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ml.chartshapes+xml"/>
  <Override PartName="/xl/charts/chart7.xml" ContentType="application/vnd.openxmlformats-officedocument.drawingml.chart+xml"/>
  <Override PartName="/xl/drawings/drawing7.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8.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9.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0.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hidePivotFieldList="1" defaultThemeVersion="124226"/>
  <bookViews>
    <workbookView xWindow="0" yWindow="588" windowWidth="14940" windowHeight="13176" tabRatio="879"/>
  </bookViews>
  <sheets>
    <sheet name="WS-1 Paper" sheetId="1" r:id="rId1"/>
    <sheet name="WS-1 Appeals" sheetId="6" r:id="rId2"/>
    <sheet name="WS-1 EMPI" sheetId="32" r:id="rId3"/>
    <sheet name="WS-2 Pregnancy Income Lock In" sheetId="36" r:id="rId4"/>
    <sheet name="WS-2 Past Due Pregnancy" sheetId="30" r:id="rId5"/>
    <sheet name="WS-3 HUSKY C Referrals" sheetId="14" r:id="rId6"/>
    <sheet name="ImpaCT Cleanup - Jan Report" sheetId="43" state="hidden" r:id="rId7"/>
    <sheet name="ImpaCT Cleanup - Nov Report" sheetId="41" state="hidden" r:id="rId8"/>
    <sheet name="WS-3 Premium Billing" sheetId="4" r:id="rId9"/>
    <sheet name="WS-3 Spend-Downs" sheetId="3" r:id="rId10"/>
    <sheet name="QA" sheetId="20" r:id="rId11"/>
    <sheet name="Document Control original" sheetId="19" state="hidden" r:id="rId12"/>
    <sheet name="Data Extract" sheetId="9" state="hidden" r:id="rId13"/>
    <sheet name="1095" sheetId="42" state="hidden" r:id="rId14"/>
    <sheet name="Dashboard Extract" sheetId="10" state="hidden" r:id="rId15"/>
    <sheet name="Graphs" sheetId="11" state="hidden" r:id="rId16"/>
    <sheet name="Call Daily Input - Old" sheetId="28" state="hidden" r:id="rId17"/>
    <sheet name="Staffing - Weekly" sheetId="15" state="hidden" r:id="rId18"/>
    <sheet name="PPM Old" sheetId="45" state="hidden" r:id="rId19"/>
  </sheets>
  <definedNames>
    <definedName name="DART.accdb" localSheetId="3" hidden="1">'WS-2 Pregnancy Income Lock In'!#REF!</definedName>
    <definedName name="HIX_CHIP_EMS_Database.accdb" localSheetId="5" hidden="1">'WS-3 HUSKY C Referrals'!#REF!</definedName>
    <definedName name="RATE176" localSheetId="6">'ImpaCT Cleanup - Jan Report'!$D$1</definedName>
    <definedName name="RATE176" localSheetId="7">'ImpaCT Cleanup - Nov Report'!$D$1</definedName>
    <definedName name="RATE176" localSheetId="3">#REF!</definedName>
    <definedName name="RATE176">#REF!</definedName>
    <definedName name="RATE177" localSheetId="6">'ImpaCT Cleanup - Jan Report'!$D$2</definedName>
    <definedName name="RATE177" localSheetId="7">'ImpaCT Cleanup - Nov Report'!$D$2</definedName>
    <definedName name="RATE177" localSheetId="3">#REF!</definedName>
    <definedName name="RATE177">#REF!</definedName>
  </definedNames>
  <calcPr calcId="145621"/>
  <pivotCaches>
    <pivotCache cacheId="11" r:id="rId20"/>
    <pivotCache cacheId="12" r:id="rId21"/>
    <pivotCache cacheId="13" r:id="rId22"/>
    <pivotCache cacheId="14" r:id="rId23"/>
    <pivotCache cacheId="15" r:id="rId24"/>
    <pivotCache cacheId="16" r:id="rId25"/>
    <pivotCache cacheId="17" r:id="rId26"/>
    <pivotCache cacheId="18" r:id="rId27"/>
    <pivotCache cacheId="19" r:id="rId28"/>
    <pivotCache cacheId="20" r:id="rId29"/>
    <pivotCache cacheId="21" r:id="rId30"/>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Z18" i="6" l="1"/>
  <c r="SZ23" i="6"/>
  <c r="SZ27" i="6"/>
  <c r="AOV186" i="10"/>
  <c r="AOV190" i="10" s="1"/>
  <c r="AOW186" i="10"/>
  <c r="AOW190" i="10" s="1"/>
  <c r="AOX186" i="10"/>
  <c r="AOX188" i="10" s="1"/>
  <c r="AOY186" i="10"/>
  <c r="AOY188" i="10" s="1"/>
  <c r="AOZ186" i="10"/>
  <c r="APA186" i="10"/>
  <c r="APB186" i="10"/>
  <c r="APB188" i="10" s="1"/>
  <c r="APC186" i="10"/>
  <c r="APC188" i="10" s="1"/>
  <c r="APD186" i="10"/>
  <c r="APD190" i="10" s="1"/>
  <c r="APE186" i="10"/>
  <c r="APE188" i="10" s="1"/>
  <c r="APF186" i="10"/>
  <c r="APF188" i="10" s="1"/>
  <c r="APG186" i="10"/>
  <c r="APG188" i="10" s="1"/>
  <c r="APH186" i="10"/>
  <c r="API186" i="10"/>
  <c r="AOZ188" i="10"/>
  <c r="APA188" i="10"/>
  <c r="APH188" i="10"/>
  <c r="API188" i="10"/>
  <c r="AOX189" i="10"/>
  <c r="AOY189" i="10"/>
  <c r="AOZ189" i="10"/>
  <c r="APA189" i="10"/>
  <c r="APB189" i="10"/>
  <c r="APC189" i="10"/>
  <c r="APF189" i="10"/>
  <c r="APG189" i="10"/>
  <c r="APH189" i="10"/>
  <c r="AOZ190" i="10"/>
  <c r="APA190" i="10"/>
  <c r="APH190" i="10"/>
  <c r="AOV131" i="10"/>
  <c r="AOV134" i="10" s="1"/>
  <c r="AOW131" i="10"/>
  <c r="AOW133" i="10" s="1"/>
  <c r="AOX131" i="10"/>
  <c r="AOX133" i="10" s="1"/>
  <c r="AOY131" i="10"/>
  <c r="AOY133" i="10" s="1"/>
  <c r="AOZ131" i="10"/>
  <c r="AOZ136" i="10" s="1"/>
  <c r="APA131" i="10"/>
  <c r="APA136" i="10" s="1"/>
  <c r="APB131" i="10"/>
  <c r="APB133" i="10" s="1"/>
  <c r="APC131" i="10"/>
  <c r="APC133" i="10" s="1"/>
  <c r="APD131" i="10"/>
  <c r="APD133" i="10" s="1"/>
  <c r="APE131" i="10"/>
  <c r="APE134" i="10" s="1"/>
  <c r="APF131" i="10"/>
  <c r="APF133" i="10" s="1"/>
  <c r="APG131" i="10"/>
  <c r="APG134" i="10" s="1"/>
  <c r="APH131" i="10"/>
  <c r="APH136" i="10" s="1"/>
  <c r="API131" i="10"/>
  <c r="API136" i="10" s="1"/>
  <c r="APC136" i="10"/>
  <c r="SY5" i="20"/>
  <c r="TL12" i="4"/>
  <c r="TL7" i="4"/>
  <c r="EG16" i="36"/>
  <c r="EH16" i="36"/>
  <c r="API189" i="10" s="1"/>
  <c r="AOV135" i="10" l="1"/>
  <c r="APC134" i="10"/>
  <c r="AOW134" i="10"/>
  <c r="APE136" i="10"/>
  <c r="AOV133" i="10"/>
  <c r="AOV136" i="10"/>
  <c r="AOW136" i="10"/>
  <c r="AOW135" i="10"/>
  <c r="APD136" i="10"/>
  <c r="APE133" i="10"/>
  <c r="APD134" i="10"/>
  <c r="APD135" i="10"/>
  <c r="AOY136" i="10"/>
  <c r="APB134" i="10"/>
  <c r="AOY134" i="10"/>
  <c r="APG136" i="10"/>
  <c r="APB136" i="10"/>
  <c r="AOX136" i="10"/>
  <c r="APF136" i="10"/>
  <c r="AOX134" i="10"/>
  <c r="APA135" i="10"/>
  <c r="APD188" i="10"/>
  <c r="APE190" i="10"/>
  <c r="APA134" i="10"/>
  <c r="APE189" i="10"/>
  <c r="AOW189" i="10"/>
  <c r="AOW188" i="10"/>
  <c r="AOZ135" i="10"/>
  <c r="API133" i="10"/>
  <c r="API135" i="10"/>
  <c r="API134" i="10"/>
  <c r="AOZ134" i="10"/>
  <c r="APD189" i="10"/>
  <c r="AOV189" i="10"/>
  <c r="AOV188" i="10"/>
  <c r="APH135" i="10"/>
  <c r="APH134" i="10"/>
  <c r="APA133" i="10"/>
  <c r="APE135" i="10"/>
  <c r="APF134" i="10"/>
  <c r="AOZ133" i="10"/>
  <c r="APH133" i="10"/>
  <c r="APC190" i="10"/>
  <c r="AOY190" i="10"/>
  <c r="APF190" i="10"/>
  <c r="APB190" i="10"/>
  <c r="AOX190" i="10"/>
  <c r="APG135" i="10"/>
  <c r="APC135" i="10"/>
  <c r="AOY135" i="10"/>
  <c r="APG133" i="10"/>
  <c r="APF135" i="10"/>
  <c r="APB135" i="10"/>
  <c r="AOX135" i="10"/>
  <c r="TK12" i="4"/>
  <c r="TK7" i="4"/>
  <c r="SY18" i="6"/>
  <c r="SY23" i="6"/>
  <c r="SY27" i="6"/>
  <c r="DH17" i="14" l="1"/>
  <c r="DH15" i="14"/>
  <c r="TJ7" i="4" l="1"/>
  <c r="TJ12" i="4"/>
  <c r="HQ23" i="30"/>
  <c r="HP14" i="30"/>
  <c r="HQ14" i="30"/>
  <c r="HQ15" i="30" s="1"/>
  <c r="SX27" i="6"/>
  <c r="SX23" i="6"/>
  <c r="SX18" i="6"/>
  <c r="TI7" i="4" l="1"/>
  <c r="TI12" i="4"/>
  <c r="SW23" i="6"/>
  <c r="SW18" i="6"/>
  <c r="SW27" i="6"/>
  <c r="AOO186" i="10" l="1"/>
  <c r="AOO188" i="10" s="1"/>
  <c r="AOP186" i="10"/>
  <c r="AOP188" i="10" s="1"/>
  <c r="AOQ186" i="10"/>
  <c r="AOQ190" i="10" s="1"/>
  <c r="AOR186" i="10"/>
  <c r="AOR188" i="10" s="1"/>
  <c r="AOS186" i="10"/>
  <c r="AOS188" i="10" s="1"/>
  <c r="AOT186" i="10"/>
  <c r="AOT188" i="10" s="1"/>
  <c r="AOU186" i="10"/>
  <c r="AOU188" i="10" s="1"/>
  <c r="AOO131" i="10"/>
  <c r="AOO133" i="10" s="1"/>
  <c r="AOP131" i="10"/>
  <c r="AOP133" i="10" s="1"/>
  <c r="AOQ131" i="10"/>
  <c r="AOQ133" i="10" s="1"/>
  <c r="AOR131" i="10"/>
  <c r="AOR133" i="10" s="1"/>
  <c r="AOS131" i="10"/>
  <c r="AOS134" i="10" s="1"/>
  <c r="AOT131" i="10"/>
  <c r="AOT134" i="10" s="1"/>
  <c r="AOU131" i="10"/>
  <c r="AOU133" i="10" s="1"/>
  <c r="AOU134" i="10" l="1"/>
  <c r="AOU136" i="10"/>
  <c r="AOQ134" i="10"/>
  <c r="AOR134" i="10"/>
  <c r="AOQ136" i="10"/>
  <c r="AOT135" i="10"/>
  <c r="AOP190" i="10"/>
  <c r="AOP189" i="10"/>
  <c r="AOS135" i="10"/>
  <c r="AOO189" i="10"/>
  <c r="AOS133" i="10"/>
  <c r="AOR189" i="10"/>
  <c r="AOP136" i="10"/>
  <c r="AOT133" i="10"/>
  <c r="AOT136" i="10"/>
  <c r="AOP135" i="10"/>
  <c r="AOP134" i="10"/>
  <c r="AOR136" i="10"/>
  <c r="AOQ189" i="10"/>
  <c r="AOQ188" i="10"/>
  <c r="AOS136" i="10"/>
  <c r="AOO136" i="10"/>
  <c r="AOO135" i="10"/>
  <c r="AOO134" i="10"/>
  <c r="AOO190" i="10"/>
  <c r="AOR190" i="10"/>
  <c r="AOR135" i="10"/>
  <c r="AOU135" i="10"/>
  <c r="AOQ135" i="10"/>
  <c r="SU5" i="20"/>
  <c r="TH12" i="4"/>
  <c r="TH7" i="4"/>
  <c r="SV18" i="6"/>
  <c r="SV23" i="6"/>
  <c r="SV27" i="6"/>
  <c r="TG12" i="4" l="1"/>
  <c r="TG7" i="4"/>
  <c r="TF12" i="4"/>
  <c r="TF7" i="4"/>
  <c r="SU23" i="6"/>
  <c r="SU27" i="6"/>
  <c r="SU18" i="6"/>
  <c r="DG17" i="14" l="1"/>
  <c r="DG15" i="14"/>
  <c r="SS5" i="20"/>
  <c r="TE12" i="4"/>
  <c r="TE7" i="4"/>
  <c r="ST23" i="6"/>
  <c r="ST27" i="6"/>
  <c r="ST18" i="6"/>
  <c r="SS18" i="6" l="1"/>
  <c r="SS23" i="6"/>
  <c r="SS27" i="6"/>
  <c r="SR5" i="20"/>
  <c r="TD12" i="4"/>
  <c r="TD7" i="4"/>
  <c r="AOH186" i="10" l="1"/>
  <c r="AOH190" i="10" s="1"/>
  <c r="AOI186" i="10"/>
  <c r="AOI188" i="10" s="1"/>
  <c r="AOJ186" i="10"/>
  <c r="AOJ188" i="10" s="1"/>
  <c r="AOK186" i="10"/>
  <c r="AOK188" i="10" s="1"/>
  <c r="AOL186" i="10"/>
  <c r="AOL188" i="10" s="1"/>
  <c r="AOM186" i="10"/>
  <c r="AOM188" i="10" s="1"/>
  <c r="AON186" i="10"/>
  <c r="AON188" i="10" s="1"/>
  <c r="AOH131" i="10"/>
  <c r="AOH133" i="10" s="1"/>
  <c r="AOI131" i="10"/>
  <c r="AOI133" i="10" s="1"/>
  <c r="AOJ131" i="10"/>
  <c r="AOJ133" i="10" s="1"/>
  <c r="AOK131" i="10"/>
  <c r="AOK133" i="10" s="1"/>
  <c r="AOL131" i="10"/>
  <c r="AOL135" i="10" s="1"/>
  <c r="AOM131" i="10"/>
  <c r="AOM134" i="10" s="1"/>
  <c r="AON131" i="10"/>
  <c r="AON133" i="10" s="1"/>
  <c r="SQ5" i="20"/>
  <c r="TC7" i="4"/>
  <c r="TC12" i="4"/>
  <c r="EF16" i="36"/>
  <c r="AOU189" i="10" s="1"/>
  <c r="SN27" i="6"/>
  <c r="SO27" i="6"/>
  <c r="SP27" i="6"/>
  <c r="SQ27" i="6"/>
  <c r="SR27" i="6"/>
  <c r="SR23" i="6"/>
  <c r="SR18" i="6"/>
  <c r="AOK134" i="10" l="1"/>
  <c r="AOK136" i="10"/>
  <c r="AOH189" i="10"/>
  <c r="AOH188" i="10"/>
  <c r="AOH136" i="10"/>
  <c r="AOM133" i="10"/>
  <c r="AOK189" i="10"/>
  <c r="AOI136" i="10"/>
  <c r="AOL134" i="10"/>
  <c r="AOL133" i="10"/>
  <c r="AOM136" i="10"/>
  <c r="AOM135" i="10"/>
  <c r="AOL136" i="10"/>
  <c r="AOI135" i="10"/>
  <c r="AOI134" i="10"/>
  <c r="AOH135" i="10"/>
  <c r="AOH134" i="10"/>
  <c r="AON136" i="10"/>
  <c r="AOJ136" i="10"/>
  <c r="AON134" i="10"/>
  <c r="AOJ134" i="10"/>
  <c r="AOJ189" i="10"/>
  <c r="AOK190" i="10"/>
  <c r="AOJ190" i="10"/>
  <c r="AOK135" i="10"/>
  <c r="AON135" i="10"/>
  <c r="AOJ135" i="10"/>
  <c r="SP5" i="20"/>
  <c r="TB12" i="4"/>
  <c r="TB7" i="4"/>
  <c r="EE16" i="36"/>
  <c r="AOT189" i="10" s="1"/>
  <c r="SQ23" i="6"/>
  <c r="SQ18" i="6"/>
  <c r="SP23" i="6" l="1"/>
  <c r="SP18" i="6"/>
  <c r="TA12" i="4"/>
  <c r="TA7" i="4"/>
  <c r="ED16" i="36"/>
  <c r="AOS189" i="10" s="1"/>
  <c r="SO18" i="6" l="1"/>
  <c r="SO23" i="6"/>
  <c r="DF17" i="14"/>
  <c r="DF15" i="14"/>
  <c r="SN5" i="20"/>
  <c r="SZ12" i="4"/>
  <c r="SZ7" i="4"/>
  <c r="SY12" i="4"/>
  <c r="SY7" i="4"/>
  <c r="SN23" i="6" l="1"/>
  <c r="SN18" i="6"/>
  <c r="AOA186" i="10" l="1"/>
  <c r="AOA188" i="10" s="1"/>
  <c r="AOB186" i="10"/>
  <c r="AOB188" i="10" s="1"/>
  <c r="AOC186" i="10"/>
  <c r="AOC190" i="10" s="1"/>
  <c r="AOD186" i="10"/>
  <c r="AOD188" i="10" s="1"/>
  <c r="AOE186" i="10"/>
  <c r="AOE188" i="10" s="1"/>
  <c r="AOF186" i="10"/>
  <c r="AOF188" i="10" s="1"/>
  <c r="AOG186" i="10"/>
  <c r="AOG189" i="10" s="1"/>
  <c r="AOA131" i="10"/>
  <c r="AOA136" i="10" s="1"/>
  <c r="AOB131" i="10"/>
  <c r="AOB133" i="10" s="1"/>
  <c r="AOC131" i="10"/>
  <c r="AOC136" i="10" s="1"/>
  <c r="AOD131" i="10"/>
  <c r="AOD133" i="10" s="1"/>
  <c r="AOE131" i="10"/>
  <c r="AOE133" i="10" s="1"/>
  <c r="AOF131" i="10"/>
  <c r="AOF133" i="10" s="1"/>
  <c r="AOG131" i="10"/>
  <c r="AOG133" i="10" s="1"/>
  <c r="SL5" i="20"/>
  <c r="SX12" i="4"/>
  <c r="SX7" i="4"/>
  <c r="HN14" i="30"/>
  <c r="HO14" i="30"/>
  <c r="EC16" i="36"/>
  <c r="AON189" i="10" s="1"/>
  <c r="SM23" i="6"/>
  <c r="SM27" i="6"/>
  <c r="SM18" i="6"/>
  <c r="AOC133" i="10" l="1"/>
  <c r="AOA190" i="10"/>
  <c r="AOA189" i="10"/>
  <c r="AOG136" i="10"/>
  <c r="AOG135" i="10"/>
  <c r="AOC188" i="10"/>
  <c r="AOA135" i="10"/>
  <c r="AOE135" i="10"/>
  <c r="AOC135" i="10"/>
  <c r="AOC134" i="10"/>
  <c r="AOG134" i="10"/>
  <c r="AOB135" i="10"/>
  <c r="AOF135" i="10"/>
  <c r="AOD190" i="10"/>
  <c r="AOG188" i="10"/>
  <c r="AOD135" i="10"/>
  <c r="AOG190" i="10"/>
  <c r="AOC189" i="10"/>
  <c r="AOB190" i="10"/>
  <c r="AOB136" i="10"/>
  <c r="AOB134" i="10"/>
  <c r="AOB189" i="10"/>
  <c r="AOF136" i="10"/>
  <c r="AOF134" i="10"/>
  <c r="AOE136" i="10"/>
  <c r="AOE134" i="10"/>
  <c r="AOA134" i="10"/>
  <c r="AOD136" i="10"/>
  <c r="AOD134" i="10"/>
  <c r="AOA133" i="10"/>
  <c r="AOD189" i="10"/>
  <c r="SK5" i="20"/>
  <c r="SW12" i="4"/>
  <c r="SW7" i="4"/>
  <c r="HM14" i="30"/>
  <c r="EB16" i="36"/>
  <c r="AOM189" i="10" s="1"/>
  <c r="SL18" i="6"/>
  <c r="SL23" i="6"/>
  <c r="SL27" i="6"/>
  <c r="SJ5" i="20" l="1"/>
  <c r="SV12" i="4"/>
  <c r="SV7" i="4"/>
  <c r="HL14" i="30"/>
  <c r="EA16" i="36"/>
  <c r="AOL189" i="10" s="1"/>
  <c r="SK23" i="6"/>
  <c r="SK27" i="6"/>
  <c r="SK18" i="6"/>
  <c r="SI5" i="20" l="1"/>
  <c r="SU12" i="4"/>
  <c r="SU7" i="4"/>
  <c r="DE17" i="14"/>
  <c r="DE15" i="14"/>
  <c r="HK14" i="30"/>
  <c r="DZ16" i="36"/>
  <c r="AOI189" i="10" s="1"/>
  <c r="SJ18" i="6"/>
  <c r="SJ23" i="6"/>
  <c r="SJ27" i="6"/>
  <c r="HJ14" i="30" l="1"/>
  <c r="SI18" i="6"/>
  <c r="SI23" i="6"/>
  <c r="SI27" i="6"/>
  <c r="SH5" i="20" l="1"/>
  <c r="ST12" i="4"/>
  <c r="ST7" i="4"/>
  <c r="Y200" i="10" l="1"/>
  <c r="Y201" i="10"/>
  <c r="Y202" i="10" l="1"/>
  <c r="ANT186" i="10"/>
  <c r="ANT188" i="10" s="1"/>
  <c r="ANU186" i="10"/>
  <c r="ANU190" i="10" s="1"/>
  <c r="ANV186" i="10"/>
  <c r="ANV189" i="10" s="1"/>
  <c r="ANW186" i="10"/>
  <c r="ANW190" i="10" s="1"/>
  <c r="ANX186" i="10"/>
  <c r="ANX188" i="10" s="1"/>
  <c r="ANY186" i="10"/>
  <c r="ANY188" i="10" s="1"/>
  <c r="ANZ186" i="10"/>
  <c r="ANZ190" i="10" s="1"/>
  <c r="ANT131" i="10"/>
  <c r="ANT133" i="10" s="1"/>
  <c r="ANU131" i="10"/>
  <c r="ANU134" i="10" s="1"/>
  <c r="ANV131" i="10"/>
  <c r="ANV133" i="10" s="1"/>
  <c r="ANW131" i="10"/>
  <c r="ANW133" i="10" s="1"/>
  <c r="ANX131" i="10"/>
  <c r="ANX134" i="10" s="1"/>
  <c r="ANY131" i="10"/>
  <c r="ANY136" i="10" s="1"/>
  <c r="ANZ131" i="10"/>
  <c r="ANZ133" i="10" s="1"/>
  <c r="ANW188" i="10" l="1"/>
  <c r="ANV188" i="10"/>
  <c r="ANV190" i="10"/>
  <c r="ANT190" i="10"/>
  <c r="ANW189" i="10"/>
  <c r="ANT189" i="10"/>
  <c r="ANW136" i="10"/>
  <c r="ANW134" i="10"/>
  <c r="ANX135" i="10"/>
  <c r="ANX133" i="10"/>
  <c r="ANY135" i="10"/>
  <c r="ANY134" i="10"/>
  <c r="ANU133" i="10"/>
  <c r="ANZ189" i="10"/>
  <c r="ANZ188" i="10"/>
  <c r="ANZ136" i="10"/>
  <c r="ANU136" i="10"/>
  <c r="ANV134" i="10"/>
  <c r="ANY133" i="10"/>
  <c r="ANV136" i="10"/>
  <c r="ANU135" i="10"/>
  <c r="ANZ134" i="10"/>
  <c r="ANU189" i="10"/>
  <c r="ANU188" i="10"/>
  <c r="ANX136" i="10"/>
  <c r="ANT136" i="10"/>
  <c r="ANT135" i="10"/>
  <c r="ANT134" i="10"/>
  <c r="ANW135" i="10"/>
  <c r="ANZ135" i="10"/>
  <c r="ANV135" i="10"/>
  <c r="SH18" i="6"/>
  <c r="SH23" i="6"/>
  <c r="SH27" i="6"/>
  <c r="SG5" i="20"/>
  <c r="SS12" i="4"/>
  <c r="SS7" i="4"/>
  <c r="HI14" i="30"/>
  <c r="HE14" i="30"/>
  <c r="HF14" i="30"/>
  <c r="HG14" i="30"/>
  <c r="HH14" i="30"/>
  <c r="HD14" i="30"/>
  <c r="B14" i="30"/>
  <c r="C14" i="30"/>
  <c r="D14" i="30"/>
  <c r="E14" i="30"/>
  <c r="F14" i="30"/>
  <c r="G14" i="30"/>
  <c r="H14" i="30"/>
  <c r="I14" i="30"/>
  <c r="J14" i="30"/>
  <c r="K14" i="30"/>
  <c r="L14" i="30"/>
  <c r="M14" i="30"/>
  <c r="N14" i="30"/>
  <c r="O14" i="30"/>
  <c r="P14" i="30"/>
  <c r="Q14" i="30"/>
  <c r="R14" i="30"/>
  <c r="S14" i="30"/>
  <c r="T14" i="30"/>
  <c r="U14" i="30"/>
  <c r="V14" i="30"/>
  <c r="W14" i="30"/>
  <c r="X14" i="30"/>
  <c r="Y14" i="30"/>
  <c r="Z14" i="30"/>
  <c r="AA14" i="30"/>
  <c r="AB14" i="30"/>
  <c r="AC14" i="30"/>
  <c r="AD14" i="30"/>
  <c r="AE14" i="30"/>
  <c r="AF14" i="30"/>
  <c r="AG14" i="30"/>
  <c r="AH14" i="30"/>
  <c r="AI14" i="30"/>
  <c r="AJ14" i="30"/>
  <c r="AK14" i="30"/>
  <c r="AL14" i="30"/>
  <c r="AM14" i="30"/>
  <c r="AN14" i="30"/>
  <c r="AO14" i="30"/>
  <c r="AP14" i="30"/>
  <c r="AQ14" i="30"/>
  <c r="AR14" i="30"/>
  <c r="AS14" i="30"/>
  <c r="AT14" i="30"/>
  <c r="AU14" i="30"/>
  <c r="AV14" i="30"/>
  <c r="AW14" i="30"/>
  <c r="AX14" i="30"/>
  <c r="AY14" i="30"/>
  <c r="AZ14" i="30"/>
  <c r="BA14" i="30"/>
  <c r="BB14" i="30"/>
  <c r="BC14" i="30"/>
  <c r="BD14" i="30"/>
  <c r="BE14" i="30"/>
  <c r="BF14" i="30"/>
  <c r="BG14" i="30"/>
  <c r="BH14" i="30"/>
  <c r="BI14" i="30"/>
  <c r="BJ14" i="30"/>
  <c r="BK14" i="30"/>
  <c r="BL14" i="30"/>
  <c r="BM14" i="30"/>
  <c r="BN14" i="30"/>
  <c r="BO14" i="30"/>
  <c r="BP14" i="30"/>
  <c r="BQ14" i="30"/>
  <c r="BR14" i="30"/>
  <c r="BS14" i="30"/>
  <c r="BT14" i="30"/>
  <c r="BU14" i="30"/>
  <c r="BV14" i="30"/>
  <c r="BW14" i="30"/>
  <c r="BX14" i="30"/>
  <c r="BY14" i="30"/>
  <c r="BZ14" i="30"/>
  <c r="CA14" i="30"/>
  <c r="CB14" i="30"/>
  <c r="CC14" i="30"/>
  <c r="CD14" i="30"/>
  <c r="CE14" i="30"/>
  <c r="CF14" i="30"/>
  <c r="CG14" i="30"/>
  <c r="CH14" i="30"/>
  <c r="CI14" i="30"/>
  <c r="CJ14" i="30"/>
  <c r="CK14" i="30"/>
  <c r="CL14" i="30"/>
  <c r="CM14" i="30"/>
  <c r="CN14" i="30"/>
  <c r="CO14" i="30"/>
  <c r="CP14" i="30"/>
  <c r="CQ14" i="30"/>
  <c r="CR14" i="30"/>
  <c r="CS14" i="30"/>
  <c r="CT14" i="30"/>
  <c r="CU14" i="30"/>
  <c r="CV14" i="30"/>
  <c r="CW14" i="30"/>
  <c r="CX14" i="30"/>
  <c r="CY14" i="30"/>
  <c r="CZ14" i="30"/>
  <c r="DA14" i="30"/>
  <c r="DB14" i="30"/>
  <c r="DC14" i="30"/>
  <c r="DD14" i="30"/>
  <c r="DE14" i="30"/>
  <c r="DF14" i="30"/>
  <c r="DG14" i="30"/>
  <c r="DH14" i="30"/>
  <c r="DI14" i="30"/>
  <c r="DJ14" i="30"/>
  <c r="DK14" i="30"/>
  <c r="DL14" i="30"/>
  <c r="DM14" i="30"/>
  <c r="DN14" i="30"/>
  <c r="DO14" i="30"/>
  <c r="DP14" i="30"/>
  <c r="DQ14" i="30"/>
  <c r="DR14" i="30"/>
  <c r="DS14" i="30"/>
  <c r="DT14" i="30"/>
  <c r="DU14" i="30"/>
  <c r="DV14" i="30"/>
  <c r="DW14" i="30"/>
  <c r="DX14" i="30"/>
  <c r="DY14" i="30"/>
  <c r="DZ14" i="30"/>
  <c r="EA14" i="30"/>
  <c r="EB14" i="30"/>
  <c r="EC14" i="30"/>
  <c r="ED14" i="30"/>
  <c r="EE14" i="30"/>
  <c r="EF14" i="30"/>
  <c r="EG14" i="30"/>
  <c r="EH14" i="30"/>
  <c r="EI14" i="30"/>
  <c r="EJ14" i="30"/>
  <c r="EK14" i="30"/>
  <c r="EL14" i="30"/>
  <c r="EM14" i="30"/>
  <c r="EN14" i="30"/>
  <c r="EO14" i="30"/>
  <c r="EP14" i="30"/>
  <c r="EQ14" i="30"/>
  <c r="ER14" i="30"/>
  <c r="ES14" i="30"/>
  <c r="ET14" i="30"/>
  <c r="EU14" i="30"/>
  <c r="EV14" i="30"/>
  <c r="EW14" i="30"/>
  <c r="EX14" i="30"/>
  <c r="EY14" i="30"/>
  <c r="EZ14" i="30"/>
  <c r="FA14" i="30"/>
  <c r="FB14" i="30"/>
  <c r="FC14" i="30"/>
  <c r="FD14" i="30"/>
  <c r="FE14" i="30"/>
  <c r="FF14" i="30"/>
  <c r="FG14" i="30"/>
  <c r="FH14" i="30"/>
  <c r="FI14" i="30"/>
  <c r="FJ14" i="30"/>
  <c r="FK14" i="30"/>
  <c r="FL14" i="30"/>
  <c r="FM14" i="30"/>
  <c r="FN14" i="30"/>
  <c r="FO14" i="30"/>
  <c r="FP14" i="30"/>
  <c r="FQ14" i="30"/>
  <c r="FR14" i="30"/>
  <c r="FS14" i="30"/>
  <c r="FT14" i="30"/>
  <c r="FU14" i="30"/>
  <c r="FV14" i="30"/>
  <c r="FW14" i="30"/>
  <c r="FX14" i="30"/>
  <c r="FY14" i="30"/>
  <c r="FZ14" i="30"/>
  <c r="GA14" i="30"/>
  <c r="GB14" i="30"/>
  <c r="GC14" i="30"/>
  <c r="GD14" i="30"/>
  <c r="GE14" i="30"/>
  <c r="GF14" i="30"/>
  <c r="GG14" i="30"/>
  <c r="GH14" i="30"/>
  <c r="GI14" i="30"/>
  <c r="GJ14" i="30"/>
  <c r="GK14" i="30"/>
  <c r="GL14" i="30"/>
  <c r="GM14" i="30"/>
  <c r="GN14" i="30"/>
  <c r="GO14" i="30"/>
  <c r="GP14" i="30"/>
  <c r="GQ14" i="30"/>
  <c r="GR14" i="30"/>
  <c r="GS14" i="30"/>
  <c r="GT14" i="30"/>
  <c r="GU14" i="30"/>
  <c r="GV14" i="30"/>
  <c r="GW14" i="30"/>
  <c r="GX14" i="30"/>
  <c r="GY14" i="30"/>
  <c r="GZ14" i="30"/>
  <c r="HA14" i="30"/>
  <c r="HB14" i="30"/>
  <c r="HC14" i="30"/>
  <c r="SG18" i="6" l="1"/>
  <c r="SG23" i="6"/>
  <c r="SG27" i="6"/>
  <c r="SF5" i="20"/>
  <c r="SR12" i="4"/>
  <c r="SR7" i="4"/>
  <c r="DY16" i="36"/>
  <c r="AOF189" i="10" s="1"/>
  <c r="SF18" i="6" l="1"/>
  <c r="SF23" i="6"/>
  <c r="SF27" i="6"/>
  <c r="SQ12" i="4"/>
  <c r="SQ7" i="4"/>
  <c r="DX16" i="36"/>
  <c r="AOE189" i="10" s="1"/>
  <c r="SE18" i="6" l="1"/>
  <c r="SE23" i="6"/>
  <c r="SE27" i="6"/>
  <c r="SD5" i="20"/>
  <c r="SP12" i="4"/>
  <c r="SP7" i="4"/>
  <c r="DD17" i="14"/>
  <c r="DD15" i="14"/>
  <c r="SO12" i="4" l="1"/>
  <c r="SO7" i="4"/>
  <c r="SD27" i="6"/>
  <c r="SD23" i="6"/>
  <c r="SD18" i="6"/>
  <c r="ANM186" i="10" l="1"/>
  <c r="ANM189" i="10" s="1"/>
  <c r="ANN186" i="10"/>
  <c r="ANN189" i="10" s="1"/>
  <c r="ANO186" i="10"/>
  <c r="ANO188" i="10" s="1"/>
  <c r="ANP186" i="10"/>
  <c r="ANP188" i="10" s="1"/>
  <c r="ANQ186" i="10"/>
  <c r="ANQ188" i="10" s="1"/>
  <c r="ANR186" i="10"/>
  <c r="ANR188" i="10" s="1"/>
  <c r="ANS186" i="10"/>
  <c r="ANS188" i="10" s="1"/>
  <c r="ANM131" i="10"/>
  <c r="ANM135" i="10" s="1"/>
  <c r="ANN131" i="10"/>
  <c r="ANN133" i="10" s="1"/>
  <c r="ANO131" i="10"/>
  <c r="ANO134" i="10" s="1"/>
  <c r="ANP131" i="10"/>
  <c r="ANP133" i="10" s="1"/>
  <c r="ANQ131" i="10"/>
  <c r="ANQ133" i="10" s="1"/>
  <c r="ANR131" i="10"/>
  <c r="ANR134" i="10" s="1"/>
  <c r="ANS131" i="10"/>
  <c r="ANS135" i="10" s="1"/>
  <c r="SC18" i="6"/>
  <c r="SC23" i="6"/>
  <c r="SC27" i="6"/>
  <c r="SB5" i="20"/>
  <c r="SN12" i="4"/>
  <c r="SN7" i="4"/>
  <c r="ANM190" i="10" l="1"/>
  <c r="ANM134" i="10"/>
  <c r="ANQ135" i="10"/>
  <c r="ANQ136" i="10"/>
  <c r="ANR189" i="10"/>
  <c r="ANM133" i="10"/>
  <c r="ANR190" i="10"/>
  <c r="ANP136" i="10"/>
  <c r="ANP135" i="10"/>
  <c r="ANN190" i="10"/>
  <c r="ANN188" i="10"/>
  <c r="ANR135" i="10"/>
  <c r="ANM188" i="10"/>
  <c r="ANS136" i="10"/>
  <c r="ANN135" i="10"/>
  <c r="ANN134" i="10"/>
  <c r="ANN136" i="10"/>
  <c r="ANR133" i="10"/>
  <c r="ANR136" i="10"/>
  <c r="ANM136" i="10"/>
  <c r="ANS134" i="10"/>
  <c r="ANS189" i="10"/>
  <c r="ANO133" i="10"/>
  <c r="ANO136" i="10"/>
  <c r="ANS133" i="10"/>
  <c r="ANO135" i="10"/>
  <c r="ANO189" i="10"/>
  <c r="ANQ134" i="10"/>
  <c r="ANP134" i="10"/>
  <c r="ANP189" i="10"/>
  <c r="ANP190" i="10"/>
  <c r="ANS190" i="10"/>
  <c r="ANO190" i="10"/>
  <c r="SB18" i="6"/>
  <c r="SB23" i="6"/>
  <c r="SB27" i="6"/>
  <c r="SA5" i="20"/>
  <c r="SM12" i="4"/>
  <c r="SM7" i="4"/>
  <c r="DW16" i="36"/>
  <c r="ANY189" i="10" s="1"/>
  <c r="SA23" i="6" l="1"/>
  <c r="SA27" i="6"/>
  <c r="SA18" i="6"/>
  <c r="RZ5" i="20"/>
  <c r="SL7" i="4"/>
  <c r="SL12" i="4"/>
  <c r="DC17" i="14"/>
  <c r="DC15" i="14"/>
  <c r="DV16" i="36"/>
  <c r="ANX189" i="10" s="1"/>
  <c r="RY5" i="20" l="1"/>
  <c r="SK12" i="4"/>
  <c r="SK7" i="4"/>
  <c r="RZ23" i="6"/>
  <c r="RZ27" i="6"/>
  <c r="RZ18" i="6"/>
  <c r="ANF186" i="10" l="1"/>
  <c r="ANF188" i="10" s="1"/>
  <c r="ANG186" i="10"/>
  <c r="ANG188" i="10" s="1"/>
  <c r="ANH186" i="10"/>
  <c r="ANH190" i="10" s="1"/>
  <c r="ANI186" i="10"/>
  <c r="ANI190" i="10" s="1"/>
  <c r="ANJ186" i="10"/>
  <c r="ANJ188" i="10" s="1"/>
  <c r="ANK186" i="10"/>
  <c r="ANK188" i="10" s="1"/>
  <c r="ANL186" i="10"/>
  <c r="ANL188" i="10" s="1"/>
  <c r="ANF131" i="10"/>
  <c r="ANF133" i="10" s="1"/>
  <c r="ANG131" i="10"/>
  <c r="ANG133" i="10" s="1"/>
  <c r="ANH131" i="10"/>
  <c r="ANH135" i="10" s="1"/>
  <c r="ANI131" i="10"/>
  <c r="ANI136" i="10" s="1"/>
  <c r="ANJ131" i="10"/>
  <c r="ANJ133" i="10" s="1"/>
  <c r="ANK131" i="10"/>
  <c r="ANK133" i="10" s="1"/>
  <c r="ANL131" i="10"/>
  <c r="ANL133" i="10" s="1"/>
  <c r="SJ12" i="4"/>
  <c r="SJ7" i="4"/>
  <c r="RY23" i="6"/>
  <c r="RY27" i="6"/>
  <c r="RY18" i="6"/>
  <c r="ANF134" i="10" l="1"/>
  <c r="ANG134" i="10"/>
  <c r="ANI133" i="10"/>
  <c r="ANJ134" i="10"/>
  <c r="ANF136" i="10"/>
  <c r="ANI134" i="10"/>
  <c r="ANI135" i="10"/>
  <c r="ANK134" i="10"/>
  <c r="ANL134" i="10"/>
  <c r="ANH134" i="10"/>
  <c r="ANH133" i="10"/>
  <c r="ANI188" i="10"/>
  <c r="ANH188" i="10"/>
  <c r="ANJ136" i="10"/>
  <c r="ANK136" i="10"/>
  <c r="ANG136" i="10"/>
  <c r="ANL136" i="10"/>
  <c r="ANH136" i="10"/>
  <c r="ANH189" i="10"/>
  <c r="ANL135" i="10"/>
  <c r="ANL189" i="10"/>
  <c r="ANL190" i="10"/>
  <c r="ANG189" i="10"/>
  <c r="ANF189" i="10"/>
  <c r="ANF190" i="10"/>
  <c r="ANI189" i="10"/>
  <c r="ANG190" i="10"/>
  <c r="ANK135" i="10"/>
  <c r="ANG135" i="10"/>
  <c r="ANJ135" i="10"/>
  <c r="ANF135" i="10"/>
  <c r="SI12" i="4" l="1"/>
  <c r="SI7" i="4"/>
  <c r="RX27" i="6"/>
  <c r="RX23" i="6"/>
  <c r="RX18" i="6"/>
  <c r="RW5" i="20" l="1"/>
  <c r="SH12" i="4"/>
  <c r="SH7" i="4"/>
  <c r="RW23" i="6"/>
  <c r="RW27" i="6"/>
  <c r="RW18" i="6"/>
  <c r="SG7" i="4" l="1"/>
  <c r="SG12" i="4"/>
  <c r="DB17" i="14" l="1"/>
  <c r="DB15" i="14"/>
  <c r="DU16" i="36"/>
  <c r="ANQ189" i="10" s="1"/>
  <c r="RV27" i="6"/>
  <c r="RV23" i="6"/>
  <c r="RV18" i="6"/>
  <c r="RU18" i="6" l="1"/>
  <c r="RU23" i="6"/>
  <c r="RU27" i="6"/>
  <c r="RU5" i="20"/>
  <c r="SF12" i="4"/>
  <c r="SF7" i="4"/>
  <c r="RT18" i="6" l="1"/>
  <c r="RT23" i="6"/>
  <c r="RT27" i="6"/>
  <c r="RT5" i="20"/>
  <c r="SE12" i="4"/>
  <c r="SE7" i="4"/>
  <c r="AMY186" i="10" l="1"/>
  <c r="AMY188" i="10" s="1"/>
  <c r="AMZ186" i="10"/>
  <c r="AMZ188" i="10" s="1"/>
  <c r="ANA186" i="10"/>
  <c r="ANA188" i="10" s="1"/>
  <c r="ANB186" i="10"/>
  <c r="ANB188" i="10" s="1"/>
  <c r="ANC186" i="10"/>
  <c r="ANC188" i="10" s="1"/>
  <c r="AND186" i="10"/>
  <c r="AND188" i="10" s="1"/>
  <c r="ANE186" i="10"/>
  <c r="ANE188" i="10" s="1"/>
  <c r="AMY131" i="10"/>
  <c r="AMY133" i="10" s="1"/>
  <c r="AMZ131" i="10"/>
  <c r="AMZ134" i="10" s="1"/>
  <c r="ANA131" i="10"/>
  <c r="ANA133" i="10" s="1"/>
  <c r="ANB131" i="10"/>
  <c r="ANB133" i="10" s="1"/>
  <c r="ANC131" i="10"/>
  <c r="ANC135" i="10" s="1"/>
  <c r="AND131" i="10"/>
  <c r="AND134" i="10" s="1"/>
  <c r="ANE131" i="10"/>
  <c r="ANE133" i="10" s="1"/>
  <c r="RS5" i="20"/>
  <c r="SD12" i="4"/>
  <c r="SD7" i="4"/>
  <c r="RS18" i="6"/>
  <c r="RS23" i="6"/>
  <c r="RS27" i="6"/>
  <c r="ANB136" i="10" l="1"/>
  <c r="ANB134" i="10"/>
  <c r="AMZ136" i="10"/>
  <c r="AND133" i="10"/>
  <c r="AND135" i="10"/>
  <c r="AMZ133" i="10"/>
  <c r="AMZ135" i="10"/>
  <c r="AMZ190" i="10"/>
  <c r="AMZ189" i="10"/>
  <c r="ANE134" i="10"/>
  <c r="ANB189" i="10"/>
  <c r="ANE136" i="10"/>
  <c r="ANA134" i="10"/>
  <c r="AND136" i="10"/>
  <c r="ANC133" i="10"/>
  <c r="AMY190" i="10"/>
  <c r="ANE189" i="10"/>
  <c r="ANA136" i="10"/>
  <c r="ANA189" i="10"/>
  <c r="ANC136" i="10"/>
  <c r="AMY136" i="10"/>
  <c r="AMY135" i="10"/>
  <c r="ANC134" i="10"/>
  <c r="AMY134" i="10"/>
  <c r="AMY189" i="10"/>
  <c r="ANB190" i="10"/>
  <c r="ANE190" i="10"/>
  <c r="ANA190" i="10"/>
  <c r="ANB135" i="10"/>
  <c r="ANE135" i="10"/>
  <c r="ANA135" i="10"/>
  <c r="RR27" i="6"/>
  <c r="RR23" i="6"/>
  <c r="RR18" i="6"/>
  <c r="RR5" i="20" l="1"/>
  <c r="SC12" i="4"/>
  <c r="SC7" i="4"/>
  <c r="DT16" i="36"/>
  <c r="ANK189" i="10" s="1"/>
  <c r="RQ18" i="6" l="1"/>
  <c r="RQ23" i="6"/>
  <c r="RQ27" i="6"/>
  <c r="SB7" i="4" l="1"/>
  <c r="SB12" i="4"/>
  <c r="DS16" i="36"/>
  <c r="ANJ189" i="10" s="1"/>
  <c r="RP5" i="20" l="1"/>
  <c r="SA12" i="4"/>
  <c r="SA7" i="4"/>
  <c r="DA17" i="14"/>
  <c r="DA15" i="14"/>
  <c r="RP23" i="6"/>
  <c r="RP27" i="6"/>
  <c r="RP18" i="6"/>
  <c r="RZ12" i="4" l="1"/>
  <c r="RZ7" i="4"/>
  <c r="RO27" i="6" l="1"/>
  <c r="RO23" i="6"/>
  <c r="RO18" i="6"/>
  <c r="X200" i="10" l="1"/>
  <c r="X201" i="10"/>
  <c r="X202" i="10" l="1"/>
  <c r="AMR186" i="10"/>
  <c r="AMR188" i="10" s="1"/>
  <c r="AMS186" i="10"/>
  <c r="AMS188" i="10" s="1"/>
  <c r="AMT186" i="10"/>
  <c r="AMT190" i="10" s="1"/>
  <c r="AMU186" i="10"/>
  <c r="AMU190" i="10" s="1"/>
  <c r="AMV186" i="10"/>
  <c r="AMV188" i="10" s="1"/>
  <c r="AMW186" i="10"/>
  <c r="AMW188" i="10" s="1"/>
  <c r="AMX186" i="10"/>
  <c r="AMX188" i="10" s="1"/>
  <c r="AMR131" i="10"/>
  <c r="AMR134" i="10" s="1"/>
  <c r="AMS131" i="10"/>
  <c r="AMS133" i="10" s="1"/>
  <c r="AMT131" i="10"/>
  <c r="AMT133" i="10" s="1"/>
  <c r="AMU131" i="10"/>
  <c r="AMU136" i="10" s="1"/>
  <c r="AMV131" i="10"/>
  <c r="AMV134" i="10" s="1"/>
  <c r="AMW131" i="10"/>
  <c r="AMW133" i="10" s="1"/>
  <c r="AMX131" i="10"/>
  <c r="AMX133" i="10" s="1"/>
  <c r="AMT188" i="10" l="1"/>
  <c r="AMU134" i="10"/>
  <c r="AMU135" i="10"/>
  <c r="AMU188" i="10"/>
  <c r="AMU133" i="10"/>
  <c r="AMR135" i="10"/>
  <c r="AMV133" i="10"/>
  <c r="AMR133" i="10"/>
  <c r="AMT189" i="10"/>
  <c r="AMV136" i="10"/>
  <c r="AMW189" i="10"/>
  <c r="AMR136" i="10"/>
  <c r="AMS189" i="10"/>
  <c r="AMT135" i="10"/>
  <c r="AMS135" i="10"/>
  <c r="AMR189" i="10"/>
  <c r="AMV135" i="10"/>
  <c r="AMU189" i="10"/>
  <c r="AMR190" i="10"/>
  <c r="AMX189" i="10"/>
  <c r="AMX135" i="10"/>
  <c r="AMX134" i="10"/>
  <c r="AMT134" i="10"/>
  <c r="AMX136" i="10"/>
  <c r="AMT136" i="10"/>
  <c r="AMW134" i="10"/>
  <c r="AMS134" i="10"/>
  <c r="AMX190" i="10"/>
  <c r="AMW136" i="10"/>
  <c r="AMS136" i="10"/>
  <c r="AMW190" i="10"/>
  <c r="AMS190" i="10"/>
  <c r="AMW135" i="10"/>
  <c r="RY12" i="4" l="1"/>
  <c r="RY7" i="4"/>
  <c r="RN27" i="6"/>
  <c r="RN23" i="6"/>
  <c r="RN18" i="6"/>
  <c r="RX12" i="4" l="1"/>
  <c r="RX7" i="4"/>
  <c r="DR16" i="36"/>
  <c r="AND189" i="10" s="1"/>
  <c r="RL18" i="6"/>
  <c r="RM18" i="6"/>
  <c r="RM23" i="6"/>
  <c r="RM27" i="6"/>
  <c r="RW12" i="4" l="1"/>
  <c r="RW7" i="4"/>
  <c r="DQ16" i="36"/>
  <c r="ANC189" i="10" s="1"/>
  <c r="RL23" i="6"/>
  <c r="RL27" i="6"/>
  <c r="RK18" i="6" l="1"/>
  <c r="RK23" i="6"/>
  <c r="RK27" i="6"/>
  <c r="RK5" i="20" l="1"/>
  <c r="RV12" i="4"/>
  <c r="RV7" i="4"/>
  <c r="CZ17" i="14"/>
  <c r="CZ15" i="14"/>
  <c r="RJ18" i="6" l="1"/>
  <c r="RJ23" i="6"/>
  <c r="RJ27" i="6"/>
  <c r="RJ5" i="20"/>
  <c r="RU12" i="4"/>
  <c r="RU7" i="4"/>
  <c r="I235" i="10" l="1"/>
  <c r="H235" i="10" s="1"/>
  <c r="G235" i="10" s="1"/>
  <c r="G234" i="10" s="1"/>
  <c r="G236" i="10" s="1"/>
  <c r="AMK186" i="10"/>
  <c r="AMK188" i="10" s="1"/>
  <c r="AML186" i="10"/>
  <c r="AML188" i="10" s="1"/>
  <c r="AMM186" i="10"/>
  <c r="AMM188" i="10" s="1"/>
  <c r="AMN186" i="10"/>
  <c r="AMN188" i="10" s="1"/>
  <c r="AMO186" i="10"/>
  <c r="AMO189" i="10" s="1"/>
  <c r="AMP186" i="10"/>
  <c r="AMP189" i="10" s="1"/>
  <c r="AMQ186" i="10"/>
  <c r="AMQ188" i="10" s="1"/>
  <c r="AMK131" i="10"/>
  <c r="AMK133" i="10" s="1"/>
  <c r="AML131" i="10"/>
  <c r="AML133" i="10" s="1"/>
  <c r="AMM131" i="10"/>
  <c r="AMM133" i="10" s="1"/>
  <c r="AMN131" i="10"/>
  <c r="AMN133" i="10" s="1"/>
  <c r="AMO131" i="10"/>
  <c r="AMO134" i="10" s="1"/>
  <c r="AMP131" i="10"/>
  <c r="AMP135" i="10" s="1"/>
  <c r="AMQ131" i="10"/>
  <c r="AMQ133" i="10" s="1"/>
  <c r="RI18" i="6"/>
  <c r="RI23" i="6"/>
  <c r="RI27" i="6"/>
  <c r="RI5" i="20"/>
  <c r="RT12" i="4"/>
  <c r="RT7" i="4"/>
  <c r="AMN134" i="10" l="1"/>
  <c r="AMM134" i="10"/>
  <c r="AMO135" i="10"/>
  <c r="AML190" i="10"/>
  <c r="AMQ136" i="10"/>
  <c r="AMP188" i="10"/>
  <c r="AMM136" i="10"/>
  <c r="AMN136" i="10"/>
  <c r="AMK190" i="10"/>
  <c r="AMO188" i="10"/>
  <c r="AMP133" i="10"/>
  <c r="G237" i="10"/>
  <c r="AMQ189" i="10"/>
  <c r="AMQ134" i="10"/>
  <c r="AMN189" i="10"/>
  <c r="I234" i="10"/>
  <c r="AMO133" i="10"/>
  <c r="AMM189" i="10"/>
  <c r="H234" i="10"/>
  <c r="AML136" i="10"/>
  <c r="AML135" i="10"/>
  <c r="AMO136" i="10"/>
  <c r="AMK136" i="10"/>
  <c r="AMK135" i="10"/>
  <c r="AMP134" i="10"/>
  <c r="AML134" i="10"/>
  <c r="AMP190" i="10"/>
  <c r="AML189" i="10"/>
  <c r="AMP136" i="10"/>
  <c r="AMK134" i="10"/>
  <c r="AMO190" i="10"/>
  <c r="AMK189" i="10"/>
  <c r="F235" i="10"/>
  <c r="F234" i="10" s="1"/>
  <c r="AMN190" i="10"/>
  <c r="AMQ190" i="10"/>
  <c r="AMM190" i="10"/>
  <c r="AMN135" i="10"/>
  <c r="AMQ135" i="10"/>
  <c r="AMM135" i="10"/>
  <c r="RH18" i="6"/>
  <c r="RH23" i="6"/>
  <c r="RH27" i="6"/>
  <c r="RH5" i="20"/>
  <c r="RS12" i="4"/>
  <c r="RS7" i="4"/>
  <c r="F236" i="10" l="1"/>
  <c r="F237" i="10"/>
  <c r="H237" i="10"/>
  <c r="H236" i="10"/>
  <c r="I237" i="10"/>
  <c r="I236" i="10"/>
  <c r="E235" i="10"/>
  <c r="RG18" i="6"/>
  <c r="RG23" i="6"/>
  <c r="RG27" i="6"/>
  <c r="RR12" i="4"/>
  <c r="RR7" i="4"/>
  <c r="DP16" i="36"/>
  <c r="AMV189" i="10" s="1"/>
  <c r="E234" i="10" l="1"/>
  <c r="E237" i="10" s="1"/>
  <c r="D235" i="10"/>
  <c r="RF18" i="6"/>
  <c r="RF23" i="6"/>
  <c r="RF27" i="6"/>
  <c r="E236" i="10" l="1"/>
  <c r="D234" i="10"/>
  <c r="C235" i="10"/>
  <c r="C234" i="10" s="1"/>
  <c r="RF5" i="20"/>
  <c r="RQ12" i="4"/>
  <c r="RQ7" i="4"/>
  <c r="CY17" i="14"/>
  <c r="CY15" i="14"/>
  <c r="C236" i="10" l="1"/>
  <c r="C237" i="10"/>
  <c r="D237" i="10"/>
  <c r="D236" i="10"/>
  <c r="RE18" i="6"/>
  <c r="RE23" i="6"/>
  <c r="RE27" i="6"/>
  <c r="RE5" i="20"/>
  <c r="RP12" i="4"/>
  <c r="RP7" i="4"/>
  <c r="J236" i="10" l="1"/>
  <c r="AC40" i="11" s="1"/>
  <c r="AMD186" i="10"/>
  <c r="AMD188" i="10" s="1"/>
  <c r="AME186" i="10"/>
  <c r="AME190" i="10" s="1"/>
  <c r="AMF186" i="10"/>
  <c r="AMF188" i="10" s="1"/>
  <c r="AMG186" i="10"/>
  <c r="AMG188" i="10" s="1"/>
  <c r="AMH186" i="10"/>
  <c r="AMH188" i="10" s="1"/>
  <c r="AMI186" i="10"/>
  <c r="AMI189" i="10" s="1"/>
  <c r="AMJ186" i="10"/>
  <c r="AMJ188" i="10" s="1"/>
  <c r="AMD131" i="10"/>
  <c r="AMD133" i="10" s="1"/>
  <c r="AME131" i="10"/>
  <c r="AME135" i="10" s="1"/>
  <c r="AMF131" i="10"/>
  <c r="AMF133" i="10" s="1"/>
  <c r="AMG131" i="10"/>
  <c r="AMG133" i="10" s="1"/>
  <c r="AMH131" i="10"/>
  <c r="AMH134" i="10" s="1"/>
  <c r="AMI131" i="10"/>
  <c r="AMI133" i="10" s="1"/>
  <c r="AMJ131" i="10"/>
  <c r="AMJ133" i="10" s="1"/>
  <c r="B88" i="15"/>
  <c r="RD18" i="6"/>
  <c r="RD23" i="6"/>
  <c r="RD27" i="6"/>
  <c r="AME136" i="10" l="1"/>
  <c r="AME189" i="10"/>
  <c r="AME133" i="10"/>
  <c r="AMI190" i="10"/>
  <c r="AME188" i="10"/>
  <c r="AME134" i="10"/>
  <c r="AMF189" i="10"/>
  <c r="AMI188" i="10"/>
  <c r="AMJ136" i="10"/>
  <c r="AMI136" i="10"/>
  <c r="AMJ189" i="10"/>
  <c r="AMF136" i="10"/>
  <c r="AMI135" i="10"/>
  <c r="AMI134" i="10"/>
  <c r="AMH135" i="10"/>
  <c r="AMD190" i="10"/>
  <c r="AMF134" i="10"/>
  <c r="AMJ134" i="10"/>
  <c r="AMH133" i="10"/>
  <c r="AMH136" i="10"/>
  <c r="AMD136" i="10"/>
  <c r="AMD135" i="10"/>
  <c r="AMD134" i="10"/>
  <c r="AMD189" i="10"/>
  <c r="AMG136" i="10"/>
  <c r="AMG134" i="10"/>
  <c r="AMG189" i="10"/>
  <c r="AMG190" i="10"/>
  <c r="AMJ190" i="10"/>
  <c r="AMF190" i="10"/>
  <c r="AMG135" i="10"/>
  <c r="AMJ135" i="10"/>
  <c r="AMF135" i="10"/>
  <c r="RD5" i="20"/>
  <c r="RO12" i="4"/>
  <c r="RO7" i="4"/>
  <c r="RC5" i="20" l="1"/>
  <c r="RN12" i="4"/>
  <c r="RN7" i="4"/>
  <c r="RC18" i="6"/>
  <c r="RC23" i="6"/>
  <c r="RC27" i="6"/>
  <c r="RB18" i="6" l="1"/>
  <c r="RB23" i="6"/>
  <c r="RB27" i="6"/>
  <c r="RM12" i="4"/>
  <c r="RM7" i="4"/>
  <c r="RA18" i="6" l="1"/>
  <c r="RA23" i="6"/>
  <c r="RA27" i="6"/>
  <c r="RA5" i="20"/>
  <c r="RL12" i="4"/>
  <c r="RL7" i="4"/>
  <c r="CX17" i="14"/>
  <c r="CX15" i="14"/>
  <c r="QZ18" i="6" l="1"/>
  <c r="QZ23" i="6"/>
  <c r="QZ27" i="6"/>
  <c r="QZ5" i="20"/>
  <c r="RK12" i="4"/>
  <c r="RK7" i="4"/>
  <c r="ALW186" i="10" l="1"/>
  <c r="ALW188" i="10" s="1"/>
  <c r="ALX186" i="10"/>
  <c r="ALX188" i="10" s="1"/>
  <c r="ALY186" i="10"/>
  <c r="ALY188" i="10" s="1"/>
  <c r="ALZ186" i="10"/>
  <c r="ALZ188" i="10" s="1"/>
  <c r="AMA186" i="10"/>
  <c r="AMA188" i="10" s="1"/>
  <c r="AMB186" i="10"/>
  <c r="AMB188" i="10" s="1"/>
  <c r="AMC186" i="10"/>
  <c r="AMC188" i="10" s="1"/>
  <c r="ALW131" i="10"/>
  <c r="ALW133" i="10" s="1"/>
  <c r="ALX131" i="10"/>
  <c r="ALX134" i="10" s="1"/>
  <c r="ALY131" i="10"/>
  <c r="ALY133" i="10" s="1"/>
  <c r="ALZ131" i="10"/>
  <c r="ALZ133" i="10" s="1"/>
  <c r="AMA131" i="10"/>
  <c r="AMA136" i="10" s="1"/>
  <c r="AMB131" i="10"/>
  <c r="AMB133" i="10" s="1"/>
  <c r="AMC131" i="10"/>
  <c r="AMC133" i="10" s="1"/>
  <c r="QY18" i="6"/>
  <c r="QY23" i="6"/>
  <c r="QY27" i="6"/>
  <c r="RJ12" i="4"/>
  <c r="RJ7" i="4"/>
  <c r="AMA190" i="10" l="1"/>
  <c r="ALW190" i="10"/>
  <c r="AMA189" i="10"/>
  <c r="AMA134" i="10"/>
  <c r="ALW189" i="10"/>
  <c r="AMA133" i="10"/>
  <c r="AMA135" i="10"/>
  <c r="AMB136" i="10"/>
  <c r="ALX135" i="10"/>
  <c r="AMB134" i="10"/>
  <c r="ALX133" i="10"/>
  <c r="AMB189" i="10"/>
  <c r="ALX136" i="10"/>
  <c r="AMB135" i="10"/>
  <c r="AMB190" i="10"/>
  <c r="ALW136" i="10"/>
  <c r="ALW135" i="10"/>
  <c r="ALW134" i="10"/>
  <c r="ALX190" i="10"/>
  <c r="ALX189" i="10"/>
  <c r="ALZ136" i="10"/>
  <c r="ALZ134" i="10"/>
  <c r="ALZ189" i="10"/>
  <c r="AMC136" i="10"/>
  <c r="ALY136" i="10"/>
  <c r="AMC134" i="10"/>
  <c r="ALY134" i="10"/>
  <c r="AMC189" i="10"/>
  <c r="ALY189" i="10"/>
  <c r="ALZ190" i="10"/>
  <c r="AMC190" i="10"/>
  <c r="ALY190" i="10"/>
  <c r="ALZ135" i="10"/>
  <c r="AMC135" i="10"/>
  <c r="ALY135" i="10"/>
  <c r="QX23" i="6"/>
  <c r="QX27" i="6"/>
  <c r="QX18" i="6"/>
  <c r="QX5" i="20"/>
  <c r="RI12" i="4"/>
  <c r="RI7" i="4"/>
  <c r="QW18" i="6" l="1"/>
  <c r="QW23" i="6"/>
  <c r="QW27" i="6"/>
  <c r="CW17" i="14"/>
  <c r="CW15" i="14"/>
  <c r="RH12" i="4"/>
  <c r="RH7" i="4"/>
  <c r="DO16" i="36"/>
  <c r="AMH189" i="10" s="1"/>
  <c r="QR43" i="19" l="1"/>
  <c r="QR5" i="19"/>
  <c r="QV5" i="20" l="1"/>
  <c r="RG12" i="4"/>
  <c r="RG7" i="4"/>
  <c r="QV23" i="6"/>
  <c r="QV27" i="6"/>
  <c r="QV18" i="6"/>
  <c r="QU18" i="6" l="1"/>
  <c r="QU23" i="6"/>
  <c r="QU27" i="6"/>
  <c r="QU5" i="20" l="1"/>
  <c r="RF12" i="4"/>
  <c r="RF7" i="4"/>
  <c r="ALP186" i="10" l="1"/>
  <c r="ALP188" i="10" s="1"/>
  <c r="ALQ186" i="10"/>
  <c r="ALQ188" i="10" s="1"/>
  <c r="ALR186" i="10"/>
  <c r="ALR190" i="10" s="1"/>
  <c r="ALS186" i="10"/>
  <c r="ALS189" i="10" s="1"/>
  <c r="ALT186" i="10"/>
  <c r="ALT188" i="10" s="1"/>
  <c r="ALU186" i="10"/>
  <c r="ALU188" i="10" s="1"/>
  <c r="ALV186" i="10"/>
  <c r="ALV188" i="10" s="1"/>
  <c r="ALP131" i="10"/>
  <c r="ALP134" i="10" s="1"/>
  <c r="ALQ131" i="10"/>
  <c r="ALQ134" i="10" s="1"/>
  <c r="ALR131" i="10"/>
  <c r="ALR133" i="10" s="1"/>
  <c r="ALS131" i="10"/>
  <c r="ALS135" i="10" s="1"/>
  <c r="ALT131" i="10"/>
  <c r="ALT133" i="10" s="1"/>
  <c r="ALU131" i="10"/>
  <c r="ALU133" i="10" s="1"/>
  <c r="ALV131" i="10"/>
  <c r="ALV134" i="10" s="1"/>
  <c r="QT5" i="20"/>
  <c r="RE12" i="4"/>
  <c r="RE7" i="4"/>
  <c r="QT18" i="6"/>
  <c r="QT23" i="6"/>
  <c r="QT27" i="6"/>
  <c r="ALS188" i="10" l="1"/>
  <c r="ALR188" i="10"/>
  <c r="ALR189" i="10"/>
  <c r="ALT134" i="10"/>
  <c r="ALP136" i="10"/>
  <c r="ALQ189" i="10"/>
  <c r="ALT136" i="10"/>
  <c r="ALP133" i="10"/>
  <c r="ALT135" i="10"/>
  <c r="ALP189" i="10"/>
  <c r="ALV136" i="10"/>
  <c r="ALP135" i="10"/>
  <c r="ALV133" i="10"/>
  <c r="ALR136" i="10"/>
  <c r="ALV135" i="10"/>
  <c r="ALS190" i="10"/>
  <c r="ALU135" i="10"/>
  <c r="ALU189" i="10"/>
  <c r="ALQ135" i="10"/>
  <c r="ALQ133" i="10"/>
  <c r="ALU136" i="10"/>
  <c r="ALQ136" i="10"/>
  <c r="ALR135" i="10"/>
  <c r="ALV190" i="10"/>
  <c r="ALS136" i="10"/>
  <c r="ALV189" i="10"/>
  <c r="ALS134" i="10"/>
  <c r="ALR134" i="10"/>
  <c r="ALS133" i="10"/>
  <c r="ALQ190" i="10"/>
  <c r="ALU134" i="10"/>
  <c r="ALP190" i="10"/>
  <c r="ALU190" i="10"/>
  <c r="QS18" i="6"/>
  <c r="QS23" i="6"/>
  <c r="QS27" i="6"/>
  <c r="QS5" i="20"/>
  <c r="RD12" i="4"/>
  <c r="RD7" i="4"/>
  <c r="RC12" i="4" l="1"/>
  <c r="RC7" i="4"/>
  <c r="CV17" i="14"/>
  <c r="CV15" i="14"/>
  <c r="QR18" i="6"/>
  <c r="QR23" i="6"/>
  <c r="QR27" i="6"/>
  <c r="QQ18" i="6" l="1"/>
  <c r="QQ23" i="6"/>
  <c r="QQ27" i="6"/>
  <c r="QQ5" i="20"/>
  <c r="RB12" i="4"/>
  <c r="RB7" i="4"/>
  <c r="QP18" i="6" l="1"/>
  <c r="QP23" i="6"/>
  <c r="QP27" i="6"/>
  <c r="QP5" i="20" l="1"/>
  <c r="RA12" i="4"/>
  <c r="RA7" i="4"/>
  <c r="W200" i="10" l="1"/>
  <c r="W201" i="10"/>
  <c r="W202" i="10" l="1"/>
  <c r="ALI186" i="10"/>
  <c r="ALI188" i="10" s="1"/>
  <c r="ALJ186" i="10"/>
  <c r="ALJ188" i="10" s="1"/>
  <c r="ALK186" i="10"/>
  <c r="ALK188" i="10" s="1"/>
  <c r="ALL186" i="10"/>
  <c r="ALL188" i="10" s="1"/>
  <c r="ALM186" i="10"/>
  <c r="ALM188" i="10" s="1"/>
  <c r="ALN186" i="10"/>
  <c r="ALN189" i="10" s="1"/>
  <c r="ALO186" i="10"/>
  <c r="ALO188" i="10" s="1"/>
  <c r="ALI131" i="10"/>
  <c r="ALI135" i="10" s="1"/>
  <c r="ALJ131" i="10"/>
  <c r="ALJ133" i="10" s="1"/>
  <c r="ALK131" i="10"/>
  <c r="ALK133" i="10" s="1"/>
  <c r="ALL131" i="10"/>
  <c r="ALL133" i="10" s="1"/>
  <c r="ALM131" i="10"/>
  <c r="ALM136" i="10" s="1"/>
  <c r="ALN131" i="10"/>
  <c r="ALN134" i="10" s="1"/>
  <c r="ALO131" i="10"/>
  <c r="ALO133" i="10" s="1"/>
  <c r="ALK134" i="10" l="1"/>
  <c r="ALI190" i="10"/>
  <c r="ALJ136" i="10"/>
  <c r="ALO136" i="10"/>
  <c r="ALJ135" i="10"/>
  <c r="ALL189" i="10"/>
  <c r="ALN135" i="10"/>
  <c r="ALN136" i="10"/>
  <c r="ALK189" i="10"/>
  <c r="ALL136" i="10"/>
  <c r="ALL134" i="10"/>
  <c r="ALM133" i="10"/>
  <c r="ALJ190" i="10"/>
  <c r="ALN188" i="10"/>
  <c r="ALO134" i="10"/>
  <c r="ALK136" i="10"/>
  <c r="ALN133" i="10"/>
  <c r="ALM134" i="10"/>
  <c r="ALI134" i="10"/>
  <c r="ALI133" i="10"/>
  <c r="ALI189" i="10"/>
  <c r="ALM135" i="10"/>
  <c r="ALI136" i="10"/>
  <c r="ALJ134" i="10"/>
  <c r="ALN190" i="10"/>
  <c r="ALJ189" i="10"/>
  <c r="ALL190" i="10"/>
  <c r="ALK190" i="10"/>
  <c r="ALL135" i="10"/>
  <c r="ALO135" i="10"/>
  <c r="ALK135" i="10"/>
  <c r="QO18" i="6"/>
  <c r="QO23" i="6"/>
  <c r="QO27" i="6"/>
  <c r="QO5" i="20"/>
  <c r="QZ12" i="4"/>
  <c r="QZ7" i="4"/>
  <c r="QN18" i="6" l="1"/>
  <c r="QN23" i="6"/>
  <c r="QN27" i="6"/>
  <c r="QN5" i="20"/>
  <c r="QY12" i="4"/>
  <c r="QY7" i="4"/>
  <c r="QM18" i="6" l="1"/>
  <c r="QM23" i="6"/>
  <c r="QM27" i="6"/>
  <c r="QM5" i="20"/>
  <c r="QX12" i="4"/>
  <c r="QX7" i="4"/>
  <c r="DN16" i="36"/>
  <c r="ALT189" i="10" s="1"/>
  <c r="QL5" i="20" l="1"/>
  <c r="QW12" i="4"/>
  <c r="QW7" i="4"/>
  <c r="CU17" i="14" l="1"/>
  <c r="CU15" i="14"/>
  <c r="QL18" i="6"/>
  <c r="QL23" i="6"/>
  <c r="QL27" i="6"/>
  <c r="QK18" i="6" l="1"/>
  <c r="QK23" i="6"/>
  <c r="QK27" i="6"/>
  <c r="QK5" i="20"/>
  <c r="QV12" i="4"/>
  <c r="QV7" i="4"/>
  <c r="ALB186" i="10" l="1"/>
  <c r="ALB188" i="10" s="1"/>
  <c r="ALC186" i="10"/>
  <c r="ALC188" i="10" s="1"/>
  <c r="ALD186" i="10"/>
  <c r="ALD188" i="10" s="1"/>
  <c r="ALE186" i="10"/>
  <c r="ALE188" i="10" s="1"/>
  <c r="ALF186" i="10"/>
  <c r="ALF188" i="10" s="1"/>
  <c r="ALG186" i="10"/>
  <c r="ALG189" i="10" s="1"/>
  <c r="ALH186" i="10"/>
  <c r="ALH188" i="10" s="1"/>
  <c r="ALB131" i="10"/>
  <c r="ALB133" i="10" s="1"/>
  <c r="ALC131" i="10"/>
  <c r="ALC135" i="10" s="1"/>
  <c r="ALD131" i="10"/>
  <c r="ALD133" i="10" s="1"/>
  <c r="ALE131" i="10"/>
  <c r="ALE133" i="10" s="1"/>
  <c r="ALF131" i="10"/>
  <c r="ALF134" i="10" s="1"/>
  <c r="ALG131" i="10"/>
  <c r="ALG135" i="10" s="1"/>
  <c r="ALH131" i="10"/>
  <c r="ALH133" i="10" s="1"/>
  <c r="ALG133" i="10" l="1"/>
  <c r="ALD136" i="10"/>
  <c r="ALF135" i="10"/>
  <c r="ALE189" i="10"/>
  <c r="ALH134" i="10"/>
  <c r="ALE134" i="10"/>
  <c r="ALH136" i="10"/>
  <c r="ALD134" i="10"/>
  <c r="ALC190" i="10"/>
  <c r="ALE136" i="10"/>
  <c r="ALB190" i="10"/>
  <c r="ALG188" i="10"/>
  <c r="ALD189" i="10"/>
  <c r="ALF133" i="10"/>
  <c r="ALH189" i="10"/>
  <c r="ALG136" i="10"/>
  <c r="ALF136" i="10"/>
  <c r="ALB136" i="10"/>
  <c r="ALB135" i="10"/>
  <c r="ALG134" i="10"/>
  <c r="ALC134" i="10"/>
  <c r="ALC133" i="10"/>
  <c r="ALG190" i="10"/>
  <c r="ALC189" i="10"/>
  <c r="ALC136" i="10"/>
  <c r="ALB134" i="10"/>
  <c r="ALB189" i="10"/>
  <c r="ALE190" i="10"/>
  <c r="ALH190" i="10"/>
  <c r="ALD190" i="10"/>
  <c r="ALE135" i="10"/>
  <c r="ALH135" i="10"/>
  <c r="ALD135" i="10"/>
  <c r="QJ18" i="6"/>
  <c r="QJ23" i="6"/>
  <c r="QJ27" i="6"/>
  <c r="QJ5" i="20" l="1"/>
  <c r="QU12" i="4"/>
  <c r="QU7" i="4"/>
  <c r="DM16" i="36"/>
  <c r="ALO189" i="10" s="1"/>
  <c r="QI18" i="6" l="1"/>
  <c r="QI23" i="6"/>
  <c r="QI27" i="6"/>
  <c r="QI5" i="20" l="1"/>
  <c r="QT12" i="4"/>
  <c r="QT7" i="4"/>
  <c r="QH18" i="6" l="1"/>
  <c r="QH23" i="6"/>
  <c r="QH27" i="6"/>
  <c r="QS12" i="4" l="1"/>
  <c r="QS7" i="4"/>
  <c r="DL16" i="36"/>
  <c r="ALM189" i="10" s="1"/>
  <c r="QG18" i="6" l="1"/>
  <c r="QG23" i="6"/>
  <c r="QG27" i="6"/>
  <c r="QG5" i="20"/>
  <c r="QR12" i="4"/>
  <c r="QR7" i="4"/>
  <c r="CT17" i="14"/>
  <c r="CT15" i="14"/>
  <c r="QF18" i="6" l="1"/>
  <c r="QF23" i="6"/>
  <c r="QF27" i="6"/>
  <c r="QF5" i="20" l="1"/>
  <c r="QQ12" i="4"/>
  <c r="QQ7" i="4"/>
  <c r="AKU186" i="10" l="1"/>
  <c r="AKU188" i="10" s="1"/>
  <c r="AKV186" i="10"/>
  <c r="AKV188" i="10" s="1"/>
  <c r="AKW186" i="10"/>
  <c r="AKW188" i="10" s="1"/>
  <c r="AKX186" i="10"/>
  <c r="AKX188" i="10" s="1"/>
  <c r="AKY186" i="10"/>
  <c r="AKY188" i="10" s="1"/>
  <c r="AKZ186" i="10"/>
  <c r="AKZ188" i="10" s="1"/>
  <c r="ALA186" i="10"/>
  <c r="ALA188" i="10" s="1"/>
  <c r="AKU131" i="10"/>
  <c r="AKU133" i="10" s="1"/>
  <c r="AKV131" i="10"/>
  <c r="AKV134" i="10" s="1"/>
  <c r="AKW131" i="10"/>
  <c r="AKW133" i="10" s="1"/>
  <c r="AKX131" i="10"/>
  <c r="AKX133" i="10" s="1"/>
  <c r="AKY131" i="10"/>
  <c r="AKY133" i="10" s="1"/>
  <c r="AKZ131" i="10"/>
  <c r="AKZ134" i="10" s="1"/>
  <c r="ALA131" i="10"/>
  <c r="ALA136" i="10" s="1"/>
  <c r="AKY190" i="10" l="1"/>
  <c r="AKZ189" i="10"/>
  <c r="ALA133" i="10"/>
  <c r="AKZ133" i="10"/>
  <c r="AKU190" i="10"/>
  <c r="AKY189" i="10"/>
  <c r="AKY136" i="10"/>
  <c r="AKY135" i="10"/>
  <c r="AKY134" i="10"/>
  <c r="AKU189" i="10"/>
  <c r="AKU136" i="10"/>
  <c r="AKU135" i="10"/>
  <c r="AKU134" i="10"/>
  <c r="AKZ135" i="10"/>
  <c r="AKV133" i="10"/>
  <c r="AKW135" i="10"/>
  <c r="AKZ190" i="10"/>
  <c r="AKV190" i="10"/>
  <c r="AKV189" i="10"/>
  <c r="AKZ136" i="10"/>
  <c r="AKV136" i="10"/>
  <c r="AKV135" i="10"/>
  <c r="AKX136" i="10"/>
  <c r="ALA135" i="10"/>
  <c r="ALA134" i="10"/>
  <c r="AKW134" i="10"/>
  <c r="AKX189" i="10"/>
  <c r="AKX134" i="10"/>
  <c r="AKW136" i="10"/>
  <c r="ALA189" i="10"/>
  <c r="AKW189" i="10"/>
  <c r="AKX190" i="10"/>
  <c r="ALA190" i="10"/>
  <c r="AKW190" i="10"/>
  <c r="AKX135" i="10"/>
  <c r="QE18" i="6"/>
  <c r="QE23" i="6"/>
  <c r="QE27" i="6"/>
  <c r="QE5" i="20"/>
  <c r="QP12" i="4"/>
  <c r="QP7" i="4"/>
  <c r="QD18" i="6" l="1"/>
  <c r="QD23" i="6"/>
  <c r="QD27" i="6"/>
  <c r="QD5" i="20"/>
  <c r="QO12" i="4"/>
  <c r="QO7" i="4"/>
  <c r="QC18" i="6" l="1"/>
  <c r="QC23" i="6"/>
  <c r="QC27" i="6"/>
  <c r="QC5" i="20"/>
  <c r="QN12" i="4"/>
  <c r="QN7" i="4"/>
  <c r="DK16" i="36"/>
  <c r="ALF189" i="10" s="1"/>
  <c r="QB18" i="6" l="1"/>
  <c r="QB23" i="6"/>
  <c r="QB27" i="6"/>
  <c r="QB5" i="20"/>
  <c r="QM12" i="4"/>
  <c r="QM7" i="4"/>
  <c r="CS17" i="14"/>
  <c r="CS15" i="14"/>
  <c r="QA23" i="6" l="1"/>
  <c r="QA27" i="6"/>
  <c r="QA18" i="6"/>
  <c r="QA5" i="20"/>
  <c r="QL12" i="4"/>
  <c r="QL7" i="4"/>
  <c r="AKN186" i="10" l="1"/>
  <c r="AKN188" i="10" s="1"/>
  <c r="AKO186" i="10"/>
  <c r="AKO188" i="10" s="1"/>
  <c r="AKP186" i="10"/>
  <c r="AKP188" i="10" s="1"/>
  <c r="AKQ186" i="10"/>
  <c r="AKQ190" i="10" s="1"/>
  <c r="AKR186" i="10"/>
  <c r="AKR188" i="10" s="1"/>
  <c r="AKS186" i="10"/>
  <c r="AKS188" i="10" s="1"/>
  <c r="AKT186" i="10"/>
  <c r="AKT189" i="10" s="1"/>
  <c r="AKN131" i="10"/>
  <c r="AKN136" i="10" s="1"/>
  <c r="AKO131" i="10"/>
  <c r="AKO133" i="10" s="1"/>
  <c r="AKP131" i="10"/>
  <c r="AKP133" i="10" s="1"/>
  <c r="AKQ131" i="10"/>
  <c r="AKQ133" i="10" s="1"/>
  <c r="AKR131" i="10"/>
  <c r="AKR135" i="10" s="1"/>
  <c r="AKS131" i="10"/>
  <c r="AKS134" i="10" s="1"/>
  <c r="AKT131" i="10"/>
  <c r="AKT133" i="10" s="1"/>
  <c r="AKQ188" i="10" l="1"/>
  <c r="AKP190" i="10"/>
  <c r="AKN134" i="10"/>
  <c r="AKT190" i="10"/>
  <c r="AKP189" i="10"/>
  <c r="AKT188" i="10"/>
  <c r="AKS135" i="10"/>
  <c r="AKQ136" i="10"/>
  <c r="AKQ134" i="10"/>
  <c r="AKR134" i="10"/>
  <c r="AKN133" i="10"/>
  <c r="AKN135" i="10"/>
  <c r="AKR136" i="10"/>
  <c r="AKR133" i="10"/>
  <c r="AKN189" i="10"/>
  <c r="AKQ189" i="10"/>
  <c r="AKO190" i="10"/>
  <c r="AKS133" i="10"/>
  <c r="AKO189" i="10"/>
  <c r="AKT136" i="10"/>
  <c r="AKP136" i="10"/>
  <c r="AKT134" i="10"/>
  <c r="AKP134" i="10"/>
  <c r="AKN190" i="10"/>
  <c r="AKS136" i="10"/>
  <c r="AKO136" i="10"/>
  <c r="AKO135" i="10"/>
  <c r="AKO134" i="10"/>
  <c r="AKQ135" i="10"/>
  <c r="AKT135" i="10"/>
  <c r="AKP135" i="10"/>
  <c r="PZ5" i="20"/>
  <c r="QK12" i="4"/>
  <c r="QK7" i="4"/>
  <c r="PZ18" i="6"/>
  <c r="PZ23" i="6"/>
  <c r="PZ27" i="6"/>
  <c r="PY18" i="6" l="1"/>
  <c r="PY23" i="6"/>
  <c r="PY27" i="6"/>
  <c r="PY5" i="20"/>
  <c r="QJ12" i="4"/>
  <c r="QJ7" i="4"/>
  <c r="PX18" i="6" l="1"/>
  <c r="PX23" i="6"/>
  <c r="PX27" i="6"/>
  <c r="QI12" i="4"/>
  <c r="QI7" i="4"/>
  <c r="PW5" i="20" l="1"/>
  <c r="QH12" i="4"/>
  <c r="QH7" i="4"/>
  <c r="CR17" i="14"/>
  <c r="CR15" i="14"/>
  <c r="PW18" i="6" l="1"/>
  <c r="PW23" i="6"/>
  <c r="PW27" i="6"/>
  <c r="PV18" i="6" l="1"/>
  <c r="PV23" i="6"/>
  <c r="PV27" i="6"/>
  <c r="PV5" i="20"/>
  <c r="QG12" i="4"/>
  <c r="QG7" i="4"/>
  <c r="V200" i="10" l="1"/>
  <c r="V201" i="10"/>
  <c r="V202" i="10" l="1"/>
  <c r="AKG186" i="10" l="1"/>
  <c r="AKG188" i="10" s="1"/>
  <c r="AKH186" i="10"/>
  <c r="AKH188" i="10" s="1"/>
  <c r="AKI186" i="10"/>
  <c r="AKI190" i="10" s="1"/>
  <c r="AKJ186" i="10"/>
  <c r="AKJ190" i="10" s="1"/>
  <c r="AKK186" i="10"/>
  <c r="AKK188" i="10" s="1"/>
  <c r="AKL186" i="10"/>
  <c r="AKL188" i="10" s="1"/>
  <c r="AKM186" i="10"/>
  <c r="AKM188" i="10" s="1"/>
  <c r="AKG131" i="10"/>
  <c r="AKG133" i="10" s="1"/>
  <c r="AKH131" i="10"/>
  <c r="AKH133" i="10" s="1"/>
  <c r="AKI131" i="10"/>
  <c r="AKI133" i="10" s="1"/>
  <c r="AKJ131" i="10"/>
  <c r="AKJ133" i="10" s="1"/>
  <c r="AKK131" i="10"/>
  <c r="AKK136" i="10" s="1"/>
  <c r="AKL131" i="10"/>
  <c r="AKL134" i="10" s="1"/>
  <c r="AKM131" i="10"/>
  <c r="AKM133" i="10" s="1"/>
  <c r="PU18" i="6"/>
  <c r="PU23" i="6"/>
  <c r="PU27" i="6"/>
  <c r="PU5" i="20"/>
  <c r="QF12" i="4"/>
  <c r="QF7" i="4"/>
  <c r="AKJ134" i="10" l="1"/>
  <c r="AKJ188" i="10"/>
  <c r="AKK135" i="10"/>
  <c r="AKI188" i="10"/>
  <c r="AKK133" i="10"/>
  <c r="AKJ136" i="10"/>
  <c r="AKK134" i="10"/>
  <c r="AKG135" i="10"/>
  <c r="AKJ189" i="10"/>
  <c r="AKG136" i="10"/>
  <c r="AKH189" i="10"/>
  <c r="AKH190" i="10"/>
  <c r="AKM189" i="10"/>
  <c r="AKG134" i="10"/>
  <c r="AKM134" i="10"/>
  <c r="AKI136" i="10"/>
  <c r="AKM136" i="10"/>
  <c r="AKI134" i="10"/>
  <c r="AKL133" i="10"/>
  <c r="AKI189" i="10"/>
  <c r="AKL135" i="10"/>
  <c r="AKL136" i="10"/>
  <c r="AKH136" i="10"/>
  <c r="AKH135" i="10"/>
  <c r="AKH134" i="10"/>
  <c r="AKM190" i="10"/>
  <c r="AKJ135" i="10"/>
  <c r="AKM135" i="10"/>
  <c r="AKI135" i="10"/>
  <c r="QE12" i="4"/>
  <c r="QE7" i="4"/>
  <c r="DJ16" i="36"/>
  <c r="AKS189" i="10" s="1"/>
  <c r="PT23" i="6"/>
  <c r="PT27" i="6"/>
  <c r="PT18" i="6"/>
  <c r="PS5" i="20" l="1"/>
  <c r="PS18" i="6"/>
  <c r="PS23" i="6"/>
  <c r="PS27" i="6"/>
  <c r="PR18" i="6"/>
  <c r="PR23" i="6"/>
  <c r="PR27" i="6"/>
  <c r="QD12" i="4"/>
  <c r="QD7" i="4"/>
  <c r="CQ17" i="14"/>
  <c r="CQ15" i="14"/>
  <c r="DI16" i="36"/>
  <c r="AKR189" i="10" s="1"/>
  <c r="PQ18" i="6" l="1"/>
  <c r="PQ23" i="6"/>
  <c r="PQ27" i="6"/>
  <c r="PR5" i="20"/>
  <c r="QC12" i="4"/>
  <c r="QC7" i="4"/>
  <c r="AJZ186" i="10" l="1"/>
  <c r="AJZ188" i="10" s="1"/>
  <c r="AKA186" i="10"/>
  <c r="AKA190" i="10" s="1"/>
  <c r="AKB186" i="10"/>
  <c r="AKB190" i="10" s="1"/>
  <c r="AKC186" i="10"/>
  <c r="AKC188" i="10" s="1"/>
  <c r="AKD186" i="10"/>
  <c r="AKD188" i="10" s="1"/>
  <c r="AKE186" i="10"/>
  <c r="AKE188" i="10" s="1"/>
  <c r="AKF186" i="10"/>
  <c r="AKF188" i="10" s="1"/>
  <c r="AJZ131" i="10"/>
  <c r="AJZ133" i="10" s="1"/>
  <c r="AKA131" i="10"/>
  <c r="AKA134" i="10" s="1"/>
  <c r="AKB131" i="10"/>
  <c r="AKB135" i="10" s="1"/>
  <c r="AKC131" i="10"/>
  <c r="AKC134" i="10" s="1"/>
  <c r="AKD131" i="10"/>
  <c r="AKD134" i="10" s="1"/>
  <c r="AKE131" i="10"/>
  <c r="AKE133" i="10" s="1"/>
  <c r="AKF131" i="10"/>
  <c r="AKF133" i="10" s="1"/>
  <c r="AKE136" i="10" l="1"/>
  <c r="AKE134" i="10"/>
  <c r="AKA133" i="10"/>
  <c r="AKA189" i="10"/>
  <c r="AKE135" i="10"/>
  <c r="AJZ135" i="10"/>
  <c r="AJZ134" i="10"/>
  <c r="AKF135" i="10"/>
  <c r="AKF134" i="10"/>
  <c r="AKA136" i="10"/>
  <c r="AKA135" i="10"/>
  <c r="AKB133" i="10"/>
  <c r="AKA188" i="10"/>
  <c r="AKC189" i="10"/>
  <c r="AKC136" i="10"/>
  <c r="AKB136" i="10"/>
  <c r="AKB134" i="10"/>
  <c r="AKF190" i="10"/>
  <c r="AKF136" i="10"/>
  <c r="AKD133" i="10"/>
  <c r="AKF189" i="10"/>
  <c r="AKB189" i="10"/>
  <c r="AKB188" i="10"/>
  <c r="AKD136" i="10"/>
  <c r="AJZ136" i="10"/>
  <c r="AKD135" i="10"/>
  <c r="AKC190" i="10"/>
  <c r="AKC135" i="10"/>
  <c r="AKC133" i="10"/>
  <c r="PP18" i="6"/>
  <c r="PP23" i="6"/>
  <c r="PP27" i="6"/>
  <c r="PQ5" i="20" l="1"/>
  <c r="QB12" i="4"/>
  <c r="QB7" i="4"/>
  <c r="PO18" i="6" l="1"/>
  <c r="PO23" i="6"/>
  <c r="PO27" i="6"/>
  <c r="PP5" i="20"/>
  <c r="QA12" i="4"/>
  <c r="QA7" i="4"/>
  <c r="DH16" i="36" l="1"/>
  <c r="AKL189" i="10" s="1"/>
  <c r="PN18" i="6" l="1"/>
  <c r="PN23" i="6"/>
  <c r="PN27" i="6"/>
  <c r="PZ12" i="4"/>
  <c r="PZ7" i="4"/>
  <c r="DG16" i="36"/>
  <c r="AKK189" i="10" s="1"/>
  <c r="CP17" i="14"/>
  <c r="CP15" i="14"/>
  <c r="PH43" i="19" l="1"/>
  <c r="PI43" i="19"/>
  <c r="PJ43" i="19"/>
  <c r="PH5" i="19"/>
  <c r="PI5" i="19"/>
  <c r="PJ5" i="19"/>
  <c r="PM18" i="6" l="1"/>
  <c r="PM23" i="6"/>
  <c r="PM27" i="6"/>
  <c r="PN5" i="20"/>
  <c r="PY12" i="4"/>
  <c r="PY7" i="4"/>
  <c r="PX7" i="4" l="1"/>
  <c r="PX12" i="4"/>
  <c r="DF16" i="36"/>
  <c r="AKG189" i="10" s="1"/>
  <c r="PL23" i="6"/>
  <c r="PL27" i="6"/>
  <c r="PL18" i="6"/>
  <c r="AJS186" i="10" l="1"/>
  <c r="AJS188" i="10" s="1"/>
  <c r="AJT186" i="10"/>
  <c r="AJT188" i="10" s="1"/>
  <c r="AJU186" i="10"/>
  <c r="AJU188" i="10" s="1"/>
  <c r="AJV186" i="10"/>
  <c r="AJV188" i="10" s="1"/>
  <c r="AJW186" i="10"/>
  <c r="AJW188" i="10" s="1"/>
  <c r="AJX186" i="10"/>
  <c r="AJX189" i="10" s="1"/>
  <c r="AJY186" i="10"/>
  <c r="AJY188" i="10" s="1"/>
  <c r="AJS131" i="10"/>
  <c r="AJS133" i="10" s="1"/>
  <c r="AJT131" i="10"/>
  <c r="AJT133" i="10" s="1"/>
  <c r="AJU131" i="10"/>
  <c r="AJU134" i="10" s="1"/>
  <c r="AJV131" i="10"/>
  <c r="AJV135" i="10" s="1"/>
  <c r="AJW131" i="10"/>
  <c r="AJW133" i="10" s="1"/>
  <c r="AJX131" i="10"/>
  <c r="AJX133" i="10" s="1"/>
  <c r="AJY131" i="10"/>
  <c r="AJY136" i="10" s="1"/>
  <c r="AJW136" i="10" l="1"/>
  <c r="AJS136" i="10"/>
  <c r="AJU133" i="10"/>
  <c r="AJX188" i="10"/>
  <c r="AJY134" i="10"/>
  <c r="AJW135" i="10"/>
  <c r="AJS135" i="10"/>
  <c r="AJU136" i="10"/>
  <c r="AJU135" i="10"/>
  <c r="AJS189" i="10"/>
  <c r="AJY135" i="10"/>
  <c r="AJY133" i="10"/>
  <c r="AJV189" i="10"/>
  <c r="AJT135" i="10"/>
  <c r="AJU189" i="10"/>
  <c r="AJV134" i="10"/>
  <c r="AJV133" i="10"/>
  <c r="AJS190" i="10"/>
  <c r="AJV136" i="10"/>
  <c r="AJS134" i="10"/>
  <c r="AJW134" i="10"/>
  <c r="AJT190" i="10"/>
  <c r="AJX134" i="10"/>
  <c r="AJT134" i="10"/>
  <c r="AJX190" i="10"/>
  <c r="AJT189" i="10"/>
  <c r="AJX136" i="10"/>
  <c r="AJT136" i="10"/>
  <c r="AJV190" i="10"/>
  <c r="AJU190" i="10"/>
  <c r="AJX135" i="10"/>
  <c r="PK23" i="6"/>
  <c r="PK27" i="6"/>
  <c r="PK18" i="6"/>
  <c r="PF43" i="19"/>
  <c r="PG43" i="19"/>
  <c r="PE5" i="19"/>
  <c r="PF5" i="19"/>
  <c r="PG5" i="19"/>
  <c r="PW12" i="4"/>
  <c r="PW7" i="4"/>
  <c r="PJ23" i="6" l="1"/>
  <c r="PJ27" i="6"/>
  <c r="PJ18" i="6"/>
  <c r="PV7" i="4"/>
  <c r="PV12" i="4"/>
  <c r="DE16" i="36"/>
  <c r="AKE189" i="10" s="1"/>
  <c r="PI18" i="6" l="1"/>
  <c r="PI23" i="6"/>
  <c r="PI27" i="6"/>
  <c r="PJ5" i="20"/>
  <c r="PU12" i="4"/>
  <c r="PU7" i="4"/>
  <c r="DD16" i="36"/>
  <c r="AKD189" i="10" s="1"/>
  <c r="OX43" i="19" l="1"/>
  <c r="OY43" i="19"/>
  <c r="OZ43" i="19"/>
  <c r="PA43" i="19"/>
  <c r="PB43" i="19"/>
  <c r="PC43" i="19"/>
  <c r="PD43" i="19"/>
  <c r="PE43" i="19"/>
  <c r="OX5" i="19"/>
  <c r="OY5" i="19"/>
  <c r="OZ5" i="19"/>
  <c r="PA5" i="19"/>
  <c r="PB5" i="19"/>
  <c r="PC5" i="19"/>
  <c r="PD5" i="19"/>
  <c r="PH18" i="6"/>
  <c r="PH23" i="6"/>
  <c r="PH27" i="6"/>
  <c r="PT12" i="4"/>
  <c r="PT7" i="4"/>
  <c r="CO17" i="14"/>
  <c r="CO15" i="14"/>
  <c r="PS7" i="4" l="1"/>
  <c r="PS12" i="4"/>
  <c r="DC16" i="36"/>
  <c r="AJZ189" i="10" s="1"/>
  <c r="PG27" i="6"/>
  <c r="PG23" i="6"/>
  <c r="PG18" i="6"/>
  <c r="C88" i="15" l="1"/>
  <c r="AJK131" i="10" l="1"/>
  <c r="AJK134" i="10" s="1"/>
  <c r="AJL131" i="10"/>
  <c r="AJL133" i="10" s="1"/>
  <c r="AJM131" i="10"/>
  <c r="AJM135" i="10" s="1"/>
  <c r="AJN131" i="10"/>
  <c r="AJN134" i="10" s="1"/>
  <c r="AJO131" i="10"/>
  <c r="AJO134" i="10" s="1"/>
  <c r="AJP131" i="10"/>
  <c r="AJP136" i="10" s="1"/>
  <c r="AJQ131" i="10"/>
  <c r="AJQ135" i="10" s="1"/>
  <c r="AJR131" i="10"/>
  <c r="AJR135" i="10" s="1"/>
  <c r="AJK186" i="10"/>
  <c r="AJK188" i="10" s="1"/>
  <c r="AJL186" i="10"/>
  <c r="AJL190" i="10" s="1"/>
  <c r="AJM186" i="10"/>
  <c r="AJN186" i="10"/>
  <c r="AJN190" i="10" s="1"/>
  <c r="AJO186" i="10"/>
  <c r="AJO189" i="10" s="1"/>
  <c r="AJP186" i="10"/>
  <c r="AJQ186" i="10"/>
  <c r="AJR186" i="10"/>
  <c r="AJR188" i="10" s="1"/>
  <c r="PR7" i="4"/>
  <c r="PR12" i="4"/>
  <c r="DB16" i="36"/>
  <c r="AJY189" i="10" s="1"/>
  <c r="PF23" i="6"/>
  <c r="PF27" i="6"/>
  <c r="PF18" i="6"/>
  <c r="AJN135" i="10" l="1"/>
  <c r="AJN188" i="10"/>
  <c r="AJR133" i="10"/>
  <c r="AJN136" i="10"/>
  <c r="AJR136" i="10"/>
  <c r="AJN133" i="10"/>
  <c r="AJO188" i="10"/>
  <c r="AJR134" i="10"/>
  <c r="AJK136" i="10"/>
  <c r="AJO190" i="10"/>
  <c r="AJO136" i="10"/>
  <c r="AJQ134" i="10"/>
  <c r="AJQ133" i="10"/>
  <c r="AJK135" i="10"/>
  <c r="AJO135" i="10"/>
  <c r="AJN189" i="10"/>
  <c r="AJQ136" i="10"/>
  <c r="AJM136" i="10"/>
  <c r="AJM134" i="10"/>
  <c r="AJM133" i="10"/>
  <c r="AJL136" i="10"/>
  <c r="AJQ190" i="10"/>
  <c r="AJQ189" i="10"/>
  <c r="AJP135" i="10"/>
  <c r="AJP134" i="10"/>
  <c r="AJL135" i="10"/>
  <c r="AJL134" i="10"/>
  <c r="AJP188" i="10"/>
  <c r="AJL189" i="10"/>
  <c r="AJL188" i="10"/>
  <c r="AJM190" i="10"/>
  <c r="AJM189" i="10"/>
  <c r="AJM188" i="10"/>
  <c r="AJQ188" i="10"/>
  <c r="AJP133" i="10"/>
  <c r="AJO133" i="10"/>
  <c r="AJK133" i="10"/>
  <c r="PQ7" i="4"/>
  <c r="PQ12" i="4"/>
  <c r="PE23" i="6"/>
  <c r="PE27" i="6"/>
  <c r="PE18" i="6"/>
  <c r="PP7" i="4" l="1"/>
  <c r="PP12" i="4"/>
  <c r="DA16" i="36"/>
  <c r="AJW189" i="10" s="1"/>
  <c r="PD23" i="6"/>
  <c r="PD27" i="6"/>
  <c r="PD18" i="6"/>
  <c r="PO7" i="4" l="1"/>
  <c r="PO12" i="4"/>
  <c r="CN15" i="14"/>
  <c r="CN17" i="14"/>
  <c r="PC23" i="6"/>
  <c r="PC27" i="6"/>
  <c r="PC18" i="6"/>
  <c r="PC5" i="20" l="1"/>
  <c r="OW43" i="19"/>
  <c r="PN12" i="4"/>
  <c r="PN7" i="4"/>
  <c r="PB18" i="6"/>
  <c r="PB23" i="6"/>
  <c r="PB27" i="6"/>
  <c r="AJD131" i="10" l="1"/>
  <c r="AJD133" i="10" s="1"/>
  <c r="AJE131" i="10"/>
  <c r="AJE133" i="10" s="1"/>
  <c r="AJF131" i="10"/>
  <c r="AJF134" i="10" s="1"/>
  <c r="AJG131" i="10"/>
  <c r="AJG135" i="10" s="1"/>
  <c r="AJH131" i="10"/>
  <c r="AJH133" i="10" s="1"/>
  <c r="AJI131" i="10"/>
  <c r="AJI133" i="10" s="1"/>
  <c r="AJJ131" i="10"/>
  <c r="AJJ134" i="10" s="1"/>
  <c r="AJD186" i="10"/>
  <c r="AJE186" i="10"/>
  <c r="AJE189" i="10" s="1"/>
  <c r="AJF186" i="10"/>
  <c r="AJF188" i="10" s="1"/>
  <c r="AJG186" i="10"/>
  <c r="AJG189" i="10" s="1"/>
  <c r="AJH186" i="10"/>
  <c r="AJH188" i="10" s="1"/>
  <c r="AJI186" i="10"/>
  <c r="AJI188" i="10" s="1"/>
  <c r="AJJ186" i="10"/>
  <c r="AJJ188" i="10" s="1"/>
  <c r="AJF136" i="10" l="1"/>
  <c r="AJF135" i="10"/>
  <c r="AJJ135" i="10"/>
  <c r="AJF133" i="10"/>
  <c r="AJG136" i="10"/>
  <c r="AJE190" i="10"/>
  <c r="AJH135" i="10"/>
  <c r="AJD136" i="10"/>
  <c r="AJG133" i="10"/>
  <c r="AJE188" i="10"/>
  <c r="AJH134" i="10"/>
  <c r="AJH136" i="10"/>
  <c r="AJH190" i="10"/>
  <c r="AJD135" i="10"/>
  <c r="AJD134" i="10"/>
  <c r="AJH189" i="10"/>
  <c r="AJG134" i="10"/>
  <c r="AJI135" i="10"/>
  <c r="AJG190" i="10"/>
  <c r="AJF189" i="10"/>
  <c r="AJJ190" i="10"/>
  <c r="AJF190" i="10"/>
  <c r="AJG188" i="10"/>
  <c r="AJJ189" i="10"/>
  <c r="AJD188" i="10"/>
  <c r="AJJ136" i="10"/>
  <c r="AJE134" i="10"/>
  <c r="AJJ133" i="10"/>
  <c r="AJI136" i="10"/>
  <c r="AJE136" i="10"/>
  <c r="AJE135" i="10"/>
  <c r="AJI134" i="10"/>
  <c r="PA18" i="6"/>
  <c r="PA23" i="6"/>
  <c r="PA27" i="6"/>
  <c r="PB5" i="20"/>
  <c r="OT43" i="19"/>
  <c r="OU43" i="19"/>
  <c r="OV43" i="19"/>
  <c r="OT5" i="19"/>
  <c r="OU5" i="19"/>
  <c r="OV5" i="19"/>
  <c r="OW5" i="19"/>
  <c r="PM12" i="4"/>
  <c r="PM7" i="4"/>
  <c r="CZ16" i="36"/>
  <c r="AJR189" i="10" s="1"/>
  <c r="OZ23" i="6" l="1"/>
  <c r="OZ27" i="6"/>
  <c r="OZ18" i="6"/>
  <c r="PL7" i="4"/>
  <c r="PL12" i="4"/>
  <c r="OY18" i="6" l="1"/>
  <c r="OY23" i="6"/>
  <c r="OY27" i="6"/>
  <c r="OZ5" i="20"/>
  <c r="PK12" i="4"/>
  <c r="PK7" i="4"/>
  <c r="CY16" i="36"/>
  <c r="AJP189" i="10" s="1"/>
  <c r="PJ7" i="4" l="1"/>
  <c r="PJ12" i="4"/>
  <c r="OX23" i="6"/>
  <c r="OX27" i="6"/>
  <c r="OX18" i="6"/>
  <c r="CM15" i="14"/>
  <c r="CM17" i="14"/>
  <c r="OW18" i="6" l="1"/>
  <c r="OW23" i="6"/>
  <c r="OW27" i="6"/>
  <c r="OX5" i="20"/>
  <c r="OS43" i="19"/>
  <c r="OS5" i="19"/>
  <c r="PI12" i="4"/>
  <c r="PI7" i="4"/>
  <c r="U200" i="10" l="1"/>
  <c r="U201" i="10"/>
  <c r="AIX186" i="10"/>
  <c r="AIX188" i="10" s="1"/>
  <c r="AIY186" i="10"/>
  <c r="AIY188" i="10" s="1"/>
  <c r="AIZ186" i="10"/>
  <c r="AIZ190" i="10" s="1"/>
  <c r="AJA186" i="10"/>
  <c r="AJA188" i="10" s="1"/>
  <c r="AJB186" i="10"/>
  <c r="AJB188" i="10" s="1"/>
  <c r="AJC186" i="10"/>
  <c r="AJC188" i="10" s="1"/>
  <c r="AIX131" i="10"/>
  <c r="AIX133" i="10" s="1"/>
  <c r="AIY131" i="10"/>
  <c r="AIY133" i="10" s="1"/>
  <c r="AIZ131" i="10"/>
  <c r="AIZ133" i="10" s="1"/>
  <c r="AJA131" i="10"/>
  <c r="AJA133" i="10" s="1"/>
  <c r="AJB131" i="10"/>
  <c r="AJB133" i="10" s="1"/>
  <c r="AJC131" i="10"/>
  <c r="AJC136" i="10" s="1"/>
  <c r="OV18" i="6"/>
  <c r="OV23" i="6"/>
  <c r="OV27" i="6"/>
  <c r="AJA189" i="10" l="1"/>
  <c r="AJB136" i="10"/>
  <c r="AJB134" i="10"/>
  <c r="AJA190" i="10"/>
  <c r="AJC135" i="10"/>
  <c r="AJC133" i="10"/>
  <c r="AJB135" i="10"/>
  <c r="AJC134" i="10"/>
  <c r="AIY190" i="10"/>
  <c r="AIY136" i="10"/>
  <c r="AIY135" i="10"/>
  <c r="AIY134" i="10"/>
  <c r="AJC190" i="10"/>
  <c r="AIX136" i="10"/>
  <c r="AIX135" i="10"/>
  <c r="AIX134" i="10"/>
  <c r="AJA136" i="10"/>
  <c r="AJA134" i="10"/>
  <c r="AJC189" i="10"/>
  <c r="AIY189" i="10"/>
  <c r="AIZ188" i="10"/>
  <c r="AIZ189" i="10"/>
  <c r="AIZ136" i="10"/>
  <c r="AIZ134" i="10"/>
  <c r="U202" i="10"/>
  <c r="AJA135" i="10"/>
  <c r="AIZ135" i="10"/>
  <c r="OQ43" i="19"/>
  <c r="OR43" i="19"/>
  <c r="OQ5" i="19"/>
  <c r="OR5" i="19"/>
  <c r="OW5" i="20"/>
  <c r="PH12" i="4"/>
  <c r="PH7" i="4"/>
  <c r="CX16" i="36"/>
  <c r="AJK189" i="10" s="1"/>
  <c r="OU18" i="6" l="1"/>
  <c r="OU23" i="6"/>
  <c r="OU27" i="6"/>
  <c r="PG7" i="4"/>
  <c r="PG12" i="4"/>
  <c r="OT18" i="6" l="1"/>
  <c r="OT23" i="6"/>
  <c r="OT27" i="6"/>
  <c r="OL43" i="19"/>
  <c r="OM43" i="19"/>
  <c r="ON43" i="19"/>
  <c r="OO43" i="19"/>
  <c r="OP43" i="19"/>
  <c r="OM5" i="19"/>
  <c r="ON5" i="19"/>
  <c r="OO5" i="19"/>
  <c r="OP5" i="19"/>
  <c r="PF12" i="4"/>
  <c r="PF7" i="4"/>
  <c r="CW16" i="36"/>
  <c r="AJI189" i="10" s="1"/>
  <c r="OS18" i="6" l="1"/>
  <c r="OS23" i="6"/>
  <c r="OS27" i="6"/>
  <c r="PE7" i="4"/>
  <c r="PE12" i="4"/>
  <c r="CL15" i="14"/>
  <c r="CL17" i="14"/>
  <c r="OR18" i="6" l="1"/>
  <c r="OR23" i="6"/>
  <c r="OR27" i="6"/>
  <c r="OS5" i="20" l="1"/>
  <c r="PD12" i="4"/>
  <c r="PD7" i="4"/>
  <c r="AIP131" i="10" l="1"/>
  <c r="AIQ131" i="10"/>
  <c r="AIQ136" i="10" s="1"/>
  <c r="AIR131" i="10"/>
  <c r="AIR135" i="10" s="1"/>
  <c r="AIS131" i="10"/>
  <c r="AIS133" i="10" s="1"/>
  <c r="AIT131" i="10"/>
  <c r="AIU131" i="10"/>
  <c r="AIU133" i="10" s="1"/>
  <c r="AIV131" i="10"/>
  <c r="AIV135" i="10" s="1"/>
  <c r="AIW131" i="10"/>
  <c r="AIW133" i="10" s="1"/>
  <c r="AIP186" i="10"/>
  <c r="AIP188" i="10" s="1"/>
  <c r="AIQ186" i="10"/>
  <c r="AIQ190" i="10" s="1"/>
  <c r="AIR186" i="10"/>
  <c r="AIR188" i="10" s="1"/>
  <c r="AIS186" i="10"/>
  <c r="AIS190" i="10" s="1"/>
  <c r="AIT186" i="10"/>
  <c r="AIT188" i="10" s="1"/>
  <c r="AIU186" i="10"/>
  <c r="AIV186" i="10"/>
  <c r="AIW186" i="10"/>
  <c r="AIW188" i="10" s="1"/>
  <c r="OQ23" i="6"/>
  <c r="OQ27" i="6"/>
  <c r="OQ18" i="6"/>
  <c r="PC7" i="4"/>
  <c r="PC12" i="4"/>
  <c r="CV16" i="36"/>
  <c r="AJD189" i="10" s="1"/>
  <c r="AIR136" i="10" l="1"/>
  <c r="AIR134" i="10"/>
  <c r="AIR133" i="10"/>
  <c r="AIV136" i="10"/>
  <c r="AIV133" i="10"/>
  <c r="AIW136" i="10"/>
  <c r="AIV134" i="10"/>
  <c r="AIS136" i="10"/>
  <c r="AIW135" i="10"/>
  <c r="AIS134" i="10"/>
  <c r="AIS135" i="10"/>
  <c r="AIS189" i="10"/>
  <c r="AIS188" i="10"/>
  <c r="AIU136" i="10"/>
  <c r="AIW190" i="10"/>
  <c r="AIT190" i="10"/>
  <c r="AIW189" i="10"/>
  <c r="AIQ133" i="10"/>
  <c r="AIT189" i="10"/>
  <c r="AIW134" i="10"/>
  <c r="AIT134" i="10"/>
  <c r="AIT133" i="10"/>
  <c r="AIP134" i="10"/>
  <c r="AIP133" i="10"/>
  <c r="AIV190" i="10"/>
  <c r="AIV189" i="10"/>
  <c r="AIR190" i="10"/>
  <c r="AIR189" i="10"/>
  <c r="AIP135" i="10"/>
  <c r="AIV188" i="10"/>
  <c r="AIU188" i="10"/>
  <c r="AIQ189" i="10"/>
  <c r="AIQ188" i="10"/>
  <c r="AIT136" i="10"/>
  <c r="AIP136" i="10"/>
  <c r="AIT135" i="10"/>
  <c r="AIU135" i="10"/>
  <c r="AIU134" i="10"/>
  <c r="AIQ135" i="10"/>
  <c r="AIQ134" i="10"/>
  <c r="PB7" i="4"/>
  <c r="PB12" i="4"/>
  <c r="OP23" i="6"/>
  <c r="OP27" i="6"/>
  <c r="OP18" i="6"/>
  <c r="OO18" i="6" l="1"/>
  <c r="OO23" i="6"/>
  <c r="OO27" i="6"/>
  <c r="OJ43" i="19"/>
  <c r="OK43" i="19"/>
  <c r="OJ5" i="19"/>
  <c r="OK5" i="19"/>
  <c r="OL5" i="19"/>
  <c r="OP5" i="20"/>
  <c r="PA12" i="4"/>
  <c r="PA7" i="4"/>
  <c r="CU16" i="36"/>
  <c r="AJB189" i="10" s="1"/>
  <c r="CK15" i="14" l="1"/>
  <c r="CK17" i="14"/>
  <c r="OZ7" i="4"/>
  <c r="OZ12" i="4"/>
  <c r="ON18" i="6"/>
  <c r="ON23" i="6"/>
  <c r="ON27" i="6"/>
  <c r="OM18" i="6" l="1"/>
  <c r="OM23" i="6"/>
  <c r="OM27" i="6"/>
  <c r="OI43" i="19"/>
  <c r="OI5" i="19"/>
  <c r="ON5" i="20"/>
  <c r="OY12" i="4"/>
  <c r="OY7" i="4"/>
  <c r="CT16" i="36"/>
  <c r="AIX189" i="10" s="1"/>
  <c r="AIJ186" i="10" l="1"/>
  <c r="AIJ188" i="10" s="1"/>
  <c r="AIK186" i="10"/>
  <c r="AIK188" i="10" s="1"/>
  <c r="AIL186" i="10"/>
  <c r="AIL188" i="10" s="1"/>
  <c r="AIM186" i="10"/>
  <c r="AIM188" i="10" s="1"/>
  <c r="AIN186" i="10"/>
  <c r="AIN188" i="10" s="1"/>
  <c r="AIO186" i="10"/>
  <c r="AIO189" i="10" s="1"/>
  <c r="AIJ131" i="10"/>
  <c r="AIJ136" i="10" s="1"/>
  <c r="AIK131" i="10"/>
  <c r="AIK133" i="10" s="1"/>
  <c r="AIL131" i="10"/>
  <c r="AIL136" i="10" s="1"/>
  <c r="AIM131" i="10"/>
  <c r="AIM133" i="10" s="1"/>
  <c r="AIN131" i="10"/>
  <c r="AIN136" i="10" s="1"/>
  <c r="AIO131" i="10"/>
  <c r="AIO136" i="10" s="1"/>
  <c r="AIM136" i="10" l="1"/>
  <c r="AIL133" i="10"/>
  <c r="AIO134" i="10"/>
  <c r="AIL190" i="10"/>
  <c r="AIL189" i="10"/>
  <c r="AIO135" i="10"/>
  <c r="AIL134" i="10"/>
  <c r="AIL135" i="10"/>
  <c r="AIK134" i="10"/>
  <c r="AIO188" i="10"/>
  <c r="AIO190" i="10"/>
  <c r="AIK190" i="10"/>
  <c r="AIJ190" i="10"/>
  <c r="AIN134" i="10"/>
  <c r="AIJ134" i="10"/>
  <c r="AIM190" i="10"/>
  <c r="AIM134" i="10"/>
  <c r="AIM189" i="10"/>
  <c r="AIK136" i="10"/>
  <c r="AIM135" i="10"/>
  <c r="AIO133" i="10"/>
  <c r="AIK135" i="10"/>
  <c r="AIN135" i="10"/>
  <c r="AIJ135" i="10"/>
  <c r="AIN133" i="10"/>
  <c r="AIJ133" i="10"/>
  <c r="AIK189" i="10"/>
  <c r="AIJ189" i="10"/>
  <c r="P220" i="10"/>
  <c r="P219" i="10" s="1"/>
  <c r="P222" i="10" s="1"/>
  <c r="OL23" i="6"/>
  <c r="OL27" i="6"/>
  <c r="OL18" i="6"/>
  <c r="OH43" i="19"/>
  <c r="OH5" i="19"/>
  <c r="P229" i="10" l="1"/>
  <c r="P232" i="10" s="1"/>
  <c r="P224" i="10"/>
  <c r="O220" i="10"/>
  <c r="P221" i="10"/>
  <c r="OM5" i="20"/>
  <c r="OX12" i="4"/>
  <c r="OX7" i="4"/>
  <c r="P227" i="10" l="1"/>
  <c r="P226" i="10"/>
  <c r="P231" i="10"/>
  <c r="N220" i="10"/>
  <c r="O229" i="10"/>
  <c r="O224" i="10"/>
  <c r="O219" i="10"/>
  <c r="OW7" i="4"/>
  <c r="OW12" i="4"/>
  <c r="OK23" i="6"/>
  <c r="OK27" i="6"/>
  <c r="OK18" i="6"/>
  <c r="O226" i="10" l="1"/>
  <c r="O227" i="10"/>
  <c r="O231" i="10"/>
  <c r="O232" i="10"/>
  <c r="M220" i="10"/>
  <c r="N229" i="10"/>
  <c r="N224" i="10"/>
  <c r="N219" i="10"/>
  <c r="O222" i="10"/>
  <c r="O221" i="10"/>
  <c r="N226" i="10" l="1"/>
  <c r="N227" i="10"/>
  <c r="N221" i="10"/>
  <c r="N222" i="10"/>
  <c r="N231" i="10"/>
  <c r="N232" i="10"/>
  <c r="L220" i="10"/>
  <c r="M219" i="10"/>
  <c r="M229" i="10"/>
  <c r="M224" i="10"/>
  <c r="OJ18" i="6"/>
  <c r="OJ23" i="6"/>
  <c r="OJ27" i="6"/>
  <c r="OV12" i="4"/>
  <c r="OV7" i="4"/>
  <c r="OE43" i="19"/>
  <c r="OF43" i="19"/>
  <c r="OG43" i="19"/>
  <c r="OF5" i="19"/>
  <c r="OG5" i="19"/>
  <c r="CS16" i="36"/>
  <c r="AIU189" i="10" s="1"/>
  <c r="M227" i="10" l="1"/>
  <c r="M226" i="10"/>
  <c r="K220" i="10"/>
  <c r="L219" i="10"/>
  <c r="L229" i="10"/>
  <c r="L224" i="10"/>
  <c r="M231" i="10"/>
  <c r="M232" i="10"/>
  <c r="M222" i="10"/>
  <c r="M221" i="10"/>
  <c r="OK5" i="20"/>
  <c r="L227" i="10" l="1"/>
  <c r="L226" i="10"/>
  <c r="L231" i="10"/>
  <c r="L232" i="10"/>
  <c r="L221" i="10"/>
  <c r="L222" i="10"/>
  <c r="J220" i="10"/>
  <c r="K229" i="10"/>
  <c r="K224" i="10"/>
  <c r="K219" i="10"/>
  <c r="OU7" i="4"/>
  <c r="OU12" i="4"/>
  <c r="CJ15" i="14"/>
  <c r="CJ17" i="14"/>
  <c r="K226" i="10" l="1"/>
  <c r="K227" i="10"/>
  <c r="K231" i="10"/>
  <c r="K232" i="10"/>
  <c r="I220" i="10"/>
  <c r="J229" i="10"/>
  <c r="J224" i="10"/>
  <c r="J219" i="10"/>
  <c r="K221" i="10"/>
  <c r="K222" i="10"/>
  <c r="OI23" i="6"/>
  <c r="OI27" i="6"/>
  <c r="OI18" i="6"/>
  <c r="J227" i="10" l="1"/>
  <c r="J226" i="10"/>
  <c r="J231" i="10"/>
  <c r="AC37" i="11" s="1"/>
  <c r="J232" i="10"/>
  <c r="AC38" i="11" s="1"/>
  <c r="H220" i="10"/>
  <c r="I219" i="10"/>
  <c r="I229" i="10"/>
  <c r="I224" i="10"/>
  <c r="J222" i="10"/>
  <c r="J221" i="10"/>
  <c r="OH18" i="6"/>
  <c r="OH23" i="6"/>
  <c r="OH27" i="6"/>
  <c r="OE5" i="19"/>
  <c r="OI5" i="20"/>
  <c r="OT12" i="4"/>
  <c r="OT7" i="4"/>
  <c r="I227" i="10" l="1"/>
  <c r="I226" i="10"/>
  <c r="I222" i="10"/>
  <c r="I221" i="10"/>
  <c r="G220" i="10"/>
  <c r="H219" i="10"/>
  <c r="H229" i="10"/>
  <c r="H224" i="10"/>
  <c r="I231" i="10"/>
  <c r="I232" i="10"/>
  <c r="H227" i="10" l="1"/>
  <c r="H226" i="10"/>
  <c r="H221" i="10"/>
  <c r="H222" i="10"/>
  <c r="F220" i="10"/>
  <c r="G229" i="10"/>
  <c r="G224" i="10"/>
  <c r="G219" i="10"/>
  <c r="H231" i="10"/>
  <c r="H232" i="10"/>
  <c r="OG18" i="6"/>
  <c r="OG23" i="6"/>
  <c r="OG27" i="6"/>
  <c r="OD43" i="19"/>
  <c r="OD5" i="19"/>
  <c r="G226" i="10" l="1"/>
  <c r="G227" i="10"/>
  <c r="G231" i="10"/>
  <c r="G232" i="10"/>
  <c r="E220" i="10"/>
  <c r="F229" i="10"/>
  <c r="F224" i="10"/>
  <c r="F219" i="10"/>
  <c r="G221" i="10"/>
  <c r="G222" i="10"/>
  <c r="AIC186" i="10"/>
  <c r="AIC188" i="10" s="1"/>
  <c r="AID186" i="10"/>
  <c r="AID189" i="10" s="1"/>
  <c r="AIE186" i="10"/>
  <c r="AIE190" i="10" s="1"/>
  <c r="AIF186" i="10"/>
  <c r="AIF188" i="10" s="1"/>
  <c r="AIG186" i="10"/>
  <c r="AIG188" i="10" s="1"/>
  <c r="AIH186" i="10"/>
  <c r="AIH188" i="10" s="1"/>
  <c r="AII186" i="10"/>
  <c r="AII188" i="10" s="1"/>
  <c r="AIC131" i="10"/>
  <c r="AIC133" i="10" s="1"/>
  <c r="AID131" i="10"/>
  <c r="AID133" i="10" s="1"/>
  <c r="AIE131" i="10"/>
  <c r="AIE133" i="10" s="1"/>
  <c r="AIF131" i="10"/>
  <c r="AIF134" i="10" s="1"/>
  <c r="AIG131" i="10"/>
  <c r="AIG133" i="10" s="1"/>
  <c r="AIH131" i="10"/>
  <c r="AIH133" i="10" s="1"/>
  <c r="AII131" i="10"/>
  <c r="AII136" i="10" s="1"/>
  <c r="F226" i="10" l="1"/>
  <c r="F227" i="10"/>
  <c r="AIF135" i="10"/>
  <c r="AIC190" i="10"/>
  <c r="F231" i="10"/>
  <c r="F232" i="10"/>
  <c r="D220" i="10"/>
  <c r="E219" i="10"/>
  <c r="E229" i="10"/>
  <c r="E224" i="10"/>
  <c r="F222" i="10"/>
  <c r="F221" i="10"/>
  <c r="AIE188" i="10"/>
  <c r="AIC135" i="10"/>
  <c r="AID190" i="10"/>
  <c r="AIG135" i="10"/>
  <c r="AIG134" i="10"/>
  <c r="AIC134" i="10"/>
  <c r="AID188" i="10"/>
  <c r="AIH190" i="10"/>
  <c r="AIH189" i="10"/>
  <c r="AIH136" i="10"/>
  <c r="AIG136" i="10"/>
  <c r="AIE189" i="10"/>
  <c r="AIC136" i="10"/>
  <c r="AID135" i="10"/>
  <c r="AIH134" i="10"/>
  <c r="AID136" i="10"/>
  <c r="AII133" i="10"/>
  <c r="AIE135" i="10"/>
  <c r="AID134" i="10"/>
  <c r="AII189" i="10"/>
  <c r="AIF190" i="10"/>
  <c r="AIF136" i="10"/>
  <c r="AII135" i="10"/>
  <c r="AII134" i="10"/>
  <c r="AIE134" i="10"/>
  <c r="AIF133" i="10"/>
  <c r="AII190" i="10"/>
  <c r="AIC189" i="10"/>
  <c r="AIE136" i="10"/>
  <c r="AIF189" i="10"/>
  <c r="AIH135" i="10"/>
  <c r="OH5" i="20"/>
  <c r="OS12" i="4"/>
  <c r="OS7" i="4"/>
  <c r="CR16" i="36"/>
  <c r="AIP189" i="10" s="1"/>
  <c r="E226" i="10" l="1"/>
  <c r="E227" i="10"/>
  <c r="E222" i="10"/>
  <c r="E221" i="10"/>
  <c r="C220" i="10"/>
  <c r="D219" i="10"/>
  <c r="D229" i="10"/>
  <c r="D224" i="10"/>
  <c r="E231" i="10"/>
  <c r="E232" i="10"/>
  <c r="D227" i="10" l="1"/>
  <c r="D226" i="10"/>
  <c r="D221" i="10"/>
  <c r="D222" i="10"/>
  <c r="C229" i="10"/>
  <c r="C224" i="10"/>
  <c r="C219" i="10"/>
  <c r="D231" i="10"/>
  <c r="D232" i="10"/>
  <c r="OF27" i="6"/>
  <c r="OF18" i="6"/>
  <c r="OF23" i="6"/>
  <c r="C227" i="10" l="1"/>
  <c r="C226" i="10"/>
  <c r="C231" i="10"/>
  <c r="C232" i="10"/>
  <c r="C221" i="10"/>
  <c r="C222" i="10"/>
  <c r="OC43" i="19"/>
  <c r="OC5" i="19"/>
  <c r="OG5" i="20" l="1"/>
  <c r="OR12" i="4"/>
  <c r="OR7" i="4"/>
  <c r="OE18" i="6" l="1"/>
  <c r="OE23" i="6"/>
  <c r="OE27" i="6"/>
  <c r="OB43" i="19"/>
  <c r="OB5" i="19"/>
  <c r="OQ12" i="4"/>
  <c r="OQ7" i="4"/>
  <c r="CQ16" i="36"/>
  <c r="AIN189" i="10" s="1"/>
  <c r="CI17" i="14"/>
  <c r="CI15" i="14"/>
  <c r="OD23" i="6" l="1"/>
  <c r="OD27" i="6"/>
  <c r="OD18" i="6"/>
  <c r="OP12" i="4"/>
  <c r="OP7" i="4"/>
  <c r="OE5" i="20"/>
  <c r="NV43" i="19"/>
  <c r="NW43" i="19"/>
  <c r="NX43" i="19"/>
  <c r="NY43" i="19"/>
  <c r="NZ43" i="19"/>
  <c r="OA43" i="19"/>
  <c r="NW5" i="19"/>
  <c r="NX5" i="19"/>
  <c r="NY5" i="19"/>
  <c r="NZ5" i="19"/>
  <c r="OA5" i="19"/>
  <c r="OO12" i="4" l="1"/>
  <c r="OO7" i="4"/>
  <c r="ON12" i="4"/>
  <c r="ON7" i="4"/>
  <c r="OC18" i="6" l="1"/>
  <c r="OC23" i="6"/>
  <c r="OC27" i="6"/>
  <c r="OD5" i="20"/>
  <c r="T200" i="10" l="1"/>
  <c r="T201" i="10"/>
  <c r="T202" i="10" l="1"/>
  <c r="OB18" i="6"/>
  <c r="OB23" i="6"/>
  <c r="OB27" i="6"/>
  <c r="AHV186" i="10" l="1"/>
  <c r="AHV188" i="10" s="1"/>
  <c r="AHW186" i="10"/>
  <c r="AHW190" i="10" s="1"/>
  <c r="AHX186" i="10"/>
  <c r="AHX189" i="10" s="1"/>
  <c r="AHY186" i="10"/>
  <c r="AHY189" i="10" s="1"/>
  <c r="AHZ186" i="10"/>
  <c r="AHZ188" i="10" s="1"/>
  <c r="AIA186" i="10"/>
  <c r="AIA188" i="10" s="1"/>
  <c r="AIB186" i="10"/>
  <c r="AIB188" i="10" s="1"/>
  <c r="AHV131" i="10"/>
  <c r="AHV136" i="10" s="1"/>
  <c r="AHW131" i="10"/>
  <c r="AHW133" i="10" s="1"/>
  <c r="AHX131" i="10"/>
  <c r="AHX134" i="10" s="1"/>
  <c r="AHY131" i="10"/>
  <c r="AHY135" i="10" s="1"/>
  <c r="AHZ131" i="10"/>
  <c r="AHZ133" i="10" s="1"/>
  <c r="AIA131" i="10"/>
  <c r="AIA133" i="10" s="1"/>
  <c r="AIB131" i="10"/>
  <c r="AIB133" i="10" s="1"/>
  <c r="AHV190" i="10" l="1"/>
  <c r="AHY188" i="10"/>
  <c r="AHV189" i="10"/>
  <c r="AHX188" i="10"/>
  <c r="AIB189" i="10"/>
  <c r="AIB190" i="10"/>
  <c r="AHX136" i="10"/>
  <c r="AIB136" i="10"/>
  <c r="AHY133" i="10"/>
  <c r="AHX135" i="10"/>
  <c r="AHV135" i="10"/>
  <c r="AHY190" i="10"/>
  <c r="AHY136" i="10"/>
  <c r="AHZ135" i="10"/>
  <c r="AHY134" i="10"/>
  <c r="AHV133" i="10"/>
  <c r="AHX190" i="10"/>
  <c r="AHV134" i="10"/>
  <c r="AIB134" i="10"/>
  <c r="AIB135" i="10"/>
  <c r="AHW135" i="10"/>
  <c r="AHZ134" i="10"/>
  <c r="AHX133" i="10"/>
  <c r="AHZ136" i="10"/>
  <c r="AIA189" i="10"/>
  <c r="AHW189" i="10"/>
  <c r="AHW188" i="10"/>
  <c r="AIA134" i="10"/>
  <c r="AHW134" i="10"/>
  <c r="AIA190" i="10"/>
  <c r="AIA136" i="10"/>
  <c r="AHW136" i="10"/>
  <c r="AIA135" i="10"/>
  <c r="OA18" i="6"/>
  <c r="OA23" i="6"/>
  <c r="OA27" i="6"/>
  <c r="OC5" i="20"/>
  <c r="OM12" i="4"/>
  <c r="OM7" i="4"/>
  <c r="NZ18" i="6" l="1"/>
  <c r="NZ23" i="6"/>
  <c r="NZ27" i="6"/>
  <c r="OL12" i="4" l="1"/>
  <c r="OL7" i="4"/>
  <c r="NV5" i="19" l="1"/>
  <c r="CP16" i="36"/>
  <c r="AIG189" i="10" s="1"/>
  <c r="CH15" i="14" l="1"/>
  <c r="CH17" i="14"/>
  <c r="OK7" i="4" l="1"/>
  <c r="OK12" i="4"/>
  <c r="NY23" i="6"/>
  <c r="NY27" i="6"/>
  <c r="NY18" i="6"/>
  <c r="NX18" i="6" l="1"/>
  <c r="NX23" i="6"/>
  <c r="NX27" i="6"/>
  <c r="OJ7" i="4"/>
  <c r="OJ12" i="4"/>
  <c r="AHO186" i="10" l="1"/>
  <c r="AHO188" i="10" s="1"/>
  <c r="AHP186" i="10"/>
  <c r="AHP188" i="10" s="1"/>
  <c r="AHQ186" i="10"/>
  <c r="AHQ190" i="10" s="1"/>
  <c r="AHR186" i="10"/>
  <c r="AHR189" i="10" s="1"/>
  <c r="AHS186" i="10"/>
  <c r="AHS188" i="10" s="1"/>
  <c r="AHT186" i="10"/>
  <c r="AHT188" i="10" s="1"/>
  <c r="AHU186" i="10"/>
  <c r="AHU188" i="10" s="1"/>
  <c r="AHO131" i="10"/>
  <c r="AHO133" i="10" s="1"/>
  <c r="AHP131" i="10"/>
  <c r="AHP136" i="10" s="1"/>
  <c r="AHQ131" i="10"/>
  <c r="AHQ134" i="10" s="1"/>
  <c r="AHR131" i="10"/>
  <c r="AHR136" i="10" s="1"/>
  <c r="AHS131" i="10"/>
  <c r="AHS136" i="10" s="1"/>
  <c r="AHT131" i="10"/>
  <c r="AHT136" i="10" s="1"/>
  <c r="AHU131" i="10"/>
  <c r="AHU134" i="10" s="1"/>
  <c r="OI12" i="4"/>
  <c r="OI7" i="4"/>
  <c r="NW23" i="6"/>
  <c r="NW27" i="6"/>
  <c r="NW18" i="6"/>
  <c r="NM43" i="19"/>
  <c r="NN43" i="19"/>
  <c r="NO43" i="19"/>
  <c r="NP43" i="19"/>
  <c r="NQ43" i="19"/>
  <c r="NR43" i="19"/>
  <c r="NS43" i="19"/>
  <c r="NT43" i="19"/>
  <c r="NU43" i="19"/>
  <c r="NL5" i="19"/>
  <c r="NM5" i="19"/>
  <c r="NN5" i="19"/>
  <c r="NO5" i="19"/>
  <c r="NP5" i="19"/>
  <c r="NQ5" i="19"/>
  <c r="NR5" i="19"/>
  <c r="NS5" i="19"/>
  <c r="NT5" i="19"/>
  <c r="NU5" i="19"/>
  <c r="NY5" i="20"/>
  <c r="AHO189" i="10" l="1"/>
  <c r="AHR133" i="10"/>
  <c r="AHP189" i="10"/>
  <c r="AHQ188" i="10"/>
  <c r="AHT135" i="10"/>
  <c r="AHS133" i="10"/>
  <c r="AHS135" i="10"/>
  <c r="AHR135" i="10"/>
  <c r="AHS134" i="10"/>
  <c r="AHR188" i="10"/>
  <c r="AHP134" i="10"/>
  <c r="AHO136" i="10"/>
  <c r="AHO135" i="10"/>
  <c r="AHO134" i="10"/>
  <c r="AHR190" i="10"/>
  <c r="AHR134" i="10"/>
  <c r="AHP135" i="10"/>
  <c r="AHT134" i="10"/>
  <c r="AHQ189" i="10"/>
  <c r="AHU190" i="10"/>
  <c r="AHU133" i="10"/>
  <c r="AHQ133" i="10"/>
  <c r="AHU189" i="10"/>
  <c r="AHU136" i="10"/>
  <c r="AHQ136" i="10"/>
  <c r="AHU135" i="10"/>
  <c r="AHQ135" i="10"/>
  <c r="AHT133" i="10"/>
  <c r="AHP133" i="10"/>
  <c r="AHP190" i="10"/>
  <c r="AHO190" i="10"/>
  <c r="MU12" i="4"/>
  <c r="MV12" i="4"/>
  <c r="MW12" i="4"/>
  <c r="MX12" i="4"/>
  <c r="MY12" i="4"/>
  <c r="MZ12" i="4"/>
  <c r="NA12" i="4"/>
  <c r="NB12" i="4"/>
  <c r="NC12" i="4"/>
  <c r="ND12" i="4"/>
  <c r="NE12" i="4"/>
  <c r="NF12" i="4"/>
  <c r="NG12" i="4"/>
  <c r="NH12" i="4"/>
  <c r="NI12" i="4"/>
  <c r="NJ12" i="4"/>
  <c r="NK12" i="4"/>
  <c r="NL12" i="4"/>
  <c r="NM12" i="4"/>
  <c r="NN12" i="4"/>
  <c r="NO12" i="4"/>
  <c r="NP12" i="4"/>
  <c r="NQ12" i="4"/>
  <c r="NR12" i="4"/>
  <c r="NS12" i="4"/>
  <c r="NT12" i="4"/>
  <c r="NU12" i="4"/>
  <c r="NV12" i="4"/>
  <c r="NW12" i="4"/>
  <c r="NX12" i="4"/>
  <c r="NY12" i="4"/>
  <c r="NZ12" i="4"/>
  <c r="OA12" i="4"/>
  <c r="OB12" i="4"/>
  <c r="OC12" i="4"/>
  <c r="OD12" i="4"/>
  <c r="OE12" i="4"/>
  <c r="OF12" i="4"/>
  <c r="OG12" i="4"/>
  <c r="OH12" i="4"/>
  <c r="NV23" i="6" l="1"/>
  <c r="NV27" i="6"/>
  <c r="NV18" i="6"/>
  <c r="OH7" i="4"/>
  <c r="NU18" i="6" l="1"/>
  <c r="NU23" i="6"/>
  <c r="NU27" i="6"/>
  <c r="OG7" i="4"/>
  <c r="CO16" i="36"/>
  <c r="AHZ189" i="10" s="1"/>
  <c r="NT18" i="6" l="1"/>
  <c r="NT23" i="6"/>
  <c r="NT27" i="6"/>
  <c r="OF7" i="4"/>
  <c r="CG15" i="14"/>
  <c r="CG17" i="14"/>
  <c r="NS18" i="6" l="1"/>
  <c r="NS23" i="6"/>
  <c r="NS27" i="6"/>
  <c r="OE7" i="4"/>
  <c r="NU5" i="20"/>
  <c r="AHG131" i="10" l="1"/>
  <c r="AHG134" i="10" s="1"/>
  <c r="AHH131" i="10"/>
  <c r="AHH135" i="10" s="1"/>
  <c r="AHI131" i="10"/>
  <c r="AHI133" i="10" s="1"/>
  <c r="AHJ131" i="10"/>
  <c r="AHJ133" i="10" s="1"/>
  <c r="AHK131" i="10"/>
  <c r="AHK134" i="10" s="1"/>
  <c r="AHL131" i="10"/>
  <c r="AHL135" i="10" s="1"/>
  <c r="AHM131" i="10"/>
  <c r="AHM135" i="10" s="1"/>
  <c r="AHN131" i="10"/>
  <c r="AHN136" i="10" s="1"/>
  <c r="AHG186" i="10"/>
  <c r="AHG190" i="10" s="1"/>
  <c r="AHH186" i="10"/>
  <c r="AHH189" i="10" s="1"/>
  <c r="AHI186" i="10"/>
  <c r="AHI190" i="10" s="1"/>
  <c r="AHJ186" i="10"/>
  <c r="AHJ190" i="10" s="1"/>
  <c r="AHK186" i="10"/>
  <c r="AHK188" i="10" s="1"/>
  <c r="AHL186" i="10"/>
  <c r="AHM186" i="10"/>
  <c r="AHN186" i="10"/>
  <c r="AHN190" i="10" s="1"/>
  <c r="NR23" i="6"/>
  <c r="NR27" i="6"/>
  <c r="NR18" i="6"/>
  <c r="OD7" i="4"/>
  <c r="AHG188" i="10" l="1"/>
  <c r="AHI136" i="10"/>
  <c r="AHK190" i="10"/>
  <c r="AHK189" i="10"/>
  <c r="AHK135" i="10"/>
  <c r="AHH136" i="10"/>
  <c r="AHL136" i="10"/>
  <c r="AHG189" i="10"/>
  <c r="AHI135" i="10"/>
  <c r="AHJ135" i="10"/>
  <c r="AHM136" i="10"/>
  <c r="AHJ134" i="10"/>
  <c r="AHI134" i="10"/>
  <c r="AHH190" i="10"/>
  <c r="AHJ189" i="10"/>
  <c r="AHN189" i="10"/>
  <c r="AHK136" i="10"/>
  <c r="AHG136" i="10"/>
  <c r="AHN135" i="10"/>
  <c r="AHG135" i="10"/>
  <c r="AHN134" i="10"/>
  <c r="AHM133" i="10"/>
  <c r="AHN188" i="10"/>
  <c r="AHN133" i="10"/>
  <c r="AHJ188" i="10"/>
  <c r="AHJ136" i="10"/>
  <c r="AHM134" i="10"/>
  <c r="AHM188" i="10"/>
  <c r="AHI188" i="10"/>
  <c r="AHI189" i="10"/>
  <c r="AHL188" i="10"/>
  <c r="AHH188" i="10"/>
  <c r="AHL134" i="10"/>
  <c r="AHH134" i="10"/>
  <c r="AHK133" i="10"/>
  <c r="AHG133" i="10"/>
  <c r="AHL133" i="10"/>
  <c r="AHH133" i="10"/>
  <c r="NS5" i="20"/>
  <c r="NQ23" i="6" l="1"/>
  <c r="NQ27" i="6"/>
  <c r="NQ18" i="6"/>
  <c r="OC7" i="4"/>
  <c r="CN16" i="36" l="1"/>
  <c r="AHT189" i="10" s="1"/>
  <c r="NP18" i="6" l="1"/>
  <c r="NP23" i="6"/>
  <c r="NP27" i="6"/>
  <c r="OB7" i="4"/>
  <c r="CM16" i="36"/>
  <c r="AHS189" i="10" s="1"/>
  <c r="NO23" i="6" l="1"/>
  <c r="NO27" i="6"/>
  <c r="NO18" i="6"/>
  <c r="OA7" i="4"/>
  <c r="NQ5" i="20" l="1"/>
  <c r="CF17" i="14" l="1"/>
  <c r="CF15" i="14"/>
  <c r="NN18" i="6" l="1"/>
  <c r="NN23" i="6"/>
  <c r="NN27" i="6"/>
  <c r="NZ7" i="4" l="1"/>
  <c r="NP5" i="20"/>
  <c r="NJ43" i="19"/>
  <c r="NK43" i="19"/>
  <c r="NL43" i="19"/>
  <c r="NJ5" i="19"/>
  <c r="NK5" i="19"/>
  <c r="AGZ131" i="10" l="1"/>
  <c r="AGZ135" i="10" s="1"/>
  <c r="AHA131" i="10"/>
  <c r="AHA133" i="10" s="1"/>
  <c r="AHB131" i="10"/>
  <c r="AHB136" i="10" s="1"/>
  <c r="AHC131" i="10"/>
  <c r="AHC136" i="10" s="1"/>
  <c r="AHD131" i="10"/>
  <c r="AHD135" i="10" s="1"/>
  <c r="AHE131" i="10"/>
  <c r="AHE133" i="10" s="1"/>
  <c r="AHF131" i="10"/>
  <c r="AHF133" i="10" s="1"/>
  <c r="AGZ186" i="10"/>
  <c r="AGZ188" i="10" s="1"/>
  <c r="AHA186" i="10"/>
  <c r="AHA190" i="10" s="1"/>
  <c r="AHB186" i="10"/>
  <c r="AHC186" i="10"/>
  <c r="AHC188" i="10" s="1"/>
  <c r="AHD186" i="10"/>
  <c r="AHD189" i="10" s="1"/>
  <c r="AHE186" i="10"/>
  <c r="AHF186" i="10"/>
  <c r="AHF188" i="10" s="1"/>
  <c r="NM23" i="6"/>
  <c r="NM27" i="6"/>
  <c r="NM18" i="6"/>
  <c r="CE15" i="14"/>
  <c r="CE17" i="14"/>
  <c r="NY7" i="4"/>
  <c r="AHE136" i="10" l="1"/>
  <c r="AHC133" i="10"/>
  <c r="AHC134" i="10"/>
  <c r="AHD188" i="10"/>
  <c r="AHC135" i="10"/>
  <c r="AHD190" i="10"/>
  <c r="AGZ136" i="10"/>
  <c r="AHD136" i="10"/>
  <c r="AHC189" i="10"/>
  <c r="AHC190" i="10"/>
  <c r="AGZ190" i="10"/>
  <c r="AGZ189" i="10"/>
  <c r="AHB134" i="10"/>
  <c r="AHA136" i="10"/>
  <c r="AHF134" i="10"/>
  <c r="AHB135" i="10"/>
  <c r="AHF135" i="10"/>
  <c r="AHB133" i="10"/>
  <c r="AHF136" i="10"/>
  <c r="AHE188" i="10"/>
  <c r="AHF190" i="10"/>
  <c r="AHF189" i="10"/>
  <c r="AHB190" i="10"/>
  <c r="AHB189" i="10"/>
  <c r="AHE135" i="10"/>
  <c r="AHE134" i="10"/>
  <c r="AHA135" i="10"/>
  <c r="AHA134" i="10"/>
  <c r="AHA189" i="10"/>
  <c r="AHA188" i="10"/>
  <c r="AHD134" i="10"/>
  <c r="AHD133" i="10"/>
  <c r="AGZ134" i="10"/>
  <c r="AGZ133" i="10"/>
  <c r="AHB188" i="10"/>
  <c r="NX7" i="4"/>
  <c r="NL23" i="6"/>
  <c r="NL27" i="6"/>
  <c r="NL18" i="6"/>
  <c r="NN5" i="20" l="1"/>
  <c r="NF43" i="19"/>
  <c r="NG43" i="19"/>
  <c r="NH43" i="19"/>
  <c r="NI43" i="19"/>
  <c r="NE5" i="19"/>
  <c r="NF5" i="19"/>
  <c r="NG5" i="19"/>
  <c r="NH5" i="19"/>
  <c r="NI5" i="19"/>
  <c r="CL16" i="36"/>
  <c r="AHM189" i="10" s="1"/>
  <c r="NW7" i="4" l="1"/>
  <c r="CK16" i="36"/>
  <c r="AHL189" i="10" s="1"/>
  <c r="CJ16" i="36"/>
  <c r="AHE189" i="10" s="1"/>
  <c r="NK23" i="6"/>
  <c r="NK27" i="6"/>
  <c r="NK18" i="6"/>
  <c r="NJ18" i="6" l="1"/>
  <c r="NJ23" i="6"/>
  <c r="NJ27" i="6"/>
  <c r="NV7" i="4" l="1"/>
  <c r="NL5" i="20"/>
  <c r="NI23" i="6" l="1"/>
  <c r="NI27" i="6"/>
  <c r="NI18" i="6"/>
  <c r="NU7" i="4"/>
  <c r="NK5" i="20" l="1"/>
  <c r="S200" i="10" l="1"/>
  <c r="S201" i="10"/>
  <c r="S202" i="10" l="1"/>
  <c r="NH18" i="6"/>
  <c r="NH23" i="6"/>
  <c r="NH27" i="6"/>
  <c r="AGS131" i="10"/>
  <c r="AGS135" i="10" s="1"/>
  <c r="AGT131" i="10"/>
  <c r="AGT134" i="10" s="1"/>
  <c r="AGU131" i="10"/>
  <c r="AGU133" i="10" s="1"/>
  <c r="AGV131" i="10"/>
  <c r="AGV135" i="10" s="1"/>
  <c r="AGW131" i="10"/>
  <c r="AGW134" i="10" s="1"/>
  <c r="AGX131" i="10"/>
  <c r="AGX136" i="10" s="1"/>
  <c r="AGY131" i="10"/>
  <c r="AGY134" i="10" s="1"/>
  <c r="AGS186" i="10"/>
  <c r="AGT186" i="10"/>
  <c r="AGT189" i="10" s="1"/>
  <c r="AGU186" i="10"/>
  <c r="AGU189" i="10" s="1"/>
  <c r="AGV186" i="10"/>
  <c r="AGV188" i="10" s="1"/>
  <c r="AGW186" i="10"/>
  <c r="AGW189" i="10" s="1"/>
  <c r="AGX186" i="10"/>
  <c r="AGX188" i="10" s="1"/>
  <c r="AGY186" i="10"/>
  <c r="NT7" i="4"/>
  <c r="AGV189" i="10" l="1"/>
  <c r="AGV134" i="10"/>
  <c r="AGV136" i="10"/>
  <c r="AGT188" i="10"/>
  <c r="AGT190" i="10"/>
  <c r="AGX134" i="10"/>
  <c r="AGU136" i="10"/>
  <c r="AGY135" i="10"/>
  <c r="AGY136" i="10"/>
  <c r="AGT136" i="10"/>
  <c r="AGU135" i="10"/>
  <c r="AGU134" i="10"/>
  <c r="AGY133" i="10"/>
  <c r="AGV190" i="10"/>
  <c r="AGW135" i="10"/>
  <c r="AGS134" i="10"/>
  <c r="AGS133" i="10"/>
  <c r="AGW136" i="10"/>
  <c r="AGS136" i="10"/>
  <c r="AGW133" i="10"/>
  <c r="AGW190" i="10"/>
  <c r="AGW188" i="10"/>
  <c r="AGS190" i="10"/>
  <c r="AGS188" i="10"/>
  <c r="AGX133" i="10"/>
  <c r="AGX135" i="10"/>
  <c r="AGT133" i="10"/>
  <c r="AGT135" i="10"/>
  <c r="AGS189" i="10"/>
  <c r="AGY188" i="10"/>
  <c r="AGU188" i="10"/>
  <c r="AGU190" i="10"/>
  <c r="AGV133" i="10"/>
  <c r="NS7" i="4"/>
  <c r="NG18" i="6" l="1"/>
  <c r="NG23" i="6"/>
  <c r="NG27" i="6"/>
  <c r="NE43" i="19"/>
  <c r="ND43" i="19"/>
  <c r="ND5" i="19"/>
  <c r="NI5" i="20"/>
  <c r="NR7" i="4" l="1"/>
  <c r="NF23" i="6"/>
  <c r="NF27" i="6"/>
  <c r="NF18" i="6"/>
  <c r="NQ7" i="4" l="1"/>
  <c r="NE18" i="6"/>
  <c r="NE23" i="6"/>
  <c r="NE27" i="6"/>
  <c r="NA43" i="19"/>
  <c r="NB43" i="19"/>
  <c r="NC43" i="19"/>
  <c r="NB5" i="19"/>
  <c r="NC5" i="19"/>
  <c r="NG5" i="20" l="1"/>
  <c r="CD15" i="14"/>
  <c r="CD17" i="14"/>
  <c r="ND23" i="6" l="1"/>
  <c r="ND27" i="6"/>
  <c r="ND18" i="6"/>
  <c r="NP7" i="4" l="1"/>
  <c r="AGM186" i="10" l="1"/>
  <c r="AGM188" i="10" s="1"/>
  <c r="AGN186" i="10"/>
  <c r="AGN188" i="10" s="1"/>
  <c r="AGO186" i="10"/>
  <c r="AGO188" i="10" s="1"/>
  <c r="AGP186" i="10"/>
  <c r="AGP188" i="10" s="1"/>
  <c r="AGQ186" i="10"/>
  <c r="AGQ190" i="10" s="1"/>
  <c r="AGR186" i="10"/>
  <c r="AGR188" i="10" s="1"/>
  <c r="AGM131" i="10"/>
  <c r="AGM133" i="10" s="1"/>
  <c r="AGN131" i="10"/>
  <c r="AGN133" i="10" s="1"/>
  <c r="AGO131" i="10"/>
  <c r="AGO133" i="10" s="1"/>
  <c r="AGP131" i="10"/>
  <c r="AGP133" i="10" s="1"/>
  <c r="AGQ131" i="10"/>
  <c r="AGQ135" i="10" s="1"/>
  <c r="AGR131" i="10"/>
  <c r="AGR134" i="10" s="1"/>
  <c r="AGN190" i="10" l="1"/>
  <c r="AGM190" i="10"/>
  <c r="AGQ134" i="10"/>
  <c r="AGQ136" i="10"/>
  <c r="AGQ133" i="10"/>
  <c r="AGQ188" i="10"/>
  <c r="AGR133" i="10"/>
  <c r="AGQ189" i="10"/>
  <c r="AGR136" i="10"/>
  <c r="AGR135" i="10"/>
  <c r="AGN136" i="10"/>
  <c r="AGN135" i="10"/>
  <c r="AGN134" i="10"/>
  <c r="AGM136" i="10"/>
  <c r="AGM135" i="10"/>
  <c r="AGM134" i="10"/>
  <c r="AGN189" i="10"/>
  <c r="AGM189" i="10"/>
  <c r="AGP136" i="10"/>
  <c r="AGP134" i="10"/>
  <c r="AGO136" i="10"/>
  <c r="AGO134" i="10"/>
  <c r="AGO189" i="10"/>
  <c r="AGO190" i="10"/>
  <c r="AGP135" i="10"/>
  <c r="AGO135" i="10"/>
  <c r="NO7" i="4"/>
  <c r="NC18" i="6"/>
  <c r="NC23" i="6"/>
  <c r="NC27" i="6"/>
  <c r="NA5" i="19"/>
  <c r="NE5" i="20"/>
  <c r="NB18" i="6" l="1"/>
  <c r="NB23" i="6"/>
  <c r="NB27" i="6"/>
  <c r="NN7" i="4"/>
  <c r="MZ43" i="19"/>
  <c r="MZ5" i="19"/>
  <c r="CI16" i="36"/>
  <c r="AGY189" i="10" s="1"/>
  <c r="NM7" i="4" l="1"/>
  <c r="NC5" i="20" l="1"/>
  <c r="NA23" i="6"/>
  <c r="NA27" i="6"/>
  <c r="NA18" i="6"/>
  <c r="CH16" i="36"/>
  <c r="AGX189" i="10" s="1"/>
  <c r="CC15" i="14"/>
  <c r="CC17" i="14"/>
  <c r="MY43" i="19" l="1"/>
  <c r="MY5" i="19"/>
  <c r="NL7" i="4" l="1"/>
  <c r="MZ23" i="6"/>
  <c r="MZ27" i="6"/>
  <c r="MZ18" i="6"/>
  <c r="NB5" i="20"/>
  <c r="MX43" i="19"/>
  <c r="MX5" i="19"/>
  <c r="NK7" i="4" l="1"/>
  <c r="AGF186" i="10"/>
  <c r="AGF190" i="10" s="1"/>
  <c r="AGG186" i="10"/>
  <c r="AGG188" i="10" s="1"/>
  <c r="AGH186" i="10"/>
  <c r="AGH188" i="10" s="1"/>
  <c r="AGI186" i="10"/>
  <c r="AGI188" i="10" s="1"/>
  <c r="AGJ186" i="10"/>
  <c r="AGJ188" i="10" s="1"/>
  <c r="AGK186" i="10"/>
  <c r="AGK190" i="10" s="1"/>
  <c r="AGL186" i="10"/>
  <c r="AGL188" i="10" s="1"/>
  <c r="AGF131" i="10"/>
  <c r="AGF133" i="10" s="1"/>
  <c r="AGG131" i="10"/>
  <c r="AGG133" i="10" s="1"/>
  <c r="AGH131" i="10"/>
  <c r="AGH133" i="10" s="1"/>
  <c r="AGI131" i="10"/>
  <c r="AGI133" i="10" s="1"/>
  <c r="AGJ131" i="10"/>
  <c r="AGJ134" i="10" s="1"/>
  <c r="AGK131" i="10"/>
  <c r="AGK134" i="10" s="1"/>
  <c r="AGL131" i="10"/>
  <c r="AGL133" i="10" s="1"/>
  <c r="AGI134" i="10" l="1"/>
  <c r="AGJ135" i="10"/>
  <c r="AGJ133" i="10"/>
  <c r="AGF189" i="10"/>
  <c r="AGL136" i="10"/>
  <c r="AGH134" i="10"/>
  <c r="AGK188" i="10"/>
  <c r="AGK135" i="10"/>
  <c r="AGK133" i="10"/>
  <c r="AGF188" i="10"/>
  <c r="AGG190" i="10"/>
  <c r="AGK189" i="10"/>
  <c r="AGG189" i="10"/>
  <c r="AGI136" i="10"/>
  <c r="AGH136" i="10"/>
  <c r="AGL134" i="10"/>
  <c r="AGK136" i="10"/>
  <c r="AGG136" i="10"/>
  <c r="AGG135" i="10"/>
  <c r="AGG134" i="10"/>
  <c r="AGI189" i="10"/>
  <c r="AGJ136" i="10"/>
  <c r="AGF136" i="10"/>
  <c r="AGF135" i="10"/>
  <c r="AGF134" i="10"/>
  <c r="AGH189" i="10"/>
  <c r="AGI190" i="10"/>
  <c r="AGH190" i="10"/>
  <c r="AGI135" i="10"/>
  <c r="AGL135" i="10"/>
  <c r="AGH135" i="10"/>
  <c r="MY23" i="6"/>
  <c r="MY27" i="6"/>
  <c r="MY18" i="6"/>
  <c r="NA5" i="20"/>
  <c r="MW43" i="19"/>
  <c r="MW5" i="19"/>
  <c r="NJ7" i="4" l="1"/>
  <c r="MX23" i="6"/>
  <c r="MX27" i="6"/>
  <c r="MX18" i="6"/>
  <c r="MZ5" i="20"/>
  <c r="MV43" i="19"/>
  <c r="MV5" i="19"/>
  <c r="CG16" i="36"/>
  <c r="AGR189" i="10" s="1"/>
  <c r="MW23" i="6" l="1"/>
  <c r="MW27" i="6"/>
  <c r="MW18" i="6"/>
  <c r="NI7" i="4"/>
  <c r="MU43" i="19"/>
  <c r="MU5" i="19"/>
  <c r="CF16" i="36"/>
  <c r="AGP189" i="10" s="1"/>
  <c r="NH7" i="4" l="1"/>
  <c r="MX5" i="20"/>
  <c r="MT43" i="19"/>
  <c r="MT5" i="19"/>
  <c r="MV23" i="6"/>
  <c r="MV27" i="6"/>
  <c r="MV18" i="6"/>
  <c r="CB17" i="14"/>
  <c r="CB15" i="14"/>
  <c r="MS43" i="19" l="1"/>
  <c r="MS5" i="19"/>
  <c r="MU23" i="6" l="1"/>
  <c r="MU27" i="6"/>
  <c r="MU18" i="6"/>
  <c r="NG7" i="4"/>
  <c r="MW5" i="20"/>
  <c r="NF7" i="4" l="1"/>
  <c r="AFY186" i="10" l="1"/>
  <c r="AFY188" i="10" s="1"/>
  <c r="AFZ186" i="10"/>
  <c r="AFZ188" i="10" s="1"/>
  <c r="AGA186" i="10"/>
  <c r="AGA190" i="10" s="1"/>
  <c r="AGB186" i="10"/>
  <c r="AGB189" i="10" s="1"/>
  <c r="AGC186" i="10"/>
  <c r="AGC188" i="10" s="1"/>
  <c r="AGD186" i="10"/>
  <c r="AGD188" i="10" s="1"/>
  <c r="AGE186" i="10"/>
  <c r="AGE188" i="10" s="1"/>
  <c r="AFY131" i="10"/>
  <c r="AFY135" i="10" s="1"/>
  <c r="AFZ131" i="10"/>
  <c r="AFZ133" i="10" s="1"/>
  <c r="AGA131" i="10"/>
  <c r="AGA133" i="10" s="1"/>
  <c r="AGB131" i="10"/>
  <c r="AGB135" i="10" s="1"/>
  <c r="AGC131" i="10"/>
  <c r="AGC133" i="10" s="1"/>
  <c r="AGD131" i="10"/>
  <c r="AGD133" i="10" s="1"/>
  <c r="AGE131" i="10"/>
  <c r="AGE135" i="10" s="1"/>
  <c r="MR43" i="19"/>
  <c r="MR5" i="19"/>
  <c r="MT23" i="6"/>
  <c r="MT27" i="6"/>
  <c r="MT18" i="6"/>
  <c r="MV5" i="20"/>
  <c r="CE16" i="36"/>
  <c r="AGL189" i="10" s="1"/>
  <c r="AFY190" i="10" l="1"/>
  <c r="AGA188" i="10"/>
  <c r="AGE189" i="10"/>
  <c r="AGB133" i="10"/>
  <c r="AGB134" i="10"/>
  <c r="AGB188" i="10"/>
  <c r="AGA189" i="10"/>
  <c r="AGA135" i="10"/>
  <c r="AGA136" i="10"/>
  <c r="AGE134" i="10"/>
  <c r="AGB190" i="10"/>
  <c r="AGE133" i="10"/>
  <c r="AGD189" i="10"/>
  <c r="AFZ189" i="10"/>
  <c r="AGB136" i="10"/>
  <c r="AGC135" i="10"/>
  <c r="AFY133" i="10"/>
  <c r="AFY189" i="10"/>
  <c r="AGC136" i="10"/>
  <c r="AFY134" i="10"/>
  <c r="AGC134" i="10"/>
  <c r="AGE136" i="10"/>
  <c r="AFY136" i="10"/>
  <c r="AGA134" i="10"/>
  <c r="AGD134" i="10"/>
  <c r="AFZ134" i="10"/>
  <c r="AGD136" i="10"/>
  <c r="AFZ136" i="10"/>
  <c r="AGD135" i="10"/>
  <c r="AFZ135" i="10"/>
  <c r="AGE190" i="10"/>
  <c r="AGD190" i="10"/>
  <c r="AFZ190" i="10"/>
  <c r="NE7" i="4"/>
  <c r="MS23" i="6"/>
  <c r="MS27" i="6"/>
  <c r="MS18" i="6"/>
  <c r="MQ43" i="19"/>
  <c r="MQ5" i="19"/>
  <c r="MO43" i="19"/>
  <c r="MP43" i="19"/>
  <c r="MO5" i="19"/>
  <c r="MP5" i="19"/>
  <c r="MU5" i="20"/>
  <c r="ND7" i="4" l="1"/>
  <c r="CD16" i="36"/>
  <c r="AGJ189" i="10" s="1"/>
  <c r="MR23" i="6"/>
  <c r="MR27" i="6"/>
  <c r="MR18" i="6"/>
  <c r="MQ23" i="6" l="1"/>
  <c r="MQ27" i="6"/>
  <c r="MQ18" i="6"/>
  <c r="MS5" i="20"/>
  <c r="NC7" i="4"/>
  <c r="CA15" i="14"/>
  <c r="CA17" i="14"/>
  <c r="MP23" i="6" l="1"/>
  <c r="MP27" i="6"/>
  <c r="MP18" i="6"/>
  <c r="MN43" i="19"/>
  <c r="MN5" i="19"/>
  <c r="MR5" i="20"/>
  <c r="NB7" i="4"/>
  <c r="AFR186" i="10" l="1"/>
  <c r="AFR188" i="10" s="1"/>
  <c r="AFS186" i="10"/>
  <c r="AFS190" i="10" s="1"/>
  <c r="AFT186" i="10"/>
  <c r="AFT188" i="10" s="1"/>
  <c r="AFU186" i="10"/>
  <c r="AFU188" i="10" s="1"/>
  <c r="AFV186" i="10"/>
  <c r="AFW186" i="10"/>
  <c r="AFW189" i="10" s="1"/>
  <c r="AFX186" i="10"/>
  <c r="AFX188" i="10" s="1"/>
  <c r="AFR131" i="10"/>
  <c r="AFR134" i="10" s="1"/>
  <c r="AFS131" i="10"/>
  <c r="AFS134" i="10" s="1"/>
  <c r="AFT131" i="10"/>
  <c r="AFT133" i="10" s="1"/>
  <c r="AFU131" i="10"/>
  <c r="AFU133" i="10" s="1"/>
  <c r="AFV131" i="10"/>
  <c r="AFV134" i="10" s="1"/>
  <c r="AFW131" i="10"/>
  <c r="AFW134" i="10" s="1"/>
  <c r="AFX131" i="10"/>
  <c r="AFX133" i="10" s="1"/>
  <c r="NA7" i="4"/>
  <c r="MO23" i="6"/>
  <c r="MO27" i="6"/>
  <c r="MO18" i="6"/>
  <c r="MM43" i="19"/>
  <c r="MM5" i="19"/>
  <c r="MQ5" i="20"/>
  <c r="BZ15" i="14"/>
  <c r="BZ17" i="14"/>
  <c r="AFW188" i="10" l="1"/>
  <c r="AFV135" i="10"/>
  <c r="AFV133" i="10"/>
  <c r="AFW133" i="10"/>
  <c r="AFR135" i="10"/>
  <c r="AFR133" i="10"/>
  <c r="AFW136" i="10"/>
  <c r="AFV188" i="10"/>
  <c r="AFS136" i="10"/>
  <c r="AFS133" i="10"/>
  <c r="AFR190" i="10"/>
  <c r="AFT189" i="10"/>
  <c r="AFU134" i="10"/>
  <c r="AFR189" i="10"/>
  <c r="AFX189" i="10"/>
  <c r="AFS135" i="10"/>
  <c r="AFU136" i="10"/>
  <c r="AFW135" i="10"/>
  <c r="AFS188" i="10"/>
  <c r="AFT136" i="10"/>
  <c r="AFT134" i="10"/>
  <c r="AFW190" i="10"/>
  <c r="AFS189" i="10"/>
  <c r="AFV136" i="10"/>
  <c r="AFR136" i="10"/>
  <c r="AFU189" i="10"/>
  <c r="AFX136" i="10"/>
  <c r="AFX134" i="10"/>
  <c r="AFU190" i="10"/>
  <c r="AFX190" i="10"/>
  <c r="AFT190" i="10"/>
  <c r="AFU135" i="10"/>
  <c r="AFX135" i="10"/>
  <c r="AFT135" i="10"/>
  <c r="MN23" i="6"/>
  <c r="MN27" i="6"/>
  <c r="MN18" i="6"/>
  <c r="ML43" i="19" l="1"/>
  <c r="ML5" i="19"/>
  <c r="MP5" i="20" l="1"/>
  <c r="MZ7" i="4"/>
  <c r="MK43" i="19" l="1"/>
  <c r="MJ5" i="19"/>
  <c r="MK5" i="19"/>
  <c r="MY7" i="4"/>
  <c r="MM18" i="6"/>
  <c r="MM23" i="6"/>
  <c r="MM27" i="6"/>
  <c r="CC16" i="36"/>
  <c r="AGC189" i="10" s="1"/>
  <c r="MD43" i="19" l="1"/>
  <c r="ME43" i="19"/>
  <c r="MF43" i="19"/>
  <c r="MG43" i="19"/>
  <c r="MH43" i="19"/>
  <c r="MI43" i="19"/>
  <c r="MJ43" i="19"/>
  <c r="MD5" i="19"/>
  <c r="ME5" i="19"/>
  <c r="MF5" i="19"/>
  <c r="MG5" i="19"/>
  <c r="MH5" i="19"/>
  <c r="MI5" i="19"/>
  <c r="MN5" i="20" l="1"/>
  <c r="MX7" i="4"/>
  <c r="ML23" i="6"/>
  <c r="ML27" i="6"/>
  <c r="ML18" i="6"/>
  <c r="MW7" i="4" l="1"/>
  <c r="MK23" i="6"/>
  <c r="MK27" i="6"/>
  <c r="MK18" i="6"/>
  <c r="R200" i="10" l="1"/>
  <c r="R201" i="10"/>
  <c r="AFJ131" i="10"/>
  <c r="AFJ133" i="10" s="1"/>
  <c r="AFK131" i="10"/>
  <c r="AFK133" i="10" s="1"/>
  <c r="AFL131" i="10"/>
  <c r="AFL135" i="10" s="1"/>
  <c r="AFM131" i="10"/>
  <c r="AFM136" i="10" s="1"/>
  <c r="AFN131" i="10"/>
  <c r="AFN135" i="10" s="1"/>
  <c r="AFO131" i="10"/>
  <c r="AFO133" i="10" s="1"/>
  <c r="AFP131" i="10"/>
  <c r="AFP136" i="10" s="1"/>
  <c r="AFQ131" i="10"/>
  <c r="AFQ136" i="10" s="1"/>
  <c r="AFJ186" i="10"/>
  <c r="AFJ190" i="10" s="1"/>
  <c r="AFK186" i="10"/>
  <c r="AFK189" i="10" s="1"/>
  <c r="AFL186" i="10"/>
  <c r="AFL188" i="10" s="1"/>
  <c r="AFM186" i="10"/>
  <c r="AFM190" i="10" s="1"/>
  <c r="AFN186" i="10"/>
  <c r="AFN190" i="10" s="1"/>
  <c r="AFO186" i="10"/>
  <c r="AFO188" i="10" s="1"/>
  <c r="AFP186" i="10"/>
  <c r="AFP190" i="10" s="1"/>
  <c r="AFQ186" i="10"/>
  <c r="MJ23" i="6"/>
  <c r="MJ27" i="6"/>
  <c r="MJ18" i="6"/>
  <c r="AFQ133" i="10" l="1"/>
  <c r="AFP135" i="10"/>
  <c r="AFL136" i="10"/>
  <c r="AFP188" i="10"/>
  <c r="AFP189" i="10"/>
  <c r="AFK190" i="10"/>
  <c r="AFK188" i="10"/>
  <c r="AFN134" i="10"/>
  <c r="AFN133" i="10"/>
  <c r="AFK136" i="10"/>
  <c r="AFK135" i="10"/>
  <c r="AFK134" i="10"/>
  <c r="AFL190" i="10"/>
  <c r="AFN136" i="10"/>
  <c r="AFJ136" i="10"/>
  <c r="AFO135" i="10"/>
  <c r="AFJ135" i="10"/>
  <c r="AFJ134" i="10"/>
  <c r="AFO136" i="10"/>
  <c r="AFL189" i="10"/>
  <c r="AFO134" i="10"/>
  <c r="R202" i="10"/>
  <c r="AFJ188" i="10"/>
  <c r="AFQ135" i="10"/>
  <c r="AFQ134" i="10"/>
  <c r="AFJ189" i="10"/>
  <c r="AFP134" i="10"/>
  <c r="AFP133" i="10"/>
  <c r="AFL134" i="10"/>
  <c r="AFL133" i="10"/>
  <c r="AFQ188" i="10"/>
  <c r="AFM189" i="10"/>
  <c r="AFM188" i="10"/>
  <c r="AFM135" i="10"/>
  <c r="AFM134" i="10"/>
  <c r="AFN188" i="10"/>
  <c r="AFN189" i="10"/>
  <c r="AFM133" i="10"/>
  <c r="MV7" i="4"/>
  <c r="MU7" i="4" l="1"/>
  <c r="CB16" i="36"/>
  <c r="AFV189" i="10" s="1"/>
  <c r="MI23" i="6"/>
  <c r="MI27" i="6"/>
  <c r="MI18" i="6"/>
  <c r="MT7" i="4" l="1"/>
  <c r="MH23" i="6" l="1"/>
  <c r="MH27" i="6"/>
  <c r="MH18" i="6"/>
  <c r="MS7" i="4" l="1"/>
  <c r="MG23" i="6"/>
  <c r="MG27" i="6"/>
  <c r="MG18" i="6"/>
  <c r="BY15" i="14"/>
  <c r="BY17" i="14"/>
  <c r="MR7" i="4" l="1"/>
  <c r="MF23" i="6"/>
  <c r="MF27" i="6"/>
  <c r="MF18" i="6"/>
  <c r="AFD186" i="10" l="1"/>
  <c r="AFD188" i="10" s="1"/>
  <c r="AFE186" i="10"/>
  <c r="AFE188" i="10" s="1"/>
  <c r="AFF186" i="10"/>
  <c r="AFF189" i="10" s="1"/>
  <c r="AFG186" i="10"/>
  <c r="AFG190" i="10" s="1"/>
  <c r="AFH186" i="10"/>
  <c r="AFH188" i="10" s="1"/>
  <c r="AFI186" i="10"/>
  <c r="AFI188" i="10" s="1"/>
  <c r="AFD131" i="10"/>
  <c r="AFD134" i="10" s="1"/>
  <c r="AFE131" i="10"/>
  <c r="AFE134" i="10" s="1"/>
  <c r="AFF131" i="10"/>
  <c r="AFF135" i="10" s="1"/>
  <c r="AFG131" i="10"/>
  <c r="AFG135" i="10" s="1"/>
  <c r="AFH131" i="10"/>
  <c r="AFH134" i="10" s="1"/>
  <c r="AFI131" i="10"/>
  <c r="AFI133" i="10" s="1"/>
  <c r="MC43" i="19"/>
  <c r="MC5" i="19"/>
  <c r="MG13" i="20"/>
  <c r="MG5" i="20"/>
  <c r="MQ7" i="4"/>
  <c r="CA16" i="36"/>
  <c r="AFQ189" i="10" s="1"/>
  <c r="ME18" i="6"/>
  <c r="MD18" i="6"/>
  <c r="ME23" i="6"/>
  <c r="ME27" i="6"/>
  <c r="AFD189" i="10" l="1"/>
  <c r="AFF188" i="10"/>
  <c r="AFG188" i="10"/>
  <c r="AFG133" i="10"/>
  <c r="AFI134" i="10"/>
  <c r="AFI136" i="10"/>
  <c r="AFI135" i="10"/>
  <c r="AFE133" i="10"/>
  <c r="AFG189" i="10"/>
  <c r="AFF190" i="10"/>
  <c r="AFE136" i="10"/>
  <c r="AFE135" i="10"/>
  <c r="AFI189" i="10"/>
  <c r="AFE189" i="10"/>
  <c r="AFG134" i="10"/>
  <c r="AFG136" i="10"/>
  <c r="AFF136" i="10"/>
  <c r="AFF133" i="10"/>
  <c r="AFH136" i="10"/>
  <c r="AFD136" i="10"/>
  <c r="AFH133" i="10"/>
  <c r="AFD133" i="10"/>
  <c r="AFH135" i="10"/>
  <c r="AFD135" i="10"/>
  <c r="AFF134" i="10"/>
  <c r="AFD190" i="10"/>
  <c r="AFI190" i="10"/>
  <c r="AFE190" i="10"/>
  <c r="MF13" i="20"/>
  <c r="MF5" i="20"/>
  <c r="MA43" i="19"/>
  <c r="MB43" i="19"/>
  <c r="LZ5" i="19"/>
  <c r="MA5" i="19"/>
  <c r="MB5" i="19"/>
  <c r="MP7" i="4"/>
  <c r="MD23" i="6" l="1"/>
  <c r="MD27" i="6"/>
  <c r="MO7" i="4" l="1"/>
  <c r="BZ16" i="36"/>
  <c r="AFO189" i="10" s="1"/>
  <c r="MC23" i="6" l="1"/>
  <c r="MC27" i="6"/>
  <c r="MC18" i="6"/>
  <c r="MN7" i="4" l="1"/>
  <c r="LZ43" i="19" l="1"/>
  <c r="MD13" i="20"/>
  <c r="MD5" i="20"/>
  <c r="BX15" i="14"/>
  <c r="BX17" i="14"/>
  <c r="MB23" i="6"/>
  <c r="MB27" i="6"/>
  <c r="MB18" i="6"/>
  <c r="MC13" i="20" l="1"/>
  <c r="MC5" i="20"/>
  <c r="LY43" i="19"/>
  <c r="LY5" i="19"/>
  <c r="MM7" i="4"/>
  <c r="MA18" i="6" l="1"/>
  <c r="MA23" i="6"/>
  <c r="MA27" i="6"/>
  <c r="AEW186" i="10" l="1"/>
  <c r="AEW188" i="10" s="1"/>
  <c r="AEX186" i="10"/>
  <c r="AEX188" i="10" s="1"/>
  <c r="AEY186" i="10"/>
  <c r="AEY190" i="10" s="1"/>
  <c r="AEZ186" i="10"/>
  <c r="AEZ189" i="10" s="1"/>
  <c r="AFA186" i="10"/>
  <c r="AFA188" i="10" s="1"/>
  <c r="AFB186" i="10"/>
  <c r="AFB188" i="10" s="1"/>
  <c r="AFC186" i="10"/>
  <c r="AFC188" i="10" s="1"/>
  <c r="AEW131" i="10"/>
  <c r="AEW133" i="10" s="1"/>
  <c r="AEX131" i="10"/>
  <c r="AEX133" i="10" s="1"/>
  <c r="AEY131" i="10"/>
  <c r="AEY133" i="10" s="1"/>
  <c r="AEZ131" i="10"/>
  <c r="AEZ133" i="10" s="1"/>
  <c r="AFA131" i="10"/>
  <c r="AFA134" i="10" s="1"/>
  <c r="AFB131" i="10"/>
  <c r="AFB134" i="10" s="1"/>
  <c r="AFC131" i="10"/>
  <c r="AFC133" i="10" s="1"/>
  <c r="MB13" i="20"/>
  <c r="MB5" i="20"/>
  <c r="LX43" i="19"/>
  <c r="LX5" i="19"/>
  <c r="ML7" i="4"/>
  <c r="LZ23" i="6"/>
  <c r="LZ27" i="6"/>
  <c r="LZ18" i="6"/>
  <c r="AEY188" i="10" l="1"/>
  <c r="AEW189" i="10"/>
  <c r="AEY134" i="10"/>
  <c r="AFB189" i="10"/>
  <c r="AEZ188" i="10"/>
  <c r="AFC136" i="10"/>
  <c r="AEX189" i="10"/>
  <c r="AEY136" i="10"/>
  <c r="AFC134" i="10"/>
  <c r="AFB135" i="10"/>
  <c r="AFB133" i="10"/>
  <c r="AEZ190" i="10"/>
  <c r="AEZ136" i="10"/>
  <c r="AFA135" i="10"/>
  <c r="AEZ134" i="10"/>
  <c r="AFA133" i="10"/>
  <c r="AEW190" i="10"/>
  <c r="AFC189" i="10"/>
  <c r="AEY189" i="10"/>
  <c r="AFB136" i="10"/>
  <c r="AEX136" i="10"/>
  <c r="AEX135" i="10"/>
  <c r="AEX134" i="10"/>
  <c r="AFC190" i="10"/>
  <c r="AFA136" i="10"/>
  <c r="AEW136" i="10"/>
  <c r="AEW135" i="10"/>
  <c r="AEW134" i="10"/>
  <c r="AFB190" i="10"/>
  <c r="AEX190" i="10"/>
  <c r="AEZ135" i="10"/>
  <c r="AFC135" i="10"/>
  <c r="AEY135" i="10"/>
  <c r="MK7" i="4"/>
  <c r="MA13" i="20"/>
  <c r="LU43" i="19"/>
  <c r="LV43" i="19"/>
  <c r="LW43" i="19"/>
  <c r="LU5" i="19"/>
  <c r="LV5" i="19"/>
  <c r="LW5" i="19"/>
  <c r="LY23" i="6"/>
  <c r="LY27" i="6"/>
  <c r="LY18" i="6"/>
  <c r="LX23" i="6" l="1"/>
  <c r="LX27" i="6"/>
  <c r="LX18" i="6"/>
  <c r="MI7" i="4"/>
  <c r="MJ7" i="4"/>
  <c r="BY16" i="36" l="1"/>
  <c r="AFH189" i="10" s="1"/>
  <c r="LW23" i="6" l="1"/>
  <c r="LW27" i="6"/>
  <c r="LW18" i="6"/>
  <c r="LY13" i="20" l="1"/>
  <c r="LY5" i="20"/>
  <c r="LX16" i="20" l="1"/>
  <c r="LX13" i="20"/>
  <c r="LX5" i="20"/>
  <c r="LQ43" i="19"/>
  <c r="LR43" i="19"/>
  <c r="LS43" i="19"/>
  <c r="LT43" i="19"/>
  <c r="LR5" i="19"/>
  <c r="LS5" i="19"/>
  <c r="LT5" i="19"/>
  <c r="MH7" i="4"/>
  <c r="BW15" i="14" l="1"/>
  <c r="BW17" i="14"/>
  <c r="LV18" i="6"/>
  <c r="LV23" i="6"/>
  <c r="LV27" i="6"/>
  <c r="AEO131" i="10" l="1"/>
  <c r="AEO133" i="10" s="1"/>
  <c r="AEP131" i="10"/>
  <c r="AEP135" i="10" s="1"/>
  <c r="AEQ131" i="10"/>
  <c r="AEQ134" i="10" s="1"/>
  <c r="AER131" i="10"/>
  <c r="AER134" i="10" s="1"/>
  <c r="AES131" i="10"/>
  <c r="AES133" i="10" s="1"/>
  <c r="AET131" i="10"/>
  <c r="AET134" i="10" s="1"/>
  <c r="AEU131" i="10"/>
  <c r="AEU134" i="10" s="1"/>
  <c r="AEV131" i="10"/>
  <c r="AEO186" i="10"/>
  <c r="AEO189" i="10" s="1"/>
  <c r="AEP186" i="10"/>
  <c r="AEP190" i="10" s="1"/>
  <c r="AEQ186" i="10"/>
  <c r="AEQ189" i="10" s="1"/>
  <c r="AER186" i="10"/>
  <c r="AER189" i="10" s="1"/>
  <c r="AES186" i="10"/>
  <c r="AES189" i="10" s="1"/>
  <c r="AET186" i="10"/>
  <c r="AEU186" i="10"/>
  <c r="AEV186" i="10"/>
  <c r="MG7" i="4"/>
  <c r="LU23" i="6"/>
  <c r="LU27" i="6"/>
  <c r="LU18" i="6"/>
  <c r="AEQ135" i="10" l="1"/>
  <c r="AEQ136" i="10"/>
  <c r="AEQ133" i="10"/>
  <c r="AEU135" i="10"/>
  <c r="AEU136" i="10"/>
  <c r="AEU133" i="10"/>
  <c r="AER190" i="10"/>
  <c r="AEV188" i="10"/>
  <c r="AET136" i="10"/>
  <c r="AEP134" i="10"/>
  <c r="AEP136" i="10"/>
  <c r="AET188" i="10"/>
  <c r="AER188" i="10"/>
  <c r="AEO136" i="10"/>
  <c r="AEO135" i="10"/>
  <c r="AEO134" i="10"/>
  <c r="AEP189" i="10"/>
  <c r="AEP188" i="10"/>
  <c r="AES136" i="10"/>
  <c r="AES135" i="10"/>
  <c r="AES134" i="10"/>
  <c r="AEU190" i="10"/>
  <c r="AEU188" i="10"/>
  <c r="AEV133" i="10"/>
  <c r="AEV135" i="10"/>
  <c r="AES188" i="10"/>
  <c r="AES190" i="10"/>
  <c r="AEO188" i="10"/>
  <c r="AEO190" i="10"/>
  <c r="AEV136" i="10"/>
  <c r="AER136" i="10"/>
  <c r="AET135" i="10"/>
  <c r="AET133" i="10"/>
  <c r="AEU189" i="10"/>
  <c r="AEV134" i="10"/>
  <c r="AEQ190" i="10"/>
  <c r="AEQ188" i="10"/>
  <c r="AER133" i="10"/>
  <c r="AER135" i="10"/>
  <c r="AEP133" i="10"/>
  <c r="MF7" i="4"/>
  <c r="LT23" i="6" l="1"/>
  <c r="LT27" i="6"/>
  <c r="LT18" i="6"/>
  <c r="ME7" i="4" l="1"/>
  <c r="LP43" i="19" l="1"/>
  <c r="LP5" i="19"/>
  <c r="LQ5" i="19"/>
  <c r="BX16" i="36"/>
  <c r="AFA189" i="10" s="1"/>
  <c r="LS23" i="6"/>
  <c r="LS27" i="6"/>
  <c r="LS18" i="6"/>
  <c r="LS13" i="20" l="1"/>
  <c r="LS5" i="20"/>
  <c r="MD7" i="4"/>
  <c r="LR23" i="6" l="1"/>
  <c r="LR27" i="6"/>
  <c r="LR18" i="6"/>
  <c r="LO43" i="19" l="1"/>
  <c r="LO5" i="19"/>
  <c r="MC7" i="4"/>
  <c r="BV15" i="14"/>
  <c r="BV17" i="14"/>
  <c r="LQ23" i="6"/>
  <c r="LQ27" i="6"/>
  <c r="LQ18" i="6"/>
  <c r="Q200" i="10" l="1"/>
  <c r="Q201" i="10"/>
  <c r="Q202" i="10" l="1"/>
  <c r="AEI186" i="10"/>
  <c r="AEI188" i="10" s="1"/>
  <c r="AEJ186" i="10"/>
  <c r="AEJ188" i="10" s="1"/>
  <c r="AEK186" i="10"/>
  <c r="AEK190" i="10" s="1"/>
  <c r="AEL186" i="10"/>
  <c r="AEL190" i="10" s="1"/>
  <c r="AEM186" i="10"/>
  <c r="AEM188" i="10" s="1"/>
  <c r="AEN186" i="10"/>
  <c r="AEN188" i="10" s="1"/>
  <c r="AEI131" i="10"/>
  <c r="AEI134" i="10" s="1"/>
  <c r="AEJ131" i="10"/>
  <c r="AEJ133" i="10" s="1"/>
  <c r="AEK131" i="10"/>
  <c r="AEK133" i="10" s="1"/>
  <c r="AEL131" i="10"/>
  <c r="AEL133" i="10" s="1"/>
  <c r="AEM131" i="10"/>
  <c r="AEM134" i="10" s="1"/>
  <c r="AEN131" i="10"/>
  <c r="AEN133" i="10" s="1"/>
  <c r="AEL136" i="10" l="1"/>
  <c r="AEL134" i="10"/>
  <c r="AEI189" i="10"/>
  <c r="AEL188" i="10"/>
  <c r="AEK188" i="10"/>
  <c r="AEI190" i="10"/>
  <c r="AEM133" i="10"/>
  <c r="AEK135" i="10"/>
  <c r="AEL135" i="10"/>
  <c r="AEJ135" i="10"/>
  <c r="AEL189" i="10"/>
  <c r="AEI136" i="10"/>
  <c r="AEM135" i="10"/>
  <c r="AEI135" i="10"/>
  <c r="AEI133" i="10"/>
  <c r="AEK189" i="10"/>
  <c r="AEN189" i="10"/>
  <c r="AEJ189" i="10"/>
  <c r="AEK136" i="10"/>
  <c r="AEK134" i="10"/>
  <c r="AEN136" i="10"/>
  <c r="AEJ136" i="10"/>
  <c r="AEN134" i="10"/>
  <c r="AEJ134" i="10"/>
  <c r="AEM136" i="10"/>
  <c r="AEN190" i="10"/>
  <c r="AEJ190" i="10"/>
  <c r="AEN135" i="10"/>
  <c r="LK43" i="19"/>
  <c r="LL43" i="19"/>
  <c r="LM43" i="19"/>
  <c r="LN43" i="19"/>
  <c r="LL5" i="19"/>
  <c r="LM5" i="19"/>
  <c r="LN5" i="19"/>
  <c r="MB7" i="4"/>
  <c r="BW16" i="36"/>
  <c r="AEV189" i="10" s="1"/>
  <c r="LP23" i="6" l="1"/>
  <c r="LP27" i="6"/>
  <c r="LP18" i="6"/>
  <c r="MA7" i="4" l="1"/>
  <c r="LO23" i="6"/>
  <c r="LO27" i="6"/>
  <c r="LO18" i="6"/>
  <c r="LZ7" i="4" l="1"/>
  <c r="BV16" i="36" l="1"/>
  <c r="AET189" i="10" s="1"/>
  <c r="BU15" i="14"/>
  <c r="BU17" i="14"/>
  <c r="LN23" i="6"/>
  <c r="LN27" i="6"/>
  <c r="LN18" i="6"/>
  <c r="LY7" i="4" l="1"/>
  <c r="LH43" i="19" l="1"/>
  <c r="LI43" i="19"/>
  <c r="LJ43" i="19"/>
  <c r="LI5" i="19"/>
  <c r="LJ5" i="19"/>
  <c r="LK5" i="19"/>
  <c r="LO13" i="20" l="1"/>
  <c r="LO5" i="20"/>
  <c r="LM23" i="6"/>
  <c r="LM27" i="6"/>
  <c r="LM18" i="6"/>
  <c r="LX7" i="4" l="1"/>
  <c r="LL23" i="6"/>
  <c r="LL27" i="6"/>
  <c r="LL18" i="6"/>
  <c r="AEA131" i="10" l="1"/>
  <c r="AEA135" i="10" s="1"/>
  <c r="AEB131" i="10"/>
  <c r="AEB134" i="10" s="1"/>
  <c r="AEC131" i="10"/>
  <c r="AEC134" i="10" s="1"/>
  <c r="AED131" i="10"/>
  <c r="AED134" i="10" s="1"/>
  <c r="AEE131" i="10"/>
  <c r="AEE133" i="10" s="1"/>
  <c r="AEF131" i="10"/>
  <c r="AEF134" i="10" s="1"/>
  <c r="AEG131" i="10"/>
  <c r="AEG134" i="10" s="1"/>
  <c r="AEH131" i="10"/>
  <c r="AEH136" i="10" s="1"/>
  <c r="AEA186" i="10"/>
  <c r="AEA189" i="10" s="1"/>
  <c r="AEB186" i="10"/>
  <c r="AEB188" i="10" s="1"/>
  <c r="AEC186" i="10"/>
  <c r="AEC189" i="10" s="1"/>
  <c r="AED186" i="10"/>
  <c r="AED189" i="10" s="1"/>
  <c r="AEE186" i="10"/>
  <c r="AEE189" i="10" s="1"/>
  <c r="AEF186" i="10"/>
  <c r="AEF188" i="10" s="1"/>
  <c r="AEG186" i="10"/>
  <c r="AEG189" i="10" s="1"/>
  <c r="AEH186" i="10"/>
  <c r="AEH189" i="10" s="1"/>
  <c r="AEB136" i="10" l="1"/>
  <c r="AEH134" i="10"/>
  <c r="AEF136" i="10"/>
  <c r="AEC136" i="10"/>
  <c r="AEG133" i="10"/>
  <c r="AEG135" i="10"/>
  <c r="AEH190" i="10"/>
  <c r="AEE136" i="10"/>
  <c r="AEC133" i="10"/>
  <c r="AEG136" i="10"/>
  <c r="AEC135" i="10"/>
  <c r="AEH188" i="10"/>
  <c r="AED190" i="10"/>
  <c r="AEE135" i="10"/>
  <c r="AEA134" i="10"/>
  <c r="AEA133" i="10"/>
  <c r="AED188" i="10"/>
  <c r="AEA136" i="10"/>
  <c r="AEE134" i="10"/>
  <c r="AEG190" i="10"/>
  <c r="AEG188" i="10"/>
  <c r="AEE188" i="10"/>
  <c r="AEE190" i="10"/>
  <c r="AEA188" i="10"/>
  <c r="AEA190" i="10"/>
  <c r="AED136" i="10"/>
  <c r="AEF135" i="10"/>
  <c r="AEF133" i="10"/>
  <c r="AEB135" i="10"/>
  <c r="AEB133" i="10"/>
  <c r="AEC190" i="10"/>
  <c r="AEC188" i="10"/>
  <c r="AEH133" i="10"/>
  <c r="AEH135" i="10"/>
  <c r="AED133" i="10"/>
  <c r="AED135" i="10"/>
  <c r="LW7" i="4"/>
  <c r="LK23" i="6" l="1"/>
  <c r="LK27" i="6"/>
  <c r="LK18" i="6"/>
  <c r="LL13" i="20" l="1"/>
  <c r="LL5" i="20"/>
  <c r="LH5" i="19"/>
  <c r="LV7" i="4"/>
  <c r="LJ23" i="6" l="1"/>
  <c r="LJ27" i="6"/>
  <c r="LJ18" i="6"/>
  <c r="LG43" i="19" l="1"/>
  <c r="LG5" i="19"/>
  <c r="LU7" i="4"/>
  <c r="LI23" i="6" l="1"/>
  <c r="LI27" i="6"/>
  <c r="LI18" i="6"/>
  <c r="BU16" i="36"/>
  <c r="AEM189" i="10" s="1"/>
  <c r="B16" i="36"/>
  <c r="C16" i="36"/>
  <c r="D16" i="36"/>
  <c r="E16" i="36"/>
  <c r="F16" i="36"/>
  <c r="G16" i="36"/>
  <c r="H16" i="36"/>
  <c r="I16" i="36"/>
  <c r="J16" i="36"/>
  <c r="K16" i="36"/>
  <c r="L16" i="36"/>
  <c r="M16" i="36"/>
  <c r="N16" i="36"/>
  <c r="O16" i="36"/>
  <c r="P16" i="36"/>
  <c r="Q16" i="36"/>
  <c r="R16" i="36"/>
  <c r="S16" i="36"/>
  <c r="T16" i="36"/>
  <c r="U16" i="36"/>
  <c r="V16" i="36"/>
  <c r="W16" i="36"/>
  <c r="X16" i="36"/>
  <c r="Y16" i="36"/>
  <c r="Z16" i="36"/>
  <c r="AA16" i="36"/>
  <c r="AB16" i="36"/>
  <c r="AC16" i="36"/>
  <c r="AD16" i="36"/>
  <c r="AE16" i="36"/>
  <c r="AF16" i="36"/>
  <c r="AG16" i="36"/>
  <c r="AH16" i="36"/>
  <c r="AI16" i="36"/>
  <c r="AJ16" i="36"/>
  <c r="AK16" i="36"/>
  <c r="AL16" i="36"/>
  <c r="AM16" i="36"/>
  <c r="AN16" i="36"/>
  <c r="AO16" i="36"/>
  <c r="AP16" i="36"/>
  <c r="AQ16" i="36"/>
  <c r="AR16" i="36"/>
  <c r="AS16" i="36"/>
  <c r="AT16" i="36"/>
  <c r="AU16" i="36"/>
  <c r="AV16" i="36"/>
  <c r="AW16" i="36"/>
  <c r="AX16" i="36"/>
  <c r="AY16" i="36"/>
  <c r="AZ16" i="36"/>
  <c r="BA16" i="36"/>
  <c r="BB16" i="36"/>
  <c r="BC16" i="36"/>
  <c r="BD16" i="36"/>
  <c r="BE16" i="36"/>
  <c r="BF16" i="36"/>
  <c r="BG16" i="36"/>
  <c r="BH16" i="36"/>
  <c r="BI16" i="36"/>
  <c r="BJ16" i="36"/>
  <c r="BK16" i="36"/>
  <c r="BL16" i="36"/>
  <c r="BM16" i="36"/>
  <c r="BN16" i="36"/>
  <c r="BO16" i="36"/>
  <c r="BP16" i="36"/>
  <c r="BQ16" i="36"/>
  <c r="BS16" i="36"/>
  <c r="AEB189" i="10" s="1"/>
  <c r="BT16" i="36"/>
  <c r="AEF189" i="10" s="1"/>
  <c r="BR16" i="36"/>
  <c r="LJ13" i="20" l="1"/>
  <c r="LJ5" i="20"/>
  <c r="LF43" i="19"/>
  <c r="LF5" i="19"/>
  <c r="LT7" i="4"/>
  <c r="LH23" i="6"/>
  <c r="LH27" i="6"/>
  <c r="LH18" i="6"/>
  <c r="LI13" i="20" l="1"/>
  <c r="LI5" i="20"/>
  <c r="LE43" i="19"/>
  <c r="LE5" i="19"/>
  <c r="LS7" i="4"/>
  <c r="BT15" i="14"/>
  <c r="BT17" i="14"/>
  <c r="LG23" i="6"/>
  <c r="LG27" i="6"/>
  <c r="LG18" i="6"/>
  <c r="ADU186" i="10" l="1"/>
  <c r="ADU188" i="10" s="1"/>
  <c r="ADV186" i="10"/>
  <c r="ADV188" i="10" s="1"/>
  <c r="ADW186" i="10"/>
  <c r="ADW188" i="10" s="1"/>
  <c r="ADX186" i="10"/>
  <c r="ADX188" i="10" s="1"/>
  <c r="ADY186" i="10"/>
  <c r="ADY189" i="10" s="1"/>
  <c r="ADZ186" i="10"/>
  <c r="ADZ189" i="10" s="1"/>
  <c r="ADU131" i="10"/>
  <c r="ADU133" i="10" s="1"/>
  <c r="ADV131" i="10"/>
  <c r="ADV133" i="10" s="1"/>
  <c r="ADW131" i="10"/>
  <c r="ADW133" i="10" s="1"/>
  <c r="ADX131" i="10"/>
  <c r="ADX133" i="10" s="1"/>
  <c r="ADY131" i="10"/>
  <c r="ADY134" i="10" s="1"/>
  <c r="ADZ131" i="10"/>
  <c r="ADZ133" i="10" s="1"/>
  <c r="ADV135" i="10" l="1"/>
  <c r="ADW136" i="10"/>
  <c r="ADV189" i="10"/>
  <c r="ADZ190" i="10"/>
  <c r="ADW189" i="10"/>
  <c r="ADZ136" i="10"/>
  <c r="ADV190" i="10"/>
  <c r="ADZ188" i="10"/>
  <c r="ADZ134" i="10"/>
  <c r="ADV136" i="10"/>
  <c r="ADZ135" i="10"/>
  <c r="ADY133" i="10"/>
  <c r="ADV134" i="10"/>
  <c r="ADY135" i="10"/>
  <c r="ADW134" i="10"/>
  <c r="ADU190" i="10"/>
  <c r="ADY188" i="10"/>
  <c r="ADY136" i="10"/>
  <c r="ADU136" i="10"/>
  <c r="ADU135" i="10"/>
  <c r="ADU134" i="10"/>
  <c r="ADU189" i="10"/>
  <c r="ADX136" i="10"/>
  <c r="ADX134" i="10"/>
  <c r="ADX189" i="10"/>
  <c r="ADX190" i="10"/>
  <c r="ADW190" i="10"/>
  <c r="ADX135" i="10"/>
  <c r="ADW135" i="10"/>
  <c r="LD43" i="19"/>
  <c r="LD5" i="19"/>
  <c r="LH13" i="20"/>
  <c r="LH5" i="20"/>
  <c r="LR7" i="4"/>
  <c r="LF23" i="6"/>
  <c r="LF27" i="6"/>
  <c r="LF18" i="6"/>
  <c r="LG13" i="20" l="1"/>
  <c r="LG5" i="20"/>
  <c r="LC43" i="19"/>
  <c r="LC5" i="19"/>
  <c r="LQ7" i="4"/>
  <c r="LE23" i="6"/>
  <c r="LE27" i="6"/>
  <c r="LE18" i="6"/>
  <c r="LB43" i="19" l="1"/>
  <c r="LB5" i="19"/>
  <c r="LP7" i="4"/>
  <c r="LD23" i="6" l="1"/>
  <c r="LD27" i="6"/>
  <c r="LD18" i="6"/>
  <c r="LA43" i="19" l="1"/>
  <c r="LA5" i="19"/>
  <c r="LE13" i="20"/>
  <c r="LE5" i="20"/>
  <c r="LO7" i="4"/>
  <c r="LC23" i="6" l="1"/>
  <c r="LC27" i="6"/>
  <c r="LC18" i="6"/>
  <c r="LN7" i="4" l="1"/>
  <c r="KZ43" i="19"/>
  <c r="KZ5" i="19"/>
  <c r="LD13" i="20"/>
  <c r="LD5" i="20"/>
  <c r="BS15" i="14"/>
  <c r="BS17" i="14"/>
  <c r="LB23" i="6"/>
  <c r="LB27" i="6"/>
  <c r="LB18" i="6"/>
  <c r="ADM131" i="10" l="1"/>
  <c r="ADM133" i="10" s="1"/>
  <c r="ADN131" i="10"/>
  <c r="ADN135" i="10" s="1"/>
  <c r="ADO131" i="10"/>
  <c r="ADO134" i="10" s="1"/>
  <c r="ADP131" i="10"/>
  <c r="ADP134" i="10" s="1"/>
  <c r="ADQ131" i="10"/>
  <c r="ADQ133" i="10" s="1"/>
  <c r="ADR131" i="10"/>
  <c r="ADR135" i="10" s="1"/>
  <c r="ADS131" i="10"/>
  <c r="ADS134" i="10" s="1"/>
  <c r="ADT131" i="10"/>
  <c r="ADT134" i="10" s="1"/>
  <c r="ADM186" i="10"/>
  <c r="ADM189" i="10" s="1"/>
  <c r="ADN186" i="10"/>
  <c r="ADN188" i="10" s="1"/>
  <c r="ADO186" i="10"/>
  <c r="ADO189" i="10" s="1"/>
  <c r="ADP186" i="10"/>
  <c r="ADP189" i="10" s="1"/>
  <c r="ADQ186" i="10"/>
  <c r="ADQ189" i="10" s="1"/>
  <c r="ADR186" i="10"/>
  <c r="ADR188" i="10" s="1"/>
  <c r="ADS186" i="10"/>
  <c r="ADS189" i="10" s="1"/>
  <c r="ADT186" i="10"/>
  <c r="ADT189" i="10" s="1"/>
  <c r="ADS135" i="10" l="1"/>
  <c r="ADP190" i="10"/>
  <c r="ADT188" i="10"/>
  <c r="ADR189" i="10"/>
  <c r="ADN189" i="10"/>
  <c r="ADN136" i="10"/>
  <c r="ADN134" i="10"/>
  <c r="ADR136" i="10"/>
  <c r="ADR134" i="10"/>
  <c r="ADM135" i="10"/>
  <c r="ADP188" i="10"/>
  <c r="ADM136" i="10"/>
  <c r="ADO136" i="10"/>
  <c r="ADO133" i="10"/>
  <c r="ADS136" i="10"/>
  <c r="ADO135" i="10"/>
  <c r="ADS133" i="10"/>
  <c r="ADQ136" i="10"/>
  <c r="ADM134" i="10"/>
  <c r="ADQ135" i="10"/>
  <c r="ADQ134" i="10"/>
  <c r="ADS190" i="10"/>
  <c r="ADS188" i="10"/>
  <c r="ADT133" i="10"/>
  <c r="ADT135" i="10"/>
  <c r="ADQ188" i="10"/>
  <c r="ADQ190" i="10"/>
  <c r="ADM188" i="10"/>
  <c r="ADM190" i="10"/>
  <c r="ADT136" i="10"/>
  <c r="ADP136" i="10"/>
  <c r="ADO190" i="10"/>
  <c r="ADO188" i="10"/>
  <c r="ADP133" i="10"/>
  <c r="ADP135" i="10"/>
  <c r="ADR133" i="10"/>
  <c r="ADN133" i="10"/>
  <c r="KY43" i="19"/>
  <c r="KY5" i="19"/>
  <c r="LM7" i="4"/>
  <c r="LA23" i="6"/>
  <c r="LA27" i="6"/>
  <c r="LA18" i="6"/>
  <c r="KW43" i="19" l="1"/>
  <c r="KW5" i="19"/>
  <c r="KX43" i="19"/>
  <c r="KX5" i="19"/>
  <c r="LL7" i="4" l="1"/>
  <c r="LK7" i="4"/>
  <c r="KY23" i="6"/>
  <c r="KZ23" i="6"/>
  <c r="KY27" i="6"/>
  <c r="KZ27" i="6"/>
  <c r="KY18" i="6"/>
  <c r="KZ18" i="6"/>
  <c r="KZ5" i="20" l="1"/>
  <c r="KV43" i="19"/>
  <c r="KV5" i="19"/>
  <c r="LJ7" i="4"/>
  <c r="BR17" i="14"/>
  <c r="BR15" i="14"/>
  <c r="KX23" i="6"/>
  <c r="KX27" i="6"/>
  <c r="KX18" i="6"/>
  <c r="KU43" i="19" l="1"/>
  <c r="KU5" i="19"/>
  <c r="LI7" i="4"/>
  <c r="KW23" i="6"/>
  <c r="KW27" i="6"/>
  <c r="KW18" i="6"/>
  <c r="P200" i="10" l="1"/>
  <c r="P201" i="10"/>
  <c r="ADG186" i="10"/>
  <c r="ADG188" i="10" s="1"/>
  <c r="ADH186" i="10"/>
  <c r="ADH188" i="10" s="1"/>
  <c r="ADI186" i="10"/>
  <c r="ADI188" i="10" s="1"/>
  <c r="ADJ186" i="10"/>
  <c r="ADJ188" i="10" s="1"/>
  <c r="ADK186" i="10"/>
  <c r="ADK189" i="10" s="1"/>
  <c r="ADL186" i="10"/>
  <c r="ADL189" i="10" s="1"/>
  <c r="ADG131" i="10"/>
  <c r="ADG136" i="10" s="1"/>
  <c r="ADH131" i="10"/>
  <c r="ADH133" i="10" s="1"/>
  <c r="ADI131" i="10"/>
  <c r="ADI133" i="10" s="1"/>
  <c r="ADJ131" i="10"/>
  <c r="ADJ133" i="10" s="1"/>
  <c r="ADK131" i="10"/>
  <c r="ADK133" i="10" s="1"/>
  <c r="ADL131" i="10"/>
  <c r="ADL134" i="10" s="1"/>
  <c r="ADK136" i="10" l="1"/>
  <c r="ADG134" i="10"/>
  <c r="ADG135" i="10"/>
  <c r="ADK135" i="10"/>
  <c r="ADH135" i="10"/>
  <c r="ADG133" i="10"/>
  <c r="ADK134" i="10"/>
  <c r="ADJ189" i="10"/>
  <c r="ADJ136" i="10"/>
  <c r="ADL136" i="10"/>
  <c r="ADH136" i="10"/>
  <c r="ADJ134" i="10"/>
  <c r="ADL133" i="10"/>
  <c r="ADH190" i="10"/>
  <c r="ADL188" i="10"/>
  <c r="ADG189" i="10"/>
  <c r="ADK188" i="10"/>
  <c r="ADI136" i="10"/>
  <c r="ADI134" i="10"/>
  <c r="ADI189" i="10"/>
  <c r="ADL135" i="10"/>
  <c r="ADH134" i="10"/>
  <c r="ADL190" i="10"/>
  <c r="ADH189" i="10"/>
  <c r="P202" i="10"/>
  <c r="ADJ190" i="10"/>
  <c r="ADI190" i="10"/>
  <c r="ADJ135" i="10"/>
  <c r="ADI135" i="10"/>
  <c r="KT43" i="19"/>
  <c r="KT5" i="19"/>
  <c r="LH7" i="4" l="1"/>
  <c r="KV23" i="6"/>
  <c r="KV27" i="6"/>
  <c r="KV18" i="6"/>
  <c r="KS43" i="19" l="1"/>
  <c r="KS5" i="19"/>
  <c r="LG7" i="4"/>
  <c r="KU23" i="6"/>
  <c r="KU27" i="6"/>
  <c r="KU18" i="6"/>
  <c r="LF7" i="4" l="1"/>
  <c r="KR43" i="19"/>
  <c r="KR5" i="19"/>
  <c r="KV13" i="20"/>
  <c r="KV5" i="20"/>
  <c r="KT23" i="6"/>
  <c r="KT27" i="6"/>
  <c r="KT18" i="6"/>
  <c r="KU13" i="20" l="1"/>
  <c r="KU5" i="20"/>
  <c r="KQ43" i="19"/>
  <c r="KQ5" i="19"/>
  <c r="LE7" i="4"/>
  <c r="KS23" i="6" l="1"/>
  <c r="KS27" i="6"/>
  <c r="KS18" i="6"/>
  <c r="KT13" i="20" l="1"/>
  <c r="KT5" i="20"/>
  <c r="KP43" i="19"/>
  <c r="KP5" i="19"/>
  <c r="LD7" i="4"/>
  <c r="BQ15" i="14"/>
  <c r="BQ17" i="14"/>
  <c r="KR23" i="6"/>
  <c r="KR27" i="6"/>
  <c r="KR18" i="6"/>
  <c r="ACZ186" i="10" l="1"/>
  <c r="ACZ190" i="10" s="1"/>
  <c r="ADA186" i="10"/>
  <c r="ADA188" i="10" s="1"/>
  <c r="ADB186" i="10"/>
  <c r="ADB188" i="10" s="1"/>
  <c r="ADC186" i="10"/>
  <c r="ADC188" i="10" s="1"/>
  <c r="ADD186" i="10"/>
  <c r="ADD189" i="10" s="1"/>
  <c r="ADE186" i="10"/>
  <c r="ADE190" i="10" s="1"/>
  <c r="ADF186" i="10"/>
  <c r="ADF188" i="10" s="1"/>
  <c r="ACZ131" i="10"/>
  <c r="ACZ136" i="10" s="1"/>
  <c r="ADA131" i="10"/>
  <c r="ADA133" i="10" s="1"/>
  <c r="ADB131" i="10"/>
  <c r="ADB133" i="10" s="1"/>
  <c r="ADC131" i="10"/>
  <c r="ADC133" i="10" s="1"/>
  <c r="ADD131" i="10"/>
  <c r="ADD133" i="10" s="1"/>
  <c r="ADE131" i="10"/>
  <c r="ADE134" i="10" s="1"/>
  <c r="ADF131" i="10"/>
  <c r="ADF133" i="10" s="1"/>
  <c r="ADE188" i="10" l="1"/>
  <c r="ACZ135" i="10"/>
  <c r="ADE189" i="10"/>
  <c r="ADD134" i="10"/>
  <c r="ADD188" i="10"/>
  <c r="ADE136" i="10"/>
  <c r="ACZ188" i="10"/>
  <c r="ADD136" i="10"/>
  <c r="ACZ134" i="10"/>
  <c r="ACZ189" i="10"/>
  <c r="ADE135" i="10"/>
  <c r="ADE133" i="10"/>
  <c r="ACZ133" i="10"/>
  <c r="ADD135" i="10"/>
  <c r="ADA190" i="10"/>
  <c r="ADA189" i="10"/>
  <c r="ADA136" i="10"/>
  <c r="ADA135" i="10"/>
  <c r="ADA134" i="10"/>
  <c r="ADC136" i="10"/>
  <c r="ADC134" i="10"/>
  <c r="ADC189" i="10"/>
  <c r="ADF136" i="10"/>
  <c r="ADB136" i="10"/>
  <c r="ADF134" i="10"/>
  <c r="ADB134" i="10"/>
  <c r="ADF189" i="10"/>
  <c r="ADB189" i="10"/>
  <c r="ADC190" i="10"/>
  <c r="ADF190" i="10"/>
  <c r="ADB190" i="10"/>
  <c r="ADC135" i="10"/>
  <c r="ADF135" i="10"/>
  <c r="ADB135" i="10"/>
  <c r="KS5" i="20"/>
  <c r="KO43" i="19"/>
  <c r="KO5" i="19"/>
  <c r="LC7" i="4"/>
  <c r="KQ23" i="6"/>
  <c r="KQ27" i="6"/>
  <c r="KQ18" i="6"/>
  <c r="KR13" i="20" l="1"/>
  <c r="KR5" i="20"/>
  <c r="KN43" i="19"/>
  <c r="KN5" i="19"/>
  <c r="LB7" i="4"/>
  <c r="KP23" i="6"/>
  <c r="KP27" i="6"/>
  <c r="KP18" i="6"/>
  <c r="KM43" i="19" l="1"/>
  <c r="KM5" i="19"/>
  <c r="LA18" i="4"/>
  <c r="LA7" i="4"/>
  <c r="KO23" i="6"/>
  <c r="KO27" i="6"/>
  <c r="KO18" i="6"/>
  <c r="KL43" i="19" l="1"/>
  <c r="KL5" i="19"/>
  <c r="KZ18" i="4"/>
  <c r="KZ7" i="4"/>
  <c r="KN23" i="6"/>
  <c r="KN27" i="6"/>
  <c r="KN18" i="6"/>
  <c r="KO13" i="20" l="1"/>
  <c r="KO5" i="20"/>
  <c r="KK43" i="19"/>
  <c r="KK5" i="19"/>
  <c r="KY18" i="4"/>
  <c r="KY7" i="4"/>
  <c r="BP15" i="14"/>
  <c r="BP17" i="14"/>
  <c r="KM23" i="6"/>
  <c r="KM27" i="6"/>
  <c r="KM18" i="6"/>
  <c r="ACS186" i="10" l="1"/>
  <c r="ACS188" i="10" s="1"/>
  <c r="ACT186" i="10"/>
  <c r="ACT188" i="10" s="1"/>
  <c r="ACU186" i="10"/>
  <c r="ACU188" i="10" s="1"/>
  <c r="ACV186" i="10"/>
  <c r="ACV188" i="10" s="1"/>
  <c r="ACW186" i="10"/>
  <c r="ACW189" i="10" s="1"/>
  <c r="ACX186" i="10"/>
  <c r="ACX188" i="10" s="1"/>
  <c r="ACY186" i="10"/>
  <c r="ACY188" i="10" s="1"/>
  <c r="ACS131" i="10"/>
  <c r="ACS133" i="10" s="1"/>
  <c r="ACT131" i="10"/>
  <c r="ACT133" i="10" s="1"/>
  <c r="ACU131" i="10"/>
  <c r="ACU133" i="10" s="1"/>
  <c r="ACV131" i="10"/>
  <c r="ACV133" i="10" s="1"/>
  <c r="ACW131" i="10"/>
  <c r="ACW134" i="10" s="1"/>
  <c r="ACX131" i="10"/>
  <c r="ACX133" i="10" s="1"/>
  <c r="ACY131" i="10"/>
  <c r="ACY133" i="10" s="1"/>
  <c r="KN13" i="20"/>
  <c r="KN5" i="20"/>
  <c r="KJ43" i="19"/>
  <c r="KJ5" i="19"/>
  <c r="KX18" i="4"/>
  <c r="KX7" i="4"/>
  <c r="KL23" i="6"/>
  <c r="KL27" i="6"/>
  <c r="KL18" i="6"/>
  <c r="ACY189" i="10" l="1"/>
  <c r="ACT136" i="10"/>
  <c r="ACX135" i="10"/>
  <c r="ACT134" i="10"/>
  <c r="ACT189" i="10"/>
  <c r="ACX190" i="10"/>
  <c r="ACW188" i="10"/>
  <c r="ACX136" i="10"/>
  <c r="ACT135" i="10"/>
  <c r="ACX134" i="10"/>
  <c r="ACX189" i="10"/>
  <c r="ACY134" i="10"/>
  <c r="ACU136" i="10"/>
  <c r="ACY136" i="10"/>
  <c r="ACU134" i="10"/>
  <c r="ACW133" i="10"/>
  <c r="ACW135" i="10"/>
  <c r="ACV134" i="10"/>
  <c r="ACU189" i="10"/>
  <c r="ACV136" i="10"/>
  <c r="ACW136" i="10"/>
  <c r="ACS136" i="10"/>
  <c r="ACS135" i="10"/>
  <c r="ACS134" i="10"/>
  <c r="ACS189" i="10"/>
  <c r="ACV189" i="10"/>
  <c r="ACV190" i="10"/>
  <c r="ACY190" i="10"/>
  <c r="ACU190" i="10"/>
  <c r="ACV135" i="10"/>
  <c r="ACY135" i="10"/>
  <c r="ACU135" i="10"/>
  <c r="KM13" i="20"/>
  <c r="KM5" i="20"/>
  <c r="KI43" i="19"/>
  <c r="KI5" i="19"/>
  <c r="KW7" i="4"/>
  <c r="KK23" i="6"/>
  <c r="KK27" i="6"/>
  <c r="KK18" i="6"/>
  <c r="KV18" i="4" l="1"/>
  <c r="KH43" i="19"/>
  <c r="KH5" i="19"/>
  <c r="KJ23" i="6"/>
  <c r="KJ27" i="6"/>
  <c r="KJ18" i="6"/>
  <c r="KU23" i="4"/>
  <c r="KV7" i="4"/>
  <c r="KG43" i="19" l="1"/>
  <c r="KG5" i="19"/>
  <c r="KU7" i="4"/>
  <c r="BO15" i="14"/>
  <c r="BO17" i="14"/>
  <c r="KI23" i="6"/>
  <c r="KI27" i="6"/>
  <c r="KI18" i="6"/>
  <c r="KJ13" i="20" l="1"/>
  <c r="KJ5" i="20"/>
  <c r="KF43" i="19"/>
  <c r="KF5" i="19"/>
  <c r="KT7" i="4"/>
  <c r="KH23" i="6"/>
  <c r="KH27" i="6"/>
  <c r="KH18" i="6"/>
  <c r="ACK131" i="10" l="1"/>
  <c r="ACK134" i="10" s="1"/>
  <c r="ACL131" i="10"/>
  <c r="ACL136" i="10" s="1"/>
  <c r="ACM131" i="10"/>
  <c r="ACM135" i="10" s="1"/>
  <c r="ACN131" i="10"/>
  <c r="ACN135" i="10" s="1"/>
  <c r="ACO131" i="10"/>
  <c r="ACO134" i="10" s="1"/>
  <c r="ACP131" i="10"/>
  <c r="ACP136" i="10" s="1"/>
  <c r="ACQ131" i="10"/>
  <c r="ACQ135" i="10" s="1"/>
  <c r="ACR131" i="10"/>
  <c r="ACR134" i="10" s="1"/>
  <c r="ACK186" i="10"/>
  <c r="ACK190" i="10" s="1"/>
  <c r="ACL186" i="10"/>
  <c r="ACL190" i="10" s="1"/>
  <c r="ACM186" i="10"/>
  <c r="ACN186" i="10"/>
  <c r="ACN190" i="10" s="1"/>
  <c r="ACO186" i="10"/>
  <c r="ACO188" i="10" s="1"/>
  <c r="ACP186" i="10"/>
  <c r="ACQ186" i="10"/>
  <c r="ACR186" i="10"/>
  <c r="ACR190" i="10" s="1"/>
  <c r="KE43" i="19"/>
  <c r="KE5" i="19"/>
  <c r="KS7" i="4"/>
  <c r="KG23" i="6"/>
  <c r="KG27" i="6"/>
  <c r="KG18" i="6"/>
  <c r="ACN134" i="10" l="1"/>
  <c r="ACN136" i="10"/>
  <c r="ACR135" i="10"/>
  <c r="ACN133" i="10"/>
  <c r="ACN188" i="10"/>
  <c r="ACM136" i="10"/>
  <c r="ACR189" i="10"/>
  <c r="ACR188" i="10"/>
  <c r="ACQ134" i="10"/>
  <c r="ACM133" i="10"/>
  <c r="ACQ136" i="10"/>
  <c r="ACM134" i="10"/>
  <c r="ACQ133" i="10"/>
  <c r="ACO190" i="10"/>
  <c r="ACN189" i="10"/>
  <c r="ACR136" i="10"/>
  <c r="ACO135" i="10"/>
  <c r="ACR133" i="10"/>
  <c r="ACK189" i="10"/>
  <c r="ACK188" i="10"/>
  <c r="ACK135" i="10"/>
  <c r="ACO189" i="10"/>
  <c r="ACO136" i="10"/>
  <c r="ACK136" i="10"/>
  <c r="ACM190" i="10"/>
  <c r="ACM189" i="10"/>
  <c r="ACP135" i="10"/>
  <c r="ACP134" i="10"/>
  <c r="ACL135" i="10"/>
  <c r="ACL134" i="10"/>
  <c r="ACP189" i="10"/>
  <c r="ACP188" i="10"/>
  <c r="ACL189" i="10"/>
  <c r="ACL188" i="10"/>
  <c r="ACM188" i="10"/>
  <c r="ACL133" i="10"/>
  <c r="ACQ190" i="10"/>
  <c r="ACQ189" i="10"/>
  <c r="ACQ188" i="10"/>
  <c r="ACP133" i="10"/>
  <c r="ACO133" i="10"/>
  <c r="ACK133" i="10"/>
  <c r="KH13" i="20"/>
  <c r="KH5" i="20"/>
  <c r="KD43" i="19"/>
  <c r="KD5" i="19"/>
  <c r="KR7" i="4"/>
  <c r="KF23" i="6" l="1"/>
  <c r="KF27" i="6"/>
  <c r="KF18" i="6"/>
  <c r="KG13" i="20" l="1"/>
  <c r="KC43" i="19"/>
  <c r="KC5" i="19"/>
  <c r="KQ18" i="4"/>
  <c r="KQ7" i="4"/>
  <c r="KE23" i="6" l="1"/>
  <c r="KE27" i="6"/>
  <c r="KE18" i="6"/>
  <c r="KF13" i="20" l="1"/>
  <c r="KF5" i="20"/>
  <c r="KB43" i="19"/>
  <c r="KB5" i="19"/>
  <c r="KP18" i="4"/>
  <c r="KP7" i="4"/>
  <c r="KD23" i="6" l="1"/>
  <c r="KD27" i="6"/>
  <c r="KD18" i="6"/>
  <c r="BN15" i="14" l="1"/>
  <c r="BN17" i="14"/>
  <c r="KE13" i="20" l="1"/>
  <c r="KE5" i="20"/>
  <c r="KA43" i="19"/>
  <c r="KA5" i="19"/>
  <c r="KO18" i="4"/>
  <c r="KO7" i="4"/>
  <c r="KC23" i="6"/>
  <c r="KC27" i="6"/>
  <c r="KC18" i="6"/>
  <c r="O200" i="10" l="1"/>
  <c r="O201" i="10"/>
  <c r="O202" i="10" l="1"/>
  <c r="Z24" i="11"/>
  <c r="Z23" i="11"/>
  <c r="ACE186" i="10"/>
  <c r="ACE188" i="10" s="1"/>
  <c r="ACF186" i="10"/>
  <c r="ACF188" i="10" s="1"/>
  <c r="ACG186" i="10"/>
  <c r="ACG189" i="10" s="1"/>
  <c r="ACH186" i="10"/>
  <c r="ACH189" i="10" s="1"/>
  <c r="ACI186" i="10"/>
  <c r="ACI188" i="10" s="1"/>
  <c r="ACJ186" i="10"/>
  <c r="ACJ188" i="10" s="1"/>
  <c r="ACE131" i="10"/>
  <c r="ACE133" i="10" s="1"/>
  <c r="ACF131" i="10"/>
  <c r="ACF133" i="10" s="1"/>
  <c r="ACG131" i="10"/>
  <c r="ACG133" i="10" s="1"/>
  <c r="ACH131" i="10"/>
  <c r="ACH133" i="10" s="1"/>
  <c r="ACI131" i="10"/>
  <c r="ACI134" i="10" s="1"/>
  <c r="ACJ131" i="10"/>
  <c r="ACJ134" i="10" s="1"/>
  <c r="KD13" i="20"/>
  <c r="KD5" i="20"/>
  <c r="JZ43" i="19"/>
  <c r="JZ5" i="19"/>
  <c r="ACF190" i="10" l="1"/>
  <c r="ACG188" i="10"/>
  <c r="ACE136" i="10"/>
  <c r="ACJ189" i="10"/>
  <c r="ACH188" i="10"/>
  <c r="ACF189" i="10"/>
  <c r="ACG190" i="10"/>
  <c r="ACH134" i="10"/>
  <c r="ACH190" i="10"/>
  <c r="ACJ135" i="10"/>
  <c r="ACJ133" i="10"/>
  <c r="ACG134" i="10"/>
  <c r="ACG136" i="10"/>
  <c r="ACI189" i="10"/>
  <c r="ACE189" i="10"/>
  <c r="ACH136" i="10"/>
  <c r="ACI135" i="10"/>
  <c r="ACI133" i="10"/>
  <c r="ACI136" i="10"/>
  <c r="ACE135" i="10"/>
  <c r="ACE134" i="10"/>
  <c r="ACE190" i="10"/>
  <c r="ACJ190" i="10"/>
  <c r="ACJ136" i="10"/>
  <c r="ACF136" i="10"/>
  <c r="ACF135" i="10"/>
  <c r="ACF134" i="10"/>
  <c r="ACH135" i="10"/>
  <c r="ACG135" i="10"/>
  <c r="KN18" i="4"/>
  <c r="KN7" i="4"/>
  <c r="KB23" i="6" l="1"/>
  <c r="KB27" i="6"/>
  <c r="KB18" i="6"/>
  <c r="JY43" i="19" l="1"/>
  <c r="JY5" i="19"/>
  <c r="KM7" i="4"/>
  <c r="KA23" i="6"/>
  <c r="KA27" i="6"/>
  <c r="KA18" i="6"/>
  <c r="JX43" i="19" l="1"/>
  <c r="JX5" i="19"/>
  <c r="KL7" i="4"/>
  <c r="JZ23" i="6" l="1"/>
  <c r="JZ27" i="6"/>
  <c r="JZ18" i="6"/>
  <c r="KA13" i="20" l="1"/>
  <c r="KA5" i="20"/>
  <c r="JW43" i="19"/>
  <c r="JW5" i="19"/>
  <c r="KK19" i="4"/>
  <c r="KK7" i="4"/>
  <c r="JY23" i="6" l="1"/>
  <c r="JY27" i="6"/>
  <c r="JY18" i="6"/>
  <c r="JV43" i="19" l="1"/>
  <c r="JV5" i="19"/>
  <c r="JZ13" i="20"/>
  <c r="JZ5" i="20"/>
  <c r="KJ7" i="4"/>
  <c r="JX23" i="6"/>
  <c r="JX27" i="6"/>
  <c r="JX18" i="6"/>
  <c r="BM15" i="14"/>
  <c r="BM17" i="14"/>
  <c r="ABX186" i="10" l="1"/>
  <c r="ABX188" i="10" s="1"/>
  <c r="ABY186" i="10"/>
  <c r="ABY190" i="10" s="1"/>
  <c r="ABZ186" i="10"/>
  <c r="ABZ189" i="10" s="1"/>
  <c r="ACA186" i="10"/>
  <c r="ACA188" i="10" s="1"/>
  <c r="ACB186" i="10"/>
  <c r="ACB188" i="10" s="1"/>
  <c r="ACC186" i="10"/>
  <c r="ACC188" i="10" s="1"/>
  <c r="ACD186" i="10"/>
  <c r="ACD189" i="10" s="1"/>
  <c r="ABX131" i="10"/>
  <c r="ABX133" i="10" s="1"/>
  <c r="ABY131" i="10"/>
  <c r="ABY133" i="10" s="1"/>
  <c r="ABZ131" i="10"/>
  <c r="ABZ133" i="10" s="1"/>
  <c r="ACA131" i="10"/>
  <c r="ACA133" i="10" s="1"/>
  <c r="ACB131" i="10"/>
  <c r="ACB133" i="10" s="1"/>
  <c r="ACC131" i="10"/>
  <c r="ACC133" i="10" s="1"/>
  <c r="ACD131" i="10"/>
  <c r="ACD134" i="10" s="1"/>
  <c r="JY13" i="20"/>
  <c r="JY5" i="20"/>
  <c r="JU43" i="19"/>
  <c r="JU5" i="19"/>
  <c r="KI18" i="4"/>
  <c r="KI7" i="4"/>
  <c r="ABX190" i="10" l="1"/>
  <c r="ABX189" i="10"/>
  <c r="ABZ188" i="10"/>
  <c r="ACD133" i="10"/>
  <c r="ABZ135" i="10"/>
  <c r="ACB134" i="10"/>
  <c r="ACC134" i="10"/>
  <c r="ABY189" i="10"/>
  <c r="ACC190" i="10"/>
  <c r="ACC189" i="10"/>
  <c r="ABY188" i="10"/>
  <c r="ACB136" i="10"/>
  <c r="ACA190" i="10"/>
  <c r="ACD135" i="10"/>
  <c r="ABZ190" i="10"/>
  <c r="ACB189" i="10"/>
  <c r="ACD188" i="10"/>
  <c r="ACA135" i="10"/>
  <c r="ABY136" i="10"/>
  <c r="ABX136" i="10"/>
  <c r="ACC135" i="10"/>
  <c r="ABY135" i="10"/>
  <c r="ABY134" i="10"/>
  <c r="ACA189" i="10"/>
  <c r="ACC136" i="10"/>
  <c r="ACB135" i="10"/>
  <c r="ABX135" i="10"/>
  <c r="ABX134" i="10"/>
  <c r="ACA136" i="10"/>
  <c r="ACD136" i="10"/>
  <c r="ABZ136" i="10"/>
  <c r="ACA134" i="10"/>
  <c r="ABZ134" i="10"/>
  <c r="JW23" i="6"/>
  <c r="JW27" i="6"/>
  <c r="JW18" i="6"/>
  <c r="JX13" i="20" l="1"/>
  <c r="JX5" i="20"/>
  <c r="JT43" i="19"/>
  <c r="JT5" i="19"/>
  <c r="KH18" i="4"/>
  <c r="KH7" i="4"/>
  <c r="JV23" i="6"/>
  <c r="JV27" i="6"/>
  <c r="JV18" i="6"/>
  <c r="JS43" i="19" l="1"/>
  <c r="JS5" i="19"/>
  <c r="JW13" i="20"/>
  <c r="JW5" i="20"/>
  <c r="JX23" i="4"/>
  <c r="KG18" i="4"/>
  <c r="KG7" i="4"/>
  <c r="JU23" i="6"/>
  <c r="JU27" i="6"/>
  <c r="JU18" i="6"/>
  <c r="JV13" i="20" l="1"/>
  <c r="JV5" i="20"/>
  <c r="JR43" i="19"/>
  <c r="JR5" i="19"/>
  <c r="KF7" i="4"/>
  <c r="BL15" i="14"/>
  <c r="BL17" i="14"/>
  <c r="JT23" i="6"/>
  <c r="JT27" i="6"/>
  <c r="JT18" i="6"/>
  <c r="JU13" i="20" l="1"/>
  <c r="JU5" i="20"/>
  <c r="JQ43" i="19"/>
  <c r="JQ5" i="19"/>
  <c r="KE7" i="4"/>
  <c r="JS23" i="6"/>
  <c r="JS27" i="6"/>
  <c r="JS18" i="6"/>
  <c r="C42" i="10" l="1"/>
  <c r="ABQ186" i="10" l="1"/>
  <c r="ABQ188" i="10" s="1"/>
  <c r="ABR186" i="10"/>
  <c r="ABR188" i="10" s="1"/>
  <c r="ABS186" i="10"/>
  <c r="ABS188" i="10" s="1"/>
  <c r="ABT186" i="10"/>
  <c r="ABT190" i="10" s="1"/>
  <c r="ABU186" i="10"/>
  <c r="ABU188" i="10" s="1"/>
  <c r="ABV186" i="10"/>
  <c r="ABV190" i="10" s="1"/>
  <c r="ABW186" i="10"/>
  <c r="ABW188" i="10" s="1"/>
  <c r="ABQ131" i="10"/>
  <c r="ABQ136" i="10" s="1"/>
  <c r="ABR131" i="10"/>
  <c r="ABR133" i="10" s="1"/>
  <c r="ABS131" i="10"/>
  <c r="ABS133" i="10" s="1"/>
  <c r="ABT131" i="10"/>
  <c r="ABT133" i="10" s="1"/>
  <c r="ABU131" i="10"/>
  <c r="ABU135" i="10" s="1"/>
  <c r="ABV131" i="10"/>
  <c r="ABV136" i="10" s="1"/>
  <c r="ABW131" i="10"/>
  <c r="ABW133" i="10" s="1"/>
  <c r="JP43" i="19"/>
  <c r="JP5" i="19"/>
  <c r="JT13" i="20"/>
  <c r="JT5" i="20"/>
  <c r="KD18" i="4"/>
  <c r="KD7" i="4"/>
  <c r="JR23" i="6"/>
  <c r="JR27" i="6"/>
  <c r="JR18" i="6"/>
  <c r="ABQ190" i="10" l="1"/>
  <c r="ABU189" i="10"/>
  <c r="ABV189" i="10"/>
  <c r="ABR189" i="10"/>
  <c r="ABR190" i="10"/>
  <c r="ABV135" i="10"/>
  <c r="ABV188" i="10"/>
  <c r="ABQ189" i="10"/>
  <c r="ABU134" i="10"/>
  <c r="ABU133" i="10"/>
  <c r="ABU136" i="10"/>
  <c r="ABQ135" i="10"/>
  <c r="ABQ134" i="10"/>
  <c r="ABQ133" i="10"/>
  <c r="ABV133" i="10"/>
  <c r="ABR136" i="10"/>
  <c r="ABV134" i="10"/>
  <c r="ABR135" i="10"/>
  <c r="ABS134" i="10"/>
  <c r="ABW134" i="10"/>
  <c r="ABR134" i="10"/>
  <c r="ABT189" i="10"/>
  <c r="ABW189" i="10"/>
  <c r="ABS189" i="10"/>
  <c r="ABT188" i="10"/>
  <c r="ABW190" i="10"/>
  <c r="ABS190" i="10"/>
  <c r="ABW136" i="10"/>
  <c r="ABS136" i="10"/>
  <c r="ABT134" i="10"/>
  <c r="ABT136" i="10"/>
  <c r="ABT135" i="10"/>
  <c r="ABW135" i="10"/>
  <c r="ABS135" i="10"/>
  <c r="JO43" i="19"/>
  <c r="JO5" i="19"/>
  <c r="JS13" i="20"/>
  <c r="JS5" i="20"/>
  <c r="KC7" i="4"/>
  <c r="JQ23" i="6"/>
  <c r="JQ27" i="6"/>
  <c r="JQ18" i="6"/>
  <c r="JN43" i="19" l="1"/>
  <c r="JN5" i="19"/>
  <c r="JR13" i="20"/>
  <c r="KB18" i="4"/>
  <c r="KB7" i="4"/>
  <c r="JP23" i="6"/>
  <c r="JP27" i="6"/>
  <c r="JP18" i="6"/>
  <c r="JM43" i="19" l="1"/>
  <c r="JM5" i="19"/>
  <c r="JQ13" i="20"/>
  <c r="JQ5" i="20"/>
  <c r="KA18" i="4"/>
  <c r="KA7" i="4"/>
  <c r="JO23" i="6"/>
  <c r="JO27" i="6"/>
  <c r="JO18" i="6"/>
  <c r="JL43" i="19" l="1"/>
  <c r="JL5" i="19"/>
  <c r="JZ7" i="4"/>
  <c r="BK15" i="14"/>
  <c r="BK17" i="14"/>
  <c r="JN23" i="6"/>
  <c r="JN27" i="6"/>
  <c r="JN18" i="6"/>
  <c r="B35" i="43" l="1"/>
  <c r="C35" i="43" s="1"/>
  <c r="D35" i="43" s="1"/>
  <c r="E35" i="43" s="1"/>
  <c r="F35" i="43" s="1"/>
  <c r="G35" i="43" s="1"/>
  <c r="H35" i="43" s="1"/>
  <c r="I35" i="43" s="1"/>
  <c r="J35" i="43" s="1"/>
  <c r="K35" i="43" s="1"/>
  <c r="L35" i="43" s="1"/>
  <c r="M35" i="43" s="1"/>
  <c r="N35" i="43" s="1"/>
  <c r="O35" i="43" s="1"/>
  <c r="P35" i="43" s="1"/>
  <c r="Q35" i="43" s="1"/>
  <c r="R35" i="43" s="1"/>
  <c r="S35" i="43" s="1"/>
  <c r="T35" i="43" s="1"/>
  <c r="U35" i="43" s="1"/>
  <c r="V35" i="43" s="1"/>
  <c r="W35" i="43" s="1"/>
  <c r="X35" i="43" s="1"/>
  <c r="Y35" i="43" s="1"/>
  <c r="Z35" i="43" s="1"/>
  <c r="AA35" i="43" s="1"/>
  <c r="AB35" i="43" s="1"/>
  <c r="AC35" i="43" s="1"/>
  <c r="AD35" i="43" s="1"/>
  <c r="AE35" i="43" s="1"/>
  <c r="AF35" i="43" s="1"/>
  <c r="AG35" i="43" s="1"/>
  <c r="AH35" i="43" s="1"/>
  <c r="C33" i="43"/>
  <c r="D33" i="43" s="1"/>
  <c r="E33" i="43" s="1"/>
  <c r="B9" i="43"/>
  <c r="B10" i="43" s="1"/>
  <c r="C7" i="43"/>
  <c r="D7" i="43" s="1"/>
  <c r="C9" i="43" l="1"/>
  <c r="D9" i="43" s="1"/>
  <c r="E9" i="43" s="1"/>
  <c r="F9" i="43" s="1"/>
  <c r="G9" i="43" s="1"/>
  <c r="H9" i="43" s="1"/>
  <c r="I9" i="43" s="1"/>
  <c r="J9" i="43" s="1"/>
  <c r="K9" i="43" s="1"/>
  <c r="L9" i="43" s="1"/>
  <c r="M9" i="43" s="1"/>
  <c r="N9" i="43" s="1"/>
  <c r="O9" i="43" s="1"/>
  <c r="P9" i="43" s="1"/>
  <c r="Q9" i="43" s="1"/>
  <c r="R9" i="43" s="1"/>
  <c r="S9" i="43" s="1"/>
  <c r="T9" i="43" s="1"/>
  <c r="U9" i="43" s="1"/>
  <c r="V9" i="43" s="1"/>
  <c r="W9" i="43" s="1"/>
  <c r="X9" i="43" s="1"/>
  <c r="Y9" i="43" s="1"/>
  <c r="Z9" i="43" s="1"/>
  <c r="AA9" i="43" s="1"/>
  <c r="AB9" i="43" s="1"/>
  <c r="AC9" i="43" s="1"/>
  <c r="AD9" i="43" s="1"/>
  <c r="AE9" i="43" s="1"/>
  <c r="AF9" i="43" s="1"/>
  <c r="E36" i="43"/>
  <c r="F33" i="43"/>
  <c r="E7" i="43"/>
  <c r="C36" i="43"/>
  <c r="D36" i="43"/>
  <c r="B36" i="43"/>
  <c r="ABJ186" i="10"/>
  <c r="ABJ190" i="10" s="1"/>
  <c r="ABK186" i="10"/>
  <c r="ABK188" i="10" s="1"/>
  <c r="ABL186" i="10"/>
  <c r="ABL188" i="10" s="1"/>
  <c r="ABM186" i="10"/>
  <c r="ABM188" i="10" s="1"/>
  <c r="ABN186" i="10"/>
  <c r="ABN188" i="10" s="1"/>
  <c r="ABO186" i="10"/>
  <c r="ABO189" i="10" s="1"/>
  <c r="ABP186" i="10"/>
  <c r="ABP188" i="10" s="1"/>
  <c r="ABJ131" i="10"/>
  <c r="ABJ133" i="10" s="1"/>
  <c r="ABK131" i="10"/>
  <c r="ABK135" i="10" s="1"/>
  <c r="ABL131" i="10"/>
  <c r="ABL133" i="10" s="1"/>
  <c r="ABM131" i="10"/>
  <c r="ABM133" i="10" s="1"/>
  <c r="ABN131" i="10"/>
  <c r="ABN135" i="10" s="1"/>
  <c r="ABO131" i="10"/>
  <c r="ABO134" i="10" s="1"/>
  <c r="ABP131" i="10"/>
  <c r="ABP133" i="10" s="1"/>
  <c r="JK43" i="19"/>
  <c r="JK5" i="19"/>
  <c r="JO13" i="20"/>
  <c r="JO5" i="20"/>
  <c r="JY7" i="4"/>
  <c r="JM23" i="6"/>
  <c r="JM27" i="6"/>
  <c r="JM18" i="6"/>
  <c r="ABJ135" i="10" l="1"/>
  <c r="ABN133" i="10"/>
  <c r="ABN136" i="10"/>
  <c r="ABN134" i="10"/>
  <c r="ABO190" i="10"/>
  <c r="ABO133" i="10"/>
  <c r="ABO188" i="10"/>
  <c r="ABK136" i="10"/>
  <c r="ABO135" i="10"/>
  <c r="ABK134" i="10"/>
  <c r="ABN189" i="10"/>
  <c r="ABJ136" i="10"/>
  <c r="ABJ134" i="10"/>
  <c r="ABK133" i="10"/>
  <c r="ABM189" i="10"/>
  <c r="ABJ188" i="10"/>
  <c r="ABO136" i="10"/>
  <c r="ABJ189" i="10"/>
  <c r="ABP189" i="10"/>
  <c r="ABL189" i="10"/>
  <c r="ABK189" i="10"/>
  <c r="D10" i="43"/>
  <c r="C10" i="43"/>
  <c r="E10" i="43"/>
  <c r="F7" i="43"/>
  <c r="G33" i="43"/>
  <c r="H33" i="43" s="1"/>
  <c r="F36" i="43"/>
  <c r="ABM190" i="10"/>
  <c r="ABL190" i="10"/>
  <c r="ABM136" i="10"/>
  <c r="ABP136" i="10"/>
  <c r="ABL136" i="10"/>
  <c r="ABM134" i="10"/>
  <c r="ABP134" i="10"/>
  <c r="ABL134" i="10"/>
  <c r="ABM135" i="10"/>
  <c r="ABP135" i="10"/>
  <c r="ABL135" i="10"/>
  <c r="JN13" i="20"/>
  <c r="JN5" i="20"/>
  <c r="JJ43" i="19"/>
  <c r="JJ5" i="19"/>
  <c r="JX7" i="4"/>
  <c r="JL23" i="6"/>
  <c r="JL27" i="6"/>
  <c r="JL18" i="6"/>
  <c r="H36" i="43" l="1"/>
  <c r="I33" i="43"/>
  <c r="G36" i="43"/>
  <c r="F10" i="43"/>
  <c r="G7" i="43"/>
  <c r="H7" i="43" s="1"/>
  <c r="JI43" i="19"/>
  <c r="JI5" i="19"/>
  <c r="JM13" i="20"/>
  <c r="JW18" i="4"/>
  <c r="JW7" i="4"/>
  <c r="JK23" i="6"/>
  <c r="JK18" i="6"/>
  <c r="JK27" i="6"/>
  <c r="I36" i="43" l="1"/>
  <c r="J33" i="43"/>
  <c r="H10" i="43"/>
  <c r="I7" i="43"/>
  <c r="G10" i="43"/>
  <c r="JL13" i="20"/>
  <c r="JL5" i="20"/>
  <c r="JH43" i="19"/>
  <c r="JH5" i="19"/>
  <c r="JV7" i="4"/>
  <c r="JJ23" i="6"/>
  <c r="JJ27" i="6"/>
  <c r="JJ18" i="6"/>
  <c r="K33" i="43" l="1"/>
  <c r="J36" i="43"/>
  <c r="J7" i="43"/>
  <c r="I10" i="43"/>
  <c r="JG43" i="19"/>
  <c r="JG5" i="19"/>
  <c r="JU7" i="4"/>
  <c r="BJ15" i="14"/>
  <c r="BJ17" i="14"/>
  <c r="JI23" i="6"/>
  <c r="JI27" i="6"/>
  <c r="JI18" i="6"/>
  <c r="K36" i="43" l="1"/>
  <c r="L33" i="43"/>
  <c r="K7" i="43"/>
  <c r="J10" i="43"/>
  <c r="ABB131" i="10"/>
  <c r="ABB133" i="10" s="1"/>
  <c r="ABC131" i="10"/>
  <c r="ABC134" i="10" s="1"/>
  <c r="ABD131" i="10"/>
  <c r="ABD133" i="10" s="1"/>
  <c r="ABE131" i="10"/>
  <c r="ABE135" i="10" s="1"/>
  <c r="ABF131" i="10"/>
  <c r="ABF136" i="10" s="1"/>
  <c r="ABG131" i="10"/>
  <c r="ABG133" i="10" s="1"/>
  <c r="ABH131" i="10"/>
  <c r="ABH135" i="10" s="1"/>
  <c r="ABI131" i="10"/>
  <c r="ABI135" i="10" s="1"/>
  <c r="ABB186" i="10"/>
  <c r="ABC186" i="10"/>
  <c r="ABC188" i="10" s="1"/>
  <c r="ABD186" i="10"/>
  <c r="ABD188" i="10" s="1"/>
  <c r="ABE186" i="10"/>
  <c r="ABE190" i="10" s="1"/>
  <c r="ABF186" i="10"/>
  <c r="ABF190" i="10" s="1"/>
  <c r="ABG186" i="10"/>
  <c r="ABH186" i="10"/>
  <c r="ABH189" i="10" s="1"/>
  <c r="ABI186" i="10"/>
  <c r="ABI188" i="10" s="1"/>
  <c r="JF5" i="19"/>
  <c r="JF43" i="19"/>
  <c r="JH23" i="6"/>
  <c r="JH27" i="6"/>
  <c r="JH18" i="6"/>
  <c r="M33" i="43" l="1"/>
  <c r="L36" i="43"/>
  <c r="ABE188" i="10"/>
  <c r="L7" i="43"/>
  <c r="K10" i="43"/>
  <c r="ABE189" i="10"/>
  <c r="ABG135" i="10"/>
  <c r="ABF133" i="10"/>
  <c r="ABB136" i="10"/>
  <c r="ABI190" i="10"/>
  <c r="ABH134" i="10"/>
  <c r="ABG134" i="10"/>
  <c r="ABE136" i="10"/>
  <c r="ABD189" i="10"/>
  <c r="ABH188" i="10"/>
  <c r="ABI136" i="10"/>
  <c r="ABD190" i="10"/>
  <c r="ABH136" i="10"/>
  <c r="ABD136" i="10"/>
  <c r="ABD135" i="10"/>
  <c r="ABD134" i="10"/>
  <c r="ABH133" i="10"/>
  <c r="ABC133" i="10"/>
  <c r="ABG136" i="10"/>
  <c r="ABC136" i="10"/>
  <c r="ABC135" i="10"/>
  <c r="ABI189" i="10"/>
  <c r="ABG190" i="10"/>
  <c r="ABG189" i="10"/>
  <c r="ABF189" i="10"/>
  <c r="ABF188" i="10"/>
  <c r="ABF135" i="10"/>
  <c r="ABF134" i="10"/>
  <c r="ABB135" i="10"/>
  <c r="ABB134" i="10"/>
  <c r="ABC190" i="10"/>
  <c r="ABC189" i="10"/>
  <c r="ABB189" i="10"/>
  <c r="ABB188" i="10"/>
  <c r="ABG188" i="10"/>
  <c r="ABI134" i="10"/>
  <c r="ABI133" i="10"/>
  <c r="ABE134" i="10"/>
  <c r="ABE133" i="10"/>
  <c r="JT18" i="4"/>
  <c r="JJ13" i="20"/>
  <c r="JJ5" i="20"/>
  <c r="JT7" i="4"/>
  <c r="N33" i="43" l="1"/>
  <c r="M36" i="43"/>
  <c r="L10" i="43"/>
  <c r="M7" i="43"/>
  <c r="JE5" i="19"/>
  <c r="JE43" i="19"/>
  <c r="JS7" i="4"/>
  <c r="JG23" i="6"/>
  <c r="JG27" i="6"/>
  <c r="JG18" i="6"/>
  <c r="O33" i="43" l="1"/>
  <c r="N36" i="43"/>
  <c r="N7" i="43"/>
  <c r="M10" i="43"/>
  <c r="JI13" i="20"/>
  <c r="JI5" i="20"/>
  <c r="O36" i="43" l="1"/>
  <c r="P33" i="43"/>
  <c r="O7" i="43"/>
  <c r="N10" i="43"/>
  <c r="JD43" i="19"/>
  <c r="JD5" i="19"/>
  <c r="JH13" i="20"/>
  <c r="JH5" i="20"/>
  <c r="JR18" i="4"/>
  <c r="JR7" i="4"/>
  <c r="JF23" i="6"/>
  <c r="JF27" i="6"/>
  <c r="JF18" i="6"/>
  <c r="P36" i="43" l="1"/>
  <c r="Q33" i="43"/>
  <c r="O10" i="43"/>
  <c r="P7" i="43"/>
  <c r="JB43" i="19"/>
  <c r="JC43" i="19"/>
  <c r="JB5" i="19"/>
  <c r="JC5" i="19"/>
  <c r="JQ17" i="4"/>
  <c r="JG13" i="20"/>
  <c r="JG5" i="20"/>
  <c r="JQ7" i="4"/>
  <c r="JE23" i="6"/>
  <c r="JE27" i="6"/>
  <c r="JE18" i="6"/>
  <c r="R33" i="43" l="1"/>
  <c r="Q36" i="43"/>
  <c r="Q7" i="43"/>
  <c r="P10" i="43"/>
  <c r="N200" i="10"/>
  <c r="N201" i="10"/>
  <c r="AAV186" i="10"/>
  <c r="AAV188" i="10" s="1"/>
  <c r="AAW186" i="10"/>
  <c r="AAX186" i="10"/>
  <c r="AAX188" i="10" s="1"/>
  <c r="AAY186" i="10"/>
  <c r="AAY188" i="10" s="1"/>
  <c r="AAZ186" i="10"/>
  <c r="AAZ190" i="10" s="1"/>
  <c r="ABA186" i="10"/>
  <c r="ABA189" i="10" s="1"/>
  <c r="AAV131" i="10"/>
  <c r="AAV134" i="10" s="1"/>
  <c r="AAW131" i="10"/>
  <c r="AAW133" i="10" s="1"/>
  <c r="AAX131" i="10"/>
  <c r="AAX133" i="10" s="1"/>
  <c r="AAY131" i="10"/>
  <c r="AAY133" i="10" s="1"/>
  <c r="AAZ131" i="10"/>
  <c r="AAZ133" i="10" s="1"/>
  <c r="ABA131" i="10"/>
  <c r="ABA135" i="10" s="1"/>
  <c r="JE13" i="20"/>
  <c r="JE5" i="20"/>
  <c r="JA43" i="19"/>
  <c r="JA5" i="19"/>
  <c r="JP18" i="4"/>
  <c r="JO19" i="4"/>
  <c r="JO7" i="4"/>
  <c r="JP7" i="4"/>
  <c r="BI15" i="14"/>
  <c r="BI17" i="14"/>
  <c r="JD27" i="6"/>
  <c r="JD23" i="6"/>
  <c r="JD18" i="6"/>
  <c r="JC23" i="6"/>
  <c r="JC27" i="6"/>
  <c r="JC18" i="6"/>
  <c r="R36" i="43" l="1"/>
  <c r="S33" i="43"/>
  <c r="R7" i="43"/>
  <c r="Q10" i="43"/>
  <c r="AAX136" i="10"/>
  <c r="AAZ136" i="10"/>
  <c r="AAX189" i="10"/>
  <c r="AAY136" i="10"/>
  <c r="AAX190" i="10"/>
  <c r="ABA133" i="10"/>
  <c r="AAZ135" i="10"/>
  <c r="AAV133" i="10"/>
  <c r="AAV135" i="10"/>
  <c r="AAZ134" i="10"/>
  <c r="ABA188" i="10"/>
  <c r="AAV190" i="10"/>
  <c r="AAV189" i="10"/>
  <c r="AAZ188" i="10"/>
  <c r="AAV136" i="10"/>
  <c r="AAY134" i="10"/>
  <c r="ABA190" i="10"/>
  <c r="AAZ189" i="10"/>
  <c r="AAY189" i="10"/>
  <c r="AAX134" i="10"/>
  <c r="ABA136" i="10"/>
  <c r="AAW136" i="10"/>
  <c r="AAW135" i="10"/>
  <c r="AAW189" i="10"/>
  <c r="ABA134" i="10"/>
  <c r="AAW134" i="10"/>
  <c r="AAW188" i="10"/>
  <c r="N202" i="10"/>
  <c r="AAY135" i="10"/>
  <c r="AAX135" i="10"/>
  <c r="IZ43" i="19"/>
  <c r="IZ5" i="19"/>
  <c r="JD13" i="20"/>
  <c r="JN7" i="4"/>
  <c r="JB23" i="6"/>
  <c r="JB27" i="6"/>
  <c r="JA23" i="6"/>
  <c r="JB18" i="6"/>
  <c r="T33" i="43" l="1"/>
  <c r="S36" i="43"/>
  <c r="R10" i="43"/>
  <c r="S7" i="43"/>
  <c r="JA27" i="6"/>
  <c r="JA18" i="6"/>
  <c r="JC13" i="20"/>
  <c r="JC5" i="20"/>
  <c r="IV43" i="19"/>
  <c r="IW43" i="19"/>
  <c r="IX43" i="19"/>
  <c r="IY43" i="19"/>
  <c r="IW5" i="19"/>
  <c r="IX5" i="19"/>
  <c r="IY5" i="19"/>
  <c r="IZ23" i="6"/>
  <c r="IZ27" i="6"/>
  <c r="IZ18" i="6"/>
  <c r="JM7" i="4"/>
  <c r="BH17" i="14"/>
  <c r="BH15" i="14"/>
  <c r="U33" i="43" l="1"/>
  <c r="T36" i="43"/>
  <c r="T7" i="43"/>
  <c r="S10" i="43"/>
  <c r="JL7" i="4"/>
  <c r="IY23" i="6"/>
  <c r="IY27" i="6"/>
  <c r="IY18" i="6"/>
  <c r="V33" i="43" l="1"/>
  <c r="U36" i="43"/>
  <c r="T10" i="43"/>
  <c r="U7" i="43"/>
  <c r="AAN131" i="10"/>
  <c r="AAN133" i="10" s="1"/>
  <c r="AAO131" i="10"/>
  <c r="AAO133" i="10" s="1"/>
  <c r="AAP131" i="10"/>
  <c r="AAP133" i="10" s="1"/>
  <c r="AAQ131" i="10"/>
  <c r="AAQ134" i="10" s="1"/>
  <c r="AAR131" i="10"/>
  <c r="AAR135" i="10" s="1"/>
  <c r="AAS131" i="10"/>
  <c r="AAS136" i="10" s="1"/>
  <c r="AAT131" i="10"/>
  <c r="AAT133" i="10" s="1"/>
  <c r="AAU131" i="10"/>
  <c r="AAU134" i="10" s="1"/>
  <c r="AAN186" i="10"/>
  <c r="AAN189" i="10" s="1"/>
  <c r="AAO186" i="10"/>
  <c r="AAO190" i="10" s="1"/>
  <c r="AAP186" i="10"/>
  <c r="AAP189" i="10" s="1"/>
  <c r="AAQ186" i="10"/>
  <c r="AAQ188" i="10" s="1"/>
  <c r="AAR186" i="10"/>
  <c r="AAR189" i="10" s="1"/>
  <c r="AAS186" i="10"/>
  <c r="AAS189" i="10" s="1"/>
  <c r="AAT186" i="10"/>
  <c r="AAT188" i="10" s="1"/>
  <c r="AAU186" i="10"/>
  <c r="AAU188" i="10" s="1"/>
  <c r="JK7" i="4"/>
  <c r="IX23" i="6"/>
  <c r="IX27" i="6"/>
  <c r="IX18" i="6"/>
  <c r="V36" i="43" l="1"/>
  <c r="W33" i="43"/>
  <c r="V7" i="43"/>
  <c r="U10" i="43"/>
  <c r="AAP188" i="10"/>
  <c r="AAS133" i="10"/>
  <c r="AAR136" i="10"/>
  <c r="AAU135" i="10"/>
  <c r="AAR134" i="10"/>
  <c r="AAR133" i="10"/>
  <c r="AAO136" i="10"/>
  <c r="AAS135" i="10"/>
  <c r="AAO134" i="10"/>
  <c r="AAT190" i="10"/>
  <c r="AAQ189" i="10"/>
  <c r="AAN136" i="10"/>
  <c r="AAN135" i="10"/>
  <c r="AAN134" i="10"/>
  <c r="AAS134" i="10"/>
  <c r="AAN188" i="10"/>
  <c r="AAQ136" i="10"/>
  <c r="AAU136" i="10"/>
  <c r="AAQ135" i="10"/>
  <c r="AAQ133" i="10"/>
  <c r="AAT189" i="10"/>
  <c r="AAO135" i="10"/>
  <c r="AAU133" i="10"/>
  <c r="AAO189" i="10"/>
  <c r="AAS188" i="10"/>
  <c r="AAT136" i="10"/>
  <c r="AAP136" i="10"/>
  <c r="AAP135" i="10"/>
  <c r="AAP134" i="10"/>
  <c r="AAS190" i="10"/>
  <c r="AAN190" i="10"/>
  <c r="AAR188" i="10"/>
  <c r="AAT135" i="10"/>
  <c r="AAT134" i="10"/>
  <c r="AAU190" i="10"/>
  <c r="AAQ190" i="10"/>
  <c r="AAU189" i="10"/>
  <c r="AAO188" i="10"/>
  <c r="IV5" i="19"/>
  <c r="JJ7" i="4"/>
  <c r="IW23" i="6"/>
  <c r="IW27" i="6"/>
  <c r="IW18" i="6"/>
  <c r="W36" i="43" l="1"/>
  <c r="X33" i="43"/>
  <c r="V10" i="43"/>
  <c r="W7" i="43"/>
  <c r="IU5" i="19"/>
  <c r="IU43" i="19"/>
  <c r="JI7" i="4"/>
  <c r="BG17" i="14"/>
  <c r="BG15" i="14"/>
  <c r="IV23" i="6"/>
  <c r="IV18" i="6"/>
  <c r="IV27" i="6"/>
  <c r="Y33" i="43" l="1"/>
  <c r="X36" i="43"/>
  <c r="W10" i="43"/>
  <c r="X7" i="43"/>
  <c r="IX13" i="20"/>
  <c r="IX5" i="20"/>
  <c r="IT43" i="19"/>
  <c r="IT5" i="19"/>
  <c r="JH18" i="4"/>
  <c r="JH7" i="4"/>
  <c r="IU23" i="6"/>
  <c r="IU27" i="6"/>
  <c r="IU18" i="6"/>
  <c r="Z33" i="43" l="1"/>
  <c r="Y36" i="43"/>
  <c r="Y7" i="43"/>
  <c r="X10" i="43"/>
  <c r="AAG131" i="10"/>
  <c r="AAG135" i="10" s="1"/>
  <c r="AAH131" i="10"/>
  <c r="AAH136" i="10" s="1"/>
  <c r="AAI131" i="10"/>
  <c r="AAI134" i="10" s="1"/>
  <c r="AAJ131" i="10"/>
  <c r="AAJ136" i="10" s="1"/>
  <c r="AAK131" i="10"/>
  <c r="AAK135" i="10" s="1"/>
  <c r="AAL131" i="10"/>
  <c r="AAL135" i="10" s="1"/>
  <c r="AAM131" i="10"/>
  <c r="AAM134" i="10" s="1"/>
  <c r="AAG186" i="10"/>
  <c r="AAH186" i="10"/>
  <c r="AAH190" i="10" s="1"/>
  <c r="AAI186" i="10"/>
  <c r="AAI190" i="10" s="1"/>
  <c r="AAJ186" i="10"/>
  <c r="AAJ189" i="10" s="1"/>
  <c r="AAK186" i="10"/>
  <c r="AAL186" i="10"/>
  <c r="AAL190" i="10" s="1"/>
  <c r="AAM186" i="10"/>
  <c r="AAM190" i="10" s="1"/>
  <c r="IS5" i="19"/>
  <c r="IS43" i="19"/>
  <c r="JG7" i="4"/>
  <c r="Z36" i="43" l="1"/>
  <c r="AA33" i="43"/>
  <c r="Y10" i="43"/>
  <c r="Z7" i="43"/>
  <c r="AAL188" i="10"/>
  <c r="AAL189" i="10"/>
  <c r="AAI188" i="10"/>
  <c r="AAJ190" i="10"/>
  <c r="AAH135" i="10"/>
  <c r="AAM189" i="10"/>
  <c r="AAL134" i="10"/>
  <c r="AAH134" i="10"/>
  <c r="AAI189" i="10"/>
  <c r="AAM188" i="10"/>
  <c r="AAL136" i="10"/>
  <c r="AAH133" i="10"/>
  <c r="AAL133" i="10"/>
  <c r="AAK136" i="10"/>
  <c r="AAG133" i="10"/>
  <c r="AAG136" i="10"/>
  <c r="AAM135" i="10"/>
  <c r="AAG134" i="10"/>
  <c r="AAH189" i="10"/>
  <c r="AAH188" i="10"/>
  <c r="AAM136" i="10"/>
  <c r="AAI136" i="10"/>
  <c r="AAK134" i="10"/>
  <c r="AAK133" i="10"/>
  <c r="AAI135" i="10"/>
  <c r="AAG190" i="10"/>
  <c r="AAG189" i="10"/>
  <c r="AAG188" i="10"/>
  <c r="AAK189" i="10"/>
  <c r="AAK188" i="10"/>
  <c r="AAJ135" i="10"/>
  <c r="AAJ134" i="10"/>
  <c r="AAJ133" i="10"/>
  <c r="AAJ188" i="10"/>
  <c r="AAM133" i="10"/>
  <c r="AAI133" i="10"/>
  <c r="IT23" i="6"/>
  <c r="IT27" i="6"/>
  <c r="IT18" i="6"/>
  <c r="AB33" i="43" l="1"/>
  <c r="AA36" i="43"/>
  <c r="AA7" i="43"/>
  <c r="Z10" i="43"/>
  <c r="IV5" i="20"/>
  <c r="IR43" i="19"/>
  <c r="IR5" i="19"/>
  <c r="JF18" i="4"/>
  <c r="JF7" i="4"/>
  <c r="IS23" i="6"/>
  <c r="IS27" i="6"/>
  <c r="IS18" i="6"/>
  <c r="AA10" i="43" l="1"/>
  <c r="AB7" i="43"/>
  <c r="AC33" i="43"/>
  <c r="AB36" i="43"/>
  <c r="BF15" i="14"/>
  <c r="BF17" i="14"/>
  <c r="IU13" i="20"/>
  <c r="IU5" i="20"/>
  <c r="IQ43" i="19"/>
  <c r="IQ5" i="19"/>
  <c r="IR23" i="6"/>
  <c r="IR27" i="6"/>
  <c r="IR18" i="6"/>
  <c r="JE7" i="4"/>
  <c r="AB10" i="43" l="1"/>
  <c r="AC7" i="43"/>
  <c r="AC36" i="43"/>
  <c r="AD33" i="43"/>
  <c r="IP5" i="19"/>
  <c r="IP43" i="19"/>
  <c r="JD7" i="4"/>
  <c r="IQ23" i="6"/>
  <c r="IQ27" i="6"/>
  <c r="IQ18" i="6"/>
  <c r="AD7" i="43" l="1"/>
  <c r="AC10" i="43"/>
  <c r="AD36" i="43"/>
  <c r="AE33" i="43"/>
  <c r="IS13" i="20"/>
  <c r="IS5" i="20"/>
  <c r="IO43" i="19"/>
  <c r="IO5" i="19"/>
  <c r="JC18" i="4"/>
  <c r="JC7" i="4"/>
  <c r="IP23" i="6"/>
  <c r="IP27" i="6"/>
  <c r="IP18" i="6"/>
  <c r="AE7" i="43" l="1"/>
  <c r="AD10" i="43"/>
  <c r="AF33" i="43"/>
  <c r="AE36" i="43"/>
  <c r="IO23" i="6"/>
  <c r="IO27" i="6"/>
  <c r="IO18" i="6"/>
  <c r="AAA186" i="10"/>
  <c r="AAA188" i="10" s="1"/>
  <c r="AAB186" i="10"/>
  <c r="AAB188" i="10" s="1"/>
  <c r="AAC186" i="10"/>
  <c r="AAC190" i="10" s="1"/>
  <c r="AAD186" i="10"/>
  <c r="AAD189" i="10" s="1"/>
  <c r="AAE186" i="10"/>
  <c r="AAE188" i="10" s="1"/>
  <c r="AAF186" i="10"/>
  <c r="AAF188" i="10" s="1"/>
  <c r="AAA131" i="10"/>
  <c r="AAA133" i="10" s="1"/>
  <c r="AAB131" i="10"/>
  <c r="AAB133" i="10" s="1"/>
  <c r="AAC131" i="10"/>
  <c r="AAC133" i="10" s="1"/>
  <c r="AAD131" i="10"/>
  <c r="AAD133" i="10" s="1"/>
  <c r="AAE131" i="10"/>
  <c r="AAE134" i="10" s="1"/>
  <c r="AAF131" i="10"/>
  <c r="AAF134" i="10" s="1"/>
  <c r="BE17" i="14"/>
  <c r="BE10" i="14"/>
  <c r="IR13" i="20"/>
  <c r="IR5" i="20"/>
  <c r="IN43" i="19"/>
  <c r="IN5" i="19"/>
  <c r="JB7" i="4"/>
  <c r="AF7" i="43" l="1"/>
  <c r="AF10" i="43" s="1"/>
  <c r="AE10" i="43"/>
  <c r="AG33" i="43"/>
  <c r="AF36" i="43"/>
  <c r="AAC188" i="10"/>
  <c r="AAD188" i="10"/>
  <c r="AAC189" i="10"/>
  <c r="AAF136" i="10"/>
  <c r="AAB189" i="10"/>
  <c r="AAD134" i="10"/>
  <c r="AAA190" i="10"/>
  <c r="AAD136" i="10"/>
  <c r="AAB136" i="10"/>
  <c r="AAF189" i="10"/>
  <c r="AAB135" i="10"/>
  <c r="AAE133" i="10"/>
  <c r="AAC136" i="10"/>
  <c r="AAA135" i="10"/>
  <c r="AAF133" i="10"/>
  <c r="AAE136" i="10"/>
  <c r="AAA136" i="10"/>
  <c r="AAB134" i="10"/>
  <c r="AAA134" i="10"/>
  <c r="AAE189" i="10"/>
  <c r="AAA189" i="10"/>
  <c r="AAD190" i="10"/>
  <c r="AAE135" i="10"/>
  <c r="AAC134" i="10"/>
  <c r="AAE190" i="10"/>
  <c r="AAB190" i="10"/>
  <c r="AAF135" i="10"/>
  <c r="AAD135" i="10"/>
  <c r="AAC135" i="10"/>
  <c r="BE15" i="14"/>
  <c r="IM43" i="19"/>
  <c r="IM5" i="19"/>
  <c r="IQ13" i="20"/>
  <c r="IQ5" i="20"/>
  <c r="JA18" i="4"/>
  <c r="JA7" i="4"/>
  <c r="IN23" i="6"/>
  <c r="IN27" i="6"/>
  <c r="IN18" i="6"/>
  <c r="AH33" i="43" l="1"/>
  <c r="AH36" i="43" s="1"/>
  <c r="AG36" i="43"/>
  <c r="IL43" i="19"/>
  <c r="IL5" i="19"/>
  <c r="IP13" i="20"/>
  <c r="IP5" i="20"/>
  <c r="IZ18" i="4"/>
  <c r="IZ7" i="4"/>
  <c r="IM23" i="6"/>
  <c r="IM27" i="6"/>
  <c r="IM18" i="6"/>
  <c r="IK5" i="19" l="1"/>
  <c r="IK43" i="19"/>
  <c r="IY7" i="4"/>
  <c r="IL23" i="6"/>
  <c r="IL27" i="6"/>
  <c r="IL18" i="6"/>
  <c r="IW18" i="4" l="1"/>
  <c r="IX7" i="4"/>
  <c r="IN13" i="20"/>
  <c r="IN5" i="20"/>
  <c r="IJ43" i="19"/>
  <c r="IJ5" i="19"/>
  <c r="IK23" i="6" l="1"/>
  <c r="IK27" i="6"/>
  <c r="IK18" i="6"/>
  <c r="BD15" i="14" l="1"/>
  <c r="BD17" i="14"/>
  <c r="M200" i="10" l="1"/>
  <c r="M201" i="10"/>
  <c r="M202" i="10" l="1"/>
  <c r="ZT186" i="10"/>
  <c r="ZT190" i="10" s="1"/>
  <c r="ZU186" i="10"/>
  <c r="ZU188" i="10" s="1"/>
  <c r="ZV186" i="10"/>
  <c r="ZV188" i="10" s="1"/>
  <c r="ZW186" i="10"/>
  <c r="ZW188" i="10" s="1"/>
  <c r="ZX186" i="10"/>
  <c r="ZX188" i="10" s="1"/>
  <c r="ZY186" i="10"/>
  <c r="ZY189" i="10" s="1"/>
  <c r="ZZ186" i="10"/>
  <c r="ZZ188" i="10" s="1"/>
  <c r="ZT131" i="10"/>
  <c r="ZT133" i="10" s="1"/>
  <c r="ZU131" i="10"/>
  <c r="ZU133" i="10" s="1"/>
  <c r="ZV131" i="10"/>
  <c r="ZV133" i="10" s="1"/>
  <c r="ZW131" i="10"/>
  <c r="ZW133" i="10" s="1"/>
  <c r="ZX131" i="10"/>
  <c r="ZX134" i="10" s="1"/>
  <c r="ZY131" i="10"/>
  <c r="ZY134" i="10" s="1"/>
  <c r="ZZ131" i="10"/>
  <c r="ZZ133" i="10" s="1"/>
  <c r="IM13" i="20"/>
  <c r="IM5" i="20"/>
  <c r="II43" i="19"/>
  <c r="II5" i="19"/>
  <c r="IW7" i="4"/>
  <c r="IJ23" i="6"/>
  <c r="IJ27" i="6"/>
  <c r="IJ18" i="6"/>
  <c r="ZY188" i="10" l="1"/>
  <c r="ZU190" i="10"/>
  <c r="ZT189" i="10"/>
  <c r="ZT136" i="10"/>
  <c r="ZT134" i="10"/>
  <c r="ZU135" i="10"/>
  <c r="ZX189" i="10"/>
  <c r="ZT188" i="10"/>
  <c r="ZX136" i="10"/>
  <c r="ZT135" i="10"/>
  <c r="ZX133" i="10"/>
  <c r="ZW189" i="10"/>
  <c r="ZW136" i="10"/>
  <c r="ZX135" i="10"/>
  <c r="ZW134" i="10"/>
  <c r="ZZ134" i="10"/>
  <c r="ZZ136" i="10"/>
  <c r="ZV136" i="10"/>
  <c r="ZY133" i="10"/>
  <c r="ZZ189" i="10"/>
  <c r="ZV189" i="10"/>
  <c r="ZY136" i="10"/>
  <c r="ZU136" i="10"/>
  <c r="ZV134" i="10"/>
  <c r="ZY190" i="10"/>
  <c r="ZU189" i="10"/>
  <c r="ZW190" i="10"/>
  <c r="ZZ190" i="10"/>
  <c r="ZV190" i="10"/>
  <c r="ZY135" i="10"/>
  <c r="ZU134" i="10"/>
  <c r="ZW135" i="10"/>
  <c r="ZZ135" i="10"/>
  <c r="ZV135" i="10"/>
  <c r="IH43" i="19"/>
  <c r="IH5" i="19"/>
  <c r="II23" i="6"/>
  <c r="II27" i="6"/>
  <c r="II18" i="6"/>
  <c r="IL13" i="20"/>
  <c r="IL5" i="20"/>
  <c r="IV18" i="4"/>
  <c r="IV7" i="4"/>
  <c r="IK13" i="20" l="1"/>
  <c r="IK5" i="20"/>
  <c r="IF43" i="19"/>
  <c r="IG43" i="19"/>
  <c r="IG5" i="19"/>
  <c r="IU19" i="4"/>
  <c r="IU7" i="4"/>
  <c r="IH23" i="6"/>
  <c r="IH27" i="6"/>
  <c r="IH18" i="6"/>
  <c r="IF5" i="19" l="1"/>
  <c r="IT7" i="4"/>
  <c r="IG23" i="6"/>
  <c r="IG27" i="6"/>
  <c r="IG18" i="6"/>
  <c r="IE5" i="19" l="1"/>
  <c r="IE43" i="19"/>
  <c r="IS7" i="4"/>
  <c r="IF23" i="6"/>
  <c r="IF27" i="6"/>
  <c r="IF18" i="6"/>
  <c r="IE23" i="6" l="1"/>
  <c r="IE27" i="6"/>
  <c r="IE18" i="6"/>
  <c r="ZN186" i="10"/>
  <c r="ZN188" i="10" s="1"/>
  <c r="ZO186" i="10"/>
  <c r="ZO188" i="10" s="1"/>
  <c r="ZP186" i="10"/>
  <c r="ZP189" i="10" s="1"/>
  <c r="ZQ186" i="10"/>
  <c r="ZQ188" i="10" s="1"/>
  <c r="ZR186" i="10"/>
  <c r="ZR188" i="10" s="1"/>
  <c r="ZS186" i="10"/>
  <c r="ZS189" i="10" s="1"/>
  <c r="ZN131" i="10"/>
  <c r="ZN133" i="10" s="1"/>
  <c r="ZO131" i="10"/>
  <c r="ZO136" i="10" s="1"/>
  <c r="ZP131" i="10"/>
  <c r="ZP134" i="10" s="1"/>
  <c r="ZQ131" i="10"/>
  <c r="ZQ133" i="10" s="1"/>
  <c r="ZR131" i="10"/>
  <c r="ZR135" i="10" s="1"/>
  <c r="ZS131" i="10"/>
  <c r="ZS134" i="10" s="1"/>
  <c r="IH13" i="20"/>
  <c r="IH5" i="20"/>
  <c r="IR18" i="4"/>
  <c r="IR7" i="4"/>
  <c r="ID43" i="19"/>
  <c r="ID5" i="19"/>
  <c r="ZP188" i="10" l="1"/>
  <c r="ZO190" i="10"/>
  <c r="ZO189" i="10"/>
  <c r="ZS190" i="10"/>
  <c r="ZS188" i="10"/>
  <c r="ZP133" i="10"/>
  <c r="ZN134" i="10"/>
  <c r="ZR136" i="10"/>
  <c r="ZN135" i="10"/>
  <c r="ZR133" i="10"/>
  <c r="ZN136" i="10"/>
  <c r="ZR134" i="10"/>
  <c r="ZN190" i="10"/>
  <c r="ZR189" i="10"/>
  <c r="ZN189" i="10"/>
  <c r="ZP136" i="10"/>
  <c r="ZO135" i="10"/>
  <c r="ZS133" i="10"/>
  <c r="ZP190" i="10"/>
  <c r="ZQ189" i="10"/>
  <c r="ZS135" i="10"/>
  <c r="ZQ136" i="10"/>
  <c r="ZO134" i="10"/>
  <c r="ZO133" i="10"/>
  <c r="ZS136" i="10"/>
  <c r="ZP135" i="10"/>
  <c r="ZQ134" i="10"/>
  <c r="ZQ135" i="10"/>
  <c r="IC5" i="19"/>
  <c r="IC43" i="19"/>
  <c r="IQ7" i="4"/>
  <c r="ID23" i="6"/>
  <c r="ID27" i="6"/>
  <c r="ID18" i="6"/>
  <c r="U7" i="41" l="1"/>
  <c r="IF13" i="20"/>
  <c r="IF5" i="20"/>
  <c r="IB43" i="19"/>
  <c r="IB5" i="19"/>
  <c r="IP7" i="4" l="1"/>
  <c r="IC23" i="6"/>
  <c r="IC27" i="6"/>
  <c r="IC18" i="6"/>
  <c r="IE13" i="20" l="1"/>
  <c r="IA43" i="19"/>
  <c r="IA5" i="19"/>
  <c r="IO18" i="4"/>
  <c r="IO7" i="4"/>
  <c r="BC17" i="14"/>
  <c r="BC15" i="14"/>
  <c r="IB23" i="6"/>
  <c r="IB27" i="6"/>
  <c r="IB18" i="6"/>
  <c r="IN7" i="4" l="1"/>
  <c r="ZE186" i="10" l="1"/>
  <c r="ZE189" i="10" s="1"/>
  <c r="ZF186" i="10"/>
  <c r="ZF190" i="10" s="1"/>
  <c r="ZG186" i="10"/>
  <c r="ZG190" i="10" s="1"/>
  <c r="ZH186" i="10"/>
  <c r="ZH190" i="10" s="1"/>
  <c r="ZI186" i="10"/>
  <c r="ZI188" i="10" s="1"/>
  <c r="ZJ186" i="10"/>
  <c r="ZJ190" i="10" s="1"/>
  <c r="ZK186" i="10"/>
  <c r="ZK190" i="10" s="1"/>
  <c r="ZL186" i="10"/>
  <c r="ZL190" i="10" s="1"/>
  <c r="ZM186" i="10"/>
  <c r="ZM189" i="10" s="1"/>
  <c r="ZE131" i="10"/>
  <c r="ZE133" i="10" s="1"/>
  <c r="ZF131" i="10"/>
  <c r="ZF135" i="10" s="1"/>
  <c r="ZG131" i="10"/>
  <c r="ZG135" i="10" s="1"/>
  <c r="ZH131" i="10"/>
  <c r="ZH133" i="10" s="1"/>
  <c r="ZI131" i="10"/>
  <c r="ZI135" i="10" s="1"/>
  <c r="ZJ131" i="10"/>
  <c r="ZJ135" i="10" s="1"/>
  <c r="ZK131" i="10"/>
  <c r="ZK136" i="10" s="1"/>
  <c r="ZL131" i="10"/>
  <c r="ZL133" i="10" s="1"/>
  <c r="ZM131" i="10"/>
  <c r="ZM133" i="10" s="1"/>
  <c r="HY43" i="19"/>
  <c r="HZ43" i="19"/>
  <c r="HY5" i="19"/>
  <c r="HZ5" i="19"/>
  <c r="IC13" i="20"/>
  <c r="IC5" i="20"/>
  <c r="IM18" i="4"/>
  <c r="IM7" i="4"/>
  <c r="HZ23" i="6"/>
  <c r="IA23" i="6"/>
  <c r="HZ27" i="6"/>
  <c r="IA27" i="6"/>
  <c r="HZ18" i="6"/>
  <c r="IA18" i="6"/>
  <c r="ZG188" i="10" l="1"/>
  <c r="ZM190" i="10"/>
  <c r="ZK133" i="10"/>
  <c r="ZE188" i="10"/>
  <c r="ZG189" i="10"/>
  <c r="ZM188" i="10"/>
  <c r="ZI189" i="10"/>
  <c r="ZE136" i="10"/>
  <c r="ZI136" i="10"/>
  <c r="ZI134" i="10"/>
  <c r="ZM136" i="10"/>
  <c r="ZE134" i="10"/>
  <c r="ZJ134" i="10"/>
  <c r="ZF136" i="10"/>
  <c r="ZF134" i="10"/>
  <c r="ZJ136" i="10"/>
  <c r="ZM134" i="10"/>
  <c r="ZL136" i="10"/>
  <c r="ZH136" i="10"/>
  <c r="ZK135" i="10"/>
  <c r="ZK134" i="10"/>
  <c r="ZG134" i="10"/>
  <c r="ZG133" i="10"/>
  <c r="ZK189" i="10"/>
  <c r="ZL134" i="10"/>
  <c r="ZH134" i="10"/>
  <c r="ZG136" i="10"/>
  <c r="ZK188" i="10"/>
  <c r="ZM135" i="10"/>
  <c r="ZE135" i="10"/>
  <c r="ZI133" i="10"/>
  <c r="ZL189" i="10"/>
  <c r="ZH189" i="10"/>
  <c r="ZJ189" i="10"/>
  <c r="ZF189" i="10"/>
  <c r="ZL135" i="10"/>
  <c r="ZH135" i="10"/>
  <c r="ZJ133" i="10"/>
  <c r="ZF133" i="10"/>
  <c r="ZL188" i="10"/>
  <c r="ZH188" i="10"/>
  <c r="ZJ188" i="10"/>
  <c r="ZF188" i="10"/>
  <c r="IL18" i="4"/>
  <c r="IL7" i="4"/>
  <c r="IB13" i="20"/>
  <c r="IB5" i="20"/>
  <c r="HX43" i="19"/>
  <c r="HX5" i="19"/>
  <c r="HY23" i="6" l="1"/>
  <c r="HY27" i="6"/>
  <c r="HY18" i="6"/>
  <c r="HW43" i="19" l="1"/>
  <c r="HW5" i="19"/>
  <c r="IA13" i="20"/>
  <c r="IA5" i="20"/>
  <c r="IK18" i="4"/>
  <c r="IK7" i="4"/>
  <c r="BB15" i="14"/>
  <c r="BB17" i="14"/>
  <c r="HX23" i="6"/>
  <c r="HX27" i="6"/>
  <c r="HX18" i="6"/>
  <c r="HZ13" i="20" l="1"/>
  <c r="HZ5" i="20"/>
  <c r="HV43" i="19"/>
  <c r="HV5" i="19"/>
  <c r="IJ7" i="4" l="1"/>
  <c r="HW23" i="6" l="1"/>
  <c r="HW27" i="6"/>
  <c r="HW18" i="6"/>
  <c r="HU5" i="19" l="1"/>
  <c r="HU43" i="19"/>
  <c r="II7" i="4"/>
  <c r="HV23" i="6"/>
  <c r="HV27" i="6"/>
  <c r="HV18" i="6"/>
  <c r="YX131" i="10" l="1"/>
  <c r="YX134" i="10" s="1"/>
  <c r="YY131" i="10"/>
  <c r="YY136" i="10" s="1"/>
  <c r="YZ131" i="10"/>
  <c r="YZ133" i="10" s="1"/>
  <c r="ZA131" i="10"/>
  <c r="ZA136" i="10" s="1"/>
  <c r="ZB131" i="10"/>
  <c r="ZB133" i="10" s="1"/>
  <c r="ZC131" i="10"/>
  <c r="ZD131" i="10"/>
  <c r="ZD136" i="10" s="1"/>
  <c r="YX186" i="10"/>
  <c r="YY186" i="10"/>
  <c r="YY189" i="10" s="1"/>
  <c r="YZ186" i="10"/>
  <c r="YZ189" i="10" s="1"/>
  <c r="ZA186" i="10"/>
  <c r="ZA189" i="10" s="1"/>
  <c r="ZB186" i="10"/>
  <c r="ZC186" i="10"/>
  <c r="ZC190" i="10" s="1"/>
  <c r="ZD186" i="10"/>
  <c r="ZD189" i="10" s="1"/>
  <c r="HT5" i="19"/>
  <c r="HT43" i="19"/>
  <c r="IH7" i="4"/>
  <c r="ZA188" i="10" l="1"/>
  <c r="YZ136" i="10"/>
  <c r="ZD135" i="10"/>
  <c r="ZC189" i="10"/>
  <c r="ZA190" i="10"/>
  <c r="YY190" i="10"/>
  <c r="ZC188" i="10"/>
  <c r="ZD134" i="10"/>
  <c r="ZD133" i="10"/>
  <c r="YZ135" i="10"/>
  <c r="YZ134" i="10"/>
  <c r="ZB136" i="10"/>
  <c r="YX133" i="10"/>
  <c r="YY188" i="10"/>
  <c r="YX136" i="10"/>
  <c r="YX135" i="10"/>
  <c r="ZB135" i="10"/>
  <c r="ZB134" i="10"/>
  <c r="ZB188" i="10"/>
  <c r="ZC133" i="10"/>
  <c r="ZC135" i="10"/>
  <c r="YY133" i="10"/>
  <c r="YY135" i="10"/>
  <c r="ZC134" i="10"/>
  <c r="YY134" i="10"/>
  <c r="YX190" i="10"/>
  <c r="YX188" i="10"/>
  <c r="ZB189" i="10"/>
  <c r="YX189" i="10"/>
  <c r="ZD188" i="10"/>
  <c r="ZD190" i="10"/>
  <c r="YZ188" i="10"/>
  <c r="YZ190" i="10"/>
  <c r="ZC136" i="10"/>
  <c r="ZA135" i="10"/>
  <c r="ZA133" i="10"/>
  <c r="ZA134" i="10"/>
  <c r="HU23" i="6"/>
  <c r="HU27" i="6"/>
  <c r="HU18" i="6"/>
  <c r="HS5" i="19" l="1"/>
  <c r="HS43" i="19"/>
  <c r="HT23" i="6"/>
  <c r="HT27" i="6"/>
  <c r="HT18" i="6"/>
  <c r="IG7" i="4"/>
  <c r="HR43" i="19" l="1"/>
  <c r="HR5" i="19"/>
  <c r="HV13" i="20"/>
  <c r="IF7" i="4"/>
  <c r="HS23" i="6"/>
  <c r="HS27" i="6"/>
  <c r="HS18" i="6"/>
  <c r="HQ5" i="19" l="1"/>
  <c r="HQ43" i="19"/>
  <c r="IE7" i="4"/>
  <c r="B36" i="41"/>
  <c r="B35" i="41"/>
  <c r="C35" i="41" s="1"/>
  <c r="D35" i="41" s="1"/>
  <c r="E35" i="41" s="1"/>
  <c r="F35" i="41" s="1"/>
  <c r="G35" i="41" s="1"/>
  <c r="H35" i="41" s="1"/>
  <c r="I35" i="41" s="1"/>
  <c r="J35" i="41" s="1"/>
  <c r="K35" i="41" s="1"/>
  <c r="L35" i="41" s="1"/>
  <c r="M35" i="41" s="1"/>
  <c r="N35" i="41" s="1"/>
  <c r="O35" i="41" s="1"/>
  <c r="P35" i="41" s="1"/>
  <c r="Q35" i="41" s="1"/>
  <c r="R35" i="41" s="1"/>
  <c r="S35" i="41" s="1"/>
  <c r="T35" i="41" s="1"/>
  <c r="U35" i="41" s="1"/>
  <c r="C33" i="41"/>
  <c r="C36" i="41" s="1"/>
  <c r="B9" i="41"/>
  <c r="C9" i="41" s="1"/>
  <c r="D9" i="41" s="1"/>
  <c r="E9" i="41" s="1"/>
  <c r="F9" i="41" s="1"/>
  <c r="G9" i="41" s="1"/>
  <c r="H9" i="41" s="1"/>
  <c r="I9" i="41" s="1"/>
  <c r="J9" i="41" s="1"/>
  <c r="K9" i="41" s="1"/>
  <c r="L9" i="41" s="1"/>
  <c r="M9" i="41" s="1"/>
  <c r="N9" i="41" s="1"/>
  <c r="O9" i="41" s="1"/>
  <c r="P9" i="41" s="1"/>
  <c r="Q9" i="41" s="1"/>
  <c r="R9" i="41" s="1"/>
  <c r="S9" i="41" s="1"/>
  <c r="T9" i="41" s="1"/>
  <c r="C7" i="41"/>
  <c r="BA15" i="14"/>
  <c r="BA17" i="14"/>
  <c r="HR23" i="6"/>
  <c r="HR27" i="6"/>
  <c r="HR18" i="6"/>
  <c r="T10" i="41" l="1"/>
  <c r="U9" i="41"/>
  <c r="U10" i="41" s="1"/>
  <c r="C10" i="41"/>
  <c r="B10" i="41"/>
  <c r="D7" i="41"/>
  <c r="D33" i="41"/>
  <c r="HP23" i="6"/>
  <c r="HQ23" i="6"/>
  <c r="HQ27" i="6"/>
  <c r="HQ18" i="6"/>
  <c r="HT13" i="20"/>
  <c r="HP5" i="19"/>
  <c r="HP43" i="19"/>
  <c r="ID7" i="4"/>
  <c r="D36" i="41" l="1"/>
  <c r="E33" i="41"/>
  <c r="D10" i="41"/>
  <c r="E7" i="41"/>
  <c r="HO43" i="19"/>
  <c r="HO5" i="19"/>
  <c r="YR186" i="10"/>
  <c r="YR188" i="10" s="1"/>
  <c r="YS186" i="10"/>
  <c r="YS188" i="10" s="1"/>
  <c r="YT186" i="10"/>
  <c r="YT188" i="10" s="1"/>
  <c r="YU186" i="10"/>
  <c r="YU188" i="10" s="1"/>
  <c r="YV186" i="10"/>
  <c r="YV188" i="10" s="1"/>
  <c r="YW186" i="10"/>
  <c r="YW188" i="10" s="1"/>
  <c r="YR131" i="10"/>
  <c r="YR133" i="10" s="1"/>
  <c r="YS131" i="10"/>
  <c r="YS135" i="10" s="1"/>
  <c r="YT131" i="10"/>
  <c r="YT133" i="10" s="1"/>
  <c r="YU131" i="10"/>
  <c r="YU133" i="10" s="1"/>
  <c r="YV131" i="10"/>
  <c r="YV134" i="10" s="1"/>
  <c r="YW131" i="10"/>
  <c r="YW136" i="10" s="1"/>
  <c r="HS13" i="20"/>
  <c r="HS5" i="20"/>
  <c r="IC18" i="4"/>
  <c r="IC7" i="4"/>
  <c r="HP27" i="6"/>
  <c r="HP18" i="6"/>
  <c r="YV136" i="10" l="1"/>
  <c r="YR189" i="10"/>
  <c r="YU189" i="10"/>
  <c r="YT190" i="10"/>
  <c r="YV189" i="10"/>
  <c r="YW133" i="10"/>
  <c r="F7" i="41"/>
  <c r="E10" i="41"/>
  <c r="F33" i="41"/>
  <c r="E36" i="41"/>
  <c r="YT134" i="10"/>
  <c r="YT136" i="10"/>
  <c r="YV135" i="10"/>
  <c r="YR134" i="10"/>
  <c r="YV133" i="10"/>
  <c r="YS190" i="10"/>
  <c r="YR136" i="10"/>
  <c r="YR135" i="10"/>
  <c r="YV190" i="10"/>
  <c r="YR190" i="10"/>
  <c r="YT189" i="10"/>
  <c r="YU134" i="10"/>
  <c r="YW189" i="10"/>
  <c r="YS189" i="10"/>
  <c r="YW134" i="10"/>
  <c r="YS134" i="10"/>
  <c r="YS133" i="10"/>
  <c r="YU136" i="10"/>
  <c r="YW135" i="10"/>
  <c r="YS136" i="10"/>
  <c r="YU135" i="10"/>
  <c r="YT135" i="10"/>
  <c r="HR13" i="20"/>
  <c r="HR5" i="20"/>
  <c r="HN43" i="19"/>
  <c r="HN5" i="19"/>
  <c r="IB7" i="4"/>
  <c r="HO23" i="6"/>
  <c r="HO27" i="6"/>
  <c r="HO18" i="6"/>
  <c r="F36" i="41" l="1"/>
  <c r="G33" i="41"/>
  <c r="F10" i="41"/>
  <c r="G7" i="41"/>
  <c r="HQ5" i="20"/>
  <c r="HM43" i="19"/>
  <c r="HM5" i="19"/>
  <c r="IA18" i="4"/>
  <c r="IA7" i="4"/>
  <c r="HN23" i="6"/>
  <c r="HN27" i="6"/>
  <c r="HN18" i="6"/>
  <c r="G10" i="41" l="1"/>
  <c r="H7" i="41"/>
  <c r="G36" i="41"/>
  <c r="H33" i="41"/>
  <c r="HZ7" i="4"/>
  <c r="HL5" i="19"/>
  <c r="HL43" i="19"/>
  <c r="AZ15" i="14"/>
  <c r="AZ17" i="14"/>
  <c r="HM23" i="6"/>
  <c r="HM27" i="6"/>
  <c r="HM18" i="6"/>
  <c r="H36" i="41" l="1"/>
  <c r="I33" i="41"/>
  <c r="H10" i="41"/>
  <c r="I7" i="41"/>
  <c r="J7" i="41" l="1"/>
  <c r="I10" i="41"/>
  <c r="J33" i="41"/>
  <c r="I36" i="41"/>
  <c r="HO5" i="20"/>
  <c r="HK43" i="19"/>
  <c r="HK5" i="19"/>
  <c r="HY19" i="4"/>
  <c r="HY7" i="4"/>
  <c r="HL23" i="6"/>
  <c r="HL27" i="6"/>
  <c r="HL18" i="6"/>
  <c r="J10" i="41" l="1"/>
  <c r="K7" i="41"/>
  <c r="J36" i="41"/>
  <c r="K33" i="41"/>
  <c r="L200" i="10"/>
  <c r="L201" i="10"/>
  <c r="YK186" i="10"/>
  <c r="YK188" i="10" s="1"/>
  <c r="YL186" i="10"/>
  <c r="YL188" i="10" s="1"/>
  <c r="YM186" i="10"/>
  <c r="YM190" i="10" s="1"/>
  <c r="YN186" i="10"/>
  <c r="YN189" i="10" s="1"/>
  <c r="YO186" i="10"/>
  <c r="YO188" i="10" s="1"/>
  <c r="YP186" i="10"/>
  <c r="YP188" i="10" s="1"/>
  <c r="YQ186" i="10"/>
  <c r="YQ188" i="10" s="1"/>
  <c r="YK131" i="10"/>
  <c r="YK133" i="10" s="1"/>
  <c r="YL131" i="10"/>
  <c r="YL133" i="10" s="1"/>
  <c r="YM131" i="10"/>
  <c r="YM133" i="10" s="1"/>
  <c r="YN131" i="10"/>
  <c r="YN134" i="10" s="1"/>
  <c r="YO131" i="10"/>
  <c r="YO135" i="10" s="1"/>
  <c r="YP131" i="10"/>
  <c r="YP133" i="10" s="1"/>
  <c r="YQ131" i="10"/>
  <c r="YQ133" i="10" s="1"/>
  <c r="HN13" i="20"/>
  <c r="HN5" i="20"/>
  <c r="HJ43" i="19"/>
  <c r="HJ5" i="19"/>
  <c r="HX7" i="4"/>
  <c r="HK23" i="6"/>
  <c r="HK27" i="6"/>
  <c r="HK18" i="6"/>
  <c r="YM188" i="10" l="1"/>
  <c r="K10" i="41"/>
  <c r="L7" i="41"/>
  <c r="K36" i="41"/>
  <c r="L33" i="41"/>
  <c r="YN188" i="10"/>
  <c r="YP136" i="10"/>
  <c r="YK189" i="10"/>
  <c r="YM134" i="10"/>
  <c r="YQ189" i="10"/>
  <c r="YL136" i="10"/>
  <c r="YL134" i="10"/>
  <c r="YL135" i="10"/>
  <c r="YK134" i="10"/>
  <c r="YQ190" i="10"/>
  <c r="YO189" i="10"/>
  <c r="YQ136" i="10"/>
  <c r="YP135" i="10"/>
  <c r="YP134" i="10"/>
  <c r="YN190" i="10"/>
  <c r="YM189" i="10"/>
  <c r="YM136" i="10"/>
  <c r="YQ134" i="10"/>
  <c r="YO133" i="10"/>
  <c r="YK135" i="10"/>
  <c r="YO134" i="10"/>
  <c r="YL190" i="10"/>
  <c r="YO136" i="10"/>
  <c r="YK136" i="10"/>
  <c r="YK190" i="10"/>
  <c r="YN136" i="10"/>
  <c r="YP189" i="10"/>
  <c r="YL189" i="10"/>
  <c r="L202" i="10"/>
  <c r="YQ135" i="10"/>
  <c r="YM135" i="10"/>
  <c r="YN133" i="10"/>
  <c r="YN135" i="10"/>
  <c r="HJ23" i="6"/>
  <c r="HJ27" i="6"/>
  <c r="HJ18" i="6"/>
  <c r="HM13" i="20"/>
  <c r="HI43" i="19"/>
  <c r="HI5" i="19"/>
  <c r="HW18" i="4"/>
  <c r="HW7" i="4"/>
  <c r="L10" i="41" l="1"/>
  <c r="M7" i="41"/>
  <c r="L36" i="41"/>
  <c r="M33" i="41"/>
  <c r="HH5" i="19"/>
  <c r="HH43" i="19"/>
  <c r="N33" i="41" l="1"/>
  <c r="M36" i="41"/>
  <c r="N7" i="41"/>
  <c r="M10" i="41"/>
  <c r="HV18" i="4"/>
  <c r="O7" i="41" l="1"/>
  <c r="N10" i="41"/>
  <c r="O33" i="41"/>
  <c r="N36" i="41"/>
  <c r="HV7" i="4"/>
  <c r="HI23" i="6"/>
  <c r="HI27" i="6"/>
  <c r="HI18" i="6"/>
  <c r="HL13" i="20"/>
  <c r="HL5" i="20"/>
  <c r="O36" i="41" l="1"/>
  <c r="P33" i="41"/>
  <c r="P7" i="41"/>
  <c r="O10" i="41"/>
  <c r="HG5" i="19"/>
  <c r="HG43" i="19"/>
  <c r="HU7" i="4"/>
  <c r="HH18" i="6"/>
  <c r="HH23" i="6"/>
  <c r="HH27" i="6"/>
  <c r="Q7" i="41" l="1"/>
  <c r="P10" i="41"/>
  <c r="P36" i="41"/>
  <c r="Q33" i="41"/>
  <c r="AY15" i="14"/>
  <c r="AY17" i="14"/>
  <c r="R33" i="41" l="1"/>
  <c r="Q36" i="41"/>
  <c r="Q10" i="41"/>
  <c r="R7" i="41"/>
  <c r="HJ13" i="20"/>
  <c r="HJ5" i="20"/>
  <c r="HF43" i="19"/>
  <c r="HI5" i="20"/>
  <c r="HF5" i="19"/>
  <c r="HT7" i="4"/>
  <c r="HG23" i="6"/>
  <c r="HG27" i="6"/>
  <c r="HG18" i="6"/>
  <c r="R10" i="41" l="1"/>
  <c r="S7" i="41"/>
  <c r="S10" i="41" s="1"/>
  <c r="R36" i="41"/>
  <c r="S33" i="41"/>
  <c r="YD186" i="10"/>
  <c r="YD188" i="10" s="1"/>
  <c r="YE186" i="10"/>
  <c r="YE188" i="10" s="1"/>
  <c r="YF186" i="10"/>
  <c r="YF189" i="10" s="1"/>
  <c r="YG186" i="10"/>
  <c r="YG189" i="10" s="1"/>
  <c r="YH186" i="10"/>
  <c r="YH188" i="10" s="1"/>
  <c r="YI186" i="10"/>
  <c r="YI188" i="10" s="1"/>
  <c r="YJ186" i="10"/>
  <c r="YJ189" i="10" s="1"/>
  <c r="YD131" i="10"/>
  <c r="YD133" i="10" s="1"/>
  <c r="YE131" i="10"/>
  <c r="YE133" i="10" s="1"/>
  <c r="YF131" i="10"/>
  <c r="YF134" i="10" s="1"/>
  <c r="YG131" i="10"/>
  <c r="YG134" i="10" s="1"/>
  <c r="YH131" i="10"/>
  <c r="YH133" i="10" s="1"/>
  <c r="YI131" i="10"/>
  <c r="YI133" i="10" s="1"/>
  <c r="YJ131" i="10"/>
  <c r="YJ133" i="10" s="1"/>
  <c r="HI13" i="20"/>
  <c r="HE43" i="19"/>
  <c r="HE5" i="19"/>
  <c r="S36" i="41" l="1"/>
  <c r="T33" i="41"/>
  <c r="YF188" i="10"/>
  <c r="YF136" i="10"/>
  <c r="YF133" i="10"/>
  <c r="YG188" i="10"/>
  <c r="YG135" i="10"/>
  <c r="YF135" i="10"/>
  <c r="YG133" i="10"/>
  <c r="YE189" i="10"/>
  <c r="YJ190" i="10"/>
  <c r="YJ136" i="10"/>
  <c r="YJ134" i="10"/>
  <c r="YJ188" i="10"/>
  <c r="YI189" i="10"/>
  <c r="YJ135" i="10"/>
  <c r="YI135" i="10"/>
  <c r="YD189" i="10"/>
  <c r="YG190" i="10"/>
  <c r="YH189" i="10"/>
  <c r="YF190" i="10"/>
  <c r="YD136" i="10"/>
  <c r="YE135" i="10"/>
  <c r="YH136" i="10"/>
  <c r="YG136" i="10"/>
  <c r="YH135" i="10"/>
  <c r="YD135" i="10"/>
  <c r="YI190" i="10"/>
  <c r="YE190" i="10"/>
  <c r="YI136" i="10"/>
  <c r="YE136" i="10"/>
  <c r="YI134" i="10"/>
  <c r="YE134" i="10"/>
  <c r="YH134" i="10"/>
  <c r="YD134" i="10"/>
  <c r="HS18" i="4"/>
  <c r="HS7" i="4"/>
  <c r="HF23" i="6"/>
  <c r="HF27" i="6"/>
  <c r="HF18" i="6"/>
  <c r="U33" i="41" l="1"/>
  <c r="U36" i="41" s="1"/>
  <c r="T36" i="41"/>
  <c r="HD43" i="19"/>
  <c r="HD5" i="19"/>
  <c r="HH13" i="20"/>
  <c r="HH5" i="20"/>
  <c r="HR7" i="4"/>
  <c r="HE23" i="6"/>
  <c r="HE27" i="6"/>
  <c r="HE18" i="6"/>
  <c r="HG5" i="20" l="1"/>
  <c r="HC43" i="19"/>
  <c r="HC5" i="19"/>
  <c r="HQ7" i="4"/>
  <c r="HD23" i="6"/>
  <c r="HD27" i="6"/>
  <c r="HD18" i="6"/>
  <c r="HB43" i="19" l="1"/>
  <c r="HB5" i="19"/>
  <c r="HF13" i="20"/>
  <c r="HF5" i="20"/>
  <c r="HP17" i="4"/>
  <c r="HP7" i="4"/>
  <c r="HC23" i="6"/>
  <c r="HC27" i="6"/>
  <c r="HC18" i="6"/>
  <c r="HA5" i="19" l="1"/>
  <c r="HA43" i="19"/>
  <c r="HO7" i="4"/>
  <c r="HB18" i="6"/>
  <c r="HB23" i="6"/>
  <c r="HB27" i="6"/>
  <c r="XW186" i="10" l="1"/>
  <c r="XW188" i="10" s="1"/>
  <c r="XX186" i="10"/>
  <c r="XX188" i="10" s="1"/>
  <c r="XY186" i="10"/>
  <c r="XY188" i="10" s="1"/>
  <c r="XZ186" i="10"/>
  <c r="XZ188" i="10" s="1"/>
  <c r="YA186" i="10"/>
  <c r="YA190" i="10" s="1"/>
  <c r="YB186" i="10"/>
  <c r="YB189" i="10" s="1"/>
  <c r="YC186" i="10"/>
  <c r="YC188" i="10" s="1"/>
  <c r="XW131" i="10"/>
  <c r="XW133" i="10" s="1"/>
  <c r="XX131" i="10"/>
  <c r="XX133" i="10" s="1"/>
  <c r="XY131" i="10"/>
  <c r="XY135" i="10" s="1"/>
  <c r="XZ131" i="10"/>
  <c r="XZ133" i="10" s="1"/>
  <c r="YA131" i="10"/>
  <c r="YA133" i="10" s="1"/>
  <c r="YB131" i="10"/>
  <c r="YB133" i="10" s="1"/>
  <c r="YC131" i="10"/>
  <c r="YC134" i="10" s="1"/>
  <c r="AX15" i="14"/>
  <c r="AX17" i="14"/>
  <c r="GZ43" i="19"/>
  <c r="GZ5" i="19"/>
  <c r="HD13" i="20"/>
  <c r="HD5" i="20"/>
  <c r="HN18" i="4"/>
  <c r="HN7" i="4"/>
  <c r="HA23" i="6"/>
  <c r="HA27" i="6"/>
  <c r="HA18" i="6"/>
  <c r="XX189" i="10" l="1"/>
  <c r="YB188" i="10"/>
  <c r="YA189" i="10"/>
  <c r="XX190" i="10"/>
  <c r="XY133" i="10"/>
  <c r="YA134" i="10"/>
  <c r="YA136" i="10"/>
  <c r="XW134" i="10"/>
  <c r="XW136" i="10"/>
  <c r="YA188" i="10"/>
  <c r="YB136" i="10"/>
  <c r="XX135" i="10"/>
  <c r="XX136" i="10"/>
  <c r="YB135" i="10"/>
  <c r="XW190" i="10"/>
  <c r="XW189" i="10"/>
  <c r="XY134" i="10"/>
  <c r="YC135" i="10"/>
  <c r="YC133" i="10"/>
  <c r="YC136" i="10"/>
  <c r="XY136" i="10"/>
  <c r="XZ189" i="10"/>
  <c r="XZ136" i="10"/>
  <c r="YC189" i="10"/>
  <c r="XY189" i="10"/>
  <c r="XZ190" i="10"/>
  <c r="YC190" i="10"/>
  <c r="XY190" i="10"/>
  <c r="YB134" i="10"/>
  <c r="XX134" i="10"/>
  <c r="XZ134" i="10"/>
  <c r="YA135" i="10"/>
  <c r="XW135" i="10"/>
  <c r="XZ135" i="10"/>
  <c r="HM7" i="4"/>
  <c r="GY43" i="19" l="1"/>
  <c r="GY5" i="19"/>
  <c r="HC13" i="20"/>
  <c r="HC5" i="20"/>
  <c r="GZ23" i="6"/>
  <c r="GZ27" i="6"/>
  <c r="GZ18" i="6"/>
  <c r="GX43" i="19" l="1"/>
  <c r="GX5" i="19"/>
  <c r="HB13" i="20"/>
  <c r="HB5" i="20"/>
  <c r="HL18" i="4"/>
  <c r="HL23" i="4"/>
  <c r="HL7" i="4"/>
  <c r="GY23" i="6"/>
  <c r="GY27" i="6"/>
  <c r="GY18" i="6"/>
  <c r="GW43" i="19" l="1"/>
  <c r="GW5" i="19"/>
  <c r="HA13" i="20" l="1"/>
  <c r="HA5" i="20"/>
  <c r="HK18" i="4"/>
  <c r="HK7" i="4"/>
  <c r="AW15" i="14"/>
  <c r="AW17" i="14"/>
  <c r="GX23" i="6"/>
  <c r="GX27" i="6"/>
  <c r="GX18" i="6"/>
  <c r="GV43" i="19" l="1"/>
  <c r="GV5" i="19"/>
  <c r="GZ13" i="20"/>
  <c r="GZ5" i="20"/>
  <c r="HJ18" i="4"/>
  <c r="HJ7" i="4"/>
  <c r="GW23" i="6"/>
  <c r="GW27" i="6"/>
  <c r="GW18" i="6"/>
  <c r="GU43" i="19" l="1"/>
  <c r="GU5" i="19"/>
  <c r="XP186" i="10"/>
  <c r="XP188" i="10" s="1"/>
  <c r="XQ186" i="10"/>
  <c r="XQ188" i="10" s="1"/>
  <c r="XR186" i="10"/>
  <c r="XR190" i="10" s="1"/>
  <c r="XS186" i="10"/>
  <c r="XS189" i="10" s="1"/>
  <c r="XT186" i="10"/>
  <c r="XT188" i="10" s="1"/>
  <c r="XU186" i="10"/>
  <c r="XU188" i="10" s="1"/>
  <c r="XV186" i="10"/>
  <c r="XV190" i="10" s="1"/>
  <c r="XP131" i="10"/>
  <c r="XP135" i="10" s="1"/>
  <c r="XQ131" i="10"/>
  <c r="XQ133" i="10" s="1"/>
  <c r="XR131" i="10"/>
  <c r="XR133" i="10" s="1"/>
  <c r="XS131" i="10"/>
  <c r="XS133" i="10" s="1"/>
  <c r="XT131" i="10"/>
  <c r="XT133" i="10" s="1"/>
  <c r="XU131" i="10"/>
  <c r="XU134" i="10" s="1"/>
  <c r="XV131" i="10"/>
  <c r="XV133" i="10" s="1"/>
  <c r="GY13" i="20"/>
  <c r="GY5" i="20"/>
  <c r="HI18" i="4"/>
  <c r="HI7" i="4"/>
  <c r="GV23" i="6"/>
  <c r="GV27" i="6"/>
  <c r="GV18" i="6"/>
  <c r="XR188" i="10" l="1"/>
  <c r="XS188" i="10"/>
  <c r="XV188" i="10"/>
  <c r="XU189" i="10"/>
  <c r="XV189" i="10"/>
  <c r="XU135" i="10"/>
  <c r="XR189" i="10"/>
  <c r="XQ189" i="10"/>
  <c r="XT189" i="10"/>
  <c r="XP189" i="10"/>
  <c r="XS190" i="10"/>
  <c r="XU136" i="10"/>
  <c r="XU133" i="10"/>
  <c r="XT135" i="10"/>
  <c r="XT136" i="10"/>
  <c r="XP136" i="10"/>
  <c r="XT134" i="10"/>
  <c r="XS134" i="10"/>
  <c r="XP133" i="10"/>
  <c r="XP134" i="10"/>
  <c r="XP190" i="10"/>
  <c r="XR134" i="10"/>
  <c r="XQ135" i="10"/>
  <c r="XV134" i="10"/>
  <c r="XQ136" i="10"/>
  <c r="XQ134" i="10"/>
  <c r="XU190" i="10"/>
  <c r="XQ190" i="10"/>
  <c r="XT190" i="10"/>
  <c r="XS136" i="10"/>
  <c r="XV136" i="10"/>
  <c r="XR136" i="10"/>
  <c r="XS135" i="10"/>
  <c r="XV135" i="10"/>
  <c r="XR135" i="10"/>
  <c r="HH18" i="4"/>
  <c r="HH7" i="4"/>
  <c r="GT43" i="19"/>
  <c r="GT5" i="19"/>
  <c r="GX13" i="20"/>
  <c r="GX5" i="20"/>
  <c r="GU23" i="6"/>
  <c r="GU27" i="6"/>
  <c r="GU18" i="6"/>
  <c r="GS43" i="19" l="1"/>
  <c r="GS5" i="19"/>
  <c r="GW13" i="20" l="1"/>
  <c r="GW5" i="20"/>
  <c r="HG18" i="4"/>
  <c r="HG7" i="4"/>
  <c r="AV15" i="14"/>
  <c r="AV17" i="14"/>
  <c r="GT23" i="6"/>
  <c r="GT27" i="6"/>
  <c r="GT18" i="6"/>
  <c r="GV13" i="20" l="1"/>
  <c r="GV5" i="20"/>
  <c r="GR43" i="19"/>
  <c r="GR5" i="19"/>
  <c r="HF18" i="4"/>
  <c r="HF7" i="4"/>
  <c r="GS23" i="6"/>
  <c r="GS27" i="6"/>
  <c r="GS18" i="6"/>
  <c r="HE18" i="4" l="1"/>
  <c r="HE7" i="4"/>
  <c r="GU13" i="20"/>
  <c r="GU5" i="20"/>
  <c r="GQ43" i="19"/>
  <c r="GQ5" i="19"/>
  <c r="GR23" i="6"/>
  <c r="GR27" i="6"/>
  <c r="GR18" i="6"/>
  <c r="K200" i="10" l="1"/>
  <c r="K201" i="10"/>
  <c r="J138" i="10"/>
  <c r="J136" i="10" s="1"/>
  <c r="GP43" i="19"/>
  <c r="GP5" i="19"/>
  <c r="XI186" i="10"/>
  <c r="XI188" i="10" s="1"/>
  <c r="XJ186" i="10"/>
  <c r="XJ188" i="10" s="1"/>
  <c r="XK186" i="10"/>
  <c r="XK190" i="10" s="1"/>
  <c r="XL186" i="10"/>
  <c r="XL190" i="10" s="1"/>
  <c r="XM186" i="10"/>
  <c r="XM188" i="10" s="1"/>
  <c r="XN186" i="10"/>
  <c r="XN188" i="10" s="1"/>
  <c r="XO186" i="10"/>
  <c r="XO188" i="10" s="1"/>
  <c r="XI131" i="10"/>
  <c r="XI133" i="10" s="1"/>
  <c r="XJ131" i="10"/>
  <c r="XJ135" i="10" s="1"/>
  <c r="XK131" i="10"/>
  <c r="XK134" i="10" s="1"/>
  <c r="XL131" i="10"/>
  <c r="XL135" i="10" s="1"/>
  <c r="XM131" i="10"/>
  <c r="XM133" i="10" s="1"/>
  <c r="XN131" i="10"/>
  <c r="XN135" i="10" s="1"/>
  <c r="XO131" i="10"/>
  <c r="XO134" i="10" s="1"/>
  <c r="GT13" i="20"/>
  <c r="GT5" i="20"/>
  <c r="HD18" i="4"/>
  <c r="HD7" i="4"/>
  <c r="GQ23" i="6"/>
  <c r="GQ27" i="6"/>
  <c r="GQ18" i="6"/>
  <c r="J144" i="10" l="1"/>
  <c r="J146" i="10"/>
  <c r="J145" i="10"/>
  <c r="J140" i="10" s="1"/>
  <c r="J143" i="10"/>
  <c r="J137" i="10"/>
  <c r="XL188" i="10"/>
  <c r="XK133" i="10"/>
  <c r="XK188" i="10"/>
  <c r="XL133" i="10"/>
  <c r="XL189" i="10"/>
  <c r="K202" i="10"/>
  <c r="XO190" i="10"/>
  <c r="XK135" i="10"/>
  <c r="XL134" i="10"/>
  <c r="XL136" i="10"/>
  <c r="XJ189" i="10"/>
  <c r="XN189" i="10"/>
  <c r="XI136" i="10"/>
  <c r="XI135" i="10"/>
  <c r="XI190" i="10"/>
  <c r="XO189" i="10"/>
  <c r="XK189" i="10"/>
  <c r="XM134" i="10"/>
  <c r="XM190" i="10"/>
  <c r="XM189" i="10"/>
  <c r="XI189" i="10"/>
  <c r="XK136" i="10"/>
  <c r="XO136" i="10"/>
  <c r="XO135" i="10"/>
  <c r="XO133" i="10"/>
  <c r="XM136" i="10"/>
  <c r="XM135" i="10"/>
  <c r="XI134" i="10"/>
  <c r="XN190" i="10"/>
  <c r="XN133" i="10"/>
  <c r="XJ133" i="10"/>
  <c r="XN136" i="10"/>
  <c r="XJ136" i="10"/>
  <c r="XN134" i="10"/>
  <c r="XJ134" i="10"/>
  <c r="GO43" i="19"/>
  <c r="GO5" i="19"/>
  <c r="J141" i="10" l="1"/>
  <c r="GS13" i="20"/>
  <c r="GS5" i="20"/>
  <c r="HC19" i="4"/>
  <c r="HC7" i="4"/>
  <c r="GP23" i="6"/>
  <c r="GP27" i="6"/>
  <c r="GP18" i="6"/>
  <c r="GN43" i="19" l="1"/>
  <c r="GN5" i="19"/>
  <c r="GR13" i="20"/>
  <c r="GR5" i="20"/>
  <c r="HB7" i="4"/>
  <c r="GO23" i="6"/>
  <c r="GO27" i="6"/>
  <c r="GO18" i="6"/>
  <c r="GM43" i="19" l="1"/>
  <c r="GM5" i="19"/>
  <c r="GQ13" i="20"/>
  <c r="GQ5" i="20"/>
  <c r="HA18" i="4"/>
  <c r="HA7" i="4"/>
  <c r="AU15" i="14"/>
  <c r="AU17" i="14"/>
  <c r="GN23" i="6"/>
  <c r="GN27" i="6"/>
  <c r="GN18" i="6"/>
  <c r="GM23" i="6" l="1"/>
  <c r="GM27" i="6"/>
  <c r="GM18" i="6"/>
  <c r="GL43" i="19" l="1"/>
  <c r="GL5" i="19"/>
  <c r="GP13" i="20" l="1"/>
  <c r="GP5" i="20"/>
  <c r="GZ7" i="4"/>
  <c r="XB186" i="10" l="1"/>
  <c r="XB188" i="10" s="1"/>
  <c r="XC186" i="10"/>
  <c r="XC188" i="10" s="1"/>
  <c r="XD186" i="10"/>
  <c r="XD190" i="10" s="1"/>
  <c r="XE186" i="10"/>
  <c r="XE190" i="10" s="1"/>
  <c r="XF186" i="10"/>
  <c r="XF188" i="10" s="1"/>
  <c r="XG186" i="10"/>
  <c r="XG188" i="10" s="1"/>
  <c r="XH186" i="10"/>
  <c r="XH188" i="10" s="1"/>
  <c r="XB131" i="10"/>
  <c r="XB133" i="10" s="1"/>
  <c r="XC131" i="10"/>
  <c r="XC136" i="10" s="1"/>
  <c r="XD131" i="10"/>
  <c r="XD134" i="10" s="1"/>
  <c r="XE131" i="10"/>
  <c r="XE136" i="10" s="1"/>
  <c r="XF131" i="10"/>
  <c r="XF133" i="10" s="1"/>
  <c r="XG131" i="10"/>
  <c r="XG136" i="10" s="1"/>
  <c r="XH131" i="10"/>
  <c r="XH133" i="10" s="1"/>
  <c r="GK43" i="19"/>
  <c r="GK5" i="19"/>
  <c r="XD188" i="10" l="1"/>
  <c r="XB135" i="10"/>
  <c r="XE133" i="10"/>
  <c r="XH190" i="10"/>
  <c r="XE188" i="10"/>
  <c r="XD136" i="10"/>
  <c r="XH135" i="10"/>
  <c r="XD133" i="10"/>
  <c r="XH134" i="10"/>
  <c r="XG189" i="10"/>
  <c r="XC189" i="10"/>
  <c r="XD189" i="10"/>
  <c r="XH189" i="10"/>
  <c r="XF189" i="10"/>
  <c r="XB189" i="10"/>
  <c r="XH136" i="10"/>
  <c r="XD135" i="10"/>
  <c r="XE189" i="10"/>
  <c r="XF136" i="10"/>
  <c r="XF134" i="10"/>
  <c r="XF190" i="10"/>
  <c r="XF135" i="10"/>
  <c r="XB136" i="10"/>
  <c r="XB134" i="10"/>
  <c r="XC135" i="10"/>
  <c r="XE134" i="10"/>
  <c r="XE135" i="10"/>
  <c r="XG134" i="10"/>
  <c r="XC134" i="10"/>
  <c r="XB190" i="10"/>
  <c r="XG190" i="10"/>
  <c r="XC190" i="10"/>
  <c r="XG135" i="10"/>
  <c r="XG133" i="10"/>
  <c r="XC133" i="10"/>
  <c r="GL23" i="6"/>
  <c r="GL27" i="6"/>
  <c r="GL18" i="6"/>
  <c r="GY18" i="4"/>
  <c r="GY7" i="4"/>
  <c r="GO13" i="20"/>
  <c r="GO5" i="20"/>
  <c r="GJ43" i="19" l="1"/>
  <c r="GJ5" i="19"/>
  <c r="GK23" i="6"/>
  <c r="GK27" i="6"/>
  <c r="GK18" i="6"/>
  <c r="GX18" i="4"/>
  <c r="GX7" i="4"/>
  <c r="GN13" i="20"/>
  <c r="GN5" i="20"/>
  <c r="GI5" i="19" l="1"/>
  <c r="GI43" i="19"/>
  <c r="GW7" i="4"/>
  <c r="GJ23" i="6"/>
  <c r="GJ27" i="6"/>
  <c r="GJ18" i="6"/>
  <c r="GH5" i="19" l="1"/>
  <c r="GH43" i="19"/>
  <c r="GV7" i="4"/>
  <c r="AT15" i="14"/>
  <c r="AT17" i="14"/>
  <c r="GI23" i="6"/>
  <c r="GI27" i="6"/>
  <c r="GI18" i="6"/>
  <c r="GK13" i="20" l="1"/>
  <c r="GK5" i="20"/>
  <c r="GG43" i="19"/>
  <c r="GG5" i="19"/>
  <c r="GU7" i="4" l="1"/>
  <c r="GH23" i="6"/>
  <c r="GH27" i="6"/>
  <c r="GH18" i="6"/>
  <c r="GF43" i="19" l="1"/>
  <c r="GF5" i="19"/>
  <c r="WU186" i="10" l="1"/>
  <c r="WU188" i="10" s="1"/>
  <c r="WV186" i="10"/>
  <c r="WV188" i="10" s="1"/>
  <c r="WW186" i="10"/>
  <c r="WW190" i="10" s="1"/>
  <c r="WX186" i="10"/>
  <c r="WX190" i="10" s="1"/>
  <c r="WY186" i="10"/>
  <c r="WY188" i="10" s="1"/>
  <c r="WZ186" i="10"/>
  <c r="WZ188" i="10" s="1"/>
  <c r="XA186" i="10"/>
  <c r="XA188" i="10" s="1"/>
  <c r="WU131" i="10"/>
  <c r="WU134" i="10" s="1"/>
  <c r="WV131" i="10"/>
  <c r="WV133" i="10" s="1"/>
  <c r="WW131" i="10"/>
  <c r="WW133" i="10" s="1"/>
  <c r="WX131" i="10"/>
  <c r="WX133" i="10" s="1"/>
  <c r="WY131" i="10"/>
  <c r="WY133" i="10" s="1"/>
  <c r="WZ131" i="10"/>
  <c r="WZ135" i="10" s="1"/>
  <c r="XA131" i="10"/>
  <c r="XA133" i="10" s="1"/>
  <c r="GJ13" i="20"/>
  <c r="GJ5" i="20"/>
  <c r="GT18" i="4"/>
  <c r="GT7" i="4"/>
  <c r="GG23" i="6"/>
  <c r="GG27" i="6"/>
  <c r="GG18" i="6"/>
  <c r="WU190" i="10" l="1"/>
  <c r="WW188" i="10"/>
  <c r="WV135" i="10"/>
  <c r="WV134" i="10"/>
  <c r="WY189" i="10"/>
  <c r="WU189" i="10"/>
  <c r="WX188" i="10"/>
  <c r="WZ134" i="10"/>
  <c r="WV190" i="10"/>
  <c r="WY136" i="10"/>
  <c r="WU133" i="10"/>
  <c r="WX134" i="10"/>
  <c r="WU136" i="10"/>
  <c r="WU135" i="10"/>
  <c r="WY134" i="10"/>
  <c r="WY190" i="10"/>
  <c r="WY135" i="10"/>
  <c r="XA134" i="10"/>
  <c r="WW134" i="10"/>
  <c r="WX136" i="10"/>
  <c r="WZ133" i="10"/>
  <c r="WX189" i="10"/>
  <c r="XA136" i="10"/>
  <c r="WW136" i="10"/>
  <c r="WZ136" i="10"/>
  <c r="WV136" i="10"/>
  <c r="WZ190" i="10"/>
  <c r="WZ189" i="10"/>
  <c r="WV189" i="10"/>
  <c r="XA189" i="10"/>
  <c r="WW189" i="10"/>
  <c r="XA190" i="10"/>
  <c r="WX135" i="10"/>
  <c r="XA135" i="10"/>
  <c r="WW135" i="10"/>
  <c r="GE43" i="19"/>
  <c r="GE5" i="19"/>
  <c r="GS18" i="4"/>
  <c r="GS7" i="4"/>
  <c r="GF23" i="6"/>
  <c r="GF27" i="6"/>
  <c r="GF18" i="6"/>
  <c r="GI13" i="20"/>
  <c r="GI5" i="20"/>
  <c r="GH13" i="20" l="1"/>
  <c r="GH5" i="20"/>
  <c r="GD43" i="19"/>
  <c r="GD5" i="19"/>
  <c r="GR7" i="4" l="1"/>
  <c r="GE23" i="6"/>
  <c r="GE27" i="6"/>
  <c r="GE18" i="6"/>
  <c r="GD23" i="6" l="1"/>
  <c r="GD27" i="6"/>
  <c r="GD18" i="6"/>
  <c r="GC43" i="19" l="1"/>
  <c r="GC5" i="19"/>
  <c r="GG13" i="20"/>
  <c r="GG5" i="20"/>
  <c r="GQ18" i="4"/>
  <c r="GQ7" i="4"/>
  <c r="AS15" i="14"/>
  <c r="AS17" i="14"/>
  <c r="GB43" i="19" l="1"/>
  <c r="GB5" i="19"/>
  <c r="GF5" i="20"/>
  <c r="GP18" i="4"/>
  <c r="GP7" i="4"/>
  <c r="GC23" i="6"/>
  <c r="GC27" i="6"/>
  <c r="GC18" i="6"/>
  <c r="GA43" i="19" l="1"/>
  <c r="GA5" i="19"/>
  <c r="WN186" i="10" l="1"/>
  <c r="WN190" i="10" s="1"/>
  <c r="WO186" i="10"/>
  <c r="WO189" i="10" s="1"/>
  <c r="WP186" i="10"/>
  <c r="WP188" i="10" s="1"/>
  <c r="WQ186" i="10"/>
  <c r="WQ188" i="10" s="1"/>
  <c r="WR186" i="10"/>
  <c r="WR190" i="10" s="1"/>
  <c r="WS186" i="10"/>
  <c r="WS188" i="10" s="1"/>
  <c r="WT186" i="10"/>
  <c r="WT188" i="10" s="1"/>
  <c r="WN131" i="10"/>
  <c r="WN133" i="10" s="1"/>
  <c r="WO131" i="10"/>
  <c r="WO133" i="10" s="1"/>
  <c r="WP131" i="10"/>
  <c r="WP133" i="10" s="1"/>
  <c r="WQ131" i="10"/>
  <c r="WQ133" i="10" s="1"/>
  <c r="WR131" i="10"/>
  <c r="WR133" i="10" s="1"/>
  <c r="WS131" i="10"/>
  <c r="WS133" i="10" s="1"/>
  <c r="WT131" i="10"/>
  <c r="WT133" i="10" s="1"/>
  <c r="GE5" i="20"/>
  <c r="GO18" i="4"/>
  <c r="GO7" i="4"/>
  <c r="GB23" i="6"/>
  <c r="GB27" i="6"/>
  <c r="GB18" i="6"/>
  <c r="WP189" i="10" l="1"/>
  <c r="WT189" i="10"/>
  <c r="WR188" i="10"/>
  <c r="WO190" i="10"/>
  <c r="WS136" i="10"/>
  <c r="WS189" i="10"/>
  <c r="WO188" i="10"/>
  <c r="WR136" i="10"/>
  <c r="WS190" i="10"/>
  <c r="WS134" i="10"/>
  <c r="WR189" i="10"/>
  <c r="WN189" i="10"/>
  <c r="WN188" i="10"/>
  <c r="WS135" i="10"/>
  <c r="WO136" i="10"/>
  <c r="WO135" i="10"/>
  <c r="WR134" i="10"/>
  <c r="WO134" i="10"/>
  <c r="WQ189" i="10"/>
  <c r="WR135" i="10"/>
  <c r="WN136" i="10"/>
  <c r="WN135" i="10"/>
  <c r="WN134" i="10"/>
  <c r="WQ136" i="10"/>
  <c r="WT136" i="10"/>
  <c r="WP136" i="10"/>
  <c r="WQ190" i="10"/>
  <c r="WP190" i="10"/>
  <c r="WQ134" i="10"/>
  <c r="WT134" i="10"/>
  <c r="WP134" i="10"/>
  <c r="WQ135" i="10"/>
  <c r="WT135" i="10"/>
  <c r="WP135" i="10"/>
  <c r="FZ43" i="19"/>
  <c r="FZ5" i="19"/>
  <c r="GD13" i="20"/>
  <c r="GD5" i="20"/>
  <c r="GN18" i="4"/>
  <c r="GN7" i="4"/>
  <c r="GA23" i="6"/>
  <c r="GA27" i="6"/>
  <c r="GA18" i="6"/>
  <c r="FY43" i="19" l="1"/>
  <c r="FY5" i="19"/>
  <c r="FZ23" i="6"/>
  <c r="FZ27" i="6"/>
  <c r="FZ18" i="6"/>
  <c r="GC5" i="20"/>
  <c r="GM18" i="4"/>
  <c r="GM7" i="4"/>
  <c r="FX43" i="19" l="1"/>
  <c r="FX5" i="19"/>
  <c r="GB13" i="20"/>
  <c r="GB5" i="20"/>
  <c r="GL18" i="4"/>
  <c r="GL7" i="4"/>
  <c r="AR17" i="14"/>
  <c r="AR15" i="14"/>
  <c r="FY18" i="6"/>
  <c r="FY23" i="6"/>
  <c r="FY27" i="6"/>
  <c r="GA13" i="20" l="1"/>
  <c r="GA5" i="20"/>
  <c r="FW43" i="19"/>
  <c r="FW5" i="19"/>
  <c r="GK7" i="4"/>
  <c r="FX23" i="6"/>
  <c r="FX27" i="6"/>
  <c r="FX18" i="6"/>
  <c r="J200" i="10" l="1"/>
  <c r="J201" i="10"/>
  <c r="J202" i="10" l="1"/>
  <c r="WF131" i="10"/>
  <c r="WF134" i="10" s="1"/>
  <c r="WG131" i="10"/>
  <c r="WH131" i="10"/>
  <c r="WH133" i="10" s="1"/>
  <c r="WI131" i="10"/>
  <c r="WI135" i="10" s="1"/>
  <c r="WJ131" i="10"/>
  <c r="WJ134" i="10" s="1"/>
  <c r="WK131" i="10"/>
  <c r="WK134" i="10" s="1"/>
  <c r="WL131" i="10"/>
  <c r="WL134" i="10" s="1"/>
  <c r="WM131" i="10"/>
  <c r="WM135" i="10" s="1"/>
  <c r="WF186" i="10"/>
  <c r="WG186" i="10"/>
  <c r="WG189" i="10" s="1"/>
  <c r="WH186" i="10"/>
  <c r="WH189" i="10" s="1"/>
  <c r="WI186" i="10"/>
  <c r="WI190" i="10" s="1"/>
  <c r="WJ186" i="10"/>
  <c r="WJ189" i="10" s="1"/>
  <c r="WK186" i="10"/>
  <c r="WK189" i="10" s="1"/>
  <c r="WL186" i="10"/>
  <c r="WL189" i="10" s="1"/>
  <c r="WM186" i="10"/>
  <c r="WM188" i="10" s="1"/>
  <c r="WL136" i="10" l="1"/>
  <c r="WJ133" i="10"/>
  <c r="WJ135" i="10"/>
  <c r="WF135" i="10"/>
  <c r="WF133" i="10"/>
  <c r="WI189" i="10"/>
  <c r="WF136" i="10"/>
  <c r="WL135" i="10"/>
  <c r="WH134" i="10"/>
  <c r="WL133" i="10"/>
  <c r="WI136" i="10"/>
  <c r="WK188" i="10"/>
  <c r="WH136" i="10"/>
  <c r="WH135" i="10"/>
  <c r="WK190" i="10"/>
  <c r="WG188" i="10"/>
  <c r="WM189" i="10"/>
  <c r="WM190" i="10"/>
  <c r="WI188" i="10"/>
  <c r="WJ136" i="10"/>
  <c r="WM134" i="10"/>
  <c r="WM136" i="10"/>
  <c r="WI134" i="10"/>
  <c r="WF188" i="10"/>
  <c r="WG133" i="10"/>
  <c r="WG135" i="10"/>
  <c r="WF189" i="10"/>
  <c r="WL188" i="10"/>
  <c r="WL190" i="10"/>
  <c r="WH188" i="10"/>
  <c r="WH190" i="10"/>
  <c r="WK136" i="10"/>
  <c r="WG136" i="10"/>
  <c r="WG134" i="10"/>
  <c r="WJ190" i="10"/>
  <c r="WJ188" i="10"/>
  <c r="WK133" i="10"/>
  <c r="WK135" i="10"/>
  <c r="WM133" i="10"/>
  <c r="WI133" i="10"/>
  <c r="FW18" i="6"/>
  <c r="FW23" i="6"/>
  <c r="FW27" i="6"/>
  <c r="FV5" i="19"/>
  <c r="FV43" i="19"/>
  <c r="GJ7" i="4"/>
  <c r="FU43" i="19" l="1"/>
  <c r="FU5" i="19"/>
  <c r="FY13" i="20"/>
  <c r="FY5" i="20"/>
  <c r="GI7" i="4"/>
  <c r="FV23" i="6"/>
  <c r="FV27" i="6"/>
  <c r="FV18" i="6"/>
  <c r="FS43" i="19" l="1"/>
  <c r="FS5" i="19"/>
  <c r="FT5" i="19"/>
  <c r="FT43" i="19"/>
  <c r="FW13" i="20"/>
  <c r="FW5" i="20"/>
  <c r="GG7" i="4"/>
  <c r="GH7" i="4"/>
  <c r="AQ15" i="14"/>
  <c r="AQ17" i="14"/>
  <c r="FT23" i="6"/>
  <c r="FU23" i="6"/>
  <c r="FT27" i="6"/>
  <c r="FU27" i="6"/>
  <c r="FT18" i="6"/>
  <c r="FU18" i="6"/>
  <c r="FR43" i="19" l="1"/>
  <c r="FR5" i="19"/>
  <c r="FV13" i="20"/>
  <c r="FV5" i="20"/>
  <c r="GF7" i="4"/>
  <c r="FS23" i="6"/>
  <c r="FS27" i="6"/>
  <c r="FS18" i="6"/>
  <c r="VZ186" i="10" l="1"/>
  <c r="VZ188" i="10" s="1"/>
  <c r="WA186" i="10"/>
  <c r="WA188" i="10" s="1"/>
  <c r="WB186" i="10"/>
  <c r="WB190" i="10" s="1"/>
  <c r="WC186" i="10"/>
  <c r="WC188" i="10" s="1"/>
  <c r="WD186" i="10"/>
  <c r="WD188" i="10" s="1"/>
  <c r="WE186" i="10"/>
  <c r="WE188" i="10" s="1"/>
  <c r="VZ131" i="10"/>
  <c r="VZ136" i="10" s="1"/>
  <c r="WA131" i="10"/>
  <c r="WA136" i="10" s="1"/>
  <c r="WB131" i="10"/>
  <c r="WB133" i="10" s="1"/>
  <c r="WC131" i="10"/>
  <c r="WC133" i="10" s="1"/>
  <c r="WD131" i="10"/>
  <c r="WD135" i="10" s="1"/>
  <c r="WE131" i="10"/>
  <c r="WE135" i="10" s="1"/>
  <c r="GE7" i="4"/>
  <c r="FU5" i="20"/>
  <c r="FQ43" i="19"/>
  <c r="FQ5" i="19"/>
  <c r="FR23" i="6"/>
  <c r="FR27" i="6"/>
  <c r="FR18" i="6"/>
  <c r="WB188" i="10" l="1"/>
  <c r="WB189" i="10"/>
  <c r="WD134" i="10"/>
  <c r="WA190" i="10"/>
  <c r="VZ134" i="10"/>
  <c r="WD133" i="10"/>
  <c r="WB134" i="10"/>
  <c r="WB136" i="10"/>
  <c r="WE134" i="10"/>
  <c r="WA134" i="10"/>
  <c r="WC134" i="10"/>
  <c r="WE133" i="10"/>
  <c r="WA133" i="10"/>
  <c r="VZ135" i="10"/>
  <c r="VZ133" i="10"/>
  <c r="VZ189" i="10"/>
  <c r="WD136" i="10"/>
  <c r="WD189" i="10"/>
  <c r="WC136" i="10"/>
  <c r="WA135" i="10"/>
  <c r="WE189" i="10"/>
  <c r="WA189" i="10"/>
  <c r="WE136" i="10"/>
  <c r="WC189" i="10"/>
  <c r="WC190" i="10"/>
  <c r="WC135" i="10"/>
  <c r="WB135" i="10"/>
  <c r="FQ23" i="6"/>
  <c r="FQ27" i="6"/>
  <c r="FQ18" i="6"/>
  <c r="FP5" i="19"/>
  <c r="FP43" i="19"/>
  <c r="GD7" i="4"/>
  <c r="FO43" i="19" l="1"/>
  <c r="FO5" i="19"/>
  <c r="FS13" i="20"/>
  <c r="FS5" i="20"/>
  <c r="GC7" i="4"/>
  <c r="FP18" i="6"/>
  <c r="FP23" i="6"/>
  <c r="FP27" i="6"/>
  <c r="FN5" i="19" l="1"/>
  <c r="FN43" i="19"/>
  <c r="GB7" i="4"/>
  <c r="AP15" i="14"/>
  <c r="AP17" i="14"/>
  <c r="FO23" i="6"/>
  <c r="FO27" i="6"/>
  <c r="FO18" i="6"/>
  <c r="FM5" i="19" l="1"/>
  <c r="FM43" i="19"/>
  <c r="GA7" i="4"/>
  <c r="FN23" i="6"/>
  <c r="FN27" i="6"/>
  <c r="FN18" i="6"/>
  <c r="FL43" i="19" l="1"/>
  <c r="FL5" i="19"/>
  <c r="VS186" i="10"/>
  <c r="VS188" i="10" s="1"/>
  <c r="VT186" i="10"/>
  <c r="VT188" i="10" s="1"/>
  <c r="VU186" i="10"/>
  <c r="VU188" i="10" s="1"/>
  <c r="VV186" i="10"/>
  <c r="VV188" i="10" s="1"/>
  <c r="VW186" i="10"/>
  <c r="VW188" i="10" s="1"/>
  <c r="VX186" i="10"/>
  <c r="VX189" i="10" s="1"/>
  <c r="VY186" i="10"/>
  <c r="VY188" i="10" s="1"/>
  <c r="VS131" i="10"/>
  <c r="VS135" i="10" s="1"/>
  <c r="VT131" i="10"/>
  <c r="VT133" i="10" s="1"/>
  <c r="VU131" i="10"/>
  <c r="VU133" i="10" s="1"/>
  <c r="VV131" i="10"/>
  <c r="VV133" i="10" s="1"/>
  <c r="VW131" i="10"/>
  <c r="VW136" i="10" s="1"/>
  <c r="VX131" i="10"/>
  <c r="VX136" i="10" s="1"/>
  <c r="VY131" i="10"/>
  <c r="VY133" i="10" s="1"/>
  <c r="FP13" i="20"/>
  <c r="FP5" i="20"/>
  <c r="FZ18" i="4"/>
  <c r="FZ7" i="4"/>
  <c r="FM18" i="6"/>
  <c r="FM23" i="6"/>
  <c r="FM27" i="6"/>
  <c r="VW189" i="10" l="1"/>
  <c r="VX133" i="10"/>
  <c r="VX135" i="10"/>
  <c r="VV136" i="10"/>
  <c r="VS189" i="10"/>
  <c r="VX134" i="10"/>
  <c r="VV189" i="10"/>
  <c r="VW134" i="10"/>
  <c r="VX188" i="10"/>
  <c r="VS136" i="10"/>
  <c r="VS134" i="10"/>
  <c r="VW133" i="10"/>
  <c r="VW135" i="10"/>
  <c r="VS133" i="10"/>
  <c r="VY136" i="10"/>
  <c r="VU136" i="10"/>
  <c r="VY189" i="10"/>
  <c r="VU189" i="10"/>
  <c r="VT136" i="10"/>
  <c r="VT135" i="10"/>
  <c r="VT134" i="10"/>
  <c r="VT189" i="10"/>
  <c r="VV190" i="10"/>
  <c r="VU190" i="10"/>
  <c r="VV134" i="10"/>
  <c r="VY134" i="10"/>
  <c r="VU134" i="10"/>
  <c r="VV135" i="10"/>
  <c r="VY135" i="10"/>
  <c r="VU135" i="10"/>
  <c r="FK5" i="19"/>
  <c r="FK43" i="19"/>
  <c r="FY7" i="4"/>
  <c r="FL23" i="6"/>
  <c r="FL27" i="6"/>
  <c r="FL18" i="6"/>
  <c r="FJ43" i="19" l="1"/>
  <c r="FJ5" i="19"/>
  <c r="FX18" i="4"/>
  <c r="FV23" i="4"/>
  <c r="FX7" i="4"/>
  <c r="FN13" i="20"/>
  <c r="FN5" i="20"/>
  <c r="FK18" i="6"/>
  <c r="FK23" i="6"/>
  <c r="FK27" i="6"/>
  <c r="FI5" i="19" l="1"/>
  <c r="FI43" i="19"/>
  <c r="FW7" i="4"/>
  <c r="AO15" i="14"/>
  <c r="AO17" i="14"/>
  <c r="FJ23" i="6"/>
  <c r="FJ27" i="6"/>
  <c r="FJ18" i="6"/>
  <c r="FH5" i="19" l="1"/>
  <c r="FH43" i="19"/>
  <c r="FV7" i="4"/>
  <c r="FI23" i="6"/>
  <c r="FI27" i="6"/>
  <c r="FI18" i="6"/>
  <c r="FG43" i="19" l="1"/>
  <c r="FG5" i="19"/>
  <c r="VL186" i="10" l="1"/>
  <c r="VL188" i="10" s="1"/>
  <c r="VM186" i="10"/>
  <c r="VM189" i="10" s="1"/>
  <c r="VN186" i="10"/>
  <c r="VN188" i="10" s="1"/>
  <c r="VO186" i="10"/>
  <c r="VO188" i="10" s="1"/>
  <c r="VP186" i="10"/>
  <c r="VP189" i="10" s="1"/>
  <c r="VQ186" i="10"/>
  <c r="VQ188" i="10" s="1"/>
  <c r="VR186" i="10"/>
  <c r="VR188" i="10" s="1"/>
  <c r="VL131" i="10"/>
  <c r="VL133" i="10" s="1"/>
  <c r="VM131" i="10"/>
  <c r="VM133" i="10" s="1"/>
  <c r="VN131" i="10"/>
  <c r="VN133" i="10" s="1"/>
  <c r="VO131" i="10"/>
  <c r="VO133" i="10" s="1"/>
  <c r="VP131" i="10"/>
  <c r="VP134" i="10" s="1"/>
  <c r="VQ131" i="10"/>
  <c r="VQ134" i="10" s="1"/>
  <c r="VR131" i="10"/>
  <c r="VR133" i="10" s="1"/>
  <c r="FH18" i="6"/>
  <c r="FH23" i="6"/>
  <c r="FH27" i="6"/>
  <c r="FJ13" i="20"/>
  <c r="FJ5" i="20"/>
  <c r="FU18" i="4"/>
  <c r="FU7" i="4"/>
  <c r="VL189" i="10" l="1"/>
  <c r="VP188" i="10"/>
  <c r="VN136" i="10"/>
  <c r="VQ189" i="10"/>
  <c r="VM188" i="10"/>
  <c r="VL135" i="10"/>
  <c r="VO189" i="10"/>
  <c r="VO134" i="10"/>
  <c r="VR189" i="10"/>
  <c r="VN189" i="10"/>
  <c r="VO136" i="10"/>
  <c r="VP133" i="10"/>
  <c r="VR134" i="10"/>
  <c r="VR136" i="10"/>
  <c r="VN134" i="10"/>
  <c r="VM135" i="10"/>
  <c r="VQ133" i="10"/>
  <c r="VQ136" i="10"/>
  <c r="VM136" i="10"/>
  <c r="VQ135" i="10"/>
  <c r="VM134" i="10"/>
  <c r="VP136" i="10"/>
  <c r="VL136" i="10"/>
  <c r="VP135" i="10"/>
  <c r="VL134" i="10"/>
  <c r="VO190" i="10"/>
  <c r="VN190" i="10"/>
  <c r="VO135" i="10"/>
  <c r="VR135" i="10"/>
  <c r="VN135" i="10"/>
  <c r="FG18" i="6"/>
  <c r="FG27" i="6"/>
  <c r="FF27" i="6"/>
  <c r="FG23" i="6"/>
  <c r="FF5" i="19" l="1"/>
  <c r="FF43" i="19"/>
  <c r="FT7" i="4"/>
  <c r="FH13" i="20" l="1"/>
  <c r="FH5" i="20"/>
  <c r="FE43" i="19"/>
  <c r="FE5" i="19"/>
  <c r="FS18" i="4"/>
  <c r="FS7" i="4"/>
  <c r="FF18" i="6"/>
  <c r="FF23" i="6"/>
  <c r="FD5" i="19" l="1"/>
  <c r="FD43" i="19"/>
  <c r="FR7" i="4"/>
  <c r="AN15" i="14"/>
  <c r="AN17" i="14"/>
  <c r="FE23" i="6"/>
  <c r="FE27" i="6"/>
  <c r="FE18" i="6"/>
  <c r="FC5" i="19" l="1"/>
  <c r="FC43" i="19"/>
  <c r="FQ7" i="4"/>
  <c r="FD23" i="6"/>
  <c r="FD27" i="6"/>
  <c r="FD18" i="6"/>
  <c r="FB43" i="19" l="1"/>
  <c r="FB5" i="19"/>
  <c r="VE186" i="10" l="1"/>
  <c r="VE188" i="10" s="1"/>
  <c r="VF186" i="10"/>
  <c r="VF188" i="10" s="1"/>
  <c r="VG186" i="10"/>
  <c r="VG189" i="10" s="1"/>
  <c r="VH186" i="10"/>
  <c r="VH190" i="10" s="1"/>
  <c r="VI186" i="10"/>
  <c r="VI188" i="10" s="1"/>
  <c r="VJ186" i="10"/>
  <c r="VJ188" i="10" s="1"/>
  <c r="VK186" i="10"/>
  <c r="VK188" i="10" s="1"/>
  <c r="VE131" i="10"/>
  <c r="VE133" i="10" s="1"/>
  <c r="VF131" i="10"/>
  <c r="VF133" i="10" s="1"/>
  <c r="VG131" i="10"/>
  <c r="VG133" i="10" s="1"/>
  <c r="VH131" i="10"/>
  <c r="VH133" i="10" s="1"/>
  <c r="VI131" i="10"/>
  <c r="VI136" i="10" s="1"/>
  <c r="VJ131" i="10"/>
  <c r="VJ134" i="10" s="1"/>
  <c r="VK131" i="10"/>
  <c r="VK133" i="10" s="1"/>
  <c r="FE13" i="20"/>
  <c r="FE5" i="20"/>
  <c r="FP18" i="4"/>
  <c r="FP7" i="4"/>
  <c r="FC18" i="6"/>
  <c r="FC23" i="6"/>
  <c r="FC27" i="6"/>
  <c r="VG188" i="10" l="1"/>
  <c r="VG190" i="10"/>
  <c r="VJ136" i="10"/>
  <c r="VF136" i="10"/>
  <c r="VF135" i="10"/>
  <c r="VI134" i="10"/>
  <c r="VJ133" i="10"/>
  <c r="VJ135" i="10"/>
  <c r="VF134" i="10"/>
  <c r="VK136" i="10"/>
  <c r="VI135" i="10"/>
  <c r="VI133" i="10"/>
  <c r="VG136" i="10"/>
  <c r="VH188" i="10"/>
  <c r="VH189" i="10"/>
  <c r="VE136" i="10"/>
  <c r="VE135" i="10"/>
  <c r="VE134" i="10"/>
  <c r="VH136" i="10"/>
  <c r="VH134" i="10"/>
  <c r="VK134" i="10"/>
  <c r="VG134" i="10"/>
  <c r="VH135" i="10"/>
  <c r="VK135" i="10"/>
  <c r="VG135" i="10"/>
  <c r="NC208" i="10"/>
  <c r="NB208" i="10" l="1"/>
  <c r="FB18" i="6"/>
  <c r="FB23" i="6"/>
  <c r="FB27" i="6"/>
  <c r="FA5" i="19"/>
  <c r="FA43" i="19"/>
  <c r="NA208" i="10" l="1"/>
  <c r="FO7" i="4"/>
  <c r="MZ208" i="10" l="1"/>
  <c r="EZ43" i="19"/>
  <c r="EZ5" i="19"/>
  <c r="MY208" i="10" l="1"/>
  <c r="FA18" i="6"/>
  <c r="FA23" i="6"/>
  <c r="FA27" i="6"/>
  <c r="FC13" i="20"/>
  <c r="FC5" i="20"/>
  <c r="FN18" i="4"/>
  <c r="FN7" i="4"/>
  <c r="MX208" i="10" l="1"/>
  <c r="EZ23" i="6"/>
  <c r="EZ27" i="6"/>
  <c r="EZ18" i="6"/>
  <c r="EY5" i="19"/>
  <c r="EY43" i="19"/>
  <c r="FM7" i="4"/>
  <c r="AM15" i="14"/>
  <c r="AM17" i="14"/>
  <c r="MW208" i="10" l="1"/>
  <c r="EX5" i="19"/>
  <c r="EX43" i="19"/>
  <c r="FL7" i="4"/>
  <c r="EY23" i="6"/>
  <c r="EY18" i="6"/>
  <c r="EY27" i="6"/>
  <c r="MV208" i="10" l="1"/>
  <c r="VJ189" i="10"/>
  <c r="VK189" i="10"/>
  <c r="UX186" i="10"/>
  <c r="UX188" i="10" s="1"/>
  <c r="UY186" i="10"/>
  <c r="UY188" i="10" s="1"/>
  <c r="UZ186" i="10"/>
  <c r="UZ188" i="10" s="1"/>
  <c r="VA186" i="10"/>
  <c r="VA188" i="10" s="1"/>
  <c r="VB186" i="10"/>
  <c r="VB188" i="10" s="1"/>
  <c r="VC186" i="10"/>
  <c r="VC188" i="10" s="1"/>
  <c r="VD186" i="10"/>
  <c r="VD188" i="10" s="1"/>
  <c r="UX131" i="10"/>
  <c r="UX133" i="10" s="1"/>
  <c r="UY131" i="10"/>
  <c r="UY133" i="10" s="1"/>
  <c r="UZ131" i="10"/>
  <c r="UZ135" i="10" s="1"/>
  <c r="VA131" i="10"/>
  <c r="VA135" i="10" s="1"/>
  <c r="VB131" i="10"/>
  <c r="VB133" i="10" s="1"/>
  <c r="VC131" i="10"/>
  <c r="VC133" i="10" s="1"/>
  <c r="VD131" i="10"/>
  <c r="VD133" i="10" s="1"/>
  <c r="I200" i="10"/>
  <c r="I201" i="10"/>
  <c r="VI189" i="10"/>
  <c r="FK19" i="4"/>
  <c r="FK7" i="4"/>
  <c r="EW43" i="19"/>
  <c r="EW5" i="19"/>
  <c r="EZ13" i="20"/>
  <c r="EZ5" i="20"/>
  <c r="VF189" i="10"/>
  <c r="EX18" i="6"/>
  <c r="EX23" i="6"/>
  <c r="EX27" i="6"/>
  <c r="VA133" i="10" l="1"/>
  <c r="UZ133" i="10"/>
  <c r="UZ189" i="10"/>
  <c r="MU208" i="10"/>
  <c r="VA134" i="10"/>
  <c r="VD135" i="10"/>
  <c r="UZ134" i="10"/>
  <c r="VC135" i="10"/>
  <c r="UY135" i="10"/>
  <c r="VD134" i="10"/>
  <c r="UY136" i="10"/>
  <c r="VA189" i="10"/>
  <c r="UX135" i="10"/>
  <c r="VC136" i="10"/>
  <c r="VC134" i="10"/>
  <c r="UY134" i="10"/>
  <c r="UX136" i="10"/>
  <c r="VB136" i="10"/>
  <c r="VB134" i="10"/>
  <c r="UX134" i="10"/>
  <c r="VA190" i="10"/>
  <c r="UZ190" i="10"/>
  <c r="VA136" i="10"/>
  <c r="VD136" i="10"/>
  <c r="UZ136" i="10"/>
  <c r="VB135" i="10"/>
  <c r="I202" i="10"/>
  <c r="FJ7" i="4"/>
  <c r="EW23" i="6"/>
  <c r="EW27" i="6"/>
  <c r="EW18" i="6"/>
  <c r="EV5" i="19"/>
  <c r="EV43" i="19"/>
  <c r="MT208" i="10" l="1"/>
  <c r="EX13" i="20"/>
  <c r="EX5" i="20"/>
  <c r="EU43" i="19"/>
  <c r="EU5" i="19"/>
  <c r="MS208" i="10" l="1"/>
  <c r="FI7" i="4"/>
  <c r="VE189" i="10"/>
  <c r="EV18" i="6"/>
  <c r="EV23" i="6"/>
  <c r="EV27" i="6"/>
  <c r="MR208" i="10" l="1"/>
  <c r="VD189" i="10"/>
  <c r="VC189" i="10"/>
  <c r="UY189" i="10"/>
  <c r="VB189" i="10"/>
  <c r="UX189" i="10"/>
  <c r="EW13" i="20"/>
  <c r="EW5" i="20"/>
  <c r="ET43" i="19"/>
  <c r="ET5" i="19"/>
  <c r="FH18" i="4"/>
  <c r="FH7" i="4"/>
  <c r="EU18" i="6"/>
  <c r="EU23" i="6"/>
  <c r="EU27" i="6"/>
  <c r="MQ208" i="10" l="1"/>
  <c r="C201" i="10"/>
  <c r="D201" i="10"/>
  <c r="E201" i="10"/>
  <c r="F201" i="10"/>
  <c r="G201" i="10"/>
  <c r="H201" i="10"/>
  <c r="D200" i="10"/>
  <c r="E200" i="10"/>
  <c r="F200" i="10"/>
  <c r="G200" i="10"/>
  <c r="H200" i="10"/>
  <c r="C200" i="10"/>
  <c r="MP208" i="10" l="1"/>
  <c r="F202" i="10"/>
  <c r="G202" i="10"/>
  <c r="C202" i="10"/>
  <c r="E202" i="10"/>
  <c r="H202" i="10"/>
  <c r="D202" i="10"/>
  <c r="AL15" i="14"/>
  <c r="AL17" i="14"/>
  <c r="ES43" i="19"/>
  <c r="ES5" i="19"/>
  <c r="B2" i="9"/>
  <c r="ET18" i="6"/>
  <c r="ET23" i="6"/>
  <c r="ET27" i="6"/>
  <c r="EV13" i="20"/>
  <c r="EV5" i="20"/>
  <c r="FG18" i="4"/>
  <c r="FG7" i="4"/>
  <c r="MO208" i="10" l="1"/>
  <c r="UU186" i="10"/>
  <c r="UU188" i="10" s="1"/>
  <c r="UV186" i="10"/>
  <c r="UV188" i="10" s="1"/>
  <c r="UW186" i="10"/>
  <c r="UW188" i="10" s="1"/>
  <c r="UP131" i="10"/>
  <c r="UP135" i="10" s="1"/>
  <c r="UQ131" i="10"/>
  <c r="UQ133" i="10" s="1"/>
  <c r="UR131" i="10"/>
  <c r="UR133" i="10" s="1"/>
  <c r="US131" i="10"/>
  <c r="UT131" i="10"/>
  <c r="UT135" i="10" s="1"/>
  <c r="UU131" i="10"/>
  <c r="UU133" i="10" s="1"/>
  <c r="UV131" i="10"/>
  <c r="UV133" i="10" s="1"/>
  <c r="UW131" i="10"/>
  <c r="UW136" i="10" s="1"/>
  <c r="MN208" i="10" l="1"/>
  <c r="UR136" i="10"/>
  <c r="UR135" i="10"/>
  <c r="UU135" i="10"/>
  <c r="UW189" i="10"/>
  <c r="UV135" i="10"/>
  <c r="UV134" i="10"/>
  <c r="UT133" i="10"/>
  <c r="UV136" i="10"/>
  <c r="UR134" i="10"/>
  <c r="UQ136" i="10"/>
  <c r="UU136" i="10"/>
  <c r="UP136" i="10"/>
  <c r="UQ135" i="10"/>
  <c r="UU134" i="10"/>
  <c r="UP134" i="10"/>
  <c r="UP133" i="10"/>
  <c r="UQ134" i="10"/>
  <c r="UT136" i="10"/>
  <c r="UT134" i="10"/>
  <c r="US135" i="10"/>
  <c r="US134" i="10"/>
  <c r="US133" i="10"/>
  <c r="US136" i="10"/>
  <c r="UW135" i="10"/>
  <c r="UW134" i="10"/>
  <c r="UW133" i="10"/>
  <c r="EU13" i="20"/>
  <c r="EU5" i="20"/>
  <c r="ES18" i="6"/>
  <c r="ES23" i="6"/>
  <c r="ES27" i="6"/>
  <c r="ER43" i="19"/>
  <c r="ER5" i="19"/>
  <c r="FF7" i="4"/>
  <c r="MM208" i="10" l="1"/>
  <c r="F187" i="10"/>
  <c r="UV189" i="10"/>
  <c r="ML208" i="10" l="1"/>
  <c r="E187" i="10"/>
  <c r="E186" i="10" s="1"/>
  <c r="F186" i="10"/>
  <c r="F188" i="10" s="1"/>
  <c r="EQ5" i="19"/>
  <c r="EQ43" i="19"/>
  <c r="FE7" i="4"/>
  <c r="UU189" i="10"/>
  <c r="ER23" i="6"/>
  <c r="ER27" i="6"/>
  <c r="ER18" i="6"/>
  <c r="E188" i="10" l="1"/>
  <c r="E189" i="10"/>
  <c r="MK208" i="10"/>
  <c r="F189" i="10"/>
  <c r="D187" i="10"/>
  <c r="D186" i="10" s="1"/>
  <c r="EQ18" i="6"/>
  <c r="EQ23" i="6"/>
  <c r="EQ27" i="6"/>
  <c r="ES13" i="20"/>
  <c r="EP43" i="19"/>
  <c r="EP5" i="19"/>
  <c r="FD18" i="4"/>
  <c r="FD7" i="4"/>
  <c r="F190" i="10" l="1"/>
  <c r="E190" i="10"/>
  <c r="D188" i="10"/>
  <c r="MJ208" i="10"/>
  <c r="C187" i="10"/>
  <c r="C186" i="10" s="1"/>
  <c r="C188" i="10" s="1"/>
  <c r="B17" i="36"/>
  <c r="UU190" i="10" s="1"/>
  <c r="EO5" i="19"/>
  <c r="EO43" i="19"/>
  <c r="FC7" i="4"/>
  <c r="AK15" i="14"/>
  <c r="AK17" i="14"/>
  <c r="EP23" i="6"/>
  <c r="EP27" i="6"/>
  <c r="EP18" i="6"/>
  <c r="MI208" i="10" l="1"/>
  <c r="D190" i="10"/>
  <c r="C189" i="10"/>
  <c r="C17" i="36"/>
  <c r="EN5" i="19"/>
  <c r="EN43" i="19"/>
  <c r="FB7" i="4"/>
  <c r="EO18" i="6"/>
  <c r="EO23" i="6"/>
  <c r="EO27" i="6"/>
  <c r="C190" i="10" l="1"/>
  <c r="MH208" i="10"/>
  <c r="D17" i="36"/>
  <c r="UW190" i="10" s="1"/>
  <c r="UV190" i="10"/>
  <c r="UJ131" i="10"/>
  <c r="UJ133" i="10" s="1"/>
  <c r="UK131" i="10"/>
  <c r="UK136" i="10" s="1"/>
  <c r="UL131" i="10"/>
  <c r="UL133" i="10" s="1"/>
  <c r="UM131" i="10"/>
  <c r="UM133" i="10" s="1"/>
  <c r="UN131" i="10"/>
  <c r="UN136" i="10" s="1"/>
  <c r="UO131" i="10"/>
  <c r="UO135" i="10" s="1"/>
  <c r="EP13" i="20"/>
  <c r="EM43" i="19"/>
  <c r="EM5" i="19"/>
  <c r="MG208" i="10" l="1"/>
  <c r="E17" i="36"/>
  <c r="UX190" i="10" s="1"/>
  <c r="UJ136" i="10"/>
  <c r="UL136" i="10"/>
  <c r="UO136" i="10"/>
  <c r="UK135" i="10"/>
  <c r="UO134" i="10"/>
  <c r="UO133" i="10"/>
  <c r="UM136" i="10"/>
  <c r="UK134" i="10"/>
  <c r="UK133" i="10"/>
  <c r="UN135" i="10"/>
  <c r="UN133" i="10"/>
  <c r="UN134" i="10"/>
  <c r="UJ135" i="10"/>
  <c r="UJ134" i="10"/>
  <c r="UM134" i="10"/>
  <c r="UL134" i="10"/>
  <c r="UM135" i="10"/>
  <c r="UL135" i="10"/>
  <c r="FA7" i="4"/>
  <c r="EN23" i="6"/>
  <c r="EN27" i="6"/>
  <c r="EN18" i="6"/>
  <c r="MF208" i="10" l="1"/>
  <c r="F17" i="36"/>
  <c r="UY190" i="10" s="1"/>
  <c r="EL5" i="19"/>
  <c r="EL43" i="19"/>
  <c r="EZ7" i="4"/>
  <c r="EM23" i="6"/>
  <c r="EM27" i="6"/>
  <c r="EM18" i="6"/>
  <c r="ME208" i="10" l="1"/>
  <c r="G17" i="36"/>
  <c r="VB190" i="10" l="1"/>
  <c r="H17" i="36"/>
  <c r="I17" i="36" s="1"/>
  <c r="J17" i="36" s="1"/>
  <c r="K17" i="36" s="1"/>
  <c r="L17" i="36" s="1"/>
  <c r="M17" i="36" s="1"/>
  <c r="N17" i="36" s="1"/>
  <c r="O17" i="36" s="1"/>
  <c r="MD208" i="10"/>
  <c r="EK43" i="19"/>
  <c r="EK5" i="19"/>
  <c r="EY7" i="4"/>
  <c r="EL23" i="6"/>
  <c r="EL27" i="6"/>
  <c r="EL18" i="6"/>
  <c r="VC190" i="10" l="1"/>
  <c r="P17" i="36"/>
  <c r="VL190" i="10"/>
  <c r="MC208" i="10"/>
  <c r="EM13" i="20"/>
  <c r="EJ43" i="19"/>
  <c r="EJ5" i="19"/>
  <c r="Q17" i="36" l="1"/>
  <c r="VM190" i="10"/>
  <c r="MB208" i="10"/>
  <c r="VE190" i="10"/>
  <c r="VD190" i="10"/>
  <c r="EX18" i="4"/>
  <c r="EX7" i="4"/>
  <c r="AJ15" i="14"/>
  <c r="AJ17" i="14"/>
  <c r="EK18" i="6"/>
  <c r="EK23" i="6"/>
  <c r="EK27" i="6"/>
  <c r="R17" i="36" l="1"/>
  <c r="VP190" i="10"/>
  <c r="MA208" i="10"/>
  <c r="VF190" i="10"/>
  <c r="EI43" i="19"/>
  <c r="EI5" i="19"/>
  <c r="EW7" i="4"/>
  <c r="EJ23" i="6"/>
  <c r="EJ27" i="6"/>
  <c r="EJ18" i="6"/>
  <c r="S17" i="36" l="1"/>
  <c r="VQ190" i="10"/>
  <c r="LZ208" i="10"/>
  <c r="VI190" i="10"/>
  <c r="EH43" i="19"/>
  <c r="EH5" i="19"/>
  <c r="UC131" i="10"/>
  <c r="UC133" i="10" s="1"/>
  <c r="UD131" i="10"/>
  <c r="UD135" i="10" s="1"/>
  <c r="UE131" i="10"/>
  <c r="UE135" i="10" s="1"/>
  <c r="UF131" i="10"/>
  <c r="UF133" i="10" s="1"/>
  <c r="UG131" i="10"/>
  <c r="UG133" i="10" s="1"/>
  <c r="UH131" i="10"/>
  <c r="UH133" i="10" s="1"/>
  <c r="UI131" i="10"/>
  <c r="UI133" i="10" s="1"/>
  <c r="EK13" i="20"/>
  <c r="EV7" i="4"/>
  <c r="EI18" i="6"/>
  <c r="EI23" i="6"/>
  <c r="EI27" i="6"/>
  <c r="T17" i="36" l="1"/>
  <c r="VR190" i="10"/>
  <c r="LY208" i="10"/>
  <c r="VJ190" i="10"/>
  <c r="UE133" i="10"/>
  <c r="UE134" i="10"/>
  <c r="UE136" i="10"/>
  <c r="UI136" i="10"/>
  <c r="UI134" i="10"/>
  <c r="UC136" i="10"/>
  <c r="UC135" i="10"/>
  <c r="UC134" i="10"/>
  <c r="UF136" i="10"/>
  <c r="UF134" i="10"/>
  <c r="UG136" i="10"/>
  <c r="UH136" i="10"/>
  <c r="UD136" i="10"/>
  <c r="UI135" i="10"/>
  <c r="UG134" i="10"/>
  <c r="UG135" i="10"/>
  <c r="UF135" i="10"/>
  <c r="UH134" i="10"/>
  <c r="UD134" i="10"/>
  <c r="UD133" i="10"/>
  <c r="UH135" i="10"/>
  <c r="EG5" i="19"/>
  <c r="EG43" i="19"/>
  <c r="EU7" i="4"/>
  <c r="EH18" i="6"/>
  <c r="EH23" i="6"/>
  <c r="EH27" i="6"/>
  <c r="U17" i="36" l="1"/>
  <c r="VS190" i="10"/>
  <c r="LX208" i="10"/>
  <c r="EF43" i="19"/>
  <c r="EF5" i="19"/>
  <c r="ET7" i="4"/>
  <c r="V17" i="36" l="1"/>
  <c r="VT190" i="10"/>
  <c r="VK190" i="10"/>
  <c r="LW208" i="10"/>
  <c r="EG23" i="6"/>
  <c r="EG27" i="6"/>
  <c r="EG18" i="6"/>
  <c r="W17" i="36" l="1"/>
  <c r="VW190" i="10"/>
  <c r="LV208" i="10"/>
  <c r="AI15" i="14"/>
  <c r="AI17" i="14"/>
  <c r="EF23" i="6"/>
  <c r="EF27" i="6"/>
  <c r="EF18" i="6"/>
  <c r="ES7" i="4"/>
  <c r="EE5" i="19"/>
  <c r="EE43" i="19"/>
  <c r="X17" i="36" l="1"/>
  <c r="VX190" i="10"/>
  <c r="LU208" i="10"/>
  <c r="ED5" i="19"/>
  <c r="ED43" i="19"/>
  <c r="ER7" i="4"/>
  <c r="EE23" i="6"/>
  <c r="EE27" i="6"/>
  <c r="EE18" i="6"/>
  <c r="Y17" i="36" l="1"/>
  <c r="VY190" i="10"/>
  <c r="LT208" i="10"/>
  <c r="TU131" i="10"/>
  <c r="TU135" i="10" s="1"/>
  <c r="TV131" i="10"/>
  <c r="TV134" i="10" s="1"/>
  <c r="TW131" i="10"/>
  <c r="TW133" i="10" s="1"/>
  <c r="TX131" i="10"/>
  <c r="TX134" i="10" s="1"/>
  <c r="TY131" i="10"/>
  <c r="TY135" i="10" s="1"/>
  <c r="TZ131" i="10"/>
  <c r="TZ133" i="10" s="1"/>
  <c r="UA131" i="10"/>
  <c r="UA133" i="10" s="1"/>
  <c r="UB131" i="10"/>
  <c r="UB134" i="10" s="1"/>
  <c r="EC5" i="19"/>
  <c r="EC43" i="19"/>
  <c r="EQ7" i="4"/>
  <c r="ED23" i="6"/>
  <c r="ED27" i="6"/>
  <c r="ED18" i="6"/>
  <c r="Z17" i="36" l="1"/>
  <c r="VZ190" i="10"/>
  <c r="LS208" i="10"/>
  <c r="TW136" i="10"/>
  <c r="UA136" i="10"/>
  <c r="UA134" i="10"/>
  <c r="TX136" i="10"/>
  <c r="TV135" i="10"/>
  <c r="TV136" i="10"/>
  <c r="UA135" i="10"/>
  <c r="TW134" i="10"/>
  <c r="TV133" i="10"/>
  <c r="TZ135" i="10"/>
  <c r="TX135" i="10"/>
  <c r="UB133" i="10"/>
  <c r="TZ136" i="10"/>
  <c r="UB135" i="10"/>
  <c r="TW135" i="10"/>
  <c r="TZ134" i="10"/>
  <c r="UB136" i="10"/>
  <c r="TU133" i="10"/>
  <c r="TU134" i="10"/>
  <c r="TY133" i="10"/>
  <c r="TY136" i="10"/>
  <c r="TU136" i="10"/>
  <c r="TY134" i="10"/>
  <c r="TX133" i="10"/>
  <c r="EB5" i="19"/>
  <c r="EB43" i="19"/>
  <c r="EC18" i="6"/>
  <c r="EC23" i="6"/>
  <c r="EC27" i="6"/>
  <c r="EP7" i="4"/>
  <c r="AA17" i="36" l="1"/>
  <c r="WD190" i="10"/>
  <c r="LR208" i="10"/>
  <c r="EB23" i="6"/>
  <c r="EB27" i="6"/>
  <c r="EB18" i="6"/>
  <c r="AB17" i="36" l="1"/>
  <c r="WE190" i="10"/>
  <c r="LQ208" i="10"/>
  <c r="EA5" i="19"/>
  <c r="EA43" i="19"/>
  <c r="EO7" i="4"/>
  <c r="AH15" i="14"/>
  <c r="AH17" i="14"/>
  <c r="AC17" i="36" l="1"/>
  <c r="WF190" i="10"/>
  <c r="LP208" i="10"/>
  <c r="EA18" i="6"/>
  <c r="EA23" i="6"/>
  <c r="EA27" i="6"/>
  <c r="DZ43" i="19"/>
  <c r="DZ5" i="19"/>
  <c r="EN7" i="4"/>
  <c r="AD17" i="36" l="1"/>
  <c r="WG190" i="10"/>
  <c r="LO208" i="10"/>
  <c r="DZ18" i="6"/>
  <c r="DZ23" i="6"/>
  <c r="DZ27" i="6"/>
  <c r="AE17" i="36" l="1"/>
  <c r="WT190" i="10"/>
  <c r="LN208" i="10"/>
  <c r="TO131" i="10"/>
  <c r="TO133" i="10" s="1"/>
  <c r="TP131" i="10"/>
  <c r="TP135" i="10" s="1"/>
  <c r="TQ131" i="10"/>
  <c r="TQ133" i="10" s="1"/>
  <c r="TR131" i="10"/>
  <c r="TR133" i="10" s="1"/>
  <c r="TS131" i="10"/>
  <c r="TS134" i="10" s="1"/>
  <c r="TT131" i="10"/>
  <c r="TT133" i="10" s="1"/>
  <c r="AF17" i="36" l="1"/>
  <c r="XJ190" i="10"/>
  <c r="LM208" i="10"/>
  <c r="TQ135" i="10"/>
  <c r="TP136" i="10"/>
  <c r="TS135" i="10"/>
  <c r="TO134" i="10"/>
  <c r="TO135" i="10"/>
  <c r="TS133" i="10"/>
  <c r="TT136" i="10"/>
  <c r="TT134" i="10"/>
  <c r="TS136" i="10"/>
  <c r="TR135" i="10"/>
  <c r="TP134" i="10"/>
  <c r="TP133" i="10"/>
  <c r="TT135" i="10"/>
  <c r="TO136" i="10"/>
  <c r="TR136" i="10"/>
  <c r="TR134" i="10"/>
  <c r="TQ136" i="10"/>
  <c r="TQ134" i="10"/>
  <c r="DY5" i="19"/>
  <c r="DY43" i="19"/>
  <c r="EM7" i="4"/>
  <c r="AG17" i="36" l="1"/>
  <c r="YB190" i="10"/>
  <c r="LL208" i="10"/>
  <c r="DX5" i="19"/>
  <c r="DX43" i="19"/>
  <c r="EL7" i="4"/>
  <c r="DY18" i="6"/>
  <c r="DY23" i="6"/>
  <c r="DY27" i="6"/>
  <c r="AH17" i="36" l="1"/>
  <c r="YD190" i="10"/>
  <c r="LK208" i="10"/>
  <c r="DW5" i="19"/>
  <c r="DW43" i="19"/>
  <c r="EK7" i="4"/>
  <c r="DX23" i="6"/>
  <c r="DX27" i="6"/>
  <c r="DX18" i="6"/>
  <c r="AI17" i="36" l="1"/>
  <c r="YH190" i="10"/>
  <c r="LJ208" i="10"/>
  <c r="DY13" i="20"/>
  <c r="DV43" i="19"/>
  <c r="DV5" i="19"/>
  <c r="EJ7" i="4"/>
  <c r="AJ17" i="36" l="1"/>
  <c r="YO190" i="10"/>
  <c r="LI208" i="10"/>
  <c r="DW23" i="6"/>
  <c r="DW27" i="6"/>
  <c r="DW18" i="6"/>
  <c r="AG15" i="14"/>
  <c r="AG17" i="14"/>
  <c r="AK17" i="36" l="1"/>
  <c r="YP190" i="10"/>
  <c r="LH208" i="10"/>
  <c r="DX13" i="20"/>
  <c r="AL17" i="36" l="1"/>
  <c r="YU190" i="10"/>
  <c r="LG208" i="10"/>
  <c r="DU5" i="19"/>
  <c r="DU43" i="19"/>
  <c r="EI7" i="4"/>
  <c r="DV23" i="6"/>
  <c r="DV27" i="6"/>
  <c r="DV18" i="6"/>
  <c r="AM17" i="36" l="1"/>
  <c r="YW190" i="10"/>
  <c r="LF208" i="10"/>
  <c r="Y13" i="11"/>
  <c r="Y12" i="11"/>
  <c r="AN17" i="36" l="1"/>
  <c r="ZB190" i="10"/>
  <c r="LE208" i="10"/>
  <c r="I174" i="10"/>
  <c r="H174" i="10" l="1"/>
  <c r="I172" i="10"/>
  <c r="AO17" i="36"/>
  <c r="ZE190" i="10"/>
  <c r="LD208" i="10"/>
  <c r="H173" i="10"/>
  <c r="H181" i="10" s="1"/>
  <c r="I173" i="10"/>
  <c r="I179" i="10" s="1"/>
  <c r="AC22" i="11" s="1"/>
  <c r="DT43" i="19"/>
  <c r="DT5" i="19"/>
  <c r="TH131" i="10"/>
  <c r="TH133" i="10" s="1"/>
  <c r="TI131" i="10"/>
  <c r="TI133" i="10" s="1"/>
  <c r="TJ131" i="10"/>
  <c r="TJ133" i="10" s="1"/>
  <c r="TK131" i="10"/>
  <c r="TK133" i="10" s="1"/>
  <c r="TL131" i="10"/>
  <c r="TL136" i="10" s="1"/>
  <c r="TM131" i="10"/>
  <c r="TM136" i="10" s="1"/>
  <c r="TN131" i="10"/>
  <c r="TN133" i="10" s="1"/>
  <c r="EH7" i="4"/>
  <c r="DU23" i="6"/>
  <c r="DU27" i="6"/>
  <c r="DU18" i="6"/>
  <c r="G174" i="10" l="1"/>
  <c r="H172" i="10"/>
  <c r="AP17" i="36"/>
  <c r="ZI190" i="10"/>
  <c r="LC208" i="10"/>
  <c r="H179" i="10"/>
  <c r="H180" i="10"/>
  <c r="H176" i="10"/>
  <c r="H178" i="10"/>
  <c r="I175" i="10"/>
  <c r="I181" i="10"/>
  <c r="H175" i="10"/>
  <c r="H177" i="10"/>
  <c r="I177" i="10"/>
  <c r="I180" i="10"/>
  <c r="I178" i="10"/>
  <c r="I176" i="10"/>
  <c r="TK136" i="10"/>
  <c r="TJ136" i="10"/>
  <c r="TM135" i="10"/>
  <c r="TM134" i="10"/>
  <c r="TM133" i="10"/>
  <c r="TL135" i="10"/>
  <c r="TL134" i="10"/>
  <c r="TL133" i="10"/>
  <c r="TN136" i="10"/>
  <c r="TI136" i="10"/>
  <c r="TI135" i="10"/>
  <c r="TI134" i="10"/>
  <c r="TH136" i="10"/>
  <c r="TH135" i="10"/>
  <c r="TH134" i="10"/>
  <c r="TK134" i="10"/>
  <c r="TN134" i="10"/>
  <c r="TJ134" i="10"/>
  <c r="TK135" i="10"/>
  <c r="TN135" i="10"/>
  <c r="TJ135" i="10"/>
  <c r="DS43" i="19"/>
  <c r="DS5" i="19"/>
  <c r="EG7" i="4"/>
  <c r="F174" i="10" l="1"/>
  <c r="G172" i="10"/>
  <c r="G173" i="10"/>
  <c r="AQ17" i="36"/>
  <c r="ZQ190" i="10"/>
  <c r="LB208" i="10"/>
  <c r="DT23" i="6"/>
  <c r="DT27" i="6"/>
  <c r="DT18" i="6"/>
  <c r="G181" i="10" l="1"/>
  <c r="G175" i="10"/>
  <c r="G180" i="10"/>
  <c r="G179" i="10"/>
  <c r="G176" i="10"/>
  <c r="G178" i="10"/>
  <c r="G177" i="10"/>
  <c r="E174" i="10"/>
  <c r="F172" i="10"/>
  <c r="F173" i="10"/>
  <c r="AR17" i="36"/>
  <c r="ZR190" i="10"/>
  <c r="LA208" i="10"/>
  <c r="DR43" i="19"/>
  <c r="DR5" i="19"/>
  <c r="EF7" i="4"/>
  <c r="DS18" i="6"/>
  <c r="DS23" i="6"/>
  <c r="DS27" i="6"/>
  <c r="D174" i="10" l="1"/>
  <c r="E172" i="10"/>
  <c r="E173" i="10"/>
  <c r="F177" i="10"/>
  <c r="F176" i="10"/>
  <c r="F179" i="10"/>
  <c r="F178" i="10"/>
  <c r="F180" i="10"/>
  <c r="F175" i="10"/>
  <c r="F181" i="10"/>
  <c r="AS17" i="36"/>
  <c r="ZX190" i="10"/>
  <c r="KZ208" i="10"/>
  <c r="DQ5" i="19"/>
  <c r="DQ43" i="19"/>
  <c r="EE7" i="4"/>
  <c r="AF15" i="14"/>
  <c r="AF17" i="14"/>
  <c r="DR23" i="6"/>
  <c r="DR27" i="6"/>
  <c r="DR18" i="6"/>
  <c r="E175" i="10" l="1"/>
  <c r="E180" i="10"/>
  <c r="E177" i="10"/>
  <c r="E178" i="10"/>
  <c r="E176" i="10"/>
  <c r="E181" i="10"/>
  <c r="E179" i="10"/>
  <c r="C174" i="10"/>
  <c r="D172" i="10"/>
  <c r="D173" i="10"/>
  <c r="AT17" i="36"/>
  <c r="AAF190" i="10"/>
  <c r="KY208" i="10"/>
  <c r="DS13" i="20"/>
  <c r="DL43" i="19"/>
  <c r="DM43" i="19"/>
  <c r="DN43" i="19"/>
  <c r="DO43" i="19"/>
  <c r="DP43" i="19"/>
  <c r="DM5" i="19"/>
  <c r="DN5" i="19"/>
  <c r="DO5" i="19"/>
  <c r="DP5" i="19"/>
  <c r="ED23" i="4"/>
  <c r="D181" i="10" l="1"/>
  <c r="D176" i="10"/>
  <c r="D179" i="10"/>
  <c r="D177" i="10"/>
  <c r="D175" i="10"/>
  <c r="D178" i="10"/>
  <c r="D180" i="10"/>
  <c r="C173" i="10"/>
  <c r="C172" i="10"/>
  <c r="AU17" i="36"/>
  <c r="AAK190" i="10"/>
  <c r="KX208" i="10"/>
  <c r="EC7" i="4"/>
  <c r="ED7" i="4"/>
  <c r="DQ18" i="6"/>
  <c r="DQ23" i="6"/>
  <c r="DQ27" i="6"/>
  <c r="C181" i="10" l="1"/>
  <c r="J181" i="10" s="1"/>
  <c r="AC24" i="11" s="1"/>
  <c r="AC20" i="11" s="1"/>
  <c r="AC21" i="11" s="1"/>
  <c r="C176" i="10"/>
  <c r="C180" i="10"/>
  <c r="J180" i="10" s="1"/>
  <c r="AC23" i="11" s="1"/>
  <c r="C175" i="10"/>
  <c r="C179" i="10"/>
  <c r="C177" i="10"/>
  <c r="C178" i="10"/>
  <c r="AV17" i="36"/>
  <c r="AAP190" i="10"/>
  <c r="KW208" i="10"/>
  <c r="AW17" i="36" l="1"/>
  <c r="AAR190" i="10"/>
  <c r="KV208" i="10"/>
  <c r="AX17" i="36" l="1"/>
  <c r="AAW190" i="10"/>
  <c r="KU208" i="10"/>
  <c r="AY17" i="36" l="1"/>
  <c r="AAY190" i="10"/>
  <c r="KT208" i="10"/>
  <c r="AZ17" i="36" l="1"/>
  <c r="ABB190" i="10"/>
  <c r="KS208" i="10"/>
  <c r="BA17" i="36" l="1"/>
  <c r="ABH190" i="10"/>
  <c r="KR208" i="10"/>
  <c r="BB17" i="36" l="1"/>
  <c r="ABK190" i="10"/>
  <c r="KQ208" i="10"/>
  <c r="BC17" i="36" l="1"/>
  <c r="ABN190" i="10"/>
  <c r="KP208" i="10"/>
  <c r="BD17" i="36" l="1"/>
  <c r="ABP190" i="10"/>
  <c r="KO208" i="10"/>
  <c r="BE17" i="36" l="1"/>
  <c r="ABU190" i="10"/>
  <c r="KN208" i="10"/>
  <c r="BF17" i="36" l="1"/>
  <c r="ACB190" i="10"/>
  <c r="KM208" i="10"/>
  <c r="BG17" i="36" l="1"/>
  <c r="ACD190" i="10"/>
  <c r="KL208" i="10"/>
  <c r="BH17" i="36" l="1"/>
  <c r="ACI190" i="10"/>
  <c r="KK208" i="10"/>
  <c r="BI17" i="36" l="1"/>
  <c r="ACP190" i="10"/>
  <c r="KJ208" i="10"/>
  <c r="BJ17" i="36" l="1"/>
  <c r="ACS190" i="10"/>
  <c r="KI208" i="10"/>
  <c r="BK17" i="36" l="1"/>
  <c r="ACT190" i="10"/>
  <c r="KH208" i="10"/>
  <c r="BL17" i="36" l="1"/>
  <c r="ACW190" i="10"/>
  <c r="KG208" i="10"/>
  <c r="BM17" i="36" l="1"/>
  <c r="ADD190" i="10"/>
  <c r="KF208" i="10"/>
  <c r="BN17" i="36" l="1"/>
  <c r="ADG190" i="10"/>
  <c r="KE208" i="10"/>
  <c r="BO17" i="36" l="1"/>
  <c r="ADK190" i="10"/>
  <c r="KD208" i="10"/>
  <c r="BP17" i="36" l="1"/>
  <c r="ADN190" i="10"/>
  <c r="KC208" i="10"/>
  <c r="BQ17" i="36" l="1"/>
  <c r="ADR190" i="10"/>
  <c r="KB208" i="10"/>
  <c r="BR17" i="36" l="1"/>
  <c r="ADT190" i="10"/>
  <c r="KA208" i="10"/>
  <c r="BS17" i="36" l="1"/>
  <c r="ADY190" i="10"/>
  <c r="JZ208" i="10"/>
  <c r="BT17" i="36" l="1"/>
  <c r="AEB190" i="10"/>
  <c r="JY208" i="10"/>
  <c r="BU17" i="36" l="1"/>
  <c r="AEF190" i="10"/>
  <c r="JX208" i="10"/>
  <c r="BV17" i="36" l="1"/>
  <c r="AEM190" i="10"/>
  <c r="JW208" i="10"/>
  <c r="BW17" i="36" l="1"/>
  <c r="AET190" i="10"/>
  <c r="JV208" i="10"/>
  <c r="BX17" i="36" l="1"/>
  <c r="AEV190" i="10"/>
  <c r="JU208" i="10"/>
  <c r="BY17" i="36" l="1"/>
  <c r="AFA190" i="10"/>
  <c r="JT208" i="10"/>
  <c r="BZ17" i="36" l="1"/>
  <c r="AFH190" i="10"/>
  <c r="JS208" i="10"/>
  <c r="CA17" i="36" l="1"/>
  <c r="AFO190" i="10"/>
  <c r="JR208" i="10"/>
  <c r="CB17" i="36" l="1"/>
  <c r="AFQ190" i="10"/>
  <c r="JQ208" i="10"/>
  <c r="CC17" i="36" l="1"/>
  <c r="AFV190" i="10"/>
  <c r="JP208" i="10"/>
  <c r="CD17" i="36" l="1"/>
  <c r="AGC190" i="10"/>
  <c r="JO208" i="10"/>
  <c r="CE17" i="36" l="1"/>
  <c r="AGJ190" i="10"/>
  <c r="JN208" i="10"/>
  <c r="CF17" i="36" l="1"/>
  <c r="AGP190" i="10" s="1"/>
  <c r="AGL190" i="10"/>
  <c r="JM208" i="10"/>
  <c r="CG17" i="36" l="1"/>
  <c r="AGR190" i="10" s="1"/>
  <c r="JL208" i="10"/>
  <c r="CH17" i="36" l="1"/>
  <c r="AGX190" i="10" s="1"/>
  <c r="JK208" i="10"/>
  <c r="CI17" i="36" l="1"/>
  <c r="JJ208" i="10"/>
  <c r="AGY190" i="10" l="1"/>
  <c r="CJ17" i="36"/>
  <c r="AHE190" i="10" s="1"/>
  <c r="JI208" i="10"/>
  <c r="CK17" i="36" l="1"/>
  <c r="AHL190" i="10" s="1"/>
  <c r="JH208" i="10"/>
  <c r="CL17" i="36" l="1"/>
  <c r="AHM190" i="10" s="1"/>
  <c r="JG208" i="10"/>
  <c r="CM17" i="36" l="1"/>
  <c r="AHS190" i="10" s="1"/>
  <c r="JF208" i="10"/>
  <c r="CN17" i="36" l="1"/>
  <c r="AHT190" i="10" s="1"/>
  <c r="JE208" i="10"/>
  <c r="CO17" i="36" l="1"/>
  <c r="AHZ190" i="10" s="1"/>
  <c r="JD208" i="10"/>
  <c r="CP17" i="36" l="1"/>
  <c r="AIG190" i="10" s="1"/>
  <c r="JC208" i="10"/>
  <c r="CQ17" i="36" l="1"/>
  <c r="AIN190" i="10" s="1"/>
  <c r="JB208" i="10"/>
  <c r="CR17" i="36" l="1"/>
  <c r="AIP190" i="10" s="1"/>
  <c r="JA208" i="10"/>
  <c r="CS17" i="36" l="1"/>
  <c r="AIU190" i="10" s="1"/>
  <c r="IZ208" i="10"/>
  <c r="CT17" i="36" l="1"/>
  <c r="AIX190" i="10" s="1"/>
  <c r="IY208" i="10"/>
  <c r="CU17" i="36" l="1"/>
  <c r="AJB190" i="10" s="1"/>
  <c r="IX208" i="10"/>
  <c r="CV17" i="36" l="1"/>
  <c r="AJD190" i="10" s="1"/>
  <c r="IW208" i="10"/>
  <c r="CW17" i="36" l="1"/>
  <c r="AJI190" i="10" s="1"/>
  <c r="IV208" i="10"/>
  <c r="CX17" i="36" l="1"/>
  <c r="AJK190" i="10" s="1"/>
  <c r="IU208" i="10"/>
  <c r="CY17" i="36" l="1"/>
  <c r="AJP190" i="10" s="1"/>
  <c r="IT208" i="10"/>
  <c r="CZ17" i="36" l="1"/>
  <c r="AJR190" i="10" s="1"/>
  <c r="IS208" i="10"/>
  <c r="DA17" i="36" l="1"/>
  <c r="AJW190" i="10" s="1"/>
  <c r="IR208" i="10"/>
  <c r="DB17" i="36" l="1"/>
  <c r="AJY190" i="10" s="1"/>
  <c r="IQ208" i="10"/>
  <c r="DC17" i="36" l="1"/>
  <c r="AJZ190" i="10" s="1"/>
  <c r="IP208" i="10"/>
  <c r="DD17" i="36" l="1"/>
  <c r="AKD190" i="10" s="1"/>
  <c r="IO208" i="10"/>
  <c r="DE17" i="36" l="1"/>
  <c r="AKE190" i="10" s="1"/>
  <c r="IN208" i="10"/>
  <c r="DF17" i="36" l="1"/>
  <c r="AKG190" i="10" s="1"/>
  <c r="IM208" i="10"/>
  <c r="DG17" i="36" l="1"/>
  <c r="AKK190" i="10" s="1"/>
  <c r="IL208" i="10"/>
  <c r="DH17" i="36" l="1"/>
  <c r="AKL190" i="10" s="1"/>
  <c r="IK208" i="10"/>
  <c r="DI17" i="36" l="1"/>
  <c r="AKR190" i="10" s="1"/>
  <c r="IJ208" i="10"/>
  <c r="DJ17" i="36" l="1"/>
  <c r="II208" i="10"/>
  <c r="AKS190" i="10" l="1"/>
  <c r="DK17" i="36"/>
  <c r="ALF190" i="10" s="1"/>
  <c r="IH208" i="10"/>
  <c r="DL17" i="36" l="1"/>
  <c r="ALM190" i="10" s="1"/>
  <c r="IG208" i="10"/>
  <c r="DM17" i="36" l="1"/>
  <c r="ALO190" i="10" s="1"/>
  <c r="IF208" i="10"/>
  <c r="DN17" i="36" l="1"/>
  <c r="IE208" i="10"/>
  <c r="ALT190" i="10" l="1"/>
  <c r="DO17" i="36"/>
  <c r="ID208" i="10"/>
  <c r="AMH190" i="10" l="1"/>
  <c r="DP17" i="36"/>
  <c r="AMV190" i="10" s="1"/>
  <c r="IC208" i="10"/>
  <c r="DQ17" i="36" l="1"/>
  <c r="ANC190" i="10" s="1"/>
  <c r="IB208" i="10"/>
  <c r="DR17" i="36" l="1"/>
  <c r="AND190" i="10" s="1"/>
  <c r="IA208" i="10"/>
  <c r="DS17" i="36" l="1"/>
  <c r="ANJ190" i="10" s="1"/>
  <c r="HZ208" i="10"/>
  <c r="DT17" i="36" l="1"/>
  <c r="ANK190" i="10" s="1"/>
  <c r="HY208" i="10"/>
  <c r="DU17" i="36" l="1"/>
  <c r="ANQ190" i="10" s="1"/>
  <c r="HX208" i="10"/>
  <c r="DV17" i="36" l="1"/>
  <c r="ANX190" i="10" s="1"/>
  <c r="HW208" i="10"/>
  <c r="DW17" i="36" l="1"/>
  <c r="ANY190" i="10" s="1"/>
  <c r="HV208" i="10"/>
  <c r="DX17" i="36" l="1"/>
  <c r="AOE190" i="10" s="1"/>
  <c r="HU208" i="10"/>
  <c r="DY17" i="36" l="1"/>
  <c r="AOF190" i="10" s="1"/>
  <c r="HT208" i="10"/>
  <c r="DZ17" i="36" l="1"/>
  <c r="AOI190" i="10" s="1"/>
  <c r="HS208" i="10"/>
  <c r="EA17" i="36" l="1"/>
  <c r="AOL190" i="10" s="1"/>
  <c r="HR208" i="10"/>
  <c r="EB17" i="36" l="1"/>
  <c r="AOM190" i="10" s="1"/>
  <c r="HQ208" i="10"/>
  <c r="EC17" i="36" l="1"/>
  <c r="AON190" i="10" s="1"/>
  <c r="HP208" i="10"/>
  <c r="ED17" i="36" l="1"/>
  <c r="AOS190" i="10" s="1"/>
  <c r="HO208" i="10"/>
  <c r="EE17" i="36" l="1"/>
  <c r="AOT190" i="10" s="1"/>
  <c r="HN208" i="10"/>
  <c r="EF17" i="36" l="1"/>
  <c r="HM208" i="10"/>
  <c r="AOU190" i="10" l="1"/>
  <c r="EG17" i="36"/>
  <c r="HL208" i="10"/>
  <c r="EH17" i="36" l="1"/>
  <c r="API190" i="10" s="1"/>
  <c r="APG190" i="10"/>
  <c r="HK208" i="10"/>
  <c r="HJ208" i="10" l="1"/>
  <c r="HI208" i="10" l="1"/>
  <c r="HH208" i="10" l="1"/>
  <c r="HG208" i="10" l="1"/>
  <c r="HF208" i="10" l="1"/>
  <c r="HE208" i="10" l="1"/>
  <c r="HD208" i="10" l="1"/>
  <c r="HC208" i="10" l="1"/>
  <c r="HB208" i="10" l="1"/>
  <c r="HA208" i="10" l="1"/>
  <c r="GZ208" i="10" l="1"/>
  <c r="GY208" i="10" l="1"/>
  <c r="GX208" i="10" l="1"/>
  <c r="GW208" i="10" l="1"/>
  <c r="GV208" i="10" l="1"/>
  <c r="GU208" i="10" l="1"/>
  <c r="GT208" i="10" l="1"/>
  <c r="GS208" i="10" l="1"/>
  <c r="GR208" i="10" l="1"/>
  <c r="GQ208" i="10" l="1"/>
  <c r="GP208" i="10" l="1"/>
  <c r="GO208" i="10" l="1"/>
  <c r="GN208" i="10" l="1"/>
  <c r="GM208" i="10" l="1"/>
  <c r="GL208" i="10" l="1"/>
  <c r="GK208" i="10" l="1"/>
  <c r="GJ208" i="10" l="1"/>
  <c r="GI208" i="10" l="1"/>
  <c r="GH208" i="10" l="1"/>
  <c r="GG208" i="10" l="1"/>
  <c r="GF208" i="10" l="1"/>
  <c r="TA131" i="10"/>
  <c r="TA134" i="10" s="1"/>
  <c r="TB131" i="10"/>
  <c r="TB133" i="10" s="1"/>
  <c r="TC131" i="10"/>
  <c r="TC133" i="10" s="1"/>
  <c r="TD131" i="10"/>
  <c r="TD133" i="10" s="1"/>
  <c r="TE131" i="10"/>
  <c r="TE136" i="10" s="1"/>
  <c r="TF131" i="10"/>
  <c r="TF133" i="10" s="1"/>
  <c r="TG131" i="10"/>
  <c r="TG133" i="10" s="1"/>
  <c r="DR13" i="20"/>
  <c r="DP23" i="6"/>
  <c r="DP27" i="6"/>
  <c r="DP18" i="6"/>
  <c r="FL91" i="1"/>
  <c r="FM91" i="1"/>
  <c r="GE208" i="10" l="1"/>
  <c r="TA135" i="10"/>
  <c r="TA133" i="10"/>
  <c r="TE134" i="10"/>
  <c r="TE135" i="10"/>
  <c r="TE133" i="10"/>
  <c r="TA136" i="10"/>
  <c r="TF136" i="10"/>
  <c r="TF134" i="10"/>
  <c r="TF135" i="10"/>
  <c r="TB136" i="10"/>
  <c r="TB135" i="10"/>
  <c r="TB134" i="10"/>
  <c r="TD136" i="10"/>
  <c r="TG136" i="10"/>
  <c r="TC136" i="10"/>
  <c r="TD134" i="10"/>
  <c r="TG134" i="10"/>
  <c r="TC134" i="10"/>
  <c r="TD135" i="10"/>
  <c r="TG135" i="10"/>
  <c r="TC135" i="10"/>
  <c r="GD208" i="10" l="1"/>
  <c r="EB7" i="4"/>
  <c r="DO18" i="6"/>
  <c r="DO23" i="6"/>
  <c r="DO27" i="6"/>
  <c r="GC208" i="10" l="1"/>
  <c r="DP13" i="20"/>
  <c r="EA7" i="4"/>
  <c r="DN18" i="6"/>
  <c r="DN23" i="6"/>
  <c r="DN27" i="6"/>
  <c r="GB208" i="10" l="1"/>
  <c r="DL5" i="19"/>
  <c r="DZ7" i="4"/>
  <c r="GA208" i="10" l="1"/>
  <c r="AE15" i="14"/>
  <c r="AE17" i="14"/>
  <c r="DM18" i="6"/>
  <c r="DM23" i="6"/>
  <c r="DM27" i="6"/>
  <c r="FZ208" i="10" l="1"/>
  <c r="DK5" i="19"/>
  <c r="DK43" i="19"/>
  <c r="DN13" i="20"/>
  <c r="DY7" i="4"/>
  <c r="DL18" i="6"/>
  <c r="DL23" i="6"/>
  <c r="DL27" i="6"/>
  <c r="FY208" i="10" l="1"/>
  <c r="FX208" i="10" l="1"/>
  <c r="FW208" i="10" l="1"/>
  <c r="FV208" i="10" l="1"/>
  <c r="FU208" i="10" l="1"/>
  <c r="FT208" i="10" l="1"/>
  <c r="FS208" i="10" l="1"/>
  <c r="FR208" i="10" l="1"/>
  <c r="FQ208" i="10" l="1"/>
  <c r="FP208" i="10" l="1"/>
  <c r="FO208" i="10" l="1"/>
  <c r="FN208" i="10" l="1"/>
  <c r="FM208" i="10" l="1"/>
  <c r="FL208" i="10" l="1"/>
  <c r="FK208" i="10" l="1"/>
  <c r="FJ208" i="10" l="1"/>
  <c r="FI208" i="10" l="1"/>
  <c r="FH208" i="10" l="1"/>
  <c r="FG208" i="10" l="1"/>
  <c r="FF208" i="10" l="1"/>
  <c r="FE208" i="10" l="1"/>
  <c r="FD208" i="10" l="1"/>
  <c r="FC208" i="10" l="1"/>
  <c r="FB208" i="10" l="1"/>
  <c r="FA208" i="10" l="1"/>
  <c r="EZ208" i="10" l="1"/>
  <c r="EY208" i="10" l="1"/>
  <c r="EX208" i="10" l="1"/>
  <c r="EW208" i="10" l="1"/>
  <c r="EV208" i="10" l="1"/>
  <c r="EU208" i="10" l="1"/>
  <c r="ET208" i="10" l="1"/>
  <c r="ES208" i="10" l="1"/>
  <c r="ER208" i="10" l="1"/>
  <c r="EQ208" i="10" l="1"/>
  <c r="EP208" i="10" l="1"/>
  <c r="EO208" i="10" l="1"/>
  <c r="EN208" i="10" l="1"/>
  <c r="EM208" i="10" l="1"/>
  <c r="EL208" i="10" l="1"/>
  <c r="EK208" i="10" l="1"/>
  <c r="EJ208" i="10" l="1"/>
  <c r="EI208" i="10" l="1"/>
  <c r="EH208" i="10" l="1"/>
  <c r="EG208" i="10" l="1"/>
  <c r="EF208" i="10" l="1"/>
  <c r="EE208" i="10" l="1"/>
  <c r="ED208" i="10" l="1"/>
  <c r="EC208" i="10" l="1"/>
  <c r="EB208" i="10" l="1"/>
  <c r="EA208" i="10" l="1"/>
  <c r="DZ208" i="10" l="1"/>
  <c r="DY208" i="10" l="1"/>
  <c r="DX208" i="10" l="1"/>
  <c r="DW208" i="10" l="1"/>
  <c r="DV208" i="10" l="1"/>
  <c r="DU208" i="10" l="1"/>
  <c r="DT208" i="10" l="1"/>
  <c r="DS208" i="10" l="1"/>
  <c r="DR208" i="10" l="1"/>
  <c r="DQ208" i="10" l="1"/>
  <c r="DP208" i="10" l="1"/>
  <c r="DO208" i="10" l="1"/>
  <c r="DN208" i="10" l="1"/>
  <c r="DM208" i="10" l="1"/>
  <c r="DL208" i="10" l="1"/>
  <c r="DK208" i="10" l="1"/>
  <c r="DJ208" i="10" l="1"/>
  <c r="DI208" i="10" l="1"/>
  <c r="DH208" i="10" l="1"/>
  <c r="DG208" i="10" l="1"/>
  <c r="DF208" i="10" l="1"/>
  <c r="DE208" i="10" l="1"/>
  <c r="DD208" i="10" l="1"/>
  <c r="DC208" i="10" l="1"/>
  <c r="DB208" i="10" l="1"/>
  <c r="DA208" i="10" l="1"/>
  <c r="CZ208" i="10" l="1"/>
  <c r="CY208" i="10" l="1"/>
  <c r="CX208" i="10" l="1"/>
  <c r="CW208" i="10" l="1"/>
  <c r="CV208" i="10" l="1"/>
  <c r="CU208" i="10" l="1"/>
  <c r="CT208" i="10" l="1"/>
  <c r="CS208" i="10" l="1"/>
  <c r="CR208" i="10" l="1"/>
  <c r="CQ208" i="10" l="1"/>
  <c r="CP208" i="10" l="1"/>
  <c r="CO208" i="10" l="1"/>
  <c r="CN208" i="10" l="1"/>
  <c r="CM208" i="10" l="1"/>
  <c r="CL208" i="10" l="1"/>
  <c r="CK208" i="10" l="1"/>
  <c r="CJ208" i="10" l="1"/>
  <c r="CI208" i="10" l="1"/>
  <c r="CH208" i="10" l="1"/>
  <c r="CG208" i="10" l="1"/>
  <c r="CF208" i="10" l="1"/>
  <c r="CE208" i="10" l="1"/>
  <c r="CD208" i="10" l="1"/>
  <c r="CC208" i="10" l="1"/>
  <c r="CB208" i="10" l="1"/>
  <c r="CA208" i="10" l="1"/>
  <c r="BZ208" i="10" l="1"/>
  <c r="BY208" i="10" l="1"/>
  <c r="BX208" i="10" l="1"/>
  <c r="BW208" i="10" l="1"/>
  <c r="BV208" i="10" l="1"/>
  <c r="BU208" i="10" l="1"/>
  <c r="BT208" i="10" l="1"/>
  <c r="BS208" i="10" l="1"/>
  <c r="BR208" i="10" l="1"/>
  <c r="BQ208" i="10" l="1"/>
  <c r="BP208" i="10" l="1"/>
  <c r="BO208" i="10" l="1"/>
  <c r="BN208" i="10" l="1"/>
  <c r="BM208" i="10" l="1"/>
  <c r="BL208" i="10" l="1"/>
  <c r="BK208" i="10" l="1"/>
  <c r="BJ208" i="10" l="1"/>
  <c r="BI208" i="10" l="1"/>
  <c r="BH208" i="10" l="1"/>
  <c r="SS131" i="10"/>
  <c r="SS134" i="10" s="1"/>
  <c r="ST131" i="10"/>
  <c r="ST135" i="10" s="1"/>
  <c r="SU131" i="10"/>
  <c r="SU133" i="10" s="1"/>
  <c r="SV131" i="10"/>
  <c r="SV133" i="10" s="1"/>
  <c r="SW131" i="10"/>
  <c r="SW134" i="10" s="1"/>
  <c r="SX131" i="10"/>
  <c r="SX135" i="10" s="1"/>
  <c r="SY131" i="10"/>
  <c r="SY135" i="10" s="1"/>
  <c r="SZ131" i="10"/>
  <c r="SZ133" i="10" s="1"/>
  <c r="DI5" i="19"/>
  <c r="DJ5" i="19"/>
  <c r="DI43" i="19"/>
  <c r="DJ43" i="19"/>
  <c r="BG208" i="10" l="1"/>
  <c r="ST133" i="10"/>
  <c r="ST134" i="10"/>
  <c r="SY134" i="10"/>
  <c r="SU135" i="10"/>
  <c r="SY133" i="10"/>
  <c r="SX134" i="10"/>
  <c r="SX133" i="10"/>
  <c r="SY136" i="10"/>
  <c r="SU136" i="10"/>
  <c r="SU134" i="10"/>
  <c r="SX136" i="10"/>
  <c r="ST136" i="10"/>
  <c r="SS135" i="10"/>
  <c r="SS133" i="10"/>
  <c r="SZ135" i="10"/>
  <c r="SW133" i="10"/>
  <c r="SW136" i="10"/>
  <c r="SS136" i="10"/>
  <c r="SW135" i="10"/>
  <c r="SV134" i="10"/>
  <c r="SZ136" i="10"/>
  <c r="SV136" i="10"/>
  <c r="SV135" i="10"/>
  <c r="SZ134" i="10"/>
  <c r="DM13" i="20"/>
  <c r="DX7" i="4"/>
  <c r="DK18" i="6"/>
  <c r="DK23" i="6"/>
  <c r="DK27" i="6"/>
  <c r="BF208" i="10" l="1"/>
  <c r="DL13" i="20"/>
  <c r="DW7" i="4"/>
  <c r="DJ18" i="6"/>
  <c r="DJ23" i="6"/>
  <c r="DJ27" i="6"/>
  <c r="BE208" i="10" l="1"/>
  <c r="DH43" i="19"/>
  <c r="DH5" i="19"/>
  <c r="DK13" i="20"/>
  <c r="DV7" i="4"/>
  <c r="DI18" i="6"/>
  <c r="DI23" i="6"/>
  <c r="DI27" i="6"/>
  <c r="BD208" i="10" l="1"/>
  <c r="DH18" i="6"/>
  <c r="DH23" i="6"/>
  <c r="DH27" i="6"/>
  <c r="BC208" i="10" l="1"/>
  <c r="DJ13" i="20"/>
  <c r="DG43" i="19"/>
  <c r="DG5" i="19"/>
  <c r="DU7" i="4"/>
  <c r="AD15" i="14"/>
  <c r="AD17" i="14"/>
  <c r="BB208" i="10" l="1"/>
  <c r="DF43" i="19"/>
  <c r="DF5" i="19"/>
  <c r="DI13" i="20"/>
  <c r="DT7" i="4"/>
  <c r="BA208" i="10" l="1"/>
  <c r="DG18" i="6"/>
  <c r="DG23" i="6"/>
  <c r="DG27" i="6"/>
  <c r="AZ208" i="10" l="1"/>
  <c r="L167" i="10"/>
  <c r="L166" i="10" s="1"/>
  <c r="L169" i="10" l="1"/>
  <c r="L170" i="10"/>
  <c r="AY208" i="10"/>
  <c r="L168" i="10"/>
  <c r="K167" i="10"/>
  <c r="K166" i="10" s="1"/>
  <c r="K170" i="10" s="1"/>
  <c r="AX208" i="10" l="1"/>
  <c r="J167" i="10"/>
  <c r="J166" i="10" s="1"/>
  <c r="J170" i="10" s="1"/>
  <c r="K168" i="10"/>
  <c r="K169" i="10"/>
  <c r="SM131" i="10"/>
  <c r="SM133" i="10" s="1"/>
  <c r="SN131" i="10"/>
  <c r="SN135" i="10" s="1"/>
  <c r="SO131" i="10"/>
  <c r="SO133" i="10" s="1"/>
  <c r="SP131" i="10"/>
  <c r="SP133" i="10" s="1"/>
  <c r="SQ131" i="10"/>
  <c r="SQ135" i="10" s="1"/>
  <c r="SR131" i="10"/>
  <c r="SR133" i="10" s="1"/>
  <c r="DH13" i="20"/>
  <c r="DE5" i="19"/>
  <c r="DE43" i="19"/>
  <c r="DS7" i="4"/>
  <c r="DF23" i="6"/>
  <c r="DF27" i="6"/>
  <c r="DF18" i="6"/>
  <c r="AW208" i="10" l="1"/>
  <c r="I167" i="10"/>
  <c r="I166" i="10" s="1"/>
  <c r="I170" i="10" s="1"/>
  <c r="SM136" i="10"/>
  <c r="SM135" i="10"/>
  <c r="SP135" i="10"/>
  <c r="J168" i="10"/>
  <c r="J169" i="10"/>
  <c r="SQ134" i="10"/>
  <c r="SQ133" i="10"/>
  <c r="SP136" i="10"/>
  <c r="SO136" i="10"/>
  <c r="SO134" i="10"/>
  <c r="SQ136" i="10"/>
  <c r="SM134" i="10"/>
  <c r="SR136" i="10"/>
  <c r="SN136" i="10"/>
  <c r="SR135" i="10"/>
  <c r="SN133" i="10"/>
  <c r="SR134" i="10"/>
  <c r="SN134" i="10"/>
  <c r="SP134" i="10"/>
  <c r="SO135" i="10"/>
  <c r="DD5" i="19"/>
  <c r="DD43" i="19"/>
  <c r="DR7" i="4"/>
  <c r="DE18" i="6"/>
  <c r="DE23" i="6"/>
  <c r="DE27" i="6"/>
  <c r="AV208" i="10" l="1"/>
  <c r="H167" i="10"/>
  <c r="H166" i="10" s="1"/>
  <c r="H170" i="10" s="1"/>
  <c r="I168" i="10"/>
  <c r="I169" i="10"/>
  <c r="DQ7" i="4"/>
  <c r="DC5" i="19"/>
  <c r="DC43" i="19"/>
  <c r="DD23" i="6"/>
  <c r="DD27" i="6"/>
  <c r="DD18" i="6"/>
  <c r="DC23" i="6"/>
  <c r="DC27" i="6"/>
  <c r="DC18" i="6"/>
  <c r="DE13" i="20"/>
  <c r="DP7" i="4"/>
  <c r="DB5" i="19"/>
  <c r="DB43" i="19"/>
  <c r="AU208" i="10" l="1"/>
  <c r="G167" i="10"/>
  <c r="G166" i="10" s="1"/>
  <c r="G170" i="10" s="1"/>
  <c r="H168" i="10"/>
  <c r="H169" i="10"/>
  <c r="AC15" i="14"/>
  <c r="AC17" i="14"/>
  <c r="AT208" i="10" l="1"/>
  <c r="F167" i="10"/>
  <c r="F166" i="10" s="1"/>
  <c r="F170" i="10" s="1"/>
  <c r="G168" i="10"/>
  <c r="G169" i="10"/>
  <c r="DA5" i="19"/>
  <c r="DA43" i="19"/>
  <c r="DO7" i="4"/>
  <c r="DB18" i="6"/>
  <c r="DB23" i="6"/>
  <c r="DB27" i="6"/>
  <c r="AS208" i="10" l="1"/>
  <c r="E167" i="10"/>
  <c r="D167" i="10" s="1"/>
  <c r="F168" i="10"/>
  <c r="F169" i="10"/>
  <c r="AR208" i="10" l="1"/>
  <c r="E166" i="10"/>
  <c r="D166" i="10"/>
  <c r="D170" i="10" s="1"/>
  <c r="C167" i="10"/>
  <c r="C166" i="10" s="1"/>
  <c r="C170" i="10" s="1"/>
  <c r="SE131" i="10"/>
  <c r="SE134" i="10" s="1"/>
  <c r="SF131" i="10"/>
  <c r="SF133" i="10" s="1"/>
  <c r="SG131" i="10"/>
  <c r="SG134" i="10" s="1"/>
  <c r="SH131" i="10"/>
  <c r="SH136" i="10" s="1"/>
  <c r="SI131" i="10"/>
  <c r="SI134" i="10" s="1"/>
  <c r="SJ131" i="10"/>
  <c r="SJ133" i="10" s="1"/>
  <c r="SK131" i="10"/>
  <c r="SK134" i="10" s="1"/>
  <c r="SL131" i="10"/>
  <c r="SL136" i="10" s="1"/>
  <c r="E169" i="10" l="1"/>
  <c r="E170" i="10"/>
  <c r="AQ208" i="10"/>
  <c r="E168" i="10"/>
  <c r="C168" i="10"/>
  <c r="C169" i="10"/>
  <c r="D168" i="10"/>
  <c r="D169" i="10"/>
  <c r="SG135" i="10"/>
  <c r="SJ135" i="10"/>
  <c r="SI133" i="10"/>
  <c r="SI136" i="10"/>
  <c r="SE136" i="10"/>
  <c r="SE133" i="10"/>
  <c r="SI135" i="10"/>
  <c r="SG136" i="10"/>
  <c r="SE135" i="10"/>
  <c r="SK136" i="10"/>
  <c r="SK135" i="10"/>
  <c r="SJ134" i="10"/>
  <c r="SJ136" i="10"/>
  <c r="SF136" i="10"/>
  <c r="SF135" i="10"/>
  <c r="SF134" i="10"/>
  <c r="SL135" i="10"/>
  <c r="SL134" i="10"/>
  <c r="SL133" i="10"/>
  <c r="SH135" i="10"/>
  <c r="SH134" i="10"/>
  <c r="SH133" i="10"/>
  <c r="SK133" i="10"/>
  <c r="SG133" i="10"/>
  <c r="CZ18" i="6"/>
  <c r="DA18" i="6"/>
  <c r="DA23" i="6"/>
  <c r="DA27" i="6"/>
  <c r="CZ5" i="19"/>
  <c r="CZ43" i="19"/>
  <c r="DN7" i="4"/>
  <c r="AP208" i="10" l="1"/>
  <c r="DM7" i="4"/>
  <c r="AO208" i="10" l="1"/>
  <c r="CY5" i="19"/>
  <c r="CY43" i="19"/>
  <c r="CZ23" i="6"/>
  <c r="CZ27" i="6"/>
  <c r="AN208" i="10" l="1"/>
  <c r="DA13" i="20"/>
  <c r="CX5" i="19"/>
  <c r="CX43" i="19"/>
  <c r="DL7" i="4"/>
  <c r="CY18" i="6"/>
  <c r="CY23" i="6"/>
  <c r="CY27" i="6"/>
  <c r="AM208" i="10" l="1"/>
  <c r="CW5" i="19"/>
  <c r="CW43" i="19"/>
  <c r="DK7" i="4"/>
  <c r="AB15" i="14"/>
  <c r="AB17" i="14"/>
  <c r="CX18" i="6"/>
  <c r="CX23" i="6"/>
  <c r="CX27" i="6"/>
  <c r="AL208" i="10" l="1"/>
  <c r="CW18" i="6"/>
  <c r="CW23" i="6"/>
  <c r="CW27" i="6"/>
  <c r="CY13" i="20"/>
  <c r="CV5" i="19"/>
  <c r="CV43" i="19"/>
  <c r="DJ7" i="4"/>
  <c r="AK208" i="10" l="1"/>
  <c r="RY131" i="10"/>
  <c r="RY133" i="10" s="1"/>
  <c r="RZ131" i="10"/>
  <c r="RZ133" i="10" s="1"/>
  <c r="SA131" i="10"/>
  <c r="SA133" i="10" s="1"/>
  <c r="SB131" i="10"/>
  <c r="SB133" i="10" s="1"/>
  <c r="SC131" i="10"/>
  <c r="SC134" i="10" s="1"/>
  <c r="SD131" i="10"/>
  <c r="SD134" i="10" s="1"/>
  <c r="CV18" i="6"/>
  <c r="CV23" i="6"/>
  <c r="CV27" i="6"/>
  <c r="DI7" i="4"/>
  <c r="CU5" i="19"/>
  <c r="CU43" i="19"/>
  <c r="AJ208" i="10" l="1"/>
  <c r="RZ136" i="10"/>
  <c r="SD133" i="10"/>
  <c r="SD136" i="10"/>
  <c r="RZ135" i="10"/>
  <c r="SC133" i="10"/>
  <c r="SC136" i="10"/>
  <c r="RY135" i="10"/>
  <c r="RY136" i="10"/>
  <c r="SB136" i="10"/>
  <c r="SB134" i="10"/>
  <c r="SA136" i="10"/>
  <c r="SA134" i="10"/>
  <c r="SD135" i="10"/>
  <c r="RZ134" i="10"/>
  <c r="SC135" i="10"/>
  <c r="RY134" i="10"/>
  <c r="SB135" i="10"/>
  <c r="SA135" i="10"/>
  <c r="CT5" i="19"/>
  <c r="CT43" i="19"/>
  <c r="DH7" i="4"/>
  <c r="CU23" i="6"/>
  <c r="CU27" i="6"/>
  <c r="CU18" i="6"/>
  <c r="AI208" i="10" l="1"/>
  <c r="CT23" i="6"/>
  <c r="CT27" i="6"/>
  <c r="CT18" i="6"/>
  <c r="CS43" i="19"/>
  <c r="CS5" i="19"/>
  <c r="DG7" i="4"/>
  <c r="AA17" i="14"/>
  <c r="AA15" i="14"/>
  <c r="AH208" i="10" l="1"/>
  <c r="DF7" i="4"/>
  <c r="AG208" i="10" l="1"/>
  <c r="CS23" i="6"/>
  <c r="CS27" i="6"/>
  <c r="CS18" i="6"/>
  <c r="CR5" i="19"/>
  <c r="CR43" i="19"/>
  <c r="AF208" i="10" l="1"/>
  <c r="CT13" i="20"/>
  <c r="CQ5" i="19"/>
  <c r="CQ43" i="19"/>
  <c r="DE7" i="4"/>
  <c r="CR23" i="6"/>
  <c r="CR27" i="6"/>
  <c r="CR18" i="6"/>
  <c r="AE208" i="10" l="1"/>
  <c r="RR131" i="10"/>
  <c r="RR133" i="10" s="1"/>
  <c r="RS131" i="10"/>
  <c r="RS133" i="10" s="1"/>
  <c r="RT131" i="10"/>
  <c r="RT135" i="10" s="1"/>
  <c r="RU131" i="10"/>
  <c r="RU136" i="10" s="1"/>
  <c r="RV131" i="10"/>
  <c r="RV133" i="10" s="1"/>
  <c r="RW131" i="10"/>
  <c r="RW133" i="10" s="1"/>
  <c r="RX131" i="10"/>
  <c r="RX133" i="10" s="1"/>
  <c r="AD208" i="10" l="1"/>
  <c r="RR135" i="10"/>
  <c r="RT133" i="10"/>
  <c r="RT136" i="10"/>
  <c r="RX134" i="10"/>
  <c r="RT134" i="10"/>
  <c r="RX136" i="10"/>
  <c r="RV136" i="10"/>
  <c r="RS135" i="10"/>
  <c r="RU134" i="10"/>
  <c r="RS136" i="10"/>
  <c r="RW135" i="10"/>
  <c r="RW134" i="10"/>
  <c r="RS134" i="10"/>
  <c r="RU133" i="10"/>
  <c r="RW136" i="10"/>
  <c r="RR136" i="10"/>
  <c r="RV135" i="10"/>
  <c r="RV134" i="10"/>
  <c r="RR134" i="10"/>
  <c r="RU135" i="10"/>
  <c r="RX135" i="10"/>
  <c r="CS13" i="20"/>
  <c r="CP5" i="19"/>
  <c r="CP43" i="19"/>
  <c r="DD7" i="4"/>
  <c r="CP23" i="6"/>
  <c r="CQ23" i="6"/>
  <c r="CP27" i="6"/>
  <c r="CQ27" i="6"/>
  <c r="CP18" i="6"/>
  <c r="CQ18" i="6"/>
  <c r="AC208" i="10" l="1"/>
  <c r="CO5" i="19"/>
  <c r="CO43" i="19"/>
  <c r="DC7" i="4"/>
  <c r="AB208" i="10" l="1"/>
  <c r="CQ13" i="20"/>
  <c r="CN5" i="19"/>
  <c r="CN43" i="19"/>
  <c r="DB7" i="4"/>
  <c r="Z15" i="14"/>
  <c r="Z17" i="14"/>
  <c r="CO18" i="6"/>
  <c r="CO23" i="6"/>
  <c r="CO27" i="6"/>
  <c r="AA208" i="10" l="1"/>
  <c r="CM5" i="19"/>
  <c r="CM43" i="19"/>
  <c r="DA7" i="4"/>
  <c r="CN23" i="6"/>
  <c r="CN27" i="6"/>
  <c r="CN18" i="6"/>
  <c r="Z208" i="10" l="1"/>
  <c r="CZ7" i="4"/>
  <c r="CL5" i="19"/>
  <c r="CL43" i="19"/>
  <c r="CO13" i="20"/>
  <c r="CM23" i="6"/>
  <c r="CM27" i="6"/>
  <c r="CM18" i="6"/>
  <c r="Y208" i="10" l="1"/>
  <c r="RK131" i="10"/>
  <c r="RK133" i="10" s="1"/>
  <c r="RL131" i="10"/>
  <c r="RL134" i="10" s="1"/>
  <c r="RM131" i="10"/>
  <c r="RM134" i="10" s="1"/>
  <c r="RN131" i="10"/>
  <c r="RN133" i="10" s="1"/>
  <c r="RO131" i="10"/>
  <c r="RO133" i="10" s="1"/>
  <c r="RP131" i="10"/>
  <c r="RP133" i="10" s="1"/>
  <c r="RQ131" i="10"/>
  <c r="RQ134" i="10" s="1"/>
  <c r="X208" i="10" l="1"/>
  <c r="RP134" i="10"/>
  <c r="RK134" i="10"/>
  <c r="RP136" i="10"/>
  <c r="RL133" i="10"/>
  <c r="RL135" i="10"/>
  <c r="RK136" i="10"/>
  <c r="RO134" i="10"/>
  <c r="RL136" i="10"/>
  <c r="RQ135" i="10"/>
  <c r="RP135" i="10"/>
  <c r="RM133" i="10"/>
  <c r="RO136" i="10"/>
  <c r="RM135" i="10"/>
  <c r="RQ133" i="10"/>
  <c r="RN136" i="10"/>
  <c r="RN134" i="10"/>
  <c r="RQ136" i="10"/>
  <c r="RM136" i="10"/>
  <c r="RO135" i="10"/>
  <c r="RK135" i="10"/>
  <c r="RN135" i="10"/>
  <c r="CN13" i="20"/>
  <c r="CK5" i="19"/>
  <c r="CK43" i="19"/>
  <c r="CY7" i="4"/>
  <c r="CL27" i="6"/>
  <c r="CL23" i="6"/>
  <c r="CL18" i="6"/>
  <c r="W208" i="10" l="1"/>
  <c r="CK23" i="6"/>
  <c r="CK27" i="6"/>
  <c r="CK18" i="6"/>
  <c r="V208" i="10" l="1"/>
  <c r="CJ5" i="19"/>
  <c r="CJ43" i="19"/>
  <c r="CX7" i="4"/>
  <c r="U208" i="10" l="1"/>
  <c r="CJ18" i="6"/>
  <c r="CJ23" i="6"/>
  <c r="CJ27" i="6"/>
  <c r="CI5" i="19"/>
  <c r="CI43" i="19"/>
  <c r="CW7" i="4"/>
  <c r="T208" i="10" l="1"/>
  <c r="CK13" i="20"/>
  <c r="CH5" i="19"/>
  <c r="CH43" i="19"/>
  <c r="CV7" i="4"/>
  <c r="Y17" i="14"/>
  <c r="Y15" i="14"/>
  <c r="CI18" i="6"/>
  <c r="CI23" i="6"/>
  <c r="CI27" i="6"/>
  <c r="S208" i="10" l="1"/>
  <c r="CH23" i="6"/>
  <c r="CH27" i="6"/>
  <c r="CH18" i="6"/>
  <c r="R208" i="10" l="1"/>
  <c r="CJ13" i="20"/>
  <c r="CG5" i="19"/>
  <c r="CG43" i="19"/>
  <c r="CU7" i="4"/>
  <c r="Q208" i="10" l="1"/>
  <c r="CG23" i="6"/>
  <c r="CG27" i="6"/>
  <c r="CG18" i="6"/>
  <c r="RD131" i="10"/>
  <c r="RD133" i="10" s="1"/>
  <c r="RE131" i="10"/>
  <c r="RE133" i="10" s="1"/>
  <c r="RF131" i="10"/>
  <c r="RF133" i="10" s="1"/>
  <c r="RG131" i="10"/>
  <c r="RG133" i="10" s="1"/>
  <c r="RH131" i="10"/>
  <c r="RH136" i="10" s="1"/>
  <c r="RI131" i="10"/>
  <c r="RI133" i="10" s="1"/>
  <c r="RJ131" i="10"/>
  <c r="RJ133" i="10" s="1"/>
  <c r="CI13" i="20"/>
  <c r="CF5" i="19"/>
  <c r="CF43" i="19"/>
  <c r="CT7" i="4"/>
  <c r="CT18" i="4"/>
  <c r="P208" i="10" l="1"/>
  <c r="RE136" i="10"/>
  <c r="RE134" i="10"/>
  <c r="RE135" i="10"/>
  <c r="RI136" i="10"/>
  <c r="RI135" i="10"/>
  <c r="RI134" i="10"/>
  <c r="RG136" i="10"/>
  <c r="RH135" i="10"/>
  <c r="RH133" i="10"/>
  <c r="RH134" i="10"/>
  <c r="RD136" i="10"/>
  <c r="RD135" i="10"/>
  <c r="RD134" i="10"/>
  <c r="RJ136" i="10"/>
  <c r="RF136" i="10"/>
  <c r="RG134" i="10"/>
  <c r="RJ134" i="10"/>
  <c r="RF134" i="10"/>
  <c r="RG135" i="10"/>
  <c r="RJ135" i="10"/>
  <c r="RF135" i="10"/>
  <c r="CH13" i="20"/>
  <c r="CE5" i="19"/>
  <c r="CE43" i="19"/>
  <c r="CS18" i="4"/>
  <c r="CS7" i="4"/>
  <c r="CF23" i="6"/>
  <c r="CF27" i="6"/>
  <c r="CF18" i="6"/>
  <c r="O208" i="10" l="1"/>
  <c r="CE23" i="6"/>
  <c r="CE27" i="6"/>
  <c r="CE18" i="6"/>
  <c r="N208" i="10" l="1"/>
  <c r="CD5" i="19"/>
  <c r="CD43" i="19"/>
  <c r="CR7" i="4"/>
  <c r="M208" i="10" l="1"/>
  <c r="X17" i="14"/>
  <c r="X15" i="14"/>
  <c r="CD15" i="6"/>
  <c r="CE15" i="6" s="1"/>
  <c r="CF15" i="6" s="1"/>
  <c r="CG15" i="6" s="1"/>
  <c r="CH15" i="6" s="1"/>
  <c r="CI15" i="6" s="1"/>
  <c r="CJ15" i="6" s="1"/>
  <c r="CK15" i="6" s="1"/>
  <c r="CL15" i="6" s="1"/>
  <c r="CM15" i="6" s="1"/>
  <c r="CN15" i="6" s="1"/>
  <c r="CO15" i="6" s="1"/>
  <c r="CP15" i="6" s="1"/>
  <c r="CQ15" i="6" s="1"/>
  <c r="CD18" i="6"/>
  <c r="CD23" i="6"/>
  <c r="CD27" i="6"/>
  <c r="CF13" i="20"/>
  <c r="CC5" i="19"/>
  <c r="CC43" i="19"/>
  <c r="CQ7" i="4"/>
  <c r="L208" i="10" l="1"/>
  <c r="CR15" i="6"/>
  <c r="CB5" i="19"/>
  <c r="CB43" i="19"/>
  <c r="CP7" i="4"/>
  <c r="CC23" i="6"/>
  <c r="CC27" i="6"/>
  <c r="CC18" i="6"/>
  <c r="K208" i="10" l="1"/>
  <c r="CS15" i="6"/>
  <c r="CB23" i="6"/>
  <c r="CB27" i="6"/>
  <c r="CB18" i="6"/>
  <c r="J208" i="10" l="1"/>
  <c r="CT15" i="6"/>
  <c r="QV131" i="10"/>
  <c r="QV135" i="10" s="1"/>
  <c r="QW131" i="10"/>
  <c r="QW133" i="10" s="1"/>
  <c r="QX131" i="10"/>
  <c r="QX133" i="10" s="1"/>
  <c r="QY131" i="10"/>
  <c r="QY135" i="10" s="1"/>
  <c r="QZ131" i="10"/>
  <c r="QZ133" i="10" s="1"/>
  <c r="RA131" i="10"/>
  <c r="RA133" i="10" s="1"/>
  <c r="RB131" i="10"/>
  <c r="RB136" i="10" s="1"/>
  <c r="RC131" i="10"/>
  <c r="RC135" i="10" s="1"/>
  <c r="I208" i="10" l="1"/>
  <c r="CU15" i="6"/>
  <c r="QV133" i="10"/>
  <c r="QZ136" i="10"/>
  <c r="QV134" i="10"/>
  <c r="QW136" i="10"/>
  <c r="RA134" i="10"/>
  <c r="QV136" i="10"/>
  <c r="QZ134" i="10"/>
  <c r="QZ135" i="10"/>
  <c r="RA136" i="10"/>
  <c r="QX135" i="10"/>
  <c r="QW134" i="10"/>
  <c r="RB133" i="10"/>
  <c r="RC134" i="10"/>
  <c r="RC136" i="10"/>
  <c r="QY136" i="10"/>
  <c r="RB135" i="10"/>
  <c r="RB134" i="10"/>
  <c r="QX134" i="10"/>
  <c r="QY134" i="10"/>
  <c r="QX136" i="10"/>
  <c r="RA135" i="10"/>
  <c r="QW135" i="10"/>
  <c r="RC133" i="10"/>
  <c r="QY133" i="10"/>
  <c r="CD13" i="20"/>
  <c r="CA5" i="19"/>
  <c r="CA43" i="19"/>
  <c r="CO7" i="4"/>
  <c r="H208" i="10" l="1"/>
  <c r="CV15" i="6"/>
  <c r="CA23" i="6"/>
  <c r="CA27" i="6"/>
  <c r="CA18" i="6"/>
  <c r="CC13" i="20"/>
  <c r="BZ5" i="19"/>
  <c r="BZ43" i="19"/>
  <c r="CN7" i="4"/>
  <c r="G208" i="10" l="1"/>
  <c r="CW15" i="6"/>
  <c r="BZ23" i="6"/>
  <c r="BZ27" i="6"/>
  <c r="BZ18" i="6"/>
  <c r="CB13" i="20"/>
  <c r="BY5" i="19"/>
  <c r="BY43" i="19"/>
  <c r="CM7" i="4"/>
  <c r="F208" i="10" l="1"/>
  <c r="CX15" i="6"/>
  <c r="CA13" i="20"/>
  <c r="BX5" i="19"/>
  <c r="BX43" i="19"/>
  <c r="CL7" i="4"/>
  <c r="W17" i="14"/>
  <c r="W15" i="14"/>
  <c r="BY23" i="6"/>
  <c r="BY27" i="6"/>
  <c r="BY18" i="6"/>
  <c r="E208" i="10" l="1"/>
  <c r="CY15" i="6"/>
  <c r="BX18" i="6"/>
  <c r="BX23" i="6"/>
  <c r="BX27" i="6"/>
  <c r="D208" i="10" l="1"/>
  <c r="CZ15" i="6"/>
  <c r="BZ13" i="20"/>
  <c r="BW5" i="19"/>
  <c r="BW43" i="19"/>
  <c r="CK7" i="4"/>
  <c r="C208" i="10" l="1"/>
  <c r="DA15" i="6"/>
  <c r="QO131" i="10"/>
  <c r="QO134" i="10" s="1"/>
  <c r="QP131" i="10"/>
  <c r="QP133" i="10" s="1"/>
  <c r="QQ131" i="10"/>
  <c r="QQ133" i="10" s="1"/>
  <c r="QR131" i="10"/>
  <c r="QR135" i="10" s="1"/>
  <c r="QS131" i="10"/>
  <c r="QS135" i="10" s="1"/>
  <c r="QT131" i="10"/>
  <c r="QT133" i="10" s="1"/>
  <c r="QU131" i="10"/>
  <c r="QU136" i="10" s="1"/>
  <c r="DB15" i="6" l="1"/>
  <c r="QS133" i="10"/>
  <c r="QO135" i="10"/>
  <c r="QO136" i="10"/>
  <c r="QO133" i="10"/>
  <c r="QS136" i="10"/>
  <c r="QS134" i="10"/>
  <c r="QU134" i="10"/>
  <c r="QU135" i="10"/>
  <c r="QU133" i="10"/>
  <c r="QR136" i="10"/>
  <c r="QQ136" i="10"/>
  <c r="QT136" i="10"/>
  <c r="QP136" i="10"/>
  <c r="QQ135" i="10"/>
  <c r="QQ134" i="10"/>
  <c r="QR134" i="10"/>
  <c r="QT134" i="10"/>
  <c r="QP134" i="10"/>
  <c r="QT135" i="10"/>
  <c r="QP135" i="10"/>
  <c r="QR133" i="10"/>
  <c r="BW23" i="6"/>
  <c r="BW27" i="6"/>
  <c r="BW18" i="6"/>
  <c r="DC15" i="6" l="1"/>
  <c r="BY13" i="20"/>
  <c r="BV5" i="19"/>
  <c r="BV43" i="19"/>
  <c r="CJ7" i="4"/>
  <c r="DD15" i="6" l="1"/>
  <c r="BV23" i="6"/>
  <c r="BV27" i="6"/>
  <c r="BV18" i="6"/>
  <c r="BU5" i="19"/>
  <c r="BU43" i="19"/>
  <c r="CI7" i="4"/>
  <c r="DE15" i="6" l="1"/>
  <c r="BU23" i="6"/>
  <c r="BU27" i="6"/>
  <c r="BU18" i="6"/>
  <c r="DF15" i="6" l="1"/>
  <c r="C72" i="15"/>
  <c r="C65" i="15"/>
  <c r="C60" i="15"/>
  <c r="C52" i="15"/>
  <c r="C48" i="15"/>
  <c r="C44" i="15"/>
  <c r="C39" i="15"/>
  <c r="C32" i="15"/>
  <c r="C27" i="15"/>
  <c r="C23" i="15"/>
  <c r="C20" i="15"/>
  <c r="C16" i="15"/>
  <c r="C12" i="15"/>
  <c r="C6" i="15"/>
  <c r="DJ83" i="28"/>
  <c r="TQ82" i="28"/>
  <c r="TP82" i="28"/>
  <c r="TO82" i="28"/>
  <c r="TN82" i="28"/>
  <c r="TK82" i="28"/>
  <c r="TJ82" i="28"/>
  <c r="TI82" i="28"/>
  <c r="TH82" i="28"/>
  <c r="TG82" i="28"/>
  <c r="TD82" i="28"/>
  <c r="TC82" i="28"/>
  <c r="TB82" i="28"/>
  <c r="SZ82" i="28"/>
  <c r="SN82" i="28"/>
  <c r="SM82" i="28"/>
  <c r="SL82" i="28"/>
  <c r="SI82" i="28"/>
  <c r="SH82" i="28"/>
  <c r="SG82" i="28"/>
  <c r="SF82" i="28"/>
  <c r="SB82" i="28"/>
  <c r="SA82" i="28"/>
  <c r="RZ82" i="28"/>
  <c r="RY82" i="28"/>
  <c r="RX82" i="28"/>
  <c r="RU82" i="28"/>
  <c r="RT82" i="28"/>
  <c r="RS82" i="28"/>
  <c r="RR82" i="28"/>
  <c r="RQ82" i="28"/>
  <c r="RN82" i="28"/>
  <c r="RM82" i="28"/>
  <c r="RL82" i="28"/>
  <c r="RK82" i="28"/>
  <c r="RJ82" i="28"/>
  <c r="RG82" i="28"/>
  <c r="RF82" i="28"/>
  <c r="RD82" i="28"/>
  <c r="RC82" i="28"/>
  <c r="OH82" i="28"/>
  <c r="NI82" i="28"/>
  <c r="TQ81" i="28"/>
  <c r="TP81" i="28"/>
  <c r="TO81" i="28"/>
  <c r="TN81" i="28"/>
  <c r="TK81" i="28"/>
  <c r="TJ81" i="28"/>
  <c r="TI81" i="28"/>
  <c r="TH81" i="28"/>
  <c r="TG81" i="28"/>
  <c r="TD81" i="28"/>
  <c r="TC81" i="28"/>
  <c r="TB81" i="28"/>
  <c r="SZ81" i="28"/>
  <c r="SN81" i="28"/>
  <c r="SM81" i="28"/>
  <c r="SL81" i="28"/>
  <c r="SI81" i="28"/>
  <c r="SH81" i="28"/>
  <c r="SG81" i="28"/>
  <c r="SF81" i="28"/>
  <c r="SB81" i="28"/>
  <c r="SA81" i="28"/>
  <c r="RZ81" i="28"/>
  <c r="RY81" i="28"/>
  <c r="RX81" i="28"/>
  <c r="RU81" i="28"/>
  <c r="RT81" i="28"/>
  <c r="RS81" i="28"/>
  <c r="RR81" i="28"/>
  <c r="RQ81" i="28"/>
  <c r="RN81" i="28"/>
  <c r="RM81" i="28"/>
  <c r="RL81" i="28"/>
  <c r="RK81" i="28"/>
  <c r="RJ81" i="28"/>
  <c r="RG81" i="28"/>
  <c r="RF81" i="28"/>
  <c r="RD81" i="28"/>
  <c r="RC81" i="28"/>
  <c r="OH81" i="28"/>
  <c r="NI81" i="28"/>
  <c r="TQ80" i="28"/>
  <c r="TP80" i="28"/>
  <c r="TO80" i="28"/>
  <c r="TN80" i="28"/>
  <c r="TK80" i="28"/>
  <c r="TJ80" i="28"/>
  <c r="TI80" i="28"/>
  <c r="TH80" i="28"/>
  <c r="TG80" i="28"/>
  <c r="TD80" i="28"/>
  <c r="TC80" i="28"/>
  <c r="TB80" i="28"/>
  <c r="SZ80" i="28"/>
  <c r="SN80" i="28"/>
  <c r="SM80" i="28"/>
  <c r="SL80" i="28"/>
  <c r="SI80" i="28"/>
  <c r="SH80" i="28"/>
  <c r="SG80" i="28"/>
  <c r="SF80" i="28"/>
  <c r="SB80" i="28"/>
  <c r="SA80" i="28"/>
  <c r="RZ80" i="28"/>
  <c r="RY80" i="28"/>
  <c r="RX80" i="28"/>
  <c r="RU80" i="28"/>
  <c r="RT80" i="28"/>
  <c r="RS80" i="28"/>
  <c r="RR80" i="28"/>
  <c r="RQ80" i="28"/>
  <c r="RN80" i="28"/>
  <c r="RM80" i="28"/>
  <c r="RL80" i="28"/>
  <c r="RK80" i="28"/>
  <c r="RJ80" i="28"/>
  <c r="RG80" i="28"/>
  <c r="RF80" i="28"/>
  <c r="RD80" i="28"/>
  <c r="RC80" i="28"/>
  <c r="OH80" i="28"/>
  <c r="NI80" i="28"/>
  <c r="IN80" i="28"/>
  <c r="HU80" i="28"/>
  <c r="GM80" i="28"/>
  <c r="EW80" i="28"/>
  <c r="EO80" i="28"/>
  <c r="EL80" i="28"/>
  <c r="EI80" i="28"/>
  <c r="EG80" i="28"/>
  <c r="EF80" i="28"/>
  <c r="EB80" i="28"/>
  <c r="DX80" i="28"/>
  <c r="DT80" i="28"/>
  <c r="DR80" i="28"/>
  <c r="DQ80" i="28"/>
  <c r="DN80" i="28"/>
  <c r="DL80" i="28"/>
  <c r="DK80" i="28"/>
  <c r="DJ80" i="28"/>
  <c r="DF80" i="28"/>
  <c r="CS80" i="28"/>
  <c r="CR80" i="28"/>
  <c r="CQ80" i="28"/>
  <c r="CO80" i="28"/>
  <c r="CL80" i="28"/>
  <c r="CK80" i="28"/>
  <c r="CJ80" i="28"/>
  <c r="TQ79" i="28"/>
  <c r="TP79" i="28"/>
  <c r="TO79" i="28"/>
  <c r="TN79" i="28"/>
  <c r="TK79" i="28"/>
  <c r="TJ79" i="28"/>
  <c r="TI79" i="28"/>
  <c r="TH79" i="28"/>
  <c r="TG79" i="28"/>
  <c r="TD79" i="28"/>
  <c r="TC79" i="28"/>
  <c r="TB79" i="28"/>
  <c r="SZ79" i="28"/>
  <c r="SN79" i="28"/>
  <c r="SM79" i="28"/>
  <c r="SL79" i="28"/>
  <c r="SI79" i="28"/>
  <c r="SH79" i="28"/>
  <c r="SG79" i="28"/>
  <c r="SF79" i="28"/>
  <c r="SB79" i="28"/>
  <c r="SA79" i="28"/>
  <c r="RZ79" i="28"/>
  <c r="RY79" i="28"/>
  <c r="RX79" i="28"/>
  <c r="RU79" i="28"/>
  <c r="RT79" i="28"/>
  <c r="RS79" i="28"/>
  <c r="RR79" i="28"/>
  <c r="RQ79" i="28"/>
  <c r="RN79" i="28"/>
  <c r="RM79" i="28"/>
  <c r="RL79" i="28"/>
  <c r="RK79" i="28"/>
  <c r="RJ79" i="28"/>
  <c r="RG79" i="28"/>
  <c r="RF79" i="28"/>
  <c r="RD79" i="28"/>
  <c r="RC79" i="28"/>
  <c r="OH79" i="28"/>
  <c r="NI79" i="28"/>
  <c r="IN79" i="28"/>
  <c r="HU79" i="28"/>
  <c r="GM79" i="28"/>
  <c r="EW79" i="28"/>
  <c r="EO79" i="28"/>
  <c r="EL79" i="28"/>
  <c r="EI79" i="28"/>
  <c r="EG79" i="28"/>
  <c r="EF79" i="28"/>
  <c r="EB79" i="28"/>
  <c r="DX79" i="28"/>
  <c r="DT79" i="28"/>
  <c r="DR79" i="28"/>
  <c r="DQ79" i="28"/>
  <c r="DN79" i="28"/>
  <c r="DL79" i="28"/>
  <c r="DK79" i="28"/>
  <c r="DJ79" i="28"/>
  <c r="DF79" i="28"/>
  <c r="CS79" i="28"/>
  <c r="CR79" i="28"/>
  <c r="CQ79" i="28"/>
  <c r="CO79" i="28"/>
  <c r="CL79" i="28"/>
  <c r="CK79" i="28"/>
  <c r="CJ79" i="28"/>
  <c r="TQ78" i="28"/>
  <c r="TP78" i="28"/>
  <c r="TO78" i="28"/>
  <c r="TN78" i="28"/>
  <c r="TM78" i="28"/>
  <c r="TL78" i="28"/>
  <c r="TK78" i="28"/>
  <c r="TJ78" i="28"/>
  <c r="TI78" i="28"/>
  <c r="TH78" i="28"/>
  <c r="TG78" i="28"/>
  <c r="TF78" i="28"/>
  <c r="TE78" i="28"/>
  <c r="TD78" i="28"/>
  <c r="TC78" i="28"/>
  <c r="TB78" i="28"/>
  <c r="SZ78" i="28"/>
  <c r="SN78" i="28"/>
  <c r="SM78" i="28"/>
  <c r="SL78" i="28"/>
  <c r="SK78" i="28"/>
  <c r="SJ78" i="28"/>
  <c r="SI78" i="28"/>
  <c r="SH78" i="28"/>
  <c r="SG78" i="28"/>
  <c r="SF78" i="28"/>
  <c r="SD78" i="28"/>
  <c r="SC78" i="28"/>
  <c r="SB78" i="28"/>
  <c r="SA78" i="28"/>
  <c r="RZ78" i="28"/>
  <c r="RY78" i="28"/>
  <c r="RX78" i="28"/>
  <c r="RW78" i="28"/>
  <c r="RV78" i="28"/>
  <c r="RU78" i="28"/>
  <c r="RT78" i="28"/>
  <c r="RS78" i="28"/>
  <c r="RR78" i="28"/>
  <c r="RQ78" i="28"/>
  <c r="RP78" i="28"/>
  <c r="RO78" i="28"/>
  <c r="RN78" i="28"/>
  <c r="RM78" i="28"/>
  <c r="RL78" i="28"/>
  <c r="RK78" i="28"/>
  <c r="RJ78" i="28"/>
  <c r="RI78" i="28"/>
  <c r="RH78" i="28"/>
  <c r="RG78" i="28"/>
  <c r="RF78" i="28"/>
  <c r="RD78" i="28"/>
  <c r="RC78" i="28"/>
  <c r="OJ78" i="28"/>
  <c r="OI78" i="28"/>
  <c r="OH78" i="28"/>
  <c r="NI78" i="28"/>
  <c r="IN78" i="28"/>
  <c r="HU78" i="28"/>
  <c r="GO78" i="28"/>
  <c r="GN78" i="28"/>
  <c r="GM78" i="28"/>
  <c r="EY78" i="28"/>
  <c r="EX78" i="28"/>
  <c r="EW78" i="28"/>
  <c r="EO78" i="28"/>
  <c r="EL78" i="28"/>
  <c r="EK78" i="28"/>
  <c r="EJ78" i="28"/>
  <c r="EI78" i="28"/>
  <c r="EG78" i="28"/>
  <c r="EF78" i="28"/>
  <c r="EE78" i="28"/>
  <c r="ED78" i="28"/>
  <c r="EC78" i="28"/>
  <c r="EB78" i="28"/>
  <c r="DX78" i="28"/>
  <c r="DT78" i="28"/>
  <c r="DR78" i="28"/>
  <c r="DQ78" i="28"/>
  <c r="DP78" i="28"/>
  <c r="DO78" i="28"/>
  <c r="DN78" i="28"/>
  <c r="DL78" i="28"/>
  <c r="DK78" i="28"/>
  <c r="DJ78" i="28"/>
  <c r="DF78" i="28"/>
  <c r="CU78" i="28"/>
  <c r="CT78" i="28"/>
  <c r="CS78" i="28"/>
  <c r="CR78" i="28"/>
  <c r="CQ78" i="28"/>
  <c r="CO78" i="28"/>
  <c r="CN78" i="28"/>
  <c r="CM78" i="28"/>
  <c r="CL78" i="28"/>
  <c r="CK78" i="28"/>
  <c r="CJ78" i="28"/>
  <c r="BM78" i="28"/>
  <c r="BL78" i="28"/>
  <c r="BK78" i="28"/>
  <c r="BJ78" i="28"/>
  <c r="BG78" i="28"/>
  <c r="TQ77" i="28"/>
  <c r="TP77" i="28"/>
  <c r="TO77" i="28"/>
  <c r="TN77" i="28"/>
  <c r="TM77" i="28"/>
  <c r="TL77" i="28"/>
  <c r="TK77" i="28"/>
  <c r="TJ77" i="28"/>
  <c r="TI77" i="28"/>
  <c r="TH77" i="28"/>
  <c r="TG77" i="28"/>
  <c r="TF77" i="28"/>
  <c r="TE77" i="28"/>
  <c r="TD77" i="28"/>
  <c r="TC77" i="28"/>
  <c r="TB77" i="28"/>
  <c r="SZ77" i="28"/>
  <c r="SN77" i="28"/>
  <c r="SM77" i="28"/>
  <c r="SL77" i="28"/>
  <c r="SK77" i="28"/>
  <c r="SJ77" i="28"/>
  <c r="SI77" i="28"/>
  <c r="SH77" i="28"/>
  <c r="SG77" i="28"/>
  <c r="SF77" i="28"/>
  <c r="SD77" i="28"/>
  <c r="SC77" i="28"/>
  <c r="SB77" i="28"/>
  <c r="SA77" i="28"/>
  <c r="RZ77" i="28"/>
  <c r="RY77" i="28"/>
  <c r="RX77" i="28"/>
  <c r="RW77" i="28"/>
  <c r="RV77" i="28"/>
  <c r="RU77" i="28"/>
  <c r="RT77" i="28"/>
  <c r="RS77" i="28"/>
  <c r="RR77" i="28"/>
  <c r="RQ77" i="28"/>
  <c r="RP77" i="28"/>
  <c r="RO77" i="28"/>
  <c r="RN77" i="28"/>
  <c r="RM77" i="28"/>
  <c r="RL77" i="28"/>
  <c r="RK77" i="28"/>
  <c r="RJ77" i="28"/>
  <c r="RI77" i="28"/>
  <c r="RH77" i="28"/>
  <c r="RG77" i="28"/>
  <c r="RF77" i="28"/>
  <c r="RD77" i="28"/>
  <c r="RC77" i="28"/>
  <c r="OJ77" i="28"/>
  <c r="OI77" i="28"/>
  <c r="OH77" i="28"/>
  <c r="NI77" i="28"/>
  <c r="IN77" i="28"/>
  <c r="HU77" i="28"/>
  <c r="GO77" i="28"/>
  <c r="GN77" i="28"/>
  <c r="GM77" i="28"/>
  <c r="EY77" i="28"/>
  <c r="EX77" i="28"/>
  <c r="EW77" i="28"/>
  <c r="EO77" i="28"/>
  <c r="EL77" i="28"/>
  <c r="EK77" i="28"/>
  <c r="EJ77" i="28"/>
  <c r="EI77" i="28"/>
  <c r="EG77" i="28"/>
  <c r="EF77" i="28"/>
  <c r="EE77" i="28"/>
  <c r="ED77" i="28"/>
  <c r="EC77" i="28"/>
  <c r="EB77" i="28"/>
  <c r="DX77" i="28"/>
  <c r="DT77" i="28"/>
  <c r="DR77" i="28"/>
  <c r="DQ77" i="28"/>
  <c r="DP77" i="28"/>
  <c r="DO77" i="28"/>
  <c r="DN77" i="28"/>
  <c r="DL77" i="28"/>
  <c r="DK77" i="28"/>
  <c r="DJ77" i="28"/>
  <c r="DF77" i="28"/>
  <c r="CU77" i="28"/>
  <c r="CT77" i="28"/>
  <c r="CS77" i="28"/>
  <c r="CR77" i="28"/>
  <c r="CQ77" i="28"/>
  <c r="CO77" i="28"/>
  <c r="CN77" i="28"/>
  <c r="CM77" i="28"/>
  <c r="CL77" i="28"/>
  <c r="CK77" i="28"/>
  <c r="CJ77" i="28"/>
  <c r="BM77" i="28"/>
  <c r="BL77" i="28"/>
  <c r="BK77" i="28"/>
  <c r="BJ77" i="28"/>
  <c r="BG77" i="28"/>
  <c r="TQ76" i="28"/>
  <c r="TP76" i="28"/>
  <c r="TO76" i="28"/>
  <c r="TN76" i="28"/>
  <c r="TM76" i="28"/>
  <c r="TL76" i="28"/>
  <c r="TK76" i="28"/>
  <c r="TJ76" i="28"/>
  <c r="TI76" i="28"/>
  <c r="TH76" i="28"/>
  <c r="TG76" i="28"/>
  <c r="TF76" i="28"/>
  <c r="TE76" i="28"/>
  <c r="TD76" i="28"/>
  <c r="TC76" i="28"/>
  <c r="TB76" i="28"/>
  <c r="SZ76" i="28"/>
  <c r="SN76" i="28"/>
  <c r="SM76" i="28"/>
  <c r="SL76" i="28"/>
  <c r="SK76" i="28"/>
  <c r="SJ76" i="28"/>
  <c r="SI76" i="28"/>
  <c r="SH76" i="28"/>
  <c r="SG76" i="28"/>
  <c r="SF76" i="28"/>
  <c r="SD76" i="28"/>
  <c r="SC76" i="28"/>
  <c r="SB76" i="28"/>
  <c r="SA76" i="28"/>
  <c r="RZ76" i="28"/>
  <c r="RY76" i="28"/>
  <c r="RX76" i="28"/>
  <c r="RW76" i="28"/>
  <c r="RV76" i="28"/>
  <c r="RU76" i="28"/>
  <c r="RT76" i="28"/>
  <c r="RS76" i="28"/>
  <c r="RR76" i="28"/>
  <c r="RQ76" i="28"/>
  <c r="RP76" i="28"/>
  <c r="RO76" i="28"/>
  <c r="RN76" i="28"/>
  <c r="RM76" i="28"/>
  <c r="RL76" i="28"/>
  <c r="RK76" i="28"/>
  <c r="RJ76" i="28"/>
  <c r="RI76" i="28"/>
  <c r="RH76" i="28"/>
  <c r="RG76" i="28"/>
  <c r="RF76" i="28"/>
  <c r="RD76" i="28"/>
  <c r="RC76" i="28"/>
  <c r="OJ76" i="28"/>
  <c r="OI76" i="28"/>
  <c r="OH76" i="28"/>
  <c r="NI76" i="28"/>
  <c r="IN76" i="28"/>
  <c r="HU76" i="28"/>
  <c r="GO76" i="28"/>
  <c r="GN76" i="28"/>
  <c r="GM76" i="28"/>
  <c r="EY76" i="28"/>
  <c r="EX76" i="28"/>
  <c r="EW76" i="28"/>
  <c r="EO76" i="28"/>
  <c r="EL76" i="28"/>
  <c r="EK76" i="28"/>
  <c r="EJ76" i="28"/>
  <c r="EI76" i="28"/>
  <c r="EG76" i="28"/>
  <c r="EF76" i="28"/>
  <c r="EE76" i="28"/>
  <c r="ED76" i="28"/>
  <c r="EC76" i="28"/>
  <c r="EB76" i="28"/>
  <c r="DX76" i="28"/>
  <c r="DT76" i="28"/>
  <c r="DR76" i="28"/>
  <c r="DQ76" i="28"/>
  <c r="DP76" i="28"/>
  <c r="DO76" i="28"/>
  <c r="DN76" i="28"/>
  <c r="DL76" i="28"/>
  <c r="DK76" i="28"/>
  <c r="DJ76" i="28"/>
  <c r="DF76" i="28"/>
  <c r="CU76" i="28"/>
  <c r="CT76" i="28"/>
  <c r="CS76" i="28"/>
  <c r="CR76" i="28"/>
  <c r="CQ76" i="28"/>
  <c r="CO76" i="28"/>
  <c r="CN76" i="28"/>
  <c r="CM76" i="28"/>
  <c r="CL76" i="28"/>
  <c r="CK76" i="28"/>
  <c r="CJ76" i="28"/>
  <c r="BM76" i="28"/>
  <c r="BL76" i="28"/>
  <c r="BK76" i="28"/>
  <c r="BJ76" i="28"/>
  <c r="BG76" i="28"/>
  <c r="TQ75" i="28"/>
  <c r="TP75" i="28"/>
  <c r="TO75" i="28"/>
  <c r="TN75" i="28"/>
  <c r="TM75" i="28"/>
  <c r="TL75" i="28"/>
  <c r="TK75" i="28"/>
  <c r="TJ75" i="28"/>
  <c r="TI75" i="28"/>
  <c r="TH75" i="28"/>
  <c r="TG75" i="28"/>
  <c r="TF75" i="28"/>
  <c r="TE75" i="28"/>
  <c r="TD75" i="28"/>
  <c r="TC75" i="28"/>
  <c r="TB75" i="28"/>
  <c r="SZ75" i="28"/>
  <c r="SN75" i="28"/>
  <c r="SM75" i="28"/>
  <c r="SL75" i="28"/>
  <c r="SK75" i="28"/>
  <c r="SJ75" i="28"/>
  <c r="SI75" i="28"/>
  <c r="SH75" i="28"/>
  <c r="SG75" i="28"/>
  <c r="SF75" i="28"/>
  <c r="SD75" i="28"/>
  <c r="SC75" i="28"/>
  <c r="SB75" i="28"/>
  <c r="SA75" i="28"/>
  <c r="RZ75" i="28"/>
  <c r="RY75" i="28"/>
  <c r="RX75" i="28"/>
  <c r="RW75" i="28"/>
  <c r="RV75" i="28"/>
  <c r="RU75" i="28"/>
  <c r="RT75" i="28"/>
  <c r="RS75" i="28"/>
  <c r="RR75" i="28"/>
  <c r="RQ75" i="28"/>
  <c r="RP75" i="28"/>
  <c r="RO75" i="28"/>
  <c r="RN75" i="28"/>
  <c r="RM75" i="28"/>
  <c r="RL75" i="28"/>
  <c r="RK75" i="28"/>
  <c r="RJ75" i="28"/>
  <c r="RI75" i="28"/>
  <c r="RH75" i="28"/>
  <c r="RG75" i="28"/>
  <c r="RF75" i="28"/>
  <c r="RD75" i="28"/>
  <c r="RC75" i="28"/>
  <c r="OJ75" i="28"/>
  <c r="OI75" i="28"/>
  <c r="OH75" i="28"/>
  <c r="NI75" i="28"/>
  <c r="IN75" i="28"/>
  <c r="HU75" i="28"/>
  <c r="GO75" i="28"/>
  <c r="GN75" i="28"/>
  <c r="GM75" i="28"/>
  <c r="EY75" i="28"/>
  <c r="EX75" i="28"/>
  <c r="EW75" i="28"/>
  <c r="EO75" i="28"/>
  <c r="EL75" i="28"/>
  <c r="EK75" i="28"/>
  <c r="EJ75" i="28"/>
  <c r="EI75" i="28"/>
  <c r="EG75" i="28"/>
  <c r="EF75" i="28"/>
  <c r="EE75" i="28"/>
  <c r="ED75" i="28"/>
  <c r="EC75" i="28"/>
  <c r="EB75" i="28"/>
  <c r="DX75" i="28"/>
  <c r="DT75" i="28"/>
  <c r="DR75" i="28"/>
  <c r="DQ75" i="28"/>
  <c r="DP75" i="28"/>
  <c r="DO75" i="28"/>
  <c r="DN75" i="28"/>
  <c r="DL75" i="28"/>
  <c r="DK75" i="28"/>
  <c r="DJ75" i="28"/>
  <c r="DF75" i="28"/>
  <c r="CU75" i="28"/>
  <c r="CT75" i="28"/>
  <c r="CS75" i="28"/>
  <c r="CR75" i="28"/>
  <c r="CQ75" i="28"/>
  <c r="CO75" i="28"/>
  <c r="CN75" i="28"/>
  <c r="CM75" i="28"/>
  <c r="CL75" i="28"/>
  <c r="CK75" i="28"/>
  <c r="CJ75" i="28"/>
  <c r="BM75" i="28"/>
  <c r="BL75" i="28"/>
  <c r="BK75" i="28"/>
  <c r="BJ75" i="28"/>
  <c r="BG75" i="28"/>
  <c r="TQ74" i="28"/>
  <c r="TP74" i="28"/>
  <c r="TO74" i="28"/>
  <c r="TN74" i="28"/>
  <c r="TM74" i="28"/>
  <c r="TL74" i="28"/>
  <c r="TK74" i="28"/>
  <c r="TJ74" i="28"/>
  <c r="TI74" i="28"/>
  <c r="TH74" i="28"/>
  <c r="TG74" i="28"/>
  <c r="TF74" i="28"/>
  <c r="TE74" i="28"/>
  <c r="TD74" i="28"/>
  <c r="TC74" i="28"/>
  <c r="TB74" i="28"/>
  <c r="SZ74" i="28"/>
  <c r="SN74" i="28"/>
  <c r="SM74" i="28"/>
  <c r="SL74" i="28"/>
  <c r="SK74" i="28"/>
  <c r="SJ74" i="28"/>
  <c r="SI74" i="28"/>
  <c r="SH74" i="28"/>
  <c r="SG74" i="28"/>
  <c r="SF74" i="28"/>
  <c r="SD74" i="28"/>
  <c r="SC74" i="28"/>
  <c r="SB74" i="28"/>
  <c r="SA74" i="28"/>
  <c r="RZ74" i="28"/>
  <c r="RY74" i="28"/>
  <c r="RX74" i="28"/>
  <c r="RW74" i="28"/>
  <c r="RV74" i="28"/>
  <c r="RU74" i="28"/>
  <c r="RT74" i="28"/>
  <c r="RS74" i="28"/>
  <c r="RR74" i="28"/>
  <c r="RQ74" i="28"/>
  <c r="RP74" i="28"/>
  <c r="RO74" i="28"/>
  <c r="RN74" i="28"/>
  <c r="RM74" i="28"/>
  <c r="RL74" i="28"/>
  <c r="RK74" i="28"/>
  <c r="RJ74" i="28"/>
  <c r="RI74" i="28"/>
  <c r="RH74" i="28"/>
  <c r="RG74" i="28"/>
  <c r="RF74" i="28"/>
  <c r="RD74" i="28"/>
  <c r="RC74" i="28"/>
  <c r="OJ74" i="28"/>
  <c r="OI74" i="28"/>
  <c r="OH74" i="28"/>
  <c r="NI74" i="28"/>
  <c r="IN74" i="28"/>
  <c r="HU74" i="28"/>
  <c r="GO74" i="28"/>
  <c r="GN74" i="28"/>
  <c r="GM74" i="28"/>
  <c r="EY74" i="28"/>
  <c r="EX74" i="28"/>
  <c r="EW74" i="28"/>
  <c r="EO74" i="28"/>
  <c r="EL74" i="28"/>
  <c r="EK74" i="28"/>
  <c r="EJ74" i="28"/>
  <c r="EI74" i="28"/>
  <c r="EG74" i="28"/>
  <c r="EF74" i="28"/>
  <c r="EE74" i="28"/>
  <c r="ED74" i="28"/>
  <c r="EC74" i="28"/>
  <c r="EB74" i="28"/>
  <c r="DX74" i="28"/>
  <c r="DT74" i="28"/>
  <c r="DR74" i="28"/>
  <c r="DQ74" i="28"/>
  <c r="DP74" i="28"/>
  <c r="DO74" i="28"/>
  <c r="DN74" i="28"/>
  <c r="DL74" i="28"/>
  <c r="DK74" i="28"/>
  <c r="DJ74" i="28"/>
  <c r="DF74" i="28"/>
  <c r="CU74" i="28"/>
  <c r="CT74" i="28"/>
  <c r="CS74" i="28"/>
  <c r="CR74" i="28"/>
  <c r="CQ74" i="28"/>
  <c r="CO74" i="28"/>
  <c r="CN74" i="28"/>
  <c r="CM74" i="28"/>
  <c r="CL74" i="28"/>
  <c r="CK74" i="28"/>
  <c r="CJ74" i="28"/>
  <c r="BM74" i="28"/>
  <c r="BL74" i="28"/>
  <c r="BK74" i="28"/>
  <c r="BJ74" i="28"/>
  <c r="BG74" i="28"/>
  <c r="TQ73" i="28"/>
  <c r="TP73" i="28"/>
  <c r="TO73" i="28"/>
  <c r="TN73" i="28"/>
  <c r="TM73" i="28"/>
  <c r="TL73" i="28"/>
  <c r="TK73" i="28"/>
  <c r="TJ73" i="28"/>
  <c r="TI73" i="28"/>
  <c r="TH73" i="28"/>
  <c r="TG73" i="28"/>
  <c r="TF73" i="28"/>
  <c r="TE73" i="28"/>
  <c r="TD73" i="28"/>
  <c r="TC73" i="28"/>
  <c r="TB73" i="28"/>
  <c r="SZ73" i="28"/>
  <c r="SN73" i="28"/>
  <c r="SM73" i="28"/>
  <c r="SL73" i="28"/>
  <c r="SK73" i="28"/>
  <c r="SJ73" i="28"/>
  <c r="SI73" i="28"/>
  <c r="SH73" i="28"/>
  <c r="SG73" i="28"/>
  <c r="SF73" i="28"/>
  <c r="SD73" i="28"/>
  <c r="SC73" i="28"/>
  <c r="SB73" i="28"/>
  <c r="SA73" i="28"/>
  <c r="RZ73" i="28"/>
  <c r="RY73" i="28"/>
  <c r="RX73" i="28"/>
  <c r="RW73" i="28"/>
  <c r="RV73" i="28"/>
  <c r="RU73" i="28"/>
  <c r="RT73" i="28"/>
  <c r="RS73" i="28"/>
  <c r="RR73" i="28"/>
  <c r="RQ73" i="28"/>
  <c r="RP73" i="28"/>
  <c r="RO73" i="28"/>
  <c r="RN73" i="28"/>
  <c r="RM73" i="28"/>
  <c r="RL73" i="28"/>
  <c r="RK73" i="28"/>
  <c r="RJ73" i="28"/>
  <c r="RI73" i="28"/>
  <c r="RH73" i="28"/>
  <c r="RG73" i="28"/>
  <c r="RF73" i="28"/>
  <c r="RD73" i="28"/>
  <c r="RC73" i="28"/>
  <c r="OJ73" i="28"/>
  <c r="OI73" i="28"/>
  <c r="OH73" i="28"/>
  <c r="NI73" i="28"/>
  <c r="IN73" i="28"/>
  <c r="HU73" i="28"/>
  <c r="GO73" i="28"/>
  <c r="GN73" i="28"/>
  <c r="GM73" i="28"/>
  <c r="EY73" i="28"/>
  <c r="EX73" i="28"/>
  <c r="EW73" i="28"/>
  <c r="EO73" i="28"/>
  <c r="EL73" i="28"/>
  <c r="EK73" i="28"/>
  <c r="EJ73" i="28"/>
  <c r="EI73" i="28"/>
  <c r="EG73" i="28"/>
  <c r="EF73" i="28"/>
  <c r="EE73" i="28"/>
  <c r="ED73" i="28"/>
  <c r="EC73" i="28"/>
  <c r="EB73" i="28"/>
  <c r="DX73" i="28"/>
  <c r="DT73" i="28"/>
  <c r="DR73" i="28"/>
  <c r="DQ73" i="28"/>
  <c r="DP73" i="28"/>
  <c r="DO73" i="28"/>
  <c r="DN73" i="28"/>
  <c r="DL73" i="28"/>
  <c r="DK73" i="28"/>
  <c r="DJ73" i="28"/>
  <c r="DF73" i="28"/>
  <c r="CU73" i="28"/>
  <c r="CT73" i="28"/>
  <c r="CS73" i="28"/>
  <c r="CR73" i="28"/>
  <c r="CQ73" i="28"/>
  <c r="CO73" i="28"/>
  <c r="CN73" i="28"/>
  <c r="CM73" i="28"/>
  <c r="CL73" i="28"/>
  <c r="CK73" i="28"/>
  <c r="CJ73" i="28"/>
  <c r="BM73" i="28"/>
  <c r="BL73" i="28"/>
  <c r="BK73" i="28"/>
  <c r="BJ73" i="28"/>
  <c r="BG73" i="28"/>
  <c r="TQ72" i="28"/>
  <c r="TP72" i="28"/>
  <c r="TO72" i="28"/>
  <c r="TN72" i="28"/>
  <c r="TM72" i="28"/>
  <c r="TL72" i="28"/>
  <c r="TK72" i="28"/>
  <c r="TJ72" i="28"/>
  <c r="TI72" i="28"/>
  <c r="TH72" i="28"/>
  <c r="TG72" i="28"/>
  <c r="TF72" i="28"/>
  <c r="TE72" i="28"/>
  <c r="TD72" i="28"/>
  <c r="TC72" i="28"/>
  <c r="TB72" i="28"/>
  <c r="SZ72" i="28"/>
  <c r="SN72" i="28"/>
  <c r="SM72" i="28"/>
  <c r="SL72" i="28"/>
  <c r="SK72" i="28"/>
  <c r="SJ72" i="28"/>
  <c r="SI72" i="28"/>
  <c r="SH72" i="28"/>
  <c r="SG72" i="28"/>
  <c r="SF72" i="28"/>
  <c r="SD72" i="28"/>
  <c r="SC72" i="28"/>
  <c r="SB72" i="28"/>
  <c r="SA72" i="28"/>
  <c r="RZ72" i="28"/>
  <c r="RY72" i="28"/>
  <c r="RX72" i="28"/>
  <c r="RW72" i="28"/>
  <c r="RV72" i="28"/>
  <c r="RU72" i="28"/>
  <c r="RT72" i="28"/>
  <c r="RS72" i="28"/>
  <c r="RR72" i="28"/>
  <c r="RQ72" i="28"/>
  <c r="RP72" i="28"/>
  <c r="RO72" i="28"/>
  <c r="RN72" i="28"/>
  <c r="RM72" i="28"/>
  <c r="RL72" i="28"/>
  <c r="RK72" i="28"/>
  <c r="RJ72" i="28"/>
  <c r="RI72" i="28"/>
  <c r="RH72" i="28"/>
  <c r="RG72" i="28"/>
  <c r="RF72" i="28"/>
  <c r="RD72" i="28"/>
  <c r="RC72" i="28"/>
  <c r="OJ72" i="28"/>
  <c r="OI72" i="28"/>
  <c r="OH72" i="28"/>
  <c r="NI72" i="28"/>
  <c r="IN72" i="28"/>
  <c r="HU72" i="28"/>
  <c r="GO72" i="28"/>
  <c r="GN72" i="28"/>
  <c r="GM72" i="28"/>
  <c r="EY72" i="28"/>
  <c r="EX72" i="28"/>
  <c r="EW72" i="28"/>
  <c r="EO72" i="28"/>
  <c r="EL72" i="28"/>
  <c r="EK72" i="28"/>
  <c r="EJ72" i="28"/>
  <c r="EI72" i="28"/>
  <c r="EG72" i="28"/>
  <c r="EF72" i="28"/>
  <c r="EE72" i="28"/>
  <c r="ED72" i="28"/>
  <c r="EC72" i="28"/>
  <c r="EB72" i="28"/>
  <c r="DX72" i="28"/>
  <c r="DT72" i="28"/>
  <c r="DR72" i="28"/>
  <c r="DQ72" i="28"/>
  <c r="DP72" i="28"/>
  <c r="DO72" i="28"/>
  <c r="DN72" i="28"/>
  <c r="DL72" i="28"/>
  <c r="DK72" i="28"/>
  <c r="DJ72" i="28"/>
  <c r="DF72" i="28"/>
  <c r="CU72" i="28"/>
  <c r="CT72" i="28"/>
  <c r="CS72" i="28"/>
  <c r="CR72" i="28"/>
  <c r="CQ72" i="28"/>
  <c r="CO72" i="28"/>
  <c r="CN72" i="28"/>
  <c r="CM72" i="28"/>
  <c r="CL72" i="28"/>
  <c r="CK72" i="28"/>
  <c r="CJ72" i="28"/>
  <c r="BM72" i="28"/>
  <c r="BL72" i="28"/>
  <c r="BK72" i="28"/>
  <c r="BJ72" i="28"/>
  <c r="BG72" i="28"/>
  <c r="TQ71" i="28"/>
  <c r="TP71" i="28"/>
  <c r="TO71" i="28"/>
  <c r="TN71" i="28"/>
  <c r="TM71" i="28"/>
  <c r="TL71" i="28"/>
  <c r="TK71" i="28"/>
  <c r="TJ71" i="28"/>
  <c r="TI71" i="28"/>
  <c r="TH71" i="28"/>
  <c r="TG71" i="28"/>
  <c r="TF71" i="28"/>
  <c r="TE71" i="28"/>
  <c r="TD71" i="28"/>
  <c r="TC71" i="28"/>
  <c r="TB71" i="28"/>
  <c r="SZ71" i="28"/>
  <c r="SN71" i="28"/>
  <c r="SM71" i="28"/>
  <c r="SL71" i="28"/>
  <c r="SK71" i="28"/>
  <c r="SJ71" i="28"/>
  <c r="SI71" i="28"/>
  <c r="SH71" i="28"/>
  <c r="SG71" i="28"/>
  <c r="SF71" i="28"/>
  <c r="SD71" i="28"/>
  <c r="SC71" i="28"/>
  <c r="SB71" i="28"/>
  <c r="SA71" i="28"/>
  <c r="RZ71" i="28"/>
  <c r="RY71" i="28"/>
  <c r="RX71" i="28"/>
  <c r="RW71" i="28"/>
  <c r="RV71" i="28"/>
  <c r="RU71" i="28"/>
  <c r="RT71" i="28"/>
  <c r="RS71" i="28"/>
  <c r="RR71" i="28"/>
  <c r="RQ71" i="28"/>
  <c r="RP71" i="28"/>
  <c r="RO71" i="28"/>
  <c r="RN71" i="28"/>
  <c r="RM71" i="28"/>
  <c r="RL71" i="28"/>
  <c r="RK71" i="28"/>
  <c r="RJ71" i="28"/>
  <c r="RI71" i="28"/>
  <c r="RH71" i="28"/>
  <c r="RG71" i="28"/>
  <c r="RF71" i="28"/>
  <c r="RD71" i="28"/>
  <c r="RC71" i="28"/>
  <c r="OJ71" i="28"/>
  <c r="OI71" i="28"/>
  <c r="OH71" i="28"/>
  <c r="NI71" i="28"/>
  <c r="IN71" i="28"/>
  <c r="HU71" i="28"/>
  <c r="GO71" i="28"/>
  <c r="GN71" i="28"/>
  <c r="GM71" i="28"/>
  <c r="EY71" i="28"/>
  <c r="EX71" i="28"/>
  <c r="EW71" i="28"/>
  <c r="EO71" i="28"/>
  <c r="EL71" i="28"/>
  <c r="EK71" i="28"/>
  <c r="EJ71" i="28"/>
  <c r="EI71" i="28"/>
  <c r="EG71" i="28"/>
  <c r="EF71" i="28"/>
  <c r="EE71" i="28"/>
  <c r="ED71" i="28"/>
  <c r="EC71" i="28"/>
  <c r="EB71" i="28"/>
  <c r="DX71" i="28"/>
  <c r="DT71" i="28"/>
  <c r="DR71" i="28"/>
  <c r="DQ71" i="28"/>
  <c r="DP71" i="28"/>
  <c r="DO71" i="28"/>
  <c r="DN71" i="28"/>
  <c r="DL71" i="28"/>
  <c r="DK71" i="28"/>
  <c r="DJ71" i="28"/>
  <c r="DF71" i="28"/>
  <c r="CU71" i="28"/>
  <c r="CT71" i="28"/>
  <c r="CS71" i="28"/>
  <c r="CR71" i="28"/>
  <c r="CQ71" i="28"/>
  <c r="CO71" i="28"/>
  <c r="CN71" i="28"/>
  <c r="CM71" i="28"/>
  <c r="CL71" i="28"/>
  <c r="CK71" i="28"/>
  <c r="CJ71" i="28"/>
  <c r="BM71" i="28"/>
  <c r="BL71" i="28"/>
  <c r="BK71" i="28"/>
  <c r="BJ71" i="28"/>
  <c r="BG71" i="28"/>
  <c r="TQ70" i="28"/>
  <c r="TP70" i="28"/>
  <c r="TO70" i="28"/>
  <c r="TN70" i="28"/>
  <c r="TM70" i="28"/>
  <c r="TL70" i="28"/>
  <c r="TK70" i="28"/>
  <c r="TJ70" i="28"/>
  <c r="TI70" i="28"/>
  <c r="TH70" i="28"/>
  <c r="TG70" i="28"/>
  <c r="TF70" i="28"/>
  <c r="TE70" i="28"/>
  <c r="TD70" i="28"/>
  <c r="TC70" i="28"/>
  <c r="TB70" i="28"/>
  <c r="SZ70" i="28"/>
  <c r="SN70" i="28"/>
  <c r="SM70" i="28"/>
  <c r="SL70" i="28"/>
  <c r="SK70" i="28"/>
  <c r="SJ70" i="28"/>
  <c r="SI70" i="28"/>
  <c r="SH70" i="28"/>
  <c r="SG70" i="28"/>
  <c r="SF70" i="28"/>
  <c r="SD70" i="28"/>
  <c r="SC70" i="28"/>
  <c r="SB70" i="28"/>
  <c r="SA70" i="28"/>
  <c r="RZ70" i="28"/>
  <c r="RY70" i="28"/>
  <c r="RX70" i="28"/>
  <c r="RW70" i="28"/>
  <c r="RV70" i="28"/>
  <c r="RU70" i="28"/>
  <c r="RT70" i="28"/>
  <c r="RS70" i="28"/>
  <c r="RR70" i="28"/>
  <c r="RQ70" i="28"/>
  <c r="RP70" i="28"/>
  <c r="RO70" i="28"/>
  <c r="RN70" i="28"/>
  <c r="RM70" i="28"/>
  <c r="RL70" i="28"/>
  <c r="RK70" i="28"/>
  <c r="RJ70" i="28"/>
  <c r="RI70" i="28"/>
  <c r="RH70" i="28"/>
  <c r="RG70" i="28"/>
  <c r="RF70" i="28"/>
  <c r="RD70" i="28"/>
  <c r="RC70" i="28"/>
  <c r="OJ70" i="28"/>
  <c r="OI70" i="28"/>
  <c r="OH70" i="28"/>
  <c r="NI70" i="28"/>
  <c r="IN70" i="28"/>
  <c r="HU70" i="28"/>
  <c r="GO70" i="28"/>
  <c r="GN70" i="28"/>
  <c r="GM70" i="28"/>
  <c r="EY70" i="28"/>
  <c r="EX70" i="28"/>
  <c r="EW70" i="28"/>
  <c r="EO70" i="28"/>
  <c r="EL70" i="28"/>
  <c r="EK70" i="28"/>
  <c r="EJ70" i="28"/>
  <c r="EI70" i="28"/>
  <c r="EG70" i="28"/>
  <c r="EF70" i="28"/>
  <c r="EE70" i="28"/>
  <c r="ED70" i="28"/>
  <c r="EC70" i="28"/>
  <c r="EB70" i="28"/>
  <c r="DX70" i="28"/>
  <c r="DT70" i="28"/>
  <c r="DR70" i="28"/>
  <c r="DQ70" i="28"/>
  <c r="DP70" i="28"/>
  <c r="DO70" i="28"/>
  <c r="DN70" i="28"/>
  <c r="DL70" i="28"/>
  <c r="DK70" i="28"/>
  <c r="DJ70" i="28"/>
  <c r="DF70" i="28"/>
  <c r="CU70" i="28"/>
  <c r="CT70" i="28"/>
  <c r="CS70" i="28"/>
  <c r="CR70" i="28"/>
  <c r="CQ70" i="28"/>
  <c r="CO70" i="28"/>
  <c r="CN70" i="28"/>
  <c r="CM70" i="28"/>
  <c r="CL70" i="28"/>
  <c r="CK70" i="28"/>
  <c r="CJ70" i="28"/>
  <c r="BM70" i="28"/>
  <c r="BL70" i="28"/>
  <c r="BK70" i="28"/>
  <c r="BJ70" i="28"/>
  <c r="BG70" i="28"/>
  <c r="TQ69" i="28"/>
  <c r="TP69" i="28"/>
  <c r="TO69" i="28"/>
  <c r="TN69" i="28"/>
  <c r="TM69" i="28"/>
  <c r="TL69" i="28"/>
  <c r="TK69" i="28"/>
  <c r="TJ69" i="28"/>
  <c r="TI69" i="28"/>
  <c r="TH69" i="28"/>
  <c r="TG69" i="28"/>
  <c r="TF69" i="28"/>
  <c r="TE69" i="28"/>
  <c r="TD69" i="28"/>
  <c r="TC69" i="28"/>
  <c r="TB69" i="28"/>
  <c r="SZ69" i="28"/>
  <c r="SN69" i="28"/>
  <c r="SM69" i="28"/>
  <c r="SL69" i="28"/>
  <c r="SK69" i="28"/>
  <c r="SJ69" i="28"/>
  <c r="SI69" i="28"/>
  <c r="SH69" i="28"/>
  <c r="SG69" i="28"/>
  <c r="SF69" i="28"/>
  <c r="SD69" i="28"/>
  <c r="SC69" i="28"/>
  <c r="SB69" i="28"/>
  <c r="SA69" i="28"/>
  <c r="RZ69" i="28"/>
  <c r="RY69" i="28"/>
  <c r="RX69" i="28"/>
  <c r="RW69" i="28"/>
  <c r="RV69" i="28"/>
  <c r="RU69" i="28"/>
  <c r="RT69" i="28"/>
  <c r="RS69" i="28"/>
  <c r="RR69" i="28"/>
  <c r="RQ69" i="28"/>
  <c r="RP69" i="28"/>
  <c r="RO69" i="28"/>
  <c r="RN69" i="28"/>
  <c r="RM69" i="28"/>
  <c r="RL69" i="28"/>
  <c r="RK69" i="28"/>
  <c r="RJ69" i="28"/>
  <c r="RI69" i="28"/>
  <c r="RH69" i="28"/>
  <c r="RG69" i="28"/>
  <c r="RF69" i="28"/>
  <c r="RD69" i="28"/>
  <c r="RC69" i="28"/>
  <c r="OJ69" i="28"/>
  <c r="OI69" i="28"/>
  <c r="OH69" i="28"/>
  <c r="NI69" i="28"/>
  <c r="IN69" i="28"/>
  <c r="HU69" i="28"/>
  <c r="GO69" i="28"/>
  <c r="GN69" i="28"/>
  <c r="GM69" i="28"/>
  <c r="EY69" i="28"/>
  <c r="EX69" i="28"/>
  <c r="EW69" i="28"/>
  <c r="EO69" i="28"/>
  <c r="EL69" i="28"/>
  <c r="EK69" i="28"/>
  <c r="EJ69" i="28"/>
  <c r="EI69" i="28"/>
  <c r="EG69" i="28"/>
  <c r="EF69" i="28"/>
  <c r="EE69" i="28"/>
  <c r="ED69" i="28"/>
  <c r="EC69" i="28"/>
  <c r="EB69" i="28"/>
  <c r="DX69" i="28"/>
  <c r="DT69" i="28"/>
  <c r="DR69" i="28"/>
  <c r="DQ69" i="28"/>
  <c r="DP69" i="28"/>
  <c r="DO69" i="28"/>
  <c r="DN69" i="28"/>
  <c r="DL69" i="28"/>
  <c r="DK69" i="28"/>
  <c r="DJ69" i="28"/>
  <c r="DF69" i="28"/>
  <c r="CU69" i="28"/>
  <c r="CT69" i="28"/>
  <c r="CS69" i="28"/>
  <c r="CR69" i="28"/>
  <c r="CQ69" i="28"/>
  <c r="CO69" i="28"/>
  <c r="CN69" i="28"/>
  <c r="CM69" i="28"/>
  <c r="CL69" i="28"/>
  <c r="CK69" i="28"/>
  <c r="CJ69" i="28"/>
  <c r="BM69" i="28"/>
  <c r="BL69" i="28"/>
  <c r="BK69" i="28"/>
  <c r="BJ69" i="28"/>
  <c r="BG69" i="28"/>
  <c r="TQ66" i="28"/>
  <c r="TQ83" i="28" s="1"/>
  <c r="TP66" i="28"/>
  <c r="TO66" i="28"/>
  <c r="TN66" i="28"/>
  <c r="TM66" i="28"/>
  <c r="TL66" i="28"/>
  <c r="TK66" i="28"/>
  <c r="TJ66" i="28"/>
  <c r="TI66" i="28"/>
  <c r="TH66" i="28"/>
  <c r="TG66" i="28"/>
  <c r="TF66" i="28"/>
  <c r="TE66" i="28"/>
  <c r="TD66" i="28"/>
  <c r="TC66" i="28"/>
  <c r="TB66" i="28"/>
  <c r="SZ66" i="28"/>
  <c r="SN66" i="28"/>
  <c r="SM66" i="28"/>
  <c r="SL66" i="28"/>
  <c r="SK66" i="28"/>
  <c r="SJ66" i="28"/>
  <c r="SI66" i="28"/>
  <c r="SH66" i="28"/>
  <c r="SG66" i="28"/>
  <c r="SF66" i="28"/>
  <c r="SD66" i="28"/>
  <c r="SC66" i="28"/>
  <c r="SB66" i="28"/>
  <c r="SA66" i="28"/>
  <c r="RZ66" i="28"/>
  <c r="RY66" i="28"/>
  <c r="RX66" i="28"/>
  <c r="RX83" i="28" s="1"/>
  <c r="RW66" i="28"/>
  <c r="RV66" i="28"/>
  <c r="RU66" i="28"/>
  <c r="RT66" i="28"/>
  <c r="RS66" i="28"/>
  <c r="RR66" i="28"/>
  <c r="RQ66" i="28"/>
  <c r="RP66" i="28"/>
  <c r="RO66" i="28"/>
  <c r="RN66" i="28"/>
  <c r="RM66" i="28"/>
  <c r="RL66" i="28"/>
  <c r="RK66" i="28"/>
  <c r="RJ66" i="28"/>
  <c r="RI66" i="28"/>
  <c r="RH66" i="28"/>
  <c r="RG66" i="28"/>
  <c r="RF66" i="28"/>
  <c r="RD66" i="28"/>
  <c r="RC66" i="28"/>
  <c r="OJ66" i="28"/>
  <c r="OI66" i="28"/>
  <c r="OH66" i="28"/>
  <c r="NI66" i="28"/>
  <c r="IN66" i="28"/>
  <c r="HU66" i="28"/>
  <c r="GO66" i="28"/>
  <c r="GN66" i="28"/>
  <c r="GM66" i="28"/>
  <c r="EY66" i="28"/>
  <c r="EX66" i="28"/>
  <c r="EW66" i="28"/>
  <c r="EW83" i="28" s="1"/>
  <c r="EO66" i="28"/>
  <c r="EL66" i="28"/>
  <c r="EK66" i="28"/>
  <c r="EJ66" i="28"/>
  <c r="EI66" i="28"/>
  <c r="EG66" i="28"/>
  <c r="EF66" i="28"/>
  <c r="EE66" i="28"/>
  <c r="ED66" i="28"/>
  <c r="EC66" i="28"/>
  <c r="EB66" i="28"/>
  <c r="DX66" i="28"/>
  <c r="DT66" i="28"/>
  <c r="DR66" i="28"/>
  <c r="DQ66" i="28"/>
  <c r="DP66" i="28"/>
  <c r="DO66" i="28"/>
  <c r="DN66" i="28"/>
  <c r="DL66" i="28"/>
  <c r="DK66" i="28"/>
  <c r="DJ66" i="28"/>
  <c r="DF66" i="28"/>
  <c r="CU66" i="28"/>
  <c r="CT66" i="28"/>
  <c r="CS66" i="28"/>
  <c r="CR66" i="28"/>
  <c r="CQ66" i="28"/>
  <c r="CO66" i="28"/>
  <c r="CN66" i="28"/>
  <c r="CM66" i="28"/>
  <c r="CL66" i="28"/>
  <c r="CK66" i="28"/>
  <c r="CK83" i="28" s="1"/>
  <c r="CJ66" i="28"/>
  <c r="BM66" i="28"/>
  <c r="BL66" i="28"/>
  <c r="BK66" i="28"/>
  <c r="BJ66" i="28"/>
  <c r="BG66" i="28"/>
  <c r="TM49" i="28"/>
  <c r="TE49" i="28"/>
  <c r="GN49" i="28"/>
  <c r="EJ49" i="28"/>
  <c r="DO49" i="28"/>
  <c r="CS49" i="28"/>
  <c r="EF48" i="28"/>
  <c r="TN47" i="28"/>
  <c r="TM47" i="28"/>
  <c r="TL47" i="28"/>
  <c r="TF47" i="28"/>
  <c r="TE47" i="28"/>
  <c r="SZ47" i="28"/>
  <c r="SK47" i="28"/>
  <c r="SJ47" i="28"/>
  <c r="SD47" i="28"/>
  <c r="SC47" i="28"/>
  <c r="RW47" i="28"/>
  <c r="RV47" i="28"/>
  <c r="RP47" i="28"/>
  <c r="RO47" i="28"/>
  <c r="RM47" i="28"/>
  <c r="RI47" i="28"/>
  <c r="RH47" i="28"/>
  <c r="OJ47" i="28"/>
  <c r="OI47" i="28"/>
  <c r="GO47" i="28"/>
  <c r="GN47" i="28"/>
  <c r="EY47" i="28"/>
  <c r="EX47" i="28"/>
  <c r="EK47" i="28"/>
  <c r="EJ47" i="28"/>
  <c r="EE47" i="28"/>
  <c r="ED47" i="28"/>
  <c r="EC47" i="28"/>
  <c r="DP47" i="28"/>
  <c r="DO47" i="28"/>
  <c r="CU47" i="28"/>
  <c r="CT47" i="28"/>
  <c r="CN47" i="28"/>
  <c r="CM47" i="28"/>
  <c r="BL47" i="28"/>
  <c r="BK47" i="28"/>
  <c r="TM45" i="28"/>
  <c r="TE45" i="28"/>
  <c r="SN45" i="28"/>
  <c r="SF45" i="28"/>
  <c r="RQ45" i="28"/>
  <c r="RI45" i="28"/>
  <c r="OH45" i="28"/>
  <c r="GN45" i="28"/>
  <c r="EJ45" i="28"/>
  <c r="DX45" i="28"/>
  <c r="DO45" i="28"/>
  <c r="CS45" i="28"/>
  <c r="TQ43" i="28"/>
  <c r="TI43" i="28"/>
  <c r="SA43" i="28"/>
  <c r="EW43" i="28"/>
  <c r="EE43" i="28"/>
  <c r="DJ43" i="28"/>
  <c r="TQ38" i="28"/>
  <c r="TP38" i="28"/>
  <c r="TO38" i="28"/>
  <c r="TN38" i="28"/>
  <c r="TM38" i="28"/>
  <c r="TL38" i="28"/>
  <c r="TK38" i="28"/>
  <c r="TJ38" i="28"/>
  <c r="TI38" i="28"/>
  <c r="TH38" i="28"/>
  <c r="TG38" i="28"/>
  <c r="TF38" i="28"/>
  <c r="TE38" i="28"/>
  <c r="TD38" i="28"/>
  <c r="TC38" i="28"/>
  <c r="TB38" i="28"/>
  <c r="SZ38" i="28"/>
  <c r="SN38" i="28"/>
  <c r="SM38" i="28"/>
  <c r="SL38" i="28"/>
  <c r="SK38" i="28"/>
  <c r="SJ38" i="28"/>
  <c r="SI38" i="28"/>
  <c r="SH38" i="28"/>
  <c r="SG38" i="28"/>
  <c r="SF38" i="28"/>
  <c r="SD38" i="28"/>
  <c r="SC38" i="28"/>
  <c r="SB38" i="28"/>
  <c r="SA38" i="28"/>
  <c r="RZ38" i="28"/>
  <c r="RY38" i="28"/>
  <c r="RX38" i="28"/>
  <c r="RW38" i="28"/>
  <c r="RV38" i="28"/>
  <c r="RU38" i="28"/>
  <c r="RT38" i="28"/>
  <c r="RS38" i="28"/>
  <c r="RR38" i="28"/>
  <c r="RQ38" i="28"/>
  <c r="RP38" i="28"/>
  <c r="RO38" i="28"/>
  <c r="RN38" i="28"/>
  <c r="RM38" i="28"/>
  <c r="RL38" i="28"/>
  <c r="RK38" i="28"/>
  <c r="RJ38" i="28"/>
  <c r="RI38" i="28"/>
  <c r="RH38" i="28"/>
  <c r="RG38" i="28"/>
  <c r="RF38" i="28"/>
  <c r="RD38" i="28"/>
  <c r="RC38" i="28"/>
  <c r="OJ38" i="28"/>
  <c r="OI38" i="28"/>
  <c r="OH38" i="28"/>
  <c r="NI38" i="28"/>
  <c r="IN38" i="28"/>
  <c r="HU38" i="28"/>
  <c r="GO38" i="28"/>
  <c r="GN38" i="28"/>
  <c r="GM38" i="28"/>
  <c r="EY38" i="28"/>
  <c r="EX38" i="28"/>
  <c r="EW38" i="28"/>
  <c r="EO38" i="28"/>
  <c r="EL38" i="28"/>
  <c r="EK38" i="28"/>
  <c r="EJ38" i="28"/>
  <c r="EI38" i="28"/>
  <c r="EG38" i="28"/>
  <c r="EF38" i="28"/>
  <c r="EE38" i="28"/>
  <c r="ED38" i="28"/>
  <c r="EC38" i="28"/>
  <c r="EB38" i="28"/>
  <c r="DX38" i="28"/>
  <c r="DT38" i="28"/>
  <c r="DR38" i="28"/>
  <c r="DQ38" i="28"/>
  <c r="DP38" i="28"/>
  <c r="DO38" i="28"/>
  <c r="DN38" i="28"/>
  <c r="DL38" i="28"/>
  <c r="DK38" i="28"/>
  <c r="DJ38" i="28"/>
  <c r="DF38" i="28"/>
  <c r="CU38" i="28"/>
  <c r="CT38" i="28"/>
  <c r="CS38" i="28"/>
  <c r="CR38" i="28"/>
  <c r="CQ38" i="28"/>
  <c r="CO38" i="28"/>
  <c r="CN38" i="28"/>
  <c r="CM38" i="28"/>
  <c r="CL38" i="28"/>
  <c r="CK38" i="28"/>
  <c r="CJ38" i="28"/>
  <c r="BM38" i="28"/>
  <c r="BL38" i="28"/>
  <c r="BK38" i="28"/>
  <c r="BJ38" i="28"/>
  <c r="BG38" i="28"/>
  <c r="SB32" i="28"/>
  <c r="SB48" i="28" s="1"/>
  <c r="EX32" i="28"/>
  <c r="EX48" i="28" s="1"/>
  <c r="EI32" i="28"/>
  <c r="EI48" i="28" s="1"/>
  <c r="DQ32" i="28"/>
  <c r="DQ48" i="28" s="1"/>
  <c r="BM32" i="28"/>
  <c r="BM48" i="28" s="1"/>
  <c r="TQ31" i="28"/>
  <c r="TP31" i="28"/>
  <c r="TO31" i="28"/>
  <c r="TN31" i="28"/>
  <c r="TK31" i="28"/>
  <c r="TJ31" i="28"/>
  <c r="TI31" i="28"/>
  <c r="TH31" i="28"/>
  <c r="TG31" i="28"/>
  <c r="TD31" i="28"/>
  <c r="TC31" i="28"/>
  <c r="TB31" i="28"/>
  <c r="SZ31" i="28"/>
  <c r="SN31" i="28"/>
  <c r="SM31" i="28"/>
  <c r="SL31" i="28"/>
  <c r="SI31" i="28"/>
  <c r="SH31" i="28"/>
  <c r="SG31" i="28"/>
  <c r="SF31" i="28"/>
  <c r="SB31" i="28"/>
  <c r="SA31" i="28"/>
  <c r="RZ31" i="28"/>
  <c r="RY31" i="28"/>
  <c r="RX31" i="28"/>
  <c r="RU31" i="28"/>
  <c r="RT31" i="28"/>
  <c r="RS31" i="28"/>
  <c r="RR31" i="28"/>
  <c r="RQ31" i="28"/>
  <c r="RN31" i="28"/>
  <c r="RM31" i="28"/>
  <c r="RL31" i="28"/>
  <c r="RK31" i="28"/>
  <c r="RJ31" i="28"/>
  <c r="RG31" i="28"/>
  <c r="RF31" i="28"/>
  <c r="RD31" i="28"/>
  <c r="RC31" i="28"/>
  <c r="OH31" i="28"/>
  <c r="NI31" i="28"/>
  <c r="TQ30" i="28"/>
  <c r="TP30" i="28"/>
  <c r="TO30" i="28"/>
  <c r="TO32" i="28" s="1"/>
  <c r="TO48" i="28" s="1"/>
  <c r="TN30" i="28"/>
  <c r="TM30" i="28"/>
  <c r="TL30" i="28"/>
  <c r="TK30" i="28"/>
  <c r="TJ30" i="28"/>
  <c r="TJ32" i="28" s="1"/>
  <c r="TJ48" i="28" s="1"/>
  <c r="TI30" i="28"/>
  <c r="TH30" i="28"/>
  <c r="TG30" i="28"/>
  <c r="TF30" i="28"/>
  <c r="TE30" i="28"/>
  <c r="TD30" i="28"/>
  <c r="TC30" i="28"/>
  <c r="TB30" i="28"/>
  <c r="TB32" i="28" s="1"/>
  <c r="TB48" i="28" s="1"/>
  <c r="SZ30" i="28"/>
  <c r="SN30" i="28"/>
  <c r="SM30" i="28"/>
  <c r="SL30" i="28"/>
  <c r="SK30" i="28"/>
  <c r="SJ30" i="28"/>
  <c r="SI30" i="28"/>
  <c r="SH30" i="28"/>
  <c r="SG30" i="28"/>
  <c r="SF30" i="28"/>
  <c r="SD30" i="28"/>
  <c r="SC30" i="28"/>
  <c r="SB30" i="28"/>
  <c r="SA30" i="28"/>
  <c r="RZ30" i="28"/>
  <c r="RY30" i="28"/>
  <c r="RX30" i="28"/>
  <c r="RW30" i="28"/>
  <c r="RV30" i="28"/>
  <c r="RU30" i="28"/>
  <c r="RT30" i="28"/>
  <c r="RS30" i="28"/>
  <c r="RR30" i="28"/>
  <c r="RQ30" i="28"/>
  <c r="RP30" i="28"/>
  <c r="RO30" i="28"/>
  <c r="RN30" i="28"/>
  <c r="RM30" i="28"/>
  <c r="RL30" i="28"/>
  <c r="RK30" i="28"/>
  <c r="RJ30" i="28"/>
  <c r="RI30" i="28"/>
  <c r="RH30" i="28"/>
  <c r="RG30" i="28"/>
  <c r="RF30" i="28"/>
  <c r="RD30" i="28"/>
  <c r="RC30" i="28"/>
  <c r="OJ30" i="28"/>
  <c r="OI30" i="28"/>
  <c r="OH30" i="28"/>
  <c r="NI30" i="28"/>
  <c r="IN30" i="28"/>
  <c r="HU30" i="28"/>
  <c r="HU32" i="28" s="1"/>
  <c r="HU48" i="28" s="1"/>
  <c r="GO30" i="28"/>
  <c r="GN30" i="28"/>
  <c r="GM30" i="28"/>
  <c r="EY30" i="28"/>
  <c r="EX30" i="28"/>
  <c r="EW30" i="28"/>
  <c r="EO30" i="28"/>
  <c r="EL30" i="28"/>
  <c r="EL32" i="28" s="1"/>
  <c r="EL48" i="28" s="1"/>
  <c r="EK30" i="28"/>
  <c r="EJ30" i="28"/>
  <c r="EI30" i="28"/>
  <c r="EG30" i="28"/>
  <c r="EF30" i="28"/>
  <c r="EE30" i="28"/>
  <c r="ED30" i="28"/>
  <c r="EC30" i="28"/>
  <c r="EB30" i="28"/>
  <c r="DX30" i="28"/>
  <c r="DT30" i="28"/>
  <c r="DR30" i="28"/>
  <c r="DQ30" i="28"/>
  <c r="DP30" i="28"/>
  <c r="DO30" i="28"/>
  <c r="DN30" i="28"/>
  <c r="DN32" i="28" s="1"/>
  <c r="DN48" i="28" s="1"/>
  <c r="DL30" i="28"/>
  <c r="DK30" i="28"/>
  <c r="DJ30" i="28"/>
  <c r="DJ32" i="28" s="1"/>
  <c r="DJ48" i="28" s="1"/>
  <c r="DF30" i="28"/>
  <c r="CU30" i="28"/>
  <c r="CU32" i="28" s="1"/>
  <c r="CU48" i="28" s="1"/>
  <c r="CT30" i="28"/>
  <c r="CS30" i="28"/>
  <c r="CR30" i="28"/>
  <c r="CR32" i="28" s="1"/>
  <c r="CR48" i="28" s="1"/>
  <c r="CQ30" i="28"/>
  <c r="CO30" i="28"/>
  <c r="CN30" i="28"/>
  <c r="CN32" i="28" s="1"/>
  <c r="CN48" i="28" s="1"/>
  <c r="CM30" i="28"/>
  <c r="CL30" i="28"/>
  <c r="CL32" i="28" s="1"/>
  <c r="CL48" i="28" s="1"/>
  <c r="CK30" i="28"/>
  <c r="CJ30" i="28"/>
  <c r="BM30" i="28"/>
  <c r="BL30" i="28"/>
  <c r="BK30" i="28"/>
  <c r="BJ30" i="28"/>
  <c r="BJ32" i="28" s="1"/>
  <c r="BJ48" i="28" s="1"/>
  <c r="BG30" i="28"/>
  <c r="TQ29" i="28"/>
  <c r="TP29" i="28"/>
  <c r="TO29" i="28"/>
  <c r="TN29" i="28"/>
  <c r="TM29" i="28"/>
  <c r="TL29" i="28"/>
  <c r="TK29" i="28"/>
  <c r="TJ29" i="28"/>
  <c r="TI29" i="28"/>
  <c r="TH29" i="28"/>
  <c r="TG29" i="28"/>
  <c r="TF29" i="28"/>
  <c r="TE29" i="28"/>
  <c r="TD29" i="28"/>
  <c r="TC29" i="28"/>
  <c r="TB29" i="28"/>
  <c r="SZ29" i="28"/>
  <c r="SN29" i="28"/>
  <c r="SM29" i="28"/>
  <c r="SL29" i="28"/>
  <c r="SK29" i="28"/>
  <c r="SJ29" i="28"/>
  <c r="SI29" i="28"/>
  <c r="SH29" i="28"/>
  <c r="SG29" i="28"/>
  <c r="SF29" i="28"/>
  <c r="SD29" i="28"/>
  <c r="SC29" i="28"/>
  <c r="SB29" i="28"/>
  <c r="SA29" i="28"/>
  <c r="RZ29" i="28"/>
  <c r="RY29" i="28"/>
  <c r="RX29" i="28"/>
  <c r="RW29" i="28"/>
  <c r="RV29" i="28"/>
  <c r="RU29" i="28"/>
  <c r="RT29" i="28"/>
  <c r="RS29" i="28"/>
  <c r="RR29" i="28"/>
  <c r="RQ29" i="28"/>
  <c r="RP29" i="28"/>
  <c r="RO29" i="28"/>
  <c r="RN29" i="28"/>
  <c r="RM29" i="28"/>
  <c r="RL29" i="28"/>
  <c r="RK29" i="28"/>
  <c r="RJ29" i="28"/>
  <c r="RI29" i="28"/>
  <c r="RH29" i="28"/>
  <c r="RH32" i="28" s="1"/>
  <c r="RH48" i="28" s="1"/>
  <c r="RG29" i="28"/>
  <c r="RF29" i="28"/>
  <c r="RD29" i="28"/>
  <c r="RC29" i="28"/>
  <c r="OJ29" i="28"/>
  <c r="OI29" i="28"/>
  <c r="OH29" i="28"/>
  <c r="NI29" i="28"/>
  <c r="NI32" i="28" s="1"/>
  <c r="NI48" i="28" s="1"/>
  <c r="IN29" i="28"/>
  <c r="HU29" i="28"/>
  <c r="GO29" i="28"/>
  <c r="GN29" i="28"/>
  <c r="GM29" i="28"/>
  <c r="EY29" i="28"/>
  <c r="EX29" i="28"/>
  <c r="EW29" i="28"/>
  <c r="EO29" i="28"/>
  <c r="EL29" i="28"/>
  <c r="EK29" i="28"/>
  <c r="EJ29" i="28"/>
  <c r="EI29" i="28"/>
  <c r="EG29" i="28"/>
  <c r="EF29" i="28"/>
  <c r="EE29" i="28"/>
  <c r="ED29" i="28"/>
  <c r="EC29" i="28"/>
  <c r="EB29" i="28"/>
  <c r="DX29" i="28"/>
  <c r="DT29" i="28"/>
  <c r="DR29" i="28"/>
  <c r="DQ29" i="28"/>
  <c r="DP29" i="28"/>
  <c r="DO29" i="28"/>
  <c r="DN29" i="28"/>
  <c r="DL29" i="28"/>
  <c r="DK29" i="28"/>
  <c r="DJ29" i="28"/>
  <c r="DF29" i="28"/>
  <c r="CU29" i="28"/>
  <c r="CT29" i="28"/>
  <c r="CS29" i="28"/>
  <c r="CR29" i="28"/>
  <c r="CQ29" i="28"/>
  <c r="CO29" i="28"/>
  <c r="CN29" i="28"/>
  <c r="CM29" i="28"/>
  <c r="CL29" i="28"/>
  <c r="CK29" i="28"/>
  <c r="CJ29" i="28"/>
  <c r="BM29" i="28"/>
  <c r="BL29" i="28"/>
  <c r="BK29" i="28"/>
  <c r="BJ29" i="28"/>
  <c r="BG29" i="28"/>
  <c r="TQ28" i="28"/>
  <c r="TP28" i="28"/>
  <c r="TP32" i="28" s="1"/>
  <c r="TP48" i="28" s="1"/>
  <c r="TO28" i="28"/>
  <c r="TN28" i="28"/>
  <c r="TM28" i="28"/>
  <c r="TM32" i="28" s="1"/>
  <c r="TM48" i="28" s="1"/>
  <c r="TL28" i="28"/>
  <c r="TK28" i="28"/>
  <c r="TJ28" i="28"/>
  <c r="TI28" i="28"/>
  <c r="TH28" i="28"/>
  <c r="TH32" i="28" s="1"/>
  <c r="TH48" i="28" s="1"/>
  <c r="TG28" i="28"/>
  <c r="TF28" i="28"/>
  <c r="TE28" i="28"/>
  <c r="TE32" i="28" s="1"/>
  <c r="TE48" i="28" s="1"/>
  <c r="TD28" i="28"/>
  <c r="TC28" i="28"/>
  <c r="TB28" i="28"/>
  <c r="SZ28" i="28"/>
  <c r="SN28" i="28"/>
  <c r="SN32" i="28" s="1"/>
  <c r="SN48" i="28" s="1"/>
  <c r="SM28" i="28"/>
  <c r="SL28" i="28"/>
  <c r="SK28" i="28"/>
  <c r="SK32" i="28" s="1"/>
  <c r="SK48" i="28" s="1"/>
  <c r="SJ28" i="28"/>
  <c r="SI28" i="28"/>
  <c r="SH28" i="28"/>
  <c r="SH32" i="28" s="1"/>
  <c r="SH48" i="28" s="1"/>
  <c r="SG28" i="28"/>
  <c r="SF28" i="28"/>
  <c r="SF32" i="28" s="1"/>
  <c r="SF48" i="28" s="1"/>
  <c r="SD28" i="28"/>
  <c r="SC28" i="28"/>
  <c r="SB28" i="28"/>
  <c r="SA28" i="28"/>
  <c r="RZ28" i="28"/>
  <c r="RY28" i="28"/>
  <c r="RY32" i="28" s="1"/>
  <c r="RY48" i="28" s="1"/>
  <c r="RX28" i="28"/>
  <c r="RW28" i="28"/>
  <c r="RW32" i="28" s="1"/>
  <c r="RW48" i="28" s="1"/>
  <c r="RV28" i="28"/>
  <c r="RU28" i="28"/>
  <c r="RT28" i="28"/>
  <c r="RT32" i="28" s="1"/>
  <c r="RT48" i="28" s="1"/>
  <c r="RS28" i="28"/>
  <c r="RR28" i="28"/>
  <c r="RQ28" i="28"/>
  <c r="RQ32" i="28" s="1"/>
  <c r="RQ48" i="28" s="1"/>
  <c r="RP28" i="28"/>
  <c r="RO28" i="28"/>
  <c r="RO32" i="28" s="1"/>
  <c r="RO48" i="28" s="1"/>
  <c r="RN28" i="28"/>
  <c r="RM28" i="28"/>
  <c r="RL28" i="28"/>
  <c r="RL32" i="28" s="1"/>
  <c r="RL48" i="28" s="1"/>
  <c r="RK28" i="28"/>
  <c r="RJ28" i="28"/>
  <c r="RI28" i="28"/>
  <c r="RI32" i="28" s="1"/>
  <c r="RI48" i="28" s="1"/>
  <c r="RH28" i="28"/>
  <c r="RG28" i="28"/>
  <c r="RG32" i="28" s="1"/>
  <c r="RG48" i="28" s="1"/>
  <c r="RF28" i="28"/>
  <c r="RD28" i="28"/>
  <c r="RC28" i="28"/>
  <c r="RC32" i="28" s="1"/>
  <c r="RC48" i="28" s="1"/>
  <c r="OJ28" i="28"/>
  <c r="OJ32" i="28" s="1"/>
  <c r="OJ48" i="28" s="1"/>
  <c r="OI28" i="28"/>
  <c r="OH28" i="28"/>
  <c r="OH32" i="28" s="1"/>
  <c r="OH48" i="28" s="1"/>
  <c r="NI28" i="28"/>
  <c r="IN28" i="28"/>
  <c r="IN32" i="28" s="1"/>
  <c r="IN48" i="28" s="1"/>
  <c r="HU28" i="28"/>
  <c r="GO28" i="28"/>
  <c r="GN28" i="28"/>
  <c r="GN32" i="28" s="1"/>
  <c r="GN48" i="28" s="1"/>
  <c r="GM28" i="28"/>
  <c r="GM32" i="28" s="1"/>
  <c r="GM48" i="28" s="1"/>
  <c r="EY28" i="28"/>
  <c r="EX28" i="28"/>
  <c r="EW28" i="28"/>
  <c r="EW32" i="28" s="1"/>
  <c r="EW48" i="28" s="1"/>
  <c r="EO28" i="28"/>
  <c r="EO32" i="28" s="1"/>
  <c r="EO48" i="28" s="1"/>
  <c r="EL28" i="28"/>
  <c r="EK28" i="28"/>
  <c r="EJ28" i="28"/>
  <c r="EJ32" i="28" s="1"/>
  <c r="EJ48" i="28" s="1"/>
  <c r="EI28" i="28"/>
  <c r="EG28" i="28"/>
  <c r="EF28" i="28"/>
  <c r="EF32" i="28" s="1"/>
  <c r="EE28" i="28"/>
  <c r="EE32" i="28" s="1"/>
  <c r="EE48" i="28" s="1"/>
  <c r="ED28" i="28"/>
  <c r="ED32" i="28" s="1"/>
  <c r="ED48" i="28" s="1"/>
  <c r="EC28" i="28"/>
  <c r="EB28" i="28"/>
  <c r="EB32" i="28" s="1"/>
  <c r="EB48" i="28" s="1"/>
  <c r="DX28" i="28"/>
  <c r="DX32" i="28" s="1"/>
  <c r="DT28" i="28"/>
  <c r="DT32" i="28" s="1"/>
  <c r="DT48" i="28" s="1"/>
  <c r="DR28" i="28"/>
  <c r="DQ28" i="28"/>
  <c r="DP28" i="28"/>
  <c r="DP32" i="28" s="1"/>
  <c r="DP48" i="28" s="1"/>
  <c r="DO28" i="28"/>
  <c r="DO32" i="28" s="1"/>
  <c r="DO48" i="28" s="1"/>
  <c r="DN28" i="28"/>
  <c r="DL28" i="28"/>
  <c r="DL32" i="28" s="1"/>
  <c r="DL48" i="28" s="1"/>
  <c r="DK28" i="28"/>
  <c r="DK32" i="28" s="1"/>
  <c r="DK48" i="28" s="1"/>
  <c r="DJ28" i="28"/>
  <c r="DF28" i="28"/>
  <c r="DF32" i="28" s="1"/>
  <c r="DF48" i="28" s="1"/>
  <c r="CU28" i="28"/>
  <c r="CT28" i="28"/>
  <c r="CT32" i="28" s="1"/>
  <c r="CT48" i="28" s="1"/>
  <c r="CS28" i="28"/>
  <c r="CS32" i="28" s="1"/>
  <c r="CS48" i="28" s="1"/>
  <c r="CR28" i="28"/>
  <c r="CQ28" i="28"/>
  <c r="CQ32" i="28" s="1"/>
  <c r="CQ48" i="28" s="1"/>
  <c r="CO28" i="28"/>
  <c r="CO32" i="28" s="1"/>
  <c r="CO48" i="28" s="1"/>
  <c r="CN28" i="28"/>
  <c r="CM28" i="28"/>
  <c r="CM32" i="28" s="1"/>
  <c r="CM48" i="28" s="1"/>
  <c r="CL28" i="28"/>
  <c r="CK28" i="28"/>
  <c r="CK32" i="28" s="1"/>
  <c r="CK48" i="28" s="1"/>
  <c r="CJ28" i="28"/>
  <c r="CJ32" i="28" s="1"/>
  <c r="CJ48" i="28" s="1"/>
  <c r="BM28" i="28"/>
  <c r="BL28" i="28"/>
  <c r="BL32" i="28" s="1"/>
  <c r="BL48" i="28" s="1"/>
  <c r="BK28" i="28"/>
  <c r="BK32" i="28" s="1"/>
  <c r="BK48" i="28" s="1"/>
  <c r="BJ28" i="28"/>
  <c r="BG28" i="28"/>
  <c r="BG32" i="28" s="1"/>
  <c r="BG48" i="28" s="1"/>
  <c r="TQ25" i="28"/>
  <c r="TP25" i="28"/>
  <c r="TO25" i="28"/>
  <c r="TN25" i="28"/>
  <c r="TM25" i="28"/>
  <c r="TL25" i="28"/>
  <c r="TK25" i="28"/>
  <c r="TJ25" i="28"/>
  <c r="TI25" i="28"/>
  <c r="TH25" i="28"/>
  <c r="TG25" i="28"/>
  <c r="TF25" i="28"/>
  <c r="TE25" i="28"/>
  <c r="TD25" i="28"/>
  <c r="TC25" i="28"/>
  <c r="TB25" i="28"/>
  <c r="SZ25" i="28"/>
  <c r="SZ43" i="28" s="1"/>
  <c r="SN25" i="28"/>
  <c r="SM25" i="28"/>
  <c r="SL25" i="28"/>
  <c r="SK25" i="28"/>
  <c r="SJ25" i="28"/>
  <c r="SJ83" i="28" s="1"/>
  <c r="SI25" i="28"/>
  <c r="SH25" i="28"/>
  <c r="SG25" i="28"/>
  <c r="SF25" i="28"/>
  <c r="SD25" i="28"/>
  <c r="SC25" i="28"/>
  <c r="SB25" i="28"/>
  <c r="SA25" i="28"/>
  <c r="SA83" i="28" s="1"/>
  <c r="RZ25" i="28"/>
  <c r="RY25" i="28"/>
  <c r="RX25" i="28"/>
  <c r="RX43" i="28" s="1"/>
  <c r="RW25" i="28"/>
  <c r="RV25" i="28"/>
  <c r="RU25" i="28"/>
  <c r="RT25" i="28"/>
  <c r="RS25" i="28"/>
  <c r="RR25" i="28"/>
  <c r="RQ25" i="28"/>
  <c r="RP25" i="28"/>
  <c r="RP83" i="28" s="1"/>
  <c r="RO25" i="28"/>
  <c r="RN25" i="28"/>
  <c r="RN83" i="28" s="1"/>
  <c r="RM25" i="28"/>
  <c r="RL25" i="28"/>
  <c r="RK25" i="28"/>
  <c r="RJ25" i="28"/>
  <c r="RI25" i="28"/>
  <c r="RH25" i="28"/>
  <c r="RH83" i="28" s="1"/>
  <c r="RG25" i="28"/>
  <c r="RF25" i="28"/>
  <c r="RF83" i="28" s="1"/>
  <c r="RD25" i="28"/>
  <c r="RC25" i="28"/>
  <c r="OJ25" i="28"/>
  <c r="OJ43" i="28" s="1"/>
  <c r="OI25" i="28"/>
  <c r="OH25" i="28"/>
  <c r="NI25" i="28"/>
  <c r="NI43" i="28" s="1"/>
  <c r="IN25" i="28"/>
  <c r="HU25" i="28"/>
  <c r="GO25" i="28"/>
  <c r="GN25" i="28"/>
  <c r="GM25" i="28"/>
  <c r="EY25" i="28"/>
  <c r="EX25" i="28"/>
  <c r="EW25" i="28"/>
  <c r="EO25" i="28"/>
  <c r="EL25" i="28"/>
  <c r="EK25" i="28"/>
  <c r="EJ25" i="28"/>
  <c r="EI25" i="28"/>
  <c r="EG25" i="28"/>
  <c r="EF25" i="28"/>
  <c r="EE25" i="28"/>
  <c r="EE83" i="28" s="1"/>
  <c r="ED25" i="28"/>
  <c r="EC25" i="28"/>
  <c r="EB25" i="28"/>
  <c r="DX25" i="28"/>
  <c r="DT25" i="28"/>
  <c r="DR25" i="28"/>
  <c r="DQ25" i="28"/>
  <c r="DP25" i="28"/>
  <c r="DP43" i="28" s="1"/>
  <c r="DO25" i="28"/>
  <c r="DN25" i="28"/>
  <c r="DL25" i="28"/>
  <c r="DK25" i="28"/>
  <c r="DJ25" i="28"/>
  <c r="DF25" i="28"/>
  <c r="CU25" i="28"/>
  <c r="CT25" i="28"/>
  <c r="CT83" i="28" s="1"/>
  <c r="CS25" i="28"/>
  <c r="CR25" i="28"/>
  <c r="CQ25" i="28"/>
  <c r="CO25" i="28"/>
  <c r="CN25" i="28"/>
  <c r="CN83" i="28" s="1"/>
  <c r="CM25" i="28"/>
  <c r="CL25" i="28"/>
  <c r="CK25" i="28"/>
  <c r="CK43" i="28" s="1"/>
  <c r="CJ25" i="28"/>
  <c r="BM25" i="28"/>
  <c r="BL25" i="28"/>
  <c r="BK25" i="28"/>
  <c r="BJ25" i="28"/>
  <c r="BG25" i="28"/>
  <c r="TQ8" i="28"/>
  <c r="TQ47" i="28" s="1"/>
  <c r="TP8" i="28"/>
  <c r="TP47" i="28" s="1"/>
  <c r="TO8" i="28"/>
  <c r="TN8" i="28"/>
  <c r="TM8" i="28"/>
  <c r="TL8" i="28"/>
  <c r="TK8" i="28"/>
  <c r="TK47" i="28" s="1"/>
  <c r="TJ8" i="28"/>
  <c r="TI8" i="28"/>
  <c r="TH8" i="28"/>
  <c r="TH47" i="28" s="1"/>
  <c r="TG8" i="28"/>
  <c r="TF8" i="28"/>
  <c r="TE8" i="28"/>
  <c r="TD8" i="28"/>
  <c r="TC8" i="28"/>
  <c r="TB8" i="28"/>
  <c r="TB45" i="28" s="1"/>
  <c r="SZ8" i="28"/>
  <c r="SN8" i="28"/>
  <c r="SN47" i="28" s="1"/>
  <c r="SM8" i="28"/>
  <c r="SL8" i="28"/>
  <c r="SK8" i="28"/>
  <c r="SK49" i="28" s="1"/>
  <c r="SJ8" i="28"/>
  <c r="SI8" i="28"/>
  <c r="SH8" i="28"/>
  <c r="SH45" i="28" s="1"/>
  <c r="SG8" i="28"/>
  <c r="SF8" i="28"/>
  <c r="SF47" i="28" s="1"/>
  <c r="SD8" i="28"/>
  <c r="SC8" i="28"/>
  <c r="SB8" i="28"/>
  <c r="SA8" i="28"/>
  <c r="RZ8" i="28"/>
  <c r="RZ47" i="28" s="1"/>
  <c r="RY8" i="28"/>
  <c r="RY45" i="28" s="1"/>
  <c r="RX8" i="28"/>
  <c r="RX47" i="28" s="1"/>
  <c r="RW8" i="28"/>
  <c r="RW49" i="28" s="1"/>
  <c r="RV8" i="28"/>
  <c r="RU8" i="28"/>
  <c r="RT8" i="28"/>
  <c r="RS8" i="28"/>
  <c r="RR8" i="28"/>
  <c r="RQ8" i="28"/>
  <c r="RP8" i="28"/>
  <c r="RO8" i="28"/>
  <c r="RO49" i="28" s="1"/>
  <c r="RN8" i="28"/>
  <c r="RM8" i="28"/>
  <c r="RL8" i="28"/>
  <c r="RK8" i="28"/>
  <c r="RJ8" i="28"/>
  <c r="RI8" i="28"/>
  <c r="RI49" i="28" s="1"/>
  <c r="RH8" i="28"/>
  <c r="RG8" i="28"/>
  <c r="RG47" i="28" s="1"/>
  <c r="RF8" i="28"/>
  <c r="RD8" i="28"/>
  <c r="RC8" i="28"/>
  <c r="OJ8" i="28"/>
  <c r="OI8" i="28"/>
  <c r="OH8" i="28"/>
  <c r="NI8" i="28"/>
  <c r="NI47" i="28" s="1"/>
  <c r="IN8" i="28"/>
  <c r="IN47" i="28" s="1"/>
  <c r="HU8" i="28"/>
  <c r="GO8" i="28"/>
  <c r="GN8" i="28"/>
  <c r="GM8" i="28"/>
  <c r="EY8" i="28"/>
  <c r="EX8" i="28"/>
  <c r="EX49" i="28" s="1"/>
  <c r="EW8" i="28"/>
  <c r="EO8" i="28"/>
  <c r="EO47" i="28" s="1"/>
  <c r="EL8" i="28"/>
  <c r="EK8" i="28"/>
  <c r="EJ8" i="28"/>
  <c r="EI8" i="28"/>
  <c r="EG8" i="28"/>
  <c r="EF8" i="28"/>
  <c r="EE8" i="28"/>
  <c r="ED8" i="28"/>
  <c r="ED49" i="28" s="1"/>
  <c r="EC8" i="28"/>
  <c r="EB8" i="28"/>
  <c r="DX8" i="28"/>
  <c r="DT8" i="28"/>
  <c r="DR8" i="28"/>
  <c r="DQ8" i="28"/>
  <c r="DQ45" i="28" s="1"/>
  <c r="DP8" i="28"/>
  <c r="DO8" i="28"/>
  <c r="DN8" i="28"/>
  <c r="DL8" i="28"/>
  <c r="DK8" i="28"/>
  <c r="DJ8" i="28"/>
  <c r="DF8" i="28"/>
  <c r="CU8" i="28"/>
  <c r="CU49" i="28" s="1"/>
  <c r="CT8" i="28"/>
  <c r="CS8" i="28"/>
  <c r="CS47" i="28" s="1"/>
  <c r="CR8" i="28"/>
  <c r="CQ8" i="28"/>
  <c r="CO8" i="28"/>
  <c r="CN8" i="28"/>
  <c r="CM8" i="28"/>
  <c r="CL8" i="28"/>
  <c r="CL45" i="28" s="1"/>
  <c r="CK8" i="28"/>
  <c r="CJ8" i="28"/>
  <c r="CJ47" i="28" s="1"/>
  <c r="BM8" i="28"/>
  <c r="BL8" i="28"/>
  <c r="BK8" i="28"/>
  <c r="BK49" i="28" s="1"/>
  <c r="BJ8" i="28"/>
  <c r="BG8" i="28"/>
  <c r="BG49" i="28" s="1"/>
  <c r="TB2" i="28"/>
  <c r="TC2" i="28" s="1"/>
  <c r="SZ2" i="28"/>
  <c r="RG2" i="28"/>
  <c r="RH2" i="28" s="1"/>
  <c r="RF2" i="28"/>
  <c r="RD2" i="28"/>
  <c r="RD1" i="28" s="1"/>
  <c r="RC2" i="28"/>
  <c r="OI2" i="28"/>
  <c r="OJ2" i="28" s="1"/>
  <c r="OJ1" i="28" s="1"/>
  <c r="OH2" i="28"/>
  <c r="NI2" i="28"/>
  <c r="IN2" i="28"/>
  <c r="HU2" i="28"/>
  <c r="GO2" i="28"/>
  <c r="GM2" i="28"/>
  <c r="GN2" i="28" s="1"/>
  <c r="GN1" i="28" s="1"/>
  <c r="EW2" i="28"/>
  <c r="EX2" i="28" s="1"/>
  <c r="EX1" i="28" s="1"/>
  <c r="EO2" i="28"/>
  <c r="EK2" i="28"/>
  <c r="EL2" i="28" s="1"/>
  <c r="EL1" i="28" s="1"/>
  <c r="EI2" i="28"/>
  <c r="EJ2" i="28" s="1"/>
  <c r="EJ1" i="28" s="1"/>
  <c r="EB2" i="28"/>
  <c r="EC2" i="28" s="1"/>
  <c r="DX2" i="28"/>
  <c r="DT2" i="28"/>
  <c r="DO2" i="28"/>
  <c r="DP2" i="28" s="1"/>
  <c r="DN2" i="28"/>
  <c r="DL2" i="28"/>
  <c r="DL1" i="28" s="1"/>
  <c r="DJ2" i="28"/>
  <c r="DK2" i="28" s="1"/>
  <c r="DK1" i="28" s="1"/>
  <c r="DF2" i="28"/>
  <c r="CQ2" i="28"/>
  <c r="CR2" i="28" s="1"/>
  <c r="CJ2" i="28"/>
  <c r="CK2" i="28" s="1"/>
  <c r="BJ2" i="28"/>
  <c r="BK2" i="28" s="1"/>
  <c r="BK1" i="28" s="1"/>
  <c r="BG2" i="28"/>
  <c r="BG1" i="28" s="1"/>
  <c r="SZ1" i="28"/>
  <c r="RG1" i="28"/>
  <c r="RF1" i="28"/>
  <c r="RC1" i="28"/>
  <c r="OI1" i="28"/>
  <c r="OH1" i="28"/>
  <c r="NI1" i="28"/>
  <c r="IN1" i="28"/>
  <c r="HU1" i="28"/>
  <c r="GO1" i="28"/>
  <c r="GM1" i="28"/>
  <c r="EW1" i="28"/>
  <c r="EO1" i="28"/>
  <c r="EI1" i="28"/>
  <c r="EB1" i="28"/>
  <c r="DX1" i="28"/>
  <c r="DT1" i="28"/>
  <c r="DO1" i="28"/>
  <c r="DN1" i="28"/>
  <c r="DJ1" i="28"/>
  <c r="DF1" i="28"/>
  <c r="CJ1" i="28"/>
  <c r="BJ1" i="28"/>
  <c r="BU13" i="20"/>
  <c r="BT13" i="20"/>
  <c r="T98" i="11"/>
  <c r="T95" i="11"/>
  <c r="G3" i="11"/>
  <c r="G2" i="11"/>
  <c r="G160" i="10"/>
  <c r="F160" i="10" s="1"/>
  <c r="H159" i="10"/>
  <c r="H161" i="10" s="1"/>
  <c r="QN131" i="10"/>
  <c r="QN135" i="10" s="1"/>
  <c r="QM131" i="10"/>
  <c r="QM133" i="10" s="1"/>
  <c r="QL131" i="10"/>
  <c r="QK131" i="10"/>
  <c r="QJ131" i="10"/>
  <c r="QJ136" i="10" s="1"/>
  <c r="QI131" i="10"/>
  <c r="QH131" i="10"/>
  <c r="QG131" i="10"/>
  <c r="QF131" i="10"/>
  <c r="QF135" i="10" s="1"/>
  <c r="QE131" i="10"/>
  <c r="QD131" i="10"/>
  <c r="QC131" i="10"/>
  <c r="QB131" i="10"/>
  <c r="QB136" i="10" s="1"/>
  <c r="QA131" i="10"/>
  <c r="QA134" i="10" s="1"/>
  <c r="PZ131" i="10"/>
  <c r="PY131" i="10"/>
  <c r="PX131" i="10"/>
  <c r="PX135" i="10" s="1"/>
  <c r="PW131" i="10"/>
  <c r="PV131" i="10"/>
  <c r="PU131" i="10"/>
  <c r="PT131" i="10"/>
  <c r="PT136" i="10" s="1"/>
  <c r="PS131" i="10"/>
  <c r="PR131" i="10"/>
  <c r="PQ131" i="10"/>
  <c r="PP131" i="10"/>
  <c r="PP135" i="10" s="1"/>
  <c r="PO131" i="10"/>
  <c r="PN131" i="10"/>
  <c r="PM131" i="10"/>
  <c r="PL131" i="10"/>
  <c r="PL133" i="10" s="1"/>
  <c r="PK131" i="10"/>
  <c r="PK134" i="10" s="1"/>
  <c r="PJ131" i="10"/>
  <c r="PJ133" i="10" s="1"/>
  <c r="PI131" i="10"/>
  <c r="PI133" i="10" s="1"/>
  <c r="PH131" i="10"/>
  <c r="PH133" i="10" s="1"/>
  <c r="PG131" i="10"/>
  <c r="PG136" i="10" s="1"/>
  <c r="PF131" i="10"/>
  <c r="PE131" i="10"/>
  <c r="PD131" i="10"/>
  <c r="PD133" i="10" s="1"/>
  <c r="PC131" i="10"/>
  <c r="PB131" i="10"/>
  <c r="PB133" i="10" s="1"/>
  <c r="PA131" i="10"/>
  <c r="PA133" i="10" s="1"/>
  <c r="OZ131" i="10"/>
  <c r="OZ133" i="10" s="1"/>
  <c r="OY131" i="10"/>
  <c r="OX131" i="10"/>
  <c r="OW131" i="10"/>
  <c r="OV131" i="10"/>
  <c r="OV133" i="10" s="1"/>
  <c r="OU131" i="10"/>
  <c r="OU134" i="10" s="1"/>
  <c r="OT131" i="10"/>
  <c r="OT133" i="10" s="1"/>
  <c r="OS131" i="10"/>
  <c r="OS133" i="10" s="1"/>
  <c r="OR131" i="10"/>
  <c r="OR133" i="10" s="1"/>
  <c r="OQ131" i="10"/>
  <c r="OQ136" i="10" s="1"/>
  <c r="OP131" i="10"/>
  <c r="OO131" i="10"/>
  <c r="ON131" i="10"/>
  <c r="ON133" i="10" s="1"/>
  <c r="OM131" i="10"/>
  <c r="OL131" i="10"/>
  <c r="OL133" i="10" s="1"/>
  <c r="OK131" i="10"/>
  <c r="OK133" i="10" s="1"/>
  <c r="OJ131" i="10"/>
  <c r="OJ133" i="10" s="1"/>
  <c r="OI131" i="10"/>
  <c r="OH131" i="10"/>
  <c r="OG131" i="10"/>
  <c r="OF131" i="10"/>
  <c r="OF133" i="10" s="1"/>
  <c r="OE131" i="10"/>
  <c r="OD131" i="10"/>
  <c r="OD133" i="10" s="1"/>
  <c r="OC131" i="10"/>
  <c r="OC133" i="10" s="1"/>
  <c r="OB131" i="10"/>
  <c r="OB133" i="10" s="1"/>
  <c r="OA131" i="10"/>
  <c r="OA136" i="10" s="1"/>
  <c r="NZ131" i="10"/>
  <c r="NY131" i="10"/>
  <c r="NX131" i="10"/>
  <c r="NX133" i="10" s="1"/>
  <c r="NW131" i="10"/>
  <c r="NV131" i="10"/>
  <c r="NV133" i="10" s="1"/>
  <c r="NU131" i="10"/>
  <c r="NU133" i="10" s="1"/>
  <c r="NT131" i="10"/>
  <c r="NT133" i="10" s="1"/>
  <c r="NS131" i="10"/>
  <c r="NR131" i="10"/>
  <c r="NQ131" i="10"/>
  <c r="NP131" i="10"/>
  <c r="NP133" i="10" s="1"/>
  <c r="NO131" i="10"/>
  <c r="NN131" i="10"/>
  <c r="NN133" i="10" s="1"/>
  <c r="NM131" i="10"/>
  <c r="NM133" i="10" s="1"/>
  <c r="NL131" i="10"/>
  <c r="NL133" i="10" s="1"/>
  <c r="NK131" i="10"/>
  <c r="NK136" i="10" s="1"/>
  <c r="NJ131" i="10"/>
  <c r="NI131" i="10"/>
  <c r="NH131" i="10"/>
  <c r="NH133" i="10" s="1"/>
  <c r="NG131" i="10"/>
  <c r="NF131" i="10"/>
  <c r="NF133" i="10" s="1"/>
  <c r="NE131" i="10"/>
  <c r="NE133" i="10" s="1"/>
  <c r="ND131" i="10"/>
  <c r="ND133" i="10" s="1"/>
  <c r="NC131" i="10"/>
  <c r="NB131" i="10"/>
  <c r="NA131" i="10"/>
  <c r="C126" i="10"/>
  <c r="C125" i="10" s="1"/>
  <c r="C127" i="10" s="1"/>
  <c r="X45" i="11" s="1"/>
  <c r="I119" i="10"/>
  <c r="I118" i="10" s="1"/>
  <c r="I113" i="10"/>
  <c r="H113" i="10" s="1"/>
  <c r="H112" i="10" s="1"/>
  <c r="H115" i="10" s="1"/>
  <c r="I97" i="10"/>
  <c r="H97" i="10" s="1"/>
  <c r="G97" i="10" s="1"/>
  <c r="AD70" i="10"/>
  <c r="AD85" i="10" s="1"/>
  <c r="I55" i="10"/>
  <c r="I56" i="10" s="1"/>
  <c r="I33" i="10"/>
  <c r="I34" i="10" s="1"/>
  <c r="I16" i="10"/>
  <c r="H16" i="10" s="1"/>
  <c r="NC12" i="10"/>
  <c r="NC9" i="10"/>
  <c r="NC8" i="10"/>
  <c r="NC7" i="10"/>
  <c r="NC5" i="10"/>
  <c r="ND4" i="10"/>
  <c r="ND12" i="10" s="1"/>
  <c r="BT43" i="19"/>
  <c r="BS43" i="19"/>
  <c r="BR43" i="19"/>
  <c r="BQ43" i="19"/>
  <c r="BP43" i="19"/>
  <c r="BO43" i="19"/>
  <c r="BN43" i="19"/>
  <c r="BM43" i="19"/>
  <c r="BL43" i="19"/>
  <c r="BK43" i="19"/>
  <c r="BJ43" i="19"/>
  <c r="BI43" i="19"/>
  <c r="BH43" i="19"/>
  <c r="BG43" i="19"/>
  <c r="BF43" i="19"/>
  <c r="BE43" i="19"/>
  <c r="BD43" i="19"/>
  <c r="BC43" i="19"/>
  <c r="BB43" i="19"/>
  <c r="BA43" i="19"/>
  <c r="AZ43" i="19"/>
  <c r="AY43" i="19"/>
  <c r="AX43" i="19"/>
  <c r="AW43" i="19"/>
  <c r="AV43" i="19"/>
  <c r="AU43" i="19"/>
  <c r="AT43" i="19"/>
  <c r="AS43" i="19"/>
  <c r="AR43" i="19"/>
  <c r="AQ43" i="19"/>
  <c r="AP43" i="19"/>
  <c r="AO43" i="19"/>
  <c r="AN43" i="19"/>
  <c r="AM43" i="19"/>
  <c r="AL43" i="19"/>
  <c r="AK43" i="19"/>
  <c r="AJ43" i="19"/>
  <c r="AI43" i="19"/>
  <c r="AH43" i="19"/>
  <c r="AG43" i="19"/>
  <c r="AF43" i="19"/>
  <c r="AE43" i="19"/>
  <c r="AD43" i="19"/>
  <c r="AC43" i="19"/>
  <c r="AB43" i="19"/>
  <c r="AA43" i="19"/>
  <c r="Z43" i="19"/>
  <c r="Y43" i="19"/>
  <c r="X43" i="19"/>
  <c r="W43" i="19"/>
  <c r="V43" i="19"/>
  <c r="U43" i="19"/>
  <c r="T43" i="19"/>
  <c r="S43" i="19"/>
  <c r="R43" i="19"/>
  <c r="Q43" i="19"/>
  <c r="P43" i="19"/>
  <c r="O43" i="19"/>
  <c r="N43" i="19"/>
  <c r="M43" i="19"/>
  <c r="L43" i="19"/>
  <c r="K43" i="19"/>
  <c r="J43" i="19"/>
  <c r="I43" i="19"/>
  <c r="H43" i="19"/>
  <c r="G43" i="19"/>
  <c r="F43" i="19"/>
  <c r="E43" i="19"/>
  <c r="D43" i="19"/>
  <c r="C43" i="19"/>
  <c r="B43" i="19"/>
  <c r="BT5" i="19"/>
  <c r="BS5" i="19"/>
  <c r="BR5" i="19"/>
  <c r="BQ5" i="19"/>
  <c r="BP5" i="19"/>
  <c r="BO5" i="19"/>
  <c r="BN5" i="19"/>
  <c r="BM5" i="19"/>
  <c r="BL5" i="19"/>
  <c r="BK5" i="19"/>
  <c r="BJ5" i="19"/>
  <c r="BI5" i="19"/>
  <c r="BH5" i="19"/>
  <c r="BG5" i="19"/>
  <c r="BF5" i="19"/>
  <c r="BE5" i="19"/>
  <c r="BD5" i="19"/>
  <c r="BC5" i="19"/>
  <c r="BB5" i="19"/>
  <c r="BA5" i="19"/>
  <c r="AZ5" i="19"/>
  <c r="AY5" i="19"/>
  <c r="AX5" i="19"/>
  <c r="AW5" i="19"/>
  <c r="AV5" i="19"/>
  <c r="AU5" i="19"/>
  <c r="AT5" i="19"/>
  <c r="AS5" i="19"/>
  <c r="AR5" i="19"/>
  <c r="AQ5" i="19"/>
  <c r="AP5" i="19"/>
  <c r="AO5" i="19"/>
  <c r="AN5" i="19"/>
  <c r="AM5" i="19"/>
  <c r="AL5" i="19"/>
  <c r="AK5" i="19"/>
  <c r="AJ5" i="19"/>
  <c r="AI5" i="19"/>
  <c r="AH5" i="19"/>
  <c r="AG5" i="19"/>
  <c r="AF5" i="19"/>
  <c r="AE5" i="19"/>
  <c r="AD5" i="19"/>
  <c r="AC5" i="19"/>
  <c r="AB5" i="19"/>
  <c r="AA5" i="19"/>
  <c r="Z5" i="19"/>
  <c r="Y5" i="19"/>
  <c r="X5" i="19"/>
  <c r="W5" i="19"/>
  <c r="V5" i="19"/>
  <c r="U5" i="19"/>
  <c r="T5" i="19"/>
  <c r="S5" i="19"/>
  <c r="R5" i="19"/>
  <c r="Q5" i="19"/>
  <c r="P5" i="19"/>
  <c r="O5" i="19"/>
  <c r="N5" i="19"/>
  <c r="M5" i="19"/>
  <c r="L5" i="19"/>
  <c r="K5" i="19"/>
  <c r="J5" i="19"/>
  <c r="I5" i="19"/>
  <c r="H5" i="19"/>
  <c r="G5" i="19"/>
  <c r="F5" i="19"/>
  <c r="E5" i="19"/>
  <c r="D5" i="19"/>
  <c r="C5" i="19"/>
  <c r="B5" i="19"/>
  <c r="C62" i="9"/>
  <c r="C65" i="9" s="1"/>
  <c r="C69" i="9" s="1"/>
  <c r="C55" i="9"/>
  <c r="J58" i="9" s="1"/>
  <c r="A35" i="9"/>
  <c r="A34" i="9"/>
  <c r="A33" i="9"/>
  <c r="A32" i="9"/>
  <c r="A31" i="9"/>
  <c r="A30" i="9"/>
  <c r="A29" i="9"/>
  <c r="A28" i="9"/>
  <c r="A27" i="9"/>
  <c r="A26" i="9"/>
  <c r="A25" i="9"/>
  <c r="A24" i="9"/>
  <c r="A23" i="9"/>
  <c r="A22" i="9"/>
  <c r="A21" i="9"/>
  <c r="AD4" i="9"/>
  <c r="BP23" i="4"/>
  <c r="AY23"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C7" i="4"/>
  <c r="B7" i="4"/>
  <c r="B23" i="30"/>
  <c r="C23" i="30" s="1"/>
  <c r="D23" i="30" s="1"/>
  <c r="E23" i="30" s="1"/>
  <c r="F23" i="30" s="1"/>
  <c r="G23" i="30" s="1"/>
  <c r="H23" i="30" s="1"/>
  <c r="I23" i="30" s="1"/>
  <c r="J23" i="30" s="1"/>
  <c r="K23" i="30" s="1"/>
  <c r="L23" i="30" s="1"/>
  <c r="M23" i="30" s="1"/>
  <c r="N23" i="30" s="1"/>
  <c r="O23" i="30" s="1"/>
  <c r="P23" i="30" s="1"/>
  <c r="Q23" i="30" s="1"/>
  <c r="R23" i="30" s="1"/>
  <c r="S23" i="30" s="1"/>
  <c r="T23" i="30" s="1"/>
  <c r="U23" i="30" s="1"/>
  <c r="V23" i="30" s="1"/>
  <c r="W23" i="30" s="1"/>
  <c r="X23" i="30" s="1"/>
  <c r="Y23" i="30" s="1"/>
  <c r="Z23" i="30" s="1"/>
  <c r="AA23" i="30" s="1"/>
  <c r="AB23" i="30" s="1"/>
  <c r="AC23" i="30" s="1"/>
  <c r="AD23" i="30" s="1"/>
  <c r="AE23" i="30" s="1"/>
  <c r="AF23" i="30" s="1"/>
  <c r="AG23" i="30" s="1"/>
  <c r="AH23" i="30" s="1"/>
  <c r="AI23" i="30" s="1"/>
  <c r="AJ23" i="30" s="1"/>
  <c r="AK23" i="30" s="1"/>
  <c r="AL23" i="30" s="1"/>
  <c r="AM23" i="30" s="1"/>
  <c r="AN23" i="30" s="1"/>
  <c r="AO23" i="30" s="1"/>
  <c r="AP23" i="30" s="1"/>
  <c r="AQ23" i="30" s="1"/>
  <c r="AR23" i="30" s="1"/>
  <c r="AS23" i="30" s="1"/>
  <c r="AT23" i="30" s="1"/>
  <c r="AU23" i="30" s="1"/>
  <c r="AV23" i="30" s="1"/>
  <c r="AW23" i="30" s="1"/>
  <c r="AX23" i="30" s="1"/>
  <c r="AY23" i="30" s="1"/>
  <c r="AZ23" i="30" s="1"/>
  <c r="BA23" i="30" s="1"/>
  <c r="BB23" i="30" s="1"/>
  <c r="BC23" i="30" s="1"/>
  <c r="BD23" i="30" s="1"/>
  <c r="BE23" i="30" s="1"/>
  <c r="BF23" i="30" s="1"/>
  <c r="BG23" i="30" s="1"/>
  <c r="BH23" i="30" s="1"/>
  <c r="BI23" i="30" s="1"/>
  <c r="BJ23" i="30" s="1"/>
  <c r="BK23" i="30" s="1"/>
  <c r="BL23" i="30" s="1"/>
  <c r="BM23" i="30" s="1"/>
  <c r="BN23" i="30" s="1"/>
  <c r="BO23" i="30" s="1"/>
  <c r="BP23" i="30" s="1"/>
  <c r="BQ23" i="30" s="1"/>
  <c r="BR23" i="30" s="1"/>
  <c r="BS23" i="30" s="1"/>
  <c r="BT23" i="30" s="1"/>
  <c r="BU23" i="30" s="1"/>
  <c r="BV23" i="30" s="1"/>
  <c r="BW23" i="30" s="1"/>
  <c r="BX23" i="30" s="1"/>
  <c r="BY23" i="30" s="1"/>
  <c r="BZ23" i="30" s="1"/>
  <c r="CA23" i="30" s="1"/>
  <c r="CB23" i="30" s="1"/>
  <c r="CC23" i="30" s="1"/>
  <c r="CD23" i="30" s="1"/>
  <c r="CE23" i="30" s="1"/>
  <c r="CF23" i="30" s="1"/>
  <c r="CG23" i="30" s="1"/>
  <c r="CH23" i="30" s="1"/>
  <c r="CI23" i="30" s="1"/>
  <c r="CJ23" i="30" s="1"/>
  <c r="CK23" i="30" s="1"/>
  <c r="CL23" i="30" s="1"/>
  <c r="CM23" i="30" s="1"/>
  <c r="CN23" i="30" s="1"/>
  <c r="CO23" i="30" s="1"/>
  <c r="CP23" i="30" s="1"/>
  <c r="CQ23" i="30" s="1"/>
  <c r="CR23" i="30" s="1"/>
  <c r="CS23" i="30" s="1"/>
  <c r="CT23" i="30" s="1"/>
  <c r="CU23" i="30" s="1"/>
  <c r="CV23" i="30" s="1"/>
  <c r="CW23" i="30" s="1"/>
  <c r="CX23" i="30" s="1"/>
  <c r="CY23" i="30" s="1"/>
  <c r="CZ23" i="30" s="1"/>
  <c r="DA23" i="30" s="1"/>
  <c r="DB23" i="30" s="1"/>
  <c r="DC23" i="30" s="1"/>
  <c r="DD23" i="30" s="1"/>
  <c r="DE23" i="30" s="1"/>
  <c r="DF23" i="30" s="1"/>
  <c r="DG23" i="30" s="1"/>
  <c r="DH23" i="30" s="1"/>
  <c r="DI23" i="30" s="1"/>
  <c r="DJ23" i="30" s="1"/>
  <c r="DK23" i="30" s="1"/>
  <c r="DL23" i="30" s="1"/>
  <c r="DM23" i="30" s="1"/>
  <c r="DN23" i="30" s="1"/>
  <c r="DO23" i="30" s="1"/>
  <c r="DP23" i="30" s="1"/>
  <c r="DQ23" i="30" s="1"/>
  <c r="DR23" i="30" s="1"/>
  <c r="DS23" i="30" s="1"/>
  <c r="DT23" i="30" s="1"/>
  <c r="DU23" i="30" s="1"/>
  <c r="DV23" i="30" s="1"/>
  <c r="DW23" i="30" s="1"/>
  <c r="DX23" i="30" s="1"/>
  <c r="DY23" i="30" s="1"/>
  <c r="DZ23" i="30" s="1"/>
  <c r="EA23" i="30" s="1"/>
  <c r="EB23" i="30" s="1"/>
  <c r="EC23" i="30" s="1"/>
  <c r="ED23" i="30" s="1"/>
  <c r="EE23" i="30" s="1"/>
  <c r="EF23" i="30" s="1"/>
  <c r="EG23" i="30" s="1"/>
  <c r="EH23" i="30" s="1"/>
  <c r="EI23" i="30" s="1"/>
  <c r="EJ23" i="30" s="1"/>
  <c r="EK23" i="30" s="1"/>
  <c r="EL23" i="30" s="1"/>
  <c r="EM23" i="30" s="1"/>
  <c r="EN23" i="30" s="1"/>
  <c r="EO23" i="30" s="1"/>
  <c r="EP23" i="30" s="1"/>
  <c r="EQ23" i="30" s="1"/>
  <c r="ER23" i="30" s="1"/>
  <c r="ES23" i="30" s="1"/>
  <c r="ET23" i="30" s="1"/>
  <c r="EU23" i="30" s="1"/>
  <c r="EV23" i="30" s="1"/>
  <c r="EW23" i="30" s="1"/>
  <c r="EX23" i="30" s="1"/>
  <c r="EY23" i="30" s="1"/>
  <c r="EZ23" i="30" s="1"/>
  <c r="FA23" i="30" s="1"/>
  <c r="FB23" i="30" s="1"/>
  <c r="FC23" i="30" s="1"/>
  <c r="FD23" i="30" s="1"/>
  <c r="FE23" i="30" s="1"/>
  <c r="FF23" i="30" s="1"/>
  <c r="FG23" i="30" s="1"/>
  <c r="FH23" i="30" s="1"/>
  <c r="FI23" i="30" s="1"/>
  <c r="FJ23" i="30" s="1"/>
  <c r="FK23" i="30" s="1"/>
  <c r="FL23" i="30" s="1"/>
  <c r="FM23" i="30" s="1"/>
  <c r="FN23" i="30" s="1"/>
  <c r="FO23" i="30" s="1"/>
  <c r="FP23" i="30" s="1"/>
  <c r="FQ23" i="30" s="1"/>
  <c r="FR23" i="30" s="1"/>
  <c r="FS23" i="30" s="1"/>
  <c r="FT23" i="30" s="1"/>
  <c r="FU23" i="30" s="1"/>
  <c r="FV23" i="30" s="1"/>
  <c r="FW23" i="30" s="1"/>
  <c r="FX23" i="30" s="1"/>
  <c r="FY23" i="30" s="1"/>
  <c r="FZ23" i="30" s="1"/>
  <c r="GA23" i="30" s="1"/>
  <c r="GB23" i="30" s="1"/>
  <c r="GC23" i="30" s="1"/>
  <c r="GD23" i="30" s="1"/>
  <c r="GE23" i="30" s="1"/>
  <c r="GF23" i="30" s="1"/>
  <c r="GG23" i="30" s="1"/>
  <c r="GH23" i="30" s="1"/>
  <c r="GI23" i="30" s="1"/>
  <c r="GJ23" i="30" s="1"/>
  <c r="GK23" i="30" s="1"/>
  <c r="GL23" i="30" s="1"/>
  <c r="GM23" i="30" s="1"/>
  <c r="GN23" i="30" s="1"/>
  <c r="GO23" i="30" s="1"/>
  <c r="GP23" i="30" s="1"/>
  <c r="GQ23" i="30" s="1"/>
  <c r="GR23" i="30" s="1"/>
  <c r="GS23" i="30" s="1"/>
  <c r="GT23" i="30" s="1"/>
  <c r="GU23" i="30" s="1"/>
  <c r="GV23" i="30" s="1"/>
  <c r="GW23" i="30" s="1"/>
  <c r="GX23" i="30" s="1"/>
  <c r="GY23" i="30" s="1"/>
  <c r="GZ23" i="30" s="1"/>
  <c r="HA23" i="30" s="1"/>
  <c r="HB23" i="30" s="1"/>
  <c r="HC23" i="30" s="1"/>
  <c r="HD23" i="30" s="1"/>
  <c r="HE23" i="30" s="1"/>
  <c r="HF23" i="30" s="1"/>
  <c r="HG23" i="30" s="1"/>
  <c r="HH23" i="30" s="1"/>
  <c r="HI23" i="30" s="1"/>
  <c r="HJ23" i="30" s="1"/>
  <c r="HK23" i="30" s="1"/>
  <c r="HL23" i="30" s="1"/>
  <c r="HM23" i="30" s="1"/>
  <c r="HN23" i="30" s="1"/>
  <c r="HO23" i="30" s="1"/>
  <c r="HP23" i="30" s="1"/>
  <c r="B15" i="30"/>
  <c r="V17" i="14"/>
  <c r="U17" i="14"/>
  <c r="T17" i="14"/>
  <c r="S17" i="14"/>
  <c r="R17" i="14"/>
  <c r="Q17" i="14"/>
  <c r="P17" i="14"/>
  <c r="O17" i="14"/>
  <c r="N17" i="14"/>
  <c r="M17" i="14"/>
  <c r="L17" i="14"/>
  <c r="K17" i="14"/>
  <c r="J17" i="14"/>
  <c r="I17" i="14"/>
  <c r="V15" i="14"/>
  <c r="U15" i="14"/>
  <c r="T15" i="14"/>
  <c r="S15" i="14"/>
  <c r="R15" i="14"/>
  <c r="Q15" i="14"/>
  <c r="P15" i="14"/>
  <c r="O15" i="14"/>
  <c r="N15" i="14"/>
  <c r="M15" i="14"/>
  <c r="L15" i="14"/>
  <c r="K15" i="14"/>
  <c r="J15" i="14"/>
  <c r="I15" i="14"/>
  <c r="H15" i="14"/>
  <c r="G15" i="14"/>
  <c r="F15" i="14"/>
  <c r="E15" i="14"/>
  <c r="D15" i="14"/>
  <c r="C15" i="14"/>
  <c r="B15" i="14"/>
  <c r="C43" i="6"/>
  <c r="D43" i="6" s="1"/>
  <c r="E43" i="6" s="1"/>
  <c r="F43" i="6" s="1"/>
  <c r="G43" i="6" s="1"/>
  <c r="H43" i="6" s="1"/>
  <c r="I43" i="6" s="1"/>
  <c r="J43" i="6" s="1"/>
  <c r="K43" i="6" s="1"/>
  <c r="L43" i="6" s="1"/>
  <c r="M43" i="6" s="1"/>
  <c r="N43" i="6" s="1"/>
  <c r="O43" i="6" s="1"/>
  <c r="P43" i="6" s="1"/>
  <c r="Q43" i="6" s="1"/>
  <c r="R43" i="6" s="1"/>
  <c r="S43" i="6" s="1"/>
  <c r="T43" i="6" s="1"/>
  <c r="U43" i="6" s="1"/>
  <c r="V43" i="6" s="1"/>
  <c r="W43" i="6" s="1"/>
  <c r="X43" i="6" s="1"/>
  <c r="Y43" i="6" s="1"/>
  <c r="Z43" i="6" s="1"/>
  <c r="AA43" i="6" s="1"/>
  <c r="AB43" i="6" s="1"/>
  <c r="AC43" i="6" s="1"/>
  <c r="AD43" i="6" s="1"/>
  <c r="AE43" i="6" s="1"/>
  <c r="AF43" i="6" s="1"/>
  <c r="AG43" i="6" s="1"/>
  <c r="AH43" i="6" s="1"/>
  <c r="AI43" i="6" s="1"/>
  <c r="AJ43" i="6" s="1"/>
  <c r="AK43" i="6" s="1"/>
  <c r="AL43" i="6" s="1"/>
  <c r="AM43" i="6" s="1"/>
  <c r="AN43" i="6" s="1"/>
  <c r="AO43" i="6" s="1"/>
  <c r="AP43" i="6" s="1"/>
  <c r="AQ43" i="6" s="1"/>
  <c r="AR43" i="6" s="1"/>
  <c r="AS43" i="6" s="1"/>
  <c r="AT43" i="6" s="1"/>
  <c r="AU43" i="6" s="1"/>
  <c r="AV43" i="6" s="1"/>
  <c r="AW43" i="6" s="1"/>
  <c r="AX43" i="6" s="1"/>
  <c r="AY43" i="6" s="1"/>
  <c r="AZ43" i="6" s="1"/>
  <c r="BA43" i="6" s="1"/>
  <c r="BB43" i="6" s="1"/>
  <c r="BC43" i="6" s="1"/>
  <c r="BD43" i="6" s="1"/>
  <c r="BE43" i="6" s="1"/>
  <c r="BF43" i="6" s="1"/>
  <c r="BG43" i="6" s="1"/>
  <c r="BH43" i="6" s="1"/>
  <c r="BI43" i="6" s="1"/>
  <c r="BJ43" i="6" s="1"/>
  <c r="BK43" i="6" s="1"/>
  <c r="BL43" i="6" s="1"/>
  <c r="BM43" i="6" s="1"/>
  <c r="BN43" i="6" s="1"/>
  <c r="BO43" i="6" s="1"/>
  <c r="BP43" i="6" s="1"/>
  <c r="BQ43" i="6" s="1"/>
  <c r="BR43" i="6" s="1"/>
  <c r="BS43" i="6" s="1"/>
  <c r="BT43" i="6" s="1"/>
  <c r="BU43" i="6" s="1"/>
  <c r="BV43" i="6" s="1"/>
  <c r="BW43" i="6" s="1"/>
  <c r="BX43" i="6" s="1"/>
  <c r="BY43" i="6" s="1"/>
  <c r="BZ43" i="6" s="1"/>
  <c r="CA43" i="6" s="1"/>
  <c r="CB43" i="6" s="1"/>
  <c r="CC43" i="6" s="1"/>
  <c r="CD43" i="6" s="1"/>
  <c r="CE43" i="6" s="1"/>
  <c r="CF43" i="6" s="1"/>
  <c r="CG43" i="6" s="1"/>
  <c r="CH43" i="6" s="1"/>
  <c r="CI43" i="6" s="1"/>
  <c r="CJ43" i="6" s="1"/>
  <c r="CK43" i="6" s="1"/>
  <c r="CL43" i="6" s="1"/>
  <c r="CM43" i="6" s="1"/>
  <c r="CN43" i="6" s="1"/>
  <c r="CO43" i="6" s="1"/>
  <c r="CP43" i="6" s="1"/>
  <c r="CQ43" i="6" s="1"/>
  <c r="CR43" i="6" s="1"/>
  <c r="CS43" i="6" s="1"/>
  <c r="CT43" i="6" s="1"/>
  <c r="CU43" i="6" s="1"/>
  <c r="CV43" i="6" s="1"/>
  <c r="CW43" i="6" s="1"/>
  <c r="CX43" i="6" s="1"/>
  <c r="CY43" i="6" s="1"/>
  <c r="CZ43" i="6" s="1"/>
  <c r="DA43" i="6" s="1"/>
  <c r="DB43" i="6" s="1"/>
  <c r="DC43" i="6" s="1"/>
  <c r="DD43" i="6" s="1"/>
  <c r="DE43" i="6" s="1"/>
  <c r="DF43" i="6" s="1"/>
  <c r="DG43" i="6" s="1"/>
  <c r="DH43" i="6" s="1"/>
  <c r="DI43" i="6" s="1"/>
  <c r="DJ43" i="6" s="1"/>
  <c r="DK43" i="6" s="1"/>
  <c r="DL43" i="6" s="1"/>
  <c r="DM43" i="6" s="1"/>
  <c r="DN43" i="6" s="1"/>
  <c r="DO43" i="6" s="1"/>
  <c r="DP43" i="6" s="1"/>
  <c r="DQ43" i="6" s="1"/>
  <c r="DR43" i="6" s="1"/>
  <c r="DS43" i="6" s="1"/>
  <c r="DT43" i="6" s="1"/>
  <c r="DU43" i="6" s="1"/>
  <c r="DV43" i="6" s="1"/>
  <c r="DW43" i="6" s="1"/>
  <c r="DX43" i="6" s="1"/>
  <c r="DY43" i="6" s="1"/>
  <c r="DZ43" i="6" s="1"/>
  <c r="EA43" i="6" s="1"/>
  <c r="EB43" i="6" s="1"/>
  <c r="EC43" i="6" s="1"/>
  <c r="ED43" i="6" s="1"/>
  <c r="EE43" i="6" s="1"/>
  <c r="EF43" i="6" s="1"/>
  <c r="EG43" i="6" s="1"/>
  <c r="EH43" i="6" s="1"/>
  <c r="EI43" i="6" s="1"/>
  <c r="EJ43" i="6" s="1"/>
  <c r="EK43" i="6" s="1"/>
  <c r="EL43" i="6" s="1"/>
  <c r="EM43" i="6" s="1"/>
  <c r="EN43" i="6" s="1"/>
  <c r="EO43" i="6" s="1"/>
  <c r="EP43" i="6" s="1"/>
  <c r="EQ43" i="6" s="1"/>
  <c r="ER43" i="6" s="1"/>
  <c r="ES43" i="6" s="1"/>
  <c r="ET43" i="6" s="1"/>
  <c r="EU43" i="6" s="1"/>
  <c r="EV43" i="6" s="1"/>
  <c r="EW43" i="6" s="1"/>
  <c r="EX43" i="6" s="1"/>
  <c r="EY43" i="6" s="1"/>
  <c r="EZ43" i="6" s="1"/>
  <c r="FA43" i="6" s="1"/>
  <c r="FB43" i="6" s="1"/>
  <c r="FC43" i="6" s="1"/>
  <c r="FD43" i="6" s="1"/>
  <c r="FE43" i="6" s="1"/>
  <c r="FF43" i="6" s="1"/>
  <c r="FG43" i="6" s="1"/>
  <c r="FH43" i="6" s="1"/>
  <c r="FI43" i="6" s="1"/>
  <c r="FJ43" i="6" s="1"/>
  <c r="FK43" i="6" s="1"/>
  <c r="FL43" i="6" s="1"/>
  <c r="FM43" i="6" s="1"/>
  <c r="FN43" i="6" s="1"/>
  <c r="FO43" i="6" s="1"/>
  <c r="FP43" i="6" s="1"/>
  <c r="FQ43" i="6" s="1"/>
  <c r="FR43" i="6" s="1"/>
  <c r="FS43" i="6" s="1"/>
  <c r="FT43" i="6" s="1"/>
  <c r="FU43" i="6" s="1"/>
  <c r="FV43" i="6" s="1"/>
  <c r="FW43" i="6" s="1"/>
  <c r="FX43" i="6" s="1"/>
  <c r="FY43" i="6" s="1"/>
  <c r="FZ43" i="6" s="1"/>
  <c r="GA43" i="6" s="1"/>
  <c r="GB43" i="6" s="1"/>
  <c r="GC43" i="6" s="1"/>
  <c r="GD43" i="6" s="1"/>
  <c r="GE43" i="6" s="1"/>
  <c r="GF43" i="6" s="1"/>
  <c r="GG43" i="6" s="1"/>
  <c r="GH43" i="6" s="1"/>
  <c r="GI43" i="6" s="1"/>
  <c r="GJ43" i="6" s="1"/>
  <c r="GK43" i="6" s="1"/>
  <c r="GL43" i="6" s="1"/>
  <c r="GM43" i="6" s="1"/>
  <c r="GN43" i="6" s="1"/>
  <c r="GO43" i="6" s="1"/>
  <c r="GP43" i="6" s="1"/>
  <c r="GQ43" i="6" s="1"/>
  <c r="GR43" i="6" s="1"/>
  <c r="GS43" i="6" s="1"/>
  <c r="GT43" i="6" s="1"/>
  <c r="GU43" i="6" s="1"/>
  <c r="GV43" i="6" s="1"/>
  <c r="GW43" i="6" s="1"/>
  <c r="GX43" i="6" s="1"/>
  <c r="GY43" i="6" s="1"/>
  <c r="GZ43" i="6" s="1"/>
  <c r="HA43" i="6" s="1"/>
  <c r="HB43" i="6" s="1"/>
  <c r="HC43" i="6" s="1"/>
  <c r="HD43" i="6" s="1"/>
  <c r="HE43" i="6" s="1"/>
  <c r="HF43" i="6" s="1"/>
  <c r="HG43" i="6" s="1"/>
  <c r="HH43" i="6" s="1"/>
  <c r="HI43" i="6" s="1"/>
  <c r="HJ43" i="6" s="1"/>
  <c r="HK43" i="6" s="1"/>
  <c r="HL43" i="6" s="1"/>
  <c r="HM43" i="6" s="1"/>
  <c r="HN43" i="6" s="1"/>
  <c r="HO43" i="6" s="1"/>
  <c r="HP43" i="6" s="1"/>
  <c r="HQ43" i="6" s="1"/>
  <c r="HR43" i="6" s="1"/>
  <c r="HS43" i="6" s="1"/>
  <c r="HT43" i="6" s="1"/>
  <c r="HU43" i="6" s="1"/>
  <c r="HV43" i="6" s="1"/>
  <c r="HW43" i="6" s="1"/>
  <c r="HX43" i="6" s="1"/>
  <c r="HY43" i="6" s="1"/>
  <c r="HZ43" i="6" s="1"/>
  <c r="IA43" i="6" s="1"/>
  <c r="IB43" i="6" s="1"/>
  <c r="IC43" i="6" s="1"/>
  <c r="ID43" i="6" s="1"/>
  <c r="IE43" i="6" s="1"/>
  <c r="IF43" i="6" s="1"/>
  <c r="IG43" i="6" s="1"/>
  <c r="IH43" i="6" s="1"/>
  <c r="II43" i="6" s="1"/>
  <c r="IJ43" i="6" s="1"/>
  <c r="IK43" i="6" s="1"/>
  <c r="IL43" i="6" s="1"/>
  <c r="IM43" i="6" s="1"/>
  <c r="IN43" i="6" s="1"/>
  <c r="IO43" i="6" s="1"/>
  <c r="IP43" i="6" s="1"/>
  <c r="IQ43" i="6" s="1"/>
  <c r="IR43" i="6" s="1"/>
  <c r="IS43" i="6" s="1"/>
  <c r="IT43" i="6" s="1"/>
  <c r="IU43" i="6" s="1"/>
  <c r="IV43" i="6" s="1"/>
  <c r="IW43" i="6" s="1"/>
  <c r="IX43" i="6" s="1"/>
  <c r="IY43" i="6" s="1"/>
  <c r="IZ43" i="6" s="1"/>
  <c r="JA43" i="6" s="1"/>
  <c r="JB43" i="6" s="1"/>
  <c r="JC43" i="6" s="1"/>
  <c r="JD43" i="6" s="1"/>
  <c r="JE43" i="6" s="1"/>
  <c r="JF43" i="6" s="1"/>
  <c r="JG43" i="6" s="1"/>
  <c r="JH43" i="6" s="1"/>
  <c r="JI43" i="6" s="1"/>
  <c r="JJ43" i="6" s="1"/>
  <c r="JK43" i="6" s="1"/>
  <c r="JL43" i="6" s="1"/>
  <c r="JM43" i="6" s="1"/>
  <c r="JN43" i="6" s="1"/>
  <c r="JO43" i="6" s="1"/>
  <c r="JP43" i="6" s="1"/>
  <c r="JQ43" i="6" s="1"/>
  <c r="JR43" i="6" s="1"/>
  <c r="JS43" i="6" s="1"/>
  <c r="JT43" i="6" s="1"/>
  <c r="JU43" i="6" s="1"/>
  <c r="JV43" i="6" s="1"/>
  <c r="JW43" i="6" s="1"/>
  <c r="JX43" i="6" s="1"/>
  <c r="JY43" i="6" s="1"/>
  <c r="JZ43" i="6" s="1"/>
  <c r="KA43" i="6" s="1"/>
  <c r="KB43" i="6" s="1"/>
  <c r="KC43" i="6" s="1"/>
  <c r="KD43" i="6" s="1"/>
  <c r="KE43" i="6" s="1"/>
  <c r="KF43" i="6" s="1"/>
  <c r="KG43" i="6" s="1"/>
  <c r="KH43" i="6" s="1"/>
  <c r="KI43" i="6" s="1"/>
  <c r="KJ43" i="6" s="1"/>
  <c r="KK43" i="6" s="1"/>
  <c r="KL43" i="6" s="1"/>
  <c r="KM43" i="6" s="1"/>
  <c r="KN43" i="6" s="1"/>
  <c r="KO43" i="6" s="1"/>
  <c r="KP43" i="6" s="1"/>
  <c r="KQ43" i="6" s="1"/>
  <c r="KR43" i="6" s="1"/>
  <c r="KS43" i="6" s="1"/>
  <c r="KT43" i="6" s="1"/>
  <c r="KU43" i="6" s="1"/>
  <c r="KV43" i="6" s="1"/>
  <c r="KW43" i="6" s="1"/>
  <c r="KX43" i="6" s="1"/>
  <c r="KY43" i="6" s="1"/>
  <c r="KZ43" i="6" s="1"/>
  <c r="LA43" i="6" s="1"/>
  <c r="LB43" i="6" s="1"/>
  <c r="LC43" i="6" s="1"/>
  <c r="LD43" i="6" s="1"/>
  <c r="LE43" i="6" s="1"/>
  <c r="LF43" i="6" s="1"/>
  <c r="LG43" i="6" s="1"/>
  <c r="LH43" i="6" s="1"/>
  <c r="LI43" i="6" s="1"/>
  <c r="LJ43" i="6" s="1"/>
  <c r="LK43" i="6" s="1"/>
  <c r="LL43" i="6" s="1"/>
  <c r="LM43" i="6" s="1"/>
  <c r="LN43" i="6" s="1"/>
  <c r="LO43" i="6" s="1"/>
  <c r="LP43" i="6" s="1"/>
  <c r="LQ43" i="6" s="1"/>
  <c r="LR43" i="6" s="1"/>
  <c r="LS43" i="6" s="1"/>
  <c r="LT43" i="6" s="1"/>
  <c r="LU43" i="6" s="1"/>
  <c r="LV43" i="6" s="1"/>
  <c r="LW43" i="6" s="1"/>
  <c r="LX43" i="6" s="1"/>
  <c r="LY43" i="6" s="1"/>
  <c r="LZ43" i="6" s="1"/>
  <c r="MA43" i="6" s="1"/>
  <c r="MB43" i="6" s="1"/>
  <c r="MC43" i="6" s="1"/>
  <c r="MD43" i="6" s="1"/>
  <c r="ME43" i="6" s="1"/>
  <c r="MF43" i="6" s="1"/>
  <c r="MG43" i="6" s="1"/>
  <c r="MH43" i="6" s="1"/>
  <c r="MI43" i="6" s="1"/>
  <c r="MJ43" i="6" s="1"/>
  <c r="MK43" i="6" s="1"/>
  <c r="ML43" i="6" s="1"/>
  <c r="MM43" i="6" s="1"/>
  <c r="MN43" i="6" s="1"/>
  <c r="MO43" i="6" s="1"/>
  <c r="MP43" i="6" s="1"/>
  <c r="MQ43" i="6" s="1"/>
  <c r="MR43" i="6" s="1"/>
  <c r="MS43" i="6" s="1"/>
  <c r="MT43" i="6" s="1"/>
  <c r="MU43" i="6" s="1"/>
  <c r="MV43" i="6" s="1"/>
  <c r="MW43" i="6" s="1"/>
  <c r="MX43" i="6" s="1"/>
  <c r="MY43" i="6" s="1"/>
  <c r="MZ43" i="6" s="1"/>
  <c r="NA43" i="6" s="1"/>
  <c r="NB43" i="6" s="1"/>
  <c r="NC43" i="6" s="1"/>
  <c r="ND43" i="6" s="1"/>
  <c r="NE43" i="6" s="1"/>
  <c r="NF43" i="6" s="1"/>
  <c r="NG43" i="6" s="1"/>
  <c r="NH43" i="6" s="1"/>
  <c r="NI43" i="6" s="1"/>
  <c r="NJ43" i="6" s="1"/>
  <c r="NK43" i="6" s="1"/>
  <c r="NL43" i="6" s="1"/>
  <c r="NM43" i="6" s="1"/>
  <c r="NN43" i="6" s="1"/>
  <c r="NO43" i="6" s="1"/>
  <c r="NP43" i="6" s="1"/>
  <c r="NQ43" i="6" s="1"/>
  <c r="NR43" i="6" s="1"/>
  <c r="NS43" i="6" s="1"/>
  <c r="NT43" i="6" s="1"/>
  <c r="NU43" i="6" s="1"/>
  <c r="NV43" i="6" s="1"/>
  <c r="NW43" i="6" s="1"/>
  <c r="NX43" i="6" s="1"/>
  <c r="NY43" i="6" s="1"/>
  <c r="NZ43" i="6" s="1"/>
  <c r="OA43" i="6" s="1"/>
  <c r="OB43" i="6" s="1"/>
  <c r="OC43" i="6" s="1"/>
  <c r="OD43" i="6" s="1"/>
  <c r="OE43" i="6" s="1"/>
  <c r="OF43" i="6" s="1"/>
  <c r="OG43" i="6" s="1"/>
  <c r="OH43" i="6" s="1"/>
  <c r="OI43" i="6" s="1"/>
  <c r="OJ43" i="6" s="1"/>
  <c r="OK43" i="6" s="1"/>
  <c r="OL43" i="6" s="1"/>
  <c r="OM43" i="6" s="1"/>
  <c r="ON43" i="6" s="1"/>
  <c r="OO43" i="6" s="1"/>
  <c r="OP43" i="6" s="1"/>
  <c r="OQ43" i="6" s="1"/>
  <c r="OR43" i="6" s="1"/>
  <c r="OS43" i="6" s="1"/>
  <c r="OT43" i="6" s="1"/>
  <c r="OU43" i="6" s="1"/>
  <c r="OV43" i="6" s="1"/>
  <c r="OW43" i="6" s="1"/>
  <c r="OX43" i="6" s="1"/>
  <c r="OY43" i="6" s="1"/>
  <c r="OZ43" i="6" s="1"/>
  <c r="PA43" i="6" s="1"/>
  <c r="PB43" i="6" s="1"/>
  <c r="PC43" i="6" s="1"/>
  <c r="PD43" i="6" s="1"/>
  <c r="PE43" i="6" s="1"/>
  <c r="PF43" i="6" s="1"/>
  <c r="PG43" i="6" s="1"/>
  <c r="PH43" i="6" s="1"/>
  <c r="PI43" i="6" s="1"/>
  <c r="PJ43" i="6" s="1"/>
  <c r="PK43" i="6" s="1"/>
  <c r="PL43" i="6" s="1"/>
  <c r="PM43" i="6" s="1"/>
  <c r="PN43" i="6" s="1"/>
  <c r="PO43" i="6" s="1"/>
  <c r="PP43" i="6" s="1"/>
  <c r="PQ43" i="6" s="1"/>
  <c r="PR43" i="6" s="1"/>
  <c r="PS43" i="6" s="1"/>
  <c r="PT43" i="6" s="1"/>
  <c r="PU43" i="6" s="1"/>
  <c r="PV43" i="6" s="1"/>
  <c r="PW43" i="6" s="1"/>
  <c r="PX43" i="6" s="1"/>
  <c r="PY43" i="6" s="1"/>
  <c r="PZ43" i="6" s="1"/>
  <c r="QA43" i="6" s="1"/>
  <c r="QB43" i="6" s="1"/>
  <c r="QC43" i="6" s="1"/>
  <c r="QD43" i="6" s="1"/>
  <c r="QE43" i="6" s="1"/>
  <c r="QF43" i="6" s="1"/>
  <c r="QG43" i="6" s="1"/>
  <c r="QH43" i="6" s="1"/>
  <c r="QI43" i="6" s="1"/>
  <c r="QJ43" i="6" s="1"/>
  <c r="QK43" i="6" s="1"/>
  <c r="QL43" i="6" s="1"/>
  <c r="QM43" i="6" s="1"/>
  <c r="QN43" i="6" s="1"/>
  <c r="QO43" i="6" s="1"/>
  <c r="QP43" i="6" s="1"/>
  <c r="QQ43" i="6" s="1"/>
  <c r="QR43" i="6" s="1"/>
  <c r="QS43" i="6" s="1"/>
  <c r="QT43" i="6" s="1"/>
  <c r="QU43" i="6" s="1"/>
  <c r="QV43" i="6" s="1"/>
  <c r="QW43" i="6" s="1"/>
  <c r="QX43" i="6" s="1"/>
  <c r="QY43" i="6" s="1"/>
  <c r="QZ43" i="6" s="1"/>
  <c r="RA43" i="6" s="1"/>
  <c r="RB43" i="6" s="1"/>
  <c r="RC43" i="6" s="1"/>
  <c r="RD43" i="6" s="1"/>
  <c r="RE43" i="6" s="1"/>
  <c r="RF43" i="6" s="1"/>
  <c r="RG43" i="6" s="1"/>
  <c r="RH43" i="6" s="1"/>
  <c r="RI43" i="6" s="1"/>
  <c r="RJ43" i="6" s="1"/>
  <c r="RK43" i="6" s="1"/>
  <c r="RL43" i="6" s="1"/>
  <c r="RM43" i="6" s="1"/>
  <c r="RN43" i="6" s="1"/>
  <c r="RO43" i="6" s="1"/>
  <c r="RP43" i="6" s="1"/>
  <c r="RQ43" i="6" s="1"/>
  <c r="RR43" i="6" s="1"/>
  <c r="RS43" i="6" s="1"/>
  <c r="RT43" i="6" s="1"/>
  <c r="RU43" i="6" s="1"/>
  <c r="RV43" i="6" s="1"/>
  <c r="RW43" i="6" s="1"/>
  <c r="RX43" i="6" s="1"/>
  <c r="RY43" i="6" s="1"/>
  <c r="RZ43" i="6" s="1"/>
  <c r="SA43" i="6" s="1"/>
  <c r="SB43" i="6" s="1"/>
  <c r="SC43" i="6" s="1"/>
  <c r="SD43" i="6" s="1"/>
  <c r="SE43" i="6" s="1"/>
  <c r="SF43" i="6" s="1"/>
  <c r="SG43" i="6" s="1"/>
  <c r="SH43" i="6" s="1"/>
  <c r="SI43" i="6" s="1"/>
  <c r="SJ43" i="6" s="1"/>
  <c r="SK43" i="6" s="1"/>
  <c r="SL43" i="6" s="1"/>
  <c r="SM43" i="6" s="1"/>
  <c r="SN43" i="6" s="1"/>
  <c r="SO43" i="6" s="1"/>
  <c r="SP43" i="6" s="1"/>
  <c r="SQ43" i="6" s="1"/>
  <c r="SR43" i="6" s="1"/>
  <c r="SS43" i="6" s="1"/>
  <c r="ST43" i="6" s="1"/>
  <c r="SU43" i="6" s="1"/>
  <c r="SV43" i="6" s="1"/>
  <c r="SW43" i="6" s="1"/>
  <c r="SX43" i="6" s="1"/>
  <c r="SY43" i="6" s="1"/>
  <c r="SZ43" i="6" s="1"/>
  <c r="BT27" i="6"/>
  <c r="BS27" i="6"/>
  <c r="BR27" i="6"/>
  <c r="BQ27" i="6"/>
  <c r="BP27" i="6"/>
  <c r="BO27" i="6"/>
  <c r="BN27" i="6"/>
  <c r="BM27" i="6"/>
  <c r="BL27" i="6"/>
  <c r="BK27" i="6"/>
  <c r="BJ27" i="6"/>
  <c r="BI27" i="6"/>
  <c r="BH27" i="6"/>
  <c r="BG27" i="6"/>
  <c r="BF27" i="6"/>
  <c r="BE27" i="6"/>
  <c r="BD27" i="6"/>
  <c r="BC27" i="6"/>
  <c r="BB27" i="6"/>
  <c r="BA27" i="6"/>
  <c r="AZ27" i="6"/>
  <c r="AY27" i="6"/>
  <c r="AX27" i="6"/>
  <c r="AW27" i="6"/>
  <c r="AV27" i="6"/>
  <c r="AU27" i="6"/>
  <c r="AT27" i="6"/>
  <c r="AS27" i="6"/>
  <c r="AR27" i="6"/>
  <c r="AQ27" i="6"/>
  <c r="AP27" i="6"/>
  <c r="AO27" i="6"/>
  <c r="AN27" i="6"/>
  <c r="AM27" i="6"/>
  <c r="AL27" i="6"/>
  <c r="AK27" i="6"/>
  <c r="AJ27" i="6"/>
  <c r="AI27" i="6"/>
  <c r="AH27" i="6"/>
  <c r="AG27" i="6"/>
  <c r="AF27" i="6"/>
  <c r="AE27" i="6"/>
  <c r="AD27" i="6"/>
  <c r="AC27" i="6"/>
  <c r="AB27" i="6"/>
  <c r="AA27" i="6"/>
  <c r="Z27" i="6"/>
  <c r="Y27" i="6"/>
  <c r="X27" i="6"/>
  <c r="W27" i="6"/>
  <c r="V27" i="6"/>
  <c r="U27" i="6"/>
  <c r="T27" i="6"/>
  <c r="S27" i="6"/>
  <c r="R27" i="6"/>
  <c r="Q27" i="6"/>
  <c r="P27" i="6"/>
  <c r="O27" i="6"/>
  <c r="N27" i="6"/>
  <c r="M27" i="6"/>
  <c r="L27" i="6"/>
  <c r="K27" i="6"/>
  <c r="J27" i="6"/>
  <c r="I27" i="6"/>
  <c r="H27" i="6"/>
  <c r="G27" i="6"/>
  <c r="F27" i="6"/>
  <c r="E27" i="6"/>
  <c r="D27" i="6"/>
  <c r="C27" i="6"/>
  <c r="B27" i="6"/>
  <c r="BT23" i="6"/>
  <c r="BS23" i="6"/>
  <c r="BR23" i="6"/>
  <c r="BQ23" i="6"/>
  <c r="BP23" i="6"/>
  <c r="BO23" i="6"/>
  <c r="BN23" i="6"/>
  <c r="BM23" i="6"/>
  <c r="BL23" i="6"/>
  <c r="BK23" i="6"/>
  <c r="BJ23" i="6"/>
  <c r="BI23" i="6"/>
  <c r="BH23" i="6"/>
  <c r="BG23" i="6"/>
  <c r="BF23" i="6"/>
  <c r="BE23" i="6"/>
  <c r="BD23" i="6"/>
  <c r="BC23" i="6"/>
  <c r="BB23" i="6"/>
  <c r="BA23" i="6"/>
  <c r="AZ23" i="6"/>
  <c r="AY23" i="6"/>
  <c r="AX23" i="6"/>
  <c r="AW23" i="6"/>
  <c r="AV23" i="6"/>
  <c r="AU23" i="6"/>
  <c r="AT23" i="6"/>
  <c r="AS23" i="6"/>
  <c r="AR23" i="6"/>
  <c r="AQ23" i="6"/>
  <c r="AP23" i="6"/>
  <c r="AO23" i="6"/>
  <c r="AN23" i="6"/>
  <c r="AM23" i="6"/>
  <c r="AL23" i="6"/>
  <c r="AK23" i="6"/>
  <c r="AJ23" i="6"/>
  <c r="AI23" i="6"/>
  <c r="AH23" i="6"/>
  <c r="AG23" i="6"/>
  <c r="AF23" i="6"/>
  <c r="AE23" i="6"/>
  <c r="AD23" i="6"/>
  <c r="AC23" i="6"/>
  <c r="AB23" i="6"/>
  <c r="AA23" i="6"/>
  <c r="Z23" i="6"/>
  <c r="Y23" i="6"/>
  <c r="X23" i="6"/>
  <c r="W23" i="6"/>
  <c r="V23" i="6"/>
  <c r="U23" i="6"/>
  <c r="T23" i="6"/>
  <c r="S23" i="6"/>
  <c r="R23" i="6"/>
  <c r="Q23" i="6"/>
  <c r="P23" i="6"/>
  <c r="O23" i="6"/>
  <c r="N23" i="6"/>
  <c r="M23" i="6"/>
  <c r="L23" i="6"/>
  <c r="K23" i="6"/>
  <c r="J23" i="6"/>
  <c r="I23" i="6"/>
  <c r="H23" i="6"/>
  <c r="G23" i="6"/>
  <c r="F23" i="6"/>
  <c r="E23" i="6"/>
  <c r="D23" i="6"/>
  <c r="C23" i="6"/>
  <c r="B23" i="6"/>
  <c r="BT18" i="6"/>
  <c r="BS18" i="6"/>
  <c r="BR18" i="6"/>
  <c r="BQ18" i="6"/>
  <c r="BP18" i="6"/>
  <c r="BO18" i="6"/>
  <c r="BN18" i="6"/>
  <c r="BM18" i="6"/>
  <c r="BL18" i="6"/>
  <c r="BK18" i="6"/>
  <c r="BJ18" i="6"/>
  <c r="BI18" i="6"/>
  <c r="BH18" i="6"/>
  <c r="BG18" i="6"/>
  <c r="BF18" i="6"/>
  <c r="BE18" i="6"/>
  <c r="BD18" i="6"/>
  <c r="BC18" i="6"/>
  <c r="BB18" i="6"/>
  <c r="BA18" i="6"/>
  <c r="AZ18" i="6"/>
  <c r="AY18" i="6"/>
  <c r="AX18" i="6"/>
  <c r="AW18" i="6"/>
  <c r="AV18" i="6"/>
  <c r="AU18" i="6"/>
  <c r="AT18" i="6"/>
  <c r="AS18" i="6"/>
  <c r="AR18" i="6"/>
  <c r="AQ18" i="6"/>
  <c r="AP18" i="6"/>
  <c r="AO18" i="6"/>
  <c r="AN18" i="6"/>
  <c r="AM18" i="6"/>
  <c r="AL18" i="6"/>
  <c r="AK18" i="6"/>
  <c r="AJ18" i="6"/>
  <c r="AI18" i="6"/>
  <c r="AH18" i="6"/>
  <c r="AG18" i="6"/>
  <c r="AF18" i="6"/>
  <c r="AE18" i="6"/>
  <c r="AD18" i="6"/>
  <c r="AC18" i="6"/>
  <c r="AB18" i="6"/>
  <c r="AA18" i="6"/>
  <c r="Z18" i="6"/>
  <c r="Y18" i="6"/>
  <c r="X18" i="6"/>
  <c r="W18" i="6"/>
  <c r="V18" i="6"/>
  <c r="U18" i="6"/>
  <c r="T18" i="6"/>
  <c r="S18" i="6"/>
  <c r="R18" i="6"/>
  <c r="Q18" i="6"/>
  <c r="P18" i="6"/>
  <c r="O18" i="6"/>
  <c r="N18" i="6"/>
  <c r="M18" i="6"/>
  <c r="L18" i="6"/>
  <c r="K18" i="6"/>
  <c r="J18" i="6"/>
  <c r="I18" i="6"/>
  <c r="H18" i="6"/>
  <c r="G18" i="6"/>
  <c r="F18" i="6"/>
  <c r="E18" i="6"/>
  <c r="D18" i="6"/>
  <c r="C18" i="6"/>
  <c r="B18" i="6"/>
  <c r="C15" i="6"/>
  <c r="ED2" i="28" l="1"/>
  <c r="EC1" i="28"/>
  <c r="RI2" i="28"/>
  <c r="RH1" i="28"/>
  <c r="RL49" i="28"/>
  <c r="EC32" i="28"/>
  <c r="EC48" i="28" s="1"/>
  <c r="RF32" i="28"/>
  <c r="RF48" i="28" s="1"/>
  <c r="RN32" i="28"/>
  <c r="RN48" i="28" s="1"/>
  <c r="RV32" i="28"/>
  <c r="RV48" i="28" s="1"/>
  <c r="SD32" i="28"/>
  <c r="SD48" i="28" s="1"/>
  <c r="SM32" i="28"/>
  <c r="SM48" i="28" s="1"/>
  <c r="TG32" i="28"/>
  <c r="TG48" i="28" s="1"/>
  <c r="SJ43" i="28"/>
  <c r="SF49" i="28"/>
  <c r="CQ1" i="28"/>
  <c r="BL45" i="28"/>
  <c r="BL49" i="28"/>
  <c r="CQ45" i="28"/>
  <c r="CQ49" i="28"/>
  <c r="DL45" i="28"/>
  <c r="DL49" i="28"/>
  <c r="DL47" i="28"/>
  <c r="EB45" i="28"/>
  <c r="EB49" i="28"/>
  <c r="EK45" i="28"/>
  <c r="EK49" i="28"/>
  <c r="GO45" i="28"/>
  <c r="GO49" i="28"/>
  <c r="RD45" i="28"/>
  <c r="RD49" i="28"/>
  <c r="RD47" i="28"/>
  <c r="RM45" i="28"/>
  <c r="RU45" i="28"/>
  <c r="RU47" i="28"/>
  <c r="SC45" i="28"/>
  <c r="SC49" i="28"/>
  <c r="SL45" i="28"/>
  <c r="SL47" i="28"/>
  <c r="TF45" i="28"/>
  <c r="TF49" i="28"/>
  <c r="TN45" i="28"/>
  <c r="BM83" i="28"/>
  <c r="BM43" i="28"/>
  <c r="CR83" i="28"/>
  <c r="CR43" i="28"/>
  <c r="DN83" i="28"/>
  <c r="DN43" i="28"/>
  <c r="EC83" i="28"/>
  <c r="EC43" i="28"/>
  <c r="EL83" i="28"/>
  <c r="EL43" i="28"/>
  <c r="HU83" i="28"/>
  <c r="HU43" i="28"/>
  <c r="RV83" i="28"/>
  <c r="RV43" i="28"/>
  <c r="SD83" i="28"/>
  <c r="SD43" i="28"/>
  <c r="SM83" i="28"/>
  <c r="SM43" i="28"/>
  <c r="TG83" i="28"/>
  <c r="TG43" i="28"/>
  <c r="TO83" i="28"/>
  <c r="TO43" i="28"/>
  <c r="CN43" i="28"/>
  <c r="EB47" i="28"/>
  <c r="SN49" i="28"/>
  <c r="TD2" i="28"/>
  <c r="TC1" i="28"/>
  <c r="BL2" i="28"/>
  <c r="DQ2" i="28"/>
  <c r="DP1" i="28"/>
  <c r="SG83" i="28"/>
  <c r="TI83" i="28"/>
  <c r="CQ47" i="28"/>
  <c r="CL2" i="28"/>
  <c r="CK1" i="28"/>
  <c r="OJ83" i="28"/>
  <c r="EK1" i="28"/>
  <c r="TB1" i="28"/>
  <c r="EY2" i="28"/>
  <c r="EY1" i="28" s="1"/>
  <c r="RF43" i="28"/>
  <c r="CS2" i="28"/>
  <c r="CR1" i="28"/>
  <c r="BG45" i="28"/>
  <c r="BG47" i="28"/>
  <c r="CM45" i="28"/>
  <c r="CM49" i="28"/>
  <c r="DF45" i="28"/>
  <c r="DF49" i="28"/>
  <c r="DR45" i="28"/>
  <c r="DR47" i="28"/>
  <c r="EG45" i="28"/>
  <c r="EG47" i="28"/>
  <c r="EY45" i="28"/>
  <c r="EY49" i="28"/>
  <c r="OI45" i="28"/>
  <c r="OI49" i="28"/>
  <c r="RJ45" i="28"/>
  <c r="RJ47" i="28"/>
  <c r="RR45" i="28"/>
  <c r="RR47" i="28"/>
  <c r="RZ45" i="28"/>
  <c r="SI45" i="28"/>
  <c r="SI47" i="28"/>
  <c r="TC45" i="28"/>
  <c r="TC47" i="28"/>
  <c r="TK45" i="28"/>
  <c r="TK49" i="28"/>
  <c r="BJ83" i="28"/>
  <c r="BJ43" i="28"/>
  <c r="DT43" i="28"/>
  <c r="DT83" i="28"/>
  <c r="EI83" i="28"/>
  <c r="EI43" i="28"/>
  <c r="GM43" i="28"/>
  <c r="GM83" i="28"/>
  <c r="RK83" i="28"/>
  <c r="RK43" i="28"/>
  <c r="RS83" i="28"/>
  <c r="RS43" i="28"/>
  <c r="TD43" i="28"/>
  <c r="TD83" i="28"/>
  <c r="TL83" i="28"/>
  <c r="TL43" i="28"/>
  <c r="DX48" i="28"/>
  <c r="DX49" i="28"/>
  <c r="RN43" i="28"/>
  <c r="DF47" i="28"/>
  <c r="BJ49" i="28"/>
  <c r="BJ45" i="28"/>
  <c r="BJ47" i="28"/>
  <c r="CN49" i="28"/>
  <c r="CN45" i="28"/>
  <c r="DJ49" i="28"/>
  <c r="DJ45" i="28"/>
  <c r="DJ47" i="28"/>
  <c r="DT49" i="28"/>
  <c r="DT45" i="28"/>
  <c r="DT47" i="28"/>
  <c r="EI49" i="28"/>
  <c r="EI45" i="28"/>
  <c r="EI47" i="28"/>
  <c r="GM49" i="28"/>
  <c r="GM45" i="28"/>
  <c r="GM47" i="28"/>
  <c r="OJ49" i="28"/>
  <c r="OJ45" i="28"/>
  <c r="RK45" i="28"/>
  <c r="RK47" i="28"/>
  <c r="RS45" i="28"/>
  <c r="RS47" i="28"/>
  <c r="SA49" i="28"/>
  <c r="SA45" i="28"/>
  <c r="SA47" i="28"/>
  <c r="SJ49" i="28"/>
  <c r="SJ45" i="28"/>
  <c r="TD45" i="28"/>
  <c r="TD47" i="28"/>
  <c r="TL49" i="28"/>
  <c r="TL45" i="28"/>
  <c r="BK83" i="28"/>
  <c r="BK43" i="28"/>
  <c r="CO83" i="28"/>
  <c r="CO43" i="28"/>
  <c r="DK83" i="28"/>
  <c r="DK43" i="28"/>
  <c r="DX83" i="28"/>
  <c r="DX43" i="28"/>
  <c r="EJ83" i="28"/>
  <c r="EJ43" i="28"/>
  <c r="GN83" i="28"/>
  <c r="GN43" i="28"/>
  <c r="RC83" i="28"/>
  <c r="RC43" i="28"/>
  <c r="RL83" i="28"/>
  <c r="RL43" i="28"/>
  <c r="RT83" i="28"/>
  <c r="RT43" i="28"/>
  <c r="SB83" i="28"/>
  <c r="SB43" i="28"/>
  <c r="SK83" i="28"/>
  <c r="SK43" i="28"/>
  <c r="TE83" i="28"/>
  <c r="TE43" i="28"/>
  <c r="TM83" i="28"/>
  <c r="TM43" i="28"/>
  <c r="EK32" i="28"/>
  <c r="EK48" i="28" s="1"/>
  <c r="GO32" i="28"/>
  <c r="GO48" i="28" s="1"/>
  <c r="RD32" i="28"/>
  <c r="RD48" i="28" s="1"/>
  <c r="RM32" i="28"/>
  <c r="RM48" i="28" s="1"/>
  <c r="RU32" i="28"/>
  <c r="RU48" i="28" s="1"/>
  <c r="SC32" i="28"/>
  <c r="SC48" i="28" s="1"/>
  <c r="SL32" i="28"/>
  <c r="SL48" i="28" s="1"/>
  <c r="TF32" i="28"/>
  <c r="TF48" i="28" s="1"/>
  <c r="TN32" i="28"/>
  <c r="TN48" i="28" s="1"/>
  <c r="RH43" i="28"/>
  <c r="CU45" i="28"/>
  <c r="EO45" i="28"/>
  <c r="RL45" i="28"/>
  <c r="TP45" i="28"/>
  <c r="EO49" i="28"/>
  <c r="TP49" i="28"/>
  <c r="CO47" i="28"/>
  <c r="DK47" i="28"/>
  <c r="DX47" i="28"/>
  <c r="RC47" i="28"/>
  <c r="RL47" i="28"/>
  <c r="RT47" i="28"/>
  <c r="SB47" i="28"/>
  <c r="BL83" i="28"/>
  <c r="BL43" i="28"/>
  <c r="CQ83" i="28"/>
  <c r="CQ43" i="28"/>
  <c r="DL83" i="28"/>
  <c r="DL43" i="28"/>
  <c r="EB83" i="28"/>
  <c r="EB43" i="28"/>
  <c r="EK83" i="28"/>
  <c r="EK43" i="28"/>
  <c r="GO83" i="28"/>
  <c r="GO43" i="28"/>
  <c r="RD83" i="28"/>
  <c r="RD43" i="28"/>
  <c r="RM83" i="28"/>
  <c r="RM43" i="28"/>
  <c r="RU83" i="28"/>
  <c r="RU43" i="28"/>
  <c r="SC83" i="28"/>
  <c r="SC43" i="28"/>
  <c r="SL83" i="28"/>
  <c r="SL43" i="28"/>
  <c r="TF83" i="28"/>
  <c r="TF43" i="28"/>
  <c r="TN83" i="28"/>
  <c r="TN43" i="28"/>
  <c r="CT43" i="28"/>
  <c r="SG43" i="28"/>
  <c r="DK45" i="28"/>
  <c r="EX45" i="28"/>
  <c r="RO45" i="28"/>
  <c r="SK45" i="28"/>
  <c r="DK49" i="28"/>
  <c r="NI83" i="28"/>
  <c r="BM45" i="28"/>
  <c r="BM47" i="28"/>
  <c r="BM49" i="28"/>
  <c r="CR45" i="28"/>
  <c r="CR47" i="28"/>
  <c r="CR49" i="28"/>
  <c r="DN45" i="28"/>
  <c r="DN47" i="28"/>
  <c r="DN49" i="28"/>
  <c r="EC45" i="28"/>
  <c r="EC49" i="28"/>
  <c r="EL45" i="28"/>
  <c r="EL47" i="28"/>
  <c r="EL49" i="28"/>
  <c r="HU45" i="28"/>
  <c r="HU47" i="28"/>
  <c r="HU49" i="28"/>
  <c r="RF45" i="28"/>
  <c r="RF47" i="28"/>
  <c r="RF49" i="28"/>
  <c r="RN45" i="28"/>
  <c r="RN47" i="28"/>
  <c r="RN49" i="28"/>
  <c r="RV45" i="28"/>
  <c r="RV49" i="28"/>
  <c r="SD45" i="28"/>
  <c r="SD49" i="28"/>
  <c r="SM45" i="28"/>
  <c r="SM47" i="28"/>
  <c r="SM49" i="28"/>
  <c r="TG45" i="28"/>
  <c r="TG47" i="28"/>
  <c r="TG49" i="28"/>
  <c r="TO45" i="28"/>
  <c r="TO47" i="28"/>
  <c r="TO49" i="28"/>
  <c r="CJ83" i="28"/>
  <c r="CJ43" i="28"/>
  <c r="CS83" i="28"/>
  <c r="CS43" i="28"/>
  <c r="DO83" i="28"/>
  <c r="DO43" i="28"/>
  <c r="ED83" i="28"/>
  <c r="ED43" i="28"/>
  <c r="EO83" i="28"/>
  <c r="EO43" i="28"/>
  <c r="IN83" i="28"/>
  <c r="IN43" i="28"/>
  <c r="RG83" i="28"/>
  <c r="RG43" i="28"/>
  <c r="RO83" i="28"/>
  <c r="RO43" i="28"/>
  <c r="RW83" i="28"/>
  <c r="RW43" i="28"/>
  <c r="SF83" i="28"/>
  <c r="SF43" i="28"/>
  <c r="SN83" i="28"/>
  <c r="SN43" i="28"/>
  <c r="TH83" i="28"/>
  <c r="TH43" i="28"/>
  <c r="TP83" i="28"/>
  <c r="TP43" i="28"/>
  <c r="RP32" i="28"/>
  <c r="RP48" i="28" s="1"/>
  <c r="RX32" i="28"/>
  <c r="RX48" i="28" s="1"/>
  <c r="SG32" i="28"/>
  <c r="SG48" i="28" s="1"/>
  <c r="SZ32" i="28"/>
  <c r="SZ48" i="28" s="1"/>
  <c r="TI32" i="28"/>
  <c r="TI48" i="28" s="1"/>
  <c r="TQ32" i="28"/>
  <c r="TQ48" i="28" s="1"/>
  <c r="RP43" i="28"/>
  <c r="BK45" i="28"/>
  <c r="IN45" i="28"/>
  <c r="RT45" i="28"/>
  <c r="IN49" i="28"/>
  <c r="RT49" i="28"/>
  <c r="DP83" i="28"/>
  <c r="SZ83" i="28"/>
  <c r="CJ45" i="28"/>
  <c r="RW45" i="28"/>
  <c r="CK47" i="28"/>
  <c r="CJ49" i="28"/>
  <c r="CK45" i="28"/>
  <c r="CK49" i="28"/>
  <c r="CT45" i="28"/>
  <c r="CT49" i="28"/>
  <c r="DP45" i="28"/>
  <c r="DP49" i="28"/>
  <c r="EE45" i="28"/>
  <c r="EE49" i="28"/>
  <c r="EW45" i="28"/>
  <c r="EW49" i="28"/>
  <c r="NI45" i="28"/>
  <c r="NI49" i="28"/>
  <c r="RH45" i="28"/>
  <c r="RH49" i="28"/>
  <c r="RP45" i="28"/>
  <c r="RP49" i="28"/>
  <c r="RX45" i="28"/>
  <c r="SG45" i="28"/>
  <c r="SZ45" i="28"/>
  <c r="TI45" i="28"/>
  <c r="TQ45" i="28"/>
  <c r="TQ49" i="28"/>
  <c r="CL83" i="28"/>
  <c r="CL43" i="28"/>
  <c r="CU83" i="28"/>
  <c r="CU43" i="28"/>
  <c r="DQ83" i="28"/>
  <c r="DQ43" i="28"/>
  <c r="EF83" i="28"/>
  <c r="EF43" i="28"/>
  <c r="EX83" i="28"/>
  <c r="EX43" i="28"/>
  <c r="OH83" i="28"/>
  <c r="OH43" i="28"/>
  <c r="RI83" i="28"/>
  <c r="RI43" i="28"/>
  <c r="RQ83" i="28"/>
  <c r="RQ43" i="28"/>
  <c r="RY83" i="28"/>
  <c r="RY43" i="28"/>
  <c r="SH83" i="28"/>
  <c r="SH43" i="28"/>
  <c r="TB83" i="28"/>
  <c r="TB43" i="28"/>
  <c r="TJ83" i="28"/>
  <c r="TJ43" i="28"/>
  <c r="DR32" i="28"/>
  <c r="DR48" i="28" s="1"/>
  <c r="EG32" i="28"/>
  <c r="EG48" i="28" s="1"/>
  <c r="EY32" i="28"/>
  <c r="EY48" i="28" s="1"/>
  <c r="OI32" i="28"/>
  <c r="OI48" i="28" s="1"/>
  <c r="RJ32" i="28"/>
  <c r="RJ48" i="28" s="1"/>
  <c r="RR32" i="28"/>
  <c r="RZ32" i="28"/>
  <c r="RZ48" i="28" s="1"/>
  <c r="SI32" i="28"/>
  <c r="SI48" i="28" s="1"/>
  <c r="TC32" i="28"/>
  <c r="TC48" i="28" s="1"/>
  <c r="TK32" i="28"/>
  <c r="TK48" i="28" s="1"/>
  <c r="ED45" i="28"/>
  <c r="RC45" i="28"/>
  <c r="TH45" i="28"/>
  <c r="SG47" i="28"/>
  <c r="RC49" i="28"/>
  <c r="TH49" i="28"/>
  <c r="CL47" i="28"/>
  <c r="CL49" i="28"/>
  <c r="DQ47" i="28"/>
  <c r="DQ49" i="28"/>
  <c r="EF47" i="28"/>
  <c r="EF49" i="28"/>
  <c r="OH47" i="28"/>
  <c r="OH49" i="28"/>
  <c r="RQ47" i="28"/>
  <c r="RQ49" i="28"/>
  <c r="RY47" i="28"/>
  <c r="RY49" i="28"/>
  <c r="SH47" i="28"/>
  <c r="SH49" i="28"/>
  <c r="TB47" i="28"/>
  <c r="TB49" i="28"/>
  <c r="TJ47" i="28"/>
  <c r="TJ49" i="28"/>
  <c r="BG83" i="28"/>
  <c r="BG43" i="28"/>
  <c r="CM83" i="28"/>
  <c r="CM43" i="28"/>
  <c r="DF83" i="28"/>
  <c r="DF43" i="28"/>
  <c r="DR83" i="28"/>
  <c r="DR43" i="28"/>
  <c r="EG83" i="28"/>
  <c r="EG43" i="28"/>
  <c r="EY83" i="28"/>
  <c r="EY43" i="28"/>
  <c r="OI83" i="28"/>
  <c r="OI43" i="28"/>
  <c r="RJ83" i="28"/>
  <c r="RJ43" i="28"/>
  <c r="RR83" i="28"/>
  <c r="RR43" i="28"/>
  <c r="RZ83" i="28"/>
  <c r="RZ43" i="28"/>
  <c r="SI83" i="28"/>
  <c r="SI43" i="28"/>
  <c r="TC83" i="28"/>
  <c r="TC43" i="28"/>
  <c r="TK83" i="28"/>
  <c r="TK43" i="28"/>
  <c r="RK32" i="28"/>
  <c r="RK48" i="28" s="1"/>
  <c r="RS32" i="28"/>
  <c r="RS48" i="28" s="1"/>
  <c r="SA32" i="28"/>
  <c r="SA48" i="28" s="1"/>
  <c r="SJ32" i="28"/>
  <c r="SJ48" i="28" s="1"/>
  <c r="TD32" i="28"/>
  <c r="TD48" i="28" s="1"/>
  <c r="TL32" i="28"/>
  <c r="TL48" i="28" s="1"/>
  <c r="CO45" i="28"/>
  <c r="EF45" i="28"/>
  <c r="RG45" i="28"/>
  <c r="SB45" i="28"/>
  <c r="TJ45" i="28"/>
  <c r="EW47" i="28"/>
  <c r="TI47" i="28"/>
  <c r="CO49" i="28"/>
  <c r="RG49" i="28"/>
  <c r="SB49" i="28"/>
  <c r="I121" i="10"/>
  <c r="I123" i="10"/>
  <c r="ND5" i="10"/>
  <c r="C63" i="9"/>
  <c r="C67" i="9" s="1"/>
  <c r="C64" i="9"/>
  <c r="C68" i="9" s="1"/>
  <c r="DG15" i="6"/>
  <c r="NC25" i="10"/>
  <c r="NC26" i="10" s="1"/>
  <c r="I112" i="10"/>
  <c r="I115" i="10" s="1"/>
  <c r="NC6" i="10"/>
  <c r="NC46" i="10"/>
  <c r="NC45" i="10" s="1"/>
  <c r="NC48" i="10" s="1"/>
  <c r="NC52" i="10" s="1"/>
  <c r="AC70" i="10"/>
  <c r="AC85" i="10" s="1"/>
  <c r="I138" i="10"/>
  <c r="E160" i="10"/>
  <c r="F159" i="10"/>
  <c r="F161" i="10" s="1"/>
  <c r="I96" i="10"/>
  <c r="I104" i="10" s="1"/>
  <c r="G159" i="10"/>
  <c r="G161" i="10" s="1"/>
  <c r="NE4" i="10"/>
  <c r="NE12" i="10" s="1"/>
  <c r="AD69" i="10"/>
  <c r="I58" i="9"/>
  <c r="J57" i="9"/>
  <c r="F97" i="10"/>
  <c r="G96" i="10"/>
  <c r="G104" i="10" s="1"/>
  <c r="I32" i="10"/>
  <c r="I54" i="10"/>
  <c r="H33" i="10"/>
  <c r="G33" i="10" s="1"/>
  <c r="H55" i="10"/>
  <c r="H54" i="10" s="1"/>
  <c r="H57" i="10" s="1"/>
  <c r="H96" i="10"/>
  <c r="H100" i="10" s="1"/>
  <c r="G113" i="10"/>
  <c r="H119" i="10"/>
  <c r="ND8" i="10"/>
  <c r="ND9" i="10"/>
  <c r="ND13" i="10" s="1"/>
  <c r="ND7" i="10"/>
  <c r="G16" i="10"/>
  <c r="AD39" i="9"/>
  <c r="AC39" i="9" s="1"/>
  <c r="AB39" i="9" s="1"/>
  <c r="AD48" i="9"/>
  <c r="AC48" i="9" s="1"/>
  <c r="AC47" i="9" s="1"/>
  <c r="NK135" i="10"/>
  <c r="AC4" i="9"/>
  <c r="C15" i="30"/>
  <c r="D15" i="30" s="1"/>
  <c r="E15" i="30" s="1"/>
  <c r="F15" i="30" s="1"/>
  <c r="G15" i="30" s="1"/>
  <c r="H15" i="30" s="1"/>
  <c r="I15" i="30" s="1"/>
  <c r="J15" i="30" s="1"/>
  <c r="K15" i="30" s="1"/>
  <c r="L15" i="30" s="1"/>
  <c r="M15" i="30" s="1"/>
  <c r="N15" i="30" s="1"/>
  <c r="O15" i="30" s="1"/>
  <c r="P15" i="30" s="1"/>
  <c r="Q15" i="30" s="1"/>
  <c r="R15" i="30" s="1"/>
  <c r="S15" i="30" s="1"/>
  <c r="T15" i="30" s="1"/>
  <c r="U15" i="30" s="1"/>
  <c r="V15" i="30" s="1"/>
  <c r="W15" i="30" s="1"/>
  <c r="X15" i="30" s="1"/>
  <c r="Y15" i="30" s="1"/>
  <c r="Z15" i="30" s="1"/>
  <c r="AA15" i="30" s="1"/>
  <c r="AB15" i="30" s="1"/>
  <c r="AC15" i="30" s="1"/>
  <c r="AD15" i="30" s="1"/>
  <c r="AE15" i="30" s="1"/>
  <c r="AF15" i="30" s="1"/>
  <c r="AG15" i="30" s="1"/>
  <c r="AH15" i="30" s="1"/>
  <c r="AI15" i="30" s="1"/>
  <c r="AJ15" i="30" s="1"/>
  <c r="AK15" i="30" s="1"/>
  <c r="AL15" i="30" s="1"/>
  <c r="AM15" i="30" s="1"/>
  <c r="AN15" i="30" s="1"/>
  <c r="AO15" i="30" s="1"/>
  <c r="AP15" i="30" s="1"/>
  <c r="AQ15" i="30" s="1"/>
  <c r="AR15" i="30" s="1"/>
  <c r="AS15" i="30" s="1"/>
  <c r="AT15" i="30" s="1"/>
  <c r="AU15" i="30" s="1"/>
  <c r="AV15" i="30" s="1"/>
  <c r="AW15" i="30" s="1"/>
  <c r="AX15" i="30" s="1"/>
  <c r="AY15" i="30" s="1"/>
  <c r="AZ15" i="30" s="1"/>
  <c r="BA15" i="30" s="1"/>
  <c r="BB15" i="30" s="1"/>
  <c r="BC15" i="30" s="1"/>
  <c r="BD15" i="30" s="1"/>
  <c r="BE15" i="30" s="1"/>
  <c r="BF15" i="30" s="1"/>
  <c r="BG15" i="30" s="1"/>
  <c r="BH15" i="30" s="1"/>
  <c r="BI15" i="30" s="1"/>
  <c r="BJ15" i="30" s="1"/>
  <c r="BK15" i="30" s="1"/>
  <c r="BL15" i="30" s="1"/>
  <c r="BM15" i="30" s="1"/>
  <c r="BN15" i="30" s="1"/>
  <c r="BO15" i="30" s="1"/>
  <c r="BP15" i="30" s="1"/>
  <c r="BQ15" i="30" s="1"/>
  <c r="BR15" i="30" s="1"/>
  <c r="BS15" i="30" s="1"/>
  <c r="BT15" i="30" s="1"/>
  <c r="BU15" i="30" s="1"/>
  <c r="BV15" i="30" s="1"/>
  <c r="BW15" i="30" s="1"/>
  <c r="BX15" i="30" s="1"/>
  <c r="BY15" i="30" s="1"/>
  <c r="BZ15" i="30" s="1"/>
  <c r="CA15" i="30" s="1"/>
  <c r="CB15" i="30" s="1"/>
  <c r="CC15" i="30" s="1"/>
  <c r="NC136" i="10"/>
  <c r="NC135" i="10"/>
  <c r="NG135" i="10"/>
  <c r="NG134" i="10"/>
  <c r="NG136" i="10"/>
  <c r="NO135" i="10"/>
  <c r="NO136" i="10"/>
  <c r="OE135" i="10"/>
  <c r="OE136" i="10"/>
  <c r="OM135" i="10"/>
  <c r="OM136" i="10"/>
  <c r="OM134" i="10"/>
  <c r="OU135" i="10"/>
  <c r="OU136" i="10"/>
  <c r="PO136" i="10"/>
  <c r="PO135" i="10"/>
  <c r="PO133" i="10"/>
  <c r="PW136" i="10"/>
  <c r="PW135" i="10"/>
  <c r="QE136" i="10"/>
  <c r="QE135" i="10"/>
  <c r="QE133" i="10"/>
  <c r="QM136" i="10"/>
  <c r="QM135" i="10"/>
  <c r="NO134" i="10"/>
  <c r="OQ135" i="10"/>
  <c r="NS136" i="10"/>
  <c r="NS135" i="10"/>
  <c r="NW135" i="10"/>
  <c r="NW136" i="10"/>
  <c r="NW134" i="10"/>
  <c r="OI136" i="10"/>
  <c r="OI135" i="10"/>
  <c r="OY136" i="10"/>
  <c r="OY135" i="10"/>
  <c r="PC135" i="10"/>
  <c r="PC134" i="10"/>
  <c r="PC136" i="10"/>
  <c r="PK135" i="10"/>
  <c r="PK136" i="10"/>
  <c r="PS135" i="10"/>
  <c r="PS136" i="10"/>
  <c r="PS134" i="10"/>
  <c r="QA135" i="10"/>
  <c r="QA136" i="10"/>
  <c r="QI135" i="10"/>
  <c r="QI136" i="10"/>
  <c r="QI134" i="10"/>
  <c r="OA135" i="10"/>
  <c r="PW133" i="10"/>
  <c r="OE134" i="10"/>
  <c r="PG135" i="10"/>
  <c r="QB133" i="10"/>
  <c r="ND134" i="10"/>
  <c r="OJ134" i="10"/>
  <c r="PP134" i="10"/>
  <c r="OF135" i="10"/>
  <c r="PL135" i="10"/>
  <c r="OB136" i="10"/>
  <c r="PH136" i="10"/>
  <c r="PX136" i="10"/>
  <c r="QN133" i="10"/>
  <c r="NT134" i="10"/>
  <c r="OZ134" i="10"/>
  <c r="QF134" i="10"/>
  <c r="NP135" i="10"/>
  <c r="OV135" i="10"/>
  <c r="QB135" i="10"/>
  <c r="NL136" i="10"/>
  <c r="OR136" i="10"/>
  <c r="QN136" i="10"/>
  <c r="PT133" i="10"/>
  <c r="QJ133" i="10"/>
  <c r="NL134" i="10"/>
  <c r="OB134" i="10"/>
  <c r="OR134" i="10"/>
  <c r="PH134" i="10"/>
  <c r="PX134" i="10"/>
  <c r="QN134" i="10"/>
  <c r="NH135" i="10"/>
  <c r="NX135" i="10"/>
  <c r="ON135" i="10"/>
  <c r="PD135" i="10"/>
  <c r="PT135" i="10"/>
  <c r="QJ135" i="10"/>
  <c r="ND136" i="10"/>
  <c r="NT136" i="10"/>
  <c r="OJ136" i="10"/>
  <c r="OZ136" i="10"/>
  <c r="PP136" i="10"/>
  <c r="QF136" i="10"/>
  <c r="C24" i="6"/>
  <c r="D24" i="6" s="1"/>
  <c r="E24" i="6" s="1"/>
  <c r="F24" i="6" s="1"/>
  <c r="G24" i="6" s="1"/>
  <c r="H24" i="6" s="1"/>
  <c r="I24" i="6" s="1"/>
  <c r="J24" i="6" s="1"/>
  <c r="K24" i="6" s="1"/>
  <c r="L24" i="6" s="1"/>
  <c r="M24" i="6" s="1"/>
  <c r="N24" i="6" s="1"/>
  <c r="O24" i="6" s="1"/>
  <c r="P24" i="6" s="1"/>
  <c r="Q24" i="6" s="1"/>
  <c r="R24" i="6" s="1"/>
  <c r="S24" i="6" s="1"/>
  <c r="T24" i="6" s="1"/>
  <c r="U24" i="6" s="1"/>
  <c r="V24" i="6" s="1"/>
  <c r="W24" i="6" s="1"/>
  <c r="X24" i="6" s="1"/>
  <c r="Y24" i="6" s="1"/>
  <c r="Z24" i="6" s="1"/>
  <c r="AA24" i="6" s="1"/>
  <c r="AB24" i="6" s="1"/>
  <c r="AC24" i="6" s="1"/>
  <c r="AD24" i="6" s="1"/>
  <c r="AE24" i="6" s="1"/>
  <c r="AF24" i="6" s="1"/>
  <c r="AG24" i="6" s="1"/>
  <c r="AH24" i="6" s="1"/>
  <c r="AI24" i="6" s="1"/>
  <c r="AJ24" i="6" s="1"/>
  <c r="AK24" i="6" s="1"/>
  <c r="AL24" i="6" s="1"/>
  <c r="AM24" i="6" s="1"/>
  <c r="AN24" i="6" s="1"/>
  <c r="AO24" i="6" s="1"/>
  <c r="AP24" i="6" s="1"/>
  <c r="AQ24" i="6" s="1"/>
  <c r="AR24" i="6" s="1"/>
  <c r="AS24" i="6" s="1"/>
  <c r="AT24" i="6" s="1"/>
  <c r="AU24" i="6" s="1"/>
  <c r="AV24" i="6" s="1"/>
  <c r="AW24" i="6" s="1"/>
  <c r="AX24" i="6" s="1"/>
  <c r="AY24" i="6" s="1"/>
  <c r="AZ24" i="6" s="1"/>
  <c r="BA24" i="6" s="1"/>
  <c r="BB24" i="6" s="1"/>
  <c r="BC24" i="6" s="1"/>
  <c r="BD24" i="6" s="1"/>
  <c r="BE24" i="6" s="1"/>
  <c r="BF24" i="6" s="1"/>
  <c r="BG24" i="6" s="1"/>
  <c r="BH24" i="6" s="1"/>
  <c r="BI24" i="6" s="1"/>
  <c r="BJ24" i="6" s="1"/>
  <c r="BK24" i="6" s="1"/>
  <c r="BL24" i="6" s="1"/>
  <c r="BM24" i="6" s="1"/>
  <c r="BN24" i="6" s="1"/>
  <c r="BO24" i="6" s="1"/>
  <c r="BP24" i="6" s="1"/>
  <c r="BQ24" i="6" s="1"/>
  <c r="BR24" i="6" s="1"/>
  <c r="BS24" i="6" s="1"/>
  <c r="BT24" i="6" s="1"/>
  <c r="BU24" i="6" s="1"/>
  <c r="BV24" i="6" s="1"/>
  <c r="BW24" i="6" s="1"/>
  <c r="BX24" i="6" s="1"/>
  <c r="BY24" i="6" s="1"/>
  <c r="BZ24" i="6" s="1"/>
  <c r="CA24" i="6" s="1"/>
  <c r="CB24" i="6" s="1"/>
  <c r="CC24" i="6" s="1"/>
  <c r="CD24" i="6" s="1"/>
  <c r="CE24" i="6" s="1"/>
  <c r="CF24" i="6" s="1"/>
  <c r="CG24" i="6" s="1"/>
  <c r="CH24" i="6" s="1"/>
  <c r="CI24" i="6" s="1"/>
  <c r="CJ24" i="6" s="1"/>
  <c r="CK24" i="6" s="1"/>
  <c r="CL24" i="6" s="1"/>
  <c r="CM24" i="6" s="1"/>
  <c r="CN24" i="6" s="1"/>
  <c r="CO24" i="6" s="1"/>
  <c r="CP24" i="6" s="1"/>
  <c r="CQ24" i="6" s="1"/>
  <c r="CR24" i="6" s="1"/>
  <c r="CS24" i="6" s="1"/>
  <c r="CT24" i="6" s="1"/>
  <c r="CU24" i="6" s="1"/>
  <c r="CV24" i="6" s="1"/>
  <c r="CW24" i="6" s="1"/>
  <c r="CX24" i="6" s="1"/>
  <c r="CY24" i="6" s="1"/>
  <c r="CZ24" i="6" s="1"/>
  <c r="DA24" i="6" s="1"/>
  <c r="DB24" i="6" s="1"/>
  <c r="DC24" i="6" s="1"/>
  <c r="DD24" i="6" s="1"/>
  <c r="DE24" i="6" s="1"/>
  <c r="DF24" i="6" s="1"/>
  <c r="DG24" i="6" s="1"/>
  <c r="DH24" i="6" s="1"/>
  <c r="DI24" i="6" s="1"/>
  <c r="DJ24" i="6" s="1"/>
  <c r="DK24" i="6" s="1"/>
  <c r="DL24" i="6" s="1"/>
  <c r="DM24" i="6" s="1"/>
  <c r="DN24" i="6" s="1"/>
  <c r="DO24" i="6" s="1"/>
  <c r="DP24" i="6" s="1"/>
  <c r="DQ24" i="6" s="1"/>
  <c r="DR24" i="6" s="1"/>
  <c r="DS24" i="6" s="1"/>
  <c r="DT24" i="6" s="1"/>
  <c r="DU24" i="6" s="1"/>
  <c r="DV24" i="6" s="1"/>
  <c r="DW24" i="6" s="1"/>
  <c r="DX24" i="6" s="1"/>
  <c r="DY24" i="6" s="1"/>
  <c r="DZ24" i="6" s="1"/>
  <c r="EA24" i="6" s="1"/>
  <c r="EB24" i="6" s="1"/>
  <c r="EC24" i="6" s="1"/>
  <c r="ED24" i="6" s="1"/>
  <c r="EE24" i="6" s="1"/>
  <c r="EF24" i="6" s="1"/>
  <c r="EG24" i="6" s="1"/>
  <c r="EH24" i="6" s="1"/>
  <c r="EI24" i="6" s="1"/>
  <c r="EJ24" i="6" s="1"/>
  <c r="EK24" i="6" s="1"/>
  <c r="EL24" i="6" s="1"/>
  <c r="EM24" i="6" s="1"/>
  <c r="EN24" i="6" s="1"/>
  <c r="EO24" i="6" s="1"/>
  <c r="EP24" i="6" s="1"/>
  <c r="EQ24" i="6" s="1"/>
  <c r="ER24" i="6" s="1"/>
  <c r="ES24" i="6" s="1"/>
  <c r="ET24" i="6" s="1"/>
  <c r="EU24" i="6" s="1"/>
  <c r="EV24" i="6" s="1"/>
  <c r="EW24" i="6" s="1"/>
  <c r="EX24" i="6" s="1"/>
  <c r="EY24" i="6" s="1"/>
  <c r="EZ24" i="6" s="1"/>
  <c r="FA24" i="6" s="1"/>
  <c r="FB24" i="6" s="1"/>
  <c r="FC24" i="6" s="1"/>
  <c r="FD24" i="6" s="1"/>
  <c r="FE24" i="6" s="1"/>
  <c r="FF24" i="6" s="1"/>
  <c r="FG24" i="6" s="1"/>
  <c r="FH24" i="6" s="1"/>
  <c r="FI24" i="6" s="1"/>
  <c r="FJ24" i="6" s="1"/>
  <c r="FK24" i="6" s="1"/>
  <c r="FL24" i="6" s="1"/>
  <c r="FM24" i="6" s="1"/>
  <c r="FN24" i="6" s="1"/>
  <c r="FO24" i="6" s="1"/>
  <c r="FP24" i="6" s="1"/>
  <c r="FQ24" i="6" s="1"/>
  <c r="FR24" i="6" s="1"/>
  <c r="FS24" i="6" s="1"/>
  <c r="FT24" i="6" s="1"/>
  <c r="FU24" i="6" s="1"/>
  <c r="FV24" i="6" s="1"/>
  <c r="FW24" i="6" s="1"/>
  <c r="FX24" i="6" s="1"/>
  <c r="FY24" i="6" s="1"/>
  <c r="FZ24" i="6" s="1"/>
  <c r="GA24" i="6" s="1"/>
  <c r="GB24" i="6" s="1"/>
  <c r="GC24" i="6" s="1"/>
  <c r="GD24" i="6" s="1"/>
  <c r="GE24" i="6" s="1"/>
  <c r="GF24" i="6" s="1"/>
  <c r="GG24" i="6" s="1"/>
  <c r="GH24" i="6" s="1"/>
  <c r="GI24" i="6" s="1"/>
  <c r="GJ24" i="6" s="1"/>
  <c r="GK24" i="6" s="1"/>
  <c r="GL24" i="6" s="1"/>
  <c r="GM24" i="6" s="1"/>
  <c r="GN24" i="6" s="1"/>
  <c r="GO24" i="6" s="1"/>
  <c r="GP24" i="6" s="1"/>
  <c r="GQ24" i="6" s="1"/>
  <c r="GR24" i="6" s="1"/>
  <c r="GS24" i="6" s="1"/>
  <c r="GT24" i="6" s="1"/>
  <c r="GU24" i="6" s="1"/>
  <c r="GV24" i="6" s="1"/>
  <c r="GW24" i="6" s="1"/>
  <c r="GX24" i="6" s="1"/>
  <c r="GY24" i="6" s="1"/>
  <c r="GZ24" i="6" s="1"/>
  <c r="HA24" i="6" s="1"/>
  <c r="HB24" i="6" s="1"/>
  <c r="HC24" i="6" s="1"/>
  <c r="HD24" i="6" s="1"/>
  <c r="HE24" i="6" s="1"/>
  <c r="HF24" i="6" s="1"/>
  <c r="HG24" i="6" s="1"/>
  <c r="HH24" i="6" s="1"/>
  <c r="HI24" i="6" s="1"/>
  <c r="HJ24" i="6" s="1"/>
  <c r="HK24" i="6" s="1"/>
  <c r="HL24" i="6" s="1"/>
  <c r="HM24" i="6" s="1"/>
  <c r="HN24" i="6" s="1"/>
  <c r="HO24" i="6" s="1"/>
  <c r="HP24" i="6" s="1"/>
  <c r="HQ24" i="6" s="1"/>
  <c r="HR24" i="6" s="1"/>
  <c r="HS24" i="6" s="1"/>
  <c r="HT24" i="6" s="1"/>
  <c r="HU24" i="6" s="1"/>
  <c r="HV24" i="6" s="1"/>
  <c r="HW24" i="6" s="1"/>
  <c r="HX24" i="6" s="1"/>
  <c r="HY24" i="6" s="1"/>
  <c r="HZ24" i="6" s="1"/>
  <c r="IA24" i="6" s="1"/>
  <c r="IB24" i="6" s="1"/>
  <c r="IC24" i="6" s="1"/>
  <c r="ID24" i="6" s="1"/>
  <c r="IE24" i="6" s="1"/>
  <c r="IF24" i="6" s="1"/>
  <c r="IG24" i="6" s="1"/>
  <c r="IH24" i="6" s="1"/>
  <c r="II24" i="6" s="1"/>
  <c r="IJ24" i="6" s="1"/>
  <c r="IK24" i="6" s="1"/>
  <c r="IL24" i="6" s="1"/>
  <c r="IM24" i="6" s="1"/>
  <c r="IN24" i="6" s="1"/>
  <c r="IO24" i="6" s="1"/>
  <c r="IP24" i="6" s="1"/>
  <c r="IQ24" i="6" s="1"/>
  <c r="IR24" i="6" s="1"/>
  <c r="IS24" i="6" s="1"/>
  <c r="IT24" i="6" s="1"/>
  <c r="IU24" i="6" s="1"/>
  <c r="IV24" i="6" s="1"/>
  <c r="IW24" i="6" s="1"/>
  <c r="IX24" i="6" s="1"/>
  <c r="IY24" i="6" s="1"/>
  <c r="IZ24" i="6" s="1"/>
  <c r="JA24" i="6" s="1"/>
  <c r="JB24" i="6" s="1"/>
  <c r="JC24" i="6" s="1"/>
  <c r="JD24" i="6" s="1"/>
  <c r="JE24" i="6" s="1"/>
  <c r="JF24" i="6" s="1"/>
  <c r="JG24" i="6" s="1"/>
  <c r="JH24" i="6" s="1"/>
  <c r="JI24" i="6" s="1"/>
  <c r="JJ24" i="6" s="1"/>
  <c r="JK24" i="6" s="1"/>
  <c r="JL24" i="6" s="1"/>
  <c r="JM24" i="6" s="1"/>
  <c r="JN24" i="6" s="1"/>
  <c r="JO24" i="6" s="1"/>
  <c r="JP24" i="6" s="1"/>
  <c r="JQ24" i="6" s="1"/>
  <c r="JR24" i="6" s="1"/>
  <c r="JS24" i="6" s="1"/>
  <c r="JT24" i="6" s="1"/>
  <c r="JU24" i="6" s="1"/>
  <c r="JV24" i="6" s="1"/>
  <c r="JW24" i="6" s="1"/>
  <c r="JX24" i="6" s="1"/>
  <c r="JY24" i="6" s="1"/>
  <c r="JZ24" i="6" s="1"/>
  <c r="KA24" i="6" s="1"/>
  <c r="KB24" i="6" s="1"/>
  <c r="KC24" i="6" s="1"/>
  <c r="KD24" i="6" s="1"/>
  <c r="KE24" i="6" s="1"/>
  <c r="KF24" i="6" s="1"/>
  <c r="KG24" i="6" s="1"/>
  <c r="KH24" i="6" s="1"/>
  <c r="KI24" i="6" s="1"/>
  <c r="KJ24" i="6" s="1"/>
  <c r="KK24" i="6" s="1"/>
  <c r="KL24" i="6" s="1"/>
  <c r="KM24" i="6" s="1"/>
  <c r="KN24" i="6" s="1"/>
  <c r="KO24" i="6" s="1"/>
  <c r="KP24" i="6" s="1"/>
  <c r="KQ24" i="6" s="1"/>
  <c r="KR24" i="6" s="1"/>
  <c r="KS24" i="6" s="1"/>
  <c r="KT24" i="6" s="1"/>
  <c r="KU24" i="6" s="1"/>
  <c r="KV24" i="6" s="1"/>
  <c r="KW24" i="6" s="1"/>
  <c r="KX24" i="6" s="1"/>
  <c r="KY24" i="6" s="1"/>
  <c r="KZ24" i="6" s="1"/>
  <c r="LA24" i="6" s="1"/>
  <c r="LB24" i="6" s="1"/>
  <c r="LC24" i="6" s="1"/>
  <c r="LD24" i="6" s="1"/>
  <c r="LE24" i="6" s="1"/>
  <c r="LF24" i="6" s="1"/>
  <c r="LG24" i="6" s="1"/>
  <c r="LH24" i="6" s="1"/>
  <c r="LI24" i="6" s="1"/>
  <c r="LJ24" i="6" s="1"/>
  <c r="LK24" i="6" s="1"/>
  <c r="LL24" i="6" s="1"/>
  <c r="LM24" i="6" s="1"/>
  <c r="LN24" i="6" s="1"/>
  <c r="LO24" i="6" s="1"/>
  <c r="LP24" i="6" s="1"/>
  <c r="LQ24" i="6" s="1"/>
  <c r="LR24" i="6" s="1"/>
  <c r="LS24" i="6" s="1"/>
  <c r="LT24" i="6" s="1"/>
  <c r="LU24" i="6" s="1"/>
  <c r="LV24" i="6" s="1"/>
  <c r="LW24" i="6" s="1"/>
  <c r="LX24" i="6" s="1"/>
  <c r="LY24" i="6" s="1"/>
  <c r="LZ24" i="6" s="1"/>
  <c r="MA24" i="6" s="1"/>
  <c r="MB24" i="6" s="1"/>
  <c r="MC24" i="6" s="1"/>
  <c r="MD24" i="6" s="1"/>
  <c r="ME24" i="6" s="1"/>
  <c r="MF24" i="6" s="1"/>
  <c r="MG24" i="6" s="1"/>
  <c r="MH24" i="6" s="1"/>
  <c r="MI24" i="6" s="1"/>
  <c r="MJ24" i="6" s="1"/>
  <c r="MK24" i="6" s="1"/>
  <c r="ML24" i="6" s="1"/>
  <c r="MM24" i="6" s="1"/>
  <c r="MN24" i="6" s="1"/>
  <c r="MO24" i="6" s="1"/>
  <c r="MP24" i="6" s="1"/>
  <c r="MQ24" i="6" s="1"/>
  <c r="MR24" i="6" s="1"/>
  <c r="MS24" i="6" s="1"/>
  <c r="MT24" i="6" s="1"/>
  <c r="MU24" i="6" s="1"/>
  <c r="MV24" i="6" s="1"/>
  <c r="MW24" i="6" s="1"/>
  <c r="MX24" i="6" s="1"/>
  <c r="MY24" i="6" s="1"/>
  <c r="MZ24" i="6" s="1"/>
  <c r="NA24" i="6" s="1"/>
  <c r="NB24" i="6" s="1"/>
  <c r="NC24" i="6" s="1"/>
  <c r="ND24" i="6" s="1"/>
  <c r="NE24" i="6" s="1"/>
  <c r="NF24" i="6" s="1"/>
  <c r="NG24" i="6" s="1"/>
  <c r="NH24" i="6" s="1"/>
  <c r="NI24" i="6" s="1"/>
  <c r="NJ24" i="6" s="1"/>
  <c r="NK24" i="6" s="1"/>
  <c r="NL24" i="6" s="1"/>
  <c r="NM24" i="6" s="1"/>
  <c r="NN24" i="6" s="1"/>
  <c r="NO24" i="6" s="1"/>
  <c r="NP24" i="6" s="1"/>
  <c r="NQ24" i="6" s="1"/>
  <c r="NR24" i="6" s="1"/>
  <c r="NS24" i="6" s="1"/>
  <c r="NT24" i="6" s="1"/>
  <c r="NU24" i="6" s="1"/>
  <c r="NV24" i="6" s="1"/>
  <c r="NW24" i="6" s="1"/>
  <c r="NX24" i="6" s="1"/>
  <c r="NY24" i="6" s="1"/>
  <c r="NZ24" i="6" s="1"/>
  <c r="OA24" i="6" s="1"/>
  <c r="OB24" i="6" s="1"/>
  <c r="OC24" i="6" s="1"/>
  <c r="OD24" i="6" s="1"/>
  <c r="OE24" i="6" s="1"/>
  <c r="OF24" i="6" s="1"/>
  <c r="OG24" i="6" s="1"/>
  <c r="OH24" i="6" s="1"/>
  <c r="OI24" i="6" s="1"/>
  <c r="OJ24" i="6" s="1"/>
  <c r="OK24" i="6" s="1"/>
  <c r="OL24" i="6" s="1"/>
  <c r="OM24" i="6" s="1"/>
  <c r="ON24" i="6" s="1"/>
  <c r="OO24" i="6" s="1"/>
  <c r="OP24" i="6" s="1"/>
  <c r="OQ24" i="6" s="1"/>
  <c r="OR24" i="6" s="1"/>
  <c r="OS24" i="6" s="1"/>
  <c r="OT24" i="6" s="1"/>
  <c r="OU24" i="6" s="1"/>
  <c r="OV24" i="6" s="1"/>
  <c r="OW24" i="6" s="1"/>
  <c r="OX24" i="6" s="1"/>
  <c r="OY24" i="6" s="1"/>
  <c r="OZ24" i="6" s="1"/>
  <c r="PA24" i="6" s="1"/>
  <c r="PB24" i="6" s="1"/>
  <c r="PC24" i="6" s="1"/>
  <c r="PD24" i="6" s="1"/>
  <c r="PE24" i="6" s="1"/>
  <c r="PF24" i="6" s="1"/>
  <c r="PG24" i="6" s="1"/>
  <c r="PH24" i="6" s="1"/>
  <c r="PI24" i="6" s="1"/>
  <c r="PJ24" i="6" s="1"/>
  <c r="PK24" i="6" s="1"/>
  <c r="PL24" i="6" s="1"/>
  <c r="PM24" i="6" s="1"/>
  <c r="PN24" i="6" s="1"/>
  <c r="PO24" i="6" s="1"/>
  <c r="PP24" i="6" s="1"/>
  <c r="PQ24" i="6" s="1"/>
  <c r="PR24" i="6" s="1"/>
  <c r="PS24" i="6" s="1"/>
  <c r="PT24" i="6" s="1"/>
  <c r="PU24" i="6" s="1"/>
  <c r="PV24" i="6" s="1"/>
  <c r="PW24" i="6" s="1"/>
  <c r="PX24" i="6" s="1"/>
  <c r="PY24" i="6" s="1"/>
  <c r="PZ24" i="6" s="1"/>
  <c r="QA24" i="6" s="1"/>
  <c r="QB24" i="6" s="1"/>
  <c r="QC24" i="6" s="1"/>
  <c r="QD24" i="6" s="1"/>
  <c r="QE24" i="6" s="1"/>
  <c r="QF24" i="6" s="1"/>
  <c r="QG24" i="6" s="1"/>
  <c r="QH24" i="6" s="1"/>
  <c r="QI24" i="6" s="1"/>
  <c r="QJ24" i="6" s="1"/>
  <c r="QK24" i="6" s="1"/>
  <c r="QL24" i="6" s="1"/>
  <c r="QM24" i="6" s="1"/>
  <c r="QN24" i="6" s="1"/>
  <c r="QO24" i="6" s="1"/>
  <c r="QP24" i="6" s="1"/>
  <c r="QQ24" i="6" s="1"/>
  <c r="QR24" i="6" s="1"/>
  <c r="QS24" i="6" s="1"/>
  <c r="QT24" i="6" s="1"/>
  <c r="QU24" i="6" s="1"/>
  <c r="QV24" i="6" s="1"/>
  <c r="QW24" i="6" s="1"/>
  <c r="QX24" i="6" s="1"/>
  <c r="QY24" i="6" s="1"/>
  <c r="QZ24" i="6" s="1"/>
  <c r="RA24" i="6" s="1"/>
  <c r="RB24" i="6" s="1"/>
  <c r="RC24" i="6" s="1"/>
  <c r="RD24" i="6" s="1"/>
  <c r="RE24" i="6" s="1"/>
  <c r="RF24" i="6" s="1"/>
  <c r="RG24" i="6" s="1"/>
  <c r="RH24" i="6" s="1"/>
  <c r="RI24" i="6" s="1"/>
  <c r="RJ24" i="6" s="1"/>
  <c r="RK24" i="6" s="1"/>
  <c r="RL24" i="6" s="1"/>
  <c r="RM24" i="6" s="1"/>
  <c r="RN24" i="6" s="1"/>
  <c r="RO24" i="6" s="1"/>
  <c r="RP24" i="6" s="1"/>
  <c r="RQ24" i="6" s="1"/>
  <c r="RR24" i="6" s="1"/>
  <c r="RS24" i="6" s="1"/>
  <c r="RT24" i="6" s="1"/>
  <c r="RU24" i="6" s="1"/>
  <c r="RV24" i="6" s="1"/>
  <c r="RW24" i="6" s="1"/>
  <c r="RX24" i="6" s="1"/>
  <c r="RY24" i="6" s="1"/>
  <c r="RZ24" i="6" s="1"/>
  <c r="SA24" i="6" s="1"/>
  <c r="SB24" i="6" s="1"/>
  <c r="SC24" i="6" s="1"/>
  <c r="SD24" i="6" s="1"/>
  <c r="SE24" i="6" s="1"/>
  <c r="SF24" i="6" s="1"/>
  <c r="SG24" i="6" s="1"/>
  <c r="SH24" i="6" s="1"/>
  <c r="SI24" i="6" s="1"/>
  <c r="SJ24" i="6" s="1"/>
  <c r="SK24" i="6" s="1"/>
  <c r="SL24" i="6" s="1"/>
  <c r="SM24" i="6" s="1"/>
  <c r="SN24" i="6" s="1"/>
  <c r="SO24" i="6" s="1"/>
  <c r="SP24" i="6" s="1"/>
  <c r="SQ24" i="6" s="1"/>
  <c r="SR24" i="6" s="1"/>
  <c r="SS24" i="6" s="1"/>
  <c r="ST24" i="6" s="1"/>
  <c r="SU24" i="6" s="1"/>
  <c r="SV24" i="6" s="1"/>
  <c r="SW24" i="6" s="1"/>
  <c r="SX24" i="6" s="1"/>
  <c r="SY24" i="6" s="1"/>
  <c r="SZ24" i="6" s="1"/>
  <c r="D15" i="6"/>
  <c r="E15" i="6" s="1"/>
  <c r="F15" i="6" s="1"/>
  <c r="G15" i="6" s="1"/>
  <c r="NA136" i="10"/>
  <c r="NA135" i="10"/>
  <c r="NA134" i="10"/>
  <c r="NE136" i="10"/>
  <c r="NE135" i="10"/>
  <c r="NE134" i="10"/>
  <c r="NI136" i="10"/>
  <c r="NI135" i="10"/>
  <c r="NI134" i="10"/>
  <c r="NM136" i="10"/>
  <c r="NM135" i="10"/>
  <c r="NM134" i="10"/>
  <c r="NQ136" i="10"/>
  <c r="NQ135" i="10"/>
  <c r="NQ134" i="10"/>
  <c r="NU136" i="10"/>
  <c r="NU135" i="10"/>
  <c r="NU134" i="10"/>
  <c r="NY136" i="10"/>
  <c r="NY135" i="10"/>
  <c r="NY134" i="10"/>
  <c r="OC136" i="10"/>
  <c r="OC135" i="10"/>
  <c r="OC134" i="10"/>
  <c r="OG136" i="10"/>
  <c r="OG135" i="10"/>
  <c r="OG134" i="10"/>
  <c r="OK136" i="10"/>
  <c r="OK135" i="10"/>
  <c r="OK134" i="10"/>
  <c r="OO136" i="10"/>
  <c r="OO135" i="10"/>
  <c r="OO134" i="10"/>
  <c r="OS136" i="10"/>
  <c r="OS135" i="10"/>
  <c r="OS134" i="10"/>
  <c r="OW136" i="10"/>
  <c r="OW135" i="10"/>
  <c r="OW134" i="10"/>
  <c r="PA136" i="10"/>
  <c r="PA135" i="10"/>
  <c r="PA134" i="10"/>
  <c r="PE136" i="10"/>
  <c r="PE135" i="10"/>
  <c r="PE134" i="10"/>
  <c r="PI136" i="10"/>
  <c r="PI135" i="10"/>
  <c r="PI134" i="10"/>
  <c r="PM136" i="10"/>
  <c r="PM135" i="10"/>
  <c r="PM134" i="10"/>
  <c r="PQ136" i="10"/>
  <c r="PQ135" i="10"/>
  <c r="PQ134" i="10"/>
  <c r="PQ133" i="10"/>
  <c r="PU136" i="10"/>
  <c r="PU135" i="10"/>
  <c r="PU134" i="10"/>
  <c r="PU133" i="10"/>
  <c r="PY136" i="10"/>
  <c r="PY135" i="10"/>
  <c r="PY134" i="10"/>
  <c r="PY133" i="10"/>
  <c r="QC136" i="10"/>
  <c r="QC135" i="10"/>
  <c r="QC134" i="10"/>
  <c r="QC133" i="10"/>
  <c r="QG136" i="10"/>
  <c r="QG135" i="10"/>
  <c r="QG134" i="10"/>
  <c r="QG133" i="10"/>
  <c r="QK136" i="10"/>
  <c r="QK135" i="10"/>
  <c r="QK134" i="10"/>
  <c r="QK133" i="10"/>
  <c r="NA133" i="10"/>
  <c r="NI133" i="10"/>
  <c r="NQ133" i="10"/>
  <c r="NY133" i="10"/>
  <c r="OG133" i="10"/>
  <c r="OO133" i="10"/>
  <c r="OW133" i="10"/>
  <c r="PE133" i="10"/>
  <c r="PM133" i="10"/>
  <c r="NB136" i="10"/>
  <c r="NB135" i="10"/>
  <c r="NB134" i="10"/>
  <c r="NF136" i="10"/>
  <c r="NF135" i="10"/>
  <c r="NF134" i="10"/>
  <c r="NJ136" i="10"/>
  <c r="NJ135" i="10"/>
  <c r="NJ134" i="10"/>
  <c r="NN136" i="10"/>
  <c r="NN135" i="10"/>
  <c r="NN134" i="10"/>
  <c r="NR136" i="10"/>
  <c r="NR135" i="10"/>
  <c r="NR134" i="10"/>
  <c r="NV136" i="10"/>
  <c r="NV135" i="10"/>
  <c r="NV134" i="10"/>
  <c r="NZ136" i="10"/>
  <c r="NZ135" i="10"/>
  <c r="NZ134" i="10"/>
  <c r="OD136" i="10"/>
  <c r="OD135" i="10"/>
  <c r="OD134" i="10"/>
  <c r="OH136" i="10"/>
  <c r="OH135" i="10"/>
  <c r="OH134" i="10"/>
  <c r="OL136" i="10"/>
  <c r="OL135" i="10"/>
  <c r="OL134" i="10"/>
  <c r="OP136" i="10"/>
  <c r="OP135" i="10"/>
  <c r="OP134" i="10"/>
  <c r="OT136" i="10"/>
  <c r="OT135" i="10"/>
  <c r="OT134" i="10"/>
  <c r="OX136" i="10"/>
  <c r="OX135" i="10"/>
  <c r="OX134" i="10"/>
  <c r="PB136" i="10"/>
  <c r="PB135" i="10"/>
  <c r="PB134" i="10"/>
  <c r="PF136" i="10"/>
  <c r="PF135" i="10"/>
  <c r="PF134" i="10"/>
  <c r="PJ136" i="10"/>
  <c r="PJ135" i="10"/>
  <c r="PJ134" i="10"/>
  <c r="PN136" i="10"/>
  <c r="PN135" i="10"/>
  <c r="PN134" i="10"/>
  <c r="PN133" i="10"/>
  <c r="PR136" i="10"/>
  <c r="PR135" i="10"/>
  <c r="PR134" i="10"/>
  <c r="PR133" i="10"/>
  <c r="PV136" i="10"/>
  <c r="PV135" i="10"/>
  <c r="PV134" i="10"/>
  <c r="PV133" i="10"/>
  <c r="PZ136" i="10"/>
  <c r="PZ135" i="10"/>
  <c r="PZ134" i="10"/>
  <c r="PZ133" i="10"/>
  <c r="QD136" i="10"/>
  <c r="QD135" i="10"/>
  <c r="QD134" i="10"/>
  <c r="QD133" i="10"/>
  <c r="QH136" i="10"/>
  <c r="QH135" i="10"/>
  <c r="QH134" i="10"/>
  <c r="QH133" i="10"/>
  <c r="QL136" i="10"/>
  <c r="QL135" i="10"/>
  <c r="QL134" i="10"/>
  <c r="QL133" i="10"/>
  <c r="NB133" i="10"/>
  <c r="NJ133" i="10"/>
  <c r="NR133" i="10"/>
  <c r="NZ133" i="10"/>
  <c r="OH133" i="10"/>
  <c r="OP133" i="10"/>
  <c r="OX133" i="10"/>
  <c r="PF133" i="10"/>
  <c r="NC133" i="10"/>
  <c r="NG133" i="10"/>
  <c r="NK133" i="10"/>
  <c r="NO133" i="10"/>
  <c r="NS133" i="10"/>
  <c r="NW133" i="10"/>
  <c r="OA133" i="10"/>
  <c r="OE133" i="10"/>
  <c r="OI133" i="10"/>
  <c r="OM133" i="10"/>
  <c r="OQ133" i="10"/>
  <c r="OU133" i="10"/>
  <c r="OY133" i="10"/>
  <c r="PC133" i="10"/>
  <c r="PG133" i="10"/>
  <c r="PK133" i="10"/>
  <c r="PP133" i="10"/>
  <c r="PX133" i="10"/>
  <c r="QF133" i="10"/>
  <c r="NH134" i="10"/>
  <c r="NP134" i="10"/>
  <c r="NX134" i="10"/>
  <c r="OF134" i="10"/>
  <c r="ON134" i="10"/>
  <c r="OV134" i="10"/>
  <c r="PD134" i="10"/>
  <c r="PL134" i="10"/>
  <c r="PT134" i="10"/>
  <c r="QB134" i="10"/>
  <c r="QJ134" i="10"/>
  <c r="ND135" i="10"/>
  <c r="NL135" i="10"/>
  <c r="NT135" i="10"/>
  <c r="OB135" i="10"/>
  <c r="OJ135" i="10"/>
  <c r="OR135" i="10"/>
  <c r="OZ135" i="10"/>
  <c r="PH135" i="10"/>
  <c r="NH136" i="10"/>
  <c r="NP136" i="10"/>
  <c r="NX136" i="10"/>
  <c r="OF136" i="10"/>
  <c r="ON136" i="10"/>
  <c r="OV136" i="10"/>
  <c r="PD136" i="10"/>
  <c r="PL136" i="10"/>
  <c r="PS133" i="10"/>
  <c r="QA133" i="10"/>
  <c r="QI133" i="10"/>
  <c r="NC134" i="10"/>
  <c r="NK134" i="10"/>
  <c r="NS134" i="10"/>
  <c r="OA134" i="10"/>
  <c r="OI134" i="10"/>
  <c r="OQ134" i="10"/>
  <c r="OY134" i="10"/>
  <c r="PG134" i="10"/>
  <c r="PO134" i="10"/>
  <c r="PW134" i="10"/>
  <c r="QE134" i="10"/>
  <c r="QM134" i="10"/>
  <c r="NC13" i="10"/>
  <c r="RX49" i="28" l="1"/>
  <c r="DQ1" i="28"/>
  <c r="DR2" i="28"/>
  <c r="DR1" i="28" s="1"/>
  <c r="TN49" i="28"/>
  <c r="RJ49" i="28"/>
  <c r="TC49" i="28"/>
  <c r="EG49" i="28"/>
  <c r="CL1" i="28"/>
  <c r="CM2" i="28"/>
  <c r="BM2" i="28"/>
  <c r="BM1" i="28" s="1"/>
  <c r="BL1" i="28"/>
  <c r="RR48" i="28"/>
  <c r="RR49" i="28"/>
  <c r="TI49" i="28"/>
  <c r="TD49" i="28"/>
  <c r="RS49" i="28"/>
  <c r="RU49" i="28"/>
  <c r="EE2" i="28"/>
  <c r="ED1" i="28"/>
  <c r="SI49" i="28"/>
  <c r="DR49" i="28"/>
  <c r="SZ49" i="28"/>
  <c r="RM49" i="28"/>
  <c r="RK49" i="28"/>
  <c r="CT2" i="28"/>
  <c r="CS1" i="28"/>
  <c r="SL49" i="28"/>
  <c r="RI1" i="28"/>
  <c r="RJ2" i="28"/>
  <c r="SG49" i="28"/>
  <c r="RZ49" i="28"/>
  <c r="TD1" i="28"/>
  <c r="TE2" i="28"/>
  <c r="O41" i="10"/>
  <c r="I43" i="10"/>
  <c r="AC86" i="9"/>
  <c r="AC85" i="9"/>
  <c r="AC50" i="9"/>
  <c r="AC52" i="9"/>
  <c r="AC51" i="9"/>
  <c r="I58" i="10"/>
  <c r="I62" i="10"/>
  <c r="AC32" i="11" s="1"/>
  <c r="I61" i="10"/>
  <c r="AC31" i="11" s="1"/>
  <c r="I42" i="10"/>
  <c r="H138" i="10"/>
  <c r="G138" i="10" s="1"/>
  <c r="I137" i="10"/>
  <c r="I136" i="10"/>
  <c r="ND6" i="10"/>
  <c r="CD15" i="30"/>
  <c r="CE15" i="30" s="1"/>
  <c r="CF15" i="30" s="1"/>
  <c r="CG15" i="30" s="1"/>
  <c r="CH15" i="30" s="1"/>
  <c r="CI15" i="30" s="1"/>
  <c r="CJ15" i="30" s="1"/>
  <c r="CK15" i="30" s="1"/>
  <c r="CL15" i="30" s="1"/>
  <c r="CM15" i="30" s="1"/>
  <c r="CN15" i="30" s="1"/>
  <c r="CO15" i="30" s="1"/>
  <c r="CP15" i="30" s="1"/>
  <c r="CQ15" i="30" s="1"/>
  <c r="CR15" i="30" s="1"/>
  <c r="CS15" i="30" s="1"/>
  <c r="CT15" i="30" s="1"/>
  <c r="CU15" i="30" s="1"/>
  <c r="CV15" i="30" s="1"/>
  <c r="CW15" i="30" s="1"/>
  <c r="CX15" i="30" s="1"/>
  <c r="CY15" i="30" s="1"/>
  <c r="CZ15" i="30" s="1"/>
  <c r="DA15" i="30" s="1"/>
  <c r="DB15" i="30" s="1"/>
  <c r="DC15" i="30" s="1"/>
  <c r="DD15" i="30" s="1"/>
  <c r="DE15" i="30" s="1"/>
  <c r="DF15" i="30" s="1"/>
  <c r="DG15" i="30" s="1"/>
  <c r="DH15" i="30" s="1"/>
  <c r="DI15" i="30" s="1"/>
  <c r="DJ15" i="30" s="1"/>
  <c r="DK15" i="30" s="1"/>
  <c r="DL15" i="30" s="1"/>
  <c r="DM15" i="30" s="1"/>
  <c r="DN15" i="30" s="1"/>
  <c r="DO15" i="30" s="1"/>
  <c r="DP15" i="30" s="1"/>
  <c r="DQ15" i="30" s="1"/>
  <c r="DR15" i="30" s="1"/>
  <c r="DS15" i="30" s="1"/>
  <c r="DT15" i="30" s="1"/>
  <c r="DU15" i="30" s="1"/>
  <c r="DV15" i="30" s="1"/>
  <c r="DW15" i="30" s="1"/>
  <c r="DX15" i="30" s="1"/>
  <c r="DY15" i="30" s="1"/>
  <c r="DZ15" i="30" s="1"/>
  <c r="EA15" i="30" s="1"/>
  <c r="EB15" i="30" s="1"/>
  <c r="EC15" i="30" s="1"/>
  <c r="ED15" i="30" s="1"/>
  <c r="EE15" i="30" s="1"/>
  <c r="EF15" i="30" s="1"/>
  <c r="EG15" i="30" s="1"/>
  <c r="EH15" i="30" s="1"/>
  <c r="EI15" i="30" s="1"/>
  <c r="EJ15" i="30" s="1"/>
  <c r="EK15" i="30" s="1"/>
  <c r="EL15" i="30" s="1"/>
  <c r="EM15" i="30" s="1"/>
  <c r="EN15" i="30" s="1"/>
  <c r="EO15" i="30" s="1"/>
  <c r="EP15" i="30" s="1"/>
  <c r="EQ15" i="30" s="1"/>
  <c r="ER15" i="30" s="1"/>
  <c r="ES15" i="30" s="1"/>
  <c r="ET15" i="30" s="1"/>
  <c r="EU15" i="30" s="1"/>
  <c r="EV15" i="30" s="1"/>
  <c r="EW15" i="30" s="1"/>
  <c r="EX15" i="30" s="1"/>
  <c r="EY15" i="30" s="1"/>
  <c r="EZ15" i="30" s="1"/>
  <c r="FA15" i="30" s="1"/>
  <c r="FB15" i="30" s="1"/>
  <c r="FC15" i="30" s="1"/>
  <c r="FD15" i="30" s="1"/>
  <c r="FE15" i="30" s="1"/>
  <c r="FF15" i="30" s="1"/>
  <c r="FG15" i="30" s="1"/>
  <c r="FH15" i="30" s="1"/>
  <c r="FI15" i="30" s="1"/>
  <c r="FJ15" i="30" s="1"/>
  <c r="FK15" i="30" s="1"/>
  <c r="FL15" i="30" s="1"/>
  <c r="FM15" i="30" s="1"/>
  <c r="FN15" i="30" s="1"/>
  <c r="FO15" i="30" s="1"/>
  <c r="FP15" i="30" s="1"/>
  <c r="FQ15" i="30" s="1"/>
  <c r="FR15" i="30" s="1"/>
  <c r="FS15" i="30" s="1"/>
  <c r="FT15" i="30" s="1"/>
  <c r="FU15" i="30" s="1"/>
  <c r="FV15" i="30" s="1"/>
  <c r="FW15" i="30" s="1"/>
  <c r="FX15" i="30" s="1"/>
  <c r="FY15" i="30" s="1"/>
  <c r="FZ15" i="30" s="1"/>
  <c r="GA15" i="30" s="1"/>
  <c r="GB15" i="30" s="1"/>
  <c r="GC15" i="30" s="1"/>
  <c r="GD15" i="30" s="1"/>
  <c r="GE15" i="30" s="1"/>
  <c r="GF15" i="30" s="1"/>
  <c r="GG15" i="30" s="1"/>
  <c r="GH15" i="30" s="1"/>
  <c r="GI15" i="30" s="1"/>
  <c r="GJ15" i="30" s="1"/>
  <c r="GK15" i="30" s="1"/>
  <c r="GL15" i="30" s="1"/>
  <c r="GM15" i="30" s="1"/>
  <c r="GN15" i="30" s="1"/>
  <c r="GO15" i="30" s="1"/>
  <c r="ND25" i="10"/>
  <c r="ND26" i="10" s="1"/>
  <c r="NE5" i="10"/>
  <c r="ND46" i="10"/>
  <c r="ND45" i="10" s="1"/>
  <c r="ND48" i="10" s="1"/>
  <c r="ND52" i="10" s="1"/>
  <c r="AC72" i="9"/>
  <c r="AC73" i="9"/>
  <c r="AC38" i="9"/>
  <c r="NC24" i="10"/>
  <c r="NC28" i="10" s="1"/>
  <c r="DH15" i="6"/>
  <c r="NC47" i="10"/>
  <c r="AD75" i="10"/>
  <c r="AD90" i="10" s="1"/>
  <c r="AD77" i="10"/>
  <c r="AD92" i="10" s="1"/>
  <c r="NC49" i="10"/>
  <c r="NC51" i="10" s="1"/>
  <c r="NE7" i="10"/>
  <c r="NF4" i="10"/>
  <c r="NF9" i="10" s="1"/>
  <c r="NF5" i="10"/>
  <c r="NE8" i="10"/>
  <c r="NE9" i="10"/>
  <c r="NE13" i="10" s="1"/>
  <c r="I100" i="10"/>
  <c r="AC69" i="10"/>
  <c r="AB70" i="10"/>
  <c r="AB85" i="10" s="1"/>
  <c r="H34" i="10"/>
  <c r="AD38" i="9"/>
  <c r="I108" i="10"/>
  <c r="AD76" i="10"/>
  <c r="AD91" i="10" s="1"/>
  <c r="AD71" i="10"/>
  <c r="AD86" i="10" s="1"/>
  <c r="I99" i="10"/>
  <c r="AD72" i="10"/>
  <c r="G55" i="10"/>
  <c r="G54" i="10" s="1"/>
  <c r="D160" i="10"/>
  <c r="C160" i="10" s="1"/>
  <c r="C159" i="10" s="1"/>
  <c r="C161" i="10" s="1"/>
  <c r="E159" i="10"/>
  <c r="E161" i="10" s="1"/>
  <c r="AD73" i="10"/>
  <c r="AD88" i="10" s="1"/>
  <c r="AD74" i="10"/>
  <c r="AD89" i="10" s="1"/>
  <c r="H32" i="10"/>
  <c r="N41" i="10" s="1"/>
  <c r="AB48" i="9"/>
  <c r="AB47" i="9" s="1"/>
  <c r="H104" i="10"/>
  <c r="H99" i="10"/>
  <c r="G100" i="10"/>
  <c r="J60" i="9"/>
  <c r="J59" i="9"/>
  <c r="I57" i="9"/>
  <c r="H58" i="9"/>
  <c r="H58" i="10"/>
  <c r="H118" i="10"/>
  <c r="G119" i="10"/>
  <c r="I57" i="10"/>
  <c r="G99" i="10"/>
  <c r="H108" i="10"/>
  <c r="G112" i="10"/>
  <c r="G115" i="10" s="1"/>
  <c r="F113" i="10"/>
  <c r="G108" i="10"/>
  <c r="H56" i="10"/>
  <c r="F96" i="10"/>
  <c r="E97" i="10"/>
  <c r="F33" i="10"/>
  <c r="G34" i="10"/>
  <c r="G32" i="10"/>
  <c r="M41" i="10" s="1"/>
  <c r="F16" i="10"/>
  <c r="AD47" i="9"/>
  <c r="AC49" i="9"/>
  <c r="AA39" i="9"/>
  <c r="AB38" i="9"/>
  <c r="AB4" i="9"/>
  <c r="AC13" i="9"/>
  <c r="AC9" i="9"/>
  <c r="AC8" i="9"/>
  <c r="AC3" i="9"/>
  <c r="H15" i="6"/>
  <c r="I15" i="6" s="1"/>
  <c r="AD72" i="9" l="1"/>
  <c r="AD9" i="9"/>
  <c r="AD73" i="9"/>
  <c r="AD13" i="9"/>
  <c r="AD3" i="9"/>
  <c r="AD85" i="9"/>
  <c r="AD86" i="9"/>
  <c r="AD8" i="9"/>
  <c r="EF2" i="28"/>
  <c r="EE1" i="28"/>
  <c r="RK2" i="28"/>
  <c r="RJ1" i="28"/>
  <c r="TF2" i="28"/>
  <c r="TE1" i="28"/>
  <c r="CU2" i="28"/>
  <c r="CU1" i="28" s="1"/>
  <c r="CT1" i="28"/>
  <c r="CN2" i="28"/>
  <c r="CM1" i="28"/>
  <c r="GP15" i="30"/>
  <c r="GQ15" i="30" s="1"/>
  <c r="GR15" i="30" s="1"/>
  <c r="GS15" i="30" s="1"/>
  <c r="GT15" i="30" s="1"/>
  <c r="GU15" i="30" s="1"/>
  <c r="GV15" i="30" s="1"/>
  <c r="GW15" i="30" s="1"/>
  <c r="GX15" i="30" s="1"/>
  <c r="GY15" i="30" s="1"/>
  <c r="GZ15" i="30" s="1"/>
  <c r="HA15" i="30" s="1"/>
  <c r="HB15" i="30" s="1"/>
  <c r="HC15" i="30" s="1"/>
  <c r="HD15" i="30" s="1"/>
  <c r="HE15" i="30" s="1"/>
  <c r="HF15" i="30" s="1"/>
  <c r="H121" i="10"/>
  <c r="H123" i="10"/>
  <c r="I144" i="10"/>
  <c r="I146" i="10"/>
  <c r="I143" i="10"/>
  <c r="I145" i="10"/>
  <c r="I140" i="10" s="1"/>
  <c r="AC41" i="9"/>
  <c r="AC43" i="9"/>
  <c r="AC42" i="9"/>
  <c r="AB43" i="9"/>
  <c r="AB42" i="9"/>
  <c r="AD41" i="9"/>
  <c r="AD43" i="9"/>
  <c r="AD42" i="9"/>
  <c r="AC87" i="9"/>
  <c r="AB85" i="9"/>
  <c r="AB86" i="9"/>
  <c r="AC90" i="9"/>
  <c r="AC91" i="9"/>
  <c r="AD49" i="9"/>
  <c r="AD51" i="9"/>
  <c r="AD52" i="9"/>
  <c r="AB52" i="9"/>
  <c r="AB51" i="9"/>
  <c r="H42" i="10"/>
  <c r="H43" i="10"/>
  <c r="G43" i="10"/>
  <c r="G42" i="10"/>
  <c r="G137" i="10"/>
  <c r="G136" i="10"/>
  <c r="H137" i="10"/>
  <c r="H136" i="10"/>
  <c r="NE25" i="10"/>
  <c r="NE26" i="10" s="1"/>
  <c r="NE6" i="10"/>
  <c r="ND49" i="10"/>
  <c r="ND51" i="10" s="1"/>
  <c r="NE46" i="10"/>
  <c r="NE47" i="10" s="1"/>
  <c r="ND24" i="10"/>
  <c r="ND28" i="10" s="1"/>
  <c r="ND47" i="10"/>
  <c r="NF6" i="10"/>
  <c r="AC78" i="9"/>
  <c r="AC79" i="9"/>
  <c r="AC74" i="9"/>
  <c r="AB72" i="9"/>
  <c r="AB73" i="9"/>
  <c r="NF12" i="10"/>
  <c r="NF13" i="10" s="1"/>
  <c r="NF8" i="10"/>
  <c r="AC40" i="9"/>
  <c r="NC27" i="10"/>
  <c r="NC29" i="10"/>
  <c r="DI15" i="6"/>
  <c r="NG4" i="10"/>
  <c r="NG7" i="10" s="1"/>
  <c r="NF7" i="10"/>
  <c r="AD87" i="10"/>
  <c r="AD78" i="10"/>
  <c r="AD93" i="10" s="1"/>
  <c r="AC73" i="10"/>
  <c r="AC88" i="10" s="1"/>
  <c r="AC77" i="10"/>
  <c r="AC92" i="10" s="1"/>
  <c r="NG5" i="10"/>
  <c r="NF25" i="10"/>
  <c r="NF24" i="10" s="1"/>
  <c r="AA70" i="10"/>
  <c r="Z70" i="10" s="1"/>
  <c r="NF46" i="10"/>
  <c r="NF45" i="10" s="1"/>
  <c r="NF48" i="10" s="1"/>
  <c r="AC71" i="10"/>
  <c r="AC86" i="10" s="1"/>
  <c r="AB69" i="10"/>
  <c r="AC76" i="10"/>
  <c r="AC91" i="10" s="1"/>
  <c r="F55" i="10"/>
  <c r="F56" i="10" s="1"/>
  <c r="AC72" i="10"/>
  <c r="AC87" i="10" s="1"/>
  <c r="AC74" i="10"/>
  <c r="AC89" i="10" s="1"/>
  <c r="AC75" i="10"/>
  <c r="AC90" i="10" s="1"/>
  <c r="G56" i="10"/>
  <c r="F138" i="10"/>
  <c r="AD40" i="9"/>
  <c r="D159" i="10"/>
  <c r="D161" i="10" s="1"/>
  <c r="AA48" i="9"/>
  <c r="Z48" i="9" s="1"/>
  <c r="H57" i="9"/>
  <c r="G58" i="9"/>
  <c r="I60" i="9"/>
  <c r="I59" i="9"/>
  <c r="AD50" i="9"/>
  <c r="F119" i="10"/>
  <c r="G118" i="10"/>
  <c r="F100" i="10"/>
  <c r="F108" i="10"/>
  <c r="F99" i="10"/>
  <c r="F104" i="10"/>
  <c r="E113" i="10"/>
  <c r="F112" i="10"/>
  <c r="F115" i="10" s="1"/>
  <c r="E96" i="10"/>
  <c r="D97" i="10"/>
  <c r="F32" i="10"/>
  <c r="F34" i="10"/>
  <c r="E33" i="10"/>
  <c r="G58" i="10"/>
  <c r="G57" i="10"/>
  <c r="E16" i="10"/>
  <c r="J139" i="10"/>
  <c r="AC35" i="9"/>
  <c r="AC31" i="9"/>
  <c r="AC27" i="9"/>
  <c r="AC11" i="9" s="1"/>
  <c r="AC33" i="9"/>
  <c r="AC18" i="9" s="1"/>
  <c r="AC29" i="9"/>
  <c r="AC25" i="9"/>
  <c r="AC7" i="9" s="1"/>
  <c r="AC34" i="9"/>
  <c r="AC19" i="9" s="1"/>
  <c r="AC26" i="9"/>
  <c r="AC21" i="9"/>
  <c r="AC32" i="9"/>
  <c r="AC30" i="9"/>
  <c r="AC28" i="9"/>
  <c r="AC12" i="9" s="1"/>
  <c r="AC23" i="9"/>
  <c r="AC10" i="9"/>
  <c r="AC24" i="9"/>
  <c r="AC22" i="9"/>
  <c r="AB13" i="9"/>
  <c r="AB9" i="9"/>
  <c r="AB8" i="9"/>
  <c r="AB3" i="9"/>
  <c r="AA4" i="9"/>
  <c r="AB41" i="9"/>
  <c r="AB40" i="9"/>
  <c r="AB50" i="9"/>
  <c r="AB49" i="9"/>
  <c r="AA38" i="9"/>
  <c r="Z39" i="9"/>
  <c r="J15" i="6"/>
  <c r="AD87" i="9" l="1"/>
  <c r="AD74" i="9"/>
  <c r="TG2" i="28"/>
  <c r="TF1" i="28"/>
  <c r="AD28" i="9"/>
  <c r="AD12" i="9" s="1"/>
  <c r="AD31" i="9"/>
  <c r="AD91" i="9"/>
  <c r="AD24" i="9"/>
  <c r="AD33" i="9"/>
  <c r="AD18" i="9" s="1"/>
  <c r="AD90" i="9"/>
  <c r="AD78" i="9"/>
  <c r="AD22" i="9"/>
  <c r="AD21" i="9"/>
  <c r="AD5" i="9" s="1"/>
  <c r="AD79" i="9"/>
  <c r="AD10" i="9"/>
  <c r="AD35" i="9"/>
  <c r="AD34" i="9"/>
  <c r="AD19" i="9" s="1"/>
  <c r="AD29" i="9"/>
  <c r="AD26" i="9"/>
  <c r="AD25" i="9"/>
  <c r="AD7" i="9" s="1"/>
  <c r="AD23" i="9"/>
  <c r="AD30" i="9"/>
  <c r="AD27" i="9"/>
  <c r="AD11" i="9" s="1"/>
  <c r="AD32" i="9"/>
  <c r="RL2" i="28"/>
  <c r="RK1" i="28"/>
  <c r="CO2" i="28"/>
  <c r="CO1" i="28" s="1"/>
  <c r="CN1" i="28"/>
  <c r="EF1" i="28"/>
  <c r="EG2" i="28"/>
  <c r="EG1" i="28" s="1"/>
  <c r="HG15" i="30"/>
  <c r="HH15" i="30" s="1"/>
  <c r="HI15" i="30" s="1"/>
  <c r="HJ15" i="30" s="1"/>
  <c r="HK15" i="30" s="1"/>
  <c r="HL15" i="30" s="1"/>
  <c r="HM15" i="30" s="1"/>
  <c r="HN15" i="30" s="1"/>
  <c r="HO15" i="30" s="1"/>
  <c r="HP15" i="30" s="1"/>
  <c r="G121" i="10"/>
  <c r="G123" i="10"/>
  <c r="I141" i="10"/>
  <c r="I139" i="10" s="1"/>
  <c r="AA42" i="9"/>
  <c r="AA43" i="9"/>
  <c r="AA86" i="9"/>
  <c r="AA85" i="9"/>
  <c r="AB87" i="9"/>
  <c r="AC92" i="9"/>
  <c r="AC93" i="9" s="1"/>
  <c r="AB90" i="9"/>
  <c r="AB91" i="9"/>
  <c r="F43" i="10"/>
  <c r="F42" i="10"/>
  <c r="G145" i="10"/>
  <c r="G140" i="10" s="1"/>
  <c r="G144" i="10"/>
  <c r="G143" i="10"/>
  <c r="G146" i="10"/>
  <c r="H146" i="10"/>
  <c r="H145" i="10"/>
  <c r="H140" i="10" s="1"/>
  <c r="H144" i="10"/>
  <c r="H143" i="10"/>
  <c r="E138" i="10"/>
  <c r="D138" i="10" s="1"/>
  <c r="F137" i="10"/>
  <c r="F136" i="10"/>
  <c r="NE24" i="10"/>
  <c r="NE28" i="10" s="1"/>
  <c r="ND29" i="10"/>
  <c r="ND27" i="10"/>
  <c r="NE45" i="10"/>
  <c r="NE48" i="10" s="1"/>
  <c r="NE52" i="10" s="1"/>
  <c r="NG6" i="10"/>
  <c r="AB78" i="9"/>
  <c r="AB79" i="9"/>
  <c r="AC80" i="9"/>
  <c r="AC81" i="9" s="1"/>
  <c r="AA73" i="9"/>
  <c r="AA72" i="9"/>
  <c r="AB74" i="9"/>
  <c r="NH5" i="10"/>
  <c r="NG8" i="10"/>
  <c r="NF26" i="10"/>
  <c r="NG9" i="10"/>
  <c r="NH4" i="10"/>
  <c r="NH9" i="10" s="1"/>
  <c r="NG12" i="10"/>
  <c r="DJ15" i="6"/>
  <c r="NF29" i="10"/>
  <c r="NF31" i="10"/>
  <c r="NF47" i="10"/>
  <c r="AB72" i="10"/>
  <c r="AB87" i="10" s="1"/>
  <c r="AB77" i="10"/>
  <c r="AB92" i="10" s="1"/>
  <c r="AA85" i="10"/>
  <c r="NG46" i="10"/>
  <c r="NG47" i="10" s="1"/>
  <c r="NG25" i="10"/>
  <c r="NG24" i="10" s="1"/>
  <c r="AA69" i="10"/>
  <c r="E55" i="10"/>
  <c r="F54" i="10"/>
  <c r="F57" i="10" s="1"/>
  <c r="AB75" i="10"/>
  <c r="AB90" i="10" s="1"/>
  <c r="AB76" i="10"/>
  <c r="AB91" i="10" s="1"/>
  <c r="AB73" i="10"/>
  <c r="AB88" i="10" s="1"/>
  <c r="AB71" i="10"/>
  <c r="AB86" i="10" s="1"/>
  <c r="AB74" i="10"/>
  <c r="AB89" i="10" s="1"/>
  <c r="AC78" i="10"/>
  <c r="AC93" i="10" s="1"/>
  <c r="AA47" i="9"/>
  <c r="G57" i="9"/>
  <c r="F58" i="9"/>
  <c r="H60" i="9"/>
  <c r="H59" i="9"/>
  <c r="E119" i="10"/>
  <c r="F118" i="10"/>
  <c r="D113" i="10"/>
  <c r="E112" i="10"/>
  <c r="E115" i="10" s="1"/>
  <c r="C97" i="10"/>
  <c r="C96" i="10" s="1"/>
  <c r="D96" i="10"/>
  <c r="Z85" i="10"/>
  <c r="Z69" i="10"/>
  <c r="Z77" i="10" s="1"/>
  <c r="Z92" i="10" s="1"/>
  <c r="Y70" i="10"/>
  <c r="E104" i="10"/>
  <c r="E99" i="10"/>
  <c r="E100" i="10"/>
  <c r="E108" i="10"/>
  <c r="D16" i="10"/>
  <c r="E34" i="10"/>
  <c r="E32" i="10"/>
  <c r="D33" i="10"/>
  <c r="NF27" i="10"/>
  <c r="NF28" i="10"/>
  <c r="Y39" i="9"/>
  <c r="Z38" i="9"/>
  <c r="AA41" i="9"/>
  <c r="AA40" i="9"/>
  <c r="AC17" i="9"/>
  <c r="AC15" i="9"/>
  <c r="AC16" i="9"/>
  <c r="AC14" i="9"/>
  <c r="Y48" i="9"/>
  <c r="Z47" i="9"/>
  <c r="AB32" i="9"/>
  <c r="AB28" i="9"/>
  <c r="AB12" i="9" s="1"/>
  <c r="AB34" i="9"/>
  <c r="AB19" i="9" s="1"/>
  <c r="AB30" i="9"/>
  <c r="AB26" i="9"/>
  <c r="AB35" i="9"/>
  <c r="AB33" i="9"/>
  <c r="AB18" i="9" s="1"/>
  <c r="AB31" i="9"/>
  <c r="AB29" i="9"/>
  <c r="AB25" i="9"/>
  <c r="AB7" i="9" s="1"/>
  <c r="AB22" i="9"/>
  <c r="AB27" i="9"/>
  <c r="AB11" i="9" s="1"/>
  <c r="AB24" i="9"/>
  <c r="AB23" i="9"/>
  <c r="AB10" i="9"/>
  <c r="AB21" i="9"/>
  <c r="AA9" i="9"/>
  <c r="AA8" i="9"/>
  <c r="AA3" i="9"/>
  <c r="Z4" i="9"/>
  <c r="AA13" i="9"/>
  <c r="AC6" i="9"/>
  <c r="AC5" i="9"/>
  <c r="K15" i="6"/>
  <c r="AD80" i="9" l="1"/>
  <c r="AD81" i="9" s="1"/>
  <c r="AD92" i="9"/>
  <c r="AD93" i="9" s="1"/>
  <c r="RL1" i="28"/>
  <c r="RM2" i="28"/>
  <c r="AD16" i="9"/>
  <c r="AD14" i="9"/>
  <c r="AD17" i="9"/>
  <c r="AD15" i="9"/>
  <c r="AD6" i="9"/>
  <c r="TH2" i="28"/>
  <c r="TG1" i="28"/>
  <c r="F121" i="10"/>
  <c r="F123" i="10"/>
  <c r="Z43" i="9"/>
  <c r="Z42" i="9"/>
  <c r="AA87" i="9"/>
  <c r="Z85" i="9"/>
  <c r="Z86" i="9"/>
  <c r="AA91" i="9"/>
  <c r="AA90" i="9"/>
  <c r="AB92" i="9"/>
  <c r="AB93" i="9" s="1"/>
  <c r="Z52" i="9"/>
  <c r="Z51" i="9"/>
  <c r="AA50" i="9"/>
  <c r="AA51" i="9"/>
  <c r="AA52" i="9"/>
  <c r="E43" i="10"/>
  <c r="E42" i="10"/>
  <c r="F144" i="10"/>
  <c r="F146" i="10"/>
  <c r="F143" i="10"/>
  <c r="F145" i="10"/>
  <c r="F140" i="10" s="1"/>
  <c r="G141" i="10"/>
  <c r="G139" i="10" s="1"/>
  <c r="H141" i="10"/>
  <c r="H139" i="10" s="1"/>
  <c r="D137" i="10"/>
  <c r="D136" i="10"/>
  <c r="E137" i="10"/>
  <c r="E136" i="10"/>
  <c r="NE29" i="10"/>
  <c r="NE27" i="10"/>
  <c r="NE49" i="10"/>
  <c r="NE51" i="10" s="1"/>
  <c r="NF52" i="10"/>
  <c r="NI5" i="10"/>
  <c r="NH25" i="10"/>
  <c r="NH24" i="10" s="1"/>
  <c r="NH31" i="10" s="1"/>
  <c r="AA78" i="9"/>
  <c r="AA79" i="9"/>
  <c r="AB80" i="9"/>
  <c r="AB81" i="9" s="1"/>
  <c r="AA74" i="9"/>
  <c r="Z72" i="9"/>
  <c r="Z73" i="9"/>
  <c r="NG45" i="10"/>
  <c r="NG48" i="10" s="1"/>
  <c r="NG52" i="10" s="1"/>
  <c r="NH46" i="10"/>
  <c r="NH45" i="10" s="1"/>
  <c r="NH6" i="10"/>
  <c r="NH12" i="10"/>
  <c r="NH13" i="10" s="1"/>
  <c r="NI4" i="10"/>
  <c r="NJ4" i="10" s="1"/>
  <c r="NH8" i="10"/>
  <c r="NH7" i="10"/>
  <c r="NG13" i="10"/>
  <c r="D55" i="10"/>
  <c r="D56" i="10" s="1"/>
  <c r="DK15" i="6"/>
  <c r="NG29" i="10"/>
  <c r="NG31" i="10"/>
  <c r="NG26" i="10"/>
  <c r="AA76" i="10"/>
  <c r="AA91" i="10" s="1"/>
  <c r="AA77" i="10"/>
  <c r="AA92" i="10" s="1"/>
  <c r="E56" i="10"/>
  <c r="AA71" i="10"/>
  <c r="AA86" i="10" s="1"/>
  <c r="AA73" i="10"/>
  <c r="AA88" i="10" s="1"/>
  <c r="AA72" i="10"/>
  <c r="AA87" i="10" s="1"/>
  <c r="AA75" i="10"/>
  <c r="AA90" i="10" s="1"/>
  <c r="AA74" i="10"/>
  <c r="AA89" i="10" s="1"/>
  <c r="F58" i="10"/>
  <c r="E54" i="10"/>
  <c r="E57" i="10" s="1"/>
  <c r="AB78" i="10"/>
  <c r="AB93" i="10" s="1"/>
  <c r="AA49" i="9"/>
  <c r="E58" i="9"/>
  <c r="F57" i="9"/>
  <c r="G60" i="9"/>
  <c r="G59" i="9"/>
  <c r="C138" i="10"/>
  <c r="Y85" i="10"/>
  <c r="Y69" i="10"/>
  <c r="Y77" i="10" s="1"/>
  <c r="Y92" i="10" s="1"/>
  <c r="X70" i="10"/>
  <c r="D112" i="10"/>
  <c r="D115" i="10" s="1"/>
  <c r="C113" i="10"/>
  <c r="C112" i="10" s="1"/>
  <c r="C115" i="10" s="1"/>
  <c r="E118" i="10"/>
  <c r="D119" i="10"/>
  <c r="Z75" i="10"/>
  <c r="Z90" i="10" s="1"/>
  <c r="Z76" i="10"/>
  <c r="Z91" i="10" s="1"/>
  <c r="Z71" i="10"/>
  <c r="Z86" i="10" s="1"/>
  <c r="Z74" i="10"/>
  <c r="Z89" i="10" s="1"/>
  <c r="Z73" i="10"/>
  <c r="Z88" i="10" s="1"/>
  <c r="Z72" i="10"/>
  <c r="D100" i="10"/>
  <c r="D108" i="10"/>
  <c r="D104" i="10"/>
  <c r="D99" i="10"/>
  <c r="C100" i="10"/>
  <c r="C104" i="10"/>
  <c r="C108" i="10"/>
  <c r="C99" i="10"/>
  <c r="C16" i="10"/>
  <c r="D34" i="10"/>
  <c r="C33" i="10"/>
  <c r="D32" i="10"/>
  <c r="L41" i="10" s="1"/>
  <c r="NG28" i="10"/>
  <c r="NG27" i="10"/>
  <c r="AB6" i="9"/>
  <c r="AB5" i="9"/>
  <c r="Z50" i="9"/>
  <c r="Z49" i="9"/>
  <c r="Z41" i="9"/>
  <c r="Z40" i="9"/>
  <c r="Z13" i="9"/>
  <c r="Y4" i="9"/>
  <c r="Z9" i="9"/>
  <c r="Z8" i="9"/>
  <c r="Z3" i="9"/>
  <c r="AA33" i="9"/>
  <c r="AA18" i="9" s="1"/>
  <c r="AA29" i="9"/>
  <c r="AA25" i="9"/>
  <c r="AA7" i="9" s="1"/>
  <c r="AA35" i="9"/>
  <c r="AA31" i="9"/>
  <c r="AA27" i="9"/>
  <c r="AA11" i="9" s="1"/>
  <c r="AA23" i="9"/>
  <c r="AA21" i="9"/>
  <c r="AA28" i="9"/>
  <c r="AA12" i="9" s="1"/>
  <c r="AA26" i="9"/>
  <c r="AA22" i="9"/>
  <c r="AA30" i="9"/>
  <c r="AA34" i="9"/>
  <c r="AA19" i="9" s="1"/>
  <c r="AA32" i="9"/>
  <c r="AA24" i="9"/>
  <c r="AA10" i="9"/>
  <c r="AB15" i="9"/>
  <c r="AB14" i="9"/>
  <c r="AB17" i="9"/>
  <c r="AB16" i="9"/>
  <c r="Y47" i="9"/>
  <c r="X48" i="9"/>
  <c r="Y38" i="9"/>
  <c r="X39" i="9"/>
  <c r="L15" i="6"/>
  <c r="TI2" i="28" l="1"/>
  <c r="TH1" i="28"/>
  <c r="RN2" i="28"/>
  <c r="RM1" i="28"/>
  <c r="E121" i="10"/>
  <c r="E123" i="10"/>
  <c r="Y42" i="9"/>
  <c r="Y43" i="9"/>
  <c r="Z87" i="9"/>
  <c r="Y85" i="9"/>
  <c r="Y86" i="9"/>
  <c r="AA92" i="9"/>
  <c r="AA93" i="9" s="1"/>
  <c r="Z90" i="9"/>
  <c r="Z91" i="9"/>
  <c r="Y52" i="9"/>
  <c r="Y51" i="9"/>
  <c r="D42" i="10"/>
  <c r="J42" i="10" s="1"/>
  <c r="Y26" i="11" s="1"/>
  <c r="D43" i="10"/>
  <c r="C109" i="10"/>
  <c r="X64" i="11" s="1"/>
  <c r="C101" i="10"/>
  <c r="X53" i="11" s="1"/>
  <c r="C105" i="10"/>
  <c r="X58" i="11" s="1"/>
  <c r="E143" i="10"/>
  <c r="E145" i="10"/>
  <c r="E140" i="10" s="1"/>
  <c r="E146" i="10"/>
  <c r="E144" i="10"/>
  <c r="D146" i="10"/>
  <c r="D144" i="10"/>
  <c r="D145" i="10"/>
  <c r="D140" i="10" s="1"/>
  <c r="D143" i="10"/>
  <c r="F141" i="10"/>
  <c r="F139" i="10" s="1"/>
  <c r="C137" i="10"/>
  <c r="C136" i="10"/>
  <c r="NI46" i="10"/>
  <c r="NI47" i="10" s="1"/>
  <c r="NF49" i="10"/>
  <c r="NF51" i="10" s="1"/>
  <c r="NJ5" i="10"/>
  <c r="NI6" i="10"/>
  <c r="NI25" i="10"/>
  <c r="NI26" i="10" s="1"/>
  <c r="NH26" i="10"/>
  <c r="NH47" i="10"/>
  <c r="Z78" i="9"/>
  <c r="Z79" i="9"/>
  <c r="AA80" i="9"/>
  <c r="AA81" i="9" s="1"/>
  <c r="Y72" i="9"/>
  <c r="Y73" i="9"/>
  <c r="Z74" i="9"/>
  <c r="C55" i="10"/>
  <c r="NI7" i="10"/>
  <c r="D54" i="10"/>
  <c r="D58" i="10" s="1"/>
  <c r="NI9" i="10"/>
  <c r="NI8" i="10"/>
  <c r="NI12" i="10"/>
  <c r="DL15" i="6"/>
  <c r="DM15" i="6" s="1"/>
  <c r="DN15" i="6" s="1"/>
  <c r="DO15" i="6" s="1"/>
  <c r="DP15" i="6" s="1"/>
  <c r="DQ15" i="6" s="1"/>
  <c r="DR15" i="6" s="1"/>
  <c r="DS15" i="6" s="1"/>
  <c r="DT15" i="6" s="1"/>
  <c r="DU15" i="6" s="1"/>
  <c r="AA78" i="10"/>
  <c r="AA93" i="10" s="1"/>
  <c r="E58" i="10"/>
  <c r="F60" i="9"/>
  <c r="F59" i="9"/>
  <c r="E57" i="9"/>
  <c r="D58" i="9"/>
  <c r="C116" i="10"/>
  <c r="X37" i="11" s="1"/>
  <c r="X85" i="10"/>
  <c r="X69" i="10"/>
  <c r="X77" i="10" s="1"/>
  <c r="X92" i="10" s="1"/>
  <c r="W70" i="10"/>
  <c r="Z87" i="10"/>
  <c r="Z78" i="10"/>
  <c r="Z93" i="10" s="1"/>
  <c r="D118" i="10"/>
  <c r="C119" i="10"/>
  <c r="C118" i="10" s="1"/>
  <c r="Y75" i="10"/>
  <c r="Y90" i="10" s="1"/>
  <c r="Y71" i="10"/>
  <c r="Y86" i="10" s="1"/>
  <c r="Y74" i="10"/>
  <c r="Y89" i="10" s="1"/>
  <c r="Y72" i="10"/>
  <c r="Y76" i="10"/>
  <c r="Y91" i="10" s="1"/>
  <c r="Y73" i="10"/>
  <c r="Y88" i="10" s="1"/>
  <c r="NH28" i="10"/>
  <c r="NH27" i="10"/>
  <c r="NJ12" i="10"/>
  <c r="NJ9" i="10"/>
  <c r="NJ8" i="10"/>
  <c r="NJ7" i="10"/>
  <c r="NK4" i="10"/>
  <c r="C34" i="10"/>
  <c r="C32" i="10"/>
  <c r="NH48" i="10"/>
  <c r="NH49" i="10"/>
  <c r="NH29" i="10"/>
  <c r="AA5" i="9"/>
  <c r="W39" i="9"/>
  <c r="X38" i="9"/>
  <c r="Y41" i="9"/>
  <c r="Y40" i="9"/>
  <c r="AA6" i="9"/>
  <c r="W48" i="9"/>
  <c r="X47" i="9"/>
  <c r="AA15" i="9"/>
  <c r="AA16" i="9"/>
  <c r="AA17" i="9"/>
  <c r="AA14" i="9"/>
  <c r="Y13" i="9"/>
  <c r="X4" i="9"/>
  <c r="Y9" i="9"/>
  <c r="Y8" i="9"/>
  <c r="Y3" i="9"/>
  <c r="Y50" i="9"/>
  <c r="Y49" i="9"/>
  <c r="Z34" i="9"/>
  <c r="Z19" i="9" s="1"/>
  <c r="Z30" i="9"/>
  <c r="Z26" i="9"/>
  <c r="Z32" i="9"/>
  <c r="Z28" i="9"/>
  <c r="Z12" i="9" s="1"/>
  <c r="Z24" i="9"/>
  <c r="Z22" i="9"/>
  <c r="Z10" i="9"/>
  <c r="Z35" i="9"/>
  <c r="Z21" i="9"/>
  <c r="Z29" i="9"/>
  <c r="Z27" i="9"/>
  <c r="Z11" i="9" s="1"/>
  <c r="Z25" i="9"/>
  <c r="Z7" i="9" s="1"/>
  <c r="Z31" i="9"/>
  <c r="Z23" i="9"/>
  <c r="Z33" i="9"/>
  <c r="Z18" i="9" s="1"/>
  <c r="M15" i="6"/>
  <c r="RO2" i="28" l="1"/>
  <c r="RN1" i="28"/>
  <c r="TI1" i="28"/>
  <c r="TJ2" i="28"/>
  <c r="C121" i="10"/>
  <c r="C123" i="10"/>
  <c r="D121" i="10"/>
  <c r="D123" i="10"/>
  <c r="X43" i="9"/>
  <c r="X42" i="9"/>
  <c r="X85" i="9"/>
  <c r="X86" i="9"/>
  <c r="Y87" i="9"/>
  <c r="Y90" i="9"/>
  <c r="Y91" i="9"/>
  <c r="Z92" i="9"/>
  <c r="Z93" i="9" s="1"/>
  <c r="X52" i="9"/>
  <c r="X51" i="9"/>
  <c r="K41" i="10"/>
  <c r="C43" i="10"/>
  <c r="J43" i="10" s="1"/>
  <c r="Y27" i="11" s="1"/>
  <c r="E141" i="10"/>
  <c r="E139" i="10" s="1"/>
  <c r="C145" i="10"/>
  <c r="C140" i="10" s="1"/>
  <c r="C143" i="10"/>
  <c r="C146" i="10"/>
  <c r="C144" i="10"/>
  <c r="NK5" i="10"/>
  <c r="NI45" i="10"/>
  <c r="NI49" i="10" s="1"/>
  <c r="NJ46" i="10"/>
  <c r="NJ45" i="10" s="1"/>
  <c r="NG49" i="10"/>
  <c r="NG51" i="10" s="1"/>
  <c r="NI24" i="10"/>
  <c r="NI31" i="10" s="1"/>
  <c r="NJ6" i="10"/>
  <c r="NJ25" i="10"/>
  <c r="NJ24" i="10" s="1"/>
  <c r="Z80" i="9"/>
  <c r="Z81" i="9" s="1"/>
  <c r="Y78" i="9"/>
  <c r="Y79" i="9"/>
  <c r="Y74" i="9"/>
  <c r="X72" i="9"/>
  <c r="X73" i="9"/>
  <c r="DV15" i="6"/>
  <c r="C54" i="10"/>
  <c r="C58" i="10" s="1"/>
  <c r="C56" i="10"/>
  <c r="D57" i="10"/>
  <c r="NI13" i="10"/>
  <c r="C58" i="9"/>
  <c r="C57" i="9" s="1"/>
  <c r="D57" i="9"/>
  <c r="E60" i="9"/>
  <c r="E59" i="9"/>
  <c r="NH30" i="10"/>
  <c r="NJ13" i="10"/>
  <c r="D141" i="10"/>
  <c r="D139" i="10" s="1"/>
  <c r="X75" i="10"/>
  <c r="X90" i="10" s="1"/>
  <c r="X73" i="10"/>
  <c r="X88" i="10" s="1"/>
  <c r="X74" i="10"/>
  <c r="X89" i="10" s="1"/>
  <c r="X72" i="10"/>
  <c r="X71" i="10"/>
  <c r="X86" i="10" s="1"/>
  <c r="X76" i="10"/>
  <c r="X91" i="10" s="1"/>
  <c r="V70" i="10"/>
  <c r="W85" i="10"/>
  <c r="W69" i="10"/>
  <c r="W77" i="10" s="1"/>
  <c r="W92" i="10" s="1"/>
  <c r="Y87" i="10"/>
  <c r="Y78" i="10"/>
  <c r="Y93" i="10" s="1"/>
  <c r="NF30" i="10"/>
  <c r="ND30" i="10"/>
  <c r="NE30" i="10"/>
  <c r="NG30" i="10"/>
  <c r="NC30" i="10"/>
  <c r="NH52" i="10"/>
  <c r="NK12" i="10"/>
  <c r="NK8" i="10"/>
  <c r="NL4" i="10"/>
  <c r="NK9" i="10"/>
  <c r="NK7" i="10"/>
  <c r="Z6" i="9"/>
  <c r="Y35" i="9"/>
  <c r="Y31" i="9"/>
  <c r="Y27" i="9"/>
  <c r="Y11" i="9" s="1"/>
  <c r="Y33" i="9"/>
  <c r="Y18" i="9" s="1"/>
  <c r="Y29" i="9"/>
  <c r="Y25" i="9"/>
  <c r="Y7" i="9" s="1"/>
  <c r="Y32" i="9"/>
  <c r="Y30" i="9"/>
  <c r="Y28" i="9"/>
  <c r="Y12" i="9" s="1"/>
  <c r="Y21" i="9"/>
  <c r="Y34" i="9"/>
  <c r="Y19" i="9" s="1"/>
  <c r="Y26" i="9"/>
  <c r="Y23" i="9"/>
  <c r="Y22" i="9"/>
  <c r="Y10" i="9"/>
  <c r="Y24" i="9"/>
  <c r="Z5" i="9"/>
  <c r="X50" i="9"/>
  <c r="X49" i="9"/>
  <c r="W47" i="9"/>
  <c r="V48" i="9"/>
  <c r="X41" i="9"/>
  <c r="X40" i="9"/>
  <c r="Z16" i="9"/>
  <c r="Z15" i="9"/>
  <c r="Z17" i="9"/>
  <c r="Z14" i="9"/>
  <c r="X13" i="9"/>
  <c r="X9" i="9"/>
  <c r="X8" i="9"/>
  <c r="X3" i="9"/>
  <c r="W4" i="9"/>
  <c r="W38" i="9"/>
  <c r="V39" i="9"/>
  <c r="N15" i="6"/>
  <c r="RP2" i="28" l="1"/>
  <c r="RO1" i="28"/>
  <c r="TK2" i="28"/>
  <c r="TJ1" i="28"/>
  <c r="P40" i="10"/>
  <c r="P41" i="10"/>
  <c r="Y21" i="11" s="1"/>
  <c r="Z21" i="11" s="1"/>
  <c r="C122" i="10"/>
  <c r="X41" i="11" s="1"/>
  <c r="J123" i="10"/>
  <c r="AC42" i="11" s="1"/>
  <c r="W42" i="9"/>
  <c r="W43" i="9"/>
  <c r="X87" i="9"/>
  <c r="W86" i="9"/>
  <c r="W85" i="9"/>
  <c r="Y92" i="9"/>
  <c r="Y93" i="9" s="1"/>
  <c r="X90" i="9"/>
  <c r="X91" i="9"/>
  <c r="W51" i="9"/>
  <c r="W52" i="9"/>
  <c r="C141" i="10"/>
  <c r="C139" i="10" s="1"/>
  <c r="NK6" i="10"/>
  <c r="NI48" i="10"/>
  <c r="NI52" i="10" s="1"/>
  <c r="NK46" i="10"/>
  <c r="NL5" i="10"/>
  <c r="NJ47" i="10"/>
  <c r="NK25" i="10"/>
  <c r="NK24" i="10" s="1"/>
  <c r="NH51" i="10"/>
  <c r="NI51" i="10"/>
  <c r="NI28" i="10"/>
  <c r="NI27" i="10"/>
  <c r="NI30" i="10"/>
  <c r="NI29" i="10"/>
  <c r="NJ26" i="10"/>
  <c r="Y80" i="9"/>
  <c r="Y81" i="9" s="1"/>
  <c r="X78" i="9"/>
  <c r="X79" i="9"/>
  <c r="X74" i="9"/>
  <c r="W73" i="9"/>
  <c r="W72" i="9"/>
  <c r="DW15" i="6"/>
  <c r="C57" i="10"/>
  <c r="C62" i="10" s="1"/>
  <c r="AC30" i="11" s="1"/>
  <c r="NJ29" i="10"/>
  <c r="NJ31" i="10"/>
  <c r="D60" i="9"/>
  <c r="D59" i="9"/>
  <c r="C60" i="9"/>
  <c r="C59" i="9"/>
  <c r="V85" i="10"/>
  <c r="V69" i="10"/>
  <c r="V77" i="10" s="1"/>
  <c r="V92" i="10" s="1"/>
  <c r="U70" i="10"/>
  <c r="W71" i="10"/>
  <c r="W86" i="10" s="1"/>
  <c r="W76" i="10"/>
  <c r="W91" i="10" s="1"/>
  <c r="W75" i="10"/>
  <c r="W90" i="10" s="1"/>
  <c r="W73" i="10"/>
  <c r="W88" i="10" s="1"/>
  <c r="W74" i="10"/>
  <c r="W89" i="10" s="1"/>
  <c r="W72" i="10"/>
  <c r="X87" i="10"/>
  <c r="X78" i="10"/>
  <c r="X93" i="10" s="1"/>
  <c r="NK13" i="10"/>
  <c r="NJ48" i="10"/>
  <c r="NJ49" i="10"/>
  <c r="NL8" i="10"/>
  <c r="NL9" i="10"/>
  <c r="NL7" i="10"/>
  <c r="NL12" i="10"/>
  <c r="NM4" i="10"/>
  <c r="NJ28" i="10"/>
  <c r="NJ27" i="10"/>
  <c r="NJ30" i="10"/>
  <c r="W50" i="9"/>
  <c r="W49" i="9"/>
  <c r="X32" i="9"/>
  <c r="X28" i="9"/>
  <c r="X12" i="9" s="1"/>
  <c r="X34" i="9"/>
  <c r="X19" i="9" s="1"/>
  <c r="X30" i="9"/>
  <c r="X26" i="9"/>
  <c r="X27" i="9"/>
  <c r="X11" i="9" s="1"/>
  <c r="X22" i="9"/>
  <c r="X35" i="9"/>
  <c r="X33" i="9"/>
  <c r="X18" i="9" s="1"/>
  <c r="X31" i="9"/>
  <c r="X29" i="9"/>
  <c r="X25" i="9"/>
  <c r="X7" i="9" s="1"/>
  <c r="X24" i="9"/>
  <c r="X10" i="9"/>
  <c r="X21" i="9"/>
  <c r="X23" i="9"/>
  <c r="Y16" i="9"/>
  <c r="Y17" i="9"/>
  <c r="Y15" i="9"/>
  <c r="Y14" i="9"/>
  <c r="Y5" i="9"/>
  <c r="W41" i="9"/>
  <c r="W40" i="9"/>
  <c r="W13" i="9"/>
  <c r="W9" i="9"/>
  <c r="W8" i="9"/>
  <c r="W3" i="9"/>
  <c r="V4" i="9"/>
  <c r="U39" i="9"/>
  <c r="V38" i="9"/>
  <c r="U48" i="9"/>
  <c r="V47" i="9"/>
  <c r="Y6" i="9"/>
  <c r="O15" i="6"/>
  <c r="TL2" i="28" l="1"/>
  <c r="TK1" i="28"/>
  <c r="RQ2" i="28"/>
  <c r="RP1" i="28"/>
  <c r="V43" i="9"/>
  <c r="V42" i="9"/>
  <c r="W87" i="9"/>
  <c r="V85" i="9"/>
  <c r="V86" i="9"/>
  <c r="W91" i="9"/>
  <c r="W90" i="9"/>
  <c r="X92" i="9"/>
  <c r="X93" i="9" s="1"/>
  <c r="V52" i="9"/>
  <c r="V51" i="9"/>
  <c r="NL25" i="10"/>
  <c r="NL26" i="10" s="1"/>
  <c r="NK45" i="10"/>
  <c r="NK48" i="10" s="1"/>
  <c r="NK52" i="10" s="1"/>
  <c r="NK47" i="10"/>
  <c r="NK26" i="10"/>
  <c r="NL6" i="10"/>
  <c r="NM5" i="10"/>
  <c r="NL46" i="10"/>
  <c r="NL45" i="10" s="1"/>
  <c r="NL48" i="10" s="1"/>
  <c r="X80" i="9"/>
  <c r="X81" i="9" s="1"/>
  <c r="W78" i="9"/>
  <c r="W79" i="9"/>
  <c r="W74" i="9"/>
  <c r="V72" i="9"/>
  <c r="V73" i="9"/>
  <c r="DX15" i="6"/>
  <c r="NK29" i="10"/>
  <c r="NK31" i="10"/>
  <c r="X5" i="9"/>
  <c r="W87" i="10"/>
  <c r="W78" i="10"/>
  <c r="W93" i="10" s="1"/>
  <c r="U85" i="10"/>
  <c r="U69" i="10"/>
  <c r="U77" i="10" s="1"/>
  <c r="U92" i="10" s="1"/>
  <c r="T70" i="10"/>
  <c r="V72" i="10"/>
  <c r="V73" i="10"/>
  <c r="V88" i="10" s="1"/>
  <c r="V76" i="10"/>
  <c r="V91" i="10" s="1"/>
  <c r="V71" i="10"/>
  <c r="V86" i="10" s="1"/>
  <c r="V75" i="10"/>
  <c r="V90" i="10" s="1"/>
  <c r="V74" i="10"/>
  <c r="V89" i="10" s="1"/>
  <c r="NJ52" i="10"/>
  <c r="NL13" i="10"/>
  <c r="NK28" i="10"/>
  <c r="NK27" i="10"/>
  <c r="NK30" i="10"/>
  <c r="NM12" i="10"/>
  <c r="NN4" i="10"/>
  <c r="NM9" i="10"/>
  <c r="NM7" i="10"/>
  <c r="NM8" i="10"/>
  <c r="NJ51" i="10"/>
  <c r="X6" i="9"/>
  <c r="V50" i="9"/>
  <c r="V49" i="9"/>
  <c r="V13" i="9"/>
  <c r="U4" i="9"/>
  <c r="V9" i="9"/>
  <c r="V8" i="9"/>
  <c r="V3" i="9"/>
  <c r="V41" i="9"/>
  <c r="V40" i="9"/>
  <c r="X17" i="9"/>
  <c r="X16" i="9"/>
  <c r="X15" i="9"/>
  <c r="X14" i="9"/>
  <c r="U38" i="9"/>
  <c r="T39" i="9"/>
  <c r="U47" i="9"/>
  <c r="T48" i="9"/>
  <c r="W33" i="9"/>
  <c r="W18" i="9" s="1"/>
  <c r="W29" i="9"/>
  <c r="W25" i="9"/>
  <c r="W7" i="9" s="1"/>
  <c r="W35" i="9"/>
  <c r="W31" i="9"/>
  <c r="W27" i="9"/>
  <c r="W11" i="9" s="1"/>
  <c r="W23" i="9"/>
  <c r="W21" i="9"/>
  <c r="W24" i="9"/>
  <c r="W28" i="9"/>
  <c r="W12" i="9" s="1"/>
  <c r="W26" i="9"/>
  <c r="W10" i="9"/>
  <c r="W30" i="9"/>
  <c r="W22" i="9"/>
  <c r="W34" i="9"/>
  <c r="W19" i="9" s="1"/>
  <c r="W32" i="9"/>
  <c r="P15" i="6"/>
  <c r="RQ1" i="28" l="1"/>
  <c r="RR2" i="28"/>
  <c r="TL1" i="28"/>
  <c r="TM2" i="28"/>
  <c r="U43" i="9"/>
  <c r="U42" i="9"/>
  <c r="U86" i="9"/>
  <c r="U85" i="9"/>
  <c r="V87" i="9"/>
  <c r="W92" i="9"/>
  <c r="W93" i="9" s="1"/>
  <c r="V91" i="9"/>
  <c r="V90" i="9"/>
  <c r="U52" i="9"/>
  <c r="U51" i="9"/>
  <c r="NM6" i="10"/>
  <c r="NL24" i="10"/>
  <c r="NL30" i="10" s="1"/>
  <c r="NK49" i="10"/>
  <c r="NK51" i="10" s="1"/>
  <c r="NM46" i="10"/>
  <c r="NM45" i="10" s="1"/>
  <c r="NL47" i="10"/>
  <c r="NN5" i="10"/>
  <c r="NM25" i="10"/>
  <c r="NM26" i="10" s="1"/>
  <c r="W80" i="9"/>
  <c r="W81" i="9" s="1"/>
  <c r="V78" i="9"/>
  <c r="V79" i="9"/>
  <c r="V74" i="9"/>
  <c r="U72" i="9"/>
  <c r="U73" i="9"/>
  <c r="DY15" i="6"/>
  <c r="U75" i="10"/>
  <c r="U90" i="10" s="1"/>
  <c r="U74" i="10"/>
  <c r="U89" i="10" s="1"/>
  <c r="U73" i="10"/>
  <c r="U88" i="10" s="1"/>
  <c r="U72" i="10"/>
  <c r="U71" i="10"/>
  <c r="U86" i="10" s="1"/>
  <c r="U76" i="10"/>
  <c r="U91" i="10" s="1"/>
  <c r="V78" i="10"/>
  <c r="V93" i="10" s="1"/>
  <c r="V87" i="10"/>
  <c r="T85" i="10"/>
  <c r="T69" i="10"/>
  <c r="T77" i="10" s="1"/>
  <c r="T92" i="10" s="1"/>
  <c r="S70" i="10"/>
  <c r="NM13" i="10"/>
  <c r="NN12" i="10"/>
  <c r="NN9" i="10"/>
  <c r="NN8" i="10"/>
  <c r="NN7" i="10"/>
  <c r="NO4" i="10"/>
  <c r="NL52" i="10"/>
  <c r="S39" i="9"/>
  <c r="T38" i="9"/>
  <c r="U41" i="9"/>
  <c r="U40" i="9"/>
  <c r="W5" i="9"/>
  <c r="S48" i="9"/>
  <c r="T47" i="9"/>
  <c r="T4" i="9"/>
  <c r="U9" i="9"/>
  <c r="U13" i="9"/>
  <c r="U8" i="9"/>
  <c r="U3" i="9"/>
  <c r="W6" i="9"/>
  <c r="U50" i="9"/>
  <c r="U49" i="9"/>
  <c r="V34" i="9"/>
  <c r="V19" i="9" s="1"/>
  <c r="V26" i="9"/>
  <c r="V28" i="9"/>
  <c r="V12" i="9" s="1"/>
  <c r="V24" i="9"/>
  <c r="V22" i="9"/>
  <c r="V33" i="9"/>
  <c r="V18" i="9" s="1"/>
  <c r="V23" i="9"/>
  <c r="V29" i="9"/>
  <c r="V27" i="9"/>
  <c r="V11" i="9" s="1"/>
  <c r="V25" i="9"/>
  <c r="V7" i="9" s="1"/>
  <c r="V21" i="9"/>
  <c r="V10" i="9"/>
  <c r="V31" i="9"/>
  <c r="W16" i="9"/>
  <c r="W17" i="9"/>
  <c r="W15" i="9"/>
  <c r="W14" i="9"/>
  <c r="Q15" i="6"/>
  <c r="TN2" i="28" l="1"/>
  <c r="TM1" i="28"/>
  <c r="RS2" i="28"/>
  <c r="RR1" i="28"/>
  <c r="T43" i="9"/>
  <c r="T42" i="9"/>
  <c r="U87" i="9"/>
  <c r="T85" i="9"/>
  <c r="T86" i="9"/>
  <c r="V92" i="9"/>
  <c r="V93" i="9" s="1"/>
  <c r="U90" i="9"/>
  <c r="U91" i="9"/>
  <c r="T52" i="9"/>
  <c r="T51" i="9"/>
  <c r="NL27" i="10"/>
  <c r="NL31" i="10"/>
  <c r="NL29" i="10"/>
  <c r="NL28" i="10"/>
  <c r="NN6" i="10"/>
  <c r="NL49" i="10"/>
  <c r="NL51" i="10" s="1"/>
  <c r="NM24" i="10"/>
  <c r="NM31" i="10" s="1"/>
  <c r="NM47" i="10"/>
  <c r="NN25" i="10"/>
  <c r="NN24" i="10" s="1"/>
  <c r="NO5" i="10"/>
  <c r="NN46" i="10"/>
  <c r="NN45" i="10" s="1"/>
  <c r="U78" i="9"/>
  <c r="U79" i="9"/>
  <c r="V80" i="9"/>
  <c r="V81" i="9" s="1"/>
  <c r="U74" i="9"/>
  <c r="T72" i="9"/>
  <c r="T73" i="9"/>
  <c r="DZ15" i="6"/>
  <c r="U87" i="10"/>
  <c r="U78" i="10"/>
  <c r="U93" i="10" s="1"/>
  <c r="R70" i="10"/>
  <c r="S85" i="10"/>
  <c r="S69" i="10"/>
  <c r="S77" i="10" s="1"/>
  <c r="S92" i="10" s="1"/>
  <c r="T76" i="10"/>
  <c r="T91" i="10" s="1"/>
  <c r="T72" i="10"/>
  <c r="T75" i="10"/>
  <c r="T90" i="10" s="1"/>
  <c r="T71" i="10"/>
  <c r="T86" i="10" s="1"/>
  <c r="T74" i="10"/>
  <c r="T89" i="10" s="1"/>
  <c r="T73" i="10"/>
  <c r="T88" i="10" s="1"/>
  <c r="NN13" i="10"/>
  <c r="NO7" i="10"/>
  <c r="NO12" i="10"/>
  <c r="NO9" i="10"/>
  <c r="NO8" i="10"/>
  <c r="NP4" i="10"/>
  <c r="NM48" i="10"/>
  <c r="V5" i="9"/>
  <c r="S47" i="9"/>
  <c r="R48" i="9"/>
  <c r="U31" i="9"/>
  <c r="U27" i="9"/>
  <c r="U11" i="9" s="1"/>
  <c r="U33" i="9"/>
  <c r="U18" i="9" s="1"/>
  <c r="U29" i="9"/>
  <c r="U34" i="9"/>
  <c r="U19" i="9" s="1"/>
  <c r="U26" i="9"/>
  <c r="U25" i="9"/>
  <c r="U7" i="9" s="1"/>
  <c r="U21" i="9"/>
  <c r="U28" i="9"/>
  <c r="U12" i="9" s="1"/>
  <c r="U23" i="9"/>
  <c r="U24" i="9"/>
  <c r="U10" i="9"/>
  <c r="U22" i="9"/>
  <c r="T13" i="9"/>
  <c r="T9" i="9"/>
  <c r="T8" i="9"/>
  <c r="T3" i="9"/>
  <c r="S4" i="9"/>
  <c r="V17" i="9"/>
  <c r="V15" i="9"/>
  <c r="V14" i="9"/>
  <c r="V16" i="9"/>
  <c r="T50" i="9"/>
  <c r="T49" i="9"/>
  <c r="T41" i="9"/>
  <c r="T40" i="9"/>
  <c r="V6" i="9"/>
  <c r="S38" i="9"/>
  <c r="R39" i="9"/>
  <c r="R15" i="6"/>
  <c r="RT2" i="28" l="1"/>
  <c r="RS1" i="28"/>
  <c r="TO2" i="28"/>
  <c r="TN1" i="28"/>
  <c r="S42" i="9"/>
  <c r="S43" i="9"/>
  <c r="T87" i="9"/>
  <c r="S86" i="9"/>
  <c r="S85" i="9"/>
  <c r="T90" i="9"/>
  <c r="T91" i="9"/>
  <c r="U92" i="9"/>
  <c r="U93" i="9" s="1"/>
  <c r="S51" i="9"/>
  <c r="S52" i="9"/>
  <c r="NM49" i="10"/>
  <c r="NM51" i="10" s="1"/>
  <c r="NM29" i="10"/>
  <c r="NM30" i="10"/>
  <c r="NO25" i="10"/>
  <c r="NO24" i="10" s="1"/>
  <c r="NO46" i="10"/>
  <c r="NO45" i="10" s="1"/>
  <c r="NO6" i="10"/>
  <c r="NM28" i="10"/>
  <c r="NP5" i="10"/>
  <c r="NM27" i="10"/>
  <c r="NN26" i="10"/>
  <c r="NN47" i="10"/>
  <c r="T78" i="9"/>
  <c r="T79" i="9"/>
  <c r="U80" i="9"/>
  <c r="U81" i="9" s="1"/>
  <c r="S73" i="9"/>
  <c r="S72" i="9"/>
  <c r="T74" i="9"/>
  <c r="EA15" i="6"/>
  <c r="NN29" i="10"/>
  <c r="NN31" i="10"/>
  <c r="T87" i="10"/>
  <c r="T78" i="10"/>
  <c r="T93" i="10" s="1"/>
  <c r="R85" i="10"/>
  <c r="R69" i="10"/>
  <c r="R77" i="10" s="1"/>
  <c r="R92" i="10" s="1"/>
  <c r="Q70" i="10"/>
  <c r="S74" i="10"/>
  <c r="S89" i="10" s="1"/>
  <c r="S73" i="10"/>
  <c r="S88" i="10" s="1"/>
  <c r="S76" i="10"/>
  <c r="S91" i="10" s="1"/>
  <c r="S72" i="10"/>
  <c r="S75" i="10"/>
  <c r="S90" i="10" s="1"/>
  <c r="S71" i="10"/>
  <c r="S86" i="10" s="1"/>
  <c r="NO13" i="10"/>
  <c r="NP12" i="10"/>
  <c r="NP8" i="10"/>
  <c r="NP9" i="10"/>
  <c r="NP7" i="10"/>
  <c r="NQ4" i="10"/>
  <c r="NN30" i="10"/>
  <c r="NN28" i="10"/>
  <c r="NN27" i="10"/>
  <c r="NM52" i="10"/>
  <c r="NN48" i="10"/>
  <c r="NN49" i="10"/>
  <c r="U5" i="9"/>
  <c r="Q48" i="9"/>
  <c r="R47" i="9"/>
  <c r="S9" i="9"/>
  <c r="S8" i="9"/>
  <c r="S3" i="9"/>
  <c r="R4" i="9"/>
  <c r="S13" i="9"/>
  <c r="U6" i="9"/>
  <c r="U17" i="9"/>
  <c r="U15" i="9"/>
  <c r="U14" i="9"/>
  <c r="U16" i="9"/>
  <c r="Q39" i="9"/>
  <c r="R38" i="9"/>
  <c r="T28" i="9"/>
  <c r="T12" i="9" s="1"/>
  <c r="T34" i="9"/>
  <c r="T19" i="9" s="1"/>
  <c r="T26" i="9"/>
  <c r="T33" i="9"/>
  <c r="T18" i="9" s="1"/>
  <c r="T31" i="9"/>
  <c r="T29" i="9"/>
  <c r="T22" i="9"/>
  <c r="T27" i="9"/>
  <c r="T11" i="9" s="1"/>
  <c r="T24" i="9"/>
  <c r="T10" i="9"/>
  <c r="T23" i="9"/>
  <c r="T25" i="9"/>
  <c r="T7" i="9" s="1"/>
  <c r="T21" i="9"/>
  <c r="S41" i="9"/>
  <c r="S40" i="9"/>
  <c r="S50" i="9"/>
  <c r="S49" i="9"/>
  <c r="S15" i="6"/>
  <c r="TP2" i="28" l="1"/>
  <c r="TO1" i="28"/>
  <c r="RT1" i="28"/>
  <c r="RU2" i="28"/>
  <c r="R43" i="9"/>
  <c r="R42" i="9"/>
  <c r="S87" i="9"/>
  <c r="R85" i="9"/>
  <c r="R86" i="9"/>
  <c r="S91" i="9"/>
  <c r="S90" i="9"/>
  <c r="T92" i="9"/>
  <c r="T93" i="9" s="1"/>
  <c r="R52" i="9"/>
  <c r="R51" i="9"/>
  <c r="NO47" i="10"/>
  <c r="NP46" i="10"/>
  <c r="NO26" i="10"/>
  <c r="NP6" i="10"/>
  <c r="NP25" i="10"/>
  <c r="NP24" i="10" s="1"/>
  <c r="NQ5" i="10"/>
  <c r="S78" i="9"/>
  <c r="S79" i="9"/>
  <c r="T80" i="9"/>
  <c r="T81" i="9" s="1"/>
  <c r="S74" i="9"/>
  <c r="R72" i="9"/>
  <c r="R73" i="9"/>
  <c r="EB15" i="6"/>
  <c r="NO29" i="10"/>
  <c r="NO31" i="10"/>
  <c r="R75" i="10"/>
  <c r="R90" i="10" s="1"/>
  <c r="R73" i="10"/>
  <c r="R88" i="10" s="1"/>
  <c r="R74" i="10"/>
  <c r="R89" i="10" s="1"/>
  <c r="R76" i="10"/>
  <c r="R91" i="10" s="1"/>
  <c r="R72" i="10"/>
  <c r="R71" i="10"/>
  <c r="R86" i="10" s="1"/>
  <c r="S87" i="10"/>
  <c r="S78" i="10"/>
  <c r="S93" i="10" s="1"/>
  <c r="Q85" i="10"/>
  <c r="Q69" i="10"/>
  <c r="Q77" i="10" s="1"/>
  <c r="Q92" i="10" s="1"/>
  <c r="P70" i="10"/>
  <c r="NN52" i="10"/>
  <c r="NR4" i="10"/>
  <c r="NQ12" i="10"/>
  <c r="NQ9" i="10"/>
  <c r="NQ8" i="10"/>
  <c r="NQ7" i="10"/>
  <c r="NN51" i="10"/>
  <c r="NO30" i="10"/>
  <c r="NO27" i="10"/>
  <c r="NO28" i="10"/>
  <c r="NP13" i="10"/>
  <c r="NO48" i="10"/>
  <c r="NO52" i="10" s="1"/>
  <c r="NO49" i="10"/>
  <c r="T6" i="9"/>
  <c r="Q38" i="9"/>
  <c r="P39" i="9"/>
  <c r="T5" i="9"/>
  <c r="R13" i="9"/>
  <c r="R9" i="9"/>
  <c r="R8" i="9"/>
  <c r="R3" i="9"/>
  <c r="Q4" i="9"/>
  <c r="R50" i="9"/>
  <c r="R49" i="9"/>
  <c r="T16" i="9"/>
  <c r="T14" i="9"/>
  <c r="T15" i="9"/>
  <c r="T17" i="9"/>
  <c r="R41" i="9"/>
  <c r="R40" i="9"/>
  <c r="S33" i="9"/>
  <c r="S18" i="9" s="1"/>
  <c r="S29" i="9"/>
  <c r="S31" i="9"/>
  <c r="S27" i="9"/>
  <c r="S11" i="9" s="1"/>
  <c r="S23" i="9"/>
  <c r="S25" i="9"/>
  <c r="S7" i="9" s="1"/>
  <c r="S21" i="9"/>
  <c r="S34" i="9"/>
  <c r="S19" i="9" s="1"/>
  <c r="S22" i="9"/>
  <c r="S10" i="9"/>
  <c r="S28" i="9"/>
  <c r="S12" i="9" s="1"/>
  <c r="S26" i="9"/>
  <c r="S24" i="9"/>
  <c r="Q47" i="9"/>
  <c r="P48" i="9"/>
  <c r="T15" i="6"/>
  <c r="RV2" i="28" l="1"/>
  <c r="RU1" i="28"/>
  <c r="TQ2" i="28"/>
  <c r="TQ1" i="28" s="1"/>
  <c r="TP1" i="28"/>
  <c r="Q42" i="9"/>
  <c r="Q43" i="9"/>
  <c r="R87" i="9"/>
  <c r="Q85" i="9"/>
  <c r="Q86" i="9"/>
  <c r="S92" i="9"/>
  <c r="S93" i="9" s="1"/>
  <c r="R90" i="9"/>
  <c r="R91" i="9"/>
  <c r="Q52" i="9"/>
  <c r="Q51" i="9"/>
  <c r="NR5" i="10"/>
  <c r="NR25" i="10" s="1"/>
  <c r="NQ25" i="10"/>
  <c r="NQ24" i="10" s="1"/>
  <c r="NP45" i="10"/>
  <c r="NP49" i="10" s="1"/>
  <c r="NP51" i="10" s="1"/>
  <c r="NP47" i="10"/>
  <c r="NP26" i="10"/>
  <c r="NQ6" i="10"/>
  <c r="NQ46" i="10"/>
  <c r="R78" i="9"/>
  <c r="R79" i="9"/>
  <c r="S80" i="9"/>
  <c r="S81" i="9" s="1"/>
  <c r="R74" i="9"/>
  <c r="Q72" i="9"/>
  <c r="Q73" i="9"/>
  <c r="EC15" i="6"/>
  <c r="NP29" i="10"/>
  <c r="NP31" i="10"/>
  <c r="P85" i="10"/>
  <c r="P69" i="10"/>
  <c r="P77" i="10" s="1"/>
  <c r="P92" i="10" s="1"/>
  <c r="O70" i="10"/>
  <c r="Q75" i="10"/>
  <c r="Q90" i="10" s="1"/>
  <c r="Q72" i="10"/>
  <c r="Q71" i="10"/>
  <c r="Q86" i="10" s="1"/>
  <c r="Q73" i="10"/>
  <c r="Q88" i="10" s="1"/>
  <c r="Q76" i="10"/>
  <c r="Q91" i="10" s="1"/>
  <c r="Q74" i="10"/>
  <c r="Q89" i="10" s="1"/>
  <c r="R87" i="10"/>
  <c r="R78" i="10"/>
  <c r="R93" i="10" s="1"/>
  <c r="NQ13" i="10"/>
  <c r="NO51" i="10"/>
  <c r="NR12" i="10"/>
  <c r="NR9" i="10"/>
  <c r="NR8" i="10"/>
  <c r="NR7" i="10"/>
  <c r="NS4" i="10"/>
  <c r="NP30" i="10"/>
  <c r="NP27" i="10"/>
  <c r="NP28" i="10"/>
  <c r="S17" i="9"/>
  <c r="S15" i="9"/>
  <c r="S14" i="9"/>
  <c r="S16" i="9"/>
  <c r="Q13" i="9"/>
  <c r="P4" i="9"/>
  <c r="Q8" i="9"/>
  <c r="Q9" i="9"/>
  <c r="Q3" i="9"/>
  <c r="O48" i="9"/>
  <c r="P47" i="9"/>
  <c r="S5" i="9"/>
  <c r="R34" i="9"/>
  <c r="R19" i="9" s="1"/>
  <c r="R26" i="9"/>
  <c r="R28" i="9"/>
  <c r="R12" i="9" s="1"/>
  <c r="R24" i="9"/>
  <c r="R22" i="9"/>
  <c r="R31" i="9"/>
  <c r="R25" i="9"/>
  <c r="R7" i="9" s="1"/>
  <c r="R21" i="9"/>
  <c r="R33" i="9"/>
  <c r="R18" i="9" s="1"/>
  <c r="R23" i="9"/>
  <c r="R10" i="9"/>
  <c r="R29" i="9"/>
  <c r="R27" i="9"/>
  <c r="R11" i="9" s="1"/>
  <c r="Q50" i="9"/>
  <c r="Q49" i="9"/>
  <c r="O39" i="9"/>
  <c r="P38" i="9"/>
  <c r="S6" i="9"/>
  <c r="Q41" i="9"/>
  <c r="Q40" i="9"/>
  <c r="U15" i="6"/>
  <c r="RW2" i="28" l="1"/>
  <c r="RV1" i="28"/>
  <c r="P43" i="9"/>
  <c r="P42" i="9"/>
  <c r="P85" i="9"/>
  <c r="P86" i="9"/>
  <c r="Q87" i="9"/>
  <c r="R92" i="9"/>
  <c r="R93" i="9" s="1"/>
  <c r="Q91" i="9"/>
  <c r="Q90" i="9"/>
  <c r="P52" i="9"/>
  <c r="P51" i="9"/>
  <c r="NR46" i="10"/>
  <c r="NR47" i="10" s="1"/>
  <c r="NQ26" i="10"/>
  <c r="NS5" i="10"/>
  <c r="NR6" i="10"/>
  <c r="NP48" i="10"/>
  <c r="NP52" i="10" s="1"/>
  <c r="NQ47" i="10"/>
  <c r="NQ45" i="10"/>
  <c r="NQ49" i="10" s="1"/>
  <c r="NQ51" i="10" s="1"/>
  <c r="R80" i="9"/>
  <c r="R81" i="9" s="1"/>
  <c r="Q78" i="9"/>
  <c r="Q79" i="9"/>
  <c r="Q74" i="9"/>
  <c r="P72" i="9"/>
  <c r="P73" i="9"/>
  <c r="ED15" i="6"/>
  <c r="NQ29" i="10"/>
  <c r="NQ31" i="10"/>
  <c r="N70" i="10"/>
  <c r="O85" i="10"/>
  <c r="O69" i="10"/>
  <c r="O77" i="10" s="1"/>
  <c r="O92" i="10" s="1"/>
  <c r="P71" i="10"/>
  <c r="P86" i="10" s="1"/>
  <c r="P76" i="10"/>
  <c r="P91" i="10" s="1"/>
  <c r="P73" i="10"/>
  <c r="P88" i="10" s="1"/>
  <c r="P74" i="10"/>
  <c r="P89" i="10" s="1"/>
  <c r="P75" i="10"/>
  <c r="P90" i="10" s="1"/>
  <c r="P72" i="10"/>
  <c r="Q87" i="10"/>
  <c r="Q78" i="10"/>
  <c r="Q93" i="10" s="1"/>
  <c r="NS12" i="10"/>
  <c r="NS8" i="10"/>
  <c r="NS7" i="10"/>
  <c r="NT4" i="10"/>
  <c r="NS9" i="10"/>
  <c r="NQ27" i="10"/>
  <c r="NQ30" i="10"/>
  <c r="NQ28" i="10"/>
  <c r="NR24" i="10"/>
  <c r="NR26" i="10"/>
  <c r="NR13" i="10"/>
  <c r="R6" i="9"/>
  <c r="P13" i="9"/>
  <c r="P9" i="9"/>
  <c r="P8" i="9"/>
  <c r="P3" i="9"/>
  <c r="O4" i="9"/>
  <c r="P41" i="9"/>
  <c r="P40" i="9"/>
  <c r="R16" i="9"/>
  <c r="R14" i="9"/>
  <c r="R17" i="9"/>
  <c r="R15" i="9"/>
  <c r="O38" i="9"/>
  <c r="N39" i="9"/>
  <c r="R5" i="9"/>
  <c r="P50" i="9"/>
  <c r="P49" i="9"/>
  <c r="O47" i="9"/>
  <c r="N48" i="9"/>
  <c r="Q31" i="9"/>
  <c r="Q27" i="9"/>
  <c r="Q11" i="9" s="1"/>
  <c r="Q33" i="9"/>
  <c r="Q18" i="9" s="1"/>
  <c r="Q29" i="9"/>
  <c r="Q28" i="9"/>
  <c r="Q12" i="9" s="1"/>
  <c r="Q25" i="9"/>
  <c r="Q7" i="9" s="1"/>
  <c r="Q21" i="9"/>
  <c r="Q34" i="9"/>
  <c r="Q19" i="9" s="1"/>
  <c r="Q26" i="9"/>
  <c r="Q23" i="9"/>
  <c r="Q22" i="9"/>
  <c r="Q10" i="9"/>
  <c r="Q24" i="9"/>
  <c r="V15" i="6"/>
  <c r="RX2" i="28" l="1"/>
  <c r="RW1" i="28"/>
  <c r="O43" i="9"/>
  <c r="O42" i="9"/>
  <c r="P87" i="9"/>
  <c r="O86" i="9"/>
  <c r="O85" i="9"/>
  <c r="P90" i="9"/>
  <c r="P91" i="9"/>
  <c r="Q92" i="9"/>
  <c r="Q93" i="9" s="1"/>
  <c r="O51" i="9"/>
  <c r="O52" i="9"/>
  <c r="NR45" i="10"/>
  <c r="NR48" i="10" s="1"/>
  <c r="NS46" i="10"/>
  <c r="NS25" i="10"/>
  <c r="NS26" i="10" s="1"/>
  <c r="NT5" i="10"/>
  <c r="NT6" i="10" s="1"/>
  <c r="NS6" i="10"/>
  <c r="NQ48" i="10"/>
  <c r="NQ52" i="10" s="1"/>
  <c r="Q80" i="9"/>
  <c r="Q81" i="9" s="1"/>
  <c r="P78" i="9"/>
  <c r="P79" i="9"/>
  <c r="O73" i="9"/>
  <c r="O72" i="9"/>
  <c r="P74" i="9"/>
  <c r="EE15" i="6"/>
  <c r="EF15" i="6" s="1"/>
  <c r="EG15" i="6" s="1"/>
  <c r="EH15" i="6" s="1"/>
  <c r="EI15" i="6" s="1"/>
  <c r="EJ15" i="6" s="1"/>
  <c r="EK15" i="6" s="1"/>
  <c r="EL15" i="6" s="1"/>
  <c r="EM15" i="6" s="1"/>
  <c r="EN15" i="6" s="1"/>
  <c r="EO15" i="6" s="1"/>
  <c r="EP15" i="6" s="1"/>
  <c r="EQ15" i="6" s="1"/>
  <c r="ER15" i="6" s="1"/>
  <c r="ES15" i="6" s="1"/>
  <c r="ET15" i="6" s="1"/>
  <c r="EU15" i="6" s="1"/>
  <c r="EV15" i="6" s="1"/>
  <c r="EW15" i="6" s="1"/>
  <c r="EX15" i="6" s="1"/>
  <c r="EY15" i="6" s="1"/>
  <c r="EZ15" i="6" s="1"/>
  <c r="FA15" i="6" s="1"/>
  <c r="FB15" i="6" s="1"/>
  <c r="FC15" i="6" s="1"/>
  <c r="FD15" i="6" s="1"/>
  <c r="FE15" i="6" s="1"/>
  <c r="FF15" i="6" s="1"/>
  <c r="FG15" i="6" s="1"/>
  <c r="FH15" i="6" s="1"/>
  <c r="FI15" i="6" s="1"/>
  <c r="FJ15" i="6" s="1"/>
  <c r="FK15" i="6" s="1"/>
  <c r="FL15" i="6" s="1"/>
  <c r="FM15" i="6" s="1"/>
  <c r="NR29" i="10"/>
  <c r="NR31" i="10"/>
  <c r="NS13" i="10"/>
  <c r="O76" i="10"/>
  <c r="O91" i="10" s="1"/>
  <c r="O73" i="10"/>
  <c r="O88" i="10" s="1"/>
  <c r="O75" i="10"/>
  <c r="O90" i="10" s="1"/>
  <c r="O72" i="10"/>
  <c r="O71" i="10"/>
  <c r="O86" i="10" s="1"/>
  <c r="O74" i="10"/>
  <c r="O89" i="10" s="1"/>
  <c r="P87" i="10"/>
  <c r="P78" i="10"/>
  <c r="P93" i="10" s="1"/>
  <c r="N85" i="10"/>
  <c r="N69" i="10"/>
  <c r="N77" i="10" s="1"/>
  <c r="N92" i="10" s="1"/>
  <c r="M70" i="10"/>
  <c r="NR30" i="10"/>
  <c r="NR28" i="10"/>
  <c r="NR27" i="10"/>
  <c r="NT8" i="10"/>
  <c r="NT9" i="10"/>
  <c r="NT7" i="10"/>
  <c r="NT12" i="10"/>
  <c r="NU4" i="10"/>
  <c r="Q5" i="9"/>
  <c r="O50" i="9"/>
  <c r="O49" i="9"/>
  <c r="M39" i="9"/>
  <c r="N38" i="9"/>
  <c r="P28" i="9"/>
  <c r="P12" i="9" s="1"/>
  <c r="P34" i="9"/>
  <c r="P19" i="9" s="1"/>
  <c r="P26" i="9"/>
  <c r="P27" i="9"/>
  <c r="P11" i="9" s="1"/>
  <c r="P22" i="9"/>
  <c r="P33" i="9"/>
  <c r="P18" i="9" s="1"/>
  <c r="P31" i="9"/>
  <c r="P29" i="9"/>
  <c r="P24" i="9"/>
  <c r="P10" i="9"/>
  <c r="P25" i="9"/>
  <c r="P7" i="9" s="1"/>
  <c r="P21" i="9"/>
  <c r="P23" i="9"/>
  <c r="Q6" i="9"/>
  <c r="Q16" i="9"/>
  <c r="Q17" i="9"/>
  <c r="Q14" i="9"/>
  <c r="Q15" i="9"/>
  <c r="O41" i="9"/>
  <c r="O40" i="9"/>
  <c r="M48" i="9"/>
  <c r="N47" i="9"/>
  <c r="O13" i="9"/>
  <c r="O9" i="9"/>
  <c r="O8" i="9"/>
  <c r="O3" i="9"/>
  <c r="N4" i="9"/>
  <c r="W15" i="6"/>
  <c r="RY2" i="28" l="1"/>
  <c r="RX1" i="28"/>
  <c r="O87" i="9"/>
  <c r="N85" i="9"/>
  <c r="N86" i="9"/>
  <c r="O91" i="9"/>
  <c r="O90" i="9"/>
  <c r="P92" i="9"/>
  <c r="P93" i="9" s="1"/>
  <c r="N52" i="9"/>
  <c r="N51" i="9"/>
  <c r="NS45" i="10"/>
  <c r="NS48" i="10" s="1"/>
  <c r="NS52" i="10" s="1"/>
  <c r="NR49" i="10"/>
  <c r="NS47" i="10"/>
  <c r="NS24" i="10"/>
  <c r="NS31" i="10" s="1"/>
  <c r="NT46" i="10"/>
  <c r="NT47" i="10" s="1"/>
  <c r="NT25" i="10"/>
  <c r="NT24" i="10" s="1"/>
  <c r="NU5" i="10"/>
  <c r="FN15" i="6"/>
  <c r="P80" i="9"/>
  <c r="P81" i="9" s="1"/>
  <c r="O78" i="9"/>
  <c r="O79" i="9"/>
  <c r="N72" i="9"/>
  <c r="N73" i="9"/>
  <c r="O74" i="9"/>
  <c r="P6" i="9"/>
  <c r="O87" i="10"/>
  <c r="O78" i="10"/>
  <c r="O93" i="10" s="1"/>
  <c r="M85" i="10"/>
  <c r="M69" i="10"/>
  <c r="M77" i="10" s="1"/>
  <c r="M92" i="10" s="1"/>
  <c r="L70" i="10"/>
  <c r="N76" i="10"/>
  <c r="N91" i="10" s="1"/>
  <c r="N75" i="10"/>
  <c r="N90" i="10" s="1"/>
  <c r="N73" i="10"/>
  <c r="N88" i="10" s="1"/>
  <c r="N71" i="10"/>
  <c r="N86" i="10" s="1"/>
  <c r="N72" i="10"/>
  <c r="N74" i="10"/>
  <c r="N89" i="10" s="1"/>
  <c r="NT13" i="10"/>
  <c r="NU12" i="10"/>
  <c r="NV4" i="10"/>
  <c r="NU7" i="10"/>
  <c r="NU9" i="10"/>
  <c r="NU8" i="10"/>
  <c r="NR52" i="10"/>
  <c r="P5" i="9"/>
  <c r="N13" i="9"/>
  <c r="M4" i="9"/>
  <c r="N9" i="9"/>
  <c r="N8" i="9"/>
  <c r="N3" i="9"/>
  <c r="M38" i="9"/>
  <c r="L39" i="9"/>
  <c r="O33" i="9"/>
  <c r="O18" i="9" s="1"/>
  <c r="O29" i="9"/>
  <c r="O31" i="9"/>
  <c r="O27" i="9"/>
  <c r="O11" i="9" s="1"/>
  <c r="O23" i="9"/>
  <c r="O25" i="9"/>
  <c r="O7" i="9" s="1"/>
  <c r="O21" i="9"/>
  <c r="O24" i="9"/>
  <c r="O34" i="9"/>
  <c r="O19" i="9" s="1"/>
  <c r="O10" i="9"/>
  <c r="O22" i="9"/>
  <c r="O28" i="9"/>
  <c r="O12" i="9" s="1"/>
  <c r="O26" i="9"/>
  <c r="N49" i="9"/>
  <c r="N50" i="9"/>
  <c r="M47" i="9"/>
  <c r="L48" i="9"/>
  <c r="P17" i="9"/>
  <c r="P15" i="9"/>
  <c r="P14" i="9"/>
  <c r="P16" i="9"/>
  <c r="N41" i="9"/>
  <c r="N40" i="9"/>
  <c r="X15" i="6"/>
  <c r="RY1" i="28" l="1"/>
  <c r="RZ2" i="28"/>
  <c r="O92" i="9"/>
  <c r="O93" i="9" s="1"/>
  <c r="M86" i="9"/>
  <c r="M85" i="9"/>
  <c r="N87" i="9"/>
  <c r="N91" i="9"/>
  <c r="N90" i="9"/>
  <c r="M52" i="9"/>
  <c r="M51" i="9"/>
  <c r="NS29" i="10"/>
  <c r="NT45" i="10"/>
  <c r="NT48" i="10" s="1"/>
  <c r="NS49" i="10"/>
  <c r="NS28" i="10"/>
  <c r="NR51" i="10"/>
  <c r="NS30" i="10"/>
  <c r="NU46" i="10"/>
  <c r="NS27" i="10"/>
  <c r="NT26" i="10"/>
  <c r="NU25" i="10"/>
  <c r="NU26" i="10" s="1"/>
  <c r="NU6" i="10"/>
  <c r="NV5" i="10"/>
  <c r="NW5" i="10" s="1"/>
  <c r="FO15" i="6"/>
  <c r="N78" i="9"/>
  <c r="N79" i="9"/>
  <c r="O80" i="9"/>
  <c r="O81" i="9" s="1"/>
  <c r="M72" i="9"/>
  <c r="M73" i="9"/>
  <c r="N74" i="9"/>
  <c r="NT29" i="10"/>
  <c r="NT31" i="10"/>
  <c r="N78" i="10"/>
  <c r="N93" i="10" s="1"/>
  <c r="N87" i="10"/>
  <c r="M76" i="10"/>
  <c r="M91" i="10" s="1"/>
  <c r="M72" i="10"/>
  <c r="M74" i="10"/>
  <c r="M89" i="10" s="1"/>
  <c r="M73" i="10"/>
  <c r="M88" i="10" s="1"/>
  <c r="M75" i="10"/>
  <c r="M90" i="10" s="1"/>
  <c r="M71" i="10"/>
  <c r="M86" i="10" s="1"/>
  <c r="L85" i="10"/>
  <c r="L69" i="10"/>
  <c r="L77" i="10" s="1"/>
  <c r="L92" i="10" s="1"/>
  <c r="K70" i="10"/>
  <c r="NU13" i="10"/>
  <c r="NV12" i="10"/>
  <c r="NV9" i="10"/>
  <c r="NV7" i="10"/>
  <c r="NV8" i="10"/>
  <c r="NW4" i="10"/>
  <c r="NT28" i="10"/>
  <c r="NT30" i="10"/>
  <c r="NT27" i="10"/>
  <c r="O6" i="9"/>
  <c r="K48" i="9"/>
  <c r="L47" i="9"/>
  <c r="M49" i="9"/>
  <c r="M50" i="9"/>
  <c r="O16" i="9"/>
  <c r="O15" i="9"/>
  <c r="O17" i="9"/>
  <c r="O14" i="9"/>
  <c r="K39" i="9"/>
  <c r="L38" i="9"/>
  <c r="L4" i="9"/>
  <c r="M9" i="9"/>
  <c r="M13" i="9"/>
  <c r="M8" i="9"/>
  <c r="M3" i="9"/>
  <c r="O5" i="9"/>
  <c r="M41" i="9"/>
  <c r="M40" i="9"/>
  <c r="N34" i="9"/>
  <c r="N19" i="9" s="1"/>
  <c r="N26" i="9"/>
  <c r="N28" i="9"/>
  <c r="N12" i="9" s="1"/>
  <c r="N24" i="9"/>
  <c r="N22" i="9"/>
  <c r="N29" i="9"/>
  <c r="N27" i="9"/>
  <c r="N11" i="9" s="1"/>
  <c r="N23" i="9"/>
  <c r="N31" i="9"/>
  <c r="N33" i="9"/>
  <c r="N18" i="9" s="1"/>
  <c r="N25" i="9"/>
  <c r="N7" i="9" s="1"/>
  <c r="N21" i="9"/>
  <c r="N10" i="9"/>
  <c r="Y15" i="6"/>
  <c r="SA2" i="28" l="1"/>
  <c r="RZ1" i="28"/>
  <c r="M87" i="9"/>
  <c r="L85" i="9"/>
  <c r="L86" i="9"/>
  <c r="N92" i="9"/>
  <c r="N93" i="9" s="1"/>
  <c r="M90" i="9"/>
  <c r="M91" i="9"/>
  <c r="L52" i="9"/>
  <c r="L51" i="9"/>
  <c r="NV46" i="10"/>
  <c r="NV47" i="10" s="1"/>
  <c r="NU45" i="10"/>
  <c r="NU48" i="10" s="1"/>
  <c r="NT49" i="10"/>
  <c r="NT51" i="10" s="1"/>
  <c r="NU47" i="10"/>
  <c r="NS51" i="10"/>
  <c r="NV25" i="10"/>
  <c r="NV24" i="10" s="1"/>
  <c r="NU24" i="10"/>
  <c r="NU31" i="10" s="1"/>
  <c r="NV6" i="10"/>
  <c r="FP15" i="6"/>
  <c r="N80" i="9"/>
  <c r="N81" i="9" s="1"/>
  <c r="M78" i="9"/>
  <c r="M79" i="9"/>
  <c r="M74" i="9"/>
  <c r="L72" i="9"/>
  <c r="L73" i="9"/>
  <c r="N6" i="9"/>
  <c r="M87" i="10"/>
  <c r="M78" i="10"/>
  <c r="M93" i="10" s="1"/>
  <c r="J70" i="10"/>
  <c r="K85" i="10"/>
  <c r="K69" i="10"/>
  <c r="K77" i="10" s="1"/>
  <c r="K92" i="10" s="1"/>
  <c r="L76" i="10"/>
  <c r="L91" i="10" s="1"/>
  <c r="L74" i="10"/>
  <c r="L89" i="10" s="1"/>
  <c r="L75" i="10"/>
  <c r="L90" i="10" s="1"/>
  <c r="L72" i="10"/>
  <c r="L71" i="10"/>
  <c r="L86" i="10" s="1"/>
  <c r="L73" i="10"/>
  <c r="L88" i="10" s="1"/>
  <c r="NT52" i="10"/>
  <c r="NW46" i="10"/>
  <c r="NW25" i="10"/>
  <c r="NX5" i="10"/>
  <c r="NW6" i="10"/>
  <c r="NV13" i="10"/>
  <c r="NW9" i="10"/>
  <c r="NW12" i="10"/>
  <c r="NW8" i="10"/>
  <c r="NW7" i="10"/>
  <c r="NX4" i="10"/>
  <c r="N5" i="9"/>
  <c r="N17" i="9"/>
  <c r="N14" i="9"/>
  <c r="N15" i="9"/>
  <c r="N16" i="9"/>
  <c r="M31" i="9"/>
  <c r="M27" i="9"/>
  <c r="M11" i="9" s="1"/>
  <c r="M33" i="9"/>
  <c r="M18" i="9" s="1"/>
  <c r="M29" i="9"/>
  <c r="M34" i="9"/>
  <c r="M19" i="9" s="1"/>
  <c r="M26" i="9"/>
  <c r="M25" i="9"/>
  <c r="M7" i="9" s="1"/>
  <c r="M21" i="9"/>
  <c r="M28" i="9"/>
  <c r="M12" i="9" s="1"/>
  <c r="M23" i="9"/>
  <c r="M24" i="9"/>
  <c r="M10" i="9"/>
  <c r="M22" i="9"/>
  <c r="L13" i="9"/>
  <c r="L9" i="9"/>
  <c r="L8" i="9"/>
  <c r="L3" i="9"/>
  <c r="K4" i="9"/>
  <c r="L41" i="9"/>
  <c r="L40" i="9"/>
  <c r="L50" i="9"/>
  <c r="L49" i="9"/>
  <c r="K38" i="9"/>
  <c r="J39" i="9"/>
  <c r="K47" i="9"/>
  <c r="J48" i="9"/>
  <c r="Z15" i="6"/>
  <c r="SB2" i="28" l="1"/>
  <c r="SA1" i="28"/>
  <c r="L87" i="9"/>
  <c r="K86" i="9"/>
  <c r="K85" i="9"/>
  <c r="L90" i="9"/>
  <c r="L91" i="9"/>
  <c r="M92" i="9"/>
  <c r="M93" i="9" s="1"/>
  <c r="NV45" i="10"/>
  <c r="NV48" i="10" s="1"/>
  <c r="K51" i="9"/>
  <c r="K52" i="9"/>
  <c r="NU49" i="10"/>
  <c r="NU51" i="10" s="1"/>
  <c r="NV26" i="10"/>
  <c r="NU28" i="10"/>
  <c r="NU30" i="10"/>
  <c r="NU29" i="10"/>
  <c r="NU27" i="10"/>
  <c r="FQ15" i="6"/>
  <c r="M80" i="9"/>
  <c r="M81" i="9" s="1"/>
  <c r="L78" i="9"/>
  <c r="L79" i="9"/>
  <c r="K73" i="9"/>
  <c r="K72" i="9"/>
  <c r="L74" i="9"/>
  <c r="NV29" i="10"/>
  <c r="NV31" i="10"/>
  <c r="J85" i="10"/>
  <c r="J69" i="10"/>
  <c r="J77" i="10" s="1"/>
  <c r="J92" i="10" s="1"/>
  <c r="I70" i="10"/>
  <c r="L87" i="10"/>
  <c r="L78" i="10"/>
  <c r="L93" i="10" s="1"/>
  <c r="K72" i="10"/>
  <c r="K71" i="10"/>
  <c r="K86" i="10" s="1"/>
  <c r="K76" i="10"/>
  <c r="K91" i="10" s="1"/>
  <c r="K74" i="10"/>
  <c r="K89" i="10" s="1"/>
  <c r="K75" i="10"/>
  <c r="K90" i="10" s="1"/>
  <c r="K73" i="10"/>
  <c r="K88" i="10" s="1"/>
  <c r="NW26" i="10"/>
  <c r="NW24" i="10"/>
  <c r="NX8" i="10"/>
  <c r="NX12" i="10"/>
  <c r="NX9" i="10"/>
  <c r="NX7" i="10"/>
  <c r="NY4" i="10"/>
  <c r="NU52" i="10"/>
  <c r="NW13" i="10"/>
  <c r="NW45" i="10"/>
  <c r="NW47" i="10"/>
  <c r="NV27" i="10"/>
  <c r="NV30" i="10"/>
  <c r="NV28" i="10"/>
  <c r="NX46" i="10"/>
  <c r="NX25" i="10"/>
  <c r="NY5" i="10"/>
  <c r="NX6" i="10"/>
  <c r="M6" i="9"/>
  <c r="M5" i="9"/>
  <c r="K50" i="9"/>
  <c r="K49" i="9"/>
  <c r="I39" i="9"/>
  <c r="J38" i="9"/>
  <c r="K41" i="9"/>
  <c r="K40" i="9"/>
  <c r="K9" i="9"/>
  <c r="K8" i="9"/>
  <c r="K3" i="9"/>
  <c r="K13" i="9"/>
  <c r="J4" i="9"/>
  <c r="M17" i="9"/>
  <c r="M16" i="9"/>
  <c r="M15" i="9"/>
  <c r="M14" i="9"/>
  <c r="I48" i="9"/>
  <c r="J47" i="9"/>
  <c r="L28" i="9"/>
  <c r="L12" i="9" s="1"/>
  <c r="L34" i="9"/>
  <c r="L19" i="9" s="1"/>
  <c r="L26" i="9"/>
  <c r="L33" i="9"/>
  <c r="L18" i="9" s="1"/>
  <c r="L31" i="9"/>
  <c r="L29" i="9"/>
  <c r="L22" i="9"/>
  <c r="L27" i="9"/>
  <c r="L11" i="9" s="1"/>
  <c r="L24" i="9"/>
  <c r="L10" i="9"/>
  <c r="L23" i="9"/>
  <c r="L25" i="9"/>
  <c r="L7" i="9" s="1"/>
  <c r="L21" i="9"/>
  <c r="AA15" i="6"/>
  <c r="SB1" i="28" l="1"/>
  <c r="SC2" i="28"/>
  <c r="NV49" i="10"/>
  <c r="NV51" i="10" s="1"/>
  <c r="L92" i="9"/>
  <c r="L93" i="9" s="1"/>
  <c r="J85" i="9"/>
  <c r="J86" i="9"/>
  <c r="K87" i="9"/>
  <c r="K91" i="9"/>
  <c r="K90" i="9"/>
  <c r="J52" i="9"/>
  <c r="J51" i="9"/>
  <c r="FR15" i="6"/>
  <c r="L80" i="9"/>
  <c r="L81" i="9" s="1"/>
  <c r="K78" i="9"/>
  <c r="K79" i="9"/>
  <c r="J72" i="9"/>
  <c r="J73" i="9"/>
  <c r="K74" i="9"/>
  <c r="NW29" i="10"/>
  <c r="NW31" i="10"/>
  <c r="I85" i="10"/>
  <c r="I69" i="10"/>
  <c r="I77" i="10" s="1"/>
  <c r="I92" i="10" s="1"/>
  <c r="H70" i="10"/>
  <c r="K87" i="10"/>
  <c r="K78" i="10"/>
  <c r="K93" i="10" s="1"/>
  <c r="J75" i="10"/>
  <c r="J90" i="10" s="1"/>
  <c r="J71" i="10"/>
  <c r="J86" i="10" s="1"/>
  <c r="J72" i="10"/>
  <c r="J73" i="10"/>
  <c r="J88" i="10" s="1"/>
  <c r="J74" i="10"/>
  <c r="J89" i="10" s="1"/>
  <c r="J76" i="10"/>
  <c r="J91" i="10" s="1"/>
  <c r="NZ4" i="10"/>
  <c r="NY9" i="10"/>
  <c r="NY12" i="10"/>
  <c r="NY8" i="10"/>
  <c r="NY7" i="10"/>
  <c r="NX24" i="10"/>
  <c r="NX26" i="10"/>
  <c r="NW27" i="10"/>
  <c r="NW30" i="10"/>
  <c r="NW28" i="10"/>
  <c r="NX47" i="10"/>
  <c r="NX45" i="10"/>
  <c r="NY46" i="10"/>
  <c r="NY25" i="10"/>
  <c r="NY6" i="10"/>
  <c r="NZ5" i="10"/>
  <c r="NW48" i="10"/>
  <c r="NW49" i="10"/>
  <c r="NX13" i="10"/>
  <c r="NV52" i="10"/>
  <c r="L5" i="9"/>
  <c r="L6" i="9"/>
  <c r="I47" i="9"/>
  <c r="H48" i="9"/>
  <c r="J41" i="9"/>
  <c r="J40" i="9"/>
  <c r="J13" i="9"/>
  <c r="J9" i="9"/>
  <c r="J8" i="9"/>
  <c r="J3" i="9"/>
  <c r="I4" i="9"/>
  <c r="I38" i="9"/>
  <c r="H39" i="9"/>
  <c r="L17" i="9"/>
  <c r="L14" i="9"/>
  <c r="L16" i="9"/>
  <c r="L15" i="9"/>
  <c r="J50" i="9"/>
  <c r="J49" i="9"/>
  <c r="K33" i="9"/>
  <c r="K18" i="9" s="1"/>
  <c r="K29" i="9"/>
  <c r="K31" i="9"/>
  <c r="K27" i="9"/>
  <c r="K11" i="9" s="1"/>
  <c r="K23" i="9"/>
  <c r="K25" i="9"/>
  <c r="K7" i="9" s="1"/>
  <c r="K21" i="9"/>
  <c r="K28" i="9"/>
  <c r="K12" i="9" s="1"/>
  <c r="K26" i="9"/>
  <c r="K22" i="9"/>
  <c r="K10" i="9"/>
  <c r="K34" i="9"/>
  <c r="K19" i="9" s="1"/>
  <c r="K24" i="9"/>
  <c r="AB15" i="6"/>
  <c r="SD2" i="28" l="1"/>
  <c r="SC1" i="28"/>
  <c r="K92" i="9"/>
  <c r="K93" i="9" s="1"/>
  <c r="J87" i="9"/>
  <c r="I85" i="9"/>
  <c r="I86" i="9"/>
  <c r="J90" i="9"/>
  <c r="J91" i="9"/>
  <c r="I52" i="9"/>
  <c r="I51" i="9"/>
  <c r="FS15" i="6"/>
  <c r="J78" i="9"/>
  <c r="J79" i="9"/>
  <c r="K80" i="9"/>
  <c r="K81" i="9" s="1"/>
  <c r="J74" i="9"/>
  <c r="I72" i="9"/>
  <c r="I73" i="9"/>
  <c r="NX29" i="10"/>
  <c r="NX31" i="10"/>
  <c r="J87" i="10"/>
  <c r="J78" i="10"/>
  <c r="J93" i="10" s="1"/>
  <c r="H85" i="10"/>
  <c r="H69" i="10"/>
  <c r="H77" i="10" s="1"/>
  <c r="H92" i="10" s="1"/>
  <c r="G70" i="10"/>
  <c r="I75" i="10"/>
  <c r="I90" i="10" s="1"/>
  <c r="I72" i="10"/>
  <c r="I76" i="10"/>
  <c r="I91" i="10" s="1"/>
  <c r="I74" i="10"/>
  <c r="I89" i="10" s="1"/>
  <c r="I73" i="10"/>
  <c r="I88" i="10" s="1"/>
  <c r="I71" i="10"/>
  <c r="I86" i="10" s="1"/>
  <c r="NZ46" i="10"/>
  <c r="NZ25" i="10"/>
  <c r="NZ6" i="10"/>
  <c r="OA5" i="10"/>
  <c r="NY47" i="10"/>
  <c r="NY45" i="10"/>
  <c r="NY13" i="10"/>
  <c r="NW51" i="10"/>
  <c r="NW52" i="10"/>
  <c r="NY26" i="10"/>
  <c r="NY24" i="10"/>
  <c r="NY31" i="10" s="1"/>
  <c r="NX48" i="10"/>
  <c r="NX49" i="10"/>
  <c r="NX28" i="10"/>
  <c r="NX30" i="10"/>
  <c r="NX27" i="10"/>
  <c r="NZ12" i="10"/>
  <c r="NZ9" i="10"/>
  <c r="NZ7" i="10"/>
  <c r="NZ8" i="10"/>
  <c r="OA4" i="10"/>
  <c r="K6" i="9"/>
  <c r="I41" i="9"/>
  <c r="I40" i="9"/>
  <c r="G48" i="9"/>
  <c r="H47" i="9"/>
  <c r="K16" i="9"/>
  <c r="K15" i="9"/>
  <c r="K14" i="9"/>
  <c r="K17" i="9"/>
  <c r="I13" i="9"/>
  <c r="H4" i="9"/>
  <c r="I8" i="9"/>
  <c r="I9" i="9"/>
  <c r="I3" i="9"/>
  <c r="I50" i="9"/>
  <c r="I49" i="9"/>
  <c r="G39" i="9"/>
  <c r="H38" i="9"/>
  <c r="K5" i="9"/>
  <c r="J34" i="9"/>
  <c r="J19" i="9" s="1"/>
  <c r="J26" i="9"/>
  <c r="J28" i="9"/>
  <c r="J12" i="9" s="1"/>
  <c r="J24" i="9"/>
  <c r="J22" i="9"/>
  <c r="J25" i="9"/>
  <c r="J7" i="9" s="1"/>
  <c r="J21" i="9"/>
  <c r="J29" i="9"/>
  <c r="J27" i="9"/>
  <c r="J11" i="9" s="1"/>
  <c r="J31" i="9"/>
  <c r="J23" i="9"/>
  <c r="J10" i="9"/>
  <c r="J33" i="9"/>
  <c r="J18" i="9" s="1"/>
  <c r="AC15" i="6"/>
  <c r="SE2" i="28" l="1"/>
  <c r="SD1" i="28"/>
  <c r="H85" i="9"/>
  <c r="H86" i="9"/>
  <c r="I87" i="9"/>
  <c r="I90" i="9"/>
  <c r="I91" i="9"/>
  <c r="J92" i="9"/>
  <c r="J93" i="9" s="1"/>
  <c r="H52" i="9"/>
  <c r="H51" i="9"/>
  <c r="FT15" i="6"/>
  <c r="J80" i="9"/>
  <c r="J81" i="9" s="1"/>
  <c r="I78" i="9"/>
  <c r="I79" i="9"/>
  <c r="I74" i="9"/>
  <c r="H72" i="9"/>
  <c r="H73" i="9"/>
  <c r="H73" i="10"/>
  <c r="H88" i="10" s="1"/>
  <c r="H72" i="10"/>
  <c r="H76" i="10"/>
  <c r="H91" i="10" s="1"/>
  <c r="H71" i="10"/>
  <c r="H86" i="10" s="1"/>
  <c r="H74" i="10"/>
  <c r="H89" i="10" s="1"/>
  <c r="H75" i="10"/>
  <c r="H90" i="10" s="1"/>
  <c r="NZ13" i="10"/>
  <c r="I87" i="10"/>
  <c r="I78" i="10"/>
  <c r="I93" i="10" s="1"/>
  <c r="F70" i="10"/>
  <c r="G85" i="10"/>
  <c r="G69" i="10"/>
  <c r="G77" i="10" s="1"/>
  <c r="G92" i="10" s="1"/>
  <c r="NZ47" i="10"/>
  <c r="NZ45" i="10"/>
  <c r="NY48" i="10"/>
  <c r="NY52" i="10" s="1"/>
  <c r="NY49" i="10"/>
  <c r="OA46" i="10"/>
  <c r="OA25" i="10"/>
  <c r="OB5" i="10"/>
  <c r="OA6" i="10"/>
  <c r="NY29" i="10"/>
  <c r="NY27" i="10"/>
  <c r="NY28" i="10"/>
  <c r="NY30" i="10"/>
  <c r="OA12" i="10"/>
  <c r="OA8" i="10"/>
  <c r="OB4" i="10"/>
  <c r="OA7" i="10"/>
  <c r="OA9" i="10"/>
  <c r="NX51" i="10"/>
  <c r="NX52" i="10"/>
  <c r="NZ24" i="10"/>
  <c r="NZ26" i="10"/>
  <c r="J14" i="9"/>
  <c r="J15" i="9"/>
  <c r="J17" i="9"/>
  <c r="J16" i="9"/>
  <c r="H13" i="9"/>
  <c r="H9" i="9"/>
  <c r="H8" i="9"/>
  <c r="H3" i="9"/>
  <c r="G4" i="9"/>
  <c r="J6" i="9"/>
  <c r="J5" i="9"/>
  <c r="H41" i="9"/>
  <c r="H40" i="9"/>
  <c r="I31" i="9"/>
  <c r="I27" i="9"/>
  <c r="I11" i="9" s="1"/>
  <c r="I33" i="9"/>
  <c r="I18" i="9" s="1"/>
  <c r="I29" i="9"/>
  <c r="I28" i="9"/>
  <c r="I12" i="9" s="1"/>
  <c r="I25" i="9"/>
  <c r="I7" i="9" s="1"/>
  <c r="I21" i="9"/>
  <c r="I34" i="9"/>
  <c r="I19" i="9" s="1"/>
  <c r="I26" i="9"/>
  <c r="I23" i="9"/>
  <c r="I22" i="9"/>
  <c r="I10" i="9"/>
  <c r="I24" i="9"/>
  <c r="G47" i="9"/>
  <c r="F48" i="9"/>
  <c r="G38" i="9"/>
  <c r="F39" i="9"/>
  <c r="H50" i="9"/>
  <c r="H49" i="9"/>
  <c r="AD15" i="6"/>
  <c r="SF2" i="28" l="1"/>
  <c r="SE1" i="28"/>
  <c r="G86" i="9"/>
  <c r="G85" i="9"/>
  <c r="H87" i="9"/>
  <c r="I92" i="9"/>
  <c r="I93" i="9" s="1"/>
  <c r="H90" i="9"/>
  <c r="H91" i="9"/>
  <c r="G51" i="9"/>
  <c r="G52" i="9"/>
  <c r="FU15" i="6"/>
  <c r="I80" i="9"/>
  <c r="I81" i="9" s="1"/>
  <c r="H78" i="9"/>
  <c r="H79" i="9"/>
  <c r="G73" i="9"/>
  <c r="G72" i="9"/>
  <c r="H74" i="9"/>
  <c r="NZ29" i="10"/>
  <c r="NZ31" i="10"/>
  <c r="OA13" i="10"/>
  <c r="G76" i="10"/>
  <c r="G91" i="10" s="1"/>
  <c r="G71" i="10"/>
  <c r="G86" i="10" s="1"/>
  <c r="G75" i="10"/>
  <c r="G90" i="10" s="1"/>
  <c r="G74" i="10"/>
  <c r="G89" i="10" s="1"/>
  <c r="G73" i="10"/>
  <c r="G88" i="10" s="1"/>
  <c r="G72" i="10"/>
  <c r="F85" i="10"/>
  <c r="F69" i="10"/>
  <c r="F77" i="10" s="1"/>
  <c r="F92" i="10" s="1"/>
  <c r="E70" i="10"/>
  <c r="H87" i="10"/>
  <c r="H78" i="10"/>
  <c r="H93" i="10" s="1"/>
  <c r="OB8" i="10"/>
  <c r="OB9" i="10"/>
  <c r="OB7" i="10"/>
  <c r="OB12" i="10"/>
  <c r="OC4" i="10"/>
  <c r="OB6" i="10"/>
  <c r="OB46" i="10"/>
  <c r="OB25" i="10"/>
  <c r="OC5" i="10"/>
  <c r="NZ27" i="10"/>
  <c r="NZ28" i="10"/>
  <c r="NZ30" i="10"/>
  <c r="NY51" i="10"/>
  <c r="NZ48" i="10"/>
  <c r="NZ49" i="10"/>
  <c r="NZ51" i="10" s="1"/>
  <c r="OA47" i="10"/>
  <c r="OA45" i="10"/>
  <c r="OA26" i="10"/>
  <c r="OA24" i="10"/>
  <c r="OA31" i="10" s="1"/>
  <c r="I6" i="9"/>
  <c r="G41" i="9"/>
  <c r="G40" i="9"/>
  <c r="H28" i="9"/>
  <c r="H12" i="9" s="1"/>
  <c r="H34" i="9"/>
  <c r="H19" i="9" s="1"/>
  <c r="H26" i="9"/>
  <c r="H27" i="9"/>
  <c r="H11" i="9" s="1"/>
  <c r="H22" i="9"/>
  <c r="H33" i="9"/>
  <c r="H18" i="9" s="1"/>
  <c r="H31" i="9"/>
  <c r="H29" i="9"/>
  <c r="H24" i="9"/>
  <c r="H10" i="9"/>
  <c r="H25" i="9"/>
  <c r="H7" i="9" s="1"/>
  <c r="H21" i="9"/>
  <c r="H23" i="9"/>
  <c r="E48" i="9"/>
  <c r="F47" i="9"/>
  <c r="I5" i="9"/>
  <c r="G50" i="9"/>
  <c r="G49" i="9"/>
  <c r="I16" i="9"/>
  <c r="I14" i="9"/>
  <c r="I17" i="9"/>
  <c r="I15" i="9"/>
  <c r="E39" i="9"/>
  <c r="F38" i="9"/>
  <c r="G13" i="9"/>
  <c r="G9" i="9"/>
  <c r="G8" i="9"/>
  <c r="G3" i="9"/>
  <c r="F4" i="9"/>
  <c r="AE15" i="6"/>
  <c r="SG2" i="28" l="1"/>
  <c r="SF1" i="28"/>
  <c r="G87" i="9"/>
  <c r="F85" i="9"/>
  <c r="F86" i="9"/>
  <c r="G91" i="9"/>
  <c r="G90" i="9"/>
  <c r="H92" i="9"/>
  <c r="H93" i="9" s="1"/>
  <c r="F52" i="9"/>
  <c r="F51" i="9"/>
  <c r="FV15" i="6"/>
  <c r="H80" i="9"/>
  <c r="H81" i="9" s="1"/>
  <c r="G78" i="9"/>
  <c r="G79" i="9"/>
  <c r="F72" i="9"/>
  <c r="F73" i="9"/>
  <c r="G74" i="9"/>
  <c r="H6" i="9"/>
  <c r="G87" i="10"/>
  <c r="G78" i="10"/>
  <c r="G93" i="10" s="1"/>
  <c r="F76" i="10"/>
  <c r="F91" i="10" s="1"/>
  <c r="F71" i="10"/>
  <c r="F86" i="10" s="1"/>
  <c r="F74" i="10"/>
  <c r="F89" i="10" s="1"/>
  <c r="F75" i="10"/>
  <c r="F90" i="10" s="1"/>
  <c r="F72" i="10"/>
  <c r="F73" i="10"/>
  <c r="F88" i="10" s="1"/>
  <c r="E85" i="10"/>
  <c r="E69" i="10"/>
  <c r="E77" i="10" s="1"/>
  <c r="E92" i="10" s="1"/>
  <c r="D70" i="10"/>
  <c r="OB13" i="10"/>
  <c r="OA28" i="10"/>
  <c r="OA27" i="10"/>
  <c r="OA30" i="10"/>
  <c r="OC46" i="10"/>
  <c r="OC25" i="10"/>
  <c r="OD5" i="10"/>
  <c r="OC6" i="10"/>
  <c r="OB45" i="10"/>
  <c r="OB47" i="10"/>
  <c r="NZ52" i="10"/>
  <c r="OC12" i="10"/>
  <c r="OD4" i="10"/>
  <c r="OC7" i="10"/>
  <c r="OC9" i="10"/>
  <c r="OC8" i="10"/>
  <c r="OA29" i="10"/>
  <c r="OA48" i="10"/>
  <c r="OA52" i="10" s="1"/>
  <c r="OA49" i="10"/>
  <c r="OA51" i="10" s="1"/>
  <c r="OB26" i="10"/>
  <c r="OB24" i="10"/>
  <c r="H5" i="9"/>
  <c r="F41" i="9"/>
  <c r="F40" i="9"/>
  <c r="E47" i="9"/>
  <c r="D48" i="9"/>
  <c r="F13" i="9"/>
  <c r="F9" i="9"/>
  <c r="F8" i="9"/>
  <c r="F3" i="9"/>
  <c r="E4" i="9"/>
  <c r="G33" i="9"/>
  <c r="G18" i="9" s="1"/>
  <c r="G29" i="9"/>
  <c r="G31" i="9"/>
  <c r="G27" i="9"/>
  <c r="G11" i="9" s="1"/>
  <c r="G23" i="9"/>
  <c r="G25" i="9"/>
  <c r="G7" i="9" s="1"/>
  <c r="G21" i="9"/>
  <c r="G24" i="9"/>
  <c r="G28" i="9"/>
  <c r="G12" i="9" s="1"/>
  <c r="G26" i="9"/>
  <c r="G10" i="9"/>
  <c r="G22" i="9"/>
  <c r="G34" i="9"/>
  <c r="G19" i="9" s="1"/>
  <c r="H17" i="9"/>
  <c r="H15" i="9"/>
  <c r="H14" i="9"/>
  <c r="H16" i="9"/>
  <c r="E38" i="9"/>
  <c r="D39" i="9"/>
  <c r="F49" i="9"/>
  <c r="F50" i="9"/>
  <c r="AF15" i="6"/>
  <c r="SG1" i="28" l="1"/>
  <c r="SH2" i="28"/>
  <c r="G92" i="9"/>
  <c r="G93" i="9" s="1"/>
  <c r="F87" i="9"/>
  <c r="E85" i="9"/>
  <c r="E86" i="9"/>
  <c r="F91" i="9"/>
  <c r="F90" i="9"/>
  <c r="E52" i="9"/>
  <c r="E51" i="9"/>
  <c r="FW15" i="6"/>
  <c r="F79" i="9"/>
  <c r="F78" i="9"/>
  <c r="G80" i="9"/>
  <c r="G81" i="9" s="1"/>
  <c r="E72" i="9"/>
  <c r="E73" i="9"/>
  <c r="F74" i="9"/>
  <c r="OB29" i="10"/>
  <c r="OB31" i="10"/>
  <c r="D85" i="10"/>
  <c r="D69" i="10"/>
  <c r="D77" i="10" s="1"/>
  <c r="D92" i="10" s="1"/>
  <c r="C70" i="10"/>
  <c r="F87" i="10"/>
  <c r="F78" i="10"/>
  <c r="F93" i="10" s="1"/>
  <c r="E76" i="10"/>
  <c r="E91" i="10" s="1"/>
  <c r="E71" i="10"/>
  <c r="E86" i="10" s="1"/>
  <c r="E75" i="10"/>
  <c r="E90" i="10" s="1"/>
  <c r="E72" i="10"/>
  <c r="E74" i="10"/>
  <c r="E89" i="10" s="1"/>
  <c r="E73" i="10"/>
  <c r="E88" i="10" s="1"/>
  <c r="OD12" i="10"/>
  <c r="OD9" i="10"/>
  <c r="OD7" i="10"/>
  <c r="OD8" i="10"/>
  <c r="OE4" i="10"/>
  <c r="OC13" i="10"/>
  <c r="OD46" i="10"/>
  <c r="OD25" i="10"/>
  <c r="OD6" i="10"/>
  <c r="OE5" i="10"/>
  <c r="OC26" i="10"/>
  <c r="OC24" i="10"/>
  <c r="OC31" i="10" s="1"/>
  <c r="OC47" i="10"/>
  <c r="OC45" i="10"/>
  <c r="OB28" i="10"/>
  <c r="OB27" i="10"/>
  <c r="OB30" i="10"/>
  <c r="OB48" i="10"/>
  <c r="OB49" i="10"/>
  <c r="G5" i="9"/>
  <c r="E41" i="9"/>
  <c r="E40" i="9"/>
  <c r="E50" i="9"/>
  <c r="E49" i="9"/>
  <c r="G6" i="9"/>
  <c r="C39" i="9"/>
  <c r="C38" i="9" s="1"/>
  <c r="D38" i="9"/>
  <c r="F34" i="9"/>
  <c r="F19" i="9" s="1"/>
  <c r="F26" i="9"/>
  <c r="F28" i="9"/>
  <c r="F12" i="9" s="1"/>
  <c r="F24" i="9"/>
  <c r="F22" i="9"/>
  <c r="F33" i="9"/>
  <c r="F18" i="9" s="1"/>
  <c r="F23" i="9"/>
  <c r="F29" i="9"/>
  <c r="F27" i="9"/>
  <c r="F11" i="9" s="1"/>
  <c r="F25" i="9"/>
  <c r="F7" i="9" s="1"/>
  <c r="F21" i="9"/>
  <c r="F10" i="9"/>
  <c r="F31" i="9"/>
  <c r="C48" i="9"/>
  <c r="C47" i="9" s="1"/>
  <c r="D47" i="9"/>
  <c r="G16" i="9"/>
  <c r="G15" i="9"/>
  <c r="G17" i="9"/>
  <c r="G14" i="9"/>
  <c r="D4" i="9"/>
  <c r="E9" i="9"/>
  <c r="E13" i="9"/>
  <c r="E8" i="9"/>
  <c r="E3" i="9"/>
  <c r="AG15" i="6"/>
  <c r="SI2" i="28" l="1"/>
  <c r="SH1" i="28"/>
  <c r="F92" i="9"/>
  <c r="F93" i="9" s="1"/>
  <c r="D85" i="9"/>
  <c r="D86" i="9"/>
  <c r="E87" i="9"/>
  <c r="E90" i="9"/>
  <c r="E91" i="9"/>
  <c r="D52" i="9"/>
  <c r="D51" i="9"/>
  <c r="C51" i="9"/>
  <c r="C52" i="9"/>
  <c r="FX15" i="6"/>
  <c r="FY15" i="6" s="1"/>
  <c r="FZ15" i="6" s="1"/>
  <c r="GA15" i="6" s="1"/>
  <c r="GB15" i="6" s="1"/>
  <c r="GC15" i="6" s="1"/>
  <c r="GD15" i="6" s="1"/>
  <c r="GE15" i="6" s="1"/>
  <c r="GF15" i="6" s="1"/>
  <c r="GG15" i="6" s="1"/>
  <c r="GH15" i="6" s="1"/>
  <c r="GI15" i="6" s="1"/>
  <c r="GJ15" i="6" s="1"/>
  <c r="GK15" i="6" s="1"/>
  <c r="GL15" i="6" s="1"/>
  <c r="GM15" i="6" s="1"/>
  <c r="GN15" i="6" s="1"/>
  <c r="GO15" i="6" s="1"/>
  <c r="GP15" i="6" s="1"/>
  <c r="GQ15" i="6" s="1"/>
  <c r="GR15" i="6" s="1"/>
  <c r="GS15" i="6" s="1"/>
  <c r="GT15" i="6" s="1"/>
  <c r="GU15" i="6" s="1"/>
  <c r="GV15" i="6" s="1"/>
  <c r="GW15" i="6" s="1"/>
  <c r="GX15" i="6" s="1"/>
  <c r="GY15" i="6" s="1"/>
  <c r="GZ15" i="6" s="1"/>
  <c r="HA15" i="6" s="1"/>
  <c r="HB15" i="6" s="1"/>
  <c r="HC15" i="6" s="1"/>
  <c r="HD15" i="6" s="1"/>
  <c r="HE15" i="6" s="1"/>
  <c r="HF15" i="6" s="1"/>
  <c r="HG15" i="6" s="1"/>
  <c r="HH15" i="6" s="1"/>
  <c r="HI15" i="6" s="1"/>
  <c r="HJ15" i="6" s="1"/>
  <c r="HK15" i="6" s="1"/>
  <c r="F80" i="9"/>
  <c r="F81" i="9" s="1"/>
  <c r="E79" i="9"/>
  <c r="E78" i="9"/>
  <c r="E74" i="9"/>
  <c r="D72" i="9"/>
  <c r="D73" i="9"/>
  <c r="C85" i="10"/>
  <c r="C69" i="10"/>
  <c r="C77" i="10" s="1"/>
  <c r="C92" i="10" s="1"/>
  <c r="D76" i="10"/>
  <c r="D91" i="10" s="1"/>
  <c r="D72" i="10"/>
  <c r="D75" i="10"/>
  <c r="D90" i="10" s="1"/>
  <c r="D71" i="10"/>
  <c r="D86" i="10" s="1"/>
  <c r="D74" i="10"/>
  <c r="D89" i="10" s="1"/>
  <c r="D73" i="10"/>
  <c r="D88" i="10" s="1"/>
  <c r="E87" i="10"/>
  <c r="E78" i="10"/>
  <c r="E93" i="10" s="1"/>
  <c r="OD13" i="10"/>
  <c r="OB51" i="10"/>
  <c r="OC48" i="10"/>
  <c r="OC49" i="10"/>
  <c r="OB52" i="10"/>
  <c r="OD24" i="10"/>
  <c r="OD31" i="10" s="1"/>
  <c r="OD26" i="10"/>
  <c r="OC27" i="10"/>
  <c r="OC30" i="10"/>
  <c r="OC28" i="10"/>
  <c r="OC29" i="10"/>
  <c r="OE46" i="10"/>
  <c r="OE25" i="10"/>
  <c r="OF5" i="10"/>
  <c r="OE6" i="10"/>
  <c r="OD47" i="10"/>
  <c r="OD45" i="10"/>
  <c r="OE9" i="10"/>
  <c r="OE8" i="10"/>
  <c r="OE12" i="10"/>
  <c r="OE7" i="10"/>
  <c r="OF4" i="10"/>
  <c r="F14" i="9"/>
  <c r="F17" i="9"/>
  <c r="F16" i="9"/>
  <c r="F15" i="9"/>
  <c r="E31" i="9"/>
  <c r="E27" i="9"/>
  <c r="E11" i="9" s="1"/>
  <c r="E33" i="9"/>
  <c r="E18" i="9" s="1"/>
  <c r="E29" i="9"/>
  <c r="E34" i="9"/>
  <c r="E19" i="9" s="1"/>
  <c r="E26" i="9"/>
  <c r="E25" i="9"/>
  <c r="E7" i="9" s="1"/>
  <c r="E21" i="9"/>
  <c r="E28" i="9"/>
  <c r="E12" i="9" s="1"/>
  <c r="E23" i="9"/>
  <c r="E24" i="9"/>
  <c r="E10" i="9"/>
  <c r="E22" i="9"/>
  <c r="D13" i="9"/>
  <c r="D9" i="9"/>
  <c r="D8" i="9"/>
  <c r="D3" i="9"/>
  <c r="C4" i="9"/>
  <c r="D41" i="9"/>
  <c r="D40" i="9"/>
  <c r="D50" i="9"/>
  <c r="D49" i="9"/>
  <c r="F5" i="9"/>
  <c r="F6" i="9"/>
  <c r="C41" i="9"/>
  <c r="C40" i="9"/>
  <c r="C50" i="9"/>
  <c r="C49" i="9"/>
  <c r="AH15" i="6"/>
  <c r="SJ2" i="28" l="1"/>
  <c r="SI1" i="28"/>
  <c r="C86" i="9"/>
  <c r="C85" i="9"/>
  <c r="D87" i="9"/>
  <c r="E92" i="9"/>
  <c r="E93" i="9" s="1"/>
  <c r="D90" i="9"/>
  <c r="D91" i="9"/>
  <c r="HL15" i="6"/>
  <c r="E80" i="9"/>
  <c r="E81" i="9" s="1"/>
  <c r="D78" i="9"/>
  <c r="D79" i="9"/>
  <c r="C73" i="9"/>
  <c r="C72" i="9"/>
  <c r="D74" i="9"/>
  <c r="D87" i="10"/>
  <c r="D78" i="10"/>
  <c r="D93" i="10" s="1"/>
  <c r="C74" i="10"/>
  <c r="C89" i="10" s="1"/>
  <c r="C73" i="10"/>
  <c r="C88" i="10" s="1"/>
  <c r="C76" i="10"/>
  <c r="C91" i="10" s="1"/>
  <c r="C72" i="10"/>
  <c r="C75" i="10"/>
  <c r="C90" i="10" s="1"/>
  <c r="C71" i="10"/>
  <c r="C86" i="10" s="1"/>
  <c r="OE13" i="10"/>
  <c r="OE45" i="10"/>
  <c r="OE47" i="10"/>
  <c r="OD48" i="10"/>
  <c r="OD49" i="10"/>
  <c r="OD30" i="10"/>
  <c r="OD27" i="10"/>
  <c r="OD28" i="10"/>
  <c r="OC52" i="10"/>
  <c r="OF46" i="10"/>
  <c r="OF6" i="10"/>
  <c r="OF25" i="10"/>
  <c r="OG5" i="10"/>
  <c r="OF12" i="10"/>
  <c r="OF8" i="10"/>
  <c r="OF9" i="10"/>
  <c r="OF7" i="10"/>
  <c r="OG4" i="10"/>
  <c r="OE26" i="10"/>
  <c r="OE24" i="10"/>
  <c r="OD29" i="10"/>
  <c r="OC51" i="10"/>
  <c r="E5" i="9"/>
  <c r="C9" i="9"/>
  <c r="C8" i="9"/>
  <c r="C3" i="9"/>
  <c r="C13" i="9"/>
  <c r="E6" i="9"/>
  <c r="E17" i="9"/>
  <c r="E15" i="9"/>
  <c r="E16" i="9"/>
  <c r="E14" i="9"/>
  <c r="D28" i="9"/>
  <c r="D12" i="9" s="1"/>
  <c r="D34" i="9"/>
  <c r="D19" i="9" s="1"/>
  <c r="D26" i="9"/>
  <c r="D33" i="9"/>
  <c r="D18" i="9" s="1"/>
  <c r="D31" i="9"/>
  <c r="D29" i="9"/>
  <c r="D22" i="9"/>
  <c r="D27" i="9"/>
  <c r="D11" i="9" s="1"/>
  <c r="D24" i="9"/>
  <c r="D10" i="9"/>
  <c r="D23" i="9"/>
  <c r="D21" i="9"/>
  <c r="D25" i="9"/>
  <c r="D7" i="9" s="1"/>
  <c r="AI15" i="6"/>
  <c r="SJ1" i="28" l="1"/>
  <c r="SK2" i="28"/>
  <c r="C87" i="9"/>
  <c r="C91" i="9"/>
  <c r="C90" i="9"/>
  <c r="D92" i="9"/>
  <c r="D93" i="9" s="1"/>
  <c r="HM15" i="6"/>
  <c r="C79" i="9"/>
  <c r="C78" i="9"/>
  <c r="D80" i="9"/>
  <c r="D81" i="9" s="1"/>
  <c r="C74" i="9"/>
  <c r="OE29" i="10"/>
  <c r="OE31" i="10"/>
  <c r="C87" i="10"/>
  <c r="C78" i="10"/>
  <c r="C93" i="10" s="1"/>
  <c r="OF26" i="10"/>
  <c r="OF24" i="10"/>
  <c r="OD51" i="10"/>
  <c r="OE30" i="10"/>
  <c r="OE28" i="10"/>
  <c r="OE27" i="10"/>
  <c r="OF13" i="10"/>
  <c r="OE48" i="10"/>
  <c r="OE49" i="10"/>
  <c r="OE51" i="10" s="1"/>
  <c r="OH4" i="10"/>
  <c r="OG9" i="10"/>
  <c r="OG8" i="10"/>
  <c r="OG12" i="10"/>
  <c r="OG7" i="10"/>
  <c r="OD52" i="10"/>
  <c r="OG25" i="10"/>
  <c r="OG46" i="10"/>
  <c r="OG6" i="10"/>
  <c r="OH5" i="10"/>
  <c r="OF47" i="10"/>
  <c r="OF45" i="10"/>
  <c r="D5" i="9"/>
  <c r="D6" i="9"/>
  <c r="D17" i="9"/>
  <c r="D14" i="9"/>
  <c r="D16" i="9"/>
  <c r="D15" i="9"/>
  <c r="C33" i="9"/>
  <c r="C18" i="9" s="1"/>
  <c r="C29" i="9"/>
  <c r="C31" i="9"/>
  <c r="C27" i="9"/>
  <c r="C11" i="9" s="1"/>
  <c r="C23" i="9"/>
  <c r="C25" i="9"/>
  <c r="C7" i="9" s="1"/>
  <c r="C21" i="9"/>
  <c r="C34" i="9"/>
  <c r="C19" i="9" s="1"/>
  <c r="C22" i="9"/>
  <c r="C10" i="9"/>
  <c r="C28" i="9"/>
  <c r="C12" i="9" s="1"/>
  <c r="C26" i="9"/>
  <c r="C24" i="9"/>
  <c r="AJ15" i="6"/>
  <c r="SL2" i="28" l="1"/>
  <c r="SK1" i="28"/>
  <c r="C92" i="9"/>
  <c r="C93" i="9" s="1"/>
  <c r="HN15" i="6"/>
  <c r="C80" i="9"/>
  <c r="C81" i="9" s="1"/>
  <c r="OF29" i="10"/>
  <c r="OF31" i="10"/>
  <c r="OF48" i="10"/>
  <c r="OF52" i="10" s="1"/>
  <c r="OF49" i="10"/>
  <c r="OF28" i="10"/>
  <c r="OF30" i="10"/>
  <c r="OF27" i="10"/>
  <c r="OH46" i="10"/>
  <c r="OH25" i="10"/>
  <c r="OH6" i="10"/>
  <c r="OI5" i="10"/>
  <c r="OG26" i="10"/>
  <c r="OG24" i="10"/>
  <c r="OH12" i="10"/>
  <c r="OH9" i="10"/>
  <c r="OH7" i="10"/>
  <c r="OH8" i="10"/>
  <c r="OI4" i="10"/>
  <c r="OG47" i="10"/>
  <c r="OG45" i="10"/>
  <c r="OE52" i="10"/>
  <c r="OG13" i="10"/>
  <c r="C17" i="9"/>
  <c r="C16" i="9"/>
  <c r="C14" i="9"/>
  <c r="C15" i="9"/>
  <c r="C5" i="9"/>
  <c r="C6" i="9"/>
  <c r="AK15" i="6"/>
  <c r="SM2" i="28" l="1"/>
  <c r="SL1" i="28"/>
  <c r="HO15" i="6"/>
  <c r="OG29" i="10"/>
  <c r="OG31" i="10"/>
  <c r="OH13" i="10"/>
  <c r="OH24" i="10"/>
  <c r="OH26" i="10"/>
  <c r="OI12" i="10"/>
  <c r="OI8" i="10"/>
  <c r="OI7" i="10"/>
  <c r="OJ4" i="10"/>
  <c r="OI9" i="10"/>
  <c r="OH47" i="10"/>
  <c r="OH45" i="10"/>
  <c r="OI46" i="10"/>
  <c r="OI25" i="10"/>
  <c r="OJ5" i="10"/>
  <c r="OI6" i="10"/>
  <c r="OF51" i="10"/>
  <c r="OG48" i="10"/>
  <c r="OG49" i="10"/>
  <c r="OG27" i="10"/>
  <c r="OG30" i="10"/>
  <c r="OG28" i="10"/>
  <c r="AL15" i="6"/>
  <c r="SN2" i="28" l="1"/>
  <c r="SN1" i="28" s="1"/>
  <c r="SM1" i="28"/>
  <c r="HP15" i="6"/>
  <c r="OH29" i="10"/>
  <c r="OH31" i="10"/>
  <c r="OI13" i="10"/>
  <c r="OI47" i="10"/>
  <c r="OI45" i="10"/>
  <c r="OH48" i="10"/>
  <c r="OH52" i="10" s="1"/>
  <c r="OH49" i="10"/>
  <c r="OH51" i="10" s="1"/>
  <c r="OJ8" i="10"/>
  <c r="OJ9" i="10"/>
  <c r="OJ7" i="10"/>
  <c r="OJ12" i="10"/>
  <c r="OK4" i="10"/>
  <c r="OG51" i="10"/>
  <c r="OG52" i="10"/>
  <c r="OJ46" i="10"/>
  <c r="OJ25" i="10"/>
  <c r="OJ6" i="10"/>
  <c r="OK5" i="10"/>
  <c r="OI26" i="10"/>
  <c r="OI24" i="10"/>
  <c r="OI31" i="10" s="1"/>
  <c r="OH30" i="10"/>
  <c r="OH27" i="10"/>
  <c r="OH28" i="10"/>
  <c r="AM15" i="6"/>
  <c r="HQ15" i="6" l="1"/>
  <c r="OI28" i="10"/>
  <c r="OI27" i="10"/>
  <c r="OI30" i="10"/>
  <c r="OJ47" i="10"/>
  <c r="OJ45" i="10"/>
  <c r="OJ13" i="10"/>
  <c r="OK46" i="10"/>
  <c r="OK25" i="10"/>
  <c r="OK6" i="10"/>
  <c r="OL5" i="10"/>
  <c r="OJ26" i="10"/>
  <c r="OJ24" i="10"/>
  <c r="OK12" i="10"/>
  <c r="OL4" i="10"/>
  <c r="OK7" i="10"/>
  <c r="OK9" i="10"/>
  <c r="OK8" i="10"/>
  <c r="OI48" i="10"/>
  <c r="OI52" i="10" s="1"/>
  <c r="OI49" i="10"/>
  <c r="OI29" i="10"/>
  <c r="AN15" i="6"/>
  <c r="HR15" i="6" l="1"/>
  <c r="OJ29" i="10"/>
  <c r="OJ31" i="10"/>
  <c r="OJ48" i="10"/>
  <c r="OJ49" i="10"/>
  <c r="OK13" i="10"/>
  <c r="OK26" i="10"/>
  <c r="OK24" i="10"/>
  <c r="OI51" i="10"/>
  <c r="OL25" i="10"/>
  <c r="OL6" i="10"/>
  <c r="OL46" i="10"/>
  <c r="OM5" i="10"/>
  <c r="OK47" i="10"/>
  <c r="OK45" i="10"/>
  <c r="OL12" i="10"/>
  <c r="OL9" i="10"/>
  <c r="OL7" i="10"/>
  <c r="OL8" i="10"/>
  <c r="OM4" i="10"/>
  <c r="OJ28" i="10"/>
  <c r="OJ27" i="10"/>
  <c r="OJ30" i="10"/>
  <c r="AO15" i="6"/>
  <c r="HS15" i="6" l="1"/>
  <c r="OK29" i="10"/>
  <c r="OK31" i="10"/>
  <c r="OL13" i="10"/>
  <c r="OK48" i="10"/>
  <c r="OK52" i="10" s="1"/>
  <c r="OK49" i="10"/>
  <c r="OL47" i="10"/>
  <c r="OL45" i="10"/>
  <c r="OM46" i="10"/>
  <c r="OM25" i="10"/>
  <c r="ON5" i="10"/>
  <c r="OM6" i="10"/>
  <c r="OL26" i="10"/>
  <c r="OL24" i="10"/>
  <c r="OL31" i="10" s="1"/>
  <c r="OK28" i="10"/>
  <c r="OK30" i="10"/>
  <c r="OK27" i="10"/>
  <c r="OM12" i="10"/>
  <c r="OM9" i="10"/>
  <c r="OM8" i="10"/>
  <c r="OM7" i="10"/>
  <c r="ON4" i="10"/>
  <c r="OJ51" i="10"/>
  <c r="OJ52" i="10"/>
  <c r="AP15" i="6"/>
  <c r="HT15" i="6" l="1"/>
  <c r="OM13" i="10"/>
  <c r="OL30" i="10"/>
  <c r="OL27" i="10"/>
  <c r="OL28" i="10"/>
  <c r="ON46" i="10"/>
  <c r="ON25" i="10"/>
  <c r="OO5" i="10"/>
  <c r="ON6" i="10"/>
  <c r="OM26" i="10"/>
  <c r="OM24" i="10"/>
  <c r="OM31" i="10" s="1"/>
  <c r="OL48" i="10"/>
  <c r="OL49" i="10"/>
  <c r="ON8" i="10"/>
  <c r="ON12" i="10"/>
  <c r="ON9" i="10"/>
  <c r="ON7" i="10"/>
  <c r="OO4" i="10"/>
  <c r="OM45" i="10"/>
  <c r="OM47" i="10"/>
  <c r="OK51" i="10"/>
  <c r="OL29" i="10"/>
  <c r="AQ15" i="6"/>
  <c r="HU15" i="6" l="1"/>
  <c r="ON13" i="10"/>
  <c r="OP4" i="10"/>
  <c r="OO9" i="10"/>
  <c r="OO8" i="10"/>
  <c r="OO7" i="10"/>
  <c r="OO12" i="10"/>
  <c r="OM30" i="10"/>
  <c r="OM28" i="10"/>
  <c r="OM27" i="10"/>
  <c r="ON24" i="10"/>
  <c r="ON26" i="10"/>
  <c r="OM48" i="10"/>
  <c r="OM49" i="10"/>
  <c r="OL52" i="10"/>
  <c r="ON47" i="10"/>
  <c r="ON45" i="10"/>
  <c r="OM29" i="10"/>
  <c r="OO46" i="10"/>
  <c r="OO25" i="10"/>
  <c r="OO6" i="10"/>
  <c r="OP5" i="10"/>
  <c r="OL51" i="10"/>
  <c r="AR15" i="6"/>
  <c r="HV15" i="6" l="1"/>
  <c r="HW15" i="6" s="1"/>
  <c r="HX15" i="6" s="1"/>
  <c r="HY15" i="6" s="1"/>
  <c r="HZ15" i="6" s="1"/>
  <c r="IA15" i="6" s="1"/>
  <c r="IB15" i="6" s="1"/>
  <c r="IC15" i="6" s="1"/>
  <c r="ID15" i="6" s="1"/>
  <c r="IE15" i="6" s="1"/>
  <c r="IF15" i="6" s="1"/>
  <c r="IG15" i="6" s="1"/>
  <c r="IH15" i="6" s="1"/>
  <c r="II15" i="6" s="1"/>
  <c r="IJ15" i="6" s="1"/>
  <c r="ON29" i="10"/>
  <c r="ON31" i="10"/>
  <c r="OO26" i="10"/>
  <c r="OO24" i="10"/>
  <c r="OP46" i="10"/>
  <c r="OP25" i="10"/>
  <c r="OP6" i="10"/>
  <c r="OQ5" i="10"/>
  <c r="OO13" i="10"/>
  <c r="ON48" i="10"/>
  <c r="ON49" i="10"/>
  <c r="OO47" i="10"/>
  <c r="OO45" i="10"/>
  <c r="OM51" i="10"/>
  <c r="ON30" i="10"/>
  <c r="ON28" i="10"/>
  <c r="ON27" i="10"/>
  <c r="OP12" i="10"/>
  <c r="OP9" i="10"/>
  <c r="OP7" i="10"/>
  <c r="OP8" i="10"/>
  <c r="OQ4" i="10"/>
  <c r="OM52" i="10"/>
  <c r="AS15" i="6"/>
  <c r="IK15" i="6" l="1"/>
  <c r="OO29" i="10"/>
  <c r="OO31" i="10"/>
  <c r="ON52" i="10"/>
  <c r="OQ12" i="10"/>
  <c r="OQ8" i="10"/>
  <c r="OR4" i="10"/>
  <c r="OQ7" i="10"/>
  <c r="OQ9" i="10"/>
  <c r="OQ46" i="10"/>
  <c r="OQ25" i="10"/>
  <c r="OR5" i="10"/>
  <c r="OQ6" i="10"/>
  <c r="OP47" i="10"/>
  <c r="OP45" i="10"/>
  <c r="ON51" i="10"/>
  <c r="OO30" i="10"/>
  <c r="OO27" i="10"/>
  <c r="OO28" i="10"/>
  <c r="OP13" i="10"/>
  <c r="OO48" i="10"/>
  <c r="OO49" i="10"/>
  <c r="OP24" i="10"/>
  <c r="OP26" i="10"/>
  <c r="AT15" i="6"/>
  <c r="IL15" i="6" l="1"/>
  <c r="OP29" i="10"/>
  <c r="OP31" i="10"/>
  <c r="OQ13" i="10"/>
  <c r="OP48" i="10"/>
  <c r="OP52" i="10" s="1"/>
  <c r="OP49" i="10"/>
  <c r="OR46" i="10"/>
  <c r="OR6" i="10"/>
  <c r="OR25" i="10"/>
  <c r="OS5" i="10"/>
  <c r="OP28" i="10"/>
  <c r="OP27" i="10"/>
  <c r="OP30" i="10"/>
  <c r="OO52" i="10"/>
  <c r="OQ26" i="10"/>
  <c r="OQ24" i="10"/>
  <c r="OQ31" i="10" s="1"/>
  <c r="OR8" i="10"/>
  <c r="OR9" i="10"/>
  <c r="OR7" i="10"/>
  <c r="OR12" i="10"/>
  <c r="OS4" i="10"/>
  <c r="OO51" i="10"/>
  <c r="OQ47" i="10"/>
  <c r="OQ45" i="10"/>
  <c r="AU15" i="6"/>
  <c r="IM15" i="6" l="1"/>
  <c r="OR13" i="10"/>
  <c r="OQ28" i="10"/>
  <c r="OQ27" i="10"/>
  <c r="OQ30" i="10"/>
  <c r="OR26" i="10"/>
  <c r="OR24" i="10"/>
  <c r="OR31" i="10" s="1"/>
  <c r="OQ48" i="10"/>
  <c r="OQ49" i="10"/>
  <c r="OP51" i="10"/>
  <c r="OS12" i="10"/>
  <c r="OT4" i="10"/>
  <c r="OS7" i="10"/>
  <c r="OS9" i="10"/>
  <c r="OS8" i="10"/>
  <c r="OQ29" i="10"/>
  <c r="OS46" i="10"/>
  <c r="OS25" i="10"/>
  <c r="OT5" i="10"/>
  <c r="OS6" i="10"/>
  <c r="OR45" i="10"/>
  <c r="OR47" i="10"/>
  <c r="AV15" i="6"/>
  <c r="IN15" i="6" l="1"/>
  <c r="OR28" i="10"/>
  <c r="OR27" i="10"/>
  <c r="OR30" i="10"/>
  <c r="OT46" i="10"/>
  <c r="OT25" i="10"/>
  <c r="OT6" i="10"/>
  <c r="OU5" i="10"/>
  <c r="OS13" i="10"/>
  <c r="OR48" i="10"/>
  <c r="OR52" i="10" s="1"/>
  <c r="OR49" i="10"/>
  <c r="OR51" i="10" s="1"/>
  <c r="OR29" i="10"/>
  <c r="OS26" i="10"/>
  <c r="OS24" i="10"/>
  <c r="OT12" i="10"/>
  <c r="OT9" i="10"/>
  <c r="OT7" i="10"/>
  <c r="OT8" i="10"/>
  <c r="OU4" i="10"/>
  <c r="OQ51" i="10"/>
  <c r="OS47" i="10"/>
  <c r="OS45" i="10"/>
  <c r="OQ52" i="10"/>
  <c r="AW15" i="6"/>
  <c r="IO15" i="6" l="1"/>
  <c r="OS29" i="10"/>
  <c r="OS31" i="10"/>
  <c r="OT13" i="10"/>
  <c r="OT26" i="10"/>
  <c r="OT24" i="10"/>
  <c r="OT31" i="10" s="1"/>
  <c r="OS48" i="10"/>
  <c r="OS49" i="10"/>
  <c r="OU12" i="10"/>
  <c r="OU9" i="10"/>
  <c r="OU8" i="10"/>
  <c r="OU7" i="10"/>
  <c r="OV4" i="10"/>
  <c r="OS27" i="10"/>
  <c r="OS28" i="10"/>
  <c r="OS30" i="10"/>
  <c r="OU46" i="10"/>
  <c r="OU25" i="10"/>
  <c r="OV5" i="10"/>
  <c r="OU6" i="10"/>
  <c r="OT47" i="10"/>
  <c r="OT45" i="10"/>
  <c r="AX15" i="6"/>
  <c r="IP15" i="6" l="1"/>
  <c r="OV12" i="10"/>
  <c r="OV8" i="10"/>
  <c r="OV9" i="10"/>
  <c r="OV7" i="10"/>
  <c r="OW4" i="10"/>
  <c r="OT30" i="10"/>
  <c r="OT28" i="10"/>
  <c r="OT27" i="10"/>
  <c r="OV46" i="10"/>
  <c r="OV6" i="10"/>
  <c r="OV25" i="10"/>
  <c r="OW5" i="10"/>
  <c r="OS51" i="10"/>
  <c r="OU26" i="10"/>
  <c r="OU24" i="10"/>
  <c r="OS52" i="10"/>
  <c r="OT48" i="10"/>
  <c r="OT49" i="10"/>
  <c r="OT51" i="10" s="1"/>
  <c r="OU45" i="10"/>
  <c r="OU47" i="10"/>
  <c r="OU13" i="10"/>
  <c r="OT29" i="10"/>
  <c r="AY15" i="6"/>
  <c r="IQ15" i="6" l="1"/>
  <c r="OU29" i="10"/>
  <c r="OU31" i="10"/>
  <c r="OV13" i="10"/>
  <c r="OV26" i="10"/>
  <c r="OV24" i="10"/>
  <c r="OV31" i="10" s="1"/>
  <c r="OU48" i="10"/>
  <c r="OU49" i="10"/>
  <c r="OU30" i="10"/>
  <c r="OU27" i="10"/>
  <c r="OU28" i="10"/>
  <c r="OT52" i="10"/>
  <c r="OW25" i="10"/>
  <c r="OW6" i="10"/>
  <c r="OW46" i="10"/>
  <c r="OX5" i="10"/>
  <c r="OV47" i="10"/>
  <c r="OV45" i="10"/>
  <c r="OX4" i="10"/>
  <c r="OW12" i="10"/>
  <c r="OW9" i="10"/>
  <c r="OW8" i="10"/>
  <c r="OW7" i="10"/>
  <c r="AZ15" i="6"/>
  <c r="IR15" i="6" l="1"/>
  <c r="OW13" i="10"/>
  <c r="OV48" i="10"/>
  <c r="OV49" i="10"/>
  <c r="OV51" i="10" s="1"/>
  <c r="OV30" i="10"/>
  <c r="OV27" i="10"/>
  <c r="OV28" i="10"/>
  <c r="OU51" i="10"/>
  <c r="OU52" i="10"/>
  <c r="OW47" i="10"/>
  <c r="OW45" i="10"/>
  <c r="OX12" i="10"/>
  <c r="OX9" i="10"/>
  <c r="OX7" i="10"/>
  <c r="OX8" i="10"/>
  <c r="OY4" i="10"/>
  <c r="OX46" i="10"/>
  <c r="OX25" i="10"/>
  <c r="OX6" i="10"/>
  <c r="OY5" i="10"/>
  <c r="OW26" i="10"/>
  <c r="OW24" i="10"/>
  <c r="OW31" i="10" s="1"/>
  <c r="OV29" i="10"/>
  <c r="BA15" i="6"/>
  <c r="IS15" i="6" l="1"/>
  <c r="OX13" i="10"/>
  <c r="OW30" i="10"/>
  <c r="OW27" i="10"/>
  <c r="OW28" i="10"/>
  <c r="OX24" i="10"/>
  <c r="OX26" i="10"/>
  <c r="OW48" i="10"/>
  <c r="OW52" i="10" s="1"/>
  <c r="OW49" i="10"/>
  <c r="OX47" i="10"/>
  <c r="OX45" i="10"/>
  <c r="OW29" i="10"/>
  <c r="OY46" i="10"/>
  <c r="OY25" i="10"/>
  <c r="OZ5" i="10"/>
  <c r="OY6" i="10"/>
  <c r="OY12" i="10"/>
  <c r="OY8" i="10"/>
  <c r="OY7" i="10"/>
  <c r="OZ4" i="10"/>
  <c r="OY9" i="10"/>
  <c r="OV52" i="10"/>
  <c r="BB15" i="6"/>
  <c r="IT15" i="6" l="1"/>
  <c r="OX29" i="10"/>
  <c r="OX31" i="10"/>
  <c r="OY13" i="10"/>
  <c r="OZ8" i="10"/>
  <c r="OZ9" i="10"/>
  <c r="OZ7" i="10"/>
  <c r="OZ12" i="10"/>
  <c r="PA4" i="10"/>
  <c r="OY47" i="10"/>
  <c r="OY45" i="10"/>
  <c r="OY26" i="10"/>
  <c r="OY24" i="10"/>
  <c r="OY31" i="10" s="1"/>
  <c r="OZ46" i="10"/>
  <c r="OZ25" i="10"/>
  <c r="OZ6" i="10"/>
  <c r="PA5" i="10"/>
  <c r="OX30" i="10"/>
  <c r="OX28" i="10"/>
  <c r="OX27" i="10"/>
  <c r="OW51" i="10"/>
  <c r="OX48" i="10"/>
  <c r="OX52" i="10" s="1"/>
  <c r="OX49" i="10"/>
  <c r="BC15" i="6"/>
  <c r="IU15" i="6" l="1"/>
  <c r="OX51" i="10"/>
  <c r="OY28" i="10"/>
  <c r="OY27" i="10"/>
  <c r="OY30" i="10"/>
  <c r="PA46" i="10"/>
  <c r="PA25" i="10"/>
  <c r="PA6" i="10"/>
  <c r="PB5" i="10"/>
  <c r="OZ45" i="10"/>
  <c r="OZ47" i="10"/>
  <c r="OY29" i="10"/>
  <c r="OY48" i="10"/>
  <c r="OY52" i="10" s="1"/>
  <c r="OY49" i="10"/>
  <c r="OZ13" i="10"/>
  <c r="OZ26" i="10"/>
  <c r="OZ24" i="10"/>
  <c r="PA12" i="10"/>
  <c r="PB4" i="10"/>
  <c r="PA7" i="10"/>
  <c r="PA9" i="10"/>
  <c r="PA8" i="10"/>
  <c r="BD15" i="6"/>
  <c r="IV15" i="6" l="1"/>
  <c r="OZ29" i="10"/>
  <c r="OZ31" i="10"/>
  <c r="PB12" i="10"/>
  <c r="PB9" i="10"/>
  <c r="PB7" i="10"/>
  <c r="PB8" i="10"/>
  <c r="PC4" i="10"/>
  <c r="PB46" i="10"/>
  <c r="PB25" i="10"/>
  <c r="PB6" i="10"/>
  <c r="PC5" i="10"/>
  <c r="PA47" i="10"/>
  <c r="PA45" i="10"/>
  <c r="PA13" i="10"/>
  <c r="OY51" i="10"/>
  <c r="PA26" i="10"/>
  <c r="PA24" i="10"/>
  <c r="OZ28" i="10"/>
  <c r="OZ30" i="10"/>
  <c r="OZ27" i="10"/>
  <c r="OZ48" i="10"/>
  <c r="OZ49" i="10"/>
  <c r="BE15" i="6"/>
  <c r="IW15" i="6" l="1"/>
  <c r="PA29" i="10"/>
  <c r="PA31" i="10"/>
  <c r="PB13" i="10"/>
  <c r="OZ51" i="10"/>
  <c r="PB26" i="10"/>
  <c r="PB24" i="10"/>
  <c r="OZ52" i="10"/>
  <c r="PA27" i="10"/>
  <c r="PA30" i="10"/>
  <c r="PA28" i="10"/>
  <c r="PC46" i="10"/>
  <c r="PC25" i="10"/>
  <c r="PD5" i="10"/>
  <c r="PC6" i="10"/>
  <c r="PB47" i="10"/>
  <c r="PB45" i="10"/>
  <c r="PA48" i="10"/>
  <c r="PA49" i="10"/>
  <c r="PC9" i="10"/>
  <c r="PC12" i="10"/>
  <c r="PC8" i="10"/>
  <c r="PC7" i="10"/>
  <c r="PD4" i="10"/>
  <c r="BF15" i="6"/>
  <c r="IX15" i="6" l="1"/>
  <c r="PB29" i="10"/>
  <c r="PB31" i="10"/>
  <c r="PD8" i="10"/>
  <c r="PD12" i="10"/>
  <c r="PD9" i="10"/>
  <c r="PD7" i="10"/>
  <c r="PE4" i="10"/>
  <c r="PC13" i="10"/>
  <c r="PD46" i="10"/>
  <c r="PD25" i="10"/>
  <c r="PE5" i="10"/>
  <c r="PD6" i="10"/>
  <c r="PB27" i="10"/>
  <c r="PB30" i="10"/>
  <c r="PB28" i="10"/>
  <c r="PA51" i="10"/>
  <c r="PB48" i="10"/>
  <c r="PB49" i="10"/>
  <c r="PC26" i="10"/>
  <c r="PC24" i="10"/>
  <c r="PA52" i="10"/>
  <c r="PC45" i="10"/>
  <c r="PC47" i="10"/>
  <c r="BG15" i="6"/>
  <c r="IY15" i="6" l="1"/>
  <c r="PC29" i="10"/>
  <c r="PC31" i="10"/>
  <c r="PD13" i="10"/>
  <c r="PD47" i="10"/>
  <c r="PD45" i="10"/>
  <c r="PB51" i="10"/>
  <c r="PE46" i="10"/>
  <c r="PE25" i="10"/>
  <c r="PE6" i="10"/>
  <c r="PF5" i="10"/>
  <c r="PC48" i="10"/>
  <c r="PC52" i="10" s="1"/>
  <c r="PC49" i="10"/>
  <c r="PB52" i="10"/>
  <c r="PD24" i="10"/>
  <c r="PD26" i="10"/>
  <c r="PF4" i="10"/>
  <c r="PE9" i="10"/>
  <c r="PE12" i="10"/>
  <c r="PE8" i="10"/>
  <c r="PE7" i="10"/>
  <c r="PC27" i="10"/>
  <c r="PC30" i="10"/>
  <c r="PC28" i="10"/>
  <c r="BH15" i="6"/>
  <c r="IZ15" i="6" l="1"/>
  <c r="PD29" i="10"/>
  <c r="PD31" i="10"/>
  <c r="PF46" i="10"/>
  <c r="PF25" i="10"/>
  <c r="PF6" i="10"/>
  <c r="PG5" i="10"/>
  <c r="PE47" i="10"/>
  <c r="PE45" i="10"/>
  <c r="PD48" i="10"/>
  <c r="PD52" i="10" s="1"/>
  <c r="PD49" i="10"/>
  <c r="PD28" i="10"/>
  <c r="PD30" i="10"/>
  <c r="PD27" i="10"/>
  <c r="PC51" i="10"/>
  <c r="PE13" i="10"/>
  <c r="PF12" i="10"/>
  <c r="PF9" i="10"/>
  <c r="PF7" i="10"/>
  <c r="PF8" i="10"/>
  <c r="PG4" i="10"/>
  <c r="PE26" i="10"/>
  <c r="PE24" i="10"/>
  <c r="BI15" i="6"/>
  <c r="JA15" i="6" l="1"/>
  <c r="PE29" i="10"/>
  <c r="PE31" i="10"/>
  <c r="PF13" i="10"/>
  <c r="PF24" i="10"/>
  <c r="PF26" i="10"/>
  <c r="PE28" i="10"/>
  <c r="PE30" i="10"/>
  <c r="PE27" i="10"/>
  <c r="PG12" i="10"/>
  <c r="PG8" i="10"/>
  <c r="PH4" i="10"/>
  <c r="PG7" i="10"/>
  <c r="PG9" i="10"/>
  <c r="PE48" i="10"/>
  <c r="PE49" i="10"/>
  <c r="PD51" i="10"/>
  <c r="PG46" i="10"/>
  <c r="PG25" i="10"/>
  <c r="PH5" i="10"/>
  <c r="PG6" i="10"/>
  <c r="PF47" i="10"/>
  <c r="PF45" i="10"/>
  <c r="BJ15" i="6"/>
  <c r="JB15" i="6" l="1"/>
  <c r="PF29" i="10"/>
  <c r="PF31" i="10"/>
  <c r="PG13" i="10"/>
  <c r="PG26" i="10"/>
  <c r="PG24" i="10"/>
  <c r="PE52" i="10"/>
  <c r="PG47" i="10"/>
  <c r="PG45" i="10"/>
  <c r="PF48" i="10"/>
  <c r="PF49" i="10"/>
  <c r="PF51" i="10" s="1"/>
  <c r="PH46" i="10"/>
  <c r="PH6" i="10"/>
  <c r="PH25" i="10"/>
  <c r="PI5" i="10"/>
  <c r="PE51" i="10"/>
  <c r="PH8" i="10"/>
  <c r="PH9" i="10"/>
  <c r="PH7" i="10"/>
  <c r="PH12" i="10"/>
  <c r="PI4" i="10"/>
  <c r="PF27" i="10"/>
  <c r="PF28" i="10"/>
  <c r="PF30" i="10"/>
  <c r="BK15" i="6"/>
  <c r="JC15" i="6" l="1"/>
  <c r="PG29" i="10"/>
  <c r="PG31" i="10"/>
  <c r="PH13" i="10"/>
  <c r="PI12" i="10"/>
  <c r="PJ4" i="10"/>
  <c r="PI7" i="10"/>
  <c r="PI9" i="10"/>
  <c r="PI8" i="10"/>
  <c r="PI46" i="10"/>
  <c r="PI25" i="10"/>
  <c r="PJ5" i="10"/>
  <c r="PI6" i="10"/>
  <c r="PH45" i="10"/>
  <c r="PH47" i="10"/>
  <c r="PH26" i="10"/>
  <c r="PH24" i="10"/>
  <c r="PF52" i="10"/>
  <c r="PG48" i="10"/>
  <c r="PG49" i="10"/>
  <c r="PG51" i="10" s="1"/>
  <c r="PG28" i="10"/>
  <c r="PG27" i="10"/>
  <c r="PG30" i="10"/>
  <c r="BL15" i="6"/>
  <c r="JD15" i="6" l="1"/>
  <c r="PH29" i="10"/>
  <c r="PH31" i="10"/>
  <c r="PI26" i="10"/>
  <c r="PI24" i="10"/>
  <c r="PI31" i="10" s="1"/>
  <c r="PJ46" i="10"/>
  <c r="PJ25" i="10"/>
  <c r="PJ6" i="10"/>
  <c r="PK5" i="10"/>
  <c r="PH48" i="10"/>
  <c r="PH49" i="10"/>
  <c r="PH51" i="10" s="1"/>
  <c r="PI13" i="10"/>
  <c r="PH28" i="10"/>
  <c r="PH27" i="10"/>
  <c r="PH30" i="10"/>
  <c r="PI47" i="10"/>
  <c r="PI45" i="10"/>
  <c r="PJ12" i="10"/>
  <c r="PJ9" i="10"/>
  <c r="PJ7" i="10"/>
  <c r="PJ8" i="10"/>
  <c r="PK4" i="10"/>
  <c r="PG52" i="10"/>
  <c r="BM15" i="6"/>
  <c r="JE15" i="6" l="1"/>
  <c r="PJ13" i="10"/>
  <c r="PI27" i="10"/>
  <c r="PI30" i="10"/>
  <c r="PI28" i="10"/>
  <c r="PK9" i="10"/>
  <c r="PK8" i="10"/>
  <c r="PK12" i="10"/>
  <c r="PK7" i="10"/>
  <c r="PL4" i="10"/>
  <c r="PJ24" i="10"/>
  <c r="PJ26" i="10"/>
  <c r="PI48" i="10"/>
  <c r="PI52" i="10" s="1"/>
  <c r="PI49" i="10"/>
  <c r="PK46" i="10"/>
  <c r="PK25" i="10"/>
  <c r="PL5" i="10"/>
  <c r="PK6" i="10"/>
  <c r="PJ47" i="10"/>
  <c r="PJ45" i="10"/>
  <c r="PI29" i="10"/>
  <c r="PH52" i="10"/>
  <c r="BN15" i="6"/>
  <c r="JF15" i="6" l="1"/>
  <c r="PJ29" i="10"/>
  <c r="PJ31" i="10"/>
  <c r="PL46" i="10"/>
  <c r="PL6" i="10"/>
  <c r="PL25" i="10"/>
  <c r="PM5" i="10"/>
  <c r="PI51" i="10"/>
  <c r="PJ30" i="10"/>
  <c r="PJ27" i="10"/>
  <c r="PJ28" i="10"/>
  <c r="PK45" i="10"/>
  <c r="PK47" i="10"/>
  <c r="PJ48" i="10"/>
  <c r="PJ49" i="10"/>
  <c r="PK26" i="10"/>
  <c r="PK24" i="10"/>
  <c r="PL12" i="10"/>
  <c r="PL8" i="10"/>
  <c r="PL9" i="10"/>
  <c r="PL7" i="10"/>
  <c r="PM4" i="10"/>
  <c r="PK13" i="10"/>
  <c r="BO15" i="6"/>
  <c r="JG15" i="6" l="1"/>
  <c r="PK29" i="10"/>
  <c r="PK31" i="10"/>
  <c r="PL13" i="10"/>
  <c r="PJ52" i="10"/>
  <c r="PL26" i="10"/>
  <c r="PL24" i="10"/>
  <c r="PK30" i="10"/>
  <c r="PK28" i="10"/>
  <c r="PK27" i="10"/>
  <c r="PK48" i="10"/>
  <c r="PK49" i="10"/>
  <c r="PK51" i="10" s="1"/>
  <c r="PN4" i="10"/>
  <c r="PM9" i="10"/>
  <c r="PM8" i="10"/>
  <c r="PM12" i="10"/>
  <c r="PM7" i="10"/>
  <c r="PJ51" i="10"/>
  <c r="PM25" i="10"/>
  <c r="PM46" i="10"/>
  <c r="PM6" i="10"/>
  <c r="PN5" i="10"/>
  <c r="PL47" i="10"/>
  <c r="PL45" i="10"/>
  <c r="BP15" i="6"/>
  <c r="JH15" i="6" l="1"/>
  <c r="PL29" i="10"/>
  <c r="PL31" i="10"/>
  <c r="PM13" i="10"/>
  <c r="PL28" i="10"/>
  <c r="PL30" i="10"/>
  <c r="PL27" i="10"/>
  <c r="PN46" i="10"/>
  <c r="PN25" i="10"/>
  <c r="PN6" i="10"/>
  <c r="PO5" i="10"/>
  <c r="PM26" i="10"/>
  <c r="PM24" i="10"/>
  <c r="PL48" i="10"/>
  <c r="PL49" i="10"/>
  <c r="PL51" i="10" s="1"/>
  <c r="PM47" i="10"/>
  <c r="PM45" i="10"/>
  <c r="PN12" i="10"/>
  <c r="PN9" i="10"/>
  <c r="PN7" i="10"/>
  <c r="PN8" i="10"/>
  <c r="PO4" i="10"/>
  <c r="PK52" i="10"/>
  <c r="BQ15" i="6"/>
  <c r="JI15" i="6" l="1"/>
  <c r="JJ15" i="6" s="1"/>
  <c r="JK15" i="6" s="1"/>
  <c r="JL15" i="6" s="1"/>
  <c r="JM15" i="6" s="1"/>
  <c r="JN15" i="6" s="1"/>
  <c r="JO15" i="6" s="1"/>
  <c r="JP15" i="6" s="1"/>
  <c r="JQ15" i="6" s="1"/>
  <c r="JR15" i="6" s="1"/>
  <c r="JS15" i="6" s="1"/>
  <c r="JT15" i="6" s="1"/>
  <c r="JU15" i="6" s="1"/>
  <c r="JV15" i="6" s="1"/>
  <c r="JW15" i="6" s="1"/>
  <c r="PM29" i="10"/>
  <c r="PM31" i="10"/>
  <c r="PN13" i="10"/>
  <c r="PN24" i="10"/>
  <c r="PN26" i="10"/>
  <c r="PM48" i="10"/>
  <c r="PM49" i="10"/>
  <c r="PN47" i="10"/>
  <c r="PN45" i="10"/>
  <c r="PO46" i="10"/>
  <c r="PO25" i="10"/>
  <c r="PP5" i="10"/>
  <c r="PO6" i="10"/>
  <c r="PL52" i="10"/>
  <c r="PO12" i="10"/>
  <c r="PO8" i="10"/>
  <c r="PO7" i="10"/>
  <c r="PP4" i="10"/>
  <c r="PO9" i="10"/>
  <c r="PM27" i="10"/>
  <c r="PM30" i="10"/>
  <c r="PM28" i="10"/>
  <c r="BR15" i="6"/>
  <c r="JX15" i="6" l="1"/>
  <c r="PN29" i="10"/>
  <c r="PN31" i="10"/>
  <c r="PO13" i="10"/>
  <c r="PO26" i="10"/>
  <c r="PO24" i="10"/>
  <c r="PP46" i="10"/>
  <c r="PP25" i="10"/>
  <c r="PP6" i="10"/>
  <c r="PQ5" i="10"/>
  <c r="PN48" i="10"/>
  <c r="PN49" i="10"/>
  <c r="PM51" i="10"/>
  <c r="PN30" i="10"/>
  <c r="PN27" i="10"/>
  <c r="PN28" i="10"/>
  <c r="PO47" i="10"/>
  <c r="PO45" i="10"/>
  <c r="PP8" i="10"/>
  <c r="PP9" i="10"/>
  <c r="PP7" i="10"/>
  <c r="PP12" i="10"/>
  <c r="PQ4" i="10"/>
  <c r="PM52" i="10"/>
  <c r="BS15" i="6"/>
  <c r="JY15" i="6" l="1"/>
  <c r="PO29" i="10"/>
  <c r="PO31" i="10"/>
  <c r="BT15" i="6"/>
  <c r="PQ12" i="10"/>
  <c r="PR4" i="10"/>
  <c r="PQ7" i="10"/>
  <c r="PQ9" i="10"/>
  <c r="PQ8" i="10"/>
  <c r="PO48" i="10"/>
  <c r="PO49" i="10"/>
  <c r="PN51" i="10"/>
  <c r="PP26" i="10"/>
  <c r="PP24" i="10"/>
  <c r="PP31" i="10" s="1"/>
  <c r="PO28" i="10"/>
  <c r="PO27" i="10"/>
  <c r="PO30" i="10"/>
  <c r="PQ46" i="10"/>
  <c r="PQ25" i="10"/>
  <c r="PQ6" i="10"/>
  <c r="PR5" i="10"/>
  <c r="PP47" i="10"/>
  <c r="PP45" i="10"/>
  <c r="PP13" i="10"/>
  <c r="PN52" i="10"/>
  <c r="JZ15" i="6" l="1"/>
  <c r="BU15" i="6"/>
  <c r="PQ13" i="10"/>
  <c r="PQ26" i="10"/>
  <c r="PQ24" i="10"/>
  <c r="PO52" i="10"/>
  <c r="PR12" i="10"/>
  <c r="PR9" i="10"/>
  <c r="PR7" i="10"/>
  <c r="PR8" i="10"/>
  <c r="PS4" i="10"/>
  <c r="PP48" i="10"/>
  <c r="PP49" i="10"/>
  <c r="PP28" i="10"/>
  <c r="PP27" i="10"/>
  <c r="PP30" i="10"/>
  <c r="PO51" i="10"/>
  <c r="PR25" i="10"/>
  <c r="PR6" i="10"/>
  <c r="PR46" i="10"/>
  <c r="PS5" i="10"/>
  <c r="PQ47" i="10"/>
  <c r="PQ45" i="10"/>
  <c r="PP29" i="10"/>
  <c r="KA15" i="6" l="1"/>
  <c r="PQ29" i="10"/>
  <c r="PQ31" i="10"/>
  <c r="BV15" i="6"/>
  <c r="PR13" i="10"/>
  <c r="PS12" i="10"/>
  <c r="PS9" i="10"/>
  <c r="PS8" i="10"/>
  <c r="PS7" i="10"/>
  <c r="PT4" i="10"/>
  <c r="PS46" i="10"/>
  <c r="PS25" i="10"/>
  <c r="PT5" i="10"/>
  <c r="PS6" i="10"/>
  <c r="PR24" i="10"/>
  <c r="PR26" i="10"/>
  <c r="PR47" i="10"/>
  <c r="PR45" i="10"/>
  <c r="PQ27" i="10"/>
  <c r="PQ28" i="10"/>
  <c r="PQ30" i="10"/>
  <c r="PQ48" i="10"/>
  <c r="PQ49" i="10"/>
  <c r="PP52" i="10"/>
  <c r="PP51" i="10"/>
  <c r="KB15" i="6" l="1"/>
  <c r="PR29" i="10"/>
  <c r="PR31" i="10"/>
  <c r="BW15" i="6"/>
  <c r="BX15" i="6" s="1"/>
  <c r="PS13" i="10"/>
  <c r="PS45" i="10"/>
  <c r="PS47" i="10"/>
  <c r="PT46" i="10"/>
  <c r="PT25" i="10"/>
  <c r="PU5" i="10"/>
  <c r="PT6" i="10"/>
  <c r="PQ51" i="10"/>
  <c r="PT8" i="10"/>
  <c r="PT12" i="10"/>
  <c r="PT9" i="10"/>
  <c r="PT7" i="10"/>
  <c r="PU4" i="10"/>
  <c r="PQ52" i="10"/>
  <c r="PR48" i="10"/>
  <c r="PR49" i="10"/>
  <c r="PR51" i="10" s="1"/>
  <c r="PR30" i="10"/>
  <c r="PR27" i="10"/>
  <c r="PR28" i="10"/>
  <c r="PS26" i="10"/>
  <c r="PS24" i="10"/>
  <c r="KC15" i="6" l="1"/>
  <c r="PS29" i="10"/>
  <c r="PS31" i="10"/>
  <c r="BY15" i="6"/>
  <c r="PV4" i="10"/>
  <c r="PU9" i="10"/>
  <c r="PU8" i="10"/>
  <c r="PU7" i="10"/>
  <c r="PU12" i="10"/>
  <c r="PT26" i="10"/>
  <c r="PT24" i="10"/>
  <c r="PS48" i="10"/>
  <c r="PS52" i="10" s="1"/>
  <c r="PS49" i="10"/>
  <c r="PS30" i="10"/>
  <c r="PS28" i="10"/>
  <c r="PS27" i="10"/>
  <c r="PR52" i="10"/>
  <c r="PU46" i="10"/>
  <c r="PU25" i="10"/>
  <c r="PU6" i="10"/>
  <c r="PV5" i="10"/>
  <c r="PT13" i="10"/>
  <c r="PT47" i="10"/>
  <c r="PT45" i="10"/>
  <c r="KD15" i="6" l="1"/>
  <c r="PT29" i="10"/>
  <c r="PT31" i="10"/>
  <c r="BZ15" i="6"/>
  <c r="PV12" i="10"/>
  <c r="PV9" i="10"/>
  <c r="PV7" i="10"/>
  <c r="PV8" i="10"/>
  <c r="PW4" i="10"/>
  <c r="PV46" i="10"/>
  <c r="PV25" i="10"/>
  <c r="PV6" i="10"/>
  <c r="PW5" i="10"/>
  <c r="PU47" i="10"/>
  <c r="PU45" i="10"/>
  <c r="PS51" i="10"/>
  <c r="PT30" i="10"/>
  <c r="PT28" i="10"/>
  <c r="PT27" i="10"/>
  <c r="PU26" i="10"/>
  <c r="PU24" i="10"/>
  <c r="PT48" i="10"/>
  <c r="PT49" i="10"/>
  <c r="PU13" i="10"/>
  <c r="KE15" i="6" l="1"/>
  <c r="PU29" i="10"/>
  <c r="PU31" i="10"/>
  <c r="CA15" i="6"/>
  <c r="PV13" i="10"/>
  <c r="PV24" i="10"/>
  <c r="PV31" i="10" s="1"/>
  <c r="PV26" i="10"/>
  <c r="PW46" i="10"/>
  <c r="PW25" i="10"/>
  <c r="PX5" i="10"/>
  <c r="PW6" i="10"/>
  <c r="PV47" i="10"/>
  <c r="PV45" i="10"/>
  <c r="PU30" i="10"/>
  <c r="PU27" i="10"/>
  <c r="PU28" i="10"/>
  <c r="PW12" i="10"/>
  <c r="PW8" i="10"/>
  <c r="PX4" i="10"/>
  <c r="PW7" i="10"/>
  <c r="PW9" i="10"/>
  <c r="PT52" i="10"/>
  <c r="PT51" i="10"/>
  <c r="PU48" i="10"/>
  <c r="PU52" i="10" s="1"/>
  <c r="PU49" i="10"/>
  <c r="KF15" i="6" l="1"/>
  <c r="CB15" i="6"/>
  <c r="PW13" i="10"/>
  <c r="PW47" i="10"/>
  <c r="PW45" i="10"/>
  <c r="PX8" i="10"/>
  <c r="PX9" i="10"/>
  <c r="PX7" i="10"/>
  <c r="PX12" i="10"/>
  <c r="PY4" i="10"/>
  <c r="PW26" i="10"/>
  <c r="PW24" i="10"/>
  <c r="PV28" i="10"/>
  <c r="PV27" i="10"/>
  <c r="PV30" i="10"/>
  <c r="PU51" i="10"/>
  <c r="PV48" i="10"/>
  <c r="PV49" i="10"/>
  <c r="PX46" i="10"/>
  <c r="PX6" i="10"/>
  <c r="PX25" i="10"/>
  <c r="PY5" i="10"/>
  <c r="PV29" i="10"/>
  <c r="KG15" i="6" l="1"/>
  <c r="PW29" i="10"/>
  <c r="PW31" i="10"/>
  <c r="PX13" i="10"/>
  <c r="PX26" i="10"/>
  <c r="PX24" i="10"/>
  <c r="PV51" i="10"/>
  <c r="PV52" i="10"/>
  <c r="PY12" i="10"/>
  <c r="PZ4" i="10"/>
  <c r="PY7" i="10"/>
  <c r="PY9" i="10"/>
  <c r="PY8" i="10"/>
  <c r="PY46" i="10"/>
  <c r="PY25" i="10"/>
  <c r="PZ5" i="10"/>
  <c r="PY6" i="10"/>
  <c r="PX47" i="10"/>
  <c r="PX45" i="10"/>
  <c r="PW28" i="10"/>
  <c r="PW27" i="10"/>
  <c r="PW30" i="10"/>
  <c r="PW48" i="10"/>
  <c r="PW49" i="10"/>
  <c r="KH15" i="6" l="1"/>
  <c r="PX29" i="10"/>
  <c r="PX31" i="10"/>
  <c r="PX48" i="10"/>
  <c r="PX52" i="10" s="1"/>
  <c r="PX49" i="10"/>
  <c r="PZ46" i="10"/>
  <c r="PZ25" i="10"/>
  <c r="PZ6" i="10"/>
  <c r="QA5" i="10"/>
  <c r="PZ12" i="10"/>
  <c r="PZ9" i="10"/>
  <c r="PZ7" i="10"/>
  <c r="PZ8" i="10"/>
  <c r="QA4" i="10"/>
  <c r="PY26" i="10"/>
  <c r="PY24" i="10"/>
  <c r="PY13" i="10"/>
  <c r="PX28" i="10"/>
  <c r="PX27" i="10"/>
  <c r="PX30" i="10"/>
  <c r="PW51" i="10"/>
  <c r="PY47" i="10"/>
  <c r="PY45" i="10"/>
  <c r="PW52" i="10"/>
  <c r="KI15" i="6" l="1"/>
  <c r="PY29" i="10"/>
  <c r="PY31" i="10"/>
  <c r="PZ13" i="10"/>
  <c r="QA12" i="10"/>
  <c r="QA9" i="10"/>
  <c r="QA8" i="10"/>
  <c r="QA7" i="10"/>
  <c r="QB4" i="10"/>
  <c r="PZ24" i="10"/>
  <c r="PZ31" i="10" s="1"/>
  <c r="PZ26" i="10"/>
  <c r="PX51" i="10"/>
  <c r="PY48" i="10"/>
  <c r="PY49" i="10"/>
  <c r="PY27" i="10"/>
  <c r="PY28" i="10"/>
  <c r="PY30" i="10"/>
  <c r="QA46" i="10"/>
  <c r="QA25" i="10"/>
  <c r="QB5" i="10"/>
  <c r="QA6" i="10"/>
  <c r="PZ47" i="10"/>
  <c r="PZ45" i="10"/>
  <c r="KJ15" i="6" l="1"/>
  <c r="PZ48" i="10"/>
  <c r="PZ52" i="10" s="1"/>
  <c r="PZ49" i="10"/>
  <c r="QB46" i="10"/>
  <c r="QB6" i="10"/>
  <c r="QB25" i="10"/>
  <c r="QC5" i="10"/>
  <c r="PZ30" i="10"/>
  <c r="PZ28" i="10"/>
  <c r="PZ27" i="10"/>
  <c r="QA13" i="10"/>
  <c r="QA26" i="10"/>
  <c r="QA24" i="10"/>
  <c r="PY51" i="10"/>
  <c r="QB12" i="10"/>
  <c r="QB8" i="10"/>
  <c r="QB9" i="10"/>
  <c r="QB7" i="10"/>
  <c r="QC4" i="10"/>
  <c r="QA47" i="10"/>
  <c r="QA45" i="10"/>
  <c r="PY52" i="10"/>
  <c r="PZ29" i="10"/>
  <c r="KK15" i="6" l="1"/>
  <c r="QA29" i="10"/>
  <c r="QA31" i="10"/>
  <c r="QB13" i="10"/>
  <c r="QC25" i="10"/>
  <c r="QC6" i="10"/>
  <c r="QC46" i="10"/>
  <c r="QD5" i="10"/>
  <c r="QB47" i="10"/>
  <c r="QB45" i="10"/>
  <c r="QD4" i="10"/>
  <c r="QC12" i="10"/>
  <c r="QC9" i="10"/>
  <c r="QC8" i="10"/>
  <c r="QC7" i="10"/>
  <c r="QB26" i="10"/>
  <c r="QB24" i="10"/>
  <c r="PZ51" i="10"/>
  <c r="QA48" i="10"/>
  <c r="QA49" i="10"/>
  <c r="QA30" i="10"/>
  <c r="QA27" i="10"/>
  <c r="QA28" i="10"/>
  <c r="KL15" i="6" l="1"/>
  <c r="QB29" i="10"/>
  <c r="QB31" i="10"/>
  <c r="QC13" i="10"/>
  <c r="QA51" i="10"/>
  <c r="QB48" i="10"/>
  <c r="QB52" i="10" s="1"/>
  <c r="QB49" i="10"/>
  <c r="QB30" i="10"/>
  <c r="QB27" i="10"/>
  <c r="QB28" i="10"/>
  <c r="QD12" i="10"/>
  <c r="QD9" i="10"/>
  <c r="QD7" i="10"/>
  <c r="QD8" i="10"/>
  <c r="QE4" i="10"/>
  <c r="QD46" i="10"/>
  <c r="QD25" i="10"/>
  <c r="QD6" i="10"/>
  <c r="QE5" i="10"/>
  <c r="QC26" i="10"/>
  <c r="QC24" i="10"/>
  <c r="QC31" i="10" s="1"/>
  <c r="QC47" i="10"/>
  <c r="QC45" i="10"/>
  <c r="QA52" i="10"/>
  <c r="KM15" i="6" l="1"/>
  <c r="QD13" i="10"/>
  <c r="QC30" i="10"/>
  <c r="QC27" i="10"/>
  <c r="QC28" i="10"/>
  <c r="QC48" i="10"/>
  <c r="QC49" i="10"/>
  <c r="QD24" i="10"/>
  <c r="QD31" i="10" s="1"/>
  <c r="QD26" i="10"/>
  <c r="QD47" i="10"/>
  <c r="QD45" i="10"/>
  <c r="QB51" i="10"/>
  <c r="QC29" i="10"/>
  <c r="QE46" i="10"/>
  <c r="QE25" i="10"/>
  <c r="QF5" i="10"/>
  <c r="QE6" i="10"/>
  <c r="QE9" i="10"/>
  <c r="QE12" i="10"/>
  <c r="QE8" i="10"/>
  <c r="QE7" i="10"/>
  <c r="QF4" i="10"/>
  <c r="KN15" i="6" l="1"/>
  <c r="QE47" i="10"/>
  <c r="QE45" i="10"/>
  <c r="QC51" i="10"/>
  <c r="QF8" i="10"/>
  <c r="QF7" i="10"/>
  <c r="QF12" i="10"/>
  <c r="QF9" i="10"/>
  <c r="QG4" i="10"/>
  <c r="QE13" i="10"/>
  <c r="QE26" i="10"/>
  <c r="QE24" i="10"/>
  <c r="QD30" i="10"/>
  <c r="QD28" i="10"/>
  <c r="QD27" i="10"/>
  <c r="QF46" i="10"/>
  <c r="QF25" i="10"/>
  <c r="QF6" i="10"/>
  <c r="QG5" i="10"/>
  <c r="QD48" i="10"/>
  <c r="QD49" i="10"/>
  <c r="QD29" i="10"/>
  <c r="QC52" i="10"/>
  <c r="KO15" i="6" l="1"/>
  <c r="QE29" i="10"/>
  <c r="QE31" i="10"/>
  <c r="QG12" i="10"/>
  <c r="QG9" i="10"/>
  <c r="QH4" i="10"/>
  <c r="QG7" i="10"/>
  <c r="QG8" i="10"/>
  <c r="QE28" i="10"/>
  <c r="QE27" i="10"/>
  <c r="QE30" i="10"/>
  <c r="QF13" i="10"/>
  <c r="QE48" i="10"/>
  <c r="QE49" i="10"/>
  <c r="QD52" i="10"/>
  <c r="QF26" i="10"/>
  <c r="QF24" i="10"/>
  <c r="QG46" i="10"/>
  <c r="QG25" i="10"/>
  <c r="QG6" i="10"/>
  <c r="QH5" i="10"/>
  <c r="QF47" i="10"/>
  <c r="QF45" i="10"/>
  <c r="QD51" i="10"/>
  <c r="KP15" i="6" l="1"/>
  <c r="QF29" i="10"/>
  <c r="QF31" i="10"/>
  <c r="QG13" i="10"/>
  <c r="QE51" i="10"/>
  <c r="QF48" i="10"/>
  <c r="QF49" i="10"/>
  <c r="QE52" i="10"/>
  <c r="QG24" i="10"/>
  <c r="QG26" i="10"/>
  <c r="QH25" i="10"/>
  <c r="QH46" i="10"/>
  <c r="QH6" i="10"/>
  <c r="QI5" i="10"/>
  <c r="QG47" i="10"/>
  <c r="QG45" i="10"/>
  <c r="QH12" i="10"/>
  <c r="QH7" i="10"/>
  <c r="QH8" i="10"/>
  <c r="QI4" i="10"/>
  <c r="QH9" i="10"/>
  <c r="QF28" i="10"/>
  <c r="QF30" i="10"/>
  <c r="QF27" i="10"/>
  <c r="KQ15" i="6" l="1"/>
  <c r="QG29" i="10"/>
  <c r="QG31" i="10"/>
  <c r="QH13" i="10"/>
  <c r="QG48" i="10"/>
  <c r="QG52" i="10" s="1"/>
  <c r="QG49" i="10"/>
  <c r="QG51" i="10" s="1"/>
  <c r="QH47" i="10"/>
  <c r="QH45" i="10"/>
  <c r="QI46" i="10"/>
  <c r="QI25" i="10"/>
  <c r="QJ5" i="10"/>
  <c r="QI6" i="10"/>
  <c r="QH26" i="10"/>
  <c r="QH24" i="10"/>
  <c r="QI9" i="10"/>
  <c r="QI12" i="10"/>
  <c r="QI8" i="10"/>
  <c r="QI7" i="10"/>
  <c r="QJ4" i="10"/>
  <c r="QF51" i="10"/>
  <c r="QG27" i="10"/>
  <c r="QG30" i="10"/>
  <c r="QG28" i="10"/>
  <c r="QF52" i="10"/>
  <c r="KR15" i="6" l="1"/>
  <c r="QH29" i="10"/>
  <c r="QH31" i="10"/>
  <c r="QI26" i="10"/>
  <c r="QI24" i="10"/>
  <c r="QJ9" i="10"/>
  <c r="QJ8" i="10"/>
  <c r="QJ12" i="10"/>
  <c r="QJ7" i="10"/>
  <c r="QK4" i="10"/>
  <c r="QI13" i="10"/>
  <c r="QI47" i="10"/>
  <c r="QI45" i="10"/>
  <c r="QH27" i="10"/>
  <c r="QH30" i="10"/>
  <c r="QH28" i="10"/>
  <c r="QJ46" i="10"/>
  <c r="QJ25" i="10"/>
  <c r="QK5" i="10"/>
  <c r="QJ6" i="10"/>
  <c r="QH48" i="10"/>
  <c r="QH49" i="10"/>
  <c r="KS15" i="6" l="1"/>
  <c r="QI29" i="10"/>
  <c r="QI31" i="10"/>
  <c r="QH51" i="10"/>
  <c r="QJ26" i="10"/>
  <c r="QJ24" i="10"/>
  <c r="QI27" i="10"/>
  <c r="QI30" i="10"/>
  <c r="QI28" i="10"/>
  <c r="QI48" i="10"/>
  <c r="QI49" i="10"/>
  <c r="QL4" i="10"/>
  <c r="QK12" i="10"/>
  <c r="QK9" i="10"/>
  <c r="QK8" i="10"/>
  <c r="QK7" i="10"/>
  <c r="QJ13" i="10"/>
  <c r="QK46" i="10"/>
  <c r="QK25" i="10"/>
  <c r="QK6" i="10"/>
  <c r="QL5" i="10"/>
  <c r="QJ47" i="10"/>
  <c r="QJ45" i="10"/>
  <c r="QH52" i="10"/>
  <c r="KT15" i="6" l="1"/>
  <c r="QJ29" i="10"/>
  <c r="QJ31" i="10"/>
  <c r="QK13" i="10"/>
  <c r="QL46" i="10"/>
  <c r="QL25" i="10"/>
  <c r="QL6" i="10"/>
  <c r="QM5" i="10"/>
  <c r="QL12" i="10"/>
  <c r="QL7" i="10"/>
  <c r="QL9" i="10"/>
  <c r="QL8" i="10"/>
  <c r="QM4" i="10"/>
  <c r="QK24" i="10"/>
  <c r="QK26" i="10"/>
  <c r="QI51" i="10"/>
  <c r="QJ28" i="10"/>
  <c r="QJ30" i="10"/>
  <c r="QJ27" i="10"/>
  <c r="QK47" i="10"/>
  <c r="QK45" i="10"/>
  <c r="QJ48" i="10"/>
  <c r="QJ49" i="10"/>
  <c r="QI52" i="10"/>
  <c r="KU15" i="6" l="1"/>
  <c r="QK29" i="10"/>
  <c r="QK31" i="10"/>
  <c r="QJ51" i="10"/>
  <c r="QK48" i="10"/>
  <c r="QK52" i="10" s="1"/>
  <c r="QK49" i="10"/>
  <c r="QJ52" i="10"/>
  <c r="QL13" i="10"/>
  <c r="QM9" i="10"/>
  <c r="QM12" i="10"/>
  <c r="QM8" i="10"/>
  <c r="QN4" i="10"/>
  <c r="QO4" i="10" s="1"/>
  <c r="QM7" i="10"/>
  <c r="QL24" i="10"/>
  <c r="QL31" i="10" s="1"/>
  <c r="QL26" i="10"/>
  <c r="QK28" i="10"/>
  <c r="QK30" i="10"/>
  <c r="QK27" i="10"/>
  <c r="QM46" i="10"/>
  <c r="QM25" i="10"/>
  <c r="QN5" i="10"/>
  <c r="QO5" i="10" s="1"/>
  <c r="QM6" i="10"/>
  <c r="QL47" i="10"/>
  <c r="QL45" i="10"/>
  <c r="KV15" i="6" l="1"/>
  <c r="QO6" i="10"/>
  <c r="QP5" i="10"/>
  <c r="QO46" i="10"/>
  <c r="QO25" i="10"/>
  <c r="QO8" i="10"/>
  <c r="QP4" i="10"/>
  <c r="QO12" i="10"/>
  <c r="QO9" i="10"/>
  <c r="QO7" i="10"/>
  <c r="QK51" i="10"/>
  <c r="QN8" i="10"/>
  <c r="QN7" i="10"/>
  <c r="QN12" i="10"/>
  <c r="QN9" i="10"/>
  <c r="QL48" i="10"/>
  <c r="QL49" i="10"/>
  <c r="QN6" i="10"/>
  <c r="QN46" i="10"/>
  <c r="QN25" i="10"/>
  <c r="QL27" i="10"/>
  <c r="QL28" i="10"/>
  <c r="QL30" i="10"/>
  <c r="QM47" i="10"/>
  <c r="QM45" i="10"/>
  <c r="QM26" i="10"/>
  <c r="QM24" i="10"/>
  <c r="QL29" i="10"/>
  <c r="QM13" i="10"/>
  <c r="KW15" i="6" l="1"/>
  <c r="QM29" i="10"/>
  <c r="QM31" i="10"/>
  <c r="QO13" i="10"/>
  <c r="QP6" i="10"/>
  <c r="QP25" i="10"/>
  <c r="QQ5" i="10"/>
  <c r="QP46" i="10"/>
  <c r="QO24" i="10"/>
  <c r="QO26" i="10"/>
  <c r="QP9" i="10"/>
  <c r="QP8" i="10"/>
  <c r="QP7" i="10"/>
  <c r="QQ4" i="10"/>
  <c r="QP12" i="10"/>
  <c r="QO45" i="10"/>
  <c r="QO47" i="10"/>
  <c r="QN13" i="10"/>
  <c r="QN26" i="10"/>
  <c r="QN24" i="10"/>
  <c r="QL52" i="10"/>
  <c r="QM28" i="10"/>
  <c r="QM27" i="10"/>
  <c r="QM30" i="10"/>
  <c r="QL51" i="10"/>
  <c r="QM48" i="10"/>
  <c r="QM49" i="10"/>
  <c r="QN45" i="10"/>
  <c r="QN47" i="10"/>
  <c r="KX15" i="6" l="1"/>
  <c r="QN29" i="10"/>
  <c r="QN31" i="10"/>
  <c r="QO29" i="10"/>
  <c r="QO31" i="10"/>
  <c r="QP13" i="10"/>
  <c r="QP47" i="10"/>
  <c r="QP45" i="10"/>
  <c r="QQ9" i="10"/>
  <c r="QQ12" i="10"/>
  <c r="QQ8" i="10"/>
  <c r="QR4" i="10"/>
  <c r="QQ7" i="10"/>
  <c r="QQ6" i="10"/>
  <c r="QQ46" i="10"/>
  <c r="QQ25" i="10"/>
  <c r="QR5" i="10"/>
  <c r="QP24" i="10"/>
  <c r="QP31" i="10" s="1"/>
  <c r="QP26" i="10"/>
  <c r="QO48" i="10"/>
  <c r="QO49" i="10"/>
  <c r="QO28" i="10"/>
  <c r="QO27" i="10"/>
  <c r="QO30" i="10"/>
  <c r="QM51" i="10"/>
  <c r="QM52" i="10"/>
  <c r="QN28" i="10"/>
  <c r="QN27" i="10"/>
  <c r="QN30" i="10"/>
  <c r="QN48" i="10"/>
  <c r="QN49" i="10"/>
  <c r="KY15" i="6" l="1"/>
  <c r="QQ47" i="10"/>
  <c r="QQ45" i="10"/>
  <c r="QP29" i="10"/>
  <c r="QP28" i="10"/>
  <c r="QP27" i="10"/>
  <c r="QP30" i="10"/>
  <c r="QR25" i="10"/>
  <c r="QR46" i="10"/>
  <c r="QR6" i="10"/>
  <c r="QS5" i="10"/>
  <c r="QQ13" i="10"/>
  <c r="QQ26" i="10"/>
  <c r="QQ24" i="10"/>
  <c r="QS4" i="10"/>
  <c r="QR8" i="10"/>
  <c r="QR12" i="10"/>
  <c r="QR9" i="10"/>
  <c r="QR7" i="10"/>
  <c r="QP48" i="10"/>
  <c r="QP49" i="10"/>
  <c r="QO51" i="10"/>
  <c r="QO52" i="10"/>
  <c r="QN51" i="10"/>
  <c r="QN52" i="10"/>
  <c r="KZ15" i="6" l="1"/>
  <c r="QQ29" i="10"/>
  <c r="QQ31" i="10"/>
  <c r="QT4" i="10"/>
  <c r="QS8" i="10"/>
  <c r="QS12" i="10"/>
  <c r="QS9" i="10"/>
  <c r="QS7" i="10"/>
  <c r="QR45" i="10"/>
  <c r="QR47" i="10"/>
  <c r="QQ48" i="10"/>
  <c r="QQ49" i="10"/>
  <c r="QP52" i="10"/>
  <c r="QP51" i="10"/>
  <c r="QR13" i="10"/>
  <c r="QR26" i="10"/>
  <c r="QR24" i="10"/>
  <c r="QQ28" i="10"/>
  <c r="QQ27" i="10"/>
  <c r="QQ30" i="10"/>
  <c r="QS25" i="10"/>
  <c r="QS46" i="10"/>
  <c r="QT5" i="10"/>
  <c r="QS6" i="10"/>
  <c r="LA15" i="6" l="1"/>
  <c r="QR29" i="10"/>
  <c r="QR31" i="10"/>
  <c r="QS13" i="10"/>
  <c r="QQ52" i="10"/>
  <c r="QS24" i="10"/>
  <c r="QS26" i="10"/>
  <c r="QQ51" i="10"/>
  <c r="QR48" i="10"/>
  <c r="QR49" i="10"/>
  <c r="QS45" i="10"/>
  <c r="QS47" i="10"/>
  <c r="QT25" i="10"/>
  <c r="QT46" i="10"/>
  <c r="QU5" i="10"/>
  <c r="QV5" i="10" s="1"/>
  <c r="QT6" i="10"/>
  <c r="QR27" i="10"/>
  <c r="QR28" i="10"/>
  <c r="QR30" i="10"/>
  <c r="QT7" i="10"/>
  <c r="QT8" i="10"/>
  <c r="QU4" i="10"/>
  <c r="QV4" i="10" s="1"/>
  <c r="QT9" i="10"/>
  <c r="QT12" i="10"/>
  <c r="LB15" i="6" l="1"/>
  <c r="QS29" i="10"/>
  <c r="QS31" i="10"/>
  <c r="QW5" i="10"/>
  <c r="QV46" i="10"/>
  <c r="QV25" i="10"/>
  <c r="QV6" i="10"/>
  <c r="QW4" i="10"/>
  <c r="QV9" i="10"/>
  <c r="QV8" i="10"/>
  <c r="QV12" i="10"/>
  <c r="QV7" i="10"/>
  <c r="QR52" i="10"/>
  <c r="QS28" i="10"/>
  <c r="QS27" i="10"/>
  <c r="QS30" i="10"/>
  <c r="QT26" i="10"/>
  <c r="QT24" i="10"/>
  <c r="QT31" i="10" s="1"/>
  <c r="QS48" i="10"/>
  <c r="QS49" i="10"/>
  <c r="QT13" i="10"/>
  <c r="QU9" i="10"/>
  <c r="QU12" i="10"/>
  <c r="QU8" i="10"/>
  <c r="QU7" i="10"/>
  <c r="QU46" i="10"/>
  <c r="QU25" i="10"/>
  <c r="QU6" i="10"/>
  <c r="QT45" i="10"/>
  <c r="QT47" i="10"/>
  <c r="QR51" i="10"/>
  <c r="LC15" i="6" l="1"/>
  <c r="QV24" i="10"/>
  <c r="QV26" i="10"/>
  <c r="QW7" i="10"/>
  <c r="QW12" i="10"/>
  <c r="QW8" i="10"/>
  <c r="QW9" i="10"/>
  <c r="QX4" i="10"/>
  <c r="QV45" i="10"/>
  <c r="QV47" i="10"/>
  <c r="QV13" i="10"/>
  <c r="QW46" i="10"/>
  <c r="QW25" i="10"/>
  <c r="QX5" i="10"/>
  <c r="QW6" i="10"/>
  <c r="QS52" i="10"/>
  <c r="QU13" i="10"/>
  <c r="QT29" i="10"/>
  <c r="QT27" i="10"/>
  <c r="QT28" i="10"/>
  <c r="QT30" i="10"/>
  <c r="QT48" i="10"/>
  <c r="QT49" i="10"/>
  <c r="QU26" i="10"/>
  <c r="QU24" i="10"/>
  <c r="QU47" i="10"/>
  <c r="QU45" i="10"/>
  <c r="QS51" i="10"/>
  <c r="LD15" i="6" l="1"/>
  <c r="QU29" i="10"/>
  <c r="QU31" i="10"/>
  <c r="QV29" i="10"/>
  <c r="QV31" i="10"/>
  <c r="QW13" i="10"/>
  <c r="QX25" i="10"/>
  <c r="QX46" i="10"/>
  <c r="QX6" i="10"/>
  <c r="QY5" i="10"/>
  <c r="QW24" i="10"/>
  <c r="QW26" i="10"/>
  <c r="QW45" i="10"/>
  <c r="QW47" i="10"/>
  <c r="QV49" i="10"/>
  <c r="QV48" i="10"/>
  <c r="QV27" i="10"/>
  <c r="QV30" i="10"/>
  <c r="QV28" i="10"/>
  <c r="QY4" i="10"/>
  <c r="QX7" i="10"/>
  <c r="QX9" i="10"/>
  <c r="QX12" i="10"/>
  <c r="QX8" i="10"/>
  <c r="QT52" i="10"/>
  <c r="QT51" i="10"/>
  <c r="QU48" i="10"/>
  <c r="QU49" i="10"/>
  <c r="QU28" i="10"/>
  <c r="QU27" i="10"/>
  <c r="QU30" i="10"/>
  <c r="LE15" i="6" l="1"/>
  <c r="QW29" i="10"/>
  <c r="QW31" i="10"/>
  <c r="QY8" i="10"/>
  <c r="QZ4" i="10"/>
  <c r="QY12" i="10"/>
  <c r="QY7" i="10"/>
  <c r="QY9" i="10"/>
  <c r="QW30" i="10"/>
  <c r="QX47" i="10"/>
  <c r="QX45" i="10"/>
  <c r="QX13" i="10"/>
  <c r="QW28" i="10"/>
  <c r="QW27" i="10"/>
  <c r="QX26" i="10"/>
  <c r="QX24" i="10"/>
  <c r="QX31" i="10" s="1"/>
  <c r="QW48" i="10"/>
  <c r="QW49" i="10"/>
  <c r="QW51" i="10" s="1"/>
  <c r="QY25" i="10"/>
  <c r="QY46" i="10"/>
  <c r="QY6" i="10"/>
  <c r="QZ5" i="10"/>
  <c r="QV52" i="10"/>
  <c r="QV51" i="10"/>
  <c r="QU52" i="10"/>
  <c r="QU51" i="10"/>
  <c r="LF15" i="6" l="1"/>
  <c r="QY13" i="10"/>
  <c r="QZ8" i="10"/>
  <c r="RA4" i="10"/>
  <c r="QZ9" i="10"/>
  <c r="QZ7" i="10"/>
  <c r="QZ12" i="10"/>
  <c r="QY47" i="10"/>
  <c r="QY45" i="10"/>
  <c r="QX29" i="10"/>
  <c r="QX28" i="10"/>
  <c r="QX27" i="10"/>
  <c r="QY26" i="10"/>
  <c r="QY24" i="10"/>
  <c r="QX49" i="10"/>
  <c r="QX48" i="10"/>
  <c r="QW52" i="10"/>
  <c r="QZ46" i="10"/>
  <c r="QZ25" i="10"/>
  <c r="RA5" i="10"/>
  <c r="QZ6" i="10"/>
  <c r="LG15" i="6" l="1"/>
  <c r="QY29" i="10"/>
  <c r="QY31" i="10"/>
  <c r="QZ45" i="10"/>
  <c r="QZ47" i="10"/>
  <c r="QX30" i="10"/>
  <c r="QX51" i="10"/>
  <c r="QX52" i="10"/>
  <c r="QY48" i="10"/>
  <c r="QY49" i="10"/>
  <c r="RA46" i="10"/>
  <c r="RA25" i="10"/>
  <c r="RB5" i="10"/>
  <c r="RA6" i="10"/>
  <c r="QY30" i="10"/>
  <c r="QZ13" i="10"/>
  <c r="QZ24" i="10"/>
  <c r="QZ26" i="10"/>
  <c r="QY28" i="10"/>
  <c r="QY27" i="10"/>
  <c r="RA7" i="10"/>
  <c r="RB4" i="10"/>
  <c r="RA12" i="10"/>
  <c r="RA8" i="10"/>
  <c r="RA9" i="10"/>
  <c r="LH15" i="6" l="1"/>
  <c r="QZ29" i="10"/>
  <c r="QZ31" i="10"/>
  <c r="QY52" i="10"/>
  <c r="RB25" i="10"/>
  <c r="RB46" i="10"/>
  <c r="RB6" i="10"/>
  <c r="RC5" i="10"/>
  <c r="RD5" i="10" s="1"/>
  <c r="QY51" i="10"/>
  <c r="QZ30" i="10"/>
  <c r="RA24" i="10"/>
  <c r="RA31" i="10" s="1"/>
  <c r="RA26" i="10"/>
  <c r="RB7" i="10"/>
  <c r="RB9" i="10"/>
  <c r="RB12" i="10"/>
  <c r="RB8" i="10"/>
  <c r="RC4" i="10"/>
  <c r="RD4" i="10" s="1"/>
  <c r="QZ28" i="10"/>
  <c r="QZ27" i="10"/>
  <c r="RA45" i="10"/>
  <c r="RA47" i="10"/>
  <c r="QZ48" i="10"/>
  <c r="QZ49" i="10"/>
  <c r="RA13" i="10"/>
  <c r="LI15" i="6" l="1"/>
  <c r="RE4" i="10"/>
  <c r="RD7" i="10"/>
  <c r="RD8" i="10"/>
  <c r="RD9" i="10"/>
  <c r="RD12" i="10"/>
  <c r="RD6" i="10"/>
  <c r="RD46" i="10"/>
  <c r="RD25" i="10"/>
  <c r="RE5" i="10"/>
  <c r="QZ51" i="10"/>
  <c r="RA28" i="10"/>
  <c r="RA27" i="10"/>
  <c r="QZ52" i="10"/>
  <c r="RB13" i="10"/>
  <c r="RB45" i="10"/>
  <c r="RB47" i="10"/>
  <c r="RC9" i="10"/>
  <c r="RC8" i="10"/>
  <c r="RC12" i="10"/>
  <c r="RC7" i="10"/>
  <c r="RA29" i="10"/>
  <c r="RB26" i="10"/>
  <c r="RB24" i="10"/>
  <c r="RB31" i="10" s="1"/>
  <c r="RA49" i="10"/>
  <c r="RA48" i="10"/>
  <c r="RC46" i="10"/>
  <c r="RC25" i="10"/>
  <c r="RC6" i="10"/>
  <c r="LJ15" i="6" l="1"/>
  <c r="RD13" i="10"/>
  <c r="RD24" i="10"/>
  <c r="RD26" i="10"/>
  <c r="RD45" i="10"/>
  <c r="RD47" i="10"/>
  <c r="RF5" i="10"/>
  <c r="RE46" i="10"/>
  <c r="RE25" i="10"/>
  <c r="RE6" i="10"/>
  <c r="RE8" i="10"/>
  <c r="RF4" i="10"/>
  <c r="RE7" i="10"/>
  <c r="RE9" i="10"/>
  <c r="RE12" i="10"/>
  <c r="RA52" i="10"/>
  <c r="RC13" i="10"/>
  <c r="RC47" i="10"/>
  <c r="RC45" i="10"/>
  <c r="RA51" i="10"/>
  <c r="RA30" i="10"/>
  <c r="RB29" i="10"/>
  <c r="RB28" i="10"/>
  <c r="RB27" i="10"/>
  <c r="RC26" i="10"/>
  <c r="RC24" i="10"/>
  <c r="RB49" i="10"/>
  <c r="RB48" i="10"/>
  <c r="LK15" i="6" l="1"/>
  <c r="RC29" i="10"/>
  <c r="RC31" i="10"/>
  <c r="RD29" i="10"/>
  <c r="RD31" i="10"/>
  <c r="RE13" i="10"/>
  <c r="RF9" i="10"/>
  <c r="RF12" i="10"/>
  <c r="RF8" i="10"/>
  <c r="RF7" i="10"/>
  <c r="RG4" i="10"/>
  <c r="RE45" i="10"/>
  <c r="RE47" i="10"/>
  <c r="RD49" i="10"/>
  <c r="RD48" i="10"/>
  <c r="RF46" i="10"/>
  <c r="RF25" i="10"/>
  <c r="RG5" i="10"/>
  <c r="RF6" i="10"/>
  <c r="RE24" i="10"/>
  <c r="RE31" i="10" s="1"/>
  <c r="RE26" i="10"/>
  <c r="RD27" i="10"/>
  <c r="RD28" i="10"/>
  <c r="RD30" i="10"/>
  <c r="RC27" i="10"/>
  <c r="RC28" i="10"/>
  <c r="RC30" i="10"/>
  <c r="RB30" i="10"/>
  <c r="RB51" i="10"/>
  <c r="RB52" i="10"/>
  <c r="RC49" i="10"/>
  <c r="RC48" i="10"/>
  <c r="LL15" i="6" l="1"/>
  <c r="RF45" i="10"/>
  <c r="RF47" i="10"/>
  <c r="RE30" i="10"/>
  <c r="RE27" i="10"/>
  <c r="RE28" i="10"/>
  <c r="RF24" i="10"/>
  <c r="RF26" i="10"/>
  <c r="RE48" i="10"/>
  <c r="RE49" i="10"/>
  <c r="RE29" i="10"/>
  <c r="RG25" i="10"/>
  <c r="RG46" i="10"/>
  <c r="RG6" i="10"/>
  <c r="RH5" i="10"/>
  <c r="RG12" i="10"/>
  <c r="RH4" i="10"/>
  <c r="RG8" i="10"/>
  <c r="RG7" i="10"/>
  <c r="RG9" i="10"/>
  <c r="RF13" i="10"/>
  <c r="RC52" i="10"/>
  <c r="RD52" i="10"/>
  <c r="RD51" i="10"/>
  <c r="RC51" i="10"/>
  <c r="LM15" i="6" l="1"/>
  <c r="RF29" i="10"/>
  <c r="RF31" i="10"/>
  <c r="RE51" i="10"/>
  <c r="RE52" i="10"/>
  <c r="RG13" i="10"/>
  <c r="RH46" i="10"/>
  <c r="RH25" i="10"/>
  <c r="RH6" i="10"/>
  <c r="RI5" i="10"/>
  <c r="RF48" i="10"/>
  <c r="RF49" i="10"/>
  <c r="RH7" i="10"/>
  <c r="RH9" i="10"/>
  <c r="RH8" i="10"/>
  <c r="RH12" i="10"/>
  <c r="RI4" i="10"/>
  <c r="RG45" i="10"/>
  <c r="RG47" i="10"/>
  <c r="RF30" i="10"/>
  <c r="RF27" i="10"/>
  <c r="RF28" i="10"/>
  <c r="RG24" i="10"/>
  <c r="RG26" i="10"/>
  <c r="LN15" i="6" l="1"/>
  <c r="RG29" i="10"/>
  <c r="RG31" i="10"/>
  <c r="RH13" i="10"/>
  <c r="RH24" i="10"/>
  <c r="RH26" i="10"/>
  <c r="RG48" i="10"/>
  <c r="RG49" i="10"/>
  <c r="RG27" i="10"/>
  <c r="RG30" i="10"/>
  <c r="RG28" i="10"/>
  <c r="RF52" i="10"/>
  <c r="RI7" i="10"/>
  <c r="RI9" i="10"/>
  <c r="RI12" i="10"/>
  <c r="RI8" i="10"/>
  <c r="RJ4" i="10"/>
  <c r="RK4" i="10" s="1"/>
  <c r="RH45" i="10"/>
  <c r="RH47" i="10"/>
  <c r="RF51" i="10"/>
  <c r="RI25" i="10"/>
  <c r="RI46" i="10"/>
  <c r="RI6" i="10"/>
  <c r="RJ5" i="10"/>
  <c r="RK5" i="10" s="1"/>
  <c r="LO15" i="6" l="1"/>
  <c r="RH29" i="10"/>
  <c r="RH31" i="10"/>
  <c r="RK46" i="10"/>
  <c r="RK25" i="10"/>
  <c r="RK6" i="10"/>
  <c r="RL5" i="10"/>
  <c r="RK7" i="10"/>
  <c r="RK8" i="10"/>
  <c r="RL4" i="10"/>
  <c r="RK9" i="10"/>
  <c r="RK12" i="10"/>
  <c r="RG52" i="10"/>
  <c r="RI45" i="10"/>
  <c r="RI47" i="10"/>
  <c r="RI24" i="10"/>
  <c r="RI31" i="10" s="1"/>
  <c r="RI26" i="10"/>
  <c r="RI13" i="10"/>
  <c r="RJ46" i="10"/>
  <c r="RJ25" i="10"/>
  <c r="RJ6" i="10"/>
  <c r="RJ12" i="10"/>
  <c r="RJ8" i="10"/>
  <c r="RJ7" i="10"/>
  <c r="RJ9" i="10"/>
  <c r="RG51" i="10"/>
  <c r="RH27" i="10"/>
  <c r="RH28" i="10"/>
  <c r="RH30" i="10"/>
  <c r="RH49" i="10"/>
  <c r="RH48" i="10"/>
  <c r="LP15" i="6" l="1"/>
  <c r="RM4" i="10"/>
  <c r="RL8" i="10"/>
  <c r="RL9" i="10"/>
  <c r="RL7" i="10"/>
  <c r="RL12" i="10"/>
  <c r="RK26" i="10"/>
  <c r="RK24" i="10"/>
  <c r="RK13" i="10"/>
  <c r="RM5" i="10"/>
  <c r="RL25" i="10"/>
  <c r="RL46" i="10"/>
  <c r="RL6" i="10"/>
  <c r="RK45" i="10"/>
  <c r="RK47" i="10"/>
  <c r="RJ13" i="10"/>
  <c r="RI30" i="10"/>
  <c r="RI27" i="10"/>
  <c r="RI28" i="10"/>
  <c r="RJ45" i="10"/>
  <c r="RJ47" i="10"/>
  <c r="RH52" i="10"/>
  <c r="RH51" i="10"/>
  <c r="RJ24" i="10"/>
  <c r="RJ31" i="10" s="1"/>
  <c r="RJ26" i="10"/>
  <c r="RI29" i="10"/>
  <c r="RI48" i="10"/>
  <c r="RI49" i="10"/>
  <c r="LQ15" i="6" l="1"/>
  <c r="RK29" i="10"/>
  <c r="RK31" i="10"/>
  <c r="RL13" i="10"/>
  <c r="RL24" i="10"/>
  <c r="RL26" i="10"/>
  <c r="RM6" i="10"/>
  <c r="RM25" i="10"/>
  <c r="RN5" i="10"/>
  <c r="RM46" i="10"/>
  <c r="RK48" i="10"/>
  <c r="RK49" i="10"/>
  <c r="RK27" i="10"/>
  <c r="RK28" i="10"/>
  <c r="RK30" i="10"/>
  <c r="RL47" i="10"/>
  <c r="RL45" i="10"/>
  <c r="RM7" i="10"/>
  <c r="RM9" i="10"/>
  <c r="RM8" i="10"/>
  <c r="RM12" i="10"/>
  <c r="RN4" i="10"/>
  <c r="RI51" i="10"/>
  <c r="RJ48" i="10"/>
  <c r="RJ49" i="10"/>
  <c r="RI52" i="10"/>
  <c r="RJ30" i="10"/>
  <c r="RJ27" i="10"/>
  <c r="RJ28" i="10"/>
  <c r="RJ29" i="10"/>
  <c r="LR15" i="6" l="1"/>
  <c r="RL29" i="10"/>
  <c r="RL31" i="10"/>
  <c r="RM13" i="10"/>
  <c r="RL48" i="10"/>
  <c r="RL49" i="10"/>
  <c r="RM45" i="10"/>
  <c r="RM47" i="10"/>
  <c r="RN46" i="10"/>
  <c r="RN25" i="10"/>
  <c r="RO5" i="10"/>
  <c r="RN6" i="10"/>
  <c r="RO4" i="10"/>
  <c r="RN12" i="10"/>
  <c r="RN8" i="10"/>
  <c r="RN7" i="10"/>
  <c r="RN9" i="10"/>
  <c r="RM24" i="10"/>
  <c r="RM26" i="10"/>
  <c r="RL27" i="10"/>
  <c r="RL28" i="10"/>
  <c r="RL30" i="10"/>
  <c r="RK51" i="10"/>
  <c r="RK52" i="10"/>
  <c r="RJ51" i="10"/>
  <c r="RJ52" i="10"/>
  <c r="LS15" i="6" l="1"/>
  <c r="RM29" i="10"/>
  <c r="RM31" i="10"/>
  <c r="RL51" i="10"/>
  <c r="RN13" i="10"/>
  <c r="RL52" i="10"/>
  <c r="RM27" i="10"/>
  <c r="RM28" i="10"/>
  <c r="RM30" i="10"/>
  <c r="RO46" i="10"/>
  <c r="RO25" i="10"/>
  <c r="RP5" i="10"/>
  <c r="RO6" i="10"/>
  <c r="RO8" i="10"/>
  <c r="RO7" i="10"/>
  <c r="RP4" i="10"/>
  <c r="RO9" i="10"/>
  <c r="RO12" i="10"/>
  <c r="RN24" i="10"/>
  <c r="RN26" i="10"/>
  <c r="RN45" i="10"/>
  <c r="RN47" i="10"/>
  <c r="RM49" i="10"/>
  <c r="RM48" i="10"/>
  <c r="LT15" i="6" l="1"/>
  <c r="RN29" i="10"/>
  <c r="RN31" i="10"/>
  <c r="RO13" i="10"/>
  <c r="RO24" i="10"/>
  <c r="RO31" i="10" s="1"/>
  <c r="RO26" i="10"/>
  <c r="RM52" i="10"/>
  <c r="RN48" i="10"/>
  <c r="RN49" i="10"/>
  <c r="RP9" i="10"/>
  <c r="RP12" i="10"/>
  <c r="RQ4" i="10"/>
  <c r="RR4" i="10" s="1"/>
  <c r="RP8" i="10"/>
  <c r="RP7" i="10"/>
  <c r="RO47" i="10"/>
  <c r="RO45" i="10"/>
  <c r="RP46" i="10"/>
  <c r="RP25" i="10"/>
  <c r="RQ5" i="10"/>
  <c r="RR5" i="10" s="1"/>
  <c r="RP6" i="10"/>
  <c r="RM51" i="10"/>
  <c r="RN28" i="10"/>
  <c r="RN30" i="10"/>
  <c r="RN27" i="10"/>
  <c r="LU15" i="6" l="1"/>
  <c r="RR25" i="10"/>
  <c r="RR6" i="10"/>
  <c r="RS5" i="10"/>
  <c r="RR46" i="10"/>
  <c r="RR7" i="10"/>
  <c r="RS4" i="10"/>
  <c r="RR8" i="10"/>
  <c r="RR9" i="10"/>
  <c r="RR12" i="10"/>
  <c r="RP13" i="10"/>
  <c r="RP45" i="10"/>
  <c r="RP47" i="10"/>
  <c r="RQ25" i="10"/>
  <c r="RQ46" i="10"/>
  <c r="RQ6" i="10"/>
  <c r="RN51" i="10"/>
  <c r="RO27" i="10"/>
  <c r="RO28" i="10"/>
  <c r="RO30" i="10"/>
  <c r="RO48" i="10"/>
  <c r="RO49" i="10"/>
  <c r="RQ7" i="10"/>
  <c r="RQ9" i="10"/>
  <c r="RQ8" i="10"/>
  <c r="RQ12" i="10"/>
  <c r="RN52" i="10"/>
  <c r="RP26" i="10"/>
  <c r="RP24" i="10"/>
  <c r="RO29" i="10"/>
  <c r="LV15" i="6" l="1"/>
  <c r="RP29" i="10"/>
  <c r="RP31" i="10"/>
  <c r="RR13" i="10"/>
  <c r="RR47" i="10"/>
  <c r="RR45" i="10"/>
  <c r="RR24" i="10"/>
  <c r="RR26" i="10"/>
  <c r="RS46" i="10"/>
  <c r="RS25" i="10"/>
  <c r="RS6" i="10"/>
  <c r="RT5" i="10"/>
  <c r="RT4" i="10"/>
  <c r="RS8" i="10"/>
  <c r="RS12" i="10"/>
  <c r="RS9" i="10"/>
  <c r="RS7" i="10"/>
  <c r="RQ13" i="10"/>
  <c r="RQ24" i="10"/>
  <c r="RQ26" i="10"/>
  <c r="RP27" i="10"/>
  <c r="RP28" i="10"/>
  <c r="RP30" i="10"/>
  <c r="RO52" i="10"/>
  <c r="RO51" i="10"/>
  <c r="RQ45" i="10"/>
  <c r="RQ47" i="10"/>
  <c r="RP48" i="10"/>
  <c r="RP49" i="10"/>
  <c r="LW15" i="6" l="1"/>
  <c r="RR29" i="10"/>
  <c r="RR31" i="10"/>
  <c r="RQ29" i="10"/>
  <c r="RQ31" i="10"/>
  <c r="RS13" i="10"/>
  <c r="RT6" i="10"/>
  <c r="RU5" i="10"/>
  <c r="RT46" i="10"/>
  <c r="RT25" i="10"/>
  <c r="RS45" i="10"/>
  <c r="RS47" i="10"/>
  <c r="RR48" i="10"/>
  <c r="RR49" i="10"/>
  <c r="RU4" i="10"/>
  <c r="RT7" i="10"/>
  <c r="RT9" i="10"/>
  <c r="RT8" i="10"/>
  <c r="RT12" i="10"/>
  <c r="RS24" i="10"/>
  <c r="RS26" i="10"/>
  <c r="RR28" i="10"/>
  <c r="RR30" i="10"/>
  <c r="RR27" i="10"/>
  <c r="RP51" i="10"/>
  <c r="RP52" i="10"/>
  <c r="RQ49" i="10"/>
  <c r="RQ48" i="10"/>
  <c r="RQ27" i="10"/>
  <c r="RQ28" i="10"/>
  <c r="RQ30" i="10"/>
  <c r="LX15" i="6" l="1"/>
  <c r="RS29" i="10"/>
  <c r="RS31" i="10"/>
  <c r="RT13" i="10"/>
  <c r="RS48" i="10"/>
  <c r="RS49" i="10"/>
  <c r="RU46" i="10"/>
  <c r="RU25" i="10"/>
  <c r="RV5" i="10"/>
  <c r="RU6" i="10"/>
  <c r="RS27" i="10"/>
  <c r="RS28" i="10"/>
  <c r="RS30" i="10"/>
  <c r="RT24" i="10"/>
  <c r="RT31" i="10" s="1"/>
  <c r="RT26" i="10"/>
  <c r="RV4" i="10"/>
  <c r="RU12" i="10"/>
  <c r="RU8" i="10"/>
  <c r="RU7" i="10"/>
  <c r="RU9" i="10"/>
  <c r="RT45" i="10"/>
  <c r="RT47" i="10"/>
  <c r="RR52" i="10"/>
  <c r="RR51" i="10"/>
  <c r="RQ52" i="10"/>
  <c r="RQ51" i="10"/>
  <c r="LY15" i="6" l="1"/>
  <c r="RS51" i="10"/>
  <c r="RU13" i="10"/>
  <c r="RU45" i="10"/>
  <c r="RU47" i="10"/>
  <c r="RS52" i="10"/>
  <c r="RT48" i="10"/>
  <c r="RT49" i="10"/>
  <c r="RT28" i="10"/>
  <c r="RT30" i="10"/>
  <c r="RT27" i="10"/>
  <c r="RV9" i="10"/>
  <c r="RV12" i="10"/>
  <c r="RV8" i="10"/>
  <c r="RV7" i="10"/>
  <c r="RW4" i="10"/>
  <c r="RV25" i="10"/>
  <c r="RV46" i="10"/>
  <c r="RW5" i="10"/>
  <c r="RV6" i="10"/>
  <c r="RT29" i="10"/>
  <c r="RU24" i="10"/>
  <c r="RU26" i="10"/>
  <c r="LZ15" i="6" l="1"/>
  <c r="RU29" i="10"/>
  <c r="RU31" i="10"/>
  <c r="RV13" i="10"/>
  <c r="RX4" i="10"/>
  <c r="RY4" i="10" s="1"/>
  <c r="RW8" i="10"/>
  <c r="RW7" i="10"/>
  <c r="RW9" i="10"/>
  <c r="RW12" i="10"/>
  <c r="RW46" i="10"/>
  <c r="RW25" i="10"/>
  <c r="RX5" i="10"/>
  <c r="RY5" i="10" s="1"/>
  <c r="RW6" i="10"/>
  <c r="RT51" i="10"/>
  <c r="RU28" i="10"/>
  <c r="RU30" i="10"/>
  <c r="RU27" i="10"/>
  <c r="RV45" i="10"/>
  <c r="RV47" i="10"/>
  <c r="RT52" i="10"/>
  <c r="RU49" i="10"/>
  <c r="RU48" i="10"/>
  <c r="RV24" i="10"/>
  <c r="RV26" i="10"/>
  <c r="MA15" i="6" l="1"/>
  <c r="RV29" i="10"/>
  <c r="RV31" i="10"/>
  <c r="RZ4" i="10"/>
  <c r="RY9" i="10"/>
  <c r="RY7" i="10"/>
  <c r="RY8" i="10"/>
  <c r="RY12" i="10"/>
  <c r="RY6" i="10"/>
  <c r="RY46" i="10"/>
  <c r="RY25" i="10"/>
  <c r="RZ5" i="10"/>
  <c r="RU52" i="10"/>
  <c r="RW24" i="10"/>
  <c r="RW26" i="10"/>
  <c r="RW47" i="10"/>
  <c r="RW45" i="10"/>
  <c r="RX8" i="10"/>
  <c r="RX12" i="10"/>
  <c r="RX7" i="10"/>
  <c r="RX9" i="10"/>
  <c r="RV28" i="10"/>
  <c r="RV30" i="10"/>
  <c r="RV27" i="10"/>
  <c r="RV48" i="10"/>
  <c r="RV49" i="10"/>
  <c r="RU51" i="10"/>
  <c r="RX46" i="10"/>
  <c r="RX25" i="10"/>
  <c r="RX6" i="10"/>
  <c r="RW13" i="10"/>
  <c r="MB15" i="6" l="1"/>
  <c r="RW29" i="10"/>
  <c r="RW31" i="10"/>
  <c r="RY13" i="10"/>
  <c r="RY47" i="10"/>
  <c r="RY45" i="10"/>
  <c r="RY24" i="10"/>
  <c r="RY31" i="10" s="1"/>
  <c r="RY26" i="10"/>
  <c r="SA5" i="10"/>
  <c r="RZ46" i="10"/>
  <c r="RZ25" i="10"/>
  <c r="RZ6" i="10"/>
  <c r="SA4" i="10"/>
  <c r="RZ7" i="10"/>
  <c r="RZ9" i="10"/>
  <c r="RZ12" i="10"/>
  <c r="RZ8" i="10"/>
  <c r="RV52" i="10"/>
  <c r="RV51" i="10"/>
  <c r="RX13" i="10"/>
  <c r="RX24" i="10"/>
  <c r="RX26" i="10"/>
  <c r="RW48" i="10"/>
  <c r="RW49" i="10"/>
  <c r="RX45" i="10"/>
  <c r="RX47" i="10"/>
  <c r="RW27" i="10"/>
  <c r="RW28" i="10"/>
  <c r="RW30" i="10"/>
  <c r="MC15" i="6" l="1"/>
  <c r="RX29" i="10"/>
  <c r="RX31" i="10"/>
  <c r="RZ13" i="10"/>
  <c r="RY28" i="10"/>
  <c r="RY27" i="10"/>
  <c r="SA8" i="10"/>
  <c r="SA7" i="10"/>
  <c r="SB4" i="10"/>
  <c r="SA9" i="10"/>
  <c r="SA12" i="10"/>
  <c r="SA46" i="10"/>
  <c r="SA25" i="10"/>
  <c r="SB5" i="10"/>
  <c r="SA6" i="10"/>
  <c r="RY29" i="10"/>
  <c r="RY48" i="10"/>
  <c r="RY49" i="10"/>
  <c r="RZ45" i="10"/>
  <c r="RZ47" i="10"/>
  <c r="RZ24" i="10"/>
  <c r="RZ31" i="10" s="1"/>
  <c r="RZ26" i="10"/>
  <c r="RW51" i="10"/>
  <c r="RW52" i="10"/>
  <c r="RX48" i="10"/>
  <c r="RX49" i="10"/>
  <c r="RX28" i="10"/>
  <c r="RX30" i="10"/>
  <c r="RX27" i="10"/>
  <c r="MD15" i="6" l="1"/>
  <c r="SA13" i="10"/>
  <c r="SA45" i="10"/>
  <c r="SA47" i="10"/>
  <c r="RZ27" i="10"/>
  <c r="RZ28" i="10"/>
  <c r="SB46" i="10"/>
  <c r="SB25" i="10"/>
  <c r="SB6" i="10"/>
  <c r="SC5" i="10"/>
  <c r="RZ29" i="10"/>
  <c r="RZ48" i="10"/>
  <c r="RZ49" i="10"/>
  <c r="SA24" i="10"/>
  <c r="SA31" i="10" s="1"/>
  <c r="SA26" i="10"/>
  <c r="SB12" i="10"/>
  <c r="SC4" i="10"/>
  <c r="SB8" i="10"/>
  <c r="SB7" i="10"/>
  <c r="SB9" i="10"/>
  <c r="RX51" i="10"/>
  <c r="RY51" i="10"/>
  <c r="RY52" i="10"/>
  <c r="RX52" i="10"/>
  <c r="ME15" i="6" l="1"/>
  <c r="RZ51" i="10"/>
  <c r="RZ52" i="10"/>
  <c r="SB13" i="10"/>
  <c r="SA27" i="10"/>
  <c r="SA28" i="10"/>
  <c r="SB24" i="10"/>
  <c r="SB31" i="10" s="1"/>
  <c r="SB26" i="10"/>
  <c r="SB45" i="10"/>
  <c r="SB47" i="10"/>
  <c r="SC7" i="10"/>
  <c r="SC9" i="10"/>
  <c r="SC8" i="10"/>
  <c r="SC12" i="10"/>
  <c r="SD4" i="10"/>
  <c r="SE4" i="10" s="1"/>
  <c r="SA29" i="10"/>
  <c r="SC46" i="10"/>
  <c r="SC25" i="10"/>
  <c r="SC6" i="10"/>
  <c r="SD5" i="10"/>
  <c r="SE5" i="10" s="1"/>
  <c r="SA48" i="10"/>
  <c r="SA49" i="10"/>
  <c r="MF15" i="6" l="1"/>
  <c r="SE25" i="10"/>
  <c r="SE6" i="10"/>
  <c r="SF5" i="10"/>
  <c r="SE46" i="10"/>
  <c r="SF4" i="10"/>
  <c r="SE8" i="10"/>
  <c r="SE9" i="10"/>
  <c r="SE7" i="10"/>
  <c r="SE12" i="10"/>
  <c r="SA51" i="10"/>
  <c r="SB27" i="10"/>
  <c r="SB28" i="10"/>
  <c r="SA52" i="10"/>
  <c r="SC24" i="10"/>
  <c r="SC26" i="10"/>
  <c r="SC13" i="10"/>
  <c r="SB48" i="10"/>
  <c r="SB49" i="10"/>
  <c r="SC45" i="10"/>
  <c r="SC47" i="10"/>
  <c r="SD7" i="10"/>
  <c r="SD9" i="10"/>
  <c r="SD12" i="10"/>
  <c r="SD8" i="10"/>
  <c r="SD46" i="10"/>
  <c r="SD25" i="10"/>
  <c r="SD6" i="10"/>
  <c r="SB29" i="10"/>
  <c r="MG15" i="6" l="1"/>
  <c r="SC29" i="10"/>
  <c r="SC31" i="10"/>
  <c r="SE13" i="10"/>
  <c r="SG5" i="10"/>
  <c r="SF25" i="10"/>
  <c r="SF46" i="10"/>
  <c r="SF6" i="10"/>
  <c r="SF7" i="10"/>
  <c r="SF8" i="10"/>
  <c r="SG4" i="10"/>
  <c r="SF12" i="10"/>
  <c r="SF9" i="10"/>
  <c r="SE47" i="10"/>
  <c r="SE45" i="10"/>
  <c r="SE26" i="10"/>
  <c r="SE24" i="10"/>
  <c r="SE31" i="10" s="1"/>
  <c r="SD26" i="10"/>
  <c r="SD24" i="10"/>
  <c r="SD31" i="10" s="1"/>
  <c r="SC27" i="10"/>
  <c r="SC28" i="10"/>
  <c r="SB51" i="10"/>
  <c r="SB52" i="10"/>
  <c r="SD13" i="10"/>
  <c r="SD47" i="10"/>
  <c r="SD45" i="10"/>
  <c r="SC48" i="10"/>
  <c r="SC49" i="10"/>
  <c r="MH15" i="6" l="1"/>
  <c r="SF13" i="10"/>
  <c r="SE28" i="10"/>
  <c r="SE27" i="10"/>
  <c r="SE30" i="10"/>
  <c r="SE29" i="10"/>
  <c r="SH4" i="10"/>
  <c r="SG9" i="10"/>
  <c r="SG7" i="10"/>
  <c r="SG12" i="10"/>
  <c r="SG8" i="10"/>
  <c r="SF45" i="10"/>
  <c r="SF47" i="10"/>
  <c r="SF26" i="10"/>
  <c r="SF24" i="10"/>
  <c r="SF31" i="10" s="1"/>
  <c r="SE48" i="10"/>
  <c r="SE49" i="10"/>
  <c r="SG46" i="10"/>
  <c r="SG6" i="10"/>
  <c r="SG25" i="10"/>
  <c r="SH5" i="10"/>
  <c r="SC51" i="10"/>
  <c r="SC52" i="10"/>
  <c r="SD27" i="10"/>
  <c r="SD28" i="10"/>
  <c r="SD48" i="10"/>
  <c r="SD49" i="10"/>
  <c r="SD29" i="10"/>
  <c r="MI15" i="6" l="1"/>
  <c r="SG13" i="10"/>
  <c r="SF29" i="10"/>
  <c r="SF27" i="10"/>
  <c r="SF28" i="10"/>
  <c r="SF30" i="10"/>
  <c r="SG24" i="10"/>
  <c r="SG26" i="10"/>
  <c r="SF48" i="10"/>
  <c r="SF49" i="10"/>
  <c r="SF51" i="10" s="1"/>
  <c r="SI5" i="10"/>
  <c r="SH46" i="10"/>
  <c r="SH6" i="10"/>
  <c r="SH25" i="10"/>
  <c r="SG45" i="10"/>
  <c r="SG47" i="10"/>
  <c r="SI4" i="10"/>
  <c r="SH9" i="10"/>
  <c r="SH7" i="10"/>
  <c r="SH12" i="10"/>
  <c r="SH8" i="10"/>
  <c r="SD52" i="10"/>
  <c r="SE51" i="10"/>
  <c r="SE52" i="10"/>
  <c r="SD51" i="10"/>
  <c r="MJ15" i="6" l="1"/>
  <c r="SG29" i="10"/>
  <c r="SG31" i="10"/>
  <c r="SH13" i="10"/>
  <c r="SG48" i="10"/>
  <c r="SG49" i="10"/>
  <c r="SF52" i="10"/>
  <c r="SH47" i="10"/>
  <c r="SH45" i="10"/>
  <c r="SH48" i="10" s="1"/>
  <c r="SI9" i="10"/>
  <c r="SJ4" i="10"/>
  <c r="SI8" i="10"/>
  <c r="SI7" i="10"/>
  <c r="SI12" i="10"/>
  <c r="SH26" i="10"/>
  <c r="SH24" i="10"/>
  <c r="SI46" i="10"/>
  <c r="SI25" i="10"/>
  <c r="SI6" i="10"/>
  <c r="SJ5" i="10"/>
  <c r="SG28" i="10"/>
  <c r="SG27" i="10"/>
  <c r="SG30" i="10"/>
  <c r="RY30" i="10"/>
  <c r="MK15" i="6" l="1"/>
  <c r="SH29" i="10"/>
  <c r="SH31" i="10"/>
  <c r="SH52" i="10"/>
  <c r="SG52" i="10"/>
  <c r="SH49" i="10"/>
  <c r="SG51" i="10"/>
  <c r="SI24" i="10"/>
  <c r="SI31" i="10" s="1"/>
  <c r="SI26" i="10"/>
  <c r="SJ46" i="10"/>
  <c r="SJ25" i="10"/>
  <c r="SK5" i="10"/>
  <c r="SJ6" i="10"/>
  <c r="SI13" i="10"/>
  <c r="SH28" i="10"/>
  <c r="SH27" i="10"/>
  <c r="SH30" i="10"/>
  <c r="SI45" i="10"/>
  <c r="SI48" i="10" s="1"/>
  <c r="SI47" i="10"/>
  <c r="SJ7" i="10"/>
  <c r="SJ8" i="10"/>
  <c r="SJ12" i="10"/>
  <c r="SJ9" i="10"/>
  <c r="SK4" i="10"/>
  <c r="RZ30" i="10"/>
  <c r="ML15" i="6" l="1"/>
  <c r="SI52" i="10"/>
  <c r="SH51" i="10"/>
  <c r="SJ13" i="10"/>
  <c r="SK9" i="10"/>
  <c r="SK7" i="10"/>
  <c r="SK12" i="10"/>
  <c r="SK8" i="10"/>
  <c r="SL4" i="10"/>
  <c r="SM4" i="10" s="1"/>
  <c r="SJ47" i="10"/>
  <c r="SJ45" i="10"/>
  <c r="SK46" i="10"/>
  <c r="SK25" i="10"/>
  <c r="SL5" i="10"/>
  <c r="SM5" i="10" s="1"/>
  <c r="SK6" i="10"/>
  <c r="SI29" i="10"/>
  <c r="SI28" i="10"/>
  <c r="SI27" i="10"/>
  <c r="SI30" i="10"/>
  <c r="SI49" i="10"/>
  <c r="SJ26" i="10"/>
  <c r="SJ24" i="10"/>
  <c r="SJ31" i="10" s="1"/>
  <c r="MM15" i="6" l="1"/>
  <c r="SM7" i="10"/>
  <c r="SN4" i="10"/>
  <c r="SM8" i="10"/>
  <c r="SM12" i="10"/>
  <c r="SM9" i="10"/>
  <c r="SM46" i="10"/>
  <c r="SM25" i="10"/>
  <c r="SN5" i="10"/>
  <c r="SM6" i="10"/>
  <c r="SK13" i="10"/>
  <c r="SJ29" i="10"/>
  <c r="SJ27" i="10"/>
  <c r="SJ28" i="10"/>
  <c r="SJ30" i="10"/>
  <c r="SI51" i="10"/>
  <c r="SK26" i="10"/>
  <c r="SK24" i="10"/>
  <c r="SK47" i="10"/>
  <c r="SK45" i="10"/>
  <c r="SL12" i="10"/>
  <c r="SL9" i="10"/>
  <c r="SL8" i="10"/>
  <c r="SL7" i="10"/>
  <c r="SL25" i="10"/>
  <c r="SL6" i="10"/>
  <c r="SL46" i="10"/>
  <c r="SJ48" i="10"/>
  <c r="SJ49" i="10"/>
  <c r="SA30" i="10"/>
  <c r="MN15" i="6" l="1"/>
  <c r="SK29" i="10"/>
  <c r="SK31" i="10"/>
  <c r="SM24" i="10"/>
  <c r="SM31" i="10" s="1"/>
  <c r="SM26" i="10"/>
  <c r="SM45" i="10"/>
  <c r="SM47" i="10"/>
  <c r="SO4" i="10"/>
  <c r="SN8" i="10"/>
  <c r="SN9" i="10"/>
  <c r="SN7" i="10"/>
  <c r="SN12" i="10"/>
  <c r="SN25" i="10"/>
  <c r="SN6" i="10"/>
  <c r="SO5" i="10"/>
  <c r="SN46" i="10"/>
  <c r="SM13" i="10"/>
  <c r="SJ51" i="10"/>
  <c r="SL13" i="10"/>
  <c r="SK48" i="10"/>
  <c r="SK49" i="10"/>
  <c r="SJ52" i="10"/>
  <c r="SL47" i="10"/>
  <c r="SL45" i="10"/>
  <c r="SL26" i="10"/>
  <c r="SL24" i="10"/>
  <c r="SL31" i="10" s="1"/>
  <c r="SK28" i="10"/>
  <c r="SK27" i="10"/>
  <c r="SK30" i="10"/>
  <c r="SB30" i="10"/>
  <c r="SC30" i="10"/>
  <c r="MO15" i="6" l="1"/>
  <c r="SM29" i="10"/>
  <c r="SO6" i="10"/>
  <c r="SP5" i="10"/>
  <c r="SO46" i="10"/>
  <c r="SO25" i="10"/>
  <c r="SO9" i="10"/>
  <c r="SO8" i="10"/>
  <c r="SO12" i="10"/>
  <c r="SP4" i="10"/>
  <c r="SO7" i="10"/>
  <c r="SN45" i="10"/>
  <c r="SN47" i="10"/>
  <c r="SN26" i="10"/>
  <c r="SN24" i="10"/>
  <c r="SN31" i="10" s="1"/>
  <c r="SM48" i="10"/>
  <c r="SM49" i="10"/>
  <c r="SN13" i="10"/>
  <c r="SM27" i="10"/>
  <c r="SM28" i="10"/>
  <c r="SL48" i="10"/>
  <c r="SL49" i="10"/>
  <c r="SK51" i="10"/>
  <c r="SK52" i="10"/>
  <c r="SL29" i="10"/>
  <c r="SL28" i="10"/>
  <c r="SL27" i="10"/>
  <c r="SL30" i="10"/>
  <c r="MP15" i="6" l="1"/>
  <c r="SN29" i="10"/>
  <c r="SO13" i="10"/>
  <c r="SO24" i="10"/>
  <c r="SO31" i="10" s="1"/>
  <c r="SO26" i="10"/>
  <c r="SN27" i="10"/>
  <c r="SN28" i="10"/>
  <c r="SN48" i="10"/>
  <c r="SN49" i="10"/>
  <c r="SO45" i="10"/>
  <c r="SO47" i="10"/>
  <c r="SP25" i="10"/>
  <c r="SP46" i="10"/>
  <c r="SQ5" i="10"/>
  <c r="SP6" i="10"/>
  <c r="SP9" i="10"/>
  <c r="SQ4" i="10"/>
  <c r="SP12" i="10"/>
  <c r="SP8" i="10"/>
  <c r="SP7" i="10"/>
  <c r="SL52" i="10"/>
  <c r="SM52" i="10"/>
  <c r="SM51" i="10"/>
  <c r="SL51" i="10"/>
  <c r="SD30" i="10"/>
  <c r="MQ15" i="6" l="1"/>
  <c r="SN51" i="10"/>
  <c r="SN52" i="10"/>
  <c r="SO29" i="10"/>
  <c r="SP45" i="10"/>
  <c r="SP47" i="10"/>
  <c r="SP24" i="10"/>
  <c r="SP31" i="10" s="1"/>
  <c r="SP26" i="10"/>
  <c r="SO48" i="10"/>
  <c r="SO49" i="10"/>
  <c r="SQ7" i="10"/>
  <c r="SR4" i="10"/>
  <c r="SS4" i="10" s="1"/>
  <c r="SQ9" i="10"/>
  <c r="SQ12" i="10"/>
  <c r="SQ8" i="10"/>
  <c r="SQ46" i="10"/>
  <c r="SQ25" i="10"/>
  <c r="SR5" i="10"/>
  <c r="SS5" i="10" s="1"/>
  <c r="SQ6" i="10"/>
  <c r="SO28" i="10"/>
  <c r="SO27" i="10"/>
  <c r="SP13" i="10"/>
  <c r="MR15" i="6" l="1"/>
  <c r="ST4" i="10"/>
  <c r="SS9" i="10"/>
  <c r="SS8" i="10"/>
  <c r="SS12" i="10"/>
  <c r="SS7" i="10"/>
  <c r="ST5" i="10"/>
  <c r="SS6" i="10"/>
  <c r="SS46" i="10"/>
  <c r="SS25" i="10"/>
  <c r="SO51" i="10"/>
  <c r="SP29" i="10"/>
  <c r="SQ13" i="10"/>
  <c r="SQ47" i="10"/>
  <c r="SQ45" i="10"/>
  <c r="SR8" i="10"/>
  <c r="SR9" i="10"/>
  <c r="SR12" i="10"/>
  <c r="SR7" i="10"/>
  <c r="SQ26" i="10"/>
  <c r="SQ24" i="10"/>
  <c r="SQ31" i="10" s="1"/>
  <c r="SO52" i="10"/>
  <c r="SR46" i="10"/>
  <c r="SR25" i="10"/>
  <c r="SR6" i="10"/>
  <c r="SP48" i="10"/>
  <c r="SP49" i="10"/>
  <c r="SP27" i="10"/>
  <c r="SP28" i="10"/>
  <c r="MS15" i="6" l="1"/>
  <c r="SS13" i="10"/>
  <c r="SS47" i="10"/>
  <c r="SS45" i="10"/>
  <c r="SU5" i="10"/>
  <c r="ST6" i="10"/>
  <c r="ST25" i="10"/>
  <c r="ST46" i="10"/>
  <c r="SS24" i="10"/>
  <c r="SS29" i="10" s="1"/>
  <c r="SS26" i="10"/>
  <c r="ST8" i="10"/>
  <c r="ST7" i="10"/>
  <c r="SU4" i="10"/>
  <c r="ST9" i="10"/>
  <c r="ST12" i="10"/>
  <c r="SP51" i="10"/>
  <c r="SQ29" i="10"/>
  <c r="SQ27" i="10"/>
  <c r="SQ28" i="10"/>
  <c r="SQ48" i="10"/>
  <c r="SQ49" i="10"/>
  <c r="SR24" i="10"/>
  <c r="SR31" i="10" s="1"/>
  <c r="SR26" i="10"/>
  <c r="SR45" i="10"/>
  <c r="SR47" i="10"/>
  <c r="SP52" i="10"/>
  <c r="SR13" i="10"/>
  <c r="MT15" i="6" l="1"/>
  <c r="SU6" i="10"/>
  <c r="SU25" i="10"/>
  <c r="SV5" i="10"/>
  <c r="SU46" i="10"/>
  <c r="ST13" i="10"/>
  <c r="ST47" i="10"/>
  <c r="ST45" i="10"/>
  <c r="ST26" i="10"/>
  <c r="ST24" i="10"/>
  <c r="SS48" i="10"/>
  <c r="SS49" i="10"/>
  <c r="SU7" i="10"/>
  <c r="SV4" i="10"/>
  <c r="SU9" i="10"/>
  <c r="SU12" i="10"/>
  <c r="SU8" i="10"/>
  <c r="SS27" i="10"/>
  <c r="SS28" i="10"/>
  <c r="SS31" i="10"/>
  <c r="SS30" i="10"/>
  <c r="SQ52" i="10"/>
  <c r="SR27" i="10"/>
  <c r="SR28" i="10"/>
  <c r="SR48" i="10"/>
  <c r="SR49" i="10"/>
  <c r="SQ51" i="10"/>
  <c r="SR29" i="10"/>
  <c r="MU15" i="6" l="1"/>
  <c r="SU13" i="10"/>
  <c r="ST48" i="10"/>
  <c r="ST52" i="10" s="1"/>
  <c r="ST49" i="10"/>
  <c r="ST51" i="10" s="1"/>
  <c r="SU45" i="10"/>
  <c r="SU47" i="10"/>
  <c r="SW4" i="10"/>
  <c r="SV12" i="10"/>
  <c r="SV8" i="10"/>
  <c r="SV7" i="10"/>
  <c r="SV9" i="10"/>
  <c r="ST29" i="10"/>
  <c r="ST28" i="10"/>
  <c r="ST27" i="10"/>
  <c r="ST31" i="10"/>
  <c r="ST30" i="10"/>
  <c r="SW5" i="10"/>
  <c r="SV46" i="10"/>
  <c r="SV6" i="10"/>
  <c r="SV25" i="10"/>
  <c r="SU24" i="10"/>
  <c r="SU29" i="10" s="1"/>
  <c r="SU26" i="10"/>
  <c r="SS52" i="10"/>
  <c r="SS51" i="10"/>
  <c r="SR51" i="10"/>
  <c r="SR52" i="10"/>
  <c r="MV15" i="6" l="1"/>
  <c r="SV24" i="10"/>
  <c r="SV29" i="10" s="1"/>
  <c r="SV26" i="10"/>
  <c r="SU48" i="10"/>
  <c r="SU49" i="10"/>
  <c r="SU28" i="10"/>
  <c r="SU31" i="10"/>
  <c r="SU27" i="10"/>
  <c r="SU30" i="10"/>
  <c r="SV13" i="10"/>
  <c r="SW7" i="10"/>
  <c r="SX4" i="10"/>
  <c r="SW9" i="10"/>
  <c r="SW12" i="10"/>
  <c r="SW8" i="10"/>
  <c r="SV47" i="10"/>
  <c r="SV45" i="10"/>
  <c r="SW25" i="10"/>
  <c r="SW46" i="10"/>
  <c r="SX5" i="10"/>
  <c r="SW6" i="10"/>
  <c r="MW15" i="6" l="1"/>
  <c r="SX46" i="10"/>
  <c r="SX25" i="10"/>
  <c r="SY5" i="10"/>
  <c r="SX6" i="10"/>
  <c r="SW45" i="10"/>
  <c r="SW47" i="10"/>
  <c r="SV48" i="10"/>
  <c r="SV49" i="10"/>
  <c r="SW13" i="10"/>
  <c r="SU51" i="10"/>
  <c r="SV28" i="10"/>
  <c r="SV31" i="10"/>
  <c r="SV27" i="10"/>
  <c r="SV30" i="10"/>
  <c r="SW24" i="10"/>
  <c r="SW26" i="10"/>
  <c r="SX9" i="10"/>
  <c r="SX8" i="10"/>
  <c r="SX12" i="10"/>
  <c r="SY4" i="10"/>
  <c r="SX7" i="10"/>
  <c r="SU52" i="10"/>
  <c r="SM30" i="10"/>
  <c r="MX15" i="6" l="1"/>
  <c r="SV51" i="10"/>
  <c r="SV52" i="10"/>
  <c r="SY25" i="10"/>
  <c r="SY6" i="10"/>
  <c r="SZ5" i="10"/>
  <c r="TA5" i="10" s="1"/>
  <c r="SY46" i="10"/>
  <c r="SX13" i="10"/>
  <c r="SW48" i="10"/>
  <c r="SW49" i="10"/>
  <c r="SX24" i="10"/>
  <c r="SX26" i="10"/>
  <c r="SW29" i="10"/>
  <c r="SW27" i="10"/>
  <c r="SW28" i="10"/>
  <c r="SW31" i="10"/>
  <c r="SW30" i="10"/>
  <c r="SY9" i="10"/>
  <c r="SY12" i="10"/>
  <c r="SY8" i="10"/>
  <c r="SZ4" i="10"/>
  <c r="TA4" i="10" s="1"/>
  <c r="SY7" i="10"/>
  <c r="SX45" i="10"/>
  <c r="SX47" i="10"/>
  <c r="SN30" i="10"/>
  <c r="MY15" i="6" l="1"/>
  <c r="TA9" i="10"/>
  <c r="TA8" i="10"/>
  <c r="TB4" i="10"/>
  <c r="TA7" i="10"/>
  <c r="TA12" i="10"/>
  <c r="TA6" i="10"/>
  <c r="TA46" i="10"/>
  <c r="TA25" i="10"/>
  <c r="TB5" i="10"/>
  <c r="SY45" i="10"/>
  <c r="SY47" i="10"/>
  <c r="SX29" i="10"/>
  <c r="SX27" i="10"/>
  <c r="SX31" i="10"/>
  <c r="SX28" i="10"/>
  <c r="SX30" i="10"/>
  <c r="SZ6" i="10"/>
  <c r="SZ25" i="10"/>
  <c r="SZ46" i="10"/>
  <c r="SY13" i="10"/>
  <c r="SW51" i="10"/>
  <c r="SX48" i="10"/>
  <c r="SX49" i="10"/>
  <c r="SZ9" i="10"/>
  <c r="SZ12" i="10"/>
  <c r="SZ7" i="10"/>
  <c r="SZ8" i="10"/>
  <c r="SW52" i="10"/>
  <c r="SY26" i="10"/>
  <c r="SY24" i="10"/>
  <c r="SO30" i="10"/>
  <c r="MZ15" i="6" l="1"/>
  <c r="TA24" i="10"/>
  <c r="TA29" i="10" s="1"/>
  <c r="TA26" i="10"/>
  <c r="TA45" i="10"/>
  <c r="TA47" i="10"/>
  <c r="TB7" i="10"/>
  <c r="TB8" i="10"/>
  <c r="TB12" i="10"/>
  <c r="TB9" i="10"/>
  <c r="TC4" i="10"/>
  <c r="TB46" i="10"/>
  <c r="TB25" i="10"/>
  <c r="TC5" i="10"/>
  <c r="TB6" i="10"/>
  <c r="TA13" i="10"/>
  <c r="SX52" i="10"/>
  <c r="SX51" i="10"/>
  <c r="SZ13" i="10"/>
  <c r="SZ45" i="10"/>
  <c r="SZ47" i="10"/>
  <c r="SZ26" i="10"/>
  <c r="SZ24" i="10"/>
  <c r="SY29" i="10"/>
  <c r="SY28" i="10"/>
  <c r="SY27" i="10"/>
  <c r="SY31" i="10"/>
  <c r="SY30" i="10"/>
  <c r="SY48" i="10"/>
  <c r="SY49" i="10"/>
  <c r="SP30" i="10"/>
  <c r="NA15" i="6" l="1"/>
  <c r="TB13" i="10"/>
  <c r="TB45" i="10"/>
  <c r="TB47" i="10"/>
  <c r="TA49" i="10"/>
  <c r="TA48" i="10"/>
  <c r="TC7" i="10"/>
  <c r="TD4" i="10"/>
  <c r="TC8" i="10"/>
  <c r="TC12" i="10"/>
  <c r="TC9" i="10"/>
  <c r="TC46" i="10"/>
  <c r="TC25" i="10"/>
  <c r="TD5" i="10"/>
  <c r="TC6" i="10"/>
  <c r="TB24" i="10"/>
  <c r="TB26" i="10"/>
  <c r="TA30" i="10"/>
  <c r="TA28" i="10"/>
  <c r="TA27" i="10"/>
  <c r="TA31" i="10"/>
  <c r="SY51" i="10"/>
  <c r="SZ28" i="10"/>
  <c r="SZ31" i="10"/>
  <c r="SZ27" i="10"/>
  <c r="SZ30" i="10"/>
  <c r="SY52" i="10"/>
  <c r="SZ29" i="10"/>
  <c r="SZ48" i="10"/>
  <c r="SZ49" i="10"/>
  <c r="SQ30" i="10"/>
  <c r="NB15" i="6" l="1"/>
  <c r="TC13" i="10"/>
  <c r="TB28" i="10"/>
  <c r="TB31" i="10"/>
  <c r="TB30" i="10"/>
  <c r="TB27" i="10"/>
  <c r="TC24" i="10"/>
  <c r="TC29" i="10" s="1"/>
  <c r="TC26" i="10"/>
  <c r="TC45" i="10"/>
  <c r="TC47" i="10"/>
  <c r="TD7" i="10"/>
  <c r="TD8" i="10"/>
  <c r="TE4" i="10"/>
  <c r="TD9" i="10"/>
  <c r="TD12" i="10"/>
  <c r="TB29" i="10"/>
  <c r="TD46" i="10"/>
  <c r="TD25" i="10"/>
  <c r="TE5" i="10"/>
  <c r="TD6" i="10"/>
  <c r="TB49" i="10"/>
  <c r="TB48" i="10"/>
  <c r="TA51" i="10"/>
  <c r="TA52" i="10"/>
  <c r="SZ51" i="10"/>
  <c r="SZ52" i="10"/>
  <c r="SR30" i="10"/>
  <c r="NC15" i="6" l="1"/>
  <c r="TB52" i="10"/>
  <c r="TB51" i="10"/>
  <c r="TD13" i="10"/>
  <c r="TD45" i="10"/>
  <c r="TD47" i="10"/>
  <c r="TF4" i="10"/>
  <c r="TE12" i="10"/>
  <c r="TE7" i="10"/>
  <c r="TE9" i="10"/>
  <c r="TE8" i="10"/>
  <c r="TE46" i="10"/>
  <c r="TE25" i="10"/>
  <c r="TE6" i="10"/>
  <c r="TF5" i="10"/>
  <c r="TC48" i="10"/>
  <c r="TC49" i="10"/>
  <c r="TD26" i="10"/>
  <c r="TD24" i="10"/>
  <c r="TC27" i="10"/>
  <c r="TC28" i="10"/>
  <c r="TC30" i="10"/>
  <c r="TC31" i="10"/>
  <c r="ND15" i="6" l="1"/>
  <c r="TC52" i="10"/>
  <c r="TE13" i="10"/>
  <c r="TF25" i="10"/>
  <c r="TF46" i="10"/>
  <c r="TG5" i="10"/>
  <c r="TH5" i="10" s="1"/>
  <c r="TF6" i="10"/>
  <c r="TE45" i="10"/>
  <c r="TE47" i="10"/>
  <c r="TC51" i="10"/>
  <c r="TD48" i="10"/>
  <c r="TD49" i="10"/>
  <c r="TD27" i="10"/>
  <c r="TD28" i="10"/>
  <c r="TD30" i="10"/>
  <c r="TD31" i="10"/>
  <c r="TE24" i="10"/>
  <c r="TE26" i="10"/>
  <c r="TD29" i="10"/>
  <c r="TG4" i="10"/>
  <c r="TH4" i="10" s="1"/>
  <c r="TF7" i="10"/>
  <c r="TF9" i="10"/>
  <c r="TF8" i="10"/>
  <c r="TF12" i="10"/>
  <c r="NE15" i="6" l="1"/>
  <c r="TH9" i="10"/>
  <c r="TH8" i="10"/>
  <c r="TI4" i="10"/>
  <c r="TH12" i="10"/>
  <c r="TH7" i="10"/>
  <c r="TH6" i="10"/>
  <c r="TH46" i="10"/>
  <c r="TH25" i="10"/>
  <c r="TI5" i="10"/>
  <c r="TG7" i="10"/>
  <c r="TG9" i="10"/>
  <c r="TG12" i="10"/>
  <c r="TG8" i="10"/>
  <c r="TD51" i="10"/>
  <c r="TD52" i="10"/>
  <c r="TE48" i="10"/>
  <c r="TE49" i="10"/>
  <c r="TF45" i="10"/>
  <c r="TF47" i="10"/>
  <c r="TE27" i="10"/>
  <c r="TE31" i="10"/>
  <c r="TE30" i="10"/>
  <c r="TE28" i="10"/>
  <c r="TG46" i="10"/>
  <c r="TG25" i="10"/>
  <c r="TG6" i="10"/>
  <c r="TF13" i="10"/>
  <c r="TE29" i="10"/>
  <c r="TF24" i="10"/>
  <c r="TF29" i="10" s="1"/>
  <c r="TF26" i="10"/>
  <c r="NF15" i="6" l="1"/>
  <c r="TH24" i="10"/>
  <c r="TH29" i="10" s="1"/>
  <c r="TH26" i="10"/>
  <c r="TH45" i="10"/>
  <c r="TH47" i="10"/>
  <c r="TI7" i="10"/>
  <c r="TI8" i="10"/>
  <c r="TJ4" i="10"/>
  <c r="TI9" i="10"/>
  <c r="TI12" i="10"/>
  <c r="TI46" i="10"/>
  <c r="TI25" i="10"/>
  <c r="TI6" i="10"/>
  <c r="TJ5" i="10"/>
  <c r="TH13" i="10"/>
  <c r="TE51" i="10"/>
  <c r="TG13" i="10"/>
  <c r="TG45" i="10"/>
  <c r="TG47" i="10"/>
  <c r="TF49" i="10"/>
  <c r="TF48" i="10"/>
  <c r="TF28" i="10"/>
  <c r="TF31" i="10"/>
  <c r="TF27" i="10"/>
  <c r="TF30" i="10"/>
  <c r="TG24" i="10"/>
  <c r="TG26" i="10"/>
  <c r="TE52" i="10"/>
  <c r="NG15" i="6" l="1"/>
  <c r="TH48" i="10"/>
  <c r="TH49" i="10"/>
  <c r="TJ25" i="10"/>
  <c r="TJ46" i="10"/>
  <c r="TK5" i="10"/>
  <c r="TJ6" i="10"/>
  <c r="TI45" i="10"/>
  <c r="TI47" i="10"/>
  <c r="TI13" i="10"/>
  <c r="TI24" i="10"/>
  <c r="TI29" i="10" s="1"/>
  <c r="TI26" i="10"/>
  <c r="TJ7" i="10"/>
  <c r="TK4" i="10"/>
  <c r="TJ8" i="10"/>
  <c r="TJ12" i="10"/>
  <c r="TJ9" i="10"/>
  <c r="TH27" i="10"/>
  <c r="TH28" i="10"/>
  <c r="TH31" i="10"/>
  <c r="TH30" i="10"/>
  <c r="TF52" i="10"/>
  <c r="TG27" i="10"/>
  <c r="TG30" i="10"/>
  <c r="TG28" i="10"/>
  <c r="TG31" i="10"/>
  <c r="TF51" i="10"/>
  <c r="TG29" i="10"/>
  <c r="TG48" i="10"/>
  <c r="TG49" i="10"/>
  <c r="NH15" i="6" l="1"/>
  <c r="TJ13" i="10"/>
  <c r="TK8" i="10"/>
  <c r="TK9" i="10"/>
  <c r="TK12" i="10"/>
  <c r="TL4" i="10"/>
  <c r="TK7" i="10"/>
  <c r="TI49" i="10"/>
  <c r="TI48" i="10"/>
  <c r="TJ45" i="10"/>
  <c r="TJ47" i="10"/>
  <c r="TK25" i="10"/>
  <c r="TK46" i="10"/>
  <c r="TL5" i="10"/>
  <c r="TK6" i="10"/>
  <c r="TI28" i="10"/>
  <c r="TI30" i="10"/>
  <c r="TI27" i="10"/>
  <c r="TI31" i="10"/>
  <c r="TJ24" i="10"/>
  <c r="TJ26" i="10"/>
  <c r="TH52" i="10"/>
  <c r="TH51" i="10"/>
  <c r="TG51" i="10"/>
  <c r="TG52" i="10"/>
  <c r="NI15" i="6" l="1"/>
  <c r="TI52" i="10"/>
  <c r="TI51" i="10"/>
  <c r="TK24" i="10"/>
  <c r="TK29" i="10" s="1"/>
  <c r="TK26" i="10"/>
  <c r="TJ27" i="10"/>
  <c r="TJ28" i="10"/>
  <c r="TJ30" i="10"/>
  <c r="TJ31" i="10"/>
  <c r="TK13" i="10"/>
  <c r="TL8" i="10"/>
  <c r="TL12" i="10"/>
  <c r="TM4" i="10"/>
  <c r="TL7" i="10"/>
  <c r="TL9" i="10"/>
  <c r="TL46" i="10"/>
  <c r="TL25" i="10"/>
  <c r="TM5" i="10"/>
  <c r="TL6" i="10"/>
  <c r="TJ29" i="10"/>
  <c r="TK47" i="10"/>
  <c r="TK45" i="10"/>
  <c r="TJ48" i="10"/>
  <c r="TJ49" i="10"/>
  <c r="NJ15" i="6" l="1"/>
  <c r="TM46" i="10"/>
  <c r="TM25" i="10"/>
  <c r="TM6" i="10"/>
  <c r="TN5" i="10"/>
  <c r="TO5" i="10" s="1"/>
  <c r="TM8" i="10"/>
  <c r="TM12" i="10"/>
  <c r="TN4" i="10"/>
  <c r="TO4" i="10" s="1"/>
  <c r="TM7" i="10"/>
  <c r="TM9" i="10"/>
  <c r="TJ52" i="10"/>
  <c r="TK48" i="10"/>
  <c r="TK49" i="10"/>
  <c r="TL24" i="10"/>
  <c r="TL26" i="10"/>
  <c r="TL13" i="10"/>
  <c r="TJ51" i="10"/>
  <c r="TL45" i="10"/>
  <c r="TL47" i="10"/>
  <c r="TK27" i="10"/>
  <c r="TK30" i="10"/>
  <c r="TK28" i="10"/>
  <c r="TK31" i="10"/>
  <c r="NK15" i="6" l="1"/>
  <c r="TO7" i="10"/>
  <c r="TP4" i="10"/>
  <c r="TO8" i="10"/>
  <c r="TO9" i="10"/>
  <c r="TO12" i="10"/>
  <c r="TO46" i="10"/>
  <c r="TO6" i="10"/>
  <c r="TO25" i="10"/>
  <c r="TP5" i="10"/>
  <c r="TK51" i="10"/>
  <c r="TK52" i="10"/>
  <c r="TL27" i="10"/>
  <c r="TL28" i="10"/>
  <c r="TL31" i="10"/>
  <c r="TL30" i="10"/>
  <c r="TM13" i="10"/>
  <c r="TM24" i="10"/>
  <c r="TM29" i="10" s="1"/>
  <c r="TM26" i="10"/>
  <c r="TL29" i="10"/>
  <c r="TN46" i="10"/>
  <c r="TN25" i="10"/>
  <c r="TN6" i="10"/>
  <c r="TM45" i="10"/>
  <c r="TM47" i="10"/>
  <c r="TL49" i="10"/>
  <c r="TL48" i="10"/>
  <c r="TN12" i="10"/>
  <c r="TN8" i="10"/>
  <c r="TN7" i="10"/>
  <c r="TN9" i="10"/>
  <c r="NL15" i="6" l="1"/>
  <c r="TO13" i="10"/>
  <c r="TQ5" i="10"/>
  <c r="TP25" i="10"/>
  <c r="TP46" i="10"/>
  <c r="TP6" i="10"/>
  <c r="TO45" i="10"/>
  <c r="TO47" i="10"/>
  <c r="TQ4" i="10"/>
  <c r="TP8" i="10"/>
  <c r="TP12" i="10"/>
  <c r="TP9" i="10"/>
  <c r="TP7" i="10"/>
  <c r="TO26" i="10"/>
  <c r="TO24" i="10"/>
  <c r="TO29" i="10" s="1"/>
  <c r="TN13" i="10"/>
  <c r="TL51" i="10"/>
  <c r="TN45" i="10"/>
  <c r="TN47" i="10"/>
  <c r="TM27" i="10"/>
  <c r="TM28" i="10"/>
  <c r="TM31" i="10"/>
  <c r="TM30" i="10"/>
  <c r="TL52" i="10"/>
  <c r="TM49" i="10"/>
  <c r="TM48" i="10"/>
  <c r="TN24" i="10"/>
  <c r="TN29" i="10" s="1"/>
  <c r="TN26" i="10"/>
  <c r="NM15" i="6" l="1"/>
  <c r="TP13" i="10"/>
  <c r="TO27" i="10"/>
  <c r="TO28" i="10"/>
  <c r="TO30" i="10"/>
  <c r="TO31" i="10"/>
  <c r="TP45" i="10"/>
  <c r="TP47" i="10"/>
  <c r="TO48" i="10"/>
  <c r="TO49" i="10"/>
  <c r="TP26" i="10"/>
  <c r="TP24" i="10"/>
  <c r="TP29" i="10" s="1"/>
  <c r="TQ12" i="10"/>
  <c r="TR4" i="10"/>
  <c r="TQ7" i="10"/>
  <c r="TQ9" i="10"/>
  <c r="TQ8" i="10"/>
  <c r="TQ46" i="10"/>
  <c r="TR5" i="10"/>
  <c r="TQ25" i="10"/>
  <c r="TQ6" i="10"/>
  <c r="TN48" i="10"/>
  <c r="TN49" i="10"/>
  <c r="TM52" i="10"/>
  <c r="TM51" i="10"/>
  <c r="TN27" i="10"/>
  <c r="TN30" i="10"/>
  <c r="TN28" i="10"/>
  <c r="TN31" i="10"/>
  <c r="NN15" i="6" l="1"/>
  <c r="TQ24" i="10"/>
  <c r="TQ26" i="10"/>
  <c r="TQ13" i="10"/>
  <c r="TR25" i="10"/>
  <c r="TR46" i="10"/>
  <c r="TS5" i="10"/>
  <c r="TR6" i="10"/>
  <c r="TP27" i="10"/>
  <c r="TP28" i="10"/>
  <c r="TP30" i="10"/>
  <c r="TP31" i="10"/>
  <c r="TQ45" i="10"/>
  <c r="TQ47" i="10"/>
  <c r="TR7" i="10"/>
  <c r="TR9" i="10"/>
  <c r="TS4" i="10"/>
  <c r="TR12" i="10"/>
  <c r="TR8" i="10"/>
  <c r="TP48" i="10"/>
  <c r="TP49" i="10"/>
  <c r="TO52" i="10"/>
  <c r="TO51" i="10"/>
  <c r="TN52" i="10"/>
  <c r="TN51" i="10"/>
  <c r="NO15" i="6" l="1"/>
  <c r="NP15" i="6" s="1"/>
  <c r="TP51" i="10"/>
  <c r="TP52" i="10"/>
  <c r="TS46" i="10"/>
  <c r="TS25" i="10"/>
  <c r="TT5" i="10"/>
  <c r="TU5" i="10" s="1"/>
  <c r="TS6" i="10"/>
  <c r="TQ28" i="10"/>
  <c r="TQ30" i="10"/>
  <c r="TQ27" i="10"/>
  <c r="TQ31" i="10"/>
  <c r="TS12" i="10"/>
  <c r="TS8" i="10"/>
  <c r="TS7" i="10"/>
  <c r="TT4" i="10"/>
  <c r="TU4" i="10" s="1"/>
  <c r="TS9" i="10"/>
  <c r="TR13" i="10"/>
  <c r="TQ48" i="10"/>
  <c r="TQ49" i="10"/>
  <c r="TR45" i="10"/>
  <c r="TR47" i="10"/>
  <c r="TQ29" i="10"/>
  <c r="TR24" i="10"/>
  <c r="TR29" i="10" s="1"/>
  <c r="TR26" i="10"/>
  <c r="NQ15" i="6" l="1"/>
  <c r="TV4" i="10"/>
  <c r="TU8" i="10"/>
  <c r="TU9" i="10"/>
  <c r="TU12" i="10"/>
  <c r="TU7" i="10"/>
  <c r="TV5" i="10"/>
  <c r="TU6" i="10"/>
  <c r="TU25" i="10"/>
  <c r="TU46" i="10"/>
  <c r="TS13" i="10"/>
  <c r="TQ52" i="10"/>
  <c r="TR28" i="10"/>
  <c r="TR27" i="10"/>
  <c r="TR30" i="10"/>
  <c r="TR31" i="10"/>
  <c r="TT9" i="10"/>
  <c r="TT12" i="10"/>
  <c r="TT8" i="10"/>
  <c r="TT7" i="10"/>
  <c r="TS26" i="10"/>
  <c r="TS24" i="10"/>
  <c r="TS29" i="10" s="1"/>
  <c r="TQ51" i="10"/>
  <c r="TT46" i="10"/>
  <c r="TT25" i="10"/>
  <c r="TT6" i="10"/>
  <c r="TR49" i="10"/>
  <c r="TR48" i="10"/>
  <c r="TS47" i="10"/>
  <c r="TS45" i="10"/>
  <c r="NR15" i="6" l="1"/>
  <c r="TW5" i="10"/>
  <c r="TV6" i="10"/>
  <c r="TV46" i="10"/>
  <c r="TV25" i="10"/>
  <c r="TU26" i="10"/>
  <c r="TU24" i="10"/>
  <c r="TU29" i="10" s="1"/>
  <c r="TU13" i="10"/>
  <c r="TU47" i="10"/>
  <c r="TU45" i="10"/>
  <c r="TV7" i="10"/>
  <c r="TW4" i="10"/>
  <c r="TV8" i="10"/>
  <c r="TV9" i="10"/>
  <c r="TV12" i="10"/>
  <c r="TR51" i="10"/>
  <c r="TS48" i="10"/>
  <c r="TS49" i="10"/>
  <c r="TT47" i="10"/>
  <c r="TT45" i="10"/>
  <c r="TT13" i="10"/>
  <c r="TR52" i="10"/>
  <c r="TT24" i="10"/>
  <c r="TT29" i="10" s="1"/>
  <c r="TT26" i="10"/>
  <c r="TS27" i="10"/>
  <c r="TS28" i="10"/>
  <c r="TS30" i="10"/>
  <c r="TS31" i="10"/>
  <c r="NS15" i="6" l="1"/>
  <c r="TV13" i="10"/>
  <c r="TW9" i="10"/>
  <c r="TW8" i="10"/>
  <c r="TW12" i="10"/>
  <c r="TW7" i="10"/>
  <c r="TX4" i="10"/>
  <c r="TV47" i="10"/>
  <c r="TV45" i="10"/>
  <c r="TU48" i="10"/>
  <c r="TU49" i="10"/>
  <c r="TU27" i="10"/>
  <c r="TU31" i="10"/>
  <c r="TU28" i="10"/>
  <c r="TU30" i="10"/>
  <c r="TV24" i="10"/>
  <c r="TV26" i="10"/>
  <c r="TX5" i="10"/>
  <c r="TW25" i="10"/>
  <c r="TW46" i="10"/>
  <c r="TW6" i="10"/>
  <c r="TS51" i="10"/>
  <c r="TT27" i="10"/>
  <c r="TT30" i="10"/>
  <c r="TT28" i="10"/>
  <c r="TT31" i="10"/>
  <c r="TS52" i="10"/>
  <c r="TT48" i="10"/>
  <c r="TT49" i="10"/>
  <c r="NT15" i="6" l="1"/>
  <c r="TW45" i="10"/>
  <c r="TW47" i="10"/>
  <c r="TV48" i="10"/>
  <c r="TV52" i="10" s="1"/>
  <c r="TV49" i="10"/>
  <c r="TV51" i="10" s="1"/>
  <c r="TW24" i="10"/>
  <c r="TW26" i="10"/>
  <c r="TV29" i="10"/>
  <c r="TV27" i="10"/>
  <c r="TV31" i="10"/>
  <c r="TV28" i="10"/>
  <c r="TV30" i="10"/>
  <c r="TX25" i="10"/>
  <c r="TX46" i="10"/>
  <c r="TX6" i="10"/>
  <c r="TY5" i="10"/>
  <c r="TX9" i="10"/>
  <c r="TX8" i="10"/>
  <c r="TY4" i="10"/>
  <c r="TX12" i="10"/>
  <c r="TX7" i="10"/>
  <c r="TW13" i="10"/>
  <c r="TU51" i="10"/>
  <c r="TU52" i="10"/>
  <c r="TT51" i="10"/>
  <c r="TT52" i="10"/>
  <c r="NU15" i="6" l="1"/>
  <c r="TX13" i="10"/>
  <c r="TY12" i="10"/>
  <c r="TY8" i="10"/>
  <c r="TY9" i="10"/>
  <c r="TZ4" i="10"/>
  <c r="TY7" i="10"/>
  <c r="TZ5" i="10"/>
  <c r="TY46" i="10"/>
  <c r="TY6" i="10"/>
  <c r="TY25" i="10"/>
  <c r="TX45" i="10"/>
  <c r="TX47" i="10"/>
  <c r="TW48" i="10"/>
  <c r="TW49" i="10"/>
  <c r="TW29" i="10"/>
  <c r="TW28" i="10"/>
  <c r="TW31" i="10"/>
  <c r="TW27" i="10"/>
  <c r="TW30" i="10"/>
  <c r="TX26" i="10"/>
  <c r="TX24" i="10"/>
  <c r="NV15" i="6" l="1"/>
  <c r="TY13" i="10"/>
  <c r="TY26" i="10"/>
  <c r="TY24" i="10"/>
  <c r="TY29" i="10" s="1"/>
  <c r="TX48" i="10"/>
  <c r="TX49" i="10"/>
  <c r="TX51" i="10" s="1"/>
  <c r="TZ6" i="10"/>
  <c r="TZ25" i="10"/>
  <c r="UA5" i="10"/>
  <c r="TZ46" i="10"/>
  <c r="TW51" i="10"/>
  <c r="TX29" i="10"/>
  <c r="TX31" i="10"/>
  <c r="TX27" i="10"/>
  <c r="TX28" i="10"/>
  <c r="TX30" i="10"/>
  <c r="TW52" i="10"/>
  <c r="TY47" i="10"/>
  <c r="TY45" i="10"/>
  <c r="TZ12" i="10"/>
  <c r="TZ7" i="10"/>
  <c r="TZ9" i="10"/>
  <c r="UA4" i="10"/>
  <c r="TZ8" i="10"/>
  <c r="NW15" i="6" l="1"/>
  <c r="TX52" i="10"/>
  <c r="TZ26" i="10"/>
  <c r="TZ24" i="10"/>
  <c r="TZ29" i="10" s="1"/>
  <c r="UB4" i="10"/>
  <c r="UC4" i="10" s="1"/>
  <c r="UA8" i="10"/>
  <c r="UA12" i="10"/>
  <c r="UA9" i="10"/>
  <c r="UA7" i="10"/>
  <c r="TY27" i="10"/>
  <c r="TY31" i="10"/>
  <c r="TY28" i="10"/>
  <c r="TY30" i="10"/>
  <c r="UA6" i="10"/>
  <c r="UB5" i="10"/>
  <c r="UC5" i="10" s="1"/>
  <c r="UA25" i="10"/>
  <c r="UA46" i="10"/>
  <c r="TZ13" i="10"/>
  <c r="TY48" i="10"/>
  <c r="TY49" i="10"/>
  <c r="TZ45" i="10"/>
  <c r="TZ47" i="10"/>
  <c r="NX15" i="6" l="1"/>
  <c r="UC7" i="10"/>
  <c r="UC8" i="10"/>
  <c r="UD4" i="10"/>
  <c r="UC12" i="10"/>
  <c r="UC9" i="10"/>
  <c r="UC46" i="10"/>
  <c r="UD5" i="10"/>
  <c r="UC25" i="10"/>
  <c r="UC6" i="10"/>
  <c r="UB6" i="10"/>
  <c r="UB46" i="10"/>
  <c r="UB25" i="10"/>
  <c r="TY52" i="10"/>
  <c r="UA24" i="10"/>
  <c r="UA26" i="10"/>
  <c r="UB7" i="10"/>
  <c r="UB9" i="10"/>
  <c r="UB12" i="10"/>
  <c r="UB8" i="10"/>
  <c r="TZ48" i="10"/>
  <c r="TZ49" i="10"/>
  <c r="UA13" i="10"/>
  <c r="TZ31" i="10"/>
  <c r="TZ28" i="10"/>
  <c r="TZ27" i="10"/>
  <c r="TZ30" i="10"/>
  <c r="TY51" i="10"/>
  <c r="UA47" i="10"/>
  <c r="UA45" i="10"/>
  <c r="NY15" i="6" l="1"/>
  <c r="UC45" i="10"/>
  <c r="UC47" i="10"/>
  <c r="UC26" i="10"/>
  <c r="UC24" i="10"/>
  <c r="UD25" i="10"/>
  <c r="UD6" i="10"/>
  <c r="UD46" i="10"/>
  <c r="UE5" i="10"/>
  <c r="UE4" i="10"/>
  <c r="UD8" i="10"/>
  <c r="UD9" i="10"/>
  <c r="UD7" i="10"/>
  <c r="UD12" i="10"/>
  <c r="UC13" i="10"/>
  <c r="TZ51" i="10"/>
  <c r="UB26" i="10"/>
  <c r="UB24" i="10"/>
  <c r="UB45" i="10"/>
  <c r="UB47" i="10"/>
  <c r="UA48" i="10"/>
  <c r="UA49" i="10"/>
  <c r="UA51" i="10" s="1"/>
  <c r="TZ52" i="10"/>
  <c r="UB13" i="10"/>
  <c r="UA29" i="10"/>
  <c r="UA31" i="10"/>
  <c r="UA28" i="10"/>
  <c r="UA27" i="10"/>
  <c r="UA30" i="10"/>
  <c r="NZ15" i="6" l="1"/>
  <c r="UD13" i="10"/>
  <c r="UD45" i="10"/>
  <c r="UD47" i="10"/>
  <c r="UC27" i="10"/>
  <c r="UC28" i="10"/>
  <c r="UC31" i="10"/>
  <c r="UF4" i="10"/>
  <c r="UE7" i="10"/>
  <c r="UE9" i="10"/>
  <c r="UE8" i="10"/>
  <c r="UE12" i="10"/>
  <c r="UD24" i="10"/>
  <c r="UD26" i="10"/>
  <c r="UE6" i="10"/>
  <c r="UE46" i="10"/>
  <c r="UF5" i="10"/>
  <c r="UE25" i="10"/>
  <c r="UC29" i="10"/>
  <c r="UC48" i="10"/>
  <c r="UC49" i="10"/>
  <c r="UB48" i="10"/>
  <c r="UB49" i="10"/>
  <c r="UB29" i="10"/>
  <c r="UB27" i="10"/>
  <c r="UB31" i="10"/>
  <c r="UB28" i="10"/>
  <c r="UB30" i="10"/>
  <c r="UA52" i="10"/>
  <c r="OA15" i="6" l="1"/>
  <c r="UE13" i="10"/>
  <c r="UF25" i="10"/>
  <c r="UF46" i="10"/>
  <c r="UG5" i="10"/>
  <c r="UF6" i="10"/>
  <c r="UE45" i="10"/>
  <c r="UE47" i="10"/>
  <c r="UG4" i="10"/>
  <c r="UF12" i="10"/>
  <c r="UF8" i="10"/>
  <c r="UF7" i="10"/>
  <c r="UF9" i="10"/>
  <c r="UD27" i="10"/>
  <c r="UD28" i="10"/>
  <c r="UD31" i="10"/>
  <c r="UC30" i="10"/>
  <c r="UE24" i="10"/>
  <c r="UE26" i="10"/>
  <c r="UD29" i="10"/>
  <c r="UD49" i="10"/>
  <c r="UD48" i="10"/>
  <c r="UC51" i="10"/>
  <c r="UC52" i="10"/>
  <c r="UB51" i="10"/>
  <c r="UB52" i="10"/>
  <c r="OB15" i="6" l="1"/>
  <c r="UD52" i="10"/>
  <c r="UD51" i="10"/>
  <c r="UF13" i="10"/>
  <c r="UE27" i="10"/>
  <c r="UE31" i="10"/>
  <c r="UE28" i="10"/>
  <c r="UG46" i="10"/>
  <c r="UG25" i="10"/>
  <c r="UH5" i="10"/>
  <c r="UG6" i="10"/>
  <c r="UF24" i="10"/>
  <c r="UF29" i="10" s="1"/>
  <c r="UF26" i="10"/>
  <c r="UD30" i="10"/>
  <c r="UE48" i="10"/>
  <c r="UE49" i="10"/>
  <c r="UF45" i="10"/>
  <c r="UF47" i="10"/>
  <c r="UE29" i="10"/>
  <c r="UH4" i="10"/>
  <c r="UG12" i="10"/>
  <c r="UG8" i="10"/>
  <c r="UG7" i="10"/>
  <c r="UG9" i="10"/>
  <c r="OC15" i="6" l="1"/>
  <c r="UG13" i="10"/>
  <c r="UF30" i="10"/>
  <c r="UE30" i="10"/>
  <c r="UF48" i="10"/>
  <c r="UF49" i="10"/>
  <c r="UG24" i="10"/>
  <c r="UG26" i="10"/>
  <c r="UE51" i="10"/>
  <c r="UG45" i="10"/>
  <c r="UG47" i="10"/>
  <c r="UF31" i="10"/>
  <c r="UF28" i="10"/>
  <c r="UF27" i="10"/>
  <c r="UH25" i="10"/>
  <c r="UH46" i="10"/>
  <c r="UI5" i="10"/>
  <c r="UJ5" i="10" s="1"/>
  <c r="UH6" i="10"/>
  <c r="UH9" i="10"/>
  <c r="UH12" i="10"/>
  <c r="UI4" i="10"/>
  <c r="UJ4" i="10" s="1"/>
  <c r="UH8" i="10"/>
  <c r="UH7" i="10"/>
  <c r="UE52" i="10"/>
  <c r="OD15" i="6" l="1"/>
  <c r="UJ7" i="10"/>
  <c r="UJ8" i="10"/>
  <c r="UK4" i="10"/>
  <c r="UJ12" i="10"/>
  <c r="UJ9" i="10"/>
  <c r="UJ25" i="10"/>
  <c r="UJ6" i="10"/>
  <c r="UJ46" i="10"/>
  <c r="UK5" i="10"/>
  <c r="UF52" i="10"/>
  <c r="UH13" i="10"/>
  <c r="UF51" i="10"/>
  <c r="UI7" i="10"/>
  <c r="UI9" i="10"/>
  <c r="UI8" i="10"/>
  <c r="UI12" i="10"/>
  <c r="UI25" i="10"/>
  <c r="UI46" i="10"/>
  <c r="UI6" i="10"/>
  <c r="UG49" i="10"/>
  <c r="UG48" i="10"/>
  <c r="UH45" i="10"/>
  <c r="UH48" i="10" s="1"/>
  <c r="UH47" i="10"/>
  <c r="UG27" i="10"/>
  <c r="UG28" i="10"/>
  <c r="UG31" i="10"/>
  <c r="UH26" i="10"/>
  <c r="UH24" i="10"/>
  <c r="UH29" i="10" s="1"/>
  <c r="UG29" i="10"/>
  <c r="OE15" i="6" l="1"/>
  <c r="UL4" i="10"/>
  <c r="UK8" i="10"/>
  <c r="UK9" i="10"/>
  <c r="UK7" i="10"/>
  <c r="UK12" i="10"/>
  <c r="UJ47" i="10"/>
  <c r="UJ45" i="10"/>
  <c r="UJ24" i="10"/>
  <c r="UJ26" i="10"/>
  <c r="UK25" i="10"/>
  <c r="UK6" i="10"/>
  <c r="UL5" i="10"/>
  <c r="UK46" i="10"/>
  <c r="UJ13" i="10"/>
  <c r="UI13" i="10"/>
  <c r="UH30" i="10"/>
  <c r="UG52" i="10"/>
  <c r="UH52" i="10"/>
  <c r="UI45" i="10"/>
  <c r="UI47" i="10"/>
  <c r="UH27" i="10"/>
  <c r="UH28" i="10"/>
  <c r="UH31" i="10"/>
  <c r="UG30" i="10"/>
  <c r="UH49" i="10"/>
  <c r="UI24" i="10"/>
  <c r="UI29" i="10" s="1"/>
  <c r="UI26" i="10"/>
  <c r="UG51" i="10"/>
  <c r="OF15" i="6" l="1"/>
  <c r="UK13" i="10"/>
  <c r="UJ27" i="10"/>
  <c r="UJ28" i="10"/>
  <c r="UJ31" i="10"/>
  <c r="UJ48" i="10"/>
  <c r="UJ49" i="10"/>
  <c r="UK47" i="10"/>
  <c r="UK45" i="10"/>
  <c r="UJ29" i="10"/>
  <c r="UK24" i="10"/>
  <c r="UK29" i="10" s="1"/>
  <c r="UK26" i="10"/>
  <c r="UL6" i="10"/>
  <c r="UL46" i="10"/>
  <c r="UM5" i="10"/>
  <c r="UL25" i="10"/>
  <c r="UM4" i="10"/>
  <c r="UL7" i="10"/>
  <c r="UL9" i="10"/>
  <c r="UL8" i="10"/>
  <c r="UL12" i="10"/>
  <c r="UI48" i="10"/>
  <c r="UI49" i="10"/>
  <c r="UH51" i="10"/>
  <c r="UI31" i="10"/>
  <c r="UI27" i="10"/>
  <c r="UI28" i="10"/>
  <c r="UI30" i="10"/>
  <c r="OG15" i="6" l="1"/>
  <c r="UM8" i="10"/>
  <c r="UN4" i="10"/>
  <c r="UM7" i="10"/>
  <c r="UM9" i="10"/>
  <c r="UM12" i="10"/>
  <c r="UK48" i="10"/>
  <c r="UK49" i="10"/>
  <c r="UL13" i="10"/>
  <c r="UM25" i="10"/>
  <c r="UM46" i="10"/>
  <c r="UN5" i="10"/>
  <c r="UM6" i="10"/>
  <c r="UL24" i="10"/>
  <c r="UL29" i="10" s="1"/>
  <c r="UL26" i="10"/>
  <c r="UL45" i="10"/>
  <c r="UL47" i="10"/>
  <c r="UK27" i="10"/>
  <c r="UK28" i="10"/>
  <c r="UK31" i="10"/>
  <c r="UJ51" i="10"/>
  <c r="UJ52" i="10"/>
  <c r="UJ30" i="10"/>
  <c r="UI52" i="10"/>
  <c r="UI51" i="10"/>
  <c r="OH15" i="6" l="1"/>
  <c r="UK51" i="10"/>
  <c r="UK52" i="10"/>
  <c r="UM13" i="10"/>
  <c r="UL31" i="10"/>
  <c r="UL28" i="10"/>
  <c r="UL27" i="10"/>
  <c r="UM45" i="10"/>
  <c r="UM47" i="10"/>
  <c r="UL48" i="10"/>
  <c r="UL49" i="10"/>
  <c r="UM24" i="10"/>
  <c r="UM29" i="10" s="1"/>
  <c r="UM26" i="10"/>
  <c r="UN9" i="10"/>
  <c r="UN12" i="10"/>
  <c r="UN8" i="10"/>
  <c r="UN7" i="10"/>
  <c r="UO4" i="10"/>
  <c r="UP4" i="10" s="1"/>
  <c r="UN25" i="10"/>
  <c r="UN46" i="10"/>
  <c r="UO5" i="10"/>
  <c r="UP5" i="10" s="1"/>
  <c r="UN6" i="10"/>
  <c r="UK30" i="10"/>
  <c r="OI15" i="6" l="1"/>
  <c r="UP6" i="10"/>
  <c r="UP46" i="10"/>
  <c r="UQ5" i="10"/>
  <c r="UP25" i="10"/>
  <c r="UQ4" i="10"/>
  <c r="UP9" i="10"/>
  <c r="UP8" i="10"/>
  <c r="UP7" i="10"/>
  <c r="UP12" i="10"/>
  <c r="UN26" i="10"/>
  <c r="UN24" i="10"/>
  <c r="UN29" i="10" s="1"/>
  <c r="UL51" i="10"/>
  <c r="UM48" i="10"/>
  <c r="UM49" i="10"/>
  <c r="UO8" i="10"/>
  <c r="UO7" i="10"/>
  <c r="UO9" i="10"/>
  <c r="UO12" i="10"/>
  <c r="UN13" i="10"/>
  <c r="UM31" i="10"/>
  <c r="UM28" i="10"/>
  <c r="UM27" i="10"/>
  <c r="UO46" i="10"/>
  <c r="UO25" i="10"/>
  <c r="UO6" i="10"/>
  <c r="UN45" i="10"/>
  <c r="UN47" i="10"/>
  <c r="UL52" i="10"/>
  <c r="UL30" i="10"/>
  <c r="OJ15" i="6" l="1"/>
  <c r="UP13" i="10"/>
  <c r="UQ8" i="10"/>
  <c r="UQ9" i="10"/>
  <c r="UQ7" i="10"/>
  <c r="UQ12" i="10"/>
  <c r="UR4" i="10"/>
  <c r="UP47" i="10"/>
  <c r="UP45" i="10"/>
  <c r="UR5" i="10"/>
  <c r="UQ25" i="10"/>
  <c r="UQ46" i="10"/>
  <c r="UQ6" i="10"/>
  <c r="UP26" i="10"/>
  <c r="UP24" i="10"/>
  <c r="UM51" i="10"/>
  <c r="UO13" i="10"/>
  <c r="UN27" i="10"/>
  <c r="UN28" i="10"/>
  <c r="UN31" i="10"/>
  <c r="UN48" i="10"/>
  <c r="UN49" i="10"/>
  <c r="UO24" i="10"/>
  <c r="UO29" i="10" s="1"/>
  <c r="UO26" i="10"/>
  <c r="UM52" i="10"/>
  <c r="UO47" i="10"/>
  <c r="UO45" i="10"/>
  <c r="UM30" i="10"/>
  <c r="OK15" i="6" l="1"/>
  <c r="UP49" i="10"/>
  <c r="UP48" i="10"/>
  <c r="UR25" i="10"/>
  <c r="UR46" i="10"/>
  <c r="UR6" i="10"/>
  <c r="US5" i="10"/>
  <c r="UR9" i="10"/>
  <c r="UR8" i="10"/>
  <c r="UR7" i="10"/>
  <c r="US4" i="10"/>
  <c r="UR12" i="10"/>
  <c r="UP30" i="10"/>
  <c r="UP31" i="10"/>
  <c r="UP28" i="10"/>
  <c r="UP27" i="10"/>
  <c r="UQ24" i="10"/>
  <c r="UQ29" i="10" s="1"/>
  <c r="UQ26" i="10"/>
  <c r="UP29" i="10"/>
  <c r="UQ47" i="10"/>
  <c r="UQ45" i="10"/>
  <c r="UQ13" i="10"/>
  <c r="UN51" i="10"/>
  <c r="UN52" i="10"/>
  <c r="UO48" i="10"/>
  <c r="UO49" i="10"/>
  <c r="UO27" i="10"/>
  <c r="UO28" i="10"/>
  <c r="UO31" i="10"/>
  <c r="UN30" i="10"/>
  <c r="OL15" i="6" l="1"/>
  <c r="UQ49" i="10"/>
  <c r="UQ48" i="10"/>
  <c r="UR13" i="10"/>
  <c r="UR24" i="10"/>
  <c r="UR29" i="10" s="1"/>
  <c r="UR26" i="10"/>
  <c r="US9" i="10"/>
  <c r="US7" i="10"/>
  <c r="US8" i="10"/>
  <c r="UT4" i="10"/>
  <c r="US12" i="10"/>
  <c r="US6" i="10"/>
  <c r="UT5" i="10"/>
  <c r="US46" i="10"/>
  <c r="US25" i="10"/>
  <c r="UQ30" i="10"/>
  <c r="UQ28" i="10"/>
  <c r="UQ31" i="10"/>
  <c r="UQ27" i="10"/>
  <c r="UR45" i="10"/>
  <c r="UR47" i="10"/>
  <c r="UP52" i="10"/>
  <c r="UP51" i="10"/>
  <c r="UO51" i="10"/>
  <c r="UO52" i="10"/>
  <c r="OM15" i="6" l="1"/>
  <c r="UR49" i="10"/>
  <c r="UR48" i="10"/>
  <c r="UQ51" i="10"/>
  <c r="UR28" i="10"/>
  <c r="UR30" i="10"/>
  <c r="UR27" i="10"/>
  <c r="UR31" i="10"/>
  <c r="US47" i="10"/>
  <c r="US45" i="10"/>
  <c r="UU4" i="10"/>
  <c r="UT8" i="10"/>
  <c r="UT7" i="10"/>
  <c r="UT12" i="10"/>
  <c r="UT9" i="10"/>
  <c r="UQ52" i="10"/>
  <c r="UT25" i="10"/>
  <c r="UT6" i="10"/>
  <c r="UT46" i="10"/>
  <c r="UU5" i="10"/>
  <c r="US26" i="10"/>
  <c r="US24" i="10"/>
  <c r="US29" i="10" s="1"/>
  <c r="US13" i="10"/>
  <c r="UO30" i="10"/>
  <c r="ON15" i="6" l="1"/>
  <c r="UR52" i="10"/>
  <c r="UT13" i="10"/>
  <c r="US48" i="10"/>
  <c r="US49" i="10"/>
  <c r="UU46" i="10"/>
  <c r="UU6" i="10"/>
  <c r="UV5" i="10"/>
  <c r="UU25" i="10"/>
  <c r="UT26" i="10"/>
  <c r="UT24" i="10"/>
  <c r="UT29" i="10" s="1"/>
  <c r="US27" i="10"/>
  <c r="US31" i="10"/>
  <c r="US30" i="10"/>
  <c r="US28" i="10"/>
  <c r="UT47" i="10"/>
  <c r="UT45" i="10"/>
  <c r="UU12" i="10"/>
  <c r="UU7" i="10"/>
  <c r="UU9" i="10"/>
  <c r="UV4" i="10"/>
  <c r="UU8" i="10"/>
  <c r="UR51" i="10"/>
  <c r="OO15" i="6" l="1"/>
  <c r="US51" i="10"/>
  <c r="US52" i="10"/>
  <c r="UV7" i="10"/>
  <c r="UV9" i="10"/>
  <c r="UV8" i="10"/>
  <c r="UW4" i="10"/>
  <c r="UX4" i="10" s="1"/>
  <c r="UV12" i="10"/>
  <c r="UT49" i="10"/>
  <c r="UT48" i="10"/>
  <c r="UU26" i="10"/>
  <c r="UU24" i="10"/>
  <c r="UU29" i="10" s="1"/>
  <c r="UU45" i="10"/>
  <c r="UU47" i="10"/>
  <c r="UU13" i="10"/>
  <c r="UV6" i="10"/>
  <c r="UV25" i="10"/>
  <c r="UV46" i="10"/>
  <c r="UW5" i="10"/>
  <c r="UX5" i="10" s="1"/>
  <c r="UT27" i="10"/>
  <c r="UT28" i="10"/>
  <c r="UT31" i="10"/>
  <c r="UT30" i="10"/>
  <c r="OP15" i="6" l="1"/>
  <c r="UY5" i="10"/>
  <c r="UX46" i="10"/>
  <c r="UX6" i="10"/>
  <c r="UX25" i="10"/>
  <c r="UX7" i="10"/>
  <c r="UY4" i="10"/>
  <c r="UX8" i="10"/>
  <c r="UX12" i="10"/>
  <c r="UX9" i="10"/>
  <c r="UT51" i="10"/>
  <c r="UT52" i="10"/>
  <c r="UV13" i="10"/>
  <c r="UW6" i="10"/>
  <c r="UW25" i="10"/>
  <c r="UW46" i="10"/>
  <c r="UW10" i="10"/>
  <c r="UU31" i="10"/>
  <c r="UU30" i="10"/>
  <c r="UU27" i="10"/>
  <c r="UU28" i="10"/>
  <c r="UV26" i="10"/>
  <c r="UV24" i="10"/>
  <c r="UU49" i="10"/>
  <c r="UU48" i="10"/>
  <c r="UW12" i="10"/>
  <c r="UW9" i="10"/>
  <c r="UW8" i="10"/>
  <c r="UW7" i="10"/>
  <c r="UV45" i="10"/>
  <c r="UV50" i="10"/>
  <c r="UV47" i="10"/>
  <c r="UL50" i="10"/>
  <c r="UM10" i="10"/>
  <c r="UK50" i="10"/>
  <c r="OQ15" i="6" l="1"/>
  <c r="UX26" i="10"/>
  <c r="UX24" i="10"/>
  <c r="UX29" i="10" s="1"/>
  <c r="UZ4" i="10"/>
  <c r="UY8" i="10"/>
  <c r="UY7" i="10"/>
  <c r="UY12" i="10"/>
  <c r="UY9" i="10"/>
  <c r="UX47" i="10"/>
  <c r="UX45" i="10"/>
  <c r="UX13" i="10"/>
  <c r="UZ5" i="10"/>
  <c r="UY25" i="10"/>
  <c r="UY46" i="10"/>
  <c r="UY6" i="10"/>
  <c r="UW13" i="10"/>
  <c r="UV28" i="10"/>
  <c r="UV31" i="10"/>
  <c r="UV30" i="10"/>
  <c r="UV27" i="10"/>
  <c r="UU51" i="10"/>
  <c r="UW24" i="10"/>
  <c r="UW29" i="10" s="1"/>
  <c r="UW26" i="10"/>
  <c r="UW50" i="10"/>
  <c r="UW45" i="10"/>
  <c r="UW47" i="10"/>
  <c r="UV49" i="10"/>
  <c r="UV48" i="10"/>
  <c r="UV29" i="10"/>
  <c r="UU52" i="10"/>
  <c r="UN10" i="10"/>
  <c r="OR15" i="6" l="1"/>
  <c r="UY13" i="10"/>
  <c r="UZ8" i="10"/>
  <c r="UZ12" i="10"/>
  <c r="VA4" i="10"/>
  <c r="UZ7" i="10"/>
  <c r="UZ9" i="10"/>
  <c r="UY47" i="10"/>
  <c r="UY45" i="10"/>
  <c r="UX48" i="10"/>
  <c r="UX49" i="10"/>
  <c r="UX27" i="10"/>
  <c r="UX28" i="10"/>
  <c r="UX31" i="10"/>
  <c r="VA5" i="10"/>
  <c r="UZ25" i="10"/>
  <c r="UZ46" i="10"/>
  <c r="UZ6" i="10"/>
  <c r="UY24" i="10"/>
  <c r="UY29" i="10" s="1"/>
  <c r="UY26" i="10"/>
  <c r="UW49" i="10"/>
  <c r="UW48" i="10"/>
  <c r="UV52" i="10"/>
  <c r="UW30" i="10"/>
  <c r="UW31" i="10"/>
  <c r="UW28" i="10"/>
  <c r="UW27" i="10"/>
  <c r="UV51" i="10"/>
  <c r="UJ10" i="10"/>
  <c r="UO10" i="10"/>
  <c r="UM50" i="10"/>
  <c r="UN50" i="10"/>
  <c r="OS15" i="6" l="1"/>
  <c r="UZ13" i="10"/>
  <c r="UZ45" i="10"/>
  <c r="UZ47" i="10"/>
  <c r="VB4" i="10"/>
  <c r="VA12" i="10"/>
  <c r="VA8" i="10"/>
  <c r="VA7" i="10"/>
  <c r="VA9" i="10"/>
  <c r="UX52" i="10"/>
  <c r="UZ24" i="10"/>
  <c r="UZ29" i="10" s="1"/>
  <c r="UZ26" i="10"/>
  <c r="UY48" i="10"/>
  <c r="UY49" i="10"/>
  <c r="UY27" i="10"/>
  <c r="UY28" i="10"/>
  <c r="UY31" i="10"/>
  <c r="VA46" i="10"/>
  <c r="VA25" i="10"/>
  <c r="VB5" i="10"/>
  <c r="VA6" i="10"/>
  <c r="UW51" i="10"/>
  <c r="UX51" i="10"/>
  <c r="UW52" i="10"/>
  <c r="UK10" i="10"/>
  <c r="UO50" i="10"/>
  <c r="OT15" i="6" l="1"/>
  <c r="UY52" i="10"/>
  <c r="UY51" i="10"/>
  <c r="VA24" i="10"/>
  <c r="VA29" i="10" s="1"/>
  <c r="VA26" i="10"/>
  <c r="VA45" i="10"/>
  <c r="VA47" i="10"/>
  <c r="VA13" i="10"/>
  <c r="VB8" i="10"/>
  <c r="VB7" i="10"/>
  <c r="VC4" i="10"/>
  <c r="VB9" i="10"/>
  <c r="VB12" i="10"/>
  <c r="VB25" i="10"/>
  <c r="VB46" i="10"/>
  <c r="VC5" i="10"/>
  <c r="VB6" i="10"/>
  <c r="UZ27" i="10"/>
  <c r="UZ31" i="10"/>
  <c r="UZ28" i="10"/>
  <c r="UZ49" i="10"/>
  <c r="UZ48" i="10"/>
  <c r="OU15" i="6" l="1"/>
  <c r="VC25" i="10"/>
  <c r="VC46" i="10"/>
  <c r="VC6" i="10"/>
  <c r="VD5" i="10"/>
  <c r="VE5" i="10" s="1"/>
  <c r="VA48" i="10"/>
  <c r="VA49" i="10"/>
  <c r="UZ52" i="10"/>
  <c r="VB47" i="10"/>
  <c r="VB45" i="10"/>
  <c r="VB13" i="10"/>
  <c r="VA28" i="10"/>
  <c r="VA27" i="10"/>
  <c r="VA31" i="10"/>
  <c r="VB24" i="10"/>
  <c r="VB29" i="10" s="1"/>
  <c r="VB26" i="10"/>
  <c r="VC7" i="10"/>
  <c r="VC9" i="10"/>
  <c r="VD4" i="10"/>
  <c r="VE4" i="10" s="1"/>
  <c r="VC12" i="10"/>
  <c r="VC8" i="10"/>
  <c r="UZ51" i="10"/>
  <c r="OV15" i="6" l="1"/>
  <c r="VF4" i="10"/>
  <c r="VE9" i="10"/>
  <c r="VE12" i="10"/>
  <c r="VE8" i="10"/>
  <c r="VE7" i="10"/>
  <c r="VE46" i="10"/>
  <c r="VE25" i="10"/>
  <c r="VF5" i="10"/>
  <c r="VE6" i="10"/>
  <c r="VA52" i="10"/>
  <c r="VC13" i="10"/>
  <c r="VD7" i="10"/>
  <c r="VD12" i="10"/>
  <c r="VD9" i="10"/>
  <c r="VD8" i="10"/>
  <c r="VD46" i="10"/>
  <c r="VD25" i="10"/>
  <c r="VD6" i="10"/>
  <c r="VC45" i="10"/>
  <c r="VC47" i="10"/>
  <c r="VA51" i="10"/>
  <c r="VB27" i="10"/>
  <c r="VB28" i="10"/>
  <c r="VB31" i="10"/>
  <c r="VB48" i="10"/>
  <c r="VB49" i="10"/>
  <c r="VC26" i="10"/>
  <c r="VC24" i="10"/>
  <c r="VC29" i="10" s="1"/>
  <c r="OW15" i="6" l="1"/>
  <c r="VE13" i="10"/>
  <c r="VE45" i="10"/>
  <c r="VE47" i="10"/>
  <c r="VG5" i="10"/>
  <c r="VF46" i="10"/>
  <c r="VF25" i="10"/>
  <c r="VF6" i="10"/>
  <c r="VE24" i="10"/>
  <c r="VE29" i="10" s="1"/>
  <c r="VE26" i="10"/>
  <c r="VF7" i="10"/>
  <c r="VF9" i="10"/>
  <c r="VF8" i="10"/>
  <c r="VF12" i="10"/>
  <c r="VG4" i="10"/>
  <c r="VD24" i="10"/>
  <c r="VD26" i="10"/>
  <c r="VC48" i="10"/>
  <c r="VC49" i="10"/>
  <c r="VD45" i="10"/>
  <c r="VD47" i="10"/>
  <c r="VC27" i="10"/>
  <c r="VC28" i="10"/>
  <c r="VC31" i="10"/>
  <c r="VB52" i="10"/>
  <c r="VD13" i="10"/>
  <c r="VB51" i="10"/>
  <c r="OX15" i="6" l="1"/>
  <c r="VF13" i="10"/>
  <c r="VE28" i="10"/>
  <c r="VE27" i="10"/>
  <c r="VE31" i="10"/>
  <c r="VG25" i="10"/>
  <c r="VG46" i="10"/>
  <c r="VH5" i="10"/>
  <c r="VG6" i="10"/>
  <c r="VH4" i="10"/>
  <c r="VG7" i="10"/>
  <c r="VG9" i="10"/>
  <c r="VG8" i="10"/>
  <c r="VG12" i="10"/>
  <c r="VF45" i="10"/>
  <c r="VF47" i="10"/>
  <c r="VF24" i="10"/>
  <c r="VF29" i="10" s="1"/>
  <c r="VF26" i="10"/>
  <c r="VE49" i="10"/>
  <c r="VE48" i="10"/>
  <c r="VC52" i="10"/>
  <c r="VD27" i="10"/>
  <c r="VD31" i="10"/>
  <c r="VD28" i="10"/>
  <c r="VC51" i="10"/>
  <c r="VD49" i="10"/>
  <c r="VD48" i="10"/>
  <c r="VD29" i="10"/>
  <c r="OY15" i="6" l="1"/>
  <c r="VG26" i="10"/>
  <c r="VG24" i="10"/>
  <c r="VG29" i="10" s="1"/>
  <c r="VF27" i="10"/>
  <c r="VF28" i="10"/>
  <c r="VF31" i="10"/>
  <c r="VG13" i="10"/>
  <c r="VH25" i="10"/>
  <c r="VH46" i="10"/>
  <c r="VI5" i="10"/>
  <c r="VH6" i="10"/>
  <c r="VH12" i="10"/>
  <c r="VH7" i="10"/>
  <c r="VH9" i="10"/>
  <c r="VI4" i="10"/>
  <c r="VH8" i="10"/>
  <c r="VF48" i="10"/>
  <c r="VF49" i="10"/>
  <c r="VG45" i="10"/>
  <c r="VG47" i="10"/>
  <c r="VE52" i="10"/>
  <c r="VE51" i="10"/>
  <c r="UX30" i="10"/>
  <c r="VD51" i="10"/>
  <c r="VD52" i="10"/>
  <c r="OZ15" i="6" l="1"/>
  <c r="VF51" i="10"/>
  <c r="VH13" i="10"/>
  <c r="VI46" i="10"/>
  <c r="VI25" i="10"/>
  <c r="VJ5" i="10"/>
  <c r="VI6" i="10"/>
  <c r="VF52" i="10"/>
  <c r="VH45" i="10"/>
  <c r="VH47" i="10"/>
  <c r="VG48" i="10"/>
  <c r="VG49" i="10"/>
  <c r="VH24" i="10"/>
  <c r="VH26" i="10"/>
  <c r="VG27" i="10"/>
  <c r="VG28" i="10"/>
  <c r="VG31" i="10"/>
  <c r="VI12" i="10"/>
  <c r="VJ4" i="10"/>
  <c r="VI8" i="10"/>
  <c r="VI7" i="10"/>
  <c r="VI9" i="10"/>
  <c r="VE30" i="10"/>
  <c r="UY30" i="10"/>
  <c r="PA15" i="6" l="1"/>
  <c r="VG52" i="10"/>
  <c r="VI13" i="10"/>
  <c r="VI24" i="10"/>
  <c r="VI29" i="10" s="1"/>
  <c r="VI26" i="10"/>
  <c r="VH48" i="10"/>
  <c r="VH49" i="10"/>
  <c r="VI45" i="10"/>
  <c r="VI47" i="10"/>
  <c r="VJ7" i="10"/>
  <c r="VJ9" i="10"/>
  <c r="VJ8" i="10"/>
  <c r="VJ12" i="10"/>
  <c r="VK4" i="10"/>
  <c r="VL4" i="10" s="1"/>
  <c r="VG51" i="10"/>
  <c r="VH27" i="10"/>
  <c r="VH28" i="10"/>
  <c r="VH31" i="10"/>
  <c r="VH29" i="10"/>
  <c r="VJ46" i="10"/>
  <c r="VJ25" i="10"/>
  <c r="VJ6" i="10"/>
  <c r="VK5" i="10"/>
  <c r="VL5" i="10" s="1"/>
  <c r="VD30" i="10"/>
  <c r="VF30" i="10"/>
  <c r="UY10" i="10"/>
  <c r="VD10" i="10"/>
  <c r="UZ30" i="10"/>
  <c r="UZ10" i="10"/>
  <c r="PB15" i="6" l="1"/>
  <c r="VL46" i="10"/>
  <c r="VM5" i="10"/>
  <c r="VL25" i="10"/>
  <c r="VL6" i="10"/>
  <c r="VL7" i="10"/>
  <c r="VM4" i="10"/>
  <c r="VL8" i="10"/>
  <c r="VL9" i="10"/>
  <c r="VL12" i="10"/>
  <c r="VH51" i="10"/>
  <c r="VJ24" i="10"/>
  <c r="VJ29" i="10" s="1"/>
  <c r="VJ26" i="10"/>
  <c r="VJ45" i="10"/>
  <c r="VJ47" i="10"/>
  <c r="VI49" i="10"/>
  <c r="VI48" i="10"/>
  <c r="VK46" i="10"/>
  <c r="VK25" i="10"/>
  <c r="VK6" i="10"/>
  <c r="VJ13" i="10"/>
  <c r="VI28" i="10"/>
  <c r="VI27" i="10"/>
  <c r="VI31" i="10"/>
  <c r="VK8" i="10"/>
  <c r="VK12" i="10"/>
  <c r="VK7" i="10"/>
  <c r="VK9" i="10"/>
  <c r="VH52" i="10"/>
  <c r="VA10" i="10"/>
  <c r="UY50" i="10"/>
  <c r="PC15" i="6" l="1"/>
  <c r="VL13" i="10"/>
  <c r="VL24" i="10"/>
  <c r="VL29" i="10" s="1"/>
  <c r="VL26" i="10"/>
  <c r="VN4" i="10"/>
  <c r="VM8" i="10"/>
  <c r="VM12" i="10"/>
  <c r="VM9" i="10"/>
  <c r="VM7" i="10"/>
  <c r="VM25" i="10"/>
  <c r="VM6" i="10"/>
  <c r="VM46" i="10"/>
  <c r="VN5" i="10"/>
  <c r="VL45" i="10"/>
  <c r="VL47" i="10"/>
  <c r="VK13" i="10"/>
  <c r="VI51" i="10"/>
  <c r="VK24" i="10"/>
  <c r="VK29" i="10" s="1"/>
  <c r="VK26" i="10"/>
  <c r="VJ27" i="10"/>
  <c r="VJ31" i="10"/>
  <c r="VJ28" i="10"/>
  <c r="VI52" i="10"/>
  <c r="VK45" i="10"/>
  <c r="VK47" i="10"/>
  <c r="VJ48" i="10"/>
  <c r="VJ49" i="10"/>
  <c r="UZ50" i="10"/>
  <c r="VA30" i="10"/>
  <c r="VB10" i="10"/>
  <c r="VA50" i="10"/>
  <c r="PD15" i="6" l="1"/>
  <c r="VM13" i="10"/>
  <c r="VM45" i="10"/>
  <c r="VM47" i="10"/>
  <c r="VN6" i="10"/>
  <c r="VN25" i="10"/>
  <c r="VN46" i="10"/>
  <c r="VO5" i="10"/>
  <c r="VN12" i="10"/>
  <c r="VO4" i="10"/>
  <c r="VN7" i="10"/>
  <c r="VN9" i="10"/>
  <c r="VN8" i="10"/>
  <c r="VL48" i="10"/>
  <c r="VL49" i="10"/>
  <c r="VM24" i="10"/>
  <c r="VM29" i="10" s="1"/>
  <c r="VM26" i="10"/>
  <c r="VL27" i="10"/>
  <c r="VL28" i="10"/>
  <c r="VL31" i="10"/>
  <c r="VJ51" i="10"/>
  <c r="VK48" i="10"/>
  <c r="VK49" i="10"/>
  <c r="VK27" i="10"/>
  <c r="VK28" i="10"/>
  <c r="VK31" i="10"/>
  <c r="VJ52" i="10"/>
  <c r="UX50" i="10"/>
  <c r="VE50" i="10"/>
  <c r="VD50" i="10"/>
  <c r="VF50" i="10"/>
  <c r="VB30" i="10"/>
  <c r="VC30" i="10"/>
  <c r="VB50" i="10"/>
  <c r="VC10" i="10"/>
  <c r="PE15" i="6" l="1"/>
  <c r="VN13" i="10"/>
  <c r="VO7" i="10"/>
  <c r="VO9" i="10"/>
  <c r="VP4" i="10"/>
  <c r="VO12" i="10"/>
  <c r="VO8" i="10"/>
  <c r="VN24" i="10"/>
  <c r="VN26" i="10"/>
  <c r="VM27" i="10"/>
  <c r="VM28" i="10"/>
  <c r="VM31" i="10"/>
  <c r="VO25" i="10"/>
  <c r="VO46" i="10"/>
  <c r="VP5" i="10"/>
  <c r="VO6" i="10"/>
  <c r="VN45" i="10"/>
  <c r="VN47" i="10"/>
  <c r="VM49" i="10"/>
  <c r="VM48" i="10"/>
  <c r="VL52" i="10"/>
  <c r="VL51" i="10"/>
  <c r="VK51" i="10"/>
  <c r="VK52" i="10"/>
  <c r="VJ30" i="10"/>
  <c r="VJ10" i="10"/>
  <c r="VF10" i="10"/>
  <c r="UX10" i="10"/>
  <c r="VE10" i="10"/>
  <c r="VC50" i="10"/>
  <c r="PF15" i="6" l="1"/>
  <c r="VO13" i="10"/>
  <c r="VP8" i="10"/>
  <c r="VQ4" i="10"/>
  <c r="VP9" i="10"/>
  <c r="VP12" i="10"/>
  <c r="VP7" i="10"/>
  <c r="VO24" i="10"/>
  <c r="VO29" i="10" s="1"/>
  <c r="VO26" i="10"/>
  <c r="VO45" i="10"/>
  <c r="VO47" i="10"/>
  <c r="VM52" i="10"/>
  <c r="VN28" i="10"/>
  <c r="VN27" i="10"/>
  <c r="VN31" i="10"/>
  <c r="VM51" i="10"/>
  <c r="VN48" i="10"/>
  <c r="VN49" i="10"/>
  <c r="VP46" i="10"/>
  <c r="VP25" i="10"/>
  <c r="VQ5" i="10"/>
  <c r="VP6" i="10"/>
  <c r="VN29" i="10"/>
  <c r="VK50" i="10"/>
  <c r="VK30" i="10"/>
  <c r="VK10" i="10"/>
  <c r="PG15" i="6" l="1"/>
  <c r="VP13" i="10"/>
  <c r="VN51" i="10"/>
  <c r="VQ25" i="10"/>
  <c r="VQ46" i="10"/>
  <c r="VQ6" i="10"/>
  <c r="VR5" i="10"/>
  <c r="VO48" i="10"/>
  <c r="VO49" i="10"/>
  <c r="VQ7" i="10"/>
  <c r="VQ12" i="10"/>
  <c r="VR4" i="10"/>
  <c r="VS4" i="10" s="1"/>
  <c r="VQ8" i="10"/>
  <c r="VQ9" i="10"/>
  <c r="VN52" i="10"/>
  <c r="VP24" i="10"/>
  <c r="VP29" i="10" s="1"/>
  <c r="VP26" i="10"/>
  <c r="VP45" i="10"/>
  <c r="VP47" i="10"/>
  <c r="VO27" i="10"/>
  <c r="VO28" i="10"/>
  <c r="VO31" i="10"/>
  <c r="VM30" i="10"/>
  <c r="VL30" i="10"/>
  <c r="PH15" i="6" l="1"/>
  <c r="VS5" i="10"/>
  <c r="VT4" i="10"/>
  <c r="VS8" i="10"/>
  <c r="VS9" i="10"/>
  <c r="VS12" i="10"/>
  <c r="VS7" i="10"/>
  <c r="VO52" i="10"/>
  <c r="VQ13" i="10"/>
  <c r="VQ45" i="10"/>
  <c r="VQ47" i="10"/>
  <c r="VP49" i="10"/>
  <c r="VP48" i="10"/>
  <c r="VQ26" i="10"/>
  <c r="VQ24" i="10"/>
  <c r="VQ29" i="10" s="1"/>
  <c r="VR9" i="10"/>
  <c r="VR12" i="10"/>
  <c r="VR7" i="10"/>
  <c r="VR8" i="10"/>
  <c r="VP27" i="10"/>
  <c r="VP28" i="10"/>
  <c r="VP31" i="10"/>
  <c r="VR46" i="10"/>
  <c r="VR25" i="10"/>
  <c r="VR6" i="10"/>
  <c r="VO51" i="10"/>
  <c r="VG50" i="10"/>
  <c r="VG30" i="10"/>
  <c r="VG10" i="10"/>
  <c r="PI15" i="6" l="1"/>
  <c r="VT5" i="10"/>
  <c r="VS46" i="10"/>
  <c r="VS47" i="10" s="1"/>
  <c r="VS6" i="10"/>
  <c r="VS25" i="10"/>
  <c r="VS26" i="10" s="1"/>
  <c r="VS13" i="10"/>
  <c r="VT9" i="10"/>
  <c r="VT8" i="10"/>
  <c r="VT12" i="10"/>
  <c r="VU4" i="10"/>
  <c r="VT7" i="10"/>
  <c r="VP52" i="10"/>
  <c r="VR13" i="10"/>
  <c r="VP51" i="10"/>
  <c r="VR45" i="10"/>
  <c r="VR47" i="10"/>
  <c r="VQ48" i="10"/>
  <c r="VQ49" i="10"/>
  <c r="VR24" i="10"/>
  <c r="VR26" i="10"/>
  <c r="VQ27" i="10"/>
  <c r="VQ28" i="10"/>
  <c r="VQ31" i="10"/>
  <c r="VH50" i="10"/>
  <c r="VH10" i="10"/>
  <c r="PJ15" i="6" l="1"/>
  <c r="VT46" i="10"/>
  <c r="VT47" i="10" s="1"/>
  <c r="VU5" i="10"/>
  <c r="VT6" i="10"/>
  <c r="VT25" i="10"/>
  <c r="VT26" i="10" s="1"/>
  <c r="VS45" i="10"/>
  <c r="VS49" i="10" s="1"/>
  <c r="VS24" i="10"/>
  <c r="VS29" i="10" s="1"/>
  <c r="VU7" i="10"/>
  <c r="VU9" i="10"/>
  <c r="VU8" i="10"/>
  <c r="VU12" i="10"/>
  <c r="VV4" i="10"/>
  <c r="VT13" i="10"/>
  <c r="VQ52" i="10"/>
  <c r="VR31" i="10"/>
  <c r="VR28" i="10"/>
  <c r="VR27" i="10"/>
  <c r="VR29" i="10"/>
  <c r="VR48" i="10"/>
  <c r="VR49" i="10"/>
  <c r="VQ51" i="10"/>
  <c r="VO10" i="10"/>
  <c r="VH30" i="10"/>
  <c r="VI10" i="10"/>
  <c r="VI30" i="10"/>
  <c r="PK15" i="6" l="1"/>
  <c r="VT45" i="10"/>
  <c r="VT48" i="10" s="1"/>
  <c r="VU25" i="10"/>
  <c r="VU24" i="10" s="1"/>
  <c r="VU6" i="10"/>
  <c r="VV5" i="10"/>
  <c r="VU46" i="10"/>
  <c r="VU45" i="10" s="1"/>
  <c r="VS48" i="10"/>
  <c r="VS52" i="10" s="1"/>
  <c r="VT24" i="10"/>
  <c r="VT29" i="10" s="1"/>
  <c r="VS28" i="10"/>
  <c r="VS27" i="10"/>
  <c r="VS31" i="10"/>
  <c r="VS51" i="10"/>
  <c r="VV9" i="10"/>
  <c r="VV12" i="10"/>
  <c r="VW4" i="10"/>
  <c r="VV8" i="10"/>
  <c r="VV7" i="10"/>
  <c r="VU13" i="10"/>
  <c r="VR51" i="10"/>
  <c r="VR52" i="10"/>
  <c r="VQ30" i="10"/>
  <c r="VQ10" i="10"/>
  <c r="VI50" i="10"/>
  <c r="VJ50" i="10"/>
  <c r="VU47" i="10" l="1"/>
  <c r="PL15" i="6"/>
  <c r="VU26" i="10"/>
  <c r="VT49" i="10"/>
  <c r="VT51" i="10" s="1"/>
  <c r="VV6" i="10"/>
  <c r="VW5" i="10"/>
  <c r="VV46" i="10"/>
  <c r="VV45" i="10" s="1"/>
  <c r="VV25" i="10"/>
  <c r="VV26" i="10" s="1"/>
  <c r="VT31" i="10"/>
  <c r="VT27" i="10"/>
  <c r="VT28" i="10"/>
  <c r="VU27" i="10"/>
  <c r="VU28" i="10"/>
  <c r="VU31" i="10"/>
  <c r="VW12" i="10"/>
  <c r="VX4" i="10"/>
  <c r="VW8" i="10"/>
  <c r="VW7" i="10"/>
  <c r="VW9" i="10"/>
  <c r="VU48" i="10"/>
  <c r="VT52" i="10"/>
  <c r="VU29" i="10"/>
  <c r="VV13" i="10"/>
  <c r="VS30" i="10"/>
  <c r="VR50" i="10"/>
  <c r="VR30" i="10"/>
  <c r="VR10" i="10"/>
  <c r="PM15" i="6" l="1"/>
  <c r="VU49" i="10"/>
  <c r="VU51" i="10" s="1"/>
  <c r="VV24" i="10"/>
  <c r="VV29" i="10" s="1"/>
  <c r="VX5" i="10"/>
  <c r="VW25" i="10"/>
  <c r="VW24" i="10" s="1"/>
  <c r="VW29" i="10" s="1"/>
  <c r="VW46" i="10"/>
  <c r="VW47" i="10" s="1"/>
  <c r="VV47" i="10"/>
  <c r="VW6" i="10"/>
  <c r="VW13" i="10"/>
  <c r="VU52" i="10"/>
  <c r="VV48" i="10"/>
  <c r="VX7" i="10"/>
  <c r="VX9" i="10"/>
  <c r="VX8" i="10"/>
  <c r="VX12" i="10"/>
  <c r="VY4" i="10"/>
  <c r="VZ4" i="10" s="1"/>
  <c r="VT30" i="10"/>
  <c r="PN15" i="6" l="1"/>
  <c r="VV49" i="10"/>
  <c r="VV51" i="10" s="1"/>
  <c r="VW26" i="10"/>
  <c r="VX46" i="10"/>
  <c r="VX47" i="10" s="1"/>
  <c r="VY5" i="10"/>
  <c r="VV31" i="10"/>
  <c r="VV28" i="10"/>
  <c r="VV27" i="10"/>
  <c r="VW45" i="10"/>
  <c r="VW48" i="10" s="1"/>
  <c r="VX25" i="10"/>
  <c r="VX24" i="10" s="1"/>
  <c r="VX29" i="10" s="1"/>
  <c r="VX6" i="10"/>
  <c r="WA4" i="10"/>
  <c r="VZ9" i="10"/>
  <c r="VZ7" i="10"/>
  <c r="VZ8" i="10"/>
  <c r="VZ12" i="10"/>
  <c r="VV52" i="10"/>
  <c r="VX13" i="10"/>
  <c r="VY12" i="10"/>
  <c r="VY7" i="10"/>
  <c r="VY8" i="10"/>
  <c r="VY9" i="10"/>
  <c r="VW28" i="10"/>
  <c r="VW27" i="10"/>
  <c r="VW31" i="10"/>
  <c r="VM50" i="10"/>
  <c r="VN10" i="10"/>
  <c r="VN30" i="10"/>
  <c r="PO15" i="6" l="1"/>
  <c r="VX26" i="10"/>
  <c r="VY25" i="10"/>
  <c r="VY26" i="10" s="1"/>
  <c r="VY46" i="10"/>
  <c r="VY47" i="10" s="1"/>
  <c r="VX45" i="10"/>
  <c r="VX48" i="10" s="1"/>
  <c r="VZ5" i="10"/>
  <c r="VY6" i="10"/>
  <c r="VW49" i="10"/>
  <c r="VW51" i="10" s="1"/>
  <c r="VZ13" i="10"/>
  <c r="WA7" i="10"/>
  <c r="WA9" i="10"/>
  <c r="WA8" i="10"/>
  <c r="WA12" i="10"/>
  <c r="WB4" i="10"/>
  <c r="VY13" i="10"/>
  <c r="VY45" i="10"/>
  <c r="VW52" i="10"/>
  <c r="VX31" i="10"/>
  <c r="VX28" i="10"/>
  <c r="VX27" i="10"/>
  <c r="VO50" i="10"/>
  <c r="VN50" i="10"/>
  <c r="PP15" i="6" l="1"/>
  <c r="VZ6" i="10"/>
  <c r="VY24" i="10"/>
  <c r="VY27" i="10" s="1"/>
  <c r="VX49" i="10"/>
  <c r="VX51" i="10" s="1"/>
  <c r="WA5" i="10"/>
  <c r="VZ25" i="10"/>
  <c r="VZ24" i="10" s="1"/>
  <c r="VZ29" i="10" s="1"/>
  <c r="VZ46" i="10"/>
  <c r="VZ50" i="10" s="1"/>
  <c r="WA13" i="10"/>
  <c r="WB5" i="10"/>
  <c r="WB9" i="10"/>
  <c r="WB8" i="10"/>
  <c r="WB12" i="10"/>
  <c r="WC4" i="10"/>
  <c r="WB7" i="10"/>
  <c r="VX52" i="10"/>
  <c r="VY48" i="10"/>
  <c r="VY49" i="10"/>
  <c r="VL50" i="10"/>
  <c r="VS50" i="10"/>
  <c r="VP30" i="10"/>
  <c r="VO30" i="10"/>
  <c r="VP10" i="10"/>
  <c r="VP50" i="10"/>
  <c r="PQ15" i="6" l="1"/>
  <c r="WA25" i="10"/>
  <c r="WA24" i="10" s="1"/>
  <c r="WA29" i="10" s="1"/>
  <c r="VY28" i="10"/>
  <c r="VY29" i="10"/>
  <c r="VY31" i="10"/>
  <c r="WA46" i="10"/>
  <c r="WA47" i="10" s="1"/>
  <c r="WA6" i="10"/>
  <c r="VZ47" i="10"/>
  <c r="VZ45" i="10"/>
  <c r="VZ49" i="10" s="1"/>
  <c r="VZ26" i="10"/>
  <c r="WB13" i="10"/>
  <c r="WD4" i="10"/>
  <c r="WC7" i="10"/>
  <c r="WC12" i="10"/>
  <c r="WC8" i="10"/>
  <c r="WC9" i="10"/>
  <c r="WB46" i="10"/>
  <c r="WB25" i="10"/>
  <c r="WB6" i="10"/>
  <c r="WC5" i="10"/>
  <c r="VZ27" i="10"/>
  <c r="VZ31" i="10"/>
  <c r="VZ28" i="10"/>
  <c r="VY52" i="10"/>
  <c r="VY51" i="10"/>
  <c r="VX30" i="10"/>
  <c r="VU10" i="10"/>
  <c r="VX10" i="10"/>
  <c r="VM10" i="10"/>
  <c r="VL10" i="10"/>
  <c r="VQ50" i="10"/>
  <c r="PR15" i="6" l="1"/>
  <c r="WA26" i="10"/>
  <c r="VZ48" i="10"/>
  <c r="VZ52" i="10" s="1"/>
  <c r="WA50" i="10"/>
  <c r="WA45" i="10"/>
  <c r="WA49" i="10" s="1"/>
  <c r="WB24" i="10"/>
  <c r="WB29" i="10" s="1"/>
  <c r="WB26" i="10"/>
  <c r="WA31" i="10"/>
  <c r="WA28" i="10"/>
  <c r="WA27" i="10"/>
  <c r="WB50" i="10"/>
  <c r="WB45" i="10"/>
  <c r="WB47" i="10"/>
  <c r="WC13" i="10"/>
  <c r="WD12" i="10"/>
  <c r="WE4" i="10"/>
  <c r="WF4" i="10" s="1"/>
  <c r="WD8" i="10"/>
  <c r="WD7" i="10"/>
  <c r="WD9" i="10"/>
  <c r="VZ51" i="10"/>
  <c r="WC46" i="10"/>
  <c r="WC25" i="10"/>
  <c r="WC6" i="10"/>
  <c r="WD5" i="10"/>
  <c r="VS10" i="10"/>
  <c r="VZ10" i="10"/>
  <c r="VY50" i="10"/>
  <c r="VY30" i="10"/>
  <c r="VY10" i="10"/>
  <c r="PS15" i="6" l="1"/>
  <c r="WA48" i="10"/>
  <c r="WA52" i="10" s="1"/>
  <c r="WF7" i="10"/>
  <c r="WF8" i="10"/>
  <c r="WG4" i="10"/>
  <c r="WF9" i="10"/>
  <c r="WF12" i="10"/>
  <c r="WD13" i="10"/>
  <c r="WA51" i="10"/>
  <c r="WC24" i="10"/>
  <c r="WC29" i="10" s="1"/>
  <c r="WC26" i="10"/>
  <c r="WE7" i="10"/>
  <c r="WE9" i="10"/>
  <c r="WE8" i="10"/>
  <c r="WE12" i="10"/>
  <c r="WB48" i="10"/>
  <c r="WB49" i="10"/>
  <c r="WC50" i="10"/>
  <c r="WC45" i="10"/>
  <c r="WC47" i="10"/>
  <c r="WB27" i="10"/>
  <c r="WB28" i="10"/>
  <c r="WB31" i="10"/>
  <c r="WD46" i="10"/>
  <c r="WD25" i="10"/>
  <c r="WD6" i="10"/>
  <c r="WE5" i="10"/>
  <c r="VZ30" i="10"/>
  <c r="VT10" i="10"/>
  <c r="WA10" i="10"/>
  <c r="PT15" i="6" l="1"/>
  <c r="WF5" i="10"/>
  <c r="WG9" i="10"/>
  <c r="WG8" i="10"/>
  <c r="WH4" i="10"/>
  <c r="WG7" i="10"/>
  <c r="WG12" i="10"/>
  <c r="WF13" i="10"/>
  <c r="WB52" i="10"/>
  <c r="WE25" i="10"/>
  <c r="WE46" i="10"/>
  <c r="WE6" i="10"/>
  <c r="WD24" i="10"/>
  <c r="WD29" i="10" s="1"/>
  <c r="WD26" i="10"/>
  <c r="WE13" i="10"/>
  <c r="WB51" i="10"/>
  <c r="WD45" i="10"/>
  <c r="WD50" i="10"/>
  <c r="WD47" i="10"/>
  <c r="WC48" i="10"/>
  <c r="WC49" i="10"/>
  <c r="WC27" i="10"/>
  <c r="WC28" i="10"/>
  <c r="WC31" i="10"/>
  <c r="WB10" i="10"/>
  <c r="VT50" i="10"/>
  <c r="VU30" i="10"/>
  <c r="PU15" i="6" l="1"/>
  <c r="WF46" i="10"/>
  <c r="WF45" i="10" s="1"/>
  <c r="WF6" i="10"/>
  <c r="WF25" i="10"/>
  <c r="WF24" i="10" s="1"/>
  <c r="WF10" i="10"/>
  <c r="WG5" i="10"/>
  <c r="WG25" i="10" s="1"/>
  <c r="WG13" i="10"/>
  <c r="WI4" i="10"/>
  <c r="WH8" i="10"/>
  <c r="WH12" i="10"/>
  <c r="WH7" i="10"/>
  <c r="WH9" i="10"/>
  <c r="WC51" i="10"/>
  <c r="WD48" i="10"/>
  <c r="WD49" i="10"/>
  <c r="WE45" i="10"/>
  <c r="WE50" i="10"/>
  <c r="WE47" i="10"/>
  <c r="WC52" i="10"/>
  <c r="WD27" i="10"/>
  <c r="WD31" i="10"/>
  <c r="WD28" i="10"/>
  <c r="WE24" i="10"/>
  <c r="WE29" i="10" s="1"/>
  <c r="WE26" i="10"/>
  <c r="VV50" i="10"/>
  <c r="VV30" i="10"/>
  <c r="VV10" i="10"/>
  <c r="VU50" i="10"/>
  <c r="PV15" i="6" l="1"/>
  <c r="WF26" i="10"/>
  <c r="WF47" i="10"/>
  <c r="WF50" i="10"/>
  <c r="WG6" i="10"/>
  <c r="WG10" i="10"/>
  <c r="WG46" i="10"/>
  <c r="WG50" i="10" s="1"/>
  <c r="WH5" i="10"/>
  <c r="WG26" i="10"/>
  <c r="WG24" i="10"/>
  <c r="WH13" i="10"/>
  <c r="WI9" i="10"/>
  <c r="WI12" i="10"/>
  <c r="WJ4" i="10"/>
  <c r="WI8" i="10"/>
  <c r="WI7" i="10"/>
  <c r="WF48" i="10"/>
  <c r="WF49" i="10"/>
  <c r="WF29" i="10"/>
  <c r="WF31" i="10"/>
  <c r="WF27" i="10"/>
  <c r="WF28" i="10"/>
  <c r="WF30" i="10"/>
  <c r="WD52" i="10"/>
  <c r="WD51" i="10"/>
  <c r="WE31" i="10"/>
  <c r="WE28" i="10"/>
  <c r="WE27" i="10"/>
  <c r="WE49" i="10"/>
  <c r="WE48" i="10"/>
  <c r="VW10" i="10"/>
  <c r="PW15" i="6" l="1"/>
  <c r="WI5" i="10"/>
  <c r="WG47" i="10"/>
  <c r="WG45" i="10"/>
  <c r="WG49" i="10" s="1"/>
  <c r="WG51" i="10" s="1"/>
  <c r="WH25" i="10"/>
  <c r="WH26" i="10" s="1"/>
  <c r="WH6" i="10"/>
  <c r="WH10" i="10"/>
  <c r="WH46" i="10"/>
  <c r="WH50" i="10" s="1"/>
  <c r="WI13" i="10"/>
  <c r="WF52" i="10"/>
  <c r="WJ12" i="10"/>
  <c r="WJ7" i="10"/>
  <c r="WJ8" i="10"/>
  <c r="WK4" i="10"/>
  <c r="WJ9" i="10"/>
  <c r="WG29" i="10"/>
  <c r="WG27" i="10"/>
  <c r="WG31" i="10"/>
  <c r="WG28" i="10"/>
  <c r="WG30" i="10"/>
  <c r="WF51" i="10"/>
  <c r="WE52" i="10"/>
  <c r="WE51" i="10"/>
  <c r="WE10" i="10"/>
  <c r="WC10" i="10"/>
  <c r="VX50" i="10"/>
  <c r="VW50" i="10"/>
  <c r="VW30" i="10"/>
  <c r="PX15" i="6" l="1"/>
  <c r="WJ5" i="10"/>
  <c r="WK5" i="10" s="1"/>
  <c r="WI6" i="10"/>
  <c r="WI10" i="10"/>
  <c r="WI25" i="10"/>
  <c r="WI24" i="10" s="1"/>
  <c r="WI46" i="10"/>
  <c r="WI45" i="10" s="1"/>
  <c r="WH24" i="10"/>
  <c r="WH29" i="10" s="1"/>
  <c r="WG48" i="10"/>
  <c r="WG52" i="10" s="1"/>
  <c r="WH45" i="10"/>
  <c r="WH48" i="10" s="1"/>
  <c r="WH47" i="10"/>
  <c r="WJ13" i="10"/>
  <c r="WL4" i="10"/>
  <c r="WK8" i="10"/>
  <c r="WK7" i="10"/>
  <c r="WK12" i="10"/>
  <c r="WK9" i="10"/>
  <c r="PY15" i="6" l="1"/>
  <c r="WJ46" i="10"/>
  <c r="WJ47" i="10" s="1"/>
  <c r="WJ25" i="10"/>
  <c r="WJ24" i="10" s="1"/>
  <c r="WJ10" i="10"/>
  <c r="WJ6" i="10"/>
  <c r="WI50" i="10"/>
  <c r="WI26" i="10"/>
  <c r="WI47" i="10"/>
  <c r="WH27" i="10"/>
  <c r="WH30" i="10"/>
  <c r="WH28" i="10"/>
  <c r="WH31" i="10"/>
  <c r="WH49" i="10"/>
  <c r="WI49" i="10" s="1"/>
  <c r="WK13" i="10"/>
  <c r="WH52" i="10"/>
  <c r="WI31" i="10"/>
  <c r="WI28" i="10"/>
  <c r="WI27" i="10"/>
  <c r="WI30" i="10"/>
  <c r="WK46" i="10"/>
  <c r="WL5" i="10"/>
  <c r="WK6" i="10"/>
  <c r="WK25" i="10"/>
  <c r="WK10" i="10"/>
  <c r="WI48" i="10"/>
  <c r="WL9" i="10"/>
  <c r="WM4" i="10"/>
  <c r="WN4" i="10" s="1"/>
  <c r="WL8" i="10"/>
  <c r="WL12" i="10"/>
  <c r="WL7" i="10"/>
  <c r="WJ26" i="10"/>
  <c r="WI29" i="10"/>
  <c r="PZ15" i="6" l="1"/>
  <c r="QA15" i="6" s="1"/>
  <c r="WJ45" i="10"/>
  <c r="WJ49" i="10" s="1"/>
  <c r="WJ50" i="10"/>
  <c r="WH51" i="10"/>
  <c r="WO4" i="10"/>
  <c r="WN9" i="10"/>
  <c r="WN7" i="10"/>
  <c r="WN12" i="10"/>
  <c r="WN8" i="10"/>
  <c r="WL13" i="10"/>
  <c r="WI51" i="10"/>
  <c r="WM8" i="10"/>
  <c r="WM9" i="10"/>
  <c r="WM12" i="10"/>
  <c r="WM7" i="10"/>
  <c r="WK24" i="10"/>
  <c r="WK26" i="10"/>
  <c r="WL25" i="10"/>
  <c r="WL46" i="10"/>
  <c r="WL6" i="10"/>
  <c r="WM5" i="10"/>
  <c r="WL10" i="10"/>
  <c r="WJ29" i="10"/>
  <c r="WJ31" i="10"/>
  <c r="WJ27" i="10"/>
  <c r="WJ28" i="10"/>
  <c r="WJ30" i="10"/>
  <c r="WI52" i="10"/>
  <c r="WK47" i="10"/>
  <c r="WK45" i="10"/>
  <c r="WK50" i="10"/>
  <c r="WA30" i="10"/>
  <c r="QB15" i="6" l="1"/>
  <c r="WJ48" i="10"/>
  <c r="WJ52" i="10" s="1"/>
  <c r="WN5" i="10"/>
  <c r="WN13" i="10"/>
  <c r="WP4" i="10"/>
  <c r="WO8" i="10"/>
  <c r="WO7" i="10"/>
  <c r="WO9" i="10"/>
  <c r="WO12" i="10"/>
  <c r="WM13" i="10"/>
  <c r="WL26" i="10"/>
  <c r="WL24" i="10"/>
  <c r="WL29" i="10" s="1"/>
  <c r="WM46" i="10"/>
  <c r="WM25" i="10"/>
  <c r="WM6" i="10"/>
  <c r="WM10" i="10"/>
  <c r="WK29" i="10"/>
  <c r="WK28" i="10"/>
  <c r="WK31" i="10"/>
  <c r="WK27" i="10"/>
  <c r="WK30" i="10"/>
  <c r="WJ51" i="10"/>
  <c r="WK48" i="10"/>
  <c r="WK49" i="10"/>
  <c r="WL47" i="10"/>
  <c r="WL45" i="10"/>
  <c r="WL50" i="10"/>
  <c r="WD10" i="10"/>
  <c r="QC15" i="6" l="1"/>
  <c r="WN6" i="10"/>
  <c r="WN25" i="10"/>
  <c r="WN26" i="10" s="1"/>
  <c r="WN10" i="10"/>
  <c r="WO5" i="10"/>
  <c r="WO10" i="10" s="1"/>
  <c r="WN46" i="10"/>
  <c r="WN50" i="10" s="1"/>
  <c r="WP8" i="10"/>
  <c r="WP12" i="10"/>
  <c r="WP9" i="10"/>
  <c r="WP7" i="10"/>
  <c r="WQ4" i="10"/>
  <c r="WO13" i="10"/>
  <c r="WK52" i="10"/>
  <c r="WM24" i="10"/>
  <c r="WM26" i="10"/>
  <c r="WL28" i="10"/>
  <c r="WL27" i="10"/>
  <c r="WL31" i="10"/>
  <c r="WL30" i="10"/>
  <c r="WK51" i="10"/>
  <c r="WM45" i="10"/>
  <c r="WM47" i="10"/>
  <c r="WM50" i="10"/>
  <c r="WL48" i="10"/>
  <c r="WL49" i="10"/>
  <c r="WB30" i="10"/>
  <c r="WD30" i="10"/>
  <c r="WC30" i="10"/>
  <c r="QD15" i="6" l="1"/>
  <c r="WN24" i="10"/>
  <c r="WN29" i="10" s="1"/>
  <c r="WN47" i="10"/>
  <c r="WO25" i="10"/>
  <c r="WO26" i="10" s="1"/>
  <c r="WO46" i="10"/>
  <c r="WO50" i="10" s="1"/>
  <c r="WN45" i="10"/>
  <c r="WN49" i="10" s="1"/>
  <c r="WO6" i="10"/>
  <c r="WP5" i="10"/>
  <c r="WP13" i="10"/>
  <c r="WQ12" i="10"/>
  <c r="WR4" i="10"/>
  <c r="WQ8" i="10"/>
  <c r="WQ7" i="10"/>
  <c r="WQ9" i="10"/>
  <c r="WL52" i="10"/>
  <c r="WL51" i="10"/>
  <c r="WM48" i="10"/>
  <c r="WM49" i="10"/>
  <c r="WM27" i="10"/>
  <c r="WM28" i="10"/>
  <c r="WM31" i="10"/>
  <c r="WM30" i="10"/>
  <c r="WM29" i="10"/>
  <c r="QE15" i="6" l="1"/>
  <c r="WN27" i="10"/>
  <c r="WN28" i="10"/>
  <c r="WN31" i="10"/>
  <c r="WN30" i="10"/>
  <c r="WO45" i="10"/>
  <c r="WO48" i="10" s="1"/>
  <c r="WO47" i="10"/>
  <c r="WP10" i="10"/>
  <c r="WO24" i="10"/>
  <c r="WO29" i="10" s="1"/>
  <c r="WP25" i="10"/>
  <c r="WP24" i="10" s="1"/>
  <c r="WN48" i="10"/>
  <c r="WN52" i="10" s="1"/>
  <c r="WP6" i="10"/>
  <c r="WP46" i="10"/>
  <c r="WP47" i="10" s="1"/>
  <c r="WQ5" i="10"/>
  <c r="WR5" i="10" s="1"/>
  <c r="WQ13" i="10"/>
  <c r="WS4" i="10"/>
  <c r="WR8" i="10"/>
  <c r="WR7" i="10"/>
  <c r="WR9" i="10"/>
  <c r="WR12" i="10"/>
  <c r="WM51" i="10"/>
  <c r="WN51" i="10"/>
  <c r="WM52" i="10"/>
  <c r="WE30" i="10"/>
  <c r="QF15" i="6" l="1"/>
  <c r="WO49" i="10"/>
  <c r="WO51" i="10" s="1"/>
  <c r="WP26" i="10"/>
  <c r="WQ10" i="10"/>
  <c r="WQ25" i="10"/>
  <c r="WQ24" i="10" s="1"/>
  <c r="WQ29" i="10" s="1"/>
  <c r="WQ6" i="10"/>
  <c r="WQ46" i="10"/>
  <c r="WQ50" i="10" s="1"/>
  <c r="WO28" i="10"/>
  <c r="WO30" i="10"/>
  <c r="WO31" i="10"/>
  <c r="WO27" i="10"/>
  <c r="WP50" i="10"/>
  <c r="WP45" i="10"/>
  <c r="WO52" i="10"/>
  <c r="WR13" i="10"/>
  <c r="WR46" i="10"/>
  <c r="WR25" i="10"/>
  <c r="WR10" i="10"/>
  <c r="WS5" i="10"/>
  <c r="WR6" i="10"/>
  <c r="WP27" i="10"/>
  <c r="WP28" i="10"/>
  <c r="WP30" i="10"/>
  <c r="WP31" i="10"/>
  <c r="WS8" i="10"/>
  <c r="WS12" i="10"/>
  <c r="WS7" i="10"/>
  <c r="WT4" i="10"/>
  <c r="WU4" i="10" s="1"/>
  <c r="WS9" i="10"/>
  <c r="WP29" i="10"/>
  <c r="QG15" i="6" l="1"/>
  <c r="WP49" i="10"/>
  <c r="WP51" i="10" s="1"/>
  <c r="WQ47" i="10"/>
  <c r="WQ26" i="10"/>
  <c r="WQ45" i="10"/>
  <c r="WP48" i="10"/>
  <c r="WP52" i="10" s="1"/>
  <c r="WU7" i="10"/>
  <c r="WV4" i="10"/>
  <c r="WU8" i="10"/>
  <c r="WU12" i="10"/>
  <c r="WU9" i="10"/>
  <c r="WS13" i="10"/>
  <c r="WQ27" i="10"/>
  <c r="WQ28" i="10"/>
  <c r="WQ30" i="10"/>
  <c r="WQ31" i="10"/>
  <c r="WR24" i="10"/>
  <c r="WR29" i="10" s="1"/>
  <c r="WR26" i="10"/>
  <c r="WT8" i="10"/>
  <c r="WT12" i="10"/>
  <c r="WT7" i="10"/>
  <c r="WT9" i="10"/>
  <c r="WS46" i="10"/>
  <c r="WS25" i="10"/>
  <c r="WT5" i="10"/>
  <c r="WS6" i="10"/>
  <c r="WS10" i="10"/>
  <c r="WR45" i="10"/>
  <c r="WR50" i="10"/>
  <c r="WR47" i="10"/>
  <c r="QH15" i="6" l="1"/>
  <c r="WQ49" i="10"/>
  <c r="WQ51" i="10" s="1"/>
  <c r="WQ48" i="10"/>
  <c r="WQ52" i="10" s="1"/>
  <c r="WU5" i="10"/>
  <c r="WU6" i="10" s="1"/>
  <c r="WW4" i="10"/>
  <c r="WV8" i="10"/>
  <c r="WV12" i="10"/>
  <c r="WV9" i="10"/>
  <c r="WV7" i="10"/>
  <c r="WU13" i="10"/>
  <c r="WT13" i="10"/>
  <c r="WR49" i="10"/>
  <c r="WR48" i="10"/>
  <c r="WS24" i="10"/>
  <c r="WS29" i="10" s="1"/>
  <c r="WS26" i="10"/>
  <c r="WS45" i="10"/>
  <c r="WS50" i="10"/>
  <c r="WS47" i="10"/>
  <c r="WR28" i="10"/>
  <c r="WR31" i="10"/>
  <c r="WR30" i="10"/>
  <c r="WR27" i="10"/>
  <c r="WT25" i="10"/>
  <c r="WT46" i="10"/>
  <c r="WT10" i="10"/>
  <c r="WT6" i="10"/>
  <c r="QI15" i="6" l="1"/>
  <c r="WV5" i="10"/>
  <c r="WV10" i="10" s="1"/>
  <c r="WU46" i="10"/>
  <c r="WU50" i="10" s="1"/>
  <c r="WU25" i="10"/>
  <c r="WU24" i="10" s="1"/>
  <c r="WU29" i="10" s="1"/>
  <c r="WU10" i="10"/>
  <c r="WV13" i="10"/>
  <c r="WW8" i="10"/>
  <c r="WW12" i="10"/>
  <c r="WX4" i="10"/>
  <c r="WW7" i="10"/>
  <c r="WW9" i="10"/>
  <c r="WR52" i="10"/>
  <c r="WT45" i="10"/>
  <c r="WT47" i="10"/>
  <c r="WT50" i="10"/>
  <c r="WS49" i="10"/>
  <c r="WS48" i="10"/>
  <c r="WT24" i="10"/>
  <c r="WT29" i="10" s="1"/>
  <c r="WT26" i="10"/>
  <c r="WS27" i="10"/>
  <c r="WS31" i="10"/>
  <c r="WS28" i="10"/>
  <c r="WS30" i="10"/>
  <c r="WR51" i="10"/>
  <c r="WU45" i="10" l="1"/>
  <c r="WU48" i="10" s="1"/>
  <c r="QJ15" i="6"/>
  <c r="WV6" i="10"/>
  <c r="WU47" i="10"/>
  <c r="WU26" i="10"/>
  <c r="WV46" i="10"/>
  <c r="WV45" i="10" s="1"/>
  <c r="WW5" i="10"/>
  <c r="WW6" i="10" s="1"/>
  <c r="WV25" i="10"/>
  <c r="WV24" i="10" s="1"/>
  <c r="WV29" i="10" s="1"/>
  <c r="WX7" i="10"/>
  <c r="WX9" i="10"/>
  <c r="WY4" i="10"/>
  <c r="WX12" i="10"/>
  <c r="WX8" i="10"/>
  <c r="WU30" i="10"/>
  <c r="WU27" i="10"/>
  <c r="WU31" i="10"/>
  <c r="WU28" i="10"/>
  <c r="WW13" i="10"/>
  <c r="WS52" i="10"/>
  <c r="WT27" i="10"/>
  <c r="WT30" i="10"/>
  <c r="WT28" i="10"/>
  <c r="WT31" i="10"/>
  <c r="WS51" i="10"/>
  <c r="WT48" i="10"/>
  <c r="WT49" i="10"/>
  <c r="WU49" i="10" l="1"/>
  <c r="WU51" i="10" s="1"/>
  <c r="QK15" i="6"/>
  <c r="WV47" i="10"/>
  <c r="WV50" i="10"/>
  <c r="WV26" i="10"/>
  <c r="WW25" i="10"/>
  <c r="WW24" i="10" s="1"/>
  <c r="WX5" i="10"/>
  <c r="WX6" i="10" s="1"/>
  <c r="WW10" i="10"/>
  <c r="WW46" i="10"/>
  <c r="WW45" i="10" s="1"/>
  <c r="WY9" i="10"/>
  <c r="WY12" i="10"/>
  <c r="WY8" i="10"/>
  <c r="WY7" i="10"/>
  <c r="WZ4" i="10"/>
  <c r="WV27" i="10"/>
  <c r="WV31" i="10"/>
  <c r="WV28" i="10"/>
  <c r="WV30" i="10"/>
  <c r="WX13" i="10"/>
  <c r="WV49" i="10"/>
  <c r="WV48" i="10"/>
  <c r="WU52" i="10"/>
  <c r="WT52" i="10"/>
  <c r="WT51" i="10"/>
  <c r="QL15" i="6" l="1"/>
  <c r="WX46" i="10"/>
  <c r="WX50" i="10" s="1"/>
  <c r="WW50" i="10"/>
  <c r="WX25" i="10"/>
  <c r="WX24" i="10" s="1"/>
  <c r="WY5" i="10"/>
  <c r="WY6" i="10" s="1"/>
  <c r="WW47" i="10"/>
  <c r="WX10" i="10"/>
  <c r="WW26" i="10"/>
  <c r="WV51" i="10"/>
  <c r="WY13" i="10"/>
  <c r="WW27" i="10"/>
  <c r="WW30" i="10"/>
  <c r="WW31" i="10"/>
  <c r="WW28" i="10"/>
  <c r="WZ7" i="10"/>
  <c r="WZ12" i="10"/>
  <c r="XA4" i="10"/>
  <c r="XB4" i="10" s="1"/>
  <c r="WZ8" i="10"/>
  <c r="WZ9" i="10"/>
  <c r="WW48" i="10"/>
  <c r="WW49" i="10"/>
  <c r="WV52" i="10"/>
  <c r="WW29" i="10"/>
  <c r="QM15" i="6" l="1"/>
  <c r="WX26" i="10"/>
  <c r="WX47" i="10"/>
  <c r="WX45" i="10"/>
  <c r="WX48" i="10" s="1"/>
  <c r="WZ5" i="10"/>
  <c r="WZ25" i="10" s="1"/>
  <c r="WY46" i="10"/>
  <c r="WY50" i="10" s="1"/>
  <c r="WY10" i="10"/>
  <c r="WY25" i="10"/>
  <c r="WY24" i="10" s="1"/>
  <c r="WY29" i="10" s="1"/>
  <c r="XB7" i="10"/>
  <c r="XB8" i="10"/>
  <c r="XC4" i="10"/>
  <c r="XB12" i="10"/>
  <c r="XB9" i="10"/>
  <c r="WW52" i="10"/>
  <c r="WX27" i="10"/>
  <c r="WX28" i="10"/>
  <c r="WX30" i="10"/>
  <c r="WX31" i="10"/>
  <c r="XA9" i="10"/>
  <c r="XA8" i="10"/>
  <c r="XA12" i="10"/>
  <c r="XA7" i="10"/>
  <c r="WW51" i="10"/>
  <c r="WZ13" i="10"/>
  <c r="WX29" i="10"/>
  <c r="QN15" i="6" l="1"/>
  <c r="WY45" i="10"/>
  <c r="WY49" i="10" s="1"/>
  <c r="XA5" i="10"/>
  <c r="XB5" i="10" s="1"/>
  <c r="WX49" i="10"/>
  <c r="WX51" i="10" s="1"/>
  <c r="WZ10" i="10"/>
  <c r="WZ46" i="10"/>
  <c r="WZ45" i="10" s="1"/>
  <c r="WZ6" i="10"/>
  <c r="WY47" i="10"/>
  <c r="WY26" i="10"/>
  <c r="XD4" i="10"/>
  <c r="XC8" i="10"/>
  <c r="XC7" i="10"/>
  <c r="XC12" i="10"/>
  <c r="XC9" i="10"/>
  <c r="XB13" i="10"/>
  <c r="WY27" i="10"/>
  <c r="WY28" i="10"/>
  <c r="WY31" i="10"/>
  <c r="WY30" i="10"/>
  <c r="WZ24" i="10"/>
  <c r="WZ29" i="10" s="1"/>
  <c r="WZ26" i="10"/>
  <c r="WX52" i="10"/>
  <c r="XA13" i="10"/>
  <c r="XA6" i="10"/>
  <c r="QO15" i="6" l="1"/>
  <c r="XA46" i="10"/>
  <c r="XA50" i="10" s="1"/>
  <c r="XA10" i="10"/>
  <c r="XA25" i="10"/>
  <c r="XA26" i="10" s="1"/>
  <c r="WY48" i="10"/>
  <c r="WY52" i="10" s="1"/>
  <c r="WZ47" i="10"/>
  <c r="WZ50" i="10"/>
  <c r="XC5" i="10"/>
  <c r="XB25" i="10"/>
  <c r="XB24" i="10" s="1"/>
  <c r="XB29" i="10" s="1"/>
  <c r="XB10" i="10"/>
  <c r="XB6" i="10"/>
  <c r="XB46" i="10"/>
  <c r="XB50" i="10" s="1"/>
  <c r="XC13" i="10"/>
  <c r="XD7" i="10"/>
  <c r="XD9" i="10"/>
  <c r="XD8" i="10"/>
  <c r="XD12" i="10"/>
  <c r="XE4" i="10"/>
  <c r="WZ48" i="10"/>
  <c r="WZ49" i="10"/>
  <c r="WY51" i="10"/>
  <c r="WZ30" i="10"/>
  <c r="WZ27" i="10"/>
  <c r="WZ31" i="10"/>
  <c r="WZ28" i="10"/>
  <c r="XA47" i="10" l="1"/>
  <c r="XA45" i="10"/>
  <c r="XA49" i="10" s="1"/>
  <c r="QP15" i="6"/>
  <c r="XA24" i="10"/>
  <c r="XA29" i="10" s="1"/>
  <c r="XC6" i="10"/>
  <c r="XC25" i="10"/>
  <c r="XC24" i="10" s="1"/>
  <c r="XD5" i="10"/>
  <c r="XB26" i="10"/>
  <c r="XC10" i="10"/>
  <c r="XC46" i="10"/>
  <c r="XC47" i="10" s="1"/>
  <c r="XB47" i="10"/>
  <c r="XB45" i="10"/>
  <c r="XB48" i="10" s="1"/>
  <c r="XD13" i="10"/>
  <c r="XF4" i="10"/>
  <c r="XE12" i="10"/>
  <c r="XE8" i="10"/>
  <c r="XE7" i="10"/>
  <c r="XE9" i="10"/>
  <c r="XB28" i="10"/>
  <c r="XB31" i="10"/>
  <c r="XB30" i="10"/>
  <c r="XB27" i="10"/>
  <c r="XD6" i="10"/>
  <c r="WZ52" i="10"/>
  <c r="WZ51" i="10"/>
  <c r="XA48" i="10" l="1"/>
  <c r="XB52" i="10" s="1"/>
  <c r="XA28" i="10"/>
  <c r="XA31" i="10"/>
  <c r="XA30" i="10"/>
  <c r="XA27" i="10"/>
  <c r="QQ15" i="6"/>
  <c r="XD10" i="10"/>
  <c r="XD46" i="10"/>
  <c r="XD45" i="10" s="1"/>
  <c r="XC26" i="10"/>
  <c r="XE5" i="10"/>
  <c r="XD25" i="10"/>
  <c r="XD26" i="10" s="1"/>
  <c r="XC45" i="10"/>
  <c r="XC48" i="10" s="1"/>
  <c r="XC50" i="10"/>
  <c r="XB49" i="10"/>
  <c r="XB51" i="10" s="1"/>
  <c r="XE13" i="10"/>
  <c r="XC28" i="10"/>
  <c r="XC30" i="10"/>
  <c r="XC27" i="10"/>
  <c r="XC31" i="10"/>
  <c r="XC29" i="10"/>
  <c r="XF8" i="10"/>
  <c r="XF7" i="10"/>
  <c r="XG4" i="10"/>
  <c r="XF9" i="10"/>
  <c r="XF12" i="10"/>
  <c r="XA51" i="10"/>
  <c r="XA52" i="10" l="1"/>
  <c r="QR15" i="6"/>
  <c r="XD47" i="10"/>
  <c r="XE25" i="10"/>
  <c r="XE26" i="10" s="1"/>
  <c r="XD24" i="10"/>
  <c r="XD30" i="10" s="1"/>
  <c r="XD50" i="10"/>
  <c r="XE6" i="10"/>
  <c r="XE46" i="10"/>
  <c r="XE47" i="10" s="1"/>
  <c r="XE10" i="10"/>
  <c r="XF5" i="10"/>
  <c r="XF10" i="10" s="1"/>
  <c r="XC49" i="10"/>
  <c r="XC51" i="10" s="1"/>
  <c r="XE24" i="10"/>
  <c r="XE29" i="10" s="1"/>
  <c r="XC52" i="10"/>
  <c r="XD48" i="10"/>
  <c r="XF13" i="10"/>
  <c r="XG7" i="10"/>
  <c r="XG9" i="10"/>
  <c r="XG12" i="10"/>
  <c r="XH4" i="10"/>
  <c r="XI4" i="10" s="1"/>
  <c r="XG8" i="10"/>
  <c r="QS15" i="6" l="1"/>
  <c r="XE50" i="10"/>
  <c r="XE45" i="10"/>
  <c r="XE48" i="10" s="1"/>
  <c r="XF25" i="10"/>
  <c r="XF26" i="10" s="1"/>
  <c r="XD27" i="10"/>
  <c r="XD29" i="10"/>
  <c r="XD28" i="10"/>
  <c r="XD31" i="10"/>
  <c r="XF46" i="10"/>
  <c r="XF45" i="10" s="1"/>
  <c r="XF6" i="10"/>
  <c r="XG5" i="10"/>
  <c r="XG6" i="10" s="1"/>
  <c r="XD49" i="10"/>
  <c r="XD51" i="10" s="1"/>
  <c r="XI7" i="10"/>
  <c r="XI8" i="10"/>
  <c r="XJ4" i="10"/>
  <c r="XI9" i="10"/>
  <c r="XI12" i="10"/>
  <c r="XG13" i="10"/>
  <c r="XD52" i="10"/>
  <c r="XE27" i="10"/>
  <c r="XE28" i="10"/>
  <c r="XE30" i="10"/>
  <c r="XE31" i="10"/>
  <c r="XH8" i="10"/>
  <c r="XH12" i="10"/>
  <c r="XH7" i="10"/>
  <c r="XH9" i="10"/>
  <c r="QT15" i="6" l="1"/>
  <c r="XG25" i="10"/>
  <c r="XG24" i="10" s="1"/>
  <c r="XG29" i="10" s="1"/>
  <c r="XF24" i="10"/>
  <c r="XF29" i="10" s="1"/>
  <c r="XF47" i="10"/>
  <c r="XF50" i="10"/>
  <c r="XH5" i="10"/>
  <c r="XH10" i="10" s="1"/>
  <c r="XG10" i="10"/>
  <c r="XG46" i="10"/>
  <c r="XG50" i="10" s="1"/>
  <c r="XE49" i="10"/>
  <c r="XE51" i="10" s="1"/>
  <c r="XI13" i="10"/>
  <c r="XK4" i="10"/>
  <c r="XJ8" i="10"/>
  <c r="XJ9" i="10"/>
  <c r="XJ7" i="10"/>
  <c r="XJ12" i="10"/>
  <c r="XE52" i="10"/>
  <c r="XF48" i="10"/>
  <c r="XF49" i="10"/>
  <c r="XH13" i="10"/>
  <c r="XI5" i="10" l="1"/>
  <c r="XI25" i="10" s="1"/>
  <c r="QU15" i="6"/>
  <c r="XG26" i="10"/>
  <c r="XF31" i="10"/>
  <c r="XF28" i="10"/>
  <c r="XF27" i="10"/>
  <c r="XF30" i="10"/>
  <c r="XH6" i="10"/>
  <c r="XH25" i="10"/>
  <c r="XH26" i="10" s="1"/>
  <c r="XH46" i="10"/>
  <c r="XH50" i="10" s="1"/>
  <c r="XG47" i="10"/>
  <c r="XG45" i="10"/>
  <c r="XG49" i="10" s="1"/>
  <c r="XI10" i="10"/>
  <c r="XJ5" i="10"/>
  <c r="XI6" i="10"/>
  <c r="XI46" i="10"/>
  <c r="XI50" i="10" s="1"/>
  <c r="XJ13" i="10"/>
  <c r="XI24" i="10"/>
  <c r="XI26" i="10"/>
  <c r="XL4" i="10"/>
  <c r="XK7" i="10"/>
  <c r="XK9" i="10"/>
  <c r="XK8" i="10"/>
  <c r="XK12" i="10"/>
  <c r="XF52" i="10"/>
  <c r="XH45" i="10"/>
  <c r="XG28" i="10"/>
  <c r="XG30" i="10"/>
  <c r="XG27" i="10"/>
  <c r="XG31" i="10"/>
  <c r="XF51" i="10"/>
  <c r="QV15" i="6" l="1"/>
  <c r="XH24" i="10"/>
  <c r="XH30" i="10" s="1"/>
  <c r="XH47" i="10"/>
  <c r="XJ25" i="10"/>
  <c r="XJ24" i="10" s="1"/>
  <c r="XJ29" i="10" s="1"/>
  <c r="XG48" i="10"/>
  <c r="XG52" i="10" s="1"/>
  <c r="XJ46" i="10"/>
  <c r="XJ45" i="10" s="1"/>
  <c r="XJ6" i="10"/>
  <c r="XJ10" i="10"/>
  <c r="XK5" i="10"/>
  <c r="XI47" i="10"/>
  <c r="XI45" i="10"/>
  <c r="XI49" i="10" s="1"/>
  <c r="XL9" i="10"/>
  <c r="XM4" i="10"/>
  <c r="XL12" i="10"/>
  <c r="XL8" i="10"/>
  <c r="XL7" i="10"/>
  <c r="XI27" i="10"/>
  <c r="XI28" i="10"/>
  <c r="XI30" i="10"/>
  <c r="XI31" i="10"/>
  <c r="XK13" i="10"/>
  <c r="XI29" i="10"/>
  <c r="XG51" i="10"/>
  <c r="XH48" i="10"/>
  <c r="XH49" i="10"/>
  <c r="QW15" i="6" l="1"/>
  <c r="XJ47" i="10"/>
  <c r="XJ26" i="10"/>
  <c r="XH29" i="10"/>
  <c r="XH27" i="10"/>
  <c r="XH31" i="10"/>
  <c r="XH28" i="10"/>
  <c r="XJ50" i="10"/>
  <c r="XK25" i="10"/>
  <c r="XK24" i="10" s="1"/>
  <c r="XK29" i="10" s="1"/>
  <c r="XK10" i="10"/>
  <c r="XL5" i="10"/>
  <c r="XL46" i="10" s="1"/>
  <c r="XK6" i="10"/>
  <c r="XK46" i="10"/>
  <c r="XK45" i="10" s="1"/>
  <c r="XI48" i="10"/>
  <c r="XI52" i="10" s="1"/>
  <c r="XJ27" i="10"/>
  <c r="XJ28" i="10"/>
  <c r="XJ30" i="10"/>
  <c r="XJ31" i="10"/>
  <c r="XM12" i="10"/>
  <c r="XM8" i="10"/>
  <c r="XM7" i="10"/>
  <c r="XN4" i="10"/>
  <c r="XM9" i="10"/>
  <c r="XI51" i="10"/>
  <c r="XJ48" i="10"/>
  <c r="XJ49" i="10"/>
  <c r="XL13" i="10"/>
  <c r="XH52" i="10"/>
  <c r="XH51" i="10"/>
  <c r="QX15" i="6" l="1"/>
  <c r="XK26" i="10"/>
  <c r="XL10" i="10"/>
  <c r="XL6" i="10"/>
  <c r="XL25" i="10"/>
  <c r="XL24" i="10" s="1"/>
  <c r="XM5" i="10"/>
  <c r="XK47" i="10"/>
  <c r="XK50" i="10"/>
  <c r="XJ52" i="10"/>
  <c r="XJ51" i="10"/>
  <c r="XM13" i="10"/>
  <c r="XN7" i="10"/>
  <c r="XN9" i="10"/>
  <c r="XN12" i="10"/>
  <c r="XO4" i="10"/>
  <c r="XP4" i="10" s="1"/>
  <c r="XN8" i="10"/>
  <c r="XL45" i="10"/>
  <c r="XL50" i="10"/>
  <c r="XL47" i="10"/>
  <c r="XK48" i="10"/>
  <c r="XK49" i="10"/>
  <c r="XK31" i="10"/>
  <c r="XK28" i="10"/>
  <c r="XK30" i="10"/>
  <c r="XK27" i="10"/>
  <c r="QY15" i="6" l="1"/>
  <c r="XL26" i="10"/>
  <c r="XM10" i="10"/>
  <c r="XN5" i="10"/>
  <c r="XN10" i="10" s="1"/>
  <c r="XM25" i="10"/>
  <c r="XM24" i="10" s="1"/>
  <c r="XM29" i="10" s="1"/>
  <c r="XM46" i="10"/>
  <c r="XM50" i="10" s="1"/>
  <c r="XM6" i="10"/>
  <c r="XP7" i="10"/>
  <c r="XP8" i="10"/>
  <c r="XQ4" i="10"/>
  <c r="XP12" i="10"/>
  <c r="XP9" i="10"/>
  <c r="XL30" i="10"/>
  <c r="XL27" i="10"/>
  <c r="XL31" i="10"/>
  <c r="XL28" i="10"/>
  <c r="XL49" i="10"/>
  <c r="XL48" i="10"/>
  <c r="XK52" i="10"/>
  <c r="XN13" i="10"/>
  <c r="XK51" i="10"/>
  <c r="XL29" i="10"/>
  <c r="XO7" i="10"/>
  <c r="XO9" i="10"/>
  <c r="XO8" i="10"/>
  <c r="XO12" i="10"/>
  <c r="QZ15" i="6" l="1"/>
  <c r="XN6" i="10"/>
  <c r="XM47" i="10"/>
  <c r="XM45" i="10"/>
  <c r="XM48" i="10" s="1"/>
  <c r="XN25" i="10"/>
  <c r="XN24" i="10" s="1"/>
  <c r="XN29" i="10" s="1"/>
  <c r="XO5" i="10"/>
  <c r="XO10" i="10" s="1"/>
  <c r="XN46" i="10"/>
  <c r="XN45" i="10" s="1"/>
  <c r="XM26" i="10"/>
  <c r="XR4" i="10"/>
  <c r="XQ8" i="10"/>
  <c r="XQ7" i="10"/>
  <c r="XQ12" i="10"/>
  <c r="XQ9" i="10"/>
  <c r="XP13" i="10"/>
  <c r="XL51" i="10"/>
  <c r="XL52" i="10"/>
  <c r="XO13" i="10"/>
  <c r="XM27" i="10"/>
  <c r="XM28" i="10"/>
  <c r="XM30" i="10"/>
  <c r="XM31" i="10"/>
  <c r="XO6" i="10" l="1"/>
  <c r="RA15" i="6"/>
  <c r="XM49" i="10"/>
  <c r="XM51" i="10" s="1"/>
  <c r="XN26" i="10"/>
  <c r="XN47" i="10"/>
  <c r="XO25" i="10"/>
  <c r="XO24" i="10" s="1"/>
  <c r="XO29" i="10" s="1"/>
  <c r="XP5" i="10"/>
  <c r="XP6" i="10" s="1"/>
  <c r="XN50" i="10"/>
  <c r="XO46" i="10"/>
  <c r="XO50" i="10" s="1"/>
  <c r="XQ13" i="10"/>
  <c r="XR8" i="10"/>
  <c r="XR12" i="10"/>
  <c r="XS4" i="10"/>
  <c r="XR7" i="10"/>
  <c r="XR9" i="10"/>
  <c r="XN27" i="10"/>
  <c r="XN28" i="10"/>
  <c r="XN30" i="10"/>
  <c r="XN31" i="10"/>
  <c r="XM52" i="10"/>
  <c r="XN48" i="10"/>
  <c r="XN49" i="10"/>
  <c r="RB15" i="6" l="1"/>
  <c r="XO26" i="10"/>
  <c r="XO47" i="10"/>
  <c r="XQ5" i="10"/>
  <c r="XQ46" i="10" s="1"/>
  <c r="XQ47" i="10" s="1"/>
  <c r="XP10" i="10"/>
  <c r="XP46" i="10"/>
  <c r="XP45" i="10" s="1"/>
  <c r="XP48" i="10" s="1"/>
  <c r="XO45" i="10"/>
  <c r="XO48" i="10" s="1"/>
  <c r="XP25" i="10"/>
  <c r="XP26" i="10" s="1"/>
  <c r="XS7" i="10"/>
  <c r="XS9" i="10"/>
  <c r="XT4" i="10"/>
  <c r="XS12" i="10"/>
  <c r="XS8" i="10"/>
  <c r="XR13" i="10"/>
  <c r="XN52" i="10"/>
  <c r="XN51" i="10"/>
  <c r="XO31" i="10"/>
  <c r="XO30" i="10"/>
  <c r="XO27" i="10"/>
  <c r="XO28" i="10"/>
  <c r="XQ10" i="10" l="1"/>
  <c r="RC15" i="6"/>
  <c r="XQ6" i="10"/>
  <c r="XR5" i="10"/>
  <c r="XS5" i="10" s="1"/>
  <c r="XS25" i="10" s="1"/>
  <c r="XQ25" i="10"/>
  <c r="XQ26" i="10" s="1"/>
  <c r="XP47" i="10"/>
  <c r="XP50" i="10"/>
  <c r="XP24" i="10"/>
  <c r="XP29" i="10" s="1"/>
  <c r="XP49" i="10"/>
  <c r="XO49" i="10"/>
  <c r="XQ45" i="10"/>
  <c r="XQ48" i="10" s="1"/>
  <c r="XQ50" i="10"/>
  <c r="XT8" i="10"/>
  <c r="XT7" i="10"/>
  <c r="XU4" i="10"/>
  <c r="XT9" i="10"/>
  <c r="XT12" i="10"/>
  <c r="XS13" i="10"/>
  <c r="XP52" i="10"/>
  <c r="XO52" i="10"/>
  <c r="RD15" i="6" l="1"/>
  <c r="RE15" i="6" s="1"/>
  <c r="XQ24" i="10"/>
  <c r="XQ28" i="10" s="1"/>
  <c r="XR25" i="10"/>
  <c r="XR26" i="10" s="1"/>
  <c r="XR6" i="10"/>
  <c r="XR46" i="10"/>
  <c r="XR47" i="10" s="1"/>
  <c r="XR10" i="10"/>
  <c r="XP27" i="10"/>
  <c r="XP28" i="10"/>
  <c r="XS6" i="10"/>
  <c r="XP30" i="10"/>
  <c r="XT5" i="10"/>
  <c r="XT10" i="10" s="1"/>
  <c r="XP31" i="10"/>
  <c r="XP51" i="10"/>
  <c r="XO51" i="10"/>
  <c r="XS10" i="10"/>
  <c r="XS46" i="10"/>
  <c r="XS45" i="10" s="1"/>
  <c r="XQ49" i="10"/>
  <c r="XQ51" i="10" s="1"/>
  <c r="XQ52" i="10"/>
  <c r="XT13" i="10"/>
  <c r="XS24" i="10"/>
  <c r="XS29" i="10" s="1"/>
  <c r="XS26" i="10"/>
  <c r="XU7" i="10"/>
  <c r="XU9" i="10"/>
  <c r="XU12" i="10"/>
  <c r="XV4" i="10"/>
  <c r="XW4" i="10" s="1"/>
  <c r="XU8" i="10"/>
  <c r="RF15" i="6" l="1"/>
  <c r="XT6" i="10"/>
  <c r="XQ31" i="10"/>
  <c r="XQ29" i="10"/>
  <c r="XQ27" i="10"/>
  <c r="XT46" i="10"/>
  <c r="XT45" i="10" s="1"/>
  <c r="XR24" i="10"/>
  <c r="XR29" i="10" s="1"/>
  <c r="XU5" i="10"/>
  <c r="XU10" i="10" s="1"/>
  <c r="XQ30" i="10"/>
  <c r="XT25" i="10"/>
  <c r="XT24" i="10" s="1"/>
  <c r="XT29" i="10" s="1"/>
  <c r="XR45" i="10"/>
  <c r="XR48" i="10" s="1"/>
  <c r="XR52" i="10" s="1"/>
  <c r="XR50" i="10"/>
  <c r="XS47" i="10"/>
  <c r="XS50" i="10"/>
  <c r="XW7" i="10"/>
  <c r="XX4" i="10"/>
  <c r="XW8" i="10"/>
  <c r="XW9" i="10"/>
  <c r="XW12" i="10"/>
  <c r="XU13" i="10"/>
  <c r="XV8" i="10"/>
  <c r="XV12" i="10"/>
  <c r="XV7" i="10"/>
  <c r="XV9" i="10"/>
  <c r="XS48" i="10"/>
  <c r="XS27" i="10"/>
  <c r="XS30" i="10"/>
  <c r="XS31" i="10"/>
  <c r="XS28" i="10"/>
  <c r="RG15" i="6" l="1"/>
  <c r="XU25" i="10"/>
  <c r="XU26" i="10" s="1"/>
  <c r="XV5" i="10"/>
  <c r="XW5" i="10" s="1"/>
  <c r="XU6" i="10"/>
  <c r="XU46" i="10"/>
  <c r="XU50" i="10" s="1"/>
  <c r="XT26" i="10"/>
  <c r="XT47" i="10"/>
  <c r="XT50" i="10"/>
  <c r="XR27" i="10"/>
  <c r="XR31" i="10"/>
  <c r="XR30" i="10"/>
  <c r="XR28" i="10"/>
  <c r="XR49" i="10"/>
  <c r="XS49" i="10" s="1"/>
  <c r="XW13" i="10"/>
  <c r="XY4" i="10"/>
  <c r="XX8" i="10"/>
  <c r="XX12" i="10"/>
  <c r="XX9" i="10"/>
  <c r="XX7" i="10"/>
  <c r="XS52" i="10"/>
  <c r="XV13" i="10"/>
  <c r="XT48" i="10"/>
  <c r="XT49" i="10"/>
  <c r="XT27" i="10"/>
  <c r="XT28" i="10"/>
  <c r="XT30" i="10"/>
  <c r="XT31" i="10"/>
  <c r="XU24" i="10" l="1"/>
  <c r="XU28" i="10" s="1"/>
  <c r="RH15" i="6"/>
  <c r="XV25" i="10"/>
  <c r="XV26" i="10" s="1"/>
  <c r="XV6" i="10"/>
  <c r="XV46" i="10"/>
  <c r="XV50" i="10" s="1"/>
  <c r="XV10" i="10"/>
  <c r="XU45" i="10"/>
  <c r="XU48" i="10" s="1"/>
  <c r="XU47" i="10"/>
  <c r="XS51" i="10"/>
  <c r="XR51" i="10"/>
  <c r="XW46" i="10"/>
  <c r="XW45" i="10" s="1"/>
  <c r="XW10" i="10"/>
  <c r="XW6" i="10"/>
  <c r="XX5" i="10"/>
  <c r="XW25" i="10"/>
  <c r="XW24" i="10" s="1"/>
  <c r="XW29" i="10" s="1"/>
  <c r="XX13" i="10"/>
  <c r="XZ4" i="10"/>
  <c r="XY9" i="10"/>
  <c r="XY8" i="10"/>
  <c r="XY12" i="10"/>
  <c r="XY7" i="10"/>
  <c r="XT52" i="10"/>
  <c r="XT51" i="10"/>
  <c r="XV45" i="10"/>
  <c r="XV24" i="10"/>
  <c r="XV29" i="10" s="1"/>
  <c r="XU30" i="10" l="1"/>
  <c r="XU29" i="10"/>
  <c r="XU27" i="10"/>
  <c r="XU31" i="10"/>
  <c r="RI15" i="6"/>
  <c r="XV47" i="10"/>
  <c r="XU49" i="10"/>
  <c r="XU51" i="10" s="1"/>
  <c r="XW47" i="10"/>
  <c r="XW50" i="10"/>
  <c r="XX46" i="10"/>
  <c r="XX45" i="10" s="1"/>
  <c r="XX25" i="10"/>
  <c r="XX24" i="10" s="1"/>
  <c r="XX29" i="10" s="1"/>
  <c r="XX10" i="10"/>
  <c r="XY5" i="10"/>
  <c r="XW26" i="10"/>
  <c r="XX6" i="10"/>
  <c r="XY13" i="10"/>
  <c r="XZ8" i="10"/>
  <c r="XZ9" i="10"/>
  <c r="YA4" i="10"/>
  <c r="XZ12" i="10"/>
  <c r="XZ7" i="10"/>
  <c r="XW28" i="10"/>
  <c r="XW31" i="10"/>
  <c r="XW30" i="10"/>
  <c r="XW27" i="10"/>
  <c r="XX47" i="10"/>
  <c r="XW49" i="10"/>
  <c r="XW48" i="10"/>
  <c r="XV48" i="10"/>
  <c r="XV49" i="10"/>
  <c r="XU52" i="10"/>
  <c r="XV30" i="10"/>
  <c r="XV27" i="10"/>
  <c r="XV31" i="10"/>
  <c r="XV28" i="10"/>
  <c r="RJ15" i="6" l="1"/>
  <c r="XY10" i="10"/>
  <c r="XY6" i="10"/>
  <c r="XX26" i="10"/>
  <c r="XY46" i="10"/>
  <c r="XY45" i="10" s="1"/>
  <c r="XY25" i="10"/>
  <c r="XY26" i="10" s="1"/>
  <c r="XX50" i="10"/>
  <c r="XZ5" i="10"/>
  <c r="XZ10" i="10" s="1"/>
  <c r="YA8" i="10"/>
  <c r="YB4" i="10"/>
  <c r="YA9" i="10"/>
  <c r="YA12" i="10"/>
  <c r="YA7" i="10"/>
  <c r="XX49" i="10"/>
  <c r="XX48" i="10"/>
  <c r="XX31" i="10"/>
  <c r="XX28" i="10"/>
  <c r="XX30" i="10"/>
  <c r="XX27" i="10"/>
  <c r="XZ13" i="10"/>
  <c r="XW52" i="10"/>
  <c r="XW51" i="10"/>
  <c r="XV51" i="10"/>
  <c r="XV52" i="10"/>
  <c r="RK15" i="6" l="1"/>
  <c r="XY24" i="10"/>
  <c r="XY29" i="10" s="1"/>
  <c r="XY50" i="10"/>
  <c r="XY47" i="10"/>
  <c r="XZ25" i="10"/>
  <c r="XZ24" i="10" s="1"/>
  <c r="XZ29" i="10" s="1"/>
  <c r="XZ6" i="10"/>
  <c r="XZ46" i="10"/>
  <c r="XZ45" i="10" s="1"/>
  <c r="YA5" i="10"/>
  <c r="YA6" i="10" s="1"/>
  <c r="XX51" i="10"/>
  <c r="YA13" i="10"/>
  <c r="XY48" i="10"/>
  <c r="XY49" i="10"/>
  <c r="YC4" i="10"/>
  <c r="YD4" i="10" s="1"/>
  <c r="YB8" i="10"/>
  <c r="YB9" i="10"/>
  <c r="YB12" i="10"/>
  <c r="YB7" i="10"/>
  <c r="XX52" i="10"/>
  <c r="RL15" i="6" l="1"/>
  <c r="YA25" i="10"/>
  <c r="YA24" i="10" s="1"/>
  <c r="YA29" i="10" s="1"/>
  <c r="XY28" i="10"/>
  <c r="XY31" i="10"/>
  <c r="XY30" i="10"/>
  <c r="XY27" i="10"/>
  <c r="XZ47" i="10"/>
  <c r="YB5" i="10"/>
  <c r="XZ26" i="10"/>
  <c r="YA10" i="10"/>
  <c r="YA46" i="10"/>
  <c r="YA50" i="10" s="1"/>
  <c r="XZ50" i="10"/>
  <c r="YD7" i="10"/>
  <c r="YE4" i="10"/>
  <c r="YD8" i="10"/>
  <c r="YD12" i="10"/>
  <c r="YD9" i="10"/>
  <c r="YC9" i="10"/>
  <c r="YC7" i="10"/>
  <c r="YC8" i="10"/>
  <c r="YC12" i="10"/>
  <c r="XY51" i="10"/>
  <c r="XZ27" i="10"/>
  <c r="XZ28" i="10"/>
  <c r="XZ30" i="10"/>
  <c r="XZ31" i="10"/>
  <c r="YB13" i="10"/>
  <c r="XY52" i="10"/>
  <c r="XZ48" i="10"/>
  <c r="XZ49" i="10"/>
  <c r="RM15" i="6" l="1"/>
  <c r="YA26" i="10"/>
  <c r="YB46" i="10"/>
  <c r="YB47" i="10" s="1"/>
  <c r="YA45" i="10"/>
  <c r="YA48" i="10" s="1"/>
  <c r="YB6" i="10"/>
  <c r="YB25" i="10"/>
  <c r="YB24" i="10" s="1"/>
  <c r="YB29" i="10" s="1"/>
  <c r="YB10" i="10"/>
  <c r="YC5" i="10"/>
  <c r="YA47" i="10"/>
  <c r="YF4" i="10"/>
  <c r="YE8" i="10"/>
  <c r="YE9" i="10"/>
  <c r="YE12" i="10"/>
  <c r="YE7" i="10"/>
  <c r="YD13" i="10"/>
  <c r="XZ51" i="10"/>
  <c r="YA30" i="10"/>
  <c r="YA27" i="10"/>
  <c r="YA28" i="10"/>
  <c r="YA31" i="10"/>
  <c r="YC13" i="10"/>
  <c r="XZ52" i="10"/>
  <c r="RN15" i="6" l="1"/>
  <c r="YB50" i="10"/>
  <c r="YB45" i="10"/>
  <c r="YB48" i="10" s="1"/>
  <c r="YA49" i="10"/>
  <c r="YA51" i="10" s="1"/>
  <c r="YD5" i="10"/>
  <c r="YD46" i="10" s="1"/>
  <c r="YD50" i="10" s="1"/>
  <c r="YC25" i="10"/>
  <c r="YC26" i="10" s="1"/>
  <c r="YC46" i="10"/>
  <c r="YC47" i="10" s="1"/>
  <c r="YB26" i="10"/>
  <c r="YC10" i="10"/>
  <c r="YC6" i="10"/>
  <c r="YE13" i="10"/>
  <c r="YF7" i="10"/>
  <c r="YF9" i="10"/>
  <c r="YF8" i="10"/>
  <c r="YF12" i="10"/>
  <c r="YG4" i="10"/>
  <c r="YA52" i="10"/>
  <c r="YB30" i="10"/>
  <c r="YB28" i="10"/>
  <c r="YB31" i="10"/>
  <c r="YB27" i="10"/>
  <c r="RO15" i="6" l="1"/>
  <c r="YB49" i="10"/>
  <c r="YB51" i="10" s="1"/>
  <c r="YC24" i="10"/>
  <c r="YC29" i="10" s="1"/>
  <c r="YD10" i="10"/>
  <c r="YD25" i="10"/>
  <c r="YD24" i="10" s="1"/>
  <c r="YD29" i="10" s="1"/>
  <c r="YE5" i="10"/>
  <c r="YD6" i="10"/>
  <c r="YC45" i="10"/>
  <c r="YC49" i="10" s="1"/>
  <c r="YC50" i="10"/>
  <c r="YD47" i="10"/>
  <c r="YD45" i="10"/>
  <c r="YD49" i="10" s="1"/>
  <c r="YH4" i="10"/>
  <c r="YG12" i="10"/>
  <c r="YG8" i="10"/>
  <c r="YG7" i="10"/>
  <c r="YG9" i="10"/>
  <c r="YF13" i="10"/>
  <c r="YB52" i="10"/>
  <c r="YD26" i="10" l="1"/>
  <c r="RP15" i="6"/>
  <c r="YE6" i="10"/>
  <c r="YC27" i="10"/>
  <c r="YE10" i="10"/>
  <c r="YC28" i="10"/>
  <c r="YD28" i="10"/>
  <c r="YC30" i="10"/>
  <c r="YC31" i="10"/>
  <c r="YD31" i="10"/>
  <c r="YD30" i="10"/>
  <c r="YD27" i="10"/>
  <c r="YF5" i="10"/>
  <c r="YG5" i="10" s="1"/>
  <c r="YH5" i="10" s="1"/>
  <c r="YE25" i="10"/>
  <c r="YE24" i="10" s="1"/>
  <c r="YE29" i="10" s="1"/>
  <c r="YE46" i="10"/>
  <c r="YE45" i="10" s="1"/>
  <c r="YE48" i="10" s="1"/>
  <c r="YC48" i="10"/>
  <c r="YC52" i="10" s="1"/>
  <c r="YD48" i="10"/>
  <c r="YG13" i="10"/>
  <c r="YH7" i="10"/>
  <c r="YI4" i="10"/>
  <c r="YH12" i="10"/>
  <c r="YH8" i="10"/>
  <c r="YH9" i="10"/>
  <c r="YD51" i="10"/>
  <c r="YC51" i="10"/>
  <c r="RQ15" i="6" l="1"/>
  <c r="YF10" i="10"/>
  <c r="YE50" i="10"/>
  <c r="YF25" i="10"/>
  <c r="YF24" i="10" s="1"/>
  <c r="YF30" i="10" s="1"/>
  <c r="YG25" i="10"/>
  <c r="YG26" i="10" s="1"/>
  <c r="YG6" i="10"/>
  <c r="YE47" i="10"/>
  <c r="YE30" i="10"/>
  <c r="YE27" i="10"/>
  <c r="YE49" i="10"/>
  <c r="YE51" i="10" s="1"/>
  <c r="YE31" i="10"/>
  <c r="YG10" i="10"/>
  <c r="YG46" i="10"/>
  <c r="YG47" i="10" s="1"/>
  <c r="YE28" i="10"/>
  <c r="YE26" i="10"/>
  <c r="YF46" i="10"/>
  <c r="YF6" i="10"/>
  <c r="YD52" i="10"/>
  <c r="YH13" i="10"/>
  <c r="YH46" i="10"/>
  <c r="YH25" i="10"/>
  <c r="YH10" i="10"/>
  <c r="YI5" i="10"/>
  <c r="YH6" i="10"/>
  <c r="YE52" i="10"/>
  <c r="YJ4" i="10"/>
  <c r="YK4" i="10" s="1"/>
  <c r="YI8" i="10"/>
  <c r="YI7" i="10"/>
  <c r="YI9" i="10"/>
  <c r="YI12" i="10"/>
  <c r="RR15" i="6" l="1"/>
  <c r="YG50" i="10"/>
  <c r="YG24" i="10"/>
  <c r="YG29" i="10" s="1"/>
  <c r="YF26" i="10"/>
  <c r="YF31" i="10"/>
  <c r="YF28" i="10"/>
  <c r="YF29" i="10"/>
  <c r="YF27" i="10"/>
  <c r="YG45" i="10"/>
  <c r="YG48" i="10" s="1"/>
  <c r="YF50" i="10"/>
  <c r="YF47" i="10"/>
  <c r="YF45" i="10"/>
  <c r="YK7" i="10"/>
  <c r="YL4" i="10"/>
  <c r="YK8" i="10"/>
  <c r="YK9" i="10"/>
  <c r="YK12" i="10"/>
  <c r="YH24" i="10"/>
  <c r="YH29" i="10" s="1"/>
  <c r="YH26" i="10"/>
  <c r="YH45" i="10"/>
  <c r="YH47" i="10"/>
  <c r="YH50" i="10"/>
  <c r="YJ9" i="10"/>
  <c r="YJ8" i="10"/>
  <c r="YJ12" i="10"/>
  <c r="YJ7" i="10"/>
  <c r="YI13" i="10"/>
  <c r="YI46" i="10"/>
  <c r="YI25" i="10"/>
  <c r="YI6" i="10"/>
  <c r="YI10" i="10"/>
  <c r="YJ5" i="10"/>
  <c r="RS15" i="6" l="1"/>
  <c r="YG31" i="10"/>
  <c r="YG28" i="10"/>
  <c r="YG30" i="10"/>
  <c r="YG27" i="10"/>
  <c r="YF48" i="10"/>
  <c r="YF49" i="10"/>
  <c r="YK13" i="10"/>
  <c r="YM4" i="10"/>
  <c r="YL8" i="10"/>
  <c r="YL9" i="10"/>
  <c r="YL12" i="10"/>
  <c r="YL7" i="10"/>
  <c r="YK5" i="10"/>
  <c r="YJ13" i="10"/>
  <c r="YH31" i="10"/>
  <c r="YH27" i="10"/>
  <c r="YH28" i="10"/>
  <c r="YH30" i="10"/>
  <c r="YI24" i="10"/>
  <c r="YI29" i="10" s="1"/>
  <c r="YI26" i="10"/>
  <c r="YJ25" i="10"/>
  <c r="YJ46" i="10"/>
  <c r="YJ6" i="10"/>
  <c r="YJ10" i="10"/>
  <c r="YI45" i="10"/>
  <c r="YI50" i="10"/>
  <c r="YI47" i="10"/>
  <c r="YH48" i="10"/>
  <c r="YH49" i="10"/>
  <c r="RT15" i="6" l="1"/>
  <c r="YG49" i="10"/>
  <c r="YG51" i="10" s="1"/>
  <c r="YF51" i="10"/>
  <c r="YG52" i="10"/>
  <c r="YF52" i="10"/>
  <c r="YL13" i="10"/>
  <c r="YL5" i="10"/>
  <c r="YK25" i="10"/>
  <c r="YK6" i="10"/>
  <c r="YK46" i="10"/>
  <c r="YK10" i="10"/>
  <c r="YM7" i="10"/>
  <c r="YM9" i="10"/>
  <c r="YM8" i="10"/>
  <c r="YM12" i="10"/>
  <c r="YN4" i="10"/>
  <c r="YI48" i="10"/>
  <c r="YI49" i="10"/>
  <c r="YJ45" i="10"/>
  <c r="YJ50" i="10"/>
  <c r="YJ47" i="10"/>
  <c r="YH52" i="10"/>
  <c r="YJ24" i="10"/>
  <c r="YJ26" i="10"/>
  <c r="YI30" i="10"/>
  <c r="YI27" i="10"/>
  <c r="YI28" i="10"/>
  <c r="YI31" i="10"/>
  <c r="RU15" i="6" l="1"/>
  <c r="YH51" i="10"/>
  <c r="YK26" i="10"/>
  <c r="YK24" i="10"/>
  <c r="YK29" i="10" s="1"/>
  <c r="YL25" i="10"/>
  <c r="YL6" i="10"/>
  <c r="YL10" i="10"/>
  <c r="YL46" i="10"/>
  <c r="YM5" i="10"/>
  <c r="YM13" i="10"/>
  <c r="YK47" i="10"/>
  <c r="YK50" i="10"/>
  <c r="YK45" i="10"/>
  <c r="YN8" i="10"/>
  <c r="YN7" i="10"/>
  <c r="YN9" i="10"/>
  <c r="YO4" i="10"/>
  <c r="YN12" i="10"/>
  <c r="YI52" i="10"/>
  <c r="YJ27" i="10"/>
  <c r="YJ28" i="10"/>
  <c r="YJ30" i="10"/>
  <c r="YJ31" i="10"/>
  <c r="YJ49" i="10"/>
  <c r="YJ48" i="10"/>
  <c r="YJ29" i="10"/>
  <c r="YI51" i="10"/>
  <c r="RV15" i="6" l="1"/>
  <c r="YN13" i="10"/>
  <c r="YM6" i="10"/>
  <c r="YM46" i="10"/>
  <c r="YN5" i="10"/>
  <c r="YM25" i="10"/>
  <c r="YM10" i="10"/>
  <c r="YL24" i="10"/>
  <c r="YL29" i="10" s="1"/>
  <c r="YL26" i="10"/>
  <c r="YO12" i="10"/>
  <c r="YO8" i="10"/>
  <c r="YO7" i="10"/>
  <c r="YP4" i="10"/>
  <c r="YO9" i="10"/>
  <c r="YK48" i="10"/>
  <c r="YK52" i="10" s="1"/>
  <c r="YK49" i="10"/>
  <c r="YL47" i="10"/>
  <c r="YL50" i="10"/>
  <c r="YL45" i="10"/>
  <c r="YK27" i="10"/>
  <c r="YK28" i="10"/>
  <c r="YK30" i="10"/>
  <c r="YK31" i="10"/>
  <c r="YJ52" i="10"/>
  <c r="YJ51" i="10"/>
  <c r="RW15" i="6" l="1"/>
  <c r="YO13" i="10"/>
  <c r="YQ4" i="10"/>
  <c r="YR4" i="10" s="1"/>
  <c r="YP8" i="10"/>
  <c r="YP7" i="10"/>
  <c r="YP9" i="10"/>
  <c r="YP12" i="10"/>
  <c r="YK51" i="10"/>
  <c r="YL27" i="10"/>
  <c r="YL28" i="10"/>
  <c r="YL30" i="10"/>
  <c r="YL31" i="10"/>
  <c r="YL48" i="10"/>
  <c r="YL49" i="10"/>
  <c r="YN25" i="10"/>
  <c r="YN46" i="10"/>
  <c r="YN6" i="10"/>
  <c r="YO5" i="10"/>
  <c r="YN10" i="10"/>
  <c r="YM45" i="10"/>
  <c r="YM50" i="10"/>
  <c r="YM47" i="10"/>
  <c r="YM24" i="10"/>
  <c r="YM29" i="10" s="1"/>
  <c r="YM26" i="10"/>
  <c r="RX15" i="6" l="1"/>
  <c r="YS4" i="10"/>
  <c r="YR8" i="10"/>
  <c r="YR9" i="10"/>
  <c r="YR7" i="10"/>
  <c r="YR12" i="10"/>
  <c r="YN24" i="10"/>
  <c r="YN29" i="10" s="1"/>
  <c r="YN26" i="10"/>
  <c r="YM48" i="10"/>
  <c r="YM49" i="10"/>
  <c r="YL51" i="10"/>
  <c r="YL52" i="10"/>
  <c r="YP13" i="10"/>
  <c r="YO46" i="10"/>
  <c r="YO25" i="10"/>
  <c r="YP5" i="10"/>
  <c r="YO6" i="10"/>
  <c r="YO10" i="10"/>
  <c r="YQ8" i="10"/>
  <c r="YQ7" i="10"/>
  <c r="YQ9" i="10"/>
  <c r="YQ12" i="10"/>
  <c r="YM31" i="10"/>
  <c r="YM28" i="10"/>
  <c r="YM30" i="10"/>
  <c r="YM27" i="10"/>
  <c r="YN45" i="10"/>
  <c r="YN50" i="10"/>
  <c r="YN47" i="10"/>
  <c r="RY15" i="6" l="1"/>
  <c r="YR13" i="10"/>
  <c r="YS12" i="10"/>
  <c r="YS7" i="10"/>
  <c r="YS9" i="10"/>
  <c r="YS8" i="10"/>
  <c r="YT4" i="10"/>
  <c r="YM52" i="10"/>
  <c r="YP25" i="10"/>
  <c r="YP46" i="10"/>
  <c r="YP6" i="10"/>
  <c r="YP10" i="10"/>
  <c r="YQ5" i="10"/>
  <c r="YM51" i="10"/>
  <c r="YN28" i="10"/>
  <c r="YN30" i="10"/>
  <c r="YN27" i="10"/>
  <c r="YN31" i="10"/>
  <c r="YN48" i="10"/>
  <c r="YN49" i="10"/>
  <c r="YO45" i="10"/>
  <c r="YO50" i="10"/>
  <c r="YO47" i="10"/>
  <c r="YQ13" i="10"/>
  <c r="YO26" i="10"/>
  <c r="YO24" i="10"/>
  <c r="YO29" i="10" s="1"/>
  <c r="RZ15" i="6" l="1"/>
  <c r="YR5" i="10"/>
  <c r="YS13" i="10"/>
  <c r="YT8" i="10"/>
  <c r="YT12" i="10"/>
  <c r="YU4" i="10"/>
  <c r="YT9" i="10"/>
  <c r="YT7" i="10"/>
  <c r="YN52" i="10"/>
  <c r="YO48" i="10"/>
  <c r="YO49" i="10"/>
  <c r="YO27" i="10"/>
  <c r="YO28" i="10"/>
  <c r="YO30" i="10"/>
  <c r="YO31" i="10"/>
  <c r="YP47" i="10"/>
  <c r="YP45" i="10"/>
  <c r="YP50" i="10"/>
  <c r="YN51" i="10"/>
  <c r="YQ46" i="10"/>
  <c r="YQ25" i="10"/>
  <c r="YQ6" i="10"/>
  <c r="YQ10" i="10"/>
  <c r="YP26" i="10"/>
  <c r="YP24" i="10"/>
  <c r="SA15" i="6" l="1"/>
  <c r="YR6" i="10"/>
  <c r="YR46" i="10"/>
  <c r="YR45" i="10" s="1"/>
  <c r="YS5" i="10"/>
  <c r="YS10" i="10" s="1"/>
  <c r="YR25" i="10"/>
  <c r="YR24" i="10" s="1"/>
  <c r="YR29" i="10" s="1"/>
  <c r="YR10" i="10"/>
  <c r="YU9" i="10"/>
  <c r="YV4" i="10"/>
  <c r="YU8" i="10"/>
  <c r="YU7" i="10"/>
  <c r="YU12" i="10"/>
  <c r="YT5" i="10"/>
  <c r="YT13" i="10"/>
  <c r="YP27" i="10"/>
  <c r="YP28" i="10"/>
  <c r="YP30" i="10"/>
  <c r="YP31" i="10"/>
  <c r="YP48" i="10"/>
  <c r="YP49" i="10"/>
  <c r="YQ24" i="10"/>
  <c r="YQ29" i="10" s="1"/>
  <c r="YQ26" i="10"/>
  <c r="YQ45" i="10"/>
  <c r="YQ50" i="10"/>
  <c r="YQ47" i="10"/>
  <c r="YP29" i="10"/>
  <c r="YO51" i="10"/>
  <c r="YO52" i="10"/>
  <c r="SB15" i="6" l="1"/>
  <c r="YR50" i="10"/>
  <c r="YR47" i="10"/>
  <c r="YS6" i="10"/>
  <c r="YS25" i="10"/>
  <c r="YS26" i="10" s="1"/>
  <c r="YR26" i="10"/>
  <c r="YS46" i="10"/>
  <c r="YS45" i="10" s="1"/>
  <c r="YT25" i="10"/>
  <c r="YT46" i="10"/>
  <c r="YU5" i="10"/>
  <c r="YT6" i="10"/>
  <c r="YT10" i="10"/>
  <c r="YV12" i="10"/>
  <c r="YW4" i="10"/>
  <c r="YX4" i="10" s="1"/>
  <c r="YV8" i="10"/>
  <c r="YV7" i="10"/>
  <c r="YV9" i="10"/>
  <c r="YR27" i="10"/>
  <c r="YR28" i="10"/>
  <c r="YR30" i="10"/>
  <c r="YR31" i="10"/>
  <c r="YR49" i="10"/>
  <c r="YR48" i="10"/>
  <c r="YU13" i="10"/>
  <c r="YP51" i="10"/>
  <c r="YQ31" i="10"/>
  <c r="YQ27" i="10"/>
  <c r="YQ28" i="10"/>
  <c r="YQ30" i="10"/>
  <c r="YP52" i="10"/>
  <c r="YQ48" i="10"/>
  <c r="YQ49" i="10"/>
  <c r="SC15" i="6" l="1"/>
  <c r="YS24" i="10"/>
  <c r="YS29" i="10" s="1"/>
  <c r="YS47" i="10"/>
  <c r="YS50" i="10"/>
  <c r="YX8" i="10"/>
  <c r="YY4" i="10"/>
  <c r="YX9" i="10"/>
  <c r="YX12" i="10"/>
  <c r="YX7" i="10"/>
  <c r="YV13" i="10"/>
  <c r="YT24" i="10"/>
  <c r="YT26" i="10"/>
  <c r="YW7" i="10"/>
  <c r="YW9" i="10"/>
  <c r="YW8" i="10"/>
  <c r="YW12" i="10"/>
  <c r="YU25" i="10"/>
  <c r="YU46" i="10"/>
  <c r="YV5" i="10"/>
  <c r="YU6" i="10"/>
  <c r="YU10" i="10"/>
  <c r="YT50" i="10"/>
  <c r="YT47" i="10"/>
  <c r="YT45" i="10"/>
  <c r="YS49" i="10"/>
  <c r="YS48" i="10"/>
  <c r="YR51" i="10"/>
  <c r="YR52" i="10"/>
  <c r="YQ52" i="10"/>
  <c r="YQ51" i="10"/>
  <c r="SD15" i="6" l="1"/>
  <c r="YS28" i="10"/>
  <c r="YS27" i="10"/>
  <c r="YS30" i="10"/>
  <c r="YS31" i="10"/>
  <c r="YX13" i="10"/>
  <c r="YZ4" i="10"/>
  <c r="YY7" i="10"/>
  <c r="YY8" i="10"/>
  <c r="YY12" i="10"/>
  <c r="YY9" i="10"/>
  <c r="YS52" i="10"/>
  <c r="YS51" i="10"/>
  <c r="YW13" i="10"/>
  <c r="YV46" i="10"/>
  <c r="YV25" i="10"/>
  <c r="YV6" i="10"/>
  <c r="YV10" i="10"/>
  <c r="YW5" i="10"/>
  <c r="YT48" i="10"/>
  <c r="YT49" i="10"/>
  <c r="YU24" i="10"/>
  <c r="YU26" i="10"/>
  <c r="YT31" i="10"/>
  <c r="YT28" i="10"/>
  <c r="YT30" i="10"/>
  <c r="YT27" i="10"/>
  <c r="YU45" i="10"/>
  <c r="YU47" i="10"/>
  <c r="YU50" i="10"/>
  <c r="YT29" i="10"/>
  <c r="SE15" i="6" l="1"/>
  <c r="YX5" i="10"/>
  <c r="YY5" i="10" s="1"/>
  <c r="YY13" i="10"/>
  <c r="YZ9" i="10"/>
  <c r="ZA4" i="10"/>
  <c r="YZ8" i="10"/>
  <c r="YZ12" i="10"/>
  <c r="YZ7" i="10"/>
  <c r="YT52" i="10"/>
  <c r="YU28" i="10"/>
  <c r="YU27" i="10"/>
  <c r="YU30" i="10"/>
  <c r="YU31" i="10"/>
  <c r="YW46" i="10"/>
  <c r="YW25" i="10"/>
  <c r="YW10" i="10"/>
  <c r="YW6" i="10"/>
  <c r="YV45" i="10"/>
  <c r="YV50" i="10"/>
  <c r="YV47" i="10"/>
  <c r="YT51" i="10"/>
  <c r="YU48" i="10"/>
  <c r="YU49" i="10"/>
  <c r="YU29" i="10"/>
  <c r="YV24" i="10"/>
  <c r="YV29" i="10" s="1"/>
  <c r="YV26" i="10"/>
  <c r="SF15" i="6" l="1"/>
  <c r="YX25" i="10"/>
  <c r="YX26" i="10" s="1"/>
  <c r="YX6" i="10"/>
  <c r="YX46" i="10"/>
  <c r="YX45" i="10" s="1"/>
  <c r="YX10" i="10"/>
  <c r="YZ13" i="10"/>
  <c r="ZA7" i="10"/>
  <c r="ZA12" i="10"/>
  <c r="ZB4" i="10"/>
  <c r="ZA8" i="10"/>
  <c r="ZA9" i="10"/>
  <c r="YX47" i="10"/>
  <c r="YY25" i="10"/>
  <c r="YY46" i="10"/>
  <c r="YY6" i="10"/>
  <c r="YZ5" i="10"/>
  <c r="YY10" i="10"/>
  <c r="YW45" i="10"/>
  <c r="YW50" i="10"/>
  <c r="YW47" i="10"/>
  <c r="YU51" i="10"/>
  <c r="YV27" i="10"/>
  <c r="YV28" i="10"/>
  <c r="YV30" i="10"/>
  <c r="YV31" i="10"/>
  <c r="YV49" i="10"/>
  <c r="YV48" i="10"/>
  <c r="YW24" i="10"/>
  <c r="YW29" i="10" s="1"/>
  <c r="YW26" i="10"/>
  <c r="YU52" i="10"/>
  <c r="YX24" i="10" l="1"/>
  <c r="YX27" i="10" s="1"/>
  <c r="SG15" i="6"/>
  <c r="YX50" i="10"/>
  <c r="YY47" i="10"/>
  <c r="YY45" i="10"/>
  <c r="YY50" i="10"/>
  <c r="YY24" i="10"/>
  <c r="YY26" i="10"/>
  <c r="ZA13" i="10"/>
  <c r="ZA5" i="10"/>
  <c r="YZ46" i="10"/>
  <c r="YZ25" i="10"/>
  <c r="YZ6" i="10"/>
  <c r="YZ10" i="10"/>
  <c r="YX48" i="10"/>
  <c r="YX49" i="10"/>
  <c r="ZB7" i="10"/>
  <c r="ZB9" i="10"/>
  <c r="ZB8" i="10"/>
  <c r="ZC4" i="10"/>
  <c r="ZB12" i="10"/>
  <c r="YV51" i="10"/>
  <c r="YW49" i="10"/>
  <c r="YW48" i="10"/>
  <c r="YW27" i="10"/>
  <c r="YW28" i="10"/>
  <c r="YW30" i="10"/>
  <c r="YW31" i="10"/>
  <c r="YV52" i="10"/>
  <c r="YX30" i="10" l="1"/>
  <c r="YX28" i="10"/>
  <c r="YX29" i="10"/>
  <c r="YX31" i="10"/>
  <c r="SH15" i="6"/>
  <c r="ZB13" i="10"/>
  <c r="YZ47" i="10"/>
  <c r="YZ45" i="10"/>
  <c r="YZ50" i="10"/>
  <c r="YY29" i="10"/>
  <c r="YY28" i="10"/>
  <c r="YY27" i="10"/>
  <c r="YY31" i="10"/>
  <c r="YY30" i="10"/>
  <c r="ZB5" i="10"/>
  <c r="ZA25" i="10"/>
  <c r="ZA46" i="10"/>
  <c r="ZA6" i="10"/>
  <c r="ZA10" i="10"/>
  <c r="ZD4" i="10"/>
  <c r="ZE4" i="10" s="1"/>
  <c r="ZC7" i="10"/>
  <c r="ZC12" i="10"/>
  <c r="ZC9" i="10"/>
  <c r="ZC8" i="10"/>
  <c r="YY48" i="10"/>
  <c r="YY49" i="10"/>
  <c r="YZ26" i="10"/>
  <c r="YZ24" i="10"/>
  <c r="YZ29" i="10" s="1"/>
  <c r="YW52" i="10"/>
  <c r="YX51" i="10"/>
  <c r="YX52" i="10"/>
  <c r="YW51" i="10"/>
  <c r="SI15" i="6" l="1"/>
  <c r="ZE8" i="10"/>
  <c r="ZF4" i="10"/>
  <c r="ZE9" i="10"/>
  <c r="ZE7" i="10"/>
  <c r="ZE12" i="10"/>
  <c r="YY52" i="10"/>
  <c r="ZC13" i="10"/>
  <c r="ZA45" i="10"/>
  <c r="ZA47" i="10"/>
  <c r="ZA50" i="10"/>
  <c r="YY51" i="10"/>
  <c r="ZD8" i="10"/>
  <c r="ZD12" i="10"/>
  <c r="ZD7" i="10"/>
  <c r="ZD9" i="10"/>
  <c r="ZA26" i="10"/>
  <c r="ZA24" i="10"/>
  <c r="ZC5" i="10"/>
  <c r="ZB6" i="10"/>
  <c r="ZB25" i="10"/>
  <c r="ZB46" i="10"/>
  <c r="ZB10" i="10"/>
  <c r="YZ48" i="10"/>
  <c r="YZ49" i="10"/>
  <c r="YZ28" i="10"/>
  <c r="YZ27" i="10"/>
  <c r="YZ31" i="10"/>
  <c r="YZ30" i="10"/>
  <c r="SJ15" i="6" l="1"/>
  <c r="ZE13" i="10"/>
  <c r="ZG4" i="10"/>
  <c r="ZF8" i="10"/>
  <c r="ZF12" i="10"/>
  <c r="ZF9" i="10"/>
  <c r="ZF7" i="10"/>
  <c r="YZ51" i="10"/>
  <c r="ZB24" i="10"/>
  <c r="ZB26" i="10"/>
  <c r="ZD13" i="10"/>
  <c r="ZC6" i="10"/>
  <c r="ZD5" i="10"/>
  <c r="ZC25" i="10"/>
  <c r="ZC46" i="10"/>
  <c r="ZC10" i="10"/>
  <c r="YZ52" i="10"/>
  <c r="ZB45" i="10"/>
  <c r="ZB47" i="10"/>
  <c r="ZB50" i="10"/>
  <c r="ZA29" i="10"/>
  <c r="ZA28" i="10"/>
  <c r="ZA31" i="10"/>
  <c r="ZA27" i="10"/>
  <c r="ZA30" i="10"/>
  <c r="ZA48" i="10"/>
  <c r="ZA49" i="10"/>
  <c r="SK15" i="6" l="1"/>
  <c r="ZE5" i="10"/>
  <c r="ZF13" i="10"/>
  <c r="ZG9" i="10"/>
  <c r="ZG12" i="10"/>
  <c r="ZG7" i="10"/>
  <c r="ZH4" i="10"/>
  <c r="ZG8" i="10"/>
  <c r="ZB48" i="10"/>
  <c r="ZB49" i="10"/>
  <c r="ZA52" i="10"/>
  <c r="ZD6" i="10"/>
  <c r="ZD25" i="10"/>
  <c r="ZD46" i="10"/>
  <c r="ZD10" i="10"/>
  <c r="ZB29" i="10"/>
  <c r="ZB31" i="10"/>
  <c r="ZB27" i="10"/>
  <c r="ZB28" i="10"/>
  <c r="ZB30" i="10"/>
  <c r="ZA51" i="10"/>
  <c r="ZC45" i="10"/>
  <c r="ZC47" i="10"/>
  <c r="ZC50" i="10"/>
  <c r="ZC24" i="10"/>
  <c r="ZC26" i="10"/>
  <c r="SL15" i="6" l="1"/>
  <c r="ZE6" i="10"/>
  <c r="ZE25" i="10"/>
  <c r="ZE26" i="10" s="1"/>
  <c r="ZF5" i="10"/>
  <c r="ZE10" i="10"/>
  <c r="ZE46" i="10"/>
  <c r="ZE47" i="10" s="1"/>
  <c r="ZG13" i="10"/>
  <c r="ZI4" i="10"/>
  <c r="ZH12" i="10"/>
  <c r="ZH7" i="10"/>
  <c r="ZH8" i="10"/>
  <c r="ZH9" i="10"/>
  <c r="ZB52" i="10"/>
  <c r="ZC28" i="10"/>
  <c r="ZC27" i="10"/>
  <c r="ZC31" i="10"/>
  <c r="ZC30" i="10"/>
  <c r="ZC29" i="10"/>
  <c r="ZC48" i="10"/>
  <c r="ZC49" i="10"/>
  <c r="ZD47" i="10"/>
  <c r="ZD45" i="10"/>
  <c r="ZD50" i="10"/>
  <c r="ZB51" i="10"/>
  <c r="ZD24" i="10"/>
  <c r="ZD26" i="10"/>
  <c r="SM15" i="6" l="1"/>
  <c r="ZE24" i="10"/>
  <c r="ZE29" i="10" s="1"/>
  <c r="ZF25" i="10"/>
  <c r="ZF26" i="10" s="1"/>
  <c r="ZE45" i="10"/>
  <c r="ZE48" i="10" s="1"/>
  <c r="ZF46" i="10"/>
  <c r="ZF45" i="10" s="1"/>
  <c r="ZF10" i="10"/>
  <c r="ZF6" i="10"/>
  <c r="ZG5" i="10"/>
  <c r="ZE50" i="10"/>
  <c r="ZH13" i="10"/>
  <c r="ZF24" i="10"/>
  <c r="ZF29" i="10" s="1"/>
  <c r="ZI7" i="10"/>
  <c r="ZI12" i="10"/>
  <c r="ZI8" i="10"/>
  <c r="ZI9" i="10"/>
  <c r="ZJ4" i="10"/>
  <c r="ZD29" i="10"/>
  <c r="ZD31" i="10"/>
  <c r="ZD28" i="10"/>
  <c r="ZD27" i="10"/>
  <c r="ZD30" i="10"/>
  <c r="ZD48" i="10"/>
  <c r="ZD49" i="10"/>
  <c r="ZC52" i="10"/>
  <c r="ZC51" i="10"/>
  <c r="SN15" i="6" l="1"/>
  <c r="ZE31" i="10"/>
  <c r="ZE27" i="10"/>
  <c r="ZE30" i="10"/>
  <c r="ZE28" i="10"/>
  <c r="ZG25" i="10"/>
  <c r="ZG24" i="10" s="1"/>
  <c r="ZF50" i="10"/>
  <c r="ZF47" i="10"/>
  <c r="ZG10" i="10"/>
  <c r="ZE49" i="10"/>
  <c r="ZE51" i="10" s="1"/>
  <c r="ZH5" i="10"/>
  <c r="ZG6" i="10"/>
  <c r="ZG46" i="10"/>
  <c r="ZG50" i="10" s="1"/>
  <c r="ZI13" i="10"/>
  <c r="ZF30" i="10"/>
  <c r="ZF27" i="10"/>
  <c r="ZF31" i="10"/>
  <c r="ZF28" i="10"/>
  <c r="ZJ8" i="10"/>
  <c r="ZK4" i="10"/>
  <c r="ZJ9" i="10"/>
  <c r="ZJ12" i="10"/>
  <c r="ZJ7" i="10"/>
  <c r="ZF48" i="10"/>
  <c r="ZF52" i="10" s="1"/>
  <c r="ZF49" i="10"/>
  <c r="ZE52" i="10"/>
  <c r="ZD51" i="10"/>
  <c r="ZD52" i="10"/>
  <c r="SO15" i="6" l="1"/>
  <c r="ZG26" i="10"/>
  <c r="ZG45" i="10"/>
  <c r="ZG49" i="10" s="1"/>
  <c r="ZH6" i="10"/>
  <c r="ZH46" i="10"/>
  <c r="ZH47" i="10" s="1"/>
  <c r="ZG47" i="10"/>
  <c r="ZF51" i="10"/>
  <c r="ZI5" i="10"/>
  <c r="ZH10" i="10"/>
  <c r="ZH25" i="10"/>
  <c r="ZH24" i="10" s="1"/>
  <c r="ZJ13" i="10"/>
  <c r="ZK9" i="10"/>
  <c r="ZK12" i="10"/>
  <c r="ZK7" i="10"/>
  <c r="ZL4" i="10"/>
  <c r="ZK8" i="10"/>
  <c r="ZG27" i="10"/>
  <c r="ZG30" i="10"/>
  <c r="ZG31" i="10"/>
  <c r="ZG28" i="10"/>
  <c r="ZH45" i="10"/>
  <c r="ZH48" i="10" s="1"/>
  <c r="ZG29" i="10"/>
  <c r="SP15" i="6" l="1"/>
  <c r="ZG48" i="10"/>
  <c r="ZG52" i="10" s="1"/>
  <c r="ZI25" i="10"/>
  <c r="ZI26" i="10" s="1"/>
  <c r="ZH50" i="10"/>
  <c r="ZJ5" i="10"/>
  <c r="ZI6" i="10"/>
  <c r="ZI10" i="10"/>
  <c r="ZI46" i="10"/>
  <c r="ZI47" i="10" s="1"/>
  <c r="ZH26" i="10"/>
  <c r="ZH49" i="10"/>
  <c r="ZG51" i="10"/>
  <c r="ZK13" i="10"/>
  <c r="ZH30" i="10"/>
  <c r="ZH27" i="10"/>
  <c r="ZH31" i="10"/>
  <c r="ZH28" i="10"/>
  <c r="ZH29" i="10"/>
  <c r="ZM4" i="10"/>
  <c r="ZN4" i="10" s="1"/>
  <c r="ZL12" i="10"/>
  <c r="ZL8" i="10"/>
  <c r="ZL9" i="10"/>
  <c r="ZL7" i="10"/>
  <c r="SQ15" i="6" l="1"/>
  <c r="ZK5" i="10"/>
  <c r="ZK10" i="10" s="1"/>
  <c r="ZJ10" i="10"/>
  <c r="ZJ46" i="10"/>
  <c r="ZJ45" i="10" s="1"/>
  <c r="ZI24" i="10"/>
  <c r="ZI30" i="10" s="1"/>
  <c r="ZJ6" i="10"/>
  <c r="ZH52" i="10"/>
  <c r="ZJ25" i="10"/>
  <c r="ZJ26" i="10" s="1"/>
  <c r="ZI50" i="10"/>
  <c r="ZI45" i="10"/>
  <c r="ZI48" i="10" s="1"/>
  <c r="ZI52" i="10" s="1"/>
  <c r="ZH51" i="10"/>
  <c r="ZO4" i="10"/>
  <c r="ZN9" i="10"/>
  <c r="ZN12" i="10"/>
  <c r="ZN8" i="10"/>
  <c r="ZN7" i="10"/>
  <c r="ZL13" i="10"/>
  <c r="ZK46" i="10"/>
  <c r="ZL5" i="10"/>
  <c r="ZM7" i="10"/>
  <c r="ZM12" i="10"/>
  <c r="ZM8" i="10"/>
  <c r="ZM9" i="10"/>
  <c r="ZK25" i="10" l="1"/>
  <c r="SR15" i="6"/>
  <c r="ZK6" i="10"/>
  <c r="ZJ50" i="10"/>
  <c r="ZJ47" i="10"/>
  <c r="ZI29" i="10"/>
  <c r="ZI31" i="10"/>
  <c r="ZI27" i="10"/>
  <c r="ZI28" i="10"/>
  <c r="ZJ24" i="10"/>
  <c r="ZJ29" i="10" s="1"/>
  <c r="ZI49" i="10"/>
  <c r="ZI51" i="10" s="1"/>
  <c r="ZN13" i="10"/>
  <c r="ZO7" i="10"/>
  <c r="ZO12" i="10"/>
  <c r="ZO9" i="10"/>
  <c r="ZO8" i="10"/>
  <c r="ZP4" i="10"/>
  <c r="ZK24" i="10"/>
  <c r="ZK26" i="10"/>
  <c r="ZM13" i="10"/>
  <c r="ZK45" i="10"/>
  <c r="ZK47" i="10"/>
  <c r="ZK50" i="10"/>
  <c r="ZJ49" i="10"/>
  <c r="ZJ48" i="10"/>
  <c r="ZL25" i="10"/>
  <c r="ZL46" i="10"/>
  <c r="ZL6" i="10"/>
  <c r="ZL10" i="10"/>
  <c r="ZM5" i="10"/>
  <c r="SS15" i="6" l="1"/>
  <c r="ZJ30" i="10"/>
  <c r="ZJ28" i="10"/>
  <c r="ZJ31" i="10"/>
  <c r="ZJ27" i="10"/>
  <c r="ZN5" i="10"/>
  <c r="ZO13" i="10"/>
  <c r="ZP7" i="10"/>
  <c r="ZP9" i="10"/>
  <c r="ZP8" i="10"/>
  <c r="ZP12" i="10"/>
  <c r="ZQ4" i="10"/>
  <c r="ZJ52" i="10"/>
  <c r="ZK27" i="10"/>
  <c r="ZK30" i="10"/>
  <c r="ZK28" i="10"/>
  <c r="ZK31" i="10"/>
  <c r="ZL45" i="10"/>
  <c r="ZL47" i="10"/>
  <c r="ZL50" i="10"/>
  <c r="ZJ51" i="10"/>
  <c r="ZM46" i="10"/>
  <c r="ZM25" i="10"/>
  <c r="ZM6" i="10"/>
  <c r="ZL24" i="10"/>
  <c r="ZL29" i="10" s="1"/>
  <c r="ZL26" i="10"/>
  <c r="ZK29" i="10"/>
  <c r="ZK48" i="10"/>
  <c r="ZK49" i="10"/>
  <c r="ST15" i="6" l="1"/>
  <c r="ZO5" i="10"/>
  <c r="ZN25" i="10"/>
  <c r="ZN26" i="10" s="1"/>
  <c r="ZN6" i="10"/>
  <c r="ZN10" i="10"/>
  <c r="ZN46" i="10"/>
  <c r="ZK51" i="10"/>
  <c r="ZP13" i="10"/>
  <c r="ZR4" i="10"/>
  <c r="ZQ8" i="10"/>
  <c r="ZQ9" i="10"/>
  <c r="ZQ12" i="10"/>
  <c r="ZQ7" i="10"/>
  <c r="ZK52" i="10"/>
  <c r="ZL48" i="10"/>
  <c r="ZL49" i="10"/>
  <c r="ZL30" i="10"/>
  <c r="ZL27" i="10"/>
  <c r="ZL31" i="10"/>
  <c r="ZL28" i="10"/>
  <c r="ZM24" i="10"/>
  <c r="ZM26" i="10"/>
  <c r="ZM45" i="10"/>
  <c r="ZM47" i="10"/>
  <c r="SU15" i="6" l="1"/>
  <c r="ZN24" i="10"/>
  <c r="ZN29" i="10" s="1"/>
  <c r="ZO6" i="10"/>
  <c r="ZP5" i="10"/>
  <c r="ZO46" i="10"/>
  <c r="ZO10" i="10"/>
  <c r="ZO25" i="10"/>
  <c r="ZO24" i="10" s="1"/>
  <c r="ZO29" i="10" s="1"/>
  <c r="ZN50" i="10"/>
  <c r="ZN45" i="10"/>
  <c r="ZN47" i="10"/>
  <c r="ZQ13" i="10"/>
  <c r="ZP6" i="10"/>
  <c r="ZS4" i="10"/>
  <c r="ZT4" i="10" s="1"/>
  <c r="ZR8" i="10"/>
  <c r="ZR9" i="10"/>
  <c r="ZR12" i="10"/>
  <c r="ZR7" i="10"/>
  <c r="ZM49" i="10"/>
  <c r="ZM48" i="10"/>
  <c r="ZM27" i="10"/>
  <c r="ZM31" i="10"/>
  <c r="ZM28" i="10"/>
  <c r="ZM29" i="10"/>
  <c r="ZL51" i="10"/>
  <c r="ZL52" i="10"/>
  <c r="SV15" i="6" l="1"/>
  <c r="ZN31" i="10"/>
  <c r="ZN30" i="10"/>
  <c r="ZN28" i="10"/>
  <c r="ZN27" i="10"/>
  <c r="ZO26" i="10"/>
  <c r="ZQ5" i="10"/>
  <c r="ZQ10" i="10" s="1"/>
  <c r="ZP25" i="10"/>
  <c r="ZP24" i="10" s="1"/>
  <c r="ZP29" i="10" s="1"/>
  <c r="ZP10" i="10"/>
  <c r="ZP46" i="10"/>
  <c r="ZP47" i="10" s="1"/>
  <c r="ZO45" i="10"/>
  <c r="ZO48" i="10" s="1"/>
  <c r="ZO47" i="10"/>
  <c r="ZO50" i="10"/>
  <c r="ZP50" i="10"/>
  <c r="ZN48" i="10"/>
  <c r="ZN49" i="10"/>
  <c r="ZT7" i="10"/>
  <c r="ZT8" i="10"/>
  <c r="ZU4" i="10"/>
  <c r="ZT9" i="10"/>
  <c r="ZT12" i="10"/>
  <c r="ZO31" i="10"/>
  <c r="ZO30" i="10"/>
  <c r="ZO27" i="10"/>
  <c r="ZO28" i="10"/>
  <c r="ZR13" i="10"/>
  <c r="ZS9" i="10"/>
  <c r="ZS7" i="10"/>
  <c r="ZS8" i="10"/>
  <c r="ZS12" i="10"/>
  <c r="ZM52" i="10"/>
  <c r="ZM51" i="10"/>
  <c r="SW15" i="6" l="1"/>
  <c r="ZP26" i="10"/>
  <c r="ZR5" i="10"/>
  <c r="ZR10" i="10" s="1"/>
  <c r="ZP45" i="10"/>
  <c r="ZP48" i="10" s="1"/>
  <c r="ZP52" i="10" s="1"/>
  <c r="ZQ6" i="10"/>
  <c r="ZQ25" i="10"/>
  <c r="ZQ24" i="10" s="1"/>
  <c r="ZQ29" i="10" s="1"/>
  <c r="ZQ46" i="10"/>
  <c r="ZQ47" i="10" s="1"/>
  <c r="ZO49" i="10"/>
  <c r="ZO52" i="10"/>
  <c r="ZN52" i="10"/>
  <c r="ZN51" i="10"/>
  <c r="ZT13" i="10"/>
  <c r="ZV4" i="10"/>
  <c r="ZU8" i="10"/>
  <c r="ZU12" i="10"/>
  <c r="ZU7" i="10"/>
  <c r="ZU9" i="10"/>
  <c r="ZS13" i="10"/>
  <c r="ZP28" i="10"/>
  <c r="ZP31" i="10"/>
  <c r="ZP27" i="10"/>
  <c r="ZP30" i="10"/>
  <c r="ZM30" i="10"/>
  <c r="SX15" i="6" l="1"/>
  <c r="C59" i="10"/>
  <c r="ZR6" i="10"/>
  <c r="ZR25" i="10"/>
  <c r="ZR26" i="10" s="1"/>
  <c r="ZS5" i="10"/>
  <c r="ZS6" i="10" s="1"/>
  <c r="ZR46" i="10"/>
  <c r="ZR50" i="10" s="1"/>
  <c r="ZQ26" i="10"/>
  <c r="ZP49" i="10"/>
  <c r="ZP51" i="10" s="1"/>
  <c r="ZQ50" i="10"/>
  <c r="ZQ45" i="10"/>
  <c r="ZQ48" i="10" s="1"/>
  <c r="ZQ52" i="10" s="1"/>
  <c r="ZO51" i="10"/>
  <c r="ZU13" i="10"/>
  <c r="ZW4" i="10"/>
  <c r="ZV8" i="10"/>
  <c r="ZV7" i="10"/>
  <c r="ZV9" i="10"/>
  <c r="ZV12" i="10"/>
  <c r="ZQ27" i="10"/>
  <c r="ZQ28" i="10"/>
  <c r="ZQ30" i="10"/>
  <c r="ZQ31" i="10"/>
  <c r="ZM50" i="10"/>
  <c r="SY15" i="6" l="1"/>
  <c r="SZ15" i="6" s="1"/>
  <c r="I59" i="10" s="1"/>
  <c r="C61" i="10" s="1"/>
  <c r="AC29" i="11" s="1"/>
  <c r="D59" i="10"/>
  <c r="E59" i="10" s="1"/>
  <c r="F59" i="10" s="1"/>
  <c r="ZS10" i="10"/>
  <c r="ZS46" i="10"/>
  <c r="ZS50" i="10" s="1"/>
  <c r="ZS25" i="10"/>
  <c r="ZS26" i="10" s="1"/>
  <c r="ZT5" i="10"/>
  <c r="ZR24" i="10"/>
  <c r="ZR29" i="10" s="1"/>
  <c r="ZR47" i="10"/>
  <c r="ZR45" i="10"/>
  <c r="ZR48" i="10" s="1"/>
  <c r="ZR52" i="10" s="1"/>
  <c r="ZQ49" i="10"/>
  <c r="ZQ51" i="10" s="1"/>
  <c r="ZV13" i="10"/>
  <c r="ZW7" i="10"/>
  <c r="ZX4" i="10"/>
  <c r="ZW9" i="10"/>
  <c r="ZW12" i="10"/>
  <c r="ZW8" i="10"/>
  <c r="ZS24" i="10"/>
  <c r="ZS29" i="10" s="1"/>
  <c r="G59" i="10" l="1"/>
  <c r="H59" i="10" s="1"/>
  <c r="ZS47" i="10"/>
  <c r="ZS45" i="10"/>
  <c r="ZS48" i="10" s="1"/>
  <c r="ZS52" i="10" s="1"/>
  <c r="ZT46" i="10"/>
  <c r="ZT50" i="10" s="1"/>
  <c r="ZT6" i="10"/>
  <c r="ZT25" i="10"/>
  <c r="ZT26" i="10" s="1"/>
  <c r="ZU5" i="10"/>
  <c r="ZT10" i="10"/>
  <c r="ZR27" i="10"/>
  <c r="ZR30" i="10"/>
  <c r="ZR31" i="10"/>
  <c r="ZR28" i="10"/>
  <c r="ZR49" i="10"/>
  <c r="ZR51" i="10" s="1"/>
  <c r="ZW13" i="10"/>
  <c r="ZX12" i="10"/>
  <c r="ZX8" i="10"/>
  <c r="ZX7" i="10"/>
  <c r="ZY4" i="10"/>
  <c r="ZX9" i="10"/>
  <c r="ZS30" i="10"/>
  <c r="ZS27" i="10"/>
  <c r="ZS28" i="10"/>
  <c r="ZS31" i="10"/>
  <c r="ZT47" i="10" l="1"/>
  <c r="ZU46" i="10"/>
  <c r="ZU45" i="10" s="1"/>
  <c r="ZU49" i="10" s="1"/>
  <c r="ZS49" i="10"/>
  <c r="ZS51" i="10" s="1"/>
  <c r="ZT45" i="10"/>
  <c r="ZT48" i="10" s="1"/>
  <c r="ZT52" i="10" s="1"/>
  <c r="ZT24" i="10"/>
  <c r="ZT29" i="10" s="1"/>
  <c r="ZV5" i="10"/>
  <c r="ZU25" i="10"/>
  <c r="ZU26" i="10" s="1"/>
  <c r="ZU10" i="10"/>
  <c r="ZU6" i="10"/>
  <c r="ZU47" i="10"/>
  <c r="ZX13" i="10"/>
  <c r="ZY12" i="10"/>
  <c r="ZZ4" i="10"/>
  <c r="AAA4" i="10" s="1"/>
  <c r="ZY8" i="10"/>
  <c r="ZY7" i="10"/>
  <c r="ZY9" i="10"/>
  <c r="ZM10" i="10"/>
  <c r="ZU50" i="10" l="1"/>
  <c r="ZU48" i="10"/>
  <c r="ZU52" i="10" s="1"/>
  <c r="ZT49" i="10"/>
  <c r="ZT51" i="10" s="1"/>
  <c r="ZV46" i="10"/>
  <c r="ZV47" i="10" s="1"/>
  <c r="ZV6" i="10"/>
  <c r="ZV25" i="10"/>
  <c r="ZV24" i="10" s="1"/>
  <c r="ZV29" i="10" s="1"/>
  <c r="ZT30" i="10"/>
  <c r="ZT27" i="10"/>
  <c r="ZT31" i="10"/>
  <c r="ZT28" i="10"/>
  <c r="ZW5" i="10"/>
  <c r="ZW6" i="10" s="1"/>
  <c r="ZV10" i="10"/>
  <c r="ZU24" i="10"/>
  <c r="ZU29" i="10" s="1"/>
  <c r="AAB4" i="10"/>
  <c r="AAA7" i="10"/>
  <c r="AAA8" i="10"/>
  <c r="AAA9" i="10"/>
  <c r="AAA12" i="10"/>
  <c r="ZY13" i="10"/>
  <c r="ZZ7" i="10"/>
  <c r="ZZ9" i="10"/>
  <c r="ZZ8" i="10"/>
  <c r="ZZ12" i="10"/>
  <c r="ZV45" i="10" l="1"/>
  <c r="ZV49" i="10" s="1"/>
  <c r="ZV51" i="10" s="1"/>
  <c r="ZV50" i="10"/>
  <c r="ZX5" i="10"/>
  <c r="ZX46" i="10" s="1"/>
  <c r="ZX50" i="10" s="1"/>
  <c r="ZU51" i="10"/>
  <c r="ZV31" i="10"/>
  <c r="ZV30" i="10"/>
  <c r="ZV28" i="10"/>
  <c r="ZV26" i="10"/>
  <c r="ZV27" i="10"/>
  <c r="ZW46" i="10"/>
  <c r="ZW47" i="10" s="1"/>
  <c r="ZW10" i="10"/>
  <c r="ZW25" i="10"/>
  <c r="ZW26" i="10" s="1"/>
  <c r="ZU30" i="10"/>
  <c r="ZU27" i="10"/>
  <c r="ZU28" i="10"/>
  <c r="ZU31" i="10"/>
  <c r="AAA13" i="10"/>
  <c r="AAB9" i="10"/>
  <c r="AAB8" i="10"/>
  <c r="AAB12" i="10"/>
  <c r="AAC4" i="10"/>
  <c r="AAB7" i="10"/>
  <c r="ZZ13" i="10"/>
  <c r="ZW45" i="10" l="1"/>
  <c r="ZW48" i="10" s="1"/>
  <c r="ZX25" i="10"/>
  <c r="ZX24" i="10" s="1"/>
  <c r="ZX28" i="10" s="1"/>
  <c r="ZY5" i="10"/>
  <c r="ZZ5" i="10" s="1"/>
  <c r="ZX6" i="10"/>
  <c r="ZV48" i="10"/>
  <c r="ZV52" i="10" s="1"/>
  <c r="ZW50" i="10"/>
  <c r="ZX10" i="10"/>
  <c r="ZX45" i="10"/>
  <c r="ZX49" i="10" s="1"/>
  <c r="ZW24" i="10"/>
  <c r="ZW29" i="10" s="1"/>
  <c r="ZX47" i="10"/>
  <c r="ZY10" i="10"/>
  <c r="ZY46" i="10"/>
  <c r="ZY50" i="10" s="1"/>
  <c r="AAD4" i="10"/>
  <c r="AAC9" i="10"/>
  <c r="AAC7" i="10"/>
  <c r="AAC8" i="10"/>
  <c r="AAC12" i="10"/>
  <c r="AAB13" i="10"/>
  <c r="ZX26" i="10" l="1"/>
  <c r="ZY25" i="10"/>
  <c r="ZY24" i="10" s="1"/>
  <c r="ZY27" i="10" s="1"/>
  <c r="ZY6" i="10"/>
  <c r="ZW49" i="10"/>
  <c r="ZW51" i="10" s="1"/>
  <c r="ZX30" i="10"/>
  <c r="ZX31" i="10"/>
  <c r="ZX27" i="10"/>
  <c r="ZX29" i="10"/>
  <c r="ZY45" i="10"/>
  <c r="ZY49" i="10" s="1"/>
  <c r="ZW52" i="10"/>
  <c r="ZY47" i="10"/>
  <c r="AAA5" i="10"/>
  <c r="AAA6" i="10" s="1"/>
  <c r="ZW28" i="10"/>
  <c r="ZX48" i="10"/>
  <c r="ZX52" i="10" s="1"/>
  <c r="ZW31" i="10"/>
  <c r="ZW30" i="10"/>
  <c r="ZW27" i="10"/>
  <c r="ZZ10" i="10"/>
  <c r="ZZ25" i="10"/>
  <c r="ZZ26" i="10" s="1"/>
  <c r="ZZ46" i="10"/>
  <c r="ZZ47" i="10" s="1"/>
  <c r="ZZ6" i="10"/>
  <c r="ZY26" i="10"/>
  <c r="AAC13" i="10"/>
  <c r="AAD12" i="10"/>
  <c r="AAE4" i="10"/>
  <c r="AAD8" i="10"/>
  <c r="AAD7" i="10"/>
  <c r="AAD9" i="10"/>
  <c r="ZY31" i="10" l="1"/>
  <c r="ZY28" i="10"/>
  <c r="ZY29" i="10"/>
  <c r="ZY30" i="10"/>
  <c r="ZX51" i="10"/>
  <c r="ZY48" i="10"/>
  <c r="ZY52" i="10" s="1"/>
  <c r="AAA46" i="10"/>
  <c r="AAA50" i="10" s="1"/>
  <c r="AAA10" i="10"/>
  <c r="AAA25" i="10"/>
  <c r="AAA26" i="10" s="1"/>
  <c r="AAB5" i="10"/>
  <c r="AAB46" i="10" s="1"/>
  <c r="AAB50" i="10" s="1"/>
  <c r="AAA45" i="10"/>
  <c r="AAA48" i="10" s="1"/>
  <c r="ZZ24" i="10"/>
  <c r="ZZ29" i="10" s="1"/>
  <c r="ZZ45" i="10"/>
  <c r="ZZ48" i="10" s="1"/>
  <c r="ZZ50" i="10"/>
  <c r="AAA47" i="10"/>
  <c r="AAD13" i="10"/>
  <c r="AAE7" i="10"/>
  <c r="AAE9" i="10"/>
  <c r="AAE12" i="10"/>
  <c r="AAF4" i="10"/>
  <c r="AAG4" i="10" s="1"/>
  <c r="AAE8" i="10"/>
  <c r="ZY51" i="10"/>
  <c r="AAC5" i="10" l="1"/>
  <c r="AAD5" i="10" s="1"/>
  <c r="AAB10" i="10"/>
  <c r="AAA24" i="10"/>
  <c r="AAA29" i="10" s="1"/>
  <c r="AAB6" i="10"/>
  <c r="AAB25" i="10"/>
  <c r="AAB45" i="10"/>
  <c r="AAB49" i="10" s="1"/>
  <c r="AAA49" i="10"/>
  <c r="AAC6" i="10"/>
  <c r="AAC46" i="10"/>
  <c r="AAC47" i="10" s="1"/>
  <c r="ZZ27" i="10"/>
  <c r="ZZ31" i="10"/>
  <c r="ZZ28" i="10"/>
  <c r="ZZ30" i="10"/>
  <c r="ZZ49" i="10"/>
  <c r="AAC10" i="10"/>
  <c r="AAC25" i="10"/>
  <c r="AAC26" i="10" s="1"/>
  <c r="AAB47" i="10"/>
  <c r="AAH4" i="10"/>
  <c r="AAG9" i="10"/>
  <c r="AAG8" i="10"/>
  <c r="AAG7" i="10"/>
  <c r="AAG12" i="10"/>
  <c r="AAE13" i="10"/>
  <c r="AAF7" i="10"/>
  <c r="AAF9" i="10"/>
  <c r="AAF8" i="10"/>
  <c r="AAF12" i="10"/>
  <c r="AAC24" i="10"/>
  <c r="AAD46" i="10"/>
  <c r="AAD25" i="10"/>
  <c r="AAE5" i="10"/>
  <c r="AAD6" i="10"/>
  <c r="AAD10" i="10"/>
  <c r="AAA52" i="10"/>
  <c r="ZZ52" i="10"/>
  <c r="AAA31" i="10" l="1"/>
  <c r="AAA30" i="10"/>
  <c r="AAC45" i="10"/>
  <c r="AAC49" i="10" s="1"/>
  <c r="AAA27" i="10"/>
  <c r="AAA28" i="10"/>
  <c r="AAB24" i="10"/>
  <c r="AAB26" i="10"/>
  <c r="AAB48" i="10"/>
  <c r="AAB52" i="10" s="1"/>
  <c r="AAA51" i="10"/>
  <c r="AAC50" i="10"/>
  <c r="ZZ51" i="10"/>
  <c r="AAG13" i="10"/>
  <c r="AAH8" i="10"/>
  <c r="AAH9" i="10"/>
  <c r="AAH7" i="10"/>
  <c r="AAH12" i="10"/>
  <c r="AAI4" i="10"/>
  <c r="AAB51" i="10"/>
  <c r="AAF13" i="10"/>
  <c r="AAD24" i="10"/>
  <c r="AAD26" i="10"/>
  <c r="AAC27" i="10"/>
  <c r="AAC28" i="10"/>
  <c r="AAC30" i="10"/>
  <c r="AAC31" i="10"/>
  <c r="AAE46" i="10"/>
  <c r="AAE25" i="10"/>
  <c r="AAF5" i="10"/>
  <c r="AAE6" i="10"/>
  <c r="AAE10" i="10"/>
  <c r="AAD50" i="10"/>
  <c r="AAD45" i="10"/>
  <c r="AAD47" i="10"/>
  <c r="AAC29" i="10"/>
  <c r="AAC48" i="10" l="1"/>
  <c r="AAC52" i="10" s="1"/>
  <c r="AAB29" i="10"/>
  <c r="AAB30" i="10"/>
  <c r="AAB31" i="10"/>
  <c r="AAB27" i="10"/>
  <c r="AAB28" i="10"/>
  <c r="AAG5" i="10"/>
  <c r="AAJ4" i="10"/>
  <c r="AAI9" i="10"/>
  <c r="AAI8" i="10"/>
  <c r="AAI7" i="10"/>
  <c r="AAI12" i="10"/>
  <c r="AAH13" i="10"/>
  <c r="AAD48" i="10"/>
  <c r="AAD49" i="10"/>
  <c r="AAF46" i="10"/>
  <c r="AAF25" i="10"/>
  <c r="AAF6" i="10"/>
  <c r="AAF10" i="10"/>
  <c r="AAC51" i="10"/>
  <c r="AAD27" i="10"/>
  <c r="AAD30" i="10"/>
  <c r="AAD28" i="10"/>
  <c r="AAD31" i="10"/>
  <c r="AAE24" i="10"/>
  <c r="AAE29" i="10" s="1"/>
  <c r="AAE26" i="10"/>
  <c r="AAE45" i="10"/>
  <c r="AAE50" i="10"/>
  <c r="AAE47" i="10"/>
  <c r="AAD29" i="10"/>
  <c r="AAG46" i="10" l="1"/>
  <c r="AAG47" i="10" s="1"/>
  <c r="AAH5" i="10"/>
  <c r="AAG10" i="10"/>
  <c r="AAG6" i="10"/>
  <c r="AAG25" i="10"/>
  <c r="AAG26" i="10" s="1"/>
  <c r="AAI13" i="10"/>
  <c r="AAJ8" i="10"/>
  <c r="AAJ7" i="10"/>
  <c r="AAK4" i="10"/>
  <c r="AAJ12" i="10"/>
  <c r="AAJ9" i="10"/>
  <c r="AAD51" i="10"/>
  <c r="AAD52" i="10"/>
  <c r="AAF24" i="10"/>
  <c r="AAF29" i="10" s="1"/>
  <c r="AAF26" i="10"/>
  <c r="AAF45" i="10"/>
  <c r="AAF50" i="10"/>
  <c r="AAF47" i="10"/>
  <c r="AAE28" i="10"/>
  <c r="AAE30" i="10"/>
  <c r="AAE27" i="10"/>
  <c r="AAE31" i="10"/>
  <c r="AAE49" i="10"/>
  <c r="AAE48" i="10"/>
  <c r="AAH6" i="10" l="1"/>
  <c r="AAH46" i="10"/>
  <c r="AAH47" i="10" s="1"/>
  <c r="AAG50" i="10"/>
  <c r="AAG45" i="10"/>
  <c r="AAG48" i="10" s="1"/>
  <c r="AAH25" i="10"/>
  <c r="AAH26" i="10" s="1"/>
  <c r="AAH10" i="10"/>
  <c r="AAI5" i="10"/>
  <c r="AAG24" i="10"/>
  <c r="AAG30" i="10" s="1"/>
  <c r="AAJ13" i="10"/>
  <c r="AAH45" i="10"/>
  <c r="AAK12" i="10"/>
  <c r="AAL4" i="10"/>
  <c r="AAK8" i="10"/>
  <c r="AAK7" i="10"/>
  <c r="AAK9" i="10"/>
  <c r="AAE52" i="10"/>
  <c r="AAE51" i="10"/>
  <c r="AAF30" i="10"/>
  <c r="AAF27" i="10"/>
  <c r="AAF31" i="10"/>
  <c r="AAF28" i="10"/>
  <c r="AAF48" i="10"/>
  <c r="AAF49" i="10"/>
  <c r="AAH50" i="10" l="1"/>
  <c r="AAH24" i="10"/>
  <c r="AAH27" i="10" s="1"/>
  <c r="AAI25" i="10"/>
  <c r="AAI26" i="10" s="1"/>
  <c r="AAG49" i="10"/>
  <c r="AAG51" i="10" s="1"/>
  <c r="AAJ5" i="10"/>
  <c r="AAI6" i="10"/>
  <c r="AAI10" i="10"/>
  <c r="AAI46" i="10"/>
  <c r="AAI50" i="10" s="1"/>
  <c r="AAG31" i="10"/>
  <c r="AAG27" i="10"/>
  <c r="AAG29" i="10"/>
  <c r="AAG28" i="10"/>
  <c r="AAK13" i="10"/>
  <c r="AAM4" i="10"/>
  <c r="AAN4" i="10" s="1"/>
  <c r="AAL8" i="10"/>
  <c r="AAL7" i="10"/>
  <c r="AAL12" i="10"/>
  <c r="AAL9" i="10"/>
  <c r="AAH48" i="10"/>
  <c r="AAH52" i="10" s="1"/>
  <c r="AAH49" i="10"/>
  <c r="AAF52" i="10"/>
  <c r="AAG52" i="10"/>
  <c r="AAF51" i="10"/>
  <c r="AAH29" i="10" l="1"/>
  <c r="AAH30" i="10"/>
  <c r="AAH28" i="10"/>
  <c r="AAH31" i="10"/>
  <c r="AAI24" i="10"/>
  <c r="AAI29" i="10" s="1"/>
  <c r="AAJ25" i="10"/>
  <c r="AAJ24" i="10" s="1"/>
  <c r="AAJ46" i="10"/>
  <c r="AAJ50" i="10" s="1"/>
  <c r="AAK5" i="10"/>
  <c r="AAJ10" i="10"/>
  <c r="AAJ6" i="10"/>
  <c r="AAI47" i="10"/>
  <c r="AAI45" i="10"/>
  <c r="AAI48" i="10" s="1"/>
  <c r="AAN8" i="10"/>
  <c r="AAN12" i="10"/>
  <c r="AAO4" i="10"/>
  <c r="AAN9" i="10"/>
  <c r="AAN7" i="10"/>
  <c r="AAH51" i="10"/>
  <c r="AAL13" i="10"/>
  <c r="AAL5" i="10"/>
  <c r="AAM7" i="10"/>
  <c r="AAM8" i="10"/>
  <c r="AAM9" i="10"/>
  <c r="AAM12" i="10"/>
  <c r="AAJ26" i="10" l="1"/>
  <c r="AAK46" i="10"/>
  <c r="AAK45" i="10" s="1"/>
  <c r="AAI27" i="10"/>
  <c r="AAI31" i="10"/>
  <c r="AAI30" i="10"/>
  <c r="AAI28" i="10"/>
  <c r="AAK6" i="10"/>
  <c r="AAK25" i="10"/>
  <c r="AAK24" i="10" s="1"/>
  <c r="AAK10" i="10"/>
  <c r="AAJ47" i="10"/>
  <c r="AAJ45" i="10"/>
  <c r="AAJ48" i="10" s="1"/>
  <c r="AAJ52" i="10" s="1"/>
  <c r="AAI49" i="10"/>
  <c r="AAI51" i="10" s="1"/>
  <c r="AAN13" i="10"/>
  <c r="AAO8" i="10"/>
  <c r="AAO9" i="10"/>
  <c r="AAO12" i="10"/>
  <c r="AAP4" i="10"/>
  <c r="AAO7" i="10"/>
  <c r="AAM13" i="10"/>
  <c r="AAL25" i="10"/>
  <c r="AAL6" i="10"/>
  <c r="AAL46" i="10"/>
  <c r="AAM5" i="10"/>
  <c r="AAL10" i="10"/>
  <c r="AAJ29" i="10"/>
  <c r="AAJ31" i="10"/>
  <c r="AAJ28" i="10"/>
  <c r="AAJ27" i="10"/>
  <c r="AAJ30" i="10"/>
  <c r="AAI52" i="10"/>
  <c r="AAK47" i="10" l="1"/>
  <c r="AAK50" i="10"/>
  <c r="AAK26" i="10"/>
  <c r="AAJ49" i="10"/>
  <c r="AAK49" i="10" s="1"/>
  <c r="AAO13" i="10"/>
  <c r="AAP9" i="10"/>
  <c r="AAP8" i="10"/>
  <c r="AAQ4" i="10"/>
  <c r="AAP7" i="10"/>
  <c r="AAP12" i="10"/>
  <c r="AAN5" i="10"/>
  <c r="AAL47" i="10"/>
  <c r="AAL45" i="10"/>
  <c r="AAL50" i="10"/>
  <c r="AAK48" i="10"/>
  <c r="AAL26" i="10"/>
  <c r="AAL24" i="10"/>
  <c r="AAK29" i="10"/>
  <c r="AAK31" i="10"/>
  <c r="AAK27" i="10"/>
  <c r="AAK28" i="10"/>
  <c r="AAK30" i="10"/>
  <c r="AAM25" i="10"/>
  <c r="AAM46" i="10"/>
  <c r="AAM6" i="10"/>
  <c r="AAM10" i="10"/>
  <c r="AAJ51" i="10" l="1"/>
  <c r="AAN46" i="10"/>
  <c r="AAO5" i="10"/>
  <c r="AAN6" i="10"/>
  <c r="AAN25" i="10"/>
  <c r="AAN10" i="10"/>
  <c r="AAP13" i="10"/>
  <c r="AAQ8" i="10"/>
  <c r="AAR4" i="10"/>
  <c r="AAQ12" i="10"/>
  <c r="AAQ7" i="10"/>
  <c r="AAQ9" i="10"/>
  <c r="AAM24" i="10"/>
  <c r="AAM29" i="10" s="1"/>
  <c r="AAM26" i="10"/>
  <c r="AAK52" i="10"/>
  <c r="AAL29" i="10"/>
  <c r="AAL27" i="10"/>
  <c r="AAL31" i="10"/>
  <c r="AAL28" i="10"/>
  <c r="AAL30" i="10"/>
  <c r="AAL48" i="10"/>
  <c r="AAL49" i="10"/>
  <c r="AAM45" i="10"/>
  <c r="AAM47" i="10"/>
  <c r="AAM50" i="10"/>
  <c r="AAK51" i="10"/>
  <c r="AAR7" i="10" l="1"/>
  <c r="AAR9" i="10"/>
  <c r="AAR8" i="10"/>
  <c r="AAR12" i="10"/>
  <c r="AAS4" i="10"/>
  <c r="AAO25" i="10"/>
  <c r="AAO6" i="10"/>
  <c r="AAP5" i="10"/>
  <c r="AAO46" i="10"/>
  <c r="AAO10" i="10"/>
  <c r="AAN24" i="10"/>
  <c r="AAN26" i="10"/>
  <c r="AAQ13" i="10"/>
  <c r="AAN45" i="10"/>
  <c r="AAN47" i="10"/>
  <c r="AAN50" i="10"/>
  <c r="AAM48" i="10"/>
  <c r="AAM49" i="10"/>
  <c r="AAM28" i="10"/>
  <c r="AAM27" i="10"/>
  <c r="AAM31" i="10"/>
  <c r="AAM30" i="10"/>
  <c r="AAL51" i="10"/>
  <c r="AAL52" i="10"/>
  <c r="AAP25" i="10" l="1"/>
  <c r="AAP46" i="10"/>
  <c r="AAP6" i="10"/>
  <c r="AAQ5" i="10"/>
  <c r="AAP10" i="10"/>
  <c r="AAN27" i="10"/>
  <c r="AAN31" i="10"/>
  <c r="AAN28" i="10"/>
  <c r="AAN30" i="10"/>
  <c r="AAO24" i="10"/>
  <c r="AAO26" i="10"/>
  <c r="AAR13" i="10"/>
  <c r="AAN48" i="10"/>
  <c r="AAN52" i="10" s="1"/>
  <c r="AAN49" i="10"/>
  <c r="AAN51" i="10" s="1"/>
  <c r="AAN29" i="10"/>
  <c r="AAO47" i="10"/>
  <c r="AAO45" i="10"/>
  <c r="AAO50" i="10"/>
  <c r="AAS12" i="10"/>
  <c r="AAS8" i="10"/>
  <c r="AAT4" i="10"/>
  <c r="AAS9" i="10"/>
  <c r="AAS7" i="10"/>
  <c r="AAM51" i="10"/>
  <c r="AAM52" i="10"/>
  <c r="AAS13" i="10" l="1"/>
  <c r="AAP47" i="10"/>
  <c r="AAP45" i="10"/>
  <c r="AAP50" i="10"/>
  <c r="AAO29" i="10"/>
  <c r="AAO31" i="10"/>
  <c r="AAO27" i="10"/>
  <c r="AAO28" i="10"/>
  <c r="AAO30" i="10"/>
  <c r="AAP24" i="10"/>
  <c r="AAP26" i="10"/>
  <c r="AAT12" i="10"/>
  <c r="AAT7" i="10"/>
  <c r="AAT8" i="10"/>
  <c r="AAT9" i="10"/>
  <c r="AAU4" i="10"/>
  <c r="AAV4" i="10" s="1"/>
  <c r="AAO48" i="10"/>
  <c r="AAO49" i="10"/>
  <c r="AAQ25" i="10"/>
  <c r="AAQ46" i="10"/>
  <c r="AAR5" i="10"/>
  <c r="AAQ6" i="10"/>
  <c r="AAQ10" i="10"/>
  <c r="AAV9" i="10" l="1"/>
  <c r="AAW4" i="10"/>
  <c r="AAV12" i="10"/>
  <c r="AAV7" i="10"/>
  <c r="AAV8" i="10"/>
  <c r="AAU8" i="10"/>
  <c r="AAU12" i="10"/>
  <c r="AAU7" i="10"/>
  <c r="AAU9" i="10"/>
  <c r="AAR6" i="10"/>
  <c r="AAR25" i="10"/>
  <c r="AAR46" i="10"/>
  <c r="AAS5" i="10"/>
  <c r="AAR10" i="10"/>
  <c r="AAT13" i="10"/>
  <c r="AAQ45" i="10"/>
  <c r="AAQ47" i="10"/>
  <c r="AAQ50" i="10"/>
  <c r="AAO51" i="10"/>
  <c r="AAQ24" i="10"/>
  <c r="AAQ26" i="10"/>
  <c r="AAO52" i="10"/>
  <c r="AAP29" i="10"/>
  <c r="AAP31" i="10"/>
  <c r="AAP28" i="10"/>
  <c r="AAP27" i="10"/>
  <c r="AAP30" i="10"/>
  <c r="AAP48" i="10"/>
  <c r="AAP49" i="10"/>
  <c r="AAW7" i="10" l="1"/>
  <c r="AAW9" i="10"/>
  <c r="AAW8" i="10"/>
  <c r="AAX4" i="10"/>
  <c r="AAW12" i="10"/>
  <c r="AAU13" i="10"/>
  <c r="AAV13" i="10"/>
  <c r="AAP51" i="10"/>
  <c r="AAT5" i="10"/>
  <c r="AAS6" i="10"/>
  <c r="AAS25" i="10"/>
  <c r="AAS46" i="10"/>
  <c r="AAS10" i="10"/>
  <c r="AAP52" i="10"/>
  <c r="AAQ29" i="10"/>
  <c r="AAQ31" i="10"/>
  <c r="AAQ27" i="10"/>
  <c r="AAQ28" i="10"/>
  <c r="AAQ30" i="10"/>
  <c r="AAQ48" i="10"/>
  <c r="AAQ49" i="10"/>
  <c r="AAR45" i="10"/>
  <c r="AAR47" i="10"/>
  <c r="AAR50" i="10"/>
  <c r="AAR26" i="10"/>
  <c r="AAR24" i="10"/>
  <c r="AAW13" i="10" l="1"/>
  <c r="AAX7" i="10"/>
  <c r="AAY4" i="10"/>
  <c r="AAX8" i="10"/>
  <c r="AAX9" i="10"/>
  <c r="AAX12" i="10"/>
  <c r="AAQ52" i="10"/>
  <c r="AAU5" i="10"/>
  <c r="AAT46" i="10"/>
  <c r="AAT25" i="10"/>
  <c r="AAT6" i="10"/>
  <c r="AAT10" i="10"/>
  <c r="AAS45" i="10"/>
  <c r="AAS47" i="10"/>
  <c r="AAS50" i="10"/>
  <c r="AAR48" i="10"/>
  <c r="AAR49" i="10"/>
  <c r="AAS26" i="10"/>
  <c r="AAS24" i="10"/>
  <c r="AAS29" i="10" s="1"/>
  <c r="AAR29" i="10"/>
  <c r="AAR27" i="10"/>
  <c r="AAR31" i="10"/>
  <c r="AAR28" i="10"/>
  <c r="AAR30" i="10"/>
  <c r="AAQ51" i="10"/>
  <c r="AAZ4" i="10" l="1"/>
  <c r="AAY7" i="10"/>
  <c r="AAY9" i="10"/>
  <c r="AAY12" i="10"/>
  <c r="AAY8" i="10"/>
  <c r="AAV5" i="10"/>
  <c r="AAX13" i="10"/>
  <c r="AAR52" i="10"/>
  <c r="AAT47" i="10"/>
  <c r="AAT45" i="10"/>
  <c r="AAT50" i="10"/>
  <c r="AAR51" i="10"/>
  <c r="AAS48" i="10"/>
  <c r="AAS49" i="10"/>
  <c r="AAU25" i="10"/>
  <c r="AAU6" i="10"/>
  <c r="AAU46" i="10"/>
  <c r="AAU10" i="10"/>
  <c r="AAS28" i="10"/>
  <c r="AAS27" i="10"/>
  <c r="AAS31" i="10"/>
  <c r="AAS30" i="10"/>
  <c r="AAT24" i="10"/>
  <c r="AAT26" i="10"/>
  <c r="AAV6" i="10" l="1"/>
  <c r="AAV46" i="10"/>
  <c r="AAV25" i="10"/>
  <c r="AAW5" i="10"/>
  <c r="AAV10" i="10"/>
  <c r="AAY13" i="10"/>
  <c r="ABA4" i="10"/>
  <c r="ABB4" i="10" s="1"/>
  <c r="AAZ7" i="10"/>
  <c r="AAZ9" i="10"/>
  <c r="AAZ8" i="10"/>
  <c r="AAZ12" i="10"/>
  <c r="AAS52" i="10"/>
  <c r="AAU45" i="10"/>
  <c r="AAU47" i="10"/>
  <c r="AAU50" i="10"/>
  <c r="AAS51" i="10"/>
  <c r="AAT48" i="10"/>
  <c r="AAT49" i="10"/>
  <c r="AAT29" i="10"/>
  <c r="AAT28" i="10"/>
  <c r="AAT27" i="10"/>
  <c r="AAT31" i="10"/>
  <c r="AAT30" i="10"/>
  <c r="AAU24" i="10"/>
  <c r="AAU26" i="10"/>
  <c r="ABC4" i="10" l="1"/>
  <c r="ABB9" i="10"/>
  <c r="ABB8" i="10"/>
  <c r="ABB7" i="10"/>
  <c r="ABB12" i="10"/>
  <c r="ABA9" i="10"/>
  <c r="ABA12" i="10"/>
  <c r="ABA7" i="10"/>
  <c r="ABA8" i="10"/>
  <c r="AAW46" i="10"/>
  <c r="AAW25" i="10"/>
  <c r="AAX5" i="10"/>
  <c r="AAW6" i="10"/>
  <c r="AAW10" i="10"/>
  <c r="AAV24" i="10"/>
  <c r="AAV29" i="10" s="1"/>
  <c r="AAV26" i="10"/>
  <c r="AAZ13" i="10"/>
  <c r="AAV45" i="10"/>
  <c r="AAV50" i="10"/>
  <c r="AAV47" i="10"/>
  <c r="AAU29" i="10"/>
  <c r="AAU27" i="10"/>
  <c r="AAU28" i="10"/>
  <c r="AAU31" i="10"/>
  <c r="AAU30" i="10"/>
  <c r="AAT51" i="10"/>
  <c r="AAU48" i="10"/>
  <c r="AAU49" i="10"/>
  <c r="AAT52" i="10"/>
  <c r="ABB13" i="10" l="1"/>
  <c r="ABC7" i="10"/>
  <c r="ABC9" i="10"/>
  <c r="ABD4" i="10"/>
  <c r="ABC12" i="10"/>
  <c r="ABC8" i="10"/>
  <c r="ABA13" i="10"/>
  <c r="AAX46" i="10"/>
  <c r="AAX25" i="10"/>
  <c r="AAY5" i="10"/>
  <c r="AAX6" i="10"/>
  <c r="AAX10" i="10"/>
  <c r="AAV48" i="10"/>
  <c r="AAV49" i="10"/>
  <c r="AAV31" i="10"/>
  <c r="AAV27" i="10"/>
  <c r="AAV28" i="10"/>
  <c r="AAV30" i="10"/>
  <c r="AAW24" i="10"/>
  <c r="AAW26" i="10"/>
  <c r="AAW45" i="10"/>
  <c r="AAW50" i="10"/>
  <c r="AAW47" i="10"/>
  <c r="AAU51" i="10"/>
  <c r="AAU52" i="10"/>
  <c r="ABD9" i="10" l="1"/>
  <c r="ABD8" i="10"/>
  <c r="ABD12" i="10"/>
  <c r="ABD7" i="10"/>
  <c r="ABE4" i="10"/>
  <c r="ABC13" i="10"/>
  <c r="AAV51" i="10"/>
  <c r="AAV52" i="10"/>
  <c r="AAW49" i="10"/>
  <c r="AAW48" i="10"/>
  <c r="AAW27" i="10"/>
  <c r="AAW31" i="10"/>
  <c r="AAW28" i="10"/>
  <c r="AAW30" i="10"/>
  <c r="AAY46" i="10"/>
  <c r="AAY25" i="10"/>
  <c r="AAY6" i="10"/>
  <c r="AAZ5" i="10"/>
  <c r="AAY10" i="10"/>
  <c r="AAX24" i="10"/>
  <c r="AAX26" i="10"/>
  <c r="AAW29" i="10"/>
  <c r="AAX50" i="10"/>
  <c r="AAX45" i="10"/>
  <c r="AAX47" i="10"/>
  <c r="ABE12" i="10" l="1"/>
  <c r="ABE9" i="10"/>
  <c r="ABE7" i="10"/>
  <c r="ABE8" i="10"/>
  <c r="ABF4" i="10"/>
  <c r="ABD13" i="10"/>
  <c r="AAX27" i="10"/>
  <c r="AAX28" i="10"/>
  <c r="AAX30" i="10"/>
  <c r="AAX31" i="10"/>
  <c r="AAZ46" i="10"/>
  <c r="AAZ25" i="10"/>
  <c r="AAZ10" i="10"/>
  <c r="ABA5" i="10"/>
  <c r="AAZ6" i="10"/>
  <c r="AAX48" i="10"/>
  <c r="AAX49" i="10"/>
  <c r="AAW52" i="10"/>
  <c r="AAX29" i="10"/>
  <c r="AAY24" i="10"/>
  <c r="AAY29" i="10" s="1"/>
  <c r="AAY26" i="10"/>
  <c r="AAW51" i="10"/>
  <c r="AAY50" i="10"/>
  <c r="AAY45" i="10"/>
  <c r="AAY47" i="10"/>
  <c r="ABB5" i="10" l="1"/>
  <c r="ABE13" i="10"/>
  <c r="ABG4" i="10"/>
  <c r="ABF8" i="10"/>
  <c r="ABF7" i="10"/>
  <c r="ABF12" i="10"/>
  <c r="ABF9" i="10"/>
  <c r="AAX51" i="10"/>
  <c r="AAX52" i="10"/>
  <c r="ABA46" i="10"/>
  <c r="ABA25" i="10"/>
  <c r="ABA10" i="10"/>
  <c r="ABA6" i="10"/>
  <c r="AAZ24" i="10"/>
  <c r="AAZ29" i="10" s="1"/>
  <c r="AAZ26" i="10"/>
  <c r="AAY48" i="10"/>
  <c r="AAY49" i="10"/>
  <c r="AAY27" i="10"/>
  <c r="AAY30" i="10"/>
  <c r="AAY28" i="10"/>
  <c r="AAY31" i="10"/>
  <c r="AAZ45" i="10"/>
  <c r="AAZ50" i="10"/>
  <c r="AAZ47" i="10"/>
  <c r="ABB25" i="10" l="1"/>
  <c r="ABB26" i="10" s="1"/>
  <c r="ABB10" i="10"/>
  <c r="ABB6" i="10"/>
  <c r="ABC5" i="10"/>
  <c r="ABB46" i="10"/>
  <c r="ABB47" i="10" s="1"/>
  <c r="ABF13" i="10"/>
  <c r="ABG9" i="10"/>
  <c r="ABG8" i="10"/>
  <c r="ABG12" i="10"/>
  <c r="ABH4" i="10"/>
  <c r="ABG7" i="10"/>
  <c r="AAZ48" i="10"/>
  <c r="AAZ49" i="10"/>
  <c r="AAY51" i="10"/>
  <c r="AAZ28" i="10"/>
  <c r="AAZ30" i="10"/>
  <c r="AAZ31" i="10"/>
  <c r="AAZ27" i="10"/>
  <c r="ABA24" i="10"/>
  <c r="ABA29" i="10" s="1"/>
  <c r="ABA26" i="10"/>
  <c r="ABA45" i="10"/>
  <c r="ABA50" i="10"/>
  <c r="ABA47" i="10"/>
  <c r="AAY52" i="10"/>
  <c r="ABC25" i="10" l="1"/>
  <c r="ABC26" i="10" s="1"/>
  <c r="ABB24" i="10"/>
  <c r="ABB27" i="10" s="1"/>
  <c r="ABD5" i="10"/>
  <c r="ABC46" i="10"/>
  <c r="ABC45" i="10" s="1"/>
  <c r="ABC10" i="10"/>
  <c r="ABC6" i="10"/>
  <c r="ABB45" i="10"/>
  <c r="ABB49" i="10" s="1"/>
  <c r="ABB50" i="10"/>
  <c r="ABC24" i="10"/>
  <c r="ABH9" i="10"/>
  <c r="ABI4" i="10"/>
  <c r="ABJ4" i="10" s="1"/>
  <c r="ABH12" i="10"/>
  <c r="ABH7" i="10"/>
  <c r="ABH8" i="10"/>
  <c r="ABG13" i="10"/>
  <c r="AAZ52" i="10"/>
  <c r="ABA30" i="10"/>
  <c r="ABA27" i="10"/>
  <c r="ABA28" i="10"/>
  <c r="ABA31" i="10"/>
  <c r="ABA48" i="10"/>
  <c r="ABA49" i="10"/>
  <c r="AAZ51" i="10"/>
  <c r="ABD46" i="10" l="1"/>
  <c r="ABD45" i="10" s="1"/>
  <c r="ABD6" i="10"/>
  <c r="ABB29" i="10"/>
  <c r="ABB28" i="10"/>
  <c r="ABB31" i="10"/>
  <c r="ABB30" i="10"/>
  <c r="ABD10" i="10"/>
  <c r="ABD25" i="10"/>
  <c r="ABD24" i="10" s="1"/>
  <c r="ABC50" i="10"/>
  <c r="ABE5" i="10"/>
  <c r="ABC47" i="10"/>
  <c r="ABB48" i="10"/>
  <c r="ABB52" i="10" s="1"/>
  <c r="ABJ7" i="10"/>
  <c r="ABK4" i="10"/>
  <c r="ABJ8" i="10"/>
  <c r="ABJ12" i="10"/>
  <c r="ABJ9" i="10"/>
  <c r="ABC48" i="10"/>
  <c r="ABC49" i="10"/>
  <c r="ABC51" i="10" s="1"/>
  <c r="ABI9" i="10"/>
  <c r="ABI12" i="10"/>
  <c r="ABI7" i="10"/>
  <c r="ABI8" i="10"/>
  <c r="ABC29" i="10"/>
  <c r="ABC27" i="10"/>
  <c r="ABC28" i="10"/>
  <c r="ABC31" i="10"/>
  <c r="ABC30" i="10"/>
  <c r="ABH13" i="10"/>
  <c r="ABB51" i="10"/>
  <c r="ABA51" i="10"/>
  <c r="ABA52" i="10"/>
  <c r="ABD50" i="10" l="1"/>
  <c r="ABD47" i="10"/>
  <c r="ABE6" i="10"/>
  <c r="ABE46" i="10"/>
  <c r="ABE45" i="10" s="1"/>
  <c r="ABE25" i="10"/>
  <c r="ABE26" i="10" s="1"/>
  <c r="ABE10" i="10"/>
  <c r="ABF5" i="10"/>
  <c r="ABD26" i="10"/>
  <c r="ABC52" i="10"/>
  <c r="ABL4" i="10"/>
  <c r="ABK8" i="10"/>
  <c r="ABK12" i="10"/>
  <c r="ABK9" i="10"/>
  <c r="ABK7" i="10"/>
  <c r="ABJ13" i="10"/>
  <c r="ABD29" i="10"/>
  <c r="ABD28" i="10"/>
  <c r="ABD31" i="10"/>
  <c r="ABD27" i="10"/>
  <c r="ABD30" i="10"/>
  <c r="ABI13" i="10"/>
  <c r="ABD48" i="10"/>
  <c r="ABD49" i="10"/>
  <c r="ABE47" i="10"/>
  <c r="ABE50" i="10" l="1"/>
  <c r="ABG5" i="10"/>
  <c r="ABF10" i="10"/>
  <c r="ABE24" i="10"/>
  <c r="ABE31" i="10" s="1"/>
  <c r="ABF25" i="10"/>
  <c r="ABF26" i="10" s="1"/>
  <c r="ABF46" i="10"/>
  <c r="ABF45" i="10" s="1"/>
  <c r="ABF6" i="10"/>
  <c r="ABK13" i="10"/>
  <c r="ABL8" i="10"/>
  <c r="ABL12" i="10"/>
  <c r="ABL9" i="10"/>
  <c r="ABM4" i="10"/>
  <c r="ABL7" i="10"/>
  <c r="ABG6" i="10"/>
  <c r="ABD51" i="10"/>
  <c r="ABD52" i="10"/>
  <c r="ABE48" i="10"/>
  <c r="ABE49" i="10"/>
  <c r="ABH5" i="10" l="1"/>
  <c r="ABG25" i="10"/>
  <c r="ABG24" i="10" s="1"/>
  <c r="ABG10" i="10"/>
  <c r="ABG46" i="10"/>
  <c r="ABG45" i="10" s="1"/>
  <c r="ABF24" i="10"/>
  <c r="ABF29" i="10" s="1"/>
  <c r="ABF50" i="10"/>
  <c r="ABF47" i="10"/>
  <c r="ABE30" i="10"/>
  <c r="ABE27" i="10"/>
  <c r="ABE29" i="10"/>
  <c r="ABE28" i="10"/>
  <c r="ABL13" i="10"/>
  <c r="ABM7" i="10"/>
  <c r="ABN4" i="10"/>
  <c r="ABM8" i="10"/>
  <c r="ABM9" i="10"/>
  <c r="ABM12" i="10"/>
  <c r="ABF48" i="10"/>
  <c r="ABF49" i="10"/>
  <c r="ABH6" i="10"/>
  <c r="ABI5" i="10"/>
  <c r="ABH25" i="10"/>
  <c r="ABH46" i="10"/>
  <c r="ABH10" i="10"/>
  <c r="ABE52" i="10"/>
  <c r="ABE51" i="10"/>
  <c r="ABG26" i="10" l="1"/>
  <c r="ABG50" i="10"/>
  <c r="ABG47" i="10"/>
  <c r="ABF31" i="10"/>
  <c r="ABF28" i="10"/>
  <c r="ABF27" i="10"/>
  <c r="ABF30" i="10"/>
  <c r="ABJ5" i="10"/>
  <c r="ABM13" i="10"/>
  <c r="ABN7" i="10"/>
  <c r="ABO4" i="10"/>
  <c r="ABN9" i="10"/>
  <c r="ABN12" i="10"/>
  <c r="ABN8" i="10"/>
  <c r="ABG48" i="10"/>
  <c r="ABG49" i="10"/>
  <c r="ABG29" i="10"/>
  <c r="ABG28" i="10"/>
  <c r="ABG27" i="10"/>
  <c r="ABG31" i="10"/>
  <c r="ABG30" i="10"/>
  <c r="ABH26" i="10"/>
  <c r="ABH24" i="10"/>
  <c r="ABI25" i="10"/>
  <c r="ABI6" i="10"/>
  <c r="ABI46" i="10"/>
  <c r="ABI10" i="10"/>
  <c r="ABF51" i="10"/>
  <c r="ABH45" i="10"/>
  <c r="ABH47" i="10"/>
  <c r="ABH50" i="10"/>
  <c r="ABF52" i="10"/>
  <c r="D207" i="10" l="1"/>
  <c r="ABJ25" i="10"/>
  <c r="ABJ24" i="10" s="1"/>
  <c r="ABJ29" i="10" s="1"/>
  <c r="D215" i="10" s="1"/>
  <c r="ABJ10" i="10"/>
  <c r="ABK5" i="10"/>
  <c r="ABJ46" i="10"/>
  <c r="ABJ45" i="10" s="1"/>
  <c r="ABJ6" i="10"/>
  <c r="ABN13" i="10"/>
  <c r="ABO12" i="10"/>
  <c r="ABP4" i="10"/>
  <c r="ABQ4" i="10" s="1"/>
  <c r="ABO8" i="10"/>
  <c r="ABO7" i="10"/>
  <c r="ABO9" i="10"/>
  <c r="ABG51" i="10"/>
  <c r="ABH48" i="10"/>
  <c r="ABH49" i="10"/>
  <c r="ABI24" i="10"/>
  <c r="ABI26" i="10"/>
  <c r="ABI47" i="10"/>
  <c r="ABI45" i="10"/>
  <c r="ABI50" i="10"/>
  <c r="ABH29" i="10"/>
  <c r="ABH28" i="10"/>
  <c r="ABH27" i="10"/>
  <c r="ABH31" i="10"/>
  <c r="ABH30" i="10"/>
  <c r="ABG52" i="10"/>
  <c r="C207" i="10"/>
  <c r="E207" i="10"/>
  <c r="D209" i="10" l="1"/>
  <c r="D210" i="10"/>
  <c r="ABK6" i="10"/>
  <c r="ABJ26" i="10"/>
  <c r="ABK10" i="10"/>
  <c r="ABJ47" i="10"/>
  <c r="ABJ50" i="10"/>
  <c r="ABK46" i="10"/>
  <c r="ABK50" i="10" s="1"/>
  <c r="ABL5" i="10"/>
  <c r="ABK25" i="10"/>
  <c r="ABK24" i="10" s="1"/>
  <c r="ABK29" i="10" s="1"/>
  <c r="E215" i="10" s="1"/>
  <c r="ABR4" i="10"/>
  <c r="ABQ7" i="10"/>
  <c r="ABQ12" i="10"/>
  <c r="ABQ8" i="10"/>
  <c r="ABQ9" i="10"/>
  <c r="ABO13" i="10"/>
  <c r="ABL6" i="10"/>
  <c r="ABK26" i="10"/>
  <c r="ABJ27" i="10"/>
  <c r="ABJ28" i="10"/>
  <c r="ABJ30" i="10"/>
  <c r="ABJ31" i="10"/>
  <c r="ABP8" i="10"/>
  <c r="ABP12" i="10"/>
  <c r="ABP7" i="10"/>
  <c r="ABP9" i="10"/>
  <c r="ABJ48" i="10"/>
  <c r="ABJ49" i="10"/>
  <c r="ABH52" i="10"/>
  <c r="ABH51" i="10"/>
  <c r="ABI48" i="10"/>
  <c r="ABI49" i="10"/>
  <c r="ABI29" i="10"/>
  <c r="C215" i="10" s="1"/>
  <c r="ABI28" i="10"/>
  <c r="ABI27" i="10"/>
  <c r="ABI31" i="10"/>
  <c r="ABI30" i="10"/>
  <c r="C216" i="10" s="1"/>
  <c r="E209" i="10"/>
  <c r="E210" i="10"/>
  <c r="C209" i="10"/>
  <c r="C210" i="10"/>
  <c r="F207" i="10" l="1"/>
  <c r="D216" i="10"/>
  <c r="ABL25" i="10"/>
  <c r="ABL24" i="10" s="1"/>
  <c r="ABL29" i="10" s="1"/>
  <c r="ABK45" i="10"/>
  <c r="ABK48" i="10" s="1"/>
  <c r="ABK47" i="10"/>
  <c r="ABL10" i="10"/>
  <c r="ABL46" i="10"/>
  <c r="ABL47" i="10" s="1"/>
  <c r="ABM5" i="10"/>
  <c r="ABQ13" i="10"/>
  <c r="ABR8" i="10"/>
  <c r="ABR12" i="10"/>
  <c r="ABR7" i="10"/>
  <c r="ABR9" i="10"/>
  <c r="ABS4" i="10"/>
  <c r="ABP13" i="10"/>
  <c r="ABK27" i="10"/>
  <c r="ABK28" i="10"/>
  <c r="ABK30" i="10"/>
  <c r="ABK31" i="10"/>
  <c r="ABJ51" i="10"/>
  <c r="ABJ52" i="10"/>
  <c r="ABI51" i="10"/>
  <c r="ABI52" i="10"/>
  <c r="F215" i="10" l="1"/>
  <c r="H207" i="10"/>
  <c r="G207" i="10"/>
  <c r="F209" i="10"/>
  <c r="F210" i="10"/>
  <c r="ABM46" i="10"/>
  <c r="ABM47" i="10" s="1"/>
  <c r="E216" i="10"/>
  <c r="ABM25" i="10"/>
  <c r="ABM24" i="10" s="1"/>
  <c r="ABM29" i="10" s="1"/>
  <c r="ABL26" i="10"/>
  <c r="ABM6" i="10"/>
  <c r="ABL50" i="10"/>
  <c r="ABK49" i="10"/>
  <c r="ABK51" i="10" s="1"/>
  <c r="ABL45" i="10"/>
  <c r="ABL48" i="10" s="1"/>
  <c r="ABM10" i="10"/>
  <c r="ABN5" i="10"/>
  <c r="ABR13" i="10"/>
  <c r="ABS9" i="10"/>
  <c r="ABS8" i="10"/>
  <c r="ABS12" i="10"/>
  <c r="ABT4" i="10"/>
  <c r="ABS7" i="10"/>
  <c r="ABK52" i="10"/>
  <c r="ABM50" i="10"/>
  <c r="ABM26" i="10"/>
  <c r="ABL27" i="10"/>
  <c r="ABL31" i="10"/>
  <c r="ABL28" i="10"/>
  <c r="ABL30" i="10"/>
  <c r="ABM45" i="10" l="1"/>
  <c r="ABM48" i="10" s="1"/>
  <c r="G215" i="10"/>
  <c r="G209" i="10"/>
  <c r="G210" i="10"/>
  <c r="H209" i="10"/>
  <c r="H210" i="10"/>
  <c r="F216" i="10"/>
  <c r="ABO5" i="10"/>
  <c r="ABN25" i="10"/>
  <c r="ABN24" i="10" s="1"/>
  <c r="ABN46" i="10"/>
  <c r="ABN47" i="10" s="1"/>
  <c r="ABN6" i="10"/>
  <c r="ABL49" i="10"/>
  <c r="ABM49" i="10" s="1"/>
  <c r="ABN10" i="10"/>
  <c r="ABT9" i="10"/>
  <c r="ABT12" i="10"/>
  <c r="ABU4" i="10"/>
  <c r="ABT8" i="10"/>
  <c r="ABT7" i="10"/>
  <c r="ABS13" i="10"/>
  <c r="ABL52" i="10"/>
  <c r="ABM31" i="10"/>
  <c r="ABM30" i="10"/>
  <c r="G216" i="10" s="1"/>
  <c r="ABM28" i="10"/>
  <c r="ABM27" i="10"/>
  <c r="ABO46" i="10" l="1"/>
  <c r="I207" i="10"/>
  <c r="ABN26" i="10"/>
  <c r="ABO25" i="10"/>
  <c r="ABO24" i="10" s="1"/>
  <c r="ABO29" i="10" s="1"/>
  <c r="ABO10" i="10"/>
  <c r="ABP5" i="10"/>
  <c r="ABO6" i="10"/>
  <c r="ABN45" i="10"/>
  <c r="ABN49" i="10" s="1"/>
  <c r="ABN50" i="10"/>
  <c r="ABL51" i="10"/>
  <c r="ABU7" i="10"/>
  <c r="ABU9" i="10"/>
  <c r="ABU12" i="10"/>
  <c r="ABV4" i="10"/>
  <c r="ABU8" i="10"/>
  <c r="ABT13" i="10"/>
  <c r="ABM52" i="10"/>
  <c r="ABM51" i="10"/>
  <c r="ABN27" i="10"/>
  <c r="ABN28" i="10"/>
  <c r="ABN30" i="10"/>
  <c r="ABN31" i="10"/>
  <c r="ABO45" i="10"/>
  <c r="ABO47" i="10"/>
  <c r="ABO50" i="10"/>
  <c r="ABN29" i="10"/>
  <c r="I209" i="10" l="1"/>
  <c r="I210" i="10"/>
  <c r="ABP46" i="10"/>
  <c r="J207" i="10"/>
  <c r="I215" i="10"/>
  <c r="H216" i="10"/>
  <c r="H215" i="10"/>
  <c r="ABO26" i="10"/>
  <c r="ABQ5" i="10"/>
  <c r="ABP10" i="10"/>
  <c r="ABP6" i="10"/>
  <c r="ABP25" i="10"/>
  <c r="ABP26" i="10" s="1"/>
  <c r="ABN48" i="10"/>
  <c r="ABN52" i="10" s="1"/>
  <c r="ABU13" i="10"/>
  <c r="ABV12" i="10"/>
  <c r="ABW4" i="10"/>
  <c r="ABX4" i="10" s="1"/>
  <c r="ABV7" i="10"/>
  <c r="ABV9" i="10"/>
  <c r="ABV8" i="10"/>
  <c r="ABO48" i="10"/>
  <c r="ABO49" i="10"/>
  <c r="ABO27" i="10"/>
  <c r="ABO28" i="10"/>
  <c r="ABO30" i="10"/>
  <c r="I216" i="10" s="1"/>
  <c r="ABO31" i="10"/>
  <c r="ABP45" i="10"/>
  <c r="ABP50" i="10"/>
  <c r="ABP47" i="10"/>
  <c r="ABN51" i="10"/>
  <c r="J209" i="10" l="1"/>
  <c r="J210" i="10"/>
  <c r="ABQ6" i="10"/>
  <c r="K207" i="10"/>
  <c r="L207" i="10"/>
  <c r="ABQ25" i="10"/>
  <c r="ABQ24" i="10" s="1"/>
  <c r="ABQ28" i="10" s="1"/>
  <c r="ABR5" i="10"/>
  <c r="ABR10" i="10" s="1"/>
  <c r="ABQ10" i="10"/>
  <c r="ABQ46" i="10"/>
  <c r="ABQ47" i="10" s="1"/>
  <c r="ABP24" i="10"/>
  <c r="ABP29" i="10" s="1"/>
  <c r="J215" i="10" s="1"/>
  <c r="ABX7" i="10"/>
  <c r="ABX8" i="10"/>
  <c r="ABY4" i="10"/>
  <c r="ABX12" i="10"/>
  <c r="ABX9" i="10"/>
  <c r="ABV13" i="10"/>
  <c r="ABW9" i="10"/>
  <c r="ABW8" i="10"/>
  <c r="ABW12" i="10"/>
  <c r="ABW7" i="10"/>
  <c r="ABO51" i="10"/>
  <c r="ABP49" i="10"/>
  <c r="ABP48" i="10"/>
  <c r="ABO52" i="10"/>
  <c r="L209" i="10" l="1"/>
  <c r="L210" i="10"/>
  <c r="K209" i="10"/>
  <c r="K210" i="10"/>
  <c r="ABQ26" i="10"/>
  <c r="ABQ27" i="10"/>
  <c r="ABQ29" i="10"/>
  <c r="K215" i="10" s="1"/>
  <c r="ABQ31" i="10"/>
  <c r="ABQ30" i="10"/>
  <c r="K216" i="10" s="1"/>
  <c r="ABS5" i="10"/>
  <c r="ABR6" i="10"/>
  <c r="ABR25" i="10"/>
  <c r="ABR26" i="10" s="1"/>
  <c r="ABR46" i="10"/>
  <c r="ABR45" i="10" s="1"/>
  <c r="ABR49" i="10" s="1"/>
  <c r="ABQ50" i="10"/>
  <c r="ABQ45" i="10"/>
  <c r="ABQ49" i="10" s="1"/>
  <c r="ABQ51" i="10" s="1"/>
  <c r="ABP30" i="10"/>
  <c r="J216" i="10" s="1"/>
  <c r="ABP28" i="10"/>
  <c r="ABP27" i="10"/>
  <c r="ABP31" i="10"/>
  <c r="ABS46" i="10"/>
  <c r="ABS47" i="10" s="1"/>
  <c r="ABR50" i="10"/>
  <c r="ABS25" i="10"/>
  <c r="ABS26" i="10" s="1"/>
  <c r="ABZ4" i="10"/>
  <c r="ABY8" i="10"/>
  <c r="ABY12" i="10"/>
  <c r="ABY9" i="10"/>
  <c r="ABY7" i="10"/>
  <c r="ABX13" i="10"/>
  <c r="ABW13" i="10"/>
  <c r="ABP52" i="10"/>
  <c r="ABP51" i="10"/>
  <c r="ABS6" i="10" l="1"/>
  <c r="M207" i="10"/>
  <c r="O207" i="10"/>
  <c r="ABT5" i="10"/>
  <c r="ABS10" i="10"/>
  <c r="ABR47" i="10"/>
  <c r="ABS50" i="10"/>
  <c r="ABR24" i="10"/>
  <c r="ABR30" i="10" s="1"/>
  <c r="L216" i="10" s="1"/>
  <c r="ABR48" i="10"/>
  <c r="ABQ48" i="10"/>
  <c r="ABQ52" i="10" s="1"/>
  <c r="ABS45" i="10"/>
  <c r="ABS48" i="10" s="1"/>
  <c r="ABT25" i="10"/>
  <c r="ABT24" i="10" s="1"/>
  <c r="ABT29" i="10" s="1"/>
  <c r="ABU5" i="10"/>
  <c r="ABS24" i="10"/>
  <c r="ABS29" i="10" s="1"/>
  <c r="M215" i="10" s="1"/>
  <c r="ABT46" i="10"/>
  <c r="ABT45" i="10" s="1"/>
  <c r="ABT6" i="10"/>
  <c r="ABT10" i="10"/>
  <c r="ABY13" i="10"/>
  <c r="ABZ8" i="10"/>
  <c r="ABZ12" i="10"/>
  <c r="ABZ9" i="10"/>
  <c r="ACA4" i="10"/>
  <c r="ABZ7" i="10"/>
  <c r="ABR51" i="10"/>
  <c r="O209" i="10" l="1"/>
  <c r="O210" i="10"/>
  <c r="M209" i="10"/>
  <c r="M210" i="10"/>
  <c r="ABR28" i="10"/>
  <c r="ABR31" i="10"/>
  <c r="ABR27" i="10"/>
  <c r="ABR29" i="10"/>
  <c r="L215" i="10" s="1"/>
  <c r="ABR52" i="10"/>
  <c r="ABS49" i="10"/>
  <c r="ABT49" i="10" s="1"/>
  <c r="ABU6" i="10"/>
  <c r="ABT50" i="10"/>
  <c r="ABT47" i="10"/>
  <c r="ABV5" i="10"/>
  <c r="ABU25" i="10"/>
  <c r="ABU24" i="10" s="1"/>
  <c r="ABU29" i="10" s="1"/>
  <c r="O215" i="10" s="1"/>
  <c r="ABU46" i="10"/>
  <c r="ABU45" i="10" s="1"/>
  <c r="ABT26" i="10"/>
  <c r="ABS27" i="10"/>
  <c r="ABS31" i="10"/>
  <c r="ABS28" i="10"/>
  <c r="ABU10" i="10"/>
  <c r="ABS30" i="10"/>
  <c r="M216" i="10" s="1"/>
  <c r="ABZ13" i="10"/>
  <c r="ACA7" i="10"/>
  <c r="ACA9" i="10"/>
  <c r="ACB4" i="10"/>
  <c r="ACA12" i="10"/>
  <c r="ACA8" i="10"/>
  <c r="ABS52" i="10"/>
  <c r="ABT28" i="10"/>
  <c r="ABT31" i="10"/>
  <c r="ABT30" i="10"/>
  <c r="ABT27" i="10"/>
  <c r="ABV25" i="10"/>
  <c r="ABT48" i="10"/>
  <c r="ABS51" i="10" l="1"/>
  <c r="ABV10" i="10"/>
  <c r="ABU26" i="10"/>
  <c r="ABU50" i="10"/>
  <c r="ABV6" i="10"/>
  <c r="ABU47" i="10"/>
  <c r="ABW5" i="10"/>
  <c r="ABV46" i="10"/>
  <c r="ABV45" i="10" s="1"/>
  <c r="ACA13" i="10"/>
  <c r="ACB9" i="10"/>
  <c r="ACB12" i="10"/>
  <c r="ACB8" i="10"/>
  <c r="ACB7" i="10"/>
  <c r="ACC4" i="10"/>
  <c r="ABT51" i="10"/>
  <c r="ABT52" i="10"/>
  <c r="ABU48" i="10"/>
  <c r="ABU49" i="10"/>
  <c r="ABV26" i="10"/>
  <c r="ABV24" i="10"/>
  <c r="ABV29" i="10" s="1"/>
  <c r="ABU27" i="10"/>
  <c r="ABU28" i="10"/>
  <c r="ABU30" i="10"/>
  <c r="O216" i="10" s="1"/>
  <c r="ABU31" i="10"/>
  <c r="ABX5" i="10" l="1"/>
  <c r="ABX10" i="10" s="1"/>
  <c r="ABW25" i="10"/>
  <c r="ABW24" i="10" s="1"/>
  <c r="ABW29" i="10" s="1"/>
  <c r="ABW10" i="10"/>
  <c r="ABW46" i="10"/>
  <c r="ABW47" i="10" s="1"/>
  <c r="ABX25" i="10"/>
  <c r="ABX24" i="10" s="1"/>
  <c r="ABX29" i="10" s="1"/>
  <c r="ABW6" i="10"/>
  <c r="ABV50" i="10"/>
  <c r="ABV47" i="10"/>
  <c r="ACB13" i="10"/>
  <c r="ACC12" i="10"/>
  <c r="ACD4" i="10"/>
  <c r="ACE4" i="10" s="1"/>
  <c r="ACC8" i="10"/>
  <c r="ACC7" i="10"/>
  <c r="ACC9" i="10"/>
  <c r="ABU52" i="10"/>
  <c r="ABV49" i="10"/>
  <c r="ABV48" i="10"/>
  <c r="ABV27" i="10"/>
  <c r="ABV28" i="10"/>
  <c r="ABV30" i="10"/>
  <c r="ABV31" i="10"/>
  <c r="ABU51" i="10"/>
  <c r="ABX6" i="10" l="1"/>
  <c r="ABY5" i="10"/>
  <c r="ABY6" i="10" s="1"/>
  <c r="ABX46" i="10"/>
  <c r="ABX45" i="10" s="1"/>
  <c r="ABX48" i="10" s="1"/>
  <c r="ABW26" i="10"/>
  <c r="ABW50" i="10"/>
  <c r="ABY25" i="10"/>
  <c r="ABY24" i="10" s="1"/>
  <c r="ABW45" i="10"/>
  <c r="ABW48" i="10" s="1"/>
  <c r="ABX26" i="10"/>
  <c r="ACE7" i="10"/>
  <c r="ACF4" i="10"/>
  <c r="ACE8" i="10"/>
  <c r="ACE12" i="10"/>
  <c r="ACE9" i="10"/>
  <c r="ACC13" i="10"/>
  <c r="ABX27" i="10"/>
  <c r="ABX28" i="10"/>
  <c r="ABX30" i="10"/>
  <c r="ABX31" i="10"/>
  <c r="ACD9" i="10"/>
  <c r="ACD7" i="10"/>
  <c r="ACD8" i="10"/>
  <c r="ACD12" i="10"/>
  <c r="ABV51" i="10"/>
  <c r="ABW30" i="10"/>
  <c r="ABW27" i="10"/>
  <c r="ABW31" i="10"/>
  <c r="ABW28" i="10"/>
  <c r="ABV52" i="10"/>
  <c r="ABY46" i="10" l="1"/>
  <c r="ABY45" i="10" s="1"/>
  <c r="ABY48" i="10" s="1"/>
  <c r="ABX50" i="10"/>
  <c r="ABZ5" i="10"/>
  <c r="ABZ6" i="10" s="1"/>
  <c r="ABY10" i="10"/>
  <c r="ABX47" i="10"/>
  <c r="ABX49" i="10"/>
  <c r="ABY50" i="10"/>
  <c r="ABW49" i="10"/>
  <c r="ABW51" i="10" s="1"/>
  <c r="ABY26" i="10"/>
  <c r="ABY47" i="10"/>
  <c r="ACF8" i="10"/>
  <c r="ACF9" i="10"/>
  <c r="ACF12" i="10"/>
  <c r="ACG4" i="10"/>
  <c r="ACF7" i="10"/>
  <c r="ACE13" i="10"/>
  <c r="ACD13" i="10"/>
  <c r="ABY27" i="10"/>
  <c r="ABY28" i="10"/>
  <c r="ABY30" i="10"/>
  <c r="ABY31" i="10"/>
  <c r="ABY29" i="10"/>
  <c r="ABX52" i="10"/>
  <c r="ABW52" i="10"/>
  <c r="ABZ25" i="10" l="1"/>
  <c r="ABZ26" i="10" s="1"/>
  <c r="ABY49" i="10"/>
  <c r="ABY51" i="10" s="1"/>
  <c r="ACA5" i="10"/>
  <c r="ACA25" i="10" s="1"/>
  <c r="ACA26" i="10" s="1"/>
  <c r="ABZ46" i="10"/>
  <c r="ABZ45" i="10" s="1"/>
  <c r="ABZ48" i="10" s="1"/>
  <c r="ABZ10" i="10"/>
  <c r="ABZ24" i="10"/>
  <c r="ABZ29" i="10" s="1"/>
  <c r="ABX51" i="10"/>
  <c r="ACA10" i="10"/>
  <c r="ACF13" i="10"/>
  <c r="ACG7" i="10"/>
  <c r="ACG8" i="10"/>
  <c r="ACH4" i="10"/>
  <c r="ACG9" i="10"/>
  <c r="ACG12" i="10"/>
  <c r="ABY52" i="10"/>
  <c r="ACA46" i="10" l="1"/>
  <c r="ACA47" i="10" s="1"/>
  <c r="ABZ50" i="10"/>
  <c r="ABZ47" i="10"/>
  <c r="ACB5" i="10"/>
  <c r="ACB25" i="10" s="1"/>
  <c r="ACB24" i="10" s="1"/>
  <c r="ACA6" i="10"/>
  <c r="ABZ49" i="10"/>
  <c r="ABZ51" i="10" s="1"/>
  <c r="ACA24" i="10"/>
  <c r="ACA29" i="10" s="1"/>
  <c r="ACB6" i="10"/>
  <c r="ACA50" i="10"/>
  <c r="ABZ27" i="10"/>
  <c r="ABZ30" i="10"/>
  <c r="ABZ28" i="10"/>
  <c r="ACA45" i="10"/>
  <c r="ABZ31" i="10"/>
  <c r="ACG13" i="10"/>
  <c r="ACH9" i="10"/>
  <c r="ACH7" i="10"/>
  <c r="ACI4" i="10"/>
  <c r="ACH12" i="10"/>
  <c r="ACH8" i="10"/>
  <c r="ABZ52" i="10"/>
  <c r="ACC5" i="10" l="1"/>
  <c r="ACB10" i="10"/>
  <c r="ACB46" i="10"/>
  <c r="ACB50" i="10" s="1"/>
  <c r="ACA49" i="10"/>
  <c r="ACA51" i="10" s="1"/>
  <c r="ACA27" i="10"/>
  <c r="ACA31" i="10"/>
  <c r="ACA28" i="10"/>
  <c r="ACA30" i="10"/>
  <c r="ACC25" i="10"/>
  <c r="ACC26" i="10" s="1"/>
  <c r="ACC6" i="10"/>
  <c r="ACD5" i="10"/>
  <c r="ACD25" i="10" s="1"/>
  <c r="ACC46" i="10"/>
  <c r="ACC50" i="10" s="1"/>
  <c r="ACC10" i="10"/>
  <c r="ACB26" i="10"/>
  <c r="ACA48" i="10"/>
  <c r="ACA52" i="10" s="1"/>
  <c r="ACI9" i="10"/>
  <c r="ACI12" i="10"/>
  <c r="ACJ4" i="10"/>
  <c r="ACK4" i="10" s="1"/>
  <c r="ACI7" i="10"/>
  <c r="ACI8" i="10"/>
  <c r="ACH13" i="10"/>
  <c r="ACB27" i="10"/>
  <c r="ACB28" i="10"/>
  <c r="ACB30" i="10"/>
  <c r="ACB31" i="10"/>
  <c r="ACB29" i="10"/>
  <c r="ACB47" i="10" l="1"/>
  <c r="ACB45" i="10"/>
  <c r="ACB48" i="10" s="1"/>
  <c r="ACB52" i="10" s="1"/>
  <c r="ACC45" i="10"/>
  <c r="ACC48" i="10" s="1"/>
  <c r="ACD6" i="10"/>
  <c r="ACC24" i="10"/>
  <c r="ACC29" i="10" s="1"/>
  <c r="ACD10" i="10"/>
  <c r="ACE5" i="10"/>
  <c r="ACE46" i="10" s="1"/>
  <c r="ACE47" i="10" s="1"/>
  <c r="ACD46" i="10"/>
  <c r="ACD45" i="10" s="1"/>
  <c r="ACC47" i="10"/>
  <c r="ACK8" i="10"/>
  <c r="ACK9" i="10"/>
  <c r="ACL4" i="10"/>
  <c r="ACK7" i="10"/>
  <c r="ACK12" i="10"/>
  <c r="ACJ12" i="10"/>
  <c r="ACJ8" i="10"/>
  <c r="ACJ7" i="10"/>
  <c r="ACJ9" i="10"/>
  <c r="ACI13" i="10"/>
  <c r="ACD24" i="10"/>
  <c r="ACD29" i="10" s="1"/>
  <c r="ACD26" i="10"/>
  <c r="ACB49" i="10" l="1"/>
  <c r="ACB51" i="10" s="1"/>
  <c r="ACE10" i="10"/>
  <c r="ACC49" i="10"/>
  <c r="ACD47" i="10"/>
  <c r="ACE25" i="10"/>
  <c r="ACE24" i="10" s="1"/>
  <c r="ACE27" i="10" s="1"/>
  <c r="ACE6" i="10"/>
  <c r="ACC27" i="10"/>
  <c r="ACC31" i="10"/>
  <c r="ACD50" i="10"/>
  <c r="ACC30" i="10"/>
  <c r="ACF5" i="10"/>
  <c r="ACC28" i="10"/>
  <c r="ACE26" i="10"/>
  <c r="ACE50" i="10"/>
  <c r="ACE45" i="10"/>
  <c r="ACE49" i="10" s="1"/>
  <c r="ACK13" i="10"/>
  <c r="ACM4" i="10"/>
  <c r="ACL9" i="10"/>
  <c r="ACL7" i="10"/>
  <c r="ACL8" i="10"/>
  <c r="ACL12" i="10"/>
  <c r="ACJ13" i="10"/>
  <c r="ACD48" i="10"/>
  <c r="ACD49" i="10"/>
  <c r="ACC52" i="10"/>
  <c r="ACD27" i="10"/>
  <c r="ACD31" i="10"/>
  <c r="ACD28" i="10"/>
  <c r="ACD30" i="10"/>
  <c r="ACC51" i="10" l="1"/>
  <c r="ACE30" i="10"/>
  <c r="ACE31" i="10"/>
  <c r="ACE29" i="10"/>
  <c r="ACE28" i="10"/>
  <c r="ACF6" i="10"/>
  <c r="ACG5" i="10"/>
  <c r="ACF46" i="10"/>
  <c r="ACF10" i="10"/>
  <c r="ACF25" i="10"/>
  <c r="ACE48" i="10"/>
  <c r="ACE52" i="10" s="1"/>
  <c r="ACL13" i="10"/>
  <c r="ACN4" i="10"/>
  <c r="ACM8" i="10"/>
  <c r="ACM9" i="10"/>
  <c r="ACM7" i="10"/>
  <c r="ACM12" i="10"/>
  <c r="ACE51" i="10"/>
  <c r="ACD51" i="10"/>
  <c r="ACD52" i="10"/>
  <c r="ACF47" i="10" l="1"/>
  <c r="ACF45" i="10"/>
  <c r="ACF50" i="10"/>
  <c r="ACH5" i="10"/>
  <c r="ACG6" i="10"/>
  <c r="ACG46" i="10"/>
  <c r="ACG10" i="10"/>
  <c r="ACG25" i="10"/>
  <c r="ACF26" i="10"/>
  <c r="ACF24" i="10"/>
  <c r="ACM13" i="10"/>
  <c r="ACN12" i="10"/>
  <c r="ACN9" i="10"/>
  <c r="ACN8" i="10"/>
  <c r="ACN7" i="10"/>
  <c r="ACO4" i="10"/>
  <c r="ACF48" i="10" l="1"/>
  <c r="ACF52" i="10" s="1"/>
  <c r="ACF49" i="10"/>
  <c r="ACF51" i="10" s="1"/>
  <c r="ACF31" i="10"/>
  <c r="ACF27" i="10"/>
  <c r="ACF28" i="10"/>
  <c r="ACF29" i="10"/>
  <c r="ACF30" i="10"/>
  <c r="ACH25" i="10"/>
  <c r="ACH6" i="10"/>
  <c r="ACH10" i="10"/>
  <c r="ACH46" i="10"/>
  <c r="ACI5" i="10"/>
  <c r="ACG26" i="10"/>
  <c r="ACG24" i="10"/>
  <c r="ACG47" i="10"/>
  <c r="ACG45" i="10"/>
  <c r="ACG50" i="10"/>
  <c r="ACN13" i="10"/>
  <c r="ACO8" i="10"/>
  <c r="ACP4" i="10"/>
  <c r="ACO9" i="10"/>
  <c r="ACO7" i="10"/>
  <c r="ACO12" i="10"/>
  <c r="ACG30" i="10" l="1"/>
  <c r="ACG28" i="10"/>
  <c r="ACG27" i="10"/>
  <c r="ACG31" i="10"/>
  <c r="ACG29" i="10"/>
  <c r="ACG49" i="10"/>
  <c r="ACG51" i="10" s="1"/>
  <c r="ACG48" i="10"/>
  <c r="ACG52" i="10" s="1"/>
  <c r="ACI10" i="10"/>
  <c r="ACI46" i="10"/>
  <c r="ACJ5" i="10"/>
  <c r="ACI6" i="10"/>
  <c r="ACI25" i="10"/>
  <c r="ACH26" i="10"/>
  <c r="ACH24" i="10"/>
  <c r="ACH45" i="10"/>
  <c r="ACH50" i="10"/>
  <c r="ACH47" i="10"/>
  <c r="ACO13" i="10"/>
  <c r="ACP8" i="10"/>
  <c r="ACP12" i="10"/>
  <c r="ACQ4" i="10"/>
  <c r="ACP9" i="10"/>
  <c r="ACP7" i="10"/>
  <c r="ACI45" i="10" l="1"/>
  <c r="ACI50" i="10"/>
  <c r="ACI47" i="10"/>
  <c r="ACI26" i="10"/>
  <c r="ACI24" i="10"/>
  <c r="ACH48" i="10"/>
  <c r="ACH52" i="10" s="1"/>
  <c r="ACH49" i="10"/>
  <c r="ACH51" i="10" s="1"/>
  <c r="ACH29" i="10"/>
  <c r="ACH31" i="10"/>
  <c r="ACH27" i="10"/>
  <c r="ACH28" i="10"/>
  <c r="ACH30" i="10"/>
  <c r="ACJ6" i="10"/>
  <c r="ACJ46" i="10"/>
  <c r="ACK5" i="10"/>
  <c r="ACJ25" i="10"/>
  <c r="ACJ10" i="10"/>
  <c r="ACQ9" i="10"/>
  <c r="ACQ12" i="10"/>
  <c r="ACR4" i="10"/>
  <c r="ACS4" i="10" s="1"/>
  <c r="ACQ8" i="10"/>
  <c r="ACQ7" i="10"/>
  <c r="ACP13" i="10"/>
  <c r="ACL5" i="10" l="1"/>
  <c r="ACK46" i="10"/>
  <c r="ACK6" i="10"/>
  <c r="ACK10" i="10"/>
  <c r="ACK25" i="10"/>
  <c r="ACJ45" i="10"/>
  <c r="ACJ47" i="10"/>
  <c r="ACJ50" i="10"/>
  <c r="ACJ24" i="10"/>
  <c r="ACJ26" i="10"/>
  <c r="ACI29" i="10"/>
  <c r="ACI30" i="10"/>
  <c r="ACI31" i="10"/>
  <c r="ACI28" i="10"/>
  <c r="ACI27" i="10"/>
  <c r="ACI48" i="10"/>
  <c r="ACI52" i="10" s="1"/>
  <c r="ACI49" i="10"/>
  <c r="ACI51" i="10" s="1"/>
  <c r="ACT4" i="10"/>
  <c r="ACS7" i="10"/>
  <c r="ACS8" i="10"/>
  <c r="ACS9" i="10"/>
  <c r="ACS12" i="10"/>
  <c r="ACQ13" i="10"/>
  <c r="ACR9" i="10"/>
  <c r="ACR8" i="10"/>
  <c r="ACR12" i="10"/>
  <c r="ACR7" i="10"/>
  <c r="ACJ27" i="10" l="1"/>
  <c r="ACJ30" i="10"/>
  <c r="ACJ31" i="10"/>
  <c r="ACJ29" i="10"/>
  <c r="ACJ28" i="10"/>
  <c r="ACJ48" i="10"/>
  <c r="ACJ52" i="10" s="1"/>
  <c r="ACJ49" i="10"/>
  <c r="ACJ51" i="10" s="1"/>
  <c r="ACK45" i="10"/>
  <c r="ACK50" i="10"/>
  <c r="ACK47" i="10"/>
  <c r="ACK24" i="10"/>
  <c r="ACK26" i="10"/>
  <c r="ACM5" i="10"/>
  <c r="ACL6" i="10"/>
  <c r="ACL25" i="10"/>
  <c r="ACL10" i="10"/>
  <c r="ACL46" i="10"/>
  <c r="ACT8" i="10"/>
  <c r="ACT12" i="10"/>
  <c r="ACU4" i="10"/>
  <c r="ACT7" i="10"/>
  <c r="ACT9" i="10"/>
  <c r="ACS13" i="10"/>
  <c r="ACR13" i="10"/>
  <c r="ACL26" i="10" l="1"/>
  <c r="ACL24" i="10"/>
  <c r="ACL29" i="10" s="1"/>
  <c r="ACK27" i="10"/>
  <c r="ACK30" i="10"/>
  <c r="ACK31" i="10"/>
  <c r="ACK28" i="10"/>
  <c r="ACK48" i="10"/>
  <c r="ACK52" i="10" s="1"/>
  <c r="ACK49" i="10"/>
  <c r="ACK51" i="10" s="1"/>
  <c r="ACL50" i="10"/>
  <c r="ACL45" i="10"/>
  <c r="ACL47" i="10"/>
  <c r="ACM25" i="10"/>
  <c r="ACM6" i="10"/>
  <c r="ACM10" i="10"/>
  <c r="ACM46" i="10"/>
  <c r="ACN5" i="10"/>
  <c r="ACK29" i="10"/>
  <c r="ACT13" i="10"/>
  <c r="ACU9" i="10"/>
  <c r="ACU7" i="10"/>
  <c r="ACU8" i="10"/>
  <c r="ACU12" i="10"/>
  <c r="ACV4" i="10"/>
  <c r="ACM45" i="10" l="1"/>
  <c r="ACM47" i="10"/>
  <c r="ACM50" i="10"/>
  <c r="ACL49" i="10"/>
  <c r="ACL51" i="10" s="1"/>
  <c r="ACL48" i="10"/>
  <c r="ACL52" i="10" s="1"/>
  <c r="ACL30" i="10"/>
  <c r="ACL27" i="10"/>
  <c r="ACL31" i="10"/>
  <c r="ACL28" i="10"/>
  <c r="ACN25" i="10"/>
  <c r="ACN46" i="10"/>
  <c r="ACO5" i="10"/>
  <c r="ACN6" i="10"/>
  <c r="ACN10" i="10"/>
  <c r="ACM24" i="10"/>
  <c r="ACM26" i="10"/>
  <c r="ACV9" i="10"/>
  <c r="ACV12" i="10"/>
  <c r="ACW4" i="10"/>
  <c r="ACV8" i="10"/>
  <c r="ACV7" i="10"/>
  <c r="ACU13" i="10"/>
  <c r="ACM29" i="10" l="1"/>
  <c r="ACM30" i="10"/>
  <c r="ACM28" i="10"/>
  <c r="ACM27" i="10"/>
  <c r="ACM31" i="10"/>
  <c r="ACN47" i="10"/>
  <c r="ACN50" i="10"/>
  <c r="ACN45" i="10"/>
  <c r="ACN24" i="10"/>
  <c r="ACN26" i="10"/>
  <c r="ACO46" i="10"/>
  <c r="ACO25" i="10"/>
  <c r="ACO6" i="10"/>
  <c r="ACP5" i="10"/>
  <c r="ACO10" i="10"/>
  <c r="ACM48" i="10"/>
  <c r="ACM52" i="10" s="1"/>
  <c r="ACM49" i="10"/>
  <c r="ACM51" i="10" s="1"/>
  <c r="ACV13" i="10"/>
  <c r="ACW7" i="10"/>
  <c r="ACW12" i="10"/>
  <c r="ACX4" i="10"/>
  <c r="ACW8" i="10"/>
  <c r="ACW9" i="10"/>
  <c r="ACO26" i="10" l="1"/>
  <c r="ACO24" i="10"/>
  <c r="ACN49" i="10"/>
  <c r="ACN51" i="10" s="1"/>
  <c r="ACN48" i="10"/>
  <c r="ACN52" i="10" s="1"/>
  <c r="ACO47" i="10"/>
  <c r="ACO45" i="10"/>
  <c r="ACO50" i="10"/>
  <c r="ACP46" i="10"/>
  <c r="ACQ5" i="10"/>
  <c r="ACP10" i="10"/>
  <c r="ACP25" i="10"/>
  <c r="ACP6" i="10"/>
  <c r="ACN27" i="10"/>
  <c r="ACN31" i="10"/>
  <c r="ACN29" i="10"/>
  <c r="ACN30" i="10"/>
  <c r="ACN28" i="10"/>
  <c r="ACW13" i="10"/>
  <c r="ACY4" i="10"/>
  <c r="ACZ4" i="10" s="1"/>
  <c r="ACX7" i="10"/>
  <c r="ACX9" i="10"/>
  <c r="ACX8" i="10"/>
  <c r="ACX12" i="10"/>
  <c r="ACP24" i="10" l="1"/>
  <c r="ACP29" i="10" s="1"/>
  <c r="ACP26" i="10"/>
  <c r="ACO48" i="10"/>
  <c r="ACO52" i="10" s="1"/>
  <c r="ACO49" i="10"/>
  <c r="ACO51" i="10" s="1"/>
  <c r="ACO29" i="10"/>
  <c r="ACO31" i="10"/>
  <c r="ACO30" i="10"/>
  <c r="ACO28" i="10"/>
  <c r="ACO27" i="10"/>
  <c r="ACQ6" i="10"/>
  <c r="ACR5" i="10"/>
  <c r="ACQ25" i="10"/>
  <c r="ACQ46" i="10"/>
  <c r="ACQ10" i="10"/>
  <c r="ACP50" i="10"/>
  <c r="ACP45" i="10"/>
  <c r="ACP47" i="10"/>
  <c r="ACZ7" i="10"/>
  <c r="ADA4" i="10"/>
  <c r="ACZ8" i="10"/>
  <c r="ACZ12" i="10"/>
  <c r="ACZ9" i="10"/>
  <c r="ACX13" i="10"/>
  <c r="ACY7" i="10"/>
  <c r="ACY9" i="10"/>
  <c r="ACY8" i="10"/>
  <c r="ACY12" i="10"/>
  <c r="ACQ24" i="10" l="1"/>
  <c r="ACQ26" i="10"/>
  <c r="ACR10" i="10"/>
  <c r="ACR6" i="10"/>
  <c r="ACS5" i="10"/>
  <c r="ACR25" i="10"/>
  <c r="ACR46" i="10"/>
  <c r="ACP48" i="10"/>
  <c r="ACP49" i="10"/>
  <c r="ACP51" i="10" s="1"/>
  <c r="ACQ45" i="10"/>
  <c r="ACQ47" i="10"/>
  <c r="ACQ50" i="10"/>
  <c r="ACP30" i="10"/>
  <c r="ACP31" i="10"/>
  <c r="ACP28" i="10"/>
  <c r="ACP27" i="10"/>
  <c r="ADB4" i="10"/>
  <c r="ADA8" i="10"/>
  <c r="ADA7" i="10"/>
  <c r="ADA12" i="10"/>
  <c r="ADA9" i="10"/>
  <c r="ACZ13" i="10"/>
  <c r="ACY13" i="10"/>
  <c r="ACR26" i="10" l="1"/>
  <c r="ACR24" i="10"/>
  <c r="ACT5" i="10"/>
  <c r="ACS10" i="10"/>
  <c r="ACS25" i="10"/>
  <c r="ACS46" i="10"/>
  <c r="ACS6" i="10"/>
  <c r="ACP52" i="10"/>
  <c r="ACQ28" i="10"/>
  <c r="ACQ30" i="10"/>
  <c r="ACQ31" i="10"/>
  <c r="ACQ27" i="10"/>
  <c r="ACQ48" i="10"/>
  <c r="ACQ52" i="10" s="1"/>
  <c r="ACQ49" i="10"/>
  <c r="ACQ51" i="10" s="1"/>
  <c r="ACR47" i="10"/>
  <c r="ACR45" i="10"/>
  <c r="ACR50" i="10"/>
  <c r="ACQ29" i="10"/>
  <c r="ADA13" i="10"/>
  <c r="ADB9" i="10"/>
  <c r="ADB8" i="10"/>
  <c r="ADB12" i="10"/>
  <c r="ADB7" i="10"/>
  <c r="ADC4" i="10"/>
  <c r="ACT6" i="10" l="1"/>
  <c r="ACU5" i="10"/>
  <c r="ACT10" i="10"/>
  <c r="ACT25" i="10"/>
  <c r="ACT46" i="10"/>
  <c r="ACS47" i="10"/>
  <c r="ACS50" i="10"/>
  <c r="ACS45" i="10"/>
  <c r="ACR29" i="10"/>
  <c r="ACR28" i="10"/>
  <c r="ACR30" i="10"/>
  <c r="ACR27" i="10"/>
  <c r="ACR31" i="10"/>
  <c r="ACR48" i="10"/>
  <c r="ACR52" i="10" s="1"/>
  <c r="ACR49" i="10"/>
  <c r="ACR51" i="10" s="1"/>
  <c r="ACS24" i="10"/>
  <c r="ACS29" i="10" s="1"/>
  <c r="ACS26" i="10"/>
  <c r="ADC8" i="10"/>
  <c r="ADC7" i="10"/>
  <c r="ADC9" i="10"/>
  <c r="ADD4" i="10"/>
  <c r="ADC12" i="10"/>
  <c r="ADB13" i="10"/>
  <c r="ACU46" i="10" l="1"/>
  <c r="ACU6" i="10"/>
  <c r="ACU25" i="10"/>
  <c r="ACU10" i="10"/>
  <c r="ACV5" i="10"/>
  <c r="ACS49" i="10"/>
  <c r="ACS51" i="10" s="1"/>
  <c r="ACS48" i="10"/>
  <c r="ACS52" i="10" s="1"/>
  <c r="ACT47" i="10"/>
  <c r="ACT45" i="10"/>
  <c r="ACT50" i="10"/>
  <c r="ACT26" i="10"/>
  <c r="ACT24" i="10"/>
  <c r="ACS31" i="10"/>
  <c r="ACS30" i="10"/>
  <c r="ACS27" i="10"/>
  <c r="ACS28" i="10"/>
  <c r="ADC13" i="10"/>
  <c r="ADD9" i="10"/>
  <c r="ADD12" i="10"/>
  <c r="ADD8" i="10"/>
  <c r="ADD7" i="10"/>
  <c r="ADE4" i="10"/>
  <c r="ACT48" i="10" l="1"/>
  <c r="ACT52" i="10" s="1"/>
  <c r="ACT49" i="10"/>
  <c r="ACT51" i="10" s="1"/>
  <c r="ACU47" i="10"/>
  <c r="ACU50" i="10"/>
  <c r="ACU45" i="10"/>
  <c r="ACU24" i="10"/>
  <c r="ACU26" i="10"/>
  <c r="ACT29" i="10"/>
  <c r="ACT31" i="10"/>
  <c r="ACT28" i="10"/>
  <c r="ACT27" i="10"/>
  <c r="ACT30" i="10"/>
  <c r="ACW5" i="10"/>
  <c r="ACV6" i="10"/>
  <c r="ACV46" i="10"/>
  <c r="ACV10" i="10"/>
  <c r="ACV25" i="10"/>
  <c r="ADE7" i="10"/>
  <c r="ADE12" i="10"/>
  <c r="ADF4" i="10"/>
  <c r="ADG4" i="10" s="1"/>
  <c r="ADE8" i="10"/>
  <c r="ADE9" i="10"/>
  <c r="ADD13" i="10"/>
  <c r="ACV47" i="10" l="1"/>
  <c r="ACV50" i="10"/>
  <c r="ACV45" i="10"/>
  <c r="ACU29" i="10"/>
  <c r="ACU31" i="10"/>
  <c r="ACU30" i="10"/>
  <c r="ACU27" i="10"/>
  <c r="ACU28" i="10"/>
  <c r="ACV26" i="10"/>
  <c r="ACV24" i="10"/>
  <c r="ACW10" i="10"/>
  <c r="ACW6" i="10"/>
  <c r="ACX5" i="10"/>
  <c r="ACW46" i="10"/>
  <c r="ACW25" i="10"/>
  <c r="ACU48" i="10"/>
  <c r="ACU52" i="10" s="1"/>
  <c r="ACU49" i="10"/>
  <c r="ACU51" i="10" s="1"/>
  <c r="ADH4" i="10"/>
  <c r="ADG7" i="10"/>
  <c r="ADG12" i="10"/>
  <c r="ADG8" i="10"/>
  <c r="ADG9" i="10"/>
  <c r="ADE13" i="10"/>
  <c r="ADF7" i="10"/>
  <c r="ADF9" i="10"/>
  <c r="ADF8" i="10"/>
  <c r="ADF12" i="10"/>
  <c r="ACW24" i="10" l="1"/>
  <c r="ACW26" i="10"/>
  <c r="ACV49" i="10"/>
  <c r="ACV51" i="10" s="1"/>
  <c r="ACV48" i="10"/>
  <c r="ACV52" i="10" s="1"/>
  <c r="ACW47" i="10"/>
  <c r="ACW50" i="10"/>
  <c r="ACW45" i="10"/>
  <c r="ACV29" i="10"/>
  <c r="ACV31" i="10"/>
  <c r="ACV27" i="10"/>
  <c r="ACV28" i="10"/>
  <c r="ACV30" i="10"/>
  <c r="ACX25" i="10"/>
  <c r="ACX10" i="10"/>
  <c r="ACX6" i="10"/>
  <c r="ACY5" i="10"/>
  <c r="ACX46" i="10"/>
  <c r="ADG13" i="10"/>
  <c r="ADH12" i="10"/>
  <c r="ADH9" i="10"/>
  <c r="ADH7" i="10"/>
  <c r="ADH8" i="10"/>
  <c r="ADI4" i="10"/>
  <c r="ADF13" i="10"/>
  <c r="ACY10" i="10" l="1"/>
  <c r="ACY25" i="10"/>
  <c r="ACY46" i="10"/>
  <c r="ACZ5" i="10"/>
  <c r="ACY6" i="10"/>
  <c r="ACW48" i="10"/>
  <c r="ACW52" i="10" s="1"/>
  <c r="ACW49" i="10"/>
  <c r="ACW51" i="10" s="1"/>
  <c r="ACX45" i="10"/>
  <c r="ACX47" i="10"/>
  <c r="ACX50" i="10"/>
  <c r="ACX26" i="10"/>
  <c r="ACX24" i="10"/>
  <c r="ACW27" i="10"/>
  <c r="ACW29" i="10"/>
  <c r="ACW31" i="10"/>
  <c r="ACW28" i="10"/>
  <c r="ACW30" i="10"/>
  <c r="ADH13" i="10"/>
  <c r="ADI8" i="10"/>
  <c r="ADI9" i="10"/>
  <c r="ADI12" i="10"/>
  <c r="ADI7" i="10"/>
  <c r="ADJ4" i="10"/>
  <c r="ADA5" i="10" l="1"/>
  <c r="ACZ10" i="10"/>
  <c r="ACZ25" i="10"/>
  <c r="ACZ46" i="10"/>
  <c r="ACZ6" i="10"/>
  <c r="ACY47" i="10"/>
  <c r="ACY50" i="10"/>
  <c r="ACY45" i="10"/>
  <c r="ACY26" i="10"/>
  <c r="ACY24" i="10"/>
  <c r="ACX29" i="10"/>
  <c r="ACX31" i="10"/>
  <c r="ACX27" i="10"/>
  <c r="ACX30" i="10"/>
  <c r="ACX28" i="10"/>
  <c r="ACX48" i="10"/>
  <c r="ACX52" i="10" s="1"/>
  <c r="ACX49" i="10"/>
  <c r="ACX51" i="10" s="1"/>
  <c r="ADJ9" i="10"/>
  <c r="ADJ12" i="10"/>
  <c r="ADK4" i="10"/>
  <c r="ADJ8" i="10"/>
  <c r="ADJ7" i="10"/>
  <c r="ADI13" i="10"/>
  <c r="ACY29" i="10" l="1"/>
  <c r="ACY28" i="10"/>
  <c r="ACY27" i="10"/>
  <c r="ACY31" i="10"/>
  <c r="ACY30" i="10"/>
  <c r="ACY49" i="10"/>
  <c r="ACY51" i="10" s="1"/>
  <c r="ACY48" i="10"/>
  <c r="ACY52" i="10" s="1"/>
  <c r="ACZ50" i="10"/>
  <c r="ACZ45" i="10"/>
  <c r="ACZ47" i="10"/>
  <c r="ACZ24" i="10"/>
  <c r="ACZ26" i="10"/>
  <c r="ADA46" i="10"/>
  <c r="ADA10" i="10"/>
  <c r="ADA25" i="10"/>
  <c r="ADA6" i="10"/>
  <c r="ADB5" i="10"/>
  <c r="ADJ13" i="10"/>
  <c r="ADL4" i="10"/>
  <c r="ADM4" i="10" s="1"/>
  <c r="ADK8" i="10"/>
  <c r="ADK7" i="10"/>
  <c r="ADK9" i="10"/>
  <c r="ADK12" i="10"/>
  <c r="ACZ29" i="10" l="1"/>
  <c r="ACZ27" i="10"/>
  <c r="ACZ31" i="10"/>
  <c r="ACZ28" i="10"/>
  <c r="ACZ30" i="10"/>
  <c r="ADB6" i="10"/>
  <c r="ADB10" i="10"/>
  <c r="ADB46" i="10"/>
  <c r="ADC5" i="10"/>
  <c r="ADB25" i="10"/>
  <c r="ADA47" i="10"/>
  <c r="ADA45" i="10"/>
  <c r="ADA50" i="10"/>
  <c r="ADA24" i="10"/>
  <c r="ADA26" i="10"/>
  <c r="ACZ48" i="10"/>
  <c r="ACZ52" i="10" s="1"/>
  <c r="ACZ49" i="10"/>
  <c r="ACZ51" i="10" s="1"/>
  <c r="ADM7" i="10"/>
  <c r="ADM9" i="10"/>
  <c r="ADM12" i="10"/>
  <c r="ADN4" i="10"/>
  <c r="ADM8" i="10"/>
  <c r="ADK13" i="10"/>
  <c r="ADL9" i="10"/>
  <c r="ADL7" i="10"/>
  <c r="ADL8" i="10"/>
  <c r="ADL12" i="10"/>
  <c r="ADA48" i="10" l="1"/>
  <c r="ADA52" i="10" s="1"/>
  <c r="ADA49" i="10"/>
  <c r="ADA51" i="10" s="1"/>
  <c r="ADB47" i="10"/>
  <c r="ADB45" i="10"/>
  <c r="ADB50" i="10"/>
  <c r="ADA29" i="10"/>
  <c r="ADA28" i="10"/>
  <c r="ADA30" i="10"/>
  <c r="ADA31" i="10"/>
  <c r="ADA27" i="10"/>
  <c r="ADB24" i="10"/>
  <c r="ADB26" i="10"/>
  <c r="ADC6" i="10"/>
  <c r="ADC25" i="10"/>
  <c r="ADC46" i="10"/>
  <c r="ADD5" i="10"/>
  <c r="ADC10" i="10"/>
  <c r="ADM13" i="10"/>
  <c r="ADN9" i="10"/>
  <c r="ADN8" i="10"/>
  <c r="ADO4" i="10"/>
  <c r="ADN7" i="10"/>
  <c r="ADN12" i="10"/>
  <c r="ADL13" i="10"/>
  <c r="ADC47" i="10" l="1"/>
  <c r="ADC50" i="10"/>
  <c r="ADC45" i="10"/>
  <c r="ADB49" i="10"/>
  <c r="ADB51" i="10" s="1"/>
  <c r="ADB48" i="10"/>
  <c r="ADB52" i="10" s="1"/>
  <c r="ADC26" i="10"/>
  <c r="ADC24" i="10"/>
  <c r="ADB28" i="10"/>
  <c r="ADB31" i="10"/>
  <c r="ADB29" i="10"/>
  <c r="ADB30" i="10"/>
  <c r="ADB27" i="10"/>
  <c r="ADD25" i="10"/>
  <c r="ADD6" i="10"/>
  <c r="ADE5" i="10"/>
  <c r="ADD46" i="10"/>
  <c r="ADD10" i="10"/>
  <c r="ADN13" i="10"/>
  <c r="ADP4" i="10"/>
  <c r="ADO8" i="10"/>
  <c r="ADO9" i="10"/>
  <c r="ADO7" i="10"/>
  <c r="ADO12" i="10"/>
  <c r="ADC29" i="10" l="1"/>
  <c r="ADC27" i="10"/>
  <c r="ADC28" i="10"/>
  <c r="ADC31" i="10"/>
  <c r="ADC30" i="10"/>
  <c r="ADC48" i="10"/>
  <c r="ADC52" i="10" s="1"/>
  <c r="ADC49" i="10"/>
  <c r="ADC51" i="10" s="1"/>
  <c r="ADD45" i="10"/>
  <c r="ADD47" i="10"/>
  <c r="ADD50" i="10"/>
  <c r="ADF5" i="10"/>
  <c r="ADE6" i="10"/>
  <c r="ADE46" i="10"/>
  <c r="ADE10" i="10"/>
  <c r="ADE25" i="10"/>
  <c r="ADD26" i="10"/>
  <c r="ADD24" i="10"/>
  <c r="ADO13" i="10"/>
  <c r="ADP9" i="10"/>
  <c r="ADP12" i="10"/>
  <c r="ADQ4" i="10"/>
  <c r="ADP8" i="10"/>
  <c r="ADP7" i="10"/>
  <c r="ADD49" i="10" l="1"/>
  <c r="ADD51" i="10" s="1"/>
  <c r="ADD48" i="10"/>
  <c r="ADD52" i="10" s="1"/>
  <c r="ADE26" i="10"/>
  <c r="ADE24" i="10"/>
  <c r="ADF10" i="10"/>
  <c r="ADF46" i="10"/>
  <c r="ADF25" i="10"/>
  <c r="ADG5" i="10"/>
  <c r="ADF6" i="10"/>
  <c r="ADD29" i="10"/>
  <c r="ADD27" i="10"/>
  <c r="ADD28" i="10"/>
  <c r="ADD30" i="10"/>
  <c r="ADD31" i="10"/>
  <c r="ADE45" i="10"/>
  <c r="ADE50" i="10"/>
  <c r="ADE47" i="10"/>
  <c r="ADP13" i="10"/>
  <c r="ADQ12" i="10"/>
  <c r="ADQ7" i="10"/>
  <c r="ADQ8" i="10"/>
  <c r="ADQ9" i="10"/>
  <c r="ADR4" i="10"/>
  <c r="ADG46" i="10" l="1"/>
  <c r="ADG10" i="10"/>
  <c r="ADH5" i="10"/>
  <c r="ADG6" i="10"/>
  <c r="ADG25" i="10"/>
  <c r="ADE29" i="10"/>
  <c r="ADE30" i="10"/>
  <c r="ADE31" i="10"/>
  <c r="ADE28" i="10"/>
  <c r="ADE27" i="10"/>
  <c r="ADE48" i="10"/>
  <c r="ADE52" i="10" s="1"/>
  <c r="ADE49" i="10"/>
  <c r="ADE51" i="10" s="1"/>
  <c r="ADF26" i="10"/>
  <c r="ADF24" i="10"/>
  <c r="ADF45" i="10"/>
  <c r="ADF47" i="10"/>
  <c r="ADF50" i="10"/>
  <c r="ADQ13" i="10"/>
  <c r="ADR9" i="10"/>
  <c r="ADS4" i="10"/>
  <c r="ADR8" i="10"/>
  <c r="ADR7" i="10"/>
  <c r="ADR12" i="10"/>
  <c r="ADF49" i="10" l="1"/>
  <c r="ADF51" i="10" s="1"/>
  <c r="ADF48" i="10"/>
  <c r="ADF52" i="10" s="1"/>
  <c r="ADH25" i="10"/>
  <c r="ADH6" i="10"/>
  <c r="ADH46" i="10"/>
  <c r="ADH10" i="10"/>
  <c r="ADI5" i="10"/>
  <c r="ADF29" i="10"/>
  <c r="ADF30" i="10"/>
  <c r="ADF27" i="10"/>
  <c r="ADF28" i="10"/>
  <c r="ADF31" i="10"/>
  <c r="ADG24" i="10"/>
  <c r="ADG26" i="10"/>
  <c r="ADG45" i="10"/>
  <c r="ADG50" i="10"/>
  <c r="ADG47" i="10"/>
  <c r="ADS7" i="10"/>
  <c r="ADT4" i="10"/>
  <c r="ADU4" i="10" s="1"/>
  <c r="ADS8" i="10"/>
  <c r="ADS9" i="10"/>
  <c r="ADS12" i="10"/>
  <c r="ADR13" i="10"/>
  <c r="ADG49" i="10" l="1"/>
  <c r="ADG51" i="10" s="1"/>
  <c r="ADG48" i="10"/>
  <c r="ADG52" i="10" s="1"/>
  <c r="ADI6" i="10"/>
  <c r="ADI25" i="10"/>
  <c r="ADI46" i="10"/>
  <c r="ADI10" i="10"/>
  <c r="ADJ5" i="10"/>
  <c r="ADH24" i="10"/>
  <c r="ADH26" i="10"/>
  <c r="ADG29" i="10"/>
  <c r="ADG30" i="10"/>
  <c r="ADG31" i="10"/>
  <c r="ADG28" i="10"/>
  <c r="ADG27" i="10"/>
  <c r="ADH45" i="10"/>
  <c r="ADH50" i="10"/>
  <c r="ADH47" i="10"/>
  <c r="ADU7" i="10"/>
  <c r="ADV4" i="10"/>
  <c r="ADU8" i="10"/>
  <c r="ADU12" i="10"/>
  <c r="ADU9" i="10"/>
  <c r="ADS13" i="10"/>
  <c r="ADT8" i="10"/>
  <c r="ADT12" i="10"/>
  <c r="ADT9" i="10"/>
  <c r="ADT7" i="10"/>
  <c r="ADI26" i="10" l="1"/>
  <c r="ADI24" i="10"/>
  <c r="ADH48" i="10"/>
  <c r="ADH52" i="10" s="1"/>
  <c r="ADH49" i="10"/>
  <c r="ADH51" i="10" s="1"/>
  <c r="ADJ46" i="10"/>
  <c r="ADJ10" i="10"/>
  <c r="ADJ25" i="10"/>
  <c r="ADJ6" i="10"/>
  <c r="ADK5" i="10"/>
  <c r="ADH28" i="10"/>
  <c r="ADH30" i="10"/>
  <c r="ADH27" i="10"/>
  <c r="ADH31" i="10"/>
  <c r="ADH29" i="10"/>
  <c r="ADI45" i="10"/>
  <c r="ADI47" i="10"/>
  <c r="ADI50" i="10"/>
  <c r="ADV8" i="10"/>
  <c r="ADV7" i="10"/>
  <c r="ADV9" i="10"/>
  <c r="ADV12" i="10"/>
  <c r="ADW4" i="10"/>
  <c r="ADU13" i="10"/>
  <c r="ADT13" i="10"/>
  <c r="ADI49" i="10" l="1"/>
  <c r="ADI51" i="10" s="1"/>
  <c r="ADI48" i="10"/>
  <c r="ADI52" i="10" s="1"/>
  <c r="ADJ24" i="10"/>
  <c r="ADJ26" i="10"/>
  <c r="ADI29" i="10"/>
  <c r="ADI28" i="10"/>
  <c r="ADI27" i="10"/>
  <c r="ADI31" i="10"/>
  <c r="ADI30" i="10"/>
  <c r="ADL5" i="10"/>
  <c r="ADK6" i="10"/>
  <c r="ADK25" i="10"/>
  <c r="ADK46" i="10"/>
  <c r="ADK10" i="10"/>
  <c r="ADJ50" i="10"/>
  <c r="ADJ45" i="10"/>
  <c r="ADJ47" i="10"/>
  <c r="ADV13" i="10"/>
  <c r="ADW7" i="10"/>
  <c r="ADW12" i="10"/>
  <c r="ADX4" i="10"/>
  <c r="ADW9" i="10"/>
  <c r="ADW8" i="10"/>
  <c r="ADL25" i="10" l="1"/>
  <c r="ADL46" i="10"/>
  <c r="ADM5" i="10"/>
  <c r="ADL10" i="10"/>
  <c r="ADL6" i="10"/>
  <c r="ADK45" i="10"/>
  <c r="ADK50" i="10"/>
  <c r="ADK47" i="10"/>
  <c r="ADJ31" i="10"/>
  <c r="ADJ28" i="10"/>
  <c r="ADJ30" i="10"/>
  <c r="ADJ27" i="10"/>
  <c r="ADJ29" i="10"/>
  <c r="ADJ48" i="10"/>
  <c r="ADJ52" i="10" s="1"/>
  <c r="ADJ49" i="10"/>
  <c r="ADJ51" i="10" s="1"/>
  <c r="ADK24" i="10"/>
  <c r="ADK26" i="10"/>
  <c r="ADW13" i="10"/>
  <c r="ADY4" i="10"/>
  <c r="ADX9" i="10"/>
  <c r="ADX8" i="10"/>
  <c r="ADX7" i="10"/>
  <c r="ADX12" i="10"/>
  <c r="ADM6" i="10" l="1"/>
  <c r="ADN5" i="10"/>
  <c r="ADM46" i="10"/>
  <c r="ADM25" i="10"/>
  <c r="ADM10" i="10"/>
  <c r="ADK48" i="10"/>
  <c r="ADK52" i="10" s="1"/>
  <c r="ADK49" i="10"/>
  <c r="ADK51" i="10" s="1"/>
  <c r="ADL24" i="10"/>
  <c r="ADL26" i="10"/>
  <c r="ADL47" i="10"/>
  <c r="ADL50" i="10"/>
  <c r="ADL45" i="10"/>
  <c r="ADK31" i="10"/>
  <c r="ADK27" i="10"/>
  <c r="ADK30" i="10"/>
  <c r="ADK28" i="10"/>
  <c r="ADK29" i="10"/>
  <c r="ADZ4" i="10"/>
  <c r="AEA4" i="10" s="1"/>
  <c r="ADY9" i="10"/>
  <c r="ADY7" i="10"/>
  <c r="ADY8" i="10"/>
  <c r="ADY12" i="10"/>
  <c r="ADX13" i="10"/>
  <c r="ADO5" i="10" l="1"/>
  <c r="ADN46" i="10"/>
  <c r="ADN25" i="10"/>
  <c r="ADN6" i="10"/>
  <c r="ADN10" i="10"/>
  <c r="ADL49" i="10"/>
  <c r="ADL48" i="10"/>
  <c r="ADL30" i="10"/>
  <c r="ADL29" i="10"/>
  <c r="ADL27" i="10"/>
  <c r="ADL28" i="10"/>
  <c r="ADL31" i="10"/>
  <c r="ADM26" i="10"/>
  <c r="ADM24" i="10"/>
  <c r="ADM50" i="10"/>
  <c r="ADM45" i="10"/>
  <c r="ADM47" i="10"/>
  <c r="AEA8" i="10"/>
  <c r="AEB4" i="10"/>
  <c r="AEA9" i="10"/>
  <c r="AEA12" i="10"/>
  <c r="AEA7" i="10"/>
  <c r="ADY13" i="10"/>
  <c r="ADZ12" i="10"/>
  <c r="ADZ7" i="10"/>
  <c r="ADZ9" i="10"/>
  <c r="ADZ8" i="10"/>
  <c r="ADN26" i="10" l="1"/>
  <c r="ADN24" i="10"/>
  <c r="ADN29" i="10" s="1"/>
  <c r="ADL52" i="10"/>
  <c r="ADM28" i="10"/>
  <c r="ADM31" i="10"/>
  <c r="ADM30" i="10"/>
  <c r="ADM27" i="10"/>
  <c r="ADM29" i="10"/>
  <c r="ADL51" i="10"/>
  <c r="ADN50" i="10"/>
  <c r="ADN45" i="10"/>
  <c r="ADN47" i="10"/>
  <c r="ADM49" i="10"/>
  <c r="ADM51" i="10" s="1"/>
  <c r="ADM48" i="10"/>
  <c r="ADM52" i="10" s="1"/>
  <c r="ADO25" i="10"/>
  <c r="ADO10" i="10"/>
  <c r="ADO46" i="10"/>
  <c r="ADP5" i="10"/>
  <c r="ADO6" i="10"/>
  <c r="AEA13" i="10"/>
  <c r="AEB12" i="10"/>
  <c r="AEB8" i="10"/>
  <c r="AEC4" i="10"/>
  <c r="AEB7" i="10"/>
  <c r="AEB9" i="10"/>
  <c r="ADZ13" i="10"/>
  <c r="ADO45" i="10" l="1"/>
  <c r="ADO47" i="10"/>
  <c r="ADO50" i="10"/>
  <c r="ADN31" i="10"/>
  <c r="ADN30" i="10"/>
  <c r="ADN27" i="10"/>
  <c r="ADN28" i="10"/>
  <c r="ADO26" i="10"/>
  <c r="ADO24" i="10"/>
  <c r="ADO29" i="10" s="1"/>
  <c r="ADN48" i="10"/>
  <c r="ADN49" i="10"/>
  <c r="ADQ5" i="10"/>
  <c r="ADP6" i="10"/>
  <c r="ADP46" i="10"/>
  <c r="ADP10" i="10"/>
  <c r="ADP25" i="10"/>
  <c r="AEB13" i="10"/>
  <c r="AEC9" i="10"/>
  <c r="AEC7" i="10"/>
  <c r="AEC12" i="10"/>
  <c r="AED4" i="10"/>
  <c r="AEC8" i="10"/>
  <c r="ADN51" i="10" l="1"/>
  <c r="ADP45" i="10"/>
  <c r="ADP50" i="10"/>
  <c r="ADP47" i="10"/>
  <c r="ADN52" i="10"/>
  <c r="ADP26" i="10"/>
  <c r="ADP24" i="10"/>
  <c r="ADP29" i="10" s="1"/>
  <c r="ADQ10" i="10"/>
  <c r="ADR5" i="10"/>
  <c r="ADQ46" i="10"/>
  <c r="ADQ6" i="10"/>
  <c r="ADQ25" i="10"/>
  <c r="ADO27" i="10"/>
  <c r="ADO30" i="10"/>
  <c r="ADO31" i="10"/>
  <c r="ADO28" i="10"/>
  <c r="ADO49" i="10"/>
  <c r="ADO51" i="10" s="1"/>
  <c r="ADO48" i="10"/>
  <c r="AEC13" i="10"/>
  <c r="AED8" i="10"/>
  <c r="AED9" i="10"/>
  <c r="AED7" i="10"/>
  <c r="AEE4" i="10"/>
  <c r="AED12" i="10"/>
  <c r="ADQ50" i="10" l="1"/>
  <c r="ADQ47" i="10"/>
  <c r="ADQ45" i="10"/>
  <c r="ADQ24" i="10"/>
  <c r="ADQ26" i="10"/>
  <c r="ADO52" i="10"/>
  <c r="ADP48" i="10"/>
  <c r="ADP52" i="10" s="1"/>
  <c r="ADP49" i="10"/>
  <c r="ADP27" i="10"/>
  <c r="ADP31" i="10"/>
  <c r="ADP28" i="10"/>
  <c r="ADP30" i="10"/>
  <c r="ADR46" i="10"/>
  <c r="ADS5" i="10"/>
  <c r="ADR25" i="10"/>
  <c r="ADR6" i="10"/>
  <c r="ADR10" i="10"/>
  <c r="AED13" i="10"/>
  <c r="AEE9" i="10"/>
  <c r="AEE8" i="10"/>
  <c r="AEE12" i="10"/>
  <c r="AEF4" i="10"/>
  <c r="AEE7" i="10"/>
  <c r="ADR26" i="10" l="1"/>
  <c r="ADR24" i="10"/>
  <c r="ADQ48" i="10"/>
  <c r="ADQ52" i="10" s="1"/>
  <c r="ADQ49" i="10"/>
  <c r="ADS25" i="10"/>
  <c r="ADS46" i="10"/>
  <c r="ADT5" i="10"/>
  <c r="ADS6" i="10"/>
  <c r="ADS10" i="10"/>
  <c r="ADR45" i="10"/>
  <c r="ADR50" i="10"/>
  <c r="ADR47" i="10"/>
  <c r="ADP51" i="10"/>
  <c r="ADQ29" i="10"/>
  <c r="ADQ27" i="10"/>
  <c r="ADQ30" i="10"/>
  <c r="ADQ31" i="10"/>
  <c r="ADQ28" i="10"/>
  <c r="AEF9" i="10"/>
  <c r="AEF7" i="10"/>
  <c r="AEF12" i="10"/>
  <c r="AEG4" i="10"/>
  <c r="AEF8" i="10"/>
  <c r="AEE13" i="10"/>
  <c r="ADU5" i="10" l="1"/>
  <c r="ADT46" i="10"/>
  <c r="ADT10" i="10"/>
  <c r="ADT25" i="10"/>
  <c r="ADT6" i="10"/>
  <c r="ADQ51" i="10"/>
  <c r="ADR49" i="10"/>
  <c r="ADR51" i="10" s="1"/>
  <c r="ADR48" i="10"/>
  <c r="ADS45" i="10"/>
  <c r="ADS50" i="10"/>
  <c r="ADS47" i="10"/>
  <c r="ADR29" i="10"/>
  <c r="ADR31" i="10"/>
  <c r="ADR27" i="10"/>
  <c r="ADR30" i="10"/>
  <c r="ADR28" i="10"/>
  <c r="ADS26" i="10"/>
  <c r="ADS24" i="10"/>
  <c r="ADS29" i="10" s="1"/>
  <c r="AEF13" i="10"/>
  <c r="AEH4" i="10"/>
  <c r="AEI4" i="10" s="1"/>
  <c r="AEG9" i="10"/>
  <c r="AEG7" i="10"/>
  <c r="AEG12" i="10"/>
  <c r="AEG8" i="10"/>
  <c r="ADS49" i="10" l="1"/>
  <c r="ADS51" i="10" s="1"/>
  <c r="ADS48" i="10"/>
  <c r="ADS52" i="10" s="1"/>
  <c r="ADS27" i="10"/>
  <c r="ADS28" i="10"/>
  <c r="ADS30" i="10"/>
  <c r="ADS31" i="10"/>
  <c r="ADT45" i="10"/>
  <c r="ADT47" i="10"/>
  <c r="ADT50" i="10"/>
  <c r="ADU46" i="10"/>
  <c r="ADU6" i="10"/>
  <c r="ADV5" i="10"/>
  <c r="ADU25" i="10"/>
  <c r="ADR52" i="10"/>
  <c r="ADT26" i="10"/>
  <c r="ADT24" i="10"/>
  <c r="ADT29" i="10" s="1"/>
  <c r="AEJ4" i="10"/>
  <c r="AEI8" i="10"/>
  <c r="AEI7" i="10"/>
  <c r="AEI9" i="10"/>
  <c r="AEI12" i="10"/>
  <c r="AEG13" i="10"/>
  <c r="AEH9" i="10"/>
  <c r="AEH7" i="10"/>
  <c r="AEH12" i="10"/>
  <c r="AEH8" i="10"/>
  <c r="ADV10" i="10" l="1"/>
  <c r="ADT49" i="10"/>
  <c r="ADT51" i="10" s="1"/>
  <c r="ADT48" i="10"/>
  <c r="ADU50" i="10"/>
  <c r="ADU45" i="10"/>
  <c r="ADU47" i="10"/>
  <c r="ADT27" i="10"/>
  <c r="ADT30" i="10"/>
  <c r="ADT31" i="10"/>
  <c r="ADT28" i="10"/>
  <c r="ADU26" i="10"/>
  <c r="ADU24" i="10"/>
  <c r="ADV46" i="10"/>
  <c r="ADW5" i="10"/>
  <c r="ADV25" i="10"/>
  <c r="ADV6" i="10"/>
  <c r="AEJ9" i="10"/>
  <c r="AEJ12" i="10"/>
  <c r="AEJ8" i="10"/>
  <c r="AEK4" i="10"/>
  <c r="AEJ7" i="10"/>
  <c r="AEI13" i="10"/>
  <c r="AEH13" i="10"/>
  <c r="ADV47" i="10" l="1"/>
  <c r="ADV50" i="10"/>
  <c r="ADV45" i="10"/>
  <c r="ADT52" i="10"/>
  <c r="ADV26" i="10"/>
  <c r="ADV24" i="10"/>
  <c r="ADU29" i="10"/>
  <c r="ADU28" i="10"/>
  <c r="ADU27" i="10"/>
  <c r="ADU31" i="10"/>
  <c r="ADX5" i="10"/>
  <c r="ADW46" i="10"/>
  <c r="ADW6" i="10"/>
  <c r="ADW25" i="10"/>
  <c r="ADW10" i="10"/>
  <c r="ADU48" i="10"/>
  <c r="ADU49" i="10"/>
  <c r="AEJ13" i="10"/>
  <c r="AEK7" i="10"/>
  <c r="AEK9" i="10"/>
  <c r="AEK8" i="10"/>
  <c r="AEK12" i="10"/>
  <c r="AEL4" i="10"/>
  <c r="ADX46" i="10" l="1"/>
  <c r="ADY5" i="10"/>
  <c r="ADX6" i="10"/>
  <c r="ADX25" i="10"/>
  <c r="ADU52" i="10"/>
  <c r="ADU51" i="10"/>
  <c r="ADW24" i="10"/>
  <c r="ADW26" i="10"/>
  <c r="ADV29" i="10"/>
  <c r="ADV31" i="10"/>
  <c r="ADV28" i="10"/>
  <c r="ADV27" i="10"/>
  <c r="ADW45" i="10"/>
  <c r="ADW50" i="10"/>
  <c r="ADW47" i="10"/>
  <c r="ADV49" i="10"/>
  <c r="ADV51" i="10" s="1"/>
  <c r="ADV48" i="10"/>
  <c r="ADV52" i="10" s="1"/>
  <c r="AEK13" i="10"/>
  <c r="AEL12" i="10"/>
  <c r="AEM4" i="10"/>
  <c r="AEL8" i="10"/>
  <c r="AEL7" i="10"/>
  <c r="AEL9" i="10"/>
  <c r="ADW29" i="10" l="1"/>
  <c r="ADW27" i="10"/>
  <c r="ADW31" i="10"/>
  <c r="ADW28" i="10"/>
  <c r="ADY6" i="10"/>
  <c r="ADY46" i="10"/>
  <c r="ADY25" i="10"/>
  <c r="ADZ5" i="10"/>
  <c r="ADX45" i="10"/>
  <c r="ADX47" i="10"/>
  <c r="ADX50" i="10"/>
  <c r="ADX26" i="10"/>
  <c r="ADX24" i="10"/>
  <c r="ADW48" i="10"/>
  <c r="ADW52" i="10" s="1"/>
  <c r="ADW49" i="10"/>
  <c r="ADW51" i="10" s="1"/>
  <c r="AEL13" i="10"/>
  <c r="AEM9" i="10"/>
  <c r="AEM12" i="10"/>
  <c r="AEN4" i="10"/>
  <c r="AEO4" i="10" s="1"/>
  <c r="AEM8" i="10"/>
  <c r="AEM7" i="10"/>
  <c r="ADZ10" i="10" l="1"/>
  <c r="ADY47" i="10"/>
  <c r="ADY50" i="10"/>
  <c r="ADY45" i="10"/>
  <c r="ADX29" i="10"/>
  <c r="ADX27" i="10"/>
  <c r="ADX31" i="10"/>
  <c r="ADX28" i="10"/>
  <c r="ADX48" i="10"/>
  <c r="ADX49" i="10"/>
  <c r="ADY24" i="10"/>
  <c r="ADY29" i="10" s="1"/>
  <c r="ADY26" i="10"/>
  <c r="ADZ6" i="10"/>
  <c r="AEA5" i="10"/>
  <c r="ADZ25" i="10"/>
  <c r="ADZ46" i="10"/>
  <c r="AEO8" i="10"/>
  <c r="AEO7" i="10"/>
  <c r="AEP4" i="10"/>
  <c r="AEO9" i="10"/>
  <c r="AEO12" i="10"/>
  <c r="AEM13" i="10"/>
  <c r="AEN8" i="10"/>
  <c r="AEN7" i="10"/>
  <c r="AEN12" i="10"/>
  <c r="AEN9" i="10"/>
  <c r="ADZ45" i="10" l="1"/>
  <c r="ADZ50" i="10"/>
  <c r="ADZ47" i="10"/>
  <c r="ADY49" i="10"/>
  <c r="ADY51" i="10" s="1"/>
  <c r="ADY48" i="10"/>
  <c r="ADZ26" i="10"/>
  <c r="ADZ24" i="10"/>
  <c r="ADZ29" i="10" s="1"/>
  <c r="ADY31" i="10"/>
  <c r="ADY27" i="10"/>
  <c r="ADY28" i="10"/>
  <c r="ADX52" i="10"/>
  <c r="AEB5" i="10"/>
  <c r="AEA6" i="10"/>
  <c r="AEA10" i="10"/>
  <c r="AEA25" i="10"/>
  <c r="AEA46" i="10"/>
  <c r="ADX51" i="10"/>
  <c r="AEO13" i="10"/>
  <c r="AEP9" i="10"/>
  <c r="AEP7" i="10"/>
  <c r="AEP12" i="10"/>
  <c r="AEP8" i="10"/>
  <c r="AEQ4" i="10"/>
  <c r="AEN13" i="10"/>
  <c r="AEA24" i="10" l="1"/>
  <c r="AEA26" i="10"/>
  <c r="ADY52" i="10"/>
  <c r="ADZ49" i="10"/>
  <c r="ADZ51" i="10" s="1"/>
  <c r="ADZ48" i="10"/>
  <c r="ADZ52" i="10" s="1"/>
  <c r="AEA50" i="10"/>
  <c r="AEA45" i="10"/>
  <c r="AEA47" i="10"/>
  <c r="AEB25" i="10"/>
  <c r="AEB6" i="10"/>
  <c r="AEC5" i="10"/>
  <c r="AEB10" i="10"/>
  <c r="AEB46" i="10"/>
  <c r="ADZ31" i="10"/>
  <c r="ADZ28" i="10"/>
  <c r="ADZ27" i="10"/>
  <c r="AEP13" i="10"/>
  <c r="AEQ8" i="10"/>
  <c r="AEQ7" i="10"/>
  <c r="AER4" i="10"/>
  <c r="AEQ12" i="10"/>
  <c r="AEQ9" i="10"/>
  <c r="ADU30" i="10"/>
  <c r="AEC46" i="10" l="1"/>
  <c r="AEC10" i="10"/>
  <c r="AEC6" i="10"/>
  <c r="AED5" i="10"/>
  <c r="AEC25" i="10"/>
  <c r="AEA49" i="10"/>
  <c r="AEA48" i="10"/>
  <c r="AEA28" i="10"/>
  <c r="AEA27" i="10"/>
  <c r="AEA30" i="10"/>
  <c r="AEA31" i="10"/>
  <c r="AEB50" i="10"/>
  <c r="AEB47" i="10"/>
  <c r="AEB45" i="10"/>
  <c r="AEB26" i="10"/>
  <c r="AEB24" i="10"/>
  <c r="AEA29" i="10"/>
  <c r="AES4" i="10"/>
  <c r="AER12" i="10"/>
  <c r="AER8" i="10"/>
  <c r="AER9" i="10"/>
  <c r="AER7" i="10"/>
  <c r="AEQ13" i="10"/>
  <c r="ADW30" i="10"/>
  <c r="ADV30" i="10"/>
  <c r="AEB28" i="10" l="1"/>
  <c r="AEB30" i="10"/>
  <c r="AEB27" i="10"/>
  <c r="AEB31" i="10"/>
  <c r="AED25" i="10"/>
  <c r="AED6" i="10"/>
  <c r="AED46" i="10"/>
  <c r="AEE5" i="10"/>
  <c r="AED10" i="10"/>
  <c r="AEA52" i="10"/>
  <c r="AEB48" i="10"/>
  <c r="AEB52" i="10" s="1"/>
  <c r="AEB49" i="10"/>
  <c r="AEA51" i="10"/>
  <c r="AEB29" i="10"/>
  <c r="AEC26" i="10"/>
  <c r="AEC24" i="10"/>
  <c r="AEC29" i="10" s="1"/>
  <c r="AEC47" i="10"/>
  <c r="AEC50" i="10"/>
  <c r="AEC45" i="10"/>
  <c r="AER13" i="10"/>
  <c r="AES9" i="10"/>
  <c r="AET4" i="10"/>
  <c r="AES8" i="10"/>
  <c r="AES12" i="10"/>
  <c r="AES7" i="10"/>
  <c r="AEC48" i="10" l="1"/>
  <c r="AEC49" i="10"/>
  <c r="AEC30" i="10"/>
  <c r="AEC31" i="10"/>
  <c r="AEC28" i="10"/>
  <c r="AEC27" i="10"/>
  <c r="AEB51" i="10"/>
  <c r="AEF5" i="10"/>
  <c r="AEE6" i="10"/>
  <c r="AEE25" i="10"/>
  <c r="AEE46" i="10"/>
  <c r="AEE10" i="10"/>
  <c r="AED50" i="10"/>
  <c r="AED45" i="10"/>
  <c r="AED47" i="10"/>
  <c r="AED24" i="10"/>
  <c r="AED26" i="10"/>
  <c r="AET7" i="10"/>
  <c r="AET9" i="10"/>
  <c r="AEU4" i="10"/>
  <c r="AET8" i="10"/>
  <c r="AET12" i="10"/>
  <c r="AES13" i="10"/>
  <c r="ADX30" i="10"/>
  <c r="AEE24" i="10" l="1"/>
  <c r="AEE26" i="10"/>
  <c r="AED31" i="10"/>
  <c r="AED28" i="10"/>
  <c r="AED30" i="10"/>
  <c r="AED27" i="10"/>
  <c r="AEC51" i="10"/>
  <c r="AEG5" i="10"/>
  <c r="AEF10" i="10"/>
  <c r="AEF25" i="10"/>
  <c r="AEF6" i="10"/>
  <c r="AEF46" i="10"/>
  <c r="AEC52" i="10"/>
  <c r="AED29" i="10"/>
  <c r="AED48" i="10"/>
  <c r="AED52" i="10" s="1"/>
  <c r="AED49" i="10"/>
  <c r="AED51" i="10" s="1"/>
  <c r="AEE50" i="10"/>
  <c r="AEE45" i="10"/>
  <c r="AEE47" i="10"/>
  <c r="AET13" i="10"/>
  <c r="AEU12" i="10"/>
  <c r="AEU9" i="10"/>
  <c r="AEV4" i="10"/>
  <c r="AEW4" i="10" s="1"/>
  <c r="AEU8" i="10"/>
  <c r="AEU7" i="10"/>
  <c r="ADY10" i="10"/>
  <c r="ADY30" i="10"/>
  <c r="AEE49" i="10" l="1"/>
  <c r="AEE51" i="10" s="1"/>
  <c r="AEE48" i="10"/>
  <c r="AEF26" i="10"/>
  <c r="AEF24" i="10"/>
  <c r="AEF45" i="10"/>
  <c r="AEF50" i="10"/>
  <c r="AEF47" i="10"/>
  <c r="AEG46" i="10"/>
  <c r="AEG25" i="10"/>
  <c r="AEG6" i="10"/>
  <c r="AEH5" i="10"/>
  <c r="AEG10" i="10"/>
  <c r="AEE29" i="10"/>
  <c r="AEE27" i="10"/>
  <c r="AEE31" i="10"/>
  <c r="AEE30" i="10"/>
  <c r="AEE28" i="10"/>
  <c r="AEW7" i="10"/>
  <c r="AEX4" i="10"/>
  <c r="AEW12" i="10"/>
  <c r="AEW8" i="10"/>
  <c r="AEW9" i="10"/>
  <c r="AEV9" i="10"/>
  <c r="AEV7" i="10"/>
  <c r="AEV8" i="10"/>
  <c r="AEV12" i="10"/>
  <c r="AEU13" i="10"/>
  <c r="ADU10" i="10"/>
  <c r="ADX10" i="10"/>
  <c r="ADZ30" i="10"/>
  <c r="AEG50" i="10" l="1"/>
  <c r="AEG45" i="10"/>
  <c r="AEG47" i="10"/>
  <c r="AEE52" i="10"/>
  <c r="AEI5" i="10"/>
  <c r="AEH25" i="10"/>
  <c r="AEH6" i="10"/>
  <c r="AEH10" i="10"/>
  <c r="AEH46" i="10"/>
  <c r="AEG26" i="10"/>
  <c r="AEG24" i="10"/>
  <c r="AEG29" i="10" s="1"/>
  <c r="AEF49" i="10"/>
  <c r="AEF48" i="10"/>
  <c r="AEF29" i="10"/>
  <c r="AEF30" i="10"/>
  <c r="AEF28" i="10"/>
  <c r="AEF27" i="10"/>
  <c r="AEF31" i="10"/>
  <c r="AEX8" i="10"/>
  <c r="AEX7" i="10"/>
  <c r="AEX12" i="10"/>
  <c r="AEY4" i="10"/>
  <c r="AEX9" i="10"/>
  <c r="AEW13" i="10"/>
  <c r="AEV13" i="10"/>
  <c r="AEH24" i="10" l="1"/>
  <c r="AEH29" i="10" s="1"/>
  <c r="AEH26" i="10"/>
  <c r="AEG31" i="10"/>
  <c r="AEG30" i="10"/>
  <c r="AEG27" i="10"/>
  <c r="AEG28" i="10"/>
  <c r="AEH45" i="10"/>
  <c r="AEH47" i="10"/>
  <c r="AEH50" i="10"/>
  <c r="AEI25" i="10"/>
  <c r="AEI6" i="10"/>
  <c r="AEI10" i="10"/>
  <c r="AEI46" i="10"/>
  <c r="AEJ5" i="10"/>
  <c r="AEG49" i="10"/>
  <c r="AEG51" i="10" s="1"/>
  <c r="AEG48" i="10"/>
  <c r="AEG52" i="10" s="1"/>
  <c r="AEF52" i="10"/>
  <c r="AEF51" i="10"/>
  <c r="AEX13" i="10"/>
  <c r="AEY9" i="10"/>
  <c r="AEY12" i="10"/>
  <c r="AEZ4" i="10"/>
  <c r="AEY7" i="10"/>
  <c r="AEY8" i="10"/>
  <c r="AEI50" i="10" l="1"/>
  <c r="AEI47" i="10"/>
  <c r="AEI45" i="10"/>
  <c r="AEH49" i="10"/>
  <c r="AEH51" i="10" s="1"/>
  <c r="AEH48" i="10"/>
  <c r="AEK5" i="10"/>
  <c r="AEJ46" i="10"/>
  <c r="AEJ10" i="10"/>
  <c r="AEJ25" i="10"/>
  <c r="AEJ6" i="10"/>
  <c r="AEI26" i="10"/>
  <c r="AEI24" i="10"/>
  <c r="AEH31" i="10"/>
  <c r="AEH30" i="10"/>
  <c r="AEH28" i="10"/>
  <c r="AEH27" i="10"/>
  <c r="AEY13" i="10"/>
  <c r="AEZ9" i="10"/>
  <c r="AFA4" i="10"/>
  <c r="AEZ8" i="10"/>
  <c r="AEZ12" i="10"/>
  <c r="AEZ7" i="10"/>
  <c r="AEK46" i="10" l="1"/>
  <c r="AEK10" i="10"/>
  <c r="AEL5" i="10"/>
  <c r="AEK6" i="10"/>
  <c r="AEK25" i="10"/>
  <c r="AEJ26" i="10"/>
  <c r="AEJ24" i="10"/>
  <c r="AEJ29" i="10" s="1"/>
  <c r="AEJ47" i="10"/>
  <c r="AEJ50" i="10"/>
  <c r="AEJ45" i="10"/>
  <c r="AEI29" i="10"/>
  <c r="AEI30" i="10"/>
  <c r="AEI28" i="10"/>
  <c r="AEI27" i="10"/>
  <c r="AEI31" i="10"/>
  <c r="AEI48" i="10"/>
  <c r="AEI52" i="10" s="1"/>
  <c r="AEI49" i="10"/>
  <c r="AEH52" i="10"/>
  <c r="AEZ13" i="10"/>
  <c r="AFA9" i="10"/>
  <c r="AFA12" i="10"/>
  <c r="AFB4" i="10"/>
  <c r="AFA7" i="10"/>
  <c r="AFA8" i="10"/>
  <c r="AEI51" i="10" l="1"/>
  <c r="AEL46" i="10"/>
  <c r="AEL10" i="10"/>
  <c r="AEL25" i="10"/>
  <c r="AEL6" i="10"/>
  <c r="AEM5" i="10"/>
  <c r="AEJ48" i="10"/>
  <c r="AEJ49" i="10"/>
  <c r="AEJ31" i="10"/>
  <c r="AEJ28" i="10"/>
  <c r="AEJ27" i="10"/>
  <c r="AEJ30" i="10"/>
  <c r="AEK24" i="10"/>
  <c r="AEK26" i="10"/>
  <c r="AEK47" i="10"/>
  <c r="AEK50" i="10"/>
  <c r="AEK45" i="10"/>
  <c r="AFA13" i="10"/>
  <c r="AFB12" i="10"/>
  <c r="AFC4" i="10"/>
  <c r="AFD4" i="10" s="1"/>
  <c r="AFB8" i="10"/>
  <c r="AFB7" i="10"/>
  <c r="AFB9" i="10"/>
  <c r="AEK30" i="10" l="1"/>
  <c r="AEK31" i="10"/>
  <c r="AEK28" i="10"/>
  <c r="AEK27" i="10"/>
  <c r="AEJ52" i="10"/>
  <c r="AEL24" i="10"/>
  <c r="AEL29" i="10" s="1"/>
  <c r="AEL26" i="10"/>
  <c r="AEJ51" i="10"/>
  <c r="AEK29" i="10"/>
  <c r="AEK48" i="10"/>
  <c r="AEK49" i="10"/>
  <c r="AEK51" i="10" s="1"/>
  <c r="AEM46" i="10"/>
  <c r="AEM10" i="10"/>
  <c r="AEN5" i="10"/>
  <c r="AEM25" i="10"/>
  <c r="AEM6" i="10"/>
  <c r="AEL47" i="10"/>
  <c r="AEL50" i="10"/>
  <c r="AEL45" i="10"/>
  <c r="AFD7" i="10"/>
  <c r="AFE4" i="10"/>
  <c r="AFD8" i="10"/>
  <c r="AFD12" i="10"/>
  <c r="AFD9" i="10"/>
  <c r="AFB13" i="10"/>
  <c r="AFC8" i="10"/>
  <c r="AFC9" i="10"/>
  <c r="AFC7" i="10"/>
  <c r="AFC12" i="10"/>
  <c r="AEM47" i="10" l="1"/>
  <c r="AEM45" i="10"/>
  <c r="AEM50" i="10"/>
  <c r="AEO5" i="10"/>
  <c r="AEN10" i="10"/>
  <c r="AEN6" i="10"/>
  <c r="AEN25" i="10"/>
  <c r="AEN46" i="10"/>
  <c r="AEL30" i="10"/>
  <c r="AEL31" i="10"/>
  <c r="AEL28" i="10"/>
  <c r="AEL27" i="10"/>
  <c r="AEL49" i="10"/>
  <c r="AEL48" i="10"/>
  <c r="AEM24" i="10"/>
  <c r="AEM26" i="10"/>
  <c r="AEK52" i="10"/>
  <c r="AFD13" i="10"/>
  <c r="AFE8" i="10"/>
  <c r="AFE12" i="10"/>
  <c r="AFF4" i="10"/>
  <c r="AFE7" i="10"/>
  <c r="AFE9" i="10"/>
  <c r="AFC13" i="10"/>
  <c r="AEM31" i="10" l="1"/>
  <c r="AEM30" i="10"/>
  <c r="AEM27" i="10"/>
  <c r="AEM28" i="10"/>
  <c r="AEM49" i="10"/>
  <c r="AEM51" i="10" s="1"/>
  <c r="AEM48" i="10"/>
  <c r="AEM52" i="10" s="1"/>
  <c r="AEN24" i="10"/>
  <c r="AEN26" i="10"/>
  <c r="AEL52" i="10"/>
  <c r="AEM29" i="10"/>
  <c r="AEN50" i="10"/>
  <c r="AEN45" i="10"/>
  <c r="AEN47" i="10"/>
  <c r="AEO25" i="10"/>
  <c r="AEO46" i="10"/>
  <c r="AEO6" i="10"/>
  <c r="AEO10" i="10"/>
  <c r="AEP5" i="10"/>
  <c r="AEL51" i="10"/>
  <c r="AFF8" i="10"/>
  <c r="AFF12" i="10"/>
  <c r="AFF9" i="10"/>
  <c r="AFF7" i="10"/>
  <c r="AFG4" i="10"/>
  <c r="AFE13" i="10"/>
  <c r="AEO45" i="10" l="1"/>
  <c r="AEO50" i="10"/>
  <c r="AEO47" i="10"/>
  <c r="AEN29" i="10"/>
  <c r="AEN30" i="10"/>
  <c r="AEN27" i="10"/>
  <c r="AEN31" i="10"/>
  <c r="AEN28" i="10"/>
  <c r="AEQ5" i="10"/>
  <c r="AEP10" i="10"/>
  <c r="AEP25" i="10"/>
  <c r="AEP6" i="10"/>
  <c r="AEP46" i="10"/>
  <c r="AEO26" i="10"/>
  <c r="AEO24" i="10"/>
  <c r="AEN49" i="10"/>
  <c r="AEN51" i="10" s="1"/>
  <c r="AEN48" i="10"/>
  <c r="AEN52" i="10" s="1"/>
  <c r="AFG7" i="10"/>
  <c r="AFG12" i="10"/>
  <c r="AFH4" i="10"/>
  <c r="AFG9" i="10"/>
  <c r="AFG8" i="10"/>
  <c r="AFF13" i="10"/>
  <c r="AEO29" i="10" l="1"/>
  <c r="AEO27" i="10"/>
  <c r="AEO30" i="10"/>
  <c r="AEO31" i="10"/>
  <c r="AEO28" i="10"/>
  <c r="AEP26" i="10"/>
  <c r="AEP24" i="10"/>
  <c r="AEP29" i="10" s="1"/>
  <c r="AEP45" i="10"/>
  <c r="AEP47" i="10"/>
  <c r="AEP50" i="10"/>
  <c r="AEQ6" i="10"/>
  <c r="AER5" i="10"/>
  <c r="AEQ10" i="10"/>
  <c r="AEQ25" i="10"/>
  <c r="AEQ46" i="10"/>
  <c r="AEO48" i="10"/>
  <c r="AEO49" i="10"/>
  <c r="AFG13" i="10"/>
  <c r="AFH12" i="10"/>
  <c r="AFH8" i="10"/>
  <c r="AFH9" i="10"/>
  <c r="AFI4" i="10"/>
  <c r="AFJ4" i="10" s="1"/>
  <c r="AFH7" i="10"/>
  <c r="AEO52" i="10" l="1"/>
  <c r="AER25" i="10"/>
  <c r="AES5" i="10"/>
  <c r="AER6" i="10"/>
  <c r="AER10" i="10"/>
  <c r="AER46" i="10"/>
  <c r="AEP49" i="10"/>
  <c r="AEP51" i="10" s="1"/>
  <c r="AEP48" i="10"/>
  <c r="AEP52" i="10" s="1"/>
  <c r="AEQ45" i="10"/>
  <c r="AEQ47" i="10"/>
  <c r="AEQ50" i="10"/>
  <c r="AEQ26" i="10"/>
  <c r="AEQ24" i="10"/>
  <c r="AEP27" i="10"/>
  <c r="AEP30" i="10"/>
  <c r="AEP28" i="10"/>
  <c r="AEP31" i="10"/>
  <c r="AEO51" i="10"/>
  <c r="AFJ9" i="10"/>
  <c r="AFJ7" i="10"/>
  <c r="AFJ8" i="10"/>
  <c r="AFJ12" i="10"/>
  <c r="AFK4" i="10"/>
  <c r="AFH13" i="10"/>
  <c r="AFI8" i="10"/>
  <c r="AFI7" i="10"/>
  <c r="AFI9" i="10"/>
  <c r="AFI12" i="10"/>
  <c r="AEQ30" i="10" l="1"/>
  <c r="AEQ28" i="10"/>
  <c r="AEQ27" i="10"/>
  <c r="AEQ31" i="10"/>
  <c r="AEQ48" i="10"/>
  <c r="AEQ52" i="10" s="1"/>
  <c r="AEQ49" i="10"/>
  <c r="AER47" i="10"/>
  <c r="AER50" i="10"/>
  <c r="AER45" i="10"/>
  <c r="AER24" i="10"/>
  <c r="AER26" i="10"/>
  <c r="AEQ29" i="10"/>
  <c r="AES25" i="10"/>
  <c r="AES46" i="10"/>
  <c r="AES10" i="10"/>
  <c r="AET5" i="10"/>
  <c r="AES6" i="10"/>
  <c r="AFJ13" i="10"/>
  <c r="AFK9" i="10"/>
  <c r="AFK8" i="10"/>
  <c r="AFL4" i="10"/>
  <c r="AFK7" i="10"/>
  <c r="AFK12" i="10"/>
  <c r="AFI13" i="10"/>
  <c r="AES26" i="10" l="1"/>
  <c r="AES24" i="10"/>
  <c r="AES29" i="10" s="1"/>
  <c r="AER27" i="10"/>
  <c r="AER30" i="10"/>
  <c r="AER31" i="10"/>
  <c r="AER28" i="10"/>
  <c r="AEQ51" i="10"/>
  <c r="AES47" i="10"/>
  <c r="AES45" i="10"/>
  <c r="AES50" i="10"/>
  <c r="AEU5" i="10"/>
  <c r="AET46" i="10"/>
  <c r="AET25" i="10"/>
  <c r="AET6" i="10"/>
  <c r="AET10" i="10"/>
  <c r="AER48" i="10"/>
  <c r="AER49" i="10"/>
  <c r="AER29" i="10"/>
  <c r="AFK13" i="10"/>
  <c r="AFL8" i="10"/>
  <c r="AFL12" i="10"/>
  <c r="AFL7" i="10"/>
  <c r="AFL9" i="10"/>
  <c r="AFM4" i="10"/>
  <c r="AET45" i="10" l="1"/>
  <c r="AET50" i="10"/>
  <c r="AET47" i="10"/>
  <c r="AEV5" i="10"/>
  <c r="AEU25" i="10"/>
  <c r="AEU10" i="10"/>
  <c r="AEU46" i="10"/>
  <c r="AEU6" i="10"/>
  <c r="AES31" i="10"/>
  <c r="AES30" i="10"/>
  <c r="AES27" i="10"/>
  <c r="AES28" i="10"/>
  <c r="AER51" i="10"/>
  <c r="AET26" i="10"/>
  <c r="AET24" i="10"/>
  <c r="AET29" i="10" s="1"/>
  <c r="AES48" i="10"/>
  <c r="AES49" i="10"/>
  <c r="AER52" i="10"/>
  <c r="AFL13" i="10"/>
  <c r="AFM7" i="10"/>
  <c r="AFM9" i="10"/>
  <c r="AFM8" i="10"/>
  <c r="AFN4" i="10"/>
  <c r="AFM12" i="10"/>
  <c r="AEU24" i="10" l="1"/>
  <c r="AEU26" i="10"/>
  <c r="AEU47" i="10"/>
  <c r="AEU45" i="10"/>
  <c r="AEU50" i="10"/>
  <c r="AET48" i="10"/>
  <c r="AET49" i="10"/>
  <c r="AET51" i="10" s="1"/>
  <c r="AES52" i="10"/>
  <c r="AES51" i="10"/>
  <c r="AEW5" i="10"/>
  <c r="AEV46" i="10"/>
  <c r="AEV25" i="10"/>
  <c r="AEV10" i="10"/>
  <c r="AEV6" i="10"/>
  <c r="AET31" i="10"/>
  <c r="AET27" i="10"/>
  <c r="AET28" i="10"/>
  <c r="AET30" i="10"/>
  <c r="AFM13" i="10"/>
  <c r="AFN9" i="10"/>
  <c r="AFN12" i="10"/>
  <c r="AFO4" i="10"/>
  <c r="AFN7" i="10"/>
  <c r="AFN8" i="10"/>
  <c r="AEV47" i="10" l="1"/>
  <c r="AEV50" i="10"/>
  <c r="AEV45" i="10"/>
  <c r="AEU27" i="10"/>
  <c r="AEU31" i="10"/>
  <c r="AEU30" i="10"/>
  <c r="AEU28" i="10"/>
  <c r="AEU48" i="10"/>
  <c r="AEU52" i="10" s="1"/>
  <c r="AEU49" i="10"/>
  <c r="AEW46" i="10"/>
  <c r="AEX5" i="10"/>
  <c r="AEW25" i="10"/>
  <c r="AEW6" i="10"/>
  <c r="AEW10" i="10"/>
  <c r="AEV24" i="10"/>
  <c r="AEV29" i="10" s="1"/>
  <c r="AEV26" i="10"/>
  <c r="AEU29" i="10"/>
  <c r="AET52" i="10"/>
  <c r="AFN13" i="10"/>
  <c r="AFO8" i="10"/>
  <c r="AFP4" i="10"/>
  <c r="AFO9" i="10"/>
  <c r="AFO7" i="10"/>
  <c r="AFO12" i="10"/>
  <c r="AEV48" i="10" l="1"/>
  <c r="AEV49" i="10"/>
  <c r="AEV51" i="10" s="1"/>
  <c r="AEU51" i="10"/>
  <c r="AEW26" i="10"/>
  <c r="AEW24" i="10"/>
  <c r="AEV30" i="10"/>
  <c r="AEV28" i="10"/>
  <c r="AEV27" i="10"/>
  <c r="AEV31" i="10"/>
  <c r="AEW47" i="10"/>
  <c r="AEW50" i="10"/>
  <c r="AEW45" i="10"/>
  <c r="AEY5" i="10"/>
  <c r="AEX10" i="10"/>
  <c r="AEX6" i="10"/>
  <c r="AEX46" i="10"/>
  <c r="AEX25" i="10"/>
  <c r="AFP9" i="10"/>
  <c r="AFP8" i="10"/>
  <c r="AFP7" i="10"/>
  <c r="AFQ4" i="10"/>
  <c r="AFR4" i="10" s="1"/>
  <c r="AFP12" i="10"/>
  <c r="AFO13" i="10"/>
  <c r="AEW29" i="10" l="1"/>
  <c r="AEW30" i="10"/>
  <c r="AEW28" i="10"/>
  <c r="AEW27" i="10"/>
  <c r="AEW31" i="10"/>
  <c r="AEW49" i="10"/>
  <c r="AEW48" i="10"/>
  <c r="AEV52" i="10"/>
  <c r="AEX24" i="10"/>
  <c r="AEX29" i="10" s="1"/>
  <c r="AEX26" i="10"/>
  <c r="AEY6" i="10"/>
  <c r="AEY46" i="10"/>
  <c r="AEY10" i="10"/>
  <c r="AEZ5" i="10"/>
  <c r="AEY25" i="10"/>
  <c r="AEX50" i="10"/>
  <c r="AEX45" i="10"/>
  <c r="AEX47" i="10"/>
  <c r="AFS4" i="10"/>
  <c r="AFR9" i="10"/>
  <c r="AFR7" i="10"/>
  <c r="AFR8" i="10"/>
  <c r="AFR12" i="10"/>
  <c r="AFP13" i="10"/>
  <c r="AFQ8" i="10"/>
  <c r="AFQ12" i="10"/>
  <c r="AFQ7" i="10"/>
  <c r="AFQ9" i="10"/>
  <c r="AEY45" i="10" l="1"/>
  <c r="AEY47" i="10"/>
  <c r="AEY50" i="10"/>
  <c r="AEZ6" i="10"/>
  <c r="AEZ46" i="10"/>
  <c r="AEZ10" i="10"/>
  <c r="AEZ25" i="10"/>
  <c r="AFA5" i="10"/>
  <c r="AEW51" i="10"/>
  <c r="AEX30" i="10"/>
  <c r="AEX28" i="10"/>
  <c r="AEX27" i="10"/>
  <c r="AEX31" i="10"/>
  <c r="AEY24" i="10"/>
  <c r="AEY26" i="10"/>
  <c r="AEX48" i="10"/>
  <c r="AEX49" i="10"/>
  <c r="AEW52" i="10"/>
  <c r="AFR13" i="10"/>
  <c r="AFS7" i="10"/>
  <c r="AFS9" i="10"/>
  <c r="AFS12" i="10"/>
  <c r="AFT4" i="10"/>
  <c r="AFS8" i="10"/>
  <c r="AFQ13" i="10"/>
  <c r="AEY27" i="10" l="1"/>
  <c r="AEY31" i="10"/>
  <c r="AEY30" i="10"/>
  <c r="AEY28" i="10"/>
  <c r="AFA46" i="10"/>
  <c r="AFA10" i="10"/>
  <c r="AFA6" i="10"/>
  <c r="AFB5" i="10"/>
  <c r="AFA25" i="10"/>
  <c r="AEY29" i="10"/>
  <c r="AEX51" i="10"/>
  <c r="AEZ47" i="10"/>
  <c r="AEZ50" i="10"/>
  <c r="AEZ45" i="10"/>
  <c r="AEX52" i="10"/>
  <c r="AEZ24" i="10"/>
  <c r="AEZ26" i="10"/>
  <c r="AEY48" i="10"/>
  <c r="AEY52" i="10" s="1"/>
  <c r="AEY49" i="10"/>
  <c r="AEY51" i="10" s="1"/>
  <c r="AFS13" i="10"/>
  <c r="AFT7" i="10"/>
  <c r="AFU4" i="10"/>
  <c r="AFT12" i="10"/>
  <c r="AFT9" i="10"/>
  <c r="AFT8" i="10"/>
  <c r="AEZ29" i="10" l="1"/>
  <c r="AEZ31" i="10"/>
  <c r="AEZ27" i="10"/>
  <c r="AEZ30" i="10"/>
  <c r="AEZ28" i="10"/>
  <c r="AFA24" i="10"/>
  <c r="AFA26" i="10"/>
  <c r="AFA45" i="10"/>
  <c r="AFA50" i="10"/>
  <c r="AFA47" i="10"/>
  <c r="AEZ49" i="10"/>
  <c r="AEZ48" i="10"/>
  <c r="AFB25" i="10"/>
  <c r="AFB6" i="10"/>
  <c r="AFC5" i="10"/>
  <c r="AFB46" i="10"/>
  <c r="AFB10" i="10"/>
  <c r="AFU9" i="10"/>
  <c r="AFV4" i="10"/>
  <c r="AFU12" i="10"/>
  <c r="AFU8" i="10"/>
  <c r="AFU7" i="10"/>
  <c r="AFT13" i="10"/>
  <c r="AFA31" i="10" l="1"/>
  <c r="AFA30" i="10"/>
  <c r="AFA28" i="10"/>
  <c r="AFA27" i="10"/>
  <c r="AFC6" i="10"/>
  <c r="AFD5" i="10"/>
  <c r="AFC10" i="10"/>
  <c r="AFC46" i="10"/>
  <c r="AFC25" i="10"/>
  <c r="AEZ51" i="10"/>
  <c r="AFA48" i="10"/>
  <c r="AFA49" i="10"/>
  <c r="AFB26" i="10"/>
  <c r="AFB24" i="10"/>
  <c r="AFB29" i="10" s="1"/>
  <c r="AFB47" i="10"/>
  <c r="AFB50" i="10"/>
  <c r="AFB45" i="10"/>
  <c r="AEZ52" i="10"/>
  <c r="AFA29" i="10"/>
  <c r="AFV9" i="10"/>
  <c r="AFW4" i="10"/>
  <c r="AFV8" i="10"/>
  <c r="AFV12" i="10"/>
  <c r="AFV7" i="10"/>
  <c r="AFU13" i="10"/>
  <c r="AFB48" i="10" l="1"/>
  <c r="AFB52" i="10" s="1"/>
  <c r="AFB49" i="10"/>
  <c r="AFB51" i="10" s="1"/>
  <c r="AFA51" i="10"/>
  <c r="AFD25" i="10"/>
  <c r="AFE5" i="10"/>
  <c r="AFD6" i="10"/>
  <c r="AFD10" i="10"/>
  <c r="AFD46" i="10"/>
  <c r="AFB27" i="10"/>
  <c r="AFB31" i="10"/>
  <c r="AFB30" i="10"/>
  <c r="AFB28" i="10"/>
  <c r="AFA52" i="10"/>
  <c r="AFC24" i="10"/>
  <c r="AFC26" i="10"/>
  <c r="AFC45" i="10"/>
  <c r="AFC50" i="10"/>
  <c r="AFC47" i="10"/>
  <c r="AFV13" i="10"/>
  <c r="AFW12" i="10"/>
  <c r="AFW8" i="10"/>
  <c r="AFW7" i="10"/>
  <c r="AFW9" i="10"/>
  <c r="AFX4" i="10"/>
  <c r="AFY4" i="10" s="1"/>
  <c r="AFC48" i="10" l="1"/>
  <c r="AFC49" i="10"/>
  <c r="AFC28" i="10"/>
  <c r="AFC30" i="10"/>
  <c r="AFC31" i="10"/>
  <c r="AFC27" i="10"/>
  <c r="AFE6" i="10"/>
  <c r="AFE25" i="10"/>
  <c r="AFF5" i="10"/>
  <c r="AFE46" i="10"/>
  <c r="AFE10" i="10"/>
  <c r="AFC29" i="10"/>
  <c r="AFD47" i="10"/>
  <c r="AFD45" i="10"/>
  <c r="AFD50" i="10"/>
  <c r="AFD24" i="10"/>
  <c r="AFD26" i="10"/>
  <c r="AFZ4" i="10"/>
  <c r="AFY8" i="10"/>
  <c r="AFY12" i="10"/>
  <c r="AFY9" i="10"/>
  <c r="AFY7" i="10"/>
  <c r="AFX7" i="10"/>
  <c r="AFX8" i="10"/>
  <c r="AFX9" i="10"/>
  <c r="AFX12" i="10"/>
  <c r="AFW13" i="10"/>
  <c r="AFD48" i="10" l="1"/>
  <c r="AFD52" i="10" s="1"/>
  <c r="AFD49" i="10"/>
  <c r="AFD51" i="10" s="1"/>
  <c r="AFC51" i="10"/>
  <c r="AFC52" i="10"/>
  <c r="AFD29" i="10"/>
  <c r="AFD31" i="10"/>
  <c r="AFD27" i="10"/>
  <c r="AFD28" i="10"/>
  <c r="AFD30" i="10"/>
  <c r="AFE45" i="10"/>
  <c r="AFE47" i="10"/>
  <c r="AFE50" i="10"/>
  <c r="AFE24" i="10"/>
  <c r="AFE29" i="10" s="1"/>
  <c r="AFE26" i="10"/>
  <c r="AFF6" i="10"/>
  <c r="AFF10" i="10"/>
  <c r="AFF46" i="10"/>
  <c r="AFF25" i="10"/>
  <c r="AFG5" i="10"/>
  <c r="AFY13" i="10"/>
  <c r="AFZ7" i="10"/>
  <c r="AFZ12" i="10"/>
  <c r="AFZ9" i="10"/>
  <c r="AGA4" i="10"/>
  <c r="AFZ8" i="10"/>
  <c r="AFX13" i="10"/>
  <c r="AFF26" i="10" l="1"/>
  <c r="AFF24" i="10"/>
  <c r="AFE27" i="10"/>
  <c r="AFE28" i="10"/>
  <c r="AFE31" i="10"/>
  <c r="AFE30" i="10"/>
  <c r="AFF45" i="10"/>
  <c r="AFF50" i="10"/>
  <c r="AFF47" i="10"/>
  <c r="AFE48" i="10"/>
  <c r="AFE49" i="10"/>
  <c r="AFG46" i="10"/>
  <c r="AFG25" i="10"/>
  <c r="AFG6" i="10"/>
  <c r="AFH5" i="10"/>
  <c r="AFG10" i="10"/>
  <c r="AFZ13" i="10"/>
  <c r="AGB4" i="10"/>
  <c r="AGA9" i="10"/>
  <c r="AGA8" i="10"/>
  <c r="AGA7" i="10"/>
  <c r="AGA12" i="10"/>
  <c r="AFH46" i="10" l="1"/>
  <c r="AFI5" i="10"/>
  <c r="AFH25" i="10"/>
  <c r="AFH10" i="10"/>
  <c r="AFH6" i="10"/>
  <c r="AFE52" i="10"/>
  <c r="AFF29" i="10"/>
  <c r="AFF31" i="10"/>
  <c r="AFF30" i="10"/>
  <c r="AFF28" i="10"/>
  <c r="AFF27" i="10"/>
  <c r="AFG26" i="10"/>
  <c r="AFG24" i="10"/>
  <c r="AFG29" i="10" s="1"/>
  <c r="AFG45" i="10"/>
  <c r="AFG47" i="10"/>
  <c r="AFG50" i="10"/>
  <c r="AFE51" i="10"/>
  <c r="AFF49" i="10"/>
  <c r="AFF48" i="10"/>
  <c r="AFF52" i="10" s="1"/>
  <c r="AGA13" i="10"/>
  <c r="AGB9" i="10"/>
  <c r="AGB12" i="10"/>
  <c r="AGC4" i="10"/>
  <c r="AGB8" i="10"/>
  <c r="AGB7" i="10"/>
  <c r="AFF51" i="10" l="1"/>
  <c r="AFG49" i="10"/>
  <c r="AFG51" i="10" s="1"/>
  <c r="AFG48" i="10"/>
  <c r="AFH26" i="10"/>
  <c r="AFH24" i="10"/>
  <c r="AFH29" i="10" s="1"/>
  <c r="AFG31" i="10"/>
  <c r="AFG30" i="10"/>
  <c r="AFG27" i="10"/>
  <c r="AFG28" i="10"/>
  <c r="AFI10" i="10"/>
  <c r="AFI6" i="10"/>
  <c r="AFJ5" i="10"/>
  <c r="AFI46" i="10"/>
  <c r="AFI25" i="10"/>
  <c r="AFH45" i="10"/>
  <c r="AFH50" i="10"/>
  <c r="AFH47" i="10"/>
  <c r="AGB13" i="10"/>
  <c r="AGC9" i="10"/>
  <c r="AGC12" i="10"/>
  <c r="AGD4" i="10"/>
  <c r="AGC8" i="10"/>
  <c r="AGC7" i="10"/>
  <c r="AFI45" i="10" l="1"/>
  <c r="AFI47" i="10"/>
  <c r="AFI50" i="10"/>
  <c r="AFH48" i="10"/>
  <c r="AFH52" i="10" s="1"/>
  <c r="AFH49" i="10"/>
  <c r="AFH51" i="10" s="1"/>
  <c r="AFJ46" i="10"/>
  <c r="AFK5" i="10"/>
  <c r="AFJ6" i="10"/>
  <c r="AFJ25" i="10"/>
  <c r="AFG52" i="10"/>
  <c r="AFI24" i="10"/>
  <c r="AFI29" i="10" s="1"/>
  <c r="AFI26" i="10"/>
  <c r="AFH30" i="10"/>
  <c r="AFH27" i="10"/>
  <c r="AFH28" i="10"/>
  <c r="AFH31" i="10"/>
  <c r="AGE4" i="10"/>
  <c r="AGF4" i="10" s="1"/>
  <c r="AGD12" i="10"/>
  <c r="AGD9" i="10"/>
  <c r="AGD8" i="10"/>
  <c r="AGD7" i="10"/>
  <c r="AGC13" i="10"/>
  <c r="AFI48" i="10" l="1"/>
  <c r="AFI52" i="10" s="1"/>
  <c r="AFI49" i="10"/>
  <c r="AFL5" i="10"/>
  <c r="AFK25" i="10"/>
  <c r="AFK6" i="10"/>
  <c r="AFK46" i="10"/>
  <c r="AFJ47" i="10"/>
  <c r="AFJ45" i="10"/>
  <c r="AFI27" i="10"/>
  <c r="AFI30" i="10"/>
  <c r="AFI31" i="10"/>
  <c r="AFI28" i="10"/>
  <c r="AFJ26" i="10"/>
  <c r="AFJ24" i="10"/>
  <c r="AGG4" i="10"/>
  <c r="AGF9" i="10"/>
  <c r="AGF7" i="10"/>
  <c r="AGF12" i="10"/>
  <c r="AGF8" i="10"/>
  <c r="AGD13" i="10"/>
  <c r="AGE8" i="10"/>
  <c r="AGE9" i="10"/>
  <c r="AGE7" i="10"/>
  <c r="AGE12" i="10"/>
  <c r="AFJ30" i="10" l="1"/>
  <c r="AFJ27" i="10"/>
  <c r="AFJ28" i="10"/>
  <c r="AFJ31" i="10"/>
  <c r="AFJ49" i="10"/>
  <c r="AFJ48" i="10"/>
  <c r="AFL6" i="10"/>
  <c r="AFL25" i="10"/>
  <c r="AFM5" i="10"/>
  <c r="AFL46" i="10"/>
  <c r="AFL50" i="10" s="1"/>
  <c r="AFK45" i="10"/>
  <c r="AFK47" i="10"/>
  <c r="AFI51" i="10"/>
  <c r="AFJ29" i="10"/>
  <c r="AFK24" i="10"/>
  <c r="AFK26" i="10"/>
  <c r="AGF13" i="10"/>
  <c r="AGG7" i="10"/>
  <c r="AGG9" i="10"/>
  <c r="AGG12" i="10"/>
  <c r="AGG8" i="10"/>
  <c r="AGH4" i="10"/>
  <c r="AGE13" i="10"/>
  <c r="AFJ10" i="10"/>
  <c r="AFM10" i="10"/>
  <c r="AFK10" i="10"/>
  <c r="AFL10" i="10"/>
  <c r="NC10" i="10"/>
  <c r="NH10" i="10"/>
  <c r="NF10" i="10"/>
  <c r="NE10" i="10"/>
  <c r="NG10" i="10"/>
  <c r="ND10" i="10"/>
  <c r="NI10" i="10"/>
  <c r="NJ10" i="10"/>
  <c r="NK10" i="10"/>
  <c r="NL10" i="10"/>
  <c r="NM10" i="10"/>
  <c r="NN10" i="10"/>
  <c r="NO10" i="10"/>
  <c r="NP10" i="10"/>
  <c r="NQ10" i="10"/>
  <c r="NR10" i="10"/>
  <c r="NS10" i="10"/>
  <c r="NT10" i="10"/>
  <c r="NU10" i="10"/>
  <c r="NV10" i="10"/>
  <c r="NW10" i="10"/>
  <c r="NX10" i="10"/>
  <c r="NY10" i="10"/>
  <c r="NZ10" i="10"/>
  <c r="OA10" i="10"/>
  <c r="OB10" i="10"/>
  <c r="OC10" i="10"/>
  <c r="OD10" i="10"/>
  <c r="OE10" i="10"/>
  <c r="OF10" i="10"/>
  <c r="OG10" i="10"/>
  <c r="OH10" i="10"/>
  <c r="OI10" i="10"/>
  <c r="OJ10" i="10"/>
  <c r="OK10" i="10"/>
  <c r="OL10" i="10"/>
  <c r="OM10" i="10"/>
  <c r="ON10" i="10"/>
  <c r="OO10" i="10"/>
  <c r="OP10" i="10"/>
  <c r="OQ10" i="10"/>
  <c r="OR10" i="10"/>
  <c r="OS10" i="10"/>
  <c r="OT10" i="10"/>
  <c r="OU10" i="10"/>
  <c r="OV10" i="10"/>
  <c r="OW10" i="10"/>
  <c r="OX10" i="10"/>
  <c r="OY10" i="10"/>
  <c r="OZ10" i="10"/>
  <c r="PA10" i="10"/>
  <c r="PB10" i="10"/>
  <c r="PC10" i="10"/>
  <c r="PD10" i="10"/>
  <c r="PE10" i="10"/>
  <c r="PF10" i="10"/>
  <c r="PG10" i="10"/>
  <c r="PH10" i="10"/>
  <c r="PI10" i="10"/>
  <c r="PJ10" i="10"/>
  <c r="PK10" i="10"/>
  <c r="PL10" i="10"/>
  <c r="PM10" i="10"/>
  <c r="PN10" i="10"/>
  <c r="PO10" i="10"/>
  <c r="PP10" i="10"/>
  <c r="PQ10" i="10"/>
  <c r="PR10" i="10"/>
  <c r="PS10" i="10"/>
  <c r="PT10" i="10"/>
  <c r="PU10" i="10"/>
  <c r="PV10" i="10"/>
  <c r="PW10" i="10"/>
  <c r="PX10" i="10"/>
  <c r="PY10" i="10"/>
  <c r="PZ10" i="10"/>
  <c r="QA10" i="10"/>
  <c r="QB10" i="10"/>
  <c r="QC10" i="10"/>
  <c r="QD10" i="10"/>
  <c r="QE10" i="10"/>
  <c r="QF10" i="10"/>
  <c r="QG10" i="10"/>
  <c r="QH10" i="10"/>
  <c r="QI10" i="10"/>
  <c r="QJ10" i="10"/>
  <c r="QK10" i="10"/>
  <c r="QL10" i="10"/>
  <c r="QM10" i="10"/>
  <c r="QN10" i="10"/>
  <c r="QO10" i="10"/>
  <c r="QV10" i="10"/>
  <c r="QP10" i="10"/>
  <c r="QW10" i="10"/>
  <c r="QQ10" i="10"/>
  <c r="QX10" i="10"/>
  <c r="QS10" i="10"/>
  <c r="QR10" i="10"/>
  <c r="QT10" i="10"/>
  <c r="QU10" i="10"/>
  <c r="RC10" i="10"/>
  <c r="QY10" i="10"/>
  <c r="RK10" i="10"/>
  <c r="QZ10" i="10"/>
  <c r="RA10" i="10"/>
  <c r="RL10" i="10"/>
  <c r="RM10" i="10"/>
  <c r="RB10" i="10"/>
  <c r="RJ10" i="10"/>
  <c r="RN10" i="10"/>
  <c r="RO10" i="10"/>
  <c r="RG10" i="10"/>
  <c r="RP10" i="10"/>
  <c r="RF10" i="10"/>
  <c r="RH10" i="10"/>
  <c r="RQ10" i="10"/>
  <c r="RR10" i="10"/>
  <c r="RS10" i="10"/>
  <c r="RE10" i="10"/>
  <c r="RT10" i="10"/>
  <c r="RI10" i="10"/>
  <c r="RD10" i="10"/>
  <c r="RU10" i="10"/>
  <c r="RV10" i="10"/>
  <c r="RW10" i="10"/>
  <c r="RX10" i="10"/>
  <c r="SE10" i="10"/>
  <c r="SF10" i="10"/>
  <c r="SG10" i="10"/>
  <c r="SH10" i="10"/>
  <c r="SI10" i="10"/>
  <c r="SJ10" i="10"/>
  <c r="SA10" i="10"/>
  <c r="SK10" i="10"/>
  <c r="SL10" i="10"/>
  <c r="SC10" i="10"/>
  <c r="SB10" i="10"/>
  <c r="RZ10" i="10"/>
  <c r="RY10" i="10"/>
  <c r="SD10" i="10"/>
  <c r="SS10" i="10"/>
  <c r="ST10" i="10"/>
  <c r="SU10" i="10"/>
  <c r="SV10" i="10"/>
  <c r="SM10" i="10"/>
  <c r="SW10" i="10"/>
  <c r="SX10" i="10"/>
  <c r="SN10" i="10"/>
  <c r="SY10" i="10"/>
  <c r="SO10" i="10"/>
  <c r="TA10" i="10"/>
  <c r="SP10" i="10"/>
  <c r="SZ10" i="10"/>
  <c r="TB10" i="10"/>
  <c r="SQ10" i="10"/>
  <c r="TC10" i="10"/>
  <c r="SR10" i="10"/>
  <c r="TD10" i="10"/>
  <c r="TE10" i="10"/>
  <c r="TF10" i="10"/>
  <c r="TH10" i="10"/>
  <c r="TG10" i="10"/>
  <c r="TI10" i="10"/>
  <c r="TJ10" i="10"/>
  <c r="TK10" i="10"/>
  <c r="TL10" i="10"/>
  <c r="TM10" i="10"/>
  <c r="TO10" i="10"/>
  <c r="TN10" i="10"/>
  <c r="TP10" i="10"/>
  <c r="TQ10" i="10"/>
  <c r="TR10" i="10"/>
  <c r="TS10" i="10"/>
  <c r="TT10" i="10"/>
  <c r="TU10" i="10"/>
  <c r="TV10" i="10"/>
  <c r="TW10" i="10"/>
  <c r="TX10" i="10"/>
  <c r="TY10" i="10"/>
  <c r="TZ10" i="10"/>
  <c r="UA10" i="10"/>
  <c r="UB10" i="10"/>
  <c r="UI10" i="10"/>
  <c r="UE10" i="10"/>
  <c r="UP10" i="10"/>
  <c r="UQ10" i="10"/>
  <c r="UF10" i="10"/>
  <c r="UG10" i="10"/>
  <c r="UR10" i="10"/>
  <c r="UH10" i="10"/>
  <c r="US10" i="10"/>
  <c r="UD10" i="10"/>
  <c r="UT10" i="10"/>
  <c r="UC10" i="10"/>
  <c r="UU10" i="10"/>
  <c r="UL10" i="10"/>
  <c r="UV10" i="10"/>
  <c r="AFJ50" i="10"/>
  <c r="AFK50" i="10"/>
  <c r="NH50" i="10"/>
  <c r="NI50" i="10"/>
  <c r="NE50" i="10"/>
  <c r="NG50" i="10"/>
  <c r="ND50" i="10"/>
  <c r="NF50" i="10"/>
  <c r="NJ50" i="10"/>
  <c r="NK50" i="10"/>
  <c r="NL50" i="10"/>
  <c r="NN50" i="10"/>
  <c r="NM50" i="10"/>
  <c r="NO50" i="10"/>
  <c r="NP50" i="10"/>
  <c r="NQ50" i="10"/>
  <c r="NR50" i="10"/>
  <c r="NS50" i="10"/>
  <c r="NT50" i="10"/>
  <c r="NU50" i="10"/>
  <c r="NV50" i="10"/>
  <c r="NW50" i="10"/>
  <c r="NX50" i="10"/>
  <c r="NY50" i="10"/>
  <c r="NZ50" i="10"/>
  <c r="OA50" i="10"/>
  <c r="OB50" i="10"/>
  <c r="OC50" i="10"/>
  <c r="OD50" i="10"/>
  <c r="OE50" i="10"/>
  <c r="OF50" i="10"/>
  <c r="OG50" i="10"/>
  <c r="OH50" i="10"/>
  <c r="OI50" i="10"/>
  <c r="OJ50" i="10"/>
  <c r="OK50" i="10"/>
  <c r="OL50" i="10"/>
  <c r="OM50" i="10"/>
  <c r="ON50" i="10"/>
  <c r="OO50" i="10"/>
  <c r="OP50" i="10"/>
  <c r="OQ50" i="10"/>
  <c r="OR50" i="10"/>
  <c r="OS50" i="10"/>
  <c r="OT50" i="10"/>
  <c r="OU50" i="10"/>
  <c r="OV50" i="10"/>
  <c r="OW50" i="10"/>
  <c r="OX50" i="10"/>
  <c r="OY50" i="10"/>
  <c r="OZ50" i="10"/>
  <c r="PA50" i="10"/>
  <c r="PB50" i="10"/>
  <c r="PC50" i="10"/>
  <c r="PD50" i="10"/>
  <c r="PE50" i="10"/>
  <c r="PF50" i="10"/>
  <c r="PG50" i="10"/>
  <c r="PH50" i="10"/>
  <c r="PI50" i="10"/>
  <c r="PJ50" i="10"/>
  <c r="PK50" i="10"/>
  <c r="PL50" i="10"/>
  <c r="PM50" i="10"/>
  <c r="PN50" i="10"/>
  <c r="PO50" i="10"/>
  <c r="PP50" i="10"/>
  <c r="PQ50" i="10"/>
  <c r="PR50" i="10"/>
  <c r="PS50" i="10"/>
  <c r="PT50" i="10"/>
  <c r="PU50" i="10"/>
  <c r="PV50" i="10"/>
  <c r="PW50" i="10"/>
  <c r="PX50" i="10"/>
  <c r="PY50" i="10"/>
  <c r="PZ50" i="10"/>
  <c r="QA50" i="10"/>
  <c r="QB50" i="10"/>
  <c r="QC50" i="10"/>
  <c r="QD50" i="10"/>
  <c r="QE50" i="10"/>
  <c r="QF50" i="10"/>
  <c r="QG50" i="10"/>
  <c r="QH50" i="10"/>
  <c r="QI50" i="10"/>
  <c r="QJ50" i="10"/>
  <c r="QK50" i="10"/>
  <c r="QL50" i="10"/>
  <c r="QM50" i="10"/>
  <c r="QO50" i="10"/>
  <c r="QN50" i="10"/>
  <c r="QP50" i="10"/>
  <c r="QQ50" i="10"/>
  <c r="QR50" i="10"/>
  <c r="QS50" i="10"/>
  <c r="QT50" i="10"/>
  <c r="QV50" i="10"/>
  <c r="QU50" i="10"/>
  <c r="RD50" i="10"/>
  <c r="RE50" i="10"/>
  <c r="RF50" i="10"/>
  <c r="RG50" i="10"/>
  <c r="RC50" i="10"/>
  <c r="RH50" i="10"/>
  <c r="QX50" i="10"/>
  <c r="RI50" i="10"/>
  <c r="QY50" i="10"/>
  <c r="QZ50" i="10"/>
  <c r="RK50" i="10"/>
  <c r="RJ50" i="10"/>
  <c r="QW50" i="10"/>
  <c r="RL50" i="10"/>
  <c r="RA50" i="10"/>
  <c r="RM50" i="10"/>
  <c r="RN50" i="10"/>
  <c r="RB50" i="10"/>
  <c r="RO50" i="10"/>
  <c r="RP50" i="10"/>
  <c r="RQ50" i="10"/>
  <c r="RR50" i="10"/>
  <c r="RS50" i="10"/>
  <c r="RT50" i="10"/>
  <c r="RU50" i="10"/>
  <c r="RV50" i="10"/>
  <c r="RW50" i="10"/>
  <c r="RY50" i="10"/>
  <c r="RX50" i="10"/>
  <c r="RZ50" i="10"/>
  <c r="SA50" i="10"/>
  <c r="SB50" i="10"/>
  <c r="SC50" i="10"/>
  <c r="SE50" i="10"/>
  <c r="SD50" i="10"/>
  <c r="SF50" i="10"/>
  <c r="SG50" i="10"/>
  <c r="SH50" i="10"/>
  <c r="SI50" i="10"/>
  <c r="SJ50" i="10"/>
  <c r="SK50" i="10"/>
  <c r="SL50" i="10"/>
  <c r="SS50" i="10"/>
  <c r="ST50" i="10"/>
  <c r="SU50" i="10"/>
  <c r="SV50" i="10"/>
  <c r="SW50" i="10"/>
  <c r="SX50" i="10"/>
  <c r="SM50" i="10"/>
  <c r="SY50" i="10"/>
  <c r="SN50" i="10"/>
  <c r="SP50" i="10"/>
  <c r="SZ50" i="10"/>
  <c r="SO50" i="10"/>
  <c r="TA50" i="10"/>
  <c r="TB50" i="10"/>
  <c r="SQ50" i="10"/>
  <c r="SR50" i="10"/>
  <c r="TC50" i="10"/>
  <c r="TD50" i="10"/>
  <c r="TE50" i="10"/>
  <c r="TF50" i="10"/>
  <c r="TG50" i="10"/>
  <c r="TH50" i="10"/>
  <c r="TI50" i="10"/>
  <c r="TJ50" i="10"/>
  <c r="TK50" i="10"/>
  <c r="TL50" i="10"/>
  <c r="TM50" i="10"/>
  <c r="TN50" i="10"/>
  <c r="TO50" i="10"/>
  <c r="TP50" i="10"/>
  <c r="TQ50" i="10"/>
  <c r="TR50" i="10"/>
  <c r="TS50" i="10"/>
  <c r="TU50" i="10"/>
  <c r="TT50" i="10"/>
  <c r="TV50" i="10"/>
  <c r="TW50" i="10"/>
  <c r="TX50" i="10"/>
  <c r="TY50" i="10"/>
  <c r="TZ50" i="10"/>
  <c r="UA50" i="10"/>
  <c r="UB50" i="10"/>
  <c r="UI50" i="10"/>
  <c r="UP50" i="10"/>
  <c r="UD50" i="10"/>
  <c r="UE50" i="10"/>
  <c r="UQ50" i="10"/>
  <c r="UR50" i="10"/>
  <c r="UF50" i="10"/>
  <c r="UG50" i="10"/>
  <c r="UC50" i="10"/>
  <c r="US50" i="10"/>
  <c r="UJ50" i="10"/>
  <c r="UT50" i="10"/>
  <c r="UH50" i="10"/>
  <c r="UU50" i="10"/>
  <c r="AFL24" i="10" l="1"/>
  <c r="AFL29" i="10" s="1"/>
  <c r="AFL26" i="10"/>
  <c r="AFK29" i="10"/>
  <c r="AFK27" i="10"/>
  <c r="AFK28" i="10"/>
  <c r="AFK31" i="10"/>
  <c r="AFK30" i="10"/>
  <c r="AFL45" i="10"/>
  <c r="AFL47" i="10"/>
  <c r="AFJ52" i="10"/>
  <c r="AFK48" i="10"/>
  <c r="AFK49" i="10"/>
  <c r="AFK51" i="10" s="1"/>
  <c r="AFM25" i="10"/>
  <c r="AFN5" i="10"/>
  <c r="AFM6" i="10"/>
  <c r="AFM46" i="10"/>
  <c r="AFJ51" i="10"/>
  <c r="AGG13" i="10"/>
  <c r="AGH7" i="10"/>
  <c r="AGI4" i="10"/>
  <c r="AGH9" i="10"/>
  <c r="AGH12" i="10"/>
  <c r="AGH8" i="10"/>
  <c r="O211" i="10"/>
  <c r="J211" i="10"/>
  <c r="D211" i="10"/>
  <c r="I211" i="10"/>
  <c r="L211" i="10"/>
  <c r="H211" i="10"/>
  <c r="G211" i="10"/>
  <c r="C211" i="10"/>
  <c r="M211" i="10"/>
  <c r="F211" i="10"/>
  <c r="K211" i="10"/>
  <c r="E211" i="10"/>
  <c r="AFN6" i="10" l="1"/>
  <c r="AFN46" i="10"/>
  <c r="AFN25" i="10"/>
  <c r="AFO5" i="10"/>
  <c r="AFN10" i="10"/>
  <c r="AFM47" i="10"/>
  <c r="AFM45" i="10"/>
  <c r="AFM50" i="10"/>
  <c r="AFL49" i="10"/>
  <c r="AFL48" i="10"/>
  <c r="AFM26" i="10"/>
  <c r="AFM24" i="10"/>
  <c r="AFK52" i="10"/>
  <c r="AFL31" i="10"/>
  <c r="AFL28" i="10"/>
  <c r="AFL30" i="10"/>
  <c r="AFL27" i="10"/>
  <c r="AGH13" i="10"/>
  <c r="AGI9" i="10"/>
  <c r="AGJ4" i="10"/>
  <c r="AGI8" i="10"/>
  <c r="AGI12" i="10"/>
  <c r="AGI7" i="10"/>
  <c r="AFM31" i="10" l="1"/>
  <c r="AFM27" i="10"/>
  <c r="AFM30" i="10"/>
  <c r="AFM28" i="10"/>
  <c r="AFL51" i="10"/>
  <c r="AFP5" i="10"/>
  <c r="AFO25" i="10"/>
  <c r="AFO6" i="10"/>
  <c r="AFO46" i="10"/>
  <c r="AFO10" i="10"/>
  <c r="AFM29" i="10"/>
  <c r="AFL52" i="10"/>
  <c r="AFN26" i="10"/>
  <c r="AFN24" i="10"/>
  <c r="AFM48" i="10"/>
  <c r="AFM49" i="10"/>
  <c r="AFN45" i="10"/>
  <c r="AFN47" i="10"/>
  <c r="AFN50" i="10"/>
  <c r="AGJ7" i="10"/>
  <c r="AGJ8" i="10"/>
  <c r="AGK4" i="10"/>
  <c r="AGJ9" i="10"/>
  <c r="AGJ12" i="10"/>
  <c r="AGI13" i="10"/>
  <c r="AFN29" i="10" l="1"/>
  <c r="AFN31" i="10"/>
  <c r="AFN30" i="10"/>
  <c r="AFN27" i="10"/>
  <c r="AFN28" i="10"/>
  <c r="AFO24" i="10"/>
  <c r="AFO26" i="10"/>
  <c r="AFM51" i="10"/>
  <c r="AFN49" i="10"/>
  <c r="AFN48" i="10"/>
  <c r="AFN52" i="10" s="1"/>
  <c r="AFP25" i="10"/>
  <c r="AFQ5" i="10"/>
  <c r="AFP46" i="10"/>
  <c r="AFP6" i="10"/>
  <c r="AFP10" i="10"/>
  <c r="AFM52" i="10"/>
  <c r="AFO45" i="10"/>
  <c r="AFO47" i="10"/>
  <c r="AFO50" i="10"/>
  <c r="AGJ13" i="10"/>
  <c r="AGK7" i="10"/>
  <c r="AGK8" i="10"/>
  <c r="AGK12" i="10"/>
  <c r="AGL4" i="10"/>
  <c r="AGM4" i="10" s="1"/>
  <c r="AGK9" i="10"/>
  <c r="AFP24" i="10" l="1"/>
  <c r="AFP26" i="10"/>
  <c r="AFO48" i="10"/>
  <c r="AFO49" i="10"/>
  <c r="AFO51" i="10" s="1"/>
  <c r="AFP45" i="10"/>
  <c r="AFP47" i="10"/>
  <c r="AFP50" i="10"/>
  <c r="AFN51" i="10"/>
  <c r="AFR5" i="10"/>
  <c r="AFQ6" i="10"/>
  <c r="AFQ25" i="10"/>
  <c r="AFQ46" i="10"/>
  <c r="AFQ10" i="10"/>
  <c r="AFO29" i="10"/>
  <c r="AFO30" i="10"/>
  <c r="AFO27" i="10"/>
  <c r="AFO28" i="10"/>
  <c r="AFO31" i="10"/>
  <c r="AGN4" i="10"/>
  <c r="AGM9" i="10"/>
  <c r="AGM7" i="10"/>
  <c r="AGM12" i="10"/>
  <c r="AGM8" i="10"/>
  <c r="AGK13" i="10"/>
  <c r="AGL9" i="10"/>
  <c r="AGL12" i="10"/>
  <c r="AGL8" i="10"/>
  <c r="AGL7" i="10"/>
  <c r="AFQ47" i="10" l="1"/>
  <c r="AFQ45" i="10"/>
  <c r="AFQ50" i="10"/>
  <c r="AFP48" i="10"/>
  <c r="AFP52" i="10" s="1"/>
  <c r="AFP49" i="10"/>
  <c r="AFQ24" i="10"/>
  <c r="AFQ26" i="10"/>
  <c r="AFP28" i="10"/>
  <c r="AFP30" i="10"/>
  <c r="AFP27" i="10"/>
  <c r="AFP31" i="10"/>
  <c r="AFO52" i="10"/>
  <c r="AFR46" i="10"/>
  <c r="AFR25" i="10"/>
  <c r="AFS5" i="10"/>
  <c r="AFR6" i="10"/>
  <c r="AFR10" i="10"/>
  <c r="AFP29" i="10"/>
  <c r="AGM13" i="10"/>
  <c r="AGN7" i="10"/>
  <c r="AGN12" i="10"/>
  <c r="AGN9" i="10"/>
  <c r="AGN8" i="10"/>
  <c r="AGO4" i="10"/>
  <c r="AGL13" i="10"/>
  <c r="AFR50" i="10" l="1"/>
  <c r="AFR45" i="10"/>
  <c r="AFR47" i="10"/>
  <c r="AFQ27" i="10"/>
  <c r="AFQ31" i="10"/>
  <c r="AFQ30" i="10"/>
  <c r="AFQ28" i="10"/>
  <c r="AFQ49" i="10"/>
  <c r="AFQ51" i="10" s="1"/>
  <c r="AFQ48" i="10"/>
  <c r="AFQ52" i="10" s="1"/>
  <c r="AFP51" i="10"/>
  <c r="AFS25" i="10"/>
  <c r="AFS46" i="10"/>
  <c r="AFS10" i="10"/>
  <c r="AFT5" i="10"/>
  <c r="AFS6" i="10"/>
  <c r="AFQ29" i="10"/>
  <c r="AFR26" i="10"/>
  <c r="AFR24" i="10"/>
  <c r="AGO9" i="10"/>
  <c r="AGO12" i="10"/>
  <c r="AGO8" i="10"/>
  <c r="AGO7" i="10"/>
  <c r="AGP4" i="10"/>
  <c r="AGN13" i="10"/>
  <c r="AFS47" i="10" l="1"/>
  <c r="AFS45" i="10"/>
  <c r="AFS50" i="10"/>
  <c r="AFR49" i="10"/>
  <c r="AFR48" i="10"/>
  <c r="AFR52" i="10" s="1"/>
  <c r="AFU5" i="10"/>
  <c r="AFT6" i="10"/>
  <c r="AFT25" i="10"/>
  <c r="AFT46" i="10"/>
  <c r="AFT10" i="10"/>
  <c r="AFR29" i="10"/>
  <c r="AFR31" i="10"/>
  <c r="AFR27" i="10"/>
  <c r="AFR30" i="10"/>
  <c r="AFR28" i="10"/>
  <c r="AFS26" i="10"/>
  <c r="AFS24" i="10"/>
  <c r="AGO13" i="10"/>
  <c r="AGP12" i="10"/>
  <c r="AGP9" i="10"/>
  <c r="AGQ4" i="10"/>
  <c r="AGP8" i="10"/>
  <c r="AGP7" i="10"/>
  <c r="AFT24" i="10" l="1"/>
  <c r="AFT29" i="10" s="1"/>
  <c r="AFT26" i="10"/>
  <c r="AFR51" i="10"/>
  <c r="AFU25" i="10"/>
  <c r="AFV5" i="10"/>
  <c r="AFU46" i="10"/>
  <c r="AFU10" i="10"/>
  <c r="AFU6" i="10"/>
  <c r="AFS49" i="10"/>
  <c r="AFS48" i="10"/>
  <c r="AFS29" i="10"/>
  <c r="AFS30" i="10"/>
  <c r="AFS31" i="10"/>
  <c r="AFS27" i="10"/>
  <c r="AFS28" i="10"/>
  <c r="AFT50" i="10"/>
  <c r="AFT45" i="10"/>
  <c r="AFT47" i="10"/>
  <c r="AGQ9" i="10"/>
  <c r="AGQ12" i="10"/>
  <c r="AGR4" i="10"/>
  <c r="AGS4" i="10" s="1"/>
  <c r="AGQ8" i="10"/>
  <c r="AGQ7" i="10"/>
  <c r="AGP13" i="10"/>
  <c r="AFU45" i="10" l="1"/>
  <c r="AFU47" i="10"/>
  <c r="AFU50" i="10"/>
  <c r="AFS52" i="10"/>
  <c r="AFU24" i="10"/>
  <c r="AFU29" i="10" s="1"/>
  <c r="AFU26" i="10"/>
  <c r="AFT48" i="10"/>
  <c r="AFT52" i="10" s="1"/>
  <c r="AFT49" i="10"/>
  <c r="AFS51" i="10"/>
  <c r="AFW5" i="10"/>
  <c r="AFV25" i="10"/>
  <c r="AFV6" i="10"/>
  <c r="AFV46" i="10"/>
  <c r="AFV10" i="10"/>
  <c r="AFT30" i="10"/>
  <c r="AFT27" i="10"/>
  <c r="AFT31" i="10"/>
  <c r="AFT28" i="10"/>
  <c r="AGS8" i="10"/>
  <c r="AGT4" i="10"/>
  <c r="AGS9" i="10"/>
  <c r="AGS7" i="10"/>
  <c r="AGS12" i="10"/>
  <c r="AGQ13" i="10"/>
  <c r="AGR9" i="10"/>
  <c r="AGR8" i="10"/>
  <c r="AGR12" i="10"/>
  <c r="AGR7" i="10"/>
  <c r="AFV47" i="10" l="1"/>
  <c r="AFV45" i="10"/>
  <c r="AFV50" i="10"/>
  <c r="AFV24" i="10"/>
  <c r="AFV29" i="10" s="1"/>
  <c r="AFV26" i="10"/>
  <c r="AFW6" i="10"/>
  <c r="AFW46" i="10"/>
  <c r="AFW10" i="10"/>
  <c r="AFX5" i="10"/>
  <c r="AFW25" i="10"/>
  <c r="AFT51" i="10"/>
  <c r="AFU30" i="10"/>
  <c r="AFU27" i="10"/>
  <c r="AFU31" i="10"/>
  <c r="AFU28" i="10"/>
  <c r="AFU49" i="10"/>
  <c r="AFU48" i="10"/>
  <c r="AGS13" i="10"/>
  <c r="AGT9" i="10"/>
  <c r="AGU4" i="10"/>
  <c r="AGT7" i="10"/>
  <c r="AGT8" i="10"/>
  <c r="AGT12" i="10"/>
  <c r="AGR13" i="10"/>
  <c r="DR207" i="10" l="1"/>
  <c r="DS207" i="10"/>
  <c r="AFX6" i="10"/>
  <c r="AFY5" i="10"/>
  <c r="AFX25" i="10"/>
  <c r="AFX10" i="10"/>
  <c r="AFX46" i="10"/>
  <c r="AFU52" i="10"/>
  <c r="AFW50" i="10"/>
  <c r="AFW47" i="10"/>
  <c r="AFW45" i="10"/>
  <c r="AFV28" i="10"/>
  <c r="AFV27" i="10"/>
  <c r="AFV31" i="10"/>
  <c r="AFV30" i="10"/>
  <c r="AFV48" i="10"/>
  <c r="AFV52" i="10" s="1"/>
  <c r="AFV49" i="10"/>
  <c r="AFV51" i="10" s="1"/>
  <c r="AFU51" i="10"/>
  <c r="AFW24" i="10"/>
  <c r="AFW26" i="10"/>
  <c r="AGT13" i="10"/>
  <c r="AGU7" i="10"/>
  <c r="AGU12" i="10"/>
  <c r="AGU9" i="10"/>
  <c r="AGU8" i="10"/>
  <c r="AGV4" i="10"/>
  <c r="DS209" i="10" l="1"/>
  <c r="DS210" i="10"/>
  <c r="DR209" i="10"/>
  <c r="DR210" i="10"/>
  <c r="DR211" i="10"/>
  <c r="AFY10" i="10"/>
  <c r="DS211" i="10" s="1"/>
  <c r="AFY25" i="10"/>
  <c r="AFZ5" i="10"/>
  <c r="AFY6" i="10"/>
  <c r="AFY46" i="10"/>
  <c r="AFW29" i="10"/>
  <c r="AFW28" i="10"/>
  <c r="AFW30" i="10"/>
  <c r="AFW27" i="10"/>
  <c r="AFW31" i="10"/>
  <c r="AFW48" i="10"/>
  <c r="AFW52" i="10" s="1"/>
  <c r="AFW49" i="10"/>
  <c r="AFX47" i="10"/>
  <c r="AFX50" i="10"/>
  <c r="AFX45" i="10"/>
  <c r="AFX24" i="10"/>
  <c r="AFX29" i="10" s="1"/>
  <c r="AFX26" i="10"/>
  <c r="AGU13" i="10"/>
  <c r="AGV7" i="10"/>
  <c r="AGV8" i="10"/>
  <c r="AGV9" i="10"/>
  <c r="AGV12" i="10"/>
  <c r="AGW4" i="10"/>
  <c r="DR215" i="10" l="1"/>
  <c r="AFZ6" i="10"/>
  <c r="AFZ46" i="10"/>
  <c r="AGA5" i="10"/>
  <c r="AFZ25" i="10"/>
  <c r="AFZ10" i="10"/>
  <c r="AFX48" i="10"/>
  <c r="AFX49" i="10"/>
  <c r="AFY26" i="10"/>
  <c r="AFY24" i="10"/>
  <c r="AFY45" i="10"/>
  <c r="AFY50" i="10"/>
  <c r="AFY47" i="10"/>
  <c r="AFW51" i="10"/>
  <c r="AFX31" i="10"/>
  <c r="AFX27" i="10"/>
  <c r="AFX28" i="10"/>
  <c r="AFX30" i="10"/>
  <c r="AGW12" i="10"/>
  <c r="AGW7" i="10"/>
  <c r="AGW9" i="10"/>
  <c r="AGW8" i="10"/>
  <c r="AGX4" i="10"/>
  <c r="AGV13" i="10"/>
  <c r="DR216" i="10" l="1"/>
  <c r="AFZ45" i="10"/>
  <c r="AFZ47" i="10"/>
  <c r="AFZ50" i="10"/>
  <c r="AFY29" i="10"/>
  <c r="DS215" i="10" s="1"/>
  <c r="AFY31" i="10"/>
  <c r="AFY27" i="10"/>
  <c r="AFY30" i="10"/>
  <c r="DS216" i="10" s="1"/>
  <c r="AFY28" i="10"/>
  <c r="AFY48" i="10"/>
  <c r="AFY52" i="10" s="1"/>
  <c r="AFY49" i="10"/>
  <c r="AFY51" i="10" s="1"/>
  <c r="AFZ26" i="10"/>
  <c r="AFZ24" i="10"/>
  <c r="AFZ29" i="10" s="1"/>
  <c r="AFX51" i="10"/>
  <c r="AFX52" i="10"/>
  <c r="AGA6" i="10"/>
  <c r="AGA25" i="10"/>
  <c r="AGB5" i="10"/>
  <c r="AGA10" i="10"/>
  <c r="AGA46" i="10"/>
  <c r="AGX9" i="10"/>
  <c r="AGX12" i="10"/>
  <c r="AGY4" i="10"/>
  <c r="AGZ4" i="10" s="1"/>
  <c r="AGX8" i="10"/>
  <c r="AGX7" i="10"/>
  <c r="AGW13" i="10"/>
  <c r="DV207" i="10" l="1"/>
  <c r="AGA47" i="10"/>
  <c r="AGA45" i="10"/>
  <c r="AGA50" i="10"/>
  <c r="AGB10" i="10"/>
  <c r="AGB46" i="10"/>
  <c r="AGB6" i="10"/>
  <c r="AGB25" i="10"/>
  <c r="AGC5" i="10"/>
  <c r="AFZ30" i="10"/>
  <c r="AFZ31" i="10"/>
  <c r="AFZ28" i="10"/>
  <c r="AFZ27" i="10"/>
  <c r="AGA24" i="10"/>
  <c r="AGA26" i="10"/>
  <c r="AFZ48" i="10"/>
  <c r="AFZ49" i="10"/>
  <c r="AHA4" i="10"/>
  <c r="AGZ8" i="10"/>
  <c r="AGZ12" i="10"/>
  <c r="AGZ7" i="10"/>
  <c r="AGZ9" i="10"/>
  <c r="AGX13" i="10"/>
  <c r="AGY8" i="10"/>
  <c r="AGY12" i="10"/>
  <c r="AGY7" i="10"/>
  <c r="AGY9" i="10"/>
  <c r="DV211" i="10" l="1"/>
  <c r="DV209" i="10"/>
  <c r="DV210" i="10"/>
  <c r="AGB50" i="10"/>
  <c r="AGB47" i="10"/>
  <c r="AGB45" i="10"/>
  <c r="AGA48" i="10"/>
  <c r="AGA52" i="10" s="1"/>
  <c r="AGA49" i="10"/>
  <c r="AGB26" i="10"/>
  <c r="AGB24" i="10"/>
  <c r="AGB29" i="10" s="1"/>
  <c r="DV215" i="10" s="1"/>
  <c r="AFZ51" i="10"/>
  <c r="AFZ52" i="10"/>
  <c r="AGA27" i="10"/>
  <c r="AGA30" i="10"/>
  <c r="AGA31" i="10"/>
  <c r="AGA28" i="10"/>
  <c r="AGD5" i="10"/>
  <c r="AGC46" i="10"/>
  <c r="AGC10" i="10"/>
  <c r="AGC25" i="10"/>
  <c r="AGC6" i="10"/>
  <c r="AGA29" i="10"/>
  <c r="AGZ13" i="10"/>
  <c r="AHA9" i="10"/>
  <c r="AHA7" i="10"/>
  <c r="AHB4" i="10"/>
  <c r="AHA8" i="10"/>
  <c r="AHA12" i="10"/>
  <c r="AGY13" i="10"/>
  <c r="AGD6" i="10" l="1"/>
  <c r="AGD46" i="10"/>
  <c r="AGD25" i="10"/>
  <c r="AGE5" i="10"/>
  <c r="AGD10" i="10"/>
  <c r="AGC24" i="10"/>
  <c r="AGC29" i="10" s="1"/>
  <c r="AGC26" i="10"/>
  <c r="AGA51" i="10"/>
  <c r="AGB27" i="10"/>
  <c r="AGB30" i="10"/>
  <c r="DV216" i="10" s="1"/>
  <c r="AGB28" i="10"/>
  <c r="AGB31" i="10"/>
  <c r="AGC45" i="10"/>
  <c r="AGC47" i="10"/>
  <c r="AGC50" i="10"/>
  <c r="AGB48" i="10"/>
  <c r="AGB49" i="10"/>
  <c r="AHA13" i="10"/>
  <c r="AHB7" i="10"/>
  <c r="AHB9" i="10"/>
  <c r="AHC4" i="10"/>
  <c r="AHB12" i="10"/>
  <c r="AHB8" i="10"/>
  <c r="AGE46" i="10" l="1"/>
  <c r="AGE6" i="10"/>
  <c r="AGE10" i="10"/>
  <c r="AGF5" i="10"/>
  <c r="AGE25" i="10"/>
  <c r="AGB52" i="10"/>
  <c r="AGB51" i="10"/>
  <c r="AGD24" i="10"/>
  <c r="AGD26" i="10"/>
  <c r="AGC48" i="10"/>
  <c r="AGC49" i="10"/>
  <c r="AGC27" i="10"/>
  <c r="AGC28" i="10"/>
  <c r="AGC31" i="10"/>
  <c r="AGC30" i="10"/>
  <c r="AGD47" i="10"/>
  <c r="AGD45" i="10"/>
  <c r="AGD50" i="10"/>
  <c r="AHB13" i="10"/>
  <c r="AHD4" i="10"/>
  <c r="AHC8" i="10"/>
  <c r="AHC7" i="10"/>
  <c r="AHC12" i="10"/>
  <c r="AHC9" i="10"/>
  <c r="AGF25" i="10" l="1"/>
  <c r="AGF6" i="10"/>
  <c r="AGF46" i="10"/>
  <c r="AGG5" i="10"/>
  <c r="AGD48" i="10"/>
  <c r="AGD49" i="10"/>
  <c r="AGD29" i="10"/>
  <c r="AGD30" i="10"/>
  <c r="AGD27" i="10"/>
  <c r="AGD31" i="10"/>
  <c r="AGD28" i="10"/>
  <c r="AGC51" i="10"/>
  <c r="AGC52" i="10"/>
  <c r="AGE26" i="10"/>
  <c r="AGE24" i="10"/>
  <c r="AGE50" i="10"/>
  <c r="AGE47" i="10"/>
  <c r="AGE45" i="10"/>
  <c r="AHC13" i="10"/>
  <c r="AHD9" i="10"/>
  <c r="AHE4" i="10"/>
  <c r="AHD8" i="10"/>
  <c r="AHD12" i="10"/>
  <c r="AHD7" i="10"/>
  <c r="AGE49" i="10" l="1"/>
  <c r="AGE48" i="10"/>
  <c r="AGG46" i="10"/>
  <c r="AGG6" i="10"/>
  <c r="AGH5" i="10"/>
  <c r="AGG25" i="10"/>
  <c r="AGG10" i="10"/>
  <c r="AGE29" i="10"/>
  <c r="AGE30" i="10"/>
  <c r="AGE28" i="10"/>
  <c r="AGE27" i="10"/>
  <c r="AGE31" i="10"/>
  <c r="AGD52" i="10"/>
  <c r="AGF26" i="10"/>
  <c r="AGF24" i="10"/>
  <c r="AGD51" i="10"/>
  <c r="AGF47" i="10"/>
  <c r="AGF45" i="10"/>
  <c r="AGF50" i="10"/>
  <c r="AHE8" i="10"/>
  <c r="AHE9" i="10"/>
  <c r="AHE7" i="10"/>
  <c r="AHF4" i="10"/>
  <c r="AHG4" i="10" s="1"/>
  <c r="AHE12" i="10"/>
  <c r="AHD13" i="10"/>
  <c r="AGF29" i="10" l="1"/>
  <c r="AGF31" i="10"/>
  <c r="AGF28" i="10"/>
  <c r="AGF27" i="10"/>
  <c r="AGE51" i="10"/>
  <c r="AGF30" i="10"/>
  <c r="AGG24" i="10"/>
  <c r="AGG26" i="10"/>
  <c r="AGF48" i="10"/>
  <c r="AGF49" i="10"/>
  <c r="AGH6" i="10"/>
  <c r="AGH25" i="10"/>
  <c r="AGH46" i="10"/>
  <c r="AGI5" i="10"/>
  <c r="AGH10" i="10"/>
  <c r="AGE52" i="10"/>
  <c r="AGG50" i="10"/>
  <c r="AGG45" i="10"/>
  <c r="AGG47" i="10"/>
  <c r="AHH4" i="10"/>
  <c r="AHG8" i="10"/>
  <c r="AHG12" i="10"/>
  <c r="AHG9" i="10"/>
  <c r="AHG7" i="10"/>
  <c r="AHE13" i="10"/>
  <c r="AHF7" i="10"/>
  <c r="AHF8" i="10"/>
  <c r="AHF12" i="10"/>
  <c r="AHF9" i="10"/>
  <c r="AGH24" i="10" l="1"/>
  <c r="AGH30" i="10" s="1"/>
  <c r="AGH26" i="10"/>
  <c r="AGG29" i="10"/>
  <c r="AGG27" i="10"/>
  <c r="AGG28" i="10"/>
  <c r="AGG31" i="10"/>
  <c r="AGG30" i="10"/>
  <c r="AGI25" i="10"/>
  <c r="AGI6" i="10"/>
  <c r="AGJ5" i="10"/>
  <c r="AGI46" i="10"/>
  <c r="AGI10" i="10"/>
  <c r="AGF51" i="10"/>
  <c r="AGG48" i="10"/>
  <c r="AGG52" i="10" s="1"/>
  <c r="AGG49" i="10"/>
  <c r="AGH50" i="10"/>
  <c r="AGH47" i="10"/>
  <c r="AGH45" i="10"/>
  <c r="AGF52" i="10"/>
  <c r="AHG13" i="10"/>
  <c r="AHI4" i="10"/>
  <c r="AHH7" i="10"/>
  <c r="AHH12" i="10"/>
  <c r="AHH8" i="10"/>
  <c r="AHH9" i="10"/>
  <c r="AHF13" i="10"/>
  <c r="AGI47" i="10" l="1"/>
  <c r="AGI50" i="10"/>
  <c r="AGI45" i="10"/>
  <c r="AGJ25" i="10"/>
  <c r="AGK5" i="10"/>
  <c r="AGJ6" i="10"/>
  <c r="AGJ46" i="10"/>
  <c r="AGJ10" i="10"/>
  <c r="AGG51" i="10"/>
  <c r="AGH29" i="10"/>
  <c r="AGH28" i="10"/>
  <c r="AGH31" i="10"/>
  <c r="AGH27" i="10"/>
  <c r="AGH48" i="10"/>
  <c r="AGH49" i="10"/>
  <c r="AGH51" i="10" s="1"/>
  <c r="AGI26" i="10"/>
  <c r="AGI24" i="10"/>
  <c r="AGI29" i="10" s="1"/>
  <c r="AHH13" i="10"/>
  <c r="AHJ4" i="10"/>
  <c r="AHI12" i="10"/>
  <c r="AHI7" i="10"/>
  <c r="AHI8" i="10"/>
  <c r="AHI9" i="10"/>
  <c r="DN207" i="10"/>
  <c r="DP207" i="10"/>
  <c r="DQ207" i="10"/>
  <c r="DT207" i="10"/>
  <c r="DM207" i="10"/>
  <c r="DO207" i="10"/>
  <c r="DU207" i="10"/>
  <c r="DW207" i="10"/>
  <c r="DX207" i="10"/>
  <c r="AGI30" i="10" l="1"/>
  <c r="AGI48" i="10"/>
  <c r="AGI49" i="10"/>
  <c r="AGH52" i="10"/>
  <c r="AGJ24" i="10"/>
  <c r="AGJ29" i="10" s="1"/>
  <c r="AGJ26" i="10"/>
  <c r="AGJ47" i="10"/>
  <c r="AGJ45" i="10"/>
  <c r="AGJ50" i="10"/>
  <c r="AGI31" i="10"/>
  <c r="AGI27" i="10"/>
  <c r="AGI28" i="10"/>
  <c r="AGK25" i="10"/>
  <c r="AGK46" i="10"/>
  <c r="AGL5" i="10"/>
  <c r="AGK6" i="10"/>
  <c r="AGK10" i="10"/>
  <c r="AHI13" i="10"/>
  <c r="AHJ12" i="10"/>
  <c r="AHJ7" i="10"/>
  <c r="AHJ8" i="10"/>
  <c r="AHK4" i="10"/>
  <c r="AHJ9" i="10"/>
  <c r="DU209" i="10"/>
  <c r="DU210" i="10"/>
  <c r="DU211" i="10"/>
  <c r="DU215" i="10"/>
  <c r="DU216" i="10"/>
  <c r="DQ209" i="10"/>
  <c r="DQ211" i="10"/>
  <c r="DQ210" i="10"/>
  <c r="DQ215" i="10"/>
  <c r="DQ216" i="10"/>
  <c r="DW209" i="10"/>
  <c r="DW210" i="10"/>
  <c r="DW211" i="10"/>
  <c r="DW215" i="10"/>
  <c r="DW216" i="10"/>
  <c r="DT209" i="10"/>
  <c r="DT210" i="10"/>
  <c r="DT211" i="10"/>
  <c r="DT215" i="10"/>
  <c r="DT216" i="10"/>
  <c r="DO209" i="10"/>
  <c r="DO210" i="10"/>
  <c r="DO211" i="10"/>
  <c r="DO216" i="10"/>
  <c r="DO215" i="10"/>
  <c r="DP209" i="10"/>
  <c r="DP210" i="10"/>
  <c r="DP211" i="10"/>
  <c r="DP215" i="10"/>
  <c r="DP216" i="10"/>
  <c r="DX209" i="10"/>
  <c r="DX211" i="10"/>
  <c r="DX210" i="10"/>
  <c r="DX216" i="10"/>
  <c r="DX215" i="10"/>
  <c r="DM209" i="10"/>
  <c r="DM210" i="10"/>
  <c r="DM215" i="10"/>
  <c r="DM211" i="10"/>
  <c r="DM216" i="10"/>
  <c r="DN209" i="10"/>
  <c r="DN210" i="10"/>
  <c r="DN211" i="10"/>
  <c r="DN215" i="10"/>
  <c r="DN216" i="10"/>
  <c r="AHJ13" i="10" l="1"/>
  <c r="AGJ30" i="10"/>
  <c r="AGJ27" i="10"/>
  <c r="AGJ28" i="10"/>
  <c r="AGJ31" i="10"/>
  <c r="AGI51" i="10"/>
  <c r="AGM5" i="10"/>
  <c r="AGL6" i="10"/>
  <c r="AGL46" i="10"/>
  <c r="AGL25" i="10"/>
  <c r="AGL10" i="10"/>
  <c r="AGI52" i="10"/>
  <c r="AGK50" i="10"/>
  <c r="AGK45" i="10"/>
  <c r="AGK47" i="10"/>
  <c r="AGK24" i="10"/>
  <c r="AGK26" i="10"/>
  <c r="AGJ49" i="10"/>
  <c r="AGJ48" i="10"/>
  <c r="AHK7" i="10"/>
  <c r="AHK12" i="10"/>
  <c r="AHK8" i="10"/>
  <c r="AHK9" i="10"/>
  <c r="AHL4" i="10"/>
  <c r="AGF10" i="10"/>
  <c r="AGK28" i="10" l="1"/>
  <c r="AGK27" i="10"/>
  <c r="AGK31" i="10"/>
  <c r="AGK30" i="10"/>
  <c r="AGL45" i="10"/>
  <c r="AGL47" i="10"/>
  <c r="AGL50" i="10"/>
  <c r="AGK29" i="10"/>
  <c r="AGK49" i="10"/>
  <c r="AGK48" i="10"/>
  <c r="AGK52" i="10" s="1"/>
  <c r="AGN5" i="10"/>
  <c r="AGM6" i="10"/>
  <c r="AGM10" i="10"/>
  <c r="AGM46" i="10"/>
  <c r="AGM25" i="10"/>
  <c r="AGJ52" i="10"/>
  <c r="AGL24" i="10"/>
  <c r="AGL29" i="10" s="1"/>
  <c r="AGL26" i="10"/>
  <c r="AGJ51" i="10"/>
  <c r="AHK13" i="10"/>
  <c r="AHL7" i="10"/>
  <c r="AHL12" i="10"/>
  <c r="AHL9" i="10"/>
  <c r="AHM4" i="10"/>
  <c r="AHL8" i="10"/>
  <c r="AGK51" i="10" l="1"/>
  <c r="AGM45" i="10"/>
  <c r="AGM50" i="10"/>
  <c r="AGM47" i="10"/>
  <c r="AGL49" i="10"/>
  <c r="AGL48" i="10"/>
  <c r="AGL52" i="10" s="1"/>
  <c r="AGL28" i="10"/>
  <c r="AGL27" i="10"/>
  <c r="AGL30" i="10"/>
  <c r="AGL31" i="10"/>
  <c r="AGM26" i="10"/>
  <c r="AGM24" i="10"/>
  <c r="AGN46" i="10"/>
  <c r="AGN10" i="10"/>
  <c r="AGN6" i="10"/>
  <c r="AGO5" i="10"/>
  <c r="AGN25" i="10"/>
  <c r="AHL13" i="10"/>
  <c r="AHM9" i="10"/>
  <c r="AHM12" i="10"/>
  <c r="AHM7" i="10"/>
  <c r="AHM8" i="10"/>
  <c r="AHN4" i="10"/>
  <c r="AHO4" i="10" s="1"/>
  <c r="AGN24" i="10" l="1"/>
  <c r="AGN29" i="10" s="1"/>
  <c r="AGN26" i="10"/>
  <c r="AGN50" i="10"/>
  <c r="AGN45" i="10"/>
  <c r="AGN47" i="10"/>
  <c r="AGO25" i="10"/>
  <c r="AGP5" i="10"/>
  <c r="AGO6" i="10"/>
  <c r="AGO46" i="10"/>
  <c r="AGO10" i="10"/>
  <c r="AGM29" i="10"/>
  <c r="AGM31" i="10"/>
  <c r="AGM27" i="10"/>
  <c r="AGM28" i="10"/>
  <c r="AGM30" i="10"/>
  <c r="AGL51" i="10"/>
  <c r="AGM48" i="10"/>
  <c r="AGM49" i="10"/>
  <c r="AHO7" i="10"/>
  <c r="AHO8" i="10"/>
  <c r="AHP4" i="10"/>
  <c r="AHO12" i="10"/>
  <c r="AHO9" i="10"/>
  <c r="AHN7" i="10"/>
  <c r="AHN8" i="10"/>
  <c r="AHN9" i="10"/>
  <c r="AHN12" i="10"/>
  <c r="AHM13" i="10"/>
  <c r="AGP46" i="10" l="1"/>
  <c r="AGP10" i="10"/>
  <c r="AGQ5" i="10"/>
  <c r="AGP25" i="10"/>
  <c r="AGP6" i="10"/>
  <c r="AHP8" i="10"/>
  <c r="AHP7" i="10"/>
  <c r="AHQ4" i="10"/>
  <c r="AHP9" i="10"/>
  <c r="AHP12" i="10"/>
  <c r="AGO24" i="10"/>
  <c r="AGO29" i="10" s="1"/>
  <c r="AGO26" i="10"/>
  <c r="AGO45" i="10"/>
  <c r="AGO47" i="10"/>
  <c r="AGO50" i="10"/>
  <c r="AGM52" i="10"/>
  <c r="AGN48" i="10"/>
  <c r="AGN49" i="10"/>
  <c r="AGN28" i="10"/>
  <c r="AGN27" i="10"/>
  <c r="AGN30" i="10"/>
  <c r="AGN31" i="10"/>
  <c r="AHO13" i="10"/>
  <c r="AGM51" i="10"/>
  <c r="AHN13" i="10"/>
  <c r="DE207" i="10"/>
  <c r="DF207" i="10"/>
  <c r="DK207" i="10"/>
  <c r="AHP13" i="10" l="1"/>
  <c r="AGN52" i="10"/>
  <c r="AGO48" i="10"/>
  <c r="AGO49" i="10"/>
  <c r="AGP45" i="10"/>
  <c r="AGP47" i="10"/>
  <c r="AGP50" i="10"/>
  <c r="AGO31" i="10"/>
  <c r="AGO28" i="10"/>
  <c r="AGO27" i="10"/>
  <c r="AGO30" i="10"/>
  <c r="AGP24" i="10"/>
  <c r="AGP29" i="10" s="1"/>
  <c r="AGP26" i="10"/>
  <c r="AGN51" i="10"/>
  <c r="AHR4" i="10"/>
  <c r="AHQ12" i="10"/>
  <c r="AHQ9" i="10"/>
  <c r="AHQ7" i="10"/>
  <c r="AHQ8" i="10"/>
  <c r="AGQ46" i="10"/>
  <c r="AGQ10" i="10"/>
  <c r="AGR5" i="10"/>
  <c r="AGQ6" i="10"/>
  <c r="AGQ25" i="10"/>
  <c r="DF209" i="10"/>
  <c r="DF210" i="10"/>
  <c r="DF215" i="10"/>
  <c r="DF211" i="10"/>
  <c r="DF216" i="10"/>
  <c r="DE209" i="10"/>
  <c r="DE210" i="10"/>
  <c r="DE211" i="10"/>
  <c r="DE215" i="10"/>
  <c r="DE216" i="10"/>
  <c r="DK209" i="10"/>
  <c r="DK210" i="10"/>
  <c r="DK211" i="10"/>
  <c r="DK215" i="10"/>
  <c r="DK216" i="10"/>
  <c r="AHQ13" i="10" l="1"/>
  <c r="AGO51" i="10"/>
  <c r="AGQ26" i="10"/>
  <c r="AGQ24" i="10"/>
  <c r="AGQ50" i="10"/>
  <c r="AGQ45" i="10"/>
  <c r="AGQ47" i="10"/>
  <c r="AGO52" i="10"/>
  <c r="AHR8" i="10"/>
  <c r="AHR7" i="10"/>
  <c r="AHR9" i="10"/>
  <c r="AHS4" i="10"/>
  <c r="AHR12" i="10"/>
  <c r="AGP49" i="10"/>
  <c r="AGP51" i="10" s="1"/>
  <c r="AGP48" i="10"/>
  <c r="AGS5" i="10"/>
  <c r="AGR6" i="10"/>
  <c r="AGR10" i="10"/>
  <c r="AGR46" i="10"/>
  <c r="AGR25" i="10"/>
  <c r="AGP28" i="10"/>
  <c r="AGP27" i="10"/>
  <c r="AGP30" i="10"/>
  <c r="AGP31" i="10"/>
  <c r="AHR13" i="10" l="1"/>
  <c r="AGR24" i="10"/>
  <c r="AGR26" i="10"/>
  <c r="AGS46" i="10"/>
  <c r="AGS10" i="10"/>
  <c r="AGS25" i="10"/>
  <c r="AGS6" i="10"/>
  <c r="AGT5" i="10"/>
  <c r="AHS9" i="10"/>
  <c r="AHT4" i="10"/>
  <c r="AHS7" i="10"/>
  <c r="AHS8" i="10"/>
  <c r="AHS12" i="10"/>
  <c r="AGR47" i="10"/>
  <c r="AGR50" i="10"/>
  <c r="AGR45" i="10"/>
  <c r="AGP52" i="10"/>
  <c r="AGQ48" i="10"/>
  <c r="AGQ49" i="10"/>
  <c r="AGQ51" i="10" s="1"/>
  <c r="AGQ29" i="10"/>
  <c r="AGQ28" i="10"/>
  <c r="AGQ30" i="10"/>
  <c r="AGQ27" i="10"/>
  <c r="AGQ31" i="10"/>
  <c r="AGR49" i="10" l="1"/>
  <c r="AGR51" i="10" s="1"/>
  <c r="AGR48" i="10"/>
  <c r="AGT25" i="10"/>
  <c r="AGT10" i="10"/>
  <c r="AGT46" i="10"/>
  <c r="AGU5" i="10"/>
  <c r="AGT6" i="10"/>
  <c r="AGS45" i="10"/>
  <c r="AGS47" i="10"/>
  <c r="AGS50" i="10"/>
  <c r="AGQ52" i="10"/>
  <c r="AHT9" i="10"/>
  <c r="AHU4" i="10"/>
  <c r="AHV4" i="10" s="1"/>
  <c r="AHT8" i="10"/>
  <c r="AHT7" i="10"/>
  <c r="AHT12" i="10"/>
  <c r="AHS13" i="10"/>
  <c r="AGS24" i="10"/>
  <c r="AGS26" i="10"/>
  <c r="AGR29" i="10"/>
  <c r="AGR31" i="10"/>
  <c r="AGR30" i="10"/>
  <c r="AGR28" i="10"/>
  <c r="AGR27" i="10"/>
  <c r="AHV7" i="10" l="1"/>
  <c r="AHV8" i="10"/>
  <c r="AHW4" i="10"/>
  <c r="AHV12" i="10"/>
  <c r="AHV9" i="10"/>
  <c r="AGT24" i="10"/>
  <c r="AGT26" i="10"/>
  <c r="AGS27" i="10"/>
  <c r="AGS31" i="10"/>
  <c r="AGS30" i="10"/>
  <c r="AGS28" i="10"/>
  <c r="AHT13" i="10"/>
  <c r="AGS29" i="10"/>
  <c r="AGS49" i="10"/>
  <c r="AGS51" i="10" s="1"/>
  <c r="AGS48" i="10"/>
  <c r="AGU6" i="10"/>
  <c r="AGU25" i="10"/>
  <c r="AGU10" i="10"/>
  <c r="AGV5" i="10"/>
  <c r="AGU46" i="10"/>
  <c r="AHU8" i="10"/>
  <c r="AHU9" i="10"/>
  <c r="AHU7" i="10"/>
  <c r="AHU12" i="10"/>
  <c r="AGT47" i="10"/>
  <c r="AGT45" i="10"/>
  <c r="AGT50" i="10"/>
  <c r="AGR52" i="10"/>
  <c r="AHV13" i="10" l="1"/>
  <c r="AHX4" i="10"/>
  <c r="AHW8" i="10"/>
  <c r="AHW9" i="10"/>
  <c r="AHW7" i="10"/>
  <c r="AHW12" i="10"/>
  <c r="AHU13" i="10"/>
  <c r="AGU47" i="10"/>
  <c r="AGU45" i="10"/>
  <c r="AGU50" i="10"/>
  <c r="AGV46" i="10"/>
  <c r="AGV25" i="10"/>
  <c r="AGV6" i="10"/>
  <c r="AGW5" i="10"/>
  <c r="AGV10" i="10"/>
  <c r="AGT29" i="10"/>
  <c r="AGT30" i="10"/>
  <c r="AGT28" i="10"/>
  <c r="AGT27" i="10"/>
  <c r="AGT31" i="10"/>
  <c r="AGT48" i="10"/>
  <c r="AGT49" i="10"/>
  <c r="AGT51" i="10" s="1"/>
  <c r="AGU26" i="10"/>
  <c r="AGU24" i="10"/>
  <c r="AGS52" i="10"/>
  <c r="DG207" i="10"/>
  <c r="DL207" i="10"/>
  <c r="AHW13" i="10" l="1"/>
  <c r="AHX7" i="10"/>
  <c r="AHX8" i="10"/>
  <c r="AHY4" i="10"/>
  <c r="AHX9" i="10"/>
  <c r="AHX12" i="10"/>
  <c r="AGW46" i="10"/>
  <c r="AGX5" i="10"/>
  <c r="AGW10" i="10"/>
  <c r="AGW25" i="10"/>
  <c r="AGW6" i="10"/>
  <c r="AGU48" i="10"/>
  <c r="AGU49" i="10"/>
  <c r="AGU51" i="10" s="1"/>
  <c r="AGT52" i="10"/>
  <c r="AGV47" i="10"/>
  <c r="AGV50" i="10"/>
  <c r="AGV45" i="10"/>
  <c r="AGU29" i="10"/>
  <c r="AGU28" i="10"/>
  <c r="AGU27" i="10"/>
  <c r="AGU30" i="10"/>
  <c r="AGU31" i="10"/>
  <c r="AGV24" i="10"/>
  <c r="AGV26" i="10"/>
  <c r="DG209" i="10"/>
  <c r="DG210" i="10"/>
  <c r="DG211" i="10"/>
  <c r="DG215" i="10"/>
  <c r="DG216" i="10"/>
  <c r="DL209" i="10"/>
  <c r="DL210" i="10"/>
  <c r="DL211" i="10"/>
  <c r="DL215" i="10"/>
  <c r="DL216" i="10"/>
  <c r="AHX13" i="10" l="1"/>
  <c r="AHY8" i="10"/>
  <c r="AHY7" i="10"/>
  <c r="AHY9" i="10"/>
  <c r="AHZ4" i="10"/>
  <c r="AHY12" i="10"/>
  <c r="AGV48" i="10"/>
  <c r="AGV49" i="10"/>
  <c r="AGW26" i="10"/>
  <c r="AGW24" i="10"/>
  <c r="AGW29" i="10" s="1"/>
  <c r="AGU52" i="10"/>
  <c r="AGV29" i="10"/>
  <c r="AGV27" i="10"/>
  <c r="AGV28" i="10"/>
  <c r="AGV31" i="10"/>
  <c r="AGV30" i="10"/>
  <c r="AGX6" i="10"/>
  <c r="AGX10" i="10"/>
  <c r="AGX25" i="10"/>
  <c r="AGY5" i="10"/>
  <c r="AGX46" i="10"/>
  <c r="AGW45" i="10"/>
  <c r="AGW47" i="10"/>
  <c r="AGW50" i="10"/>
  <c r="AHY13" i="10" l="1"/>
  <c r="AHZ8" i="10"/>
  <c r="AHZ7" i="10"/>
  <c r="AIA4" i="10"/>
  <c r="AHZ9" i="10"/>
  <c r="AHZ12" i="10"/>
  <c r="AGW48" i="10"/>
  <c r="AGW49" i="10"/>
  <c r="AGX45" i="10"/>
  <c r="AGX50" i="10"/>
  <c r="AGX47" i="10"/>
  <c r="AGV51" i="10"/>
  <c r="AGY6" i="10"/>
  <c r="AGY46" i="10"/>
  <c r="AGZ5" i="10"/>
  <c r="AGY25" i="10"/>
  <c r="AGY10" i="10"/>
  <c r="AGW30" i="10"/>
  <c r="AGW28" i="10"/>
  <c r="AGW31" i="10"/>
  <c r="AGW27" i="10"/>
  <c r="AGV52" i="10"/>
  <c r="AGX26" i="10"/>
  <c r="AGX24" i="10"/>
  <c r="AHZ13" i="10" l="1"/>
  <c r="AIA12" i="10"/>
  <c r="AIA7" i="10"/>
  <c r="AIA9" i="10"/>
  <c r="AIB4" i="10"/>
  <c r="AIC4" i="10" s="1"/>
  <c r="AIA8" i="10"/>
  <c r="AGX48" i="10"/>
  <c r="AGX49" i="10"/>
  <c r="AGX29" i="10"/>
  <c r="AGX28" i="10"/>
  <c r="AGX31" i="10"/>
  <c r="AGX30" i="10"/>
  <c r="AGX27" i="10"/>
  <c r="AGY24" i="10"/>
  <c r="AGY29" i="10" s="1"/>
  <c r="AGY26" i="10"/>
  <c r="AGW51" i="10"/>
  <c r="AGZ46" i="10"/>
  <c r="AHA5" i="10"/>
  <c r="AGZ10" i="10"/>
  <c r="AGZ25" i="10"/>
  <c r="AGZ6" i="10"/>
  <c r="AGY50" i="10"/>
  <c r="AGY45" i="10"/>
  <c r="AGY47" i="10"/>
  <c r="AGW52" i="10"/>
  <c r="AID4" i="10" l="1"/>
  <c r="AIC7" i="10"/>
  <c r="AIC8" i="10"/>
  <c r="AIC9" i="10"/>
  <c r="AIC12" i="10"/>
  <c r="AIA13" i="10"/>
  <c r="AIB9" i="10"/>
  <c r="AIB7" i="10"/>
  <c r="AIB8" i="10"/>
  <c r="AIB12" i="10"/>
  <c r="AHA46" i="10"/>
  <c r="AHA10" i="10"/>
  <c r="AHB5" i="10"/>
  <c r="AHA6" i="10"/>
  <c r="AHA25" i="10"/>
  <c r="AGX52" i="10"/>
  <c r="AGZ50" i="10"/>
  <c r="AGZ45" i="10"/>
  <c r="AGZ47" i="10"/>
  <c r="AGX51" i="10"/>
  <c r="AGY49" i="10"/>
  <c r="AGY48" i="10"/>
  <c r="AGY52" i="10" s="1"/>
  <c r="AGZ26" i="10"/>
  <c r="AGZ24" i="10"/>
  <c r="AGZ29" i="10" s="1"/>
  <c r="AGY27" i="10"/>
  <c r="AGY31" i="10"/>
  <c r="AGY30" i="10"/>
  <c r="AGY28" i="10"/>
  <c r="AIC13" i="10" l="1"/>
  <c r="AID7" i="10"/>
  <c r="AIE4" i="10"/>
  <c r="AID12" i="10"/>
  <c r="AID9" i="10"/>
  <c r="AID8" i="10"/>
  <c r="AIB13" i="10"/>
  <c r="AGY51" i="10"/>
  <c r="AGZ49" i="10"/>
  <c r="AGZ48" i="10"/>
  <c r="AHB25" i="10"/>
  <c r="AHB46" i="10"/>
  <c r="AHC5" i="10"/>
  <c r="AHB10" i="10"/>
  <c r="AHB6" i="10"/>
  <c r="AGZ31" i="10"/>
  <c r="AGZ30" i="10"/>
  <c r="AGZ28" i="10"/>
  <c r="AGZ27" i="10"/>
  <c r="AHA26" i="10"/>
  <c r="AHA24" i="10"/>
  <c r="AHA29" i="10" s="1"/>
  <c r="AHA45" i="10"/>
  <c r="AHA47" i="10"/>
  <c r="AHA50" i="10"/>
  <c r="AID13" i="10" l="1"/>
  <c r="AIE12" i="10"/>
  <c r="AIE8" i="10"/>
  <c r="AIE7" i="10"/>
  <c r="AIF4" i="10"/>
  <c r="AIE9" i="10"/>
  <c r="AHB45" i="10"/>
  <c r="AHB50" i="10"/>
  <c r="AHB47" i="10"/>
  <c r="AGZ51" i="10"/>
  <c r="AHA49" i="10"/>
  <c r="AHA48" i="10"/>
  <c r="AHB26" i="10"/>
  <c r="AHB24" i="10"/>
  <c r="AHB29" i="10" s="1"/>
  <c r="AHA27" i="10"/>
  <c r="AHA30" i="10"/>
  <c r="AHA28" i="10"/>
  <c r="AHA31" i="10"/>
  <c r="AHC6" i="10"/>
  <c r="AHC46" i="10"/>
  <c r="AHC25" i="10"/>
  <c r="AHC10" i="10"/>
  <c r="AHD5" i="10"/>
  <c r="AGZ52" i="10"/>
  <c r="CX207" i="10"/>
  <c r="DA207" i="10"/>
  <c r="DB207" i="10"/>
  <c r="DH207" i="10"/>
  <c r="DJ207" i="10"/>
  <c r="AIE13" i="10" l="1"/>
  <c r="AIF12" i="10"/>
  <c r="AIG4" i="10"/>
  <c r="AIF8" i="10"/>
  <c r="AIF7" i="10"/>
  <c r="AIF9" i="10"/>
  <c r="AHC26" i="10"/>
  <c r="AHC24" i="10"/>
  <c r="AHC29" i="10" s="1"/>
  <c r="AHC47" i="10"/>
  <c r="AHC45" i="10"/>
  <c r="AHC50" i="10"/>
  <c r="AHA51" i="10"/>
  <c r="AHB48" i="10"/>
  <c r="AHB49" i="10"/>
  <c r="AHD46" i="10"/>
  <c r="AHD10" i="10"/>
  <c r="AHD6" i="10"/>
  <c r="AHD25" i="10"/>
  <c r="AHE5" i="10"/>
  <c r="AHA52" i="10"/>
  <c r="AHB31" i="10"/>
  <c r="AHB27" i="10"/>
  <c r="AHB30" i="10"/>
  <c r="AHB28" i="10"/>
  <c r="DH209" i="10"/>
  <c r="DH210" i="10"/>
  <c r="DH211" i="10"/>
  <c r="DH215" i="10"/>
  <c r="DH216" i="10"/>
  <c r="DB209" i="10"/>
  <c r="DB210" i="10"/>
  <c r="DB211" i="10"/>
  <c r="DB215" i="10"/>
  <c r="DB216" i="10"/>
  <c r="DA209" i="10"/>
  <c r="DA210" i="10"/>
  <c r="DA211" i="10"/>
  <c r="DA215" i="10"/>
  <c r="DA216" i="10"/>
  <c r="DJ209" i="10"/>
  <c r="DJ210" i="10"/>
  <c r="DJ211" i="10"/>
  <c r="DJ215" i="10"/>
  <c r="DJ216" i="10"/>
  <c r="CX209" i="10"/>
  <c r="CX210" i="10"/>
  <c r="CX211" i="10"/>
  <c r="CX215" i="10"/>
  <c r="CX216" i="10"/>
  <c r="AIF13" i="10" l="1"/>
  <c r="AIH4" i="10"/>
  <c r="AIG7" i="10"/>
  <c r="AIG9" i="10"/>
  <c r="AIG8" i="10"/>
  <c r="AIG12" i="10"/>
  <c r="AHB52" i="10"/>
  <c r="AHE25" i="10"/>
  <c r="AHE46" i="10"/>
  <c r="AHE10" i="10"/>
  <c r="AHF5" i="10"/>
  <c r="AHE6" i="10"/>
  <c r="AHD50" i="10"/>
  <c r="AHD47" i="10"/>
  <c r="AHD45" i="10"/>
  <c r="AHC30" i="10"/>
  <c r="AHC27" i="10"/>
  <c r="AHC31" i="10"/>
  <c r="AHC28" i="10"/>
  <c r="AHC49" i="10"/>
  <c r="AHC48" i="10"/>
  <c r="AHD26" i="10"/>
  <c r="AHD24" i="10"/>
  <c r="AHB51" i="10"/>
  <c r="AIG13" i="10" l="1"/>
  <c r="AIH8" i="10"/>
  <c r="AIH12" i="10"/>
  <c r="AII4" i="10"/>
  <c r="AIJ4" i="10" s="1"/>
  <c r="AIH7" i="10"/>
  <c r="AIH9" i="10"/>
  <c r="AHE24" i="10"/>
  <c r="AHE29" i="10" s="1"/>
  <c r="AHE26" i="10"/>
  <c r="AHC51" i="10"/>
  <c r="AHG5" i="10"/>
  <c r="AHF46" i="10"/>
  <c r="AHF25" i="10"/>
  <c r="AHF10" i="10"/>
  <c r="AHF6" i="10"/>
  <c r="AHD48" i="10"/>
  <c r="AHD49" i="10"/>
  <c r="AHD29" i="10"/>
  <c r="AHD30" i="10"/>
  <c r="AHD27" i="10"/>
  <c r="AHD31" i="10"/>
  <c r="AHD28" i="10"/>
  <c r="AHC52" i="10"/>
  <c r="AHE50" i="10"/>
  <c r="AHE45" i="10"/>
  <c r="AHE47" i="10"/>
  <c r="AIK4" i="10" l="1"/>
  <c r="AIJ8" i="10"/>
  <c r="AIJ7" i="10"/>
  <c r="AIJ12" i="10"/>
  <c r="AIJ9" i="10"/>
  <c r="AIH13" i="10"/>
  <c r="AII7" i="10"/>
  <c r="AII9" i="10"/>
  <c r="AII12" i="10"/>
  <c r="AII8" i="10"/>
  <c r="AHF26" i="10"/>
  <c r="AHF24" i="10"/>
  <c r="AHD51" i="10"/>
  <c r="AHF47" i="10"/>
  <c r="AHF50" i="10"/>
  <c r="AHF45" i="10"/>
  <c r="AHG46" i="10"/>
  <c r="AHG25" i="10"/>
  <c r="AHH5" i="10"/>
  <c r="AHG6" i="10"/>
  <c r="AHG10" i="10"/>
  <c r="AHE27" i="10"/>
  <c r="AHE31" i="10"/>
  <c r="AHE30" i="10"/>
  <c r="AHE28" i="10"/>
  <c r="AHD52" i="10"/>
  <c r="AHE48" i="10"/>
  <c r="AHE49" i="10"/>
  <c r="AIJ13" i="10" l="1"/>
  <c r="AIK12" i="10"/>
  <c r="AIK9" i="10"/>
  <c r="AIK7" i="10"/>
  <c r="AIK8" i="10"/>
  <c r="AIL4" i="10"/>
  <c r="AII13" i="10"/>
  <c r="AHF29" i="10"/>
  <c r="AHF28" i="10"/>
  <c r="AHF27" i="10"/>
  <c r="AHF31" i="10"/>
  <c r="AHF30" i="10"/>
  <c r="AHE51" i="10"/>
  <c r="AHG50" i="10"/>
  <c r="AHG45" i="10"/>
  <c r="AHG47" i="10"/>
  <c r="AHG26" i="10"/>
  <c r="AHG24" i="10"/>
  <c r="AHG29" i="10" s="1"/>
  <c r="AHF48" i="10"/>
  <c r="AHF49" i="10"/>
  <c r="AHE52" i="10"/>
  <c r="AHI5" i="10"/>
  <c r="AHH46" i="10"/>
  <c r="AHH25" i="10"/>
  <c r="AHH6" i="10"/>
  <c r="AHH10" i="10"/>
  <c r="AIK13" i="10" l="1"/>
  <c r="AIL9" i="10"/>
  <c r="AIL12" i="10"/>
  <c r="AIL8" i="10"/>
  <c r="AIL7" i="10"/>
  <c r="AIM4" i="10"/>
  <c r="AHF51" i="10"/>
  <c r="AHH45" i="10"/>
  <c r="AHH47" i="10"/>
  <c r="AHH50" i="10"/>
  <c r="AHG48" i="10"/>
  <c r="AHG49" i="10"/>
  <c r="AHH26" i="10"/>
  <c r="AHH24" i="10"/>
  <c r="AHH29" i="10" s="1"/>
  <c r="AHF52" i="10"/>
  <c r="AHJ5" i="10"/>
  <c r="AHI46" i="10"/>
  <c r="AHI6" i="10"/>
  <c r="AHI25" i="10"/>
  <c r="AHI10" i="10"/>
  <c r="AHG30" i="10"/>
  <c r="AHG27" i="10"/>
  <c r="AHG28" i="10"/>
  <c r="AHG31" i="10"/>
  <c r="AIL13" i="10" l="1"/>
  <c r="AIN4" i="10"/>
  <c r="AIM8" i="10"/>
  <c r="AIM9" i="10"/>
  <c r="AIM12" i="10"/>
  <c r="AIM7" i="10"/>
  <c r="AHI24" i="10"/>
  <c r="AHI26" i="10"/>
  <c r="AHJ25" i="10"/>
  <c r="AHJ6" i="10"/>
  <c r="AHJ46" i="10"/>
  <c r="AHK5" i="10"/>
  <c r="AHJ10" i="10"/>
  <c r="AHG52" i="10"/>
  <c r="AHH31" i="10"/>
  <c r="AHH27" i="10"/>
  <c r="AHH28" i="10"/>
  <c r="AHH30" i="10"/>
  <c r="AHI47" i="10"/>
  <c r="AHI50" i="10"/>
  <c r="AHI45" i="10"/>
  <c r="AHG51" i="10"/>
  <c r="AHH49" i="10"/>
  <c r="AHH48" i="10"/>
  <c r="AIM13" i="10" l="1"/>
  <c r="AIO4" i="10"/>
  <c r="AIP4" i="10" s="1"/>
  <c r="AIN9" i="10"/>
  <c r="AIN8" i="10"/>
  <c r="AIN12" i="10"/>
  <c r="AIN7" i="10"/>
  <c r="AHI28" i="10"/>
  <c r="AHI27" i="10"/>
  <c r="AHI30" i="10"/>
  <c r="AHI31" i="10"/>
  <c r="AHJ24" i="10"/>
  <c r="AHJ26" i="10"/>
  <c r="AHH52" i="10"/>
  <c r="AHK46" i="10"/>
  <c r="AHK6" i="10"/>
  <c r="AHK10" i="10"/>
  <c r="AHK25" i="10"/>
  <c r="AHL5" i="10"/>
  <c r="AHI29" i="10"/>
  <c r="AHH51" i="10"/>
  <c r="AHI49" i="10"/>
  <c r="AHI48" i="10"/>
  <c r="AHJ45" i="10"/>
  <c r="AHJ47" i="10"/>
  <c r="AHJ50" i="10"/>
  <c r="AIP9" i="10" l="1"/>
  <c r="AIP8" i="10"/>
  <c r="AIQ4" i="10"/>
  <c r="AIP7" i="10"/>
  <c r="AIP12" i="10"/>
  <c r="AIN13" i="10"/>
  <c r="AIO9" i="10"/>
  <c r="AIO8" i="10"/>
  <c r="AIO7" i="10"/>
  <c r="AIO12" i="10"/>
  <c r="AHK26" i="10"/>
  <c r="AHK24" i="10"/>
  <c r="AHK29" i="10" s="1"/>
  <c r="AHJ48" i="10"/>
  <c r="AHJ52" i="10" s="1"/>
  <c r="AHJ49" i="10"/>
  <c r="AHI52" i="10"/>
  <c r="AHJ28" i="10"/>
  <c r="AHJ30" i="10"/>
  <c r="AHJ27" i="10"/>
  <c r="AHJ31" i="10"/>
  <c r="AHI51" i="10"/>
  <c r="AHL10" i="10"/>
  <c r="AHL46" i="10"/>
  <c r="AHM5" i="10"/>
  <c r="AHL25" i="10"/>
  <c r="AHL6" i="10"/>
  <c r="AHK50" i="10"/>
  <c r="AHK45" i="10"/>
  <c r="AHK47" i="10"/>
  <c r="AHJ29" i="10"/>
  <c r="AIP13" i="10" l="1"/>
  <c r="AIQ9" i="10"/>
  <c r="AIQ8" i="10"/>
  <c r="AIQ7" i="10"/>
  <c r="AIR4" i="10"/>
  <c r="AIQ12" i="10"/>
  <c r="AIO13" i="10"/>
  <c r="AHM10" i="10"/>
  <c r="AHM25" i="10"/>
  <c r="AHM6" i="10"/>
  <c r="AHM46" i="10"/>
  <c r="AHN5" i="10"/>
  <c r="AHL47" i="10"/>
  <c r="AHL45" i="10"/>
  <c r="AHL50" i="10"/>
  <c r="AHK31" i="10"/>
  <c r="AHK30" i="10"/>
  <c r="AHK27" i="10"/>
  <c r="AHK28" i="10"/>
  <c r="AHK49" i="10"/>
  <c r="AHK48" i="10"/>
  <c r="AHK52" i="10" s="1"/>
  <c r="AHL24" i="10"/>
  <c r="AHL29" i="10" s="1"/>
  <c r="AHL26" i="10"/>
  <c r="AHJ51" i="10"/>
  <c r="AIQ13" i="10" l="1"/>
  <c r="AIS4" i="10"/>
  <c r="AIR7" i="10"/>
  <c r="AIR12" i="10"/>
  <c r="AIR9" i="10"/>
  <c r="AIR8" i="10"/>
  <c r="AHM24" i="10"/>
  <c r="AHM26" i="10"/>
  <c r="AHO5" i="10"/>
  <c r="AHN25" i="10"/>
  <c r="AHN10" i="10"/>
  <c r="AHN46" i="10"/>
  <c r="AHN6" i="10"/>
  <c r="AHL30" i="10"/>
  <c r="AHL28" i="10"/>
  <c r="AHL27" i="10"/>
  <c r="AHL31" i="10"/>
  <c r="AHL49" i="10"/>
  <c r="AHL48" i="10"/>
  <c r="AHL52" i="10" s="1"/>
  <c r="AHM47" i="10"/>
  <c r="AHM50" i="10"/>
  <c r="AHM45" i="10"/>
  <c r="AHK51" i="10"/>
  <c r="AIT4" i="10" l="1"/>
  <c r="AIS8" i="10"/>
  <c r="AIS7" i="10"/>
  <c r="AIS12" i="10"/>
  <c r="AIS9" i="10"/>
  <c r="AIR13" i="10"/>
  <c r="AHN47" i="10"/>
  <c r="AHN45" i="10"/>
  <c r="AHN50" i="10"/>
  <c r="AHM48" i="10"/>
  <c r="AHM49" i="10"/>
  <c r="AHP5" i="10"/>
  <c r="AHO25" i="10"/>
  <c r="AHO6" i="10"/>
  <c r="AHO46" i="10"/>
  <c r="AHO10" i="10"/>
  <c r="AHM27" i="10"/>
  <c r="AHM30" i="10"/>
  <c r="AHM31" i="10"/>
  <c r="AHM28" i="10"/>
  <c r="AHL51" i="10"/>
  <c r="AHN24" i="10"/>
  <c r="AHN26" i="10"/>
  <c r="AHM29" i="10"/>
  <c r="AIS13" i="10" l="1"/>
  <c r="AIT7" i="10"/>
  <c r="AIT9" i="10"/>
  <c r="AIT8" i="10"/>
  <c r="AIT12" i="10"/>
  <c r="AIU4" i="10"/>
  <c r="AHO45" i="10"/>
  <c r="AHO47" i="10"/>
  <c r="AHN48" i="10"/>
  <c r="AHN52" i="10" s="1"/>
  <c r="AHN49" i="10"/>
  <c r="AHO24" i="10"/>
  <c r="AHO29" i="10" s="1"/>
  <c r="AHO26" i="10"/>
  <c r="AHN31" i="10"/>
  <c r="AHN28" i="10"/>
  <c r="AHN27" i="10"/>
  <c r="AHN30" i="10"/>
  <c r="AHM52" i="10"/>
  <c r="AHN29" i="10"/>
  <c r="AHQ5" i="10"/>
  <c r="AHP46" i="10"/>
  <c r="AHP6" i="10"/>
  <c r="AHP25" i="10"/>
  <c r="AHP10" i="10"/>
  <c r="AHM51" i="10"/>
  <c r="AIT13" i="10" l="1"/>
  <c r="AIU9" i="10"/>
  <c r="AIU7" i="10"/>
  <c r="AIV4" i="10"/>
  <c r="AIU12" i="10"/>
  <c r="AIU8" i="10"/>
  <c r="AHP26" i="10"/>
  <c r="AHP24" i="10"/>
  <c r="AHP29" i="10" s="1"/>
  <c r="AHN51" i="10"/>
  <c r="AHO48" i="10"/>
  <c r="AHO49" i="10"/>
  <c r="AHP45" i="10"/>
  <c r="AHP47" i="10"/>
  <c r="AHQ46" i="10"/>
  <c r="AHR5" i="10"/>
  <c r="AHQ25" i="10"/>
  <c r="AHQ6" i="10"/>
  <c r="AHQ10" i="10"/>
  <c r="AHO28" i="10"/>
  <c r="AHO27" i="10"/>
  <c r="AHO31" i="10"/>
  <c r="AIU13" i="10" l="1"/>
  <c r="AIV8" i="10"/>
  <c r="AIV7" i="10"/>
  <c r="AIW4" i="10"/>
  <c r="AIX4" i="10" s="1"/>
  <c r="AIV9" i="10"/>
  <c r="AIV12" i="10"/>
  <c r="AHR25" i="10"/>
  <c r="AHR46" i="10"/>
  <c r="AHS5" i="10"/>
  <c r="AHR6" i="10"/>
  <c r="AHR10" i="10"/>
  <c r="AHP48" i="10"/>
  <c r="AHP52" i="10" s="1"/>
  <c r="AHP49" i="10"/>
  <c r="AHP31" i="10"/>
  <c r="AHP28" i="10"/>
  <c r="AHP27" i="10"/>
  <c r="AHQ24" i="10"/>
  <c r="AHQ26" i="10"/>
  <c r="AHQ45" i="10"/>
  <c r="AHQ47" i="10"/>
  <c r="AHO51" i="10"/>
  <c r="AHO52" i="10"/>
  <c r="AIY4" i="10" l="1"/>
  <c r="AIX9" i="10"/>
  <c r="AIX7" i="10"/>
  <c r="AIX8" i="10"/>
  <c r="AIX12" i="10"/>
  <c r="AIV13" i="10"/>
  <c r="AIW8" i="10"/>
  <c r="AIW9" i="10"/>
  <c r="AIW7" i="10"/>
  <c r="AIW12" i="10"/>
  <c r="AHQ29" i="10"/>
  <c r="AHQ27" i="10"/>
  <c r="AHQ31" i="10"/>
  <c r="AHQ28" i="10"/>
  <c r="AHS46" i="10"/>
  <c r="AHS6" i="10"/>
  <c r="AHT5" i="10"/>
  <c r="AHS25" i="10"/>
  <c r="AHS10" i="10"/>
  <c r="AHQ48" i="10"/>
  <c r="AHQ52" i="10" s="1"/>
  <c r="AHQ49" i="10"/>
  <c r="AHR45" i="10"/>
  <c r="AHR47" i="10"/>
  <c r="AHR26" i="10"/>
  <c r="AHR24" i="10"/>
  <c r="AHR29" i="10" s="1"/>
  <c r="AHP51" i="10"/>
  <c r="AIX13" i="10" l="1"/>
  <c r="AIY7" i="10"/>
  <c r="AIY12" i="10"/>
  <c r="AIY9" i="10"/>
  <c r="AIZ4" i="10"/>
  <c r="AIY8" i="10"/>
  <c r="AIW13" i="10"/>
  <c r="AHR27" i="10"/>
  <c r="AHR31" i="10"/>
  <c r="AHR28" i="10"/>
  <c r="AHR48" i="10"/>
  <c r="AHR49" i="10"/>
  <c r="AHQ51" i="10"/>
  <c r="AHS45" i="10"/>
  <c r="AHS47" i="10"/>
  <c r="AHT46" i="10"/>
  <c r="AHT6" i="10"/>
  <c r="AHT25" i="10"/>
  <c r="AHU5" i="10"/>
  <c r="AHV5" i="10" s="1"/>
  <c r="AHT10" i="10"/>
  <c r="AHS24" i="10"/>
  <c r="AHS26" i="10"/>
  <c r="AIZ8" i="10" l="1"/>
  <c r="AIZ7" i="10"/>
  <c r="AIZ12" i="10"/>
  <c r="AJA4" i="10"/>
  <c r="AIZ9" i="10"/>
  <c r="AIY13" i="10"/>
  <c r="AHV46" i="10"/>
  <c r="AHV6" i="10"/>
  <c r="AHV25" i="10"/>
  <c r="AHW5" i="10"/>
  <c r="AHV10" i="10"/>
  <c r="AHT24" i="10"/>
  <c r="AHT26" i="10"/>
  <c r="AHS29" i="10"/>
  <c r="AHS31" i="10"/>
  <c r="AHS28" i="10"/>
  <c r="AHS27" i="10"/>
  <c r="AHT47" i="10"/>
  <c r="AHT45" i="10"/>
  <c r="AHR52" i="10"/>
  <c r="AHU46" i="10"/>
  <c r="AHU6" i="10"/>
  <c r="AHU25" i="10"/>
  <c r="AHU10" i="10"/>
  <c r="AHS48" i="10"/>
  <c r="AHS49" i="10"/>
  <c r="AHR51" i="10"/>
  <c r="AIZ13" i="10" l="1"/>
  <c r="AJA12" i="10"/>
  <c r="AJA7" i="10"/>
  <c r="AJA9" i="10"/>
  <c r="AJB4" i="10"/>
  <c r="AJA8" i="10"/>
  <c r="AHV26" i="10"/>
  <c r="AHV24" i="10"/>
  <c r="AHV29" i="10" s="1"/>
  <c r="AHX5" i="10"/>
  <c r="AHW46" i="10"/>
  <c r="AHW25" i="10"/>
  <c r="AHW6" i="10"/>
  <c r="AHW10" i="10"/>
  <c r="AHV45" i="10"/>
  <c r="AHV47" i="10"/>
  <c r="AHV50" i="10"/>
  <c r="AHS51" i="10"/>
  <c r="AHU45" i="10"/>
  <c r="AHU47" i="10"/>
  <c r="AHU50" i="10"/>
  <c r="AHS52" i="10"/>
  <c r="AHU26" i="10"/>
  <c r="AHU24" i="10"/>
  <c r="AHU29" i="10" s="1"/>
  <c r="AHT48" i="10"/>
  <c r="AHT49" i="10"/>
  <c r="AHT29" i="10"/>
  <c r="AHT28" i="10"/>
  <c r="AHT27" i="10"/>
  <c r="AHT31" i="10"/>
  <c r="AJA13" i="10" l="1"/>
  <c r="AJB7" i="10"/>
  <c r="AJB12" i="10"/>
  <c r="AJB8" i="10"/>
  <c r="AJB9" i="10"/>
  <c r="AJC4" i="10"/>
  <c r="AJD4" i="10" s="1"/>
  <c r="AHV48" i="10"/>
  <c r="AHV49" i="10"/>
  <c r="AHW45" i="10"/>
  <c r="AHW47" i="10"/>
  <c r="AHW50" i="10"/>
  <c r="AHX6" i="10"/>
  <c r="AHX46" i="10"/>
  <c r="AHX25" i="10"/>
  <c r="AHY5" i="10"/>
  <c r="AHX10" i="10"/>
  <c r="AHW24" i="10"/>
  <c r="AHW26" i="10"/>
  <c r="AHV27" i="10"/>
  <c r="AHV28" i="10"/>
  <c r="AHV31" i="10"/>
  <c r="AHV30" i="10"/>
  <c r="AHT51" i="10"/>
  <c r="AHT52" i="10"/>
  <c r="AHU48" i="10"/>
  <c r="AHU49" i="10"/>
  <c r="AHU27" i="10"/>
  <c r="AHU31" i="10"/>
  <c r="AHU28" i="10"/>
  <c r="AHU30" i="10"/>
  <c r="AJE4" i="10" l="1"/>
  <c r="AJD9" i="10"/>
  <c r="AJD8" i="10"/>
  <c r="AJD12" i="10"/>
  <c r="AJD7" i="10"/>
  <c r="AJB13" i="10"/>
  <c r="AJC9" i="10"/>
  <c r="AJC8" i="10"/>
  <c r="AJC7" i="10"/>
  <c r="AJC12" i="10"/>
  <c r="AHW27" i="10"/>
  <c r="AHW28" i="10"/>
  <c r="AHW31" i="10"/>
  <c r="AHW30" i="10"/>
  <c r="AHX45" i="10"/>
  <c r="AHX47" i="10"/>
  <c r="AHX50" i="10"/>
  <c r="AHW48" i="10"/>
  <c r="AHW49" i="10"/>
  <c r="AHW51" i="10" s="1"/>
  <c r="AHW29" i="10"/>
  <c r="AHY46" i="10"/>
  <c r="AHY25" i="10"/>
  <c r="AHZ5" i="10"/>
  <c r="AHY6" i="10"/>
  <c r="AHY10" i="10"/>
  <c r="AHX24" i="10"/>
  <c r="AHX26" i="10"/>
  <c r="AHV52" i="10"/>
  <c r="AHV51" i="10"/>
  <c r="AHU51" i="10"/>
  <c r="AHU52" i="10"/>
  <c r="AJD13" i="10" l="1"/>
  <c r="AJE8" i="10"/>
  <c r="AJF4" i="10"/>
  <c r="AJE9" i="10"/>
  <c r="AJE7" i="10"/>
  <c r="AJE12" i="10"/>
  <c r="AJC13" i="10"/>
  <c r="AHW52" i="10"/>
  <c r="AHY24" i="10"/>
  <c r="AHY29" i="10" s="1"/>
  <c r="AHY26" i="10"/>
  <c r="AHX27" i="10"/>
  <c r="AHX28" i="10"/>
  <c r="AHX31" i="10"/>
  <c r="AHX30" i="10"/>
  <c r="AHZ25" i="10"/>
  <c r="AHZ46" i="10"/>
  <c r="AIA5" i="10"/>
  <c r="AHZ6" i="10"/>
  <c r="AHZ10" i="10"/>
  <c r="AHY45" i="10"/>
  <c r="AHY47" i="10"/>
  <c r="AHY50" i="10"/>
  <c r="AHX48" i="10"/>
  <c r="AHX49" i="10"/>
  <c r="AHX29" i="10"/>
  <c r="AHO30" i="10"/>
  <c r="AJE13" i="10" l="1"/>
  <c r="AJF12" i="10"/>
  <c r="AJF7" i="10"/>
  <c r="AJF8" i="10"/>
  <c r="AJF9" i="10"/>
  <c r="AJG4" i="10"/>
  <c r="AHX51" i="10"/>
  <c r="AHX52" i="10"/>
  <c r="AHY28" i="10"/>
  <c r="AHY27" i="10"/>
  <c r="AHY31" i="10"/>
  <c r="AHY30" i="10"/>
  <c r="AIA46" i="10"/>
  <c r="AIA25" i="10"/>
  <c r="AIB5" i="10"/>
  <c r="AIC5" i="10" s="1"/>
  <c r="AIA6" i="10"/>
  <c r="AIA10" i="10"/>
  <c r="AHY48" i="10"/>
  <c r="AHY49" i="10"/>
  <c r="AHZ45" i="10"/>
  <c r="AHZ47" i="10"/>
  <c r="AHZ50" i="10"/>
  <c r="AHZ24" i="10"/>
  <c r="AHZ26" i="10"/>
  <c r="AHP30" i="10"/>
  <c r="AJF13" i="10" l="1"/>
  <c r="AJG8" i="10"/>
  <c r="AJH4" i="10"/>
  <c r="AJG12" i="10"/>
  <c r="AJG7" i="10"/>
  <c r="AJG9" i="10"/>
  <c r="AIC6" i="10"/>
  <c r="AIC46" i="10"/>
  <c r="AID5" i="10"/>
  <c r="AIC25" i="10"/>
  <c r="AIC10" i="10"/>
  <c r="AIA26" i="10"/>
  <c r="AIA24" i="10"/>
  <c r="AIA29" i="10" s="1"/>
  <c r="AIA45" i="10"/>
  <c r="AIA47" i="10"/>
  <c r="AIA50" i="10"/>
  <c r="AHY52" i="10"/>
  <c r="AHZ27" i="10"/>
  <c r="AHZ28" i="10"/>
  <c r="AHZ31" i="10"/>
  <c r="AHZ30" i="10"/>
  <c r="AHZ48" i="10"/>
  <c r="AHZ49" i="10"/>
  <c r="AHZ29" i="10"/>
  <c r="AIB46" i="10"/>
  <c r="AIB25" i="10"/>
  <c r="AIB6" i="10"/>
  <c r="AIB10" i="10"/>
  <c r="AHY51" i="10"/>
  <c r="AHQ30" i="10"/>
  <c r="AJG13" i="10" l="1"/>
  <c r="AJH8" i="10"/>
  <c r="AJH7" i="10"/>
  <c r="AJH12" i="10"/>
  <c r="AJI4" i="10"/>
  <c r="AJH9" i="10"/>
  <c r="AIC47" i="10"/>
  <c r="AIC45" i="10"/>
  <c r="AIC50" i="10"/>
  <c r="AIC26" i="10"/>
  <c r="AIC24" i="10"/>
  <c r="AID46" i="10"/>
  <c r="AIE5" i="10"/>
  <c r="AID6" i="10"/>
  <c r="AID25" i="10"/>
  <c r="AID10" i="10"/>
  <c r="AIA48" i="10"/>
  <c r="AIA49" i="10"/>
  <c r="AHZ52" i="10"/>
  <c r="AIB24" i="10"/>
  <c r="AIB26" i="10"/>
  <c r="AHZ51" i="10"/>
  <c r="AIB45" i="10"/>
  <c r="AIB47" i="10"/>
  <c r="AIB50" i="10"/>
  <c r="AIA27" i="10"/>
  <c r="AIA31" i="10"/>
  <c r="AIA28" i="10"/>
  <c r="AIA30" i="10"/>
  <c r="CZ207" i="10"/>
  <c r="CW207" i="10"/>
  <c r="CQ207" i="10"/>
  <c r="CY207" i="10"/>
  <c r="CT207" i="10"/>
  <c r="CV207" i="10"/>
  <c r="DD207" i="10"/>
  <c r="DC207" i="10"/>
  <c r="DI207" i="10"/>
  <c r="AHR30" i="10"/>
  <c r="AJH13" i="10" l="1"/>
  <c r="AJI8" i="10"/>
  <c r="AJI7" i="10"/>
  <c r="AJJ4" i="10"/>
  <c r="AJK4" i="10" s="1"/>
  <c r="AJI12" i="10"/>
  <c r="AJI9" i="10"/>
  <c r="AID45" i="10"/>
  <c r="AID47" i="10"/>
  <c r="AID50" i="10"/>
  <c r="AID26" i="10"/>
  <c r="AID24" i="10"/>
  <c r="AIC29" i="10"/>
  <c r="AIC31" i="10"/>
  <c r="AIC28" i="10"/>
  <c r="AIC27" i="10"/>
  <c r="AIC30" i="10"/>
  <c r="AIC48" i="10"/>
  <c r="AIC49" i="10"/>
  <c r="AIE46" i="10"/>
  <c r="AIF5" i="10"/>
  <c r="AIE6" i="10"/>
  <c r="AIE25" i="10"/>
  <c r="AIE10" i="10"/>
  <c r="AIA52" i="10"/>
  <c r="AIB28" i="10"/>
  <c r="AIB27" i="10"/>
  <c r="AIB31" i="10"/>
  <c r="AIB30" i="10"/>
  <c r="AIB48" i="10"/>
  <c r="AIB49" i="10"/>
  <c r="AIA51" i="10"/>
  <c r="AIB29" i="10"/>
  <c r="DI209" i="10"/>
  <c r="DI210" i="10"/>
  <c r="DI211" i="10"/>
  <c r="DI215" i="10"/>
  <c r="DI216" i="10"/>
  <c r="CT209" i="10"/>
  <c r="CT210" i="10"/>
  <c r="CT211" i="10"/>
  <c r="CT215" i="10"/>
  <c r="CT216" i="10"/>
  <c r="CZ209" i="10"/>
  <c r="CZ210" i="10"/>
  <c r="CZ211" i="10"/>
  <c r="CZ215" i="10"/>
  <c r="CZ216" i="10"/>
  <c r="DC209" i="10"/>
  <c r="DC210" i="10"/>
  <c r="DC211" i="10"/>
  <c r="DC215" i="10"/>
  <c r="DC216" i="10"/>
  <c r="CY209" i="10"/>
  <c r="CY211" i="10"/>
  <c r="CY210" i="10"/>
  <c r="CY215" i="10"/>
  <c r="CY216" i="10"/>
  <c r="DD209" i="10"/>
  <c r="DD210" i="10"/>
  <c r="DD211" i="10"/>
  <c r="DD215" i="10"/>
  <c r="DD216" i="10"/>
  <c r="CQ209" i="10"/>
  <c r="CQ210" i="10"/>
  <c r="CQ211" i="10"/>
  <c r="CQ215" i="10"/>
  <c r="CQ216" i="10"/>
  <c r="AHS30" i="10"/>
  <c r="CV209" i="10"/>
  <c r="CV210" i="10"/>
  <c r="CV211" i="10"/>
  <c r="CV215" i="10"/>
  <c r="CV216" i="10"/>
  <c r="CW209" i="10"/>
  <c r="CW210" i="10"/>
  <c r="CW211" i="10"/>
  <c r="CW215" i="10"/>
  <c r="CW216" i="10"/>
  <c r="AJK8" i="10" l="1"/>
  <c r="AJK9" i="10"/>
  <c r="AJK7" i="10"/>
  <c r="AJK12" i="10"/>
  <c r="AJL4" i="10"/>
  <c r="AJI13" i="10"/>
  <c r="AJJ9" i="10"/>
  <c r="AJJ12" i="10"/>
  <c r="AJJ7" i="10"/>
  <c r="AJJ8" i="10"/>
  <c r="AIE24" i="10"/>
  <c r="AIE26" i="10"/>
  <c r="AID28" i="10"/>
  <c r="AID27" i="10"/>
  <c r="AID31" i="10"/>
  <c r="AID30" i="10"/>
  <c r="AID48" i="10"/>
  <c r="AID49" i="10"/>
  <c r="AIF46" i="10"/>
  <c r="AIF6" i="10"/>
  <c r="AIG5" i="10"/>
  <c r="AIF25" i="10"/>
  <c r="AIF10" i="10"/>
  <c r="AIE45" i="10"/>
  <c r="AIE47" i="10"/>
  <c r="AIE50" i="10"/>
  <c r="AID29" i="10"/>
  <c r="AIC51" i="10"/>
  <c r="AIC52" i="10"/>
  <c r="AIB51" i="10"/>
  <c r="AIB52" i="10"/>
  <c r="AHS50" i="10"/>
  <c r="AHR50" i="10"/>
  <c r="AHQ50" i="10"/>
  <c r="AHT50" i="10"/>
  <c r="AHP50" i="10"/>
  <c r="AHO50" i="10"/>
  <c r="AHT30" i="10"/>
  <c r="AJK13" i="10" l="1"/>
  <c r="AJL9" i="10"/>
  <c r="AJL12" i="10"/>
  <c r="AJL7" i="10"/>
  <c r="AJL8" i="10"/>
  <c r="AJM4" i="10"/>
  <c r="AJJ13" i="10"/>
  <c r="AID52" i="10"/>
  <c r="AIG46" i="10"/>
  <c r="AIG6" i="10"/>
  <c r="AIH5" i="10"/>
  <c r="AIG25" i="10"/>
  <c r="AIG10" i="10"/>
  <c r="AIE29" i="10"/>
  <c r="AIE27" i="10"/>
  <c r="AIE31" i="10"/>
  <c r="AIE28" i="10"/>
  <c r="AIE30" i="10"/>
  <c r="AIE48" i="10"/>
  <c r="AIE49" i="10"/>
  <c r="AIF45" i="10"/>
  <c r="AIF47" i="10"/>
  <c r="AIF50" i="10"/>
  <c r="AID51" i="10"/>
  <c r="AIF24" i="10"/>
  <c r="AIF26" i="10"/>
  <c r="AJM9" i="10" l="1"/>
  <c r="AJM7" i="10"/>
  <c r="AJM12" i="10"/>
  <c r="AJN4" i="10"/>
  <c r="AJM8" i="10"/>
  <c r="AJL13" i="10"/>
  <c r="AIG24" i="10"/>
  <c r="AIG26" i="10"/>
  <c r="AIF48" i="10"/>
  <c r="AIF49" i="10"/>
  <c r="AIF29" i="10"/>
  <c r="AIF27" i="10"/>
  <c r="AIF31" i="10"/>
  <c r="AIF28" i="10"/>
  <c r="AIF30" i="10"/>
  <c r="AIE51" i="10"/>
  <c r="AIH46" i="10"/>
  <c r="AII5" i="10"/>
  <c r="AIH6" i="10"/>
  <c r="AIH25" i="10"/>
  <c r="AIH10" i="10"/>
  <c r="AIE52" i="10"/>
  <c r="AIG45" i="10"/>
  <c r="AIG47" i="10"/>
  <c r="AIG50" i="10"/>
  <c r="AJN12" i="10" l="1"/>
  <c r="AJO4" i="10"/>
  <c r="AJN9" i="10"/>
  <c r="AJN8" i="10"/>
  <c r="AJN7" i="10"/>
  <c r="AJM13" i="10"/>
  <c r="AIJ5" i="10"/>
  <c r="AIF51" i="10"/>
  <c r="AIH26" i="10"/>
  <c r="AIH24" i="10"/>
  <c r="AIH29" i="10" s="1"/>
  <c r="AIG48" i="10"/>
  <c r="AIG49" i="10"/>
  <c r="AIF52" i="10"/>
  <c r="AII46" i="10"/>
  <c r="AII6" i="10"/>
  <c r="AII25" i="10"/>
  <c r="AII10" i="10"/>
  <c r="AIG29" i="10"/>
  <c r="AIG27" i="10"/>
  <c r="AIG28" i="10"/>
  <c r="AIG31" i="10"/>
  <c r="AIG30" i="10"/>
  <c r="AIH47" i="10"/>
  <c r="AIH45" i="10"/>
  <c r="AIH50" i="10"/>
  <c r="AIJ10" i="10" l="1"/>
  <c r="AJN13" i="10"/>
  <c r="AJO12" i="10"/>
  <c r="AJP4" i="10"/>
  <c r="AJO9" i="10"/>
  <c r="AJO7" i="10"/>
  <c r="AJO8" i="10"/>
  <c r="AIK5" i="10"/>
  <c r="AIJ25" i="10"/>
  <c r="AIJ24" i="10" s="1"/>
  <c r="AIJ29" i="10" s="1"/>
  <c r="AIJ6" i="10"/>
  <c r="AIJ46" i="10"/>
  <c r="AIJ50" i="10" s="1"/>
  <c r="AIG52" i="10"/>
  <c r="AIH48" i="10"/>
  <c r="AIH49" i="10"/>
  <c r="AIG51" i="10"/>
  <c r="AII45" i="10"/>
  <c r="AII47" i="10"/>
  <c r="AII50" i="10"/>
  <c r="AIH27" i="10"/>
  <c r="AIH31" i="10"/>
  <c r="AIH28" i="10"/>
  <c r="AIH30" i="10"/>
  <c r="AII26" i="10"/>
  <c r="AII24" i="10"/>
  <c r="CR207" i="10"/>
  <c r="AIJ26" i="10" l="1"/>
  <c r="AIJ45" i="10"/>
  <c r="AIJ48" i="10" s="1"/>
  <c r="AIK6" i="10"/>
  <c r="AIK25" i="10"/>
  <c r="AIK26" i="10" s="1"/>
  <c r="AIK10" i="10"/>
  <c r="AIL5" i="10"/>
  <c r="AJO13" i="10"/>
  <c r="AIK46" i="10"/>
  <c r="AIK45" i="10" s="1"/>
  <c r="AJP8" i="10"/>
  <c r="AJP12" i="10"/>
  <c r="AJQ4" i="10"/>
  <c r="AJP9" i="10"/>
  <c r="AJP7" i="10"/>
  <c r="AIJ47" i="10"/>
  <c r="AIJ28" i="10"/>
  <c r="AIJ27" i="10"/>
  <c r="AIJ31" i="10"/>
  <c r="AIJ30" i="10"/>
  <c r="AIH51" i="10"/>
  <c r="AII29" i="10"/>
  <c r="AII27" i="10"/>
  <c r="AII31" i="10"/>
  <c r="AII28" i="10"/>
  <c r="AII30" i="10"/>
  <c r="AII48" i="10"/>
  <c r="AII49" i="10"/>
  <c r="AIH52" i="10"/>
  <c r="CR209" i="10"/>
  <c r="CR210" i="10"/>
  <c r="CR211" i="10"/>
  <c r="CR215" i="10"/>
  <c r="CR216" i="10"/>
  <c r="AIJ49" i="10" l="1"/>
  <c r="AIJ51" i="10" s="1"/>
  <c r="AIL10" i="10"/>
  <c r="AIL46" i="10"/>
  <c r="AIL45" i="10" s="1"/>
  <c r="AIK24" i="10"/>
  <c r="AIK29" i="10" s="1"/>
  <c r="AIK47" i="10"/>
  <c r="AIL6" i="10"/>
  <c r="AIK50" i="10"/>
  <c r="AJP13" i="10"/>
  <c r="AIM5" i="10"/>
  <c r="AIL25" i="10"/>
  <c r="AIL26" i="10" s="1"/>
  <c r="AJR4" i="10"/>
  <c r="AJS4" i="10" s="1"/>
  <c r="AJQ8" i="10"/>
  <c r="AJQ7" i="10"/>
  <c r="AJQ9" i="10"/>
  <c r="AJQ12" i="10"/>
  <c r="AIK48" i="10"/>
  <c r="AIK52" i="10" s="1"/>
  <c r="AIK49" i="10"/>
  <c r="AIJ52" i="10"/>
  <c r="AII52" i="10"/>
  <c r="AII51" i="10"/>
  <c r="AIL47" i="10" l="1"/>
  <c r="AIK51" i="10"/>
  <c r="AIL50" i="10"/>
  <c r="AIK28" i="10"/>
  <c r="AIK30" i="10"/>
  <c r="AIK31" i="10"/>
  <c r="AIK27" i="10"/>
  <c r="AIL24" i="10"/>
  <c r="AIL27" i="10" s="1"/>
  <c r="AIM25" i="10"/>
  <c r="AIM24" i="10" s="1"/>
  <c r="AJT4" i="10"/>
  <c r="AJS9" i="10"/>
  <c r="AJS8" i="10"/>
  <c r="AJS7" i="10"/>
  <c r="AJS12" i="10"/>
  <c r="AJQ13" i="10"/>
  <c r="AIM6" i="10"/>
  <c r="AIM10" i="10"/>
  <c r="AJR8" i="10"/>
  <c r="AJR12" i="10"/>
  <c r="AJR7" i="10"/>
  <c r="AJR9" i="10"/>
  <c r="AIN5" i="10"/>
  <c r="AIM46" i="10"/>
  <c r="AIM47" i="10" s="1"/>
  <c r="AIL48" i="10"/>
  <c r="AIL49" i="10"/>
  <c r="AIL30" i="10" l="1"/>
  <c r="AIL28" i="10"/>
  <c r="AIL31" i="10"/>
  <c r="AIL29" i="10"/>
  <c r="AIM26" i="10"/>
  <c r="AIM45" i="10"/>
  <c r="AIM49" i="10" s="1"/>
  <c r="AIN46" i="10"/>
  <c r="AIN45" i="10" s="1"/>
  <c r="AJT7" i="10"/>
  <c r="AJT12" i="10"/>
  <c r="AJT9" i="10"/>
  <c r="AJT8" i="10"/>
  <c r="AJU4" i="10"/>
  <c r="AIM50" i="10"/>
  <c r="AIO5" i="10"/>
  <c r="AJS13" i="10"/>
  <c r="AIN25" i="10"/>
  <c r="AIN26" i="10" s="1"/>
  <c r="AJR13" i="10"/>
  <c r="AIN10" i="10"/>
  <c r="AIN6" i="10"/>
  <c r="AIL51" i="10"/>
  <c r="AIL52" i="10"/>
  <c r="AIM29" i="10"/>
  <c r="AIM28" i="10"/>
  <c r="AIM31" i="10"/>
  <c r="AIM27" i="10"/>
  <c r="AIM30" i="10"/>
  <c r="AIO46" i="10" l="1"/>
  <c r="AIP5" i="10"/>
  <c r="AIO25" i="10"/>
  <c r="AIO26" i="10" s="1"/>
  <c r="AIO10" i="10"/>
  <c r="AIO6" i="10"/>
  <c r="AIN24" i="10"/>
  <c r="AIN31" i="10" s="1"/>
  <c r="AIN50" i="10"/>
  <c r="AIM48" i="10"/>
  <c r="AIM52" i="10" s="1"/>
  <c r="AIN47" i="10"/>
  <c r="AJT13" i="10"/>
  <c r="AJU7" i="10"/>
  <c r="AJV4" i="10"/>
  <c r="AJU8" i="10"/>
  <c r="AJU9" i="10"/>
  <c r="AJU12" i="10"/>
  <c r="AIO24" i="10"/>
  <c r="AIO45" i="10"/>
  <c r="AIO50" i="10"/>
  <c r="AIO47" i="10"/>
  <c r="AIN48" i="10"/>
  <c r="AIN49" i="10"/>
  <c r="AIM51" i="10"/>
  <c r="AIP25" i="10" l="1"/>
  <c r="AIP26" i="10" s="1"/>
  <c r="AIP10" i="10"/>
  <c r="AIP46" i="10"/>
  <c r="AIP47" i="10" s="1"/>
  <c r="AIP6" i="10"/>
  <c r="AIQ5" i="10"/>
  <c r="AIN28" i="10"/>
  <c r="AIN29" i="10"/>
  <c r="AIN30" i="10"/>
  <c r="AIN27" i="10"/>
  <c r="AJU13" i="10"/>
  <c r="AJV8" i="10"/>
  <c r="AJV9" i="10"/>
  <c r="AJW4" i="10"/>
  <c r="AJV12" i="10"/>
  <c r="AJV7" i="10"/>
  <c r="AIP24" i="10"/>
  <c r="AIP29" i="10" s="1"/>
  <c r="AIN52" i="10"/>
  <c r="AIO48" i="10"/>
  <c r="AIO49" i="10"/>
  <c r="AIN51" i="10"/>
  <c r="AIO29" i="10"/>
  <c r="AIO28" i="10"/>
  <c r="AIO27" i="10"/>
  <c r="AIO31" i="10"/>
  <c r="AIO30" i="10"/>
  <c r="CM207" i="10"/>
  <c r="CS207" i="10"/>
  <c r="CU207" i="10"/>
  <c r="AIP45" i="10" l="1"/>
  <c r="AIP49" i="10" s="1"/>
  <c r="AIQ25" i="10"/>
  <c r="AIP50" i="10"/>
  <c r="AIQ6" i="10"/>
  <c r="AIQ46" i="10"/>
  <c r="AIQ45" i="10" s="1"/>
  <c r="AIR5" i="10"/>
  <c r="AJX4" i="10"/>
  <c r="AJW9" i="10"/>
  <c r="AJW7" i="10"/>
  <c r="AJW8" i="10"/>
  <c r="AJW12" i="10"/>
  <c r="AJV13" i="10"/>
  <c r="AIP27" i="10"/>
  <c r="AIP31" i="10"/>
  <c r="AIP28" i="10"/>
  <c r="AIP30" i="10"/>
  <c r="AIP48" i="10"/>
  <c r="AIP52" i="10" s="1"/>
  <c r="AIQ24" i="10"/>
  <c r="AIQ26" i="10"/>
  <c r="AIO52" i="10"/>
  <c r="AIO51" i="10"/>
  <c r="CS209" i="10"/>
  <c r="CS210" i="10"/>
  <c r="CS211" i="10"/>
  <c r="CS215" i="10"/>
  <c r="CS216" i="10"/>
  <c r="CM209" i="10"/>
  <c r="CM210" i="10"/>
  <c r="CM211" i="10"/>
  <c r="CM215" i="10"/>
  <c r="CM216" i="10"/>
  <c r="CU209" i="10"/>
  <c r="CU210" i="10"/>
  <c r="CU211" i="10"/>
  <c r="CU215" i="10"/>
  <c r="CU216" i="10"/>
  <c r="AIS5" i="10" l="1"/>
  <c r="AIR46" i="10"/>
  <c r="AIR47" i="10" s="1"/>
  <c r="AIR25" i="10"/>
  <c r="AIR24" i="10" s="1"/>
  <c r="AIR29" i="10" s="1"/>
  <c r="AIR6" i="10"/>
  <c r="AIQ47" i="10"/>
  <c r="AJX12" i="10"/>
  <c r="AJX7" i="10"/>
  <c r="AJX8" i="10"/>
  <c r="AJY4" i="10"/>
  <c r="AJZ4" i="10" s="1"/>
  <c r="AJX9" i="10"/>
  <c r="AJW13" i="10"/>
  <c r="AIS6" i="10"/>
  <c r="AIS25" i="10"/>
  <c r="AIT5" i="10"/>
  <c r="AIS46" i="10"/>
  <c r="AIR45" i="10"/>
  <c r="AIQ29" i="10"/>
  <c r="AIQ27" i="10"/>
  <c r="AIQ31" i="10"/>
  <c r="AIQ28" i="10"/>
  <c r="AIQ48" i="10"/>
  <c r="AIQ49" i="10"/>
  <c r="AIQ51" i="10" s="1"/>
  <c r="AIP51" i="10"/>
  <c r="AIR10" i="10"/>
  <c r="AIR26" i="10" l="1"/>
  <c r="AKA4" i="10"/>
  <c r="AJZ9" i="10"/>
  <c r="AJZ7" i="10"/>
  <c r="AJZ12" i="10"/>
  <c r="AJZ8" i="10"/>
  <c r="AJX13" i="10"/>
  <c r="AJY12" i="10"/>
  <c r="AJY8" i="10"/>
  <c r="AJY7" i="10"/>
  <c r="AJY9" i="10"/>
  <c r="AIQ52" i="10"/>
  <c r="AIR48" i="10"/>
  <c r="AIR49" i="10"/>
  <c r="AIS26" i="10"/>
  <c r="AIS24" i="10"/>
  <c r="AIS45" i="10"/>
  <c r="AIS47" i="10"/>
  <c r="AIR31" i="10"/>
  <c r="AIR27" i="10"/>
  <c r="AIR28" i="10"/>
  <c r="AIU5" i="10"/>
  <c r="AIT6" i="10"/>
  <c r="AIT25" i="10"/>
  <c r="AIT46" i="10"/>
  <c r="AJZ13" i="10" l="1"/>
  <c r="AKA12" i="10"/>
  <c r="AKA9" i="10"/>
  <c r="AKB4" i="10"/>
  <c r="AKA8" i="10"/>
  <c r="AKA7" i="10"/>
  <c r="AJY13" i="10"/>
  <c r="AIT26" i="10"/>
  <c r="AIT24" i="10"/>
  <c r="AIT29" i="10" s="1"/>
  <c r="AIS29" i="10"/>
  <c r="AIS31" i="10"/>
  <c r="AIS27" i="10"/>
  <c r="AIS28" i="10"/>
  <c r="AIT45" i="10"/>
  <c r="AIT48" i="10" s="1"/>
  <c r="AIT47" i="10"/>
  <c r="AIU25" i="10"/>
  <c r="AIU6" i="10"/>
  <c r="AIV5" i="10"/>
  <c r="AIU46" i="10"/>
  <c r="AIS48" i="10"/>
  <c r="AIS49" i="10"/>
  <c r="AIR51" i="10"/>
  <c r="AIR52" i="10"/>
  <c r="AIT10" i="10"/>
  <c r="GP207" i="10" l="1"/>
  <c r="AKC4" i="10"/>
  <c r="AKB9" i="10"/>
  <c r="AKB7" i="10"/>
  <c r="AKB8" i="10"/>
  <c r="AKB12" i="10"/>
  <c r="AKA13" i="10"/>
  <c r="AIW5" i="10"/>
  <c r="AIV25" i="10"/>
  <c r="AIV46" i="10"/>
  <c r="AIV6" i="10"/>
  <c r="AIT28" i="10"/>
  <c r="AIT27" i="10"/>
  <c r="AIT31" i="10"/>
  <c r="AIU24" i="10"/>
  <c r="AIU26" i="10"/>
  <c r="AIT49" i="10"/>
  <c r="AIS51" i="10"/>
  <c r="AIS52" i="10"/>
  <c r="AIU45" i="10"/>
  <c r="AIU47" i="10"/>
  <c r="AIT52" i="10"/>
  <c r="GP210" i="10" l="1"/>
  <c r="GP209" i="10"/>
  <c r="AKB13" i="10"/>
  <c r="AKC12" i="10"/>
  <c r="AKC7" i="10"/>
  <c r="AKC9" i="10"/>
  <c r="AKD4" i="10"/>
  <c r="AKC8" i="10"/>
  <c r="AIX5" i="10"/>
  <c r="AIU48" i="10"/>
  <c r="AIU49" i="10"/>
  <c r="AIU29" i="10"/>
  <c r="AIU28" i="10"/>
  <c r="AIU27" i="10"/>
  <c r="AIU31" i="10"/>
  <c r="AIV45" i="10"/>
  <c r="AIV47" i="10"/>
  <c r="AIT51" i="10"/>
  <c r="AIV26" i="10"/>
  <c r="AIV24" i="10"/>
  <c r="AIW46" i="10"/>
  <c r="AIW25" i="10"/>
  <c r="AIW6" i="10"/>
  <c r="AIU10" i="10"/>
  <c r="AIV10" i="10"/>
  <c r="GP211" i="10" l="1"/>
  <c r="AIX6" i="10"/>
  <c r="AIX10" i="10"/>
  <c r="AIY5" i="10"/>
  <c r="AIX25" i="10"/>
  <c r="AIX24" i="10" s="1"/>
  <c r="AIX29" i="10" s="1"/>
  <c r="AKE4" i="10"/>
  <c r="AKF4" i="10" s="1"/>
  <c r="AKD8" i="10"/>
  <c r="AKD7" i="10"/>
  <c r="AKD9" i="10"/>
  <c r="AKD12" i="10"/>
  <c r="AKC13" i="10"/>
  <c r="AIX46" i="10"/>
  <c r="AIX47" i="10" s="1"/>
  <c r="AIX26" i="10"/>
  <c r="AIW26" i="10"/>
  <c r="AIW24" i="10"/>
  <c r="AIW47" i="10"/>
  <c r="AIW45" i="10"/>
  <c r="AIV48" i="10"/>
  <c r="AIV52" i="10" s="1"/>
  <c r="AIV49" i="10"/>
  <c r="AIU51" i="10"/>
  <c r="AIV29" i="10"/>
  <c r="AIV27" i="10"/>
  <c r="AIV31" i="10"/>
  <c r="AIV28" i="10"/>
  <c r="AIU52" i="10"/>
  <c r="GU207" i="10" l="1"/>
  <c r="GP215" i="10"/>
  <c r="AIZ5" i="10"/>
  <c r="AIZ10" i="10" s="1"/>
  <c r="AIY10" i="10"/>
  <c r="AIY6" i="10"/>
  <c r="AIY25" i="10"/>
  <c r="AIY24" i="10" s="1"/>
  <c r="AIY29" i="10" s="1"/>
  <c r="AIY46" i="10"/>
  <c r="AIY45" i="10" s="1"/>
  <c r="AKF7" i="10"/>
  <c r="AKF8" i="10"/>
  <c r="AKG4" i="10"/>
  <c r="AKF9" i="10"/>
  <c r="AKF12" i="10"/>
  <c r="AKE8" i="10"/>
  <c r="AKE7" i="10"/>
  <c r="AKE12" i="10"/>
  <c r="AKE9" i="10"/>
  <c r="AIX45" i="10"/>
  <c r="AIX48" i="10" s="1"/>
  <c r="AKD13" i="10"/>
  <c r="AIX50" i="10"/>
  <c r="AIX28" i="10"/>
  <c r="AIX31" i="10"/>
  <c r="AIX27" i="10"/>
  <c r="AIX30" i="10"/>
  <c r="AIZ46" i="10"/>
  <c r="AJA5" i="10"/>
  <c r="AIZ25" i="10"/>
  <c r="AIZ6" i="10"/>
  <c r="AIV51" i="10"/>
  <c r="AIW48" i="10"/>
  <c r="AIW49" i="10"/>
  <c r="AIW28" i="10"/>
  <c r="AIW31" i="10"/>
  <c r="AIW27" i="10"/>
  <c r="AIW30" i="10"/>
  <c r="AIW29" i="10"/>
  <c r="AIW10" i="10"/>
  <c r="GU210" i="10" l="1"/>
  <c r="GU209" i="10"/>
  <c r="AIY50" i="10"/>
  <c r="AIY47" i="10"/>
  <c r="AIY26" i="10"/>
  <c r="AKF13" i="10"/>
  <c r="AKG7" i="10"/>
  <c r="AKG9" i="10"/>
  <c r="AKG8" i="10"/>
  <c r="AKG12" i="10"/>
  <c r="AKH4" i="10"/>
  <c r="AIX49" i="10"/>
  <c r="AIX51" i="10" s="1"/>
  <c r="AKE13" i="10"/>
  <c r="AJA46" i="10"/>
  <c r="AJA25" i="10"/>
  <c r="AJA6" i="10"/>
  <c r="AJB5" i="10"/>
  <c r="AJA10" i="10"/>
  <c r="GU211" i="10" s="1"/>
  <c r="AIY48" i="10"/>
  <c r="AIY49" i="10"/>
  <c r="AIZ26" i="10"/>
  <c r="AIZ24" i="10"/>
  <c r="AIZ45" i="10"/>
  <c r="AIZ50" i="10"/>
  <c r="AIZ47" i="10"/>
  <c r="AIY28" i="10"/>
  <c r="AIY27" i="10"/>
  <c r="AIY31" i="10"/>
  <c r="AIY30" i="10"/>
  <c r="AIX52" i="10"/>
  <c r="AIW52" i="10"/>
  <c r="AIW51" i="10"/>
  <c r="AIW50" i="10"/>
  <c r="AIY51" i="10" l="1"/>
  <c r="AKG13" i="10"/>
  <c r="AKH9" i="10"/>
  <c r="AKI4" i="10"/>
  <c r="AKH7" i="10"/>
  <c r="AKH8" i="10"/>
  <c r="AKH12" i="10"/>
  <c r="AJA45" i="10"/>
  <c r="AJA50" i="10"/>
  <c r="AJA47" i="10"/>
  <c r="AIZ48" i="10"/>
  <c r="AIZ49" i="10"/>
  <c r="AJB46" i="10"/>
  <c r="AJB10" i="10"/>
  <c r="AJB25" i="10"/>
  <c r="AJC5" i="10"/>
  <c r="AJB6" i="10"/>
  <c r="AIZ31" i="10"/>
  <c r="AIZ27" i="10"/>
  <c r="AIZ28" i="10"/>
  <c r="AIZ30" i="10"/>
  <c r="AJA26" i="10"/>
  <c r="AJA24" i="10"/>
  <c r="AJA29" i="10" s="1"/>
  <c r="GU215" i="10" s="1"/>
  <c r="AIY52" i="10"/>
  <c r="AIZ29" i="10"/>
  <c r="AIQ30" i="10"/>
  <c r="AKI7" i="10" l="1"/>
  <c r="AKI8" i="10"/>
  <c r="AKI12" i="10"/>
  <c r="AKI9" i="10"/>
  <c r="AKJ4" i="10"/>
  <c r="AKH13" i="10"/>
  <c r="AJD5" i="10"/>
  <c r="AIZ52" i="10"/>
  <c r="AIZ51" i="10"/>
  <c r="AJA28" i="10"/>
  <c r="AJA27" i="10"/>
  <c r="AJA31" i="10"/>
  <c r="AJA30" i="10"/>
  <c r="AJB45" i="10"/>
  <c r="AJB50" i="10"/>
  <c r="AJB47" i="10"/>
  <c r="AJA48" i="10"/>
  <c r="AJA49" i="10"/>
  <c r="AJC46" i="10"/>
  <c r="AJC25" i="10"/>
  <c r="AJC6" i="10"/>
  <c r="AJC10" i="10"/>
  <c r="AJB26" i="10"/>
  <c r="AJB24" i="10"/>
  <c r="AJD6" i="10" l="1"/>
  <c r="GX207" i="10"/>
  <c r="AJD46" i="10"/>
  <c r="AJD50" i="10" s="1"/>
  <c r="AJD10" i="10"/>
  <c r="AJE5" i="10"/>
  <c r="AJE46" i="10" s="1"/>
  <c r="AKI13" i="10"/>
  <c r="AKJ7" i="10"/>
  <c r="AKJ9" i="10"/>
  <c r="AKK4" i="10"/>
  <c r="AKJ8" i="10"/>
  <c r="AKJ12" i="10"/>
  <c r="AJD25" i="10"/>
  <c r="AJD24" i="10" s="1"/>
  <c r="AJD29" i="10" s="1"/>
  <c r="AJF5" i="10"/>
  <c r="AJD45" i="10"/>
  <c r="AJB29" i="10"/>
  <c r="AJB28" i="10"/>
  <c r="AJB27" i="10"/>
  <c r="AJB31" i="10"/>
  <c r="AJB30" i="10"/>
  <c r="AJA52" i="10"/>
  <c r="AJC45" i="10"/>
  <c r="AJC50" i="10"/>
  <c r="AJC47" i="10"/>
  <c r="AJB48" i="10"/>
  <c r="AJB49" i="10"/>
  <c r="AJA51" i="10"/>
  <c r="AJC26" i="10"/>
  <c r="AJC24" i="10"/>
  <c r="AIR30" i="10"/>
  <c r="AIS30" i="10"/>
  <c r="GX215" i="10" l="1"/>
  <c r="GX211" i="10"/>
  <c r="GX209" i="10"/>
  <c r="GX210" i="10"/>
  <c r="AJD47" i="10"/>
  <c r="AJE25" i="10"/>
  <c r="AJE26" i="10" s="1"/>
  <c r="AJE6" i="10"/>
  <c r="AJD26" i="10"/>
  <c r="AKJ13" i="10"/>
  <c r="AKK12" i="10"/>
  <c r="AKL4" i="10"/>
  <c r="AKK9" i="10"/>
  <c r="AKK8" i="10"/>
  <c r="AKK7" i="10"/>
  <c r="AJD48" i="10"/>
  <c r="AJD49" i="10"/>
  <c r="AJE47" i="10"/>
  <c r="AJE45" i="10"/>
  <c r="AJD28" i="10"/>
  <c r="AJD31" i="10"/>
  <c r="AJD27" i="10"/>
  <c r="AJD30" i="10"/>
  <c r="GX216" i="10" s="1"/>
  <c r="AJF6" i="10"/>
  <c r="AJF46" i="10"/>
  <c r="AJG5" i="10"/>
  <c r="AJF25" i="10"/>
  <c r="AJB52" i="10"/>
  <c r="AJB51" i="10"/>
  <c r="AJC29" i="10"/>
  <c r="AJC27" i="10"/>
  <c r="AJC31" i="10"/>
  <c r="AJC28" i="10"/>
  <c r="AJC30" i="10"/>
  <c r="AJC48" i="10"/>
  <c r="AJC49" i="10"/>
  <c r="AIT30" i="10"/>
  <c r="GU216" i="10" s="1"/>
  <c r="CD207" i="10"/>
  <c r="CG207" i="10"/>
  <c r="CH207" i="10"/>
  <c r="CI207" i="10"/>
  <c r="CN207" i="10"/>
  <c r="CK207" i="10"/>
  <c r="CJ207" i="10"/>
  <c r="CO207" i="10"/>
  <c r="CP207" i="10"/>
  <c r="CL207" i="10"/>
  <c r="GK207" i="10"/>
  <c r="GM207" i="10"/>
  <c r="GL207" i="10"/>
  <c r="GO207" i="10"/>
  <c r="GN207" i="10"/>
  <c r="GR207" i="10"/>
  <c r="AJE24" i="10" l="1"/>
  <c r="AJE29" i="10" s="1"/>
  <c r="AKM4" i="10"/>
  <c r="AKN4" i="10" s="1"/>
  <c r="AKL12" i="10"/>
  <c r="AKL9" i="10"/>
  <c r="AKL7" i="10"/>
  <c r="AKL8" i="10"/>
  <c r="AKK13" i="10"/>
  <c r="AJF26" i="10"/>
  <c r="AJF24" i="10"/>
  <c r="AJF29" i="10" s="1"/>
  <c r="AJE48" i="10"/>
  <c r="AJE52" i="10" s="1"/>
  <c r="AJE49" i="10"/>
  <c r="AJF45" i="10"/>
  <c r="AJF47" i="10"/>
  <c r="AJG6" i="10"/>
  <c r="AJG25" i="10"/>
  <c r="AJG46" i="10"/>
  <c r="AJH5" i="10"/>
  <c r="AJD52" i="10"/>
  <c r="AJD51" i="10"/>
  <c r="AJC52" i="10"/>
  <c r="AJC51" i="10"/>
  <c r="GO209" i="10"/>
  <c r="GO210" i="10"/>
  <c r="GO211" i="10"/>
  <c r="GO215" i="10"/>
  <c r="CG209" i="10"/>
  <c r="CG210" i="10"/>
  <c r="CG211" i="10"/>
  <c r="CG215" i="10"/>
  <c r="CG216" i="10"/>
  <c r="CP209" i="10"/>
  <c r="CP210" i="10"/>
  <c r="CP211" i="10"/>
  <c r="CP215" i="10"/>
  <c r="CP216" i="10"/>
  <c r="CD209" i="10"/>
  <c r="CD210" i="10"/>
  <c r="CD211" i="10"/>
  <c r="CD215" i="10"/>
  <c r="CD216" i="10"/>
  <c r="GR209" i="10"/>
  <c r="GR210" i="10"/>
  <c r="GR215" i="10"/>
  <c r="GR216" i="10"/>
  <c r="GM209" i="10"/>
  <c r="GM210" i="10"/>
  <c r="GM215" i="10"/>
  <c r="GM216" i="10"/>
  <c r="CO209" i="10"/>
  <c r="CO210" i="10"/>
  <c r="CO215" i="10"/>
  <c r="CO211" i="10"/>
  <c r="CO216" i="10"/>
  <c r="CI209" i="10"/>
  <c r="CI210" i="10"/>
  <c r="CI211" i="10"/>
  <c r="CI215" i="10"/>
  <c r="CI216" i="10"/>
  <c r="AIU30" i="10"/>
  <c r="CL209" i="10"/>
  <c r="CL210" i="10"/>
  <c r="CL211" i="10"/>
  <c r="CL215" i="10"/>
  <c r="CL216" i="10"/>
  <c r="CK210" i="10"/>
  <c r="CK209" i="10"/>
  <c r="CK211" i="10"/>
  <c r="CK215" i="10"/>
  <c r="CK216" i="10"/>
  <c r="GL210" i="10"/>
  <c r="GL209" i="10"/>
  <c r="GL211" i="10"/>
  <c r="GL215" i="10"/>
  <c r="GL216" i="10"/>
  <c r="CN209" i="10"/>
  <c r="CN210" i="10"/>
  <c r="CN211" i="10"/>
  <c r="CN215" i="10"/>
  <c r="CN216" i="10"/>
  <c r="GN209" i="10"/>
  <c r="GN210" i="10"/>
  <c r="GN211" i="10"/>
  <c r="GN215" i="10"/>
  <c r="GN216" i="10"/>
  <c r="GK209" i="10"/>
  <c r="GK210" i="10"/>
  <c r="GK215" i="10"/>
  <c r="GK216" i="10"/>
  <c r="CJ209" i="10"/>
  <c r="CJ210" i="10"/>
  <c r="CJ211" i="10"/>
  <c r="CJ215" i="10"/>
  <c r="CJ216" i="10"/>
  <c r="CH209" i="10"/>
  <c r="CH210" i="10"/>
  <c r="CH211" i="10"/>
  <c r="CH215" i="10"/>
  <c r="CH216" i="10"/>
  <c r="GO216" i="10" l="1"/>
  <c r="AJE27" i="10"/>
  <c r="AJE28" i="10"/>
  <c r="AJE31" i="10"/>
  <c r="AKN8" i="10"/>
  <c r="AKN12" i="10"/>
  <c r="AKN7" i="10"/>
  <c r="AKN9" i="10"/>
  <c r="AKO4" i="10"/>
  <c r="AKL13" i="10"/>
  <c r="AKM8" i="10"/>
  <c r="AKM9" i="10"/>
  <c r="AKM12" i="10"/>
  <c r="AKM7" i="10"/>
  <c r="AJH25" i="10"/>
  <c r="AJH6" i="10"/>
  <c r="AJH46" i="10"/>
  <c r="AJI5" i="10"/>
  <c r="AJG45" i="10"/>
  <c r="AJG47" i="10"/>
  <c r="AJG24" i="10"/>
  <c r="AJG26" i="10"/>
  <c r="AJF48" i="10"/>
  <c r="AJF49" i="10"/>
  <c r="AJE51" i="10"/>
  <c r="AJF28" i="10"/>
  <c r="AJF31" i="10"/>
  <c r="AJF27" i="10"/>
  <c r="AJF10" i="10"/>
  <c r="AIR50" i="10"/>
  <c r="AIU50" i="10"/>
  <c r="AIT50" i="10"/>
  <c r="AIV50" i="10"/>
  <c r="AIQ10" i="10"/>
  <c r="AIS10" i="10"/>
  <c r="GM211" i="10" s="1"/>
  <c r="AIS50" i="10"/>
  <c r="AIQ50" i="10"/>
  <c r="AIV30" i="10"/>
  <c r="GP216" i="10" l="1"/>
  <c r="GR211" i="10"/>
  <c r="GK211" i="10"/>
  <c r="AKN13" i="10"/>
  <c r="AKO8" i="10"/>
  <c r="AKO12" i="10"/>
  <c r="AKP4" i="10"/>
  <c r="AKO9" i="10"/>
  <c r="AKO7" i="10"/>
  <c r="AKM13" i="10"/>
  <c r="AJF52" i="10"/>
  <c r="AJH45" i="10"/>
  <c r="AJH47" i="10"/>
  <c r="AJG48" i="10"/>
  <c r="AJG49" i="10"/>
  <c r="AJI46" i="10"/>
  <c r="AJI25" i="10"/>
  <c r="AJJ5" i="10"/>
  <c r="AJI6" i="10"/>
  <c r="AJG29" i="10"/>
  <c r="AJG31" i="10"/>
  <c r="AJG27" i="10"/>
  <c r="AJG28" i="10"/>
  <c r="AJF51" i="10"/>
  <c r="AJH26" i="10"/>
  <c r="AJH24" i="10"/>
  <c r="AKO13" i="10" l="1"/>
  <c r="AKP8" i="10"/>
  <c r="AKP12" i="10"/>
  <c r="AKP9" i="10"/>
  <c r="AKQ4" i="10"/>
  <c r="AKP7" i="10"/>
  <c r="AJK5" i="10"/>
  <c r="AJI24" i="10"/>
  <c r="AJI29" i="10" s="1"/>
  <c r="AJI26" i="10"/>
  <c r="AJI45" i="10"/>
  <c r="AJI47" i="10"/>
  <c r="AJH48" i="10"/>
  <c r="AJH49" i="10"/>
  <c r="AJH29" i="10"/>
  <c r="AJH28" i="10"/>
  <c r="AJH31" i="10"/>
  <c r="AJH27" i="10"/>
  <c r="AJG51" i="10"/>
  <c r="AJG52" i="10"/>
  <c r="AJJ25" i="10"/>
  <c r="AJJ46" i="10"/>
  <c r="AJJ6" i="10"/>
  <c r="AJH10" i="10"/>
  <c r="AKP13" i="10" l="1"/>
  <c r="AKQ12" i="10"/>
  <c r="AKR4" i="10"/>
  <c r="AKQ7" i="10"/>
  <c r="AKQ8" i="10"/>
  <c r="AKQ9" i="10"/>
  <c r="AJK6" i="10"/>
  <c r="AJL5" i="10"/>
  <c r="AJK46" i="10"/>
  <c r="AJK25" i="10"/>
  <c r="AJK10" i="10"/>
  <c r="AJI48" i="10"/>
  <c r="AJI49" i="10"/>
  <c r="AJJ47" i="10"/>
  <c r="AJJ45" i="10"/>
  <c r="AJJ26" i="10"/>
  <c r="AJJ24" i="10"/>
  <c r="AJH51" i="10"/>
  <c r="AJI31" i="10"/>
  <c r="AJI27" i="10"/>
  <c r="AJI28" i="10"/>
  <c r="AJH52" i="10"/>
  <c r="AKQ13" i="10" l="1"/>
  <c r="AKR9" i="10"/>
  <c r="AKR12" i="10"/>
  <c r="AKS4" i="10"/>
  <c r="AKT4" i="10" s="1"/>
  <c r="AKR8" i="10"/>
  <c r="AKR7" i="10"/>
  <c r="AJK45" i="10"/>
  <c r="AJK47" i="10"/>
  <c r="AJK50" i="10"/>
  <c r="AJL46" i="10"/>
  <c r="AJL25" i="10"/>
  <c r="AJL6" i="10"/>
  <c r="AJM5" i="10"/>
  <c r="AJL10" i="10"/>
  <c r="AJK26" i="10"/>
  <c r="AJK24" i="10"/>
  <c r="AJJ29" i="10"/>
  <c r="AJJ28" i="10"/>
  <c r="AJJ31" i="10"/>
  <c r="AJJ27" i="10"/>
  <c r="AJI52" i="10"/>
  <c r="AJI51" i="10"/>
  <c r="AJJ48" i="10"/>
  <c r="AJJ49" i="10"/>
  <c r="AJJ10" i="10"/>
  <c r="AJI10" i="10"/>
  <c r="AKU4" i="10" l="1"/>
  <c r="AKT8" i="10"/>
  <c r="AKT9" i="10"/>
  <c r="AKT12" i="10"/>
  <c r="AKT7" i="10"/>
  <c r="AKS7" i="10"/>
  <c r="AKS12" i="10"/>
  <c r="AKS8" i="10"/>
  <c r="AKS9" i="10"/>
  <c r="AKR13" i="10"/>
  <c r="AJM6" i="10"/>
  <c r="AJM46" i="10"/>
  <c r="AJN5" i="10"/>
  <c r="AJM25" i="10"/>
  <c r="AJM10" i="10"/>
  <c r="AJK29" i="10"/>
  <c r="AJK28" i="10"/>
  <c r="AJK31" i="10"/>
  <c r="AJK27" i="10"/>
  <c r="AJK30" i="10"/>
  <c r="AJL24" i="10"/>
  <c r="AJL29" i="10" s="1"/>
  <c r="AJL26" i="10"/>
  <c r="AJL45" i="10"/>
  <c r="AJL47" i="10"/>
  <c r="AJL50" i="10"/>
  <c r="AJK48" i="10"/>
  <c r="AJK52" i="10" s="1"/>
  <c r="AJK49" i="10"/>
  <c r="AJK51" i="10" s="1"/>
  <c r="AJJ51" i="10"/>
  <c r="AJJ52" i="10"/>
  <c r="AKT13" i="10" l="1"/>
  <c r="AKU9" i="10"/>
  <c r="AKU12" i="10"/>
  <c r="AKU7" i="10"/>
  <c r="AKU8" i="10"/>
  <c r="AKV4" i="10"/>
  <c r="AKS13" i="10"/>
  <c r="AJM26" i="10"/>
  <c r="AJM24" i="10"/>
  <c r="AJM29" i="10" s="1"/>
  <c r="AJL48" i="10"/>
  <c r="AJL49" i="10"/>
  <c r="AJL27" i="10"/>
  <c r="AJL28" i="10"/>
  <c r="AJL31" i="10"/>
  <c r="AJL30" i="10"/>
  <c r="AJM45" i="10"/>
  <c r="AJM47" i="10"/>
  <c r="AJM50" i="10"/>
  <c r="AJN25" i="10"/>
  <c r="AJN46" i="10"/>
  <c r="AJO5" i="10"/>
  <c r="AJN6" i="10"/>
  <c r="AJN10" i="10"/>
  <c r="AKV7" i="10" l="1"/>
  <c r="AKW4" i="10"/>
  <c r="AKV9" i="10"/>
  <c r="AKV12" i="10"/>
  <c r="AKV8" i="10"/>
  <c r="AKU13" i="10"/>
  <c r="AJL52" i="10"/>
  <c r="AJM27" i="10"/>
  <c r="AJM28" i="10"/>
  <c r="AJM31" i="10"/>
  <c r="AJM30" i="10"/>
  <c r="AJO46" i="10"/>
  <c r="AJO25" i="10"/>
  <c r="AJO6" i="10"/>
  <c r="AJP5" i="10"/>
  <c r="AJO10" i="10"/>
  <c r="AJN26" i="10"/>
  <c r="AJN24" i="10"/>
  <c r="AJN29" i="10" s="1"/>
  <c r="AJL51" i="10"/>
  <c r="AJN47" i="10"/>
  <c r="AJN45" i="10"/>
  <c r="AJN50" i="10"/>
  <c r="AJM48" i="10"/>
  <c r="AJM49" i="10"/>
  <c r="AJF30" i="10"/>
  <c r="AKV13" i="10" l="1"/>
  <c r="AKW12" i="10"/>
  <c r="AKX4" i="10"/>
  <c r="AKW8" i="10"/>
  <c r="AKW7" i="10"/>
  <c r="AKW9" i="10"/>
  <c r="AJM51" i="10"/>
  <c r="AJN48" i="10"/>
  <c r="AJN49" i="10"/>
  <c r="AJN28" i="10"/>
  <c r="AJN27" i="10"/>
  <c r="AJN31" i="10"/>
  <c r="AJN30" i="10"/>
  <c r="AJO47" i="10"/>
  <c r="AJO45" i="10"/>
  <c r="AJO50" i="10"/>
  <c r="AJO24" i="10"/>
  <c r="AJO26" i="10"/>
  <c r="AJM52" i="10"/>
  <c r="AJP46" i="10"/>
  <c r="AJQ5" i="10"/>
  <c r="AJP25" i="10"/>
  <c r="AJP6" i="10"/>
  <c r="AJP10" i="10"/>
  <c r="AJE30" i="10"/>
  <c r="AKW13" i="10" l="1"/>
  <c r="AKX7" i="10"/>
  <c r="AKX12" i="10"/>
  <c r="AKX9" i="10"/>
  <c r="AKY4" i="10"/>
  <c r="AKX8" i="10"/>
  <c r="AJP45" i="10"/>
  <c r="AJP47" i="10"/>
  <c r="AJP50" i="10"/>
  <c r="AJP24" i="10"/>
  <c r="AJP26" i="10"/>
  <c r="AJO29" i="10"/>
  <c r="AJO28" i="10"/>
  <c r="AJO27" i="10"/>
  <c r="AJO31" i="10"/>
  <c r="AJO30" i="10"/>
  <c r="AJO48" i="10"/>
  <c r="AJO49" i="10"/>
  <c r="AJQ25" i="10"/>
  <c r="AJQ46" i="10"/>
  <c r="AJQ6" i="10"/>
  <c r="AJR5" i="10"/>
  <c r="AJS5" i="10" s="1"/>
  <c r="AJQ10" i="10"/>
  <c r="AJN52" i="10"/>
  <c r="AJN51" i="10"/>
  <c r="AJH30" i="10"/>
  <c r="AKZ4" i="10" l="1"/>
  <c r="AKY12" i="10"/>
  <c r="AKY7" i="10"/>
  <c r="AKY9" i="10"/>
  <c r="AKY8" i="10"/>
  <c r="AKX13" i="10"/>
  <c r="AJS6" i="10"/>
  <c r="AJS25" i="10"/>
  <c r="AJT5" i="10"/>
  <c r="AJS10" i="10"/>
  <c r="AJS46" i="10"/>
  <c r="AJO52" i="10"/>
  <c r="AJR6" i="10"/>
  <c r="AJR25" i="10"/>
  <c r="AJR46" i="10"/>
  <c r="AJR10" i="10"/>
  <c r="AJP29" i="10"/>
  <c r="AJP31" i="10"/>
  <c r="AJP28" i="10"/>
  <c r="AJP27" i="10"/>
  <c r="AJP30" i="10"/>
  <c r="AJP48" i="10"/>
  <c r="AJP49" i="10"/>
  <c r="AJQ26" i="10"/>
  <c r="AJQ24" i="10"/>
  <c r="AJQ29" i="10" s="1"/>
  <c r="AJQ45" i="10"/>
  <c r="AJQ47" i="10"/>
  <c r="AJQ50" i="10"/>
  <c r="AJO51" i="10"/>
  <c r="CB207" i="10"/>
  <c r="BZ207" i="10"/>
  <c r="BY207" i="10"/>
  <c r="CF207" i="10"/>
  <c r="CC207" i="10"/>
  <c r="GG207" i="10"/>
  <c r="GD207" i="10"/>
  <c r="GF207" i="10"/>
  <c r="GC207" i="10"/>
  <c r="FZ207" i="10"/>
  <c r="GA207" i="10"/>
  <c r="GB207" i="10"/>
  <c r="GI207" i="10"/>
  <c r="GJ207" i="10"/>
  <c r="GH207" i="10"/>
  <c r="AJG30" i="10"/>
  <c r="AKY13" i="10" l="1"/>
  <c r="AKZ9" i="10"/>
  <c r="ALA4" i="10"/>
  <c r="ALB4" i="10" s="1"/>
  <c r="AKZ7" i="10"/>
  <c r="AKZ8" i="10"/>
  <c r="AKZ12" i="10"/>
  <c r="AJU5" i="10"/>
  <c r="AJT25" i="10"/>
  <c r="AJT46" i="10"/>
  <c r="AJT10" i="10"/>
  <c r="AJT6" i="10"/>
  <c r="AJS45" i="10"/>
  <c r="AJS50" i="10"/>
  <c r="AJS47" i="10"/>
  <c r="AJS24" i="10"/>
  <c r="AJS26" i="10"/>
  <c r="AJP51" i="10"/>
  <c r="AJR45" i="10"/>
  <c r="AJR47" i="10"/>
  <c r="AJR50" i="10"/>
  <c r="AJP52" i="10"/>
  <c r="AJR24" i="10"/>
  <c r="AJR26" i="10"/>
  <c r="AJQ48" i="10"/>
  <c r="AJQ49" i="10"/>
  <c r="AJQ27" i="10"/>
  <c r="AJQ28" i="10"/>
  <c r="AJQ31" i="10"/>
  <c r="AJQ30" i="10"/>
  <c r="AJI50" i="10"/>
  <c r="AJH50" i="10"/>
  <c r="AJJ50" i="10"/>
  <c r="GF209" i="10"/>
  <c r="GF210" i="10"/>
  <c r="GF211" i="10"/>
  <c r="GF215" i="10"/>
  <c r="GF216" i="10"/>
  <c r="GH209" i="10"/>
  <c r="GH210" i="10"/>
  <c r="GH211" i="10"/>
  <c r="GH216" i="10"/>
  <c r="GH215" i="10"/>
  <c r="GA210" i="10"/>
  <c r="GA209" i="10"/>
  <c r="GA211" i="10"/>
  <c r="GA215" i="10"/>
  <c r="GA216" i="10"/>
  <c r="GD209" i="10"/>
  <c r="GD210" i="10"/>
  <c r="GD211" i="10"/>
  <c r="GD216" i="10"/>
  <c r="GD215" i="10"/>
  <c r="BY209" i="10"/>
  <c r="BY210" i="10"/>
  <c r="BY211" i="10"/>
  <c r="BY216" i="10"/>
  <c r="BY215" i="10"/>
  <c r="CF209" i="10"/>
  <c r="CF210" i="10"/>
  <c r="CF211" i="10"/>
  <c r="CF215" i="10"/>
  <c r="CF216" i="10"/>
  <c r="AJI30" i="10"/>
  <c r="GJ209" i="10"/>
  <c r="GJ210" i="10"/>
  <c r="GJ211" i="10"/>
  <c r="GJ216" i="10"/>
  <c r="GJ215" i="10"/>
  <c r="FZ209" i="10"/>
  <c r="FZ210" i="10"/>
  <c r="FZ211" i="10"/>
  <c r="FZ215" i="10"/>
  <c r="FZ216" i="10"/>
  <c r="GG209" i="10"/>
  <c r="GG210" i="10"/>
  <c r="GG211" i="10"/>
  <c r="GG216" i="10"/>
  <c r="GG215" i="10"/>
  <c r="BZ209" i="10"/>
  <c r="BZ210" i="10"/>
  <c r="BZ211" i="10"/>
  <c r="BZ215" i="10"/>
  <c r="BZ216" i="10"/>
  <c r="GB209" i="10"/>
  <c r="GB210" i="10"/>
  <c r="GB211" i="10"/>
  <c r="GB216" i="10"/>
  <c r="GB215" i="10"/>
  <c r="GI209" i="10"/>
  <c r="GI210" i="10"/>
  <c r="GI211" i="10"/>
  <c r="GI216" i="10"/>
  <c r="GI215" i="10"/>
  <c r="GC209" i="10"/>
  <c r="GC210" i="10"/>
  <c r="GC211" i="10"/>
  <c r="GC216" i="10"/>
  <c r="GC215" i="10"/>
  <c r="CC209" i="10"/>
  <c r="CC210" i="10"/>
  <c r="CC211" i="10"/>
  <c r="CC216" i="10"/>
  <c r="CC215" i="10"/>
  <c r="CB209" i="10"/>
  <c r="CB210" i="10"/>
  <c r="CB211" i="10"/>
  <c r="CB216" i="10"/>
  <c r="CB215" i="10"/>
  <c r="ALC4" i="10" l="1"/>
  <c r="ALB9" i="10"/>
  <c r="ALB8" i="10"/>
  <c r="ALB7" i="10"/>
  <c r="ALB12" i="10"/>
  <c r="ALA12" i="10"/>
  <c r="ALA8" i="10"/>
  <c r="ALA7" i="10"/>
  <c r="ALA9" i="10"/>
  <c r="AKZ13" i="10"/>
  <c r="AJS27" i="10"/>
  <c r="AJS28" i="10"/>
  <c r="AJS31" i="10"/>
  <c r="AJS30" i="10"/>
  <c r="AJU46" i="10"/>
  <c r="AJU25" i="10"/>
  <c r="AJU6" i="10"/>
  <c r="AJV5" i="10"/>
  <c r="AJU10" i="10"/>
  <c r="AJT45" i="10"/>
  <c r="AJT50" i="10"/>
  <c r="AJT47" i="10"/>
  <c r="AJS29" i="10"/>
  <c r="AJS48" i="10"/>
  <c r="AJS49" i="10"/>
  <c r="AJT24" i="10"/>
  <c r="AJT26" i="10"/>
  <c r="AJR31" i="10"/>
  <c r="AJR27" i="10"/>
  <c r="AJR28" i="10"/>
  <c r="AJR30" i="10"/>
  <c r="AJQ52" i="10"/>
  <c r="AJQ51" i="10"/>
  <c r="AJR29" i="10"/>
  <c r="AJR48" i="10"/>
  <c r="AJR49" i="10"/>
  <c r="AJE10" i="10"/>
  <c r="AJF50" i="10"/>
  <c r="AJG10" i="10"/>
  <c r="AJG50" i="10"/>
  <c r="AJE50" i="10"/>
  <c r="AJJ30" i="10"/>
  <c r="ALB13" i="10" l="1"/>
  <c r="ALC12" i="10"/>
  <c r="ALC9" i="10"/>
  <c r="ALC7" i="10"/>
  <c r="ALC8" i="10"/>
  <c r="ALD4" i="10"/>
  <c r="ALA13" i="10"/>
  <c r="AJU45" i="10"/>
  <c r="AJU47" i="10"/>
  <c r="AJU50" i="10"/>
  <c r="AJV46" i="10"/>
  <c r="AJV25" i="10"/>
  <c r="AJW5" i="10"/>
  <c r="AJV10" i="10"/>
  <c r="AJV6" i="10"/>
  <c r="AJT31" i="10"/>
  <c r="AJT27" i="10"/>
  <c r="AJT28" i="10"/>
  <c r="AJT30" i="10"/>
  <c r="AJT29" i="10"/>
  <c r="AJT48" i="10"/>
  <c r="AJT49" i="10"/>
  <c r="AJT51" i="10" s="1"/>
  <c r="AJU24" i="10"/>
  <c r="AJU26" i="10"/>
  <c r="AJS52" i="10"/>
  <c r="AJS51" i="10"/>
  <c r="AJR51" i="10"/>
  <c r="AJR52" i="10"/>
  <c r="ALC13" i="10" l="1"/>
  <c r="ALE4" i="10"/>
  <c r="ALD9" i="10"/>
  <c r="ALD8" i="10"/>
  <c r="ALD7" i="10"/>
  <c r="ALD12" i="10"/>
  <c r="AJT52" i="10"/>
  <c r="AJV45" i="10"/>
  <c r="AJV48" i="10" s="1"/>
  <c r="AJV47" i="10"/>
  <c r="AJV50" i="10"/>
  <c r="AJW25" i="10"/>
  <c r="AJW46" i="10"/>
  <c r="AJW10" i="10"/>
  <c r="AJW6" i="10"/>
  <c r="AJX5" i="10"/>
  <c r="AJU27" i="10"/>
  <c r="AJU31" i="10"/>
  <c r="AJU28" i="10"/>
  <c r="AJU30" i="10"/>
  <c r="AJU29" i="10"/>
  <c r="AJV24" i="10"/>
  <c r="AJV29" i="10" s="1"/>
  <c r="AJV26" i="10"/>
  <c r="AJU48" i="10"/>
  <c r="AJU49" i="10"/>
  <c r="ALD13" i="10" l="1"/>
  <c r="ALE9" i="10"/>
  <c r="ALE12" i="10"/>
  <c r="ALF4" i="10"/>
  <c r="ALE8" i="10"/>
  <c r="ALE7" i="10"/>
  <c r="AJU52" i="10"/>
  <c r="AJV52" i="10"/>
  <c r="AJX25" i="10"/>
  <c r="AJX46" i="10"/>
  <c r="AJX10" i="10"/>
  <c r="AJY5" i="10"/>
  <c r="AJX6" i="10"/>
  <c r="AJW24" i="10"/>
  <c r="AJW29" i="10" s="1"/>
  <c r="AJW26" i="10"/>
  <c r="AJV49" i="10"/>
  <c r="AJV27" i="10"/>
  <c r="AJV28" i="10"/>
  <c r="AJV31" i="10"/>
  <c r="AJV30" i="10"/>
  <c r="AJU51" i="10"/>
  <c r="AJW45" i="10"/>
  <c r="AJW50" i="10"/>
  <c r="AJW47" i="10"/>
  <c r="ALF12" i="10" l="1"/>
  <c r="ALG4" i="10"/>
  <c r="ALF8" i="10"/>
  <c r="ALF7" i="10"/>
  <c r="ALF9" i="10"/>
  <c r="ALE13" i="10"/>
  <c r="AJZ5" i="10"/>
  <c r="AJY46" i="10"/>
  <c r="AJY25" i="10"/>
  <c r="AJY6" i="10"/>
  <c r="AJY10" i="10"/>
  <c r="AJX24" i="10"/>
  <c r="AJX29" i="10" s="1"/>
  <c r="AJX26" i="10"/>
  <c r="AJV51" i="10"/>
  <c r="AJW48" i="10"/>
  <c r="AJW49" i="10"/>
  <c r="AJW31" i="10"/>
  <c r="AJW28" i="10"/>
  <c r="AJW27" i="10"/>
  <c r="AJW30" i="10"/>
  <c r="AJX45" i="10"/>
  <c r="AJX50" i="10"/>
  <c r="AJX47" i="10"/>
  <c r="ALF13" i="10" l="1"/>
  <c r="ALG9" i="10"/>
  <c r="ALH4" i="10"/>
  <c r="ALI4" i="10" s="1"/>
  <c r="ALG8" i="10"/>
  <c r="ALG7" i="10"/>
  <c r="ALG12" i="10"/>
  <c r="AKA5" i="10"/>
  <c r="AJZ25" i="10"/>
  <c r="AJZ46" i="10"/>
  <c r="AJZ6" i="10"/>
  <c r="AJW51" i="10"/>
  <c r="AJY24" i="10"/>
  <c r="AJY29" i="10" s="1"/>
  <c r="AJY26" i="10"/>
  <c r="AJY50" i="10"/>
  <c r="AJY45" i="10"/>
  <c r="AJY47" i="10"/>
  <c r="AJW52" i="10"/>
  <c r="AJX48" i="10"/>
  <c r="AJX49" i="10"/>
  <c r="AJX51" i="10" s="1"/>
  <c r="AJX28" i="10"/>
  <c r="AJX27" i="10"/>
  <c r="AJX31" i="10"/>
  <c r="AJX30" i="10"/>
  <c r="CE207" i="10"/>
  <c r="FX207" i="10"/>
  <c r="FY207" i="10"/>
  <c r="ALI7" i="10" l="1"/>
  <c r="ALJ4" i="10"/>
  <c r="ALI9" i="10"/>
  <c r="ALI12" i="10"/>
  <c r="ALI8" i="10"/>
  <c r="ALH7" i="10"/>
  <c r="ALH12" i="10"/>
  <c r="ALH8" i="10"/>
  <c r="ALH9" i="10"/>
  <c r="ALG13" i="10"/>
  <c r="AJZ24" i="10"/>
  <c r="AJZ29" i="10" s="1"/>
  <c r="AJZ26" i="10"/>
  <c r="AJZ45" i="10"/>
  <c r="AJZ47" i="10"/>
  <c r="AJZ50" i="10"/>
  <c r="AKA46" i="10"/>
  <c r="AKA25" i="10"/>
  <c r="AKA6" i="10"/>
  <c r="AKB5" i="10"/>
  <c r="AJX52" i="10"/>
  <c r="AJY48" i="10"/>
  <c r="AJY49" i="10"/>
  <c r="AJY27" i="10"/>
  <c r="AJY31" i="10"/>
  <c r="AJY28" i="10"/>
  <c r="AJY30" i="10"/>
  <c r="FY209" i="10"/>
  <c r="FY210" i="10"/>
  <c r="FY211" i="10"/>
  <c r="FY215" i="10"/>
  <c r="FY216" i="10"/>
  <c r="FX209" i="10"/>
  <c r="FX210" i="10"/>
  <c r="FX211" i="10"/>
  <c r="FX215" i="10"/>
  <c r="FX216" i="10"/>
  <c r="CE209" i="10"/>
  <c r="CE210" i="10"/>
  <c r="CE211" i="10"/>
  <c r="CE215" i="10"/>
  <c r="CE216" i="10"/>
  <c r="ALI13" i="10" l="1"/>
  <c r="ALJ8" i="10"/>
  <c r="ALJ7" i="10"/>
  <c r="ALJ9" i="10"/>
  <c r="ALJ12" i="10"/>
  <c r="ALK4" i="10"/>
  <c r="ALH13" i="10"/>
  <c r="AKA26" i="10"/>
  <c r="AKA24" i="10"/>
  <c r="AJZ48" i="10"/>
  <c r="AJZ49" i="10"/>
  <c r="AJZ51" i="10" s="1"/>
  <c r="AKA45" i="10"/>
  <c r="AKA47" i="10"/>
  <c r="AKA50" i="10"/>
  <c r="AKB46" i="10"/>
  <c r="AKC5" i="10"/>
  <c r="AKB6" i="10"/>
  <c r="AKB25" i="10"/>
  <c r="AJZ28" i="10"/>
  <c r="AJZ31" i="10"/>
  <c r="AJZ27" i="10"/>
  <c r="AJY51" i="10"/>
  <c r="AJY52" i="10"/>
  <c r="ALJ13" i="10" l="1"/>
  <c r="ALK7" i="10"/>
  <c r="ALL4" i="10"/>
  <c r="ALK9" i="10"/>
  <c r="ALK8" i="10"/>
  <c r="ALK12" i="10"/>
  <c r="AKA48" i="10"/>
  <c r="AKA49" i="10"/>
  <c r="AJZ52" i="10"/>
  <c r="AKB24" i="10"/>
  <c r="AKB26" i="10"/>
  <c r="AKA29" i="10"/>
  <c r="AKA31" i="10"/>
  <c r="AKA28" i="10"/>
  <c r="AKA27" i="10"/>
  <c r="AKB45" i="10"/>
  <c r="AKB47" i="10"/>
  <c r="AKB50" i="10"/>
  <c r="AKC46" i="10"/>
  <c r="AKD5" i="10"/>
  <c r="AKC25" i="10"/>
  <c r="AKC6" i="10"/>
  <c r="ALK13" i="10" l="1"/>
  <c r="ALM4" i="10"/>
  <c r="ALL7" i="10"/>
  <c r="ALL8" i="10"/>
  <c r="ALL12" i="10"/>
  <c r="ALL9" i="10"/>
  <c r="AKD46" i="10"/>
  <c r="AKD25" i="10"/>
  <c r="AKE5" i="10"/>
  <c r="AKD6" i="10"/>
  <c r="AKA51" i="10"/>
  <c r="AKA52" i="10"/>
  <c r="AKC47" i="10"/>
  <c r="AKC45" i="10"/>
  <c r="AKC50" i="10"/>
  <c r="AKB29" i="10"/>
  <c r="AKB28" i="10"/>
  <c r="AKB27" i="10"/>
  <c r="AKB31" i="10"/>
  <c r="AKB48" i="10"/>
  <c r="AKB49" i="10"/>
  <c r="AKC24" i="10"/>
  <c r="AKC26" i="10"/>
  <c r="AKB10" i="10"/>
  <c r="AKC10" i="10"/>
  <c r="ALL13" i="10" l="1"/>
  <c r="ALM7" i="10"/>
  <c r="ALM8" i="10"/>
  <c r="ALM9" i="10"/>
  <c r="ALM12" i="10"/>
  <c r="ALN4" i="10"/>
  <c r="AKF5" i="10"/>
  <c r="AKF10" i="10" s="1"/>
  <c r="AKB51" i="10"/>
  <c r="AKB52" i="10"/>
  <c r="AKC29" i="10"/>
  <c r="AKC28" i="10"/>
  <c r="AKC27" i="10"/>
  <c r="AKC31" i="10"/>
  <c r="AKD26" i="10"/>
  <c r="AKD24" i="10"/>
  <c r="AKD29" i="10" s="1"/>
  <c r="AKE46" i="10"/>
  <c r="AKE6" i="10"/>
  <c r="AKE25" i="10"/>
  <c r="AKC48" i="10"/>
  <c r="AKC49" i="10"/>
  <c r="AKD45" i="10"/>
  <c r="AKD47" i="10"/>
  <c r="AKD50" i="10"/>
  <c r="AKF6" i="10" l="1"/>
  <c r="ALM13" i="10"/>
  <c r="AKG5" i="10"/>
  <c r="AKH5" i="10" s="1"/>
  <c r="ALN7" i="10"/>
  <c r="ALN9" i="10"/>
  <c r="ALN12" i="10"/>
  <c r="ALO4" i="10"/>
  <c r="ALP4" i="10" s="1"/>
  <c r="ALN8" i="10"/>
  <c r="AKF25" i="10"/>
  <c r="AKF24" i="10" s="1"/>
  <c r="AKC51" i="10"/>
  <c r="AKD48" i="10"/>
  <c r="AKD49" i="10"/>
  <c r="AKE45" i="10"/>
  <c r="AKE47" i="10"/>
  <c r="AKE50" i="10"/>
  <c r="AKE26" i="10"/>
  <c r="AKE24" i="10"/>
  <c r="AKC52" i="10"/>
  <c r="AKF46" i="10"/>
  <c r="AKD31" i="10"/>
  <c r="AKD27" i="10"/>
  <c r="AKD28" i="10"/>
  <c r="AKD10" i="10"/>
  <c r="AKG46" i="10" l="1"/>
  <c r="AKG25" i="10"/>
  <c r="AKG26" i="10" s="1"/>
  <c r="AKG6" i="10"/>
  <c r="AKG10" i="10"/>
  <c r="ALQ4" i="10"/>
  <c r="ALP7" i="10"/>
  <c r="ALP8" i="10"/>
  <c r="ALP9" i="10"/>
  <c r="ALP12" i="10"/>
  <c r="AKF26" i="10"/>
  <c r="ALN13" i="10"/>
  <c r="ALO9" i="10"/>
  <c r="ALO8" i="10"/>
  <c r="ALO12" i="10"/>
  <c r="ALO7" i="10"/>
  <c r="AKG47" i="10"/>
  <c r="AKG45" i="10"/>
  <c r="AKG50" i="10"/>
  <c r="AKH46" i="10"/>
  <c r="AKI5" i="10"/>
  <c r="AKH25" i="10"/>
  <c r="AKH6" i="10"/>
  <c r="AKH10" i="10"/>
  <c r="AKF29" i="10"/>
  <c r="AKF31" i="10"/>
  <c r="AKF27" i="10"/>
  <c r="AKF28" i="10"/>
  <c r="AKF30" i="10"/>
  <c r="AKD52" i="10"/>
  <c r="AKE48" i="10"/>
  <c r="AKE49" i="10"/>
  <c r="AKF45" i="10"/>
  <c r="AKF47" i="10"/>
  <c r="AKF50" i="10"/>
  <c r="AKE29" i="10"/>
  <c r="AKE28" i="10"/>
  <c r="AKE27" i="10"/>
  <c r="AKE31" i="10"/>
  <c r="AKD51" i="10"/>
  <c r="AKG24" i="10" l="1"/>
  <c r="AKG30" i="10" s="1"/>
  <c r="ALQ9" i="10"/>
  <c r="ALQ12" i="10"/>
  <c r="ALQ7" i="10"/>
  <c r="ALR4" i="10"/>
  <c r="ALQ8" i="10"/>
  <c r="ALP13" i="10"/>
  <c r="ALO13" i="10"/>
  <c r="AKI46" i="10"/>
  <c r="AKJ5" i="10"/>
  <c r="AKI25" i="10"/>
  <c r="AKI6" i="10"/>
  <c r="AKI10" i="10"/>
  <c r="AKG48" i="10"/>
  <c r="AKG49" i="10"/>
  <c r="AKH45" i="10"/>
  <c r="AKH47" i="10"/>
  <c r="AKH50" i="10"/>
  <c r="AKH24" i="10"/>
  <c r="AKH26" i="10"/>
  <c r="AKF48" i="10"/>
  <c r="AKF49" i="10"/>
  <c r="AKE52" i="10"/>
  <c r="AKE51" i="10"/>
  <c r="AKG27" i="10" l="1"/>
  <c r="AKG29" i="10"/>
  <c r="AKG28" i="10"/>
  <c r="AKG31" i="10"/>
  <c r="ALQ13" i="10"/>
  <c r="ALR7" i="10"/>
  <c r="ALR9" i="10"/>
  <c r="ALR12" i="10"/>
  <c r="ALS4" i="10"/>
  <c r="ALR8" i="10"/>
  <c r="AKJ46" i="10"/>
  <c r="AKJ25" i="10"/>
  <c r="AKK5" i="10"/>
  <c r="AKJ6" i="10"/>
  <c r="AKJ10" i="10"/>
  <c r="AKH29" i="10"/>
  <c r="AKH28" i="10"/>
  <c r="AKH27" i="10"/>
  <c r="AKH31" i="10"/>
  <c r="AKH30" i="10"/>
  <c r="AKI24" i="10"/>
  <c r="AKI26" i="10"/>
  <c r="AKH48" i="10"/>
  <c r="AKH52" i="10" s="1"/>
  <c r="AKH49" i="10"/>
  <c r="AKI45" i="10"/>
  <c r="AKI47" i="10"/>
  <c r="AKI50" i="10"/>
  <c r="AKF52" i="10"/>
  <c r="AKG52" i="10"/>
  <c r="AKG51" i="10"/>
  <c r="AKF51" i="10"/>
  <c r="ALR13" i="10" l="1"/>
  <c r="ALS7" i="10"/>
  <c r="ALT4" i="10"/>
  <c r="ALS8" i="10"/>
  <c r="ALS9" i="10"/>
  <c r="ALS12" i="10"/>
  <c r="AKJ24" i="10"/>
  <c r="AKJ26" i="10"/>
  <c r="AKI48" i="10"/>
  <c r="AKI49" i="10"/>
  <c r="AKI29" i="10"/>
  <c r="AKI31" i="10"/>
  <c r="AKI28" i="10"/>
  <c r="AKI27" i="10"/>
  <c r="AKI30" i="10"/>
  <c r="AKK46" i="10"/>
  <c r="AKK6" i="10"/>
  <c r="AKK25" i="10"/>
  <c r="AKL5" i="10"/>
  <c r="AKK10" i="10"/>
  <c r="AKH51" i="10"/>
  <c r="AKJ45" i="10"/>
  <c r="AKJ48" i="10" s="1"/>
  <c r="AKJ47" i="10"/>
  <c r="AKJ50" i="10"/>
  <c r="ALS13" i="10" l="1"/>
  <c r="ALT12" i="10"/>
  <c r="ALT7" i="10"/>
  <c r="ALT9" i="10"/>
  <c r="ALU4" i="10"/>
  <c r="ALT8" i="10"/>
  <c r="AKJ52" i="10"/>
  <c r="AKI52" i="10"/>
  <c r="AKK45" i="10"/>
  <c r="AKK47" i="10"/>
  <c r="AKK50" i="10"/>
  <c r="AKJ29" i="10"/>
  <c r="AKJ27" i="10"/>
  <c r="AKJ31" i="10"/>
  <c r="AKJ28" i="10"/>
  <c r="AKJ30" i="10"/>
  <c r="AKL46" i="10"/>
  <c r="AKL6" i="10"/>
  <c r="AKM5" i="10"/>
  <c r="AKN5" i="10" s="1"/>
  <c r="AKL25" i="10"/>
  <c r="AKL10" i="10"/>
  <c r="AKK24" i="10"/>
  <c r="AKK26" i="10"/>
  <c r="AKJ49" i="10"/>
  <c r="AKI51" i="10"/>
  <c r="AJZ30" i="10"/>
  <c r="AKA30" i="10"/>
  <c r="ALT13" i="10" l="1"/>
  <c r="ALU9" i="10"/>
  <c r="ALU8" i="10"/>
  <c r="ALU12" i="10"/>
  <c r="ALV4" i="10"/>
  <c r="ALW4" i="10" s="1"/>
  <c r="ALU7" i="10"/>
  <c r="AKN25" i="10"/>
  <c r="AKN46" i="10"/>
  <c r="AKN6" i="10"/>
  <c r="AKO5" i="10"/>
  <c r="AKN10" i="10"/>
  <c r="AKJ51" i="10"/>
  <c r="AKL47" i="10"/>
  <c r="AKL45" i="10"/>
  <c r="AKL50" i="10"/>
  <c r="AKK28" i="10"/>
  <c r="AKK27" i="10"/>
  <c r="AKK31" i="10"/>
  <c r="AKK30" i="10"/>
  <c r="AKL26" i="10"/>
  <c r="AKL24" i="10"/>
  <c r="AKK48" i="10"/>
  <c r="AKK49" i="10"/>
  <c r="AKM46" i="10"/>
  <c r="AKM25" i="10"/>
  <c r="AKM6" i="10"/>
  <c r="AKM10" i="10"/>
  <c r="AKK29" i="10"/>
  <c r="AKB30" i="10"/>
  <c r="ALW7" i="10" l="1"/>
  <c r="ALW8" i="10"/>
  <c r="ALX4" i="10"/>
  <c r="ALW9" i="10"/>
  <c r="ALW12" i="10"/>
  <c r="ALU13" i="10"/>
  <c r="ALV12" i="10"/>
  <c r="ALV7" i="10"/>
  <c r="ALV8" i="10"/>
  <c r="ALV9" i="10"/>
  <c r="AKN45" i="10"/>
  <c r="AKN47" i="10"/>
  <c r="AKN50" i="10"/>
  <c r="AKN26" i="10"/>
  <c r="AKN24" i="10"/>
  <c r="AKN29" i="10" s="1"/>
  <c r="AKO46" i="10"/>
  <c r="AKP5" i="10"/>
  <c r="AKO25" i="10"/>
  <c r="AKO6" i="10"/>
  <c r="AKO10" i="10"/>
  <c r="AKM24" i="10"/>
  <c r="AKM26" i="10"/>
  <c r="AKK51" i="10"/>
  <c r="AKK52" i="10"/>
  <c r="AKL48" i="10"/>
  <c r="AKL49" i="10"/>
  <c r="AKM45" i="10"/>
  <c r="AKM47" i="10"/>
  <c r="AKM50" i="10"/>
  <c r="AKL29" i="10"/>
  <c r="AKL28" i="10"/>
  <c r="AKL27" i="10"/>
  <c r="AKL31" i="10"/>
  <c r="AKL30" i="10"/>
  <c r="AKC30" i="10"/>
  <c r="BV207" i="10"/>
  <c r="BN207" i="10"/>
  <c r="BU207" i="10"/>
  <c r="BR207" i="10"/>
  <c r="BQ207" i="10"/>
  <c r="BW207" i="10"/>
  <c r="BX207" i="10"/>
  <c r="BS207" i="10"/>
  <c r="CA207" i="10"/>
  <c r="FU207" i="10"/>
  <c r="FP207" i="10"/>
  <c r="FT207" i="10"/>
  <c r="FW207" i="10"/>
  <c r="FS207" i="10"/>
  <c r="GE207" i="10"/>
  <c r="IA207" i="10"/>
  <c r="IC207" i="10"/>
  <c r="IG207" i="10"/>
  <c r="IB207" i="10"/>
  <c r="ALW13" i="10" l="1"/>
  <c r="ALX8" i="10"/>
  <c r="ALX9" i="10"/>
  <c r="ALX12" i="10"/>
  <c r="ALY4" i="10"/>
  <c r="ALX7" i="10"/>
  <c r="ALV13" i="10"/>
  <c r="AKP25" i="10"/>
  <c r="AKP46" i="10"/>
  <c r="AKQ5" i="10"/>
  <c r="AKP6" i="10"/>
  <c r="AKP10" i="10"/>
  <c r="AKO45" i="10"/>
  <c r="AKO47" i="10"/>
  <c r="AKO50" i="10"/>
  <c r="AKO24" i="10"/>
  <c r="AKO29" i="10" s="1"/>
  <c r="AKO26" i="10"/>
  <c r="AKN27" i="10"/>
  <c r="AKN31" i="10"/>
  <c r="AKN28" i="10"/>
  <c r="AKN30" i="10"/>
  <c r="AKN48" i="10"/>
  <c r="AKN49" i="10"/>
  <c r="AKL51" i="10"/>
  <c r="AKL52" i="10"/>
  <c r="AKM48" i="10"/>
  <c r="AKM49" i="10"/>
  <c r="AKM29" i="10"/>
  <c r="IG215" i="10" s="1"/>
  <c r="AKM28" i="10"/>
  <c r="AKM31" i="10"/>
  <c r="AKM27" i="10"/>
  <c r="AKM30" i="10"/>
  <c r="IG216" i="10" s="1"/>
  <c r="AKE10" i="10"/>
  <c r="FS210" i="10"/>
  <c r="FS209" i="10"/>
  <c r="FS211" i="10"/>
  <c r="FS215" i="10"/>
  <c r="FS216" i="10"/>
  <c r="BW209" i="10"/>
  <c r="BW210" i="10"/>
  <c r="BW211" i="10"/>
  <c r="BW215" i="10"/>
  <c r="BW216" i="10"/>
  <c r="IC209" i="10"/>
  <c r="IC210" i="10"/>
  <c r="IC211" i="10"/>
  <c r="IC215" i="10"/>
  <c r="IC216" i="10"/>
  <c r="CA209" i="10"/>
  <c r="CA210" i="10"/>
  <c r="CA211" i="10"/>
  <c r="CA215" i="10"/>
  <c r="CA216" i="10"/>
  <c r="BV209" i="10"/>
  <c r="BV210" i="10"/>
  <c r="BV215" i="10"/>
  <c r="BV216" i="10"/>
  <c r="BV211" i="10"/>
  <c r="AKD30" i="10"/>
  <c r="IA210" i="10"/>
  <c r="IA209" i="10"/>
  <c r="IA216" i="10"/>
  <c r="IA215" i="10"/>
  <c r="FT209" i="10"/>
  <c r="FT210" i="10"/>
  <c r="FT211" i="10"/>
  <c r="FT216" i="10"/>
  <c r="FT215" i="10"/>
  <c r="BS209" i="10"/>
  <c r="BS210" i="10"/>
  <c r="BS215" i="10"/>
  <c r="BS216" i="10"/>
  <c r="BS211" i="10"/>
  <c r="BR209" i="10"/>
  <c r="BR210" i="10"/>
  <c r="BR216" i="10"/>
  <c r="BR215" i="10"/>
  <c r="BR211" i="10"/>
  <c r="IG209" i="10"/>
  <c r="IG210" i="10"/>
  <c r="IG211" i="10"/>
  <c r="FU209" i="10"/>
  <c r="FU210" i="10"/>
  <c r="FU211" i="10"/>
  <c r="FU216" i="10"/>
  <c r="FU215" i="10"/>
  <c r="BN209" i="10"/>
  <c r="BN210" i="10"/>
  <c r="BN215" i="10"/>
  <c r="BN216" i="10"/>
  <c r="BN211" i="10"/>
  <c r="FW210" i="10"/>
  <c r="FW209" i="10"/>
  <c r="FW211" i="10"/>
  <c r="FW215" i="10"/>
  <c r="FW216" i="10"/>
  <c r="BQ209" i="10"/>
  <c r="BQ210" i="10"/>
  <c r="BQ215" i="10"/>
  <c r="BQ216" i="10"/>
  <c r="BQ211" i="10"/>
  <c r="IB209" i="10"/>
  <c r="IB210" i="10"/>
  <c r="IB216" i="10"/>
  <c r="IB215" i="10"/>
  <c r="GE209" i="10"/>
  <c r="GE210" i="10"/>
  <c r="GE211" i="10"/>
  <c r="GE215" i="10"/>
  <c r="GE216" i="10"/>
  <c r="FP210" i="10"/>
  <c r="FP209" i="10"/>
  <c r="FP211" i="10"/>
  <c r="FP215" i="10"/>
  <c r="FP216" i="10"/>
  <c r="BX209" i="10"/>
  <c r="BX210" i="10"/>
  <c r="BX215" i="10"/>
  <c r="BX211" i="10"/>
  <c r="BX216" i="10"/>
  <c r="BU209" i="10"/>
  <c r="BU210" i="10"/>
  <c r="BU211" i="10"/>
  <c r="BU215" i="10"/>
  <c r="BU216" i="10"/>
  <c r="IL207" i="10" l="1"/>
  <c r="ALY9" i="10"/>
  <c r="ALY7" i="10"/>
  <c r="ALY8" i="10"/>
  <c r="ALY12" i="10"/>
  <c r="ALZ4" i="10"/>
  <c r="ALX13" i="10"/>
  <c r="AKO48" i="10"/>
  <c r="AKO49" i="10"/>
  <c r="AKQ46" i="10"/>
  <c r="AKR5" i="10"/>
  <c r="AKQ6" i="10"/>
  <c r="AKQ25" i="10"/>
  <c r="AKQ10" i="10"/>
  <c r="AKP45" i="10"/>
  <c r="AKP47" i="10"/>
  <c r="AKP50" i="10"/>
  <c r="AKO31" i="10"/>
  <c r="AKO27" i="10"/>
  <c r="AKO28" i="10"/>
  <c r="AKO30" i="10"/>
  <c r="AKP26" i="10"/>
  <c r="AKP24" i="10"/>
  <c r="AKN51" i="10"/>
  <c r="AKN52" i="10"/>
  <c r="AKM51" i="10"/>
  <c r="AKM52" i="10"/>
  <c r="AJZ10" i="10"/>
  <c r="AKA10" i="10"/>
  <c r="IB211" i="10" s="1"/>
  <c r="AKE30" i="10"/>
  <c r="IL209" i="10" l="1"/>
  <c r="IL210" i="10"/>
  <c r="IA211" i="10"/>
  <c r="AMA4" i="10"/>
  <c r="ALZ9" i="10"/>
  <c r="ALZ8" i="10"/>
  <c r="ALZ7" i="10"/>
  <c r="ALZ12" i="10"/>
  <c r="ALY13" i="10"/>
  <c r="AKP48" i="10"/>
  <c r="AKP49" i="10"/>
  <c r="AKP29" i="10"/>
  <c r="AKP27" i="10"/>
  <c r="AKP28" i="10"/>
  <c r="AKP31" i="10"/>
  <c r="AKP30" i="10"/>
  <c r="AKR46" i="10"/>
  <c r="AKR6" i="10"/>
  <c r="AKS5" i="10"/>
  <c r="AKR25" i="10"/>
  <c r="AKR10" i="10"/>
  <c r="IL211" i="10" s="1"/>
  <c r="AKQ24" i="10"/>
  <c r="AKQ26" i="10"/>
  <c r="AKO51" i="10"/>
  <c r="AKO52" i="10"/>
  <c r="AKQ45" i="10"/>
  <c r="AKQ47" i="10"/>
  <c r="AKQ50" i="10"/>
  <c r="ALZ13" i="10" l="1"/>
  <c r="AMA9" i="10"/>
  <c r="AMA7" i="10"/>
  <c r="AMA12" i="10"/>
  <c r="AMB4" i="10"/>
  <c r="AMA8" i="10"/>
  <c r="AKT5" i="10"/>
  <c r="AKP52" i="10"/>
  <c r="AKQ29" i="10"/>
  <c r="AKQ27" i="10"/>
  <c r="AKQ31" i="10"/>
  <c r="AKQ28" i="10"/>
  <c r="AKQ30" i="10"/>
  <c r="AKR45" i="10"/>
  <c r="AKR47" i="10"/>
  <c r="AKR50" i="10"/>
  <c r="AKS46" i="10"/>
  <c r="AKS25" i="10"/>
  <c r="AKS6" i="10"/>
  <c r="AKS10" i="10"/>
  <c r="AKQ48" i="10"/>
  <c r="AKQ49" i="10"/>
  <c r="AKQ51" i="10" s="1"/>
  <c r="AKR24" i="10"/>
  <c r="AKR26" i="10"/>
  <c r="AKP51" i="10"/>
  <c r="AMA13" i="10" l="1"/>
  <c r="AMC4" i="10"/>
  <c r="AMD4" i="10" s="1"/>
  <c r="AMB9" i="10"/>
  <c r="AMB12" i="10"/>
  <c r="AMB8" i="10"/>
  <c r="AMB7" i="10"/>
  <c r="AKT25" i="10"/>
  <c r="AKT10" i="10"/>
  <c r="AKT6" i="10"/>
  <c r="AKU5" i="10"/>
  <c r="AKS45" i="10"/>
  <c r="AKS47" i="10"/>
  <c r="AKS50" i="10"/>
  <c r="AKR29" i="10"/>
  <c r="IL215" i="10" s="1"/>
  <c r="AKR27" i="10"/>
  <c r="AKR28" i="10"/>
  <c r="AKR31" i="10"/>
  <c r="AKR30" i="10"/>
  <c r="IL216" i="10" s="1"/>
  <c r="AKT46" i="10"/>
  <c r="AKQ52" i="10"/>
  <c r="AKS26" i="10"/>
  <c r="AKS24" i="10"/>
  <c r="AKS29" i="10" s="1"/>
  <c r="AKR48" i="10"/>
  <c r="AKR52" i="10" s="1"/>
  <c r="AKR49" i="10"/>
  <c r="AME4" i="10" l="1"/>
  <c r="AMD9" i="10"/>
  <c r="AMD7" i="10"/>
  <c r="AMD8" i="10"/>
  <c r="AMD12" i="10"/>
  <c r="AMB13" i="10"/>
  <c r="AMC8" i="10"/>
  <c r="AMC7" i="10"/>
  <c r="AMC12" i="10"/>
  <c r="AMC9" i="10"/>
  <c r="AKU46" i="10"/>
  <c r="AKU6" i="10"/>
  <c r="AKU10" i="10"/>
  <c r="AKU25" i="10"/>
  <c r="AKV5" i="10"/>
  <c r="AKT26" i="10"/>
  <c r="AKT24" i="10"/>
  <c r="AKS27" i="10"/>
  <c r="AKS31" i="10"/>
  <c r="AKS28" i="10"/>
  <c r="AKS30" i="10"/>
  <c r="AKS48" i="10"/>
  <c r="AKS49" i="10"/>
  <c r="AKR51" i="10"/>
  <c r="AKT45" i="10"/>
  <c r="AKT47" i="10"/>
  <c r="AKT50" i="10"/>
  <c r="BJ207" i="10"/>
  <c r="BI207" i="10"/>
  <c r="BM207" i="10"/>
  <c r="BL207" i="10"/>
  <c r="BO207" i="10"/>
  <c r="BT207" i="10"/>
  <c r="FM207" i="10"/>
  <c r="FO207" i="10"/>
  <c r="FQ207" i="10"/>
  <c r="FR207" i="10"/>
  <c r="FV207" i="10"/>
  <c r="HZ207" i="10"/>
  <c r="IF207" i="10"/>
  <c r="IK207" i="10"/>
  <c r="AMD13" i="10" l="1"/>
  <c r="AME7" i="10"/>
  <c r="AME12" i="10"/>
  <c r="AME9" i="10"/>
  <c r="AME8" i="10"/>
  <c r="AMF4" i="10"/>
  <c r="AMC13" i="10"/>
  <c r="AKU26" i="10"/>
  <c r="AKU24" i="10"/>
  <c r="AKU29" i="10" s="1"/>
  <c r="AKT29" i="10"/>
  <c r="AKT27" i="10"/>
  <c r="AKT30" i="10"/>
  <c r="AKT28" i="10"/>
  <c r="AKT31" i="10"/>
  <c r="AKV46" i="10"/>
  <c r="AKV25" i="10"/>
  <c r="AKV10" i="10"/>
  <c r="AKV6" i="10"/>
  <c r="AKW5" i="10"/>
  <c r="AKU45" i="10"/>
  <c r="AKU50" i="10"/>
  <c r="AKU47" i="10"/>
  <c r="AKS51" i="10"/>
  <c r="AKT48" i="10"/>
  <c r="AKT49" i="10"/>
  <c r="AKS52" i="10"/>
  <c r="HZ210" i="10"/>
  <c r="HZ209" i="10"/>
  <c r="HZ211" i="10"/>
  <c r="HZ215" i="10"/>
  <c r="HZ216" i="10"/>
  <c r="BL209" i="10"/>
  <c r="BL210" i="10"/>
  <c r="BL215" i="10"/>
  <c r="BL216" i="10"/>
  <c r="BL211" i="10"/>
  <c r="IF210" i="10"/>
  <c r="IF209" i="10"/>
  <c r="IF211" i="10"/>
  <c r="IF215" i="10"/>
  <c r="IF216" i="10"/>
  <c r="FQ209" i="10"/>
  <c r="FQ210" i="10"/>
  <c r="FQ211" i="10"/>
  <c r="FQ215" i="10"/>
  <c r="FQ216" i="10"/>
  <c r="BO209" i="10"/>
  <c r="BO210" i="10"/>
  <c r="BO215" i="10"/>
  <c r="BO216" i="10"/>
  <c r="BO211" i="10"/>
  <c r="BJ209" i="10"/>
  <c r="BJ210" i="10"/>
  <c r="BJ215" i="10"/>
  <c r="BJ216" i="10"/>
  <c r="BJ211" i="10"/>
  <c r="FV210" i="10"/>
  <c r="FV209" i="10"/>
  <c r="FV211" i="10"/>
  <c r="FV215" i="10"/>
  <c r="FV216" i="10"/>
  <c r="FM209" i="10"/>
  <c r="FM210" i="10"/>
  <c r="FM211" i="10"/>
  <c r="FM216" i="10"/>
  <c r="FM215" i="10"/>
  <c r="BM209" i="10"/>
  <c r="BM210" i="10"/>
  <c r="BM216" i="10"/>
  <c r="BM215" i="10"/>
  <c r="BM211" i="10"/>
  <c r="FO210" i="10"/>
  <c r="FO209" i="10"/>
  <c r="FO211" i="10"/>
  <c r="FO215" i="10"/>
  <c r="FO216" i="10"/>
  <c r="IK209" i="10"/>
  <c r="IK210" i="10"/>
  <c r="IK211" i="10"/>
  <c r="IK215" i="10"/>
  <c r="IK216" i="10"/>
  <c r="FR210" i="10"/>
  <c r="FR209" i="10"/>
  <c r="FR211" i="10"/>
  <c r="FR215" i="10"/>
  <c r="FR216" i="10"/>
  <c r="BT209" i="10"/>
  <c r="BT210" i="10"/>
  <c r="BT215" i="10"/>
  <c r="BT216" i="10"/>
  <c r="BT211" i="10"/>
  <c r="BI209" i="10"/>
  <c r="BI210" i="10"/>
  <c r="BI215" i="10"/>
  <c r="BI216" i="10"/>
  <c r="BI211" i="10"/>
  <c r="AME13" i="10" l="1"/>
  <c r="AMF8" i="10"/>
  <c r="AMF12" i="10"/>
  <c r="AMG4" i="10"/>
  <c r="AMF9" i="10"/>
  <c r="AMF7" i="10"/>
  <c r="AKU49" i="10"/>
  <c r="AKU51" i="10" s="1"/>
  <c r="AKU48" i="10"/>
  <c r="AKU52" i="10" s="1"/>
  <c r="AKV24" i="10"/>
  <c r="AKV26" i="10"/>
  <c r="AKU31" i="10"/>
  <c r="AKU27" i="10"/>
  <c r="AKU28" i="10"/>
  <c r="AKU30" i="10"/>
  <c r="AKW46" i="10"/>
  <c r="AKW10" i="10"/>
  <c r="AKW25" i="10"/>
  <c r="AKX5" i="10"/>
  <c r="AKW6" i="10"/>
  <c r="AKV45" i="10"/>
  <c r="AKV50" i="10"/>
  <c r="AKV47" i="10"/>
  <c r="AKT51" i="10"/>
  <c r="AKT52" i="10"/>
  <c r="AMF13" i="10" l="1"/>
  <c r="AMG7" i="10"/>
  <c r="AMG9" i="10"/>
  <c r="AMG12" i="10"/>
  <c r="AMH4" i="10"/>
  <c r="AMG8" i="10"/>
  <c r="AKV48" i="10"/>
  <c r="AKV49" i="10"/>
  <c r="AKV31" i="10"/>
  <c r="AKV30" i="10"/>
  <c r="AKV27" i="10"/>
  <c r="AKV28" i="10"/>
  <c r="AKW45" i="10"/>
  <c r="AKW47" i="10"/>
  <c r="AKW50" i="10"/>
  <c r="AKX46" i="10"/>
  <c r="AKX10" i="10"/>
  <c r="AKY5" i="10"/>
  <c r="AKX6" i="10"/>
  <c r="AKX25" i="10"/>
  <c r="AKW24" i="10"/>
  <c r="AKW26" i="10"/>
  <c r="AKV29" i="10"/>
  <c r="AMH9" i="10" l="1"/>
  <c r="AMH12" i="10"/>
  <c r="AMI4" i="10"/>
  <c r="AMH8" i="10"/>
  <c r="AMH7" i="10"/>
  <c r="AMG13" i="10"/>
  <c r="AKX26" i="10"/>
  <c r="AKX24" i="10"/>
  <c r="AKX29" i="10" s="1"/>
  <c r="AKX50" i="10"/>
  <c r="AKX45" i="10"/>
  <c r="AKX47" i="10"/>
  <c r="AKW48" i="10"/>
  <c r="AKW49" i="10"/>
  <c r="AKW28" i="10"/>
  <c r="AKW31" i="10"/>
  <c r="AKW30" i="10"/>
  <c r="AKW27" i="10"/>
  <c r="AKV51" i="10"/>
  <c r="AKW29" i="10"/>
  <c r="AKY46" i="10"/>
  <c r="AKY6" i="10"/>
  <c r="AKY25" i="10"/>
  <c r="AKZ5" i="10"/>
  <c r="AKY10" i="10"/>
  <c r="AKV52" i="10"/>
  <c r="AMH13" i="10" l="1"/>
  <c r="AMI12" i="10"/>
  <c r="AMI9" i="10"/>
  <c r="AMI8" i="10"/>
  <c r="AMI7" i="10"/>
  <c r="AMJ4" i="10"/>
  <c r="AMK4" i="10" s="1"/>
  <c r="AKW51" i="10"/>
  <c r="AKW52" i="10"/>
  <c r="AKY45" i="10"/>
  <c r="AKY50" i="10"/>
  <c r="AKY47" i="10"/>
  <c r="AKZ46" i="10"/>
  <c r="AKZ25" i="10"/>
  <c r="ALA5" i="10"/>
  <c r="AKZ10" i="10"/>
  <c r="AKZ6" i="10"/>
  <c r="AKX28" i="10"/>
  <c r="AKX27" i="10"/>
  <c r="AKX30" i="10"/>
  <c r="AKX31" i="10"/>
  <c r="AKY24" i="10"/>
  <c r="AKY26" i="10"/>
  <c r="AKX48" i="10"/>
  <c r="AKX49" i="10"/>
  <c r="AML4" i="10" l="1"/>
  <c r="AMK9" i="10"/>
  <c r="AMK12" i="10"/>
  <c r="AMK8" i="10"/>
  <c r="AMK7" i="10"/>
  <c r="AMI13" i="10"/>
  <c r="AMJ12" i="10"/>
  <c r="AMJ8" i="10"/>
  <c r="AMJ9" i="10"/>
  <c r="AMJ7" i="10"/>
  <c r="ALB5" i="10"/>
  <c r="AKX52" i="10"/>
  <c r="AKX51" i="10"/>
  <c r="AKY30" i="10"/>
  <c r="AKY28" i="10"/>
  <c r="AKY27" i="10"/>
  <c r="AKY31" i="10"/>
  <c r="ALA46" i="10"/>
  <c r="ALA6" i="10"/>
  <c r="ALA10" i="10"/>
  <c r="ALA25" i="10"/>
  <c r="AKY29" i="10"/>
  <c r="AKZ26" i="10"/>
  <c r="AKZ24" i="10"/>
  <c r="AKZ29" i="10" s="1"/>
  <c r="AKZ45" i="10"/>
  <c r="AKZ50" i="10"/>
  <c r="AKZ47" i="10"/>
  <c r="AKY48" i="10"/>
  <c r="AKY49" i="10"/>
  <c r="BH207" i="10"/>
  <c r="BP207" i="10"/>
  <c r="FJ207" i="10"/>
  <c r="FN207" i="10"/>
  <c r="HX207" i="10"/>
  <c r="HY207" i="10"/>
  <c r="IE207" i="10"/>
  <c r="AMK13" i="10" l="1"/>
  <c r="AML12" i="10"/>
  <c r="AML7" i="10"/>
  <c r="AML8" i="10"/>
  <c r="AMM4" i="10"/>
  <c r="AML9" i="10"/>
  <c r="AMJ13" i="10"/>
  <c r="ALB6" i="10"/>
  <c r="ALC5" i="10"/>
  <c r="ALB46" i="10"/>
  <c r="ALB25" i="10"/>
  <c r="AKY51" i="10"/>
  <c r="AKZ48" i="10"/>
  <c r="AKZ49" i="10"/>
  <c r="ALA26" i="10"/>
  <c r="ALA24" i="10"/>
  <c r="ALA29" i="10" s="1"/>
  <c r="ALA45" i="10"/>
  <c r="ALA47" i="10"/>
  <c r="ALA50" i="10"/>
  <c r="AKY52" i="10"/>
  <c r="AKZ28" i="10"/>
  <c r="AKZ31" i="10"/>
  <c r="AKZ27" i="10"/>
  <c r="AKZ30" i="10"/>
  <c r="BP209" i="10"/>
  <c r="BP210" i="10"/>
  <c r="BP215" i="10"/>
  <c r="BP216" i="10"/>
  <c r="BP211" i="10"/>
  <c r="HX209" i="10"/>
  <c r="HX210" i="10"/>
  <c r="HX211" i="10"/>
  <c r="HX215" i="10"/>
  <c r="HX216" i="10"/>
  <c r="BH209" i="10"/>
  <c r="BH210" i="10"/>
  <c r="BH215" i="10"/>
  <c r="BH216" i="10"/>
  <c r="BH211" i="10"/>
  <c r="FN210" i="10"/>
  <c r="FN209" i="10"/>
  <c r="FN211" i="10"/>
  <c r="FN215" i="10"/>
  <c r="FN216" i="10"/>
  <c r="HY210" i="10"/>
  <c r="HY209" i="10"/>
  <c r="HY211" i="10"/>
  <c r="HY216" i="10"/>
  <c r="HY215" i="10"/>
  <c r="IE210" i="10"/>
  <c r="IE209" i="10"/>
  <c r="IE211" i="10"/>
  <c r="IE215" i="10"/>
  <c r="IE216" i="10"/>
  <c r="FJ210" i="10"/>
  <c r="FJ209" i="10"/>
  <c r="FJ211" i="10"/>
  <c r="FJ215" i="10"/>
  <c r="FJ216" i="10"/>
  <c r="AML13" i="10" l="1"/>
  <c r="AMM12" i="10"/>
  <c r="AMN4" i="10"/>
  <c r="AMM8" i="10"/>
  <c r="AMM7" i="10"/>
  <c r="AMM9" i="10"/>
  <c r="ALB26" i="10"/>
  <c r="ALB24" i="10"/>
  <c r="ALC46" i="10"/>
  <c r="ALD5" i="10"/>
  <c r="ALC6" i="10"/>
  <c r="ALC25" i="10"/>
  <c r="ALB45" i="10"/>
  <c r="ALB47" i="10"/>
  <c r="AKZ51" i="10"/>
  <c r="ALA48" i="10"/>
  <c r="ALA49" i="10"/>
  <c r="ALA31" i="10"/>
  <c r="ALA30" i="10"/>
  <c r="ALA27" i="10"/>
  <c r="ALA28" i="10"/>
  <c r="AKZ52" i="10"/>
  <c r="AMM13" i="10" l="1"/>
  <c r="AMN12" i="10"/>
  <c r="AMO4" i="10"/>
  <c r="AMN8" i="10"/>
  <c r="AMN7" i="10"/>
  <c r="AMN9" i="10"/>
  <c r="ALB27" i="10"/>
  <c r="ALB28" i="10"/>
  <c r="ALB31" i="10"/>
  <c r="ALB48" i="10"/>
  <c r="ALB52" i="10" s="1"/>
  <c r="ALB49" i="10"/>
  <c r="ALB51" i="10" s="1"/>
  <c r="ALD46" i="10"/>
  <c r="ALD6" i="10"/>
  <c r="ALD25" i="10"/>
  <c r="ALE5" i="10"/>
  <c r="ALC45" i="10"/>
  <c r="ALC47" i="10"/>
  <c r="ALC26" i="10"/>
  <c r="ALC24" i="10"/>
  <c r="ALB29" i="10"/>
  <c r="ALC10" i="10"/>
  <c r="ALA51" i="10"/>
  <c r="ALA52" i="10"/>
  <c r="AMN13" i="10" l="1"/>
  <c r="AMP4" i="10"/>
  <c r="AMO8" i="10"/>
  <c r="AMO7" i="10"/>
  <c r="AMO9" i="10"/>
  <c r="AMO12" i="10"/>
  <c r="ALD45" i="10"/>
  <c r="ALD47" i="10"/>
  <c r="ALC29" i="10"/>
  <c r="ALC27" i="10"/>
  <c r="ALC31" i="10"/>
  <c r="ALC28" i="10"/>
  <c r="ALC48" i="10"/>
  <c r="ALC49" i="10"/>
  <c r="ALE46" i="10"/>
  <c r="ALE25" i="10"/>
  <c r="ALE6" i="10"/>
  <c r="ALF5" i="10"/>
  <c r="ALD24" i="10"/>
  <c r="ALD26" i="10"/>
  <c r="AMO13" i="10" l="1"/>
  <c r="AMP7" i="10"/>
  <c r="AMP8" i="10"/>
  <c r="AMP9" i="10"/>
  <c r="AMQ4" i="10"/>
  <c r="AMR4" i="10" s="1"/>
  <c r="AMP12" i="10"/>
  <c r="ALD29" i="10"/>
  <c r="ALD27" i="10"/>
  <c r="ALD28" i="10"/>
  <c r="ALD31" i="10"/>
  <c r="ALE24" i="10"/>
  <c r="ALE26" i="10"/>
  <c r="ALC52" i="10"/>
  <c r="ALE45" i="10"/>
  <c r="ALE47" i="10"/>
  <c r="ALF46" i="10"/>
  <c r="ALF6" i="10"/>
  <c r="ALF25" i="10"/>
  <c r="ALG5" i="10"/>
  <c r="ALC51" i="10"/>
  <c r="ALD48" i="10"/>
  <c r="ALD49" i="10"/>
  <c r="AMR7" i="10" l="1"/>
  <c r="AMR8" i="10"/>
  <c r="AMS4" i="10"/>
  <c r="AMR12" i="10"/>
  <c r="AMR9" i="10"/>
  <c r="AMQ9" i="10"/>
  <c r="AMQ7" i="10"/>
  <c r="AMQ8" i="10"/>
  <c r="AMQ12" i="10"/>
  <c r="AMP13" i="10"/>
  <c r="ALD52" i="10"/>
  <c r="ALD51" i="10"/>
  <c r="ALG46" i="10"/>
  <c r="ALG6" i="10"/>
  <c r="ALH5" i="10"/>
  <c r="ALG25" i="10"/>
  <c r="ALE48" i="10"/>
  <c r="ALE49" i="10"/>
  <c r="ALF26" i="10"/>
  <c r="ALF24" i="10"/>
  <c r="ALF45" i="10"/>
  <c r="ALF47" i="10"/>
  <c r="ALE29" i="10"/>
  <c r="ALE28" i="10"/>
  <c r="ALE27" i="10"/>
  <c r="ALE31" i="10"/>
  <c r="ALF10" i="10"/>
  <c r="AMR13" i="10" l="1"/>
  <c r="AMT4" i="10"/>
  <c r="AMS7" i="10"/>
  <c r="AMS9" i="10"/>
  <c r="AMS8" i="10"/>
  <c r="AMS12" i="10"/>
  <c r="AMQ13" i="10"/>
  <c r="ALI5" i="10"/>
  <c r="ALE51" i="10"/>
  <c r="ALG26" i="10"/>
  <c r="ALG24" i="10"/>
  <c r="ALG45" i="10"/>
  <c r="ALG47" i="10"/>
  <c r="ALF48" i="10"/>
  <c r="ALF49" i="10"/>
  <c r="ALH46" i="10"/>
  <c r="ALH6" i="10"/>
  <c r="ALH25" i="10"/>
  <c r="ALF29" i="10"/>
  <c r="ALF28" i="10"/>
  <c r="ALF31" i="10"/>
  <c r="ALF27" i="10"/>
  <c r="ALE52" i="10"/>
  <c r="ALG10" i="10"/>
  <c r="ALJ5" i="10" l="1"/>
  <c r="ALK5" i="10" s="1"/>
  <c r="ALI10" i="10"/>
  <c r="ALI6" i="10"/>
  <c r="AMS13" i="10"/>
  <c r="ALI25" i="10"/>
  <c r="ALI26" i="10" s="1"/>
  <c r="AMT9" i="10"/>
  <c r="AMT7" i="10"/>
  <c r="AMT8" i="10"/>
  <c r="AMT12" i="10"/>
  <c r="AMU4" i="10"/>
  <c r="ALI46" i="10"/>
  <c r="ALI45" i="10" s="1"/>
  <c r="ALJ6" i="10"/>
  <c r="ALF51" i="10"/>
  <c r="ALG27" i="10"/>
  <c r="ALG31" i="10"/>
  <c r="ALG28" i="10"/>
  <c r="ALH45" i="10"/>
  <c r="ALH47" i="10"/>
  <c r="ALG48" i="10"/>
  <c r="ALG52" i="10" s="1"/>
  <c r="ALG49" i="10"/>
  <c r="ALF52" i="10"/>
  <c r="ALH24" i="10"/>
  <c r="ALH26" i="10"/>
  <c r="ALG29" i="10"/>
  <c r="ALJ10" i="10" l="1"/>
  <c r="ALJ25" i="10"/>
  <c r="ALJ46" i="10"/>
  <c r="ALI50" i="10"/>
  <c r="ALI24" i="10"/>
  <c r="ALI29" i="10" s="1"/>
  <c r="ALI47" i="10"/>
  <c r="AMT13" i="10"/>
  <c r="AMV4" i="10"/>
  <c r="AMU12" i="10"/>
  <c r="AMU8" i="10"/>
  <c r="AMU9" i="10"/>
  <c r="AMU7" i="10"/>
  <c r="ALJ24" i="10"/>
  <c r="ALJ29" i="10" s="1"/>
  <c r="ALJ26" i="10"/>
  <c r="ALI48" i="10"/>
  <c r="ALI49" i="10"/>
  <c r="ALL5" i="10"/>
  <c r="ALK46" i="10"/>
  <c r="ALK6" i="10"/>
  <c r="ALK25" i="10"/>
  <c r="ALK10" i="10"/>
  <c r="ALJ45" i="10"/>
  <c r="ALJ47" i="10"/>
  <c r="ALJ50" i="10"/>
  <c r="ALG51" i="10"/>
  <c r="ALH29" i="10"/>
  <c r="ALH31" i="10"/>
  <c r="ALH28" i="10"/>
  <c r="ALH27" i="10"/>
  <c r="ALH48" i="10"/>
  <c r="ALH49" i="10"/>
  <c r="ALH10" i="10"/>
  <c r="ALI31" i="10" l="1"/>
  <c r="ALI30" i="10"/>
  <c r="ALI28" i="10"/>
  <c r="ALI27" i="10"/>
  <c r="AMU13" i="10"/>
  <c r="AMW4" i="10"/>
  <c r="AMV7" i="10"/>
  <c r="AMV8" i="10"/>
  <c r="AMV12" i="10"/>
  <c r="AMV9" i="10"/>
  <c r="ALJ48" i="10"/>
  <c r="ALJ52" i="10" s="1"/>
  <c r="ALJ49" i="10"/>
  <c r="ALJ51" i="10" s="1"/>
  <c r="ALK45" i="10"/>
  <c r="ALK47" i="10"/>
  <c r="ALK50" i="10"/>
  <c r="ALL25" i="10"/>
  <c r="ALL46" i="10"/>
  <c r="ALM5" i="10"/>
  <c r="ALL6" i="10"/>
  <c r="ALL10" i="10"/>
  <c r="ALK24" i="10"/>
  <c r="ALK29" i="10" s="1"/>
  <c r="ALK26" i="10"/>
  <c r="ALJ28" i="10"/>
  <c r="ALJ31" i="10"/>
  <c r="ALJ27" i="10"/>
  <c r="ALJ30" i="10"/>
  <c r="ALI51" i="10"/>
  <c r="ALI52" i="10"/>
  <c r="ALH52" i="10"/>
  <c r="ALH51" i="10"/>
  <c r="ALH50" i="10"/>
  <c r="AMV13" i="10" l="1"/>
  <c r="AMX4" i="10"/>
  <c r="AMY4" i="10" s="1"/>
  <c r="AMW8" i="10"/>
  <c r="AMW7" i="10"/>
  <c r="AMW12" i="10"/>
  <c r="AMW9" i="10"/>
  <c r="ALM46" i="10"/>
  <c r="ALM25" i="10"/>
  <c r="ALN5" i="10"/>
  <c r="ALM6" i="10"/>
  <c r="ALM10" i="10"/>
  <c r="ALK48" i="10"/>
  <c r="ALK49" i="10"/>
  <c r="ALK27" i="10"/>
  <c r="ALK31" i="10"/>
  <c r="ALK28" i="10"/>
  <c r="ALK30" i="10"/>
  <c r="ALL47" i="10"/>
  <c r="ALL45" i="10"/>
  <c r="ALL50" i="10"/>
  <c r="ALL24" i="10"/>
  <c r="ALL26" i="10"/>
  <c r="ALB30" i="10"/>
  <c r="ALH30" i="10"/>
  <c r="AMZ4" i="10" l="1"/>
  <c r="AMY12" i="10"/>
  <c r="AMY8" i="10"/>
  <c r="AMY9" i="10"/>
  <c r="AMY7" i="10"/>
  <c r="AMW13" i="10"/>
  <c r="AMX7" i="10"/>
  <c r="AMX12" i="10"/>
  <c r="AMX8" i="10"/>
  <c r="AMX9" i="10"/>
  <c r="ALL31" i="10"/>
  <c r="ALL28" i="10"/>
  <c r="ALL27" i="10"/>
  <c r="ALL30" i="10"/>
  <c r="ALK51" i="10"/>
  <c r="ALN46" i="10"/>
  <c r="ALO5" i="10"/>
  <c r="ALN6" i="10"/>
  <c r="ALN25" i="10"/>
  <c r="ALN10" i="10"/>
  <c r="ALL29" i="10"/>
  <c r="ALK52" i="10"/>
  <c r="ALM24" i="10"/>
  <c r="ALM26" i="10"/>
  <c r="ALL48" i="10"/>
  <c r="ALL49" i="10"/>
  <c r="ALM45" i="10"/>
  <c r="ALM47" i="10"/>
  <c r="ALM50" i="10"/>
  <c r="ALC30" i="10"/>
  <c r="AMY13" i="10" l="1"/>
  <c r="AMZ12" i="10"/>
  <c r="AMZ7" i="10"/>
  <c r="AMZ9" i="10"/>
  <c r="AMZ8" i="10"/>
  <c r="ANA4" i="10"/>
  <c r="AMX13" i="10"/>
  <c r="ALP5" i="10"/>
  <c r="ALP46" i="10" s="1"/>
  <c r="ALL51" i="10"/>
  <c r="ALO46" i="10"/>
  <c r="ALO6" i="10"/>
  <c r="ALO25" i="10"/>
  <c r="ALO10" i="10"/>
  <c r="ALM29" i="10"/>
  <c r="ALM28" i="10"/>
  <c r="ALM27" i="10"/>
  <c r="ALM31" i="10"/>
  <c r="ALM30" i="10"/>
  <c r="ALN45" i="10"/>
  <c r="ALN47" i="10"/>
  <c r="ALN50" i="10"/>
  <c r="ALM48" i="10"/>
  <c r="ALM49" i="10"/>
  <c r="ALL52" i="10"/>
  <c r="ALN24" i="10"/>
  <c r="ALN26" i="10"/>
  <c r="ALD30" i="10"/>
  <c r="ALP10" i="10" l="1"/>
  <c r="ALP25" i="10"/>
  <c r="ALP24" i="10" s="1"/>
  <c r="AMZ13" i="10"/>
  <c r="ALP6" i="10"/>
  <c r="ANB4" i="10"/>
  <c r="ANA8" i="10"/>
  <c r="ANA9" i="10"/>
  <c r="ANA12" i="10"/>
  <c r="ANA7" i="10"/>
  <c r="ALQ5" i="10"/>
  <c r="ALR5" i="10" s="1"/>
  <c r="ALP47" i="10"/>
  <c r="ALP45" i="10"/>
  <c r="ALP50" i="10"/>
  <c r="ALQ46" i="10"/>
  <c r="ALM51" i="10"/>
  <c r="ALN27" i="10"/>
  <c r="ALN28" i="10"/>
  <c r="ALN31" i="10"/>
  <c r="ALN30" i="10"/>
  <c r="ALM52" i="10"/>
  <c r="ALO24" i="10"/>
  <c r="ALO26" i="10"/>
  <c r="ALN29" i="10"/>
  <c r="ALN48" i="10"/>
  <c r="ALN49" i="10"/>
  <c r="ALO45" i="10"/>
  <c r="ALO47" i="10"/>
  <c r="ALO50" i="10"/>
  <c r="BD207" i="10"/>
  <c r="BF207" i="10"/>
  <c r="BE207" i="10"/>
  <c r="BB207" i="10"/>
  <c r="BK207" i="10"/>
  <c r="FE207" i="10"/>
  <c r="FA207" i="10"/>
  <c r="FF207" i="10"/>
  <c r="FH207" i="10"/>
  <c r="FG207" i="10"/>
  <c r="FL207" i="10"/>
  <c r="FI207" i="10"/>
  <c r="FK207" i="10"/>
  <c r="HT207" i="10"/>
  <c r="HV207" i="10"/>
  <c r="HW207" i="10"/>
  <c r="ID207" i="10"/>
  <c r="ALE30" i="10"/>
  <c r="ALP26" i="10" l="1"/>
  <c r="ALQ10" i="10"/>
  <c r="ALQ25" i="10"/>
  <c r="ALQ24" i="10" s="1"/>
  <c r="ALQ29" i="10" s="1"/>
  <c r="ALQ6" i="10"/>
  <c r="ANA13" i="10"/>
  <c r="ANB9" i="10"/>
  <c r="ANB12" i="10"/>
  <c r="ANC4" i="10"/>
  <c r="ANB8" i="10"/>
  <c r="ANB7" i="10"/>
  <c r="ALQ45" i="10"/>
  <c r="ALQ47" i="10"/>
  <c r="ALQ50" i="10"/>
  <c r="ALP48" i="10"/>
  <c r="ALP49" i="10"/>
  <c r="ALR46" i="10"/>
  <c r="ALR6" i="10"/>
  <c r="ALR25" i="10"/>
  <c r="ALS5" i="10"/>
  <c r="ALR10" i="10"/>
  <c r="ALP29" i="10"/>
  <c r="ALP28" i="10"/>
  <c r="ALP31" i="10"/>
  <c r="ALP27" i="10"/>
  <c r="ALP30" i="10"/>
  <c r="ALN52" i="10"/>
  <c r="ALO29" i="10"/>
  <c r="ALO31" i="10"/>
  <c r="ALO28" i="10"/>
  <c r="ALO27" i="10"/>
  <c r="ALO30" i="10"/>
  <c r="ALN51" i="10"/>
  <c r="ALO48" i="10"/>
  <c r="ALO49" i="10"/>
  <c r="ALD50" i="10"/>
  <c r="HT209" i="10"/>
  <c r="HT210" i="10"/>
  <c r="HT211" i="10"/>
  <c r="HT216" i="10"/>
  <c r="HT215" i="10"/>
  <c r="ID210" i="10"/>
  <c r="ID209" i="10"/>
  <c r="ID211" i="10"/>
  <c r="ID215" i="10"/>
  <c r="ID216" i="10"/>
  <c r="FK210" i="10"/>
  <c r="FK209" i="10"/>
  <c r="FK211" i="10"/>
  <c r="FK216" i="10"/>
  <c r="FK215" i="10"/>
  <c r="FH209" i="10"/>
  <c r="FH210" i="10"/>
  <c r="FH211" i="10"/>
  <c r="FH216" i="10"/>
  <c r="FH215" i="10"/>
  <c r="BK209" i="10"/>
  <c r="BK210" i="10"/>
  <c r="BK215" i="10"/>
  <c r="BK216" i="10"/>
  <c r="BK211" i="10"/>
  <c r="BD209" i="10"/>
  <c r="BD210" i="10"/>
  <c r="BD215" i="10"/>
  <c r="BD216" i="10"/>
  <c r="BD211" i="10"/>
  <c r="FE209" i="10"/>
  <c r="FE210" i="10"/>
  <c r="FE215" i="10"/>
  <c r="FE216" i="10"/>
  <c r="FE211" i="10"/>
  <c r="ALF30" i="10"/>
  <c r="HW209" i="10"/>
  <c r="HW210" i="10"/>
  <c r="HW211" i="10"/>
  <c r="HW215" i="10"/>
  <c r="HW216" i="10"/>
  <c r="FI209" i="10"/>
  <c r="FI210" i="10"/>
  <c r="FI216" i="10"/>
  <c r="FI215" i="10"/>
  <c r="FI211" i="10"/>
  <c r="FF209" i="10"/>
  <c r="FF210" i="10"/>
  <c r="FF215" i="10"/>
  <c r="FF211" i="10"/>
  <c r="FF216" i="10"/>
  <c r="BB209" i="10"/>
  <c r="BB210" i="10"/>
  <c r="BB215" i="10"/>
  <c r="BB216" i="10"/>
  <c r="BB211" i="10"/>
  <c r="FG209" i="10"/>
  <c r="FG210" i="10"/>
  <c r="FG211" i="10"/>
  <c r="FG215" i="10"/>
  <c r="FG216" i="10"/>
  <c r="BF209" i="10"/>
  <c r="BF210" i="10"/>
  <c r="BF215" i="10"/>
  <c r="BF216" i="10"/>
  <c r="BF211" i="10"/>
  <c r="HV210" i="10"/>
  <c r="HV209" i="10"/>
  <c r="HV211" i="10"/>
  <c r="HV215" i="10"/>
  <c r="HV216" i="10"/>
  <c r="FL209" i="10"/>
  <c r="FL210" i="10"/>
  <c r="FL216" i="10"/>
  <c r="FL215" i="10"/>
  <c r="FL211" i="10"/>
  <c r="FA210" i="10"/>
  <c r="FA209" i="10"/>
  <c r="FA211" i="10"/>
  <c r="FA215" i="10"/>
  <c r="FA216" i="10"/>
  <c r="BE209" i="10"/>
  <c r="BE210" i="10"/>
  <c r="BE216" i="10"/>
  <c r="BE215" i="10"/>
  <c r="BE211" i="10"/>
  <c r="ALQ26" i="10" l="1"/>
  <c r="ANB13" i="10"/>
  <c r="ANC9" i="10"/>
  <c r="ANC12" i="10"/>
  <c r="AND4" i="10"/>
  <c r="ANC8" i="10"/>
  <c r="ANC7" i="10"/>
  <c r="ALR45" i="10"/>
  <c r="ALR47" i="10"/>
  <c r="ALR50" i="10"/>
  <c r="ALS46" i="10"/>
  <c r="ALS25" i="10"/>
  <c r="ALS6" i="10"/>
  <c r="ALT5" i="10"/>
  <c r="ALS10" i="10"/>
  <c r="ALQ27" i="10"/>
  <c r="ALQ28" i="10"/>
  <c r="ALQ31" i="10"/>
  <c r="ALQ30" i="10"/>
  <c r="ALQ48" i="10"/>
  <c r="ALQ49" i="10"/>
  <c r="ALQ51" i="10" s="1"/>
  <c r="ALR24" i="10"/>
  <c r="ALR26" i="10"/>
  <c r="ALP51" i="10"/>
  <c r="ALP52" i="10"/>
  <c r="ALO51" i="10"/>
  <c r="ALO52" i="10"/>
  <c r="ALB50" i="10"/>
  <c r="ALC50" i="10"/>
  <c r="ALG50" i="10"/>
  <c r="ALE50" i="10"/>
  <c r="ALE10" i="10"/>
  <c r="ALF50" i="10"/>
  <c r="ALB10" i="10"/>
  <c r="ALD10" i="10"/>
  <c r="ALG30" i="10"/>
  <c r="ANE4" i="10" l="1"/>
  <c r="ANF4" i="10" s="1"/>
  <c r="AND9" i="10"/>
  <c r="AND7" i="10"/>
  <c r="AND8" i="10"/>
  <c r="AND12" i="10"/>
  <c r="ANC13" i="10"/>
  <c r="ALQ52" i="10"/>
  <c r="ALT46" i="10"/>
  <c r="ALT6" i="10"/>
  <c r="ALT25" i="10"/>
  <c r="ALU5" i="10"/>
  <c r="ALT10" i="10"/>
  <c r="ALS24" i="10"/>
  <c r="ALS26" i="10"/>
  <c r="ALR48" i="10"/>
  <c r="ALR49" i="10"/>
  <c r="ALR29" i="10"/>
  <c r="ALR31" i="10"/>
  <c r="ALR28" i="10"/>
  <c r="ALR27" i="10"/>
  <c r="ALR30" i="10"/>
  <c r="ALS45" i="10"/>
  <c r="ALS47" i="10"/>
  <c r="ALS50" i="10"/>
  <c r="ANG4" i="10" l="1"/>
  <c r="ANF8" i="10"/>
  <c r="ANF12" i="10"/>
  <c r="ANF9" i="10"/>
  <c r="ANF7" i="10"/>
  <c r="AND13" i="10"/>
  <c r="ANE12" i="10"/>
  <c r="ANE8" i="10"/>
  <c r="ANE9" i="10"/>
  <c r="ANE7" i="10"/>
  <c r="ALR51" i="10"/>
  <c r="ALS48" i="10"/>
  <c r="ALS49" i="10"/>
  <c r="ALR52" i="10"/>
  <c r="ALU46" i="10"/>
  <c r="ALU6" i="10"/>
  <c r="ALU25" i="10"/>
  <c r="ALV5" i="10"/>
  <c r="ALU10" i="10"/>
  <c r="ALS28" i="10"/>
  <c r="ALS27" i="10"/>
  <c r="ALS31" i="10"/>
  <c r="ALS30" i="10"/>
  <c r="ALT26" i="10"/>
  <c r="ALT24" i="10"/>
  <c r="ALS29" i="10"/>
  <c r="ALT45" i="10"/>
  <c r="ALT47" i="10"/>
  <c r="ALT50" i="10"/>
  <c r="ANF13" i="10" l="1"/>
  <c r="ANG9" i="10"/>
  <c r="ANG7" i="10"/>
  <c r="ANG12" i="10"/>
  <c r="ANG8" i="10"/>
  <c r="ANH4" i="10"/>
  <c r="ANE13" i="10"/>
  <c r="ALW5" i="10"/>
  <c r="ALU47" i="10"/>
  <c r="ALU45" i="10"/>
  <c r="ALU50" i="10"/>
  <c r="ALT48" i="10"/>
  <c r="ALT49" i="10"/>
  <c r="ALV46" i="10"/>
  <c r="ALV6" i="10"/>
  <c r="ALV25" i="10"/>
  <c r="ALV10" i="10"/>
  <c r="ALS52" i="10"/>
  <c r="ALU24" i="10"/>
  <c r="ALU26" i="10"/>
  <c r="ALT29" i="10"/>
  <c r="ALT28" i="10"/>
  <c r="ALT31" i="10"/>
  <c r="ALT27" i="10"/>
  <c r="ALT30" i="10"/>
  <c r="ALS51" i="10"/>
  <c r="ANI4" i="10" l="1"/>
  <c r="ANH8" i="10"/>
  <c r="ANH12" i="10"/>
  <c r="ANH9" i="10"/>
  <c r="ANH7" i="10"/>
  <c r="ANG13" i="10"/>
  <c r="ALW46" i="10"/>
  <c r="ALW50" i="10" s="1"/>
  <c r="ALW6" i="10"/>
  <c r="ALW25" i="10"/>
  <c r="ALW24" i="10" s="1"/>
  <c r="ALW10" i="10"/>
  <c r="ALX5" i="10"/>
  <c r="ALX10" i="10"/>
  <c r="ALT52" i="10"/>
  <c r="ALU29" i="10"/>
  <c r="ALU27" i="10"/>
  <c r="ALU31" i="10"/>
  <c r="ALU28" i="10"/>
  <c r="ALU30" i="10"/>
  <c r="ALV24" i="10"/>
  <c r="ALV26" i="10"/>
  <c r="ALU48" i="10"/>
  <c r="ALU49" i="10"/>
  <c r="ALV45" i="10"/>
  <c r="ALV47" i="10"/>
  <c r="ALV50" i="10"/>
  <c r="ALT51" i="10"/>
  <c r="AT207" i="10"/>
  <c r="AV207" i="10"/>
  <c r="AW207" i="10"/>
  <c r="AX207" i="10"/>
  <c r="AY207" i="10"/>
  <c r="BA207" i="10"/>
  <c r="FC207" i="10"/>
  <c r="FB207" i="10"/>
  <c r="FD207" i="10"/>
  <c r="HR207" i="10"/>
  <c r="HS207" i="10"/>
  <c r="HU207" i="10"/>
  <c r="ALW47" i="10" l="1"/>
  <c r="ANH13" i="10"/>
  <c r="ANJ4" i="10"/>
  <c r="ANI8" i="10"/>
  <c r="ANI7" i="10"/>
  <c r="ANI9" i="10"/>
  <c r="ANI12" i="10"/>
  <c r="ALX46" i="10"/>
  <c r="ALX50" i="10" s="1"/>
  <c r="ALX25" i="10"/>
  <c r="ALX26" i="10" s="1"/>
  <c r="ALY5" i="10"/>
  <c r="ALW26" i="10"/>
  <c r="ALW45" i="10"/>
  <c r="ALW49" i="10" s="1"/>
  <c r="ALX6" i="10"/>
  <c r="ALW29" i="10"/>
  <c r="ALW31" i="10"/>
  <c r="ALW27" i="10"/>
  <c r="ALW28" i="10"/>
  <c r="ALW30" i="10"/>
  <c r="ALU52" i="10"/>
  <c r="ALV29" i="10"/>
  <c r="ALV28" i="10"/>
  <c r="ALV31" i="10"/>
  <c r="ALV27" i="10"/>
  <c r="ALV30" i="10"/>
  <c r="ALU51" i="10"/>
  <c r="ALV48" i="10"/>
  <c r="ALV49" i="10"/>
  <c r="FD209" i="10"/>
  <c r="FD210" i="10"/>
  <c r="FD211" i="10"/>
  <c r="FD215" i="10"/>
  <c r="FD216" i="10"/>
  <c r="AY209" i="10"/>
  <c r="AY210" i="10"/>
  <c r="AY216" i="10"/>
  <c r="AY215" i="10"/>
  <c r="AY211" i="10"/>
  <c r="AT209" i="10"/>
  <c r="AT210" i="10"/>
  <c r="AT215" i="10"/>
  <c r="AT216" i="10"/>
  <c r="AT211" i="10"/>
  <c r="HU209" i="10"/>
  <c r="HU210" i="10"/>
  <c r="HU211" i="10"/>
  <c r="HU215" i="10"/>
  <c r="HU216" i="10"/>
  <c r="FB209" i="10"/>
  <c r="FB210" i="10"/>
  <c r="FB215" i="10"/>
  <c r="FB216" i="10"/>
  <c r="FB211" i="10"/>
  <c r="AX209" i="10"/>
  <c r="AX210" i="10"/>
  <c r="AX215" i="10"/>
  <c r="AX216" i="10"/>
  <c r="AX211" i="10"/>
  <c r="HS210" i="10"/>
  <c r="HS209" i="10"/>
  <c r="HS211" i="10"/>
  <c r="HS216" i="10"/>
  <c r="HS215" i="10"/>
  <c r="FC210" i="10"/>
  <c r="FC209" i="10"/>
  <c r="FC211" i="10"/>
  <c r="FC215" i="10"/>
  <c r="FC216" i="10"/>
  <c r="AW209" i="10"/>
  <c r="AW210" i="10"/>
  <c r="AW215" i="10"/>
  <c r="AW216" i="10"/>
  <c r="AW211" i="10"/>
  <c r="HR209" i="10"/>
  <c r="HR210" i="10"/>
  <c r="HR211" i="10"/>
  <c r="HR216" i="10"/>
  <c r="HR215" i="10"/>
  <c r="BA209" i="10"/>
  <c r="BA210" i="10"/>
  <c r="BA215" i="10"/>
  <c r="BA216" i="10"/>
  <c r="BA211" i="10"/>
  <c r="AV209" i="10"/>
  <c r="AV210" i="10"/>
  <c r="AV215" i="10"/>
  <c r="AV216" i="10"/>
  <c r="AV211" i="10"/>
  <c r="ALY46" i="10" l="1"/>
  <c r="ALX47" i="10"/>
  <c r="ALZ5" i="10"/>
  <c r="ALX45" i="10"/>
  <c r="ALX48" i="10" s="1"/>
  <c r="ALY10" i="10"/>
  <c r="ANI13" i="10"/>
  <c r="ALY25" i="10"/>
  <c r="ALY26" i="10" s="1"/>
  <c r="ALX24" i="10"/>
  <c r="ALX30" i="10" s="1"/>
  <c r="ALY6" i="10"/>
  <c r="ANK4" i="10"/>
  <c r="ANJ8" i="10"/>
  <c r="ANJ7" i="10"/>
  <c r="ANJ9" i="10"/>
  <c r="ANJ12" i="10"/>
  <c r="ALW48" i="10"/>
  <c r="ALW52" i="10" s="1"/>
  <c r="ALY45" i="10"/>
  <c r="ALY47" i="10"/>
  <c r="ALY50" i="10"/>
  <c r="ALY24" i="10"/>
  <c r="ALY29" i="10" s="1"/>
  <c r="AMA5" i="10"/>
  <c r="ALW51" i="10"/>
  <c r="ALV51" i="10"/>
  <c r="ALV52" i="10"/>
  <c r="ALZ25" i="10" l="1"/>
  <c r="ALZ26" i="10" s="1"/>
  <c r="ALZ10" i="10"/>
  <c r="ALZ46" i="10"/>
  <c r="ALZ47" i="10" s="1"/>
  <c r="ALZ6" i="10"/>
  <c r="ALX49" i="10"/>
  <c r="ALX51" i="10" s="1"/>
  <c r="ALX31" i="10"/>
  <c r="ALX27" i="10"/>
  <c r="ALX29" i="10"/>
  <c r="ANK8" i="10"/>
  <c r="ANK7" i="10"/>
  <c r="ANL4" i="10"/>
  <c r="ANM4" i="10" s="1"/>
  <c r="ANK12" i="10"/>
  <c r="ANK9" i="10"/>
  <c r="ALX28" i="10"/>
  <c r="ANJ13" i="10"/>
  <c r="ALX52" i="10"/>
  <c r="ALY27" i="10"/>
  <c r="ALY31" i="10"/>
  <c r="ALY28" i="10"/>
  <c r="ALY30" i="10"/>
  <c r="ALZ45" i="10"/>
  <c r="ALZ48" i="10" s="1"/>
  <c r="ALZ24" i="10"/>
  <c r="ALZ29" i="10" s="1"/>
  <c r="AMA46" i="10"/>
  <c r="AMA6" i="10"/>
  <c r="AMA25" i="10"/>
  <c r="AMB5" i="10"/>
  <c r="AMA10" i="10"/>
  <c r="ALY48" i="10"/>
  <c r="ALZ50" i="10" l="1"/>
  <c r="ALY49" i="10"/>
  <c r="ALZ49" i="10" s="1"/>
  <c r="ANM7" i="10"/>
  <c r="ANM8" i="10"/>
  <c r="ANN4" i="10"/>
  <c r="ANM12" i="10"/>
  <c r="ANM9" i="10"/>
  <c r="ANL12" i="10"/>
  <c r="ANL8" i="10"/>
  <c r="ANL9" i="10"/>
  <c r="ANL7" i="10"/>
  <c r="ANK13" i="10"/>
  <c r="ALY52" i="10"/>
  <c r="ALZ52" i="10"/>
  <c r="AMB46" i="10"/>
  <c r="AMB6" i="10"/>
  <c r="AMB25" i="10"/>
  <c r="AMC5" i="10"/>
  <c r="AMB10" i="10"/>
  <c r="AMA24" i="10"/>
  <c r="AMA29" i="10" s="1"/>
  <c r="AMA26" i="10"/>
  <c r="AMA45" i="10"/>
  <c r="AMA47" i="10"/>
  <c r="AMA50" i="10"/>
  <c r="ALZ27" i="10"/>
  <c r="ALZ31" i="10"/>
  <c r="ALZ28" i="10"/>
  <c r="ALZ30" i="10"/>
  <c r="ALY51" i="10" l="1"/>
  <c r="ANN8" i="10"/>
  <c r="ANN9" i="10"/>
  <c r="ANN7" i="10"/>
  <c r="ANN12" i="10"/>
  <c r="ANO4" i="10"/>
  <c r="ANM13" i="10"/>
  <c r="ANL13" i="10"/>
  <c r="AMD5" i="10"/>
  <c r="ALZ51" i="10"/>
  <c r="AMA48" i="10"/>
  <c r="AMA49" i="10"/>
  <c r="AMC46" i="10"/>
  <c r="AMC25" i="10"/>
  <c r="AMC6" i="10"/>
  <c r="AMC10" i="10"/>
  <c r="AMB24" i="10"/>
  <c r="AMB26" i="10"/>
  <c r="AMA28" i="10"/>
  <c r="AMA31" i="10"/>
  <c r="AMA27" i="10"/>
  <c r="AMA30" i="10"/>
  <c r="AMB45" i="10"/>
  <c r="AMB47" i="10"/>
  <c r="AMB50" i="10"/>
  <c r="ANN13" i="10" l="1"/>
  <c r="ANO7" i="10"/>
  <c r="ANO12" i="10"/>
  <c r="ANP4" i="10"/>
  <c r="ANO9" i="10"/>
  <c r="ANO8" i="10"/>
  <c r="AMD46" i="10"/>
  <c r="AMD45" i="10" s="1"/>
  <c r="AMD10" i="10"/>
  <c r="AME5" i="10"/>
  <c r="AMD25" i="10"/>
  <c r="AMD26" i="10" s="1"/>
  <c r="AMD6" i="10"/>
  <c r="AMB48" i="10"/>
  <c r="AMB52" i="10" s="1"/>
  <c r="AMB49" i="10"/>
  <c r="AMC45" i="10"/>
  <c r="AMC47" i="10"/>
  <c r="AMC50" i="10"/>
  <c r="AMB29" i="10"/>
  <c r="AMB28" i="10"/>
  <c r="AMB27" i="10"/>
  <c r="AMB31" i="10"/>
  <c r="AMB30" i="10"/>
  <c r="AMA52" i="10"/>
  <c r="AMA51" i="10"/>
  <c r="AMC26" i="10"/>
  <c r="AMC24" i="10"/>
  <c r="AR207" i="10"/>
  <c r="AU207" i="10"/>
  <c r="AZ207" i="10"/>
  <c r="BC207" i="10"/>
  <c r="BG207" i="10"/>
  <c r="HM207" i="10"/>
  <c r="HO207" i="10"/>
  <c r="HP207" i="10"/>
  <c r="HQ207" i="10"/>
  <c r="HN207" i="10"/>
  <c r="JE207" i="10"/>
  <c r="JH207" i="10"/>
  <c r="AME25" i="10" l="1"/>
  <c r="AMD47" i="10"/>
  <c r="AME10" i="10"/>
  <c r="AMD24" i="10"/>
  <c r="AMD29" i="10" s="1"/>
  <c r="ANQ4" i="10"/>
  <c r="ANP12" i="10"/>
  <c r="ANP8" i="10"/>
  <c r="ANP9" i="10"/>
  <c r="ANP7" i="10"/>
  <c r="AMD50" i="10"/>
  <c r="ANO13" i="10"/>
  <c r="AMF5" i="10"/>
  <c r="JZ207" i="10" s="1"/>
  <c r="JZ209" i="10" s="1"/>
  <c r="AME6" i="10"/>
  <c r="AME46" i="10"/>
  <c r="AME45" i="10" s="1"/>
  <c r="AMD48" i="10"/>
  <c r="AMD49" i="10"/>
  <c r="AME24" i="10"/>
  <c r="AME26" i="10"/>
  <c r="AMC29" i="10"/>
  <c r="AMC28" i="10"/>
  <c r="AMC27" i="10"/>
  <c r="AMC31" i="10"/>
  <c r="AMC30" i="10"/>
  <c r="AMC48" i="10"/>
  <c r="AMC49" i="10"/>
  <c r="AMB51" i="10"/>
  <c r="HP210" i="10"/>
  <c r="HP209" i="10"/>
  <c r="HP211" i="10"/>
  <c r="HP215" i="10"/>
  <c r="HP216" i="10"/>
  <c r="JE210" i="10"/>
  <c r="JE209" i="10"/>
  <c r="JE211" i="10"/>
  <c r="JE216" i="10"/>
  <c r="JE215" i="10"/>
  <c r="AZ209" i="10"/>
  <c r="AZ210" i="10"/>
  <c r="AZ216" i="10"/>
  <c r="AZ215" i="10"/>
  <c r="AZ211" i="10"/>
  <c r="HN210" i="10"/>
  <c r="HN209" i="10"/>
  <c r="HN211" i="10"/>
  <c r="HN216" i="10"/>
  <c r="HN215" i="10"/>
  <c r="HM210" i="10"/>
  <c r="HM209" i="10"/>
  <c r="HM211" i="10"/>
  <c r="HM215" i="10"/>
  <c r="HM216" i="10"/>
  <c r="AU209" i="10"/>
  <c r="AU210" i="10"/>
  <c r="AU215" i="10"/>
  <c r="AU216" i="10"/>
  <c r="AU211" i="10"/>
  <c r="JH210" i="10"/>
  <c r="JH209" i="10"/>
  <c r="JH211" i="10"/>
  <c r="JH216" i="10"/>
  <c r="JH215" i="10"/>
  <c r="BC209" i="10"/>
  <c r="BC210" i="10"/>
  <c r="BC216" i="10"/>
  <c r="BC215" i="10"/>
  <c r="BC211" i="10"/>
  <c r="HO209" i="10"/>
  <c r="HO210" i="10"/>
  <c r="HO211" i="10"/>
  <c r="HO216" i="10"/>
  <c r="HO215" i="10"/>
  <c r="JZ210" i="10"/>
  <c r="HQ210" i="10"/>
  <c r="HQ209" i="10"/>
  <c r="HQ211" i="10"/>
  <c r="HQ215" i="10"/>
  <c r="HQ216" i="10"/>
  <c r="BG209" i="10"/>
  <c r="BG210" i="10"/>
  <c r="BG215" i="10"/>
  <c r="BG216" i="10"/>
  <c r="BG211" i="10"/>
  <c r="AR209" i="10"/>
  <c r="AR210" i="10"/>
  <c r="AR216" i="10"/>
  <c r="AR215" i="10"/>
  <c r="AR211" i="10"/>
  <c r="AME50" i="10" l="1"/>
  <c r="AMF6" i="10"/>
  <c r="AMF25" i="10"/>
  <c r="AMF24" i="10" s="1"/>
  <c r="AME47" i="10"/>
  <c r="AMD28" i="10"/>
  <c r="AMD31" i="10"/>
  <c r="AMD27" i="10"/>
  <c r="AMD30" i="10"/>
  <c r="ANP13" i="10"/>
  <c r="AMF10" i="10"/>
  <c r="JZ211" i="10" s="1"/>
  <c r="ANQ7" i="10"/>
  <c r="ANQ8" i="10"/>
  <c r="ANQ9" i="10"/>
  <c r="ANQ12" i="10"/>
  <c r="ANR4" i="10"/>
  <c r="AMF46" i="10"/>
  <c r="AMF47" i="10" s="1"/>
  <c r="AMG5" i="10"/>
  <c r="AMG10" i="10" s="1"/>
  <c r="AME48" i="10"/>
  <c r="AME52" i="10" s="1"/>
  <c r="AME49" i="10"/>
  <c r="AME51" i="10" s="1"/>
  <c r="AME27" i="10"/>
  <c r="AME31" i="10"/>
  <c r="AME28" i="10"/>
  <c r="AME30" i="10"/>
  <c r="AMH5" i="10"/>
  <c r="AME29" i="10"/>
  <c r="AMD51" i="10"/>
  <c r="AMD52" i="10"/>
  <c r="AMC51" i="10"/>
  <c r="AMC52" i="10"/>
  <c r="AMG46" i="10" l="1"/>
  <c r="AMG6" i="10"/>
  <c r="AMG25" i="10"/>
  <c r="AMG26" i="10" s="1"/>
  <c r="AMF45" i="10"/>
  <c r="AMF48" i="10" s="1"/>
  <c r="AMF26" i="10"/>
  <c r="ANR12" i="10"/>
  <c r="ANS4" i="10"/>
  <c r="ANT4" i="10" s="1"/>
  <c r="ANR8" i="10"/>
  <c r="ANR7" i="10"/>
  <c r="ANR9" i="10"/>
  <c r="AMF50" i="10"/>
  <c r="ANQ13" i="10"/>
  <c r="AMG45" i="10"/>
  <c r="AMG47" i="10"/>
  <c r="AMG50" i="10"/>
  <c r="AMH46" i="10"/>
  <c r="AMH25" i="10"/>
  <c r="AMI5" i="10"/>
  <c r="AMH6" i="10"/>
  <c r="AMH10" i="10"/>
  <c r="AMF29" i="10"/>
  <c r="JZ215" i="10" s="1"/>
  <c r="AMF27" i="10"/>
  <c r="AMF31" i="10"/>
  <c r="AMF28" i="10"/>
  <c r="AMF30" i="10"/>
  <c r="JZ216" i="10" s="1"/>
  <c r="AMG24" i="10"/>
  <c r="AMF49" i="10" l="1"/>
  <c r="AMG49" i="10" s="1"/>
  <c r="ANU4" i="10"/>
  <c r="ANT7" i="10"/>
  <c r="ANT12" i="10"/>
  <c r="ANT8" i="10"/>
  <c r="ANT9" i="10"/>
  <c r="ANR13" i="10"/>
  <c r="ANS7" i="10"/>
  <c r="ANS12" i="10"/>
  <c r="ANS8" i="10"/>
  <c r="ANS9" i="10"/>
  <c r="AMI46" i="10"/>
  <c r="AMI25" i="10"/>
  <c r="AMJ5" i="10"/>
  <c r="KD207" i="10" s="1"/>
  <c r="AMI6" i="10"/>
  <c r="AMI10" i="10"/>
  <c r="AMF52" i="10"/>
  <c r="AMG48" i="10"/>
  <c r="AMH24" i="10"/>
  <c r="AMH26" i="10"/>
  <c r="AMG29" i="10"/>
  <c r="AMG31" i="10"/>
  <c r="AMG28" i="10"/>
  <c r="AMG27" i="10"/>
  <c r="AMG30" i="10"/>
  <c r="AMH45" i="10"/>
  <c r="AMH50" i="10"/>
  <c r="AMH47" i="10"/>
  <c r="KD209" i="10" l="1"/>
  <c r="KD210" i="10"/>
  <c r="AMF51" i="10"/>
  <c r="ANT13" i="10"/>
  <c r="ANU9" i="10"/>
  <c r="ANU7" i="10"/>
  <c r="ANU12" i="10"/>
  <c r="ANU8" i="10"/>
  <c r="ANV4" i="10"/>
  <c r="ANS13" i="10"/>
  <c r="AMK5" i="10"/>
  <c r="AMG52" i="10"/>
  <c r="AMH48" i="10"/>
  <c r="AMH52" i="10" s="1"/>
  <c r="AMH49" i="10"/>
  <c r="AMI45" i="10"/>
  <c r="AMI50" i="10"/>
  <c r="AMI47" i="10"/>
  <c r="AMH29" i="10"/>
  <c r="AMH27" i="10"/>
  <c r="AMH28" i="10"/>
  <c r="AMH31" i="10"/>
  <c r="AMH30" i="10"/>
  <c r="AMJ46" i="10"/>
  <c r="AMJ25" i="10"/>
  <c r="AMJ6" i="10"/>
  <c r="AMJ10" i="10"/>
  <c r="KD211" i="10" s="1"/>
  <c r="AMG51" i="10"/>
  <c r="AMI26" i="10"/>
  <c r="AMI24" i="10"/>
  <c r="AMI29" i="10" s="1"/>
  <c r="ANU13" i="10" l="1"/>
  <c r="ANV12" i="10"/>
  <c r="ANV8" i="10"/>
  <c r="ANV7" i="10"/>
  <c r="ANW4" i="10"/>
  <c r="ANV9" i="10"/>
  <c r="AML5" i="10"/>
  <c r="AMK6" i="10"/>
  <c r="AMK46" i="10"/>
  <c r="AMK25" i="10"/>
  <c r="AMJ24" i="10"/>
  <c r="AMJ26" i="10"/>
  <c r="AMJ50" i="10"/>
  <c r="AMJ45" i="10"/>
  <c r="AMJ47" i="10"/>
  <c r="AMI27" i="10"/>
  <c r="AMI31" i="10"/>
  <c r="AMI28" i="10"/>
  <c r="AMI30" i="10"/>
  <c r="AMH51" i="10"/>
  <c r="AMI48" i="10"/>
  <c r="AMI49" i="10"/>
  <c r="AS207" i="10"/>
  <c r="EY207" i="10"/>
  <c r="EX207" i="10"/>
  <c r="EZ207" i="10"/>
  <c r="JC207" i="10"/>
  <c r="JB207" i="10"/>
  <c r="JF207" i="10"/>
  <c r="JG207" i="10"/>
  <c r="KC207" i="10"/>
  <c r="ANV13" i="10" l="1"/>
  <c r="ANW12" i="10"/>
  <c r="ANX4" i="10"/>
  <c r="ANW8" i="10"/>
  <c r="ANW7" i="10"/>
  <c r="ANW9" i="10"/>
  <c r="AMK45" i="10"/>
  <c r="AMK47" i="10"/>
  <c r="AML46" i="10"/>
  <c r="AML6" i="10"/>
  <c r="AML25" i="10"/>
  <c r="AMM5" i="10"/>
  <c r="AMK24" i="10"/>
  <c r="AMK29" i="10" s="1"/>
  <c r="AMK26" i="10"/>
  <c r="AMI51" i="10"/>
  <c r="AMI52" i="10"/>
  <c r="AMJ48" i="10"/>
  <c r="AMJ49" i="10"/>
  <c r="AMJ29" i="10"/>
  <c r="KD215" i="10" s="1"/>
  <c r="AMJ31" i="10"/>
  <c r="AMJ28" i="10"/>
  <c r="AMJ27" i="10"/>
  <c r="AMJ30" i="10"/>
  <c r="KD216" i="10" s="1"/>
  <c r="JF209" i="10"/>
  <c r="JF210" i="10"/>
  <c r="JF211" i="10"/>
  <c r="JF215" i="10"/>
  <c r="JF216" i="10"/>
  <c r="EX209" i="10"/>
  <c r="EX210" i="10"/>
  <c r="EX211" i="10"/>
  <c r="EX215" i="10"/>
  <c r="EX216" i="10"/>
  <c r="JB210" i="10"/>
  <c r="JB209" i="10"/>
  <c r="JB211" i="10"/>
  <c r="JB215" i="10"/>
  <c r="JB216" i="10"/>
  <c r="KC210" i="10"/>
  <c r="KC209" i="10"/>
  <c r="KC211" i="10"/>
  <c r="KC215" i="10"/>
  <c r="KC216" i="10"/>
  <c r="JC210" i="10"/>
  <c r="JC209" i="10"/>
  <c r="JC215" i="10"/>
  <c r="JC216" i="10"/>
  <c r="JC211" i="10"/>
  <c r="AS209" i="10"/>
  <c r="AS210" i="10"/>
  <c r="AS216" i="10"/>
  <c r="AS215" i="10"/>
  <c r="AS211" i="10"/>
  <c r="EY209" i="10"/>
  <c r="EY210" i="10"/>
  <c r="EY211" i="10"/>
  <c r="EY215" i="10"/>
  <c r="EY216" i="10"/>
  <c r="JG210" i="10"/>
  <c r="JG209" i="10"/>
  <c r="JG211" i="10"/>
  <c r="JG215" i="10"/>
  <c r="JG216" i="10"/>
  <c r="EZ210" i="10"/>
  <c r="EZ209" i="10"/>
  <c r="EZ211" i="10"/>
  <c r="EZ216" i="10"/>
  <c r="EZ215" i="10"/>
  <c r="ANW13" i="10" l="1"/>
  <c r="ANX7" i="10"/>
  <c r="ANX8" i="10"/>
  <c r="ANX9" i="10"/>
  <c r="ANX12" i="10"/>
  <c r="ANY4" i="10"/>
  <c r="AML45" i="10"/>
  <c r="AML47" i="10"/>
  <c r="AMM46" i="10"/>
  <c r="AMN5" i="10"/>
  <c r="AMM6" i="10"/>
  <c r="AMM25" i="10"/>
  <c r="AMK28" i="10"/>
  <c r="AMK31" i="10"/>
  <c r="AMK27" i="10"/>
  <c r="AML24" i="10"/>
  <c r="AML26" i="10"/>
  <c r="AMK48" i="10"/>
  <c r="AMK49" i="10"/>
  <c r="AMK51" i="10" s="1"/>
  <c r="AMK10" i="10"/>
  <c r="AMJ51" i="10"/>
  <c r="AMJ52" i="10"/>
  <c r="ANX13" i="10" l="1"/>
  <c r="ANY8" i="10"/>
  <c r="ANY7" i="10"/>
  <c r="ANZ4" i="10"/>
  <c r="AOA4" i="10" s="1"/>
  <c r="ANY9" i="10"/>
  <c r="ANY12" i="10"/>
  <c r="AML28" i="10"/>
  <c r="AML27" i="10"/>
  <c r="AML31" i="10"/>
  <c r="AMN46" i="10"/>
  <c r="AMN25" i="10"/>
  <c r="AMN6" i="10"/>
  <c r="AMO5" i="10"/>
  <c r="AMK52" i="10"/>
  <c r="AMM45" i="10"/>
  <c r="AMM47" i="10"/>
  <c r="AML29" i="10"/>
  <c r="AMM24" i="10"/>
  <c r="AMM26" i="10"/>
  <c r="AML48" i="10"/>
  <c r="AML49" i="10"/>
  <c r="AMM10" i="10"/>
  <c r="AML10" i="10"/>
  <c r="AOA7" i="10" l="1"/>
  <c r="AOA8" i="10"/>
  <c r="AOB4" i="10"/>
  <c r="AOA9" i="10"/>
  <c r="AOA12" i="10"/>
  <c r="ANY13" i="10"/>
  <c r="ANZ7" i="10"/>
  <c r="ANZ8" i="10"/>
  <c r="ANZ9" i="10"/>
  <c r="ANZ12" i="10"/>
  <c r="AML51" i="10"/>
  <c r="AML52" i="10"/>
  <c r="AMN24" i="10"/>
  <c r="AMN26" i="10"/>
  <c r="AMM29" i="10"/>
  <c r="AMM31" i="10"/>
  <c r="AMM28" i="10"/>
  <c r="AMM27" i="10"/>
  <c r="AMN45" i="10"/>
  <c r="AMN47" i="10"/>
  <c r="AMM48" i="10"/>
  <c r="AMM49" i="10"/>
  <c r="AMO46" i="10"/>
  <c r="AMP5" i="10"/>
  <c r="AMO6" i="10"/>
  <c r="AMO25" i="10"/>
  <c r="AOB8" i="10" l="1"/>
  <c r="AOB9" i="10"/>
  <c r="AOC4" i="10"/>
  <c r="AOB7" i="10"/>
  <c r="AOB12" i="10"/>
  <c r="AOA13" i="10"/>
  <c r="ANZ13" i="10"/>
  <c r="AMO45" i="10"/>
  <c r="AMO47" i="10"/>
  <c r="AMO26" i="10"/>
  <c r="AMO24" i="10"/>
  <c r="AMN29" i="10"/>
  <c r="AMN28" i="10"/>
  <c r="AMN31" i="10"/>
  <c r="AMN27" i="10"/>
  <c r="AMM52" i="10"/>
  <c r="AMM51" i="10"/>
  <c r="AMN48" i="10"/>
  <c r="AMN49" i="10"/>
  <c r="AMP46" i="10"/>
  <c r="AMP25" i="10"/>
  <c r="AMQ5" i="10"/>
  <c r="AMP6" i="10"/>
  <c r="AMN10" i="10"/>
  <c r="KL207" i="10" l="1"/>
  <c r="AOC9" i="10"/>
  <c r="AOC8" i="10"/>
  <c r="AOD4" i="10"/>
  <c r="AOC7" i="10"/>
  <c r="AOC12" i="10"/>
  <c r="AOB13" i="10"/>
  <c r="AMR5" i="10"/>
  <c r="AMN51" i="10"/>
  <c r="AMO27" i="10"/>
  <c r="AMO28" i="10"/>
  <c r="AMO31" i="10"/>
  <c r="AMP24" i="10"/>
  <c r="AMP26" i="10"/>
  <c r="AMP45" i="10"/>
  <c r="AMP47" i="10"/>
  <c r="AMQ46" i="10"/>
  <c r="AMQ6" i="10"/>
  <c r="AMQ25" i="10"/>
  <c r="AMN52" i="10"/>
  <c r="AMO29" i="10"/>
  <c r="AMO49" i="10"/>
  <c r="AMO48" i="10"/>
  <c r="AMP10" i="10"/>
  <c r="KL210" i="10" l="1"/>
  <c r="KL209" i="10"/>
  <c r="AMS5" i="10"/>
  <c r="AOC13" i="10"/>
  <c r="AOD12" i="10"/>
  <c r="AOE4" i="10"/>
  <c r="AOD9" i="10"/>
  <c r="AOD8" i="10"/>
  <c r="AOD7" i="10"/>
  <c r="AMR6" i="10"/>
  <c r="AMR10" i="10"/>
  <c r="KL211" i="10" s="1"/>
  <c r="AMR46" i="10"/>
  <c r="AMR47" i="10" s="1"/>
  <c r="AMR25" i="10"/>
  <c r="AMR24" i="10" s="1"/>
  <c r="AMR29" i="10" s="1"/>
  <c r="KL215" i="10" s="1"/>
  <c r="AMS6" i="10"/>
  <c r="AMS25" i="10"/>
  <c r="AMS46" i="10"/>
  <c r="AMT5" i="10"/>
  <c r="AMS10" i="10"/>
  <c r="AMQ45" i="10"/>
  <c r="AMQ47" i="10"/>
  <c r="AMO52" i="10"/>
  <c r="AMQ26" i="10"/>
  <c r="AMQ24" i="10"/>
  <c r="AMQ29" i="10" s="1"/>
  <c r="AMP31" i="10"/>
  <c r="AMP28" i="10"/>
  <c r="AMP27" i="10"/>
  <c r="AMO51" i="10"/>
  <c r="AMP49" i="10"/>
  <c r="AMP48" i="10"/>
  <c r="AMP29" i="10"/>
  <c r="AMR45" i="10" l="1"/>
  <c r="AMR48" i="10" s="1"/>
  <c r="AOD13" i="10"/>
  <c r="AOE12" i="10"/>
  <c r="AOF4" i="10"/>
  <c r="AOE7" i="10"/>
  <c r="AOE8" i="10"/>
  <c r="AOE9" i="10"/>
  <c r="AMR26" i="10"/>
  <c r="AMR50" i="10"/>
  <c r="AMS47" i="10"/>
  <c r="AMS45" i="10"/>
  <c r="AMS50" i="10"/>
  <c r="AMR28" i="10"/>
  <c r="AMR27" i="10"/>
  <c r="AMR31" i="10"/>
  <c r="AMR30" i="10"/>
  <c r="AMS24" i="10"/>
  <c r="AMS29" i="10" s="1"/>
  <c r="AMS26" i="10"/>
  <c r="AMT6" i="10"/>
  <c r="AMT46" i="10"/>
  <c r="AMU5" i="10"/>
  <c r="AMT25" i="10"/>
  <c r="AMT10" i="10"/>
  <c r="AMP51" i="10"/>
  <c r="AMQ28" i="10"/>
  <c r="AMQ31" i="10"/>
  <c r="AMQ27" i="10"/>
  <c r="AMQ30" i="10"/>
  <c r="AMQ48" i="10"/>
  <c r="AMQ49" i="10"/>
  <c r="AMP52" i="10"/>
  <c r="AMQ10" i="10"/>
  <c r="AOE13" i="10" l="1"/>
  <c r="AMR49" i="10"/>
  <c r="AMR51" i="10" s="1"/>
  <c r="AOF12" i="10"/>
  <c r="AOG4" i="10"/>
  <c r="AOH4" i="10" s="1"/>
  <c r="AOF8" i="10"/>
  <c r="AOF7" i="10"/>
  <c r="AOF9" i="10"/>
  <c r="AMR52" i="10"/>
  <c r="AMU25" i="10"/>
  <c r="AMU46" i="10"/>
  <c r="AMU6" i="10"/>
  <c r="AMV5" i="10"/>
  <c r="AMU10" i="10"/>
  <c r="AMT45" i="10"/>
  <c r="AMT47" i="10"/>
  <c r="AMT50" i="10"/>
  <c r="AMS27" i="10"/>
  <c r="AMS28" i="10"/>
  <c r="AMS31" i="10"/>
  <c r="AMS30" i="10"/>
  <c r="AMT24" i="10"/>
  <c r="AMT29" i="10" s="1"/>
  <c r="AMT26" i="10"/>
  <c r="AMS48" i="10"/>
  <c r="AMS52" i="10" s="1"/>
  <c r="AMS49" i="10"/>
  <c r="AMQ52" i="10"/>
  <c r="AMQ51" i="10"/>
  <c r="AMQ50" i="10"/>
  <c r="AOI4" i="10" l="1"/>
  <c r="AOH12" i="10"/>
  <c r="AOH8" i="10"/>
  <c r="AOH7" i="10"/>
  <c r="AOH9" i="10"/>
  <c r="AOF13" i="10"/>
  <c r="AOG8" i="10"/>
  <c r="AOG9" i="10"/>
  <c r="AOG12" i="10"/>
  <c r="AOG7" i="10"/>
  <c r="AMS51" i="10"/>
  <c r="AMV46" i="10"/>
  <c r="AMW5" i="10"/>
  <c r="AMV6" i="10"/>
  <c r="AMV25" i="10"/>
  <c r="AMV10" i="10"/>
  <c r="AMT27" i="10"/>
  <c r="AMT31" i="10"/>
  <c r="AMT28" i="10"/>
  <c r="AMT30" i="10"/>
  <c r="AMT48" i="10"/>
  <c r="AMT49" i="10"/>
  <c r="AMT51" i="10" s="1"/>
  <c r="AMU45" i="10"/>
  <c r="AMU47" i="10"/>
  <c r="AMU50" i="10"/>
  <c r="AMU24" i="10"/>
  <c r="AMU26" i="10"/>
  <c r="AOH13" i="10" l="1"/>
  <c r="AOI9" i="10"/>
  <c r="AOI7" i="10"/>
  <c r="AOI12" i="10"/>
  <c r="AOI8" i="10"/>
  <c r="AOJ4" i="10"/>
  <c r="AOG13" i="10"/>
  <c r="AMT52" i="10"/>
  <c r="AMV26" i="10"/>
  <c r="AMV24" i="10"/>
  <c r="AMU31" i="10"/>
  <c r="AMU27" i="10"/>
  <c r="AMU28" i="10"/>
  <c r="AMU30" i="10"/>
  <c r="AMW46" i="10"/>
  <c r="AMX5" i="10"/>
  <c r="AMW6" i="10"/>
  <c r="AMW25" i="10"/>
  <c r="AMW10" i="10"/>
  <c r="AMU48" i="10"/>
  <c r="AMU49" i="10"/>
  <c r="AMU29" i="10"/>
  <c r="AMV47" i="10"/>
  <c r="AMV45" i="10"/>
  <c r="AMV50" i="10"/>
  <c r="AMK30" i="10"/>
  <c r="KL216" i="10" s="1"/>
  <c r="AML50" i="10"/>
  <c r="AMK50" i="10"/>
  <c r="AOJ8" i="10" l="1"/>
  <c r="AOJ7" i="10"/>
  <c r="AOK4" i="10"/>
  <c r="AOJ12" i="10"/>
  <c r="AOJ9" i="10"/>
  <c r="AOI13" i="10"/>
  <c r="AMY5" i="10"/>
  <c r="AMU52" i="10"/>
  <c r="AMW24" i="10"/>
  <c r="AMW26" i="10"/>
  <c r="AMX46" i="10"/>
  <c r="AMX6" i="10"/>
  <c r="AMX25" i="10"/>
  <c r="AMX10" i="10"/>
  <c r="AMV29" i="10"/>
  <c r="AMV28" i="10"/>
  <c r="AMV31" i="10"/>
  <c r="AMV27" i="10"/>
  <c r="AMV30" i="10"/>
  <c r="AMU51" i="10"/>
  <c r="AMV48" i="10"/>
  <c r="AMV52" i="10" s="1"/>
  <c r="AMV49" i="10"/>
  <c r="AMW45" i="10"/>
  <c r="AMW47" i="10"/>
  <c r="AMW50" i="10"/>
  <c r="AMN30" i="10"/>
  <c r="AML30" i="10"/>
  <c r="AOL4" i="10" l="1"/>
  <c r="AOK8" i="10"/>
  <c r="AOK9" i="10"/>
  <c r="AOK12" i="10"/>
  <c r="AOK7" i="10"/>
  <c r="AOJ13" i="10"/>
  <c r="AMZ5" i="10"/>
  <c r="AMY6" i="10"/>
  <c r="AMY25" i="10"/>
  <c r="AMY46" i="10"/>
  <c r="AMY10" i="10"/>
  <c r="AMW27" i="10"/>
  <c r="AMW28" i="10"/>
  <c r="AMW31" i="10"/>
  <c r="AMW30" i="10"/>
  <c r="AMX45" i="10"/>
  <c r="AMX47" i="10"/>
  <c r="AMX50" i="10"/>
  <c r="AMV51" i="10"/>
  <c r="AMW29" i="10"/>
  <c r="AMW48" i="10"/>
  <c r="AMW52" i="10" s="1"/>
  <c r="AMW49" i="10"/>
  <c r="AMX26" i="10"/>
  <c r="AMX24" i="10"/>
  <c r="AMX29" i="10" s="1"/>
  <c r="AJ207" i="10"/>
  <c r="AK207" i="10"/>
  <c r="AO207" i="10"/>
  <c r="EO207" i="10"/>
  <c r="ES207" i="10"/>
  <c r="ER207" i="10"/>
  <c r="EV207" i="10"/>
  <c r="HF207" i="10"/>
  <c r="HI207" i="10"/>
  <c r="IY207" i="10"/>
  <c r="AMM50" i="10"/>
  <c r="AMM30" i="10"/>
  <c r="AP207" i="10"/>
  <c r="AQ207" i="10"/>
  <c r="EU207" i="10"/>
  <c r="EW207" i="10"/>
  <c r="HJ207" i="10"/>
  <c r="HH207" i="10"/>
  <c r="IZ207" i="10"/>
  <c r="JA207" i="10"/>
  <c r="JD207" i="10"/>
  <c r="JR207" i="10"/>
  <c r="JW207" i="10"/>
  <c r="JX207" i="10"/>
  <c r="AOK13" i="10" l="1"/>
  <c r="AOM4" i="10"/>
  <c r="AOL8" i="10"/>
  <c r="AOL7" i="10"/>
  <c r="AOL9" i="10"/>
  <c r="AOL12" i="10"/>
  <c r="AMY24" i="10"/>
  <c r="AMY29" i="10" s="1"/>
  <c r="AMY26" i="10"/>
  <c r="AMY45" i="10"/>
  <c r="AMY47" i="10"/>
  <c r="AMY50" i="10"/>
  <c r="AMZ46" i="10"/>
  <c r="AMZ25" i="10"/>
  <c r="AMZ6" i="10"/>
  <c r="ANA5" i="10"/>
  <c r="AMZ10" i="10"/>
  <c r="AMW51" i="10"/>
  <c r="AMX27" i="10"/>
  <c r="AMX31" i="10"/>
  <c r="AMX28" i="10"/>
  <c r="AMX30" i="10"/>
  <c r="AMX48" i="10"/>
  <c r="AMX49" i="10"/>
  <c r="AMO10" i="10"/>
  <c r="IY210" i="10"/>
  <c r="IY209" i="10"/>
  <c r="IY211" i="10"/>
  <c r="IY215" i="10"/>
  <c r="IY216" i="10"/>
  <c r="ER210" i="10"/>
  <c r="ER209" i="10"/>
  <c r="ER211" i="10"/>
  <c r="ER215" i="10"/>
  <c r="ER216" i="10"/>
  <c r="AK209" i="10"/>
  <c r="AK210" i="10"/>
  <c r="AK215" i="10"/>
  <c r="AK216" i="10"/>
  <c r="AK211" i="10"/>
  <c r="HI209" i="10"/>
  <c r="HI210" i="10"/>
  <c r="HI211" i="10"/>
  <c r="HI215" i="10"/>
  <c r="HI216" i="10"/>
  <c r="ES210" i="10"/>
  <c r="ES209" i="10"/>
  <c r="ES211" i="10"/>
  <c r="ES216" i="10"/>
  <c r="ES215" i="10"/>
  <c r="AJ209" i="10"/>
  <c r="AJ210" i="10"/>
  <c r="AJ216" i="10"/>
  <c r="AJ215" i="10"/>
  <c r="AJ211" i="10"/>
  <c r="HF210" i="10"/>
  <c r="HF209" i="10"/>
  <c r="HF211" i="10"/>
  <c r="HF215" i="10"/>
  <c r="HF216" i="10"/>
  <c r="EO209" i="10"/>
  <c r="EO210" i="10"/>
  <c r="EO211" i="10"/>
  <c r="EO216" i="10"/>
  <c r="EO215" i="10"/>
  <c r="EV210" i="10"/>
  <c r="EV209" i="10"/>
  <c r="EV211" i="10"/>
  <c r="EV215" i="10"/>
  <c r="EV216" i="10"/>
  <c r="AO209" i="10"/>
  <c r="AO210" i="10"/>
  <c r="AO215" i="10"/>
  <c r="AO216" i="10"/>
  <c r="AO211" i="10"/>
  <c r="JD209" i="10"/>
  <c r="JD210" i="10"/>
  <c r="JD211" i="10"/>
  <c r="JD215" i="10"/>
  <c r="JD216" i="10"/>
  <c r="AMO30" i="10"/>
  <c r="JX210" i="10"/>
  <c r="JX209" i="10"/>
  <c r="JX211" i="10"/>
  <c r="JX215" i="10"/>
  <c r="JX216" i="10"/>
  <c r="JA209" i="10"/>
  <c r="JA210" i="10"/>
  <c r="JA211" i="10"/>
  <c r="JA215" i="10"/>
  <c r="JA216" i="10"/>
  <c r="EW210" i="10"/>
  <c r="EW209" i="10"/>
  <c r="EW211" i="10"/>
  <c r="EW216" i="10"/>
  <c r="EW215" i="10"/>
  <c r="AP209" i="10"/>
  <c r="AP210" i="10"/>
  <c r="AP216" i="10"/>
  <c r="AP215" i="10"/>
  <c r="AP211" i="10"/>
  <c r="JW210" i="10"/>
  <c r="JW209" i="10"/>
  <c r="JW211" i="10"/>
  <c r="JW216" i="10"/>
  <c r="JW215" i="10"/>
  <c r="IZ209" i="10"/>
  <c r="IZ210" i="10"/>
  <c r="IZ215" i="10"/>
  <c r="IZ211" i="10"/>
  <c r="IZ216" i="10"/>
  <c r="EU210" i="10"/>
  <c r="EU209" i="10"/>
  <c r="EU211" i="10"/>
  <c r="EU215" i="10"/>
  <c r="EU216" i="10"/>
  <c r="AMO50" i="10"/>
  <c r="HJ210" i="10"/>
  <c r="HJ209" i="10"/>
  <c r="HJ211" i="10"/>
  <c r="HJ215" i="10"/>
  <c r="HJ216" i="10"/>
  <c r="AMN50" i="10"/>
  <c r="JR209" i="10"/>
  <c r="JR210" i="10"/>
  <c r="JR211" i="10"/>
  <c r="JR215" i="10"/>
  <c r="JR216" i="10"/>
  <c r="HH210" i="10"/>
  <c r="HH209" i="10"/>
  <c r="HH211" i="10"/>
  <c r="HH215" i="10"/>
  <c r="HH216" i="10"/>
  <c r="AQ209" i="10"/>
  <c r="AQ210" i="10"/>
  <c r="AQ216" i="10"/>
  <c r="AQ215" i="10"/>
  <c r="AQ211" i="10"/>
  <c r="KV207" i="10" l="1"/>
  <c r="AOL13" i="10"/>
  <c r="AOM9" i="10"/>
  <c r="AOM12" i="10"/>
  <c r="AOM7" i="10"/>
  <c r="AOM8" i="10"/>
  <c r="AON4" i="10"/>
  <c r="AOO4" i="10" s="1"/>
  <c r="ANA46" i="10"/>
  <c r="ANB5" i="10"/>
  <c r="ANA6" i="10"/>
  <c r="ANA25" i="10"/>
  <c r="ANA10" i="10"/>
  <c r="AMY27" i="10"/>
  <c r="AMY31" i="10"/>
  <c r="AMY28" i="10"/>
  <c r="AMY30" i="10"/>
  <c r="AMZ45" i="10"/>
  <c r="AMZ47" i="10"/>
  <c r="AMZ50" i="10"/>
  <c r="AMZ26" i="10"/>
  <c r="AMZ24" i="10"/>
  <c r="AMZ29" i="10" s="1"/>
  <c r="AMY48" i="10"/>
  <c r="AMY52" i="10" s="1"/>
  <c r="AMY49" i="10"/>
  <c r="AMX51" i="10"/>
  <c r="AMX52" i="10"/>
  <c r="KW207" i="10" l="1"/>
  <c r="KV210" i="10"/>
  <c r="KV209" i="10"/>
  <c r="AOP4" i="10"/>
  <c r="AOO7" i="10"/>
  <c r="AOO12" i="10"/>
  <c r="AOO9" i="10"/>
  <c r="AOO8" i="10"/>
  <c r="AON12" i="10"/>
  <c r="AON7" i="10"/>
  <c r="AON8" i="10"/>
  <c r="AON9" i="10"/>
  <c r="AOM13" i="10"/>
  <c r="AMY51" i="10"/>
  <c r="ANB46" i="10"/>
  <c r="ANC5" i="10"/>
  <c r="ANB25" i="10"/>
  <c r="ANB6" i="10"/>
  <c r="ANB10" i="10"/>
  <c r="KV211" i="10" s="1"/>
  <c r="AMZ48" i="10"/>
  <c r="AMZ52" i="10" s="1"/>
  <c r="AMZ49" i="10"/>
  <c r="ANA45" i="10"/>
  <c r="ANA47" i="10"/>
  <c r="ANA50" i="10"/>
  <c r="AMZ27" i="10"/>
  <c r="AMZ31" i="10"/>
  <c r="AMZ28" i="10"/>
  <c r="AMZ30" i="10"/>
  <c r="ANA26" i="10"/>
  <c r="ANA24" i="10"/>
  <c r="AMP50" i="10"/>
  <c r="AMP30" i="10"/>
  <c r="KW210" i="10" l="1"/>
  <c r="KW209" i="10"/>
  <c r="AOP9" i="10"/>
  <c r="AOP7" i="10"/>
  <c r="AOP12" i="10"/>
  <c r="AOP8" i="10"/>
  <c r="AOQ4" i="10"/>
  <c r="AOO13" i="10"/>
  <c r="AON13" i="10"/>
  <c r="ANB24" i="10"/>
  <c r="ANB26" i="10"/>
  <c r="ANB45" i="10"/>
  <c r="ANB48" i="10" s="1"/>
  <c r="ANB47" i="10"/>
  <c r="ANB50" i="10"/>
  <c r="ANA29" i="10"/>
  <c r="ANA28" i="10"/>
  <c r="ANA27" i="10"/>
  <c r="ANA31" i="10"/>
  <c r="ANA30" i="10"/>
  <c r="AMZ51" i="10"/>
  <c r="ANA48" i="10"/>
  <c r="ANA49" i="10"/>
  <c r="ANC46" i="10"/>
  <c r="AND5" i="10"/>
  <c r="ANC25" i="10"/>
  <c r="ANC6" i="10"/>
  <c r="ANC10" i="10"/>
  <c r="KW211" i="10" l="1"/>
  <c r="AOP13" i="10"/>
  <c r="AOQ7" i="10"/>
  <c r="AOR4" i="10"/>
  <c r="AOQ9" i="10"/>
  <c r="AOQ12" i="10"/>
  <c r="AOQ8" i="10"/>
  <c r="ANA52" i="10"/>
  <c r="ANC24" i="10"/>
  <c r="ANC26" i="10"/>
  <c r="ANB49" i="10"/>
  <c r="ANA51" i="10"/>
  <c r="ANB28" i="10"/>
  <c r="ANB31" i="10"/>
  <c r="ANB27" i="10"/>
  <c r="ANB30" i="10"/>
  <c r="KV216" i="10" s="1"/>
  <c r="ANB52" i="10"/>
  <c r="AND46" i="10"/>
  <c r="ANE5" i="10"/>
  <c r="AND6" i="10"/>
  <c r="AND25" i="10"/>
  <c r="AND10" i="10"/>
  <c r="ANB29" i="10"/>
  <c r="KV215" i="10" s="1"/>
  <c r="ANC45" i="10"/>
  <c r="ANC47" i="10"/>
  <c r="ANC50" i="10"/>
  <c r="AOQ13" i="10" l="1"/>
  <c r="AOR9" i="10"/>
  <c r="AOR12" i="10"/>
  <c r="AOS4" i="10"/>
  <c r="AOR8" i="10"/>
  <c r="AOR7" i="10"/>
  <c r="ANF5" i="10"/>
  <c r="ANB51" i="10"/>
  <c r="ANE46" i="10"/>
  <c r="ANE6" i="10"/>
  <c r="ANE25" i="10"/>
  <c r="ANE10" i="10"/>
  <c r="ANC48" i="10"/>
  <c r="ANC49" i="10"/>
  <c r="AND26" i="10"/>
  <c r="AND24" i="10"/>
  <c r="AND45" i="10"/>
  <c r="AND47" i="10"/>
  <c r="AND50" i="10"/>
  <c r="ANC29" i="10"/>
  <c r="KW215" i="10" s="1"/>
  <c r="ANC31" i="10"/>
  <c r="ANC27" i="10"/>
  <c r="ANC28" i="10"/>
  <c r="ANC30" i="10"/>
  <c r="KW216" i="10" s="1"/>
  <c r="AF207" i="10"/>
  <c r="AG207" i="10"/>
  <c r="AN207" i="10"/>
  <c r="EQ207" i="10"/>
  <c r="IW207" i="10"/>
  <c r="IX207" i="10"/>
  <c r="JU207" i="10"/>
  <c r="JV207" i="10"/>
  <c r="JT207" i="10"/>
  <c r="KR207" i="10"/>
  <c r="KU207" i="10"/>
  <c r="AOR13" i="10" l="1"/>
  <c r="AOT4" i="10"/>
  <c r="AOS7" i="10"/>
  <c r="AOS8" i="10"/>
  <c r="AOS9" i="10"/>
  <c r="AOS12" i="10"/>
  <c r="ANF25" i="10"/>
  <c r="ANF26" i="10" s="1"/>
  <c r="ANF6" i="10"/>
  <c r="ANG5" i="10"/>
  <c r="ANF46" i="10"/>
  <c r="ANF45" i="10" s="1"/>
  <c r="ANF10" i="10"/>
  <c r="ANC51" i="10"/>
  <c r="ANE45" i="10"/>
  <c r="ANE47" i="10"/>
  <c r="ANE50" i="10"/>
  <c r="AND27" i="10"/>
  <c r="AND31" i="10"/>
  <c r="AND28" i="10"/>
  <c r="AND30" i="10"/>
  <c r="AND48" i="10"/>
  <c r="AND49" i="10"/>
  <c r="ANE26" i="10"/>
  <c r="ANE24" i="10"/>
  <c r="AND29" i="10"/>
  <c r="ANC52" i="10"/>
  <c r="KU210" i="10"/>
  <c r="KU209" i="10"/>
  <c r="KU215" i="10"/>
  <c r="KU216" i="10"/>
  <c r="KU211" i="10"/>
  <c r="JU210" i="10"/>
  <c r="JU209" i="10"/>
  <c r="JU215" i="10"/>
  <c r="JU211" i="10"/>
  <c r="JU216" i="10"/>
  <c r="AN209" i="10"/>
  <c r="AN210" i="10"/>
  <c r="AN215" i="10"/>
  <c r="AN216" i="10"/>
  <c r="AN211" i="10"/>
  <c r="JV209" i="10"/>
  <c r="JV210" i="10"/>
  <c r="JV215" i="10"/>
  <c r="JV211" i="10"/>
  <c r="JV216" i="10"/>
  <c r="KR209" i="10"/>
  <c r="KR210" i="10"/>
  <c r="KR211" i="10"/>
  <c r="KR215" i="10"/>
  <c r="KR216" i="10"/>
  <c r="IX209" i="10"/>
  <c r="IX210" i="10"/>
  <c r="IX215" i="10"/>
  <c r="IX216" i="10"/>
  <c r="IX211" i="10"/>
  <c r="AG209" i="10"/>
  <c r="AG210" i="10"/>
  <c r="AG216" i="10"/>
  <c r="AG215" i="10"/>
  <c r="AG211" i="10"/>
  <c r="EQ210" i="10"/>
  <c r="EQ209" i="10"/>
  <c r="EQ211" i="10"/>
  <c r="EQ215" i="10"/>
  <c r="EQ216" i="10"/>
  <c r="JT210" i="10"/>
  <c r="JT209" i="10"/>
  <c r="JT211" i="10"/>
  <c r="JT215" i="10"/>
  <c r="JT216" i="10"/>
  <c r="IW210" i="10"/>
  <c r="IW209" i="10"/>
  <c r="IW215" i="10"/>
  <c r="IW211" i="10"/>
  <c r="IW216" i="10"/>
  <c r="AF209" i="10"/>
  <c r="AF210" i="10"/>
  <c r="AF216" i="10"/>
  <c r="AF215" i="10"/>
  <c r="AF211" i="10"/>
  <c r="ANG46" i="10" l="1"/>
  <c r="AOS13" i="10"/>
  <c r="AOU4" i="10"/>
  <c r="AOV4" i="10" s="1"/>
  <c r="AOT7" i="10"/>
  <c r="AOT9" i="10"/>
  <c r="AOT8" i="10"/>
  <c r="AOT12" i="10"/>
  <c r="ANF24" i="10"/>
  <c r="ANF29" i="10" s="1"/>
  <c r="ANF47" i="10"/>
  <c r="ANG6" i="10"/>
  <c r="ANH5" i="10"/>
  <c r="ANG10" i="10"/>
  <c r="ANG25" i="10"/>
  <c r="ANG24" i="10" s="1"/>
  <c r="ANG29" i="10" s="1"/>
  <c r="ANF50" i="10"/>
  <c r="ANH46" i="10"/>
  <c r="ANH10" i="10"/>
  <c r="ANH25" i="10"/>
  <c r="ANH6" i="10"/>
  <c r="ANG45" i="10"/>
  <c r="ANG50" i="10"/>
  <c r="ANG47" i="10"/>
  <c r="ANF31" i="10"/>
  <c r="ANF48" i="10"/>
  <c r="ANF49" i="10"/>
  <c r="AND51" i="10"/>
  <c r="AND52" i="10"/>
  <c r="ANE29" i="10"/>
  <c r="ANE27" i="10"/>
  <c r="ANE31" i="10"/>
  <c r="ANE28" i="10"/>
  <c r="ANE30" i="10"/>
  <c r="ANE48" i="10"/>
  <c r="ANE49" i="10"/>
  <c r="LB207" i="10" l="1"/>
  <c r="LB211" i="10" s="1"/>
  <c r="AOW4" i="10"/>
  <c r="AOV8" i="10"/>
  <c r="AOV9" i="10"/>
  <c r="AOV12" i="10"/>
  <c r="AOV7" i="10"/>
  <c r="AOT13" i="10"/>
  <c r="ANI5" i="10"/>
  <c r="AOU7" i="10"/>
  <c r="AOU9" i="10"/>
  <c r="AOU12" i="10"/>
  <c r="AOU8" i="10"/>
  <c r="ANF28" i="10"/>
  <c r="ANF27" i="10"/>
  <c r="ANF30" i="10"/>
  <c r="ANG26" i="10"/>
  <c r="ANH24" i="10"/>
  <c r="ANH26" i="10"/>
  <c r="ANG48" i="10"/>
  <c r="ANG49" i="10"/>
  <c r="ANG51" i="10" s="1"/>
  <c r="ANG28" i="10"/>
  <c r="ANG27" i="10"/>
  <c r="ANG31" i="10"/>
  <c r="ANG30" i="10"/>
  <c r="ANH45" i="10"/>
  <c r="ANH47" i="10"/>
  <c r="ANH50" i="10"/>
  <c r="ANF51" i="10"/>
  <c r="ANF52" i="10"/>
  <c r="ANE51" i="10"/>
  <c r="ANE52" i="10"/>
  <c r="AOV13" i="10" l="1"/>
  <c r="LC207" i="10"/>
  <c r="ANI6" i="10"/>
  <c r="ANI25" i="10"/>
  <c r="ANJ5" i="10"/>
  <c r="ANI10" i="10"/>
  <c r="ANI46" i="10"/>
  <c r="ANI50" i="10" s="1"/>
  <c r="AOW7" i="10"/>
  <c r="AOW9" i="10"/>
  <c r="AOW12" i="10"/>
  <c r="AOW8" i="10"/>
  <c r="AOX4" i="10"/>
  <c r="LB209" i="10"/>
  <c r="LB210" i="10"/>
  <c r="AOU13" i="10"/>
  <c r="ANH29" i="10"/>
  <c r="LB215" i="10" s="1"/>
  <c r="ANH28" i="10"/>
  <c r="ANH27" i="10"/>
  <c r="ANH31" i="10"/>
  <c r="ANH30" i="10"/>
  <c r="LB216" i="10" s="1"/>
  <c r="ANJ46" i="10"/>
  <c r="ANJ25" i="10"/>
  <c r="ANK5" i="10"/>
  <c r="LE207" i="10" s="1"/>
  <c r="ANJ6" i="10"/>
  <c r="ANJ10" i="10"/>
  <c r="ANI45" i="10"/>
  <c r="ANI47" i="10"/>
  <c r="ANI26" i="10"/>
  <c r="ANI24" i="10"/>
  <c r="ANG52" i="10"/>
  <c r="ANH48" i="10"/>
  <c r="ANH49" i="10"/>
  <c r="AOW13" i="10" l="1"/>
  <c r="LE209" i="10"/>
  <c r="LE210" i="10"/>
  <c r="LC211" i="10"/>
  <c r="AOX8" i="10"/>
  <c r="AOX12" i="10"/>
  <c r="AOX7" i="10"/>
  <c r="AOY4" i="10"/>
  <c r="AOX9" i="10"/>
  <c r="LC209" i="10"/>
  <c r="LC210" i="10"/>
  <c r="ANH52" i="10"/>
  <c r="ANI48" i="10"/>
  <c r="ANI49" i="10"/>
  <c r="ANJ24" i="10"/>
  <c r="ANJ26" i="10"/>
  <c r="ANJ45" i="10"/>
  <c r="ANJ50" i="10"/>
  <c r="ANJ47" i="10"/>
  <c r="ANH51" i="10"/>
  <c r="ANI29" i="10"/>
  <c r="LC215" i="10" s="1"/>
  <c r="ANI27" i="10"/>
  <c r="ANI31" i="10"/>
  <c r="ANI28" i="10"/>
  <c r="ANI30" i="10"/>
  <c r="LC216" i="10" s="1"/>
  <c r="ANK46" i="10"/>
  <c r="ANL5" i="10"/>
  <c r="ANK10" i="10"/>
  <c r="LE211" i="10" s="1"/>
  <c r="ANK25" i="10"/>
  <c r="ANK6" i="10"/>
  <c r="AOX13" i="10" l="1"/>
  <c r="AOZ4" i="10"/>
  <c r="AOY7" i="10"/>
  <c r="AOY9" i="10"/>
  <c r="AOY12" i="10"/>
  <c r="AOY8" i="10"/>
  <c r="ANM5" i="10"/>
  <c r="ANI52" i="10"/>
  <c r="ANK24" i="10"/>
  <c r="ANK26" i="10"/>
  <c r="ANI51" i="10"/>
  <c r="ANJ48" i="10"/>
  <c r="ANJ49" i="10"/>
  <c r="ANJ29" i="10"/>
  <c r="ANJ27" i="10"/>
  <c r="ANJ28" i="10"/>
  <c r="ANJ31" i="10"/>
  <c r="ANJ30" i="10"/>
  <c r="ANL46" i="10"/>
  <c r="ANL25" i="10"/>
  <c r="ANL6" i="10"/>
  <c r="ANL10" i="10"/>
  <c r="ANK45" i="10"/>
  <c r="ANK50" i="10"/>
  <c r="ANK47" i="10"/>
  <c r="AOY13" i="10" l="1"/>
  <c r="APA4" i="10"/>
  <c r="AOZ7" i="10"/>
  <c r="AOZ9" i="10"/>
  <c r="AOZ12" i="10"/>
  <c r="AOZ8" i="10"/>
  <c r="ANN5" i="10"/>
  <c r="ANM25" i="10"/>
  <c r="ANM46" i="10"/>
  <c r="ANM6" i="10"/>
  <c r="ANJ51" i="10"/>
  <c r="ANK48" i="10"/>
  <c r="ANK49" i="10"/>
  <c r="ANL24" i="10"/>
  <c r="ANL26" i="10"/>
  <c r="ANJ52" i="10"/>
  <c r="ANK29" i="10"/>
  <c r="LE215" i="10" s="1"/>
  <c r="ANK27" i="10"/>
  <c r="ANK31" i="10"/>
  <c r="ANK28" i="10"/>
  <c r="ANK30" i="10"/>
  <c r="LE216" i="10" s="1"/>
  <c r="ANL47" i="10"/>
  <c r="ANL50" i="10"/>
  <c r="ANL45" i="10"/>
  <c r="Y207" i="10"/>
  <c r="Z207" i="10"/>
  <c r="AB207" i="10"/>
  <c r="AE207" i="10"/>
  <c r="AI207" i="10"/>
  <c r="AL207" i="10"/>
  <c r="AM207" i="10"/>
  <c r="EP207" i="10"/>
  <c r="JS207" i="10"/>
  <c r="KF207" i="10"/>
  <c r="KQ207" i="10"/>
  <c r="KS207" i="10"/>
  <c r="AOZ13" i="10" l="1"/>
  <c r="APA12" i="10"/>
  <c r="APB4" i="10"/>
  <c r="APA8" i="10"/>
  <c r="APA9" i="10"/>
  <c r="APA7" i="10"/>
  <c r="ANM47" i="10"/>
  <c r="ANM45" i="10"/>
  <c r="ANM26" i="10"/>
  <c r="ANM24" i="10"/>
  <c r="ANO5" i="10"/>
  <c r="ANN46" i="10"/>
  <c r="ANN25" i="10"/>
  <c r="ANN6" i="10"/>
  <c r="ANK52" i="10"/>
  <c r="ANK51" i="10"/>
  <c r="ANM10" i="10"/>
  <c r="ANL48" i="10"/>
  <c r="ANL49" i="10"/>
  <c r="ANL29" i="10"/>
  <c r="ANL31" i="10"/>
  <c r="ANL27" i="10"/>
  <c r="ANL28" i="10"/>
  <c r="ANL30" i="10"/>
  <c r="AM209" i="10"/>
  <c r="AM210" i="10"/>
  <c r="AM216" i="10"/>
  <c r="AM215" i="10"/>
  <c r="AM211" i="10"/>
  <c r="KF209" i="10"/>
  <c r="KF210" i="10"/>
  <c r="KF211" i="10"/>
  <c r="KF215" i="10"/>
  <c r="KF216" i="10"/>
  <c r="AL209" i="10"/>
  <c r="AL210" i="10"/>
  <c r="AL215" i="10"/>
  <c r="AL216" i="10"/>
  <c r="AL211" i="10"/>
  <c r="Z209" i="10"/>
  <c r="Z210" i="10"/>
  <c r="Z216" i="10"/>
  <c r="Z215" i="10"/>
  <c r="Z211" i="10"/>
  <c r="AB209" i="10"/>
  <c r="AB210" i="10"/>
  <c r="AB215" i="10"/>
  <c r="AB216" i="10"/>
  <c r="AB211" i="10"/>
  <c r="JS209" i="10"/>
  <c r="JS210" i="10"/>
  <c r="JS211" i="10"/>
  <c r="JS215" i="10"/>
  <c r="JS216" i="10"/>
  <c r="AI209" i="10"/>
  <c r="AI210" i="10"/>
  <c r="AI215" i="10"/>
  <c r="AI216" i="10"/>
  <c r="AI211" i="10"/>
  <c r="Y209" i="10"/>
  <c r="Y210" i="10"/>
  <c r="Y216" i="10"/>
  <c r="Y215" i="10"/>
  <c r="Y211" i="10"/>
  <c r="KQ210" i="10"/>
  <c r="KQ209" i="10"/>
  <c r="KQ211" i="10"/>
  <c r="KQ215" i="10"/>
  <c r="KQ216" i="10"/>
  <c r="KS210" i="10"/>
  <c r="KS209" i="10"/>
  <c r="KS215" i="10"/>
  <c r="KS216" i="10"/>
  <c r="KS211" i="10"/>
  <c r="EP209" i="10"/>
  <c r="EP210" i="10"/>
  <c r="EP211" i="10"/>
  <c r="EP215" i="10"/>
  <c r="EP216" i="10"/>
  <c r="AE209" i="10"/>
  <c r="AE210" i="10"/>
  <c r="AE215" i="10"/>
  <c r="AE216" i="10"/>
  <c r="AE211" i="10"/>
  <c r="APA13" i="10" l="1"/>
  <c r="APB9" i="10"/>
  <c r="APC4" i="10"/>
  <c r="APB8" i="10"/>
  <c r="APB7" i="10"/>
  <c r="APB12" i="10"/>
  <c r="ANM48" i="10"/>
  <c r="ANM52" i="10" s="1"/>
  <c r="ANM49" i="10"/>
  <c r="ANM51" i="10" s="1"/>
  <c r="ANM29" i="10"/>
  <c r="ANM27" i="10"/>
  <c r="ANM28" i="10"/>
  <c r="ANM31" i="10"/>
  <c r="ANM30" i="10"/>
  <c r="ANO46" i="10"/>
  <c r="ANP5" i="10"/>
  <c r="ANO6" i="10"/>
  <c r="ANO25" i="10"/>
  <c r="ANN26" i="10"/>
  <c r="ANN24" i="10"/>
  <c r="ANN45" i="10"/>
  <c r="ANN47" i="10"/>
  <c r="ANL52" i="10"/>
  <c r="ANL51" i="10"/>
  <c r="APD4" i="10" l="1"/>
  <c r="APC7" i="10"/>
  <c r="APC9" i="10"/>
  <c r="APC12" i="10"/>
  <c r="APC8" i="10"/>
  <c r="APB13" i="10"/>
  <c r="ANO45" i="10"/>
  <c r="ANO47" i="10"/>
  <c r="ANO26" i="10"/>
  <c r="ANO24" i="10"/>
  <c r="ANO29" i="10" s="1"/>
  <c r="ANN48" i="10"/>
  <c r="ANN49" i="10"/>
  <c r="ANN29" i="10"/>
  <c r="ANN27" i="10"/>
  <c r="ANN31" i="10"/>
  <c r="ANN28" i="10"/>
  <c r="ANN30" i="10"/>
  <c r="ANP46" i="10"/>
  <c r="ANP25" i="10"/>
  <c r="ANP6" i="10"/>
  <c r="ANQ5" i="10"/>
  <c r="ANN10" i="10"/>
  <c r="APC13" i="10" l="1"/>
  <c r="APD12" i="10"/>
  <c r="APE4" i="10"/>
  <c r="APD7" i="10"/>
  <c r="APD9" i="10"/>
  <c r="APD8" i="10"/>
  <c r="LL207" i="10"/>
  <c r="ANQ46" i="10"/>
  <c r="ANQ25" i="10"/>
  <c r="ANR5" i="10"/>
  <c r="ANQ6" i="10"/>
  <c r="ANO27" i="10"/>
  <c r="ANO31" i="10"/>
  <c r="ANO28" i="10"/>
  <c r="ANO30" i="10"/>
  <c r="ANO48" i="10"/>
  <c r="ANO49" i="10"/>
  <c r="ANN51" i="10"/>
  <c r="ANP45" i="10"/>
  <c r="ANP47" i="10"/>
  <c r="ANP26" i="10"/>
  <c r="ANP24" i="10"/>
  <c r="ANP29" i="10" s="1"/>
  <c r="ANN52" i="10"/>
  <c r="APD13" i="10" l="1"/>
  <c r="LL210" i="10"/>
  <c r="LL209" i="10"/>
  <c r="APF4" i="10"/>
  <c r="APE12" i="10"/>
  <c r="APE9" i="10"/>
  <c r="APE8" i="10"/>
  <c r="APE7" i="10"/>
  <c r="ANO51" i="10"/>
  <c r="ANP48" i="10"/>
  <c r="ANP52" i="10" s="1"/>
  <c r="ANP49" i="10"/>
  <c r="ANO52" i="10"/>
  <c r="ANQ45" i="10"/>
  <c r="ANQ47" i="10"/>
  <c r="ANP27" i="10"/>
  <c r="ANP28" i="10"/>
  <c r="ANP31" i="10"/>
  <c r="ANP30" i="10"/>
  <c r="ANR46" i="10"/>
  <c r="ANS5" i="10"/>
  <c r="ANR6" i="10"/>
  <c r="ANR25" i="10"/>
  <c r="ANQ26" i="10"/>
  <c r="ANQ24" i="10"/>
  <c r="ANP10" i="10"/>
  <c r="APE13" i="10" l="1"/>
  <c r="LN207" i="10"/>
  <c r="APF8" i="10"/>
  <c r="APF12" i="10"/>
  <c r="APG4" i="10"/>
  <c r="APF9" i="10"/>
  <c r="APF7" i="10"/>
  <c r="ANT5" i="10"/>
  <c r="ANS46" i="10"/>
  <c r="ANS6" i="10"/>
  <c r="ANS25" i="10"/>
  <c r="ANR47" i="10"/>
  <c r="ANR45" i="10"/>
  <c r="ANQ48" i="10"/>
  <c r="ANQ49" i="10"/>
  <c r="ANP51" i="10"/>
  <c r="ANQ29" i="10"/>
  <c r="ANQ31" i="10"/>
  <c r="ANQ27" i="10"/>
  <c r="ANQ28" i="10"/>
  <c r="ANQ30" i="10"/>
  <c r="ANR24" i="10"/>
  <c r="ANR29" i="10" s="1"/>
  <c r="LL215" i="10" s="1"/>
  <c r="ANR26" i="10"/>
  <c r="ANQ10" i="10"/>
  <c r="APF13" i="10" l="1"/>
  <c r="APG7" i="10"/>
  <c r="APG8" i="10"/>
  <c r="APH4" i="10"/>
  <c r="APG9" i="10"/>
  <c r="APG12" i="10"/>
  <c r="LN210" i="10"/>
  <c r="LN209" i="10"/>
  <c r="ANT6" i="10"/>
  <c r="ANT25" i="10"/>
  <c r="ANU5" i="10"/>
  <c r="ANT46" i="10"/>
  <c r="ANQ51" i="10"/>
  <c r="ANQ52" i="10"/>
  <c r="ANS24" i="10"/>
  <c r="ANS29" i="10" s="1"/>
  <c r="ANS26" i="10"/>
  <c r="ANR31" i="10"/>
  <c r="ANR27" i="10"/>
  <c r="ANR28" i="10"/>
  <c r="ANR30" i="10"/>
  <c r="LL216" i="10" s="1"/>
  <c r="ANR48" i="10"/>
  <c r="ANR49" i="10"/>
  <c r="ANS45" i="10"/>
  <c r="ANS47" i="10"/>
  <c r="ANR10" i="10"/>
  <c r="LL211" i="10" s="1"/>
  <c r="APG13" i="10" l="1"/>
  <c r="APH8" i="10"/>
  <c r="API4" i="10"/>
  <c r="APH12" i="10"/>
  <c r="APH7" i="10"/>
  <c r="APH9" i="10"/>
  <c r="ANT24" i="10"/>
  <c r="ANT29" i="10" s="1"/>
  <c r="LN215" i="10" s="1"/>
  <c r="ANT26" i="10"/>
  <c r="ANU46" i="10"/>
  <c r="ANV5" i="10"/>
  <c r="ANU6" i="10"/>
  <c r="ANU25" i="10"/>
  <c r="ANT45" i="10"/>
  <c r="ANT47" i="10"/>
  <c r="ANR52" i="10"/>
  <c r="ANS27" i="10"/>
  <c r="ANS31" i="10"/>
  <c r="ANS28" i="10"/>
  <c r="ANS30" i="10"/>
  <c r="ANS48" i="10"/>
  <c r="ANS49" i="10"/>
  <c r="ANR51" i="10"/>
  <c r="ANS10" i="10"/>
  <c r="APH13" i="10" l="1"/>
  <c r="API9" i="10"/>
  <c r="API7" i="10"/>
  <c r="API8" i="10"/>
  <c r="API12" i="10"/>
  <c r="ANU26" i="10"/>
  <c r="ANU24" i="10"/>
  <c r="ANU29" i="10" s="1"/>
  <c r="ANT48" i="10"/>
  <c r="ANT52" i="10" s="1"/>
  <c r="ANT49" i="10"/>
  <c r="ANT51" i="10" s="1"/>
  <c r="ANV46" i="10"/>
  <c r="ANV6" i="10"/>
  <c r="ANV25" i="10"/>
  <c r="ANW5" i="10"/>
  <c r="ANU45" i="10"/>
  <c r="ANU47" i="10"/>
  <c r="ANT27" i="10"/>
  <c r="ANT28" i="10"/>
  <c r="ANT31" i="10"/>
  <c r="ANS51" i="10"/>
  <c r="ANS52" i="10"/>
  <c r="ANS50" i="10"/>
  <c r="API13" i="10" l="1"/>
  <c r="ANU48" i="10"/>
  <c r="ANU49" i="10"/>
  <c r="ANV45" i="10"/>
  <c r="ANV47" i="10"/>
  <c r="ANW46" i="10"/>
  <c r="ANW25" i="10"/>
  <c r="ANX5" i="10"/>
  <c r="ANW6" i="10"/>
  <c r="ANU27" i="10"/>
  <c r="ANU31" i="10"/>
  <c r="ANU28" i="10"/>
  <c r="ANV26" i="10"/>
  <c r="ANV24" i="10"/>
  <c r="ANM50" i="10"/>
  <c r="ANX46" i="10" l="1"/>
  <c r="ANX6" i="10"/>
  <c r="ANX25" i="10"/>
  <c r="ANY5" i="10"/>
  <c r="ANV48" i="10"/>
  <c r="ANV49" i="10"/>
  <c r="ANV29" i="10"/>
  <c r="ANV27" i="10"/>
  <c r="ANV31" i="10"/>
  <c r="ANV28" i="10"/>
  <c r="ANW24" i="10"/>
  <c r="ANW29" i="10" s="1"/>
  <c r="ANW26" i="10"/>
  <c r="ANU51" i="10"/>
  <c r="ANW45" i="10"/>
  <c r="ANW47" i="10"/>
  <c r="ANU52" i="10"/>
  <c r="ANV51" i="10" l="1"/>
  <c r="ANW48" i="10"/>
  <c r="ANW49" i="10"/>
  <c r="ANY46" i="10"/>
  <c r="ANY6" i="10"/>
  <c r="ANZ5" i="10"/>
  <c r="AOA5" i="10" s="1"/>
  <c r="ANY25" i="10"/>
  <c r="ANW28" i="10"/>
  <c r="ANW27" i="10"/>
  <c r="ANW31" i="10"/>
  <c r="ANV52" i="10"/>
  <c r="ANX26" i="10"/>
  <c r="ANX24" i="10"/>
  <c r="ANX45" i="10"/>
  <c r="ANX47" i="10"/>
  <c r="ANN50" i="10"/>
  <c r="AOA46" i="10" l="1"/>
  <c r="AOB5" i="10"/>
  <c r="AOA25" i="10"/>
  <c r="AOA6" i="10"/>
  <c r="ANX29" i="10"/>
  <c r="ANX27" i="10"/>
  <c r="ANX31" i="10"/>
  <c r="ANX28" i="10"/>
  <c r="ANW52" i="10"/>
  <c r="ANY45" i="10"/>
  <c r="ANY47" i="10"/>
  <c r="ANY26" i="10"/>
  <c r="ANY24" i="10"/>
  <c r="ANW51" i="10"/>
  <c r="ANZ46" i="10"/>
  <c r="ANZ6" i="10"/>
  <c r="ANZ25" i="10"/>
  <c r="ANX48" i="10"/>
  <c r="ANX49" i="10"/>
  <c r="ANX10" i="10"/>
  <c r="ANY10" i="10"/>
  <c r="ANO50" i="10"/>
  <c r="W207" i="10"/>
  <c r="X207" i="10"/>
  <c r="AA207" i="10"/>
  <c r="AC207" i="10"/>
  <c r="AD207" i="10"/>
  <c r="AH207" i="10"/>
  <c r="EK207" i="10"/>
  <c r="EN207" i="10"/>
  <c r="EM207" i="10"/>
  <c r="ET207" i="10"/>
  <c r="IO207" i="10"/>
  <c r="IP207" i="10"/>
  <c r="IR207" i="10"/>
  <c r="IV207" i="10"/>
  <c r="IU207" i="10"/>
  <c r="JN207" i="10"/>
  <c r="KE207" i="10"/>
  <c r="LU207" i="10"/>
  <c r="AOC5" i="10" l="1"/>
  <c r="AOB25" i="10"/>
  <c r="AOB6" i="10"/>
  <c r="AOB46" i="10"/>
  <c r="AOA26" i="10"/>
  <c r="AOA24" i="10"/>
  <c r="AOA47" i="10"/>
  <c r="AOA45" i="10"/>
  <c r="ANX51" i="10"/>
  <c r="ANX52" i="10"/>
  <c r="ANZ45" i="10"/>
  <c r="ANZ47" i="10"/>
  <c r="ANZ24" i="10"/>
  <c r="ANZ26" i="10"/>
  <c r="ANY29" i="10"/>
  <c r="ANY27" i="10"/>
  <c r="ANY31" i="10"/>
  <c r="ANY28" i="10"/>
  <c r="ANY48" i="10"/>
  <c r="ANY49" i="10"/>
  <c r="ANP50" i="10"/>
  <c r="ANW50" i="10"/>
  <c r="LU209" i="10"/>
  <c r="LU210" i="10"/>
  <c r="AH209" i="10"/>
  <c r="AH210" i="10"/>
  <c r="AH216" i="10"/>
  <c r="AH215" i="10"/>
  <c r="AH211" i="10"/>
  <c r="IU209" i="10"/>
  <c r="IU210" i="10"/>
  <c r="IU211" i="10"/>
  <c r="IU215" i="10"/>
  <c r="IU216" i="10"/>
  <c r="IO209" i="10"/>
  <c r="IO210" i="10"/>
  <c r="IO215" i="10"/>
  <c r="IO216" i="10"/>
  <c r="IO211" i="10"/>
  <c r="EK210" i="10"/>
  <c r="EK209" i="10"/>
  <c r="EK211" i="10"/>
  <c r="EK215" i="10"/>
  <c r="EK216" i="10"/>
  <c r="AA209" i="10"/>
  <c r="AA210" i="10"/>
  <c r="AA216" i="10"/>
  <c r="AA215" i="10"/>
  <c r="AA211" i="10"/>
  <c r="ET209" i="10"/>
  <c r="ET210" i="10"/>
  <c r="ET211" i="10"/>
  <c r="ET215" i="10"/>
  <c r="ET216" i="10"/>
  <c r="X209" i="10"/>
  <c r="X210" i="10"/>
  <c r="X216" i="10"/>
  <c r="X215" i="10"/>
  <c r="X211" i="10"/>
  <c r="KE210" i="10"/>
  <c r="KE209" i="10"/>
  <c r="KE215" i="10"/>
  <c r="KE216" i="10"/>
  <c r="KE211" i="10"/>
  <c r="IR209" i="10"/>
  <c r="IR210" i="10"/>
  <c r="IR211" i="10"/>
  <c r="IR215" i="10"/>
  <c r="IR216" i="10"/>
  <c r="EM210" i="10"/>
  <c r="EM209" i="10"/>
  <c r="EM216" i="10"/>
  <c r="EM211" i="10"/>
  <c r="EM215" i="10"/>
  <c r="AD209" i="10"/>
  <c r="AD210" i="10"/>
  <c r="AD215" i="10"/>
  <c r="AD216" i="10"/>
  <c r="AD211" i="10"/>
  <c r="W209" i="10"/>
  <c r="W210" i="10"/>
  <c r="W216" i="10"/>
  <c r="W215" i="10"/>
  <c r="W211" i="10"/>
  <c r="IV209" i="10"/>
  <c r="IV210" i="10"/>
  <c r="IV211" i="10"/>
  <c r="IV215" i="10"/>
  <c r="IV216" i="10"/>
  <c r="JN209" i="10"/>
  <c r="JN210" i="10"/>
  <c r="JN211" i="10"/>
  <c r="JN215" i="10"/>
  <c r="JN216" i="10"/>
  <c r="IP209" i="10"/>
  <c r="IP210" i="10"/>
  <c r="IP211" i="10"/>
  <c r="IP215" i="10"/>
  <c r="IP216" i="10"/>
  <c r="EN209" i="10"/>
  <c r="EN210" i="10"/>
  <c r="EN211" i="10"/>
  <c r="EN216" i="10"/>
  <c r="EN215" i="10"/>
  <c r="AC209" i="10"/>
  <c r="AC210" i="10"/>
  <c r="AC215" i="10"/>
  <c r="AC216" i="10"/>
  <c r="AC211" i="10"/>
  <c r="AOA27" i="10" l="1"/>
  <c r="AOA28" i="10"/>
  <c r="AOA31" i="10"/>
  <c r="AOA48" i="10"/>
  <c r="AOA49" i="10"/>
  <c r="AOB26" i="10"/>
  <c r="AOB24" i="10"/>
  <c r="AOB29" i="10" s="1"/>
  <c r="AOB45" i="10"/>
  <c r="AOB47" i="10"/>
  <c r="AOA29" i="10"/>
  <c r="AOC46" i="10"/>
  <c r="AOD5" i="10"/>
  <c r="AOC6" i="10"/>
  <c r="AOC25" i="10"/>
  <c r="ANZ29" i="10"/>
  <c r="ANZ28" i="10"/>
  <c r="ANZ31" i="10"/>
  <c r="ANZ27" i="10"/>
  <c r="ANZ30" i="10"/>
  <c r="ANY51" i="10"/>
  <c r="ANZ48" i="10"/>
  <c r="ANZ49" i="10"/>
  <c r="ANY52" i="10"/>
  <c r="ANZ10" i="10"/>
  <c r="ANR50" i="10"/>
  <c r="ANQ50" i="10"/>
  <c r="ANO10" i="10"/>
  <c r="LU215" i="10" l="1"/>
  <c r="AOC45" i="10"/>
  <c r="AOC47" i="10"/>
  <c r="AOC24" i="10"/>
  <c r="AOC26" i="10"/>
  <c r="AOB28" i="10"/>
  <c r="AOB27" i="10"/>
  <c r="AOB31" i="10"/>
  <c r="AOD46" i="10"/>
  <c r="AOD25" i="10"/>
  <c r="AOD6" i="10"/>
  <c r="AOE5" i="10"/>
  <c r="AOB48" i="10"/>
  <c r="AOB52" i="10" s="1"/>
  <c r="AOB49" i="10"/>
  <c r="AOA52" i="10"/>
  <c r="AOA51" i="10"/>
  <c r="ANZ52" i="10"/>
  <c r="ANZ51" i="10"/>
  <c r="ANZ50" i="10"/>
  <c r="AOB51" i="10" l="1"/>
  <c r="AOB30" i="10"/>
  <c r="AOD45" i="10"/>
  <c r="AOD47" i="10"/>
  <c r="AOC29" i="10"/>
  <c r="AOC27" i="10"/>
  <c r="AOC31" i="10"/>
  <c r="AOC28" i="10"/>
  <c r="AOE46" i="10"/>
  <c r="AOF5" i="10"/>
  <c r="AOE25" i="10"/>
  <c r="AOE6" i="10"/>
  <c r="AOD26" i="10"/>
  <c r="AOD24" i="10"/>
  <c r="AOD29" i="10" s="1"/>
  <c r="AOC48" i="10"/>
  <c r="AOC49" i="10"/>
  <c r="ANV10" i="10"/>
  <c r="ANU30" i="10"/>
  <c r="AOA30" i="10" l="1"/>
  <c r="AOC30" i="10"/>
  <c r="AOC52" i="10"/>
  <c r="AOE26" i="10"/>
  <c r="AOE24" i="10"/>
  <c r="AOF46" i="10"/>
  <c r="AOG5" i="10"/>
  <c r="AOH5" i="10" s="1"/>
  <c r="AOF25" i="10"/>
  <c r="AOF6" i="10"/>
  <c r="AOC51" i="10"/>
  <c r="AOD27" i="10"/>
  <c r="AOD31" i="10"/>
  <c r="AOD28" i="10"/>
  <c r="AOE45" i="10"/>
  <c r="AOE47" i="10"/>
  <c r="AOD48" i="10"/>
  <c r="AOD49" i="10"/>
  <c r="ANT30" i="10"/>
  <c r="LN216" i="10" s="1"/>
  <c r="ANV30" i="10"/>
  <c r="ANU50" i="10"/>
  <c r="LU216" i="10" l="1"/>
  <c r="AOH46" i="10"/>
  <c r="AOI5" i="10"/>
  <c r="AOH25" i="10"/>
  <c r="AOH6" i="10"/>
  <c r="AOD51" i="10"/>
  <c r="AOE29" i="10"/>
  <c r="AOE28" i="10"/>
  <c r="AOE27" i="10"/>
  <c r="AOE31" i="10"/>
  <c r="AOF26" i="10"/>
  <c r="AOF24" i="10"/>
  <c r="AOF29" i="10" s="1"/>
  <c r="AOD52" i="10"/>
  <c r="AOG46" i="10"/>
  <c r="AOG25" i="10"/>
  <c r="AOG6" i="10"/>
  <c r="AOE48" i="10"/>
  <c r="AOE49" i="10"/>
  <c r="AOF47" i="10"/>
  <c r="AOF45" i="10"/>
  <c r="AOE10" i="10"/>
  <c r="ANW10" i="10"/>
  <c r="AOH26" i="10" l="1"/>
  <c r="AOH24" i="10"/>
  <c r="AOH29" i="10" s="1"/>
  <c r="AOI46" i="10"/>
  <c r="AOI6" i="10"/>
  <c r="AOJ5" i="10"/>
  <c r="AOI25" i="10"/>
  <c r="AOH45" i="10"/>
  <c r="AOH47" i="10"/>
  <c r="AOF48" i="10"/>
  <c r="AOF49" i="10"/>
  <c r="AOF51" i="10" s="1"/>
  <c r="AOE52" i="10"/>
  <c r="AOG24" i="10"/>
  <c r="AOG26" i="10"/>
  <c r="AOF28" i="10"/>
  <c r="AOF27" i="10"/>
  <c r="AOF31" i="10"/>
  <c r="AOG45" i="10"/>
  <c r="AOG47" i="10"/>
  <c r="AOE51" i="10"/>
  <c r="ANV50" i="10"/>
  <c r="R207" i="10"/>
  <c r="Q207" i="10"/>
  <c r="V207" i="10"/>
  <c r="EG207" i="10"/>
  <c r="EH207" i="10"/>
  <c r="EJ207" i="10"/>
  <c r="EL207" i="10"/>
  <c r="HG207" i="10"/>
  <c r="HK207" i="10"/>
  <c r="HL207" i="10"/>
  <c r="KG207" i="10"/>
  <c r="KH207" i="10"/>
  <c r="KJ207" i="10"/>
  <c r="KI207" i="10"/>
  <c r="KX207" i="10"/>
  <c r="KZ207" i="10"/>
  <c r="LA207" i="10"/>
  <c r="LS207" i="10"/>
  <c r="LY207" i="10"/>
  <c r="AOI47" i="10" l="1"/>
  <c r="AOI45" i="10"/>
  <c r="AOI24" i="10"/>
  <c r="AOI26" i="10"/>
  <c r="AOJ46" i="10"/>
  <c r="AOJ6" i="10"/>
  <c r="AOK5" i="10"/>
  <c r="AOJ25" i="10"/>
  <c r="AOH31" i="10"/>
  <c r="AOH27" i="10"/>
  <c r="AOH28" i="10"/>
  <c r="AOH30" i="10"/>
  <c r="AOH48" i="10"/>
  <c r="AOH49" i="10"/>
  <c r="AOF52" i="10"/>
  <c r="AOD30" i="10"/>
  <c r="AOG48" i="10"/>
  <c r="AOG49" i="10"/>
  <c r="AOG29" i="10"/>
  <c r="AOG31" i="10"/>
  <c r="AOG28" i="10"/>
  <c r="AOG27" i="10"/>
  <c r="AOF10" i="10"/>
  <c r="ANX50" i="10"/>
  <c r="LA209" i="10"/>
  <c r="LA210" i="10"/>
  <c r="LA211" i="10"/>
  <c r="LA215" i="10"/>
  <c r="LA216" i="10"/>
  <c r="HK209" i="10"/>
  <c r="HK210" i="10"/>
  <c r="HK211" i="10"/>
  <c r="HK216" i="10"/>
  <c r="HK215" i="10"/>
  <c r="KZ210" i="10"/>
  <c r="KZ209" i="10"/>
  <c r="KZ211" i="10"/>
  <c r="KZ215" i="10"/>
  <c r="KZ216" i="10"/>
  <c r="HG210" i="10"/>
  <c r="HG209" i="10"/>
  <c r="HG211" i="10"/>
  <c r="HG215" i="10"/>
  <c r="HG216" i="10"/>
  <c r="LY209" i="10"/>
  <c r="LY210" i="10"/>
  <c r="LY211" i="10"/>
  <c r="LY215" i="10"/>
  <c r="KX210" i="10"/>
  <c r="KX209" i="10"/>
  <c r="KX211" i="10"/>
  <c r="KX216" i="10"/>
  <c r="KX215" i="10"/>
  <c r="KG210" i="10"/>
  <c r="KG209" i="10"/>
  <c r="KG215" i="10"/>
  <c r="KG216" i="10"/>
  <c r="KG211" i="10"/>
  <c r="EL209" i="10"/>
  <c r="EL210" i="10"/>
  <c r="EL211" i="10"/>
  <c r="EL215" i="10"/>
  <c r="EL216" i="10"/>
  <c r="V209" i="10"/>
  <c r="V210" i="10"/>
  <c r="V215" i="10"/>
  <c r="V216" i="10"/>
  <c r="V211" i="10"/>
  <c r="KJ209" i="10"/>
  <c r="KJ210" i="10"/>
  <c r="KJ211" i="10"/>
  <c r="KJ215" i="10"/>
  <c r="KJ216" i="10"/>
  <c r="EH209" i="10"/>
  <c r="EH210" i="10"/>
  <c r="EH211" i="10"/>
  <c r="EH215" i="10"/>
  <c r="EH216" i="10"/>
  <c r="R209" i="10"/>
  <c r="R210" i="10"/>
  <c r="R215" i="10"/>
  <c r="R216" i="10"/>
  <c r="R211" i="10"/>
  <c r="ANW30" i="10"/>
  <c r="KH210" i="10"/>
  <c r="KH209" i="10"/>
  <c r="KH215" i="10"/>
  <c r="KH216" i="10"/>
  <c r="KH211" i="10"/>
  <c r="EG210" i="10"/>
  <c r="EG209" i="10"/>
  <c r="EG211" i="10"/>
  <c r="EG216" i="10"/>
  <c r="EG215" i="10"/>
  <c r="LS209" i="10"/>
  <c r="LS210" i="10"/>
  <c r="LS211" i="10"/>
  <c r="LS215" i="10"/>
  <c r="KI210" i="10"/>
  <c r="KI209" i="10"/>
  <c r="KI211" i="10"/>
  <c r="KI215" i="10"/>
  <c r="KI216" i="10"/>
  <c r="HL209" i="10"/>
  <c r="HL210" i="10"/>
  <c r="HL211" i="10"/>
  <c r="HL215" i="10"/>
  <c r="HL216" i="10"/>
  <c r="EJ209" i="10"/>
  <c r="EJ210" i="10"/>
  <c r="EJ211" i="10"/>
  <c r="EJ216" i="10"/>
  <c r="EJ215" i="10"/>
  <c r="Q209" i="10"/>
  <c r="Q210" i="10"/>
  <c r="Q216" i="10"/>
  <c r="Q215" i="10"/>
  <c r="Q211" i="10"/>
  <c r="AOJ45" i="10" l="1"/>
  <c r="AOJ47" i="10"/>
  <c r="AOI48" i="10"/>
  <c r="AOI52" i="10" s="1"/>
  <c r="AOI49" i="10"/>
  <c r="AOK46" i="10"/>
  <c r="AOK6" i="10"/>
  <c r="AOL5" i="10"/>
  <c r="AOK25" i="10"/>
  <c r="AOI27" i="10"/>
  <c r="AOI31" i="10"/>
  <c r="AOI28" i="10"/>
  <c r="AOI30" i="10"/>
  <c r="AOJ24" i="10"/>
  <c r="AOJ26" i="10"/>
  <c r="AOI29" i="10"/>
  <c r="AOH52" i="10"/>
  <c r="AOH51" i="10"/>
  <c r="AOB10" i="10"/>
  <c r="AOI10" i="10"/>
  <c r="AOE30" i="10"/>
  <c r="AOA10" i="10"/>
  <c r="AOH10" i="10"/>
  <c r="AOG52" i="10"/>
  <c r="AOG51" i="10"/>
  <c r="ANT50" i="10"/>
  <c r="AOA50" i="10"/>
  <c r="AOG10" i="10"/>
  <c r="AOF30" i="10"/>
  <c r="ANX30" i="10"/>
  <c r="LY216" i="10" s="1"/>
  <c r="ANY30" i="10"/>
  <c r="LS216" i="10" s="1"/>
  <c r="ANT10" i="10"/>
  <c r="LN211" i="10" s="1"/>
  <c r="ANY50" i="10"/>
  <c r="ANU10" i="10"/>
  <c r="LU211" i="10" l="1"/>
  <c r="AOL46" i="10"/>
  <c r="AOM5" i="10"/>
  <c r="AOL6" i="10"/>
  <c r="AOL25" i="10"/>
  <c r="AOJ31" i="10"/>
  <c r="AOJ28" i="10"/>
  <c r="AOJ27" i="10"/>
  <c r="AOJ30" i="10"/>
  <c r="AOK45" i="10"/>
  <c r="AOK47" i="10"/>
  <c r="AOJ48" i="10"/>
  <c r="AOJ49" i="10"/>
  <c r="AOI51" i="10"/>
  <c r="AOJ29" i="10"/>
  <c r="AOK24" i="10"/>
  <c r="AOK29" i="10" s="1"/>
  <c r="AOK26" i="10"/>
  <c r="AOG50" i="10"/>
  <c r="AOG30" i="10"/>
  <c r="AOJ52" i="10" l="1"/>
  <c r="AOM46" i="10"/>
  <c r="AON5" i="10"/>
  <c r="AOM25" i="10"/>
  <c r="AOM6" i="10"/>
  <c r="AOK28" i="10"/>
  <c r="AOK31" i="10"/>
  <c r="AOK27" i="10"/>
  <c r="AOK30" i="10"/>
  <c r="AOL47" i="10"/>
  <c r="AOL45" i="10"/>
  <c r="AOJ51" i="10"/>
  <c r="AOK48" i="10"/>
  <c r="AOK49" i="10"/>
  <c r="AOK51" i="10" s="1"/>
  <c r="AOL24" i="10"/>
  <c r="AOL29" i="10" s="1"/>
  <c r="AOL26" i="10"/>
  <c r="AOD10" i="10"/>
  <c r="AOO5" i="10" l="1"/>
  <c r="AOM45" i="10"/>
  <c r="AOM47" i="10"/>
  <c r="AOK52" i="10"/>
  <c r="AOL27" i="10"/>
  <c r="AOL28" i="10"/>
  <c r="AOL31" i="10"/>
  <c r="AOL30" i="10"/>
  <c r="AON46" i="10"/>
  <c r="AON6" i="10"/>
  <c r="AON25" i="10"/>
  <c r="AOL48" i="10"/>
  <c r="AOL49" i="10"/>
  <c r="AOM24" i="10"/>
  <c r="AOM29" i="10" s="1"/>
  <c r="AOM26" i="10"/>
  <c r="AOC50" i="10"/>
  <c r="AOB50" i="10"/>
  <c r="MI207" i="10" l="1"/>
  <c r="AOO6" i="10"/>
  <c r="AOO25" i="10"/>
  <c r="AOO46" i="10"/>
  <c r="AOP5" i="10"/>
  <c r="AOL51" i="10"/>
  <c r="AOL52" i="10"/>
  <c r="AON45" i="10"/>
  <c r="AON47" i="10"/>
  <c r="AOM48" i="10"/>
  <c r="AOM49" i="10"/>
  <c r="AON24" i="10"/>
  <c r="AON26" i="10"/>
  <c r="AOM27" i="10"/>
  <c r="AOM31" i="10"/>
  <c r="AOM28" i="10"/>
  <c r="AOM30" i="10"/>
  <c r="AOM10" i="10"/>
  <c r="AOD50" i="10"/>
  <c r="T207" i="10"/>
  <c r="S207" i="10"/>
  <c r="U207" i="10"/>
  <c r="EI207" i="10"/>
  <c r="HC207" i="10"/>
  <c r="HD207" i="10"/>
  <c r="HE207" i="10"/>
  <c r="IM207" i="10"/>
  <c r="IQ207" i="10"/>
  <c r="IT207" i="10"/>
  <c r="IS207" i="10"/>
  <c r="JL207" i="10"/>
  <c r="JO207" i="10"/>
  <c r="JP207" i="10"/>
  <c r="JQ207" i="10"/>
  <c r="KY207" i="10"/>
  <c r="LH207" i="10"/>
  <c r="LG207" i="10"/>
  <c r="LM207" i="10"/>
  <c r="LV207" i="10"/>
  <c r="LX207" i="10"/>
  <c r="LZ207" i="10"/>
  <c r="MC207" i="10"/>
  <c r="MD207" i="10"/>
  <c r="ME207" i="10"/>
  <c r="MF207" i="10"/>
  <c r="MG207" i="10"/>
  <c r="MI209" i="10" l="1"/>
  <c r="MI210" i="10"/>
  <c r="AOP46" i="10"/>
  <c r="AOP25" i="10"/>
  <c r="AOQ5" i="10"/>
  <c r="AOP6" i="10"/>
  <c r="AOO45" i="10"/>
  <c r="AOO47" i="10"/>
  <c r="AOO26" i="10"/>
  <c r="AOO24" i="10"/>
  <c r="AOO29" i="10"/>
  <c r="AOM51" i="10"/>
  <c r="AON48" i="10"/>
  <c r="AON49" i="10"/>
  <c r="AOM52" i="10"/>
  <c r="AON29" i="10"/>
  <c r="AON31" i="10"/>
  <c r="AON28" i="10"/>
  <c r="AON27" i="10"/>
  <c r="AON30" i="10"/>
  <c r="AON10" i="10"/>
  <c r="LV210" i="10"/>
  <c r="LV209" i="10"/>
  <c r="LV211" i="10"/>
  <c r="LV215" i="10"/>
  <c r="LV216" i="10"/>
  <c r="JL210" i="10"/>
  <c r="JL209" i="10"/>
  <c r="JL211" i="10"/>
  <c r="JL216" i="10"/>
  <c r="JL215" i="10"/>
  <c r="MC209" i="10"/>
  <c r="MC210" i="10"/>
  <c r="MC211" i="10"/>
  <c r="MC216" i="10"/>
  <c r="MC215" i="10"/>
  <c r="JQ210" i="10"/>
  <c r="JQ209" i="10"/>
  <c r="JQ215" i="10"/>
  <c r="JQ216" i="10"/>
  <c r="JQ211" i="10"/>
  <c r="HE209" i="10"/>
  <c r="HE210" i="10"/>
  <c r="HE211" i="10"/>
  <c r="HE215" i="10"/>
  <c r="HE216" i="10"/>
  <c r="MF209" i="10"/>
  <c r="MF210" i="10"/>
  <c r="MF216" i="10"/>
  <c r="MF215" i="10"/>
  <c r="LZ210" i="10"/>
  <c r="LZ209" i="10"/>
  <c r="LZ211" i="10"/>
  <c r="LZ216" i="10"/>
  <c r="LZ215" i="10"/>
  <c r="LG210" i="10"/>
  <c r="LG209" i="10"/>
  <c r="LG215" i="10"/>
  <c r="LG211" i="10"/>
  <c r="LG216" i="10"/>
  <c r="JP210" i="10"/>
  <c r="JP209" i="10"/>
  <c r="JP211" i="10"/>
  <c r="JP215" i="10"/>
  <c r="JP216" i="10"/>
  <c r="IT209" i="10"/>
  <c r="IT210" i="10"/>
  <c r="IT215" i="10"/>
  <c r="IT211" i="10"/>
  <c r="IT216" i="10"/>
  <c r="HD210" i="10"/>
  <c r="HD209" i="10"/>
  <c r="HD211" i="10"/>
  <c r="HD216" i="10"/>
  <c r="HD215" i="10"/>
  <c r="S209" i="10"/>
  <c r="S210" i="10"/>
  <c r="S216" i="10"/>
  <c r="S215" i="10"/>
  <c r="S211" i="10"/>
  <c r="AOE50" i="10"/>
  <c r="MD210" i="10"/>
  <c r="MD209" i="10"/>
  <c r="MD215" i="10"/>
  <c r="MD216" i="10"/>
  <c r="KY209" i="10"/>
  <c r="KY210" i="10"/>
  <c r="KY211" i="10"/>
  <c r="KY216" i="10"/>
  <c r="KY215" i="10"/>
  <c r="IM209" i="10"/>
  <c r="IM210" i="10"/>
  <c r="IM211" i="10"/>
  <c r="IM215" i="10"/>
  <c r="IM216" i="10"/>
  <c r="EI210" i="10"/>
  <c r="EI209" i="10"/>
  <c r="EI211" i="10"/>
  <c r="EI215" i="10"/>
  <c r="EI216" i="10"/>
  <c r="MG210" i="10"/>
  <c r="MG209" i="10"/>
  <c r="MG215" i="10"/>
  <c r="MG216" i="10"/>
  <c r="MG211" i="10"/>
  <c r="LM209" i="10"/>
  <c r="LM210" i="10"/>
  <c r="LM211" i="10"/>
  <c r="LM215" i="10"/>
  <c r="LM216" i="10"/>
  <c r="IS210" i="10"/>
  <c r="IS209" i="10"/>
  <c r="IS215" i="10"/>
  <c r="IS211" i="10"/>
  <c r="IS216" i="10"/>
  <c r="U209" i="10"/>
  <c r="U210" i="10"/>
  <c r="U215" i="10"/>
  <c r="U216" i="10"/>
  <c r="U211" i="10"/>
  <c r="ME210" i="10"/>
  <c r="ME209" i="10"/>
  <c r="ME215" i="10"/>
  <c r="ME216" i="10"/>
  <c r="LX210" i="10"/>
  <c r="LX209" i="10"/>
  <c r="LX211" i="10"/>
  <c r="LX215" i="10"/>
  <c r="LX216" i="10"/>
  <c r="LH209" i="10"/>
  <c r="LH210" i="10"/>
  <c r="LH211" i="10"/>
  <c r="LH215" i="10"/>
  <c r="LH216" i="10"/>
  <c r="JO209" i="10"/>
  <c r="JO210" i="10"/>
  <c r="JO211" i="10"/>
  <c r="JO215" i="10"/>
  <c r="JO216" i="10"/>
  <c r="IQ209" i="10"/>
  <c r="IQ210" i="10"/>
  <c r="IQ211" i="10"/>
  <c r="IQ215" i="10"/>
  <c r="IQ216" i="10"/>
  <c r="HC209" i="10"/>
  <c r="HC210" i="10"/>
  <c r="HC211" i="10"/>
  <c r="HC216" i="10"/>
  <c r="HC215" i="10"/>
  <c r="T209" i="10"/>
  <c r="T210" i="10"/>
  <c r="T216" i="10"/>
  <c r="T215" i="10"/>
  <c r="T211" i="10"/>
  <c r="MI215" i="10" l="1"/>
  <c r="AOO27" i="10"/>
  <c r="AOO28" i="10"/>
  <c r="AOO31" i="10"/>
  <c r="AOO30" i="10"/>
  <c r="AOO48" i="10"/>
  <c r="AOO52" i="10" s="1"/>
  <c r="AOO49" i="10"/>
  <c r="AOQ46" i="10"/>
  <c r="AOQ6" i="10"/>
  <c r="AOQ25" i="10"/>
  <c r="AOR5" i="10"/>
  <c r="AOP24" i="10"/>
  <c r="AOP26" i="10"/>
  <c r="AOP45" i="10"/>
  <c r="AOP47" i="10"/>
  <c r="AON51" i="10"/>
  <c r="AON52" i="10"/>
  <c r="AOC10" i="10"/>
  <c r="AOF50" i="10"/>
  <c r="MI216" i="10" l="1"/>
  <c r="AOP27" i="10"/>
  <c r="AOP31" i="10"/>
  <c r="AOP28" i="10"/>
  <c r="AOP30" i="10"/>
  <c r="AOQ24" i="10"/>
  <c r="AOQ26" i="10"/>
  <c r="AOR46" i="10"/>
  <c r="AOR6" i="10"/>
  <c r="AOR25" i="10"/>
  <c r="AOS5" i="10"/>
  <c r="AOO51" i="10"/>
  <c r="AOP48" i="10"/>
  <c r="AOP49" i="10"/>
  <c r="AOP29" i="10"/>
  <c r="AOQ45" i="10"/>
  <c r="AOQ47" i="10"/>
  <c r="AOP10" i="10"/>
  <c r="AON50" i="10"/>
  <c r="AOS46" i="10" l="1"/>
  <c r="AOS6" i="10"/>
  <c r="AOT5" i="10"/>
  <c r="AOS25" i="10"/>
  <c r="AOR24" i="10"/>
  <c r="AOR26" i="10"/>
  <c r="AOQ27" i="10"/>
  <c r="AOQ31" i="10"/>
  <c r="AOQ28" i="10"/>
  <c r="AOQ30" i="10"/>
  <c r="AOQ48" i="10"/>
  <c r="AOQ49" i="10"/>
  <c r="AOP52" i="10"/>
  <c r="AOR45" i="10"/>
  <c r="AOR47" i="10"/>
  <c r="AOQ29" i="10"/>
  <c r="AOP51" i="10"/>
  <c r="AOK10" i="10"/>
  <c r="ME211" i="10" s="1"/>
  <c r="AOR10" i="10"/>
  <c r="AOJ10" i="10"/>
  <c r="MD211" i="10" s="1"/>
  <c r="MP207" i="10" l="1"/>
  <c r="AOR29" i="10"/>
  <c r="AOR31" i="10"/>
  <c r="AOR27" i="10"/>
  <c r="AOR28" i="10"/>
  <c r="AOR30" i="10"/>
  <c r="AOS26" i="10"/>
  <c r="AOS24" i="10"/>
  <c r="AOS29" i="10" s="1"/>
  <c r="AOR48" i="10"/>
  <c r="AOR49" i="10"/>
  <c r="AOQ52" i="10"/>
  <c r="AOT46" i="10"/>
  <c r="AOU5" i="10"/>
  <c r="AOV5" i="10" s="1"/>
  <c r="AOT6" i="10"/>
  <c r="AOT25" i="10"/>
  <c r="AOQ51" i="10"/>
  <c r="AOS45" i="10"/>
  <c r="AOS47" i="10"/>
  <c r="AOL10" i="10"/>
  <c r="MF211" i="10" s="1"/>
  <c r="AOS10" i="10"/>
  <c r="AOJ50" i="10"/>
  <c r="MP209" i="10" l="1"/>
  <c r="MP210" i="10"/>
  <c r="AOV46" i="10"/>
  <c r="AOW5" i="10"/>
  <c r="AOV6" i="10"/>
  <c r="AOV25" i="10"/>
  <c r="AOR51" i="10"/>
  <c r="AOS48" i="10"/>
  <c r="AOS52" i="10" s="1"/>
  <c r="AOS49" i="10"/>
  <c r="AOT45" i="10"/>
  <c r="AOT47" i="10"/>
  <c r="AOR52" i="10"/>
  <c r="AOU46" i="10"/>
  <c r="AOU6" i="10"/>
  <c r="AOU25" i="10"/>
  <c r="AOT26" i="10"/>
  <c r="AOT24" i="10"/>
  <c r="AOS28" i="10"/>
  <c r="AOS27" i="10"/>
  <c r="AOS31" i="10"/>
  <c r="AOS30" i="10"/>
  <c r="AOT10" i="10"/>
  <c r="N207" i="10"/>
  <c r="EC207" i="10"/>
  <c r="ED207" i="10"/>
  <c r="EE207" i="10"/>
  <c r="EF207" i="10"/>
  <c r="GY207" i="10"/>
  <c r="HB207" i="10"/>
  <c r="HA207" i="10"/>
  <c r="II207" i="10"/>
  <c r="IJ207" i="10"/>
  <c r="IN207" i="10"/>
  <c r="JJ207" i="10"/>
  <c r="JI207" i="10"/>
  <c r="JK207" i="10"/>
  <c r="JM207" i="10"/>
  <c r="KK207" i="10"/>
  <c r="KP207" i="10"/>
  <c r="KO207" i="10"/>
  <c r="KT207" i="10"/>
  <c r="LI207" i="10"/>
  <c r="LJ207" i="10"/>
  <c r="LO207" i="10"/>
  <c r="LW207" i="10"/>
  <c r="MA207" i="10"/>
  <c r="AOK50" i="10"/>
  <c r="AOW46" i="10" l="1"/>
  <c r="AOW6" i="10"/>
  <c r="AOW25" i="10"/>
  <c r="AOX5" i="10"/>
  <c r="MR207" i="10"/>
  <c r="MQ207" i="10"/>
  <c r="AOV45" i="10"/>
  <c r="AOV50" i="10"/>
  <c r="AOV47" i="10"/>
  <c r="AOV26" i="10"/>
  <c r="AOV24" i="10"/>
  <c r="AOV29" i="10" s="1"/>
  <c r="MP215" i="10" s="1"/>
  <c r="AOS51" i="10"/>
  <c r="AOT31" i="10"/>
  <c r="AOT28" i="10"/>
  <c r="AOT27" i="10"/>
  <c r="AOT30" i="10"/>
  <c r="AOT48" i="10"/>
  <c r="AOT49" i="10"/>
  <c r="AOU45" i="10"/>
  <c r="AOU47" i="10"/>
  <c r="AOU24" i="10"/>
  <c r="AOU26" i="10"/>
  <c r="AOT29" i="10"/>
  <c r="LJ210" i="10"/>
  <c r="LJ209" i="10"/>
  <c r="LJ211" i="10"/>
  <c r="LJ216" i="10"/>
  <c r="LJ215" i="10"/>
  <c r="KP210" i="10"/>
  <c r="KP209" i="10"/>
  <c r="KP211" i="10"/>
  <c r="KP216" i="10"/>
  <c r="KP215" i="10"/>
  <c r="JI210" i="10"/>
  <c r="JI209" i="10"/>
  <c r="JI211" i="10"/>
  <c r="JI215" i="10"/>
  <c r="JI216" i="10"/>
  <c r="II210" i="10"/>
  <c r="II209" i="10"/>
  <c r="II215" i="10"/>
  <c r="II216" i="10"/>
  <c r="II211" i="10"/>
  <c r="EF209" i="10"/>
  <c r="EF210" i="10"/>
  <c r="EF211" i="10"/>
  <c r="EF215" i="10"/>
  <c r="EF216" i="10"/>
  <c r="N209" i="10"/>
  <c r="N210" i="10"/>
  <c r="N215" i="10"/>
  <c r="N216" i="10"/>
  <c r="N211" i="10"/>
  <c r="AOL50" i="10"/>
  <c r="MA210" i="10"/>
  <c r="MA209" i="10"/>
  <c r="MA215" i="10"/>
  <c r="MA211" i="10"/>
  <c r="MA216" i="10"/>
  <c r="LI209" i="10"/>
  <c r="LI210" i="10"/>
  <c r="LI211" i="10"/>
  <c r="LI216" i="10"/>
  <c r="LI215" i="10"/>
  <c r="KK209" i="10"/>
  <c r="KK210" i="10"/>
  <c r="KK211" i="10"/>
  <c r="KK216" i="10"/>
  <c r="KK215" i="10"/>
  <c r="JJ209" i="10"/>
  <c r="JJ210" i="10"/>
  <c r="JJ215" i="10"/>
  <c r="JJ216" i="10"/>
  <c r="JJ211" i="10"/>
  <c r="HA209" i="10"/>
  <c r="HA210" i="10"/>
  <c r="HA215" i="10"/>
  <c r="HA216" i="10"/>
  <c r="HA211" i="10"/>
  <c r="EE209" i="10"/>
  <c r="EE210" i="10"/>
  <c r="EE211" i="10"/>
  <c r="EE215" i="10"/>
  <c r="EE216" i="10"/>
  <c r="LW210" i="10"/>
  <c r="LW209" i="10"/>
  <c r="LW215" i="10"/>
  <c r="LW216" i="10"/>
  <c r="LW211" i="10"/>
  <c r="KT210" i="10"/>
  <c r="KT209" i="10"/>
  <c r="KT211" i="10"/>
  <c r="KT215" i="10"/>
  <c r="KT216" i="10"/>
  <c r="JM210" i="10"/>
  <c r="JM209" i="10"/>
  <c r="JM215" i="10"/>
  <c r="JM216" i="10"/>
  <c r="JM211" i="10"/>
  <c r="IN209" i="10"/>
  <c r="IN210" i="10"/>
  <c r="IN211" i="10"/>
  <c r="IN216" i="10"/>
  <c r="IN215" i="10"/>
  <c r="HB209" i="10"/>
  <c r="HB210" i="10"/>
  <c r="HB215" i="10"/>
  <c r="HB211" i="10"/>
  <c r="HB216" i="10"/>
  <c r="ED210" i="10"/>
  <c r="ED209" i="10"/>
  <c r="ED211" i="10"/>
  <c r="ED215" i="10"/>
  <c r="ED216" i="10"/>
  <c r="LO210" i="10"/>
  <c r="LO209" i="10"/>
  <c r="LO211" i="10"/>
  <c r="LO215" i="10"/>
  <c r="LO216" i="10"/>
  <c r="KO210" i="10"/>
  <c r="KO209" i="10"/>
  <c r="KO211" i="10"/>
  <c r="KO216" i="10"/>
  <c r="KO215" i="10"/>
  <c r="JK210" i="10"/>
  <c r="JK209" i="10"/>
  <c r="JK211" i="10"/>
  <c r="JK215" i="10"/>
  <c r="JK216" i="10"/>
  <c r="IJ210" i="10"/>
  <c r="IJ209" i="10"/>
  <c r="IJ211" i="10"/>
  <c r="IJ215" i="10"/>
  <c r="IJ216" i="10"/>
  <c r="GY209" i="10"/>
  <c r="GY210" i="10"/>
  <c r="GY215" i="10"/>
  <c r="GY216" i="10"/>
  <c r="GY211" i="10"/>
  <c r="EC209" i="10"/>
  <c r="EC210" i="10"/>
  <c r="EC211" i="10"/>
  <c r="EC215" i="10"/>
  <c r="EC216" i="10"/>
  <c r="AOW45" i="10" l="1"/>
  <c r="AOW50" i="10"/>
  <c r="AOW47" i="10"/>
  <c r="MQ209" i="10"/>
  <c r="MQ210" i="10"/>
  <c r="AOV48" i="10"/>
  <c r="AOV49" i="10"/>
  <c r="MR210" i="10"/>
  <c r="MR209" i="10"/>
  <c r="AOX46" i="10"/>
  <c r="AOY5" i="10"/>
  <c r="AOX6" i="10"/>
  <c r="AOX25" i="10"/>
  <c r="MS207" i="10"/>
  <c r="AOV27" i="10"/>
  <c r="AOV28" i="10"/>
  <c r="AOV31" i="10"/>
  <c r="AOW29" i="10"/>
  <c r="MQ215" i="10" s="1"/>
  <c r="AOW24" i="10"/>
  <c r="AOW26" i="10"/>
  <c r="AOT51" i="10"/>
  <c r="AOU48" i="10"/>
  <c r="AOU49" i="10"/>
  <c r="AOT52" i="10"/>
  <c r="AOU29" i="10"/>
  <c r="AOU27" i="10"/>
  <c r="AOU31" i="10"/>
  <c r="AOU28" i="10"/>
  <c r="AOU30" i="10"/>
  <c r="AOI50" i="10"/>
  <c r="AOP50" i="10"/>
  <c r="AOH50" i="10"/>
  <c r="AOO50" i="10"/>
  <c r="AOU10" i="10"/>
  <c r="AOM50" i="10"/>
  <c r="MS209" i="10" l="1"/>
  <c r="MS210" i="10"/>
  <c r="AOX45" i="10"/>
  <c r="AOX47" i="10"/>
  <c r="AOX50" i="10"/>
  <c r="AOW31" i="10"/>
  <c r="AOW28" i="10"/>
  <c r="AOW27" i="10"/>
  <c r="AOX26" i="10"/>
  <c r="AOX24" i="10"/>
  <c r="AOX29" i="10" s="1"/>
  <c r="MR215" i="10" s="1"/>
  <c r="AOY46" i="10"/>
  <c r="AOZ5" i="10"/>
  <c r="AOY25" i="10"/>
  <c r="AOY6" i="10"/>
  <c r="AOW48" i="10"/>
  <c r="AOW52" i="10" s="1"/>
  <c r="AOW49" i="10"/>
  <c r="AOU52" i="10"/>
  <c r="AOV52" i="10"/>
  <c r="AOV51" i="10"/>
  <c r="AOU51" i="10"/>
  <c r="AOU50" i="10"/>
  <c r="AOY45" i="10" l="1"/>
  <c r="AOY48" i="10" s="1"/>
  <c r="AOY47" i="10"/>
  <c r="AOY50" i="10"/>
  <c r="AOX48" i="10"/>
  <c r="AOX49" i="10"/>
  <c r="AOX27" i="10"/>
  <c r="AOX31" i="10"/>
  <c r="AOX28" i="10"/>
  <c r="AOW51" i="10"/>
  <c r="AOY24" i="10"/>
  <c r="AOY26" i="10"/>
  <c r="AOY29" i="10"/>
  <c r="MS215" i="10" s="1"/>
  <c r="AOZ46" i="10"/>
  <c r="APA5" i="10"/>
  <c r="AOZ6" i="10"/>
  <c r="AOZ25" i="10"/>
  <c r="MT207" i="10"/>
  <c r="AOW10" i="10"/>
  <c r="AOQ10" i="10"/>
  <c r="AOZ24" i="10" l="1"/>
  <c r="AOZ29" i="10" s="1"/>
  <c r="MT215" i="10" s="1"/>
  <c r="AOZ26" i="10"/>
  <c r="APA46" i="10"/>
  <c r="APA6" i="10"/>
  <c r="APB5" i="10"/>
  <c r="APA25" i="10"/>
  <c r="MU207" i="10"/>
  <c r="AOZ45" i="10"/>
  <c r="AOZ50" i="10"/>
  <c r="AOZ47" i="10"/>
  <c r="AOY52" i="10"/>
  <c r="AOX52" i="10"/>
  <c r="AOY27" i="10"/>
  <c r="AOY31" i="10"/>
  <c r="AOY28" i="10"/>
  <c r="MT209" i="10"/>
  <c r="MT210" i="10"/>
  <c r="AOY49" i="10"/>
  <c r="AOY51" i="10" s="1"/>
  <c r="AOX51" i="10"/>
  <c r="MQ211" i="10"/>
  <c r="APA24" i="10" l="1"/>
  <c r="APA29" i="10" s="1"/>
  <c r="MU215" i="10" s="1"/>
  <c r="APA26" i="10"/>
  <c r="MV207" i="10"/>
  <c r="APA45" i="10"/>
  <c r="APA50" i="10"/>
  <c r="APA47" i="10"/>
  <c r="AOZ48" i="10"/>
  <c r="AOZ49" i="10"/>
  <c r="AOZ27" i="10"/>
  <c r="AOZ28" i="10"/>
  <c r="AOZ31" i="10"/>
  <c r="APB46" i="10"/>
  <c r="APC5" i="10"/>
  <c r="APB6" i="10"/>
  <c r="APB25" i="10"/>
  <c r="MU210" i="10"/>
  <c r="MU209" i="10"/>
  <c r="AOQ50" i="10"/>
  <c r="AOZ51" i="10" l="1"/>
  <c r="MV209" i="10"/>
  <c r="MV210" i="10"/>
  <c r="APC46" i="10"/>
  <c r="APC6" i="10"/>
  <c r="APC25" i="10"/>
  <c r="APD5" i="10"/>
  <c r="MW207" i="10"/>
  <c r="APB47" i="10"/>
  <c r="APB50" i="10"/>
  <c r="APB45" i="10"/>
  <c r="APA28" i="10"/>
  <c r="APA31" i="10"/>
  <c r="APA27" i="10"/>
  <c r="APB24" i="10"/>
  <c r="APB29" i="10"/>
  <c r="MV215" i="10" s="1"/>
  <c r="APB26" i="10"/>
  <c r="AOZ52" i="10"/>
  <c r="APA48" i="10"/>
  <c r="APA52" i="10" s="1"/>
  <c r="APA49" i="10"/>
  <c r="D15" i="10"/>
  <c r="AOR50" i="10"/>
  <c r="P207" i="10"/>
  <c r="DZ207" i="10"/>
  <c r="EA207" i="10"/>
  <c r="EB207" i="10"/>
  <c r="GS207" i="10"/>
  <c r="GQ207" i="10"/>
  <c r="GT207" i="10"/>
  <c r="IH207" i="10"/>
  <c r="JY207" i="10"/>
  <c r="KA207" i="10"/>
  <c r="KB207" i="10"/>
  <c r="KM207" i="10"/>
  <c r="KN207" i="10"/>
  <c r="LF207" i="10"/>
  <c r="LK207" i="10"/>
  <c r="LP207" i="10"/>
  <c r="LR207" i="10"/>
  <c r="MH207" i="10"/>
  <c r="MK207" i="10"/>
  <c r="MN207" i="10"/>
  <c r="C15" i="10"/>
  <c r="MW209" i="10" l="1"/>
  <c r="MW210" i="10"/>
  <c r="APB31" i="10"/>
  <c r="APB28" i="10"/>
  <c r="APB27" i="10"/>
  <c r="APB30" i="10"/>
  <c r="MV216" i="10" s="1"/>
  <c r="APD46" i="10"/>
  <c r="APD6" i="10"/>
  <c r="APE5" i="10"/>
  <c r="APD25" i="10"/>
  <c r="APA51" i="10"/>
  <c r="APC26" i="10"/>
  <c r="APC24" i="10"/>
  <c r="APC29" i="10"/>
  <c r="C37" i="10" s="1"/>
  <c r="D17" i="10"/>
  <c r="D20" i="10"/>
  <c r="D18" i="10"/>
  <c r="APB48" i="10"/>
  <c r="APB49" i="10"/>
  <c r="APC47" i="10"/>
  <c r="APC45" i="10"/>
  <c r="MH210" i="10"/>
  <c r="MH209" i="10"/>
  <c r="MH215" i="10"/>
  <c r="MH211" i="10"/>
  <c r="MH216" i="10"/>
  <c r="KA210" i="10"/>
  <c r="KA209" i="10"/>
  <c r="KA215" i="10"/>
  <c r="KA211" i="10"/>
  <c r="KA216" i="10"/>
  <c r="GQ210" i="10"/>
  <c r="GQ209" i="10"/>
  <c r="GQ211" i="10"/>
  <c r="GQ215" i="10"/>
  <c r="GQ216" i="10"/>
  <c r="DZ209" i="10"/>
  <c r="DZ210" i="10"/>
  <c r="DZ211" i="10"/>
  <c r="DZ216" i="10"/>
  <c r="DZ215" i="10"/>
  <c r="C18" i="10"/>
  <c r="C17" i="10"/>
  <c r="C20" i="10"/>
  <c r="AOV10" i="10" s="1"/>
  <c r="LR210" i="10"/>
  <c r="LR209" i="10"/>
  <c r="LR211" i="10"/>
  <c r="LR216" i="10"/>
  <c r="LR215" i="10"/>
  <c r="KN210" i="10"/>
  <c r="KN209" i="10"/>
  <c r="KN211" i="10"/>
  <c r="KN215" i="10"/>
  <c r="KN216" i="10"/>
  <c r="JY209" i="10"/>
  <c r="JY210" i="10"/>
  <c r="JY211" i="10"/>
  <c r="JY216" i="10"/>
  <c r="JY215" i="10"/>
  <c r="GS209" i="10"/>
  <c r="GS210" i="10"/>
  <c r="GS211" i="10"/>
  <c r="GS215" i="10"/>
  <c r="GS216" i="10"/>
  <c r="P209" i="10"/>
  <c r="P210" i="10"/>
  <c r="P215" i="10"/>
  <c r="P216" i="10"/>
  <c r="P211" i="10"/>
  <c r="LF209" i="10"/>
  <c r="LF210" i="10"/>
  <c r="LF211" i="10"/>
  <c r="LF215" i="10"/>
  <c r="LF216" i="10"/>
  <c r="MN210" i="10"/>
  <c r="MN209" i="10"/>
  <c r="MN215" i="10"/>
  <c r="MN211" i="10"/>
  <c r="MN216" i="10"/>
  <c r="LP210" i="10"/>
  <c r="LP209" i="10"/>
  <c r="LP215" i="10"/>
  <c r="LP216" i="10"/>
  <c r="LP211" i="10"/>
  <c r="KM210" i="10"/>
  <c r="KM209" i="10"/>
  <c r="KM211" i="10"/>
  <c r="KM215" i="10"/>
  <c r="KM216" i="10"/>
  <c r="IH209" i="10"/>
  <c r="IH210" i="10"/>
  <c r="IH215" i="10"/>
  <c r="IH216" i="10"/>
  <c r="IH211" i="10"/>
  <c r="EB210" i="10"/>
  <c r="EB209" i="10"/>
  <c r="EB211" i="10"/>
  <c r="EB215" i="10"/>
  <c r="EB216" i="10"/>
  <c r="MK209" i="10"/>
  <c r="MK210" i="10"/>
  <c r="MK215" i="10"/>
  <c r="MK216" i="10"/>
  <c r="MK211" i="10"/>
  <c r="LK209" i="10"/>
  <c r="LK210" i="10"/>
  <c r="LK211" i="10"/>
  <c r="LK216" i="10"/>
  <c r="LK215" i="10"/>
  <c r="KB210" i="10"/>
  <c r="KB209" i="10"/>
  <c r="KB211" i="10"/>
  <c r="KB215" i="10"/>
  <c r="KB216" i="10"/>
  <c r="GT209" i="10"/>
  <c r="GT210" i="10"/>
  <c r="GT215" i="10"/>
  <c r="GT216" i="10"/>
  <c r="GT211" i="10"/>
  <c r="EA210" i="10"/>
  <c r="EA209" i="10"/>
  <c r="EA211" i="10"/>
  <c r="EA215" i="10"/>
  <c r="EA216" i="10"/>
  <c r="APD24" i="10" l="1"/>
  <c r="APD29" i="10" s="1"/>
  <c r="D37" i="10" s="1"/>
  <c r="APD26" i="10"/>
  <c r="APE46" i="10"/>
  <c r="APE6" i="10"/>
  <c r="APF5" i="10"/>
  <c r="APE25" i="10"/>
  <c r="F15" i="10"/>
  <c r="E15" i="10"/>
  <c r="MZ207" i="10"/>
  <c r="MY207" i="10"/>
  <c r="AOV30" i="10"/>
  <c r="MP216" i="10" s="1"/>
  <c r="C38" i="10"/>
  <c r="APC48" i="10"/>
  <c r="APC49" i="10"/>
  <c r="APC28" i="10"/>
  <c r="C36" i="10" s="1"/>
  <c r="APC31" i="10"/>
  <c r="C41" i="10" s="1"/>
  <c r="APC27" i="10"/>
  <c r="C35" i="10" s="1"/>
  <c r="APC30" i="10"/>
  <c r="MW216" i="10" s="1"/>
  <c r="APD45" i="10"/>
  <c r="APD47" i="10"/>
  <c r="MW215" i="10"/>
  <c r="APB51" i="10"/>
  <c r="APB52" i="10"/>
  <c r="APB10" i="10"/>
  <c r="APC10" i="10"/>
  <c r="MW211" i="10" s="1"/>
  <c r="APD10" i="10"/>
  <c r="AOZ10" i="10"/>
  <c r="AOY10" i="10"/>
  <c r="MS211" i="10" s="1"/>
  <c r="AOO10" i="10"/>
  <c r="AOS50" i="10"/>
  <c r="AOT50" i="10"/>
  <c r="AOW30" i="10" l="1"/>
  <c r="MQ216" i="10" s="1"/>
  <c r="D38" i="10"/>
  <c r="APC51" i="10"/>
  <c r="C60" i="10" s="1"/>
  <c r="APC50" i="10" s="1"/>
  <c r="E17" i="10"/>
  <c r="E18" i="10"/>
  <c r="E20" i="10"/>
  <c r="APD48" i="10"/>
  <c r="APD52" i="10" s="1"/>
  <c r="APD49" i="10"/>
  <c r="APD51" i="10" s="1"/>
  <c r="D60" i="10" s="1"/>
  <c r="APD50" i="10" s="1"/>
  <c r="APD28" i="10"/>
  <c r="D36" i="10" s="1"/>
  <c r="APD31" i="10"/>
  <c r="D41" i="10" s="1"/>
  <c r="APD27" i="10"/>
  <c r="D35" i="10" s="1"/>
  <c r="APD30" i="10"/>
  <c r="MY210" i="10"/>
  <c r="MY209" i="10"/>
  <c r="APC52" i="10"/>
  <c r="MZ210" i="10"/>
  <c r="MZ209" i="10"/>
  <c r="APE24" i="10"/>
  <c r="APE29" i="10" s="1"/>
  <c r="APE26" i="10"/>
  <c r="F20" i="10"/>
  <c r="APF10" i="10" s="1"/>
  <c r="MZ211" i="10" s="1"/>
  <c r="F18" i="10"/>
  <c r="APE45" i="10"/>
  <c r="APE47" i="10"/>
  <c r="APF46" i="10"/>
  <c r="APG5" i="10"/>
  <c r="APF6" i="10"/>
  <c r="F17" i="10" s="1"/>
  <c r="APF25" i="10"/>
  <c r="MP211" i="10"/>
  <c r="MI211" i="10"/>
  <c r="MT211" i="10"/>
  <c r="MV211" i="10"/>
  <c r="E37" i="10" l="1"/>
  <c r="APE30" i="10" s="1"/>
  <c r="MY216" i="10" s="1"/>
  <c r="MY215" i="10"/>
  <c r="APG46" i="10"/>
  <c r="APG6" i="10"/>
  <c r="APH5" i="10"/>
  <c r="APG25" i="10"/>
  <c r="NA207" i="10"/>
  <c r="H15" i="10"/>
  <c r="G15" i="10"/>
  <c r="NB207" i="10"/>
  <c r="AOX10" i="10"/>
  <c r="MR211" i="10" s="1"/>
  <c r="APE10" i="10"/>
  <c r="MY211" i="10" s="1"/>
  <c r="APE27" i="10"/>
  <c r="E35" i="10" s="1"/>
  <c r="APE31" i="10"/>
  <c r="E41" i="10" s="1"/>
  <c r="APE28" i="10"/>
  <c r="E36" i="10" s="1"/>
  <c r="APE48" i="10"/>
  <c r="APE49" i="10"/>
  <c r="APF24" i="10"/>
  <c r="APF26" i="10"/>
  <c r="APF47" i="10"/>
  <c r="APF45" i="10"/>
  <c r="APE51" i="10" l="1"/>
  <c r="E60" i="10" s="1"/>
  <c r="APE50" i="10" s="1"/>
  <c r="NA210" i="10"/>
  <c r="NA209" i="10"/>
  <c r="APE52" i="10"/>
  <c r="APG24" i="10"/>
  <c r="APG26" i="10"/>
  <c r="NB210" i="10"/>
  <c r="NB209" i="10"/>
  <c r="APH46" i="10"/>
  <c r="API5" i="10"/>
  <c r="APH6" i="10"/>
  <c r="APH25" i="10"/>
  <c r="APF48" i="10"/>
  <c r="APF52" i="10" s="1"/>
  <c r="APF49" i="10"/>
  <c r="APF51" i="10" s="1"/>
  <c r="F60" i="10" s="1"/>
  <c r="APF50" i="10" s="1"/>
  <c r="APG47" i="10"/>
  <c r="APG45" i="10"/>
  <c r="G18" i="10"/>
  <c r="G20" i="10"/>
  <c r="APG10" i="10" s="1"/>
  <c r="NA211" i="10" s="1"/>
  <c r="G17" i="10"/>
  <c r="AOX30" i="10"/>
  <c r="MR216" i="10" s="1"/>
  <c r="E38" i="10"/>
  <c r="APF29" i="10"/>
  <c r="APF27" i="10"/>
  <c r="F35" i="10" s="1"/>
  <c r="APF28" i="10"/>
  <c r="F36" i="10" s="1"/>
  <c r="APF31" i="10"/>
  <c r="F41" i="10" s="1"/>
  <c r="H17" i="10"/>
  <c r="H18" i="10"/>
  <c r="H20" i="10"/>
  <c r="APA10" i="10" s="1"/>
  <c r="MU211" i="10" s="1"/>
  <c r="APH10" i="10" l="1"/>
  <c r="NB211" i="10" s="1"/>
  <c r="APH24" i="10"/>
  <c r="APH26" i="10"/>
  <c r="APG29" i="10"/>
  <c r="APG28" i="10"/>
  <c r="G36" i="10" s="1"/>
  <c r="APG27" i="10"/>
  <c r="G35" i="10" s="1"/>
  <c r="APG31" i="10"/>
  <c r="G41" i="10" s="1"/>
  <c r="F37" i="10"/>
  <c r="MZ215" i="10"/>
  <c r="APG48" i="10"/>
  <c r="APG49" i="10"/>
  <c r="APH45" i="10"/>
  <c r="APH48" i="10" s="1"/>
  <c r="APH47" i="10"/>
  <c r="API46" i="10"/>
  <c r="API6" i="10"/>
  <c r="API25" i="10"/>
  <c r="DY207" i="10"/>
  <c r="GV207" i="10"/>
  <c r="GW207" i="10"/>
  <c r="GZ207" i="10"/>
  <c r="LD207" i="10"/>
  <c r="LQ207" i="10"/>
  <c r="LT207" i="10"/>
  <c r="MB207" i="10"/>
  <c r="MJ207" i="10"/>
  <c r="MM207" i="10"/>
  <c r="ML207" i="10"/>
  <c r="MO207" i="10"/>
  <c r="MX207" i="10"/>
  <c r="I15" i="10"/>
  <c r="NC207" i="10"/>
  <c r="APH52" i="10" l="1"/>
  <c r="I18" i="10"/>
  <c r="C21" i="10" s="1"/>
  <c r="I17" i="10"/>
  <c r="I19" i="10"/>
  <c r="Y10" i="11" s="1"/>
  <c r="I20" i="10"/>
  <c r="API10" i="10" s="1"/>
  <c r="NC211" i="10" s="1"/>
  <c r="LD209" i="10"/>
  <c r="LD210" i="10"/>
  <c r="LD211" i="10"/>
  <c r="LD215" i="10"/>
  <c r="LD216" i="10"/>
  <c r="MO210" i="10"/>
  <c r="MO209" i="10"/>
  <c r="MO216" i="10"/>
  <c r="MO211" i="10"/>
  <c r="MO215" i="10"/>
  <c r="GZ210" i="10"/>
  <c r="GZ209" i="10"/>
  <c r="GZ215" i="10"/>
  <c r="GZ211" i="10"/>
  <c r="GZ216" i="10"/>
  <c r="ML209" i="10"/>
  <c r="ML210" i="10"/>
  <c r="ML211" i="10"/>
  <c r="ML215" i="10"/>
  <c r="ML216" i="10"/>
  <c r="GW209" i="10"/>
  <c r="GW210" i="10"/>
  <c r="GW211" i="10"/>
  <c r="GW215" i="10"/>
  <c r="GW216" i="10"/>
  <c r="MM210" i="10"/>
  <c r="MM209" i="10"/>
  <c r="MM211" i="10"/>
  <c r="MM215" i="10"/>
  <c r="MM216" i="10"/>
  <c r="GV210" i="10"/>
  <c r="GV209" i="10"/>
  <c r="GV211" i="10"/>
  <c r="GV215" i="10"/>
  <c r="GV216" i="10"/>
  <c r="MJ210" i="10"/>
  <c r="MJ209" i="10"/>
  <c r="MJ215" i="10"/>
  <c r="MJ211" i="10"/>
  <c r="MJ216" i="10"/>
  <c r="DY209" i="10"/>
  <c r="DY210" i="10"/>
  <c r="DY211" i="10"/>
  <c r="DY216" i="10"/>
  <c r="DY215" i="10"/>
  <c r="APH49" i="10"/>
  <c r="APH51" i="10" s="1"/>
  <c r="H60" i="10" s="1"/>
  <c r="APH50" i="10" s="1"/>
  <c r="APG51" i="10"/>
  <c r="G60" i="10" s="1"/>
  <c r="APG50" i="10" s="1"/>
  <c r="G37" i="10"/>
  <c r="NA215" i="10"/>
  <c r="MX210" i="10"/>
  <c r="MX209" i="10"/>
  <c r="MX216" i="10"/>
  <c r="MX215" i="10"/>
  <c r="MX211" i="10"/>
  <c r="NC209" i="10"/>
  <c r="NC210" i="10"/>
  <c r="MB210" i="10"/>
  <c r="MB209" i="10"/>
  <c r="MB215" i="10"/>
  <c r="MB216" i="10"/>
  <c r="MB211" i="10"/>
  <c r="API26" i="10"/>
  <c r="API24" i="10"/>
  <c r="API29" i="10" s="1"/>
  <c r="APG52" i="10"/>
  <c r="LT209" i="10"/>
  <c r="LT210" i="10"/>
  <c r="LT215" i="10"/>
  <c r="LT216" i="10"/>
  <c r="LT211" i="10"/>
  <c r="APH29" i="10"/>
  <c r="APH31" i="10"/>
  <c r="H41" i="10" s="1"/>
  <c r="APH28" i="10"/>
  <c r="H36" i="10" s="1"/>
  <c r="APH27" i="10"/>
  <c r="H35" i="10" s="1"/>
  <c r="LQ209" i="10"/>
  <c r="LQ210" i="10"/>
  <c r="LQ215" i="10"/>
  <c r="LQ211" i="10"/>
  <c r="LQ216" i="10"/>
  <c r="API45" i="10"/>
  <c r="API48" i="10" s="1"/>
  <c r="API52" i="10" s="1"/>
  <c r="API47" i="10"/>
  <c r="AOY30" i="10"/>
  <c r="MS216" i="10" s="1"/>
  <c r="F38" i="10"/>
  <c r="APF30" i="10"/>
  <c r="MZ216" i="10" s="1"/>
  <c r="I37" i="10" l="1"/>
  <c r="I38" i="10" s="1"/>
  <c r="NC215" i="10"/>
  <c r="H37" i="10"/>
  <c r="NB215" i="10"/>
  <c r="AOZ30" i="10"/>
  <c r="MT216" i="10" s="1"/>
  <c r="G38" i="10"/>
  <c r="APG30" i="10"/>
  <c r="NA216" i="10" s="1"/>
  <c r="API27" i="10"/>
  <c r="I35" i="10" s="1"/>
  <c r="C39" i="10" s="1"/>
  <c r="API31" i="10"/>
  <c r="I41" i="10" s="1"/>
  <c r="API28" i="10"/>
  <c r="I36" i="10" s="1"/>
  <c r="API49" i="10"/>
  <c r="API51" i="10" s="1"/>
  <c r="I60" i="10" s="1"/>
  <c r="API50" i="10" s="1"/>
  <c r="C22" i="10"/>
  <c r="Y11" i="11"/>
  <c r="Y25" i="11" l="1"/>
  <c r="AA20" i="11"/>
  <c r="Y20" i="11"/>
  <c r="C40" i="10"/>
  <c r="API30" i="10"/>
  <c r="NC216" i="10" s="1"/>
  <c r="APA30" i="10"/>
  <c r="MU216" i="10" s="1"/>
  <c r="H38" i="10"/>
  <c r="APH30" i="10"/>
  <c r="NB216" i="10" s="1"/>
  <c r="Z22" i="11" l="1"/>
  <c r="Y22" i="11"/>
  <c r="AA21" i="11"/>
</calcChain>
</file>

<file path=xl/connections.xml><?xml version="1.0" encoding="utf-8"?>
<connections xmlns="http://schemas.openxmlformats.org/spreadsheetml/2006/main">
  <connection id="1" sourceFile="G:\BAnalyst\Databases\DART.accdb" keepAlive="1" name="DART" type="5" refreshedVersion="4" saveData="1">
    <dbPr connection="Provider=Microsoft.ACE.OLEDB.12.0;User ID=Admin;Data Source=G:\BAnalyst\Databases\DART.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 Transactional" commandType="3"/>
  </connection>
  <connection id="2" sourceFile="G:\BAnalyst\Databases\DART.accdb" keepAlive="1" name="DART1" type="5" refreshedVersion="4">
    <dbPr connection="Provider=Microsoft.ACE.OLEDB.12.0;User ID=Admin;Data Source=G:\BAnalyst\Databases\DART.accdb;Mode=ReadWrite;Extended Properties=&quot;&quot;;Jet OLEDB:System database=&quot;&quot;;Jet OLEDB:Registry Path=&quot;&quot;;Jet OLEDB:Engine Type=6;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 X03 Terminations" commandType="3"/>
  </connection>
  <connection id="3" sourceFile="G:\BAnalyst\Databases\DART.accdb" keepAlive="1" name="DART10" type="5" refreshedVersion="4">
    <dbPr connection="Provider=Microsoft.ACE.OLEDB.12.0;User ID=Admin;Data Source=G:\BAnalyst\Databases\DART.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 VLP Weekly Counts" commandType="3"/>
  </connection>
  <connection id="4" sourceFile="G:\BAnalyst\Databases\DART.accdb" keepAlive="1" name="DART11" type="5" refreshedVersion="4">
    <dbPr connection="Provider=Microsoft.ACE.OLEDB.12.0;User ID=Admin;Data Source=G:\BAnalyst\Databases\DART.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 Peoples Exception Status Count" commandType="3"/>
  </connection>
  <connection id="5" sourceFile="G:\BAnalyst\Databases\DART.accdb" keepAlive="1" name="DART12" type="5" refreshedVersion="4">
    <dbPr connection="Provider=Microsoft.ACE.OLEDB.12.0;User ID=Admin;Data Source=G:\BAnalyst\Databases\DART.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 Wells Fargo Counts" commandType="3"/>
  </connection>
  <connection id="6" sourceFile="G:\BAnalyst\Databases\DART.accdb" keepAlive="1" name="DART2" type="5" refreshedVersion="4">
    <dbPr connection="Provider=Microsoft.ACE.OLEDB.12.0;User ID=Admin;Data Source=G:\BAnalyst\Databases\DART.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 X03 Terminations" commandType="3"/>
  </connection>
  <connection id="7" sourceFile="G:\BAnalyst\Databases\DART.accdb" keepAlive="1" name="DART3" type="5" refreshedVersion="4" background="1" saveData="1">
    <dbPr connection="Provider=Microsoft.ACE.OLEDB.12.0;User ID=Admin;Data Source=G:\BAnalyst\Databases\DART.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 Past Due Pregnancy Conduent" commandType="3"/>
  </connection>
  <connection id="8" sourceFile="G:\BAnalyst\Databases\DART.accdb" keepAlive="1" name="DART4" type="5" refreshedVersion="4" saveData="1">
    <dbPr connection="Provider=Microsoft.ACE.OLEDB.12.0;User ID=Admin;Data Source=G:\BAnalyst\Databases\DART.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 Past Due Pregnancy DSS" commandType="3"/>
  </connection>
  <connection id="9" sourceFile="G:\BAnalyst\Databases\DART.accdb" keepAlive="1" name="DART5" type="5" refreshedVersion="4">
    <dbPr connection="Provider=Microsoft.ACE.OLEDB.12.0;User ID=Admin;Data Source=G:\BAnalyst\Databases\DART.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 Pregnancy Income Lock In" commandType="3"/>
  </connection>
  <connection id="10" sourceFile="G:\BAnalyst\Databases\DART.accdb" keepAlive="1" name="DART6" type="5" refreshedVersion="4">
    <dbPr connection="Provider=Microsoft.ACE.OLEDB.12.0;User ID=Admin;Data Source=G:\BAnalyst\Databases\DART.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 MIA Multiple Enrollments" commandType="3"/>
  </connection>
  <connection id="11" sourceFile="G:\BAnalyst\Databases\DART.accdb" keepAlive="1" name="DART7" type="5" refreshedVersion="4">
    <dbPr connection="Provider=Microsoft.ACE.OLEDB.12.0;User ID=Admin;Data Source=G:\BAnalyst\Databases\DART.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 Past Due Pregnancy File" commandType="3"/>
  </connection>
  <connection id="12" sourceFile="G:\BAnalyst\Databases\DART.accdb" keepAlive="1" name="DART8" type="5" refreshedVersion="4">
    <dbPr connection="Provider=Microsoft.ACE.OLEDB.12.0;User ID=Admin;Data Source=G:\BAnalyst\Databases\DART.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 Pregnancy Lock In Weekly" commandType="3"/>
  </connection>
  <connection id="13" sourceFile="G:\BAnalyst\Databases\DART.accdb" keepAlive="1" name="DART9" type="5" refreshedVersion="4">
    <dbPr connection="Provider=Microsoft.ACE.OLEDB.12.0;User ID=Admin;Data Source=G:\BAnalyst\Databases\DART.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 Pregnancy Income Lock In Weekly" commandType="3"/>
  </connection>
  <connection id="14" sourceFile="G:\Document Control\Doc Control Portal Backend\Development\Document Control Portal.accdb" keepAlive="1" name="Document Control Portal" type="5" refreshedVersion="4">
    <dbPr connection="Provider=Microsoft.ACE.OLEDB.12.0;User ID=Admin;Data Source=G:\Document Control\Doc Control Portal Backend\Development\Document Control Portal.accdb;Mode=ReadWrite;Extended Properties=&quot;&quot;;Jet OLEDB:System database=&quot;&quot;;Jet OLEDB:Registry Path=&quot;&quot;;Jet OLEDB:Engine Type=6;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 TMA Return Mail" commandType="3"/>
  </connection>
  <connection id="15" sourceFile="G:\BAnalyst\HIX\HIX CHIP EMS Database.accdb" keepAlive="1" name="HIX CHIP EMS Database" type="5" refreshedVersion="4">
    <dbPr connection="Provider=Microsoft.ACE.OLEDB.12.0;User ID=Admin;Data Source=G:\BAnalyst\HIX\HIX CHIP EMS Database.accdb;Mode=ReadWrite;Extended Properties=&quot;&quot;;Jet OLEDB:System database=&quot;&quot;;Jet OLEDB:Registry Path=&quot;&quot;;Jet OLEDB:Engine Type=6;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 SSA 2016" commandType="3"/>
  </connection>
  <connection id="16" sourceFile="G:\BAnalyst\HIX\HIX CHIP EMS Database.accdb" keepAlive="1" name="HIX CHIP EMS Database1" type="5" refreshedVersion="4">
    <dbPr connection="Provider=Microsoft.ACE.OLEDB.12.0;User ID=Admin;Data Source=G:\BAnalyst\HIX\HIX CHIP EMS Database.accdb;Mode=ReadWrite;Extended Properties=&quot;&quot;;Jet OLEDB:System database=&quot;&quot;;Jet OLEDB:Registry Path=&quot;&quot;;Jet OLEDB:Engine Type=6;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 Data Entry 2016" commandType="3"/>
  </connection>
  <connection id="17" sourceFile="G:\BAnalyst\HIX\HIX CHIP EMS Database.accdb" keepAlive="1" name="HIX CHIP EMS Database10" type="5" refreshedVersion="4">
    <dbPr connection="Provider=Microsoft.ACE.OLEDB.12.0;User ID=Admin;Data Source=G:\BAnalyst\HIX\HIX CHIP EMS Database.accdb;Mode=ReadWrite;Extended Properties=&quot;&quot;;Jet OLEDB:System database=&quot;&quot;;Jet OLEDB:Registry Path=&quot;&quot;;Jet OLEDB:Engine Type=6;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 Over19 by Group" commandType="3"/>
  </connection>
  <connection id="18" sourceFile="G:\BAnalyst\HIX\HIX CHIP EMS Database.accdb" keepAlive="1" name="HIX CHIP EMS Database11" type="5" refreshedVersion="4">
    <dbPr connection="Provider=Microsoft.ACE.OLEDB.12.0;User ID=Admin;Data Source=G:\BAnalyst\HIX\HIX CHIP EMS Database.accdb;Mode=ReadWrite;Extended Properties=&quot;&quot;;Jet OLEDB:System database=&quot;&quot;;Jet OLEDB:Registry Path=&quot;&quot;;Jet OLEDB:Engine Type=6;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Appeals Progress Report - Summaries" commandType="3"/>
  </connection>
  <connection id="19" sourceFile="G:\BAnalyst\HIX\HIX CHIP EMS Database.accdb" keepAlive="1" name="HIX CHIP EMS Database12" type="5" refreshedVersion="4">
    <dbPr connection="Provider=Microsoft.ACE.OLEDB.12.0;User ID=Admin;Data Source=G:\BAnalyst\HIX\HIX CHIP EMS Database.accdb;Mode=ReadWrite;Extended Properties=&quot;&quot;;Jet OLEDB:System database=&quot;&quot;;Jet OLEDB:Registry Path=&quot;&quot;;Jet OLEDB:Engine Type=6;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 Over19 by Group" commandType="3"/>
  </connection>
  <connection id="20" sourceFile="G:\BAnalyst\HIX\HIX CHIP EMS Database.accdb" keepAlive="1" name="HIX CHIP EMS Database2" type="5" refreshedVersion="4">
    <dbPr connection="Provider=Microsoft.ACE.OLEDB.12.0;User ID=Admin;Data Source=G:\BAnalyst\HIX\HIX CHIP EMS Database.accdb;Mode=ReadWrite;Extended Properties=&quot;&quot;;Jet OLEDB:System database=&quot;&quot;;Jet OLEDB:Registry Path=&quot;&quot;;Jet OLEDB:Engine Type=6;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 Open Xerox PDF Status" commandType="3"/>
  </connection>
  <connection id="21" sourceFile="G:\BAnalyst\HIX\HIX CHIP EMS Database.accdb" keepAlive="1" name="HIX CHIP EMS Database21" type="5" refreshedVersion="4">
    <dbPr connection="Provider=Microsoft.ACE.OLEDB.12.0;User ID=Admin;Data Source=G:\BAnalyst\HIX\HIX CHIP EMS Database.accdb;Mode=ReadWrite;Extended Properties=&quot;&quot;;Jet OLEDB:System database=&quot;&quot;;Jet OLEDB:Registry Path=&quot;&quot;;Jet OLEDB:Engine Type=6;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Appeals Progress Report - Hearings" commandType="3"/>
  </connection>
  <connection id="22" sourceFile="G:\BAnalyst\HIX\HIX CHIP EMS Database.accdb" keepAlive="1" name="HIX CHIP EMS Database3" type="5" refreshedVersion="4">
    <dbPr connection="Provider=Microsoft.ACE.OLEDB.12.0;User ID=Admin;Data Source=G:\BAnalyst\HIX\HIX CHIP EMS Database.accdb;Mode=ReadWrite;Extended Properties=&quot;&quot;;Jet OLEDB:System database=&quot;&quot;;Jet OLEDB:Registry Path=&quot;&quot;;Jet OLEDB:Engine Type=6;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 Call Center" commandType="3"/>
  </connection>
  <connection id="23" sourceFile="G:\BAnalyst\HIX\HIX CHIP EMS Database.accdb" keepAlive="1" name="HIX CHIP EMS Database31" type="5" refreshedVersion="4">
    <dbPr connection="Provider=Microsoft.ACE.OLEDB.12.0;User ID=Admin;Data Source=G:\BAnalyst\HIX\HIX CHIP EMS Database.accdb;Mode=ReadWrite;Extended Properties=&quot;&quot;;Jet OLEDB:System database=&quot;&quot;;Jet OLEDB:Registry Path=&quot;&quot;;Jet OLEDB:Engine Type=6;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Appeals Progress Report - Requests" commandType="3"/>
  </connection>
  <connection id="24" sourceFile="G:\BAnalyst\HIX\HIX CHIP EMS Database.accdb" keepAlive="1" name="HIX CHIP EMS Database32" type="5" refreshedVersion="4" background="1" saveData="1">
    <dbPr connection="Provider=Microsoft.ACE.OLEDB.12.0;User ID=Admin;Data Source=G:\BAnalyst\HIX\HIX CHIP EMS Database.accdb;Mode=ReadWrite;Extended Properties=&quot;&quot;;Jet OLEDB:System database=&quot;&quot;;Jet OLEDB:Registry Path=&quot;&quot;;Jet OLEDB:Engine Type=6;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 Call Center" commandType="3"/>
  </connection>
  <connection id="25" sourceFile="G:\BAnalyst\HIX\HIX CHIP EMS Database.accdb" keepAlive="1" name="HIX CHIP EMS Database4" type="5" refreshedVersion="4">
    <dbPr connection="Provider=Microsoft.ACE.OLEDB.12.0;User ID=Admin;Data Source=G:\BAnalyst\HIX\HIX CHIP EMS Database.accdb;Mode=ReadWrite;Extended Properties=&quot;&quot;;Jet OLEDB:System database=&quot;&quot;;Jet OLEDB:Registry Path=&quot;&quot;;Jet OLEDB:Engine Type=6;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 PDF's By DSS" commandType="3"/>
  </connection>
  <connection id="26" sourceFile="G:\BAnalyst\HIX\HIX CHIP EMS Database.accdb" keepAlive="1" name="HIX CHIP EMS Database5" type="5" refreshedVersion="4">
    <dbPr connection="Provider=Microsoft.ACE.OLEDB.12.0;User ID=Admin;Data Source=G:\BAnalyst\HIX\HIX CHIP EMS Database.accdb;Mode=ReadWrite;Extended Properties=&quot;&quot;;Jet OLEDB:System database=&quot;&quot;;Jet OLEDB:Registry Path=&quot;&quot;;Jet OLEDB:Engine Type=6;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HIX PDF's Over 45 Days" commandType="3"/>
  </connection>
  <connection id="27" sourceFile="G:\BAnalyst\HIX\HIX CHIP EMS Database.accdb" keepAlive="1" name="HIX CHIP EMS Database6" type="5" refreshedVersion="4" saveData="1">
    <dbPr connection="Provider=Microsoft.ACE.OLEDB.12.0;User ID=Admin;Data Source=G:\BAnalyst\HIX\HIX CHIP EMS Database.accdb;Mode=ReadWrite;Extended Properties=&quot;&quot;;Jet OLEDB:System database=&quot;&quot;;Jet OLEDB:Registry Path=&quot;&quot;;Jet OLEDB:Engine Type=6;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 Spenddown 2016" commandType="3"/>
  </connection>
  <connection id="28" sourceFile="G:\BAnalyst\HIX\HIX CHIP EMS Database.accdb" keepAlive="1" name="HIX CHIP EMS Database7" type="5" refreshedVersion="4">
    <dbPr connection="Provider=Microsoft.ACE.OLEDB.12.0;User ID=Admin;Data Source=G:\BAnalyst\HIX\HIX CHIP EMS Database.accdb;Mode=ReadWrite;Extended Properties=&quot;&quot;;Jet OLEDB:System database=&quot;&quot;;Jet OLEDB:Registry Path=&quot;&quot;;Jet OLEDB:Engine Type=6;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 SSA 2016" commandType="3"/>
  </connection>
  <connection id="29" sourceFile="G:\BAnalyst\HIX\HIX CHIP EMS Database.accdb" keepAlive="1" name="HIX CHIP EMS Database8" type="5" refreshedVersion="4">
    <dbPr connection="Provider=Microsoft.ACE.OLEDB.12.0;User ID=Admin;Data Source=G:\BAnalyst\HIX\HIX CHIP EMS Database.accdb;Mode=ReadWrite;Extended Properties=&quot;&quot;;Jet OLEDB:System database=&quot;&quot;;Jet OLEDB:Registry Path=&quot;&quot;;Jet OLEDB:Engine Type=6;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 1095 Calls" commandType="3"/>
  </connection>
  <connection id="30" sourceFile="G:\BAnalyst\HIX\HIX CHIP EMS Database.accdb" keepAlive="1" name="HIX CHIP EMS Database81" type="5" refreshedVersion="4" saveData="1">
    <dbPr connection="Provider=Microsoft.ACE.OLEDB.12.0;User ID=Admin;Data Source=G:\BAnalyst\HIX\HIX CHIP EMS Database.accdb;Mode=ReadWrite;Extended Properties=&quot;&quot;;Jet OLEDB:System database=&quot;&quot;;Jet OLEDB:Registry Path=&quot;&quot;;Jet OLEDB:Engine Type=6;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 1095 Calls" commandType="3"/>
  </connection>
  <connection id="31" sourceFile="G:\BAnalyst\HIX\HIX CHIP EMS Database.accdb" keepAlive="1" name="HIX CHIP EMS Database9" type="5" refreshedVersion="4">
    <dbPr connection="Provider=Microsoft.ACE.OLEDB.12.0;User ID=Admin;Data Source=G:\BAnalyst\HIX\HIX CHIP EMS Database.accdb;Mode=ReadWrite;Extended Properties=&quot;&quot;;Jet OLEDB:System database=&quot;&quot;;Jet OLEDB:Registry Path=&quot;&quot;;Jet OLEDB:Engine Type=6;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 Over 19/65/Not Enrolled in 90 Days" commandType="3"/>
  </connection>
  <connection id="32" sourceFile="G:\Database_Reporting\Reporting.accdb" keepAlive="1" name="Reporting" type="5" refreshedVersion="4">
    <dbPr connection="Provider=Microsoft.ACE.OLEDB.12.0;User ID=Admin;Data Source=G:\Database_Reporting\Reporting.accdb;Mode=ReadWrite;Extended Properties=&quot;&quot;;Jet OLEDB:System database=&quot;&quot;;Jet OLEDB:Registry Path=&quot;&quot;;Jet OLEDB:Engine Type=6;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2016 - Projects and Transactional" commandType="3"/>
  </connection>
  <connection id="33" sourceFile="G:\Database_Reporting\Reporting.accdb" keepAlive="1" name="Reporting1" type="5" refreshedVersion="4" saveData="1">
    <dbPr connection="Provider=Microsoft.ACE.OLEDB.12.0;User ID=Admin;Data Source=G:\Database_Reporting\Reporting.accdb;Mode=ReadWrite;Extended Properties=&quot;&quot;;Jet OLEDB:System database=&quot;&quot;;Jet OLEDB:Registry Path=&quot;&quot;;Jet OLEDB:Engine Type=6;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2016 - 176 and 177 Projects" commandType="3"/>
  </connection>
  <connection id="34" sourceFile="G:\Database_Reporting\Reporting.accdb" keepAlive="1" name="Reporting2" type="5" refreshedVersion="4">
    <dbPr connection="Provider=Microsoft.ACE.OLEDB.12.0;User ID=Admin;Data Source=G:\Database_Reporting\Reporting.accdb;Mode=ReadWrite;Extended Properties=&quot;&quot;;Jet OLEDB:System database=&quot;&quot;;Jet OLEDB:Registry Path=&quot;&quot;;Jet OLEDB:Engine Type=6;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2016 - Special Projects" commandType="3"/>
  </connection>
  <connection id="35" sourceFile="G:\Database_Reporting\Reporting.accdb" keepAlive="1" name="Reporting3" type="5" refreshedVersion="4" saveData="1">
    <dbPr connection="Provider=Microsoft.ACE.OLEDB.12.0;User ID=Admin;Data Source=G:\Database_Reporting\Reporting.accdb;Mode=ReadWrite;Extended Properties=&quot;&quot;;Jet OLEDB:System database=&quot;&quot;;Jet OLEDB:Registry Path=&quot;&quot;;Jet OLEDB:Engine Type=6;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2016 - Special Projects" commandType="3"/>
  </connection>
  <connection id="36" sourceFile="G:\Database_Reporting\Reporting.accdb" keepAlive="1" name="Reporting4" type="5" refreshedVersion="4">
    <dbPr connection="Provider=Microsoft.ACE.OLEDB.12.0;User ID=Admin;Data Source=G:\Database_Reporting\Reporting.accdb;Mode=ReadWrite;Extended Properties=&quot;&quot;;Jet OLEDB:System database=&quot;&quot;;Jet OLEDB:Registry Path=&quot;&quot;;Jet OLEDB:Engine Type=6;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2016 - Workstream 3" commandType="3"/>
  </connection>
  <connection id="37" sourceFile="G:\Database_Reporting\Reporting.accdb" keepAlive="1" name="Reporting5" type="5" refreshedVersion="4">
    <dbPr connection="Provider=Microsoft.ACE.OLEDB.12.0;User ID=Admin;Data Source=G:\Database_Reporting\Reporting.accdb;Mode=ReadWrite;Extended Properties=&quot;&quot;;Jet OLEDB:System database=&quot;&quot;;Jet OLEDB:Registry Path=&quot;&quot;;Jet OLEDB:Engine Type=6;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 EMPI Hardstops" commandType="3"/>
  </connection>
  <connection id="38" sourceFile="G:\Database_Reporting\Reporting.accdb" keepAlive="1" name="Reporting6" type="5" refreshedVersion="4">
    <dbPr connection="Provider=Microsoft.ACE.OLEDB.12.0;User ID=Admin;Data Source=G:\Database_Reporting\Reporting.accdb;Mode=ReadWrite;Extended Properties=&quot;&quot;;Jet OLEDB:System database=&quot;&quot;;Jet OLEDB:Registry Path=&quot;&quot;;Jet OLEDB:Engine Type=6;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2016 - 176 and 177 Statewide" commandType="3"/>
  </connection>
  <connection id="39" sourceFile="G:\Database_Reporting\Reporting.accdb" keepAlive="1" name="Reporting7" type="5" refreshedVersion="4">
    <dbPr connection="Provider=Microsoft.ACE.OLEDB.12.0;User ID=Admin;Data Source=G:\Database_Reporting\Reporting.accdb;Mode=ReadWrite;Extended Properties=&quot;&quot;;Jet OLEDB:System database=&quot;&quot;;Jet OLEDB:Registry Path=&quot;&quot;;Jet OLEDB:Engine Type=6;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ily Progress Report - Over 19/65 Not Enrolled" commandType="3"/>
  </connection>
  <connection id="40" name="Xerox Open Workflows" description="Xerox Open Workflows" type="1" refreshedVersion="4" savePassword="1" saveData="1">
    <dbPr connection="DSN=CXCT;UID=mcnamarak;PWD=HY5yert_7;DBQ=CXCT;DBA=W;APA=T;EXC=F;FEN=T;QTO=T;FRC=10;FDL=10;LOB=T;RST=T;GDE=F;FRL=F;BAM=IfAllSuccessful;NUM=NLS;DPM=F;MTS=T;MDI=F;CSR=F;FWC=F;FBS=64000;TLO=0;" command="select workflow_group_name &quot;WF Group&quot;, sort_category &quot;PDF Type&quot;, count(workflow_item_id) &quot;Count&quot;, 'Xerox PDF Unassigned Backlog'_x000d__x000a_from ctuser.workflow_item_vw_x000d__x000a_where status_id=5020_x000d__x000a_and user_id='ctunassigned'_x000d__x000a_and workflow_item_category_id in (20030,20060,20140,20150,20890,21200)_x000d__x000a_and workflow_group_name like '%HIX%'_x000d__x000a_group by workflow_group_name, sort_category_x000d__x000a__x000d__x000a_union_x000d__x000a_select workflow_group_name &quot;WF Group&quot;, sort_category &quot;PDF Type&quot;, count(workflow_item_id) &quot;Count&quot;, 'Xerox - PDF Assigned to Supervisor'_x000d__x000a_from ctuser.workflow_item_vw_x000d__x000a_where status_id=5020_x000d__x000a_and user_id in ('brownb','alersm','sarnackd','tasbym','moorewi','sintimj','tardyd','perezesb','forbesa','willockl','perryc','trappc')_x000d__x000a_and workflow_item_category_id in (20030,20060,20140,20150,20890,21200)_x000d__x000a_and workflow_group_name not like '%DSS%'_x000d__x000a_group by workflow_group_name, sort_category_x000d__x000a__x000d__x000a_union_x000d__x000a_select workflow_group_name &quot;WF Group&quot;, sort_category &quot;PDF Type&quot;, count(workflow_item_id) &quot;Count&quot;, 'Xerox - PDF Assigned to Staff'_x000d__x000a_from ctuser.workflow_item_vw_x000d__x000a_where status_id=5020_x000d__x000a_and user_id not in ('brownb','alersm','sarnackd','tasbym','moorewi','sintimj','tardyd','perezesb','forbesa','willockl','perryc','trappc','ctunassigned')_x000d__x000a_and workflow_item_category_id in (20030,20060,20140,20150,20890,21200)_x000d__x000a_and workflow_group_name not like '%DSS%'_x000d__x000a_group by workflow_group_name, sort_category"/>
  </connection>
</connections>
</file>

<file path=xl/sharedStrings.xml><?xml version="1.0" encoding="utf-8"?>
<sst xmlns="http://schemas.openxmlformats.org/spreadsheetml/2006/main" count="5796" uniqueCount="816">
  <si>
    <t>Applications</t>
  </si>
  <si>
    <t>Renewals</t>
  </si>
  <si>
    <t>Unknown</t>
  </si>
  <si>
    <t>Verifications</t>
  </si>
  <si>
    <t>Date</t>
  </si>
  <si>
    <t xml:space="preserve"> </t>
  </si>
  <si>
    <t>Missing Info Notice Sent</t>
  </si>
  <si>
    <t>Applications Work Items Complete</t>
  </si>
  <si>
    <t>Missing Info Work Items Complete</t>
  </si>
  <si>
    <t>Renewals Work Items Complete</t>
  </si>
  <si>
    <t>Unknown Work Items Complete</t>
  </si>
  <si>
    <t>Verification Work Items Complete</t>
  </si>
  <si>
    <t>Staff Assigned</t>
  </si>
  <si>
    <t>Number of Checks Received - HUSKY</t>
  </si>
  <si>
    <t>Number of Checks Received - S05</t>
  </si>
  <si>
    <t>Total Checks Received</t>
  </si>
  <si>
    <t>Weekly Refund Count</t>
  </si>
  <si>
    <t>Invoice Status</t>
  </si>
  <si>
    <t>S05 New/Change Invoice Count</t>
  </si>
  <si>
    <t>Notice Status</t>
  </si>
  <si>
    <t>Reminder Notice Count - HUSKY</t>
  </si>
  <si>
    <t>Reminder Notice Count - S05</t>
  </si>
  <si>
    <t>Status</t>
  </si>
  <si>
    <t>Applications Documents Received</t>
  </si>
  <si>
    <t>Missing Info Documents Received</t>
  </si>
  <si>
    <t>Renewals Documents Received</t>
  </si>
  <si>
    <t>Unknown Documents Received</t>
  </si>
  <si>
    <t>Verifications Documents Received</t>
  </si>
  <si>
    <t>Grand Total</t>
  </si>
  <si>
    <t>Medicaid</t>
  </si>
  <si>
    <t>Other</t>
  </si>
  <si>
    <t>System Downtime</t>
  </si>
  <si>
    <t>Requests Received</t>
  </si>
  <si>
    <t>Resolved Without Summary</t>
  </si>
  <si>
    <t>Withdrawn by Client</t>
  </si>
  <si>
    <t>Summary Written</t>
  </si>
  <si>
    <t>Appeals Summary Backlog</t>
  </si>
  <si>
    <t>Summaries Written but Not Resolved</t>
  </si>
  <si>
    <t>New Summaries Written</t>
  </si>
  <si>
    <t>Summaries</t>
  </si>
  <si>
    <t>Resolved without Hearing</t>
  </si>
  <si>
    <t>Resolved with Hearing</t>
  </si>
  <si>
    <t>Total Processed</t>
  </si>
  <si>
    <t>Summaries Written but Not Resolved Backlog</t>
  </si>
  <si>
    <t>Writing Summaries for Hearing Day of</t>
  </si>
  <si>
    <t>Processing Ahead of Hearings (Days)</t>
  </si>
  <si>
    <t>Outbound Calling Date to Consumer</t>
  </si>
  <si>
    <t>Hearing Status</t>
  </si>
  <si>
    <t>Scheduled Hearings</t>
  </si>
  <si>
    <t>No Show / Dismissed</t>
  </si>
  <si>
    <t>Withdrawn</t>
  </si>
  <si>
    <t>Total Hearings Inventory</t>
  </si>
  <si>
    <t>* Hearings could be held without a Summary, due to late notification of the hearing.</t>
  </si>
  <si>
    <t>Total Inbound Calls</t>
  </si>
  <si>
    <t>General</t>
  </si>
  <si>
    <t>MyAccount Help Desk</t>
  </si>
  <si>
    <t>Spend Down</t>
  </si>
  <si>
    <t>Total Calls</t>
  </si>
  <si>
    <t>Total Calls Handled</t>
  </si>
  <si>
    <t>Unclassified - EN</t>
  </si>
  <si>
    <t>Unclassified - ES</t>
  </si>
  <si>
    <t>Premium Billing - EN</t>
  </si>
  <si>
    <t>Premium Billing - ES</t>
  </si>
  <si>
    <t>AHCT (ACA Qs) - EN</t>
  </si>
  <si>
    <t>AHCT (ACA Qs) - ES</t>
  </si>
  <si>
    <t>My Account Help Desk - EN</t>
  </si>
  <si>
    <t>My Account Help Desk - ES</t>
  </si>
  <si>
    <t>Spend Down - EN</t>
  </si>
  <si>
    <t>Spend Down - ES</t>
  </si>
  <si>
    <t>Med-Connect - EN</t>
  </si>
  <si>
    <t>Med-Connect - ES</t>
  </si>
  <si>
    <t>Abandoned Calls</t>
  </si>
  <si>
    <t>My Account Help Desk</t>
  </si>
  <si>
    <t>Adjusted Calls Abandoned</t>
  </si>
  <si>
    <t>Out of Scope 
(DSS Referrals)</t>
  </si>
  <si>
    <t>SNAP/TANF</t>
  </si>
  <si>
    <t>HUSKY B</t>
  </si>
  <si>
    <t>Call Statistics</t>
  </si>
  <si>
    <t>ASA (seconds)</t>
  </si>
  <si>
    <t>Total Wait Time (seconds)</t>
  </si>
  <si>
    <t>Average Wait Time (seconds)</t>
  </si>
  <si>
    <t>Calls answered within 60s</t>
  </si>
  <si>
    <t>%</t>
  </si>
  <si>
    <t>Calls answered within 90s</t>
  </si>
  <si>
    <t>Calls abandoned</t>
  </si>
  <si>
    <t>Adjusted Abandonment %</t>
  </si>
  <si>
    <t>Total Call Seconds</t>
  </si>
  <si>
    <t>General - EN</t>
  </si>
  <si>
    <t>General - ES</t>
  </si>
  <si>
    <t>Total Seconds</t>
  </si>
  <si>
    <t>Average Call Seconds</t>
  </si>
  <si>
    <t>Staffing</t>
  </si>
  <si>
    <t>Staff Budgeted</t>
  </si>
  <si>
    <t>Staff Available</t>
  </si>
  <si>
    <t>Staff Shortfall Details</t>
  </si>
  <si>
    <t>1 FTE - FMLA
1 FTE - Escalations
8 - In Training
1 out planned
3 out unplanned</t>
  </si>
  <si>
    <t>1 FTE - FMLA
1 FTE - Escalations
8 - In Training
1 out planned
2 out unplanned</t>
  </si>
  <si>
    <t>1 FTE - FMLA
1 FTE - Escalations
8 - In Training
2 out planned
3 out unplanned</t>
  </si>
  <si>
    <t>2 FTE - FMLA
1 FTE - Escalations
8 - In Training
1 out planned
3 out unplanned</t>
  </si>
  <si>
    <t>2 FTE - FMLA
1 FTE - Escalations
8 - In Training
1 out planned</t>
  </si>
  <si>
    <t>2 FTE - FMLA
1 FTE - Escalations
8 - In Training
2 out planned</t>
  </si>
  <si>
    <t>1.5 FTE - FMLA
1 FTE - Escalations
8 - In Training</t>
  </si>
  <si>
    <t>1.5 FTE - FMLA
1 FTE - Escalations
8 - In Training
1 out unplanned</t>
  </si>
  <si>
    <t>1.5 FTE - FMLA
1 FTE - Escalations
8 - In Training
1 out planned
2 out 1/2 days planned</t>
  </si>
  <si>
    <t>1.5 FTE - FMLA
1 FTE - Escalations
8 - In Training
2 out planned
1 out unplanned</t>
  </si>
  <si>
    <t>1.5 FTE - FMLA
1 FTE - Escalations
8 - In Training
1 out planned
2.5 out unplanned</t>
  </si>
  <si>
    <t>1.5 FTE - FMLA
1 FTE - Escalations
8 - In Training
1 FTE out planned</t>
  </si>
  <si>
    <t>1.5 FTE - FMLA
1 FTE - Escalations
8 - In Training
3 FTE out planned</t>
  </si>
  <si>
    <t>1.5 FTE - FMLA
1 FTE - Escalations
8 - In Training
3.5 FTE out planned</t>
  </si>
  <si>
    <t>1.5 FTE - FMLA
1 FTE - Escalations
8 - In Training
1 FTE out planned
3 out unplanned</t>
  </si>
  <si>
    <t>1.5 FTE - FMLA
1 FTE - Escalations
8 - In Training
2.5 FTE out planned</t>
  </si>
  <si>
    <t>1.5 FTE - FMLA
1 FTE - Escalations
8 - In Training
2 FTE out planned
.5 FTE out unplanned</t>
  </si>
  <si>
    <t>1.5 FTE - FMLA
1 FTE - Escalations
8 - In Training
2.25 FTE out planned
.5 FTE out unplanned</t>
  </si>
  <si>
    <t>1.5 FTE - FMLA
1 FTE - Escalations
8 - In Training
2 FTE out unplanned</t>
  </si>
  <si>
    <t>1.5 FTE - FMLA
1 FTE - Escalations
8 - In Training
1.5 FTE out unplanned
1 FTE out planned</t>
  </si>
  <si>
    <t>1 FTE - FMLA
1 FTE - Escalations
8 - In Training
2 FTE out unplanned
2 FTE out planned</t>
  </si>
  <si>
    <t>1 FTE - FMLA
1 FTE - Escalations
8 - In Training
1 FTE out unplanned
1 FTE out planned</t>
  </si>
  <si>
    <t>1 FTE - FMLA
1 FTE - Escalations
8 - In Training
1 FTE out unplanned
2 FTE out planned</t>
  </si>
  <si>
    <t>1 FTE - FMLA
1 FTE - Escalations
8 - In Training
2 FTE out planned</t>
  </si>
  <si>
    <t>1 FTE - FMLA
1 - In Training</t>
  </si>
  <si>
    <t>1 FTE - FMLA
1 - In Training
1 FTE out unplanned
.75 FTE out planned</t>
  </si>
  <si>
    <t>1 FTE - FMLA
1 - In Training
1 FTE out unplanned
1.5 FTE out planned</t>
  </si>
  <si>
    <t>1 FTE - FMLA
4 FTE out planned</t>
  </si>
  <si>
    <t>1 FTE - FMLA
3 FTE out planned
1 FTE out unplanned</t>
  </si>
  <si>
    <t>1 FTE - FMLA
2 FTE out planned
1 FTE out unplanned</t>
  </si>
  <si>
    <t>1 FTE - FMLA
1 FTE out planned
1.5 FTE out unplanned</t>
  </si>
  <si>
    <t>1 FTE - FMLA
2 FTE out planned
1.5 FTE out unplanned</t>
  </si>
  <si>
    <t>1 FTE - FMLA
2.5 FTE out planned
2.5 FTE out unplanned</t>
  </si>
  <si>
    <t>1 FTE - FMLA
1 Resignation
1 FTE out planned
2 FTE out unplanned</t>
  </si>
  <si>
    <t>1 FTE - FMLA
1 Resignation
1 FTE out planned
1.5 FTE out unplanned</t>
  </si>
  <si>
    <t>1 FTE - FMLA
1 Resignation
1 FTE out planned
3 FTE out unplanned</t>
  </si>
  <si>
    <t>1 FTE - FMLA
1 Resignation
2 FTE out planned
2 FTE out unplanned</t>
  </si>
  <si>
    <t>1 FTE - FMLA
1 Resignation
1.5 FTE out planned
1.5 FTE out unplanned</t>
  </si>
  <si>
    <t>1 FTE - FMLA
1 Resignation
2 accepted new positions
1 FTE out planned
2 FTE out unplanned</t>
  </si>
  <si>
    <t>1 FTE - FMLA
1 Resignation
2 accepted new positions
0 FTE out planned
3.5 FTE out unplanned</t>
  </si>
  <si>
    <t>1 FTE - FMLA
1 Resignation
2 accepted new positions
1 FTE out planned
.5 FTE out unplanned</t>
  </si>
  <si>
    <t>1 FTE - FMLA
1 Resignation
2 accepted new positions
1 FTE out planned
1 FTE out unplanned</t>
  </si>
  <si>
    <t xml:space="preserve">1 FTE - FMLA
1 Resignation
2 accepted new positions
1 FTE out planned
</t>
  </si>
  <si>
    <t>1 FTE - FMLA
1 Resignation
2 accepted new positions
.5 FTE out planned
1 FTE out unplanned</t>
  </si>
  <si>
    <t>1 FTE - FMLA
1 Resignation
2 accepted new positions
1 FTE out planned
2.5 FTE out unplanned</t>
  </si>
  <si>
    <t>1 FTE - FMLA
1 Resignation
2 accepted new positions
3.5 FTE out planned
1.5 FTE out unplanned</t>
  </si>
  <si>
    <t>1 FTE - FMLA
1 Resignation
2 accepted new positions
2 FTE out planned
2 FTE out unplanned</t>
  </si>
  <si>
    <t xml:space="preserve">1 FTE - FMLA
1 Resignation
2 accepted new positions
3 FTE out planned
</t>
  </si>
  <si>
    <t>1 FTE - FMLA
1 Resignation
2 accepted new positions
1.5 FTE out planned
1 FTE out unplanned</t>
  </si>
  <si>
    <t>1 FTE - FMLA
1 Resignation
2 accepted new positions
2 FTE out planned
1 FTE out unplanned</t>
  </si>
  <si>
    <t xml:space="preserve">1 FTE - FMLA
2 Resignation
2 accepted new positions
1 FTE out planned
</t>
  </si>
  <si>
    <t xml:space="preserve">1 FTE - FMLA
2 Resignation
2 accepted new positions
2 FTE out planned
</t>
  </si>
  <si>
    <t xml:space="preserve">1 FTE - FMLA
2 Resignation
2 accepted new positions
4 FTE out planned
</t>
  </si>
  <si>
    <t xml:space="preserve">1 FTE - FMLA
2 Resignation
2 accepted new positions
3 FTE out planned
</t>
  </si>
  <si>
    <t>1 FTE - FMLA
2 Resignation
2 accepted new positions
1 FTE out planned
1 FTE out unplanned</t>
  </si>
  <si>
    <t>1 FTE - FMLA
2 Resignation
2 accepted new positions
2 FTE out planned
2 FTE out unplanned</t>
  </si>
  <si>
    <t>1 FTE - FMLA
2 Resignation
2 accepted new positions
3.25 FTE out planned
2 FTE out unplanned</t>
  </si>
  <si>
    <t>1 FTE - FMLA
2 Resignation
2 accepted new positions
0 FTE out planned
3.25 FTE out unplanned</t>
  </si>
  <si>
    <t>1 FTE - FMLA
2 Resignation
2 accepted new positions
0 FTE out planned
1 FTE out unplanned</t>
  </si>
  <si>
    <t>1 FTE - FMLA
2 Resignation
2 accepted new positions
3 FTE out planned
0 FTE out unplanned</t>
  </si>
  <si>
    <t>1 FTE - FMLA
2 Resignation
2 accepted new positions
2 FTE out planned
0 FTE out unplanned</t>
  </si>
  <si>
    <t>1 FTE - FMLA
2 Resignation
2 accepted new positions
1.5 FTE out planned
0 FTE out unplanned</t>
  </si>
  <si>
    <t>1 FTE - FMLA
2 Resignation
2 accepted new positions
0 FTE out planned
0 FTE out unplanned</t>
  </si>
  <si>
    <t>1 FTE - FMLA
2 Resignation
2 accepted new positions
3 FTE out planned
1 FTE out unplanned</t>
  </si>
  <si>
    <t>1 FTE - FMLA
2 Resignation
2 accepted new positions
3 FTE out planned
2 FTE out unplanned</t>
  </si>
  <si>
    <t>1 FTE - FMLA
2 Resignation
2 accepted new positions
.5 FTE out planned
1 FTE out unplanned</t>
  </si>
  <si>
    <t>1 FTE - FMLA
2 Resignation
2 accepted new positions
1.25 FTE out planned
.25 FTE out unplanned</t>
  </si>
  <si>
    <t>1 FTE - FMLA
2 Resignation
2 accepted new positions
2.5 FTE out planned
0 FTE out unplanned</t>
  </si>
  <si>
    <t>1 FTE - FMLA
2 Resignation
2 accepted new positions
2.25 FTE out planned
1.25 FTE out unplanned</t>
  </si>
  <si>
    <t>1 FTE - FMLA
2 Resignation
3 accepted new positions
3 FTE out planned
3 FTE out unplanned</t>
  </si>
  <si>
    <t>1 FTE - FMLA
2 Resignation
3 accepted new positions
1 FTE out planned
3 FTE out unplanned</t>
  </si>
  <si>
    <t>1 FTE - FMLA
2 Resignation
3 accepted new positions
2 FTE out planned
5 FTE out unplanned</t>
  </si>
  <si>
    <t>1 FTE - FMLA
2 Resignation
3 accepted new positions
4 FTE out planned
3 FTE out unplanned</t>
  </si>
  <si>
    <t>1 FTE - FMLA
2 Resignation
4 accepted new positions
1.5 FTE out planned
1 FTE out unplanned</t>
  </si>
  <si>
    <t>1 FTE - FMLA
2 Resignation
4 accepted new positions
2.25 FTE out planned
1 FTE out unplanned</t>
  </si>
  <si>
    <t>1 FTE - FMLA
2 Resignation
4 accepted new positions
.5 FTE out planned
1 FTE out unplanned</t>
  </si>
  <si>
    <t>1 FTE - FMLA
2 Resignation
4 accepted new positions
4.75 FTE out planned
1 FTE out unplanned</t>
  </si>
  <si>
    <t>1 FTE - FMLA
3 Resignation
4 accepted new positions
1.25 FTE out planned
2 FTE out unplanned</t>
  </si>
  <si>
    <t>1 FTE - FMLA
3 Resignation
4 accepted new positions
2.25 FTE out planned
2 FTE out unplanned</t>
  </si>
  <si>
    <t>1 FTE - FMLA
4 Resignation
4 accepted new positions
.25 FTE out planned
2 FTE out unplanned</t>
  </si>
  <si>
    <t>1 FTE - FMLA
4 Resignation
4 accepted new positions
2 FTE out planned
4.5 FTE out unplanned</t>
  </si>
  <si>
    <t>1 FTE - FMLA
4 Resignation
4 accepted new positions
4 FTE out planned
2 FTE out unplanned</t>
  </si>
  <si>
    <t>1 FTE - FMLA
4 Resignation
4 accepted new positions
3 FTE out planned
.5 FTE out unplanned</t>
  </si>
  <si>
    <t>1 FTE - FMLA
4 Resignation
4 accepted new positions
2 FTE out planned
0 FTE out unplanned</t>
  </si>
  <si>
    <t>1 FTE - FMLA
4 Resignation
4 accepted new positions
2.5 FTE out planned
1 FTE out unplanned</t>
  </si>
  <si>
    <t>1 FTE - FMLA
4 Resignation
4 accepted new positions
4.25 FTE out planned
1 FTE out unplanned</t>
  </si>
  <si>
    <t>1 FTE - FMLA
4 Resignation
4 accepted new positions
4.25 FTE out planned
0 FTE out unplanned</t>
  </si>
  <si>
    <t>1 FTE - FMLA
4 Resignation
4 accepted new positions
3 FTE out planned
0 FTE out unplanned</t>
  </si>
  <si>
    <t>1 FTE - FMLA
4 Resignation
4 accepted new positions
2 FTE out planned
2 FTE out unplanned</t>
  </si>
  <si>
    <t>1 FTE - FMLA
4 Resignation
4 accepted new positions
2 FTE out planned
1 FTE out unplanned</t>
  </si>
  <si>
    <t>1 FTE - FMLA
4 Resignation
4 accepted new positions
6 FTE out planned
3 FTE out unplanned</t>
  </si>
  <si>
    <t>1 FTE - FMLA
4 Resignation
4 accepted new positions
4.5 FTE out planned
1 FTE out unplanned</t>
  </si>
  <si>
    <t>1 FTE - FMLA
4 Resignation
4 accepted new positions
3.5 FTE out planned
1 FTE out unplanned</t>
  </si>
  <si>
    <t>1 FTE - FMLA
4 Resignation
4 accepted new positions
1.5 FTE out planned
1 FTE out unplanned</t>
  </si>
  <si>
    <t>1 FTE - FMLA
4 Resignation
4 accepted new positions
4.5 FTE out planned
3 FTE out unplanned</t>
  </si>
  <si>
    <t>1 FTE - FMLA
4 Resignation
4 accepted new positions
2.5 FTE out planned
0 FTE out unplanned</t>
  </si>
  <si>
    <t>1 FTE - FMLA
4 Resignation
4 accepted new positions
0 FTE out planned
0 FTE out unplanned</t>
  </si>
  <si>
    <t>1 FTE - FMLA
4 Resignation
4 accepted new positions
2.25 FTE out planned
0 FTE out unplanned</t>
  </si>
  <si>
    <t>1 FTE - FMLA
4 Resignation
4 accepted new positions
4 FTE out planned
3.25 FTE out unplanned</t>
  </si>
  <si>
    <t>1 FTE - FMLA
4 Resignation
4 accepted new positions
1 FTE out planned
3 FTE out unplanned</t>
  </si>
  <si>
    <t>1 FTE - FMLA
5 Resignation
4 accepted new positions
3 FTE out planned
.75 FTE out unplanned</t>
  </si>
  <si>
    <t>1 FTE - FMLA
5 Resignation
5 accepted new positions
1 FTE out planned
1.5 FTE out unplanned</t>
  </si>
  <si>
    <t>1 FTE - FMLA
5 Resignation
5 accepted new positions
1.5 FTE out planned
3 FTE out unplanned</t>
  </si>
  <si>
    <t>1 FTE - FMLA
5 Resignation
5 accepted new positions
1 FTE out planned
2 FTE out unplanned</t>
  </si>
  <si>
    <t>1 FTE - FMLA
5 Resignation
5 accepted new positions
0 FTE out planned
2 FTE out unplanned</t>
  </si>
  <si>
    <t>1 FTE - FMLA
5 Resignation
5 accepted new positions
1 FTE out planned
2.5 FTE out unplanned</t>
  </si>
  <si>
    <t>1 FTE - FMLA
5 Resignation
5 accepted new positions
1.25 FTE out planned
2 FTE out unplanned</t>
  </si>
  <si>
    <t>1 FTE - FMLA
5 Resignation
5 accepted new positions
0 FTE out planned
3 FTE out unplanned</t>
  </si>
  <si>
    <t>1 FTE - FMLA
5 Resignation
5 accepted new positions
1.5 FTE out planned
3.5 FTE out unplanned</t>
  </si>
  <si>
    <t>1 FTE - FMLA
5 Resignation
5 accepted new positions
2 FTE out planned
2.25 FTE out unplanned</t>
  </si>
  <si>
    <t>1 FTE - FMLA
5 Resignation
5 accepted new positions
.25 FTE out planned
3.5 FTE out unplanned</t>
  </si>
  <si>
    <t>1 FTE - FMLA
5 Resignation
5 accepted new positions
1.25 FTE out planned
3 FTE out unplanned</t>
  </si>
  <si>
    <t>1 FTE - FMLA
5 Resignation
5 accepted new positions
0 FTE out planned
.25 FTE out unplanned</t>
  </si>
  <si>
    <t>1 FTE - FMLA
5 Resignation
5 accepted new positions
2.25 FTE out planned
1 FTE out unplanned</t>
  </si>
  <si>
    <t>1 FTE - FMLA
5 Resignation
5 accepted new positions
2 FTE out planned
1 FTE out unplanned</t>
  </si>
  <si>
    <t>1 FTE - FMLA
5 Resignation
5 accepted new positions
0 FTE out planned
1 FTE out unplanned</t>
  </si>
  <si>
    <t>1 FTE - FMLA
5 Resignation
5 accepted new positions
1.25 FTE out planned
1 FTE out unplanned</t>
  </si>
  <si>
    <t>1 FTE - FMLA
6 Resignation
5 accepted new positions
1.5 FTE out planned
0 FTE out unplanned</t>
  </si>
  <si>
    <t>1 FTE - FMLA
5 Resignation
5 accepted new positions
2 FTE out planned
2.5 FTE out unplanned</t>
  </si>
  <si>
    <t>1 FTE - FMLA
6 Resignation
5 accepted new positions
1.25 FTE out planned
3 FTE out unplanned</t>
  </si>
  <si>
    <t>1 FTE - FMLA
6 Resignation
5 accepted new positions
1 FTE out planned
1 FTE out unplanned</t>
  </si>
  <si>
    <t>1 FTE - FMLA
6 Resignation
5 accepted new positions
2.25 FTE out planned
1 FTE out unplanned</t>
  </si>
  <si>
    <t>1 FTE - FMLA
6 Resignation
5 accepted new positions
2.5 FTE out planned
2.5 FTE out unplanned</t>
  </si>
  <si>
    <t>Target Date</t>
  </si>
  <si>
    <t>Day Ending</t>
  </si>
  <si>
    <t>Premium Billing</t>
  </si>
  <si>
    <t>AHCT (ACA Qs)</t>
  </si>
  <si>
    <t>Total Inbound</t>
  </si>
  <si>
    <t>Fail 60 Seconds 85% of Time</t>
  </si>
  <si>
    <t>Pass 60 Seconds 85% of Time</t>
  </si>
  <si>
    <t>Fail 90 Seconds 90% of Time</t>
  </si>
  <si>
    <t>Pass 90 Seconds 90% of Time</t>
  </si>
  <si>
    <t>Total Call (minutes)</t>
  </si>
  <si>
    <t>Average Call Duration (minutes)</t>
  </si>
  <si>
    <t>Other Work</t>
  </si>
  <si>
    <t>Expenses Processed</t>
  </si>
  <si>
    <t>AU's Referred to DSS</t>
  </si>
  <si>
    <t>MIN</t>
  </si>
  <si>
    <t>PDFs</t>
  </si>
  <si>
    <t>Day of the Week</t>
  </si>
  <si>
    <t>Daily Processed</t>
  </si>
  <si>
    <t>Daily Received (Deloitte's PDF Batch E-mail)</t>
  </si>
  <si>
    <t>Real Backlog</t>
  </si>
  <si>
    <t>Week Progress</t>
  </si>
  <si>
    <t>Daily Received</t>
  </si>
  <si>
    <t>Mon</t>
  </si>
  <si>
    <t>Tue</t>
  </si>
  <si>
    <t>Wed</t>
  </si>
  <si>
    <t>Thu</t>
  </si>
  <si>
    <t>Fri</t>
  </si>
  <si>
    <t>Sat</t>
  </si>
  <si>
    <t>Sun</t>
  </si>
  <si>
    <t>Daily Processing Average</t>
  </si>
  <si>
    <t>Workdays</t>
  </si>
  <si>
    <t>SPENDDOWN EXPENSES RECEIVED/PROCESSED</t>
  </si>
  <si>
    <t>APPEALS SUMMARIES &amp; HEARINGS</t>
  </si>
  <si>
    <t>1 FTE - FMLA
6 Resignation
5 accepted new positions
3 FTE out planned
2 FTE out unplanned</t>
  </si>
  <si>
    <t>Escalated to DSS</t>
  </si>
  <si>
    <t>Complete</t>
  </si>
  <si>
    <t>Complete - Consumer already has a Pending HUSKY C for the same filing month</t>
  </si>
  <si>
    <t>Already Active</t>
  </si>
  <si>
    <t>Archive DB</t>
  </si>
  <si>
    <t>HUSKY C REFERRALS</t>
  </si>
  <si>
    <t>Date of Documents Awaiting Processing</t>
  </si>
  <si>
    <t>HUSKY Weekly Invoice Count</t>
  </si>
  <si>
    <t>S05 Monthly Invoice Count</t>
  </si>
  <si>
    <t>Medical Expenses Processed</t>
  </si>
  <si>
    <t>Total Daily Processed</t>
  </si>
  <si>
    <t>Work Items Completed</t>
  </si>
  <si>
    <t>Documents Received</t>
  </si>
  <si>
    <t>SYSTEM ISSUES</t>
  </si>
  <si>
    <t>SPENDDOWN REPORT</t>
  </si>
  <si>
    <t>Total Referral Forms to DSS</t>
  </si>
  <si>
    <t>1 FTE - FMLA
6 Resignation
5 accepted new positions
2.25 FTE out planned
2 FTE out unplanned</t>
  </si>
  <si>
    <t>Work Items Completed Total</t>
  </si>
  <si>
    <t>Documents Received Total</t>
  </si>
  <si>
    <t>1 FTE - FMLA
6 Resignation
5 accepted new positions
3.5 FTE out planned
2 FTE out unplanned</t>
  </si>
  <si>
    <t>Max Age of Verifications</t>
  </si>
  <si>
    <t>1 FTE - FMLA
6 Resignation
5 accepted new positions
1 FTE out planned
3.5 FTE out unplanned</t>
  </si>
  <si>
    <t>Appeals</t>
  </si>
  <si>
    <t>Request Received</t>
  </si>
  <si>
    <t>Summaries Written</t>
  </si>
  <si>
    <t>Resolved Prior to Writing Summary</t>
  </si>
  <si>
    <t>Backlog</t>
  </si>
  <si>
    <t>Appeals Backlog</t>
  </si>
  <si>
    <t>PDF</t>
  </si>
  <si>
    <t>Key Performance Indicators</t>
  </si>
  <si>
    <t>Target</t>
  </si>
  <si>
    <t>Actual</t>
  </si>
  <si>
    <t>Daily processing average</t>
  </si>
  <si>
    <t>Daily PDFs/Person</t>
  </si>
  <si>
    <t>Oldest Intake &lt;45</t>
  </si>
  <si>
    <t>None</t>
  </si>
  <si>
    <t>Oldest Renewal/Change</t>
  </si>
  <si>
    <t>Verification</t>
  </si>
  <si>
    <t>Daily Verifications/Person</t>
  </si>
  <si>
    <t>Oldest Verification</t>
  </si>
  <si>
    <t>Prior Week’s Oldest Verif.</t>
  </si>
  <si>
    <t>Scan Optics &amp;</t>
  </si>
  <si>
    <t>Xerox Number</t>
  </si>
  <si>
    <t>SO OFFSET</t>
  </si>
  <si>
    <t xml:space="preserve">SSA OFFSET </t>
  </si>
  <si>
    <t>Applications Partially Processed</t>
  </si>
  <si>
    <t>Applications Processed</t>
  </si>
  <si>
    <t>Renewal Applications Partially Processed</t>
  </si>
  <si>
    <t>Renewal Applications Processed</t>
  </si>
  <si>
    <t>Missing Information Letter Processed</t>
  </si>
  <si>
    <t>Unknown Queue Processed</t>
  </si>
  <si>
    <t>All Processed</t>
  </si>
  <si>
    <t>1 FTE - FMLA
6 Resignation
5 accepted new positions
2.25 FTE out planned
3 FTE out unplanned</t>
  </si>
  <si>
    <t>1 FTE - FMLA
6 Resignation
5 accepted new positions
3 FTE out planned
3 FTE out unplanned</t>
  </si>
  <si>
    <t xml:space="preserve">Department </t>
  </si>
  <si>
    <t>Count</t>
  </si>
  <si>
    <t>SSAs</t>
  </si>
  <si>
    <t>SSA Leads</t>
  </si>
  <si>
    <t>SSA Sups</t>
  </si>
  <si>
    <t>Manager</t>
  </si>
  <si>
    <t>SSA</t>
  </si>
  <si>
    <t>Subtotal</t>
  </si>
  <si>
    <t>Data Entry</t>
  </si>
  <si>
    <t>DE Sups</t>
  </si>
  <si>
    <t>DE Leads</t>
  </si>
  <si>
    <t>Appeals Sup</t>
  </si>
  <si>
    <t>HUSKY C Screeners</t>
  </si>
  <si>
    <t>HUSKY C Sup</t>
  </si>
  <si>
    <t>Husky C</t>
  </si>
  <si>
    <t>Spend-down</t>
  </si>
  <si>
    <t>QA Specialists</t>
  </si>
  <si>
    <t>QA Sup</t>
  </si>
  <si>
    <t>QA</t>
  </si>
  <si>
    <t>Doc Control  Staff</t>
  </si>
  <si>
    <t>Doc Control</t>
  </si>
  <si>
    <t>Call Center Reps</t>
  </si>
  <si>
    <t>Call Center Sups</t>
  </si>
  <si>
    <t>Call Center Leads</t>
  </si>
  <si>
    <t>Call Center</t>
  </si>
  <si>
    <t>1095 Call Center Reps</t>
  </si>
  <si>
    <t>1095 Call Center Sups</t>
  </si>
  <si>
    <t>1095 Project Manager</t>
  </si>
  <si>
    <t>1095B</t>
  </si>
  <si>
    <t>Premium Billing Analysts</t>
  </si>
  <si>
    <t>PB Sup</t>
  </si>
  <si>
    <t>Trainers</t>
  </si>
  <si>
    <t>Admin/Receptionist</t>
  </si>
  <si>
    <t>Training/Admin</t>
  </si>
  <si>
    <t>Business Analysts</t>
  </si>
  <si>
    <t>Off Site CX Support</t>
  </si>
  <si>
    <t>Sys Developer</t>
  </si>
  <si>
    <t>System Consultant</t>
  </si>
  <si>
    <t>IT Support</t>
  </si>
  <si>
    <t>IT Manager</t>
  </si>
  <si>
    <t>EMPI</t>
  </si>
  <si>
    <t>EMPI Staff</t>
  </si>
  <si>
    <t>EMPI Sup</t>
  </si>
  <si>
    <t xml:space="preserve">Lead Operations Manager  </t>
  </si>
  <si>
    <t>Deputy Director</t>
  </si>
  <si>
    <t>Director</t>
  </si>
  <si>
    <t>Management</t>
  </si>
  <si>
    <t>Week of</t>
  </si>
  <si>
    <t>Training</t>
  </si>
  <si>
    <t>BA/IT</t>
  </si>
  <si>
    <t>Corporate</t>
  </si>
  <si>
    <t>Use In Graphs until 1/27 due to less data</t>
  </si>
  <si>
    <t>DSS Backlog</t>
  </si>
  <si>
    <t>Total Backlog</t>
  </si>
  <si>
    <t>1 FTE - FMLA
6 Resignation
5 accepted new positions
.25 FTE out planned
1 FTE out unplanned</t>
  </si>
  <si>
    <t>1 FTE - FMLA
6 Resignation
5 accepted new positions
3 FTE out planned
1.5 FTE out unplanned</t>
  </si>
  <si>
    <t>1 FTE - FMLA
6 Resignation
5 accepted new positions
1.25 FTE out planned
2 FTE out unplanned</t>
  </si>
  <si>
    <t>1 FTE - FMLA
6 Resignation
5 accepted new positions
.5 FTE out planned
1.25 FTE out unplanned</t>
  </si>
  <si>
    <t>1 FTE - FMLA
6 Resignation
5 accepted new positions
.75 FTE out planned
0 FTE out unplanned</t>
  </si>
  <si>
    <t>1 FTE - FMLA
6 Resignation
5 accepted new positions
3.25 FTE out planned
1 FTE out unplanned</t>
  </si>
  <si>
    <t>1 FTE - FMLA
6 Resignation
5 accepted new positions
1 FTE out planned
0 FTE out unplanned</t>
  </si>
  <si>
    <t>1 FTE - FMLA
6 Resignation
5 accepted new positions
1.25 FTE out planned
1 FTE out unplanned</t>
  </si>
  <si>
    <t>1 FTE - FMLA
6 Resignation
5 accepted new positions
0 FTE out planned
0 FTE out unplanned</t>
  </si>
  <si>
    <t>Staffing Average</t>
  </si>
  <si>
    <t>1 FTE - FMLA
6 Resignation
5 accepted new positions
.5 FTE out planned
2.75 FTE out unplanned</t>
  </si>
  <si>
    <t>1 FTE - FMLA
6 Resignation
5 accepted new positions
1 FTE out planned
3 FTE out unplanned</t>
  </si>
  <si>
    <t>1 FTE - FMLA
6 Resignation
5 accepted new positions
.25 FTE out planned
2.75 FTE out unplanned</t>
  </si>
  <si>
    <t>1 FTE - FMLA
6 Resignation
5 accepted new positions
2.5 FTE out planned
2.5 FTE out unplanned
6 Assisting Return Mail Process</t>
  </si>
  <si>
    <t>1 FTE - FMLA
6 Resignation
5 accepted new positions
1.75 FTE out planned
2 FTE out unplanned
6 Assisting Return Mail Process</t>
  </si>
  <si>
    <t>1 FTE - FMLA
6 Resignation
6 accepted new positions
1.75 FTE out planned
5 FTE out unplanned</t>
  </si>
  <si>
    <t>1 FTE - FMLA
6 Resignation
6 accepted new positions
1.25 FTE out planned
5.25 FTE out unplanned
6 Assisting Return Mail Process</t>
  </si>
  <si>
    <t>Supervisor Queue</t>
  </si>
  <si>
    <t>Escalated to Supervisor Queue</t>
  </si>
  <si>
    <t>1 FTE - FMLA
6 Resignation
6 accepted new positions
1.75 FTE out planned
4 FTE out unplanned
4.75 Assisting Return Mail Process</t>
  </si>
  <si>
    <t>1 FTE - FMLA
6 Resignation
6 accepted new positions
1 FTE out planned
2 FTE out unplanned
6 Assisting Return Mail Process</t>
  </si>
  <si>
    <t>1 FTE - FMLA
6 Resignation
6 accepted new positions
5 FTE out planned
2 FTE out unplanned
5 Assisting Return Mail Process</t>
  </si>
  <si>
    <t>1 FTE - FMLA
6 Resignation
6 accepted new positions
2.25 FTE out planned
2.25 FTE out unplanned
6 Assisting Return Mail Process</t>
  </si>
  <si>
    <t>1 FTE - FMLA
6 Resignation
6 accepted new positions
1.25 FTE out planned
1 FTE out unplanned
6 Assisting Return Mail Process</t>
  </si>
  <si>
    <t>1 FTE - FMLA
6 Resignation
6 accepted new positions
2.25 FTE out planned
0 FTE out unplanned
6 Assisting Return Mail Process</t>
  </si>
  <si>
    <t>1 FTE - FMLA
6 Resignation
6 accepted new positions
3.5 FTE out planned
2 FTE out unplanned
4.75 Assisting Return Mail Process</t>
  </si>
  <si>
    <t>1 FTE - FMLA
7 Resignation
6 accepted new positions
.5 FTE out planned
1 FTE out unplanned
6 Assisting Return Mail Process</t>
  </si>
  <si>
    <t>1 FTE - FMLA
7 Resignation
6 accepted new positions
0 FTE out planned
1 FTE out unplanned
6 Assisting Return Mail Process</t>
  </si>
  <si>
    <t>1 FTE - FMLA
7 Resignation
6 accepted new positions
1 FTE out planned
1.5 FTE out unplanned
6 Assisting Return Mail Process</t>
  </si>
  <si>
    <t>1 FTE - FMLA
7 Resignation
6 accepted new positions
3 FTE out planned
1 FTE out unplanned
6 Assisting Return Mail Process</t>
  </si>
  <si>
    <t>1 FTE - FMLA
7 Resignation
6 accepted new positions
1.25 FTE out planned
4 FTE out unplanned
6 Assisting Return Mail Process</t>
  </si>
  <si>
    <t>1 FTE - FMLA
7 Resignation
6 accepted new positions
.25 FTE out planned
0 FTE out unplanned
6 Assisting Return Mail Process</t>
  </si>
  <si>
    <t>1 FTE - FMLA
7 Resignation
6 accepted new positions
.5 FTE out planned
2 FTE out unplanned
6 Assisting Return Mail Process</t>
  </si>
  <si>
    <t>Doc Control Lead</t>
  </si>
  <si>
    <t>Doc Control Sup</t>
  </si>
  <si>
    <t>1 FTE - FMLA
7 Resignation
6 accepted new positions
0 FTE out planned
0 FTE out unplanned
6 Assisting Return Mail Process</t>
  </si>
  <si>
    <t>1 FTE - FMLA
7 Resignation
6 accepted new positions
0 FTE out planned
2 FTE out unplanned</t>
  </si>
  <si>
    <t>1 FTE - FMLA
7 Resignation
6 accepted new positions
0 FTE out planned
4 FTE out unplanned</t>
  </si>
  <si>
    <t>1 FTE - FMLA
7 Resignation
6 accepted new positions
1 FTE out planned
2 FTE out unplanned</t>
  </si>
  <si>
    <t>1 FTE - FMLA
7 Resignation
6 accepted new positions
1 FTE out planned
4 FTE out unplanned</t>
  </si>
  <si>
    <t>1 FTE - FMLA
7 Resignation
6 accepted new positions
2 FTE out planned
2 FTE out unplanned</t>
  </si>
  <si>
    <t>1 FTE - FMLA
7 Resignation
6 accepted new positions
1 FTE out planned
3 FTE out unplanned</t>
  </si>
  <si>
    <t>1 FTE - FMLA
7 Resignation
6 accepted new positions
0 FTE out planned
3.5 FTE out unplanned</t>
  </si>
  <si>
    <t>1 FTE - FMLA
7 Resignation
6 accepted new positions
.25 FTE out planned
3 FTE out unplanned</t>
  </si>
  <si>
    <t>1 FTE - FMLA
7 Resignation
6 accepted new positions
1.5 FTE out planned
1 FTE out unplanned</t>
  </si>
  <si>
    <t>1 FTE - FMLA
0 FTE out planned
1 FTE out unplanned</t>
  </si>
  <si>
    <t>1 FTE - FMLA
1 FTE out planned
2 FTE out unplanned</t>
  </si>
  <si>
    <t>1 FTE - FMLA
0 FTE out planned
2 FTE out unplanned</t>
  </si>
  <si>
    <t>1 FTE - FMLA
1 FTE out planned
1 FTE out unplanned</t>
  </si>
  <si>
    <t>0 FTE out planned
0 FTE out unplanned</t>
  </si>
  <si>
    <t>0 FTE out planned
1 FTE out unplanned</t>
  </si>
  <si>
    <t>.25 FTE out planned
3 FTE out unplanned</t>
  </si>
  <si>
    <t>1.5 FTE out planned
2 FTE out unplanned</t>
  </si>
  <si>
    <t>.5 FTE out planned
0 FTE out unplanned</t>
  </si>
  <si>
    <t>IMPACT Consulting</t>
  </si>
  <si>
    <t>Verifications Only</t>
  </si>
  <si>
    <t>Trainees</t>
  </si>
  <si>
    <t>Staffing - Attendance</t>
  </si>
  <si>
    <t>Verifications and other queues</t>
  </si>
  <si>
    <t>Applications, MI and Renewals</t>
  </si>
  <si>
    <t>Worker Portal - System Issues</t>
  </si>
  <si>
    <t>0 FTE out planned
.5 FTE out unplanned</t>
  </si>
  <si>
    <t>1 FTE out planned
0 FTE out unplanned</t>
  </si>
  <si>
    <t>2 FTE out planned
.5 FTE out unplanned</t>
  </si>
  <si>
    <t>3.25 FTE out planned
0 FTE out unplanned</t>
  </si>
  <si>
    <t>2 FTE out planned
0 FTE out unplanned</t>
  </si>
  <si>
    <t>1095B - EN</t>
  </si>
  <si>
    <t>1095B - ES</t>
  </si>
  <si>
    <t>Moving 7 Day Received</t>
  </si>
  <si>
    <t>Moving 7 Day Backlog</t>
  </si>
  <si>
    <t>Missing Info</t>
  </si>
  <si>
    <t>1095-B</t>
  </si>
  <si>
    <t>0 FTE out planned
0 FTE out unplanned
2 Not yet transitioned</t>
  </si>
  <si>
    <t>1.5 FTE out planned
2 FTE out unplanned
2 Not yet transitioned</t>
  </si>
  <si>
    <t>0 FTE out planned
1 FTE out unplanned
2 Not yet transitioned</t>
  </si>
  <si>
    <t>FileNet Reports</t>
  </si>
  <si>
    <t>Unassigned</t>
  </si>
  <si>
    <t>Assigned</t>
  </si>
  <si>
    <t>On Hold</t>
  </si>
  <si>
    <t>Escalated</t>
  </si>
  <si>
    <t xml:space="preserve"> Inventory</t>
  </si>
  <si>
    <t>Daily New</t>
  </si>
  <si>
    <t>Oldest_x000D_ Work Item</t>
  </si>
  <si>
    <t>Renewal</t>
  </si>
  <si>
    <t>1 FTE out planned
0 FTE out unplanned
2 Not yet transitioned</t>
  </si>
  <si>
    <t xml:space="preserve">Premium Billing Age </t>
  </si>
  <si>
    <t>Spend Down Age</t>
  </si>
  <si>
    <t>Avg. Daily Processing Per Person</t>
  </si>
  <si>
    <t>Husky C Age</t>
  </si>
  <si>
    <t xml:space="preserve">Total Mailing: </t>
  </si>
  <si>
    <t>1095 Reprints</t>
  </si>
  <si>
    <t>S05 Reminder Notice</t>
  </si>
  <si>
    <t>Notices:</t>
  </si>
  <si>
    <t>345 - Medical Expense Review Outcome</t>
  </si>
  <si>
    <t xml:space="preserve">335 - Receipt of Medical Expense </t>
  </si>
  <si>
    <t>340 - Welcome Package</t>
  </si>
  <si>
    <t>Spend-down:</t>
  </si>
  <si>
    <t>HUSKY B Invoices</t>
  </si>
  <si>
    <t>S05 Invoices</t>
  </si>
  <si>
    <t>Invoices:</t>
  </si>
  <si>
    <t>MAILINGS</t>
  </si>
  <si>
    <t>1095 Weekly Correction File Validation</t>
  </si>
  <si>
    <t>RESCAN REQUESTS (SCAN OPTICS)</t>
  </si>
  <si>
    <t>APP ID REQUEST</t>
  </si>
  <si>
    <t>EMS MERGE REQUEST</t>
  </si>
  <si>
    <t>PDF Document Move Request</t>
  </si>
  <si>
    <t>OTHER SUPPORTING TASKS</t>
  </si>
  <si>
    <t>S05</t>
  </si>
  <si>
    <t>RETURN MAIL</t>
  </si>
  <si>
    <t>**All incoming mail gets batched, scanned, and indexed**</t>
  </si>
  <si>
    <t xml:space="preserve">INCOMING MAIL </t>
  </si>
  <si>
    <t>Total CHIP Indexes:</t>
  </si>
  <si>
    <t>CHIP RENEWAL</t>
  </si>
  <si>
    <t>CHIP INTAKE</t>
  </si>
  <si>
    <t>CHIP PDF INDEX</t>
  </si>
  <si>
    <t>Transaction Support</t>
  </si>
  <si>
    <t>Quality Assurance</t>
  </si>
  <si>
    <t>5% for Regular Staff
100% for Trainees</t>
  </si>
  <si>
    <t>Applications QAed</t>
  </si>
  <si>
    <t>Renewals QAed</t>
  </si>
  <si>
    <t>Verifications QAed</t>
  </si>
  <si>
    <t>Missing Information QAed</t>
  </si>
  <si>
    <t>Unknown QAed</t>
  </si>
  <si>
    <t>HUSKY C</t>
  </si>
  <si>
    <t>Cases QAed</t>
  </si>
  <si>
    <t>Premium</t>
  </si>
  <si>
    <t xml:space="preserve">HUSKY B - Payment Batch </t>
  </si>
  <si>
    <t xml:space="preserve">S05 - Payment Batch </t>
  </si>
  <si>
    <t>1.25 FTE out planned
0 FTE out unplanned
2 Not yet transitioned</t>
  </si>
  <si>
    <t>0 FTE out planned
.5 FTE out unplanned
2 Not yet transitioned</t>
  </si>
  <si>
    <t>HUSKY B Reminder Notice</t>
  </si>
  <si>
    <t>1 FTE out planned
1 FTE out unplanned
2 Not yet transitioned</t>
  </si>
  <si>
    <t>2 FTE out planned
0 FTE out unplanned
2 Not yet transitioned</t>
  </si>
  <si>
    <t>2 FTE out planned
.25 FTE out unplanned
2 Not yet transitioned</t>
  </si>
  <si>
    <t>Over Age 19</t>
  </si>
  <si>
    <t>1.5 FTE out planned
.5 FTE out unplanned
2 Not yet transitioned</t>
  </si>
  <si>
    <t>End of week inventory</t>
  </si>
  <si>
    <t>Weekly received</t>
  </si>
  <si>
    <t>Weekly Processed</t>
  </si>
  <si>
    <t>Apps and Renewals</t>
  </si>
  <si>
    <t>Application Age</t>
  </si>
  <si>
    <t>Current</t>
  </si>
  <si>
    <t>l</t>
  </si>
  <si>
    <t> Renewal Age</t>
  </si>
  <si>
    <t>Daily Apps &amp; Renewals/Person</t>
  </si>
  <si>
    <t> Unknown Age</t>
  </si>
  <si>
    <t>Daily Unknown/Person</t>
  </si>
  <si>
    <t xml:space="preserve">Missing Info </t>
  </si>
  <si>
    <t> Missing Info Age</t>
  </si>
  <si>
    <t>Daily Missing Info/Person</t>
  </si>
  <si>
    <t>End of Week Xerox</t>
  </si>
  <si>
    <t>Weekly Progress</t>
  </si>
  <si>
    <t>Daiy Processing Average</t>
  </si>
  <si>
    <t>Applications &amp; Renewals</t>
  </si>
  <si>
    <t>Daily Processed (Applications)</t>
  </si>
  <si>
    <t>Daily Processed (Renewals)</t>
  </si>
  <si>
    <t>.5 FTE out planned
2 FTE out unplanned
2 Not yet transitioned</t>
  </si>
  <si>
    <t>1 FTE out planned
1.5 FTE out unplanned
2 Not yet transitioned</t>
  </si>
  <si>
    <t>Manual Case Maintenance</t>
  </si>
  <si>
    <t>Age Out: Turn 19</t>
  </si>
  <si>
    <t>Age Out: Turn 65</t>
  </si>
  <si>
    <t>Chip Band 2 Non-Payment</t>
  </si>
  <si>
    <t xml:space="preserve">Staff </t>
  </si>
  <si>
    <t>Monthly 19/Person</t>
  </si>
  <si>
    <t>Monthly 65/Person</t>
  </si>
  <si>
    <t>Monthly Items/Person</t>
  </si>
  <si>
    <t>1 FTE out planned
0 FTE out unplanned
1 Resigned
1 Maternity
0 Training</t>
  </si>
  <si>
    <t>2.25 FTE out planned
1.25 FTE out unplanned
1 Resigned
1 Maternity
0 Training</t>
  </si>
  <si>
    <t>1.5 FTE out planned
0 FTE out unplanned
1 Resigned
1 Maternity
0 Training</t>
  </si>
  <si>
    <t>2 FTE out planned
.5 FTE out unplanned
1 Resigned
1 Maternity
0 Training</t>
  </si>
  <si>
    <t>1 FTE out planned
3 FTE out unplanned
1 Resigned
1 Maternity
0 Training</t>
  </si>
  <si>
    <t>1 FTE out planned
1 FTE out unplanned
1 Resigned
1 Maternity
0 Training</t>
  </si>
  <si>
    <t>1.25 FTE out planned
1 FTE out unplanned
1 Resigned
1 Maternity
0 Training</t>
  </si>
  <si>
    <t>2 FTE out planned
2 FTE out unplanned
1 Resigned
1 Maternity
0 Training</t>
  </si>
  <si>
    <t>TMA</t>
  </si>
  <si>
    <t>2.25 FTE out planned
2 FTE out unplanned
1 Resigned
1 Maternity
0 Training</t>
  </si>
  <si>
    <t>1 FTE out planned
2 FTE out unplanned
1 Resigned
1 Maternity
0 Training</t>
  </si>
  <si>
    <t>.25 FTE out planned
1 FTE out unplanned
1 Resigned
1 Maternity
0 Training</t>
  </si>
  <si>
    <t>.25 FTE out planned
1.25 FTE out unplanned
1 Resigned
1 Maternity
0 Training</t>
  </si>
  <si>
    <t>7 Day Backlog for Weekly Avg</t>
  </si>
  <si>
    <t>2 FTE out planned
1 FTE out unplanned
1 Resigned
1 Maternity
0 Training</t>
  </si>
  <si>
    <t>1.75 FTE out planned
1.25 FTE out unplanned
1 Resigned
1 Maternity
0 Training</t>
  </si>
  <si>
    <t>1.75 FTE out planned
1 FTE out unplanned
1 Resigned
1 Maternity
0 Training</t>
  </si>
  <si>
    <t>1 FTE out planned
1.75 FTE out unplanned
1 Resigned
1 Maternity
0 Training</t>
  </si>
  <si>
    <t>0 FTE out planned
1.5 FTE out unplanned
1 Resigned
1 Maternity
0 Training</t>
  </si>
  <si>
    <t>0 FTE out planned
0 FTE out unplanned
1 Resigned
1 Maternity
0 Training</t>
  </si>
  <si>
    <t>2 FTE out planned
0 FTE out unplanned
1 Resigned
1 Maternity
0 Training</t>
  </si>
  <si>
    <t>2.25 FTE out planned
0 FTE out unplanned
1 Resigned
1 Maternity
0 Training</t>
  </si>
  <si>
    <t>1.5 FTE out planned
.5 FTE out unplanned
1 Resigned
1 Maternity
0 Training</t>
  </si>
  <si>
    <t>.5 FTE out planned
0 FTE out unplanned
2 Resigned
1 Maternity
0 Training</t>
  </si>
  <si>
    <t>0 FTE out planned
0 FTE out unplanned
2 Resigned
1 Maternity
0 Training</t>
  </si>
  <si>
    <t>1.5 FTE out planned
1 FTE out unplanned
3 Resigned
1 Maternity
0 Training</t>
  </si>
  <si>
    <t>1.25 FTE out planned
0 FTE out unplanned
3 Resigned
1 Maternity
0 Training</t>
  </si>
  <si>
    <t>1 FTE out planned
0 FTE out unplanned
3 Resigned
1 Maternity
0 Training</t>
  </si>
  <si>
    <t>.25 FTE out planned
0 FTE out unplanned
3 Resigned
1 Maternity
0 Training</t>
  </si>
  <si>
    <t>0 FTE out planned
0 FTE out unplanned
3 Resigned
1 Maternity
0 Training</t>
  </si>
  <si>
    <t>3 FTE out planned
0 FTE out unplanned
3 Resigned
1 Maternity
0 Training</t>
  </si>
  <si>
    <t>2 FTE out planned
1 FTE out unplanned
0 Resigned
1 Maternity
3 Training</t>
  </si>
  <si>
    <t>1.5 FTE out planned
1 FTE out unplanned
0 Resigned
1 Maternity
3 Training</t>
  </si>
  <si>
    <t>1.5 FTE out planned
0 FTE out unplanned
0 Resigned
1 Maternity
3 Training</t>
  </si>
  <si>
    <t>2 FTE out planned
0 FTE out unplanned
0 Resigned
1 Maternity
3 Training</t>
  </si>
  <si>
    <t>2 FTE out planned
1.25 FTE out unplanned
0 Resigned
1 Maternity
3 Training</t>
  </si>
  <si>
    <t>1 FTE out planned
2 FTE out unplanned
0 Resigned
1 Maternity
3 Training</t>
  </si>
  <si>
    <t>Current**</t>
  </si>
  <si>
    <t>Please note that appeals are now being received from the Department with no hearing dates assigned</t>
  </si>
  <si>
    <t>1 FTE out planned
0 FTE out unplanned
0 Resigned
1 Maternity
3 Training</t>
  </si>
  <si>
    <t>0 FTE out planned
2 FTE out unplanned
0 Resigned
1 Maternity
3 Training</t>
  </si>
  <si>
    <t>2 FTE out planned
2 FTE out unplanned
0 Resigned
1 Maternity
3 Training</t>
  </si>
  <si>
    <t>1 FTE out planned
0 FTE out unplanned
0 Resigned
1 Maternity
0 Training</t>
  </si>
  <si>
    <t>1 FTE out planned
2 FTE out unplanned
0 Resigned
1 Maternity
0 Training</t>
  </si>
  <si>
    <t>0 FTE out planned
0 FTE out unplanned
0 Resigned
1 Maternity
0 Training</t>
  </si>
  <si>
    <t>0 FTE out planned
4.5 FTE out unplanned
1 Resigned
1 Maternity
0 Training</t>
  </si>
  <si>
    <t>2 FTE out planned
3 FTE out unplanned
1 Resigned
1 Maternity
0 Training</t>
  </si>
  <si>
    <t>0 FTE out planned
1 FTE out unplanned
1 Resigned
1 Maternity
0 Training</t>
  </si>
  <si>
    <t>.75 FTE out planned
0 FTE out unplanned
1 Resigned
1 Maternity
0 Training</t>
  </si>
  <si>
    <t>1 FTE out planned
2.50 FTE out unplanned
2 Resigned
0 Maternity
0 Training</t>
  </si>
  <si>
    <t>0 FTE out planned
0 FTE out unplanned
2 Resigned
0 Maternity
0 Training</t>
  </si>
  <si>
    <t>0 FTE out planned
1 FTE out unplanned
2 Resigned
0 Maternity
0 Training</t>
  </si>
  <si>
    <t>1 FTE out planned
1 FTE out unplanned
2 Resigned
0 Maternity
0 Training</t>
  </si>
  <si>
    <t>1.5 FTE out planned
0 FTE out unplanned
2 Resigned
0 Maternity
0 Training</t>
  </si>
  <si>
    <t>1 FTE out planned
0 FTE out unplanned
3 Resigned
0 Maternity
1 Training
2 Staff Added</t>
  </si>
  <si>
    <t>1 FTE out planned
0 FTE out unplanned
2 Resigned
0 Maternity
1 Training
2 Staff Added</t>
  </si>
  <si>
    <t>TOTAL</t>
  </si>
  <si>
    <t>0 FTE out planned
1 FTE out unplanned
2 Resigned
0 Maternity
1 Training
1 Staff Added</t>
  </si>
  <si>
    <t>.5 FTE out planned
.5 FTE out unplanned
2 Resigned
0 Maternity
1 Training
2 Staff Added</t>
  </si>
  <si>
    <t>1 FTE out planned
2 FTE out unplanned
2 Resigned
0 Maternity
1 Training
2 Staff Added</t>
  </si>
  <si>
    <t>1.25 FTE out planned
2 FTE out unplanned
2 Resigned
0 Maternity
1 Training</t>
  </si>
  <si>
    <t>Completed</t>
  </si>
  <si>
    <t>Received</t>
  </si>
  <si>
    <t>Row Labels</t>
  </si>
  <si>
    <t>1.5 FTE out planned
1 FTE out unplanned
2 Resigned
0 Maternity
1 Training</t>
  </si>
  <si>
    <t>Misc Transactions</t>
  </si>
  <si>
    <t>.25 FTE out planned
2 FTE out unplanned
2 Resigned
0 Maternity
1 Training</t>
  </si>
  <si>
    <t>X03 Terminations</t>
  </si>
  <si>
    <t>VLP Project</t>
  </si>
  <si>
    <t>Unable to Complete</t>
  </si>
  <si>
    <t>0 FTE out planned
1.75 FTE out unplanned
1 Resigned
0 Maternity
2 Training</t>
  </si>
  <si>
    <t>1 FTE out planned
0 FTE out unplanned
1 Resigned
0 Maternity
2 Training</t>
  </si>
  <si>
    <t>1.5 FTE out planned
0 FTE out unplanned
1 Resigned
0 Maternity
2 Training</t>
  </si>
  <si>
    <t>2 FTE out planned
1 FTE out unplanned
1 Resigned
0 Maternity
2 Training</t>
  </si>
  <si>
    <t>2 FTE out planned
0 FTE out unplanned
0 Resigned
0 Maternity
3 Training</t>
  </si>
  <si>
    <t>1.25 FTE out planned
0 FTE out unplanned
0 Resigned
0 Maternity
3 Training</t>
  </si>
  <si>
    <t>Auto Complete</t>
  </si>
  <si>
    <t>3 FTE out planned
0 FTE out unplanned
0 Resigned
0 Maternity
3 Training</t>
  </si>
  <si>
    <t>1.5 FTE out planned
1 FTE out unplanned
0 Resigned
0 Maternity
3 Training</t>
  </si>
  <si>
    <t>1 FTE out planned
1 FTE out unplanned
0 Resigned
0 Maternity
3 Training</t>
  </si>
  <si>
    <t>1 FTE out planned
1.5 FTE out unplanned
0 Resigned
0 Maternity
3 Training</t>
  </si>
  <si>
    <t>2 FTE out planned
1 FTE out unplanned
0 Resigned
0 Maternity
2 Training</t>
  </si>
  <si>
    <t>3 FTE out planned
1 FTE out unplanned
0 Resigned
0 Maternity
2 Training</t>
  </si>
  <si>
    <t>1 FTE out planned
2 FTE out unplanned
0 Resigned
0 Maternity
2 Training</t>
  </si>
  <si>
    <t>1 FTE out planned
1.5 FTE out unplanned
0 Resigned
0 Maternity
2 Training</t>
  </si>
  <si>
    <t>1.25 FTE out planned
1 FTE out unplanned
0 Resigned
0 Maternity
2 Training</t>
  </si>
  <si>
    <t>3 FTE out planned
0 FTE out unplanned
0 Resigned
0 Maternity
2 Training</t>
  </si>
  <si>
    <t>0 FTE out planned
1 FTE out unplanned
0 Resigned
0 Maternity
2 Training</t>
  </si>
  <si>
    <t>1 FTE out planned
0 FTE out unplanned
0 Resigned
0 Maternity
2 Training</t>
  </si>
  <si>
    <t>0 FTE out planned
0 FTE out unplanned
0 Resigned
0 Maternity
2 Training</t>
  </si>
  <si>
    <t>2 FTE out planned
2 FTE out unplanned
0 Resigned
0 Maternity
2 Training</t>
  </si>
  <si>
    <t>1 FTE out planned
1 FTE out unplanned
0 Resigned
0 Maternity
2 Training</t>
  </si>
  <si>
    <t>1.5 FTE out planned
1 FTE out unplanned
0 Resigned
0 Maternity
2 Training</t>
  </si>
  <si>
    <t>0 FTE out planned
3 FTE out unplanned
0 Resigned
1 Maternity
2 Training</t>
  </si>
  <si>
    <t>2 FTE out planned
0 FTE out unplanned
0 Resigned
1 Maternity
2 Training</t>
  </si>
  <si>
    <t>1 FTE out planned
2 FTE out unplanned
0 Resigned
1 Maternity
2 Training</t>
  </si>
  <si>
    <t>0 FTE out planned
0 FTE out unplanned
1 Resigned
1 Maternity
2 Training</t>
  </si>
  <si>
    <t>0 FTE out planned
1 FTE out unplanned
1 Resigned
1 Maternity
2 Training</t>
  </si>
  <si>
    <t>Data Entry Trainees</t>
  </si>
  <si>
    <t>.25 FTE out planned
1.25 FTE out unplanned
1 Resigned
1 Maternity
2 Training</t>
  </si>
  <si>
    <t>.5 FTE out planned
1 FTE out unplanned
1 Resigned
1 Maternity
0 Training</t>
  </si>
  <si>
    <t>0 FTE out planned
2.5 FTE out unplanned
1 Resigned
1 Maternity
0 Training</t>
  </si>
  <si>
    <t>.25 FTE out planned
0 FTE out unplanned
0 Resigned
1 Maternity
1 Training</t>
  </si>
  <si>
    <t>X02 (65yo)</t>
  </si>
  <si>
    <t>CHIP (19yo)</t>
  </si>
  <si>
    <t>X25 (19yo)</t>
  </si>
  <si>
    <t>VLP STEP 2 and STEP 3</t>
  </si>
  <si>
    <t>Not Processed</t>
  </si>
  <si>
    <t>PCMH+ EN</t>
  </si>
  <si>
    <t>PCMH+ ES</t>
  </si>
  <si>
    <t>PCMH+</t>
  </si>
  <si>
    <t>PCMH</t>
  </si>
  <si>
    <t>Return Mail</t>
  </si>
  <si>
    <t>Opt-Out Forms Received</t>
  </si>
  <si>
    <t>9 out</t>
  </si>
  <si>
    <t xml:space="preserve"> 12/29/2016</t>
  </si>
  <si>
    <t>Over Age 65</t>
  </si>
  <si>
    <t>*Other</t>
  </si>
  <si>
    <t>Attended</t>
  </si>
  <si>
    <t>Rescheduled</t>
  </si>
  <si>
    <t>5 out
(2 left early)</t>
  </si>
  <si>
    <t>N/A</t>
  </si>
  <si>
    <t>PAPER DOCUMENTS</t>
  </si>
  <si>
    <t>Resolved at Hearing</t>
  </si>
  <si>
    <t>M09 (26yo)</t>
  </si>
  <si>
    <t>5 out</t>
  </si>
  <si>
    <t>Conduent Downtime</t>
  </si>
  <si>
    <t>Conduent Appeal Requests Received</t>
  </si>
  <si>
    <t>Total Processed by Conduent</t>
  </si>
  <si>
    <t>3 out</t>
  </si>
  <si>
    <t>4 out</t>
  </si>
  <si>
    <t>1 out</t>
  </si>
  <si>
    <t>2 out</t>
  </si>
  <si>
    <t>6 out</t>
  </si>
  <si>
    <t>8 out</t>
  </si>
  <si>
    <t>7 out</t>
  </si>
  <si>
    <t>Complete - Duplicate Request</t>
  </si>
  <si>
    <t>Complete – Out of State Address forwarded to DSS</t>
  </si>
  <si>
    <t>Complete – P.O. Box Address  forwarded to DSS</t>
  </si>
  <si>
    <t>Withdrawn - Pending Review Documentation</t>
  </si>
  <si>
    <t>Skipped - Relationships</t>
  </si>
  <si>
    <t>Reporting Date</t>
  </si>
  <si>
    <t>Past Due Pregnancy Project</t>
  </si>
  <si>
    <t>176 daily rate =</t>
  </si>
  <si>
    <t>176 Volume =</t>
  </si>
  <si>
    <t>176 is in AHCT and not in EMS</t>
  </si>
  <si>
    <t>177 daily rate =</t>
  </si>
  <si>
    <t>177 Volume =</t>
  </si>
  <si>
    <t>177 is in EMS and not in AHCT</t>
  </si>
  <si>
    <t>SSA Staff (176)</t>
  </si>
  <si>
    <t>DE Staff (177)</t>
  </si>
  <si>
    <t>176 Target</t>
  </si>
  <si>
    <t>176 Productivity</t>
  </si>
  <si>
    <t>176 Actual Backlog</t>
  </si>
  <si>
    <t>176 Difference</t>
  </si>
  <si>
    <t>177 Target</t>
  </si>
  <si>
    <t>177 Productivity</t>
  </si>
  <si>
    <t>177 Actual Backlog</t>
  </si>
  <si>
    <t>177 Difference</t>
  </si>
  <si>
    <t>DE</t>
  </si>
  <si>
    <t>Total Inventory</t>
  </si>
  <si>
    <t>DSS Created</t>
  </si>
  <si>
    <t>Pregnancy Due Date in the Future</t>
  </si>
  <si>
    <t>DSS Status</t>
  </si>
  <si>
    <t>DSS Inventory</t>
  </si>
  <si>
    <t>Cancelled by DSS</t>
  </si>
  <si>
    <t>Release 19 Related JIRA</t>
  </si>
  <si>
    <t>DSS Completed</t>
  </si>
  <si>
    <t>Complete - Cadre Assistance Needed</t>
  </si>
  <si>
    <t>Pending Directives</t>
  </si>
  <si>
    <t>HIX System Error - JIRA Submitted</t>
  </si>
  <si>
    <t>Special Enrollment Verifications Documents Received</t>
  </si>
  <si>
    <t>EMS</t>
  </si>
  <si>
    <t>HIX</t>
  </si>
  <si>
    <t>New Potentials</t>
  </si>
  <si>
    <t>No Action Needed</t>
  </si>
  <si>
    <t>Special Enrollment Verifications Work Items Complete</t>
  </si>
  <si>
    <t>Special Enrollment Verifications Processed</t>
  </si>
  <si>
    <t>Inventory</t>
  </si>
  <si>
    <t>Special Enrollment Verification</t>
  </si>
  <si>
    <t>**Excluding M09**</t>
  </si>
  <si>
    <t>SEP</t>
  </si>
  <si>
    <t>PREGNANCY INCOME LOCK IN</t>
  </si>
  <si>
    <t>Already Enrolled</t>
  </si>
  <si>
    <t>Already Given Birth</t>
  </si>
  <si>
    <t>Failed Income Verification</t>
  </si>
  <si>
    <t>STATUS</t>
  </si>
  <si>
    <t>REPORTING DATE</t>
  </si>
  <si>
    <t>5 Out</t>
  </si>
  <si>
    <t>Failed Income Verification - Invalid Coverage</t>
  </si>
  <si>
    <t>Failed Income Verification - 90 Day</t>
  </si>
  <si>
    <t>Consumer Request Coverage Discontinuance</t>
  </si>
  <si>
    <t>Pregnancy Income Lock In</t>
  </si>
  <si>
    <t>Total</t>
  </si>
  <si>
    <t>My Account Calls</t>
  </si>
  <si>
    <t>My Account Calls Minutes</t>
  </si>
  <si>
    <t>Average Call Minutes</t>
  </si>
  <si>
    <t>Total Call Minutes</t>
  </si>
  <si>
    <t>Past Due Preganacy</t>
  </si>
  <si>
    <t>File Date</t>
  </si>
  <si>
    <t>Work Complete</t>
  </si>
  <si>
    <t>Rolling PDF</t>
  </si>
  <si>
    <t>Rolling Verifications</t>
  </si>
  <si>
    <t>No Action Needed - Past Due Pregnancy</t>
  </si>
  <si>
    <t>File Week</t>
  </si>
  <si>
    <t>Complete – No Address  forwarded to DSS</t>
  </si>
  <si>
    <t>Skipped – Different HH</t>
  </si>
  <si>
    <t>Column Labels</t>
  </si>
  <si>
    <t>VLP Weekly</t>
  </si>
  <si>
    <t>11 out</t>
  </si>
  <si>
    <t>13 out</t>
  </si>
  <si>
    <t>12 out</t>
  </si>
  <si>
    <t>1095 B 2017 Tax Year Update</t>
  </si>
  <si>
    <t>Ongoing Operations - Month of January</t>
  </si>
  <si>
    <t>Import Initial 2017 (Jan. - Dec.) File - Jan. 3</t>
  </si>
  <si>
    <t>Conduent Hires and Trains New CSRs - Jan. 2</t>
  </si>
  <si>
    <t>1095 B Mailing Jan. 19th - 31st</t>
  </si>
  <si>
    <t>Start Taking 1095 B Calls - Jan.22</t>
  </si>
  <si>
    <t>1095 B Form Deadline Jan. 31st</t>
  </si>
  <si>
    <t>Ongoing Operations - Month of February</t>
  </si>
  <si>
    <t>Import Updates and Mail 1095 B Feb 5</t>
  </si>
  <si>
    <t>Import Updates and Mail 1095 B Feb 12</t>
  </si>
  <si>
    <t>Import Updates and Mail 1095 B Feb 19</t>
  </si>
  <si>
    <t>Import Updates and Mail 1095 B Feb 26</t>
  </si>
  <si>
    <t>Ongoing Operations - Month of March</t>
  </si>
  <si>
    <t>Import Updates and Mail 1095 B Mar 5</t>
  </si>
  <si>
    <t>Import Updates and Mail 1095 B Mar 12</t>
  </si>
  <si>
    <t>Import Updates and Mail 1095 B Mar 19</t>
  </si>
  <si>
    <t>Import Updates and Mail 1095 B Mar 26</t>
  </si>
  <si>
    <t>Ongoing Operations - Month of April</t>
  </si>
  <si>
    <t>Import Updates and Mail 1095 B Apr 2</t>
  </si>
  <si>
    <t>Import Updates and Mail 1095 B Apr 9</t>
  </si>
  <si>
    <t>Import Updates and Mail 1095 B Apr 16</t>
  </si>
  <si>
    <t>Import Updates and Mail 1095 B Apr 23</t>
  </si>
  <si>
    <t>Import Updates and Mail 1095 B Apr 30</t>
  </si>
  <si>
    <t>Notes</t>
  </si>
  <si>
    <t>11/14/17 Test file (Jan.-Oct. Data) - successful test with only 415 errors, 404 of which were incomplete addresses.
12/05/17 Test File (Jan. - Nov.) - another successful test with 372 total errors, 362 of which were incomplete addresses.
The team met to discuss correcting the source system.  DSS currently does not have the resources so we are exploring the possibility of us updating the data as a project outside normal call center business hours.</t>
  </si>
  <si>
    <t>10 out</t>
  </si>
  <si>
    <t>Daily Average</t>
  </si>
  <si>
    <t>Days Ahead</t>
  </si>
  <si>
    <t>Interim Conversion Requested</t>
  </si>
  <si>
    <t>Inv equivalance</t>
  </si>
  <si>
    <t>%Resolved</t>
  </si>
  <si>
    <t>Written</t>
  </si>
  <si>
    <t>Day Lead</t>
  </si>
  <si>
    <t>HUSKY B Postings</t>
  </si>
  <si>
    <t>S05 Postings</t>
  </si>
  <si>
    <t>Client Inquiries</t>
  </si>
  <si>
    <t>Calls</t>
  </si>
  <si>
    <t>Wells Fargo Posted to PPM</t>
  </si>
  <si>
    <t>Wells Fargo Posted to PPS</t>
  </si>
  <si>
    <t>Peoples Posted to PPM</t>
  </si>
  <si>
    <t>Unable To Post</t>
  </si>
  <si>
    <t>14 out</t>
  </si>
  <si>
    <t>Increased Expected Children</t>
  </si>
  <si>
    <t>Complete - SSN FV - Belongs to another consumer</t>
  </si>
  <si>
    <t>Complete - Consumer has a Pending HUSKY C in both systems for the same filing month</t>
  </si>
  <si>
    <t>Medical Expenses Received - Mail</t>
  </si>
  <si>
    <t>Medical Expenses Received - Fax</t>
  </si>
  <si>
    <t>PCMH+ Call Minutes</t>
  </si>
  <si>
    <t>0 out</t>
  </si>
  <si>
    <t>Data Entry - CC Support</t>
  </si>
  <si>
    <t>PAYMENTS RECEIVED</t>
  </si>
  <si>
    <t>WELLS FARGO</t>
  </si>
  <si>
    <t>PEOPLES BANK EXCEPTIONS</t>
  </si>
  <si>
    <t>HUSKY B - Wells Fargo</t>
  </si>
  <si>
    <t>S05 - Wells Fargo</t>
  </si>
  <si>
    <t>HUSKY B - Peoples</t>
  </si>
  <si>
    <t>S05 - Peoples</t>
  </si>
  <si>
    <t>HUSKY B Total</t>
  </si>
  <si>
    <t>Reviewed</t>
  </si>
  <si>
    <t>Escalation Sheet Sent</t>
  </si>
  <si>
    <t>Peoples Bank - Web Exception Process</t>
  </si>
  <si>
    <t>SO5 total</t>
  </si>
  <si>
    <t>Wells Fargo - Payments Received</t>
  </si>
  <si>
    <t>ImpaCT Escalation Sheets Reviewed/Sent</t>
  </si>
  <si>
    <t>Sent</t>
  </si>
  <si>
    <t>EscalationSheets</t>
  </si>
  <si>
    <t>Spenddown Received</t>
  </si>
  <si>
    <t>Dailt Received</t>
  </si>
  <si>
    <t>Payments Sent to PDF</t>
  </si>
  <si>
    <t>Sent to PDF/ Unable to Process</t>
  </si>
  <si>
    <t>Transactions</t>
  </si>
  <si>
    <t>Past Due Pregnancy</t>
  </si>
  <si>
    <t>Pregnancy Lock In</t>
  </si>
  <si>
    <t>w/o Sups</t>
  </si>
  <si>
    <t>Skipped - CMR DCF case</t>
  </si>
  <si>
    <t>ImpaCT</t>
  </si>
  <si>
    <t>ImpaCT/EMS</t>
  </si>
  <si>
    <t>WS/1 QA</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</si>
</sst>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ddd"/>
    <numFmt numFmtId="165" formatCode="m/d/yyyy;@"/>
    <numFmt numFmtId="166" formatCode="_(* #,##0_);_(* \(#,##0\);_(* &quot;-&quot;??_);_(@_)"/>
    <numFmt numFmtId="167" formatCode="h:mm;@"/>
    <numFmt numFmtId="168" formatCode="[$-409]mmm\-yy;@"/>
    <numFmt numFmtId="169" formatCode="[$-409]d\-mmm;@"/>
  </numFmts>
  <fonts count="747"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Arial"/>
      <family val="2"/>
    </font>
    <font>
      <sz val="11"/>
      <color theme="1"/>
      <name val="Calibri"/>
      <family val="2"/>
      <scheme val="minor"/>
    </font>
    <font>
      <sz val="11"/>
      <color theme="1"/>
      <name val="Calibri"/>
      <family val="2"/>
      <scheme val="minor"/>
    </font>
    <font>
      <sz val="9"/>
      <color theme="1"/>
      <name val="Arial"/>
      <family val="2"/>
    </font>
    <font>
      <sz val="11"/>
      <color theme="1"/>
      <name val="Calibri"/>
      <family val="2"/>
      <scheme val="minor"/>
    </font>
    <font>
      <sz val="9"/>
      <color theme="1"/>
      <name val="Arial"/>
      <family val="2"/>
    </font>
    <font>
      <sz val="11"/>
      <color theme="1"/>
      <name val="Calibri"/>
      <family val="2"/>
      <scheme val="minor"/>
    </font>
    <font>
      <sz val="11"/>
      <color theme="1"/>
      <name val="Calibri"/>
      <family val="2"/>
      <scheme val="minor"/>
    </font>
    <font>
      <sz val="9"/>
      <color theme="1"/>
      <name val="Arial"/>
      <family val="2"/>
    </font>
    <font>
      <sz val="9"/>
      <color theme="1"/>
      <name val="Arial"/>
      <family val="2"/>
    </font>
    <font>
      <sz val="9"/>
      <color theme="1"/>
      <name val="Arial"/>
      <family val="2"/>
    </font>
    <font>
      <sz val="11"/>
      <color theme="1"/>
      <name val="Calibri"/>
      <family val="2"/>
      <scheme val="minor"/>
    </font>
    <font>
      <sz val="11"/>
      <color theme="1"/>
      <name val="Calibri"/>
      <family val="2"/>
      <scheme val="minor"/>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11"/>
      <color theme="1"/>
      <name val="Calibri"/>
      <family val="2"/>
      <scheme val="minor"/>
    </font>
    <font>
      <sz val="11"/>
      <color theme="1"/>
      <name val="Calibri"/>
      <family val="2"/>
      <scheme val="minor"/>
    </font>
    <font>
      <sz val="9"/>
      <color theme="1"/>
      <name val="Arial"/>
      <family val="2"/>
    </font>
    <font>
      <sz val="9"/>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9"/>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rgb="FF006100"/>
      <name val="Calibri"/>
      <family val="2"/>
      <scheme val="minor"/>
    </font>
    <font>
      <sz val="10"/>
      <color indexed="8"/>
      <name val="Arial"/>
      <family val="2"/>
    </font>
    <font>
      <sz val="9"/>
      <color theme="1"/>
      <name val="Arial"/>
      <family val="2"/>
    </font>
    <font>
      <b/>
      <sz val="11"/>
      <color theme="1"/>
      <name val="Calibri"/>
      <family val="2"/>
      <scheme val="minor"/>
    </font>
    <font>
      <b/>
      <sz val="11"/>
      <color theme="0"/>
      <name val="Calibri"/>
      <family val="2"/>
      <scheme val="minor"/>
    </font>
    <font>
      <b/>
      <sz val="11"/>
      <name val="Calibri"/>
      <family val="2"/>
      <scheme val="minor"/>
    </font>
    <font>
      <sz val="11"/>
      <color theme="0"/>
      <name val="Calibri"/>
      <family val="2"/>
      <scheme val="minor"/>
    </font>
    <font>
      <sz val="8"/>
      <color theme="1"/>
      <name val="Calibri"/>
      <family val="2"/>
      <scheme val="minor"/>
    </font>
    <font>
      <sz val="8"/>
      <color theme="1"/>
      <name val="Arial"/>
      <family val="2"/>
    </font>
    <font>
      <sz val="10"/>
      <color theme="0"/>
      <name val="Arial"/>
      <family val="2"/>
    </font>
    <font>
      <b/>
      <sz val="9"/>
      <color theme="1"/>
      <name val="Arial"/>
      <family val="2"/>
    </font>
    <font>
      <b/>
      <sz val="9"/>
      <color theme="0"/>
      <name val="Arial"/>
      <family val="2"/>
    </font>
    <font>
      <b/>
      <sz val="9"/>
      <color rgb="FF0070C0"/>
      <name val="Arial"/>
      <family val="2"/>
    </font>
    <font>
      <b/>
      <sz val="9"/>
      <name val="Arial"/>
      <family val="2"/>
    </font>
    <font>
      <b/>
      <sz val="9"/>
      <color rgb="FF000000"/>
      <name val="Arial"/>
      <family val="2"/>
    </font>
    <font>
      <b/>
      <i/>
      <sz val="9"/>
      <color theme="1"/>
      <name val="Arial"/>
      <family val="2"/>
    </font>
    <font>
      <b/>
      <sz val="10"/>
      <color theme="1"/>
      <name val="Arial"/>
      <family val="2"/>
    </font>
    <font>
      <sz val="18"/>
      <name val="Arial"/>
      <family val="2"/>
    </font>
    <font>
      <b/>
      <sz val="12"/>
      <color rgb="FF000000"/>
      <name val="Calibri"/>
      <family val="2"/>
    </font>
    <font>
      <sz val="12"/>
      <color rgb="FF000000"/>
      <name val="Calibri"/>
      <family val="2"/>
    </font>
    <font>
      <b/>
      <sz val="16"/>
      <color rgb="FF000000"/>
      <name val="Calibri"/>
      <family val="2"/>
    </font>
    <font>
      <b/>
      <sz val="12"/>
      <color rgb="FF000000"/>
      <name val="Calibri"/>
      <family val="2"/>
      <scheme val="minor"/>
    </font>
    <font>
      <sz val="12"/>
      <color rgb="FF000000"/>
      <name val="Calibri"/>
      <family val="2"/>
      <scheme val="minor"/>
    </font>
    <font>
      <sz val="11"/>
      <name val="Calibri"/>
      <family val="2"/>
      <scheme val="minor"/>
    </font>
    <font>
      <sz val="9"/>
      <color rgb="FF000000"/>
      <name val="Arial"/>
      <family val="2"/>
    </font>
    <font>
      <b/>
      <sz val="14"/>
      <name val="Arial"/>
      <family val="2"/>
    </font>
    <font>
      <b/>
      <sz val="14"/>
      <color theme="1"/>
      <name val="Arial"/>
      <family val="2"/>
    </font>
    <font>
      <i/>
      <sz val="11"/>
      <color theme="1"/>
      <name val="Calibri"/>
      <family val="2"/>
      <scheme val="minor"/>
    </font>
    <font>
      <sz val="10"/>
      <color rgb="FF000000"/>
      <name val="Arial"/>
      <family val="2"/>
    </font>
    <font>
      <sz val="18"/>
      <name val="Arial"/>
      <family val="2"/>
    </font>
    <font>
      <b/>
      <sz val="16"/>
      <color rgb="FF000000"/>
      <name val="Calibri"/>
      <family val="2"/>
    </font>
    <font>
      <b/>
      <sz val="14"/>
      <color rgb="FF000000"/>
      <name val="Calibri"/>
      <family val="2"/>
    </font>
    <font>
      <b/>
      <sz val="12"/>
      <color rgb="FF000000"/>
      <name val="Calibri"/>
      <family val="2"/>
    </font>
    <font>
      <sz val="12"/>
      <color rgb="FF000000"/>
      <name val="Calibri"/>
      <family val="2"/>
    </font>
    <font>
      <sz val="12"/>
      <color rgb="FF70AD47"/>
      <name val="Wingdings"/>
      <charset val="2"/>
    </font>
    <font>
      <b/>
      <sz val="14"/>
      <color rgb="FF000000"/>
      <name val="Calibri"/>
      <family val="2"/>
    </font>
    <font>
      <b/>
      <sz val="14"/>
      <name val="Calibri"/>
      <family val="2"/>
      <scheme val="minor"/>
    </font>
    <font>
      <b/>
      <sz val="14"/>
      <color theme="1"/>
      <name val="Calibri"/>
      <family val="2"/>
      <scheme val="minor"/>
    </font>
    <font>
      <b/>
      <sz val="10"/>
      <color theme="1"/>
      <name val="Calibri"/>
      <family val="2"/>
      <scheme val="minor"/>
    </font>
    <font>
      <b/>
      <sz val="10"/>
      <color theme="0"/>
      <name val="Arial"/>
      <family val="2"/>
    </font>
    <font>
      <b/>
      <sz val="10"/>
      <color rgb="FFFF0000"/>
      <name val="Arial"/>
      <family val="2"/>
    </font>
    <font>
      <b/>
      <i/>
      <sz val="11"/>
      <color theme="1"/>
      <name val="Calibri"/>
      <family val="2"/>
      <scheme val="minor"/>
    </font>
    <font>
      <sz val="11"/>
      <color theme="1"/>
      <name val="Calibri"/>
      <family val="2"/>
    </font>
    <font>
      <b/>
      <sz val="10"/>
      <color rgb="FF000000"/>
      <name val="Arial"/>
      <family val="2"/>
    </font>
  </fonts>
  <fills count="31">
    <fill>
      <patternFill patternType="none"/>
    </fill>
    <fill>
      <patternFill patternType="gray125"/>
    </fill>
    <fill>
      <patternFill patternType="solid">
        <fgColor theme="1"/>
        <bgColor indexed="64"/>
      </patternFill>
    </fill>
    <fill>
      <patternFill patternType="solid">
        <fgColor rgb="FFC6EFCE"/>
      </patternFill>
    </fill>
    <fill>
      <patternFill patternType="solid">
        <fgColor theme="6" tint="0.39997558519241921"/>
        <bgColor indexed="64"/>
      </patternFill>
    </fill>
    <fill>
      <patternFill patternType="solid">
        <fgColor theme="8" tint="0.59999389629810485"/>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4" tint="-0.249977111117893"/>
        <bgColor theme="4" tint="-0.249977111117893"/>
      </patternFill>
    </fill>
    <fill>
      <patternFill patternType="solid">
        <fgColor theme="0" tint="-0.34998626667073579"/>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FFFFCC"/>
        <bgColor theme="4" tint="-0.249977111117893"/>
      </patternFill>
    </fill>
    <fill>
      <patternFill patternType="solid">
        <fgColor rgb="FFFFFFCC"/>
        <bgColor indexed="64"/>
      </patternFill>
    </fill>
    <fill>
      <patternFill patternType="solid">
        <fgColor theme="0" tint="-0.14999847407452621"/>
        <bgColor indexed="64"/>
      </patternFill>
    </fill>
    <fill>
      <patternFill patternType="solid">
        <fgColor rgb="FFE9EBF5"/>
        <bgColor indexed="64"/>
      </patternFill>
    </fill>
    <fill>
      <patternFill patternType="solid">
        <fgColor rgb="FFFFFFFF"/>
        <bgColor indexed="64"/>
      </patternFill>
    </fill>
    <fill>
      <patternFill patternType="solid">
        <fgColor theme="1" tint="0.499984740745262"/>
        <bgColor theme="1" tint="0.499984740745262"/>
      </patternFill>
    </fill>
    <fill>
      <patternFill patternType="solid">
        <fgColor rgb="FFFFFF00"/>
        <bgColor theme="1" tint="0.499984740745262"/>
      </patternFill>
    </fill>
    <fill>
      <patternFill patternType="solid">
        <fgColor theme="2"/>
        <bgColor indexed="64"/>
      </patternFill>
    </fill>
    <fill>
      <patternFill patternType="solid">
        <fgColor rgb="FF92D050"/>
        <bgColor indexed="64"/>
      </patternFill>
    </fill>
    <fill>
      <patternFill patternType="solid">
        <fgColor theme="6"/>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rgb="FFFF000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style="thin">
        <color indexed="64"/>
      </left>
      <right/>
      <top/>
      <bottom/>
      <diagonal/>
    </border>
    <border>
      <left/>
      <right/>
      <top style="thin">
        <color theme="4" tint="0.79998168889431442"/>
      </top>
      <bottom style="thin">
        <color theme="4" tint="0.79998168889431442"/>
      </bottom>
      <diagonal/>
    </border>
    <border>
      <left style="thin">
        <color indexed="64"/>
      </left>
      <right/>
      <top style="thin">
        <color theme="0" tint="-0.14999847407452621"/>
      </top>
      <bottom style="thin">
        <color theme="0" tint="-0.14999847407452621"/>
      </bottom>
      <diagonal/>
    </border>
    <border>
      <left style="medium">
        <color theme="1" tint="0.499984740745262"/>
      </left>
      <right style="thin">
        <color theme="1" tint="0.499984740745262"/>
      </right>
      <top style="thin">
        <color theme="0"/>
      </top>
      <bottom style="medium">
        <color theme="1" tint="0.499984740745262"/>
      </bottom>
      <diagonal/>
    </border>
    <border>
      <left/>
      <right/>
      <top/>
      <bottom style="thin">
        <color indexed="64"/>
      </bottom>
      <diagonal/>
    </border>
    <border>
      <left style="thin">
        <color indexed="64"/>
      </left>
      <right style="thin">
        <color indexed="64"/>
      </right>
      <top/>
      <bottom/>
      <diagonal/>
    </border>
    <border>
      <left/>
      <right/>
      <top style="medium">
        <color rgb="FF4472C4"/>
      </top>
      <bottom style="medium">
        <color rgb="FF4472C4"/>
      </bottom>
      <diagonal/>
    </border>
    <border>
      <left/>
      <right/>
      <top style="medium">
        <color rgb="FF4472C4"/>
      </top>
      <bottom/>
      <diagonal/>
    </border>
    <border>
      <left/>
      <right/>
      <top/>
      <bottom style="medium">
        <color rgb="FF5B9BD5"/>
      </bottom>
      <diagonal/>
    </border>
    <border>
      <left/>
      <right/>
      <top style="medium">
        <color rgb="FF5B9BD5"/>
      </top>
      <bottom/>
      <diagonal/>
    </border>
    <border>
      <left/>
      <right/>
      <top/>
      <bottom style="medium">
        <color rgb="FF4472C4"/>
      </bottom>
      <diagonal/>
    </border>
    <border>
      <left style="thin">
        <color rgb="FFD9D9D9"/>
      </left>
      <right style="thin">
        <color rgb="FFD9D9D9"/>
      </right>
      <top style="thin">
        <color rgb="FFD9D9D9"/>
      </top>
      <bottom style="thin">
        <color rgb="FFD9D9D9"/>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theme="0" tint="-0.249977111117893"/>
      </top>
      <bottom style="thin">
        <color theme="0" tint="-0.249977111117893"/>
      </bottom>
      <diagonal/>
    </border>
    <border>
      <left style="medium">
        <color theme="1" tint="0.499984740745262"/>
      </left>
      <right/>
      <top style="thin">
        <color theme="0"/>
      </top>
      <bottom style="medium">
        <color theme="1" tint="0.499984740745262"/>
      </bottom>
      <diagonal/>
    </border>
    <border>
      <left style="thin">
        <color theme="0" tint="-0.14999847407452621"/>
      </left>
      <right/>
      <top style="thin">
        <color theme="0" tint="-0.14999847407452621"/>
      </top>
      <bottom style="thin">
        <color theme="0" tint="-0.14999847407452621"/>
      </bottom>
      <diagonal/>
    </border>
    <border>
      <left style="thin">
        <color indexed="64"/>
      </left>
      <right style="thick">
        <color auto="1"/>
      </right>
      <top style="thin">
        <color indexed="64"/>
      </top>
      <bottom style="thick">
        <color auto="1"/>
      </bottom>
      <diagonal/>
    </border>
    <border>
      <left style="thick">
        <color auto="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ck">
        <color auto="1"/>
      </top>
      <bottom style="thick">
        <color auto="1"/>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ck">
        <color auto="1"/>
      </top>
      <bottom/>
      <diagonal/>
    </border>
    <border>
      <left style="thin">
        <color indexed="64"/>
      </left>
      <right style="thin">
        <color indexed="64"/>
      </right>
      <top style="thin">
        <color indexed="64"/>
      </top>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s>
  <cellStyleXfs count="26336">
    <xf numFmtId="0" fontId="0" fillId="0" borderId="0"/>
    <xf numFmtId="0" fontId="703" fillId="3" borderId="0" applyNumberFormat="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4" fillId="0" borderId="0"/>
    <xf numFmtId="0" fontId="704" fillId="0" borderId="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4" fillId="0" borderId="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4" fillId="0" borderId="0"/>
    <xf numFmtId="0" fontId="702" fillId="0" borderId="0"/>
    <xf numFmtId="9" fontId="702" fillId="0" borderId="0" applyFont="0" applyFill="0" applyBorder="0" applyAlignment="0" applyProtection="0"/>
    <xf numFmtId="0" fontId="704" fillId="0" borderId="0"/>
    <xf numFmtId="0" fontId="702" fillId="0" borderId="0"/>
    <xf numFmtId="9" fontId="702" fillId="0" borderId="0" applyFont="0" applyFill="0" applyBorder="0" applyAlignment="0" applyProtection="0"/>
    <xf numFmtId="0" fontId="704" fillId="0" borderId="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1" fillId="0" borderId="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9" fontId="701"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0" fontId="702" fillId="0" borderId="0"/>
    <xf numFmtId="0" fontId="702" fillId="0" borderId="0"/>
    <xf numFmtId="9" fontId="702" fillId="0" borderId="0" applyFont="0" applyFill="0" applyBorder="0" applyAlignment="0" applyProtection="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9" fontId="702" fillId="0" borderId="0" applyFont="0" applyFill="0" applyBorder="0" applyAlignment="0" applyProtection="0"/>
    <xf numFmtId="0" fontId="702" fillId="0" borderId="0"/>
    <xf numFmtId="9" fontId="702" fillId="0" borderId="0" applyFont="0" applyFill="0" applyBorder="0" applyAlignment="0" applyProtection="0"/>
    <xf numFmtId="9" fontId="702" fillId="0" borderId="0" applyFont="0" applyFill="0" applyBorder="0" applyAlignment="0" applyProtection="0"/>
    <xf numFmtId="0" fontId="702" fillId="0" borderId="0"/>
    <xf numFmtId="0" fontId="704"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0" fontId="704"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4" fillId="0" borderId="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1" fillId="0" borderId="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2" fillId="0" borderId="0"/>
    <xf numFmtId="9" fontId="702"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700" fillId="0" borderId="0"/>
    <xf numFmtId="9" fontId="700"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9" fillId="0" borderId="0"/>
    <xf numFmtId="9" fontId="699"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0" fontId="698" fillId="0" borderId="0"/>
    <xf numFmtId="0" fontId="698" fillId="0" borderId="0"/>
    <xf numFmtId="9" fontId="698" fillId="0" borderId="0" applyFont="0" applyFill="0" applyBorder="0" applyAlignment="0" applyProtection="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9" fontId="698" fillId="0" borderId="0" applyFont="0" applyFill="0" applyBorder="0" applyAlignment="0" applyProtection="0"/>
    <xf numFmtId="0" fontId="698" fillId="0" borderId="0"/>
    <xf numFmtId="9" fontId="698" fillId="0" borderId="0" applyFont="0" applyFill="0" applyBorder="0" applyAlignment="0" applyProtection="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8" fillId="0" borderId="0"/>
    <xf numFmtId="9" fontId="698" fillId="0" borderId="0" applyFont="0" applyFill="0" applyBorder="0" applyAlignment="0" applyProtection="0"/>
    <xf numFmtId="0" fontId="697" fillId="0" borderId="0"/>
    <xf numFmtId="9" fontId="697"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6" fillId="0" borderId="0"/>
    <xf numFmtId="9" fontId="696" fillId="0" borderId="0" applyFont="0" applyFill="0" applyBorder="0" applyAlignment="0" applyProtection="0"/>
    <xf numFmtId="0" fontId="695" fillId="0" borderId="0"/>
    <xf numFmtId="9" fontId="695" fillId="0" borderId="0" applyFont="0" applyFill="0" applyBorder="0" applyAlignment="0" applyProtection="0"/>
    <xf numFmtId="43" fontId="701"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4" fillId="0" borderId="0"/>
    <xf numFmtId="9" fontId="694" fillId="0" borderId="0" applyFont="0" applyFill="0" applyBorder="0" applyAlignment="0" applyProtection="0"/>
    <xf numFmtId="0" fontId="693" fillId="0" borderId="0"/>
    <xf numFmtId="9" fontId="693" fillId="0" borderId="0" applyFont="0" applyFill="0" applyBorder="0" applyAlignment="0" applyProtection="0"/>
    <xf numFmtId="0" fontId="692" fillId="0" borderId="0"/>
    <xf numFmtId="9" fontId="692" fillId="0" borderId="0" applyFont="0" applyFill="0" applyBorder="0" applyAlignment="0" applyProtection="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0" fontId="692" fillId="0" borderId="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9" fontId="692" fillId="0" borderId="0" applyFont="0" applyFill="0" applyBorder="0" applyAlignment="0" applyProtection="0"/>
    <xf numFmtId="0" fontId="691" fillId="0" borderId="0"/>
    <xf numFmtId="9" fontId="691" fillId="0" borderId="0" applyFont="0" applyFill="0" applyBorder="0" applyAlignment="0" applyProtection="0"/>
    <xf numFmtId="0" fontId="690" fillId="0" borderId="0"/>
    <xf numFmtId="9" fontId="690" fillId="0" borderId="0" applyFont="0" applyFill="0" applyBorder="0" applyAlignment="0" applyProtection="0"/>
    <xf numFmtId="0" fontId="689" fillId="0" borderId="0"/>
    <xf numFmtId="9" fontId="689" fillId="0" borderId="0" applyFont="0" applyFill="0" applyBorder="0" applyAlignment="0" applyProtection="0"/>
    <xf numFmtId="0" fontId="688" fillId="0" borderId="0"/>
    <xf numFmtId="9" fontId="688" fillId="0" borderId="0" applyFont="0" applyFill="0" applyBorder="0" applyAlignment="0" applyProtection="0"/>
    <xf numFmtId="0" fontId="687" fillId="0" borderId="0"/>
    <xf numFmtId="9" fontId="687" fillId="0" borderId="0" applyFont="0" applyFill="0" applyBorder="0" applyAlignment="0" applyProtection="0"/>
    <xf numFmtId="0" fontId="686" fillId="0" borderId="0"/>
    <xf numFmtId="9" fontId="686" fillId="0" borderId="0" applyFont="0" applyFill="0" applyBorder="0" applyAlignment="0" applyProtection="0"/>
    <xf numFmtId="0" fontId="685" fillId="0" borderId="0"/>
    <xf numFmtId="9" fontId="685" fillId="0" borderId="0" applyFont="0" applyFill="0" applyBorder="0" applyAlignment="0" applyProtection="0"/>
    <xf numFmtId="0" fontId="684" fillId="0" borderId="0"/>
    <xf numFmtId="9" fontId="684" fillId="0" borderId="0" applyFont="0" applyFill="0" applyBorder="0" applyAlignment="0" applyProtection="0"/>
    <xf numFmtId="0" fontId="683" fillId="0" borderId="0"/>
    <xf numFmtId="9" fontId="683" fillId="0" borderId="0" applyFont="0" applyFill="0" applyBorder="0" applyAlignment="0" applyProtection="0"/>
    <xf numFmtId="0" fontId="682" fillId="0" borderId="0"/>
    <xf numFmtId="9" fontId="682" fillId="0" borderId="0" applyFont="0" applyFill="0" applyBorder="0" applyAlignment="0" applyProtection="0"/>
    <xf numFmtId="0" fontId="681" fillId="0" borderId="0"/>
    <xf numFmtId="9" fontId="681" fillId="0" borderId="0" applyFont="0" applyFill="0" applyBorder="0" applyAlignment="0" applyProtection="0"/>
    <xf numFmtId="0" fontId="680" fillId="0" borderId="0"/>
    <xf numFmtId="9" fontId="680" fillId="0" borderId="0" applyFont="0" applyFill="0" applyBorder="0" applyAlignment="0" applyProtection="0"/>
    <xf numFmtId="0" fontId="679" fillId="0" borderId="0"/>
    <xf numFmtId="9" fontId="679" fillId="0" borderId="0" applyFont="0" applyFill="0" applyBorder="0" applyAlignment="0" applyProtection="0"/>
    <xf numFmtId="0" fontId="678" fillId="0" borderId="0"/>
    <xf numFmtId="9" fontId="678" fillId="0" borderId="0" applyFont="0" applyFill="0" applyBorder="0" applyAlignment="0" applyProtection="0"/>
    <xf numFmtId="0" fontId="677" fillId="0" borderId="0"/>
    <xf numFmtId="9" fontId="677" fillId="0" borderId="0" applyFont="0" applyFill="0" applyBorder="0" applyAlignment="0" applyProtection="0"/>
    <xf numFmtId="0" fontId="676" fillId="0" borderId="0"/>
    <xf numFmtId="9" fontId="676" fillId="0" borderId="0" applyFont="0" applyFill="0" applyBorder="0" applyAlignment="0" applyProtection="0"/>
    <xf numFmtId="0" fontId="675" fillId="0" borderId="0"/>
    <xf numFmtId="9" fontId="675" fillId="0" borderId="0" applyFont="0" applyFill="0" applyBorder="0" applyAlignment="0" applyProtection="0"/>
    <xf numFmtId="0" fontId="674" fillId="0" borderId="0"/>
    <xf numFmtId="9" fontId="674" fillId="0" borderId="0" applyFont="0" applyFill="0" applyBorder="0" applyAlignment="0" applyProtection="0"/>
    <xf numFmtId="0" fontId="673" fillId="0" borderId="0"/>
    <xf numFmtId="9" fontId="673" fillId="0" borderId="0" applyFont="0" applyFill="0" applyBorder="0" applyAlignment="0" applyProtection="0"/>
    <xf numFmtId="0" fontId="672" fillId="0" borderId="0"/>
    <xf numFmtId="9" fontId="672" fillId="0" borderId="0" applyFont="0" applyFill="0" applyBorder="0" applyAlignment="0" applyProtection="0"/>
    <xf numFmtId="0" fontId="671" fillId="0" borderId="0"/>
    <xf numFmtId="9" fontId="671" fillId="0" borderId="0" applyFont="0" applyFill="0" applyBorder="0" applyAlignment="0" applyProtection="0"/>
    <xf numFmtId="0" fontId="670" fillId="0" borderId="0"/>
    <xf numFmtId="9" fontId="670" fillId="0" borderId="0" applyFont="0" applyFill="0" applyBorder="0" applyAlignment="0" applyProtection="0"/>
    <xf numFmtId="0" fontId="669" fillId="0" borderId="0"/>
    <xf numFmtId="9" fontId="669" fillId="0" borderId="0" applyFont="0" applyFill="0" applyBorder="0" applyAlignment="0" applyProtection="0"/>
    <xf numFmtId="0" fontId="668" fillId="0" borderId="0"/>
    <xf numFmtId="9" fontId="668" fillId="0" borderId="0" applyFont="0" applyFill="0" applyBorder="0" applyAlignment="0" applyProtection="0"/>
    <xf numFmtId="0" fontId="667" fillId="0" borderId="0"/>
    <xf numFmtId="9" fontId="667" fillId="0" borderId="0" applyFont="0" applyFill="0" applyBorder="0" applyAlignment="0" applyProtection="0"/>
    <xf numFmtId="0" fontId="666" fillId="0" borderId="0"/>
    <xf numFmtId="9" fontId="666" fillId="0" borderId="0" applyFont="0" applyFill="0" applyBorder="0" applyAlignment="0" applyProtection="0"/>
    <xf numFmtId="0" fontId="665" fillId="0" borderId="0"/>
    <xf numFmtId="9" fontId="665" fillId="0" borderId="0" applyFont="0" applyFill="0" applyBorder="0" applyAlignment="0" applyProtection="0"/>
    <xf numFmtId="0" fontId="664" fillId="0" borderId="0"/>
    <xf numFmtId="9" fontId="664" fillId="0" borderId="0" applyFont="0" applyFill="0" applyBorder="0" applyAlignment="0" applyProtection="0"/>
    <xf numFmtId="0" fontId="663" fillId="0" borderId="0"/>
    <xf numFmtId="9" fontId="663" fillId="0" borderId="0" applyFont="0" applyFill="0" applyBorder="0" applyAlignment="0" applyProtection="0"/>
    <xf numFmtId="0" fontId="662" fillId="0" borderId="0"/>
    <xf numFmtId="9" fontId="662" fillId="0" borderId="0" applyFont="0" applyFill="0" applyBorder="0" applyAlignment="0" applyProtection="0"/>
    <xf numFmtId="0" fontId="661" fillId="0" borderId="0"/>
    <xf numFmtId="9" fontId="661" fillId="0" borderId="0" applyFont="0" applyFill="0" applyBorder="0" applyAlignment="0" applyProtection="0"/>
    <xf numFmtId="0" fontId="660" fillId="0" borderId="0"/>
    <xf numFmtId="9" fontId="660" fillId="0" borderId="0" applyFont="0" applyFill="0" applyBorder="0" applyAlignment="0" applyProtection="0"/>
    <xf numFmtId="0" fontId="659" fillId="0" borderId="0"/>
    <xf numFmtId="9" fontId="659" fillId="0" borderId="0" applyFont="0" applyFill="0" applyBorder="0" applyAlignment="0" applyProtection="0"/>
    <xf numFmtId="0" fontId="658" fillId="0" borderId="0"/>
    <xf numFmtId="9" fontId="658" fillId="0" borderId="0" applyFont="0" applyFill="0" applyBorder="0" applyAlignment="0" applyProtection="0"/>
    <xf numFmtId="0" fontId="657" fillId="0" borderId="0"/>
    <xf numFmtId="9" fontId="657" fillId="0" borderId="0" applyFont="0" applyFill="0" applyBorder="0" applyAlignment="0" applyProtection="0"/>
    <xf numFmtId="0" fontId="655" fillId="0" borderId="0"/>
    <xf numFmtId="9" fontId="655" fillId="0" borderId="0" applyFont="0" applyFill="0" applyBorder="0" applyAlignment="0" applyProtection="0"/>
    <xf numFmtId="0" fontId="654" fillId="0" borderId="0"/>
    <xf numFmtId="9" fontId="654" fillId="0" borderId="0" applyFont="0" applyFill="0" applyBorder="0" applyAlignment="0" applyProtection="0"/>
    <xf numFmtId="0" fontId="653" fillId="0" borderId="0"/>
    <xf numFmtId="9" fontId="653" fillId="0" borderId="0" applyFont="0" applyFill="0" applyBorder="0" applyAlignment="0" applyProtection="0"/>
    <xf numFmtId="0" fontId="652" fillId="0" borderId="0"/>
    <xf numFmtId="9" fontId="652" fillId="0" borderId="0" applyFont="0" applyFill="0" applyBorder="0" applyAlignment="0" applyProtection="0"/>
    <xf numFmtId="0" fontId="651" fillId="0" borderId="0"/>
    <xf numFmtId="9" fontId="651" fillId="0" borderId="0" applyFont="0" applyFill="0" applyBorder="0" applyAlignment="0" applyProtection="0"/>
    <xf numFmtId="0" fontId="650" fillId="0" borderId="0"/>
    <xf numFmtId="9" fontId="650" fillId="0" borderId="0" applyFont="0" applyFill="0" applyBorder="0" applyAlignment="0" applyProtection="0"/>
    <xf numFmtId="0" fontId="649" fillId="0" borderId="0"/>
    <xf numFmtId="9" fontId="649" fillId="0" borderId="0" applyFont="0" applyFill="0" applyBorder="0" applyAlignment="0" applyProtection="0"/>
    <xf numFmtId="0" fontId="648" fillId="0" borderId="0"/>
    <xf numFmtId="9" fontId="648" fillId="0" borderId="0" applyFont="0" applyFill="0" applyBorder="0" applyAlignment="0" applyProtection="0"/>
    <xf numFmtId="0" fontId="647" fillId="0" borderId="0"/>
    <xf numFmtId="9" fontId="647" fillId="0" borderId="0" applyFont="0" applyFill="0" applyBorder="0" applyAlignment="0" applyProtection="0"/>
    <xf numFmtId="0" fontId="646" fillId="0" borderId="0"/>
    <xf numFmtId="9" fontId="646" fillId="0" borderId="0" applyFont="0" applyFill="0" applyBorder="0" applyAlignment="0" applyProtection="0"/>
    <xf numFmtId="0" fontId="645" fillId="0" borderId="0"/>
    <xf numFmtId="9" fontId="645" fillId="0" borderId="0" applyFont="0" applyFill="0" applyBorder="0" applyAlignment="0" applyProtection="0"/>
    <xf numFmtId="0" fontId="644" fillId="0" borderId="0"/>
    <xf numFmtId="9" fontId="644" fillId="0" borderId="0" applyFont="0" applyFill="0" applyBorder="0" applyAlignment="0" applyProtection="0"/>
    <xf numFmtId="0" fontId="643" fillId="0" borderId="0"/>
    <xf numFmtId="9" fontId="643" fillId="0" borderId="0" applyFont="0" applyFill="0" applyBorder="0" applyAlignment="0" applyProtection="0"/>
    <xf numFmtId="0" fontId="642" fillId="0" borderId="0"/>
    <xf numFmtId="9" fontId="642" fillId="0" borderId="0" applyFont="0" applyFill="0" applyBorder="0" applyAlignment="0" applyProtection="0"/>
    <xf numFmtId="0" fontId="641" fillId="0" borderId="0"/>
    <xf numFmtId="9" fontId="641" fillId="0" borderId="0" applyFont="0" applyFill="0" applyBorder="0" applyAlignment="0" applyProtection="0"/>
    <xf numFmtId="0" fontId="640" fillId="0" borderId="0"/>
    <xf numFmtId="9" fontId="640" fillId="0" borderId="0" applyFont="0" applyFill="0" applyBorder="0" applyAlignment="0" applyProtection="0"/>
    <xf numFmtId="0" fontId="639" fillId="0" borderId="0"/>
    <xf numFmtId="9" fontId="639" fillId="0" borderId="0" applyFont="0" applyFill="0" applyBorder="0" applyAlignment="0" applyProtection="0"/>
    <xf numFmtId="0" fontId="638" fillId="0" borderId="0"/>
    <xf numFmtId="9" fontId="638" fillId="0" borderId="0" applyFont="0" applyFill="0" applyBorder="0" applyAlignment="0" applyProtection="0"/>
    <xf numFmtId="0" fontId="637" fillId="0" borderId="0"/>
    <xf numFmtId="9" fontId="637" fillId="0" borderId="0" applyFont="0" applyFill="0" applyBorder="0" applyAlignment="0" applyProtection="0"/>
    <xf numFmtId="0" fontId="636" fillId="0" borderId="0"/>
    <xf numFmtId="9" fontId="636" fillId="0" borderId="0" applyFont="0" applyFill="0" applyBorder="0" applyAlignment="0" applyProtection="0"/>
    <xf numFmtId="0" fontId="635" fillId="0" borderId="0"/>
    <xf numFmtId="9" fontId="635" fillId="0" borderId="0" applyFont="0" applyFill="0" applyBorder="0" applyAlignment="0" applyProtection="0"/>
    <xf numFmtId="0" fontId="634" fillId="0" borderId="0"/>
    <xf numFmtId="9" fontId="634" fillId="0" borderId="0" applyFont="0" applyFill="0" applyBorder="0" applyAlignment="0" applyProtection="0"/>
    <xf numFmtId="0" fontId="633" fillId="0" borderId="0"/>
    <xf numFmtId="9" fontId="633" fillId="0" borderId="0" applyFont="0" applyFill="0" applyBorder="0" applyAlignment="0" applyProtection="0"/>
    <xf numFmtId="0" fontId="632" fillId="0" borderId="0"/>
    <xf numFmtId="9" fontId="632" fillId="0" borderId="0" applyFont="0" applyFill="0" applyBorder="0" applyAlignment="0" applyProtection="0"/>
    <xf numFmtId="0" fontId="631" fillId="0" borderId="0"/>
    <xf numFmtId="9" fontId="631" fillId="0" borderId="0" applyFont="0" applyFill="0" applyBorder="0" applyAlignment="0" applyProtection="0"/>
    <xf numFmtId="0" fontId="630" fillId="0" borderId="0"/>
    <xf numFmtId="9" fontId="630" fillId="0" borderId="0" applyFont="0" applyFill="0" applyBorder="0" applyAlignment="0" applyProtection="0"/>
    <xf numFmtId="0" fontId="629" fillId="0" borderId="0"/>
    <xf numFmtId="9" fontId="629" fillId="0" borderId="0" applyFont="0" applyFill="0" applyBorder="0" applyAlignment="0" applyProtection="0"/>
    <xf numFmtId="0" fontId="627" fillId="0" borderId="0"/>
    <xf numFmtId="0" fontId="627" fillId="0" borderId="0"/>
    <xf numFmtId="0" fontId="627" fillId="0" borderId="0"/>
    <xf numFmtId="0" fontId="627" fillId="0" borderId="0"/>
    <xf numFmtId="9" fontId="627" fillId="0" borderId="0" applyFont="0" applyFill="0" applyBorder="0" applyAlignment="0" applyProtection="0"/>
    <xf numFmtId="9" fontId="627" fillId="0" borderId="0" applyFont="0" applyFill="0" applyBorder="0" applyAlignment="0" applyProtection="0"/>
    <xf numFmtId="9" fontId="627" fillId="0" borderId="0" applyFont="0" applyFill="0" applyBorder="0" applyAlignment="0" applyProtection="0"/>
    <xf numFmtId="9" fontId="627" fillId="0" borderId="0" applyFont="0" applyFill="0" applyBorder="0" applyAlignment="0" applyProtection="0"/>
    <xf numFmtId="0" fontId="626" fillId="0" borderId="0"/>
    <xf numFmtId="9" fontId="626" fillId="0" borderId="0" applyFont="0" applyFill="0" applyBorder="0" applyAlignment="0" applyProtection="0"/>
    <xf numFmtId="0" fontId="625" fillId="0" borderId="0"/>
    <xf numFmtId="9" fontId="625" fillId="0" borderId="0" applyFont="0" applyFill="0" applyBorder="0" applyAlignment="0" applyProtection="0"/>
    <xf numFmtId="0" fontId="624" fillId="0" borderId="0"/>
    <xf numFmtId="9" fontId="624" fillId="0" borderId="0" applyFont="0" applyFill="0" applyBorder="0" applyAlignment="0" applyProtection="0"/>
    <xf numFmtId="0" fontId="624" fillId="0" borderId="0"/>
    <xf numFmtId="0" fontId="624" fillId="0" borderId="0"/>
    <xf numFmtId="0" fontId="623" fillId="0" borderId="0"/>
    <xf numFmtId="9" fontId="623" fillId="0" borderId="0" applyFont="0" applyFill="0" applyBorder="0" applyAlignment="0" applyProtection="0"/>
    <xf numFmtId="0" fontId="622" fillId="0" borderId="0"/>
    <xf numFmtId="9" fontId="622" fillId="0" borderId="0" applyFont="0" applyFill="0" applyBorder="0" applyAlignment="0" applyProtection="0"/>
    <xf numFmtId="0" fontId="621" fillId="0" borderId="0"/>
    <xf numFmtId="9" fontId="621" fillId="0" borderId="0" applyFont="0" applyFill="0" applyBorder="0" applyAlignment="0" applyProtection="0"/>
    <xf numFmtId="0" fontId="619" fillId="0" borderId="0"/>
    <xf numFmtId="9" fontId="619" fillId="0" borderId="0" applyFont="0" applyFill="0" applyBorder="0" applyAlignment="0" applyProtection="0"/>
    <xf numFmtId="0" fontId="618" fillId="0" borderId="0"/>
    <xf numFmtId="9" fontId="618" fillId="0" borderId="0" applyFont="0" applyFill="0" applyBorder="0" applyAlignment="0" applyProtection="0"/>
    <xf numFmtId="0" fontId="617" fillId="0" borderId="0"/>
    <xf numFmtId="9" fontId="617" fillId="0" borderId="0" applyFont="0" applyFill="0" applyBorder="0" applyAlignment="0" applyProtection="0"/>
    <xf numFmtId="0" fontId="616" fillId="0" borderId="0"/>
    <xf numFmtId="9" fontId="616" fillId="0" borderId="0" applyFont="0" applyFill="0" applyBorder="0" applyAlignment="0" applyProtection="0"/>
    <xf numFmtId="0" fontId="615" fillId="0" borderId="0"/>
    <xf numFmtId="9" fontId="615" fillId="0" borderId="0" applyFont="0" applyFill="0" applyBorder="0" applyAlignment="0" applyProtection="0"/>
    <xf numFmtId="0" fontId="614" fillId="0" borderId="0"/>
    <xf numFmtId="9" fontId="614" fillId="0" borderId="0" applyFont="0" applyFill="0" applyBorder="0" applyAlignment="0" applyProtection="0"/>
    <xf numFmtId="0" fontId="613" fillId="0" borderId="0"/>
    <xf numFmtId="9" fontId="613" fillId="0" borderId="0" applyFont="0" applyFill="0" applyBorder="0" applyAlignment="0" applyProtection="0"/>
    <xf numFmtId="0" fontId="612" fillId="0" borderId="0"/>
    <xf numFmtId="9" fontId="612" fillId="0" borderId="0" applyFont="0" applyFill="0" applyBorder="0" applyAlignment="0" applyProtection="0"/>
    <xf numFmtId="0" fontId="611" fillId="0" borderId="0"/>
    <xf numFmtId="9" fontId="611" fillId="0" borderId="0" applyFont="0" applyFill="0" applyBorder="0" applyAlignment="0" applyProtection="0"/>
    <xf numFmtId="0" fontId="610" fillId="0" borderId="0"/>
    <xf numFmtId="9" fontId="610" fillId="0" borderId="0" applyFont="0" applyFill="0" applyBorder="0" applyAlignment="0" applyProtection="0"/>
    <xf numFmtId="0" fontId="609" fillId="0" borderId="0"/>
    <xf numFmtId="9" fontId="609" fillId="0" borderId="0" applyFont="0" applyFill="0" applyBorder="0" applyAlignment="0" applyProtection="0"/>
    <xf numFmtId="0" fontId="608" fillId="0" borderId="0"/>
    <xf numFmtId="9" fontId="608" fillId="0" borderId="0" applyFont="0" applyFill="0" applyBorder="0" applyAlignment="0" applyProtection="0"/>
    <xf numFmtId="0" fontId="607" fillId="0" borderId="0"/>
    <xf numFmtId="9" fontId="607" fillId="0" borderId="0" applyFont="0" applyFill="0" applyBorder="0" applyAlignment="0" applyProtection="0"/>
    <xf numFmtId="0" fontId="606" fillId="0" borderId="0"/>
    <xf numFmtId="9" fontId="606" fillId="0" borderId="0" applyFont="0" applyFill="0" applyBorder="0" applyAlignment="0" applyProtection="0"/>
    <xf numFmtId="0" fontId="605" fillId="0" borderId="0"/>
    <xf numFmtId="9" fontId="605" fillId="0" borderId="0" applyFont="0" applyFill="0" applyBorder="0" applyAlignment="0" applyProtection="0"/>
    <xf numFmtId="0" fontId="604" fillId="0" borderId="0"/>
    <xf numFmtId="9" fontId="604" fillId="0" borderId="0" applyFont="0" applyFill="0" applyBorder="0" applyAlignment="0" applyProtection="0"/>
    <xf numFmtId="0" fontId="603" fillId="0" borderId="0"/>
    <xf numFmtId="9" fontId="603" fillId="0" borderId="0" applyFont="0" applyFill="0" applyBorder="0" applyAlignment="0" applyProtection="0"/>
    <xf numFmtId="0" fontId="602" fillId="0" borderId="0"/>
    <xf numFmtId="9" fontId="602" fillId="0" borderId="0" applyFont="0" applyFill="0" applyBorder="0" applyAlignment="0" applyProtection="0"/>
    <xf numFmtId="0" fontId="601" fillId="0" borderId="0"/>
    <xf numFmtId="9" fontId="601" fillId="0" borderId="0" applyFont="0" applyFill="0" applyBorder="0" applyAlignment="0" applyProtection="0"/>
    <xf numFmtId="0" fontId="600" fillId="0" borderId="0"/>
    <xf numFmtId="0" fontId="599" fillId="0" borderId="0"/>
    <xf numFmtId="9" fontId="599" fillId="0" borderId="0" applyFont="0" applyFill="0" applyBorder="0" applyAlignment="0" applyProtection="0"/>
    <xf numFmtId="0" fontId="598" fillId="0" borderId="0"/>
    <xf numFmtId="9" fontId="598" fillId="0" borderId="0" applyFont="0" applyFill="0" applyBorder="0" applyAlignment="0" applyProtection="0"/>
    <xf numFmtId="0" fontId="597" fillId="0" borderId="0"/>
    <xf numFmtId="9" fontId="597" fillId="0" borderId="0" applyFont="0" applyFill="0" applyBorder="0" applyAlignment="0" applyProtection="0"/>
    <xf numFmtId="0" fontId="596" fillId="0" borderId="0"/>
    <xf numFmtId="9" fontId="596" fillId="0" borderId="0" applyFont="0" applyFill="0" applyBorder="0" applyAlignment="0" applyProtection="0"/>
    <xf numFmtId="0" fontId="595" fillId="0" borderId="0"/>
    <xf numFmtId="9" fontId="595" fillId="0" borderId="0" applyFont="0" applyFill="0" applyBorder="0" applyAlignment="0" applyProtection="0"/>
    <xf numFmtId="0" fontId="594" fillId="0" borderId="0"/>
    <xf numFmtId="9" fontId="594" fillId="0" borderId="0" applyFont="0" applyFill="0" applyBorder="0" applyAlignment="0" applyProtection="0"/>
    <xf numFmtId="0" fontId="593" fillId="0" borderId="0"/>
    <xf numFmtId="9" fontId="593" fillId="0" borderId="0" applyFont="0" applyFill="0" applyBorder="0" applyAlignment="0" applyProtection="0"/>
    <xf numFmtId="0" fontId="592" fillId="0" borderId="0"/>
    <xf numFmtId="9" fontId="592" fillId="0" borderId="0" applyFont="0" applyFill="0" applyBorder="0" applyAlignment="0" applyProtection="0"/>
    <xf numFmtId="0" fontId="591" fillId="0" borderId="0"/>
    <xf numFmtId="9" fontId="591" fillId="0" borderId="0" applyFont="0" applyFill="0" applyBorder="0" applyAlignment="0" applyProtection="0"/>
    <xf numFmtId="0" fontId="590" fillId="0" borderId="0"/>
    <xf numFmtId="9" fontId="590" fillId="0" borderId="0" applyFont="0" applyFill="0" applyBorder="0" applyAlignment="0" applyProtection="0"/>
    <xf numFmtId="0" fontId="589" fillId="0" borderId="0"/>
    <xf numFmtId="9" fontId="589" fillId="0" borderId="0" applyFont="0" applyFill="0" applyBorder="0" applyAlignment="0" applyProtection="0"/>
    <xf numFmtId="0" fontId="588" fillId="0" borderId="0"/>
    <xf numFmtId="9" fontId="588" fillId="0" borderId="0" applyFont="0" applyFill="0" applyBorder="0" applyAlignment="0" applyProtection="0"/>
    <xf numFmtId="0" fontId="587" fillId="0" borderId="0"/>
    <xf numFmtId="0" fontId="586" fillId="0" borderId="0"/>
    <xf numFmtId="9" fontId="586" fillId="0" borderId="0" applyFont="0" applyFill="0" applyBorder="0" applyAlignment="0" applyProtection="0"/>
    <xf numFmtId="0" fontId="585" fillId="0" borderId="0"/>
    <xf numFmtId="9" fontId="585" fillId="0" borderId="0" applyFont="0" applyFill="0" applyBorder="0" applyAlignment="0" applyProtection="0"/>
    <xf numFmtId="0" fontId="584" fillId="0" borderId="0"/>
    <xf numFmtId="9" fontId="584" fillId="0" borderId="0" applyFont="0" applyFill="0" applyBorder="0" applyAlignment="0" applyProtection="0"/>
    <xf numFmtId="0" fontId="583" fillId="0" borderId="0"/>
    <xf numFmtId="9" fontId="583" fillId="0" borderId="0" applyFont="0" applyFill="0" applyBorder="0" applyAlignment="0" applyProtection="0"/>
    <xf numFmtId="0" fontId="582" fillId="0" borderId="0"/>
    <xf numFmtId="9" fontId="582" fillId="0" borderId="0" applyFont="0" applyFill="0" applyBorder="0" applyAlignment="0" applyProtection="0"/>
    <xf numFmtId="0" fontId="581" fillId="0" borderId="0"/>
    <xf numFmtId="0" fontId="580" fillId="0" borderId="0"/>
    <xf numFmtId="9" fontId="580" fillId="0" borderId="0" applyFont="0" applyFill="0" applyBorder="0" applyAlignment="0" applyProtection="0"/>
    <xf numFmtId="0" fontId="579" fillId="0" borderId="0"/>
    <xf numFmtId="0" fontId="578" fillId="0" borderId="0"/>
    <xf numFmtId="9" fontId="578" fillId="0" borderId="0" applyFont="0" applyFill="0" applyBorder="0" applyAlignment="0" applyProtection="0"/>
    <xf numFmtId="0" fontId="577" fillId="0" borderId="0"/>
    <xf numFmtId="0" fontId="576" fillId="0" borderId="0"/>
    <xf numFmtId="9" fontId="576" fillId="0" borderId="0" applyFont="0" applyFill="0" applyBorder="0" applyAlignment="0" applyProtection="0"/>
    <xf numFmtId="0" fontId="575" fillId="0" borderId="0"/>
    <xf numFmtId="9" fontId="575" fillId="0" borderId="0" applyFont="0" applyFill="0" applyBorder="0" applyAlignment="0" applyProtection="0"/>
    <xf numFmtId="0" fontId="574" fillId="0" borderId="0"/>
    <xf numFmtId="9" fontId="574" fillId="0" borderId="0" applyFont="0" applyFill="0" applyBorder="0" applyAlignment="0" applyProtection="0"/>
    <xf numFmtId="0" fontId="573" fillId="0" borderId="0"/>
    <xf numFmtId="9" fontId="573" fillId="0" borderId="0" applyFont="0" applyFill="0" applyBorder="0" applyAlignment="0" applyProtection="0"/>
    <xf numFmtId="0" fontId="572" fillId="0" borderId="0"/>
    <xf numFmtId="9" fontId="572" fillId="0" borderId="0" applyFont="0" applyFill="0" applyBorder="0" applyAlignment="0" applyProtection="0"/>
    <xf numFmtId="0" fontId="571" fillId="0" borderId="0"/>
    <xf numFmtId="9" fontId="571" fillId="0" borderId="0" applyFont="0" applyFill="0" applyBorder="0" applyAlignment="0" applyProtection="0"/>
    <xf numFmtId="0" fontId="570" fillId="0" borderId="0"/>
    <xf numFmtId="9" fontId="570" fillId="0" borderId="0" applyFont="0" applyFill="0" applyBorder="0" applyAlignment="0" applyProtection="0"/>
    <xf numFmtId="0" fontId="569" fillId="0" borderId="0"/>
    <xf numFmtId="9" fontId="569" fillId="0" borderId="0" applyFont="0" applyFill="0" applyBorder="0" applyAlignment="0" applyProtection="0"/>
    <xf numFmtId="0" fontId="568" fillId="0" borderId="0"/>
    <xf numFmtId="0" fontId="567" fillId="0" borderId="0"/>
    <xf numFmtId="9" fontId="567" fillId="0" borderId="0" applyFont="0" applyFill="0" applyBorder="0" applyAlignment="0" applyProtection="0"/>
    <xf numFmtId="0" fontId="566" fillId="0" borderId="0"/>
    <xf numFmtId="9" fontId="566" fillId="0" borderId="0" applyFont="0" applyFill="0" applyBorder="0" applyAlignment="0" applyProtection="0"/>
    <xf numFmtId="0" fontId="565" fillId="0" borderId="0"/>
    <xf numFmtId="9" fontId="565" fillId="0" borderId="0" applyFont="0" applyFill="0" applyBorder="0" applyAlignment="0" applyProtection="0"/>
    <xf numFmtId="0" fontId="564" fillId="0" borderId="0"/>
    <xf numFmtId="0" fontId="563" fillId="0" borderId="0"/>
    <xf numFmtId="9" fontId="563" fillId="0" borderId="0" applyFont="0" applyFill="0" applyBorder="0" applyAlignment="0" applyProtection="0"/>
    <xf numFmtId="0" fontId="562" fillId="0" borderId="0"/>
    <xf numFmtId="9" fontId="562" fillId="0" borderId="0" applyFont="0" applyFill="0" applyBorder="0" applyAlignment="0" applyProtection="0"/>
    <xf numFmtId="0" fontId="561" fillId="0" borderId="0"/>
    <xf numFmtId="9" fontId="561" fillId="0" borderId="0" applyFont="0" applyFill="0" applyBorder="0" applyAlignment="0" applyProtection="0"/>
    <xf numFmtId="0" fontId="560" fillId="0" borderId="0"/>
    <xf numFmtId="9" fontId="560" fillId="0" borderId="0" applyFont="0" applyFill="0" applyBorder="0" applyAlignment="0" applyProtection="0"/>
    <xf numFmtId="0" fontId="559" fillId="0" borderId="0"/>
    <xf numFmtId="9" fontId="559" fillId="0" borderId="0" applyFont="0" applyFill="0" applyBorder="0" applyAlignment="0" applyProtection="0"/>
    <xf numFmtId="0" fontId="557" fillId="0" borderId="0"/>
    <xf numFmtId="9" fontId="557" fillId="0" borderId="0" applyFont="0" applyFill="0" applyBorder="0" applyAlignment="0" applyProtection="0"/>
    <xf numFmtId="0" fontId="556" fillId="0" borderId="0"/>
    <xf numFmtId="9" fontId="556" fillId="0" borderId="0" applyFont="0" applyFill="0" applyBorder="0" applyAlignment="0" applyProtection="0"/>
    <xf numFmtId="0" fontId="555" fillId="0" borderId="0"/>
    <xf numFmtId="9" fontId="555" fillId="0" borderId="0" applyFont="0" applyFill="0" applyBorder="0" applyAlignment="0" applyProtection="0"/>
    <xf numFmtId="0" fontId="554" fillId="0" borderId="0"/>
    <xf numFmtId="9" fontId="554" fillId="0" borderId="0" applyFont="0" applyFill="0" applyBorder="0" applyAlignment="0" applyProtection="0"/>
    <xf numFmtId="0" fontId="553" fillId="0" borderId="0"/>
    <xf numFmtId="0" fontId="552" fillId="0" borderId="0"/>
    <xf numFmtId="9" fontId="552" fillId="0" borderId="0" applyFont="0" applyFill="0" applyBorder="0" applyAlignment="0" applyProtection="0"/>
    <xf numFmtId="0" fontId="551" fillId="0" borderId="0"/>
    <xf numFmtId="9" fontId="551" fillId="0" borderId="0" applyFont="0" applyFill="0" applyBorder="0" applyAlignment="0" applyProtection="0"/>
    <xf numFmtId="0" fontId="550" fillId="0" borderId="0"/>
    <xf numFmtId="9" fontId="550" fillId="0" borderId="0" applyFont="0" applyFill="0" applyBorder="0" applyAlignment="0" applyProtection="0"/>
    <xf numFmtId="0" fontId="549" fillId="0" borderId="0"/>
    <xf numFmtId="9" fontId="549" fillId="0" borderId="0" applyFont="0" applyFill="0" applyBorder="0" applyAlignment="0" applyProtection="0"/>
    <xf numFmtId="0" fontId="548" fillId="0" borderId="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0" fontId="547" fillId="0" borderId="0"/>
    <xf numFmtId="0" fontId="547" fillId="0" borderId="0"/>
    <xf numFmtId="9" fontId="547" fillId="0" borderId="0" applyFont="0" applyFill="0" applyBorder="0" applyAlignment="0" applyProtection="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9" fontId="547" fillId="0" borderId="0" applyFont="0" applyFill="0" applyBorder="0" applyAlignment="0" applyProtection="0"/>
    <xf numFmtId="0" fontId="547" fillId="0" borderId="0"/>
    <xf numFmtId="9" fontId="547" fillId="0" borderId="0" applyFont="0" applyFill="0" applyBorder="0" applyAlignment="0" applyProtection="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0" fontId="547" fillId="0" borderId="0"/>
    <xf numFmtId="0" fontId="547" fillId="0" borderId="0"/>
    <xf numFmtId="9" fontId="547" fillId="0" borderId="0" applyFont="0" applyFill="0" applyBorder="0" applyAlignment="0" applyProtection="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9" fontId="547" fillId="0" borderId="0" applyFont="0" applyFill="0" applyBorder="0" applyAlignment="0" applyProtection="0"/>
    <xf numFmtId="0" fontId="547" fillId="0" borderId="0"/>
    <xf numFmtId="9" fontId="547" fillId="0" borderId="0" applyFont="0" applyFill="0" applyBorder="0" applyAlignment="0" applyProtection="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0" fontId="547" fillId="0" borderId="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0" fontId="547" fillId="0" borderId="0"/>
    <xf numFmtId="0" fontId="547" fillId="0" borderId="0"/>
    <xf numFmtId="0" fontId="547" fillId="0" borderId="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0" fontId="547" fillId="0" borderId="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58" fillId="0" borderId="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0" fontId="547" fillId="0" borderId="0"/>
    <xf numFmtId="9" fontId="547" fillId="0" borderId="0" applyFont="0" applyFill="0" applyBorder="0" applyAlignment="0" applyProtection="0"/>
    <xf numFmtId="0" fontId="547" fillId="0" borderId="0"/>
    <xf numFmtId="0" fontId="547" fillId="0" borderId="0"/>
    <xf numFmtId="9" fontId="547" fillId="0" borderId="0" applyFont="0" applyFill="0" applyBorder="0" applyAlignment="0" applyProtection="0"/>
    <xf numFmtId="0" fontId="547" fillId="0" borderId="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9" fontId="547" fillId="0" borderId="0" applyFont="0" applyFill="0" applyBorder="0" applyAlignment="0" applyProtection="0"/>
    <xf numFmtId="0" fontId="547" fillId="0" borderId="0"/>
    <xf numFmtId="0" fontId="547" fillId="0" borderId="0"/>
    <xf numFmtId="9" fontId="547" fillId="0" borderId="0" applyFont="0" applyFill="0" applyBorder="0" applyAlignment="0" applyProtection="0"/>
    <xf numFmtId="0" fontId="546" fillId="0" borderId="0"/>
    <xf numFmtId="0" fontId="545" fillId="0" borderId="0"/>
    <xf numFmtId="0" fontId="544" fillId="0" borderId="0"/>
    <xf numFmtId="0" fontId="543" fillId="0" borderId="0"/>
    <xf numFmtId="9" fontId="543" fillId="0" borderId="0" applyFont="0" applyFill="0" applyBorder="0" applyAlignment="0" applyProtection="0"/>
    <xf numFmtId="0" fontId="542" fillId="0" borderId="0"/>
    <xf numFmtId="9" fontId="542" fillId="0" borderId="0" applyFont="0" applyFill="0" applyBorder="0" applyAlignment="0" applyProtection="0"/>
    <xf numFmtId="0" fontId="541" fillId="0" borderId="0"/>
    <xf numFmtId="9" fontId="541" fillId="0" borderId="0" applyFont="0" applyFill="0" applyBorder="0" applyAlignment="0" applyProtection="0"/>
    <xf numFmtId="0" fontId="540" fillId="0" borderId="0"/>
    <xf numFmtId="9" fontId="540" fillId="0" borderId="0" applyFont="0" applyFill="0" applyBorder="0" applyAlignment="0" applyProtection="0"/>
    <xf numFmtId="0" fontId="538" fillId="0" borderId="0"/>
    <xf numFmtId="9" fontId="538" fillId="0" borderId="0" applyFont="0" applyFill="0" applyBorder="0" applyAlignment="0" applyProtection="0"/>
    <xf numFmtId="0" fontId="537" fillId="0" borderId="0"/>
    <xf numFmtId="9" fontId="537" fillId="0" borderId="0" applyFont="0" applyFill="0" applyBorder="0" applyAlignment="0" applyProtection="0"/>
    <xf numFmtId="0" fontId="536" fillId="0" borderId="0"/>
    <xf numFmtId="9" fontId="536" fillId="0" borderId="0" applyFont="0" applyFill="0" applyBorder="0" applyAlignment="0" applyProtection="0"/>
    <xf numFmtId="0" fontId="533" fillId="0" borderId="0"/>
    <xf numFmtId="9" fontId="533" fillId="0" borderId="0" applyFont="0" applyFill="0" applyBorder="0" applyAlignment="0" applyProtection="0"/>
    <xf numFmtId="0" fontId="532" fillId="0" borderId="0"/>
    <xf numFmtId="9" fontId="532" fillId="0" borderId="0" applyFont="0" applyFill="0" applyBorder="0" applyAlignment="0" applyProtection="0"/>
    <xf numFmtId="0" fontId="526" fillId="0" borderId="0"/>
    <xf numFmtId="9" fontId="526" fillId="0" borderId="0" applyFont="0" applyFill="0" applyBorder="0" applyAlignment="0" applyProtection="0"/>
    <xf numFmtId="0" fontId="525" fillId="0" borderId="0"/>
    <xf numFmtId="9" fontId="525" fillId="0" borderId="0" applyFont="0" applyFill="0" applyBorder="0" applyAlignment="0" applyProtection="0"/>
    <xf numFmtId="0" fontId="521" fillId="0" borderId="0"/>
    <xf numFmtId="9" fontId="521" fillId="0" borderId="0" applyFont="0" applyFill="0" applyBorder="0" applyAlignment="0" applyProtection="0"/>
    <xf numFmtId="0" fontId="520" fillId="0" borderId="0"/>
    <xf numFmtId="9" fontId="520" fillId="0" borderId="0" applyFont="0" applyFill="0" applyBorder="0" applyAlignment="0" applyProtection="0"/>
    <xf numFmtId="0" fontId="518" fillId="0" borderId="0"/>
    <xf numFmtId="9" fontId="518" fillId="0" borderId="0" applyFont="0" applyFill="0" applyBorder="0" applyAlignment="0" applyProtection="0"/>
    <xf numFmtId="0" fontId="516" fillId="0" borderId="0"/>
    <xf numFmtId="9" fontId="516" fillId="0" borderId="0" applyFont="0" applyFill="0" applyBorder="0" applyAlignment="0" applyProtection="0"/>
    <xf numFmtId="0" fontId="515" fillId="0" borderId="0"/>
    <xf numFmtId="9" fontId="515" fillId="0" borderId="0" applyFont="0" applyFill="0" applyBorder="0" applyAlignment="0" applyProtection="0"/>
    <xf numFmtId="0" fontId="513" fillId="0" borderId="0"/>
    <xf numFmtId="9" fontId="513" fillId="0" borderId="0" applyFont="0" applyFill="0" applyBorder="0" applyAlignment="0" applyProtection="0"/>
    <xf numFmtId="0" fontId="512" fillId="0" borderId="0"/>
    <xf numFmtId="9" fontId="512" fillId="0" borderId="0" applyFont="0" applyFill="0" applyBorder="0" applyAlignment="0" applyProtection="0"/>
    <xf numFmtId="0" fontId="511" fillId="0" borderId="0"/>
    <xf numFmtId="9" fontId="511" fillId="0" borderId="0" applyFont="0" applyFill="0" applyBorder="0" applyAlignment="0" applyProtection="0"/>
    <xf numFmtId="0" fontId="510" fillId="0" borderId="0"/>
    <xf numFmtId="9" fontId="510" fillId="0" borderId="0" applyFont="0" applyFill="0" applyBorder="0" applyAlignment="0" applyProtection="0"/>
    <xf numFmtId="0" fontId="509" fillId="0" borderId="0"/>
    <xf numFmtId="9" fontId="509" fillId="0" borderId="0" applyFont="0" applyFill="0" applyBorder="0" applyAlignment="0" applyProtection="0"/>
    <xf numFmtId="0" fontId="508" fillId="0" borderId="0"/>
    <xf numFmtId="9" fontId="508" fillId="0" borderId="0" applyFont="0" applyFill="0" applyBorder="0" applyAlignment="0" applyProtection="0"/>
    <xf numFmtId="0" fontId="507" fillId="0" borderId="0"/>
    <xf numFmtId="9" fontId="507" fillId="0" borderId="0" applyFont="0" applyFill="0" applyBorder="0" applyAlignment="0" applyProtection="0"/>
    <xf numFmtId="0" fontId="506" fillId="0" borderId="0"/>
    <xf numFmtId="9" fontId="506" fillId="0" borderId="0" applyFont="0" applyFill="0" applyBorder="0" applyAlignment="0" applyProtection="0"/>
    <xf numFmtId="0" fontId="505" fillId="0" borderId="0"/>
    <xf numFmtId="9" fontId="505" fillId="0" borderId="0" applyFont="0" applyFill="0" applyBorder="0" applyAlignment="0" applyProtection="0"/>
    <xf numFmtId="0" fontId="504" fillId="0" borderId="0"/>
    <xf numFmtId="9" fontId="504" fillId="0" borderId="0" applyFont="0" applyFill="0" applyBorder="0" applyAlignment="0" applyProtection="0"/>
    <xf numFmtId="0" fontId="503" fillId="0" borderId="0"/>
    <xf numFmtId="9" fontId="503" fillId="0" borderId="0" applyFont="0" applyFill="0" applyBorder="0" applyAlignment="0" applyProtection="0"/>
    <xf numFmtId="0" fontId="502" fillId="0" borderId="0"/>
    <xf numFmtId="9" fontId="502" fillId="0" borderId="0" applyFont="0" applyFill="0" applyBorder="0" applyAlignment="0" applyProtection="0"/>
    <xf numFmtId="0" fontId="501" fillId="0" borderId="0"/>
    <xf numFmtId="9" fontId="501" fillId="0" borderId="0" applyFont="0" applyFill="0" applyBorder="0" applyAlignment="0" applyProtection="0"/>
    <xf numFmtId="0" fontId="500" fillId="0" borderId="0"/>
    <xf numFmtId="0" fontId="499" fillId="0" borderId="0"/>
    <xf numFmtId="9" fontId="499" fillId="0" borderId="0" applyFont="0" applyFill="0" applyBorder="0" applyAlignment="0" applyProtection="0"/>
    <xf numFmtId="0" fontId="498" fillId="0" borderId="0"/>
    <xf numFmtId="9" fontId="498" fillId="0" borderId="0" applyFont="0" applyFill="0" applyBorder="0" applyAlignment="0" applyProtection="0"/>
    <xf numFmtId="0" fontId="497" fillId="0" borderId="0"/>
    <xf numFmtId="9" fontId="497" fillId="0" borderId="0" applyFont="0" applyFill="0" applyBorder="0" applyAlignment="0" applyProtection="0"/>
    <xf numFmtId="0" fontId="496" fillId="0" borderId="0"/>
    <xf numFmtId="9" fontId="496" fillId="0" borderId="0" applyFont="0" applyFill="0" applyBorder="0" applyAlignment="0" applyProtection="0"/>
    <xf numFmtId="0" fontId="495" fillId="0" borderId="0"/>
    <xf numFmtId="9" fontId="495" fillId="0" borderId="0" applyFont="0" applyFill="0" applyBorder="0" applyAlignment="0" applyProtection="0"/>
    <xf numFmtId="0" fontId="494" fillId="0" borderId="0"/>
    <xf numFmtId="9" fontId="494" fillId="0" borderId="0" applyFont="0" applyFill="0" applyBorder="0" applyAlignment="0" applyProtection="0"/>
    <xf numFmtId="0" fontId="493" fillId="0" borderId="0"/>
    <xf numFmtId="9" fontId="493" fillId="0" borderId="0" applyFont="0" applyFill="0" applyBorder="0" applyAlignment="0" applyProtection="0"/>
    <xf numFmtId="0" fontId="492" fillId="0" borderId="0"/>
    <xf numFmtId="9" fontId="492" fillId="0" borderId="0" applyFont="0" applyFill="0" applyBorder="0" applyAlignment="0" applyProtection="0"/>
    <xf numFmtId="0" fontId="491" fillId="0" borderId="0"/>
    <xf numFmtId="9" fontId="491" fillId="0" borderId="0" applyFont="0" applyFill="0" applyBorder="0" applyAlignment="0" applyProtection="0"/>
    <xf numFmtId="0" fontId="490" fillId="0" borderId="0"/>
    <xf numFmtId="9" fontId="490" fillId="0" borderId="0" applyFont="0" applyFill="0" applyBorder="0" applyAlignment="0" applyProtection="0"/>
    <xf numFmtId="0" fontId="489" fillId="0" borderId="0"/>
    <xf numFmtId="9" fontId="489" fillId="0" borderId="0" applyFont="0" applyFill="0" applyBorder="0" applyAlignment="0" applyProtection="0"/>
    <xf numFmtId="0" fontId="488" fillId="0" borderId="0"/>
    <xf numFmtId="9" fontId="488" fillId="0" borderId="0" applyFont="0" applyFill="0" applyBorder="0" applyAlignment="0" applyProtection="0"/>
    <xf numFmtId="0" fontId="487" fillId="0" borderId="0"/>
    <xf numFmtId="9" fontId="487" fillId="0" borderId="0" applyFont="0" applyFill="0" applyBorder="0" applyAlignment="0" applyProtection="0"/>
    <xf numFmtId="0" fontId="486" fillId="0" borderId="0"/>
    <xf numFmtId="9" fontId="486" fillId="0" borderId="0" applyFont="0" applyFill="0" applyBorder="0" applyAlignment="0" applyProtection="0"/>
    <xf numFmtId="0" fontId="485" fillId="0" borderId="0"/>
    <xf numFmtId="9" fontId="485" fillId="0" borderId="0" applyFont="0" applyFill="0" applyBorder="0" applyAlignment="0" applyProtection="0"/>
    <xf numFmtId="0" fontId="484" fillId="0" borderId="0"/>
    <xf numFmtId="9" fontId="484" fillId="0" borderId="0" applyFont="0" applyFill="0" applyBorder="0" applyAlignment="0" applyProtection="0"/>
    <xf numFmtId="0" fontId="483" fillId="0" borderId="0"/>
    <xf numFmtId="9" fontId="483" fillId="0" borderId="0" applyFont="0" applyFill="0" applyBorder="0" applyAlignment="0" applyProtection="0"/>
    <xf numFmtId="0" fontId="482" fillId="0" borderId="0"/>
    <xf numFmtId="9" fontId="482" fillId="0" borderId="0" applyFont="0" applyFill="0" applyBorder="0" applyAlignment="0" applyProtection="0"/>
    <xf numFmtId="0" fontId="481" fillId="0" borderId="0"/>
    <xf numFmtId="9" fontId="481" fillId="0" borderId="0" applyFont="0" applyFill="0" applyBorder="0" applyAlignment="0" applyProtection="0"/>
    <xf numFmtId="0" fontId="480" fillId="0" borderId="0"/>
    <xf numFmtId="9" fontId="480" fillId="0" borderId="0" applyFont="0" applyFill="0" applyBorder="0" applyAlignment="0" applyProtection="0"/>
    <xf numFmtId="0" fontId="479" fillId="0" borderId="0"/>
    <xf numFmtId="9" fontId="479" fillId="0" borderId="0" applyFont="0" applyFill="0" applyBorder="0" applyAlignment="0" applyProtection="0"/>
    <xf numFmtId="0" fontId="478" fillId="0" borderId="0"/>
    <xf numFmtId="9" fontId="478" fillId="0" borderId="0" applyFont="0" applyFill="0" applyBorder="0" applyAlignment="0" applyProtection="0"/>
    <xf numFmtId="0" fontId="477" fillId="0" borderId="0"/>
    <xf numFmtId="9" fontId="477" fillId="0" borderId="0" applyFont="0" applyFill="0" applyBorder="0" applyAlignment="0" applyProtection="0"/>
    <xf numFmtId="0" fontId="476" fillId="0" borderId="0"/>
    <xf numFmtId="9" fontId="476" fillId="0" borderId="0" applyFont="0" applyFill="0" applyBorder="0" applyAlignment="0" applyProtection="0"/>
    <xf numFmtId="0" fontId="475" fillId="0" borderId="0"/>
    <xf numFmtId="9" fontId="475" fillId="0" borderId="0" applyFont="0" applyFill="0" applyBorder="0" applyAlignment="0" applyProtection="0"/>
    <xf numFmtId="0" fontId="474" fillId="0" borderId="0"/>
    <xf numFmtId="9" fontId="474" fillId="0" borderId="0" applyFont="0" applyFill="0" applyBorder="0" applyAlignment="0" applyProtection="0"/>
    <xf numFmtId="0" fontId="473" fillId="0" borderId="0"/>
    <xf numFmtId="9" fontId="473" fillId="0" borderId="0" applyFont="0" applyFill="0" applyBorder="0" applyAlignment="0" applyProtection="0"/>
    <xf numFmtId="0" fontId="472" fillId="0" borderId="0"/>
    <xf numFmtId="9" fontId="472" fillId="0" borderId="0" applyFont="0" applyFill="0" applyBorder="0" applyAlignment="0" applyProtection="0"/>
    <xf numFmtId="0" fontId="471" fillId="0" borderId="0"/>
    <xf numFmtId="9" fontId="471" fillId="0" borderId="0" applyFont="0" applyFill="0" applyBorder="0" applyAlignment="0" applyProtection="0"/>
    <xf numFmtId="0" fontId="470" fillId="0" borderId="0"/>
    <xf numFmtId="9" fontId="470" fillId="0" borderId="0" applyFont="0" applyFill="0" applyBorder="0" applyAlignment="0" applyProtection="0"/>
    <xf numFmtId="0" fontId="469" fillId="0" borderId="0"/>
    <xf numFmtId="9" fontId="469" fillId="0" borderId="0" applyFont="0" applyFill="0" applyBorder="0" applyAlignment="0" applyProtection="0"/>
    <xf numFmtId="0" fontId="468" fillId="0" borderId="0"/>
    <xf numFmtId="9" fontId="468" fillId="0" borderId="0" applyFont="0" applyFill="0" applyBorder="0" applyAlignment="0" applyProtection="0"/>
    <xf numFmtId="0" fontId="467" fillId="0" borderId="0"/>
    <xf numFmtId="9" fontId="467" fillId="0" borderId="0" applyFont="0" applyFill="0" applyBorder="0" applyAlignment="0" applyProtection="0"/>
    <xf numFmtId="0" fontId="466" fillId="0" borderId="0"/>
    <xf numFmtId="9" fontId="466" fillId="0" borderId="0" applyFont="0" applyFill="0" applyBorder="0" applyAlignment="0" applyProtection="0"/>
    <xf numFmtId="0" fontId="465" fillId="0" borderId="0"/>
    <xf numFmtId="9" fontId="465" fillId="0" borderId="0" applyFont="0" applyFill="0" applyBorder="0" applyAlignment="0" applyProtection="0"/>
    <xf numFmtId="0" fontId="464" fillId="0" borderId="0"/>
    <xf numFmtId="9" fontId="464" fillId="0" borderId="0" applyFont="0" applyFill="0" applyBorder="0" applyAlignment="0" applyProtection="0"/>
    <xf numFmtId="0" fontId="463" fillId="0" borderId="0"/>
    <xf numFmtId="9" fontId="463" fillId="0" borderId="0" applyFont="0" applyFill="0" applyBorder="0" applyAlignment="0" applyProtection="0"/>
    <xf numFmtId="0" fontId="462" fillId="0" borderId="0"/>
    <xf numFmtId="9" fontId="462" fillId="0" borderId="0" applyFont="0" applyFill="0" applyBorder="0" applyAlignment="0" applyProtection="0"/>
    <xf numFmtId="0" fontId="461" fillId="0" borderId="0"/>
    <xf numFmtId="9" fontId="461" fillId="0" borderId="0" applyFont="0" applyFill="0" applyBorder="0" applyAlignment="0" applyProtection="0"/>
    <xf numFmtId="0" fontId="460" fillId="0" borderId="0"/>
    <xf numFmtId="9" fontId="460" fillId="0" borderId="0" applyFont="0" applyFill="0" applyBorder="0" applyAlignment="0" applyProtection="0"/>
    <xf numFmtId="0" fontId="459" fillId="0" borderId="0"/>
    <xf numFmtId="9" fontId="459" fillId="0" borderId="0" applyFont="0" applyFill="0" applyBorder="0" applyAlignment="0" applyProtection="0"/>
    <xf numFmtId="0" fontId="458" fillId="0" borderId="0"/>
    <xf numFmtId="9" fontId="458" fillId="0" borderId="0" applyFont="0" applyFill="0" applyBorder="0" applyAlignment="0" applyProtection="0"/>
    <xf numFmtId="0" fontId="457" fillId="0" borderId="0"/>
    <xf numFmtId="9" fontId="457" fillId="0" borderId="0" applyFont="0" applyFill="0" applyBorder="0" applyAlignment="0" applyProtection="0"/>
    <xf numFmtId="0" fontId="456" fillId="0" borderId="0"/>
    <xf numFmtId="9" fontId="456" fillId="0" borderId="0" applyFont="0" applyFill="0" applyBorder="0" applyAlignment="0" applyProtection="0"/>
    <xf numFmtId="0" fontId="455" fillId="0" borderId="0"/>
    <xf numFmtId="9" fontId="455" fillId="0" borderId="0" applyFont="0" applyFill="0" applyBorder="0" applyAlignment="0" applyProtection="0"/>
    <xf numFmtId="0" fontId="454" fillId="0" borderId="0"/>
    <xf numFmtId="9" fontId="454" fillId="0" borderId="0" applyFont="0" applyFill="0" applyBorder="0" applyAlignment="0" applyProtection="0"/>
    <xf numFmtId="0" fontId="453" fillId="0" borderId="0"/>
    <xf numFmtId="9" fontId="453" fillId="0" borderId="0" applyFont="0" applyFill="0" applyBorder="0" applyAlignment="0" applyProtection="0"/>
    <xf numFmtId="0" fontId="452" fillId="0" borderId="0"/>
    <xf numFmtId="9" fontId="452" fillId="0" borderId="0" applyFont="0" applyFill="0" applyBorder="0" applyAlignment="0" applyProtection="0"/>
    <xf numFmtId="0" fontId="451" fillId="0" borderId="0"/>
    <xf numFmtId="9" fontId="451" fillId="0" borderId="0" applyFont="0" applyFill="0" applyBorder="0" applyAlignment="0" applyProtection="0"/>
    <xf numFmtId="0" fontId="450" fillId="0" borderId="0"/>
    <xf numFmtId="9" fontId="450" fillId="0" borderId="0" applyFont="0" applyFill="0" applyBorder="0" applyAlignment="0" applyProtection="0"/>
    <xf numFmtId="0" fontId="449" fillId="0" borderId="0"/>
    <xf numFmtId="9" fontId="449" fillId="0" borderId="0" applyFont="0" applyFill="0" applyBorder="0" applyAlignment="0" applyProtection="0"/>
    <xf numFmtId="0" fontId="448" fillId="0" borderId="0"/>
    <xf numFmtId="9" fontId="448" fillId="0" borderId="0" applyFont="0" applyFill="0" applyBorder="0" applyAlignment="0" applyProtection="0"/>
    <xf numFmtId="0" fontId="447" fillId="0" borderId="0"/>
    <xf numFmtId="9" fontId="447" fillId="0" borderId="0" applyFont="0" applyFill="0" applyBorder="0" applyAlignment="0" applyProtection="0"/>
    <xf numFmtId="0" fontId="446" fillId="0" borderId="0"/>
    <xf numFmtId="9" fontId="446" fillId="0" borderId="0" applyFont="0" applyFill="0" applyBorder="0" applyAlignment="0" applyProtection="0"/>
    <xf numFmtId="0" fontId="445" fillId="0" borderId="0"/>
    <xf numFmtId="9" fontId="445" fillId="0" borderId="0" applyFont="0" applyFill="0" applyBorder="0" applyAlignment="0" applyProtection="0"/>
    <xf numFmtId="0" fontId="444" fillId="0" borderId="0"/>
    <xf numFmtId="9" fontId="444" fillId="0" borderId="0" applyFont="0" applyFill="0" applyBorder="0" applyAlignment="0" applyProtection="0"/>
    <xf numFmtId="0" fontId="443" fillId="0" borderId="0"/>
    <xf numFmtId="9" fontId="443" fillId="0" borderId="0" applyFont="0" applyFill="0" applyBorder="0" applyAlignment="0" applyProtection="0"/>
    <xf numFmtId="0" fontId="442" fillId="0" borderId="0"/>
    <xf numFmtId="9" fontId="442" fillId="0" borderId="0" applyFont="0" applyFill="0" applyBorder="0" applyAlignment="0" applyProtection="0"/>
    <xf numFmtId="0" fontId="441" fillId="0" borderId="0"/>
    <xf numFmtId="9" fontId="441" fillId="0" borderId="0" applyFont="0" applyFill="0" applyBorder="0" applyAlignment="0" applyProtection="0"/>
    <xf numFmtId="0" fontId="440" fillId="0" borderId="0"/>
    <xf numFmtId="0" fontId="439" fillId="0" borderId="0"/>
    <xf numFmtId="9" fontId="439" fillId="0" borderId="0" applyFont="0" applyFill="0" applyBorder="0" applyAlignment="0" applyProtection="0"/>
    <xf numFmtId="0" fontId="438" fillId="0" borderId="0"/>
    <xf numFmtId="9" fontId="438" fillId="0" borderId="0" applyFont="0" applyFill="0" applyBorder="0" applyAlignment="0" applyProtection="0"/>
    <xf numFmtId="0" fontId="437" fillId="0" borderId="0"/>
    <xf numFmtId="9" fontId="437" fillId="0" borderId="0" applyFont="0" applyFill="0" applyBorder="0" applyAlignment="0" applyProtection="0"/>
    <xf numFmtId="0" fontId="436" fillId="0" borderId="0"/>
    <xf numFmtId="9" fontId="436" fillId="0" borderId="0" applyFont="0" applyFill="0" applyBorder="0" applyAlignment="0" applyProtection="0"/>
    <xf numFmtId="0" fontId="435" fillId="0" borderId="0"/>
    <xf numFmtId="9" fontId="435" fillId="0" borderId="0" applyFont="0" applyFill="0" applyBorder="0" applyAlignment="0" applyProtection="0"/>
    <xf numFmtId="0" fontId="434" fillId="0" borderId="0"/>
    <xf numFmtId="9" fontId="434" fillId="0" borderId="0" applyFont="0" applyFill="0" applyBorder="0" applyAlignment="0" applyProtection="0"/>
    <xf numFmtId="0" fontId="433" fillId="0" borderId="0"/>
    <xf numFmtId="9" fontId="433" fillId="0" borderId="0" applyFont="0" applyFill="0" applyBorder="0" applyAlignment="0" applyProtection="0"/>
    <xf numFmtId="0" fontId="432" fillId="0" borderId="0"/>
    <xf numFmtId="9" fontId="432" fillId="0" borderId="0" applyFont="0" applyFill="0" applyBorder="0" applyAlignment="0" applyProtection="0"/>
    <xf numFmtId="0" fontId="431" fillId="0" borderId="0"/>
    <xf numFmtId="9" fontId="431" fillId="0" borderId="0" applyFont="0" applyFill="0" applyBorder="0" applyAlignment="0" applyProtection="0"/>
    <xf numFmtId="0" fontId="430" fillId="0" borderId="0"/>
    <xf numFmtId="9" fontId="430" fillId="0" borderId="0" applyFont="0" applyFill="0" applyBorder="0" applyAlignment="0" applyProtection="0"/>
    <xf numFmtId="0" fontId="429" fillId="0" borderId="0"/>
    <xf numFmtId="9" fontId="429" fillId="0" borderId="0" applyFont="0" applyFill="0" applyBorder="0" applyAlignment="0" applyProtection="0"/>
    <xf numFmtId="0" fontId="428" fillId="0" borderId="0"/>
    <xf numFmtId="9" fontId="428" fillId="0" borderId="0" applyFont="0" applyFill="0" applyBorder="0" applyAlignment="0" applyProtection="0"/>
    <xf numFmtId="0" fontId="427" fillId="0" borderId="0"/>
    <xf numFmtId="9" fontId="427" fillId="0" borderId="0" applyFont="0" applyFill="0" applyBorder="0" applyAlignment="0" applyProtection="0"/>
    <xf numFmtId="0" fontId="426" fillId="0" borderId="0"/>
    <xf numFmtId="9" fontId="426" fillId="0" borderId="0" applyFont="0" applyFill="0" applyBorder="0" applyAlignment="0" applyProtection="0"/>
    <xf numFmtId="0" fontId="425" fillId="0" borderId="0"/>
    <xf numFmtId="9" fontId="425" fillId="0" borderId="0" applyFont="0" applyFill="0" applyBorder="0" applyAlignment="0" applyProtection="0"/>
    <xf numFmtId="0" fontId="425" fillId="0" borderId="0"/>
    <xf numFmtId="0" fontId="701" fillId="0" borderId="0"/>
    <xf numFmtId="0" fontId="424" fillId="0" borderId="0"/>
    <xf numFmtId="9" fontId="424" fillId="0" borderId="0" applyFont="0" applyFill="0" applyBorder="0" applyAlignment="0" applyProtection="0"/>
    <xf numFmtId="0" fontId="424" fillId="0" borderId="0"/>
    <xf numFmtId="0" fontId="423" fillId="0" borderId="0"/>
    <xf numFmtId="9" fontId="423" fillId="0" borderId="0" applyFont="0" applyFill="0" applyBorder="0" applyAlignment="0" applyProtection="0"/>
    <xf numFmtId="0" fontId="423" fillId="0" borderId="0"/>
    <xf numFmtId="0" fontId="422" fillId="0" borderId="0"/>
    <xf numFmtId="9" fontId="422" fillId="0" borderId="0" applyFont="0" applyFill="0" applyBorder="0" applyAlignment="0" applyProtection="0"/>
    <xf numFmtId="0" fontId="422" fillId="0" borderId="0"/>
    <xf numFmtId="0" fontId="421" fillId="0" borderId="0"/>
    <xf numFmtId="9" fontId="421" fillId="0" borderId="0" applyFont="0" applyFill="0" applyBorder="0" applyAlignment="0" applyProtection="0"/>
    <xf numFmtId="0" fontId="420" fillId="0" borderId="0"/>
    <xf numFmtId="0" fontId="419" fillId="0" borderId="0"/>
    <xf numFmtId="9" fontId="419" fillId="0" borderId="0" applyFont="0" applyFill="0" applyBorder="0" applyAlignment="0" applyProtection="0"/>
    <xf numFmtId="0" fontId="419" fillId="0" borderId="0"/>
    <xf numFmtId="0" fontId="418" fillId="0" borderId="0"/>
    <xf numFmtId="9" fontId="418" fillId="0" borderId="0" applyFont="0" applyFill="0" applyBorder="0" applyAlignment="0" applyProtection="0"/>
    <xf numFmtId="0" fontId="417" fillId="0" borderId="0"/>
    <xf numFmtId="9" fontId="417" fillId="0" borderId="0" applyFont="0" applyFill="0" applyBorder="0" applyAlignment="0" applyProtection="0"/>
    <xf numFmtId="0" fontId="417" fillId="0" borderId="0"/>
    <xf numFmtId="0" fontId="416" fillId="0" borderId="0"/>
    <xf numFmtId="9" fontId="416" fillId="0" borderId="0" applyFont="0" applyFill="0" applyBorder="0" applyAlignment="0" applyProtection="0"/>
    <xf numFmtId="0" fontId="415" fillId="0" borderId="0"/>
    <xf numFmtId="9" fontId="415" fillId="0" borderId="0" applyFont="0" applyFill="0" applyBorder="0" applyAlignment="0" applyProtection="0"/>
    <xf numFmtId="0" fontId="415" fillId="0" borderId="0"/>
    <xf numFmtId="0" fontId="414" fillId="0" borderId="0"/>
    <xf numFmtId="0" fontId="413" fillId="0" borderId="0"/>
    <xf numFmtId="9" fontId="413" fillId="0" borderId="0" applyFont="0" applyFill="0" applyBorder="0" applyAlignment="0" applyProtection="0"/>
    <xf numFmtId="0" fontId="413" fillId="0" borderId="0"/>
    <xf numFmtId="0" fontId="412" fillId="0" borderId="0"/>
    <xf numFmtId="9" fontId="412" fillId="0" borderId="0" applyFont="0" applyFill="0" applyBorder="0" applyAlignment="0" applyProtection="0"/>
    <xf numFmtId="0" fontId="411" fillId="0" borderId="0"/>
    <xf numFmtId="9" fontId="411" fillId="0" borderId="0" applyFont="0" applyFill="0" applyBorder="0" applyAlignment="0" applyProtection="0"/>
    <xf numFmtId="0" fontId="411" fillId="0" borderId="0"/>
    <xf numFmtId="0" fontId="410" fillId="0" borderId="0"/>
    <xf numFmtId="9" fontId="410" fillId="0" borderId="0" applyFont="0" applyFill="0" applyBorder="0" applyAlignment="0" applyProtection="0"/>
    <xf numFmtId="0" fontId="410" fillId="0" borderId="0"/>
    <xf numFmtId="0" fontId="409" fillId="0" borderId="0"/>
    <xf numFmtId="9" fontId="409" fillId="0" borderId="0" applyFont="0" applyFill="0" applyBorder="0" applyAlignment="0" applyProtection="0"/>
    <xf numFmtId="0" fontId="409" fillId="0" borderId="0"/>
    <xf numFmtId="0" fontId="408" fillId="0" borderId="0"/>
    <xf numFmtId="9" fontId="408" fillId="0" borderId="0" applyFont="0" applyFill="0" applyBorder="0" applyAlignment="0" applyProtection="0"/>
    <xf numFmtId="0" fontId="407" fillId="0" borderId="0"/>
    <xf numFmtId="9" fontId="407" fillId="0" borderId="0" applyFont="0" applyFill="0" applyBorder="0" applyAlignment="0" applyProtection="0"/>
    <xf numFmtId="0" fontId="407" fillId="0" borderId="0"/>
    <xf numFmtId="0" fontId="406" fillId="0" borderId="0"/>
    <xf numFmtId="9" fontId="406" fillId="0" borderId="0" applyFont="0" applyFill="0" applyBorder="0" applyAlignment="0" applyProtection="0"/>
    <xf numFmtId="0" fontId="405" fillId="0" borderId="0"/>
    <xf numFmtId="9" fontId="405" fillId="0" borderId="0" applyFont="0" applyFill="0" applyBorder="0" applyAlignment="0" applyProtection="0"/>
    <xf numFmtId="0" fontId="404" fillId="0" borderId="0"/>
    <xf numFmtId="9" fontId="404" fillId="0" borderId="0" applyFont="0" applyFill="0" applyBorder="0" applyAlignment="0" applyProtection="0"/>
    <xf numFmtId="0" fontId="403" fillId="0" borderId="0"/>
    <xf numFmtId="9" fontId="403" fillId="0" borderId="0" applyFont="0" applyFill="0" applyBorder="0" applyAlignment="0" applyProtection="0"/>
    <xf numFmtId="0" fontId="403" fillId="0" borderId="0"/>
    <xf numFmtId="0" fontId="402" fillId="0" borderId="0"/>
    <xf numFmtId="9" fontId="402" fillId="0" borderId="0" applyFont="0" applyFill="0" applyBorder="0" applyAlignment="0" applyProtection="0"/>
    <xf numFmtId="0" fontId="401" fillId="0" borderId="0"/>
    <xf numFmtId="9" fontId="401" fillId="0" borderId="0" applyFont="0" applyFill="0" applyBorder="0" applyAlignment="0" applyProtection="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514" fillId="0" borderId="0"/>
    <xf numFmtId="0" fontId="514"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9" fontId="401" fillId="0" borderId="0" applyFont="0" applyFill="0" applyBorder="0" applyAlignment="0" applyProtection="0"/>
    <xf numFmtId="0" fontId="400" fillId="0" borderId="0"/>
    <xf numFmtId="9" fontId="400" fillId="0" borderId="0" applyFont="0" applyFill="0" applyBorder="0" applyAlignment="0" applyProtection="0"/>
    <xf numFmtId="0" fontId="399" fillId="0" borderId="0"/>
    <xf numFmtId="9" fontId="399" fillId="0" borderId="0" applyFont="0" applyFill="0" applyBorder="0" applyAlignment="0" applyProtection="0"/>
    <xf numFmtId="0" fontId="398" fillId="0" borderId="0"/>
    <xf numFmtId="9" fontId="398" fillId="0" borderId="0" applyFont="0" applyFill="0" applyBorder="0" applyAlignment="0" applyProtection="0"/>
    <xf numFmtId="0" fontId="397" fillId="0" borderId="0"/>
    <xf numFmtId="9" fontId="397" fillId="0" borderId="0" applyFont="0" applyFill="0" applyBorder="0" applyAlignment="0" applyProtection="0"/>
    <xf numFmtId="0" fontId="397" fillId="0" borderId="0"/>
    <xf numFmtId="0" fontId="396" fillId="0" borderId="0"/>
    <xf numFmtId="9" fontId="396" fillId="0" borderId="0" applyFont="0" applyFill="0" applyBorder="0" applyAlignment="0" applyProtection="0"/>
    <xf numFmtId="0" fontId="395" fillId="0" borderId="0"/>
    <xf numFmtId="9" fontId="395" fillId="0" borderId="0" applyFont="0" applyFill="0" applyBorder="0" applyAlignment="0" applyProtection="0"/>
    <xf numFmtId="0" fontId="395" fillId="0" borderId="0"/>
    <xf numFmtId="0" fontId="394" fillId="0" borderId="0"/>
    <xf numFmtId="9" fontId="394" fillId="0" borderId="0" applyFont="0" applyFill="0" applyBorder="0" applyAlignment="0" applyProtection="0"/>
    <xf numFmtId="0" fontId="394" fillId="0" borderId="0"/>
    <xf numFmtId="0" fontId="393" fillId="0" borderId="0"/>
    <xf numFmtId="9" fontId="393" fillId="0" borderId="0" applyFont="0" applyFill="0" applyBorder="0" applyAlignment="0" applyProtection="0"/>
    <xf numFmtId="0" fontId="393" fillId="0" borderId="0"/>
    <xf numFmtId="0" fontId="392" fillId="0" borderId="0"/>
    <xf numFmtId="0" fontId="392" fillId="0" borderId="0"/>
    <xf numFmtId="9" fontId="392" fillId="0" borderId="0" applyFont="0" applyFill="0" applyBorder="0" applyAlignment="0" applyProtection="0"/>
    <xf numFmtId="0" fontId="391" fillId="0" borderId="0"/>
    <xf numFmtId="9" fontId="391" fillId="0" borderId="0" applyFont="0" applyFill="0" applyBorder="0" applyAlignment="0" applyProtection="0"/>
    <xf numFmtId="0" fontId="390" fillId="0" borderId="0"/>
    <xf numFmtId="0" fontId="390" fillId="0" borderId="0"/>
    <xf numFmtId="9" fontId="390" fillId="0" borderId="0" applyFont="0" applyFill="0" applyBorder="0" applyAlignment="0" applyProtection="0"/>
    <xf numFmtId="0" fontId="389" fillId="0" borderId="0"/>
    <xf numFmtId="9" fontId="389" fillId="0" borderId="0" applyFont="0" applyFill="0" applyBorder="0" applyAlignment="0" applyProtection="0"/>
    <xf numFmtId="0" fontId="388" fillId="0" borderId="0"/>
    <xf numFmtId="9" fontId="388" fillId="0" borderId="0" applyFont="0" applyFill="0" applyBorder="0" applyAlignment="0" applyProtection="0"/>
    <xf numFmtId="0" fontId="387" fillId="0" borderId="0"/>
    <xf numFmtId="9" fontId="387" fillId="0" borderId="0" applyFont="0" applyFill="0" applyBorder="0" applyAlignment="0" applyProtection="0"/>
    <xf numFmtId="0" fontId="387" fillId="0" borderId="0"/>
    <xf numFmtId="0" fontId="386" fillId="0" borderId="0"/>
    <xf numFmtId="9" fontId="386" fillId="0" borderId="0" applyFont="0" applyFill="0" applyBorder="0" applyAlignment="0" applyProtection="0"/>
    <xf numFmtId="0" fontId="385" fillId="0" borderId="0"/>
    <xf numFmtId="9" fontId="385" fillId="0" borderId="0" applyFont="0" applyFill="0" applyBorder="0" applyAlignment="0" applyProtection="0"/>
    <xf numFmtId="0" fontId="385" fillId="0" borderId="0"/>
    <xf numFmtId="0" fontId="384" fillId="0" borderId="0"/>
    <xf numFmtId="9" fontId="384" fillId="0" borderId="0" applyFont="0" applyFill="0" applyBorder="0" applyAlignment="0" applyProtection="0"/>
    <xf numFmtId="0" fontId="384" fillId="0" borderId="0"/>
    <xf numFmtId="0" fontId="383" fillId="0" borderId="0"/>
    <xf numFmtId="9" fontId="383" fillId="0" borderId="0" applyFont="0" applyFill="0" applyBorder="0" applyAlignment="0" applyProtection="0"/>
    <xf numFmtId="0" fontId="383" fillId="0" borderId="0"/>
    <xf numFmtId="0" fontId="382" fillId="0" borderId="0"/>
    <xf numFmtId="9" fontId="382" fillId="0" borderId="0" applyFont="0" applyFill="0" applyBorder="0" applyAlignment="0" applyProtection="0"/>
    <xf numFmtId="0" fontId="381" fillId="0" borderId="0"/>
    <xf numFmtId="9" fontId="381" fillId="0" borderId="0" applyFont="0" applyFill="0" applyBorder="0" applyAlignment="0" applyProtection="0"/>
    <xf numFmtId="0" fontId="380" fillId="0" borderId="0"/>
    <xf numFmtId="9" fontId="380" fillId="0" borderId="0" applyFont="0" applyFill="0" applyBorder="0" applyAlignment="0" applyProtection="0"/>
    <xf numFmtId="0" fontId="380" fillId="0" borderId="0"/>
    <xf numFmtId="0" fontId="379" fillId="0" borderId="0"/>
    <xf numFmtId="9" fontId="379" fillId="0" borderId="0" applyFont="0" applyFill="0" applyBorder="0" applyAlignment="0" applyProtection="0"/>
    <xf numFmtId="0" fontId="378" fillId="0" borderId="0"/>
    <xf numFmtId="9" fontId="378" fillId="0" borderId="0" applyFont="0" applyFill="0" applyBorder="0" applyAlignment="0" applyProtection="0"/>
    <xf numFmtId="0" fontId="377" fillId="0" borderId="0"/>
    <xf numFmtId="9" fontId="377" fillId="0" borderId="0" applyFont="0" applyFill="0" applyBorder="0" applyAlignment="0" applyProtection="0"/>
    <xf numFmtId="0" fontId="376" fillId="0" borderId="0"/>
    <xf numFmtId="0" fontId="376" fillId="0" borderId="0"/>
    <xf numFmtId="0" fontId="375" fillId="0" borderId="0"/>
    <xf numFmtId="9" fontId="375" fillId="0" borderId="0" applyFont="0" applyFill="0" applyBorder="0" applyAlignment="0" applyProtection="0"/>
    <xf numFmtId="0" fontId="374" fillId="0" borderId="0"/>
    <xf numFmtId="9" fontId="374" fillId="0" borderId="0" applyFont="0" applyFill="0" applyBorder="0" applyAlignment="0" applyProtection="0"/>
    <xf numFmtId="0" fontId="373" fillId="0" borderId="0"/>
    <xf numFmtId="0" fontId="373" fillId="0" borderId="0"/>
    <xf numFmtId="0" fontId="372" fillId="0" borderId="0"/>
    <xf numFmtId="9" fontId="372" fillId="0" borderId="0" applyFont="0" applyFill="0" applyBorder="0" applyAlignment="0" applyProtection="0"/>
    <xf numFmtId="0" fontId="371" fillId="0" borderId="0"/>
    <xf numFmtId="9" fontId="371" fillId="0" borderId="0" applyFont="0" applyFill="0" applyBorder="0" applyAlignment="0" applyProtection="0"/>
    <xf numFmtId="0" fontId="370" fillId="0" borderId="0"/>
    <xf numFmtId="43" fontId="370" fillId="0" borderId="0" applyFont="0" applyFill="0" applyBorder="0" applyAlignment="0" applyProtection="0"/>
    <xf numFmtId="0" fontId="369" fillId="0" borderId="0"/>
    <xf numFmtId="9" fontId="369" fillId="0" borderId="0" applyFont="0" applyFill="0" applyBorder="0" applyAlignment="0" applyProtection="0"/>
    <xf numFmtId="0" fontId="369" fillId="0" borderId="0"/>
    <xf numFmtId="0" fontId="368" fillId="0" borderId="0"/>
    <xf numFmtId="9" fontId="368" fillId="0" borderId="0" applyFont="0" applyFill="0" applyBorder="0" applyAlignment="0" applyProtection="0"/>
    <xf numFmtId="0" fontId="367" fillId="0" borderId="0"/>
    <xf numFmtId="9" fontId="367" fillId="0" borderId="0" applyFont="0" applyFill="0" applyBorder="0" applyAlignment="0" applyProtection="0"/>
    <xf numFmtId="0" fontId="366" fillId="0" borderId="0"/>
    <xf numFmtId="0" fontId="366" fillId="0" borderId="0"/>
    <xf numFmtId="0" fontId="365" fillId="0" borderId="0"/>
    <xf numFmtId="9" fontId="365" fillId="0" borderId="0" applyFont="0" applyFill="0" applyBorder="0" applyAlignment="0" applyProtection="0"/>
    <xf numFmtId="0" fontId="364" fillId="0" borderId="0"/>
    <xf numFmtId="9" fontId="364" fillId="0" borderId="0" applyFont="0" applyFill="0" applyBorder="0" applyAlignment="0" applyProtection="0"/>
    <xf numFmtId="0" fontId="363" fillId="0" borderId="0"/>
    <xf numFmtId="9" fontId="363" fillId="0" borderId="0" applyFont="0" applyFill="0" applyBorder="0" applyAlignment="0" applyProtection="0"/>
    <xf numFmtId="0" fontId="363" fillId="0" borderId="0"/>
    <xf numFmtId="0" fontId="362" fillId="0" borderId="0"/>
    <xf numFmtId="9" fontId="362" fillId="0" borderId="0" applyFont="0" applyFill="0" applyBorder="0" applyAlignment="0" applyProtection="0"/>
    <xf numFmtId="0" fontId="361" fillId="0" borderId="0"/>
    <xf numFmtId="9" fontId="361" fillId="0" borderId="0" applyFont="0" applyFill="0" applyBorder="0" applyAlignment="0" applyProtection="0"/>
    <xf numFmtId="0" fontId="361" fillId="0" borderId="0"/>
    <xf numFmtId="0" fontId="360" fillId="0" borderId="0"/>
    <xf numFmtId="9" fontId="360" fillId="0" borderId="0" applyFont="0" applyFill="0" applyBorder="0" applyAlignment="0" applyProtection="0"/>
    <xf numFmtId="0" fontId="359" fillId="0" borderId="0"/>
    <xf numFmtId="9" fontId="359" fillId="0" borderId="0" applyFont="0" applyFill="0" applyBorder="0" applyAlignment="0" applyProtection="0"/>
    <xf numFmtId="0" fontId="358" fillId="0" borderId="0"/>
    <xf numFmtId="9" fontId="358" fillId="0" borderId="0" applyFont="0" applyFill="0" applyBorder="0" applyAlignment="0" applyProtection="0"/>
    <xf numFmtId="0" fontId="358" fillId="0" borderId="0"/>
    <xf numFmtId="0" fontId="357" fillId="0" borderId="0"/>
    <xf numFmtId="9" fontId="357" fillId="0" borderId="0" applyFont="0" applyFill="0" applyBorder="0" applyAlignment="0" applyProtection="0"/>
    <xf numFmtId="0" fontId="356" fillId="0" borderId="0"/>
    <xf numFmtId="0" fontId="356" fillId="0" borderId="0"/>
    <xf numFmtId="9" fontId="356" fillId="0" borderId="0" applyFont="0" applyFill="0" applyBorder="0" applyAlignment="0" applyProtection="0"/>
    <xf numFmtId="0" fontId="355" fillId="0" borderId="0"/>
    <xf numFmtId="9" fontId="355" fillId="0" borderId="0" applyFont="0" applyFill="0" applyBorder="0" applyAlignment="0" applyProtection="0"/>
    <xf numFmtId="0" fontId="355" fillId="0" borderId="0"/>
    <xf numFmtId="0" fontId="354" fillId="0" borderId="0"/>
    <xf numFmtId="9" fontId="354" fillId="0" borderId="0" applyFont="0" applyFill="0" applyBorder="0" applyAlignment="0" applyProtection="0"/>
    <xf numFmtId="0" fontId="354" fillId="0" borderId="0"/>
    <xf numFmtId="0" fontId="353" fillId="0" borderId="0"/>
    <xf numFmtId="9" fontId="353" fillId="0" borderId="0" applyFont="0" applyFill="0" applyBorder="0" applyAlignment="0" applyProtection="0"/>
    <xf numFmtId="0" fontId="353" fillId="0" borderId="0"/>
    <xf numFmtId="0" fontId="352" fillId="0" borderId="0"/>
    <xf numFmtId="9" fontId="352" fillId="0" borderId="0" applyFont="0" applyFill="0" applyBorder="0" applyAlignment="0" applyProtection="0"/>
    <xf numFmtId="0" fontId="351" fillId="0" borderId="0"/>
    <xf numFmtId="9" fontId="351" fillId="0" borderId="0" applyFont="0" applyFill="0" applyBorder="0" applyAlignment="0" applyProtection="0"/>
    <xf numFmtId="0" fontId="351" fillId="0" borderId="0"/>
    <xf numFmtId="0" fontId="350" fillId="0" borderId="0"/>
    <xf numFmtId="9" fontId="350" fillId="0" borderId="0" applyFont="0" applyFill="0" applyBorder="0" applyAlignment="0" applyProtection="0"/>
    <xf numFmtId="0" fontId="350" fillId="0" borderId="0"/>
    <xf numFmtId="0" fontId="349" fillId="0" borderId="0"/>
    <xf numFmtId="9" fontId="349" fillId="0" borderId="0" applyFont="0" applyFill="0" applyBorder="0" applyAlignment="0" applyProtection="0"/>
    <xf numFmtId="0" fontId="349" fillId="0" borderId="0"/>
    <xf numFmtId="0" fontId="348" fillId="0" borderId="0"/>
    <xf numFmtId="9" fontId="348" fillId="0" borderId="0" applyFont="0" applyFill="0" applyBorder="0" applyAlignment="0" applyProtection="0"/>
    <xf numFmtId="0" fontId="348" fillId="0" borderId="0"/>
    <xf numFmtId="0" fontId="347" fillId="0" borderId="0"/>
    <xf numFmtId="9" fontId="347" fillId="0" borderId="0" applyFont="0" applyFill="0" applyBorder="0" applyAlignment="0" applyProtection="0"/>
    <xf numFmtId="0" fontId="346" fillId="0" borderId="0"/>
    <xf numFmtId="0" fontId="346" fillId="0" borderId="0"/>
    <xf numFmtId="0" fontId="345" fillId="0" borderId="0"/>
    <xf numFmtId="9" fontId="345" fillId="0" borderId="0" applyFont="0" applyFill="0" applyBorder="0" applyAlignment="0" applyProtection="0"/>
    <xf numFmtId="0" fontId="345" fillId="0" borderId="0"/>
    <xf numFmtId="0" fontId="344" fillId="0" borderId="0"/>
    <xf numFmtId="9" fontId="344" fillId="0" borderId="0" applyFont="0" applyFill="0" applyBorder="0" applyAlignment="0" applyProtection="0"/>
    <xf numFmtId="0" fontId="344" fillId="0" borderId="0"/>
    <xf numFmtId="0" fontId="343" fillId="0" borderId="0"/>
    <xf numFmtId="9" fontId="343" fillId="0" borderId="0" applyFont="0" applyFill="0" applyBorder="0" applyAlignment="0" applyProtection="0"/>
    <xf numFmtId="0" fontId="342" fillId="0" borderId="0"/>
    <xf numFmtId="0" fontId="342" fillId="0" borderId="0"/>
    <xf numFmtId="9" fontId="342" fillId="0" borderId="0" applyFont="0" applyFill="0" applyBorder="0" applyAlignment="0" applyProtection="0"/>
    <xf numFmtId="0" fontId="341" fillId="0" borderId="0"/>
    <xf numFmtId="9" fontId="341" fillId="0" borderId="0" applyFont="0" applyFill="0" applyBorder="0" applyAlignment="0" applyProtection="0"/>
    <xf numFmtId="0" fontId="340" fillId="0" borderId="0"/>
    <xf numFmtId="9" fontId="340" fillId="0" borderId="0" applyFont="0" applyFill="0" applyBorder="0" applyAlignment="0" applyProtection="0"/>
    <xf numFmtId="0" fontId="339" fillId="0" borderId="0"/>
    <xf numFmtId="9" fontId="339" fillId="0" borderId="0" applyFont="0" applyFill="0" applyBorder="0" applyAlignment="0" applyProtection="0"/>
    <xf numFmtId="0" fontId="338" fillId="0" borderId="0"/>
    <xf numFmtId="9" fontId="338" fillId="0" borderId="0" applyFont="0" applyFill="0" applyBorder="0" applyAlignment="0" applyProtection="0"/>
    <xf numFmtId="0" fontId="338" fillId="0" borderId="0"/>
    <xf numFmtId="0" fontId="337" fillId="0" borderId="0"/>
    <xf numFmtId="9" fontId="337" fillId="0" borderId="0" applyFont="0" applyFill="0" applyBorder="0" applyAlignment="0" applyProtection="0"/>
    <xf numFmtId="0" fontId="336" fillId="0" borderId="0"/>
    <xf numFmtId="9" fontId="336" fillId="0" borderId="0" applyFont="0" applyFill="0" applyBorder="0" applyAlignment="0" applyProtection="0"/>
    <xf numFmtId="0" fontId="335" fillId="0" borderId="0"/>
    <xf numFmtId="0" fontId="335" fillId="0" borderId="0"/>
    <xf numFmtId="0" fontId="334" fillId="0" borderId="0"/>
    <xf numFmtId="9" fontId="334" fillId="0" borderId="0" applyFont="0" applyFill="0" applyBorder="0" applyAlignment="0" applyProtection="0"/>
    <xf numFmtId="0" fontId="334" fillId="0" borderId="0"/>
    <xf numFmtId="0" fontId="333" fillId="0" borderId="0"/>
    <xf numFmtId="9" fontId="333" fillId="0" borderId="0" applyFont="0" applyFill="0" applyBorder="0" applyAlignment="0" applyProtection="0"/>
    <xf numFmtId="0" fontId="333" fillId="0" borderId="0"/>
    <xf numFmtId="0" fontId="332" fillId="0" borderId="0"/>
    <xf numFmtId="9" fontId="332" fillId="0" borderId="0" applyFont="0" applyFill="0" applyBorder="0" applyAlignment="0" applyProtection="0"/>
    <xf numFmtId="0" fontId="331" fillId="0" borderId="0"/>
    <xf numFmtId="9" fontId="331" fillId="0" borderId="0" applyFont="0" applyFill="0" applyBorder="0" applyAlignment="0" applyProtection="0"/>
    <xf numFmtId="0" fontId="331" fillId="0" borderId="0"/>
    <xf numFmtId="0" fontId="330" fillId="0" borderId="0"/>
    <xf numFmtId="0" fontId="330" fillId="0" borderId="0"/>
    <xf numFmtId="9" fontId="330" fillId="0" borderId="0" applyFont="0" applyFill="0" applyBorder="0" applyAlignment="0" applyProtection="0"/>
    <xf numFmtId="0" fontId="329" fillId="0" borderId="0"/>
    <xf numFmtId="9" fontId="329" fillId="0" borderId="0" applyFont="0" applyFill="0" applyBorder="0" applyAlignment="0" applyProtection="0"/>
    <xf numFmtId="0" fontId="329" fillId="0" borderId="0"/>
    <xf numFmtId="0" fontId="328" fillId="0" borderId="0"/>
    <xf numFmtId="9" fontId="328" fillId="0" borderId="0" applyFont="0" applyFill="0" applyBorder="0" applyAlignment="0" applyProtection="0"/>
    <xf numFmtId="0" fontId="327" fillId="0" borderId="0"/>
    <xf numFmtId="9" fontId="327" fillId="0" borderId="0" applyFont="0" applyFill="0" applyBorder="0" applyAlignment="0" applyProtection="0"/>
    <xf numFmtId="0" fontId="327" fillId="0" borderId="0"/>
    <xf numFmtId="0" fontId="326" fillId="0" borderId="0"/>
    <xf numFmtId="9" fontId="326" fillId="0" borderId="0" applyFont="0" applyFill="0" applyBorder="0" applyAlignment="0" applyProtection="0"/>
    <xf numFmtId="0" fontId="326" fillId="0" borderId="0"/>
    <xf numFmtId="0" fontId="325" fillId="0" borderId="0"/>
    <xf numFmtId="0" fontId="325" fillId="0" borderId="0"/>
    <xf numFmtId="9" fontId="325" fillId="0" borderId="0" applyFont="0" applyFill="0" applyBorder="0" applyAlignment="0" applyProtection="0"/>
    <xf numFmtId="0" fontId="324" fillId="0" borderId="0"/>
    <xf numFmtId="9" fontId="324" fillId="0" borderId="0" applyFont="0" applyFill="0" applyBorder="0" applyAlignment="0" applyProtection="0"/>
    <xf numFmtId="0" fontId="324" fillId="0" borderId="0"/>
    <xf numFmtId="0" fontId="323" fillId="0" borderId="0"/>
    <xf numFmtId="0" fontId="323" fillId="0" borderId="0"/>
    <xf numFmtId="9" fontId="323" fillId="0" borderId="0" applyFont="0" applyFill="0" applyBorder="0" applyAlignment="0" applyProtection="0"/>
    <xf numFmtId="0" fontId="322" fillId="0" borderId="0"/>
    <xf numFmtId="0" fontId="322" fillId="0" borderId="0"/>
    <xf numFmtId="9" fontId="322" fillId="0" borderId="0" applyFont="0" applyFill="0" applyBorder="0" applyAlignment="0" applyProtection="0"/>
    <xf numFmtId="0" fontId="321" fillId="0" borderId="0"/>
    <xf numFmtId="9" fontId="321" fillId="0" borderId="0" applyFont="0" applyFill="0" applyBorder="0" applyAlignment="0" applyProtection="0"/>
    <xf numFmtId="0" fontId="321" fillId="0" borderId="0"/>
    <xf numFmtId="0" fontId="320" fillId="0" borderId="0"/>
    <xf numFmtId="9" fontId="320" fillId="0" borderId="0" applyFont="0" applyFill="0" applyBorder="0" applyAlignment="0" applyProtection="0"/>
    <xf numFmtId="0" fontId="320" fillId="0" borderId="0"/>
    <xf numFmtId="0" fontId="319" fillId="0" borderId="0"/>
    <xf numFmtId="9" fontId="319" fillId="0" borderId="0" applyFont="0" applyFill="0" applyBorder="0" applyAlignment="0" applyProtection="0"/>
    <xf numFmtId="0" fontId="319" fillId="0" borderId="0"/>
    <xf numFmtId="0" fontId="318" fillId="0" borderId="0"/>
    <xf numFmtId="9" fontId="318" fillId="0" borderId="0" applyFont="0" applyFill="0" applyBorder="0" applyAlignment="0" applyProtection="0"/>
    <xf numFmtId="0" fontId="318" fillId="0" borderId="0"/>
    <xf numFmtId="0" fontId="317" fillId="0" borderId="0"/>
    <xf numFmtId="9" fontId="317" fillId="0" borderId="0" applyFont="0" applyFill="0" applyBorder="0" applyAlignment="0" applyProtection="0"/>
    <xf numFmtId="0" fontId="317" fillId="0" borderId="0"/>
    <xf numFmtId="0" fontId="316" fillId="0" borderId="0"/>
    <xf numFmtId="9" fontId="316" fillId="0" borderId="0" applyFont="0" applyFill="0" applyBorder="0" applyAlignment="0" applyProtection="0"/>
    <xf numFmtId="0" fontId="315" fillId="0" borderId="0"/>
    <xf numFmtId="0" fontId="315" fillId="0" borderId="0"/>
    <xf numFmtId="9" fontId="315" fillId="0" borderId="0" applyFont="0" applyFill="0" applyBorder="0" applyAlignment="0" applyProtection="0"/>
    <xf numFmtId="0" fontId="314" fillId="0" borderId="0"/>
    <xf numFmtId="9" fontId="314" fillId="0" borderId="0" applyFont="0" applyFill="0" applyBorder="0" applyAlignment="0" applyProtection="0"/>
    <xf numFmtId="0" fontId="313" fillId="0" borderId="0"/>
    <xf numFmtId="9" fontId="313" fillId="0" borderId="0" applyFont="0" applyFill="0" applyBorder="0" applyAlignment="0" applyProtection="0"/>
    <xf numFmtId="0" fontId="312" fillId="0" borderId="0"/>
    <xf numFmtId="0" fontId="312" fillId="0" borderId="0"/>
    <xf numFmtId="9" fontId="312" fillId="0" borderId="0" applyFont="0" applyFill="0" applyBorder="0" applyAlignment="0" applyProtection="0"/>
    <xf numFmtId="0" fontId="311" fillId="0" borderId="0"/>
    <xf numFmtId="9" fontId="311" fillId="0" borderId="0" applyFont="0" applyFill="0" applyBorder="0" applyAlignment="0" applyProtection="0"/>
    <xf numFmtId="0" fontId="311" fillId="0" borderId="0"/>
    <xf numFmtId="0" fontId="310" fillId="0" borderId="0"/>
    <xf numFmtId="0" fontId="310" fillId="0" borderId="0"/>
    <xf numFmtId="0" fontId="309" fillId="0" borderId="0"/>
    <xf numFmtId="9" fontId="309" fillId="0" borderId="0" applyFont="0" applyFill="0" applyBorder="0" applyAlignment="0" applyProtection="0"/>
    <xf numFmtId="0" fontId="308" fillId="0" borderId="0"/>
    <xf numFmtId="9" fontId="308" fillId="0" borderId="0" applyFont="0" applyFill="0" applyBorder="0" applyAlignment="0" applyProtection="0"/>
    <xf numFmtId="0" fontId="307" fillId="0" borderId="0"/>
    <xf numFmtId="0" fontId="307" fillId="0" borderId="0"/>
    <xf numFmtId="9" fontId="307" fillId="0" borderId="0" applyFont="0" applyFill="0" applyBorder="0" applyAlignment="0" applyProtection="0"/>
    <xf numFmtId="0" fontId="306" fillId="0" borderId="0"/>
    <xf numFmtId="9" fontId="306" fillId="0" borderId="0" applyFont="0" applyFill="0" applyBorder="0" applyAlignment="0" applyProtection="0"/>
    <xf numFmtId="0" fontId="306" fillId="0" borderId="0"/>
    <xf numFmtId="0" fontId="305" fillId="0" borderId="0"/>
    <xf numFmtId="9" fontId="305" fillId="0" borderId="0" applyFont="0" applyFill="0" applyBorder="0" applyAlignment="0" applyProtection="0"/>
    <xf numFmtId="0" fontId="305" fillId="0" borderId="0"/>
    <xf numFmtId="0" fontId="304" fillId="0" borderId="0"/>
    <xf numFmtId="9" fontId="304" fillId="0" borderId="0" applyFont="0" applyFill="0" applyBorder="0" applyAlignment="0" applyProtection="0"/>
    <xf numFmtId="0" fontId="303" fillId="0" borderId="0"/>
    <xf numFmtId="9" fontId="303" fillId="0" borderId="0" applyFont="0" applyFill="0" applyBorder="0" applyAlignment="0" applyProtection="0"/>
    <xf numFmtId="0" fontId="302" fillId="0" borderId="0"/>
    <xf numFmtId="9" fontId="302" fillId="0" borderId="0" applyFont="0" applyFill="0" applyBorder="0" applyAlignment="0" applyProtection="0"/>
    <xf numFmtId="0" fontId="302" fillId="0" borderId="0"/>
    <xf numFmtId="0" fontId="301" fillId="0" borderId="0"/>
    <xf numFmtId="9" fontId="301" fillId="0" borderId="0" applyFont="0" applyFill="0" applyBorder="0" applyAlignment="0" applyProtection="0"/>
    <xf numFmtId="0" fontId="300" fillId="0" borderId="0"/>
    <xf numFmtId="9" fontId="300" fillId="0" borderId="0" applyFont="0" applyFill="0" applyBorder="0" applyAlignment="0" applyProtection="0"/>
    <xf numFmtId="0" fontId="299" fillId="0" borderId="0"/>
    <xf numFmtId="9" fontId="299" fillId="0" borderId="0" applyFont="0" applyFill="0" applyBorder="0" applyAlignment="0" applyProtection="0"/>
    <xf numFmtId="0" fontId="298" fillId="0" borderId="0"/>
    <xf numFmtId="9" fontId="298" fillId="0" borderId="0" applyFont="0" applyFill="0" applyBorder="0" applyAlignment="0" applyProtection="0"/>
    <xf numFmtId="0" fontId="297" fillId="0" borderId="0"/>
    <xf numFmtId="0" fontId="297" fillId="0" borderId="0"/>
    <xf numFmtId="9" fontId="297" fillId="0" borderId="0" applyFont="0" applyFill="0" applyBorder="0" applyAlignment="0" applyProtection="0"/>
    <xf numFmtId="0" fontId="296" fillId="0" borderId="0"/>
    <xf numFmtId="9" fontId="296" fillId="0" borderId="0" applyFont="0" applyFill="0" applyBorder="0" applyAlignment="0" applyProtection="0"/>
    <xf numFmtId="0" fontId="295" fillId="0" borderId="0"/>
    <xf numFmtId="9" fontId="295" fillId="0" borderId="0" applyFont="0" applyFill="0" applyBorder="0" applyAlignment="0" applyProtection="0"/>
    <xf numFmtId="0" fontId="295" fillId="0" borderId="0"/>
    <xf numFmtId="0" fontId="294" fillId="0" borderId="0"/>
    <xf numFmtId="9" fontId="294" fillId="0" borderId="0" applyFont="0" applyFill="0" applyBorder="0" applyAlignment="0" applyProtection="0"/>
    <xf numFmtId="0" fontId="294" fillId="0" borderId="0"/>
    <xf numFmtId="0" fontId="293" fillId="0" borderId="0"/>
    <xf numFmtId="9" fontId="293" fillId="0" borderId="0" applyFont="0" applyFill="0" applyBorder="0" applyAlignment="0" applyProtection="0"/>
    <xf numFmtId="0" fontId="293" fillId="0" borderId="0"/>
    <xf numFmtId="0" fontId="292" fillId="0" borderId="0"/>
    <xf numFmtId="9" fontId="292" fillId="0" borderId="0" applyFont="0" applyFill="0" applyBorder="0" applyAlignment="0" applyProtection="0"/>
    <xf numFmtId="0" fontId="291" fillId="0" borderId="0"/>
    <xf numFmtId="0" fontId="291" fillId="0" borderId="0"/>
    <xf numFmtId="9" fontId="291" fillId="0" borderId="0" applyFont="0" applyFill="0" applyBorder="0" applyAlignment="0" applyProtection="0"/>
    <xf numFmtId="0" fontId="290" fillId="0" borderId="0"/>
    <xf numFmtId="9" fontId="290" fillId="0" borderId="0" applyFont="0" applyFill="0" applyBorder="0" applyAlignment="0" applyProtection="0"/>
    <xf numFmtId="0" fontId="289" fillId="0" borderId="0"/>
    <xf numFmtId="9" fontId="289" fillId="0" borderId="0" applyFont="0" applyFill="0" applyBorder="0" applyAlignment="0" applyProtection="0"/>
    <xf numFmtId="0" fontId="288" fillId="0" borderId="0"/>
    <xf numFmtId="9" fontId="288" fillId="0" borderId="0" applyFont="0" applyFill="0" applyBorder="0" applyAlignment="0" applyProtection="0"/>
    <xf numFmtId="0" fontId="288" fillId="0" borderId="0"/>
    <xf numFmtId="0" fontId="287" fillId="0" borderId="0"/>
    <xf numFmtId="9" fontId="287" fillId="0" borderId="0" applyFont="0" applyFill="0" applyBorder="0" applyAlignment="0" applyProtection="0"/>
    <xf numFmtId="0" fontId="287" fillId="0" borderId="0"/>
    <xf numFmtId="0" fontId="286" fillId="0" borderId="0"/>
    <xf numFmtId="9" fontId="286" fillId="0" borderId="0" applyFont="0" applyFill="0" applyBorder="0" applyAlignment="0" applyProtection="0"/>
    <xf numFmtId="0" fontId="286" fillId="0" borderId="0"/>
    <xf numFmtId="0" fontId="285" fillId="0" borderId="0"/>
    <xf numFmtId="9" fontId="285" fillId="0" borderId="0" applyFont="0" applyFill="0" applyBorder="0" applyAlignment="0" applyProtection="0"/>
    <xf numFmtId="0" fontId="285" fillId="0" borderId="0"/>
    <xf numFmtId="0" fontId="284" fillId="0" borderId="0"/>
    <xf numFmtId="9" fontId="284" fillId="0" borderId="0" applyFont="0" applyFill="0" applyBorder="0" applyAlignment="0" applyProtection="0"/>
    <xf numFmtId="0" fontId="283" fillId="0" borderId="0"/>
    <xf numFmtId="9" fontId="283" fillId="0" borderId="0" applyFont="0" applyFill="0" applyBorder="0" applyAlignment="0" applyProtection="0"/>
    <xf numFmtId="0" fontId="283" fillId="0" borderId="0"/>
    <xf numFmtId="0" fontId="282" fillId="0" borderId="0"/>
    <xf numFmtId="9" fontId="282" fillId="0" borderId="0" applyFont="0" applyFill="0" applyBorder="0" applyAlignment="0" applyProtection="0"/>
    <xf numFmtId="0" fontId="282" fillId="0" borderId="0"/>
    <xf numFmtId="0" fontId="281" fillId="0" borderId="0"/>
    <xf numFmtId="9" fontId="281" fillId="0" borderId="0" applyFont="0" applyFill="0" applyBorder="0" applyAlignment="0" applyProtection="0"/>
    <xf numFmtId="0" fontId="281" fillId="0" borderId="0"/>
    <xf numFmtId="0" fontId="280" fillId="0" borderId="0"/>
    <xf numFmtId="0" fontId="279" fillId="0" borderId="0"/>
    <xf numFmtId="9" fontId="279" fillId="0" borderId="0" applyFont="0" applyFill="0" applyBorder="0" applyAlignment="0" applyProtection="0"/>
    <xf numFmtId="0" fontId="279" fillId="0" borderId="0"/>
    <xf numFmtId="0" fontId="278" fillId="0" borderId="0"/>
    <xf numFmtId="9" fontId="278" fillId="0" borderId="0" applyFont="0" applyFill="0" applyBorder="0" applyAlignment="0" applyProtection="0"/>
    <xf numFmtId="0" fontId="277" fillId="0" borderId="0"/>
    <xf numFmtId="0" fontId="277" fillId="0" borderId="0"/>
    <xf numFmtId="9" fontId="277" fillId="0" borderId="0" applyFont="0" applyFill="0" applyBorder="0" applyAlignment="0" applyProtection="0"/>
    <xf numFmtId="0" fontId="276" fillId="0" borderId="0"/>
    <xf numFmtId="9" fontId="276" fillId="0" borderId="0" applyFont="0" applyFill="0" applyBorder="0" applyAlignment="0" applyProtection="0"/>
    <xf numFmtId="0" fontId="276" fillId="0" borderId="0"/>
    <xf numFmtId="0" fontId="275" fillId="0" borderId="0"/>
    <xf numFmtId="9" fontId="275" fillId="0" borderId="0" applyFont="0" applyFill="0" applyBorder="0" applyAlignment="0" applyProtection="0"/>
    <xf numFmtId="0" fontId="274" fillId="0" borderId="0"/>
    <xf numFmtId="0" fontId="274" fillId="0" borderId="0"/>
    <xf numFmtId="9" fontId="274" fillId="0" borderId="0" applyFont="0" applyFill="0" applyBorder="0" applyAlignment="0" applyProtection="0"/>
    <xf numFmtId="0" fontId="273" fillId="0" borderId="0"/>
    <xf numFmtId="9" fontId="273" fillId="0" borderId="0" applyFont="0" applyFill="0" applyBorder="0" applyAlignment="0" applyProtection="0"/>
    <xf numFmtId="0" fontId="272" fillId="0" borderId="0"/>
    <xf numFmtId="9" fontId="272" fillId="0" borderId="0" applyFont="0" applyFill="0" applyBorder="0" applyAlignment="0" applyProtection="0"/>
    <xf numFmtId="0" fontId="271" fillId="0" borderId="0"/>
    <xf numFmtId="9" fontId="271" fillId="0" borderId="0" applyFont="0" applyFill="0" applyBorder="0" applyAlignment="0" applyProtection="0"/>
    <xf numFmtId="0" fontId="271" fillId="0" borderId="0"/>
    <xf numFmtId="0" fontId="270" fillId="0" borderId="0"/>
    <xf numFmtId="9" fontId="270" fillId="0" borderId="0" applyFont="0" applyFill="0" applyBorder="0" applyAlignment="0" applyProtection="0"/>
    <xf numFmtId="0" fontId="270" fillId="0" borderId="0"/>
    <xf numFmtId="0" fontId="269" fillId="0" borderId="0"/>
    <xf numFmtId="9" fontId="269" fillId="0" borderId="0" applyFont="0" applyFill="0" applyBorder="0" applyAlignment="0" applyProtection="0"/>
    <xf numFmtId="0" fontId="269" fillId="0" borderId="0"/>
    <xf numFmtId="0" fontId="268" fillId="0" borderId="0"/>
    <xf numFmtId="9" fontId="268" fillId="0" borderId="0" applyFont="0" applyFill="0" applyBorder="0" applyAlignment="0" applyProtection="0"/>
    <xf numFmtId="0" fontId="268" fillId="0" borderId="0"/>
    <xf numFmtId="0" fontId="267" fillId="0" borderId="0"/>
    <xf numFmtId="9" fontId="267" fillId="0" borderId="0" applyFont="0" applyFill="0" applyBorder="0" applyAlignment="0" applyProtection="0"/>
    <xf numFmtId="0" fontId="267" fillId="0" borderId="0"/>
    <xf numFmtId="0" fontId="266" fillId="0" borderId="0"/>
    <xf numFmtId="9" fontId="266" fillId="0" borderId="0" applyFont="0" applyFill="0" applyBorder="0" applyAlignment="0" applyProtection="0"/>
    <xf numFmtId="0" fontId="266" fillId="0" borderId="0"/>
    <xf numFmtId="0" fontId="265" fillId="0" borderId="0"/>
    <xf numFmtId="0" fontId="265" fillId="0" borderId="0"/>
    <xf numFmtId="9" fontId="265" fillId="0" borderId="0" applyFont="0" applyFill="0" applyBorder="0" applyAlignment="0" applyProtection="0"/>
    <xf numFmtId="0" fontId="264" fillId="0" borderId="0"/>
    <xf numFmtId="9" fontId="264" fillId="0" borderId="0" applyFont="0" applyFill="0" applyBorder="0" applyAlignment="0" applyProtection="0"/>
    <xf numFmtId="0" fontId="263" fillId="0" borderId="0"/>
    <xf numFmtId="9" fontId="263" fillId="0" borderId="0" applyFont="0" applyFill="0" applyBorder="0" applyAlignment="0" applyProtection="0"/>
    <xf numFmtId="0" fontId="262" fillId="0" borderId="0"/>
    <xf numFmtId="9" fontId="262" fillId="0" borderId="0" applyFont="0" applyFill="0" applyBorder="0" applyAlignment="0" applyProtection="0"/>
    <xf numFmtId="0" fontId="262" fillId="0" borderId="0"/>
    <xf numFmtId="0" fontId="261" fillId="0" borderId="0"/>
    <xf numFmtId="9" fontId="261" fillId="0" borderId="0" applyFont="0" applyFill="0" applyBorder="0" applyAlignment="0" applyProtection="0"/>
    <xf numFmtId="0" fontId="261" fillId="0" borderId="0"/>
    <xf numFmtId="0" fontId="260" fillId="0" borderId="0"/>
    <xf numFmtId="0" fontId="260" fillId="0" borderId="0"/>
    <xf numFmtId="0" fontId="259" fillId="0" borderId="0"/>
    <xf numFmtId="9" fontId="259" fillId="0" borderId="0" applyFont="0" applyFill="0" applyBorder="0" applyAlignment="0" applyProtection="0"/>
    <xf numFmtId="0" fontId="259" fillId="0" borderId="0"/>
    <xf numFmtId="0" fontId="258" fillId="0" borderId="0"/>
    <xf numFmtId="0" fontId="258" fillId="0" borderId="0"/>
    <xf numFmtId="9" fontId="258" fillId="0" borderId="0" applyFont="0" applyFill="0" applyBorder="0" applyAlignment="0" applyProtection="0"/>
    <xf numFmtId="0" fontId="257" fillId="0" borderId="0"/>
    <xf numFmtId="9" fontId="257" fillId="0" borderId="0" applyFont="0" applyFill="0" applyBorder="0" applyAlignment="0" applyProtection="0"/>
    <xf numFmtId="0" fontId="257" fillId="0" borderId="0"/>
    <xf numFmtId="0" fontId="256" fillId="0" borderId="0"/>
    <xf numFmtId="9" fontId="256" fillId="0" borderId="0" applyFont="0" applyFill="0" applyBorder="0" applyAlignment="0" applyProtection="0"/>
    <xf numFmtId="0" fontId="256" fillId="0" borderId="0"/>
    <xf numFmtId="0" fontId="255" fillId="0" borderId="0"/>
    <xf numFmtId="9" fontId="255" fillId="0" borderId="0" applyFont="0" applyFill="0" applyBorder="0" applyAlignment="0" applyProtection="0"/>
    <xf numFmtId="0" fontId="255" fillId="0" borderId="0"/>
    <xf numFmtId="0" fontId="254" fillId="0" borderId="0"/>
    <xf numFmtId="9" fontId="254" fillId="0" borderId="0" applyFont="0" applyFill="0" applyBorder="0" applyAlignment="0" applyProtection="0"/>
    <xf numFmtId="0" fontId="254" fillId="0" borderId="0"/>
    <xf numFmtId="0" fontId="253" fillId="0" borderId="0"/>
    <xf numFmtId="0" fontId="253" fillId="0" borderId="0"/>
    <xf numFmtId="9" fontId="253" fillId="0" borderId="0" applyFont="0" applyFill="0" applyBorder="0" applyAlignment="0" applyProtection="0"/>
    <xf numFmtId="0" fontId="252" fillId="0" borderId="0"/>
    <xf numFmtId="9" fontId="252" fillId="0" borderId="0" applyFont="0" applyFill="0" applyBorder="0" applyAlignment="0" applyProtection="0"/>
    <xf numFmtId="0" fontId="252" fillId="0" borderId="0"/>
    <xf numFmtId="0" fontId="251" fillId="0" borderId="0"/>
    <xf numFmtId="9" fontId="251" fillId="0" borderId="0" applyFont="0" applyFill="0" applyBorder="0" applyAlignment="0" applyProtection="0"/>
    <xf numFmtId="0" fontId="251" fillId="0" borderId="0"/>
    <xf numFmtId="0" fontId="250" fillId="0" borderId="0"/>
    <xf numFmtId="9" fontId="250" fillId="0" borderId="0" applyFont="0" applyFill="0" applyBorder="0" applyAlignment="0" applyProtection="0"/>
    <xf numFmtId="0" fontId="250" fillId="0" borderId="0"/>
    <xf numFmtId="0" fontId="249" fillId="0" borderId="0"/>
    <xf numFmtId="9" fontId="249" fillId="0" borderId="0" applyFont="0" applyFill="0" applyBorder="0" applyAlignment="0" applyProtection="0"/>
    <xf numFmtId="0" fontId="249" fillId="0" borderId="0"/>
    <xf numFmtId="0" fontId="248" fillId="0" borderId="0"/>
    <xf numFmtId="9" fontId="248" fillId="0" borderId="0" applyFont="0" applyFill="0" applyBorder="0" applyAlignment="0" applyProtection="0"/>
    <xf numFmtId="0" fontId="248" fillId="0" borderId="0"/>
    <xf numFmtId="0" fontId="247" fillId="0" borderId="0"/>
    <xf numFmtId="0" fontId="247" fillId="0" borderId="0"/>
    <xf numFmtId="9" fontId="247" fillId="0" borderId="0" applyFont="0" applyFill="0" applyBorder="0" applyAlignment="0" applyProtection="0"/>
    <xf numFmtId="0" fontId="246" fillId="0" borderId="0"/>
    <xf numFmtId="9" fontId="246" fillId="0" borderId="0" applyFont="0" applyFill="0" applyBorder="0" applyAlignment="0" applyProtection="0"/>
    <xf numFmtId="0" fontId="246" fillId="0" borderId="0"/>
    <xf numFmtId="0" fontId="245" fillId="0" borderId="0"/>
    <xf numFmtId="9" fontId="245" fillId="0" borderId="0" applyFont="0" applyFill="0" applyBorder="0" applyAlignment="0" applyProtection="0"/>
    <xf numFmtId="0" fontId="245" fillId="0" borderId="0"/>
    <xf numFmtId="0" fontId="244" fillId="0" borderId="0"/>
    <xf numFmtId="9" fontId="244" fillId="0" borderId="0" applyFont="0" applyFill="0" applyBorder="0" applyAlignment="0" applyProtection="0"/>
    <xf numFmtId="0" fontId="244" fillId="0" borderId="0"/>
    <xf numFmtId="0" fontId="243" fillId="0" borderId="0"/>
    <xf numFmtId="9" fontId="243" fillId="0" borderId="0" applyFont="0" applyFill="0" applyBorder="0" applyAlignment="0" applyProtection="0"/>
    <xf numFmtId="0" fontId="243" fillId="0" borderId="0"/>
    <xf numFmtId="0" fontId="242" fillId="0" borderId="0"/>
    <xf numFmtId="0" fontId="242" fillId="0" borderId="0"/>
    <xf numFmtId="0" fontId="241" fillId="0" borderId="0"/>
    <xf numFmtId="9" fontId="241" fillId="0" borderId="0" applyFont="0" applyFill="0" applyBorder="0" applyAlignment="0" applyProtection="0"/>
    <xf numFmtId="0" fontId="240" fillId="0" borderId="0"/>
    <xf numFmtId="9" fontId="240" fillId="0" borderId="0" applyFont="0" applyFill="0" applyBorder="0" applyAlignment="0" applyProtection="0"/>
    <xf numFmtId="0" fontId="240" fillId="0" borderId="0"/>
    <xf numFmtId="0" fontId="239" fillId="0" borderId="0"/>
    <xf numFmtId="9" fontId="239" fillId="0" borderId="0" applyFont="0" applyFill="0" applyBorder="0" applyAlignment="0" applyProtection="0"/>
    <xf numFmtId="0" fontId="239" fillId="0" borderId="0"/>
    <xf numFmtId="0" fontId="238" fillId="0" borderId="0"/>
    <xf numFmtId="9" fontId="238" fillId="0" borderId="0" applyFont="0" applyFill="0" applyBorder="0" applyAlignment="0" applyProtection="0"/>
    <xf numFmtId="0" fontId="238" fillId="0" borderId="0"/>
    <xf numFmtId="0" fontId="237" fillId="0" borderId="0"/>
    <xf numFmtId="9" fontId="237" fillId="0" borderId="0" applyFont="0" applyFill="0" applyBorder="0" applyAlignment="0" applyProtection="0"/>
    <xf numFmtId="0" fontId="237" fillId="0" borderId="0"/>
    <xf numFmtId="0" fontId="236" fillId="0" borderId="0"/>
    <xf numFmtId="9" fontId="236" fillId="0" borderId="0" applyFont="0" applyFill="0" applyBorder="0" applyAlignment="0" applyProtection="0"/>
    <xf numFmtId="0" fontId="236" fillId="0" borderId="0"/>
    <xf numFmtId="0" fontId="235" fillId="0" borderId="0"/>
    <xf numFmtId="9" fontId="235" fillId="0" borderId="0" applyFont="0" applyFill="0" applyBorder="0" applyAlignment="0" applyProtection="0"/>
    <xf numFmtId="0" fontId="235" fillId="0" borderId="0"/>
    <xf numFmtId="0" fontId="234" fillId="0" borderId="0"/>
    <xf numFmtId="9" fontId="234" fillId="0" borderId="0" applyFont="0" applyFill="0" applyBorder="0" applyAlignment="0" applyProtection="0"/>
    <xf numFmtId="0" fontId="234" fillId="0" borderId="0"/>
    <xf numFmtId="0" fontId="233" fillId="0" borderId="0"/>
    <xf numFmtId="9" fontId="233" fillId="0" borderId="0" applyFont="0" applyFill="0" applyBorder="0" applyAlignment="0" applyProtection="0"/>
    <xf numFmtId="0" fontId="233" fillId="0" borderId="0"/>
    <xf numFmtId="0" fontId="232" fillId="0" borderId="0"/>
    <xf numFmtId="9" fontId="232" fillId="0" borderId="0" applyFont="0" applyFill="0" applyBorder="0" applyAlignment="0" applyProtection="0"/>
    <xf numFmtId="0" fontId="232" fillId="0" borderId="0"/>
    <xf numFmtId="0" fontId="231" fillId="0" borderId="0"/>
    <xf numFmtId="0" fontId="231" fillId="0" borderId="0"/>
    <xf numFmtId="9" fontId="231" fillId="0" borderId="0" applyFont="0" applyFill="0" applyBorder="0" applyAlignment="0" applyProtection="0"/>
    <xf numFmtId="0" fontId="230" fillId="0" borderId="0"/>
    <xf numFmtId="9" fontId="230" fillId="0" borderId="0" applyFont="0" applyFill="0" applyBorder="0" applyAlignment="0" applyProtection="0"/>
    <xf numFmtId="0" fontId="230" fillId="0" borderId="0"/>
    <xf numFmtId="0" fontId="229" fillId="0" borderId="0"/>
    <xf numFmtId="9" fontId="229" fillId="0" borderId="0" applyFont="0" applyFill="0" applyBorder="0" applyAlignment="0" applyProtection="0"/>
    <xf numFmtId="0" fontId="229" fillId="0" borderId="0"/>
    <xf numFmtId="0" fontId="228" fillId="0" borderId="0"/>
    <xf numFmtId="9" fontId="228" fillId="0" borderId="0" applyFont="0" applyFill="0" applyBorder="0" applyAlignment="0" applyProtection="0"/>
    <xf numFmtId="0" fontId="228" fillId="0" borderId="0"/>
    <xf numFmtId="0" fontId="227" fillId="0" borderId="0"/>
    <xf numFmtId="0" fontId="227" fillId="0" borderId="0"/>
    <xf numFmtId="0" fontId="226" fillId="0" borderId="0"/>
    <xf numFmtId="9" fontId="226" fillId="0" borderId="0" applyFont="0" applyFill="0" applyBorder="0" applyAlignment="0" applyProtection="0"/>
    <xf numFmtId="0" fontId="225" fillId="0" borderId="0"/>
    <xf numFmtId="9" fontId="225" fillId="0" borderId="0" applyFont="0" applyFill="0" applyBorder="0" applyAlignment="0" applyProtection="0"/>
    <xf numFmtId="0" fontId="225" fillId="0" borderId="0"/>
    <xf numFmtId="0" fontId="224" fillId="0" borderId="0"/>
    <xf numFmtId="9" fontId="224" fillId="0" borderId="0" applyFont="0" applyFill="0" applyBorder="0" applyAlignment="0" applyProtection="0"/>
    <xf numFmtId="0" fontId="224" fillId="0" borderId="0"/>
    <xf numFmtId="0" fontId="223" fillId="0" borderId="0"/>
    <xf numFmtId="0" fontId="223" fillId="0" borderId="0"/>
    <xf numFmtId="0" fontId="222" fillId="0" borderId="0"/>
    <xf numFmtId="9" fontId="222" fillId="0" borderId="0" applyFont="0" applyFill="0" applyBorder="0" applyAlignment="0" applyProtection="0"/>
    <xf numFmtId="0" fontId="221" fillId="0" borderId="0"/>
    <xf numFmtId="9" fontId="221" fillId="0" borderId="0" applyFont="0" applyFill="0" applyBorder="0" applyAlignment="0" applyProtection="0"/>
    <xf numFmtId="0" fontId="221" fillId="0" borderId="0"/>
    <xf numFmtId="0" fontId="220" fillId="0" borderId="0"/>
    <xf numFmtId="9" fontId="220" fillId="0" borderId="0" applyFont="0" applyFill="0" applyBorder="0" applyAlignment="0" applyProtection="0"/>
    <xf numFmtId="0" fontId="219" fillId="0" borderId="0"/>
    <xf numFmtId="0" fontId="219" fillId="0" borderId="0"/>
    <xf numFmtId="0" fontId="218" fillId="0" borderId="0"/>
    <xf numFmtId="9" fontId="218" fillId="0" borderId="0" applyFont="0" applyFill="0" applyBorder="0" applyAlignment="0" applyProtection="0"/>
    <xf numFmtId="0" fontId="218" fillId="0" borderId="0"/>
    <xf numFmtId="0" fontId="217" fillId="0" borderId="0"/>
    <xf numFmtId="9" fontId="217" fillId="0" borderId="0" applyFont="0" applyFill="0" applyBorder="0" applyAlignment="0" applyProtection="0"/>
    <xf numFmtId="0" fontId="217" fillId="0" borderId="0"/>
    <xf numFmtId="0" fontId="216" fillId="0" borderId="0"/>
    <xf numFmtId="9" fontId="216" fillId="0" borderId="0" applyFont="0" applyFill="0" applyBorder="0" applyAlignment="0" applyProtection="0"/>
    <xf numFmtId="0" fontId="215" fillId="0" borderId="0"/>
    <xf numFmtId="0" fontId="215" fillId="0" borderId="0"/>
    <xf numFmtId="0" fontId="214" fillId="0" borderId="0"/>
    <xf numFmtId="9" fontId="214" fillId="0" borderId="0" applyFont="0" applyFill="0" applyBorder="0" applyAlignment="0" applyProtection="0"/>
    <xf numFmtId="0" fontId="213" fillId="0" borderId="0"/>
    <xf numFmtId="9" fontId="213" fillId="0" borderId="0" applyFont="0" applyFill="0" applyBorder="0" applyAlignment="0" applyProtection="0"/>
    <xf numFmtId="0" fontId="213" fillId="0" borderId="0"/>
    <xf numFmtId="0" fontId="212" fillId="0" borderId="0"/>
    <xf numFmtId="9" fontId="212" fillId="0" borderId="0" applyFont="0" applyFill="0" applyBorder="0" applyAlignment="0" applyProtection="0"/>
    <xf numFmtId="0" fontId="212" fillId="0" borderId="0"/>
    <xf numFmtId="0" fontId="211" fillId="0" borderId="0"/>
    <xf numFmtId="9" fontId="211" fillId="0" borderId="0" applyFont="0" applyFill="0" applyBorder="0" applyAlignment="0" applyProtection="0"/>
    <xf numFmtId="0" fontId="211" fillId="0" borderId="0"/>
    <xf numFmtId="0" fontId="210" fillId="0" borderId="0"/>
    <xf numFmtId="9" fontId="210" fillId="0" borderId="0" applyFont="0" applyFill="0" applyBorder="0" applyAlignment="0" applyProtection="0"/>
    <xf numFmtId="0" fontId="210" fillId="0" borderId="0"/>
    <xf numFmtId="0" fontId="209" fillId="0" borderId="0"/>
    <xf numFmtId="9" fontId="209" fillId="0" borderId="0" applyFont="0" applyFill="0" applyBorder="0" applyAlignment="0" applyProtection="0"/>
    <xf numFmtId="0" fontId="209" fillId="0" borderId="0"/>
    <xf numFmtId="0" fontId="208" fillId="0" borderId="0"/>
    <xf numFmtId="0" fontId="208" fillId="0" borderId="0"/>
    <xf numFmtId="9" fontId="208" fillId="0" borderId="0" applyFont="0" applyFill="0" applyBorder="0" applyAlignment="0" applyProtection="0"/>
    <xf numFmtId="0" fontId="207" fillId="0" borderId="0"/>
    <xf numFmtId="9" fontId="207" fillId="0" borderId="0" applyFont="0" applyFill="0" applyBorder="0" applyAlignment="0" applyProtection="0"/>
    <xf numFmtId="0" fontId="207" fillId="0" borderId="0"/>
    <xf numFmtId="0" fontId="206" fillId="0" borderId="0"/>
    <xf numFmtId="9" fontId="206" fillId="0" borderId="0" applyFont="0" applyFill="0" applyBorder="0" applyAlignment="0" applyProtection="0"/>
    <xf numFmtId="0" fontId="206" fillId="0" borderId="0"/>
    <xf numFmtId="0" fontId="205" fillId="0" borderId="0"/>
    <xf numFmtId="9" fontId="205" fillId="0" borderId="0" applyFont="0" applyFill="0" applyBorder="0" applyAlignment="0" applyProtection="0"/>
    <xf numFmtId="0" fontId="205" fillId="0" borderId="0"/>
    <xf numFmtId="0" fontId="204" fillId="0" borderId="0"/>
    <xf numFmtId="9" fontId="204" fillId="0" borderId="0" applyFont="0" applyFill="0" applyBorder="0" applyAlignment="0" applyProtection="0"/>
    <xf numFmtId="0" fontId="204" fillId="0" borderId="0"/>
    <xf numFmtId="0" fontId="203" fillId="0" borderId="0"/>
    <xf numFmtId="9" fontId="203" fillId="0" borderId="0" applyFont="0" applyFill="0" applyBorder="0" applyAlignment="0" applyProtection="0"/>
    <xf numFmtId="0" fontId="203" fillId="0" borderId="0"/>
    <xf numFmtId="0" fontId="202" fillId="0" borderId="0"/>
    <xf numFmtId="9" fontId="202" fillId="0" borderId="0" applyFont="0" applyFill="0" applyBorder="0" applyAlignment="0" applyProtection="0"/>
    <xf numFmtId="0" fontId="202" fillId="0" borderId="0"/>
    <xf numFmtId="0" fontId="201" fillId="0" borderId="0"/>
    <xf numFmtId="9" fontId="201" fillId="0" borderId="0" applyFont="0" applyFill="0" applyBorder="0" applyAlignment="0" applyProtection="0"/>
    <xf numFmtId="0" fontId="200" fillId="0" borderId="0"/>
    <xf numFmtId="0" fontId="200" fillId="0" borderId="0"/>
    <xf numFmtId="0" fontId="199" fillId="0" borderId="0"/>
    <xf numFmtId="9" fontId="199" fillId="0" borderId="0" applyFont="0" applyFill="0" applyBorder="0" applyAlignment="0" applyProtection="0"/>
    <xf numFmtId="0" fontId="199" fillId="0" borderId="0"/>
    <xf numFmtId="0" fontId="198" fillId="0" borderId="0"/>
    <xf numFmtId="9" fontId="198" fillId="0" borderId="0" applyFont="0" applyFill="0" applyBorder="0" applyAlignment="0" applyProtection="0"/>
    <xf numFmtId="0" fontId="198" fillId="0" borderId="0"/>
    <xf numFmtId="0" fontId="197" fillId="0" borderId="0"/>
    <xf numFmtId="9" fontId="197" fillId="0" borderId="0" applyFont="0" applyFill="0" applyBorder="0" applyAlignment="0" applyProtection="0"/>
    <xf numFmtId="0" fontId="197" fillId="0" borderId="0"/>
    <xf numFmtId="0" fontId="196" fillId="0" borderId="0"/>
    <xf numFmtId="9" fontId="196" fillId="0" borderId="0" applyFont="0" applyFill="0" applyBorder="0" applyAlignment="0" applyProtection="0"/>
    <xf numFmtId="0" fontId="196" fillId="0" borderId="0"/>
    <xf numFmtId="0" fontId="195" fillId="0" borderId="0"/>
    <xf numFmtId="9" fontId="195" fillId="0" borderId="0" applyFont="0" applyFill="0" applyBorder="0" applyAlignment="0" applyProtection="0"/>
    <xf numFmtId="0" fontId="195" fillId="0" borderId="0"/>
    <xf numFmtId="0" fontId="194" fillId="0" borderId="0"/>
    <xf numFmtId="0" fontId="194" fillId="0" borderId="0"/>
    <xf numFmtId="9" fontId="194" fillId="0" borderId="0" applyFont="0" applyFill="0" applyBorder="0" applyAlignment="0" applyProtection="0"/>
    <xf numFmtId="0" fontId="193" fillId="0" borderId="0"/>
    <xf numFmtId="9" fontId="193" fillId="0" borderId="0" applyFont="0" applyFill="0" applyBorder="0" applyAlignment="0" applyProtection="0"/>
    <xf numFmtId="0" fontId="193" fillId="0" borderId="0"/>
    <xf numFmtId="0" fontId="192" fillId="0" borderId="0"/>
    <xf numFmtId="9" fontId="192" fillId="0" borderId="0" applyFont="0" applyFill="0" applyBorder="0" applyAlignment="0" applyProtection="0"/>
    <xf numFmtId="0" fontId="192" fillId="0" borderId="0"/>
    <xf numFmtId="0" fontId="191" fillId="0" borderId="0"/>
    <xf numFmtId="9" fontId="191" fillId="0" borderId="0" applyFont="0" applyFill="0" applyBorder="0" applyAlignment="0" applyProtection="0"/>
    <xf numFmtId="0" fontId="191" fillId="0" borderId="0"/>
    <xf numFmtId="0" fontId="190" fillId="0" borderId="0"/>
    <xf numFmtId="9" fontId="190" fillId="0" borderId="0" applyFont="0" applyFill="0" applyBorder="0" applyAlignment="0" applyProtection="0"/>
    <xf numFmtId="0" fontId="189" fillId="0" borderId="0"/>
    <xf numFmtId="9" fontId="189" fillId="0" borderId="0" applyFont="0" applyFill="0" applyBorder="0" applyAlignment="0" applyProtection="0"/>
    <xf numFmtId="0" fontId="189" fillId="0" borderId="0"/>
    <xf numFmtId="0" fontId="188" fillId="0" borderId="0"/>
    <xf numFmtId="9" fontId="188" fillId="0" borderId="0" applyFont="0" applyFill="0" applyBorder="0" applyAlignment="0" applyProtection="0"/>
    <xf numFmtId="0" fontId="188" fillId="0" borderId="0"/>
    <xf numFmtId="0" fontId="187" fillId="0" borderId="0"/>
    <xf numFmtId="9" fontId="187" fillId="0" borderId="0" applyFont="0" applyFill="0" applyBorder="0" applyAlignment="0" applyProtection="0"/>
    <xf numFmtId="0" fontId="187" fillId="0" borderId="0"/>
    <xf numFmtId="0" fontId="186" fillId="0" borderId="0"/>
    <xf numFmtId="9" fontId="186" fillId="0" borderId="0" applyFont="0" applyFill="0" applyBorder="0" applyAlignment="0" applyProtection="0"/>
    <xf numFmtId="0" fontId="186" fillId="0" borderId="0"/>
    <xf numFmtId="0" fontId="185" fillId="0" borderId="0"/>
    <xf numFmtId="9" fontId="185" fillId="0" borderId="0" applyFont="0" applyFill="0" applyBorder="0" applyAlignment="0" applyProtection="0"/>
    <xf numFmtId="0" fontId="185" fillId="0" borderId="0"/>
    <xf numFmtId="0" fontId="184" fillId="0" borderId="0"/>
    <xf numFmtId="9" fontId="184" fillId="0" borderId="0" applyFont="0" applyFill="0" applyBorder="0" applyAlignment="0" applyProtection="0"/>
    <xf numFmtId="0" fontId="184" fillId="0" borderId="0"/>
    <xf numFmtId="0" fontId="183" fillId="0" borderId="0"/>
    <xf numFmtId="9" fontId="183" fillId="0" borderId="0" applyFont="0" applyFill="0" applyBorder="0" applyAlignment="0" applyProtection="0"/>
    <xf numFmtId="0" fontId="183" fillId="0" borderId="0"/>
    <xf numFmtId="0" fontId="182" fillId="0" borderId="0"/>
    <xf numFmtId="0" fontId="182" fillId="0" borderId="0"/>
    <xf numFmtId="9" fontId="182" fillId="0" borderId="0" applyFont="0" applyFill="0" applyBorder="0" applyAlignment="0" applyProtection="0"/>
    <xf numFmtId="0" fontId="181" fillId="0" borderId="0"/>
    <xf numFmtId="9" fontId="181" fillId="0" borderId="0" applyFont="0" applyFill="0" applyBorder="0" applyAlignment="0" applyProtection="0"/>
    <xf numFmtId="0" fontId="180" fillId="0" borderId="0"/>
    <xf numFmtId="0" fontId="180" fillId="0" borderId="0"/>
    <xf numFmtId="9" fontId="180" fillId="0" borderId="0" applyFont="0" applyFill="0" applyBorder="0" applyAlignment="0" applyProtection="0"/>
    <xf numFmtId="0" fontId="179" fillId="0" borderId="0"/>
    <xf numFmtId="9" fontId="179" fillId="0" borderId="0" applyFont="0" applyFill="0" applyBorder="0" applyAlignment="0" applyProtection="0"/>
    <xf numFmtId="0" fontId="179" fillId="0" borderId="0"/>
    <xf numFmtId="0" fontId="178" fillId="0" borderId="0"/>
    <xf numFmtId="9" fontId="178" fillId="0" borderId="0" applyFont="0" applyFill="0" applyBorder="0" applyAlignment="0" applyProtection="0"/>
    <xf numFmtId="0" fontId="178" fillId="0" borderId="0"/>
    <xf numFmtId="0" fontId="177" fillId="0" borderId="0"/>
    <xf numFmtId="9" fontId="177" fillId="0" borderId="0" applyFont="0" applyFill="0" applyBorder="0" applyAlignment="0" applyProtection="0"/>
    <xf numFmtId="0" fontId="176" fillId="0" borderId="0"/>
    <xf numFmtId="0" fontId="176" fillId="0" borderId="0"/>
    <xf numFmtId="0" fontId="175" fillId="0" borderId="0"/>
    <xf numFmtId="9" fontId="175" fillId="0" borderId="0" applyFont="0" applyFill="0" applyBorder="0" applyAlignment="0" applyProtection="0"/>
    <xf numFmtId="0" fontId="174" fillId="0" borderId="0"/>
    <xf numFmtId="0" fontId="174" fillId="0" borderId="0"/>
    <xf numFmtId="0" fontId="173" fillId="0" borderId="0"/>
    <xf numFmtId="9" fontId="173" fillId="0" borderId="0" applyFont="0" applyFill="0" applyBorder="0" applyAlignment="0" applyProtection="0"/>
    <xf numFmtId="0" fontId="173" fillId="0" borderId="0"/>
    <xf numFmtId="0" fontId="172" fillId="0" borderId="0"/>
    <xf numFmtId="9" fontId="172" fillId="0" borderId="0" applyFont="0" applyFill="0" applyBorder="0" applyAlignment="0" applyProtection="0"/>
    <xf numFmtId="0" fontId="171" fillId="0" borderId="0"/>
    <xf numFmtId="9" fontId="171" fillId="0" borderId="0" applyFont="0" applyFill="0" applyBorder="0" applyAlignment="0" applyProtection="0"/>
    <xf numFmtId="0" fontId="171" fillId="0" borderId="0"/>
    <xf numFmtId="0" fontId="170" fillId="0" borderId="0"/>
    <xf numFmtId="9" fontId="170" fillId="0" borderId="0" applyFont="0" applyFill="0" applyBorder="0" applyAlignment="0" applyProtection="0"/>
    <xf numFmtId="0" fontId="169" fillId="0" borderId="0"/>
    <xf numFmtId="9" fontId="169" fillId="0" borderId="0" applyFont="0" applyFill="0" applyBorder="0" applyAlignment="0" applyProtection="0"/>
    <xf numFmtId="0" fontId="169" fillId="0" borderId="0"/>
    <xf numFmtId="0" fontId="168" fillId="0" borderId="0"/>
    <xf numFmtId="0" fontId="168" fillId="0" borderId="0"/>
    <xf numFmtId="9" fontId="168" fillId="0" borderId="0" applyFont="0" applyFill="0" applyBorder="0" applyAlignment="0" applyProtection="0"/>
    <xf numFmtId="0" fontId="167" fillId="0" borderId="0"/>
    <xf numFmtId="9" fontId="167" fillId="0" borderId="0" applyFont="0" applyFill="0" applyBorder="0" applyAlignment="0" applyProtection="0"/>
    <xf numFmtId="0" fontId="167" fillId="0" borderId="0"/>
    <xf numFmtId="0" fontId="166" fillId="0" borderId="0"/>
    <xf numFmtId="9" fontId="166" fillId="0" borderId="0" applyFont="0" applyFill="0" applyBorder="0" applyAlignment="0" applyProtection="0"/>
    <xf numFmtId="0" fontId="166" fillId="0" borderId="0"/>
    <xf numFmtId="0" fontId="165" fillId="0" borderId="0"/>
    <xf numFmtId="0" fontId="165" fillId="0" borderId="0"/>
    <xf numFmtId="9" fontId="165" fillId="0" borderId="0" applyFont="0" applyFill="0" applyBorder="0" applyAlignment="0" applyProtection="0"/>
    <xf numFmtId="0" fontId="164" fillId="0" borderId="0"/>
    <xf numFmtId="9" fontId="164" fillId="0" borderId="0" applyFont="0" applyFill="0" applyBorder="0" applyAlignment="0" applyProtection="0"/>
    <xf numFmtId="0" fontId="164" fillId="0" borderId="0"/>
    <xf numFmtId="0" fontId="163" fillId="0" borderId="0"/>
    <xf numFmtId="9" fontId="163" fillId="0" borderId="0" applyFont="0" applyFill="0" applyBorder="0" applyAlignment="0" applyProtection="0"/>
    <xf numFmtId="0" fontId="163" fillId="0" borderId="0"/>
    <xf numFmtId="0" fontId="162" fillId="0" borderId="0"/>
    <xf numFmtId="9" fontId="162" fillId="0" borderId="0" applyFont="0" applyFill="0" applyBorder="0" applyAlignment="0" applyProtection="0"/>
    <xf numFmtId="0" fontId="162" fillId="0" borderId="0"/>
    <xf numFmtId="0" fontId="161" fillId="0" borderId="0"/>
    <xf numFmtId="0" fontId="161" fillId="0" borderId="0"/>
    <xf numFmtId="9" fontId="161" fillId="0" borderId="0" applyFont="0" applyFill="0" applyBorder="0" applyAlignment="0" applyProtection="0"/>
    <xf numFmtId="0" fontId="160" fillId="0" borderId="0"/>
    <xf numFmtId="0" fontId="160" fillId="0" borderId="0"/>
    <xf numFmtId="9" fontId="160" fillId="0" borderId="0" applyFont="0" applyFill="0" applyBorder="0" applyAlignment="0" applyProtection="0"/>
    <xf numFmtId="0" fontId="159" fillId="0" borderId="0"/>
    <xf numFmtId="9" fontId="159" fillId="0" borderId="0" applyFont="0" applyFill="0" applyBorder="0" applyAlignment="0" applyProtection="0"/>
    <xf numFmtId="0" fontId="159" fillId="0" borderId="0"/>
    <xf numFmtId="0" fontId="158" fillId="0" borderId="0"/>
    <xf numFmtId="9" fontId="158" fillId="0" borderId="0" applyFont="0" applyFill="0" applyBorder="0" applyAlignment="0" applyProtection="0"/>
    <xf numFmtId="0" fontId="157" fillId="0" borderId="0"/>
    <xf numFmtId="9" fontId="157" fillId="0" borderId="0" applyFont="0" applyFill="0" applyBorder="0" applyAlignment="0" applyProtection="0"/>
    <xf numFmtId="0" fontId="157" fillId="0" borderId="0"/>
    <xf numFmtId="0" fontId="156" fillId="0" borderId="0"/>
    <xf numFmtId="0" fontId="156" fillId="0" borderId="0"/>
    <xf numFmtId="0" fontId="155" fillId="0" borderId="0"/>
    <xf numFmtId="9" fontId="155" fillId="0" borderId="0" applyFont="0" applyFill="0" applyBorder="0" applyAlignment="0" applyProtection="0"/>
    <xf numFmtId="0" fontId="154" fillId="0" borderId="0"/>
    <xf numFmtId="0" fontId="154" fillId="0" borderId="0"/>
    <xf numFmtId="9" fontId="154" fillId="0" borderId="0" applyFont="0" applyFill="0" applyBorder="0" applyAlignment="0" applyProtection="0"/>
    <xf numFmtId="0" fontId="153" fillId="0" borderId="0"/>
    <xf numFmtId="0" fontId="153" fillId="0" borderId="0"/>
    <xf numFmtId="9" fontId="153" fillId="0" borderId="0" applyFont="0" applyFill="0" applyBorder="0" applyAlignment="0" applyProtection="0"/>
    <xf numFmtId="0" fontId="152" fillId="0" borderId="0"/>
    <xf numFmtId="0" fontId="152" fillId="0" borderId="0"/>
    <xf numFmtId="9" fontId="152" fillId="0" borderId="0" applyFont="0" applyFill="0" applyBorder="0" applyAlignment="0" applyProtection="0"/>
    <xf numFmtId="0" fontId="151" fillId="0" borderId="0"/>
    <xf numFmtId="9" fontId="151" fillId="0" borderId="0" applyFont="0" applyFill="0" applyBorder="0" applyAlignment="0" applyProtection="0"/>
    <xf numFmtId="0" fontId="150" fillId="0" borderId="0"/>
    <xf numFmtId="0" fontId="150" fillId="0" borderId="0"/>
    <xf numFmtId="0" fontId="149" fillId="0" borderId="0"/>
    <xf numFmtId="0" fontId="149" fillId="0" borderId="0"/>
    <xf numFmtId="9" fontId="149" fillId="0" borderId="0" applyFont="0" applyFill="0" applyBorder="0" applyAlignment="0" applyProtection="0"/>
    <xf numFmtId="0" fontId="148" fillId="0" borderId="0"/>
    <xf numFmtId="0" fontId="148" fillId="0" borderId="0"/>
    <xf numFmtId="9" fontId="148" fillId="0" borderId="0" applyFont="0" applyFill="0" applyBorder="0" applyAlignment="0" applyProtection="0"/>
    <xf numFmtId="0" fontId="147" fillId="0" borderId="0"/>
    <xf numFmtId="0" fontId="147" fillId="0" borderId="0"/>
    <xf numFmtId="9" fontId="147" fillId="0" borderId="0" applyFont="0" applyFill="0" applyBorder="0" applyAlignment="0" applyProtection="0"/>
    <xf numFmtId="0" fontId="146" fillId="0" borderId="0"/>
    <xf numFmtId="9" fontId="146" fillId="0" borderId="0" applyFont="0" applyFill="0" applyBorder="0" applyAlignment="0" applyProtection="0"/>
    <xf numFmtId="0" fontId="146" fillId="0" borderId="0"/>
    <xf numFmtId="0" fontId="145" fillId="0" borderId="0"/>
    <xf numFmtId="9" fontId="145" fillId="0" borderId="0" applyFont="0" applyFill="0" applyBorder="0" applyAlignment="0" applyProtection="0"/>
    <xf numFmtId="0" fontId="145" fillId="0" borderId="0"/>
    <xf numFmtId="0" fontId="144" fillId="0" borderId="0"/>
    <xf numFmtId="9" fontId="144" fillId="0" borderId="0" applyFont="0" applyFill="0" applyBorder="0" applyAlignment="0" applyProtection="0"/>
    <xf numFmtId="0" fontId="144" fillId="0" borderId="0"/>
    <xf numFmtId="0" fontId="143" fillId="0" borderId="0"/>
    <xf numFmtId="9" fontId="143" fillId="0" borderId="0" applyFont="0" applyFill="0" applyBorder="0" applyAlignment="0" applyProtection="0"/>
    <xf numFmtId="0" fontId="143" fillId="0" borderId="0"/>
    <xf numFmtId="0" fontId="142" fillId="0" borderId="0"/>
    <xf numFmtId="9" fontId="142" fillId="0" borderId="0" applyFont="0" applyFill="0" applyBorder="0" applyAlignment="0" applyProtection="0"/>
    <xf numFmtId="0" fontId="142" fillId="0" borderId="0"/>
    <xf numFmtId="0" fontId="141" fillId="0" borderId="0"/>
    <xf numFmtId="9" fontId="141" fillId="0" borderId="0" applyFont="0" applyFill="0" applyBorder="0" applyAlignment="0" applyProtection="0"/>
    <xf numFmtId="0" fontId="141" fillId="0" borderId="0"/>
    <xf numFmtId="0" fontId="140" fillId="0" borderId="0"/>
    <xf numFmtId="9" fontId="140" fillId="0" borderId="0" applyFont="0" applyFill="0" applyBorder="0" applyAlignment="0" applyProtection="0"/>
    <xf numFmtId="0" fontId="139" fillId="0" borderId="0"/>
    <xf numFmtId="9" fontId="139" fillId="0" borderId="0" applyFont="0" applyFill="0" applyBorder="0" applyAlignment="0" applyProtection="0"/>
    <xf numFmtId="0" fontId="139" fillId="0" borderId="0"/>
    <xf numFmtId="0" fontId="138" fillId="0" borderId="0"/>
    <xf numFmtId="9" fontId="138" fillId="0" borderId="0" applyFont="0" applyFill="0" applyBorder="0" applyAlignment="0" applyProtection="0"/>
    <xf numFmtId="0" fontId="138" fillId="0" borderId="0"/>
    <xf numFmtId="0" fontId="137" fillId="0" borderId="0"/>
    <xf numFmtId="9" fontId="137" fillId="0" borderId="0" applyFont="0" applyFill="0" applyBorder="0" applyAlignment="0" applyProtection="0"/>
    <xf numFmtId="0" fontId="137" fillId="0" borderId="0"/>
    <xf numFmtId="0" fontId="136" fillId="0" borderId="0"/>
    <xf numFmtId="0" fontId="136" fillId="0" borderId="0"/>
    <xf numFmtId="9" fontId="136" fillId="0" borderId="0" applyFont="0" applyFill="0" applyBorder="0" applyAlignment="0" applyProtection="0"/>
    <xf numFmtId="0" fontId="135" fillId="0" borderId="0"/>
    <xf numFmtId="9" fontId="135" fillId="0" borderId="0" applyFont="0" applyFill="0" applyBorder="0" applyAlignment="0" applyProtection="0"/>
    <xf numFmtId="0" fontId="135" fillId="0" borderId="0"/>
    <xf numFmtId="0" fontId="134" fillId="0" borderId="0"/>
    <xf numFmtId="9" fontId="134" fillId="0" borderId="0" applyFont="0" applyFill="0" applyBorder="0" applyAlignment="0" applyProtection="0"/>
    <xf numFmtId="0" fontId="134" fillId="0" borderId="0"/>
    <xf numFmtId="0" fontId="133" fillId="0" borderId="0"/>
    <xf numFmtId="0" fontId="133" fillId="0" borderId="0"/>
    <xf numFmtId="9" fontId="133" fillId="0" borderId="0" applyFont="0" applyFill="0" applyBorder="0" applyAlignment="0" applyProtection="0"/>
    <xf numFmtId="0" fontId="132" fillId="0" borderId="0"/>
    <xf numFmtId="0" fontId="132" fillId="0" borderId="0"/>
    <xf numFmtId="9" fontId="132" fillId="0" borderId="0" applyFont="0" applyFill="0" applyBorder="0" applyAlignment="0" applyProtection="0"/>
    <xf numFmtId="0" fontId="131" fillId="0" borderId="0"/>
    <xf numFmtId="9" fontId="131" fillId="0" borderId="0" applyFont="0" applyFill="0" applyBorder="0" applyAlignment="0" applyProtection="0"/>
    <xf numFmtId="0" fontId="131" fillId="0" borderId="0"/>
    <xf numFmtId="0" fontId="130" fillId="0" borderId="0"/>
    <xf numFmtId="9" fontId="130" fillId="0" borderId="0" applyFont="0" applyFill="0" applyBorder="0" applyAlignment="0" applyProtection="0"/>
    <xf numFmtId="0" fontId="130" fillId="0" borderId="0"/>
    <xf numFmtId="0" fontId="129" fillId="0" borderId="0"/>
    <xf numFmtId="0" fontId="129" fillId="0" borderId="0"/>
    <xf numFmtId="9" fontId="129" fillId="0" borderId="0" applyFont="0" applyFill="0" applyBorder="0" applyAlignment="0" applyProtection="0"/>
    <xf numFmtId="0" fontId="128" fillId="0" borderId="0"/>
    <xf numFmtId="0" fontId="128" fillId="0" borderId="0"/>
    <xf numFmtId="0" fontId="127" fillId="0" borderId="0"/>
    <xf numFmtId="9" fontId="127" fillId="0" borderId="0" applyFont="0" applyFill="0" applyBorder="0" applyAlignment="0" applyProtection="0"/>
    <xf numFmtId="0" fontId="126" fillId="0" borderId="0"/>
    <xf numFmtId="0" fontId="126" fillId="0" borderId="0"/>
    <xf numFmtId="9" fontId="126" fillId="0" borderId="0" applyFont="0" applyFill="0" applyBorder="0" applyAlignment="0" applyProtection="0"/>
    <xf numFmtId="0" fontId="125" fillId="0" borderId="0"/>
    <xf numFmtId="9" fontId="125" fillId="0" borderId="0" applyFont="0" applyFill="0" applyBorder="0" applyAlignment="0" applyProtection="0"/>
    <xf numFmtId="0" fontId="125" fillId="0" borderId="0"/>
    <xf numFmtId="0" fontId="124" fillId="0" borderId="0"/>
    <xf numFmtId="9" fontId="124" fillId="0" borderId="0" applyFont="0" applyFill="0" applyBorder="0" applyAlignment="0" applyProtection="0"/>
    <xf numFmtId="0" fontId="124" fillId="0" borderId="0"/>
    <xf numFmtId="0" fontId="123" fillId="0" borderId="0"/>
    <xf numFmtId="0" fontId="123" fillId="0" borderId="0"/>
    <xf numFmtId="0" fontId="122" fillId="0" borderId="0"/>
    <xf numFmtId="9" fontId="122" fillId="0" borderId="0" applyFont="0" applyFill="0" applyBorder="0" applyAlignment="0" applyProtection="0"/>
    <xf numFmtId="0" fontId="121" fillId="0" borderId="0"/>
    <xf numFmtId="0" fontId="121" fillId="0" borderId="0"/>
    <xf numFmtId="9" fontId="121" fillId="0" borderId="0" applyFont="0" applyFill="0" applyBorder="0" applyAlignment="0" applyProtection="0"/>
    <xf numFmtId="0" fontId="120" fillId="0" borderId="0"/>
    <xf numFmtId="9" fontId="120" fillId="0" borderId="0" applyFont="0" applyFill="0" applyBorder="0" applyAlignment="0" applyProtection="0"/>
    <xf numFmtId="0" fontId="120" fillId="0" borderId="0"/>
    <xf numFmtId="0" fontId="119" fillId="0" borderId="0"/>
    <xf numFmtId="0" fontId="119" fillId="0" borderId="0"/>
    <xf numFmtId="9" fontId="119" fillId="0" borderId="0" applyFont="0" applyFill="0" applyBorder="0" applyAlignment="0" applyProtection="0"/>
    <xf numFmtId="0" fontId="118" fillId="0" borderId="0"/>
    <xf numFmtId="9" fontId="118" fillId="0" borderId="0" applyFont="0" applyFill="0" applyBorder="0" applyAlignment="0" applyProtection="0"/>
    <xf numFmtId="0" fontId="118" fillId="0" borderId="0"/>
    <xf numFmtId="0" fontId="117" fillId="0" borderId="0"/>
    <xf numFmtId="0" fontId="117" fillId="0" borderId="0"/>
    <xf numFmtId="9" fontId="117" fillId="0" borderId="0" applyFont="0" applyFill="0" applyBorder="0" applyAlignment="0" applyProtection="0"/>
    <xf numFmtId="0" fontId="116" fillId="0" borderId="0"/>
    <xf numFmtId="0" fontId="116" fillId="0" borderId="0"/>
    <xf numFmtId="9" fontId="116" fillId="0" borderId="0" applyFont="0" applyFill="0" applyBorder="0" applyAlignment="0" applyProtection="0"/>
    <xf numFmtId="0" fontId="115" fillId="0" borderId="0"/>
    <xf numFmtId="9" fontId="115" fillId="0" borderId="0" applyFont="0" applyFill="0" applyBorder="0" applyAlignment="0" applyProtection="0"/>
    <xf numFmtId="0" fontId="115" fillId="0" borderId="0"/>
    <xf numFmtId="0" fontId="114" fillId="0" borderId="0"/>
    <xf numFmtId="9" fontId="114" fillId="0" borderId="0" applyFont="0" applyFill="0" applyBorder="0" applyAlignment="0" applyProtection="0"/>
    <xf numFmtId="0" fontId="114" fillId="0" borderId="0"/>
    <xf numFmtId="0" fontId="113" fillId="0" borderId="0"/>
    <xf numFmtId="9" fontId="113" fillId="0" borderId="0" applyFont="0" applyFill="0" applyBorder="0" applyAlignment="0" applyProtection="0"/>
    <xf numFmtId="0" fontId="113" fillId="0" borderId="0"/>
    <xf numFmtId="0" fontId="112" fillId="0" borderId="0"/>
    <xf numFmtId="9" fontId="112" fillId="0" borderId="0" applyFont="0" applyFill="0" applyBorder="0" applyAlignment="0" applyProtection="0"/>
    <xf numFmtId="0" fontId="112" fillId="0" borderId="0"/>
    <xf numFmtId="0" fontId="111" fillId="0" borderId="0"/>
    <xf numFmtId="0" fontId="111" fillId="0" borderId="0"/>
    <xf numFmtId="9" fontId="111" fillId="0" borderId="0" applyFont="0" applyFill="0" applyBorder="0" applyAlignment="0" applyProtection="0"/>
    <xf numFmtId="0" fontId="110" fillId="0" borderId="0"/>
    <xf numFmtId="9" fontId="110" fillId="0" borderId="0" applyFont="0" applyFill="0" applyBorder="0" applyAlignment="0" applyProtection="0"/>
    <xf numFmtId="0" fontId="110" fillId="0" borderId="0"/>
    <xf numFmtId="0" fontId="109" fillId="0" borderId="0"/>
    <xf numFmtId="0" fontId="109" fillId="0" borderId="0"/>
    <xf numFmtId="9" fontId="109" fillId="0" borderId="0" applyFont="0" applyFill="0" applyBorder="0" applyAlignment="0" applyProtection="0"/>
    <xf numFmtId="0" fontId="108" fillId="0" borderId="0"/>
    <xf numFmtId="9" fontId="108" fillId="0" borderId="0" applyFont="0" applyFill="0" applyBorder="0" applyAlignment="0" applyProtection="0"/>
    <xf numFmtId="0" fontId="108" fillId="0" borderId="0"/>
    <xf numFmtId="0" fontId="107" fillId="0" borderId="0"/>
    <xf numFmtId="9" fontId="107" fillId="0" borderId="0" applyFont="0" applyFill="0" applyBorder="0" applyAlignment="0" applyProtection="0"/>
    <xf numFmtId="0" fontId="106" fillId="0" borderId="0"/>
    <xf numFmtId="0" fontId="106" fillId="0" borderId="0"/>
    <xf numFmtId="9" fontId="106" fillId="0" borderId="0" applyFont="0" applyFill="0" applyBorder="0" applyAlignment="0" applyProtection="0"/>
    <xf numFmtId="0" fontId="105" fillId="0" borderId="0"/>
    <xf numFmtId="0" fontId="105" fillId="0" borderId="0"/>
    <xf numFmtId="9" fontId="105" fillId="0" borderId="0" applyFont="0" applyFill="0" applyBorder="0" applyAlignment="0" applyProtection="0"/>
    <xf numFmtId="0" fontId="104" fillId="0" borderId="0"/>
    <xf numFmtId="9" fontId="104" fillId="0" borderId="0" applyFont="0" applyFill="0" applyBorder="0" applyAlignment="0" applyProtection="0"/>
    <xf numFmtId="0" fontId="104" fillId="0" borderId="0"/>
    <xf numFmtId="0" fontId="103" fillId="0" borderId="0"/>
    <xf numFmtId="0" fontId="103" fillId="0" borderId="0"/>
    <xf numFmtId="9" fontId="103" fillId="0" borderId="0" applyFont="0" applyFill="0" applyBorder="0" applyAlignment="0" applyProtection="0"/>
    <xf numFmtId="0" fontId="102" fillId="0" borderId="0"/>
    <xf numFmtId="9" fontId="102" fillId="0" borderId="0" applyFont="0" applyFill="0" applyBorder="0" applyAlignment="0" applyProtection="0"/>
    <xf numFmtId="0" fontId="102" fillId="0" borderId="0"/>
    <xf numFmtId="0" fontId="101" fillId="0" borderId="0"/>
    <xf numFmtId="9" fontId="101" fillId="0" borderId="0" applyFont="0" applyFill="0" applyBorder="0" applyAlignment="0" applyProtection="0"/>
    <xf numFmtId="0" fontId="101" fillId="0" borderId="0"/>
    <xf numFmtId="0" fontId="100" fillId="0" borderId="0"/>
    <xf numFmtId="0" fontId="100" fillId="0" borderId="0"/>
    <xf numFmtId="9" fontId="100" fillId="0" borderId="0" applyFont="0" applyFill="0" applyBorder="0" applyAlignment="0" applyProtection="0"/>
    <xf numFmtId="0" fontId="99" fillId="0" borderId="0"/>
    <xf numFmtId="9" fontId="99" fillId="0" borderId="0" applyFont="0" applyFill="0" applyBorder="0" applyAlignment="0" applyProtection="0"/>
    <xf numFmtId="0" fontId="99" fillId="0" borderId="0"/>
    <xf numFmtId="0" fontId="98" fillId="0" borderId="0"/>
    <xf numFmtId="9" fontId="98" fillId="0" borderId="0" applyFont="0" applyFill="0" applyBorder="0" applyAlignment="0" applyProtection="0"/>
    <xf numFmtId="0" fontId="98" fillId="0" borderId="0"/>
    <xf numFmtId="0" fontId="97" fillId="0" borderId="0"/>
    <xf numFmtId="0" fontId="97" fillId="0" borderId="0"/>
    <xf numFmtId="9" fontId="97" fillId="0" borderId="0" applyFont="0" applyFill="0" applyBorder="0" applyAlignment="0" applyProtection="0"/>
    <xf numFmtId="0" fontId="96" fillId="0" borderId="0"/>
    <xf numFmtId="0" fontId="96" fillId="0" borderId="0"/>
    <xf numFmtId="0" fontId="95" fillId="0" borderId="0"/>
    <xf numFmtId="9" fontId="95" fillId="0" borderId="0" applyFont="0" applyFill="0" applyBorder="0" applyAlignment="0" applyProtection="0"/>
    <xf numFmtId="0" fontId="94" fillId="0" borderId="0"/>
    <xf numFmtId="0" fontId="94" fillId="0" borderId="0"/>
    <xf numFmtId="9" fontId="94" fillId="0" borderId="0" applyFont="0" applyFill="0" applyBorder="0" applyAlignment="0" applyProtection="0"/>
    <xf numFmtId="0" fontId="93" fillId="0" borderId="0"/>
    <xf numFmtId="9" fontId="93" fillId="0" borderId="0" applyFont="0" applyFill="0" applyBorder="0" applyAlignment="0" applyProtection="0"/>
    <xf numFmtId="0" fontId="93" fillId="0" borderId="0"/>
    <xf numFmtId="0" fontId="92" fillId="0" borderId="0"/>
    <xf numFmtId="9" fontId="92" fillId="0" borderId="0" applyFont="0" applyFill="0" applyBorder="0" applyAlignment="0" applyProtection="0"/>
    <xf numFmtId="0" fontId="92" fillId="0" borderId="0"/>
    <xf numFmtId="0" fontId="91" fillId="0" borderId="0"/>
    <xf numFmtId="9" fontId="91" fillId="0" borderId="0" applyFont="0" applyFill="0" applyBorder="0" applyAlignment="0" applyProtection="0"/>
    <xf numFmtId="0" fontId="91" fillId="0" borderId="0"/>
    <xf numFmtId="0" fontId="90" fillId="0" borderId="0"/>
    <xf numFmtId="0" fontId="90" fillId="0" borderId="0"/>
    <xf numFmtId="9" fontId="90" fillId="0" borderId="0" applyFont="0" applyFill="0" applyBorder="0" applyAlignment="0" applyProtection="0"/>
    <xf numFmtId="0" fontId="89" fillId="0" borderId="0"/>
    <xf numFmtId="9" fontId="89" fillId="0" borderId="0" applyFont="0" applyFill="0" applyBorder="0" applyAlignment="0" applyProtection="0"/>
    <xf numFmtId="0" fontId="88" fillId="0" borderId="0"/>
    <xf numFmtId="9" fontId="88" fillId="0" borderId="0" applyFont="0" applyFill="0" applyBorder="0" applyAlignment="0" applyProtection="0"/>
    <xf numFmtId="0" fontId="88" fillId="0" borderId="0"/>
    <xf numFmtId="0" fontId="87" fillId="0" borderId="0"/>
    <xf numFmtId="9" fontId="87" fillId="0" borderId="0" applyFont="0" applyFill="0" applyBorder="0" applyAlignment="0" applyProtection="0"/>
    <xf numFmtId="0" fontId="86" fillId="0" borderId="0"/>
    <xf numFmtId="0" fontId="86" fillId="0" borderId="0"/>
    <xf numFmtId="0" fontId="85" fillId="0" borderId="0"/>
    <xf numFmtId="9" fontId="85" fillId="0" borderId="0" applyFont="0" applyFill="0" applyBorder="0" applyAlignment="0" applyProtection="0"/>
    <xf numFmtId="0" fontId="85" fillId="0" borderId="0"/>
    <xf numFmtId="0" fontId="84" fillId="0" borderId="0"/>
    <xf numFmtId="9" fontId="84" fillId="0" borderId="0" applyFont="0" applyFill="0" applyBorder="0" applyAlignment="0" applyProtection="0"/>
    <xf numFmtId="0" fontId="84" fillId="0" borderId="0"/>
    <xf numFmtId="0" fontId="83" fillId="0" borderId="0"/>
    <xf numFmtId="9" fontId="83" fillId="0" borderId="0" applyFont="0" applyFill="0" applyBorder="0" applyAlignment="0" applyProtection="0"/>
    <xf numFmtId="0" fontId="83" fillId="0" borderId="0"/>
    <xf numFmtId="0" fontId="82" fillId="0" borderId="0"/>
    <xf numFmtId="9" fontId="82" fillId="0" borderId="0" applyFont="0" applyFill="0" applyBorder="0" applyAlignment="0" applyProtection="0"/>
    <xf numFmtId="0" fontId="82" fillId="0" borderId="0"/>
    <xf numFmtId="0" fontId="81" fillId="0" borderId="0"/>
    <xf numFmtId="9" fontId="81" fillId="0" borderId="0" applyFont="0" applyFill="0" applyBorder="0" applyAlignment="0" applyProtection="0"/>
    <xf numFmtId="0" fontId="81" fillId="0" borderId="0"/>
    <xf numFmtId="0" fontId="80" fillId="0" borderId="0"/>
    <xf numFmtId="9" fontId="80" fillId="0" borderId="0" applyFont="0" applyFill="0" applyBorder="0" applyAlignment="0" applyProtection="0"/>
    <xf numFmtId="0" fontId="80" fillId="0" borderId="0"/>
    <xf numFmtId="0" fontId="79" fillId="0" borderId="0"/>
    <xf numFmtId="9" fontId="79" fillId="0" borderId="0" applyFont="0" applyFill="0" applyBorder="0" applyAlignment="0" applyProtection="0"/>
    <xf numFmtId="0" fontId="79" fillId="0" borderId="0"/>
    <xf numFmtId="0" fontId="78" fillId="0" borderId="0"/>
    <xf numFmtId="9" fontId="78" fillId="0" borderId="0" applyFont="0" applyFill="0" applyBorder="0" applyAlignment="0" applyProtection="0"/>
    <xf numFmtId="0" fontId="78" fillId="0" borderId="0"/>
    <xf numFmtId="0" fontId="77" fillId="0" borderId="0"/>
    <xf numFmtId="9" fontId="77" fillId="0" borderId="0" applyFont="0" applyFill="0" applyBorder="0" applyAlignment="0" applyProtection="0"/>
    <xf numFmtId="0" fontId="77" fillId="0" borderId="0"/>
    <xf numFmtId="0" fontId="76" fillId="0" borderId="0"/>
    <xf numFmtId="9" fontId="76" fillId="0" borderId="0" applyFont="0" applyFill="0" applyBorder="0" applyAlignment="0" applyProtection="0"/>
    <xf numFmtId="0" fontId="76" fillId="0" borderId="0"/>
    <xf numFmtId="0" fontId="75" fillId="0" borderId="0"/>
    <xf numFmtId="9" fontId="75" fillId="0" borderId="0" applyFont="0" applyFill="0" applyBorder="0" applyAlignment="0" applyProtection="0"/>
    <xf numFmtId="0" fontId="75" fillId="0" borderId="0"/>
    <xf numFmtId="0" fontId="74" fillId="0" borderId="0"/>
    <xf numFmtId="9" fontId="74" fillId="0" borderId="0" applyFont="0" applyFill="0" applyBorder="0" applyAlignment="0" applyProtection="0"/>
    <xf numFmtId="0" fontId="74" fillId="0" borderId="0"/>
    <xf numFmtId="0" fontId="73" fillId="0" borderId="0"/>
    <xf numFmtId="9" fontId="73" fillId="0" borderId="0" applyFont="0" applyFill="0" applyBorder="0" applyAlignment="0" applyProtection="0"/>
    <xf numFmtId="0" fontId="73" fillId="0" borderId="0"/>
    <xf numFmtId="0" fontId="72" fillId="0" borderId="0"/>
    <xf numFmtId="0" fontId="72" fillId="0" borderId="0"/>
    <xf numFmtId="9" fontId="72" fillId="0" borderId="0" applyFont="0" applyFill="0" applyBorder="0" applyAlignment="0" applyProtection="0"/>
    <xf numFmtId="0" fontId="71" fillId="0" borderId="0"/>
    <xf numFmtId="9" fontId="71" fillId="0" borderId="0" applyFont="0" applyFill="0" applyBorder="0" applyAlignment="0" applyProtection="0"/>
    <xf numFmtId="0" fontId="71" fillId="0" borderId="0"/>
    <xf numFmtId="0" fontId="70" fillId="0" borderId="0"/>
    <xf numFmtId="0" fontId="70" fillId="0" borderId="0"/>
    <xf numFmtId="9" fontId="70" fillId="0" borderId="0" applyFont="0" applyFill="0" applyBorder="0" applyAlignment="0" applyProtection="0"/>
    <xf numFmtId="0" fontId="69" fillId="0" borderId="0"/>
    <xf numFmtId="0" fontId="69" fillId="0" borderId="0"/>
    <xf numFmtId="9" fontId="69" fillId="0" borderId="0" applyFont="0" applyFill="0" applyBorder="0" applyAlignment="0" applyProtection="0"/>
    <xf numFmtId="0" fontId="68" fillId="0" borderId="0"/>
    <xf numFmtId="0" fontId="68" fillId="0" borderId="0"/>
    <xf numFmtId="9" fontId="68" fillId="0" borderId="0" applyFont="0" applyFill="0" applyBorder="0" applyAlignment="0" applyProtection="0"/>
    <xf numFmtId="0" fontId="67" fillId="0" borderId="0"/>
    <xf numFmtId="0" fontId="67" fillId="0" borderId="0"/>
    <xf numFmtId="9" fontId="67" fillId="0" borderId="0" applyFont="0" applyFill="0" applyBorder="0" applyAlignment="0" applyProtection="0"/>
    <xf numFmtId="0" fontId="66" fillId="0" borderId="0"/>
    <xf numFmtId="0" fontId="66" fillId="0" borderId="0"/>
    <xf numFmtId="9" fontId="66" fillId="0" borderId="0" applyFont="0" applyFill="0" applyBorder="0" applyAlignment="0" applyProtection="0"/>
    <xf numFmtId="0" fontId="65" fillId="0" borderId="0"/>
    <xf numFmtId="9" fontId="65" fillId="0" borderId="0" applyFont="0" applyFill="0" applyBorder="0" applyAlignment="0" applyProtection="0"/>
    <xf numFmtId="0" fontId="65" fillId="0" borderId="0"/>
    <xf numFmtId="0" fontId="64" fillId="0" borderId="0"/>
    <xf numFmtId="0" fontId="64" fillId="0" borderId="0"/>
    <xf numFmtId="0" fontId="63" fillId="0" borderId="0"/>
    <xf numFmtId="9" fontId="63" fillId="0" borderId="0" applyFont="0" applyFill="0" applyBorder="0" applyAlignment="0" applyProtection="0"/>
    <xf numFmtId="0" fontId="62" fillId="0" borderId="0"/>
    <xf numFmtId="0" fontId="62" fillId="0" borderId="0"/>
    <xf numFmtId="9" fontId="62" fillId="0" borderId="0" applyFont="0" applyFill="0" applyBorder="0" applyAlignment="0" applyProtection="0"/>
    <xf numFmtId="0" fontId="61" fillId="0" borderId="0"/>
    <xf numFmtId="0" fontId="61" fillId="0" borderId="0"/>
    <xf numFmtId="9" fontId="61" fillId="0" borderId="0" applyFont="0" applyFill="0" applyBorder="0" applyAlignment="0" applyProtection="0"/>
    <xf numFmtId="0" fontId="60" fillId="0" borderId="0"/>
    <xf numFmtId="9" fontId="60" fillId="0" borderId="0" applyFont="0" applyFill="0" applyBorder="0" applyAlignment="0" applyProtection="0"/>
    <xf numFmtId="0" fontId="60" fillId="0" borderId="0"/>
    <xf numFmtId="0" fontId="59" fillId="0" borderId="0"/>
    <xf numFmtId="9" fontId="59" fillId="0" borderId="0" applyFont="0" applyFill="0" applyBorder="0" applyAlignment="0" applyProtection="0"/>
    <xf numFmtId="0" fontId="59" fillId="0" borderId="0"/>
    <xf numFmtId="0" fontId="58" fillId="0" borderId="0"/>
    <xf numFmtId="0" fontId="58" fillId="0" borderId="0"/>
    <xf numFmtId="9" fontId="58" fillId="0" borderId="0" applyFont="0" applyFill="0" applyBorder="0" applyAlignment="0" applyProtection="0"/>
    <xf numFmtId="0" fontId="57" fillId="0" borderId="0"/>
    <xf numFmtId="9" fontId="57" fillId="0" borderId="0" applyFont="0" applyFill="0" applyBorder="0" applyAlignment="0" applyProtection="0"/>
    <xf numFmtId="0" fontId="57" fillId="0" borderId="0"/>
    <xf numFmtId="0" fontId="56" fillId="0" borderId="0"/>
    <xf numFmtId="9" fontId="56" fillId="0" borderId="0" applyFont="0" applyFill="0" applyBorder="0" applyAlignment="0" applyProtection="0"/>
    <xf numFmtId="0" fontId="56" fillId="0" borderId="0"/>
    <xf numFmtId="0" fontId="55" fillId="0" borderId="0"/>
    <xf numFmtId="9" fontId="55" fillId="0" borderId="0" applyFont="0" applyFill="0" applyBorder="0" applyAlignment="0" applyProtection="0"/>
    <xf numFmtId="0" fontId="55" fillId="0" borderId="0"/>
    <xf numFmtId="0" fontId="54" fillId="0" borderId="0"/>
    <xf numFmtId="9" fontId="54" fillId="0" borderId="0" applyFont="0" applyFill="0" applyBorder="0" applyAlignment="0" applyProtection="0"/>
    <xf numFmtId="0" fontId="54" fillId="0" borderId="0"/>
    <xf numFmtId="0" fontId="53" fillId="0" borderId="0"/>
    <xf numFmtId="9" fontId="53" fillId="0" borderId="0" applyFont="0" applyFill="0" applyBorder="0" applyAlignment="0" applyProtection="0"/>
    <xf numFmtId="0" fontId="53" fillId="0" borderId="0"/>
    <xf numFmtId="0" fontId="52" fillId="0" borderId="0"/>
    <xf numFmtId="0" fontId="52" fillId="0" borderId="0"/>
    <xf numFmtId="9" fontId="52" fillId="0" borderId="0" applyFont="0" applyFill="0" applyBorder="0" applyAlignment="0" applyProtection="0"/>
    <xf numFmtId="0" fontId="51" fillId="0" borderId="0"/>
    <xf numFmtId="9" fontId="51" fillId="0" borderId="0" applyFont="0" applyFill="0" applyBorder="0" applyAlignment="0" applyProtection="0"/>
    <xf numFmtId="0" fontId="50" fillId="0" borderId="0"/>
    <xf numFmtId="9" fontId="50" fillId="0" borderId="0" applyFont="0" applyFill="0" applyBorder="0" applyAlignment="0" applyProtection="0"/>
    <xf numFmtId="0" fontId="50" fillId="0" borderId="0"/>
    <xf numFmtId="0" fontId="49" fillId="0" borderId="0"/>
    <xf numFmtId="9" fontId="49" fillId="0" borderId="0" applyFont="0" applyFill="0" applyBorder="0" applyAlignment="0" applyProtection="0"/>
    <xf numFmtId="0" fontId="49" fillId="0" borderId="0"/>
    <xf numFmtId="0" fontId="48" fillId="0" borderId="0"/>
    <xf numFmtId="9" fontId="48" fillId="0" borderId="0" applyFont="0" applyFill="0" applyBorder="0" applyAlignment="0" applyProtection="0"/>
    <xf numFmtId="0" fontId="48" fillId="0" borderId="0"/>
    <xf numFmtId="0" fontId="47" fillId="0" borderId="0"/>
    <xf numFmtId="9" fontId="47" fillId="0" borderId="0" applyFont="0" applyFill="0" applyBorder="0" applyAlignment="0" applyProtection="0"/>
    <xf numFmtId="0" fontId="46" fillId="0" borderId="0"/>
    <xf numFmtId="0" fontId="46" fillId="0" borderId="0"/>
    <xf numFmtId="0" fontId="45" fillId="0" borderId="0"/>
    <xf numFmtId="9" fontId="45"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0" fontId="43" fillId="0" borderId="0"/>
    <xf numFmtId="9" fontId="43" fillId="0" borderId="0" applyFont="0" applyFill="0" applyBorder="0" applyAlignment="0" applyProtection="0"/>
    <xf numFmtId="0" fontId="43" fillId="0" borderId="0"/>
    <xf numFmtId="0" fontId="42" fillId="0" borderId="0"/>
    <xf numFmtId="9" fontId="42" fillId="0" borderId="0" applyFont="0" applyFill="0" applyBorder="0" applyAlignment="0" applyProtection="0"/>
    <xf numFmtId="0" fontId="41" fillId="0" borderId="0"/>
    <xf numFmtId="0" fontId="41" fillId="0" borderId="0"/>
    <xf numFmtId="0" fontId="40" fillId="0" borderId="0"/>
    <xf numFmtId="9" fontId="40" fillId="0" borderId="0" applyFont="0" applyFill="0" applyBorder="0" applyAlignment="0" applyProtection="0"/>
    <xf numFmtId="0" fontId="40" fillId="0" borderId="0"/>
    <xf numFmtId="0" fontId="39" fillId="0" borderId="0"/>
    <xf numFmtId="0" fontId="39" fillId="0" borderId="0"/>
    <xf numFmtId="9" fontId="39" fillId="0" borderId="0" applyFont="0" applyFill="0" applyBorder="0" applyAlignment="0" applyProtection="0"/>
    <xf numFmtId="0" fontId="38" fillId="0" borderId="0"/>
    <xf numFmtId="9" fontId="38" fillId="0" borderId="0" applyFont="0" applyFill="0" applyBorder="0" applyAlignment="0" applyProtection="0"/>
    <xf numFmtId="0" fontId="38" fillId="0" borderId="0"/>
    <xf numFmtId="0" fontId="37" fillId="0" borderId="0"/>
    <xf numFmtId="9" fontId="37" fillId="0" borderId="0" applyFont="0" applyFill="0" applyBorder="0" applyAlignment="0" applyProtection="0"/>
    <xf numFmtId="0" fontId="37" fillId="0" borderId="0"/>
    <xf numFmtId="0" fontId="36" fillId="0" borderId="0"/>
    <xf numFmtId="9" fontId="36" fillId="0" borderId="0" applyFont="0" applyFill="0" applyBorder="0" applyAlignment="0" applyProtection="0"/>
    <xf numFmtId="0" fontId="36" fillId="0" borderId="0"/>
    <xf numFmtId="0" fontId="35" fillId="0" borderId="0"/>
    <xf numFmtId="9" fontId="35" fillId="0" borderId="0" applyFont="0" applyFill="0" applyBorder="0" applyAlignment="0" applyProtection="0"/>
    <xf numFmtId="0" fontId="35" fillId="0" borderId="0"/>
    <xf numFmtId="0" fontId="34" fillId="0" borderId="0"/>
    <xf numFmtId="0" fontId="34" fillId="0" borderId="0"/>
    <xf numFmtId="9" fontId="34"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2" fillId="0" borderId="0"/>
    <xf numFmtId="9" fontId="32" fillId="0" borderId="0" applyFont="0" applyFill="0" applyBorder="0" applyAlignment="0" applyProtection="0"/>
    <xf numFmtId="0" fontId="31" fillId="0" borderId="0"/>
    <xf numFmtId="9" fontId="31" fillId="0" borderId="0" applyFont="0" applyFill="0" applyBorder="0" applyAlignment="0" applyProtection="0"/>
    <xf numFmtId="0" fontId="30" fillId="0" borderId="0"/>
    <xf numFmtId="9" fontId="30" fillId="0" borderId="0" applyFont="0" applyFill="0" applyBorder="0" applyAlignment="0" applyProtection="0"/>
    <xf numFmtId="0" fontId="29" fillId="0" borderId="0"/>
    <xf numFmtId="9" fontId="29" fillId="0" borderId="0" applyFont="0" applyFill="0" applyBorder="0" applyAlignment="0" applyProtection="0"/>
    <xf numFmtId="0" fontId="28" fillId="0" borderId="0"/>
    <xf numFmtId="9" fontId="28" fillId="0" borderId="0" applyFont="0" applyFill="0" applyBorder="0" applyAlignment="0" applyProtection="0"/>
    <xf numFmtId="0" fontId="27" fillId="0" borderId="0"/>
    <xf numFmtId="9" fontId="27" fillId="0" borderId="0" applyFont="0" applyFill="0" applyBorder="0" applyAlignment="0" applyProtection="0"/>
    <xf numFmtId="0" fontId="26" fillId="0" borderId="0"/>
    <xf numFmtId="9" fontId="26" fillId="0" borderId="0" applyFont="0" applyFill="0" applyBorder="0" applyAlignment="0" applyProtection="0"/>
    <xf numFmtId="0" fontId="25" fillId="0" borderId="0"/>
    <xf numFmtId="9" fontId="25" fillId="0" borderId="0" applyFont="0" applyFill="0" applyBorder="0" applyAlignment="0" applyProtection="0"/>
    <xf numFmtId="0" fontId="24" fillId="0" borderId="0"/>
    <xf numFmtId="9" fontId="24" fillId="0" borderId="0" applyFont="0" applyFill="0" applyBorder="0" applyAlignment="0" applyProtection="0"/>
    <xf numFmtId="0" fontId="23" fillId="0" borderId="0"/>
    <xf numFmtId="9" fontId="23" fillId="0" borderId="0" applyFont="0" applyFill="0" applyBorder="0" applyAlignment="0" applyProtection="0"/>
    <xf numFmtId="0" fontId="22" fillId="0" borderId="0"/>
    <xf numFmtId="9" fontId="22" fillId="0" borderId="0" applyFont="0" applyFill="0" applyBorder="0" applyAlignment="0" applyProtection="0"/>
    <xf numFmtId="0" fontId="21" fillId="0" borderId="0"/>
    <xf numFmtId="9" fontId="21" fillId="0" borderId="0" applyFont="0" applyFill="0" applyBorder="0" applyAlignment="0" applyProtection="0"/>
    <xf numFmtId="0" fontId="20" fillId="0" borderId="0"/>
    <xf numFmtId="9" fontId="20" fillId="0" borderId="0" applyFont="0" applyFill="0" applyBorder="0" applyAlignment="0" applyProtection="0"/>
    <xf numFmtId="0" fontId="19" fillId="0" borderId="0"/>
    <xf numFmtId="9" fontId="19" fillId="0" borderId="0" applyFont="0" applyFill="0" applyBorder="0" applyAlignment="0" applyProtection="0"/>
    <xf numFmtId="0" fontId="18" fillId="0" borderId="0"/>
    <xf numFmtId="9" fontId="18" fillId="0" borderId="0" applyFont="0" applyFill="0" applyBorder="0" applyAlignment="0" applyProtection="0"/>
    <xf numFmtId="0" fontId="17" fillId="0" borderId="0"/>
    <xf numFmtId="9" fontId="17" fillId="0" borderId="0" applyFont="0" applyFill="0" applyBorder="0" applyAlignment="0" applyProtection="0"/>
    <xf numFmtId="0" fontId="16" fillId="0" borderId="0"/>
    <xf numFmtId="9" fontId="16" fillId="0" borderId="0" applyFont="0" applyFill="0" applyBorder="0" applyAlignment="0" applyProtection="0"/>
    <xf numFmtId="0" fontId="15"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0" fontId="11" fillId="0" borderId="0"/>
    <xf numFmtId="9"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cellStyleXfs>
  <cellXfs count="4972">
    <xf numFmtId="0" fontId="0" fillId="0" borderId="0" xfId="0"/>
    <xf numFmtId="1" fontId="524" fillId="0" borderId="3" xfId="0" applyNumberFormat="1" applyFont="1" applyBorder="1" applyAlignment="1">
      <alignment horizontal="center" vertical="top" wrapText="1"/>
    </xf>
    <xf numFmtId="0" fontId="705" fillId="0" borderId="0" xfId="0" applyFont="1" applyAlignment="1">
      <alignment wrapText="1"/>
    </xf>
    <xf numFmtId="0" fontId="706" fillId="0" borderId="0" xfId="2" applyFont="1" applyAlignment="1">
      <alignment vertical="top"/>
    </xf>
    <xf numFmtId="164" fontId="706" fillId="0" borderId="0" xfId="4" applyNumberFormat="1" applyFont="1"/>
    <xf numFmtId="164" fontId="706" fillId="10" borderId="0" xfId="4" applyNumberFormat="1" applyFont="1" applyFill="1"/>
    <xf numFmtId="164" fontId="706" fillId="0" borderId="0" xfId="0" applyNumberFormat="1" applyFont="1"/>
    <xf numFmtId="164" fontId="706" fillId="10" borderId="0" xfId="0" applyNumberFormat="1" applyFont="1" applyFill="1"/>
    <xf numFmtId="164" fontId="706" fillId="0" borderId="0" xfId="8" applyNumberFormat="1" applyFont="1"/>
    <xf numFmtId="164" fontId="706" fillId="0" borderId="0" xfId="10" applyNumberFormat="1" applyFont="1"/>
    <xf numFmtId="164" fontId="706" fillId="10" borderId="0" xfId="10" applyNumberFormat="1" applyFont="1" applyFill="1"/>
    <xf numFmtId="164" fontId="706" fillId="0" borderId="0" xfId="12" applyNumberFormat="1" applyFont="1"/>
    <xf numFmtId="164" fontId="706" fillId="0" borderId="0" xfId="41" applyNumberFormat="1" applyFont="1"/>
    <xf numFmtId="164" fontId="706" fillId="10" borderId="0" xfId="43" applyNumberFormat="1" applyFont="1" applyFill="1"/>
    <xf numFmtId="164" fontId="706" fillId="0" borderId="0" xfId="43" applyNumberFormat="1" applyFont="1"/>
    <xf numFmtId="164" fontId="706" fillId="0" borderId="0" xfId="45" applyNumberFormat="1" applyFont="1"/>
    <xf numFmtId="164" fontId="706" fillId="0" borderId="0" xfId="48" applyNumberFormat="1" applyFont="1"/>
    <xf numFmtId="164" fontId="706" fillId="10" borderId="0" xfId="48" applyNumberFormat="1" applyFont="1" applyFill="1"/>
    <xf numFmtId="164" fontId="706" fillId="0" borderId="0" xfId="51" applyNumberFormat="1" applyFont="1"/>
    <xf numFmtId="164" fontId="706" fillId="0" borderId="0" xfId="54" applyNumberFormat="1" applyFont="1"/>
    <xf numFmtId="164" fontId="706" fillId="0" borderId="0" xfId="56" applyNumberFormat="1" applyFont="1"/>
    <xf numFmtId="164" fontId="706" fillId="10" borderId="0" xfId="56" applyNumberFormat="1" applyFont="1" applyFill="1"/>
    <xf numFmtId="164" fontId="706" fillId="0" borderId="0" xfId="58" applyNumberFormat="1" applyFont="1"/>
    <xf numFmtId="164" fontId="706" fillId="0" borderId="0" xfId="60" applyNumberFormat="1" applyFont="1"/>
    <xf numFmtId="164" fontId="706" fillId="0" borderId="0" xfId="62" applyNumberFormat="1" applyFont="1"/>
    <xf numFmtId="164" fontId="706" fillId="0" borderId="0" xfId="64" applyNumberFormat="1" applyFont="1"/>
    <xf numFmtId="164" fontId="706" fillId="0" borderId="0" xfId="66" applyNumberFormat="1" applyFont="1"/>
    <xf numFmtId="164" fontId="706" fillId="0" borderId="0" xfId="68" applyNumberFormat="1" applyFont="1"/>
    <xf numFmtId="164" fontId="706" fillId="0" borderId="0" xfId="70" applyNumberFormat="1" applyFont="1"/>
    <xf numFmtId="164" fontId="706" fillId="10" borderId="0" xfId="70" applyNumberFormat="1" applyFont="1" applyFill="1"/>
    <xf numFmtId="164" fontId="706" fillId="0" borderId="0" xfId="72" applyNumberFormat="1" applyFont="1"/>
    <xf numFmtId="164" fontId="706" fillId="0" borderId="0" xfId="74" applyNumberFormat="1" applyFont="1"/>
    <xf numFmtId="164" fontId="706" fillId="0" borderId="0" xfId="76" applyNumberFormat="1" applyFont="1"/>
    <xf numFmtId="164" fontId="706" fillId="0" borderId="0" xfId="78" applyNumberFormat="1" applyFont="1"/>
    <xf numFmtId="164" fontId="706" fillId="0" borderId="0" xfId="80" applyNumberFormat="1" applyFont="1"/>
    <xf numFmtId="164" fontId="706" fillId="0" borderId="0" xfId="82" applyNumberFormat="1" applyFont="1"/>
    <xf numFmtId="164" fontId="706" fillId="0" borderId="0" xfId="84" applyNumberFormat="1" applyFont="1"/>
    <xf numFmtId="164" fontId="706" fillId="0" borderId="0" xfId="86" applyNumberFormat="1" applyFont="1"/>
    <xf numFmtId="164" fontId="706" fillId="0" borderId="0" xfId="88" applyNumberFormat="1" applyFont="1"/>
    <xf numFmtId="164" fontId="706" fillId="10" borderId="0" xfId="88" applyNumberFormat="1" applyFont="1" applyFill="1"/>
    <xf numFmtId="164" fontId="706" fillId="0" borderId="0" xfId="90" applyNumberFormat="1" applyFont="1"/>
    <xf numFmtId="164" fontId="706" fillId="0" borderId="0" xfId="92" applyNumberFormat="1" applyFont="1"/>
    <xf numFmtId="164" fontId="706" fillId="0" borderId="0" xfId="94" applyNumberFormat="1" applyFont="1"/>
    <xf numFmtId="164" fontId="706" fillId="0" borderId="0" xfId="96" applyNumberFormat="1" applyFont="1"/>
    <xf numFmtId="164" fontId="706" fillId="10" borderId="0" xfId="96" applyNumberFormat="1" applyFont="1" applyFill="1"/>
    <xf numFmtId="164" fontId="706" fillId="0" borderId="0" xfId="98" applyNumberFormat="1" applyFont="1"/>
    <xf numFmtId="164" fontId="706" fillId="0" borderId="0" xfId="100" applyNumberFormat="1" applyFont="1"/>
    <xf numFmtId="164" fontId="706" fillId="0" borderId="0" xfId="102" applyNumberFormat="1" applyFont="1"/>
    <xf numFmtId="164" fontId="706" fillId="10" borderId="0" xfId="102" applyNumberFormat="1" applyFont="1" applyFill="1"/>
    <xf numFmtId="164" fontId="706" fillId="0" borderId="0" xfId="104" applyNumberFormat="1" applyFont="1"/>
    <xf numFmtId="164" fontId="706" fillId="0" borderId="0" xfId="106" applyNumberFormat="1" applyFont="1"/>
    <xf numFmtId="164" fontId="706" fillId="0" borderId="0" xfId="109" applyNumberFormat="1" applyFont="1"/>
    <xf numFmtId="164" fontId="706" fillId="10" borderId="0" xfId="109" applyNumberFormat="1" applyFont="1" applyFill="1"/>
    <xf numFmtId="164" fontId="706" fillId="0" borderId="0" xfId="111" applyNumberFormat="1" applyFont="1"/>
    <xf numFmtId="164" fontId="706" fillId="0" borderId="0" xfId="113" applyNumberFormat="1" applyFont="1"/>
    <xf numFmtId="164" fontId="706" fillId="0" borderId="0" xfId="115" applyNumberFormat="1" applyFont="1"/>
    <xf numFmtId="164" fontId="706" fillId="0" borderId="0" xfId="117" applyNumberFormat="1" applyFont="1"/>
    <xf numFmtId="164" fontId="706" fillId="10" borderId="0" xfId="117" applyNumberFormat="1" applyFont="1" applyFill="1"/>
    <xf numFmtId="164" fontId="706" fillId="0" borderId="0" xfId="119" applyNumberFormat="1" applyFont="1"/>
    <xf numFmtId="164" fontId="706" fillId="0" borderId="0" xfId="121" applyNumberFormat="1" applyFont="1"/>
    <xf numFmtId="164" fontId="706" fillId="0" borderId="0" xfId="123" applyNumberFormat="1" applyFont="1"/>
    <xf numFmtId="164" fontId="706" fillId="0" borderId="0" xfId="125" applyNumberFormat="1" applyFont="1"/>
    <xf numFmtId="164" fontId="706" fillId="0" borderId="0" xfId="127" applyNumberFormat="1" applyFont="1"/>
    <xf numFmtId="164" fontId="706" fillId="0" borderId="0" xfId="129" applyNumberFormat="1" applyFont="1"/>
    <xf numFmtId="164" fontId="706" fillId="10" borderId="0" xfId="129" applyNumberFormat="1" applyFont="1" applyFill="1"/>
    <xf numFmtId="164" fontId="706" fillId="0" borderId="0" xfId="131" applyNumberFormat="1" applyFont="1"/>
    <xf numFmtId="164" fontId="706" fillId="0" borderId="0" xfId="133" applyNumberFormat="1" applyFont="1"/>
    <xf numFmtId="164" fontId="706" fillId="0" borderId="0" xfId="135" applyNumberFormat="1" applyFont="1"/>
    <xf numFmtId="164" fontId="706" fillId="10" borderId="0" xfId="135" applyNumberFormat="1" applyFont="1" applyFill="1"/>
    <xf numFmtId="164" fontId="706" fillId="0" borderId="0" xfId="137" applyNumberFormat="1" applyFont="1"/>
    <xf numFmtId="164" fontId="706" fillId="0" borderId="0" xfId="139" applyNumberFormat="1" applyFont="1"/>
    <xf numFmtId="164" fontId="706" fillId="0" borderId="0" xfId="141" applyNumberFormat="1" applyFont="1"/>
    <xf numFmtId="164" fontId="706" fillId="0" borderId="0" xfId="143" applyNumberFormat="1" applyFont="1"/>
    <xf numFmtId="164" fontId="706" fillId="10" borderId="0" xfId="143" applyNumberFormat="1" applyFont="1" applyFill="1"/>
    <xf numFmtId="164" fontId="706" fillId="0" borderId="0" xfId="145" applyNumberFormat="1" applyFont="1"/>
    <xf numFmtId="164" fontId="706" fillId="0" borderId="0" xfId="147" applyNumberFormat="1" applyFont="1"/>
    <xf numFmtId="0" fontId="702" fillId="0" borderId="0" xfId="2"/>
    <xf numFmtId="165" fontId="706" fillId="0" borderId="0" xfId="4" applyNumberFormat="1" applyFont="1"/>
    <xf numFmtId="165" fontId="706" fillId="10" borderId="0" xfId="4" applyNumberFormat="1" applyFont="1" applyFill="1"/>
    <xf numFmtId="165" fontId="706" fillId="0" borderId="0" xfId="0" applyNumberFormat="1" applyFont="1"/>
    <xf numFmtId="165" fontId="706" fillId="10" borderId="0" xfId="0" applyNumberFormat="1" applyFont="1" applyFill="1"/>
    <xf numFmtId="165" fontId="706" fillId="0" borderId="0" xfId="8" applyNumberFormat="1" applyFont="1"/>
    <xf numFmtId="165" fontId="706" fillId="0" borderId="0" xfId="10" applyNumberFormat="1" applyFont="1"/>
    <xf numFmtId="165" fontId="706" fillId="10" borderId="0" xfId="10" applyNumberFormat="1" applyFont="1" applyFill="1"/>
    <xf numFmtId="165" fontId="706" fillId="0" borderId="0" xfId="12" applyNumberFormat="1" applyFont="1"/>
    <xf numFmtId="165" fontId="706" fillId="0" borderId="0" xfId="41" applyNumberFormat="1" applyFont="1"/>
    <xf numFmtId="165" fontId="706" fillId="10" borderId="0" xfId="43" applyNumberFormat="1" applyFont="1" applyFill="1"/>
    <xf numFmtId="165" fontId="706" fillId="0" borderId="0" xfId="43" applyNumberFormat="1" applyFont="1"/>
    <xf numFmtId="165" fontId="706" fillId="0" borderId="0" xfId="45" applyNumberFormat="1" applyFont="1"/>
    <xf numFmtId="165" fontId="706" fillId="0" borderId="0" xfId="48" applyNumberFormat="1" applyFont="1"/>
    <xf numFmtId="165" fontId="706" fillId="10" borderId="0" xfId="48" applyNumberFormat="1" applyFont="1" applyFill="1"/>
    <xf numFmtId="165" fontId="706" fillId="0" borderId="0" xfId="51" applyNumberFormat="1" applyFont="1"/>
    <xf numFmtId="165" fontId="706" fillId="0" borderId="0" xfId="54" applyNumberFormat="1" applyFont="1"/>
    <xf numFmtId="165" fontId="706" fillId="0" borderId="0" xfId="56" applyNumberFormat="1" applyFont="1"/>
    <xf numFmtId="165" fontId="706" fillId="10" borderId="0" xfId="56" applyNumberFormat="1" applyFont="1" applyFill="1"/>
    <xf numFmtId="165" fontId="706" fillId="0" borderId="0" xfId="58" applyNumberFormat="1" applyFont="1"/>
    <xf numFmtId="165" fontId="706" fillId="0" borderId="0" xfId="60" applyNumberFormat="1" applyFont="1"/>
    <xf numFmtId="165" fontId="706" fillId="0" borderId="0" xfId="62" applyNumberFormat="1" applyFont="1"/>
    <xf numFmtId="165" fontId="706" fillId="0" borderId="0" xfId="64" applyNumberFormat="1" applyFont="1"/>
    <xf numFmtId="165" fontId="706" fillId="0" borderId="0" xfId="66" applyNumberFormat="1" applyFont="1"/>
    <xf numFmtId="165" fontId="706" fillId="0" borderId="0" xfId="68" applyNumberFormat="1" applyFont="1"/>
    <xf numFmtId="165" fontId="706" fillId="0" borderId="0" xfId="70" applyNumberFormat="1" applyFont="1"/>
    <xf numFmtId="165" fontId="706" fillId="10" borderId="0" xfId="70" applyNumberFormat="1" applyFont="1" applyFill="1"/>
    <xf numFmtId="165" fontId="706" fillId="0" borderId="0" xfId="72" applyNumberFormat="1" applyFont="1"/>
    <xf numFmtId="165" fontId="706" fillId="0" borderId="0" xfId="74" applyNumberFormat="1" applyFont="1"/>
    <xf numFmtId="165" fontId="706" fillId="0" borderId="0" xfId="76" applyNumberFormat="1" applyFont="1"/>
    <xf numFmtId="165" fontId="706" fillId="0" borderId="0" xfId="78" applyNumberFormat="1" applyFont="1"/>
    <xf numFmtId="165" fontId="706" fillId="0" borderId="0" xfId="80" applyNumberFormat="1" applyFont="1"/>
    <xf numFmtId="165" fontId="706" fillId="0" borderId="0" xfId="82" applyNumberFormat="1" applyFont="1"/>
    <xf numFmtId="165" fontId="706" fillId="0" borderId="0" xfId="84" applyNumberFormat="1" applyFont="1"/>
    <xf numFmtId="165" fontId="706" fillId="0" borderId="0" xfId="86" applyNumberFormat="1" applyFont="1"/>
    <xf numFmtId="165" fontId="706" fillId="0" borderId="0" xfId="88" applyNumberFormat="1" applyFont="1"/>
    <xf numFmtId="165" fontId="706" fillId="10" borderId="0" xfId="88" applyNumberFormat="1" applyFont="1" applyFill="1"/>
    <xf numFmtId="165" fontId="706" fillId="0" borderId="0" xfId="90" applyNumberFormat="1" applyFont="1"/>
    <xf numFmtId="165" fontId="706" fillId="0" borderId="0" xfId="92" applyNumberFormat="1" applyFont="1"/>
    <xf numFmtId="165" fontId="706" fillId="0" borderId="0" xfId="94" applyNumberFormat="1" applyFont="1"/>
    <xf numFmtId="165" fontId="706" fillId="0" borderId="0" xfId="96" applyNumberFormat="1" applyFont="1"/>
    <xf numFmtId="165" fontId="706" fillId="10" borderId="0" xfId="96" applyNumberFormat="1" applyFont="1" applyFill="1"/>
    <xf numFmtId="165" fontId="706" fillId="0" borderId="0" xfId="98" applyNumberFormat="1" applyFont="1"/>
    <xf numFmtId="165" fontId="706" fillId="0" borderId="0" xfId="100" applyNumberFormat="1" applyFont="1"/>
    <xf numFmtId="165" fontId="706" fillId="0" borderId="0" xfId="102" applyNumberFormat="1" applyFont="1"/>
    <xf numFmtId="165" fontId="706" fillId="10" borderId="0" xfId="102" applyNumberFormat="1" applyFont="1" applyFill="1"/>
    <xf numFmtId="165" fontId="706" fillId="0" borderId="0" xfId="104" applyNumberFormat="1" applyFont="1"/>
    <xf numFmtId="165" fontId="706" fillId="0" borderId="0" xfId="106" applyNumberFormat="1" applyFont="1"/>
    <xf numFmtId="165" fontId="706" fillId="0" borderId="0" xfId="109" applyNumberFormat="1" applyFont="1"/>
    <xf numFmtId="165" fontId="706" fillId="10" borderId="0" xfId="109" applyNumberFormat="1" applyFont="1" applyFill="1"/>
    <xf numFmtId="165" fontId="706" fillId="0" borderId="0" xfId="111" applyNumberFormat="1" applyFont="1"/>
    <xf numFmtId="165" fontId="706" fillId="0" borderId="0" xfId="113" applyNumberFormat="1" applyFont="1"/>
    <xf numFmtId="165" fontId="706" fillId="0" borderId="0" xfId="115" applyNumberFormat="1" applyFont="1"/>
    <xf numFmtId="165" fontId="706" fillId="0" borderId="0" xfId="117" applyNumberFormat="1" applyFont="1"/>
    <xf numFmtId="165" fontId="706" fillId="10" borderId="0" xfId="117" applyNumberFormat="1" applyFont="1" applyFill="1"/>
    <xf numFmtId="165" fontId="706" fillId="0" borderId="0" xfId="119" applyNumberFormat="1" applyFont="1"/>
    <xf numFmtId="165" fontId="706" fillId="0" borderId="0" xfId="121" applyNumberFormat="1" applyFont="1"/>
    <xf numFmtId="165" fontId="706" fillId="0" borderId="0" xfId="123" applyNumberFormat="1" applyFont="1"/>
    <xf numFmtId="165" fontId="706" fillId="0" borderId="0" xfId="125" applyNumberFormat="1" applyFont="1"/>
    <xf numFmtId="165" fontId="706" fillId="0" borderId="0" xfId="127" applyNumberFormat="1" applyFont="1"/>
    <xf numFmtId="165" fontId="706" fillId="0" borderId="0" xfId="129" applyNumberFormat="1" applyFont="1"/>
    <xf numFmtId="165" fontId="706" fillId="10" borderId="0" xfId="129" applyNumberFormat="1" applyFont="1" applyFill="1"/>
    <xf numFmtId="165" fontId="706" fillId="0" borderId="0" xfId="131" applyNumberFormat="1" applyFont="1"/>
    <xf numFmtId="165" fontId="706" fillId="0" borderId="0" xfId="133" applyNumberFormat="1" applyFont="1"/>
    <xf numFmtId="165" fontId="706" fillId="0" borderId="0" xfId="135" applyNumberFormat="1" applyFont="1"/>
    <xf numFmtId="165" fontId="706" fillId="10" borderId="0" xfId="135" applyNumberFormat="1" applyFont="1" applyFill="1"/>
    <xf numFmtId="165" fontId="706" fillId="0" borderId="0" xfId="137" applyNumberFormat="1" applyFont="1"/>
    <xf numFmtId="165" fontId="706" fillId="0" borderId="0" xfId="139" applyNumberFormat="1" applyFont="1"/>
    <xf numFmtId="165" fontId="706" fillId="0" borderId="0" xfId="141" applyNumberFormat="1" applyFont="1"/>
    <xf numFmtId="165" fontId="706" fillId="0" borderId="0" xfId="143" applyNumberFormat="1" applyFont="1"/>
    <xf numFmtId="165" fontId="706" fillId="10" borderId="0" xfId="143" applyNumberFormat="1" applyFont="1" applyFill="1"/>
    <xf numFmtId="165" fontId="706" fillId="0" borderId="0" xfId="145" applyNumberFormat="1" applyFont="1"/>
    <xf numFmtId="165" fontId="706" fillId="0" borderId="0" xfId="147" applyNumberFormat="1" applyFont="1"/>
    <xf numFmtId="0" fontId="707" fillId="2" borderId="0" xfId="2" applyFont="1" applyFill="1" applyAlignment="1">
      <alignment vertical="top"/>
    </xf>
    <xf numFmtId="165" fontId="707" fillId="2" borderId="0" xfId="4" applyNumberFormat="1" applyFont="1" applyFill="1"/>
    <xf numFmtId="165" fontId="707" fillId="2" borderId="0" xfId="0" applyNumberFormat="1" applyFont="1" applyFill="1"/>
    <xf numFmtId="165" fontId="707" fillId="2" borderId="0" xfId="8" applyNumberFormat="1" applyFont="1" applyFill="1"/>
    <xf numFmtId="165" fontId="707" fillId="2" borderId="0" xfId="10" applyNumberFormat="1" applyFont="1" applyFill="1"/>
    <xf numFmtId="165" fontId="707" fillId="2" borderId="0" xfId="12" applyNumberFormat="1" applyFont="1" applyFill="1"/>
    <xf numFmtId="165" fontId="707" fillId="2" borderId="0" xfId="41" applyNumberFormat="1" applyFont="1" applyFill="1"/>
    <xf numFmtId="165" fontId="707" fillId="2" borderId="0" xfId="43" applyNumberFormat="1" applyFont="1" applyFill="1"/>
    <xf numFmtId="165" fontId="707" fillId="2" borderId="0" xfId="45" applyNumberFormat="1" applyFont="1" applyFill="1"/>
    <xf numFmtId="165" fontId="707" fillId="2" borderId="0" xfId="48" applyNumberFormat="1" applyFont="1" applyFill="1"/>
    <xf numFmtId="165" fontId="707" fillId="2" borderId="0" xfId="51" applyNumberFormat="1" applyFont="1" applyFill="1"/>
    <xf numFmtId="165" fontId="707" fillId="2" borderId="0" xfId="54" applyNumberFormat="1" applyFont="1" applyFill="1"/>
    <xf numFmtId="165" fontId="707" fillId="2" borderId="0" xfId="56" applyNumberFormat="1" applyFont="1" applyFill="1"/>
    <xf numFmtId="165" fontId="707" fillId="2" borderId="0" xfId="58" applyNumberFormat="1" applyFont="1" applyFill="1"/>
    <xf numFmtId="165" fontId="707" fillId="2" borderId="0" xfId="60" applyNumberFormat="1" applyFont="1" applyFill="1"/>
    <xf numFmtId="165" fontId="707" fillId="2" borderId="0" xfId="62" applyNumberFormat="1" applyFont="1" applyFill="1"/>
    <xf numFmtId="165" fontId="707" fillId="2" borderId="0" xfId="64" applyNumberFormat="1" applyFont="1" applyFill="1"/>
    <xf numFmtId="165" fontId="707" fillId="2" borderId="0" xfId="66" applyNumberFormat="1" applyFont="1" applyFill="1"/>
    <xf numFmtId="165" fontId="707" fillId="2" borderId="0" xfId="68" applyNumberFormat="1" applyFont="1" applyFill="1"/>
    <xf numFmtId="165" fontId="707" fillId="2" borderId="0" xfId="70" applyNumberFormat="1" applyFont="1" applyFill="1"/>
    <xf numFmtId="165" fontId="707" fillId="2" borderId="0" xfId="72" applyNumberFormat="1" applyFont="1" applyFill="1"/>
    <xf numFmtId="165" fontId="707" fillId="2" borderId="0" xfId="74" applyNumberFormat="1" applyFont="1" applyFill="1"/>
    <xf numFmtId="165" fontId="707" fillId="2" borderId="0" xfId="76" applyNumberFormat="1" applyFont="1" applyFill="1"/>
    <xf numFmtId="165" fontId="707" fillId="2" borderId="0" xfId="78" applyNumberFormat="1" applyFont="1" applyFill="1"/>
    <xf numFmtId="165" fontId="707" fillId="2" borderId="0" xfId="80" applyNumberFormat="1" applyFont="1" applyFill="1"/>
    <xf numFmtId="165" fontId="707" fillId="2" borderId="0" xfId="82" applyNumberFormat="1" applyFont="1" applyFill="1"/>
    <xf numFmtId="165" fontId="707" fillId="2" borderId="0" xfId="84" applyNumberFormat="1" applyFont="1" applyFill="1"/>
    <xf numFmtId="165" fontId="707" fillId="2" borderId="0" xfId="86" applyNumberFormat="1" applyFont="1" applyFill="1"/>
    <xf numFmtId="165" fontId="707" fillId="2" borderId="0" xfId="88" applyNumberFormat="1" applyFont="1" applyFill="1"/>
    <xf numFmtId="165" fontId="707" fillId="2" borderId="0" xfId="90" applyNumberFormat="1" applyFont="1" applyFill="1"/>
    <xf numFmtId="165" fontId="707" fillId="2" borderId="0" xfId="92" applyNumberFormat="1" applyFont="1" applyFill="1"/>
    <xf numFmtId="165" fontId="707" fillId="2" borderId="0" xfId="94" applyNumberFormat="1" applyFont="1" applyFill="1"/>
    <xf numFmtId="165" fontId="707" fillId="2" borderId="0" xfId="96" applyNumberFormat="1" applyFont="1" applyFill="1"/>
    <xf numFmtId="165" fontId="707" fillId="2" borderId="0" xfId="98" applyNumberFormat="1" applyFont="1" applyFill="1"/>
    <xf numFmtId="165" fontId="707" fillId="2" borderId="0" xfId="100" applyNumberFormat="1" applyFont="1" applyFill="1"/>
    <xf numFmtId="165" fontId="707" fillId="2" borderId="0" xfId="102" applyNumberFormat="1" applyFont="1" applyFill="1"/>
    <xf numFmtId="165" fontId="707" fillId="2" borderId="0" xfId="104" applyNumberFormat="1" applyFont="1" applyFill="1"/>
    <xf numFmtId="165" fontId="707" fillId="2" borderId="0" xfId="106" applyNumberFormat="1" applyFont="1" applyFill="1"/>
    <xf numFmtId="165" fontId="707" fillId="2" borderId="0" xfId="109" applyNumberFormat="1" applyFont="1" applyFill="1"/>
    <xf numFmtId="165" fontId="707" fillId="2" borderId="0" xfId="111" applyNumberFormat="1" applyFont="1" applyFill="1"/>
    <xf numFmtId="165" fontId="707" fillId="2" borderId="0" xfId="113" applyNumberFormat="1" applyFont="1" applyFill="1"/>
    <xf numFmtId="165" fontId="707" fillId="2" borderId="0" xfId="115" applyNumberFormat="1" applyFont="1" applyFill="1"/>
    <xf numFmtId="165" fontId="707" fillId="2" borderId="0" xfId="117" applyNumberFormat="1" applyFont="1" applyFill="1"/>
    <xf numFmtId="165" fontId="707" fillId="2" borderId="0" xfId="119" applyNumberFormat="1" applyFont="1" applyFill="1"/>
    <xf numFmtId="165" fontId="707" fillId="2" borderId="0" xfId="121" applyNumberFormat="1" applyFont="1" applyFill="1"/>
    <xf numFmtId="165" fontId="707" fillId="2" borderId="0" xfId="123" applyNumberFormat="1" applyFont="1" applyFill="1"/>
    <xf numFmtId="165" fontId="707" fillId="2" borderId="0" xfId="125" applyNumberFormat="1" applyFont="1" applyFill="1"/>
    <xf numFmtId="165" fontId="707" fillId="2" borderId="0" xfId="127" applyNumberFormat="1" applyFont="1" applyFill="1"/>
    <xf numFmtId="165" fontId="707" fillId="2" borderId="0" xfId="129" applyNumberFormat="1" applyFont="1" applyFill="1"/>
    <xf numFmtId="165" fontId="707" fillId="2" borderId="0" xfId="131" applyNumberFormat="1" applyFont="1" applyFill="1"/>
    <xf numFmtId="165" fontId="707" fillId="2" borderId="0" xfId="133" applyNumberFormat="1" applyFont="1" applyFill="1"/>
    <xf numFmtId="165" fontId="707" fillId="2" borderId="0" xfId="135" applyNumberFormat="1" applyFont="1" applyFill="1"/>
    <xf numFmtId="165" fontId="707" fillId="2" borderId="0" xfId="137" applyNumberFormat="1" applyFont="1" applyFill="1"/>
    <xf numFmtId="165" fontId="707" fillId="2" borderId="0" xfId="139" applyNumberFormat="1" applyFont="1" applyFill="1"/>
    <xf numFmtId="165" fontId="707" fillId="2" borderId="0" xfId="141" applyNumberFormat="1" applyFont="1" applyFill="1"/>
    <xf numFmtId="165" fontId="707" fillId="2" borderId="0" xfId="143" applyNumberFormat="1" applyFont="1" applyFill="1"/>
    <xf numFmtId="165" fontId="707" fillId="2" borderId="0" xfId="145" applyNumberFormat="1" applyFont="1" applyFill="1"/>
    <xf numFmtId="165" fontId="707" fillId="2" borderId="0" xfId="147" applyNumberFormat="1" applyFont="1" applyFill="1"/>
    <xf numFmtId="0" fontId="702" fillId="11" borderId="1" xfId="2" applyFill="1" applyBorder="1" applyAlignment="1">
      <alignment vertical="top"/>
    </xf>
    <xf numFmtId="1" fontId="702" fillId="11" borderId="1" xfId="4" applyNumberFormat="1" applyFill="1" applyBorder="1" applyAlignment="1">
      <alignment vertical="top"/>
    </xf>
    <xf numFmtId="1" fontId="702" fillId="10" borderId="1" xfId="4" applyNumberFormat="1" applyFill="1" applyBorder="1" applyAlignment="1">
      <alignment vertical="top"/>
    </xf>
    <xf numFmtId="1" fontId="0" fillId="11" borderId="1" xfId="0" applyNumberFormat="1" applyFill="1" applyBorder="1" applyAlignment="1">
      <alignment vertical="top"/>
    </xf>
    <xf numFmtId="1" fontId="0" fillId="10" borderId="1" xfId="0" applyNumberFormat="1" applyFill="1" applyBorder="1" applyAlignment="1">
      <alignment vertical="top"/>
    </xf>
    <xf numFmtId="1" fontId="702" fillId="11" borderId="1" xfId="8" applyNumberFormat="1" applyFill="1" applyBorder="1" applyAlignment="1">
      <alignment vertical="top"/>
    </xf>
    <xf numFmtId="1" fontId="702" fillId="11" borderId="1" xfId="10" applyNumberFormat="1" applyFill="1" applyBorder="1" applyAlignment="1">
      <alignment vertical="top"/>
    </xf>
    <xf numFmtId="1" fontId="702" fillId="10" borderId="1" xfId="10" applyNumberFormat="1" applyFill="1" applyBorder="1" applyAlignment="1">
      <alignment vertical="top"/>
    </xf>
    <xf numFmtId="1" fontId="702" fillId="11" borderId="1" xfId="12" applyNumberFormat="1" applyFill="1" applyBorder="1" applyAlignment="1">
      <alignment vertical="top"/>
    </xf>
    <xf numFmtId="1" fontId="702" fillId="11" borderId="1" xfId="41" applyNumberFormat="1" applyFill="1" applyBorder="1" applyAlignment="1">
      <alignment vertical="top"/>
    </xf>
    <xf numFmtId="1" fontId="702" fillId="10" borderId="1" xfId="43" applyNumberFormat="1" applyFill="1" applyBorder="1" applyAlignment="1">
      <alignment vertical="top"/>
    </xf>
    <xf numFmtId="1" fontId="702" fillId="11" borderId="1" xfId="43" applyNumberFormat="1" applyFill="1" applyBorder="1" applyAlignment="1">
      <alignment vertical="top"/>
    </xf>
    <xf numFmtId="1" fontId="702" fillId="11" borderId="1" xfId="45" applyNumberFormat="1" applyFill="1" applyBorder="1" applyAlignment="1">
      <alignment vertical="top"/>
    </xf>
    <xf numFmtId="1" fontId="702" fillId="11" borderId="1" xfId="48" applyNumberFormat="1" applyFill="1" applyBorder="1" applyAlignment="1">
      <alignment vertical="top"/>
    </xf>
    <xf numFmtId="1" fontId="702" fillId="10" borderId="1" xfId="48" applyNumberFormat="1" applyFill="1" applyBorder="1" applyAlignment="1">
      <alignment vertical="top"/>
    </xf>
    <xf numFmtId="1" fontId="702" fillId="11" borderId="1" xfId="51" applyNumberFormat="1" applyFill="1" applyBorder="1" applyAlignment="1">
      <alignment vertical="top"/>
    </xf>
    <xf numFmtId="1" fontId="702" fillId="11" borderId="1" xfId="54" applyNumberFormat="1" applyFill="1" applyBorder="1" applyAlignment="1">
      <alignment vertical="top"/>
    </xf>
    <xf numFmtId="1" fontId="702" fillId="11" borderId="1" xfId="56" applyNumberFormat="1" applyFill="1" applyBorder="1" applyAlignment="1">
      <alignment vertical="top"/>
    </xf>
    <xf numFmtId="1" fontId="702" fillId="10" borderId="1" xfId="56" applyNumberFormat="1" applyFill="1" applyBorder="1" applyAlignment="1">
      <alignment vertical="top"/>
    </xf>
    <xf numFmtId="1" fontId="702" fillId="11" borderId="1" xfId="58" applyNumberFormat="1" applyFill="1" applyBorder="1" applyAlignment="1">
      <alignment vertical="top"/>
    </xf>
    <xf numFmtId="1" fontId="702" fillId="11" borderId="1" xfId="60" applyNumberFormat="1" applyFill="1" applyBorder="1" applyAlignment="1">
      <alignment vertical="top"/>
    </xf>
    <xf numFmtId="1" fontId="702" fillId="11" borderId="1" xfId="62" applyNumberFormat="1" applyFill="1" applyBorder="1" applyAlignment="1">
      <alignment vertical="top"/>
    </xf>
    <xf numFmtId="1" fontId="702" fillId="11" borderId="1" xfId="64" applyNumberFormat="1" applyFill="1" applyBorder="1" applyAlignment="1">
      <alignment vertical="top"/>
    </xf>
    <xf numFmtId="1" fontId="702" fillId="11" borderId="1" xfId="66" applyNumberFormat="1" applyFill="1" applyBorder="1" applyAlignment="1">
      <alignment vertical="top"/>
    </xf>
    <xf numFmtId="1" fontId="702" fillId="11" borderId="1" xfId="68" applyNumberFormat="1" applyFill="1" applyBorder="1" applyAlignment="1">
      <alignment vertical="top"/>
    </xf>
    <xf numFmtId="1" fontId="702" fillId="11" borderId="1" xfId="70" applyNumberFormat="1" applyFill="1" applyBorder="1" applyAlignment="1">
      <alignment vertical="top"/>
    </xf>
    <xf numFmtId="1" fontId="702" fillId="10" borderId="1" xfId="70" applyNumberFormat="1" applyFill="1" applyBorder="1" applyAlignment="1">
      <alignment vertical="top"/>
    </xf>
    <xf numFmtId="1" fontId="702" fillId="11" borderId="1" xfId="72" applyNumberFormat="1" applyFill="1" applyBorder="1" applyAlignment="1">
      <alignment vertical="top"/>
    </xf>
    <xf numFmtId="1" fontId="702" fillId="11" borderId="1" xfId="74" applyNumberFormat="1" applyFill="1" applyBorder="1" applyAlignment="1">
      <alignment vertical="top"/>
    </xf>
    <xf numFmtId="1" fontId="702" fillId="11" borderId="1" xfId="76" applyNumberFormat="1" applyFill="1" applyBorder="1" applyAlignment="1">
      <alignment vertical="top"/>
    </xf>
    <xf numFmtId="1" fontId="702" fillId="11" borderId="1" xfId="78" applyNumberFormat="1" applyFill="1" applyBorder="1" applyAlignment="1">
      <alignment vertical="top"/>
    </xf>
    <xf numFmtId="1" fontId="702" fillId="11" borderId="1" xfId="80" applyNumberFormat="1" applyFill="1" applyBorder="1" applyAlignment="1">
      <alignment vertical="top"/>
    </xf>
    <xf numFmtId="1" fontId="702" fillId="11" borderId="1" xfId="82" applyNumberFormat="1" applyFill="1" applyBorder="1" applyAlignment="1">
      <alignment vertical="top"/>
    </xf>
    <xf numFmtId="1" fontId="702" fillId="11" borderId="1" xfId="84" applyNumberFormat="1" applyFill="1" applyBorder="1" applyAlignment="1">
      <alignment vertical="top"/>
    </xf>
    <xf numFmtId="1" fontId="702" fillId="11" borderId="1" xfId="86" applyNumberFormat="1" applyFill="1" applyBorder="1" applyAlignment="1">
      <alignment vertical="top"/>
    </xf>
    <xf numFmtId="1" fontId="702" fillId="11" borderId="1" xfId="88" applyNumberFormat="1" applyFill="1" applyBorder="1" applyAlignment="1">
      <alignment vertical="top"/>
    </xf>
    <xf numFmtId="1" fontId="702" fillId="10" borderId="1" xfId="88" applyNumberFormat="1" applyFill="1" applyBorder="1" applyAlignment="1">
      <alignment vertical="top"/>
    </xf>
    <xf numFmtId="1" fontId="702" fillId="11" borderId="1" xfId="90" applyNumberFormat="1" applyFill="1" applyBorder="1" applyAlignment="1">
      <alignment vertical="top"/>
    </xf>
    <xf numFmtId="1" fontId="702" fillId="11" borderId="1" xfId="92" applyNumberFormat="1" applyFill="1" applyBorder="1" applyAlignment="1">
      <alignment vertical="top"/>
    </xf>
    <xf numFmtId="1" fontId="702" fillId="11" borderId="1" xfId="94" applyNumberFormat="1" applyFill="1" applyBorder="1" applyAlignment="1">
      <alignment vertical="top"/>
    </xf>
    <xf numFmtId="1" fontId="702" fillId="11" borderId="1" xfId="96" applyNumberFormat="1" applyFill="1" applyBorder="1" applyAlignment="1">
      <alignment vertical="top"/>
    </xf>
    <xf numFmtId="1" fontId="702" fillId="10" borderId="1" xfId="96" applyNumberFormat="1" applyFill="1" applyBorder="1" applyAlignment="1">
      <alignment vertical="top"/>
    </xf>
    <xf numFmtId="1" fontId="702" fillId="11" borderId="1" xfId="98" applyNumberFormat="1" applyFill="1" applyBorder="1" applyAlignment="1">
      <alignment vertical="top"/>
    </xf>
    <xf numFmtId="1" fontId="702" fillId="11" borderId="1" xfId="100" applyNumberFormat="1" applyFill="1" applyBorder="1" applyAlignment="1">
      <alignment vertical="top"/>
    </xf>
    <xf numFmtId="1" fontId="702" fillId="11" borderId="1" xfId="102" applyNumberFormat="1" applyFill="1" applyBorder="1" applyAlignment="1">
      <alignment vertical="top"/>
    </xf>
    <xf numFmtId="1" fontId="702" fillId="10" borderId="1" xfId="102" applyNumberFormat="1" applyFill="1" applyBorder="1" applyAlignment="1">
      <alignment vertical="top"/>
    </xf>
    <xf numFmtId="1" fontId="702" fillId="11" borderId="1" xfId="104" applyNumberFormat="1" applyFill="1" applyBorder="1" applyAlignment="1">
      <alignment vertical="top"/>
    </xf>
    <xf numFmtId="1" fontId="702" fillId="11" borderId="1" xfId="106" applyNumberFormat="1" applyFill="1" applyBorder="1" applyAlignment="1">
      <alignment vertical="top"/>
    </xf>
    <xf numFmtId="1" fontId="702" fillId="12" borderId="1" xfId="109" applyNumberFormat="1" applyFill="1" applyBorder="1" applyAlignment="1">
      <alignment vertical="top"/>
    </xf>
    <xf numFmtId="1" fontId="702" fillId="10" borderId="1" xfId="109" applyNumberFormat="1" applyFill="1" applyBorder="1" applyAlignment="1">
      <alignment vertical="top"/>
    </xf>
    <xf numFmtId="1" fontId="702" fillId="11" borderId="1" xfId="111" applyNumberFormat="1" applyFill="1" applyBorder="1" applyAlignment="1">
      <alignment vertical="top"/>
    </xf>
    <xf numFmtId="1" fontId="702" fillId="11" borderId="1" xfId="113" applyNumberFormat="1" applyFill="1" applyBorder="1" applyAlignment="1">
      <alignment vertical="top"/>
    </xf>
    <xf numFmtId="1" fontId="702" fillId="11" borderId="1" xfId="115" applyNumberFormat="1" applyFill="1" applyBorder="1" applyAlignment="1">
      <alignment vertical="top"/>
    </xf>
    <xf numFmtId="1" fontId="702" fillId="11" borderId="1" xfId="117" applyNumberFormat="1" applyFill="1" applyBorder="1" applyAlignment="1">
      <alignment vertical="top"/>
    </xf>
    <xf numFmtId="1" fontId="702" fillId="10" borderId="1" xfId="117" applyNumberFormat="1" applyFill="1" applyBorder="1" applyAlignment="1">
      <alignment vertical="top"/>
    </xf>
    <xf numFmtId="1" fontId="702" fillId="11" borderId="1" xfId="119" applyNumberFormat="1" applyFill="1" applyBorder="1" applyAlignment="1">
      <alignment vertical="top"/>
    </xf>
    <xf numFmtId="1" fontId="702" fillId="11" borderId="1" xfId="121" applyNumberFormat="1" applyFill="1" applyBorder="1" applyAlignment="1">
      <alignment vertical="top"/>
    </xf>
    <xf numFmtId="1" fontId="702" fillId="11" borderId="1" xfId="123" applyNumberFormat="1" applyFill="1" applyBorder="1" applyAlignment="1">
      <alignment vertical="top"/>
    </xf>
    <xf numFmtId="1" fontId="702" fillId="11" borderId="1" xfId="125" applyNumberFormat="1" applyFill="1" applyBorder="1" applyAlignment="1">
      <alignment vertical="top"/>
    </xf>
    <xf numFmtId="1" fontId="702" fillId="11" borderId="1" xfId="127" applyNumberFormat="1" applyFill="1" applyBorder="1" applyAlignment="1">
      <alignment vertical="top"/>
    </xf>
    <xf numFmtId="1" fontId="702" fillId="11" borderId="1" xfId="129" applyNumberFormat="1" applyFill="1" applyBorder="1" applyAlignment="1">
      <alignment vertical="top"/>
    </xf>
    <xf numFmtId="1" fontId="702" fillId="10" borderId="1" xfId="129" applyNumberFormat="1" applyFill="1" applyBorder="1" applyAlignment="1">
      <alignment vertical="top"/>
    </xf>
    <xf numFmtId="1" fontId="702" fillId="11" borderId="1" xfId="131" applyNumberFormat="1" applyFill="1" applyBorder="1" applyAlignment="1">
      <alignment vertical="top"/>
    </xf>
    <xf numFmtId="1" fontId="702" fillId="11" borderId="1" xfId="133" applyNumberFormat="1" applyFill="1" applyBorder="1" applyAlignment="1">
      <alignment vertical="top"/>
    </xf>
    <xf numFmtId="1" fontId="702" fillId="11" borderId="1" xfId="135" applyNumberFormat="1" applyFill="1" applyBorder="1" applyAlignment="1">
      <alignment vertical="top"/>
    </xf>
    <xf numFmtId="1" fontId="702" fillId="10" borderId="1" xfId="135" applyNumberFormat="1" applyFill="1" applyBorder="1" applyAlignment="1">
      <alignment vertical="top"/>
    </xf>
    <xf numFmtId="1" fontId="702" fillId="11" borderId="1" xfId="137" applyNumberFormat="1" applyFill="1" applyBorder="1" applyAlignment="1">
      <alignment vertical="top"/>
    </xf>
    <xf numFmtId="1" fontId="702" fillId="11" borderId="1" xfId="139" applyNumberFormat="1" applyFill="1" applyBorder="1" applyAlignment="1">
      <alignment vertical="top"/>
    </xf>
    <xf numFmtId="1" fontId="702" fillId="11" borderId="1" xfId="141" applyNumberFormat="1" applyFill="1" applyBorder="1" applyAlignment="1">
      <alignment vertical="top"/>
    </xf>
    <xf numFmtId="1" fontId="702" fillId="11" borderId="1" xfId="143" applyNumberFormat="1" applyFill="1" applyBorder="1" applyAlignment="1">
      <alignment vertical="top"/>
    </xf>
    <xf numFmtId="1" fontId="702" fillId="10" borderId="1" xfId="143" applyNumberFormat="1" applyFill="1" applyBorder="1" applyAlignment="1">
      <alignment vertical="top"/>
    </xf>
    <xf numFmtId="1" fontId="702" fillId="11" borderId="1" xfId="145" applyNumberFormat="1" applyFill="1" applyBorder="1" applyAlignment="1">
      <alignment vertical="top"/>
    </xf>
    <xf numFmtId="1" fontId="702" fillId="11" borderId="1" xfId="147" applyNumberFormat="1" applyFill="1" applyBorder="1" applyAlignment="1">
      <alignment vertical="top"/>
    </xf>
    <xf numFmtId="0" fontId="702" fillId="12" borderId="1" xfId="2" applyFill="1" applyBorder="1" applyAlignment="1">
      <alignment vertical="top"/>
    </xf>
    <xf numFmtId="1" fontId="702" fillId="12" borderId="1" xfId="4" applyNumberFormat="1" applyFill="1" applyBorder="1" applyAlignment="1">
      <alignment vertical="top"/>
    </xf>
    <xf numFmtId="1" fontId="0" fillId="12" borderId="1" xfId="0" applyNumberFormat="1" applyFill="1" applyBorder="1" applyAlignment="1">
      <alignment vertical="top"/>
    </xf>
    <xf numFmtId="1" fontId="702" fillId="12" borderId="1" xfId="8" applyNumberFormat="1" applyFill="1" applyBorder="1" applyAlignment="1">
      <alignment vertical="top"/>
    </xf>
    <xf numFmtId="1" fontId="702" fillId="12" borderId="1" xfId="10" applyNumberFormat="1" applyFill="1" applyBorder="1" applyAlignment="1">
      <alignment vertical="top"/>
    </xf>
    <xf numFmtId="1" fontId="702" fillId="12" borderId="1" xfId="12" applyNumberFormat="1" applyFill="1" applyBorder="1" applyAlignment="1">
      <alignment vertical="top"/>
    </xf>
    <xf numFmtId="1" fontId="702" fillId="12" borderId="1" xfId="41" applyNumberFormat="1" applyFill="1" applyBorder="1" applyAlignment="1">
      <alignment vertical="top"/>
    </xf>
    <xf numFmtId="1" fontId="702" fillId="12" borderId="1" xfId="43" applyNumberFormat="1" applyFill="1" applyBorder="1" applyAlignment="1">
      <alignment vertical="top"/>
    </xf>
    <xf numFmtId="1" fontId="702" fillId="12" borderId="1" xfId="45" applyNumberFormat="1" applyFill="1" applyBorder="1" applyAlignment="1">
      <alignment vertical="top"/>
    </xf>
    <xf numFmtId="1" fontId="702" fillId="12" borderId="1" xfId="48" applyNumberFormat="1" applyFill="1" applyBorder="1" applyAlignment="1">
      <alignment vertical="top"/>
    </xf>
    <xf numFmtId="1" fontId="702" fillId="12" borderId="1" xfId="51" applyNumberFormat="1" applyFill="1" applyBorder="1" applyAlignment="1">
      <alignment vertical="top"/>
    </xf>
    <xf numFmtId="1" fontId="702" fillId="12" borderId="1" xfId="54" applyNumberFormat="1" applyFill="1" applyBorder="1" applyAlignment="1">
      <alignment vertical="top"/>
    </xf>
    <xf numFmtId="1" fontId="702" fillId="12" borderId="1" xfId="56" applyNumberFormat="1" applyFill="1" applyBorder="1" applyAlignment="1">
      <alignment vertical="top"/>
    </xf>
    <xf numFmtId="1" fontId="702" fillId="12" borderId="1" xfId="58" applyNumberFormat="1" applyFill="1" applyBorder="1" applyAlignment="1">
      <alignment vertical="top"/>
    </xf>
    <xf numFmtId="1" fontId="702" fillId="12" borderId="1" xfId="60" applyNumberFormat="1" applyFill="1" applyBorder="1" applyAlignment="1">
      <alignment vertical="top"/>
    </xf>
    <xf numFmtId="1" fontId="702" fillId="12" borderId="1" xfId="62" applyNumberFormat="1" applyFill="1" applyBorder="1" applyAlignment="1">
      <alignment vertical="top"/>
    </xf>
    <xf numFmtId="1" fontId="702" fillId="12" borderId="1" xfId="64" applyNumberFormat="1" applyFill="1" applyBorder="1" applyAlignment="1">
      <alignment vertical="top"/>
    </xf>
    <xf numFmtId="1" fontId="702" fillId="12" borderId="1" xfId="66" applyNumberFormat="1" applyFill="1" applyBorder="1" applyAlignment="1">
      <alignment vertical="top"/>
    </xf>
    <xf numFmtId="1" fontId="702" fillId="12" borderId="1" xfId="68" applyNumberFormat="1" applyFill="1" applyBorder="1" applyAlignment="1">
      <alignment vertical="top"/>
    </xf>
    <xf numFmtId="1" fontId="702" fillId="12" borderId="1" xfId="70" applyNumberFormat="1" applyFill="1" applyBorder="1" applyAlignment="1">
      <alignment vertical="top"/>
    </xf>
    <xf numFmtId="1" fontId="702" fillId="12" borderId="1" xfId="72" applyNumberFormat="1" applyFill="1" applyBorder="1" applyAlignment="1">
      <alignment vertical="top"/>
    </xf>
    <xf numFmtId="1" fontId="702" fillId="12" borderId="1" xfId="74" applyNumberFormat="1" applyFill="1" applyBorder="1" applyAlignment="1">
      <alignment vertical="top"/>
    </xf>
    <xf numFmtId="1" fontId="702" fillId="12" borderId="1" xfId="76" applyNumberFormat="1" applyFill="1" applyBorder="1" applyAlignment="1">
      <alignment vertical="top"/>
    </xf>
    <xf numFmtId="1" fontId="702" fillId="12" borderId="1" xfId="78" applyNumberFormat="1" applyFill="1" applyBorder="1" applyAlignment="1">
      <alignment vertical="top"/>
    </xf>
    <xf numFmtId="1" fontId="702" fillId="12" borderId="1" xfId="80" applyNumberFormat="1" applyFill="1" applyBorder="1" applyAlignment="1">
      <alignment vertical="top"/>
    </xf>
    <xf numFmtId="1" fontId="702" fillId="12" borderId="1" xfId="82" applyNumberFormat="1" applyFill="1" applyBorder="1" applyAlignment="1">
      <alignment vertical="top"/>
    </xf>
    <xf numFmtId="1" fontId="702" fillId="12" borderId="1" xfId="84" applyNumberFormat="1" applyFill="1" applyBorder="1" applyAlignment="1">
      <alignment vertical="top"/>
    </xf>
    <xf numFmtId="1" fontId="702" fillId="12" borderId="1" xfId="86" applyNumberFormat="1" applyFill="1" applyBorder="1" applyAlignment="1">
      <alignment vertical="top"/>
    </xf>
    <xf numFmtId="1" fontId="702" fillId="12" borderId="1" xfId="88" applyNumberFormat="1" applyFill="1" applyBorder="1" applyAlignment="1">
      <alignment vertical="top"/>
    </xf>
    <xf numFmtId="1" fontId="702" fillId="12" borderId="1" xfId="90" applyNumberFormat="1" applyFill="1" applyBorder="1" applyAlignment="1">
      <alignment vertical="top"/>
    </xf>
    <xf numFmtId="1" fontId="702" fillId="12" borderId="1" xfId="92" applyNumberFormat="1" applyFill="1" applyBorder="1" applyAlignment="1">
      <alignment vertical="top"/>
    </xf>
    <xf numFmtId="1" fontId="702" fillId="12" borderId="1" xfId="94" applyNumberFormat="1" applyFill="1" applyBorder="1" applyAlignment="1">
      <alignment vertical="top"/>
    </xf>
    <xf numFmtId="1" fontId="702" fillId="12" borderId="1" xfId="96" applyNumberFormat="1" applyFill="1" applyBorder="1" applyAlignment="1">
      <alignment vertical="top"/>
    </xf>
    <xf numFmtId="1" fontId="702" fillId="12" borderId="1" xfId="98" applyNumberFormat="1" applyFill="1" applyBorder="1" applyAlignment="1">
      <alignment vertical="top"/>
    </xf>
    <xf numFmtId="1" fontId="702" fillId="12" borderId="1" xfId="100" applyNumberFormat="1" applyFill="1" applyBorder="1" applyAlignment="1">
      <alignment vertical="top"/>
    </xf>
    <xf numFmtId="1" fontId="702" fillId="12" borderId="1" xfId="102" applyNumberFormat="1" applyFill="1" applyBorder="1" applyAlignment="1">
      <alignment vertical="top"/>
    </xf>
    <xf numFmtId="1" fontId="702" fillId="12" borderId="1" xfId="104" applyNumberFormat="1" applyFill="1" applyBorder="1" applyAlignment="1">
      <alignment vertical="top"/>
    </xf>
    <xf numFmtId="1" fontId="702" fillId="12" borderId="1" xfId="106" applyNumberFormat="1" applyFill="1" applyBorder="1" applyAlignment="1">
      <alignment vertical="top"/>
    </xf>
    <xf numFmtId="1" fontId="702" fillId="12" borderId="1" xfId="111" applyNumberFormat="1" applyFill="1" applyBorder="1" applyAlignment="1">
      <alignment vertical="top"/>
    </xf>
    <xf numFmtId="1" fontId="702" fillId="12" borderId="1" xfId="113" applyNumberFormat="1" applyFill="1" applyBorder="1" applyAlignment="1">
      <alignment vertical="top"/>
    </xf>
    <xf numFmtId="1" fontId="702" fillId="12" borderId="1" xfId="115" applyNumberFormat="1" applyFill="1" applyBorder="1" applyAlignment="1">
      <alignment vertical="top"/>
    </xf>
    <xf numFmtId="1" fontId="702" fillId="12" borderId="1" xfId="117" applyNumberFormat="1" applyFill="1" applyBorder="1" applyAlignment="1">
      <alignment vertical="top"/>
    </xf>
    <xf numFmtId="1" fontId="702" fillId="12" borderId="1" xfId="119" applyNumberFormat="1" applyFill="1" applyBorder="1" applyAlignment="1">
      <alignment vertical="top"/>
    </xf>
    <xf numFmtId="1" fontId="702" fillId="12" borderId="1" xfId="121" applyNumberFormat="1" applyFill="1" applyBorder="1" applyAlignment="1">
      <alignment vertical="top"/>
    </xf>
    <xf numFmtId="1" fontId="702" fillId="12" borderId="1" xfId="123" applyNumberFormat="1" applyFill="1" applyBorder="1" applyAlignment="1">
      <alignment vertical="top"/>
    </xf>
    <xf numFmtId="1" fontId="702" fillId="12" borderId="1" xfId="125" applyNumberFormat="1" applyFill="1" applyBorder="1" applyAlignment="1">
      <alignment vertical="top"/>
    </xf>
    <xf numFmtId="1" fontId="702" fillId="12" borderId="1" xfId="127" applyNumberFormat="1" applyFill="1" applyBorder="1" applyAlignment="1">
      <alignment vertical="top"/>
    </xf>
    <xf numFmtId="1" fontId="702" fillId="12" borderId="1" xfId="129" applyNumberFormat="1" applyFill="1" applyBorder="1" applyAlignment="1">
      <alignment vertical="top"/>
    </xf>
    <xf numFmtId="1" fontId="702" fillId="12" borderId="1" xfId="131" applyNumberFormat="1" applyFill="1" applyBorder="1" applyAlignment="1">
      <alignment vertical="top"/>
    </xf>
    <xf numFmtId="1" fontId="702" fillId="12" borderId="1" xfId="133" applyNumberFormat="1" applyFill="1" applyBorder="1" applyAlignment="1">
      <alignment vertical="top"/>
    </xf>
    <xf numFmtId="1" fontId="702" fillId="12" borderId="1" xfId="135" applyNumberFormat="1" applyFill="1" applyBorder="1" applyAlignment="1">
      <alignment vertical="top"/>
    </xf>
    <xf numFmtId="1" fontId="702" fillId="12" borderId="1" xfId="137" applyNumberFormat="1" applyFill="1" applyBorder="1" applyAlignment="1">
      <alignment vertical="top"/>
    </xf>
    <xf numFmtId="1" fontId="702" fillId="12" borderId="1" xfId="139" applyNumberFormat="1" applyFill="1" applyBorder="1" applyAlignment="1">
      <alignment vertical="top"/>
    </xf>
    <xf numFmtId="1" fontId="702" fillId="12" borderId="1" xfId="141" applyNumberFormat="1" applyFill="1" applyBorder="1" applyAlignment="1">
      <alignment vertical="top"/>
    </xf>
    <xf numFmtId="1" fontId="702" fillId="12" borderId="1" xfId="143" applyNumberFormat="1" applyFill="1" applyBorder="1" applyAlignment="1">
      <alignment vertical="top"/>
    </xf>
    <xf numFmtId="1" fontId="702" fillId="12" borderId="1" xfId="145" applyNumberFormat="1" applyFill="1" applyBorder="1" applyAlignment="1">
      <alignment vertical="top"/>
    </xf>
    <xf numFmtId="1" fontId="702" fillId="12" borderId="1" xfId="147" applyNumberFormat="1" applyFill="1" applyBorder="1" applyAlignment="1">
      <alignment vertical="top"/>
    </xf>
    <xf numFmtId="0" fontId="702" fillId="13" borderId="1" xfId="2" applyFill="1" applyBorder="1" applyAlignment="1">
      <alignment vertical="top"/>
    </xf>
    <xf numFmtId="1" fontId="702" fillId="13" borderId="1" xfId="4" applyNumberFormat="1" applyFill="1" applyBorder="1" applyAlignment="1">
      <alignment vertical="top"/>
    </xf>
    <xf numFmtId="1" fontId="0" fillId="13" borderId="1" xfId="0" applyNumberFormat="1" applyFill="1" applyBorder="1" applyAlignment="1">
      <alignment vertical="top"/>
    </xf>
    <xf numFmtId="1" fontId="702" fillId="13" borderId="1" xfId="8" applyNumberFormat="1" applyFill="1" applyBorder="1" applyAlignment="1">
      <alignment vertical="top"/>
    </xf>
    <xf numFmtId="1" fontId="702" fillId="13" borderId="1" xfId="10" applyNumberFormat="1" applyFill="1" applyBorder="1" applyAlignment="1">
      <alignment vertical="top"/>
    </xf>
    <xf numFmtId="1" fontId="702" fillId="13" borderId="1" xfId="12" applyNumberFormat="1" applyFill="1" applyBorder="1" applyAlignment="1">
      <alignment vertical="top"/>
    </xf>
    <xf numFmtId="1" fontId="702" fillId="13" borderId="1" xfId="41" applyNumberFormat="1" applyFill="1" applyBorder="1" applyAlignment="1">
      <alignment vertical="top"/>
    </xf>
    <xf numFmtId="1" fontId="702" fillId="13" borderId="1" xfId="43" applyNumberFormat="1" applyFill="1" applyBorder="1" applyAlignment="1">
      <alignment vertical="top"/>
    </xf>
    <xf numFmtId="1" fontId="702" fillId="13" borderId="1" xfId="45" applyNumberFormat="1" applyFill="1" applyBorder="1" applyAlignment="1">
      <alignment vertical="top"/>
    </xf>
    <xf numFmtId="1" fontId="702" fillId="13" borderId="1" xfId="48" applyNumberFormat="1" applyFill="1" applyBorder="1" applyAlignment="1">
      <alignment vertical="top"/>
    </xf>
    <xf numFmtId="1" fontId="702" fillId="13" borderId="1" xfId="51" applyNumberFormat="1" applyFill="1" applyBorder="1" applyAlignment="1">
      <alignment vertical="top"/>
    </xf>
    <xf numFmtId="1" fontId="702" fillId="13" borderId="1" xfId="54" applyNumberFormat="1" applyFill="1" applyBorder="1" applyAlignment="1">
      <alignment vertical="top"/>
    </xf>
    <xf numFmtId="1" fontId="702" fillId="13" borderId="1" xfId="56" applyNumberFormat="1" applyFill="1" applyBorder="1" applyAlignment="1">
      <alignment vertical="top"/>
    </xf>
    <xf numFmtId="1" fontId="702" fillId="13" borderId="1" xfId="58" applyNumberFormat="1" applyFill="1" applyBorder="1" applyAlignment="1">
      <alignment vertical="top"/>
    </xf>
    <xf numFmtId="1" fontId="702" fillId="13" borderId="1" xfId="60" applyNumberFormat="1" applyFill="1" applyBorder="1" applyAlignment="1">
      <alignment vertical="top"/>
    </xf>
    <xf numFmtId="1" fontId="702" fillId="13" borderId="1" xfId="62" applyNumberFormat="1" applyFill="1" applyBorder="1" applyAlignment="1">
      <alignment vertical="top"/>
    </xf>
    <xf numFmtId="1" fontId="702" fillId="13" borderId="1" xfId="64" applyNumberFormat="1" applyFill="1" applyBorder="1" applyAlignment="1">
      <alignment vertical="top"/>
    </xf>
    <xf numFmtId="1" fontId="702" fillId="13" borderId="1" xfId="66" applyNumberFormat="1" applyFill="1" applyBorder="1" applyAlignment="1">
      <alignment vertical="top"/>
    </xf>
    <xf numFmtId="1" fontId="702" fillId="13" borderId="1" xfId="68" applyNumberFormat="1" applyFill="1" applyBorder="1" applyAlignment="1">
      <alignment vertical="top"/>
    </xf>
    <xf numFmtId="1" fontId="702" fillId="13" borderId="1" xfId="70" applyNumberFormat="1" applyFill="1" applyBorder="1" applyAlignment="1">
      <alignment vertical="top"/>
    </xf>
    <xf numFmtId="1" fontId="702" fillId="13" borderId="1" xfId="72" applyNumberFormat="1" applyFill="1" applyBorder="1" applyAlignment="1">
      <alignment vertical="top"/>
    </xf>
    <xf numFmtId="1" fontId="702" fillId="13" borderId="1" xfId="74" applyNumberFormat="1" applyFill="1" applyBorder="1" applyAlignment="1">
      <alignment vertical="top"/>
    </xf>
    <xf numFmtId="1" fontId="702" fillId="13" borderId="1" xfId="76" applyNumberFormat="1" applyFill="1" applyBorder="1" applyAlignment="1">
      <alignment vertical="top"/>
    </xf>
    <xf numFmtId="1" fontId="702" fillId="13" borderId="1" xfId="78" applyNumberFormat="1" applyFill="1" applyBorder="1" applyAlignment="1">
      <alignment vertical="top"/>
    </xf>
    <xf numFmtId="1" fontId="702" fillId="13" borderId="1" xfId="80" applyNumberFormat="1" applyFill="1" applyBorder="1" applyAlignment="1">
      <alignment vertical="top"/>
    </xf>
    <xf numFmtId="1" fontId="702" fillId="13" borderId="1" xfId="82" applyNumberFormat="1" applyFill="1" applyBorder="1" applyAlignment="1">
      <alignment vertical="top"/>
    </xf>
    <xf numFmtId="1" fontId="702" fillId="13" borderId="1" xfId="84" applyNumberFormat="1" applyFill="1" applyBorder="1" applyAlignment="1">
      <alignment vertical="top"/>
    </xf>
    <xf numFmtId="1" fontId="702" fillId="13" borderId="1" xfId="86" applyNumberFormat="1" applyFill="1" applyBorder="1" applyAlignment="1">
      <alignment vertical="top"/>
    </xf>
    <xf numFmtId="1" fontId="702" fillId="13" borderId="1" xfId="88" applyNumberFormat="1" applyFill="1" applyBorder="1" applyAlignment="1">
      <alignment vertical="top"/>
    </xf>
    <xf numFmtId="1" fontId="702" fillId="13" borderId="1" xfId="90" applyNumberFormat="1" applyFill="1" applyBorder="1" applyAlignment="1">
      <alignment vertical="top"/>
    </xf>
    <xf numFmtId="1" fontId="702" fillId="13" borderId="1" xfId="92" applyNumberFormat="1" applyFill="1" applyBorder="1" applyAlignment="1">
      <alignment vertical="top"/>
    </xf>
    <xf numFmtId="1" fontId="702" fillId="13" borderId="1" xfId="94" applyNumberFormat="1" applyFill="1" applyBorder="1" applyAlignment="1">
      <alignment vertical="top"/>
    </xf>
    <xf numFmtId="1" fontId="702" fillId="13" borderId="1" xfId="96" applyNumberFormat="1" applyFill="1" applyBorder="1" applyAlignment="1">
      <alignment vertical="top"/>
    </xf>
    <xf numFmtId="1" fontId="702" fillId="13" borderId="1" xfId="98" applyNumberFormat="1" applyFill="1" applyBorder="1" applyAlignment="1">
      <alignment vertical="top"/>
    </xf>
    <xf numFmtId="1" fontId="702" fillId="13" borderId="1" xfId="100" applyNumberFormat="1" applyFill="1" applyBorder="1" applyAlignment="1">
      <alignment vertical="top"/>
    </xf>
    <xf numFmtId="1" fontId="702" fillId="13" borderId="1" xfId="102" applyNumberFormat="1" applyFill="1" applyBorder="1" applyAlignment="1">
      <alignment vertical="top"/>
    </xf>
    <xf numFmtId="1" fontId="702" fillId="13" borderId="1" xfId="104" applyNumberFormat="1" applyFill="1" applyBorder="1" applyAlignment="1">
      <alignment vertical="top"/>
    </xf>
    <xf numFmtId="1" fontId="702" fillId="13" borderId="1" xfId="106" applyNumberFormat="1" applyFill="1" applyBorder="1" applyAlignment="1">
      <alignment vertical="top"/>
    </xf>
    <xf numFmtId="1" fontId="702" fillId="13" borderId="1" xfId="109" applyNumberFormat="1" applyFill="1" applyBorder="1" applyAlignment="1">
      <alignment vertical="top"/>
    </xf>
    <xf numFmtId="1" fontId="702" fillId="13" borderId="1" xfId="111" applyNumberFormat="1" applyFill="1" applyBorder="1" applyAlignment="1">
      <alignment vertical="top"/>
    </xf>
    <xf numFmtId="1" fontId="702" fillId="13" borderId="1" xfId="113" applyNumberFormat="1" applyFill="1" applyBorder="1" applyAlignment="1">
      <alignment vertical="top"/>
    </xf>
    <xf numFmtId="1" fontId="702" fillId="13" borderId="1" xfId="115" applyNumberFormat="1" applyFill="1" applyBorder="1" applyAlignment="1">
      <alignment vertical="top"/>
    </xf>
    <xf numFmtId="1" fontId="702" fillId="13" borderId="1" xfId="117" applyNumberFormat="1" applyFill="1" applyBorder="1" applyAlignment="1">
      <alignment vertical="top"/>
    </xf>
    <xf numFmtId="1" fontId="702" fillId="13" borderId="1" xfId="119" applyNumberFormat="1" applyFill="1" applyBorder="1" applyAlignment="1">
      <alignment vertical="top"/>
    </xf>
    <xf numFmtId="1" fontId="702" fillId="13" borderId="1" xfId="121" applyNumberFormat="1" applyFill="1" applyBorder="1" applyAlignment="1">
      <alignment vertical="top"/>
    </xf>
    <xf numFmtId="1" fontId="702" fillId="13" borderId="1" xfId="123" applyNumberFormat="1" applyFill="1" applyBorder="1" applyAlignment="1">
      <alignment vertical="top"/>
    </xf>
    <xf numFmtId="1" fontId="702" fillId="13" borderId="1" xfId="125" applyNumberFormat="1" applyFill="1" applyBorder="1" applyAlignment="1">
      <alignment vertical="top"/>
    </xf>
    <xf numFmtId="1" fontId="702" fillId="13" borderId="1" xfId="127" applyNumberFormat="1" applyFill="1" applyBorder="1" applyAlignment="1">
      <alignment vertical="top"/>
    </xf>
    <xf numFmtId="1" fontId="702" fillId="13" borderId="1" xfId="129" applyNumberFormat="1" applyFill="1" applyBorder="1" applyAlignment="1">
      <alignment vertical="top"/>
    </xf>
    <xf numFmtId="1" fontId="702" fillId="13" borderId="1" xfId="131" applyNumberFormat="1" applyFill="1" applyBorder="1" applyAlignment="1">
      <alignment vertical="top"/>
    </xf>
    <xf numFmtId="1" fontId="702" fillId="13" borderId="1" xfId="133" applyNumberFormat="1" applyFill="1" applyBorder="1" applyAlignment="1">
      <alignment vertical="top"/>
    </xf>
    <xf numFmtId="1" fontId="702" fillId="13" borderId="1" xfId="135" applyNumberFormat="1" applyFill="1" applyBorder="1" applyAlignment="1">
      <alignment vertical="top"/>
    </xf>
    <xf numFmtId="1" fontId="702" fillId="13" borderId="1" xfId="137" applyNumberFormat="1" applyFill="1" applyBorder="1" applyAlignment="1">
      <alignment vertical="top"/>
    </xf>
    <xf numFmtId="1" fontId="702" fillId="13" borderId="1" xfId="139" applyNumberFormat="1" applyFill="1" applyBorder="1" applyAlignment="1">
      <alignment vertical="top"/>
    </xf>
    <xf numFmtId="1" fontId="702" fillId="13" borderId="1" xfId="141" applyNumberFormat="1" applyFill="1" applyBorder="1" applyAlignment="1">
      <alignment vertical="top"/>
    </xf>
    <xf numFmtId="1" fontId="702" fillId="13" borderId="1" xfId="143" applyNumberFormat="1" applyFill="1" applyBorder="1" applyAlignment="1">
      <alignment vertical="top"/>
    </xf>
    <xf numFmtId="1" fontId="702" fillId="13" borderId="1" xfId="145" applyNumberFormat="1" applyFill="1" applyBorder="1" applyAlignment="1">
      <alignment vertical="top"/>
    </xf>
    <xf numFmtId="1" fontId="702" fillId="13" borderId="1" xfId="147" applyNumberFormat="1" applyFill="1" applyBorder="1" applyAlignment="1">
      <alignment vertical="top"/>
    </xf>
    <xf numFmtId="0" fontId="706" fillId="0" borderId="1" xfId="2" applyFont="1" applyBorder="1" applyAlignment="1">
      <alignment vertical="top"/>
    </xf>
    <xf numFmtId="1" fontId="706" fillId="0" borderId="1" xfId="4" applyNumberFormat="1" applyFont="1" applyBorder="1" applyAlignment="1">
      <alignment vertical="top"/>
    </xf>
    <xf numFmtId="1" fontId="706" fillId="10" borderId="1" xfId="4" applyNumberFormat="1" applyFont="1" applyFill="1" applyBorder="1" applyAlignment="1">
      <alignment vertical="top"/>
    </xf>
    <xf numFmtId="1" fontId="706" fillId="0" borderId="1" xfId="0" applyNumberFormat="1" applyFont="1" applyBorder="1" applyAlignment="1">
      <alignment vertical="top"/>
    </xf>
    <xf numFmtId="1" fontId="706" fillId="10" borderId="1" xfId="0" applyNumberFormat="1" applyFont="1" applyFill="1" applyBorder="1" applyAlignment="1">
      <alignment vertical="top"/>
    </xf>
    <xf numFmtId="1" fontId="706" fillId="0" borderId="1" xfId="8" applyNumberFormat="1" applyFont="1" applyBorder="1" applyAlignment="1">
      <alignment vertical="top"/>
    </xf>
    <xf numFmtId="1" fontId="706" fillId="0" borderId="1" xfId="10" applyNumberFormat="1" applyFont="1" applyBorder="1" applyAlignment="1">
      <alignment vertical="top"/>
    </xf>
    <xf numFmtId="1" fontId="706" fillId="10" borderId="1" xfId="10" applyNumberFormat="1" applyFont="1" applyFill="1" applyBorder="1" applyAlignment="1">
      <alignment vertical="top"/>
    </xf>
    <xf numFmtId="1" fontId="706" fillId="0" borderId="1" xfId="12" applyNumberFormat="1" applyFont="1" applyBorder="1" applyAlignment="1">
      <alignment vertical="top"/>
    </xf>
    <xf numFmtId="1" fontId="706" fillId="0" borderId="1" xfId="41" applyNumberFormat="1" applyFont="1" applyBorder="1" applyAlignment="1">
      <alignment vertical="top"/>
    </xf>
    <xf numFmtId="1" fontId="706" fillId="10" borderId="1" xfId="43" applyNumberFormat="1" applyFont="1" applyFill="1" applyBorder="1" applyAlignment="1">
      <alignment vertical="top"/>
    </xf>
    <xf numFmtId="1" fontId="706" fillId="0" borderId="1" xfId="43" applyNumberFormat="1" applyFont="1" applyBorder="1" applyAlignment="1">
      <alignment vertical="top"/>
    </xf>
    <xf numFmtId="1" fontId="706" fillId="0" borderId="1" xfId="45" applyNumberFormat="1" applyFont="1" applyBorder="1" applyAlignment="1">
      <alignment vertical="top"/>
    </xf>
    <xf numFmtId="1" fontId="706" fillId="0" borderId="1" xfId="48" applyNumberFormat="1" applyFont="1" applyBorder="1" applyAlignment="1">
      <alignment vertical="top"/>
    </xf>
    <xf numFmtId="1" fontId="706" fillId="10" borderId="1" xfId="48" applyNumberFormat="1" applyFont="1" applyFill="1" applyBorder="1" applyAlignment="1">
      <alignment vertical="top"/>
    </xf>
    <xf numFmtId="1" fontId="706" fillId="0" borderId="1" xfId="51" applyNumberFormat="1" applyFont="1" applyBorder="1" applyAlignment="1">
      <alignment vertical="top"/>
    </xf>
    <xf numFmtId="1" fontId="706" fillId="0" borderId="1" xfId="54" applyNumberFormat="1" applyFont="1" applyBorder="1" applyAlignment="1">
      <alignment vertical="top"/>
    </xf>
    <xf numFmtId="1" fontId="706" fillId="0" borderId="1" xfId="56" applyNumberFormat="1" applyFont="1" applyBorder="1" applyAlignment="1">
      <alignment vertical="top"/>
    </xf>
    <xf numFmtId="1" fontId="706" fillId="10" borderId="1" xfId="56" applyNumberFormat="1" applyFont="1" applyFill="1" applyBorder="1" applyAlignment="1">
      <alignment vertical="top"/>
    </xf>
    <xf numFmtId="1" fontId="706" fillId="0" borderId="1" xfId="58" applyNumberFormat="1" applyFont="1" applyBorder="1" applyAlignment="1">
      <alignment vertical="top"/>
    </xf>
    <xf numFmtId="1" fontId="706" fillId="0" borderId="1" xfId="60" applyNumberFormat="1" applyFont="1" applyBorder="1" applyAlignment="1">
      <alignment vertical="top"/>
    </xf>
    <xf numFmtId="1" fontId="706" fillId="0" borderId="1" xfId="62" applyNumberFormat="1" applyFont="1" applyBorder="1" applyAlignment="1">
      <alignment vertical="top"/>
    </xf>
    <xf numFmtId="1" fontId="706" fillId="0" borderId="1" xfId="64" applyNumberFormat="1" applyFont="1" applyBorder="1" applyAlignment="1">
      <alignment vertical="top"/>
    </xf>
    <xf numFmtId="1" fontId="706" fillId="0" borderId="1" xfId="66" applyNumberFormat="1" applyFont="1" applyBorder="1" applyAlignment="1">
      <alignment vertical="top"/>
    </xf>
    <xf numFmtId="1" fontId="706" fillId="0" borderId="1" xfId="68" applyNumberFormat="1" applyFont="1" applyBorder="1" applyAlignment="1">
      <alignment vertical="top"/>
    </xf>
    <xf numFmtId="1" fontId="706" fillId="0" borderId="1" xfId="70" applyNumberFormat="1" applyFont="1" applyBorder="1" applyAlignment="1">
      <alignment vertical="top"/>
    </xf>
    <xf numFmtId="1" fontId="706" fillId="10" borderId="1" xfId="70" applyNumberFormat="1" applyFont="1" applyFill="1" applyBorder="1" applyAlignment="1">
      <alignment vertical="top"/>
    </xf>
    <xf numFmtId="1" fontId="706" fillId="0" borderId="1" xfId="72" applyNumberFormat="1" applyFont="1" applyBorder="1" applyAlignment="1">
      <alignment vertical="top"/>
    </xf>
    <xf numFmtId="1" fontId="706" fillId="0" borderId="1" xfId="74" applyNumberFormat="1" applyFont="1" applyBorder="1" applyAlignment="1">
      <alignment vertical="top"/>
    </xf>
    <xf numFmtId="1" fontId="706" fillId="0" borderId="1" xfId="76" applyNumberFormat="1" applyFont="1" applyBorder="1" applyAlignment="1">
      <alignment vertical="top"/>
    </xf>
    <xf numFmtId="1" fontId="706" fillId="0" borderId="1" xfId="78" applyNumberFormat="1" applyFont="1" applyBorder="1" applyAlignment="1">
      <alignment vertical="top"/>
    </xf>
    <xf numFmtId="1" fontId="706" fillId="0" borderId="1" xfId="80" applyNumberFormat="1" applyFont="1" applyBorder="1" applyAlignment="1">
      <alignment vertical="top"/>
    </xf>
    <xf numFmtId="1" fontId="706" fillId="0" borderId="1" xfId="82" applyNumberFormat="1" applyFont="1" applyBorder="1" applyAlignment="1">
      <alignment vertical="top"/>
    </xf>
    <xf numFmtId="1" fontId="706" fillId="0" borderId="1" xfId="84" applyNumberFormat="1" applyFont="1" applyBorder="1" applyAlignment="1">
      <alignment vertical="top"/>
    </xf>
    <xf numFmtId="1" fontId="706" fillId="0" borderId="1" xfId="86" applyNumberFormat="1" applyFont="1" applyBorder="1" applyAlignment="1">
      <alignment vertical="top"/>
    </xf>
    <xf numFmtId="1" fontId="706" fillId="0" borderId="1" xfId="88" applyNumberFormat="1" applyFont="1" applyBorder="1" applyAlignment="1">
      <alignment vertical="top"/>
    </xf>
    <xf numFmtId="1" fontId="706" fillId="10" borderId="1" xfId="88" applyNumberFormat="1" applyFont="1" applyFill="1" applyBorder="1" applyAlignment="1">
      <alignment vertical="top"/>
    </xf>
    <xf numFmtId="1" fontId="706" fillId="0" borderId="1" xfId="90" applyNumberFormat="1" applyFont="1" applyBorder="1" applyAlignment="1">
      <alignment vertical="top"/>
    </xf>
    <xf numFmtId="1" fontId="706" fillId="0" borderId="1" xfId="92" applyNumberFormat="1" applyFont="1" applyBorder="1" applyAlignment="1">
      <alignment vertical="top"/>
    </xf>
    <xf numFmtId="1" fontId="706" fillId="0" borderId="1" xfId="94" applyNumberFormat="1" applyFont="1" applyBorder="1" applyAlignment="1">
      <alignment vertical="top"/>
    </xf>
    <xf numFmtId="1" fontId="706" fillId="0" borderId="1" xfId="96" applyNumberFormat="1" applyFont="1" applyBorder="1" applyAlignment="1">
      <alignment vertical="top"/>
    </xf>
    <xf numFmtId="1" fontId="706" fillId="10" borderId="1" xfId="96" applyNumberFormat="1" applyFont="1" applyFill="1" applyBorder="1" applyAlignment="1">
      <alignment vertical="top"/>
    </xf>
    <xf numFmtId="1" fontId="706" fillId="0" borderId="1" xfId="98" applyNumberFormat="1" applyFont="1" applyBorder="1" applyAlignment="1">
      <alignment vertical="top"/>
    </xf>
    <xf numFmtId="1" fontId="706" fillId="0" borderId="1" xfId="100" applyNumberFormat="1" applyFont="1" applyBorder="1" applyAlignment="1">
      <alignment vertical="top"/>
    </xf>
    <xf numFmtId="1" fontId="706" fillId="0" borderId="1" xfId="102" applyNumberFormat="1" applyFont="1" applyBorder="1" applyAlignment="1">
      <alignment vertical="top"/>
    </xf>
    <xf numFmtId="1" fontId="706" fillId="10" borderId="1" xfId="102" applyNumberFormat="1" applyFont="1" applyFill="1" applyBorder="1" applyAlignment="1">
      <alignment vertical="top"/>
    </xf>
    <xf numFmtId="1" fontId="706" fillId="0" borderId="1" xfId="104" applyNumberFormat="1" applyFont="1" applyBorder="1" applyAlignment="1">
      <alignment vertical="top"/>
    </xf>
    <xf numFmtId="1" fontId="706" fillId="0" borderId="1" xfId="106" applyNumberFormat="1" applyFont="1" applyBorder="1" applyAlignment="1">
      <alignment vertical="top"/>
    </xf>
    <xf numFmtId="1" fontId="706" fillId="0" borderId="1" xfId="109" applyNumberFormat="1" applyFont="1" applyBorder="1" applyAlignment="1">
      <alignment vertical="top"/>
    </xf>
    <xf numFmtId="1" fontId="706" fillId="10" borderId="1" xfId="109" applyNumberFormat="1" applyFont="1" applyFill="1" applyBorder="1" applyAlignment="1">
      <alignment vertical="top"/>
    </xf>
    <xf numFmtId="1" fontId="706" fillId="0" borderId="1" xfId="111" applyNumberFormat="1" applyFont="1" applyBorder="1" applyAlignment="1">
      <alignment vertical="top"/>
    </xf>
    <xf numFmtId="1" fontId="706" fillId="0" borderId="1" xfId="113" applyNumberFormat="1" applyFont="1" applyBorder="1" applyAlignment="1">
      <alignment vertical="top"/>
    </xf>
    <xf numFmtId="1" fontId="706" fillId="0" borderId="1" xfId="115" applyNumberFormat="1" applyFont="1" applyBorder="1" applyAlignment="1">
      <alignment vertical="top"/>
    </xf>
    <xf numFmtId="1" fontId="706" fillId="0" borderId="1" xfId="117" applyNumberFormat="1" applyFont="1" applyBorder="1" applyAlignment="1">
      <alignment vertical="top"/>
    </xf>
    <xf numFmtId="1" fontId="706" fillId="10" borderId="1" xfId="117" applyNumberFormat="1" applyFont="1" applyFill="1" applyBorder="1" applyAlignment="1">
      <alignment vertical="top"/>
    </xf>
    <xf numFmtId="1" fontId="706" fillId="0" borderId="1" xfId="119" applyNumberFormat="1" applyFont="1" applyBorder="1" applyAlignment="1">
      <alignment vertical="top"/>
    </xf>
    <xf numFmtId="1" fontId="706" fillId="0" borderId="1" xfId="121" applyNumberFormat="1" applyFont="1" applyBorder="1" applyAlignment="1">
      <alignment vertical="top"/>
    </xf>
    <xf numFmtId="1" fontId="706" fillId="0" borderId="1" xfId="123" applyNumberFormat="1" applyFont="1" applyBorder="1" applyAlignment="1">
      <alignment vertical="top"/>
    </xf>
    <xf numFmtId="1" fontId="706" fillId="0" borderId="1" xfId="125" applyNumberFormat="1" applyFont="1" applyBorder="1" applyAlignment="1">
      <alignment vertical="top"/>
    </xf>
    <xf numFmtId="1" fontId="706" fillId="0" borderId="1" xfId="127" applyNumberFormat="1" applyFont="1" applyBorder="1" applyAlignment="1">
      <alignment vertical="top"/>
    </xf>
    <xf numFmtId="1" fontId="706" fillId="0" borderId="1" xfId="129" applyNumberFormat="1" applyFont="1" applyBorder="1" applyAlignment="1">
      <alignment vertical="top"/>
    </xf>
    <xf numFmtId="1" fontId="706" fillId="10" borderId="1" xfId="129" applyNumberFormat="1" applyFont="1" applyFill="1" applyBorder="1" applyAlignment="1">
      <alignment vertical="top"/>
    </xf>
    <xf numFmtId="1" fontId="706" fillId="0" borderId="1" xfId="131" applyNumberFormat="1" applyFont="1" applyBorder="1" applyAlignment="1">
      <alignment vertical="top"/>
    </xf>
    <xf numFmtId="1" fontId="706" fillId="0" borderId="1" xfId="133" applyNumberFormat="1" applyFont="1" applyBorder="1" applyAlignment="1">
      <alignment vertical="top"/>
    </xf>
    <xf numFmtId="1" fontId="706" fillId="0" borderId="1" xfId="135" applyNumberFormat="1" applyFont="1" applyBorder="1" applyAlignment="1">
      <alignment vertical="top"/>
    </xf>
    <xf numFmtId="1" fontId="706" fillId="10" borderId="1" xfId="135" applyNumberFormat="1" applyFont="1" applyFill="1" applyBorder="1" applyAlignment="1">
      <alignment vertical="top"/>
    </xf>
    <xf numFmtId="1" fontId="706" fillId="0" borderId="1" xfId="137" applyNumberFormat="1" applyFont="1" applyBorder="1" applyAlignment="1">
      <alignment vertical="top"/>
    </xf>
    <xf numFmtId="1" fontId="706" fillId="0" borderId="1" xfId="139" applyNumberFormat="1" applyFont="1" applyBorder="1" applyAlignment="1">
      <alignment vertical="top"/>
    </xf>
    <xf numFmtId="1" fontId="706" fillId="0" borderId="1" xfId="141" applyNumberFormat="1" applyFont="1" applyBorder="1" applyAlignment="1">
      <alignment vertical="top"/>
    </xf>
    <xf numFmtId="1" fontId="706" fillId="0" borderId="1" xfId="143" applyNumberFormat="1" applyFont="1" applyBorder="1" applyAlignment="1">
      <alignment vertical="top"/>
    </xf>
    <xf numFmtId="1" fontId="706" fillId="10" borderId="1" xfId="143" applyNumberFormat="1" applyFont="1" applyFill="1" applyBorder="1" applyAlignment="1">
      <alignment vertical="top"/>
    </xf>
    <xf numFmtId="1" fontId="706" fillId="0" borderId="1" xfId="145" applyNumberFormat="1" applyFont="1" applyBorder="1" applyAlignment="1">
      <alignment vertical="top"/>
    </xf>
    <xf numFmtId="1" fontId="706" fillId="0" borderId="1" xfId="147" applyNumberFormat="1" applyFont="1" applyBorder="1" applyAlignment="1">
      <alignment vertical="top"/>
    </xf>
    <xf numFmtId="1" fontId="702" fillId="11" borderId="1" xfId="109" applyNumberFormat="1" applyFill="1" applyBorder="1" applyAlignment="1">
      <alignment vertical="top"/>
    </xf>
    <xf numFmtId="0" fontId="702" fillId="13" borderId="1" xfId="12" applyFill="1" applyBorder="1" applyAlignment="1">
      <alignment vertical="top"/>
    </xf>
    <xf numFmtId="0" fontId="706" fillId="0" borderId="0" xfId="2" applyFont="1"/>
    <xf numFmtId="0" fontId="706" fillId="0" borderId="0" xfId="2" applyFont="1" applyBorder="1" applyAlignment="1">
      <alignment vertical="top"/>
    </xf>
    <xf numFmtId="1" fontId="706" fillId="0" borderId="0" xfId="4" applyNumberFormat="1" applyFont="1" applyBorder="1" applyAlignment="1">
      <alignment vertical="top"/>
    </xf>
    <xf numFmtId="1" fontId="706" fillId="0" borderId="0" xfId="0" applyNumberFormat="1" applyFont="1" applyBorder="1" applyAlignment="1">
      <alignment vertical="top"/>
    </xf>
    <xf numFmtId="1" fontId="706" fillId="0" borderId="0" xfId="8" applyNumberFormat="1" applyFont="1" applyBorder="1" applyAlignment="1">
      <alignment vertical="top"/>
    </xf>
    <xf numFmtId="1" fontId="706" fillId="0" borderId="0" xfId="10" applyNumberFormat="1" applyFont="1" applyBorder="1" applyAlignment="1">
      <alignment vertical="top"/>
    </xf>
    <xf numFmtId="1" fontId="706" fillId="0" borderId="0" xfId="12" applyNumberFormat="1" applyFont="1" applyBorder="1" applyAlignment="1">
      <alignment vertical="top"/>
    </xf>
    <xf numFmtId="1" fontId="706" fillId="0" borderId="0" xfId="41" applyNumberFormat="1" applyFont="1" applyBorder="1" applyAlignment="1">
      <alignment vertical="top"/>
    </xf>
    <xf numFmtId="1" fontId="706" fillId="0" borderId="0" xfId="43" applyNumberFormat="1" applyFont="1" applyBorder="1" applyAlignment="1">
      <alignment vertical="top"/>
    </xf>
    <xf numFmtId="1" fontId="706" fillId="0" borderId="0" xfId="45" applyNumberFormat="1" applyFont="1" applyBorder="1" applyAlignment="1">
      <alignment vertical="top"/>
    </xf>
    <xf numFmtId="1" fontId="706" fillId="0" borderId="0" xfId="48" applyNumberFormat="1" applyFont="1" applyBorder="1" applyAlignment="1">
      <alignment vertical="top"/>
    </xf>
    <xf numFmtId="1" fontId="706" fillId="0" borderId="0" xfId="51" applyNumberFormat="1" applyFont="1" applyBorder="1" applyAlignment="1">
      <alignment vertical="top"/>
    </xf>
    <xf numFmtId="1" fontId="706" fillId="0" borderId="0" xfId="54" applyNumberFormat="1" applyFont="1" applyBorder="1" applyAlignment="1">
      <alignment vertical="top"/>
    </xf>
    <xf numFmtId="1" fontId="706" fillId="0" borderId="0" xfId="56" applyNumberFormat="1" applyFont="1" applyBorder="1" applyAlignment="1">
      <alignment vertical="top"/>
    </xf>
    <xf numFmtId="1" fontId="706" fillId="0" borderId="0" xfId="58" applyNumberFormat="1" applyFont="1" applyBorder="1" applyAlignment="1">
      <alignment vertical="top"/>
    </xf>
    <xf numFmtId="1" fontId="706" fillId="0" borderId="0" xfId="60" applyNumberFormat="1" applyFont="1" applyBorder="1" applyAlignment="1">
      <alignment vertical="top"/>
    </xf>
    <xf numFmtId="1" fontId="706" fillId="0" borderId="0" xfId="62" applyNumberFormat="1" applyFont="1" applyBorder="1" applyAlignment="1">
      <alignment vertical="top"/>
    </xf>
    <xf numFmtId="1" fontId="706" fillId="0" borderId="0" xfId="64" applyNumberFormat="1" applyFont="1" applyBorder="1" applyAlignment="1">
      <alignment vertical="top"/>
    </xf>
    <xf numFmtId="1" fontId="706" fillId="0" borderId="0" xfId="66" applyNumberFormat="1" applyFont="1" applyBorder="1" applyAlignment="1">
      <alignment vertical="top"/>
    </xf>
    <xf numFmtId="1" fontId="706" fillId="0" borderId="0" xfId="68" applyNumberFormat="1" applyFont="1" applyBorder="1" applyAlignment="1">
      <alignment vertical="top"/>
    </xf>
    <xf numFmtId="1" fontId="706" fillId="0" borderId="0" xfId="70" applyNumberFormat="1" applyFont="1" applyBorder="1" applyAlignment="1">
      <alignment vertical="top"/>
    </xf>
    <xf numFmtId="1" fontId="706" fillId="0" borderId="0" xfId="72" applyNumberFormat="1" applyFont="1" applyBorder="1" applyAlignment="1">
      <alignment vertical="top"/>
    </xf>
    <xf numFmtId="1" fontId="706" fillId="0" borderId="0" xfId="74" applyNumberFormat="1" applyFont="1" applyBorder="1" applyAlignment="1">
      <alignment vertical="top"/>
    </xf>
    <xf numFmtId="1" fontId="706" fillId="0" borderId="0" xfId="76" applyNumberFormat="1" applyFont="1" applyBorder="1" applyAlignment="1">
      <alignment vertical="top"/>
    </xf>
    <xf numFmtId="1" fontId="706" fillId="0" borderId="0" xfId="78" applyNumberFormat="1" applyFont="1" applyBorder="1" applyAlignment="1">
      <alignment vertical="top"/>
    </xf>
    <xf numFmtId="1" fontId="706" fillId="0" borderId="0" xfId="80" applyNumberFormat="1" applyFont="1" applyBorder="1" applyAlignment="1">
      <alignment vertical="top"/>
    </xf>
    <xf numFmtId="1" fontId="706" fillId="0" borderId="0" xfId="82" applyNumberFormat="1" applyFont="1" applyBorder="1" applyAlignment="1">
      <alignment vertical="top"/>
    </xf>
    <xf numFmtId="1" fontId="706" fillId="0" borderId="0" xfId="84" applyNumberFormat="1" applyFont="1" applyBorder="1" applyAlignment="1">
      <alignment vertical="top"/>
    </xf>
    <xf numFmtId="1" fontId="706" fillId="0" borderId="0" xfId="86" applyNumberFormat="1" applyFont="1" applyBorder="1" applyAlignment="1">
      <alignment vertical="top"/>
    </xf>
    <xf numFmtId="1" fontId="706" fillId="0" borderId="0" xfId="88" applyNumberFormat="1" applyFont="1" applyBorder="1" applyAlignment="1">
      <alignment vertical="top"/>
    </xf>
    <xf numFmtId="1" fontId="706" fillId="0" borderId="0" xfId="90" applyNumberFormat="1" applyFont="1" applyBorder="1" applyAlignment="1">
      <alignment vertical="top"/>
    </xf>
    <xf numFmtId="1" fontId="706" fillId="0" borderId="0" xfId="92" applyNumberFormat="1" applyFont="1" applyBorder="1" applyAlignment="1">
      <alignment vertical="top"/>
    </xf>
    <xf numFmtId="1" fontId="706" fillId="0" borderId="0" xfId="94" applyNumberFormat="1" applyFont="1" applyBorder="1" applyAlignment="1">
      <alignment vertical="top"/>
    </xf>
    <xf numFmtId="1" fontId="706" fillId="0" borderId="0" xfId="96" applyNumberFormat="1" applyFont="1" applyBorder="1" applyAlignment="1">
      <alignment vertical="top"/>
    </xf>
    <xf numFmtId="1" fontId="706" fillId="0" borderId="0" xfId="98" applyNumberFormat="1" applyFont="1" applyBorder="1" applyAlignment="1">
      <alignment vertical="top"/>
    </xf>
    <xf numFmtId="1" fontId="706" fillId="0" borderId="0" xfId="100" applyNumberFormat="1" applyFont="1" applyBorder="1" applyAlignment="1">
      <alignment vertical="top"/>
    </xf>
    <xf numFmtId="1" fontId="706" fillId="0" borderId="0" xfId="102" applyNumberFormat="1" applyFont="1" applyBorder="1" applyAlignment="1">
      <alignment vertical="top"/>
    </xf>
    <xf numFmtId="1" fontId="706" fillId="0" borderId="0" xfId="104" applyNumberFormat="1" applyFont="1" applyBorder="1" applyAlignment="1">
      <alignment vertical="top"/>
    </xf>
    <xf numFmtId="1" fontId="706" fillId="0" borderId="0" xfId="106" applyNumberFormat="1" applyFont="1" applyBorder="1" applyAlignment="1">
      <alignment vertical="top"/>
    </xf>
    <xf numFmtId="1" fontId="706" fillId="0" borderId="0" xfId="109" applyNumberFormat="1" applyFont="1" applyBorder="1" applyAlignment="1">
      <alignment vertical="top"/>
    </xf>
    <xf numFmtId="1" fontId="706" fillId="0" borderId="0" xfId="111" applyNumberFormat="1" applyFont="1" applyBorder="1" applyAlignment="1">
      <alignment vertical="top"/>
    </xf>
    <xf numFmtId="1" fontId="706" fillId="0" borderId="0" xfId="113" applyNumberFormat="1" applyFont="1" applyBorder="1" applyAlignment="1">
      <alignment vertical="top"/>
    </xf>
    <xf numFmtId="1" fontId="706" fillId="0" borderId="0" xfId="115" applyNumberFormat="1" applyFont="1" applyBorder="1" applyAlignment="1">
      <alignment vertical="top"/>
    </xf>
    <xf numFmtId="1" fontId="706" fillId="0" borderId="0" xfId="117" applyNumberFormat="1" applyFont="1" applyBorder="1" applyAlignment="1">
      <alignment vertical="top"/>
    </xf>
    <xf numFmtId="1" fontId="706" fillId="0" borderId="0" xfId="119" applyNumberFormat="1" applyFont="1" applyBorder="1" applyAlignment="1">
      <alignment vertical="top"/>
    </xf>
    <xf numFmtId="1" fontId="706" fillId="0" borderId="0" xfId="121" applyNumberFormat="1" applyFont="1" applyBorder="1" applyAlignment="1">
      <alignment vertical="top"/>
    </xf>
    <xf numFmtId="1" fontId="706" fillId="0" borderId="0" xfId="123" applyNumberFormat="1" applyFont="1" applyBorder="1" applyAlignment="1">
      <alignment vertical="top"/>
    </xf>
    <xf numFmtId="1" fontId="706" fillId="0" borderId="0" xfId="125" applyNumberFormat="1" applyFont="1" applyBorder="1" applyAlignment="1">
      <alignment vertical="top"/>
    </xf>
    <xf numFmtId="1" fontId="706" fillId="0" borderId="0" xfId="127" applyNumberFormat="1" applyFont="1" applyBorder="1" applyAlignment="1">
      <alignment vertical="top"/>
    </xf>
    <xf numFmtId="1" fontId="706" fillId="0" borderId="0" xfId="129" applyNumberFormat="1" applyFont="1" applyBorder="1" applyAlignment="1">
      <alignment vertical="top"/>
    </xf>
    <xf numFmtId="1" fontId="706" fillId="0" borderId="0" xfId="131" applyNumberFormat="1" applyFont="1" applyBorder="1" applyAlignment="1">
      <alignment vertical="top"/>
    </xf>
    <xf numFmtId="1" fontId="706" fillId="0" borderId="0" xfId="133" applyNumberFormat="1" applyFont="1" applyBorder="1" applyAlignment="1">
      <alignment vertical="top"/>
    </xf>
    <xf numFmtId="1" fontId="706" fillId="0" borderId="0" xfId="135" applyNumberFormat="1" applyFont="1" applyBorder="1" applyAlignment="1">
      <alignment vertical="top"/>
    </xf>
    <xf numFmtId="1" fontId="706" fillId="0" borderId="0" xfId="137" applyNumberFormat="1" applyFont="1" applyBorder="1" applyAlignment="1">
      <alignment vertical="top"/>
    </xf>
    <xf numFmtId="1" fontId="706" fillId="0" borderId="0" xfId="139" applyNumberFormat="1" applyFont="1" applyBorder="1" applyAlignment="1">
      <alignment vertical="top"/>
    </xf>
    <xf numFmtId="1" fontId="706" fillId="0" borderId="0" xfId="141" applyNumberFormat="1" applyFont="1" applyBorder="1" applyAlignment="1">
      <alignment vertical="top"/>
    </xf>
    <xf numFmtId="1" fontId="706" fillId="0" borderId="0" xfId="143" applyNumberFormat="1" applyFont="1" applyBorder="1" applyAlignment="1">
      <alignment vertical="top"/>
    </xf>
    <xf numFmtId="1" fontId="706" fillId="0" borderId="0" xfId="145" applyNumberFormat="1" applyFont="1" applyBorder="1" applyAlignment="1">
      <alignment vertical="top"/>
    </xf>
    <xf numFmtId="1" fontId="706" fillId="0" borderId="0" xfId="147" applyNumberFormat="1" applyFont="1" applyBorder="1" applyAlignment="1">
      <alignment vertical="top"/>
    </xf>
    <xf numFmtId="1" fontId="707" fillId="2" borderId="0" xfId="4" applyNumberFormat="1" applyFont="1" applyFill="1" applyBorder="1" applyAlignment="1">
      <alignment vertical="top"/>
    </xf>
    <xf numFmtId="1" fontId="707" fillId="2" borderId="0" xfId="0" applyNumberFormat="1" applyFont="1" applyFill="1" applyBorder="1" applyAlignment="1">
      <alignment vertical="top"/>
    </xf>
    <xf numFmtId="1" fontId="707" fillId="2" borderId="0" xfId="8" applyNumberFormat="1" applyFont="1" applyFill="1" applyBorder="1" applyAlignment="1">
      <alignment vertical="top"/>
    </xf>
    <xf numFmtId="1" fontId="707" fillId="2" borderId="0" xfId="10" applyNumberFormat="1" applyFont="1" applyFill="1" applyBorder="1" applyAlignment="1">
      <alignment vertical="top"/>
    </xf>
    <xf numFmtId="1" fontId="707" fillId="2" borderId="0" xfId="12" applyNumberFormat="1" applyFont="1" applyFill="1" applyBorder="1" applyAlignment="1">
      <alignment vertical="top"/>
    </xf>
    <xf numFmtId="1" fontId="707" fillId="2" borderId="0" xfId="41" applyNumberFormat="1" applyFont="1" applyFill="1" applyBorder="1" applyAlignment="1">
      <alignment vertical="top"/>
    </xf>
    <xf numFmtId="1" fontId="707" fillId="2" borderId="0" xfId="43" applyNumberFormat="1" applyFont="1" applyFill="1" applyBorder="1" applyAlignment="1">
      <alignment vertical="top"/>
    </xf>
    <xf numFmtId="1" fontId="707" fillId="2" borderId="0" xfId="45" applyNumberFormat="1" applyFont="1" applyFill="1" applyBorder="1" applyAlignment="1">
      <alignment vertical="top"/>
    </xf>
    <xf numFmtId="1" fontId="707" fillId="2" borderId="0" xfId="48" applyNumberFormat="1" applyFont="1" applyFill="1" applyBorder="1" applyAlignment="1">
      <alignment vertical="top"/>
    </xf>
    <xf numFmtId="1" fontId="707" fillId="2" borderId="0" xfId="51" applyNumberFormat="1" applyFont="1" applyFill="1" applyBorder="1" applyAlignment="1">
      <alignment vertical="top"/>
    </xf>
    <xf numFmtId="1" fontId="707" fillId="2" borderId="0" xfId="54" applyNumberFormat="1" applyFont="1" applyFill="1" applyBorder="1" applyAlignment="1">
      <alignment vertical="top"/>
    </xf>
    <xf numFmtId="1" fontId="707" fillId="2" borderId="0" xfId="56" applyNumberFormat="1" applyFont="1" applyFill="1" applyBorder="1" applyAlignment="1">
      <alignment vertical="top"/>
    </xf>
    <xf numFmtId="1" fontId="707" fillId="2" borderId="0" xfId="58" applyNumberFormat="1" applyFont="1" applyFill="1" applyBorder="1" applyAlignment="1">
      <alignment vertical="top"/>
    </xf>
    <xf numFmtId="1" fontId="707" fillId="2" borderId="0" xfId="60" applyNumberFormat="1" applyFont="1" applyFill="1" applyBorder="1" applyAlignment="1">
      <alignment vertical="top"/>
    </xf>
    <xf numFmtId="1" fontId="707" fillId="2" borderId="0" xfId="62" applyNumberFormat="1" applyFont="1" applyFill="1" applyBorder="1" applyAlignment="1">
      <alignment vertical="top"/>
    </xf>
    <xf numFmtId="1" fontId="707" fillId="2" borderId="0" xfId="64" applyNumberFormat="1" applyFont="1" applyFill="1" applyBorder="1" applyAlignment="1">
      <alignment vertical="top"/>
    </xf>
    <xf numFmtId="1" fontId="707" fillId="2" borderId="0" xfId="66" applyNumberFormat="1" applyFont="1" applyFill="1" applyBorder="1" applyAlignment="1">
      <alignment vertical="top"/>
    </xf>
    <xf numFmtId="1" fontId="707" fillId="2" borderId="0" xfId="68" applyNumberFormat="1" applyFont="1" applyFill="1" applyBorder="1" applyAlignment="1">
      <alignment vertical="top"/>
    </xf>
    <xf numFmtId="1" fontId="707" fillId="2" borderId="0" xfId="70" applyNumberFormat="1" applyFont="1" applyFill="1" applyBorder="1" applyAlignment="1">
      <alignment vertical="top"/>
    </xf>
    <xf numFmtId="1" fontId="707" fillId="2" borderId="0" xfId="72" applyNumberFormat="1" applyFont="1" applyFill="1" applyBorder="1" applyAlignment="1">
      <alignment vertical="top"/>
    </xf>
    <xf numFmtId="1" fontId="707" fillId="2" borderId="0" xfId="74" applyNumberFormat="1" applyFont="1" applyFill="1" applyBorder="1" applyAlignment="1">
      <alignment vertical="top"/>
    </xf>
    <xf numFmtId="1" fontId="707" fillId="2" borderId="0" xfId="76" applyNumberFormat="1" applyFont="1" applyFill="1" applyBorder="1" applyAlignment="1">
      <alignment vertical="top"/>
    </xf>
    <xf numFmtId="1" fontId="707" fillId="2" borderId="0" xfId="78" applyNumberFormat="1" applyFont="1" applyFill="1" applyBorder="1" applyAlignment="1">
      <alignment vertical="top"/>
    </xf>
    <xf numFmtId="1" fontId="707" fillId="2" borderId="0" xfId="80" applyNumberFormat="1" applyFont="1" applyFill="1" applyBorder="1" applyAlignment="1">
      <alignment vertical="top"/>
    </xf>
    <xf numFmtId="1" fontId="707" fillId="2" borderId="0" xfId="82" applyNumberFormat="1" applyFont="1" applyFill="1" applyBorder="1" applyAlignment="1">
      <alignment vertical="top"/>
    </xf>
    <xf numFmtId="1" fontId="707" fillId="2" borderId="0" xfId="84" applyNumberFormat="1" applyFont="1" applyFill="1" applyBorder="1" applyAlignment="1">
      <alignment vertical="top"/>
    </xf>
    <xf numFmtId="1" fontId="707" fillId="2" borderId="0" xfId="86" applyNumberFormat="1" applyFont="1" applyFill="1" applyBorder="1" applyAlignment="1">
      <alignment vertical="top"/>
    </xf>
    <xf numFmtId="1" fontId="707" fillId="2" borderId="0" xfId="88" applyNumberFormat="1" applyFont="1" applyFill="1" applyBorder="1" applyAlignment="1">
      <alignment vertical="top"/>
    </xf>
    <xf numFmtId="1" fontId="707" fillId="2" borderId="0" xfId="90" applyNumberFormat="1" applyFont="1" applyFill="1" applyBorder="1" applyAlignment="1">
      <alignment vertical="top"/>
    </xf>
    <xf numFmtId="1" fontId="707" fillId="2" borderId="0" xfId="92" applyNumberFormat="1" applyFont="1" applyFill="1" applyBorder="1" applyAlignment="1">
      <alignment vertical="top"/>
    </xf>
    <xf numFmtId="1" fontId="707" fillId="2" borderId="0" xfId="94" applyNumberFormat="1" applyFont="1" applyFill="1" applyBorder="1" applyAlignment="1">
      <alignment vertical="top"/>
    </xf>
    <xf numFmtId="1" fontId="707" fillId="2" borderId="0" xfId="96" applyNumberFormat="1" applyFont="1" applyFill="1" applyBorder="1" applyAlignment="1">
      <alignment vertical="top"/>
    </xf>
    <xf numFmtId="1" fontId="707" fillId="2" borderId="0" xfId="98" applyNumberFormat="1" applyFont="1" applyFill="1" applyBorder="1" applyAlignment="1">
      <alignment vertical="top"/>
    </xf>
    <xf numFmtId="1" fontId="707" fillId="2" borderId="0" xfId="100" applyNumberFormat="1" applyFont="1" applyFill="1" applyBorder="1" applyAlignment="1">
      <alignment vertical="top"/>
    </xf>
    <xf numFmtId="1" fontId="707" fillId="2" borderId="0" xfId="102" applyNumberFormat="1" applyFont="1" applyFill="1" applyBorder="1" applyAlignment="1">
      <alignment vertical="top"/>
    </xf>
    <xf numFmtId="1" fontId="707" fillId="2" borderId="0" xfId="104" applyNumberFormat="1" applyFont="1" applyFill="1" applyBorder="1" applyAlignment="1">
      <alignment vertical="top"/>
    </xf>
    <xf numFmtId="1" fontId="707" fillId="2" borderId="0" xfId="106" applyNumberFormat="1" applyFont="1" applyFill="1" applyBorder="1" applyAlignment="1">
      <alignment vertical="top"/>
    </xf>
    <xf numFmtId="1" fontId="707" fillId="2" borderId="0" xfId="109" applyNumberFormat="1" applyFont="1" applyFill="1" applyBorder="1" applyAlignment="1">
      <alignment vertical="top"/>
    </xf>
    <xf numFmtId="1" fontId="707" fillId="2" borderId="0" xfId="111" applyNumberFormat="1" applyFont="1" applyFill="1" applyBorder="1" applyAlignment="1">
      <alignment vertical="top"/>
    </xf>
    <xf numFmtId="1" fontId="707" fillId="2" borderId="0" xfId="113" applyNumberFormat="1" applyFont="1" applyFill="1" applyBorder="1" applyAlignment="1">
      <alignment vertical="top"/>
    </xf>
    <xf numFmtId="1" fontId="707" fillId="2" borderId="0" xfId="115" applyNumberFormat="1" applyFont="1" applyFill="1" applyBorder="1" applyAlignment="1">
      <alignment vertical="top"/>
    </xf>
    <xf numFmtId="1" fontId="707" fillId="2" borderId="0" xfId="117" applyNumberFormat="1" applyFont="1" applyFill="1" applyBorder="1" applyAlignment="1">
      <alignment vertical="top"/>
    </xf>
    <xf numFmtId="1" fontId="707" fillId="2" borderId="0" xfId="119" applyNumberFormat="1" applyFont="1" applyFill="1" applyBorder="1" applyAlignment="1">
      <alignment vertical="top"/>
    </xf>
    <xf numFmtId="1" fontId="707" fillId="2" borderId="0" xfId="121" applyNumberFormat="1" applyFont="1" applyFill="1" applyBorder="1" applyAlignment="1">
      <alignment vertical="top"/>
    </xf>
    <xf numFmtId="1" fontId="707" fillId="2" borderId="0" xfId="123" applyNumberFormat="1" applyFont="1" applyFill="1" applyBorder="1" applyAlignment="1">
      <alignment vertical="top"/>
    </xf>
    <xf numFmtId="1" fontId="707" fillId="2" borderId="0" xfId="125" applyNumberFormat="1" applyFont="1" applyFill="1" applyBorder="1" applyAlignment="1">
      <alignment vertical="top"/>
    </xf>
    <xf numFmtId="1" fontId="707" fillId="2" borderId="0" xfId="127" applyNumberFormat="1" applyFont="1" applyFill="1" applyBorder="1" applyAlignment="1">
      <alignment vertical="top"/>
    </xf>
    <xf numFmtId="1" fontId="707" fillId="2" borderId="0" xfId="129" applyNumberFormat="1" applyFont="1" applyFill="1" applyBorder="1" applyAlignment="1">
      <alignment vertical="top"/>
    </xf>
    <xf numFmtId="1" fontId="707" fillId="2" borderId="0" xfId="131" applyNumberFormat="1" applyFont="1" applyFill="1" applyBorder="1" applyAlignment="1">
      <alignment vertical="top"/>
    </xf>
    <xf numFmtId="1" fontId="707" fillId="2" borderId="0" xfId="133" applyNumberFormat="1" applyFont="1" applyFill="1" applyBorder="1" applyAlignment="1">
      <alignment vertical="top"/>
    </xf>
    <xf numFmtId="1" fontId="707" fillId="2" borderId="0" xfId="135" applyNumberFormat="1" applyFont="1" applyFill="1" applyBorder="1" applyAlignment="1">
      <alignment vertical="top"/>
    </xf>
    <xf numFmtId="1" fontId="707" fillId="2" borderId="0" xfId="137" applyNumberFormat="1" applyFont="1" applyFill="1" applyBorder="1" applyAlignment="1">
      <alignment vertical="top"/>
    </xf>
    <xf numFmtId="1" fontId="707" fillId="2" borderId="0" xfId="139" applyNumberFormat="1" applyFont="1" applyFill="1" applyBorder="1" applyAlignment="1">
      <alignment vertical="top"/>
    </xf>
    <xf numFmtId="1" fontId="707" fillId="2" borderId="0" xfId="141" applyNumberFormat="1" applyFont="1" applyFill="1" applyBorder="1" applyAlignment="1">
      <alignment vertical="top"/>
    </xf>
    <xf numFmtId="1" fontId="707" fillId="2" borderId="0" xfId="143" applyNumberFormat="1" applyFont="1" applyFill="1" applyBorder="1" applyAlignment="1">
      <alignment vertical="top"/>
    </xf>
    <xf numFmtId="1" fontId="707" fillId="2" borderId="0" xfId="145" applyNumberFormat="1" applyFont="1" applyFill="1" applyBorder="1" applyAlignment="1">
      <alignment vertical="top"/>
    </xf>
    <xf numFmtId="1" fontId="707" fillId="2" borderId="0" xfId="147" applyNumberFormat="1" applyFont="1" applyFill="1" applyBorder="1" applyAlignment="1">
      <alignment vertical="top"/>
    </xf>
    <xf numFmtId="0" fontId="707" fillId="0" borderId="0" xfId="2" applyFont="1" applyFill="1"/>
    <xf numFmtId="0" fontId="706" fillId="14" borderId="0" xfId="2" applyFont="1" applyFill="1" applyBorder="1" applyAlignment="1">
      <alignment vertical="top"/>
    </xf>
    <xf numFmtId="0" fontId="706" fillId="14" borderId="1" xfId="4" applyFont="1" applyFill="1" applyBorder="1"/>
    <xf numFmtId="0" fontId="706" fillId="14" borderId="1" xfId="0" applyFont="1" applyFill="1" applyBorder="1"/>
    <xf numFmtId="0" fontId="706" fillId="14" borderId="1" xfId="8" applyFont="1" applyFill="1" applyBorder="1"/>
    <xf numFmtId="0" fontId="706" fillId="14" borderId="1" xfId="10" applyFont="1" applyFill="1" applyBorder="1"/>
    <xf numFmtId="0" fontId="706" fillId="14" borderId="1" xfId="12" applyFont="1" applyFill="1" applyBorder="1"/>
    <xf numFmtId="0" fontId="706" fillId="14" borderId="1" xfId="41" applyFont="1" applyFill="1" applyBorder="1"/>
    <xf numFmtId="0" fontId="706" fillId="14" borderId="1" xfId="43" applyFont="1" applyFill="1" applyBorder="1"/>
    <xf numFmtId="0" fontId="706" fillId="14" borderId="1" xfId="45" applyFont="1" applyFill="1" applyBorder="1"/>
    <xf numFmtId="0" fontId="706" fillId="14" borderId="1" xfId="48" applyFont="1" applyFill="1" applyBorder="1"/>
    <xf numFmtId="0" fontId="706" fillId="14" borderId="1" xfId="51" applyFont="1" applyFill="1" applyBorder="1"/>
    <xf numFmtId="0" fontId="706" fillId="14" borderId="1" xfId="54" applyFont="1" applyFill="1" applyBorder="1"/>
    <xf numFmtId="0" fontId="706" fillId="14" borderId="1" xfId="56" applyFont="1" applyFill="1" applyBorder="1"/>
    <xf numFmtId="0" fontId="706" fillId="14" borderId="1" xfId="58" applyFont="1" applyFill="1" applyBorder="1"/>
    <xf numFmtId="0" fontId="706" fillId="14" borderId="1" xfId="60" applyFont="1" applyFill="1" applyBorder="1"/>
    <xf numFmtId="0" fontId="706" fillId="14" borderId="1" xfId="62" applyFont="1" applyFill="1" applyBorder="1"/>
    <xf numFmtId="0" fontId="706" fillId="14" borderId="1" xfId="64" applyFont="1" applyFill="1" applyBorder="1"/>
    <xf numFmtId="0" fontId="706" fillId="14" borderId="1" xfId="66" applyFont="1" applyFill="1" applyBorder="1"/>
    <xf numFmtId="0" fontId="706" fillId="14" borderId="1" xfId="68" applyFont="1" applyFill="1" applyBorder="1"/>
    <xf numFmtId="0" fontId="706" fillId="14" borderId="1" xfId="70" applyFont="1" applyFill="1" applyBorder="1"/>
    <xf numFmtId="0" fontId="706" fillId="14" borderId="1" xfId="72" applyFont="1" applyFill="1" applyBorder="1"/>
    <xf numFmtId="0" fontId="706" fillId="14" borderId="1" xfId="74" applyFont="1" applyFill="1" applyBorder="1"/>
    <xf numFmtId="0" fontId="706" fillId="14" borderId="1" xfId="76" applyFont="1" applyFill="1" applyBorder="1"/>
    <xf numFmtId="0" fontId="706" fillId="14" borderId="1" xfId="78" applyFont="1" applyFill="1" applyBorder="1"/>
    <xf numFmtId="0" fontId="706" fillId="14" borderId="1" xfId="80" applyFont="1" applyFill="1" applyBorder="1"/>
    <xf numFmtId="0" fontId="706" fillId="14" borderId="1" xfId="82" applyFont="1" applyFill="1" applyBorder="1"/>
    <xf numFmtId="0" fontId="706" fillId="14" borderId="1" xfId="84" applyFont="1" applyFill="1" applyBorder="1"/>
    <xf numFmtId="0" fontId="706" fillId="14" borderId="1" xfId="86" applyFont="1" applyFill="1" applyBorder="1"/>
    <xf numFmtId="0" fontId="706" fillId="14" borderId="1" xfId="88" applyFont="1" applyFill="1" applyBorder="1"/>
    <xf numFmtId="0" fontId="706" fillId="14" borderId="1" xfId="90" applyFont="1" applyFill="1" applyBorder="1"/>
    <xf numFmtId="0" fontId="706" fillId="14" borderId="1" xfId="92" applyFont="1" applyFill="1" applyBorder="1"/>
    <xf numFmtId="0" fontId="706" fillId="14" borderId="1" xfId="94" applyFont="1" applyFill="1" applyBorder="1"/>
    <xf numFmtId="0" fontId="706" fillId="14" borderId="1" xfId="96" applyFont="1" applyFill="1" applyBorder="1"/>
    <xf numFmtId="0" fontId="706" fillId="14" borderId="1" xfId="98" applyFont="1" applyFill="1" applyBorder="1"/>
    <xf numFmtId="0" fontId="706" fillId="14" borderId="1" xfId="100" applyFont="1" applyFill="1" applyBorder="1"/>
    <xf numFmtId="0" fontId="706" fillId="14" borderId="1" xfId="102" applyFont="1" applyFill="1" applyBorder="1"/>
    <xf numFmtId="0" fontId="706" fillId="14" borderId="1" xfId="104" applyFont="1" applyFill="1" applyBorder="1"/>
    <xf numFmtId="0" fontId="706" fillId="14" borderId="1" xfId="106" applyFont="1" applyFill="1" applyBorder="1"/>
    <xf numFmtId="0" fontId="706" fillId="14" borderId="1" xfId="109" applyFont="1" applyFill="1" applyBorder="1"/>
    <xf numFmtId="0" fontId="706" fillId="14" borderId="1" xfId="111" applyFont="1" applyFill="1" applyBorder="1"/>
    <xf numFmtId="0" fontId="706" fillId="14" borderId="1" xfId="113" applyFont="1" applyFill="1" applyBorder="1"/>
    <xf numFmtId="0" fontId="706" fillId="14" borderId="1" xfId="115" applyFont="1" applyFill="1" applyBorder="1"/>
    <xf numFmtId="0" fontId="706" fillId="14" borderId="1" xfId="117" applyFont="1" applyFill="1" applyBorder="1"/>
    <xf numFmtId="0" fontId="706" fillId="14" borderId="1" xfId="119" applyFont="1" applyFill="1" applyBorder="1"/>
    <xf numFmtId="0" fontId="706" fillId="14" borderId="1" xfId="121" applyFont="1" applyFill="1" applyBorder="1"/>
    <xf numFmtId="0" fontId="706" fillId="14" borderId="1" xfId="123" applyFont="1" applyFill="1" applyBorder="1"/>
    <xf numFmtId="0" fontId="706" fillId="14" borderId="1" xfId="125" applyFont="1" applyFill="1" applyBorder="1"/>
    <xf numFmtId="0" fontId="706" fillId="14" borderId="1" xfId="127" applyFont="1" applyFill="1" applyBorder="1"/>
    <xf numFmtId="0" fontId="706" fillId="14" borderId="1" xfId="129" applyFont="1" applyFill="1" applyBorder="1"/>
    <xf numFmtId="0" fontId="706" fillId="14" borderId="1" xfId="131" applyFont="1" applyFill="1" applyBorder="1"/>
    <xf numFmtId="0" fontId="706" fillId="14" borderId="1" xfId="133" applyFont="1" applyFill="1" applyBorder="1"/>
    <xf numFmtId="0" fontId="706" fillId="14" borderId="1" xfId="135" applyFont="1" applyFill="1" applyBorder="1"/>
    <xf numFmtId="0" fontId="706" fillId="14" borderId="1" xfId="137" applyFont="1" applyFill="1" applyBorder="1"/>
    <xf numFmtId="0" fontId="706" fillId="14" borderId="1" xfId="139" applyFont="1" applyFill="1" applyBorder="1"/>
    <xf numFmtId="0" fontId="706" fillId="14" borderId="1" xfId="141" applyFont="1" applyFill="1" applyBorder="1"/>
    <xf numFmtId="0" fontId="706" fillId="14" borderId="1" xfId="143" applyFont="1" applyFill="1" applyBorder="1"/>
    <xf numFmtId="0" fontId="706" fillId="14" borderId="1" xfId="145" applyFont="1" applyFill="1" applyBorder="1"/>
    <xf numFmtId="0" fontId="706" fillId="14" borderId="1" xfId="147" applyFont="1" applyFill="1" applyBorder="1"/>
    <xf numFmtId="0" fontId="707" fillId="2" borderId="0" xfId="2" applyFont="1" applyFill="1" applyAlignment="1">
      <alignment vertical="top" wrapText="1"/>
    </xf>
    <xf numFmtId="0" fontId="702" fillId="15" borderId="1" xfId="2" applyFill="1" applyBorder="1" applyAlignment="1">
      <alignment vertical="top"/>
    </xf>
    <xf numFmtId="0" fontId="702" fillId="15" borderId="1" xfId="4" applyFill="1" applyBorder="1"/>
    <xf numFmtId="0" fontId="702" fillId="10" borderId="1" xfId="4" applyFill="1" applyBorder="1"/>
    <xf numFmtId="1" fontId="702" fillId="16" borderId="1" xfId="4" applyNumberFormat="1" applyFill="1" applyBorder="1" applyAlignment="1">
      <alignment vertical="top"/>
    </xf>
    <xf numFmtId="1" fontId="0" fillId="16" borderId="1" xfId="0" applyNumberFormat="1" applyFill="1" applyBorder="1" applyAlignment="1">
      <alignment vertical="top"/>
    </xf>
    <xf numFmtId="0" fontId="0" fillId="10" borderId="1" xfId="0" applyFill="1" applyBorder="1"/>
    <xf numFmtId="1" fontId="702" fillId="16" borderId="1" xfId="8" applyNumberFormat="1" applyFill="1" applyBorder="1" applyAlignment="1">
      <alignment vertical="top"/>
    </xf>
    <xf numFmtId="1" fontId="702" fillId="16" borderId="1" xfId="10" applyNumberFormat="1" applyFill="1" applyBorder="1" applyAlignment="1">
      <alignment vertical="top"/>
    </xf>
    <xf numFmtId="0" fontId="702" fillId="10" borderId="1" xfId="10" applyFill="1" applyBorder="1"/>
    <xf numFmtId="1" fontId="702" fillId="16" borderId="1" xfId="12" applyNumberFormat="1" applyFill="1" applyBorder="1" applyAlignment="1">
      <alignment vertical="top"/>
    </xf>
    <xf numFmtId="1" fontId="702" fillId="16" borderId="1" xfId="41" applyNumberFormat="1" applyFill="1" applyBorder="1" applyAlignment="1">
      <alignment vertical="top"/>
    </xf>
    <xf numFmtId="0" fontId="702" fillId="10" borderId="1" xfId="43" applyFill="1" applyBorder="1"/>
    <xf numFmtId="1" fontId="702" fillId="16" borderId="1" xfId="43" applyNumberFormat="1" applyFill="1" applyBorder="1" applyAlignment="1">
      <alignment vertical="top"/>
    </xf>
    <xf numFmtId="1" fontId="702" fillId="16" borderId="1" xfId="45" applyNumberFormat="1" applyFill="1" applyBorder="1" applyAlignment="1">
      <alignment vertical="top"/>
    </xf>
    <xf numFmtId="1" fontId="702" fillId="16" borderId="1" xfId="48" applyNumberFormat="1" applyFill="1" applyBorder="1" applyAlignment="1">
      <alignment vertical="top"/>
    </xf>
    <xf numFmtId="0" fontId="702" fillId="10" borderId="1" xfId="48" applyFill="1" applyBorder="1"/>
    <xf numFmtId="1" fontId="702" fillId="16" borderId="1" xfId="51" applyNumberFormat="1" applyFill="1" applyBorder="1" applyAlignment="1">
      <alignment vertical="top"/>
    </xf>
    <xf numFmtId="1" fontId="702" fillId="16" borderId="1" xfId="54" applyNumberFormat="1" applyFill="1" applyBorder="1" applyAlignment="1">
      <alignment vertical="top"/>
    </xf>
    <xf numFmtId="1" fontId="702" fillId="16" borderId="1" xfId="56" applyNumberFormat="1" applyFill="1" applyBorder="1" applyAlignment="1">
      <alignment vertical="top"/>
    </xf>
    <xf numFmtId="0" fontId="702" fillId="10" borderId="1" xfId="56" applyFill="1" applyBorder="1"/>
    <xf numFmtId="1" fontId="702" fillId="16" borderId="1" xfId="58" applyNumberFormat="1" applyFill="1" applyBorder="1" applyAlignment="1">
      <alignment vertical="top"/>
    </xf>
    <xf numFmtId="1" fontId="702" fillId="16" borderId="1" xfId="60" applyNumberFormat="1" applyFill="1" applyBorder="1" applyAlignment="1">
      <alignment vertical="top"/>
    </xf>
    <xf numFmtId="1" fontId="702" fillId="16" borderId="1" xfId="62" applyNumberFormat="1" applyFill="1" applyBorder="1" applyAlignment="1">
      <alignment vertical="top"/>
    </xf>
    <xf numFmtId="1" fontId="702" fillId="16" borderId="1" xfId="64" applyNumberFormat="1" applyFill="1" applyBorder="1" applyAlignment="1">
      <alignment vertical="top"/>
    </xf>
    <xf numFmtId="1" fontId="702" fillId="16" borderId="1" xfId="66" applyNumberFormat="1" applyFill="1" applyBorder="1" applyAlignment="1">
      <alignment vertical="top"/>
    </xf>
    <xf numFmtId="1" fontId="702" fillId="16" borderId="1" xfId="68" applyNumberFormat="1" applyFill="1" applyBorder="1" applyAlignment="1">
      <alignment vertical="top"/>
    </xf>
    <xf numFmtId="1" fontId="702" fillId="16" borderId="1" xfId="70" applyNumberFormat="1" applyFill="1" applyBorder="1" applyAlignment="1">
      <alignment vertical="top"/>
    </xf>
    <xf numFmtId="0" fontId="702" fillId="10" borderId="1" xfId="70" applyFill="1" applyBorder="1"/>
    <xf numFmtId="1" fontId="702" fillId="16" borderId="1" xfId="72" applyNumberFormat="1" applyFill="1" applyBorder="1" applyAlignment="1">
      <alignment vertical="top"/>
    </xf>
    <xf numFmtId="1" fontId="702" fillId="16" borderId="1" xfId="74" applyNumberFormat="1" applyFill="1" applyBorder="1" applyAlignment="1">
      <alignment vertical="top"/>
    </xf>
    <xf numFmtId="1" fontId="702" fillId="16" borderId="1" xfId="76" applyNumberFormat="1" applyFill="1" applyBorder="1" applyAlignment="1">
      <alignment vertical="top"/>
    </xf>
    <xf numFmtId="1" fontId="702" fillId="16" borderId="1" xfId="78" applyNumberFormat="1" applyFill="1" applyBorder="1" applyAlignment="1">
      <alignment vertical="top"/>
    </xf>
    <xf numFmtId="1" fontId="702" fillId="16" borderId="1" xfId="80" applyNumberFormat="1" applyFill="1" applyBorder="1" applyAlignment="1">
      <alignment vertical="top"/>
    </xf>
    <xf numFmtId="1" fontId="702" fillId="16" borderId="1" xfId="82" applyNumberFormat="1" applyFill="1" applyBorder="1" applyAlignment="1">
      <alignment vertical="top"/>
    </xf>
    <xf numFmtId="1" fontId="702" fillId="16" borderId="1" xfId="84" applyNumberFormat="1" applyFill="1" applyBorder="1" applyAlignment="1">
      <alignment vertical="top"/>
    </xf>
    <xf numFmtId="1" fontId="702" fillId="16" borderId="1" xfId="86" applyNumberFormat="1" applyFill="1" applyBorder="1" applyAlignment="1">
      <alignment vertical="top"/>
    </xf>
    <xf numFmtId="1" fontId="702" fillId="16" borderId="1" xfId="88" applyNumberFormat="1" applyFill="1" applyBorder="1" applyAlignment="1">
      <alignment vertical="top"/>
    </xf>
    <xf numFmtId="0" fontId="702" fillId="10" borderId="1" xfId="88" applyFill="1" applyBorder="1"/>
    <xf numFmtId="1" fontId="702" fillId="16" borderId="1" xfId="90" applyNumberFormat="1" applyFill="1" applyBorder="1" applyAlignment="1">
      <alignment vertical="top"/>
    </xf>
    <xf numFmtId="1" fontId="702" fillId="16" borderId="1" xfId="92" applyNumberFormat="1" applyFill="1" applyBorder="1" applyAlignment="1">
      <alignment vertical="top"/>
    </xf>
    <xf numFmtId="1" fontId="702" fillId="16" borderId="1" xfId="94" applyNumberFormat="1" applyFill="1" applyBorder="1" applyAlignment="1">
      <alignment vertical="top"/>
    </xf>
    <xf numFmtId="1" fontId="702" fillId="16" borderId="1" xfId="96" applyNumberFormat="1" applyFill="1" applyBorder="1" applyAlignment="1">
      <alignment vertical="top"/>
    </xf>
    <xf numFmtId="0" fontId="702" fillId="10" borderId="1" xfId="96" applyFill="1" applyBorder="1"/>
    <xf numFmtId="1" fontId="702" fillId="16" borderId="1" xfId="98" applyNumberFormat="1" applyFill="1" applyBorder="1" applyAlignment="1">
      <alignment vertical="top"/>
    </xf>
    <xf numFmtId="1" fontId="702" fillId="16" borderId="1" xfId="100" applyNumberFormat="1" applyFill="1" applyBorder="1" applyAlignment="1">
      <alignment vertical="top"/>
    </xf>
    <xf numFmtId="1" fontId="702" fillId="16" borderId="1" xfId="102" applyNumberFormat="1" applyFill="1" applyBorder="1" applyAlignment="1">
      <alignment vertical="top"/>
    </xf>
    <xf numFmtId="0" fontId="702" fillId="10" borderId="1" xfId="102" applyFill="1" applyBorder="1"/>
    <xf numFmtId="1" fontId="702" fillId="16" borderId="1" xfId="104" applyNumberFormat="1" applyFill="1" applyBorder="1" applyAlignment="1">
      <alignment vertical="top"/>
    </xf>
    <xf numFmtId="1" fontId="702" fillId="16" borderId="1" xfId="106" applyNumberFormat="1" applyFill="1" applyBorder="1" applyAlignment="1">
      <alignment vertical="top"/>
    </xf>
    <xf numFmtId="1" fontId="702" fillId="16" borderId="1" xfId="109" applyNumberFormat="1" applyFill="1" applyBorder="1" applyAlignment="1">
      <alignment vertical="top"/>
    </xf>
    <xf numFmtId="0" fontId="702" fillId="10" borderId="1" xfId="109" applyFill="1" applyBorder="1"/>
    <xf numFmtId="1" fontId="702" fillId="16" borderId="1" xfId="111" applyNumberFormat="1" applyFill="1" applyBorder="1" applyAlignment="1">
      <alignment vertical="top"/>
    </xf>
    <xf numFmtId="1" fontId="702" fillId="16" borderId="1" xfId="113" applyNumberFormat="1" applyFill="1" applyBorder="1" applyAlignment="1">
      <alignment vertical="top"/>
    </xf>
    <xf numFmtId="1" fontId="702" fillId="16" borderId="1" xfId="115" applyNumberFormat="1" applyFill="1" applyBorder="1" applyAlignment="1">
      <alignment vertical="top"/>
    </xf>
    <xf numFmtId="1" fontId="702" fillId="16" borderId="1" xfId="117" applyNumberFormat="1" applyFill="1" applyBorder="1" applyAlignment="1">
      <alignment vertical="top"/>
    </xf>
    <xf numFmtId="0" fontId="702" fillId="10" borderId="1" xfId="117" applyFill="1" applyBorder="1"/>
    <xf numFmtId="1" fontId="702" fillId="16" borderId="1" xfId="119" applyNumberFormat="1" applyFill="1" applyBorder="1" applyAlignment="1">
      <alignment vertical="top"/>
    </xf>
    <xf numFmtId="1" fontId="702" fillId="16" borderId="1" xfId="121" applyNumberFormat="1" applyFill="1" applyBorder="1" applyAlignment="1">
      <alignment vertical="top"/>
    </xf>
    <xf numFmtId="1" fontId="702" fillId="16" borderId="1" xfId="123" applyNumberFormat="1" applyFill="1" applyBorder="1" applyAlignment="1">
      <alignment vertical="top"/>
    </xf>
    <xf numFmtId="1" fontId="702" fillId="16" borderId="1" xfId="125" applyNumberFormat="1" applyFill="1" applyBorder="1" applyAlignment="1">
      <alignment vertical="top"/>
    </xf>
    <xf numFmtId="1" fontId="702" fillId="16" borderId="1" xfId="127" applyNumberFormat="1" applyFill="1" applyBorder="1" applyAlignment="1">
      <alignment vertical="top"/>
    </xf>
    <xf numFmtId="1" fontId="702" fillId="16" borderId="1" xfId="129" applyNumberFormat="1" applyFill="1" applyBorder="1" applyAlignment="1">
      <alignment vertical="top"/>
    </xf>
    <xf numFmtId="0" fontId="702" fillId="10" borderId="1" xfId="129" applyFill="1" applyBorder="1"/>
    <xf numFmtId="1" fontId="702" fillId="16" borderId="1" xfId="131" applyNumberFormat="1" applyFill="1" applyBorder="1" applyAlignment="1">
      <alignment vertical="top"/>
    </xf>
    <xf numFmtId="1" fontId="702" fillId="16" borderId="1" xfId="133" applyNumberFormat="1" applyFill="1" applyBorder="1" applyAlignment="1">
      <alignment vertical="top"/>
    </xf>
    <xf numFmtId="1" fontId="702" fillId="16" borderId="1" xfId="135" applyNumberFormat="1" applyFill="1" applyBorder="1" applyAlignment="1">
      <alignment vertical="top"/>
    </xf>
    <xf numFmtId="0" fontId="702" fillId="10" borderId="1" xfId="135" applyFill="1" applyBorder="1"/>
    <xf numFmtId="1" fontId="702" fillId="16" borderId="1" xfId="137" applyNumberFormat="1" applyFill="1" applyBorder="1" applyAlignment="1">
      <alignment vertical="top"/>
    </xf>
    <xf numFmtId="1" fontId="702" fillId="16" borderId="1" xfId="139" applyNumberFormat="1" applyFill="1" applyBorder="1" applyAlignment="1">
      <alignment vertical="top"/>
    </xf>
    <xf numFmtId="1" fontId="702" fillId="16" borderId="1" xfId="141" applyNumberFormat="1" applyFill="1" applyBorder="1" applyAlignment="1">
      <alignment vertical="top"/>
    </xf>
    <xf numFmtId="1" fontId="702" fillId="16" borderId="1" xfId="143" applyNumberFormat="1" applyFill="1" applyBorder="1" applyAlignment="1">
      <alignment vertical="top"/>
    </xf>
    <xf numFmtId="0" fontId="702" fillId="10" borderId="1" xfId="143" applyFill="1" applyBorder="1"/>
    <xf numFmtId="1" fontId="702" fillId="16" borderId="1" xfId="145" applyNumberFormat="1" applyFill="1" applyBorder="1" applyAlignment="1">
      <alignment vertical="top"/>
    </xf>
    <xf numFmtId="1" fontId="702" fillId="16" borderId="1" xfId="147" applyNumberFormat="1" applyFill="1" applyBorder="1" applyAlignment="1">
      <alignment vertical="top"/>
    </xf>
    <xf numFmtId="0" fontId="0" fillId="15" borderId="1" xfId="0" applyFill="1" applyBorder="1"/>
    <xf numFmtId="0" fontId="702" fillId="15" borderId="1" xfId="8" applyFill="1" applyBorder="1"/>
    <xf numFmtId="0" fontId="702" fillId="15" borderId="1" xfId="10" applyFill="1" applyBorder="1"/>
    <xf numFmtId="0" fontId="702" fillId="15" borderId="1" xfId="12" applyFill="1" applyBorder="1"/>
    <xf numFmtId="0" fontId="702" fillId="15" borderId="1" xfId="41" applyFill="1" applyBorder="1"/>
    <xf numFmtId="0" fontId="702" fillId="15" borderId="1" xfId="43" applyFill="1" applyBorder="1"/>
    <xf numFmtId="0" fontId="702" fillId="15" borderId="1" xfId="45" applyFill="1" applyBorder="1"/>
    <xf numFmtId="0" fontId="702" fillId="15" borderId="1" xfId="48" applyFill="1" applyBorder="1"/>
    <xf numFmtId="0" fontId="702" fillId="15" borderId="1" xfId="51" applyFill="1" applyBorder="1"/>
    <xf numFmtId="0" fontId="702" fillId="15" borderId="1" xfId="54" applyFill="1" applyBorder="1"/>
    <xf numFmtId="0" fontId="702" fillId="15" borderId="1" xfId="56" applyFill="1" applyBorder="1"/>
    <xf numFmtId="0" fontId="702" fillId="15" borderId="1" xfId="58" applyFill="1" applyBorder="1"/>
    <xf numFmtId="0" fontId="702" fillId="15" borderId="1" xfId="60" applyFill="1" applyBorder="1"/>
    <xf numFmtId="0" fontId="702" fillId="15" borderId="1" xfId="62" applyFill="1" applyBorder="1"/>
    <xf numFmtId="0" fontId="702" fillId="15" borderId="1" xfId="64" applyFill="1" applyBorder="1"/>
    <xf numFmtId="0" fontId="702" fillId="15" borderId="1" xfId="66" applyFill="1" applyBorder="1"/>
    <xf numFmtId="0" fontId="702" fillId="15" borderId="1" xfId="68" applyFill="1" applyBorder="1"/>
    <xf numFmtId="0" fontId="702" fillId="15" borderId="1" xfId="70" applyFill="1" applyBorder="1"/>
    <xf numFmtId="0" fontId="702" fillId="15" borderId="1" xfId="72" applyFill="1" applyBorder="1"/>
    <xf numFmtId="0" fontId="702" fillId="15" borderId="1" xfId="74" applyFill="1" applyBorder="1"/>
    <xf numFmtId="0" fontId="702" fillId="15" borderId="1" xfId="76" applyFill="1" applyBorder="1"/>
    <xf numFmtId="0" fontId="702" fillId="15" borderId="1" xfId="78" applyFill="1" applyBorder="1"/>
    <xf numFmtId="0" fontId="702" fillId="15" borderId="1" xfId="80" applyFill="1" applyBorder="1"/>
    <xf numFmtId="0" fontId="702" fillId="15" borderId="1" xfId="82" applyFill="1" applyBorder="1"/>
    <xf numFmtId="0" fontId="702" fillId="15" borderId="1" xfId="84" applyFill="1" applyBorder="1"/>
    <xf numFmtId="0" fontId="702" fillId="15" borderId="1" xfId="86" applyFill="1" applyBorder="1"/>
    <xf numFmtId="0" fontId="702" fillId="15" borderId="1" xfId="88" applyFill="1" applyBorder="1"/>
    <xf numFmtId="0" fontId="702" fillId="15" borderId="1" xfId="90" applyFill="1" applyBorder="1"/>
    <xf numFmtId="0" fontId="702" fillId="15" borderId="1" xfId="92" applyFill="1" applyBorder="1"/>
    <xf numFmtId="0" fontId="702" fillId="15" borderId="1" xfId="94" applyFill="1" applyBorder="1"/>
    <xf numFmtId="0" fontId="702" fillId="15" borderId="1" xfId="96" applyFill="1" applyBorder="1"/>
    <xf numFmtId="0" fontId="702" fillId="15" borderId="1" xfId="98" applyFill="1" applyBorder="1"/>
    <xf numFmtId="0" fontId="702" fillId="15" borderId="1" xfId="100" applyFill="1" applyBorder="1"/>
    <xf numFmtId="0" fontId="702" fillId="15" borderId="1" xfId="102" applyFill="1" applyBorder="1"/>
    <xf numFmtId="0" fontId="702" fillId="15" borderId="1" xfId="104" applyFill="1" applyBorder="1"/>
    <xf numFmtId="0" fontId="702" fillId="15" borderId="1" xfId="106" applyFill="1" applyBorder="1"/>
    <xf numFmtId="0" fontId="702" fillId="15" borderId="1" xfId="109" applyFill="1" applyBorder="1"/>
    <xf numFmtId="0" fontId="702" fillId="15" borderId="1" xfId="111" applyFill="1" applyBorder="1"/>
    <xf numFmtId="0" fontId="702" fillId="15" borderId="1" xfId="113" applyFill="1" applyBorder="1"/>
    <xf numFmtId="0" fontId="702" fillId="15" borderId="1" xfId="115" applyFill="1" applyBorder="1"/>
    <xf numFmtId="0" fontId="702" fillId="15" borderId="1" xfId="117" applyFill="1" applyBorder="1"/>
    <xf numFmtId="0" fontId="702" fillId="15" borderId="1" xfId="119" applyFill="1" applyBorder="1"/>
    <xf numFmtId="0" fontId="702" fillId="15" borderId="1" xfId="121" applyFill="1" applyBorder="1"/>
    <xf numFmtId="0" fontId="702" fillId="15" borderId="1" xfId="123" applyFill="1" applyBorder="1"/>
    <xf numFmtId="0" fontId="702" fillId="15" borderId="1" xfId="125" applyFill="1" applyBorder="1"/>
    <xf numFmtId="0" fontId="702" fillId="15" borderId="1" xfId="127" applyFill="1" applyBorder="1"/>
    <xf numFmtId="0" fontId="702" fillId="15" borderId="1" xfId="129" applyFill="1" applyBorder="1"/>
    <xf numFmtId="0" fontId="702" fillId="15" borderId="1" xfId="131" applyFill="1" applyBorder="1"/>
    <xf numFmtId="0" fontId="702" fillId="15" borderId="1" xfId="133" applyFill="1" applyBorder="1"/>
    <xf numFmtId="0" fontId="702" fillId="15" borderId="1" xfId="135" applyFill="1" applyBorder="1"/>
    <xf numFmtId="0" fontId="702" fillId="15" borderId="1" xfId="137" applyFill="1" applyBorder="1"/>
    <xf numFmtId="0" fontId="702" fillId="15" borderId="1" xfId="139" applyFill="1" applyBorder="1"/>
    <xf numFmtId="0" fontId="702" fillId="15" borderId="1" xfId="141" applyFill="1" applyBorder="1"/>
    <xf numFmtId="0" fontId="702" fillId="15" borderId="1" xfId="143" applyFill="1" applyBorder="1"/>
    <xf numFmtId="0" fontId="702" fillId="15" borderId="1" xfId="145" applyFill="1" applyBorder="1"/>
    <xf numFmtId="0" fontId="702" fillId="15" borderId="1" xfId="147" applyFill="1" applyBorder="1"/>
    <xf numFmtId="1" fontId="706" fillId="0" borderId="1" xfId="4" applyNumberFormat="1" applyFont="1" applyFill="1" applyBorder="1" applyAlignment="1">
      <alignment vertical="top"/>
    </xf>
    <xf numFmtId="1" fontId="706" fillId="0" borderId="1" xfId="0" applyNumberFormat="1" applyFont="1" applyFill="1" applyBorder="1" applyAlignment="1">
      <alignment vertical="top"/>
    </xf>
    <xf numFmtId="1" fontId="706" fillId="0" borderId="1" xfId="8" applyNumberFormat="1" applyFont="1" applyFill="1" applyBorder="1" applyAlignment="1">
      <alignment vertical="top"/>
    </xf>
    <xf numFmtId="1" fontId="706" fillId="0" borderId="1" xfId="10" applyNumberFormat="1" applyFont="1" applyFill="1" applyBorder="1" applyAlignment="1">
      <alignment vertical="top"/>
    </xf>
    <xf numFmtId="1" fontId="706" fillId="0" borderId="1" xfId="12" applyNumberFormat="1" applyFont="1" applyFill="1" applyBorder="1" applyAlignment="1">
      <alignment vertical="top"/>
    </xf>
    <xf numFmtId="1" fontId="706" fillId="0" borderId="1" xfId="41" applyNumberFormat="1" applyFont="1" applyFill="1" applyBorder="1" applyAlignment="1">
      <alignment vertical="top"/>
    </xf>
    <xf numFmtId="1" fontId="706" fillId="0" borderId="1" xfId="43" applyNumberFormat="1" applyFont="1" applyFill="1" applyBorder="1" applyAlignment="1">
      <alignment vertical="top"/>
    </xf>
    <xf numFmtId="1" fontId="706" fillId="0" borderId="1" xfId="45" applyNumberFormat="1" applyFont="1" applyFill="1" applyBorder="1" applyAlignment="1">
      <alignment vertical="top"/>
    </xf>
    <xf numFmtId="1" fontId="706" fillId="0" borderId="1" xfId="48" applyNumberFormat="1" applyFont="1" applyFill="1" applyBorder="1" applyAlignment="1">
      <alignment vertical="top"/>
    </xf>
    <xf numFmtId="1" fontId="706" fillId="0" borderId="1" xfId="51" applyNumberFormat="1" applyFont="1" applyFill="1" applyBorder="1" applyAlignment="1">
      <alignment vertical="top"/>
    </xf>
    <xf numFmtId="1" fontId="706" fillId="0" borderId="1" xfId="54" applyNumberFormat="1" applyFont="1" applyFill="1" applyBorder="1" applyAlignment="1">
      <alignment vertical="top"/>
    </xf>
    <xf numFmtId="1" fontId="706" fillId="0" borderId="1" xfId="56" applyNumberFormat="1" applyFont="1" applyFill="1" applyBorder="1" applyAlignment="1">
      <alignment vertical="top"/>
    </xf>
    <xf numFmtId="1" fontId="706" fillId="0" borderId="1" xfId="58" applyNumberFormat="1" applyFont="1" applyFill="1" applyBorder="1" applyAlignment="1">
      <alignment vertical="top"/>
    </xf>
    <xf numFmtId="1" fontId="706" fillId="0" borderId="1" xfId="60" applyNumberFormat="1" applyFont="1" applyFill="1" applyBorder="1" applyAlignment="1">
      <alignment vertical="top"/>
    </xf>
    <xf numFmtId="1" fontId="706" fillId="0" borderId="1" xfId="62" applyNumberFormat="1" applyFont="1" applyFill="1" applyBorder="1" applyAlignment="1">
      <alignment vertical="top"/>
    </xf>
    <xf numFmtId="1" fontId="706" fillId="0" borderId="1" xfId="64" applyNumberFormat="1" applyFont="1" applyFill="1" applyBorder="1" applyAlignment="1">
      <alignment vertical="top"/>
    </xf>
    <xf numFmtId="1" fontId="706" fillId="0" borderId="1" xfId="66" applyNumberFormat="1" applyFont="1" applyFill="1" applyBorder="1" applyAlignment="1">
      <alignment vertical="top"/>
    </xf>
    <xf numFmtId="1" fontId="706" fillId="0" borderId="1" xfId="68" applyNumberFormat="1" applyFont="1" applyFill="1" applyBorder="1" applyAlignment="1">
      <alignment vertical="top"/>
    </xf>
    <xf numFmtId="1" fontId="706" fillId="0" borderId="1" xfId="70" applyNumberFormat="1" applyFont="1" applyFill="1" applyBorder="1" applyAlignment="1">
      <alignment vertical="top"/>
    </xf>
    <xf numFmtId="1" fontId="706" fillId="0" borderId="1" xfId="72" applyNumberFormat="1" applyFont="1" applyFill="1" applyBorder="1" applyAlignment="1">
      <alignment vertical="top"/>
    </xf>
    <xf numFmtId="1" fontId="706" fillId="0" borderId="1" xfId="74" applyNumberFormat="1" applyFont="1" applyFill="1" applyBorder="1" applyAlignment="1">
      <alignment vertical="top"/>
    </xf>
    <xf numFmtId="1" fontId="706" fillId="0" borderId="1" xfId="76" applyNumberFormat="1" applyFont="1" applyFill="1" applyBorder="1" applyAlignment="1">
      <alignment vertical="top"/>
    </xf>
    <xf numFmtId="1" fontId="706" fillId="0" borderId="1" xfId="78" applyNumberFormat="1" applyFont="1" applyFill="1" applyBorder="1" applyAlignment="1">
      <alignment vertical="top"/>
    </xf>
    <xf numFmtId="1" fontId="706" fillId="0" borderId="1" xfId="80" applyNumberFormat="1" applyFont="1" applyFill="1" applyBorder="1" applyAlignment="1">
      <alignment vertical="top"/>
    </xf>
    <xf numFmtId="1" fontId="706" fillId="0" borderId="1" xfId="82" applyNumberFormat="1" applyFont="1" applyFill="1" applyBorder="1" applyAlignment="1">
      <alignment vertical="top"/>
    </xf>
    <xf numFmtId="1" fontId="706" fillId="0" borderId="1" xfId="84" applyNumberFormat="1" applyFont="1" applyFill="1" applyBorder="1" applyAlignment="1">
      <alignment vertical="top"/>
    </xf>
    <xf numFmtId="1" fontId="706" fillId="0" borderId="1" xfId="86" applyNumberFormat="1" applyFont="1" applyFill="1" applyBorder="1" applyAlignment="1">
      <alignment vertical="top"/>
    </xf>
    <xf numFmtId="1" fontId="706" fillId="0" borderId="1" xfId="88" applyNumberFormat="1" applyFont="1" applyFill="1" applyBorder="1" applyAlignment="1">
      <alignment vertical="top"/>
    </xf>
    <xf numFmtId="1" fontId="706" fillId="0" borderId="1" xfId="90" applyNumberFormat="1" applyFont="1" applyFill="1" applyBorder="1" applyAlignment="1">
      <alignment vertical="top"/>
    </xf>
    <xf numFmtId="1" fontId="706" fillId="0" borderId="1" xfId="92" applyNumberFormat="1" applyFont="1" applyFill="1" applyBorder="1" applyAlignment="1">
      <alignment vertical="top"/>
    </xf>
    <xf numFmtId="1" fontId="706" fillId="0" borderId="1" xfId="94" applyNumberFormat="1" applyFont="1" applyFill="1" applyBorder="1" applyAlignment="1">
      <alignment vertical="top"/>
    </xf>
    <xf numFmtId="1" fontId="706" fillId="0" borderId="1" xfId="96" applyNumberFormat="1" applyFont="1" applyFill="1" applyBorder="1" applyAlignment="1">
      <alignment vertical="top"/>
    </xf>
    <xf numFmtId="1" fontId="706" fillId="0" borderId="1" xfId="98" applyNumberFormat="1" applyFont="1" applyFill="1" applyBorder="1" applyAlignment="1">
      <alignment vertical="top"/>
    </xf>
    <xf numFmtId="1" fontId="706" fillId="0" borderId="1" xfId="100" applyNumberFormat="1" applyFont="1" applyFill="1" applyBorder="1" applyAlignment="1">
      <alignment vertical="top"/>
    </xf>
    <xf numFmtId="1" fontId="706" fillId="0" borderId="1" xfId="102" applyNumberFormat="1" applyFont="1" applyFill="1" applyBorder="1" applyAlignment="1">
      <alignment vertical="top"/>
    </xf>
    <xf numFmtId="1" fontId="706" fillId="0" borderId="1" xfId="104" applyNumberFormat="1" applyFont="1" applyFill="1" applyBorder="1" applyAlignment="1">
      <alignment vertical="top"/>
    </xf>
    <xf numFmtId="1" fontId="706" fillId="0" borderId="1" xfId="106" applyNumberFormat="1" applyFont="1" applyFill="1" applyBorder="1" applyAlignment="1">
      <alignment vertical="top"/>
    </xf>
    <xf numFmtId="1" fontId="706" fillId="0" borderId="1" xfId="109" applyNumberFormat="1" applyFont="1" applyFill="1" applyBorder="1" applyAlignment="1">
      <alignment vertical="top"/>
    </xf>
    <xf numFmtId="1" fontId="706" fillId="0" borderId="1" xfId="111" applyNumberFormat="1" applyFont="1" applyFill="1" applyBorder="1" applyAlignment="1">
      <alignment vertical="top"/>
    </xf>
    <xf numFmtId="1" fontId="706" fillId="0" borderId="1" xfId="113" applyNumberFormat="1" applyFont="1" applyFill="1" applyBorder="1" applyAlignment="1">
      <alignment vertical="top"/>
    </xf>
    <xf numFmtId="1" fontId="706" fillId="0" borderId="1" xfId="115" applyNumberFormat="1" applyFont="1" applyFill="1" applyBorder="1" applyAlignment="1">
      <alignment vertical="top"/>
    </xf>
    <xf numFmtId="1" fontId="706" fillId="0" borderId="1" xfId="117" applyNumberFormat="1" applyFont="1" applyFill="1" applyBorder="1" applyAlignment="1">
      <alignment vertical="top"/>
    </xf>
    <xf numFmtId="1" fontId="706" fillId="0" borderId="1" xfId="119" applyNumberFormat="1" applyFont="1" applyFill="1" applyBorder="1" applyAlignment="1">
      <alignment vertical="top"/>
    </xf>
    <xf numFmtId="1" fontId="706" fillId="0" borderId="1" xfId="121" applyNumberFormat="1" applyFont="1" applyFill="1" applyBorder="1" applyAlignment="1">
      <alignment vertical="top"/>
    </xf>
    <xf numFmtId="1" fontId="706" fillId="0" borderId="1" xfId="123" applyNumberFormat="1" applyFont="1" applyFill="1" applyBorder="1" applyAlignment="1">
      <alignment vertical="top"/>
    </xf>
    <xf numFmtId="1" fontId="706" fillId="0" borderId="1" xfId="125" applyNumberFormat="1" applyFont="1" applyFill="1" applyBorder="1" applyAlignment="1">
      <alignment vertical="top"/>
    </xf>
    <xf numFmtId="1" fontId="706" fillId="0" borderId="1" xfId="127" applyNumberFormat="1" applyFont="1" applyFill="1" applyBorder="1" applyAlignment="1">
      <alignment vertical="top"/>
    </xf>
    <xf numFmtId="1" fontId="706" fillId="0" borderId="1" xfId="129" applyNumberFormat="1" applyFont="1" applyFill="1" applyBorder="1" applyAlignment="1">
      <alignment vertical="top"/>
    </xf>
    <xf numFmtId="1" fontId="706" fillId="0" borderId="1" xfId="131" applyNumberFormat="1" applyFont="1" applyFill="1" applyBorder="1" applyAlignment="1">
      <alignment vertical="top"/>
    </xf>
    <xf numFmtId="1" fontId="706" fillId="0" borderId="1" xfId="133" applyNumberFormat="1" applyFont="1" applyFill="1" applyBorder="1" applyAlignment="1">
      <alignment vertical="top"/>
    </xf>
    <xf numFmtId="1" fontId="706" fillId="0" borderId="1" xfId="135" applyNumberFormat="1" applyFont="1" applyFill="1" applyBorder="1" applyAlignment="1">
      <alignment vertical="top"/>
    </xf>
    <xf numFmtId="1" fontId="706" fillId="0" borderId="1" xfId="137" applyNumberFormat="1" applyFont="1" applyFill="1" applyBorder="1" applyAlignment="1">
      <alignment vertical="top"/>
    </xf>
    <xf numFmtId="1" fontId="706" fillId="0" borderId="1" xfId="139" applyNumberFormat="1" applyFont="1" applyFill="1" applyBorder="1" applyAlignment="1">
      <alignment vertical="top"/>
    </xf>
    <xf numFmtId="1" fontId="706" fillId="0" borderId="1" xfId="141" applyNumberFormat="1" applyFont="1" applyFill="1" applyBorder="1" applyAlignment="1">
      <alignment vertical="top"/>
    </xf>
    <xf numFmtId="1" fontId="706" fillId="0" borderId="1" xfId="143" applyNumberFormat="1" applyFont="1" applyFill="1" applyBorder="1" applyAlignment="1">
      <alignment vertical="top"/>
    </xf>
    <xf numFmtId="1" fontId="706" fillId="0" borderId="1" xfId="145" applyNumberFormat="1" applyFont="1" applyFill="1" applyBorder="1" applyAlignment="1">
      <alignment vertical="top"/>
    </xf>
    <xf numFmtId="1" fontId="706" fillId="0" borderId="1" xfId="147" applyNumberFormat="1" applyFont="1" applyFill="1" applyBorder="1" applyAlignment="1">
      <alignment vertical="top"/>
    </xf>
    <xf numFmtId="0" fontId="706" fillId="0" borderId="0" xfId="2" applyFont="1" applyFill="1"/>
    <xf numFmtId="0" fontId="706" fillId="0" borderId="0" xfId="2" applyFont="1" applyFill="1" applyBorder="1" applyAlignment="1">
      <alignment vertical="top"/>
    </xf>
    <xf numFmtId="1" fontId="706" fillId="0" borderId="0" xfId="4" applyNumberFormat="1" applyFont="1" applyFill="1" applyBorder="1" applyAlignment="1">
      <alignment vertical="top"/>
    </xf>
    <xf numFmtId="1" fontId="706" fillId="0" borderId="0" xfId="0" applyNumberFormat="1" applyFont="1" applyFill="1" applyBorder="1" applyAlignment="1">
      <alignment vertical="top"/>
    </xf>
    <xf numFmtId="1" fontId="706" fillId="0" borderId="0" xfId="8" applyNumberFormat="1" applyFont="1" applyFill="1" applyBorder="1" applyAlignment="1">
      <alignment vertical="top"/>
    </xf>
    <xf numFmtId="1" fontId="706" fillId="0" borderId="0" xfId="10" applyNumberFormat="1" applyFont="1" applyFill="1" applyBorder="1" applyAlignment="1">
      <alignment vertical="top"/>
    </xf>
    <xf numFmtId="1" fontId="706" fillId="0" borderId="0" xfId="12" applyNumberFormat="1" applyFont="1" applyFill="1" applyBorder="1" applyAlignment="1">
      <alignment vertical="top"/>
    </xf>
    <xf numFmtId="1" fontId="706" fillId="0" borderId="0" xfId="41" applyNumberFormat="1" applyFont="1" applyFill="1" applyBorder="1" applyAlignment="1">
      <alignment vertical="top"/>
    </xf>
    <xf numFmtId="1" fontId="706" fillId="0" borderId="0" xfId="43" applyNumberFormat="1" applyFont="1" applyFill="1" applyBorder="1" applyAlignment="1">
      <alignment vertical="top"/>
    </xf>
    <xf numFmtId="1" fontId="706" fillId="0" borderId="0" xfId="45" applyNumberFormat="1" applyFont="1" applyFill="1" applyBorder="1" applyAlignment="1">
      <alignment vertical="top"/>
    </xf>
    <xf numFmtId="1" fontId="706" fillId="0" borderId="0" xfId="48" applyNumberFormat="1" applyFont="1" applyFill="1" applyBorder="1" applyAlignment="1">
      <alignment vertical="top"/>
    </xf>
    <xf numFmtId="1" fontId="706" fillId="0" borderId="0" xfId="51" applyNumberFormat="1" applyFont="1" applyFill="1" applyBorder="1" applyAlignment="1">
      <alignment vertical="top"/>
    </xf>
    <xf numFmtId="1" fontId="706" fillId="0" borderId="0" xfId="54" applyNumberFormat="1" applyFont="1" applyFill="1" applyBorder="1" applyAlignment="1">
      <alignment vertical="top"/>
    </xf>
    <xf numFmtId="1" fontId="706" fillId="0" borderId="0" xfId="56" applyNumberFormat="1" applyFont="1" applyFill="1" applyBorder="1" applyAlignment="1">
      <alignment vertical="top"/>
    </xf>
    <xf numFmtId="1" fontId="706" fillId="0" borderId="0" xfId="58" applyNumberFormat="1" applyFont="1" applyFill="1" applyBorder="1" applyAlignment="1">
      <alignment vertical="top"/>
    </xf>
    <xf numFmtId="1" fontId="706" fillId="0" borderId="0" xfId="60" applyNumberFormat="1" applyFont="1" applyFill="1" applyBorder="1" applyAlignment="1">
      <alignment vertical="top"/>
    </xf>
    <xf numFmtId="1" fontId="706" fillId="0" borderId="0" xfId="62" applyNumberFormat="1" applyFont="1" applyFill="1" applyBorder="1" applyAlignment="1">
      <alignment vertical="top"/>
    </xf>
    <xf numFmtId="1" fontId="706" fillId="0" borderId="0" xfId="64" applyNumberFormat="1" applyFont="1" applyFill="1" applyBorder="1" applyAlignment="1">
      <alignment vertical="top"/>
    </xf>
    <xf numFmtId="1" fontId="706" fillId="0" borderId="0" xfId="66" applyNumberFormat="1" applyFont="1" applyFill="1" applyBorder="1" applyAlignment="1">
      <alignment vertical="top"/>
    </xf>
    <xf numFmtId="1" fontId="706" fillId="0" borderId="0" xfId="68" applyNumberFormat="1" applyFont="1" applyFill="1" applyBorder="1" applyAlignment="1">
      <alignment vertical="top"/>
    </xf>
    <xf numFmtId="1" fontId="706" fillId="0" borderId="0" xfId="70" applyNumberFormat="1" applyFont="1" applyFill="1" applyBorder="1" applyAlignment="1">
      <alignment vertical="top"/>
    </xf>
    <xf numFmtId="1" fontId="706" fillId="0" borderId="0" xfId="72" applyNumberFormat="1" applyFont="1" applyFill="1" applyBorder="1" applyAlignment="1">
      <alignment vertical="top"/>
    </xf>
    <xf numFmtId="1" fontId="706" fillId="0" borderId="0" xfId="74" applyNumberFormat="1" applyFont="1" applyFill="1" applyBorder="1" applyAlignment="1">
      <alignment vertical="top"/>
    </xf>
    <xf numFmtId="1" fontId="706" fillId="0" borderId="0" xfId="76" applyNumberFormat="1" applyFont="1" applyFill="1" applyBorder="1" applyAlignment="1">
      <alignment vertical="top"/>
    </xf>
    <xf numFmtId="1" fontId="706" fillId="0" borderId="0" xfId="78" applyNumberFormat="1" applyFont="1" applyFill="1" applyBorder="1" applyAlignment="1">
      <alignment vertical="top"/>
    </xf>
    <xf numFmtId="1" fontId="706" fillId="0" borderId="0" xfId="80" applyNumberFormat="1" applyFont="1" applyFill="1" applyBorder="1" applyAlignment="1">
      <alignment vertical="top"/>
    </xf>
    <xf numFmtId="1" fontId="706" fillId="0" borderId="0" xfId="82" applyNumberFormat="1" applyFont="1" applyFill="1" applyBorder="1" applyAlignment="1">
      <alignment vertical="top"/>
    </xf>
    <xf numFmtId="1" fontId="706" fillId="0" borderId="0" xfId="84" applyNumberFormat="1" applyFont="1" applyFill="1" applyBorder="1" applyAlignment="1">
      <alignment vertical="top"/>
    </xf>
    <xf numFmtId="1" fontId="706" fillId="0" borderId="0" xfId="86" applyNumberFormat="1" applyFont="1" applyFill="1" applyBorder="1" applyAlignment="1">
      <alignment vertical="top"/>
    </xf>
    <xf numFmtId="1" fontId="706" fillId="0" borderId="0" xfId="88" applyNumberFormat="1" applyFont="1" applyFill="1" applyBorder="1" applyAlignment="1">
      <alignment vertical="top"/>
    </xf>
    <xf numFmtId="1" fontId="706" fillId="0" borderId="0" xfId="90" applyNumberFormat="1" applyFont="1" applyFill="1" applyBorder="1" applyAlignment="1">
      <alignment vertical="top"/>
    </xf>
    <xf numFmtId="1" fontId="706" fillId="0" borderId="0" xfId="92" applyNumberFormat="1" applyFont="1" applyFill="1" applyBorder="1" applyAlignment="1">
      <alignment vertical="top"/>
    </xf>
    <xf numFmtId="1" fontId="706" fillId="0" borderId="0" xfId="94" applyNumberFormat="1" applyFont="1" applyFill="1" applyBorder="1" applyAlignment="1">
      <alignment vertical="top"/>
    </xf>
    <xf numFmtId="1" fontId="706" fillId="0" borderId="0" xfId="96" applyNumberFormat="1" applyFont="1" applyFill="1" applyBorder="1" applyAlignment="1">
      <alignment vertical="top"/>
    </xf>
    <xf numFmtId="1" fontId="706" fillId="0" borderId="0" xfId="98" applyNumberFormat="1" applyFont="1" applyFill="1" applyBorder="1" applyAlignment="1">
      <alignment vertical="top"/>
    </xf>
    <xf numFmtId="1" fontId="706" fillId="0" borderId="0" xfId="100" applyNumberFormat="1" applyFont="1" applyFill="1" applyBorder="1" applyAlignment="1">
      <alignment vertical="top"/>
    </xf>
    <xf numFmtId="1" fontId="706" fillId="0" borderId="0" xfId="102" applyNumberFormat="1" applyFont="1" applyFill="1" applyBorder="1" applyAlignment="1">
      <alignment vertical="top"/>
    </xf>
    <xf numFmtId="1" fontId="706" fillId="0" borderId="0" xfId="104" applyNumberFormat="1" applyFont="1" applyFill="1" applyBorder="1" applyAlignment="1">
      <alignment vertical="top"/>
    </xf>
    <xf numFmtId="1" fontId="706" fillId="0" borderId="0" xfId="106" applyNumberFormat="1" applyFont="1" applyFill="1" applyBorder="1" applyAlignment="1">
      <alignment vertical="top"/>
    </xf>
    <xf numFmtId="1" fontId="706" fillId="0" borderId="0" xfId="109" applyNumberFormat="1" applyFont="1" applyFill="1" applyBorder="1" applyAlignment="1">
      <alignment vertical="top"/>
    </xf>
    <xf numFmtId="1" fontId="706" fillId="0" borderId="0" xfId="111" applyNumberFormat="1" applyFont="1" applyFill="1" applyBorder="1" applyAlignment="1">
      <alignment vertical="top"/>
    </xf>
    <xf numFmtId="1" fontId="706" fillId="0" borderId="0" xfId="113" applyNumberFormat="1" applyFont="1" applyFill="1" applyBorder="1" applyAlignment="1">
      <alignment vertical="top"/>
    </xf>
    <xf numFmtId="1" fontId="706" fillId="0" borderId="0" xfId="115" applyNumberFormat="1" applyFont="1" applyFill="1" applyBorder="1" applyAlignment="1">
      <alignment vertical="top"/>
    </xf>
    <xf numFmtId="1" fontId="706" fillId="0" borderId="0" xfId="117" applyNumberFormat="1" applyFont="1" applyFill="1" applyBorder="1" applyAlignment="1">
      <alignment vertical="top"/>
    </xf>
    <xf numFmtId="1" fontId="706" fillId="0" borderId="0" xfId="119" applyNumberFormat="1" applyFont="1" applyFill="1" applyBorder="1" applyAlignment="1">
      <alignment vertical="top"/>
    </xf>
    <xf numFmtId="1" fontId="706" fillId="0" borderId="0" xfId="121" applyNumberFormat="1" applyFont="1" applyFill="1" applyBorder="1" applyAlignment="1">
      <alignment vertical="top"/>
    </xf>
    <xf numFmtId="1" fontId="706" fillId="0" borderId="0" xfId="123" applyNumberFormat="1" applyFont="1" applyFill="1" applyBorder="1" applyAlignment="1">
      <alignment vertical="top"/>
    </xf>
    <xf numFmtId="1" fontId="706" fillId="0" borderId="0" xfId="125" applyNumberFormat="1" applyFont="1" applyFill="1" applyBorder="1" applyAlignment="1">
      <alignment vertical="top"/>
    </xf>
    <xf numFmtId="1" fontId="706" fillId="0" borderId="0" xfId="127" applyNumberFormat="1" applyFont="1" applyFill="1" applyBorder="1" applyAlignment="1">
      <alignment vertical="top"/>
    </xf>
    <xf numFmtId="1" fontId="706" fillId="0" borderId="0" xfId="129" applyNumberFormat="1" applyFont="1" applyFill="1" applyBorder="1" applyAlignment="1">
      <alignment vertical="top"/>
    </xf>
    <xf numFmtId="1" fontId="706" fillId="0" borderId="0" xfId="131" applyNumberFormat="1" applyFont="1" applyFill="1" applyBorder="1" applyAlignment="1">
      <alignment vertical="top"/>
    </xf>
    <xf numFmtId="1" fontId="706" fillId="0" borderId="0" xfId="133" applyNumberFormat="1" applyFont="1" applyFill="1" applyBorder="1" applyAlignment="1">
      <alignment vertical="top"/>
    </xf>
    <xf numFmtId="1" fontId="706" fillId="0" borderId="0" xfId="135" applyNumberFormat="1" applyFont="1" applyFill="1" applyBorder="1" applyAlignment="1">
      <alignment vertical="top"/>
    </xf>
    <xf numFmtId="1" fontId="706" fillId="0" borderId="0" xfId="137" applyNumberFormat="1" applyFont="1" applyFill="1" applyBorder="1" applyAlignment="1">
      <alignment vertical="top"/>
    </xf>
    <xf numFmtId="1" fontId="706" fillId="0" borderId="0" xfId="139" applyNumberFormat="1" applyFont="1" applyFill="1" applyBorder="1" applyAlignment="1">
      <alignment vertical="top"/>
    </xf>
    <xf numFmtId="1" fontId="706" fillId="0" borderId="0" xfId="141" applyNumberFormat="1" applyFont="1" applyFill="1" applyBorder="1" applyAlignment="1">
      <alignment vertical="top"/>
    </xf>
    <xf numFmtId="1" fontId="706" fillId="0" borderId="0" xfId="143" applyNumberFormat="1" applyFont="1" applyFill="1" applyBorder="1" applyAlignment="1">
      <alignment vertical="top"/>
    </xf>
    <xf numFmtId="1" fontId="706" fillId="0" borderId="0" xfId="145" applyNumberFormat="1" applyFont="1" applyFill="1" applyBorder="1" applyAlignment="1">
      <alignment vertical="top"/>
    </xf>
    <xf numFmtId="1" fontId="706" fillId="0" borderId="0" xfId="147" applyNumberFormat="1" applyFont="1" applyFill="1" applyBorder="1" applyAlignment="1">
      <alignment vertical="top"/>
    </xf>
    <xf numFmtId="0" fontId="707" fillId="2" borderId="0" xfId="2" applyFont="1" applyFill="1" applyBorder="1" applyAlignment="1">
      <alignment vertical="top"/>
    </xf>
    <xf numFmtId="0" fontId="708" fillId="0" borderId="0" xfId="2" applyFont="1" applyFill="1" applyBorder="1" applyAlignment="1">
      <alignment vertical="top"/>
    </xf>
    <xf numFmtId="1" fontId="708" fillId="14" borderId="0" xfId="4" applyNumberFormat="1" applyFont="1" applyFill="1" applyBorder="1" applyAlignment="1">
      <alignment vertical="top"/>
    </xf>
    <xf numFmtId="1" fontId="708" fillId="14" borderId="0" xfId="0" applyNumberFormat="1" applyFont="1" applyFill="1" applyBorder="1" applyAlignment="1">
      <alignment vertical="top"/>
    </xf>
    <xf numFmtId="1" fontId="708" fillId="14" borderId="0" xfId="8" applyNumberFormat="1" applyFont="1" applyFill="1" applyBorder="1" applyAlignment="1">
      <alignment vertical="top"/>
    </xf>
    <xf numFmtId="1" fontId="708" fillId="14" borderId="0" xfId="10" applyNumberFormat="1" applyFont="1" applyFill="1" applyBorder="1" applyAlignment="1">
      <alignment vertical="top"/>
    </xf>
    <xf numFmtId="1" fontId="708" fillId="14" borderId="0" xfId="12" applyNumberFormat="1" applyFont="1" applyFill="1" applyBorder="1" applyAlignment="1">
      <alignment vertical="top"/>
    </xf>
    <xf numFmtId="1" fontId="708" fillId="14" borderId="0" xfId="41" applyNumberFormat="1" applyFont="1" applyFill="1" applyBorder="1" applyAlignment="1">
      <alignment vertical="top"/>
    </xf>
    <xf numFmtId="1" fontId="708" fillId="14" borderId="0" xfId="43" applyNumberFormat="1" applyFont="1" applyFill="1" applyBorder="1" applyAlignment="1">
      <alignment vertical="top"/>
    </xf>
    <xf numFmtId="1" fontId="708" fillId="14" borderId="0" xfId="45" applyNumberFormat="1" applyFont="1" applyFill="1" applyBorder="1" applyAlignment="1">
      <alignment vertical="top"/>
    </xf>
    <xf numFmtId="1" fontId="708" fillId="14" borderId="0" xfId="48" applyNumberFormat="1" applyFont="1" applyFill="1" applyBorder="1" applyAlignment="1">
      <alignment vertical="top"/>
    </xf>
    <xf numFmtId="1" fontId="708" fillId="14" borderId="0" xfId="51" applyNumberFormat="1" applyFont="1" applyFill="1" applyBorder="1" applyAlignment="1">
      <alignment vertical="top"/>
    </xf>
    <xf numFmtId="1" fontId="708" fillId="14" borderId="0" xfId="54" applyNumberFormat="1" applyFont="1" applyFill="1" applyBorder="1" applyAlignment="1">
      <alignment vertical="top"/>
    </xf>
    <xf numFmtId="1" fontId="708" fillId="14" borderId="0" xfId="56" applyNumberFormat="1" applyFont="1" applyFill="1" applyBorder="1" applyAlignment="1">
      <alignment vertical="top"/>
    </xf>
    <xf numFmtId="1" fontId="708" fillId="14" borderId="0" xfId="58" applyNumberFormat="1" applyFont="1" applyFill="1" applyBorder="1" applyAlignment="1">
      <alignment vertical="top"/>
    </xf>
    <xf numFmtId="1" fontId="708" fillId="14" borderId="0" xfId="60" applyNumberFormat="1" applyFont="1" applyFill="1" applyBorder="1" applyAlignment="1">
      <alignment vertical="top"/>
    </xf>
    <xf numFmtId="1" fontId="708" fillId="14" borderId="0" xfId="62" applyNumberFormat="1" applyFont="1" applyFill="1" applyBorder="1" applyAlignment="1">
      <alignment vertical="top"/>
    </xf>
    <xf numFmtId="1" fontId="708" fillId="14" borderId="0" xfId="64" applyNumberFormat="1" applyFont="1" applyFill="1" applyBorder="1" applyAlignment="1">
      <alignment vertical="top"/>
    </xf>
    <xf numFmtId="1" fontId="708" fillId="14" borderId="0" xfId="66" applyNumberFormat="1" applyFont="1" applyFill="1" applyBorder="1" applyAlignment="1">
      <alignment vertical="top"/>
    </xf>
    <xf numFmtId="1" fontId="708" fillId="14" borderId="0" xfId="68" applyNumberFormat="1" applyFont="1" applyFill="1" applyBorder="1" applyAlignment="1">
      <alignment vertical="top"/>
    </xf>
    <xf numFmtId="1" fontId="708" fillId="14" borderId="0" xfId="70" applyNumberFormat="1" applyFont="1" applyFill="1" applyBorder="1" applyAlignment="1">
      <alignment vertical="top"/>
    </xf>
    <xf numFmtId="1" fontId="708" fillId="14" borderId="0" xfId="72" applyNumberFormat="1" applyFont="1" applyFill="1" applyBorder="1" applyAlignment="1">
      <alignment vertical="top"/>
    </xf>
    <xf numFmtId="1" fontId="708" fillId="14" borderId="0" xfId="74" applyNumberFormat="1" applyFont="1" applyFill="1" applyBorder="1" applyAlignment="1">
      <alignment vertical="top"/>
    </xf>
    <xf numFmtId="1" fontId="708" fillId="14" borderId="0" xfId="76" applyNumberFormat="1" applyFont="1" applyFill="1" applyBorder="1" applyAlignment="1">
      <alignment vertical="top"/>
    </xf>
    <xf numFmtId="1" fontId="708" fillId="14" borderId="0" xfId="78" applyNumberFormat="1" applyFont="1" applyFill="1" applyBorder="1" applyAlignment="1">
      <alignment vertical="top"/>
    </xf>
    <xf numFmtId="1" fontId="708" fillId="14" borderId="0" xfId="80" applyNumberFormat="1" applyFont="1" applyFill="1" applyBorder="1" applyAlignment="1">
      <alignment vertical="top"/>
    </xf>
    <xf numFmtId="1" fontId="708" fillId="14" borderId="0" xfId="82" applyNumberFormat="1" applyFont="1" applyFill="1" applyBorder="1" applyAlignment="1">
      <alignment vertical="top"/>
    </xf>
    <xf numFmtId="1" fontId="708" fillId="14" borderId="0" xfId="84" applyNumberFormat="1" applyFont="1" applyFill="1" applyBorder="1" applyAlignment="1">
      <alignment vertical="top"/>
    </xf>
    <xf numFmtId="1" fontId="708" fillId="14" borderId="0" xfId="86" applyNumberFormat="1" applyFont="1" applyFill="1" applyBorder="1" applyAlignment="1">
      <alignment vertical="top"/>
    </xf>
    <xf numFmtId="1" fontId="708" fillId="14" borderId="0" xfId="88" applyNumberFormat="1" applyFont="1" applyFill="1" applyBorder="1" applyAlignment="1">
      <alignment vertical="top"/>
    </xf>
    <xf numFmtId="1" fontId="708" fillId="14" borderId="0" xfId="90" applyNumberFormat="1" applyFont="1" applyFill="1" applyBorder="1" applyAlignment="1">
      <alignment vertical="top"/>
    </xf>
    <xf numFmtId="1" fontId="708" fillId="14" borderId="0" xfId="92" applyNumberFormat="1" applyFont="1" applyFill="1" applyBorder="1" applyAlignment="1">
      <alignment vertical="top"/>
    </xf>
    <xf numFmtId="1" fontId="708" fillId="14" borderId="0" xfId="94" applyNumberFormat="1" applyFont="1" applyFill="1" applyBorder="1" applyAlignment="1">
      <alignment vertical="top"/>
    </xf>
    <xf numFmtId="1" fontId="708" fillId="14" borderId="0" xfId="96" applyNumberFormat="1" applyFont="1" applyFill="1" applyBorder="1" applyAlignment="1">
      <alignment vertical="top"/>
    </xf>
    <xf numFmtId="1" fontId="708" fillId="14" borderId="0" xfId="98" applyNumberFormat="1" applyFont="1" applyFill="1" applyBorder="1" applyAlignment="1">
      <alignment vertical="top"/>
    </xf>
    <xf numFmtId="1" fontId="708" fillId="14" borderId="0" xfId="100" applyNumberFormat="1" applyFont="1" applyFill="1" applyBorder="1" applyAlignment="1">
      <alignment vertical="top"/>
    </xf>
    <xf numFmtId="1" fontId="708" fillId="14" borderId="0" xfId="102" applyNumberFormat="1" applyFont="1" applyFill="1" applyBorder="1" applyAlignment="1">
      <alignment vertical="top"/>
    </xf>
    <xf numFmtId="1" fontId="708" fillId="14" borderId="0" xfId="104" applyNumberFormat="1" applyFont="1" applyFill="1" applyBorder="1" applyAlignment="1">
      <alignment vertical="top"/>
    </xf>
    <xf numFmtId="1" fontId="708" fillId="14" borderId="0" xfId="106" applyNumberFormat="1" applyFont="1" applyFill="1" applyBorder="1" applyAlignment="1">
      <alignment vertical="top"/>
    </xf>
    <xf numFmtId="1" fontId="708" fillId="14" borderId="0" xfId="109" applyNumberFormat="1" applyFont="1" applyFill="1" applyBorder="1" applyAlignment="1">
      <alignment vertical="top"/>
    </xf>
    <xf numFmtId="1" fontId="708" fillId="14" borderId="0" xfId="111" applyNumberFormat="1" applyFont="1" applyFill="1" applyBorder="1" applyAlignment="1">
      <alignment vertical="top"/>
    </xf>
    <xf numFmtId="1" fontId="708" fillId="14" borderId="0" xfId="113" applyNumberFormat="1" applyFont="1" applyFill="1" applyBorder="1" applyAlignment="1">
      <alignment vertical="top"/>
    </xf>
    <xf numFmtId="1" fontId="708" fillId="14" borderId="0" xfId="115" applyNumberFormat="1" applyFont="1" applyFill="1" applyBorder="1" applyAlignment="1">
      <alignment vertical="top"/>
    </xf>
    <xf numFmtId="1" fontId="708" fillId="14" borderId="0" xfId="117" applyNumberFormat="1" applyFont="1" applyFill="1" applyBorder="1" applyAlignment="1">
      <alignment vertical="top"/>
    </xf>
    <xf numFmtId="1" fontId="708" fillId="14" borderId="0" xfId="119" applyNumberFormat="1" applyFont="1" applyFill="1" applyBorder="1" applyAlignment="1">
      <alignment vertical="top"/>
    </xf>
    <xf numFmtId="1" fontId="708" fillId="14" borderId="0" xfId="121" applyNumberFormat="1" applyFont="1" applyFill="1" applyBorder="1" applyAlignment="1">
      <alignment vertical="top"/>
    </xf>
    <xf numFmtId="1" fontId="708" fillId="14" borderId="0" xfId="123" applyNumberFormat="1" applyFont="1" applyFill="1" applyBorder="1" applyAlignment="1">
      <alignment vertical="top"/>
    </xf>
    <xf numFmtId="1" fontId="708" fillId="14" borderId="0" xfId="125" applyNumberFormat="1" applyFont="1" applyFill="1" applyBorder="1" applyAlignment="1">
      <alignment vertical="top"/>
    </xf>
    <xf numFmtId="1" fontId="708" fillId="14" borderId="0" xfId="127" applyNumberFormat="1" applyFont="1" applyFill="1" applyBorder="1" applyAlignment="1">
      <alignment vertical="top"/>
    </xf>
    <xf numFmtId="1" fontId="708" fillId="14" borderId="0" xfId="129" applyNumberFormat="1" applyFont="1" applyFill="1" applyBorder="1" applyAlignment="1">
      <alignment vertical="top"/>
    </xf>
    <xf numFmtId="1" fontId="708" fillId="14" borderId="0" xfId="131" applyNumberFormat="1" applyFont="1" applyFill="1" applyBorder="1" applyAlignment="1">
      <alignment vertical="top"/>
    </xf>
    <xf numFmtId="1" fontId="708" fillId="14" borderId="0" xfId="133" applyNumberFormat="1" applyFont="1" applyFill="1" applyBorder="1" applyAlignment="1">
      <alignment vertical="top"/>
    </xf>
    <xf numFmtId="1" fontId="708" fillId="14" borderId="0" xfId="135" applyNumberFormat="1" applyFont="1" applyFill="1" applyBorder="1" applyAlignment="1">
      <alignment vertical="top"/>
    </xf>
    <xf numFmtId="1" fontId="708" fillId="14" borderId="0" xfId="137" applyNumberFormat="1" applyFont="1" applyFill="1" applyBorder="1" applyAlignment="1">
      <alignment vertical="top"/>
    </xf>
    <xf numFmtId="1" fontId="708" fillId="14" borderId="0" xfId="139" applyNumberFormat="1" applyFont="1" applyFill="1" applyBorder="1" applyAlignment="1">
      <alignment vertical="top"/>
    </xf>
    <xf numFmtId="1" fontId="708" fillId="14" borderId="0" xfId="141" applyNumberFormat="1" applyFont="1" applyFill="1" applyBorder="1" applyAlignment="1">
      <alignment vertical="top"/>
    </xf>
    <xf numFmtId="1" fontId="708" fillId="14" borderId="0" xfId="143" applyNumberFormat="1" applyFont="1" applyFill="1" applyBorder="1" applyAlignment="1">
      <alignment vertical="top"/>
    </xf>
    <xf numFmtId="1" fontId="708" fillId="14" borderId="0" xfId="145" applyNumberFormat="1" applyFont="1" applyFill="1" applyBorder="1" applyAlignment="1">
      <alignment vertical="top"/>
    </xf>
    <xf numFmtId="1" fontId="708" fillId="14" borderId="0" xfId="147" applyNumberFormat="1" applyFont="1" applyFill="1" applyBorder="1" applyAlignment="1">
      <alignment vertical="top"/>
    </xf>
    <xf numFmtId="0" fontId="708" fillId="0" borderId="0" xfId="2" applyFont="1" applyFill="1"/>
    <xf numFmtId="0" fontId="702" fillId="16" borderId="1" xfId="2" applyFill="1" applyBorder="1" applyAlignment="1">
      <alignment vertical="top"/>
    </xf>
    <xf numFmtId="0" fontId="702" fillId="16" borderId="1" xfId="4" applyFill="1" applyBorder="1"/>
    <xf numFmtId="0" fontId="0" fillId="16" borderId="1" xfId="0" applyFill="1" applyBorder="1"/>
    <xf numFmtId="0" fontId="702" fillId="16" borderId="1" xfId="8" applyFill="1" applyBorder="1"/>
    <xf numFmtId="0" fontId="702" fillId="16" borderId="1" xfId="10" applyFill="1" applyBorder="1"/>
    <xf numFmtId="0" fontId="702" fillId="16" borderId="1" xfId="12" applyFill="1" applyBorder="1"/>
    <xf numFmtId="0" fontId="702" fillId="16" borderId="1" xfId="41" applyFill="1" applyBorder="1"/>
    <xf numFmtId="0" fontId="702" fillId="16" borderId="1" xfId="43" applyFill="1" applyBorder="1"/>
    <xf numFmtId="0" fontId="702" fillId="16" borderId="1" xfId="45" applyFill="1" applyBorder="1"/>
    <xf numFmtId="0" fontId="702" fillId="16" borderId="1" xfId="48" applyFill="1" applyBorder="1"/>
    <xf numFmtId="0" fontId="702" fillId="16" borderId="1" xfId="51" applyFill="1" applyBorder="1"/>
    <xf numFmtId="0" fontId="702" fillId="16" borderId="1" xfId="54" applyFill="1" applyBorder="1"/>
    <xf numFmtId="0" fontId="702" fillId="16" borderId="1" xfId="56" applyFill="1" applyBorder="1"/>
    <xf numFmtId="0" fontId="702" fillId="16" borderId="1" xfId="58" applyFill="1" applyBorder="1"/>
    <xf numFmtId="0" fontId="702" fillId="16" borderId="1" xfId="60" applyFill="1" applyBorder="1"/>
    <xf numFmtId="0" fontId="702" fillId="16" borderId="1" xfId="62" applyFill="1" applyBorder="1"/>
    <xf numFmtId="0" fontId="702" fillId="16" borderId="1" xfId="64" applyFill="1" applyBorder="1"/>
    <xf numFmtId="0" fontId="702" fillId="16" borderId="1" xfId="66" applyFill="1" applyBorder="1"/>
    <xf numFmtId="0" fontId="702" fillId="16" borderId="1" xfId="68" applyFill="1" applyBorder="1"/>
    <xf numFmtId="0" fontId="702" fillId="16" borderId="1" xfId="70" applyFill="1" applyBorder="1"/>
    <xf numFmtId="0" fontId="702" fillId="16" borderId="1" xfId="72" applyFill="1" applyBorder="1"/>
    <xf numFmtId="0" fontId="702" fillId="16" borderId="1" xfId="74" applyFill="1" applyBorder="1"/>
    <xf numFmtId="0" fontId="702" fillId="16" borderId="1" xfId="76" applyFill="1" applyBorder="1"/>
    <xf numFmtId="0" fontId="702" fillId="16" borderId="1" xfId="78" applyFill="1" applyBorder="1"/>
    <xf numFmtId="0" fontId="702" fillId="16" borderId="1" xfId="80" applyFill="1" applyBorder="1"/>
    <xf numFmtId="0" fontId="702" fillId="16" borderId="1" xfId="82" applyFill="1" applyBorder="1"/>
    <xf numFmtId="0" fontId="702" fillId="16" borderId="1" xfId="84" applyFill="1" applyBorder="1"/>
    <xf numFmtId="0" fontId="702" fillId="16" borderId="1" xfId="86" applyFill="1" applyBorder="1"/>
    <xf numFmtId="0" fontId="702" fillId="16" borderId="1" xfId="88" applyFill="1" applyBorder="1"/>
    <xf numFmtId="0" fontId="702" fillId="16" borderId="1" xfId="90" applyFill="1" applyBorder="1"/>
    <xf numFmtId="0" fontId="702" fillId="16" borderId="1" xfId="92" applyFill="1" applyBorder="1"/>
    <xf numFmtId="0" fontId="702" fillId="16" borderId="1" xfId="94" applyFill="1" applyBorder="1"/>
    <xf numFmtId="0" fontId="702" fillId="16" borderId="1" xfId="96" applyFill="1" applyBorder="1"/>
    <xf numFmtId="0" fontId="702" fillId="16" borderId="1" xfId="98" applyFill="1" applyBorder="1"/>
    <xf numFmtId="0" fontId="702" fillId="16" borderId="1" xfId="100" applyFill="1" applyBorder="1"/>
    <xf numFmtId="0" fontId="702" fillId="16" borderId="1" xfId="102" applyFill="1" applyBorder="1"/>
    <xf numFmtId="0" fontId="702" fillId="16" borderId="1" xfId="104" applyFill="1" applyBorder="1"/>
    <xf numFmtId="0" fontId="702" fillId="16" borderId="1" xfId="106" applyFill="1" applyBorder="1"/>
    <xf numFmtId="0" fontId="702" fillId="16" borderId="1" xfId="109" applyFill="1" applyBorder="1"/>
    <xf numFmtId="0" fontId="702" fillId="16" borderId="1" xfId="111" applyFill="1" applyBorder="1"/>
    <xf numFmtId="0" fontId="702" fillId="16" borderId="1" xfId="113" applyFill="1" applyBorder="1"/>
    <xf numFmtId="0" fontId="702" fillId="16" borderId="1" xfId="115" applyFill="1" applyBorder="1"/>
    <xf numFmtId="0" fontId="702" fillId="16" borderId="1" xfId="117" applyFill="1" applyBorder="1"/>
    <xf numFmtId="0" fontId="702" fillId="16" borderId="1" xfId="119" applyFill="1" applyBorder="1"/>
    <xf numFmtId="0" fontId="702" fillId="16" borderId="1" xfId="121" applyFill="1" applyBorder="1"/>
    <xf numFmtId="0" fontId="702" fillId="16" borderId="1" xfId="123" applyFill="1" applyBorder="1"/>
    <xf numFmtId="0" fontId="702" fillId="16" borderId="1" xfId="125" applyFill="1" applyBorder="1"/>
    <xf numFmtId="0" fontId="702" fillId="16" borderId="1" xfId="127" applyFill="1" applyBorder="1"/>
    <xf numFmtId="0" fontId="702" fillId="16" borderId="1" xfId="129" applyFill="1" applyBorder="1"/>
    <xf numFmtId="0" fontId="702" fillId="16" borderId="1" xfId="131" applyFill="1" applyBorder="1"/>
    <xf numFmtId="0" fontId="702" fillId="16" borderId="1" xfId="133" applyFill="1" applyBorder="1"/>
    <xf numFmtId="0" fontId="702" fillId="16" borderId="1" xfId="135" applyFill="1" applyBorder="1"/>
    <xf numFmtId="0" fontId="702" fillId="16" borderId="1" xfId="137" applyFill="1" applyBorder="1"/>
    <xf numFmtId="0" fontId="702" fillId="16" borderId="1" xfId="139" applyFill="1" applyBorder="1"/>
    <xf numFmtId="0" fontId="702" fillId="16" borderId="1" xfId="141" applyFill="1" applyBorder="1"/>
    <xf numFmtId="0" fontId="702" fillId="16" borderId="1" xfId="143" applyFill="1" applyBorder="1"/>
    <xf numFmtId="0" fontId="702" fillId="16" borderId="1" xfId="145" applyFill="1" applyBorder="1"/>
    <xf numFmtId="0" fontId="702" fillId="16" borderId="1" xfId="147" applyFill="1" applyBorder="1"/>
    <xf numFmtId="0" fontId="702" fillId="16" borderId="1" xfId="2" applyFill="1" applyBorder="1" applyAlignment="1">
      <alignment horizontal="right" vertical="top"/>
    </xf>
    <xf numFmtId="10" fontId="702" fillId="16" borderId="1" xfId="5" applyNumberFormat="1" applyFont="1" applyFill="1" applyBorder="1"/>
    <xf numFmtId="10" fontId="702" fillId="10" borderId="1" xfId="5" applyNumberFormat="1" applyFont="1" applyFill="1" applyBorder="1"/>
    <xf numFmtId="10" fontId="0" fillId="16" borderId="1" xfId="5" applyNumberFormat="1" applyFont="1" applyFill="1" applyBorder="1"/>
    <xf numFmtId="10" fontId="0" fillId="10" borderId="1" xfId="5" applyNumberFormat="1" applyFont="1" applyFill="1" applyBorder="1"/>
    <xf numFmtId="10" fontId="702" fillId="16" borderId="1" xfId="9" applyNumberFormat="1" applyFont="1" applyFill="1" applyBorder="1"/>
    <xf numFmtId="10" fontId="702" fillId="16" borderId="1" xfId="11" applyNumberFormat="1" applyFont="1" applyFill="1" applyBorder="1"/>
    <xf numFmtId="10" fontId="702" fillId="10" borderId="1" xfId="11" applyNumberFormat="1" applyFont="1" applyFill="1" applyBorder="1"/>
    <xf numFmtId="10" fontId="702" fillId="16" borderId="1" xfId="13" applyNumberFormat="1" applyFont="1" applyFill="1" applyBorder="1"/>
    <xf numFmtId="10" fontId="0" fillId="16" borderId="1" xfId="149" applyNumberFormat="1" applyFont="1" applyFill="1" applyBorder="1"/>
    <xf numFmtId="10" fontId="0" fillId="10" borderId="1" xfId="149" applyNumberFormat="1" applyFont="1" applyFill="1" applyBorder="1"/>
    <xf numFmtId="10" fontId="702" fillId="16" borderId="1" xfId="42" applyNumberFormat="1" applyFont="1" applyFill="1" applyBorder="1"/>
    <xf numFmtId="10" fontId="702" fillId="10" borderId="1" xfId="44" applyNumberFormat="1" applyFont="1" applyFill="1" applyBorder="1"/>
    <xf numFmtId="10" fontId="702" fillId="16" borderId="1" xfId="44" applyNumberFormat="1" applyFont="1" applyFill="1" applyBorder="1"/>
    <xf numFmtId="10" fontId="702" fillId="16" borderId="1" xfId="46" applyNumberFormat="1" applyFont="1" applyFill="1" applyBorder="1"/>
    <xf numFmtId="10" fontId="702" fillId="16" borderId="1" xfId="49" applyNumberFormat="1" applyFont="1" applyFill="1" applyBorder="1"/>
    <xf numFmtId="10" fontId="702" fillId="10" borderId="1" xfId="49" applyNumberFormat="1" applyFont="1" applyFill="1" applyBorder="1"/>
    <xf numFmtId="10" fontId="702" fillId="16" borderId="1" xfId="52" applyNumberFormat="1" applyFont="1" applyFill="1" applyBorder="1"/>
    <xf numFmtId="10" fontId="702" fillId="16" borderId="1" xfId="55" applyNumberFormat="1" applyFont="1" applyFill="1" applyBorder="1"/>
    <xf numFmtId="10" fontId="702" fillId="16" borderId="1" xfId="57" applyNumberFormat="1" applyFont="1" applyFill="1" applyBorder="1"/>
    <xf numFmtId="10" fontId="702" fillId="10" borderId="1" xfId="57" applyNumberFormat="1" applyFont="1" applyFill="1" applyBorder="1"/>
    <xf numFmtId="10" fontId="702" fillId="16" borderId="1" xfId="59" applyNumberFormat="1" applyFont="1" applyFill="1" applyBorder="1"/>
    <xf numFmtId="10" fontId="702" fillId="16" borderId="1" xfId="61" applyNumberFormat="1" applyFont="1" applyFill="1" applyBorder="1"/>
    <xf numFmtId="10" fontId="702" fillId="16" borderId="1" xfId="63" applyNumberFormat="1" applyFont="1" applyFill="1" applyBorder="1"/>
    <xf numFmtId="10" fontId="702" fillId="16" borderId="1" xfId="65" applyNumberFormat="1" applyFont="1" applyFill="1" applyBorder="1"/>
    <xf numFmtId="10" fontId="702" fillId="16" borderId="1" xfId="67" applyNumberFormat="1" applyFont="1" applyFill="1" applyBorder="1"/>
    <xf numFmtId="10" fontId="702" fillId="16" borderId="1" xfId="69" applyNumberFormat="1" applyFont="1" applyFill="1" applyBorder="1"/>
    <xf numFmtId="10" fontId="702" fillId="16" borderId="1" xfId="71" applyNumberFormat="1" applyFont="1" applyFill="1" applyBorder="1"/>
    <xf numFmtId="10" fontId="702" fillId="10" borderId="1" xfId="71" applyNumberFormat="1" applyFont="1" applyFill="1" applyBorder="1"/>
    <xf numFmtId="10" fontId="702" fillId="16" borderId="1" xfId="73" applyNumberFormat="1" applyFont="1" applyFill="1" applyBorder="1"/>
    <xf numFmtId="10" fontId="702" fillId="16" borderId="1" xfId="75" applyNumberFormat="1" applyFont="1" applyFill="1" applyBorder="1"/>
    <xf numFmtId="10" fontId="702" fillId="16" borderId="1" xfId="77" applyNumberFormat="1" applyFont="1" applyFill="1" applyBorder="1"/>
    <xf numFmtId="10" fontId="702" fillId="16" borderId="1" xfId="79" applyNumberFormat="1" applyFont="1" applyFill="1" applyBorder="1"/>
    <xf numFmtId="10" fontId="702" fillId="16" borderId="1" xfId="81" applyNumberFormat="1" applyFont="1" applyFill="1" applyBorder="1"/>
    <xf numFmtId="10" fontId="702" fillId="16" borderId="1" xfId="83" applyNumberFormat="1" applyFont="1" applyFill="1" applyBorder="1"/>
    <xf numFmtId="10" fontId="702" fillId="16" borderId="1" xfId="85" applyNumberFormat="1" applyFont="1" applyFill="1" applyBorder="1"/>
    <xf numFmtId="10" fontId="702" fillId="16" borderId="1" xfId="87" applyNumberFormat="1" applyFont="1" applyFill="1" applyBorder="1"/>
    <xf numFmtId="10" fontId="702" fillId="16" borderId="1" xfId="89" applyNumberFormat="1" applyFont="1" applyFill="1" applyBorder="1"/>
    <xf numFmtId="10" fontId="702" fillId="10" borderId="1" xfId="89" applyNumberFormat="1" applyFont="1" applyFill="1" applyBorder="1"/>
    <xf numFmtId="10" fontId="702" fillId="16" borderId="1" xfId="91" applyNumberFormat="1" applyFont="1" applyFill="1" applyBorder="1"/>
    <xf numFmtId="10" fontId="702" fillId="16" borderId="1" xfId="93" applyNumberFormat="1" applyFont="1" applyFill="1" applyBorder="1"/>
    <xf numFmtId="10" fontId="702" fillId="16" borderId="1" xfId="95" applyNumberFormat="1" applyFont="1" applyFill="1" applyBorder="1"/>
    <xf numFmtId="10" fontId="702" fillId="16" borderId="1" xfId="97" applyNumberFormat="1" applyFont="1" applyFill="1" applyBorder="1"/>
    <xf numFmtId="10" fontId="702" fillId="10" borderId="1" xfId="97" applyNumberFormat="1" applyFont="1" applyFill="1" applyBorder="1"/>
    <xf numFmtId="10" fontId="702" fillId="16" borderId="1" xfId="99" applyNumberFormat="1" applyFont="1" applyFill="1" applyBorder="1"/>
    <xf numFmtId="10" fontId="702" fillId="16" borderId="1" xfId="101" applyNumberFormat="1" applyFont="1" applyFill="1" applyBorder="1"/>
    <xf numFmtId="10" fontId="702" fillId="16" borderId="1" xfId="103" applyNumberFormat="1" applyFont="1" applyFill="1" applyBorder="1"/>
    <xf numFmtId="10" fontId="702" fillId="10" borderId="1" xfId="103" applyNumberFormat="1" applyFont="1" applyFill="1" applyBorder="1"/>
    <xf numFmtId="10" fontId="702" fillId="16" borderId="1" xfId="105" applyNumberFormat="1" applyFont="1" applyFill="1" applyBorder="1"/>
    <xf numFmtId="10" fontId="702" fillId="16" borderId="1" xfId="107" applyNumberFormat="1" applyFont="1" applyFill="1" applyBorder="1"/>
    <xf numFmtId="10" fontId="702" fillId="16" borderId="1" xfId="110" applyNumberFormat="1" applyFont="1" applyFill="1" applyBorder="1"/>
    <xf numFmtId="10" fontId="702" fillId="10" borderId="1" xfId="110" applyNumberFormat="1" applyFont="1" applyFill="1" applyBorder="1"/>
    <xf numFmtId="10" fontId="702" fillId="16" borderId="1" xfId="112" applyNumberFormat="1" applyFont="1" applyFill="1" applyBorder="1"/>
    <xf numFmtId="10" fontId="702" fillId="16" borderId="1" xfId="114" applyNumberFormat="1" applyFont="1" applyFill="1" applyBorder="1"/>
    <xf numFmtId="10" fontId="702" fillId="16" borderId="1" xfId="116" applyNumberFormat="1" applyFont="1" applyFill="1" applyBorder="1"/>
    <xf numFmtId="10" fontId="702" fillId="16" borderId="1" xfId="118" applyNumberFormat="1" applyFont="1" applyFill="1" applyBorder="1"/>
    <xf numFmtId="10" fontId="702" fillId="10" borderId="1" xfId="118" applyNumberFormat="1" applyFont="1" applyFill="1" applyBorder="1"/>
    <xf numFmtId="10" fontId="702" fillId="16" borderId="1" xfId="120" applyNumberFormat="1" applyFont="1" applyFill="1" applyBorder="1"/>
    <xf numFmtId="10" fontId="702" fillId="16" borderId="1" xfId="122" applyNumberFormat="1" applyFont="1" applyFill="1" applyBorder="1"/>
    <xf numFmtId="10" fontId="702" fillId="16" borderId="1" xfId="124" applyNumberFormat="1" applyFont="1" applyFill="1" applyBorder="1"/>
    <xf numFmtId="10" fontId="702" fillId="16" borderId="1" xfId="126" applyNumberFormat="1" applyFont="1" applyFill="1" applyBorder="1"/>
    <xf numFmtId="10" fontId="702" fillId="16" borderId="1" xfId="128" applyNumberFormat="1" applyFont="1" applyFill="1" applyBorder="1"/>
    <xf numFmtId="10" fontId="702" fillId="16" borderId="1" xfId="130" applyNumberFormat="1" applyFont="1" applyFill="1" applyBorder="1"/>
    <xf numFmtId="10" fontId="702" fillId="10" borderId="1" xfId="130" applyNumberFormat="1" applyFont="1" applyFill="1" applyBorder="1"/>
    <xf numFmtId="10" fontId="702" fillId="16" borderId="1" xfId="132" applyNumberFormat="1" applyFont="1" applyFill="1" applyBorder="1"/>
    <xf numFmtId="10" fontId="702" fillId="16" borderId="1" xfId="134" applyNumberFormat="1" applyFont="1" applyFill="1" applyBorder="1"/>
    <xf numFmtId="10" fontId="702" fillId="16" borderId="1" xfId="136" applyNumberFormat="1" applyFont="1" applyFill="1" applyBorder="1"/>
    <xf numFmtId="10" fontId="702" fillId="10" borderId="1" xfId="136" applyNumberFormat="1" applyFont="1" applyFill="1" applyBorder="1"/>
    <xf numFmtId="10" fontId="702" fillId="16" borderId="1" xfId="138" applyNumberFormat="1" applyFont="1" applyFill="1" applyBorder="1"/>
    <xf numFmtId="10" fontId="702" fillId="16" borderId="1" xfId="140" applyNumberFormat="1" applyFont="1" applyFill="1" applyBorder="1"/>
    <xf numFmtId="10" fontId="702" fillId="16" borderId="1" xfId="142" applyNumberFormat="1" applyFont="1" applyFill="1" applyBorder="1"/>
    <xf numFmtId="10" fontId="702" fillId="16" borderId="1" xfId="144" applyNumberFormat="1" applyFont="1" applyFill="1" applyBorder="1"/>
    <xf numFmtId="10" fontId="702" fillId="10" borderId="1" xfId="144" applyNumberFormat="1" applyFont="1" applyFill="1" applyBorder="1"/>
    <xf numFmtId="10" fontId="702" fillId="16" borderId="1" xfId="146" applyNumberFormat="1" applyFont="1" applyFill="1" applyBorder="1"/>
    <xf numFmtId="10" fontId="702" fillId="16" borderId="1" xfId="148" applyNumberFormat="1" applyFont="1" applyFill="1" applyBorder="1"/>
    <xf numFmtId="1" fontId="702" fillId="16" borderId="1" xfId="4" applyNumberFormat="1" applyFill="1" applyBorder="1"/>
    <xf numFmtId="1" fontId="702" fillId="10" borderId="1" xfId="4" applyNumberFormat="1" applyFill="1" applyBorder="1"/>
    <xf numFmtId="1" fontId="0" fillId="16" borderId="1" xfId="0" applyNumberFormat="1" applyFill="1" applyBorder="1"/>
    <xf numFmtId="1" fontId="0" fillId="10" borderId="1" xfId="0" applyNumberFormat="1" applyFill="1" applyBorder="1"/>
    <xf numFmtId="1" fontId="702" fillId="16" borderId="1" xfId="8" applyNumberFormat="1" applyFill="1" applyBorder="1"/>
    <xf numFmtId="1" fontId="702" fillId="16" borderId="1" xfId="10" applyNumberFormat="1" applyFill="1" applyBorder="1"/>
    <xf numFmtId="1" fontId="702" fillId="10" borderId="1" xfId="10" applyNumberFormat="1" applyFill="1" applyBorder="1"/>
    <xf numFmtId="1" fontId="702" fillId="16" borderId="1" xfId="12" applyNumberFormat="1" applyFill="1" applyBorder="1"/>
    <xf numFmtId="1" fontId="702" fillId="16" borderId="1" xfId="41" applyNumberFormat="1" applyFill="1" applyBorder="1"/>
    <xf numFmtId="1" fontId="702" fillId="10" borderId="1" xfId="43" applyNumberFormat="1" applyFill="1" applyBorder="1"/>
    <xf numFmtId="1" fontId="702" fillId="16" borderId="1" xfId="43" applyNumberFormat="1" applyFill="1" applyBorder="1"/>
    <xf numFmtId="1" fontId="702" fillId="16" borderId="1" xfId="45" applyNumberFormat="1" applyFill="1" applyBorder="1"/>
    <xf numFmtId="1" fontId="702" fillId="16" borderId="1" xfId="48" applyNumberFormat="1" applyFill="1" applyBorder="1"/>
    <xf numFmtId="1" fontId="702" fillId="10" borderId="1" xfId="48" applyNumberFormat="1" applyFill="1" applyBorder="1"/>
    <xf numFmtId="1" fontId="702" fillId="16" borderId="1" xfId="51" applyNumberFormat="1" applyFill="1" applyBorder="1"/>
    <xf numFmtId="1" fontId="702" fillId="16" borderId="1" xfId="54" applyNumberFormat="1" applyFill="1" applyBorder="1"/>
    <xf numFmtId="1" fontId="702" fillId="16" borderId="1" xfId="56" applyNumberFormat="1" applyFill="1" applyBorder="1"/>
    <xf numFmtId="1" fontId="702" fillId="10" borderId="1" xfId="56" applyNumberFormat="1" applyFill="1" applyBorder="1"/>
    <xf numFmtId="1" fontId="702" fillId="16" borderId="1" xfId="58" applyNumberFormat="1" applyFill="1" applyBorder="1"/>
    <xf numFmtId="1" fontId="702" fillId="16" borderId="1" xfId="60" applyNumberFormat="1" applyFill="1" applyBorder="1"/>
    <xf numFmtId="1" fontId="702" fillId="16" borderId="1" xfId="62" applyNumberFormat="1" applyFill="1" applyBorder="1"/>
    <xf numFmtId="1" fontId="702" fillId="16" borderId="1" xfId="64" applyNumberFormat="1" applyFill="1" applyBorder="1"/>
    <xf numFmtId="1" fontId="702" fillId="16" borderId="1" xfId="66" applyNumberFormat="1" applyFill="1" applyBorder="1"/>
    <xf numFmtId="1" fontId="702" fillId="16" borderId="1" xfId="68" applyNumberFormat="1" applyFill="1" applyBorder="1"/>
    <xf numFmtId="1" fontId="702" fillId="16" borderId="1" xfId="70" applyNumberFormat="1" applyFill="1" applyBorder="1"/>
    <xf numFmtId="1" fontId="702" fillId="10" borderId="1" xfId="70" applyNumberFormat="1" applyFill="1" applyBorder="1"/>
    <xf numFmtId="1" fontId="702" fillId="16" borderId="1" xfId="72" applyNumberFormat="1" applyFill="1" applyBorder="1"/>
    <xf numFmtId="1" fontId="702" fillId="16" borderId="1" xfId="74" applyNumberFormat="1" applyFill="1" applyBorder="1"/>
    <xf numFmtId="1" fontId="702" fillId="16" borderId="1" xfId="76" applyNumberFormat="1" applyFill="1" applyBorder="1"/>
    <xf numFmtId="1" fontId="702" fillId="16" borderId="1" xfId="78" applyNumberFormat="1" applyFill="1" applyBorder="1"/>
    <xf numFmtId="1" fontId="702" fillId="16" borderId="1" xfId="80" applyNumberFormat="1" applyFill="1" applyBorder="1"/>
    <xf numFmtId="1" fontId="702" fillId="16" borderId="1" xfId="82" applyNumberFormat="1" applyFill="1" applyBorder="1"/>
    <xf numFmtId="1" fontId="702" fillId="16" borderId="1" xfId="84" applyNumberFormat="1" applyFill="1" applyBorder="1"/>
    <xf numFmtId="1" fontId="702" fillId="16" borderId="1" xfId="86" applyNumberFormat="1" applyFill="1" applyBorder="1"/>
    <xf numFmtId="1" fontId="702" fillId="16" borderId="1" xfId="88" applyNumberFormat="1" applyFill="1" applyBorder="1"/>
    <xf numFmtId="1" fontId="702" fillId="10" borderId="1" xfId="88" applyNumberFormat="1" applyFill="1" applyBorder="1"/>
    <xf numFmtId="1" fontId="702" fillId="16" borderId="1" xfId="90" applyNumberFormat="1" applyFill="1" applyBorder="1"/>
    <xf numFmtId="1" fontId="702" fillId="16" borderId="1" xfId="92" applyNumberFormat="1" applyFill="1" applyBorder="1"/>
    <xf numFmtId="1" fontId="702" fillId="16" borderId="1" xfId="94" applyNumberFormat="1" applyFill="1" applyBorder="1"/>
    <xf numFmtId="1" fontId="702" fillId="16" borderId="1" xfId="96" applyNumberFormat="1" applyFill="1" applyBorder="1"/>
    <xf numFmtId="1" fontId="702" fillId="10" borderId="1" xfId="96" applyNumberFormat="1" applyFill="1" applyBorder="1"/>
    <xf numFmtId="1" fontId="702" fillId="16" borderId="1" xfId="98" applyNumberFormat="1" applyFill="1" applyBorder="1"/>
    <xf numFmtId="1" fontId="702" fillId="16" borderId="1" xfId="100" applyNumberFormat="1" applyFill="1" applyBorder="1"/>
    <xf numFmtId="1" fontId="702" fillId="16" borderId="1" xfId="102" applyNumberFormat="1" applyFill="1" applyBorder="1"/>
    <xf numFmtId="1" fontId="702" fillId="10" borderId="1" xfId="102" applyNumberFormat="1" applyFill="1" applyBorder="1"/>
    <xf numFmtId="1" fontId="702" fillId="16" borderId="1" xfId="104" applyNumberFormat="1" applyFill="1" applyBorder="1"/>
    <xf numFmtId="1" fontId="702" fillId="16" borderId="1" xfId="106" applyNumberFormat="1" applyFill="1" applyBorder="1"/>
    <xf numFmtId="1" fontId="702" fillId="16" borderId="1" xfId="109" applyNumberFormat="1" applyFill="1" applyBorder="1"/>
    <xf numFmtId="1" fontId="702" fillId="10" borderId="1" xfId="109" applyNumberFormat="1" applyFill="1" applyBorder="1"/>
    <xf numFmtId="1" fontId="702" fillId="16" borderId="1" xfId="111" applyNumberFormat="1" applyFill="1" applyBorder="1"/>
    <xf numFmtId="1" fontId="702" fillId="16" borderId="1" xfId="113" applyNumberFormat="1" applyFill="1" applyBorder="1"/>
    <xf numFmtId="1" fontId="702" fillId="16" borderId="1" xfId="115" applyNumberFormat="1" applyFill="1" applyBorder="1"/>
    <xf numFmtId="1" fontId="702" fillId="16" borderId="1" xfId="117" applyNumberFormat="1" applyFill="1" applyBorder="1"/>
    <xf numFmtId="1" fontId="702" fillId="10" borderId="1" xfId="117" applyNumberFormat="1" applyFill="1" applyBorder="1"/>
    <xf numFmtId="1" fontId="702" fillId="16" borderId="1" xfId="119" applyNumberFormat="1" applyFill="1" applyBorder="1"/>
    <xf numFmtId="1" fontId="702" fillId="16" borderId="1" xfId="121" applyNumberFormat="1" applyFill="1" applyBorder="1"/>
    <xf numFmtId="1" fontId="702" fillId="16" borderId="1" xfId="123" applyNumberFormat="1" applyFill="1" applyBorder="1"/>
    <xf numFmtId="1" fontId="702" fillId="16" borderId="1" xfId="125" applyNumberFormat="1" applyFill="1" applyBorder="1"/>
    <xf numFmtId="1" fontId="702" fillId="16" borderId="1" xfId="127" applyNumberFormat="1" applyFill="1" applyBorder="1"/>
    <xf numFmtId="1" fontId="702" fillId="16" borderId="1" xfId="129" applyNumberFormat="1" applyFill="1" applyBorder="1"/>
    <xf numFmtId="1" fontId="702" fillId="10" borderId="1" xfId="129" applyNumberFormat="1" applyFill="1" applyBorder="1"/>
    <xf numFmtId="1" fontId="702" fillId="16" borderId="1" xfId="131" applyNumberFormat="1" applyFill="1" applyBorder="1"/>
    <xf numFmtId="1" fontId="702" fillId="16" borderId="1" xfId="133" applyNumberFormat="1" applyFill="1" applyBorder="1"/>
    <xf numFmtId="1" fontId="702" fillId="16" borderId="1" xfId="135" applyNumberFormat="1" applyFill="1" applyBorder="1"/>
    <xf numFmtId="1" fontId="702" fillId="10" borderId="1" xfId="135" applyNumberFormat="1" applyFill="1" applyBorder="1"/>
    <xf numFmtId="1" fontId="702" fillId="16" borderId="1" xfId="137" applyNumberFormat="1" applyFill="1" applyBorder="1"/>
    <xf numFmtId="1" fontId="702" fillId="16" borderId="1" xfId="139" applyNumberFormat="1" applyFill="1" applyBorder="1"/>
    <xf numFmtId="1" fontId="702" fillId="16" borderId="1" xfId="141" applyNumberFormat="1" applyFill="1" applyBorder="1"/>
    <xf numFmtId="1" fontId="702" fillId="16" borderId="1" xfId="143" applyNumberFormat="1" applyFill="1" applyBorder="1"/>
    <xf numFmtId="1" fontId="702" fillId="10" borderId="1" xfId="143" applyNumberFormat="1" applyFill="1" applyBorder="1"/>
    <xf numFmtId="1" fontId="702" fillId="16" borderId="1" xfId="145" applyNumberFormat="1" applyFill="1" applyBorder="1"/>
    <xf numFmtId="1" fontId="702" fillId="16" borderId="1" xfId="147" applyNumberFormat="1" applyFill="1" applyBorder="1"/>
    <xf numFmtId="9" fontId="706" fillId="14" borderId="1" xfId="4" applyNumberFormat="1" applyFont="1" applyFill="1" applyBorder="1" applyAlignment="1">
      <alignment vertical="top"/>
    </xf>
    <xf numFmtId="0" fontId="706" fillId="14" borderId="1" xfId="4" applyNumberFormat="1" applyFont="1" applyFill="1" applyBorder="1" applyAlignment="1">
      <alignment vertical="top"/>
    </xf>
    <xf numFmtId="10" fontId="706" fillId="14" borderId="1" xfId="4" applyNumberFormat="1" applyFont="1" applyFill="1" applyBorder="1" applyAlignment="1">
      <alignment vertical="top"/>
    </xf>
    <xf numFmtId="10" fontId="706" fillId="14" borderId="1" xfId="0" applyNumberFormat="1" applyFont="1" applyFill="1" applyBorder="1" applyAlignment="1">
      <alignment vertical="top"/>
    </xf>
    <xf numFmtId="0" fontId="706" fillId="14" borderId="1" xfId="0" applyNumberFormat="1" applyFont="1" applyFill="1" applyBorder="1" applyAlignment="1">
      <alignment vertical="top"/>
    </xf>
    <xf numFmtId="10" fontId="706" fillId="14" borderId="1" xfId="8" applyNumberFormat="1" applyFont="1" applyFill="1" applyBorder="1" applyAlignment="1">
      <alignment vertical="top"/>
    </xf>
    <xf numFmtId="10" fontId="706" fillId="14" borderId="1" xfId="10" applyNumberFormat="1" applyFont="1" applyFill="1" applyBorder="1" applyAlignment="1">
      <alignment vertical="top"/>
    </xf>
    <xf numFmtId="0" fontId="706" fillId="14" borderId="1" xfId="10" applyNumberFormat="1" applyFont="1" applyFill="1" applyBorder="1" applyAlignment="1">
      <alignment vertical="top"/>
    </xf>
    <xf numFmtId="10" fontId="706" fillId="14" borderId="1" xfId="12" applyNumberFormat="1" applyFont="1" applyFill="1" applyBorder="1" applyAlignment="1">
      <alignment vertical="top"/>
    </xf>
    <xf numFmtId="10" fontId="706" fillId="14" borderId="1" xfId="41" applyNumberFormat="1" applyFont="1" applyFill="1" applyBorder="1" applyAlignment="1">
      <alignment vertical="top"/>
    </xf>
    <xf numFmtId="0" fontId="706" fillId="14" borderId="1" xfId="43" applyNumberFormat="1" applyFont="1" applyFill="1" applyBorder="1" applyAlignment="1">
      <alignment vertical="top"/>
    </xf>
    <xf numFmtId="10" fontId="706" fillId="14" borderId="1" xfId="43" applyNumberFormat="1" applyFont="1" applyFill="1" applyBorder="1" applyAlignment="1">
      <alignment vertical="top"/>
    </xf>
    <xf numFmtId="10" fontId="706" fillId="14" borderId="1" xfId="45" applyNumberFormat="1" applyFont="1" applyFill="1" applyBorder="1" applyAlignment="1">
      <alignment vertical="top"/>
    </xf>
    <xf numFmtId="10" fontId="706" fillId="14" borderId="1" xfId="48" applyNumberFormat="1" applyFont="1" applyFill="1" applyBorder="1" applyAlignment="1">
      <alignment vertical="top"/>
    </xf>
    <xf numFmtId="0" fontId="706" fillId="14" borderId="1" xfId="48" applyNumberFormat="1" applyFont="1" applyFill="1" applyBorder="1" applyAlignment="1">
      <alignment vertical="top"/>
    </xf>
    <xf numFmtId="10" fontId="706" fillId="14" borderId="1" xfId="51" applyNumberFormat="1" applyFont="1" applyFill="1" applyBorder="1" applyAlignment="1">
      <alignment vertical="top"/>
    </xf>
    <xf numFmtId="10" fontId="706" fillId="14" borderId="1" xfId="54" applyNumberFormat="1" applyFont="1" applyFill="1" applyBorder="1" applyAlignment="1">
      <alignment vertical="top"/>
    </xf>
    <xf numFmtId="10" fontId="706" fillId="14" borderId="1" xfId="56" applyNumberFormat="1" applyFont="1" applyFill="1" applyBorder="1" applyAlignment="1">
      <alignment vertical="top"/>
    </xf>
    <xf numFmtId="0" fontId="706" fillId="14" borderId="1" xfId="56" applyNumberFormat="1" applyFont="1" applyFill="1" applyBorder="1" applyAlignment="1">
      <alignment vertical="top"/>
    </xf>
    <xf numFmtId="10" fontId="706" fillId="14" borderId="1" xfId="58" applyNumberFormat="1" applyFont="1" applyFill="1" applyBorder="1" applyAlignment="1">
      <alignment vertical="top"/>
    </xf>
    <xf numFmtId="10" fontId="706" fillId="14" borderId="1" xfId="60" applyNumberFormat="1" applyFont="1" applyFill="1" applyBorder="1" applyAlignment="1">
      <alignment vertical="top"/>
    </xf>
    <xf numFmtId="10" fontId="706" fillId="14" borderId="1" xfId="62" applyNumberFormat="1" applyFont="1" applyFill="1" applyBorder="1" applyAlignment="1">
      <alignment vertical="top"/>
    </xf>
    <xf numFmtId="10" fontId="706" fillId="14" borderId="1" xfId="64" applyNumberFormat="1" applyFont="1" applyFill="1" applyBorder="1" applyAlignment="1">
      <alignment vertical="top"/>
    </xf>
    <xf numFmtId="10" fontId="706" fillId="14" borderId="1" xfId="66" applyNumberFormat="1" applyFont="1" applyFill="1" applyBorder="1" applyAlignment="1">
      <alignment vertical="top"/>
    </xf>
    <xf numFmtId="10" fontId="706" fillId="14" borderId="1" xfId="68" applyNumberFormat="1" applyFont="1" applyFill="1" applyBorder="1" applyAlignment="1">
      <alignment vertical="top"/>
    </xf>
    <xf numFmtId="10" fontId="706" fillId="14" borderId="1" xfId="70" applyNumberFormat="1" applyFont="1" applyFill="1" applyBorder="1" applyAlignment="1">
      <alignment vertical="top"/>
    </xf>
    <xf numFmtId="0" fontId="706" fillId="14" borderId="1" xfId="70" applyNumberFormat="1" applyFont="1" applyFill="1" applyBorder="1" applyAlignment="1">
      <alignment vertical="top"/>
    </xf>
    <xf numFmtId="10" fontId="706" fillId="14" borderId="1" xfId="72" applyNumberFormat="1" applyFont="1" applyFill="1" applyBorder="1" applyAlignment="1">
      <alignment vertical="top"/>
    </xf>
    <xf numFmtId="10" fontId="706" fillId="14" borderId="1" xfId="74" applyNumberFormat="1" applyFont="1" applyFill="1" applyBorder="1" applyAlignment="1">
      <alignment vertical="top"/>
    </xf>
    <xf numFmtId="10" fontId="706" fillId="14" borderId="1" xfId="76" applyNumberFormat="1" applyFont="1" applyFill="1" applyBorder="1" applyAlignment="1">
      <alignment vertical="top"/>
    </xf>
    <xf numFmtId="10" fontId="706" fillId="14" borderId="1" xfId="78" applyNumberFormat="1" applyFont="1" applyFill="1" applyBorder="1" applyAlignment="1">
      <alignment vertical="top"/>
    </xf>
    <xf numFmtId="10" fontId="706" fillId="14" borderId="1" xfId="80" applyNumberFormat="1" applyFont="1" applyFill="1" applyBorder="1" applyAlignment="1">
      <alignment vertical="top"/>
    </xf>
    <xf numFmtId="10" fontId="706" fillId="14" borderId="1" xfId="82" applyNumberFormat="1" applyFont="1" applyFill="1" applyBorder="1" applyAlignment="1">
      <alignment vertical="top"/>
    </xf>
    <xf numFmtId="10" fontId="706" fillId="14" borderId="1" xfId="84" applyNumberFormat="1" applyFont="1" applyFill="1" applyBorder="1" applyAlignment="1">
      <alignment vertical="top"/>
    </xf>
    <xf numFmtId="10" fontId="706" fillId="14" borderId="1" xfId="86" applyNumberFormat="1" applyFont="1" applyFill="1" applyBorder="1" applyAlignment="1">
      <alignment vertical="top"/>
    </xf>
    <xf numFmtId="10" fontId="706" fillId="14" borderId="1" xfId="88" applyNumberFormat="1" applyFont="1" applyFill="1" applyBorder="1" applyAlignment="1">
      <alignment vertical="top"/>
    </xf>
    <xf numFmtId="0" fontId="706" fillId="14" borderId="1" xfId="88" applyNumberFormat="1" applyFont="1" applyFill="1" applyBorder="1" applyAlignment="1">
      <alignment vertical="top"/>
    </xf>
    <xf numFmtId="10" fontId="706" fillId="14" borderId="1" xfId="90" applyNumberFormat="1" applyFont="1" applyFill="1" applyBorder="1" applyAlignment="1">
      <alignment vertical="top"/>
    </xf>
    <xf numFmtId="10" fontId="706" fillId="14" borderId="1" xfId="92" applyNumberFormat="1" applyFont="1" applyFill="1" applyBorder="1" applyAlignment="1">
      <alignment vertical="top"/>
    </xf>
    <xf numFmtId="10" fontId="706" fillId="14" borderId="1" xfId="94" applyNumberFormat="1" applyFont="1" applyFill="1" applyBorder="1" applyAlignment="1">
      <alignment vertical="top"/>
    </xf>
    <xf numFmtId="10" fontId="706" fillId="14" borderId="1" xfId="96" applyNumberFormat="1" applyFont="1" applyFill="1" applyBorder="1" applyAlignment="1">
      <alignment vertical="top"/>
    </xf>
    <xf numFmtId="0" fontId="706" fillId="14" borderId="1" xfId="96" applyNumberFormat="1" applyFont="1" applyFill="1" applyBorder="1" applyAlignment="1">
      <alignment vertical="top"/>
    </xf>
    <xf numFmtId="10" fontId="706" fillId="14" borderId="1" xfId="98" applyNumberFormat="1" applyFont="1" applyFill="1" applyBorder="1" applyAlignment="1">
      <alignment vertical="top"/>
    </xf>
    <xf numFmtId="10" fontId="706" fillId="14" borderId="1" xfId="100" applyNumberFormat="1" applyFont="1" applyFill="1" applyBorder="1" applyAlignment="1">
      <alignment vertical="top"/>
    </xf>
    <xf numFmtId="10" fontId="706" fillId="14" borderId="1" xfId="102" applyNumberFormat="1" applyFont="1" applyFill="1" applyBorder="1" applyAlignment="1">
      <alignment vertical="top"/>
    </xf>
    <xf numFmtId="0" fontId="706" fillId="14" borderId="1" xfId="102" applyNumberFormat="1" applyFont="1" applyFill="1" applyBorder="1" applyAlignment="1">
      <alignment vertical="top"/>
    </xf>
    <xf numFmtId="10" fontId="706" fillId="14" borderId="1" xfId="104" applyNumberFormat="1" applyFont="1" applyFill="1" applyBorder="1" applyAlignment="1">
      <alignment vertical="top"/>
    </xf>
    <xf numFmtId="10" fontId="706" fillId="14" borderId="1" xfId="106" applyNumberFormat="1" applyFont="1" applyFill="1" applyBorder="1" applyAlignment="1">
      <alignment vertical="top"/>
    </xf>
    <xf numFmtId="10" fontId="706" fillId="14" borderId="1" xfId="109" applyNumberFormat="1" applyFont="1" applyFill="1" applyBorder="1" applyAlignment="1">
      <alignment vertical="top"/>
    </xf>
    <xf numFmtId="0" fontId="706" fillId="14" borderId="1" xfId="109" applyNumberFormat="1" applyFont="1" applyFill="1" applyBorder="1" applyAlignment="1">
      <alignment vertical="top"/>
    </xf>
    <xf numFmtId="10" fontId="706" fillId="14" borderId="1" xfId="111" applyNumberFormat="1" applyFont="1" applyFill="1" applyBorder="1" applyAlignment="1">
      <alignment vertical="top"/>
    </xf>
    <xf numFmtId="10" fontId="706" fillId="14" borderId="1" xfId="113" applyNumberFormat="1" applyFont="1" applyFill="1" applyBorder="1" applyAlignment="1">
      <alignment vertical="top"/>
    </xf>
    <xf numFmtId="10" fontId="706" fillId="14" borderId="1" xfId="115" applyNumberFormat="1" applyFont="1" applyFill="1" applyBorder="1" applyAlignment="1">
      <alignment vertical="top"/>
    </xf>
    <xf numFmtId="10" fontId="706" fillId="14" borderId="1" xfId="117" applyNumberFormat="1" applyFont="1" applyFill="1" applyBorder="1" applyAlignment="1">
      <alignment vertical="top"/>
    </xf>
    <xf numFmtId="0" fontId="706" fillId="14" borderId="1" xfId="117" applyNumberFormat="1" applyFont="1" applyFill="1" applyBorder="1" applyAlignment="1">
      <alignment vertical="top"/>
    </xf>
    <xf numFmtId="10" fontId="706" fillId="14" borderId="1" xfId="119" applyNumberFormat="1" applyFont="1" applyFill="1" applyBorder="1" applyAlignment="1">
      <alignment vertical="top"/>
    </xf>
    <xf numFmtId="10" fontId="706" fillId="14" borderId="1" xfId="121" applyNumberFormat="1" applyFont="1" applyFill="1" applyBorder="1" applyAlignment="1">
      <alignment vertical="top"/>
    </xf>
    <xf numFmtId="10" fontId="706" fillId="14" borderId="1" xfId="123" applyNumberFormat="1" applyFont="1" applyFill="1" applyBorder="1" applyAlignment="1">
      <alignment vertical="top"/>
    </xf>
    <xf numFmtId="10" fontId="706" fillId="14" borderId="1" xfId="125" applyNumberFormat="1" applyFont="1" applyFill="1" applyBorder="1" applyAlignment="1">
      <alignment vertical="top"/>
    </xf>
    <xf numFmtId="10" fontId="706" fillId="14" borderId="1" xfId="127" applyNumberFormat="1" applyFont="1" applyFill="1" applyBorder="1" applyAlignment="1">
      <alignment vertical="top"/>
    </xf>
    <xf numFmtId="10" fontId="706" fillId="14" borderId="1" xfId="129" applyNumberFormat="1" applyFont="1" applyFill="1" applyBorder="1" applyAlignment="1">
      <alignment vertical="top"/>
    </xf>
    <xf numFmtId="0" fontId="706" fillId="14" borderId="1" xfId="129" applyNumberFormat="1" applyFont="1" applyFill="1" applyBorder="1" applyAlignment="1">
      <alignment vertical="top"/>
    </xf>
    <xf numFmtId="10" fontId="706" fillId="14" borderId="1" xfId="131" applyNumberFormat="1" applyFont="1" applyFill="1" applyBorder="1" applyAlignment="1">
      <alignment vertical="top"/>
    </xf>
    <xf numFmtId="10" fontId="706" fillId="14" borderId="1" xfId="133" applyNumberFormat="1" applyFont="1" applyFill="1" applyBorder="1" applyAlignment="1">
      <alignment vertical="top"/>
    </xf>
    <xf numFmtId="10" fontId="706" fillId="14" borderId="1" xfId="135" applyNumberFormat="1" applyFont="1" applyFill="1" applyBorder="1" applyAlignment="1">
      <alignment vertical="top"/>
    </xf>
    <xf numFmtId="0" fontId="706" fillId="14" borderId="1" xfId="135" applyNumberFormat="1" applyFont="1" applyFill="1" applyBorder="1" applyAlignment="1">
      <alignment vertical="top"/>
    </xf>
    <xf numFmtId="10" fontId="706" fillId="14" borderId="1" xfId="137" applyNumberFormat="1" applyFont="1" applyFill="1" applyBorder="1" applyAlignment="1">
      <alignment vertical="top"/>
    </xf>
    <xf numFmtId="10" fontId="706" fillId="14" borderId="1" xfId="139" applyNumberFormat="1" applyFont="1" applyFill="1" applyBorder="1" applyAlignment="1">
      <alignment vertical="top"/>
    </xf>
    <xf numFmtId="10" fontId="706" fillId="14" borderId="1" xfId="141" applyNumberFormat="1" applyFont="1" applyFill="1" applyBorder="1" applyAlignment="1">
      <alignment vertical="top"/>
    </xf>
    <xf numFmtId="10" fontId="706" fillId="14" borderId="1" xfId="143" applyNumberFormat="1" applyFont="1" applyFill="1" applyBorder="1" applyAlignment="1">
      <alignment vertical="top"/>
    </xf>
    <xf numFmtId="0" fontId="706" fillId="14" borderId="1" xfId="143" applyNumberFormat="1" applyFont="1" applyFill="1" applyBorder="1" applyAlignment="1">
      <alignment vertical="top"/>
    </xf>
    <xf numFmtId="10" fontId="706" fillId="14" borderId="1" xfId="145" applyNumberFormat="1" applyFont="1" applyFill="1" applyBorder="1" applyAlignment="1">
      <alignment vertical="top"/>
    </xf>
    <xf numFmtId="10" fontId="706" fillId="14" borderId="1" xfId="147" applyNumberFormat="1" applyFont="1" applyFill="1" applyBorder="1" applyAlignment="1">
      <alignment vertical="top"/>
    </xf>
    <xf numFmtId="1" fontId="709" fillId="2" borderId="0" xfId="4" applyNumberFormat="1" applyFont="1" applyFill="1" applyBorder="1" applyAlignment="1">
      <alignment vertical="top"/>
    </xf>
    <xf numFmtId="1" fontId="709" fillId="2" borderId="0" xfId="0" applyNumberFormat="1" applyFont="1" applyFill="1" applyBorder="1" applyAlignment="1">
      <alignment vertical="top"/>
    </xf>
    <xf numFmtId="1" fontId="709" fillId="2" borderId="0" xfId="8" applyNumberFormat="1" applyFont="1" applyFill="1" applyBorder="1" applyAlignment="1">
      <alignment vertical="top"/>
    </xf>
    <xf numFmtId="1" fontId="709" fillId="2" borderId="0" xfId="10" applyNumberFormat="1" applyFont="1" applyFill="1" applyBorder="1" applyAlignment="1">
      <alignment vertical="top"/>
    </xf>
    <xf numFmtId="1" fontId="709" fillId="2" borderId="0" xfId="12" applyNumberFormat="1" applyFont="1" applyFill="1" applyBorder="1" applyAlignment="1">
      <alignment vertical="top"/>
    </xf>
    <xf numFmtId="1" fontId="709" fillId="2" borderId="0" xfId="41" applyNumberFormat="1" applyFont="1" applyFill="1" applyBorder="1" applyAlignment="1">
      <alignment vertical="top"/>
    </xf>
    <xf numFmtId="1" fontId="709" fillId="2" borderId="0" xfId="43" applyNumberFormat="1" applyFont="1" applyFill="1" applyBorder="1" applyAlignment="1">
      <alignment vertical="top"/>
    </xf>
    <xf numFmtId="1" fontId="709" fillId="2" borderId="0" xfId="45" applyNumberFormat="1" applyFont="1" applyFill="1" applyBorder="1" applyAlignment="1">
      <alignment vertical="top"/>
    </xf>
    <xf numFmtId="1" fontId="709" fillId="2" borderId="0" xfId="48" applyNumberFormat="1" applyFont="1" applyFill="1" applyBorder="1" applyAlignment="1">
      <alignment vertical="top"/>
    </xf>
    <xf numFmtId="1" fontId="709" fillId="2" borderId="0" xfId="51" applyNumberFormat="1" applyFont="1" applyFill="1" applyBorder="1" applyAlignment="1">
      <alignment vertical="top"/>
    </xf>
    <xf numFmtId="1" fontId="709" fillId="2" borderId="0" xfId="54" applyNumberFormat="1" applyFont="1" applyFill="1" applyBorder="1" applyAlignment="1">
      <alignment vertical="top"/>
    </xf>
    <xf numFmtId="1" fontId="709" fillId="2" borderId="0" xfId="56" applyNumberFormat="1" applyFont="1" applyFill="1" applyBorder="1" applyAlignment="1">
      <alignment vertical="top"/>
    </xf>
    <xf numFmtId="1" fontId="709" fillId="2" borderId="0" xfId="58" applyNumberFormat="1" applyFont="1" applyFill="1" applyBorder="1" applyAlignment="1">
      <alignment vertical="top"/>
    </xf>
    <xf numFmtId="1" fontId="709" fillId="2" borderId="0" xfId="60" applyNumberFormat="1" applyFont="1" applyFill="1" applyBorder="1" applyAlignment="1">
      <alignment vertical="top"/>
    </xf>
    <xf numFmtId="1" fontId="709" fillId="2" borderId="0" xfId="62" applyNumberFormat="1" applyFont="1" applyFill="1" applyBorder="1" applyAlignment="1">
      <alignment vertical="top"/>
    </xf>
    <xf numFmtId="1" fontId="709" fillId="2" borderId="0" xfId="64" applyNumberFormat="1" applyFont="1" applyFill="1" applyBorder="1" applyAlignment="1">
      <alignment vertical="top"/>
    </xf>
    <xf numFmtId="1" fontId="709" fillId="2" borderId="0" xfId="66" applyNumberFormat="1" applyFont="1" applyFill="1" applyBorder="1" applyAlignment="1">
      <alignment vertical="top"/>
    </xf>
    <xf numFmtId="1" fontId="709" fillId="2" borderId="0" xfId="68" applyNumberFormat="1" applyFont="1" applyFill="1" applyBorder="1" applyAlignment="1">
      <alignment vertical="top"/>
    </xf>
    <xf numFmtId="1" fontId="709" fillId="2" borderId="0" xfId="70" applyNumberFormat="1" applyFont="1" applyFill="1" applyBorder="1" applyAlignment="1">
      <alignment vertical="top"/>
    </xf>
    <xf numFmtId="1" fontId="709" fillId="2" borderId="0" xfId="72" applyNumberFormat="1" applyFont="1" applyFill="1" applyBorder="1" applyAlignment="1">
      <alignment vertical="top"/>
    </xf>
    <xf numFmtId="1" fontId="709" fillId="2" borderId="0" xfId="74" applyNumberFormat="1" applyFont="1" applyFill="1" applyBorder="1" applyAlignment="1">
      <alignment vertical="top"/>
    </xf>
    <xf numFmtId="1" fontId="709" fillId="2" borderId="0" xfId="76" applyNumberFormat="1" applyFont="1" applyFill="1" applyBorder="1" applyAlignment="1">
      <alignment vertical="top"/>
    </xf>
    <xf numFmtId="1" fontId="709" fillId="2" borderId="0" xfId="78" applyNumberFormat="1" applyFont="1" applyFill="1" applyBorder="1" applyAlignment="1">
      <alignment vertical="top"/>
    </xf>
    <xf numFmtId="1" fontId="709" fillId="2" borderId="0" xfId="80" applyNumberFormat="1" applyFont="1" applyFill="1" applyBorder="1" applyAlignment="1">
      <alignment vertical="top"/>
    </xf>
    <xf numFmtId="1" fontId="709" fillId="2" borderId="0" xfId="82" applyNumberFormat="1" applyFont="1" applyFill="1" applyBorder="1" applyAlignment="1">
      <alignment vertical="top"/>
    </xf>
    <xf numFmtId="1" fontId="709" fillId="2" borderId="0" xfId="84" applyNumberFormat="1" applyFont="1" applyFill="1" applyBorder="1" applyAlignment="1">
      <alignment vertical="top"/>
    </xf>
    <xf numFmtId="1" fontId="709" fillId="2" borderId="0" xfId="86" applyNumberFormat="1" applyFont="1" applyFill="1" applyBorder="1" applyAlignment="1">
      <alignment vertical="top"/>
    </xf>
    <xf numFmtId="1" fontId="709" fillId="2" borderId="0" xfId="88" applyNumberFormat="1" applyFont="1" applyFill="1" applyBorder="1" applyAlignment="1">
      <alignment vertical="top"/>
    </xf>
    <xf numFmtId="1" fontId="709" fillId="2" borderId="0" xfId="90" applyNumberFormat="1" applyFont="1" applyFill="1" applyBorder="1" applyAlignment="1">
      <alignment vertical="top"/>
    </xf>
    <xf numFmtId="1" fontId="709" fillId="2" borderId="0" xfId="92" applyNumberFormat="1" applyFont="1" applyFill="1" applyBorder="1" applyAlignment="1">
      <alignment vertical="top"/>
    </xf>
    <xf numFmtId="1" fontId="709" fillId="2" borderId="0" xfId="94" applyNumberFormat="1" applyFont="1" applyFill="1" applyBorder="1" applyAlignment="1">
      <alignment vertical="top"/>
    </xf>
    <xf numFmtId="1" fontId="709" fillId="2" borderId="0" xfId="96" applyNumberFormat="1" applyFont="1" applyFill="1" applyBorder="1" applyAlignment="1">
      <alignment vertical="top"/>
    </xf>
    <xf numFmtId="1" fontId="709" fillId="2" borderId="0" xfId="98" applyNumberFormat="1" applyFont="1" applyFill="1" applyBorder="1" applyAlignment="1">
      <alignment vertical="top"/>
    </xf>
    <xf numFmtId="1" fontId="709" fillId="2" borderId="0" xfId="100" applyNumberFormat="1" applyFont="1" applyFill="1" applyBorder="1" applyAlignment="1">
      <alignment vertical="top"/>
    </xf>
    <xf numFmtId="1" fontId="709" fillId="2" borderId="0" xfId="102" applyNumberFormat="1" applyFont="1" applyFill="1" applyBorder="1" applyAlignment="1">
      <alignment vertical="top"/>
    </xf>
    <xf numFmtId="1" fontId="709" fillId="2" borderId="0" xfId="104" applyNumberFormat="1" applyFont="1" applyFill="1" applyBorder="1" applyAlignment="1">
      <alignment vertical="top"/>
    </xf>
    <xf numFmtId="1" fontId="709" fillId="2" borderId="0" xfId="106" applyNumberFormat="1" applyFont="1" applyFill="1" applyBorder="1" applyAlignment="1">
      <alignment vertical="top"/>
    </xf>
    <xf numFmtId="1" fontId="709" fillId="2" borderId="0" xfId="109" applyNumberFormat="1" applyFont="1" applyFill="1" applyBorder="1" applyAlignment="1">
      <alignment vertical="top"/>
    </xf>
    <xf numFmtId="1" fontId="709" fillId="2" borderId="0" xfId="111" applyNumberFormat="1" applyFont="1" applyFill="1" applyBorder="1" applyAlignment="1">
      <alignment vertical="top"/>
    </xf>
    <xf numFmtId="1" fontId="709" fillId="2" borderId="0" xfId="113" applyNumberFormat="1" applyFont="1" applyFill="1" applyBorder="1" applyAlignment="1">
      <alignment vertical="top"/>
    </xf>
    <xf numFmtId="1" fontId="709" fillId="2" borderId="0" xfId="115" applyNumberFormat="1" applyFont="1" applyFill="1" applyBorder="1" applyAlignment="1">
      <alignment vertical="top"/>
    </xf>
    <xf numFmtId="1" fontId="709" fillId="2" borderId="0" xfId="117" applyNumberFormat="1" applyFont="1" applyFill="1" applyBorder="1" applyAlignment="1">
      <alignment vertical="top"/>
    </xf>
    <xf numFmtId="1" fontId="709" fillId="2" borderId="0" xfId="119" applyNumberFormat="1" applyFont="1" applyFill="1" applyBorder="1" applyAlignment="1">
      <alignment vertical="top"/>
    </xf>
    <xf numFmtId="1" fontId="709" fillId="2" borderId="0" xfId="121" applyNumberFormat="1" applyFont="1" applyFill="1" applyBorder="1" applyAlignment="1">
      <alignment vertical="top"/>
    </xf>
    <xf numFmtId="1" fontId="709" fillId="2" borderId="0" xfId="123" applyNumberFormat="1" applyFont="1" applyFill="1" applyBorder="1" applyAlignment="1">
      <alignment vertical="top"/>
    </xf>
    <xf numFmtId="1" fontId="709" fillId="2" borderId="0" xfId="125" applyNumberFormat="1" applyFont="1" applyFill="1" applyBorder="1" applyAlignment="1">
      <alignment vertical="top"/>
    </xf>
    <xf numFmtId="1" fontId="709" fillId="2" borderId="0" xfId="127" applyNumberFormat="1" applyFont="1" applyFill="1" applyBorder="1" applyAlignment="1">
      <alignment vertical="top"/>
    </xf>
    <xf numFmtId="1" fontId="709" fillId="2" borderId="0" xfId="129" applyNumberFormat="1" applyFont="1" applyFill="1" applyBorder="1" applyAlignment="1">
      <alignment vertical="top"/>
    </xf>
    <xf numFmtId="1" fontId="709" fillId="2" borderId="0" xfId="131" applyNumberFormat="1" applyFont="1" applyFill="1" applyBorder="1" applyAlignment="1">
      <alignment vertical="top"/>
    </xf>
    <xf numFmtId="1" fontId="709" fillId="2" borderId="0" xfId="133" applyNumberFormat="1" applyFont="1" applyFill="1" applyBorder="1" applyAlignment="1">
      <alignment vertical="top"/>
    </xf>
    <xf numFmtId="1" fontId="709" fillId="2" borderId="0" xfId="135" applyNumberFormat="1" applyFont="1" applyFill="1" applyBorder="1" applyAlignment="1">
      <alignment vertical="top"/>
    </xf>
    <xf numFmtId="1" fontId="709" fillId="2" borderId="0" xfId="137" applyNumberFormat="1" applyFont="1" applyFill="1" applyBorder="1" applyAlignment="1">
      <alignment vertical="top"/>
    </xf>
    <xf numFmtId="1" fontId="709" fillId="2" borderId="0" xfId="139" applyNumberFormat="1" applyFont="1" applyFill="1" applyBorder="1" applyAlignment="1">
      <alignment vertical="top"/>
    </xf>
    <xf numFmtId="1" fontId="709" fillId="2" borderId="0" xfId="141" applyNumberFormat="1" applyFont="1" applyFill="1" applyBorder="1" applyAlignment="1">
      <alignment vertical="top"/>
    </xf>
    <xf numFmtId="1" fontId="709" fillId="2" borderId="0" xfId="143" applyNumberFormat="1" applyFont="1" applyFill="1" applyBorder="1" applyAlignment="1">
      <alignment vertical="top"/>
    </xf>
    <xf numFmtId="1" fontId="709" fillId="2" borderId="0" xfId="145" applyNumberFormat="1" applyFont="1" applyFill="1" applyBorder="1" applyAlignment="1">
      <alignment vertical="top"/>
    </xf>
    <xf numFmtId="1" fontId="709" fillId="2" borderId="0" xfId="147" applyNumberFormat="1" applyFont="1" applyFill="1" applyBorder="1" applyAlignment="1">
      <alignment vertical="top"/>
    </xf>
    <xf numFmtId="0" fontId="709" fillId="2" borderId="0" xfId="2" applyFont="1" applyFill="1"/>
    <xf numFmtId="0" fontId="702" fillId="11" borderId="1" xfId="2" applyFont="1" applyFill="1" applyBorder="1" applyAlignment="1">
      <alignment vertical="top"/>
    </xf>
    <xf numFmtId="0" fontId="702" fillId="11" borderId="1" xfId="4" applyFill="1" applyBorder="1"/>
    <xf numFmtId="0" fontId="702" fillId="12" borderId="1" xfId="2" applyFont="1" applyFill="1" applyBorder="1" applyAlignment="1">
      <alignment vertical="top"/>
    </xf>
    <xf numFmtId="0" fontId="702" fillId="12" borderId="1" xfId="4" applyFill="1" applyBorder="1"/>
    <xf numFmtId="0" fontId="702" fillId="13" borderId="1" xfId="2" applyFont="1" applyFill="1" applyBorder="1" applyAlignment="1">
      <alignment vertical="top"/>
    </xf>
    <xf numFmtId="0" fontId="702" fillId="13" borderId="1" xfId="4" applyFill="1" applyBorder="1"/>
    <xf numFmtId="0" fontId="710" fillId="16" borderId="1" xfId="4" applyFont="1" applyFill="1" applyBorder="1" applyAlignment="1">
      <alignment wrapText="1"/>
    </xf>
    <xf numFmtId="0" fontId="710" fillId="16" borderId="1" xfId="0" applyFont="1" applyFill="1" applyBorder="1" applyAlignment="1">
      <alignment wrapText="1"/>
    </xf>
    <xf numFmtId="0" fontId="710" fillId="16" borderId="1" xfId="8" applyFont="1" applyFill="1" applyBorder="1" applyAlignment="1">
      <alignment wrapText="1"/>
    </xf>
    <xf numFmtId="0" fontId="710" fillId="16" borderId="1" xfId="10" applyFont="1" applyFill="1" applyBorder="1" applyAlignment="1">
      <alignment wrapText="1"/>
    </xf>
    <xf numFmtId="0" fontId="710" fillId="16" borderId="1" xfId="12" applyFont="1" applyFill="1" applyBorder="1" applyAlignment="1">
      <alignment wrapText="1"/>
    </xf>
    <xf numFmtId="0" fontId="710" fillId="16" borderId="1" xfId="41" applyFont="1" applyFill="1" applyBorder="1" applyAlignment="1">
      <alignment wrapText="1"/>
    </xf>
    <xf numFmtId="0" fontId="710" fillId="16" borderId="1" xfId="43" applyFont="1" applyFill="1" applyBorder="1" applyAlignment="1">
      <alignment wrapText="1"/>
    </xf>
    <xf numFmtId="0" fontId="710" fillId="16" borderId="1" xfId="45" applyFont="1" applyFill="1" applyBorder="1" applyAlignment="1">
      <alignment wrapText="1"/>
    </xf>
    <xf numFmtId="0" fontId="710" fillId="16" borderId="1" xfId="48" applyFont="1" applyFill="1" applyBorder="1" applyAlignment="1">
      <alignment wrapText="1"/>
    </xf>
    <xf numFmtId="0" fontId="710" fillId="16" borderId="1" xfId="51" applyFont="1" applyFill="1" applyBorder="1" applyAlignment="1">
      <alignment wrapText="1"/>
    </xf>
    <xf numFmtId="0" fontId="710" fillId="16" borderId="1" xfId="54" applyFont="1" applyFill="1" applyBorder="1" applyAlignment="1">
      <alignment wrapText="1"/>
    </xf>
    <xf numFmtId="0" fontId="710" fillId="16" borderId="1" xfId="56" applyFont="1" applyFill="1" applyBorder="1" applyAlignment="1">
      <alignment wrapText="1"/>
    </xf>
    <xf numFmtId="0" fontId="710" fillId="16" borderId="1" xfId="58" applyFont="1" applyFill="1" applyBorder="1" applyAlignment="1">
      <alignment wrapText="1"/>
    </xf>
    <xf numFmtId="0" fontId="710" fillId="16" borderId="1" xfId="60" applyFont="1" applyFill="1" applyBorder="1" applyAlignment="1">
      <alignment wrapText="1"/>
    </xf>
    <xf numFmtId="0" fontId="710" fillId="16" borderId="1" xfId="62" applyFont="1" applyFill="1" applyBorder="1" applyAlignment="1">
      <alignment wrapText="1"/>
    </xf>
    <xf numFmtId="0" fontId="710" fillId="16" borderId="1" xfId="64" applyFont="1" applyFill="1" applyBorder="1" applyAlignment="1">
      <alignment wrapText="1"/>
    </xf>
    <xf numFmtId="0" fontId="710" fillId="16" borderId="1" xfId="66" applyFont="1" applyFill="1" applyBorder="1" applyAlignment="1">
      <alignment wrapText="1"/>
    </xf>
    <xf numFmtId="0" fontId="710" fillId="16" borderId="1" xfId="68" applyFont="1" applyFill="1" applyBorder="1" applyAlignment="1">
      <alignment wrapText="1"/>
    </xf>
    <xf numFmtId="0" fontId="710" fillId="16" borderId="1" xfId="70" applyFont="1" applyFill="1" applyBorder="1" applyAlignment="1">
      <alignment wrapText="1"/>
    </xf>
    <xf numFmtId="0" fontId="710" fillId="16" borderId="1" xfId="72" applyFont="1" applyFill="1" applyBorder="1" applyAlignment="1">
      <alignment wrapText="1"/>
    </xf>
    <xf numFmtId="0" fontId="710" fillId="16" borderId="1" xfId="74" applyFont="1" applyFill="1" applyBorder="1" applyAlignment="1">
      <alignment wrapText="1"/>
    </xf>
    <xf numFmtId="0" fontId="710" fillId="16" borderId="1" xfId="76" applyFont="1" applyFill="1" applyBorder="1" applyAlignment="1">
      <alignment wrapText="1"/>
    </xf>
    <xf numFmtId="0" fontId="710" fillId="16" borderId="1" xfId="78" applyFont="1" applyFill="1" applyBorder="1" applyAlignment="1">
      <alignment wrapText="1"/>
    </xf>
    <xf numFmtId="0" fontId="710" fillId="16" borderId="1" xfId="80" applyFont="1" applyFill="1" applyBorder="1" applyAlignment="1">
      <alignment wrapText="1"/>
    </xf>
    <xf numFmtId="0" fontId="710" fillId="16" borderId="1" xfId="82" applyFont="1" applyFill="1" applyBorder="1" applyAlignment="1">
      <alignment wrapText="1"/>
    </xf>
    <xf numFmtId="0" fontId="710" fillId="16" borderId="1" xfId="84" applyFont="1" applyFill="1" applyBorder="1" applyAlignment="1">
      <alignment wrapText="1"/>
    </xf>
    <xf numFmtId="0" fontId="710" fillId="16" borderId="1" xfId="86" applyFont="1" applyFill="1" applyBorder="1" applyAlignment="1">
      <alignment wrapText="1"/>
    </xf>
    <xf numFmtId="0" fontId="710" fillId="16" borderId="1" xfId="88" applyFont="1" applyFill="1" applyBorder="1" applyAlignment="1">
      <alignment wrapText="1"/>
    </xf>
    <xf numFmtId="0" fontId="710" fillId="16" borderId="1" xfId="90" applyFont="1" applyFill="1" applyBorder="1" applyAlignment="1">
      <alignment wrapText="1"/>
    </xf>
    <xf numFmtId="0" fontId="710" fillId="16" borderId="1" xfId="92" applyFont="1" applyFill="1" applyBorder="1" applyAlignment="1">
      <alignment wrapText="1"/>
    </xf>
    <xf numFmtId="0" fontId="710" fillId="16" borderId="1" xfId="94" applyFont="1" applyFill="1" applyBorder="1" applyAlignment="1">
      <alignment wrapText="1"/>
    </xf>
    <xf numFmtId="0" fontId="710" fillId="16" borderId="1" xfId="96" applyFont="1" applyFill="1" applyBorder="1" applyAlignment="1">
      <alignment wrapText="1"/>
    </xf>
    <xf numFmtId="0" fontId="710" fillId="16" borderId="1" xfId="98" applyFont="1" applyFill="1" applyBorder="1" applyAlignment="1">
      <alignment wrapText="1"/>
    </xf>
    <xf numFmtId="0" fontId="710" fillId="16" borderId="1" xfId="100" applyFont="1" applyFill="1" applyBorder="1" applyAlignment="1">
      <alignment wrapText="1"/>
    </xf>
    <xf numFmtId="0" fontId="710" fillId="16" borderId="1" xfId="102" applyFont="1" applyFill="1" applyBorder="1" applyAlignment="1">
      <alignment wrapText="1"/>
    </xf>
    <xf numFmtId="0" fontId="710" fillId="16" borderId="1" xfId="104" applyFont="1" applyFill="1" applyBorder="1" applyAlignment="1">
      <alignment wrapText="1"/>
    </xf>
    <xf numFmtId="0" fontId="710" fillId="16" borderId="1" xfId="106" applyFont="1" applyFill="1" applyBorder="1" applyAlignment="1">
      <alignment wrapText="1"/>
    </xf>
    <xf numFmtId="0" fontId="710" fillId="16" borderId="1" xfId="109" applyFont="1" applyFill="1" applyBorder="1" applyAlignment="1">
      <alignment wrapText="1"/>
    </xf>
    <xf numFmtId="0" fontId="710" fillId="16" borderId="1" xfId="111" applyFont="1" applyFill="1" applyBorder="1" applyAlignment="1">
      <alignment wrapText="1"/>
    </xf>
    <xf numFmtId="0" fontId="710" fillId="16" borderId="1" xfId="113" applyFont="1" applyFill="1" applyBorder="1" applyAlignment="1">
      <alignment wrapText="1"/>
    </xf>
    <xf numFmtId="0" fontId="710" fillId="16" borderId="1" xfId="115" applyFont="1" applyFill="1" applyBorder="1" applyAlignment="1">
      <alignment wrapText="1"/>
    </xf>
    <xf numFmtId="0" fontId="710" fillId="16" borderId="1" xfId="117" applyFont="1" applyFill="1" applyBorder="1" applyAlignment="1">
      <alignment wrapText="1"/>
    </xf>
    <xf numFmtId="0" fontId="710" fillId="16" borderId="1" xfId="119" applyFont="1" applyFill="1" applyBorder="1" applyAlignment="1">
      <alignment wrapText="1"/>
    </xf>
    <xf numFmtId="0" fontId="710" fillId="16" borderId="1" xfId="121" applyFont="1" applyFill="1" applyBorder="1" applyAlignment="1">
      <alignment wrapText="1"/>
    </xf>
    <xf numFmtId="0" fontId="710" fillId="16" borderId="1" xfId="123" applyFont="1" applyFill="1" applyBorder="1" applyAlignment="1">
      <alignment wrapText="1"/>
    </xf>
    <xf numFmtId="0" fontId="710" fillId="16" borderId="1" xfId="125" applyFont="1" applyFill="1" applyBorder="1" applyAlignment="1">
      <alignment wrapText="1"/>
    </xf>
    <xf numFmtId="0" fontId="710" fillId="16" borderId="1" xfId="127" applyFont="1" applyFill="1" applyBorder="1" applyAlignment="1">
      <alignment wrapText="1"/>
    </xf>
    <xf numFmtId="0" fontId="710" fillId="16" borderId="1" xfId="129" applyFont="1" applyFill="1" applyBorder="1" applyAlignment="1">
      <alignment wrapText="1"/>
    </xf>
    <xf numFmtId="0" fontId="710" fillId="16" borderId="1" xfId="131" applyFont="1" applyFill="1" applyBorder="1" applyAlignment="1">
      <alignment wrapText="1"/>
    </xf>
    <xf numFmtId="0" fontId="710" fillId="16" borderId="1" xfId="133" applyFont="1" applyFill="1" applyBorder="1" applyAlignment="1">
      <alignment wrapText="1"/>
    </xf>
    <xf numFmtId="0" fontId="710" fillId="16" borderId="1" xfId="135" applyFont="1" applyFill="1" applyBorder="1" applyAlignment="1">
      <alignment wrapText="1"/>
    </xf>
    <xf numFmtId="0" fontId="710" fillId="16" borderId="1" xfId="137" applyFont="1" applyFill="1" applyBorder="1" applyAlignment="1">
      <alignment wrapText="1"/>
    </xf>
    <xf numFmtId="0" fontId="710" fillId="16" borderId="1" xfId="139" applyFont="1" applyFill="1" applyBorder="1" applyAlignment="1">
      <alignment wrapText="1"/>
    </xf>
    <xf numFmtId="0" fontId="710" fillId="16" borderId="1" xfId="141" applyFont="1" applyFill="1" applyBorder="1" applyAlignment="1">
      <alignment wrapText="1"/>
    </xf>
    <xf numFmtId="0" fontId="710" fillId="16" borderId="1" xfId="143" applyFont="1" applyFill="1" applyBorder="1" applyAlignment="1">
      <alignment wrapText="1"/>
    </xf>
    <xf numFmtId="0" fontId="710" fillId="16" borderId="1" xfId="145" applyFont="1" applyFill="1" applyBorder="1" applyAlignment="1">
      <alignment wrapText="1"/>
    </xf>
    <xf numFmtId="0" fontId="710" fillId="16" borderId="1" xfId="147" applyFont="1" applyFill="1" applyBorder="1" applyAlignment="1">
      <alignment wrapText="1"/>
    </xf>
    <xf numFmtId="0" fontId="702" fillId="0" borderId="0" xfId="2" applyAlignment="1">
      <alignment vertical="top"/>
    </xf>
    <xf numFmtId="0" fontId="711" fillId="0" borderId="0" xfId="0" applyFont="1"/>
    <xf numFmtId="0" fontId="711" fillId="0" borderId="0" xfId="0" applyNumberFormat="1" applyFont="1"/>
    <xf numFmtId="9" fontId="711" fillId="0" borderId="0" xfId="149" applyFont="1"/>
    <xf numFmtId="1" fontId="711" fillId="0" borderId="0" xfId="0" applyNumberFormat="1" applyFont="1"/>
    <xf numFmtId="14" fontId="711" fillId="0" borderId="0" xfId="0" applyNumberFormat="1" applyFont="1"/>
    <xf numFmtId="14" fontId="711" fillId="0" borderId="0" xfId="0" applyNumberFormat="1" applyFont="1" applyAlignment="1">
      <alignment horizontal="left"/>
    </xf>
    <xf numFmtId="164" fontId="711" fillId="0" borderId="0" xfId="0" applyNumberFormat="1" applyFont="1"/>
    <xf numFmtId="0" fontId="0" fillId="0" borderId="0" xfId="0"/>
    <xf numFmtId="0" fontId="712" fillId="0" borderId="0" xfId="0" applyFont="1"/>
    <xf numFmtId="0" fontId="0" fillId="0" borderId="0" xfId="0"/>
    <xf numFmtId="14" fontId="0" fillId="0" borderId="0" xfId="0" applyNumberFormat="1"/>
    <xf numFmtId="164" fontId="706" fillId="0" borderId="0" xfId="1526" applyNumberFormat="1" applyFont="1"/>
    <xf numFmtId="165" fontId="706" fillId="0" borderId="0" xfId="1526" applyNumberFormat="1" applyFont="1"/>
    <xf numFmtId="1" fontId="700" fillId="16" borderId="1" xfId="1526" applyNumberFormat="1" applyFill="1" applyBorder="1" applyAlignment="1">
      <alignment vertical="top"/>
    </xf>
    <xf numFmtId="0" fontId="700" fillId="16" borderId="1" xfId="1526" applyFill="1" applyBorder="1"/>
    <xf numFmtId="1" fontId="700" fillId="11" borderId="1" xfId="1526" applyNumberFormat="1" applyFill="1" applyBorder="1" applyAlignment="1">
      <alignment vertical="top"/>
    </xf>
    <xf numFmtId="1" fontId="700" fillId="12" borderId="1" xfId="1526" applyNumberFormat="1" applyFill="1" applyBorder="1" applyAlignment="1">
      <alignment vertical="top"/>
    </xf>
    <xf numFmtId="1" fontId="700" fillId="13" borderId="1" xfId="1526" applyNumberFormat="1" applyFill="1" applyBorder="1" applyAlignment="1">
      <alignment vertical="top"/>
    </xf>
    <xf numFmtId="1" fontId="706" fillId="0" borderId="1" xfId="1526" applyNumberFormat="1" applyFont="1" applyBorder="1" applyAlignment="1">
      <alignment vertical="top"/>
    </xf>
    <xf numFmtId="1" fontId="706" fillId="0" borderId="1" xfId="1526" applyNumberFormat="1" applyFont="1" applyFill="1" applyBorder="1" applyAlignment="1">
      <alignment vertical="top"/>
    </xf>
    <xf numFmtId="1" fontId="706" fillId="0" borderId="0" xfId="1526" applyNumberFormat="1" applyFont="1" applyBorder="1" applyAlignment="1">
      <alignment vertical="top"/>
    </xf>
    <xf numFmtId="1" fontId="706" fillId="0" borderId="0" xfId="1526" applyNumberFormat="1" applyFont="1" applyFill="1" applyBorder="1" applyAlignment="1">
      <alignment vertical="top"/>
    </xf>
    <xf numFmtId="165" fontId="707" fillId="2" borderId="0" xfId="1526" applyNumberFormat="1" applyFont="1" applyFill="1"/>
    <xf numFmtId="1" fontId="707" fillId="2" borderId="0" xfId="1526" applyNumberFormat="1" applyFont="1" applyFill="1" applyBorder="1" applyAlignment="1">
      <alignment vertical="top"/>
    </xf>
    <xf numFmtId="1" fontId="709" fillId="2" borderId="0" xfId="1526" applyNumberFormat="1" applyFont="1" applyFill="1" applyBorder="1" applyAlignment="1">
      <alignment vertical="top"/>
    </xf>
    <xf numFmtId="10" fontId="700" fillId="16" borderId="1" xfId="1653" applyNumberFormat="1" applyFont="1" applyFill="1" applyBorder="1"/>
    <xf numFmtId="1" fontId="700" fillId="16" borderId="1" xfId="1526" applyNumberFormat="1" applyFill="1" applyBorder="1"/>
    <xf numFmtId="0" fontId="700" fillId="15" borderId="1" xfId="1526" applyFill="1" applyBorder="1"/>
    <xf numFmtId="0" fontId="710" fillId="16" borderId="1" xfId="1526" applyFont="1" applyFill="1" applyBorder="1" applyAlignment="1">
      <alignment wrapText="1"/>
    </xf>
    <xf numFmtId="0" fontId="706" fillId="14" borderId="1" xfId="1526" applyFont="1" applyFill="1" applyBorder="1"/>
    <xf numFmtId="10" fontId="706" fillId="14" borderId="1" xfId="1526" applyNumberFormat="1" applyFont="1" applyFill="1" applyBorder="1" applyAlignment="1">
      <alignment vertical="top"/>
    </xf>
    <xf numFmtId="1" fontId="708" fillId="14" borderId="0" xfId="1526" applyNumberFormat="1" applyFont="1" applyFill="1" applyBorder="1" applyAlignment="1">
      <alignment vertical="top"/>
    </xf>
    <xf numFmtId="0" fontId="705" fillId="0" borderId="0" xfId="0" applyFont="1"/>
    <xf numFmtId="0" fontId="705" fillId="0" borderId="0" xfId="1526" applyFont="1"/>
    <xf numFmtId="0" fontId="705" fillId="0" borderId="1" xfId="3398" applyFont="1" applyBorder="1"/>
    <xf numFmtId="14" fontId="705" fillId="0" borderId="0" xfId="0" applyNumberFormat="1" applyFont="1"/>
    <xf numFmtId="0" fontId="705" fillId="0" borderId="0" xfId="0" applyFont="1" applyAlignment="1">
      <alignment horizontal="left"/>
    </xf>
    <xf numFmtId="164" fontId="706" fillId="0" borderId="0" xfId="3398" applyNumberFormat="1" applyFont="1"/>
    <xf numFmtId="165" fontId="706" fillId="0" borderId="0" xfId="3398" applyNumberFormat="1" applyFont="1"/>
    <xf numFmtId="1" fontId="698" fillId="16" borderId="1" xfId="3398" applyNumberFormat="1" applyFill="1" applyBorder="1" applyAlignment="1">
      <alignment vertical="top"/>
    </xf>
    <xf numFmtId="0" fontId="698" fillId="16" borderId="1" xfId="3398" applyFill="1" applyBorder="1"/>
    <xf numFmtId="1" fontId="698" fillId="11" borderId="1" xfId="3398" applyNumberFormat="1" applyFill="1" applyBorder="1" applyAlignment="1">
      <alignment vertical="top"/>
    </xf>
    <xf numFmtId="1" fontId="698" fillId="12" borderId="1" xfId="3398" applyNumberFormat="1" applyFill="1" applyBorder="1" applyAlignment="1">
      <alignment vertical="top"/>
    </xf>
    <xf numFmtId="1" fontId="698" fillId="13" borderId="1" xfId="3398" applyNumberFormat="1" applyFill="1" applyBorder="1" applyAlignment="1">
      <alignment vertical="top"/>
    </xf>
    <xf numFmtId="1" fontId="706" fillId="0" borderId="1" xfId="3398" applyNumberFormat="1" applyFont="1" applyBorder="1" applyAlignment="1">
      <alignment vertical="top"/>
    </xf>
    <xf numFmtId="1" fontId="706" fillId="0" borderId="1" xfId="3398" applyNumberFormat="1" applyFont="1" applyFill="1" applyBorder="1" applyAlignment="1">
      <alignment vertical="top"/>
    </xf>
    <xf numFmtId="1" fontId="706" fillId="0" borderId="0" xfId="3398" applyNumberFormat="1" applyFont="1" applyBorder="1" applyAlignment="1">
      <alignment vertical="top"/>
    </xf>
    <xf numFmtId="1" fontId="706" fillId="0" borderId="0" xfId="3398" applyNumberFormat="1" applyFont="1" applyFill="1" applyBorder="1" applyAlignment="1">
      <alignment vertical="top"/>
    </xf>
    <xf numFmtId="165" fontId="707" fillId="2" borderId="0" xfId="3398" applyNumberFormat="1" applyFont="1" applyFill="1"/>
    <xf numFmtId="1" fontId="707" fillId="2" borderId="0" xfId="3398" applyNumberFormat="1" applyFont="1" applyFill="1" applyBorder="1" applyAlignment="1">
      <alignment vertical="top"/>
    </xf>
    <xf numFmtId="1" fontId="709" fillId="2" borderId="0" xfId="3398" applyNumberFormat="1" applyFont="1" applyFill="1" applyBorder="1" applyAlignment="1">
      <alignment vertical="top"/>
    </xf>
    <xf numFmtId="10" fontId="698" fillId="16" borderId="1" xfId="3525" applyNumberFormat="1" applyFont="1" applyFill="1" applyBorder="1"/>
    <xf numFmtId="1" fontId="698" fillId="16" borderId="1" xfId="3398" applyNumberFormat="1" applyFill="1" applyBorder="1"/>
    <xf numFmtId="0" fontId="698" fillId="15" borderId="1" xfId="3398" applyFill="1" applyBorder="1"/>
    <xf numFmtId="0" fontId="710" fillId="16" borderId="1" xfId="3398" applyFont="1" applyFill="1" applyBorder="1" applyAlignment="1">
      <alignment wrapText="1"/>
    </xf>
    <xf numFmtId="0" fontId="706" fillId="14" borderId="1" xfId="3398" applyFont="1" applyFill="1" applyBorder="1"/>
    <xf numFmtId="10" fontId="706" fillId="14" borderId="1" xfId="3398" applyNumberFormat="1" applyFont="1" applyFill="1" applyBorder="1" applyAlignment="1">
      <alignment vertical="top"/>
    </xf>
    <xf numFmtId="1" fontId="708" fillId="14" borderId="0" xfId="3398" applyNumberFormat="1" applyFont="1" applyFill="1" applyBorder="1" applyAlignment="1">
      <alignment vertical="top"/>
    </xf>
    <xf numFmtId="0" fontId="715" fillId="0" borderId="0" xfId="0" applyFont="1"/>
    <xf numFmtId="0" fontId="705" fillId="0" borderId="0" xfId="0" applyFont="1" applyBorder="1"/>
    <xf numFmtId="0" fontId="713" fillId="0" borderId="4" xfId="0" applyFont="1" applyBorder="1" applyAlignment="1">
      <alignment horizontal="right"/>
    </xf>
    <xf numFmtId="3" fontId="705" fillId="0" borderId="4" xfId="0" applyNumberFormat="1" applyFont="1" applyBorder="1"/>
    <xf numFmtId="0" fontId="716" fillId="18" borderId="7" xfId="0" applyFont="1" applyFill="1" applyBorder="1"/>
    <xf numFmtId="3" fontId="713" fillId="19" borderId="4" xfId="0" applyNumberFormat="1" applyFont="1" applyFill="1" applyBorder="1"/>
    <xf numFmtId="0" fontId="705" fillId="0" borderId="5" xfId="0" applyFont="1" applyBorder="1"/>
    <xf numFmtId="0" fontId="714" fillId="9" borderId="1" xfId="0" applyFont="1" applyFill="1" applyBorder="1"/>
    <xf numFmtId="0" fontId="714" fillId="9" borderId="10" xfId="0" applyFont="1" applyFill="1" applyBorder="1"/>
    <xf numFmtId="0" fontId="713" fillId="0" borderId="0" xfId="0" applyFont="1" applyFill="1" applyBorder="1" applyAlignment="1">
      <alignment horizontal="left"/>
    </xf>
    <xf numFmtId="3" fontId="705" fillId="0" borderId="0" xfId="0" applyNumberFormat="1" applyFont="1" applyFill="1" applyBorder="1"/>
    <xf numFmtId="0" fontId="705" fillId="0" borderId="0" xfId="0" applyFont="1" applyFill="1" applyBorder="1"/>
    <xf numFmtId="0" fontId="714" fillId="9" borderId="0" xfId="108" applyFont="1" applyFill="1" applyBorder="1"/>
    <xf numFmtId="14" fontId="713" fillId="0" borderId="4" xfId="108" applyNumberFormat="1" applyFont="1" applyBorder="1"/>
    <xf numFmtId="14" fontId="705" fillId="0" borderId="0" xfId="0" applyNumberFormat="1" applyFont="1" applyFill="1" applyBorder="1"/>
    <xf numFmtId="0" fontId="713" fillId="0" borderId="0" xfId="108" applyFont="1" applyBorder="1"/>
    <xf numFmtId="3" fontId="713" fillId="17" borderId="6" xfId="0" applyNumberFormat="1" applyFont="1" applyFill="1" applyBorder="1"/>
    <xf numFmtId="0" fontId="714" fillId="6" borderId="0" xfId="0" applyFont="1" applyFill="1"/>
    <xf numFmtId="0" fontId="717" fillId="0" borderId="2" xfId="0" applyFont="1" applyBorder="1" applyAlignment="1">
      <alignment horizontal="left" vertical="center" wrapText="1"/>
    </xf>
    <xf numFmtId="0" fontId="714" fillId="6" borderId="0" xfId="0" applyFont="1" applyFill="1" applyBorder="1" applyAlignment="1">
      <alignment horizontal="left" vertical="center" wrapText="1"/>
    </xf>
    <xf numFmtId="14" fontId="714" fillId="10" borderId="1" xfId="0" applyNumberFormat="1" applyFont="1" applyFill="1" applyBorder="1"/>
    <xf numFmtId="0" fontId="713" fillId="10" borderId="1" xfId="3398" applyFont="1" applyFill="1" applyBorder="1"/>
    <xf numFmtId="0" fontId="714" fillId="2" borderId="8" xfId="0" applyFont="1" applyFill="1" applyBorder="1"/>
    <xf numFmtId="0" fontId="705" fillId="0" borderId="3" xfId="0" applyFont="1" applyBorder="1"/>
    <xf numFmtId="0" fontId="715" fillId="0" borderId="0" xfId="0" applyFont="1" applyAlignment="1"/>
    <xf numFmtId="0" fontId="0" fillId="0" borderId="0" xfId="0" applyAlignment="1">
      <alignment horizontal="left" indent="1"/>
    </xf>
    <xf numFmtId="3" fontId="0" fillId="4" borderId="0" xfId="0" applyNumberFormat="1" applyFill="1"/>
    <xf numFmtId="0" fontId="0" fillId="4" borderId="0" xfId="0" applyFill="1" applyAlignment="1">
      <alignment horizontal="left" indent="1"/>
    </xf>
    <xf numFmtId="0" fontId="712" fillId="2" borderId="0" xfId="0" applyFont="1" applyFill="1" applyAlignment="1">
      <alignment horizontal="left"/>
    </xf>
    <xf numFmtId="3" fontId="0" fillId="8" borderId="0" xfId="0" applyNumberFormat="1" applyFill="1"/>
    <xf numFmtId="0" fontId="0" fillId="8" borderId="0" xfId="0" applyFill="1" applyAlignment="1">
      <alignment horizontal="left"/>
    </xf>
    <xf numFmtId="0" fontId="705" fillId="4" borderId="3" xfId="0" applyFont="1" applyFill="1" applyBorder="1"/>
    <xf numFmtId="0" fontId="719" fillId="0" borderId="0" xfId="0" applyFont="1"/>
    <xf numFmtId="164" fontId="706" fillId="0" borderId="0" xfId="3758" applyNumberFormat="1" applyFont="1"/>
    <xf numFmtId="165" fontId="706" fillId="0" borderId="0" xfId="3758" applyNumberFormat="1" applyFont="1"/>
    <xf numFmtId="1" fontId="697" fillId="16" borderId="1" xfId="3758" applyNumberFormat="1" applyFill="1" applyBorder="1" applyAlignment="1">
      <alignment vertical="top"/>
    </xf>
    <xf numFmtId="0" fontId="697" fillId="16" borderId="1" xfId="3758" applyFill="1" applyBorder="1"/>
    <xf numFmtId="1" fontId="697" fillId="11" borderId="1" xfId="3758" applyNumberFormat="1" applyFill="1" applyBorder="1" applyAlignment="1">
      <alignment vertical="top"/>
    </xf>
    <xf numFmtId="1" fontId="697" fillId="12" borderId="1" xfId="3758" applyNumberFormat="1" applyFill="1" applyBorder="1" applyAlignment="1">
      <alignment vertical="top"/>
    </xf>
    <xf numFmtId="1" fontId="697" fillId="13" borderId="1" xfId="3758" applyNumberFormat="1" applyFill="1" applyBorder="1" applyAlignment="1">
      <alignment vertical="top"/>
    </xf>
    <xf numFmtId="1" fontId="706" fillId="0" borderId="1" xfId="3758" applyNumberFormat="1" applyFont="1" applyBorder="1" applyAlignment="1">
      <alignment vertical="top"/>
    </xf>
    <xf numFmtId="1" fontId="706" fillId="0" borderId="1" xfId="3758" applyNumberFormat="1" applyFont="1" applyFill="1" applyBorder="1" applyAlignment="1">
      <alignment vertical="top"/>
    </xf>
    <xf numFmtId="1" fontId="706" fillId="0" borderId="0" xfId="3758" applyNumberFormat="1" applyFont="1" applyBorder="1" applyAlignment="1">
      <alignment vertical="top"/>
    </xf>
    <xf numFmtId="1" fontId="706" fillId="0" borderId="0" xfId="3758" applyNumberFormat="1" applyFont="1" applyFill="1" applyBorder="1" applyAlignment="1">
      <alignment vertical="top"/>
    </xf>
    <xf numFmtId="165" fontId="707" fillId="2" borderId="0" xfId="3758" applyNumberFormat="1" applyFont="1" applyFill="1"/>
    <xf numFmtId="1" fontId="707" fillId="2" borderId="0" xfId="3758" applyNumberFormat="1" applyFont="1" applyFill="1" applyBorder="1" applyAlignment="1">
      <alignment vertical="top"/>
    </xf>
    <xf numFmtId="1" fontId="709" fillId="2" borderId="0" xfId="3758" applyNumberFormat="1" applyFont="1" applyFill="1" applyBorder="1" applyAlignment="1">
      <alignment vertical="top"/>
    </xf>
    <xf numFmtId="10" fontId="697" fillId="16" borderId="1" xfId="3759" applyNumberFormat="1" applyFont="1" applyFill="1" applyBorder="1"/>
    <xf numFmtId="1" fontId="697" fillId="16" borderId="1" xfId="3758" applyNumberFormat="1" applyFill="1" applyBorder="1"/>
    <xf numFmtId="0" fontId="697" fillId="15" borderId="1" xfId="3758" applyFill="1" applyBorder="1"/>
    <xf numFmtId="1" fontId="697" fillId="10" borderId="1" xfId="3758" applyNumberFormat="1" applyFill="1" applyBorder="1" applyAlignment="1">
      <alignment vertical="top"/>
    </xf>
    <xf numFmtId="1" fontId="706" fillId="10" borderId="1" xfId="3758" applyNumberFormat="1" applyFont="1" applyFill="1" applyBorder="1" applyAlignment="1">
      <alignment vertical="top"/>
    </xf>
    <xf numFmtId="0" fontId="697" fillId="10" borderId="1" xfId="3758" applyFill="1" applyBorder="1"/>
    <xf numFmtId="10" fontId="697" fillId="10" borderId="1" xfId="3759" applyNumberFormat="1" applyFont="1" applyFill="1" applyBorder="1"/>
    <xf numFmtId="1" fontId="697" fillId="10" borderId="1" xfId="3758" applyNumberFormat="1" applyFill="1" applyBorder="1"/>
    <xf numFmtId="164" fontId="706" fillId="10" borderId="0" xfId="3758" applyNumberFormat="1" applyFont="1" applyFill="1"/>
    <xf numFmtId="165" fontId="706" fillId="10" borderId="0" xfId="3758" applyNumberFormat="1" applyFont="1" applyFill="1"/>
    <xf numFmtId="0" fontId="710" fillId="16" borderId="1" xfId="3758" applyFont="1" applyFill="1" applyBorder="1" applyAlignment="1">
      <alignment wrapText="1"/>
    </xf>
    <xf numFmtId="0" fontId="706" fillId="14" borderId="1" xfId="3758" applyFont="1" applyFill="1" applyBorder="1"/>
    <xf numFmtId="0" fontId="706" fillId="14" borderId="1" xfId="3758" applyNumberFormat="1" applyFont="1" applyFill="1" applyBorder="1" applyAlignment="1">
      <alignment vertical="top"/>
    </xf>
    <xf numFmtId="10" fontId="706" fillId="14" borderId="1" xfId="3758" applyNumberFormat="1" applyFont="1" applyFill="1" applyBorder="1" applyAlignment="1">
      <alignment vertical="top"/>
    </xf>
    <xf numFmtId="1" fontId="708" fillId="14" borderId="0" xfId="3758" applyNumberFormat="1" applyFont="1" applyFill="1" applyBorder="1" applyAlignment="1">
      <alignment vertical="top"/>
    </xf>
    <xf numFmtId="164" fontId="706" fillId="0" borderId="0" xfId="4764" applyNumberFormat="1" applyFont="1"/>
    <xf numFmtId="165" fontId="706" fillId="0" borderId="0" xfId="4764" applyNumberFormat="1" applyFont="1"/>
    <xf numFmtId="1" fontId="695" fillId="16" borderId="1" xfId="4764" applyNumberFormat="1" applyFill="1" applyBorder="1" applyAlignment="1">
      <alignment vertical="top"/>
    </xf>
    <xf numFmtId="0" fontId="695" fillId="16" borderId="1" xfId="4764" applyFill="1" applyBorder="1"/>
    <xf numFmtId="1" fontId="695" fillId="11" borderId="1" xfId="4764" applyNumberFormat="1" applyFill="1" applyBorder="1" applyAlignment="1">
      <alignment vertical="top"/>
    </xf>
    <xf numFmtId="1" fontId="695" fillId="12" borderId="1" xfId="4764" applyNumberFormat="1" applyFill="1" applyBorder="1" applyAlignment="1">
      <alignment vertical="top"/>
    </xf>
    <xf numFmtId="1" fontId="695" fillId="13" borderId="1" xfId="4764" applyNumberFormat="1" applyFill="1" applyBorder="1" applyAlignment="1">
      <alignment vertical="top"/>
    </xf>
    <xf numFmtId="1" fontId="706" fillId="0" borderId="1" xfId="4764" applyNumberFormat="1" applyFont="1" applyBorder="1" applyAlignment="1">
      <alignment vertical="top"/>
    </xf>
    <xf numFmtId="1" fontId="706" fillId="0" borderId="1" xfId="4764" applyNumberFormat="1" applyFont="1" applyFill="1" applyBorder="1" applyAlignment="1">
      <alignment vertical="top"/>
    </xf>
    <xf numFmtId="1" fontId="706" fillId="0" borderId="0" xfId="4764" applyNumberFormat="1" applyFont="1" applyBorder="1" applyAlignment="1">
      <alignment vertical="top"/>
    </xf>
    <xf numFmtId="1" fontId="706" fillId="0" borderId="0" xfId="4764" applyNumberFormat="1" applyFont="1" applyFill="1" applyBorder="1" applyAlignment="1">
      <alignment vertical="top"/>
    </xf>
    <xf numFmtId="165" fontId="707" fillId="2" borderId="0" xfId="4764" applyNumberFormat="1" applyFont="1" applyFill="1"/>
    <xf numFmtId="1" fontId="707" fillId="2" borderId="0" xfId="4764" applyNumberFormat="1" applyFont="1" applyFill="1" applyBorder="1" applyAlignment="1">
      <alignment vertical="top"/>
    </xf>
    <xf numFmtId="1" fontId="709" fillId="2" borderId="0" xfId="4764" applyNumberFormat="1" applyFont="1" applyFill="1" applyBorder="1" applyAlignment="1">
      <alignment vertical="top"/>
    </xf>
    <xf numFmtId="10" fontId="695" fillId="16" borderId="1" xfId="4765" applyNumberFormat="1" applyFont="1" applyFill="1" applyBorder="1"/>
    <xf numFmtId="1" fontId="695" fillId="16" borderId="1" xfId="4764" applyNumberFormat="1" applyFill="1" applyBorder="1"/>
    <xf numFmtId="0" fontId="695" fillId="15" borderId="1" xfId="4764" applyFill="1" applyBorder="1"/>
    <xf numFmtId="0" fontId="710" fillId="16" borderId="1" xfId="4764" applyFont="1" applyFill="1" applyBorder="1" applyAlignment="1">
      <alignment wrapText="1"/>
    </xf>
    <xf numFmtId="0" fontId="706" fillId="14" borderId="1" xfId="4764" applyFont="1" applyFill="1" applyBorder="1"/>
    <xf numFmtId="10" fontId="706" fillId="14" borderId="1" xfId="4764" applyNumberFormat="1" applyFont="1" applyFill="1" applyBorder="1" applyAlignment="1">
      <alignment vertical="top"/>
    </xf>
    <xf numFmtId="1" fontId="708" fillId="14" borderId="0" xfId="4764" applyNumberFormat="1" applyFont="1" applyFill="1" applyBorder="1" applyAlignment="1">
      <alignment vertical="top"/>
    </xf>
    <xf numFmtId="0" fontId="0" fillId="0" borderId="0" xfId="0"/>
    <xf numFmtId="0" fontId="720" fillId="21" borderId="12" xfId="0" applyFont="1" applyFill="1" applyBorder="1" applyAlignment="1">
      <alignment vertical="center" wrapText="1"/>
    </xf>
    <xf numFmtId="0" fontId="724" fillId="0" borderId="14" xfId="0" applyFont="1" applyBorder="1" applyAlignment="1">
      <alignment horizontal="right" vertical="center" wrapText="1" readingOrder="1"/>
    </xf>
    <xf numFmtId="0" fontId="724" fillId="0" borderId="15" xfId="0" applyFont="1" applyBorder="1" applyAlignment="1">
      <alignment horizontal="right" vertical="center" wrapText="1" readingOrder="1"/>
    </xf>
    <xf numFmtId="0" fontId="721" fillId="21" borderId="12" xfId="0" applyFont="1" applyFill="1" applyBorder="1" applyAlignment="1">
      <alignment horizontal="right" vertical="center" wrapText="1" readingOrder="1"/>
    </xf>
    <xf numFmtId="0" fontId="725" fillId="0" borderId="14" xfId="0" applyFont="1" applyBorder="1" applyAlignment="1">
      <alignment horizontal="left" vertical="center" wrapText="1" readingOrder="1"/>
    </xf>
    <xf numFmtId="16" fontId="725" fillId="0" borderId="14" xfId="0" applyNumberFormat="1" applyFont="1" applyBorder="1" applyAlignment="1">
      <alignment horizontal="right" vertical="center" wrapText="1" readingOrder="1"/>
    </xf>
    <xf numFmtId="16" fontId="725" fillId="0" borderId="15" xfId="0" applyNumberFormat="1" applyFont="1" applyBorder="1" applyAlignment="1">
      <alignment horizontal="right" vertical="center" wrapText="1" readingOrder="1"/>
    </xf>
    <xf numFmtId="16" fontId="725" fillId="0" borderId="15" xfId="0" applyNumberFormat="1" applyFont="1" applyBorder="1" applyAlignment="1">
      <alignment horizontal="left" vertical="center" wrapText="1" readingOrder="1"/>
    </xf>
    <xf numFmtId="0" fontId="721" fillId="21" borderId="12" xfId="0" applyFont="1" applyFill="1" applyBorder="1" applyAlignment="1">
      <alignment horizontal="right" vertical="center" wrapText="1" readingOrder="1"/>
    </xf>
    <xf numFmtId="0" fontId="720" fillId="21" borderId="12" xfId="0" applyFont="1" applyFill="1" applyBorder="1" applyAlignment="1">
      <alignment vertical="center" wrapText="1"/>
    </xf>
    <xf numFmtId="0" fontId="721" fillId="21" borderId="12" xfId="0" applyFont="1" applyFill="1" applyBorder="1" applyAlignment="1">
      <alignment horizontal="right" vertical="center" wrapText="1" readingOrder="1"/>
    </xf>
    <xf numFmtId="0" fontId="720" fillId="22" borderId="0" xfId="0" applyFont="1" applyFill="1" applyAlignment="1">
      <alignment horizontal="right" vertical="center" wrapText="1"/>
    </xf>
    <xf numFmtId="0" fontId="724" fillId="0" borderId="0" xfId="0" applyFont="1" applyFill="1" applyBorder="1" applyAlignment="1">
      <alignment horizontal="right" vertical="center" wrapText="1" readingOrder="1"/>
    </xf>
    <xf numFmtId="0" fontId="721" fillId="22" borderId="0" xfId="0" applyFont="1" applyFill="1" applyAlignment="1">
      <alignment horizontal="right" vertical="center" wrapText="1" readingOrder="1"/>
    </xf>
    <xf numFmtId="0" fontId="721" fillId="0" borderId="0" xfId="0" applyFont="1" applyAlignment="1">
      <alignment horizontal="right" vertical="center" wrapText="1" readingOrder="1"/>
    </xf>
    <xf numFmtId="1" fontId="0" fillId="0" borderId="0" xfId="0" applyNumberFormat="1"/>
    <xf numFmtId="0" fontId="0" fillId="0" borderId="0" xfId="0"/>
    <xf numFmtId="0" fontId="0" fillId="0" borderId="0" xfId="0" applyAlignment="1">
      <alignment horizontal="left"/>
    </xf>
    <xf numFmtId="0" fontId="0" fillId="0" borderId="0" xfId="0" applyBorder="1"/>
    <xf numFmtId="164" fontId="706" fillId="0" borderId="0" xfId="5771" applyNumberFormat="1" applyFont="1"/>
    <xf numFmtId="165" fontId="706" fillId="0" borderId="0" xfId="5771" applyNumberFormat="1" applyFont="1"/>
    <xf numFmtId="1" fontId="693" fillId="16" borderId="1" xfId="5771" applyNumberFormat="1" applyFill="1" applyBorder="1" applyAlignment="1">
      <alignment vertical="top"/>
    </xf>
    <xf numFmtId="0" fontId="693" fillId="16" borderId="1" xfId="5771" applyFill="1" applyBorder="1"/>
    <xf numFmtId="1" fontId="693" fillId="11" borderId="1" xfId="5771" applyNumberFormat="1" applyFill="1" applyBorder="1" applyAlignment="1">
      <alignment vertical="top"/>
    </xf>
    <xf numFmtId="1" fontId="693" fillId="12" borderId="1" xfId="5771" applyNumberFormat="1" applyFill="1" applyBorder="1" applyAlignment="1">
      <alignment vertical="top"/>
    </xf>
    <xf numFmtId="1" fontId="693" fillId="13" borderId="1" xfId="5771" applyNumberFormat="1" applyFill="1" applyBorder="1" applyAlignment="1">
      <alignment vertical="top"/>
    </xf>
    <xf numFmtId="1" fontId="706" fillId="0" borderId="1" xfId="5771" applyNumberFormat="1" applyFont="1" applyBorder="1" applyAlignment="1">
      <alignment vertical="top"/>
    </xf>
    <xf numFmtId="1" fontId="706" fillId="0" borderId="1" xfId="5771" applyNumberFormat="1" applyFont="1" applyFill="1" applyBorder="1" applyAlignment="1">
      <alignment vertical="top"/>
    </xf>
    <xf numFmtId="1" fontId="706" fillId="0" borderId="0" xfId="5771" applyNumberFormat="1" applyFont="1" applyBorder="1" applyAlignment="1">
      <alignment vertical="top"/>
    </xf>
    <xf numFmtId="1" fontId="706" fillId="0" borderId="0" xfId="5771" applyNumberFormat="1" applyFont="1" applyFill="1" applyBorder="1" applyAlignment="1">
      <alignment vertical="top"/>
    </xf>
    <xf numFmtId="165" fontId="707" fillId="2" borderId="0" xfId="5771" applyNumberFormat="1" applyFont="1" applyFill="1"/>
    <xf numFmtId="1" fontId="707" fillId="2" borderId="0" xfId="5771" applyNumberFormat="1" applyFont="1" applyFill="1" applyBorder="1" applyAlignment="1">
      <alignment vertical="top"/>
    </xf>
    <xf numFmtId="1" fontId="709" fillId="2" borderId="0" xfId="5771" applyNumberFormat="1" applyFont="1" applyFill="1" applyBorder="1" applyAlignment="1">
      <alignment vertical="top"/>
    </xf>
    <xf numFmtId="10" fontId="693" fillId="16" borderId="1" xfId="5772" applyNumberFormat="1" applyFont="1" applyFill="1" applyBorder="1"/>
    <xf numFmtId="1" fontId="693" fillId="16" borderId="1" xfId="5771" applyNumberFormat="1" applyFill="1" applyBorder="1"/>
    <xf numFmtId="0" fontId="693" fillId="15" borderId="1" xfId="5771" applyFill="1" applyBorder="1"/>
    <xf numFmtId="0" fontId="710" fillId="16" borderId="1" xfId="5771" applyFont="1" applyFill="1" applyBorder="1" applyAlignment="1">
      <alignment wrapText="1"/>
    </xf>
    <xf numFmtId="0" fontId="706" fillId="14" borderId="1" xfId="5771" applyFont="1" applyFill="1" applyBorder="1"/>
    <xf numFmtId="10" fontId="706" fillId="14" borderId="1" xfId="5771" applyNumberFormat="1" applyFont="1" applyFill="1" applyBorder="1" applyAlignment="1">
      <alignment vertical="top"/>
    </xf>
    <xf numFmtId="1" fontId="708" fillId="14" borderId="0" xfId="5771" applyNumberFormat="1" applyFont="1" applyFill="1" applyBorder="1" applyAlignment="1">
      <alignment vertical="top"/>
    </xf>
    <xf numFmtId="0" fontId="0" fillId="0" borderId="1" xfId="0" applyBorder="1"/>
    <xf numFmtId="164" fontId="706" fillId="0" borderId="0" xfId="5773" applyNumberFormat="1" applyFont="1"/>
    <xf numFmtId="165" fontId="706" fillId="0" borderId="0" xfId="5773" applyNumberFormat="1" applyFont="1"/>
    <xf numFmtId="1" fontId="692" fillId="16" borderId="1" xfId="5773" applyNumberFormat="1" applyFill="1" applyBorder="1" applyAlignment="1">
      <alignment vertical="top"/>
    </xf>
    <xf numFmtId="0" fontId="692" fillId="16" borderId="1" xfId="5773" applyFill="1" applyBorder="1"/>
    <xf numFmtId="1" fontId="692" fillId="11" borderId="1" xfId="5773" applyNumberFormat="1" applyFill="1" applyBorder="1" applyAlignment="1">
      <alignment vertical="top"/>
    </xf>
    <xf numFmtId="1" fontId="692" fillId="12" borderId="1" xfId="5773" applyNumberFormat="1" applyFill="1" applyBorder="1" applyAlignment="1">
      <alignment vertical="top"/>
    </xf>
    <xf numFmtId="1" fontId="692" fillId="13" borderId="1" xfId="5773" applyNumberFormat="1" applyFill="1" applyBorder="1" applyAlignment="1">
      <alignment vertical="top"/>
    </xf>
    <xf numFmtId="1" fontId="706" fillId="0" borderId="1" xfId="5773" applyNumberFormat="1" applyFont="1" applyBorder="1" applyAlignment="1">
      <alignment vertical="top"/>
    </xf>
    <xf numFmtId="1" fontId="706" fillId="0" borderId="1" xfId="5773" applyNumberFormat="1" applyFont="1" applyFill="1" applyBorder="1" applyAlignment="1">
      <alignment vertical="top"/>
    </xf>
    <xf numFmtId="1" fontId="706" fillId="0" borderId="0" xfId="5773" applyNumberFormat="1" applyFont="1" applyBorder="1" applyAlignment="1">
      <alignment vertical="top"/>
    </xf>
    <xf numFmtId="1" fontId="706" fillId="0" borderId="0" xfId="5773" applyNumberFormat="1" applyFont="1" applyFill="1" applyBorder="1" applyAlignment="1">
      <alignment vertical="top"/>
    </xf>
    <xf numFmtId="165" fontId="707" fillId="2" borderId="0" xfId="5773" applyNumberFormat="1" applyFont="1" applyFill="1"/>
    <xf numFmtId="1" fontId="707" fillId="2" borderId="0" xfId="5773" applyNumberFormat="1" applyFont="1" applyFill="1" applyBorder="1" applyAlignment="1">
      <alignment vertical="top"/>
    </xf>
    <xf numFmtId="1" fontId="709" fillId="2" borderId="0" xfId="5773" applyNumberFormat="1" applyFont="1" applyFill="1" applyBorder="1" applyAlignment="1">
      <alignment vertical="top"/>
    </xf>
    <xf numFmtId="10" fontId="692" fillId="16" borderId="1" xfId="5774" applyNumberFormat="1" applyFont="1" applyFill="1" applyBorder="1"/>
    <xf numFmtId="1" fontId="692" fillId="16" borderId="1" xfId="5773" applyNumberFormat="1" applyFill="1" applyBorder="1"/>
    <xf numFmtId="0" fontId="692" fillId="15" borderId="1" xfId="5773" applyFill="1" applyBorder="1"/>
    <xf numFmtId="0" fontId="710" fillId="16" borderId="1" xfId="5773" applyFont="1" applyFill="1" applyBorder="1" applyAlignment="1">
      <alignment wrapText="1"/>
    </xf>
    <xf numFmtId="0" fontId="706" fillId="14" borderId="1" xfId="5773" applyFont="1" applyFill="1" applyBorder="1"/>
    <xf numFmtId="10" fontId="706" fillId="14" borderId="1" xfId="5773" applyNumberFormat="1" applyFont="1" applyFill="1" applyBorder="1" applyAlignment="1">
      <alignment vertical="top"/>
    </xf>
    <xf numFmtId="1" fontId="708" fillId="14" borderId="0" xfId="5773" applyNumberFormat="1" applyFont="1" applyFill="1" applyBorder="1" applyAlignment="1">
      <alignment vertical="top"/>
    </xf>
    <xf numFmtId="0" fontId="719" fillId="0" borderId="1" xfId="0" applyFont="1" applyBorder="1"/>
    <xf numFmtId="0" fontId="692" fillId="17" borderId="1" xfId="5775" applyFill="1" applyBorder="1"/>
    <xf numFmtId="164" fontId="706" fillId="0" borderId="0" xfId="5917" applyNumberFormat="1" applyFont="1"/>
    <xf numFmtId="165" fontId="706" fillId="0" borderId="0" xfId="5917" applyNumberFormat="1" applyFont="1"/>
    <xf numFmtId="1" fontId="691" fillId="16" borderId="1" xfId="5917" applyNumberFormat="1" applyFill="1" applyBorder="1" applyAlignment="1">
      <alignment vertical="top"/>
    </xf>
    <xf numFmtId="0" fontId="691" fillId="16" borderId="1" xfId="5917" applyFill="1" applyBorder="1"/>
    <xf numFmtId="1" fontId="691" fillId="11" borderId="1" xfId="5917" applyNumberFormat="1" applyFill="1" applyBorder="1" applyAlignment="1">
      <alignment vertical="top"/>
    </xf>
    <xf numFmtId="1" fontId="691" fillId="12" borderId="1" xfId="5917" applyNumberFormat="1" applyFill="1" applyBorder="1" applyAlignment="1">
      <alignment vertical="top"/>
    </xf>
    <xf numFmtId="1" fontId="691" fillId="13" borderId="1" xfId="5917" applyNumberFormat="1" applyFill="1" applyBorder="1" applyAlignment="1">
      <alignment vertical="top"/>
    </xf>
    <xf numFmtId="1" fontId="706" fillId="0" borderId="1" xfId="5917" applyNumberFormat="1" applyFont="1" applyBorder="1" applyAlignment="1">
      <alignment vertical="top"/>
    </xf>
    <xf numFmtId="1" fontId="706" fillId="0" borderId="1" xfId="5917" applyNumberFormat="1" applyFont="1" applyFill="1" applyBorder="1" applyAlignment="1">
      <alignment vertical="top"/>
    </xf>
    <xf numFmtId="1" fontId="706" fillId="0" borderId="0" xfId="5917" applyNumberFormat="1" applyFont="1" applyBorder="1" applyAlignment="1">
      <alignment vertical="top"/>
    </xf>
    <xf numFmtId="1" fontId="706" fillId="0" borderId="0" xfId="5917" applyNumberFormat="1" applyFont="1" applyFill="1" applyBorder="1" applyAlignment="1">
      <alignment vertical="top"/>
    </xf>
    <xf numFmtId="165" fontId="707" fillId="2" borderId="0" xfId="5917" applyNumberFormat="1" applyFont="1" applyFill="1"/>
    <xf numFmtId="1" fontId="707" fillId="2" borderId="0" xfId="5917" applyNumberFormat="1" applyFont="1" applyFill="1" applyBorder="1" applyAlignment="1">
      <alignment vertical="top"/>
    </xf>
    <xf numFmtId="1" fontId="709" fillId="2" borderId="0" xfId="5917" applyNumberFormat="1" applyFont="1" applyFill="1" applyBorder="1" applyAlignment="1">
      <alignment vertical="top"/>
    </xf>
    <xf numFmtId="10" fontId="691" fillId="16" borderId="1" xfId="5918" applyNumberFormat="1" applyFont="1" applyFill="1" applyBorder="1"/>
    <xf numFmtId="1" fontId="691" fillId="16" borderId="1" xfId="5917" applyNumberFormat="1" applyFill="1" applyBorder="1"/>
    <xf numFmtId="0" fontId="691" fillId="15" borderId="1" xfId="5917" applyFill="1" applyBorder="1"/>
    <xf numFmtId="1" fontId="691" fillId="10" borderId="1" xfId="5917" applyNumberFormat="1" applyFill="1" applyBorder="1" applyAlignment="1">
      <alignment vertical="top"/>
    </xf>
    <xf numFmtId="1" fontId="706" fillId="10" borderId="1" xfId="5917" applyNumberFormat="1" applyFont="1" applyFill="1" applyBorder="1" applyAlignment="1">
      <alignment vertical="top"/>
    </xf>
    <xf numFmtId="0" fontId="691" fillId="10" borderId="1" xfId="5917" applyFill="1" applyBorder="1"/>
    <xf numFmtId="10" fontId="691" fillId="10" borderId="1" xfId="5918" applyNumberFormat="1" applyFont="1" applyFill="1" applyBorder="1"/>
    <xf numFmtId="1" fontId="691" fillId="10" borderId="1" xfId="5917" applyNumberFormat="1" applyFill="1" applyBorder="1"/>
    <xf numFmtId="164" fontId="706" fillId="10" borderId="0" xfId="5917" applyNumberFormat="1" applyFont="1" applyFill="1"/>
    <xf numFmtId="165" fontId="706" fillId="10" borderId="0" xfId="5917" applyNumberFormat="1" applyFont="1" applyFill="1"/>
    <xf numFmtId="0" fontId="710" fillId="16" borderId="1" xfId="5917" applyFont="1" applyFill="1" applyBorder="1" applyAlignment="1">
      <alignment wrapText="1"/>
    </xf>
    <xf numFmtId="0" fontId="706" fillId="14" borderId="1" xfId="5917" applyFont="1" applyFill="1" applyBorder="1"/>
    <xf numFmtId="0" fontId="706" fillId="14" borderId="1" xfId="5917" applyNumberFormat="1" applyFont="1" applyFill="1" applyBorder="1" applyAlignment="1">
      <alignment vertical="top"/>
    </xf>
    <xf numFmtId="10" fontId="706" fillId="14" borderId="1" xfId="5917" applyNumberFormat="1" applyFont="1" applyFill="1" applyBorder="1" applyAlignment="1">
      <alignment vertical="top"/>
    </xf>
    <xf numFmtId="1" fontId="708" fillId="14" borderId="0" xfId="5917" applyNumberFormat="1" applyFont="1" applyFill="1" applyBorder="1" applyAlignment="1">
      <alignment vertical="top"/>
    </xf>
    <xf numFmtId="164" fontId="706" fillId="0" borderId="0" xfId="5919" applyNumberFormat="1" applyFont="1"/>
    <xf numFmtId="165" fontId="706" fillId="0" borderId="0" xfId="5919" applyNumberFormat="1" applyFont="1"/>
    <xf numFmtId="1" fontId="690" fillId="16" borderId="1" xfId="5919" applyNumberFormat="1" applyFill="1" applyBorder="1" applyAlignment="1">
      <alignment vertical="top"/>
    </xf>
    <xf numFmtId="0" fontId="690" fillId="16" borderId="1" xfId="5919" applyFill="1" applyBorder="1"/>
    <xf numFmtId="1" fontId="690" fillId="11" borderId="1" xfId="5919" applyNumberFormat="1" applyFill="1" applyBorder="1" applyAlignment="1">
      <alignment vertical="top"/>
    </xf>
    <xf numFmtId="1" fontId="690" fillId="12" borderId="1" xfId="5919" applyNumberFormat="1" applyFill="1" applyBorder="1" applyAlignment="1">
      <alignment vertical="top"/>
    </xf>
    <xf numFmtId="1" fontId="690" fillId="13" borderId="1" xfId="5919" applyNumberFormat="1" applyFill="1" applyBorder="1" applyAlignment="1">
      <alignment vertical="top"/>
    </xf>
    <xf numFmtId="1" fontId="706" fillId="0" borderId="1" xfId="5919" applyNumberFormat="1" applyFont="1" applyBorder="1" applyAlignment="1">
      <alignment vertical="top"/>
    </xf>
    <xf numFmtId="1" fontId="706" fillId="0" borderId="1" xfId="5919" applyNumberFormat="1" applyFont="1" applyFill="1" applyBorder="1" applyAlignment="1">
      <alignment vertical="top"/>
    </xf>
    <xf numFmtId="1" fontId="706" fillId="0" borderId="0" xfId="5919" applyNumberFormat="1" applyFont="1" applyBorder="1" applyAlignment="1">
      <alignment vertical="top"/>
    </xf>
    <xf numFmtId="1" fontId="706" fillId="0" borderId="0" xfId="5919" applyNumberFormat="1" applyFont="1" applyFill="1" applyBorder="1" applyAlignment="1">
      <alignment vertical="top"/>
    </xf>
    <xf numFmtId="165" fontId="707" fillId="2" borderId="0" xfId="5919" applyNumberFormat="1" applyFont="1" applyFill="1"/>
    <xf numFmtId="1" fontId="707" fillId="2" borderId="0" xfId="5919" applyNumberFormat="1" applyFont="1" applyFill="1" applyBorder="1" applyAlignment="1">
      <alignment vertical="top"/>
    </xf>
    <xf numFmtId="1" fontId="709" fillId="2" borderId="0" xfId="5919" applyNumberFormat="1" applyFont="1" applyFill="1" applyBorder="1" applyAlignment="1">
      <alignment vertical="top"/>
    </xf>
    <xf numFmtId="10" fontId="690" fillId="16" borderId="1" xfId="5920" applyNumberFormat="1" applyFont="1" applyFill="1" applyBorder="1"/>
    <xf numFmtId="1" fontId="690" fillId="16" borderId="1" xfId="5919" applyNumberFormat="1" applyFill="1" applyBorder="1"/>
    <xf numFmtId="0" fontId="690" fillId="15" borderId="1" xfId="5919" applyFill="1" applyBorder="1"/>
    <xf numFmtId="0" fontId="710" fillId="16" borderId="1" xfId="5919" applyFont="1" applyFill="1" applyBorder="1" applyAlignment="1">
      <alignment wrapText="1"/>
    </xf>
    <xf numFmtId="0" fontId="706" fillId="14" borderId="1" xfId="5919" applyFont="1" applyFill="1" applyBorder="1"/>
    <xf numFmtId="10" fontId="706" fillId="14" borderId="1" xfId="5919" applyNumberFormat="1" applyFont="1" applyFill="1" applyBorder="1" applyAlignment="1">
      <alignment vertical="top"/>
    </xf>
    <xf numFmtId="1" fontId="708" fillId="14" borderId="0" xfId="5919" applyNumberFormat="1" applyFont="1" applyFill="1" applyBorder="1" applyAlignment="1">
      <alignment vertical="top"/>
    </xf>
    <xf numFmtId="164" fontId="706" fillId="0" borderId="0" xfId="5921" applyNumberFormat="1" applyFont="1"/>
    <xf numFmtId="165" fontId="706" fillId="0" borderId="0" xfId="5921" applyNumberFormat="1" applyFont="1"/>
    <xf numFmtId="1" fontId="689" fillId="16" borderId="1" xfId="5921" applyNumberFormat="1" applyFill="1" applyBorder="1" applyAlignment="1">
      <alignment vertical="top"/>
    </xf>
    <xf numFmtId="0" fontId="689" fillId="16" borderId="1" xfId="5921" applyFill="1" applyBorder="1"/>
    <xf numFmtId="1" fontId="689" fillId="11" borderId="1" xfId="5921" applyNumberFormat="1" applyFill="1" applyBorder="1" applyAlignment="1">
      <alignment vertical="top"/>
    </xf>
    <xf numFmtId="1" fontId="689" fillId="12" borderId="1" xfId="5921" applyNumberFormat="1" applyFill="1" applyBorder="1" applyAlignment="1">
      <alignment vertical="top"/>
    </xf>
    <xf numFmtId="1" fontId="689" fillId="13" borderId="1" xfId="5921" applyNumberFormat="1" applyFill="1" applyBorder="1" applyAlignment="1">
      <alignment vertical="top"/>
    </xf>
    <xf numFmtId="1" fontId="706" fillId="0" borderId="1" xfId="5921" applyNumberFormat="1" applyFont="1" applyBorder="1" applyAlignment="1">
      <alignment vertical="top"/>
    </xf>
    <xf numFmtId="1" fontId="706" fillId="0" borderId="1" xfId="5921" applyNumberFormat="1" applyFont="1" applyFill="1" applyBorder="1" applyAlignment="1">
      <alignment vertical="top"/>
    </xf>
    <xf numFmtId="1" fontId="706" fillId="0" borderId="0" xfId="5921" applyNumberFormat="1" applyFont="1" applyBorder="1" applyAlignment="1">
      <alignment vertical="top"/>
    </xf>
    <xf numFmtId="1" fontId="706" fillId="0" borderId="0" xfId="5921" applyNumberFormat="1" applyFont="1" applyFill="1" applyBorder="1" applyAlignment="1">
      <alignment vertical="top"/>
    </xf>
    <xf numFmtId="165" fontId="707" fillId="2" borderId="0" xfId="5921" applyNumberFormat="1" applyFont="1" applyFill="1"/>
    <xf numFmtId="1" fontId="707" fillId="2" borderId="0" xfId="5921" applyNumberFormat="1" applyFont="1" applyFill="1" applyBorder="1" applyAlignment="1">
      <alignment vertical="top"/>
    </xf>
    <xf numFmtId="1" fontId="709" fillId="2" borderId="0" xfId="5921" applyNumberFormat="1" applyFont="1" applyFill="1" applyBorder="1" applyAlignment="1">
      <alignment vertical="top"/>
    </xf>
    <xf numFmtId="10" fontId="689" fillId="16" borderId="1" xfId="5922" applyNumberFormat="1" applyFont="1" applyFill="1" applyBorder="1"/>
    <xf numFmtId="1" fontId="689" fillId="16" borderId="1" xfId="5921" applyNumberFormat="1" applyFill="1" applyBorder="1"/>
    <xf numFmtId="0" fontId="689" fillId="15" borderId="1" xfId="5921" applyFill="1" applyBorder="1"/>
    <xf numFmtId="0" fontId="710" fillId="16" borderId="1" xfId="5921" applyFont="1" applyFill="1" applyBorder="1" applyAlignment="1">
      <alignment wrapText="1"/>
    </xf>
    <xf numFmtId="0" fontId="706" fillId="14" borderId="1" xfId="5921" applyFont="1" applyFill="1" applyBorder="1"/>
    <xf numFmtId="10" fontId="706" fillId="14" borderId="1" xfId="5921" applyNumberFormat="1" applyFont="1" applyFill="1" applyBorder="1" applyAlignment="1">
      <alignment vertical="top"/>
    </xf>
    <xf numFmtId="1" fontId="708" fillId="14" borderId="0" xfId="5921" applyNumberFormat="1" applyFont="1" applyFill="1" applyBorder="1" applyAlignment="1">
      <alignment vertical="top"/>
    </xf>
    <xf numFmtId="10" fontId="726" fillId="16" borderId="1" xfId="5922" applyNumberFormat="1" applyFont="1" applyFill="1" applyBorder="1"/>
    <xf numFmtId="164" fontId="706" fillId="0" borderId="0" xfId="5923" applyNumberFormat="1" applyFont="1"/>
    <xf numFmtId="165" fontId="706" fillId="0" borderId="0" xfId="5923" applyNumberFormat="1" applyFont="1"/>
    <xf numFmtId="1" fontId="688" fillId="16" borderId="1" xfId="5923" applyNumberFormat="1" applyFill="1" applyBorder="1" applyAlignment="1">
      <alignment vertical="top"/>
    </xf>
    <xf numFmtId="0" fontId="688" fillId="16" borderId="1" xfId="5923" applyFill="1" applyBorder="1"/>
    <xf numFmtId="1" fontId="688" fillId="11" borderId="1" xfId="5923" applyNumberFormat="1" applyFill="1" applyBorder="1" applyAlignment="1">
      <alignment vertical="top"/>
    </xf>
    <xf numFmtId="1" fontId="688" fillId="12" borderId="1" xfId="5923" applyNumberFormat="1" applyFill="1" applyBorder="1" applyAlignment="1">
      <alignment vertical="top"/>
    </xf>
    <xf numFmtId="1" fontId="688" fillId="13" borderId="1" xfId="5923" applyNumberFormat="1" applyFill="1" applyBorder="1" applyAlignment="1">
      <alignment vertical="top"/>
    </xf>
    <xf numFmtId="1" fontId="706" fillId="0" borderId="1" xfId="5923" applyNumberFormat="1" applyFont="1" applyBorder="1" applyAlignment="1">
      <alignment vertical="top"/>
    </xf>
    <xf numFmtId="1" fontId="706" fillId="0" borderId="1" xfId="5923" applyNumberFormat="1" applyFont="1" applyFill="1" applyBorder="1" applyAlignment="1">
      <alignment vertical="top"/>
    </xf>
    <xf numFmtId="1" fontId="706" fillId="0" borderId="0" xfId="5923" applyNumberFormat="1" applyFont="1" applyBorder="1" applyAlignment="1">
      <alignment vertical="top"/>
    </xf>
    <xf numFmtId="1" fontId="706" fillId="0" borderId="0" xfId="5923" applyNumberFormat="1" applyFont="1" applyFill="1" applyBorder="1" applyAlignment="1">
      <alignment vertical="top"/>
    </xf>
    <xf numFmtId="165" fontId="707" fillId="2" borderId="0" xfId="5923" applyNumberFormat="1" applyFont="1" applyFill="1"/>
    <xf numFmtId="1" fontId="707" fillId="2" borderId="0" xfId="5923" applyNumberFormat="1" applyFont="1" applyFill="1" applyBorder="1" applyAlignment="1">
      <alignment vertical="top"/>
    </xf>
    <xf numFmtId="1" fontId="709" fillId="2" borderId="0" xfId="5923" applyNumberFormat="1" applyFont="1" applyFill="1" applyBorder="1" applyAlignment="1">
      <alignment vertical="top"/>
    </xf>
    <xf numFmtId="10" fontId="688" fillId="16" borderId="1" xfId="5924" applyNumberFormat="1" applyFont="1" applyFill="1" applyBorder="1"/>
    <xf numFmtId="1" fontId="688" fillId="16" borderId="1" xfId="5923" applyNumberFormat="1" applyFill="1" applyBorder="1"/>
    <xf numFmtId="0" fontId="688" fillId="15" borderId="1" xfId="5923" applyFill="1" applyBorder="1"/>
    <xf numFmtId="0" fontId="710" fillId="16" borderId="1" xfId="5923" applyFont="1" applyFill="1" applyBorder="1" applyAlignment="1">
      <alignment wrapText="1"/>
    </xf>
    <xf numFmtId="0" fontId="706" fillId="14" borderId="1" xfId="5923" applyFont="1" applyFill="1" applyBorder="1"/>
    <xf numFmtId="10" fontId="706" fillId="14" borderId="1" xfId="5923" applyNumberFormat="1" applyFont="1" applyFill="1" applyBorder="1" applyAlignment="1">
      <alignment vertical="top"/>
    </xf>
    <xf numFmtId="1" fontId="708" fillId="14" borderId="0" xfId="5923" applyNumberFormat="1" applyFont="1" applyFill="1" applyBorder="1" applyAlignment="1">
      <alignment vertical="top"/>
    </xf>
    <xf numFmtId="164" fontId="706" fillId="0" borderId="0" xfId="5925" applyNumberFormat="1" applyFont="1"/>
    <xf numFmtId="165" fontId="706" fillId="0" borderId="0" xfId="5925" applyNumberFormat="1" applyFont="1"/>
    <xf numFmtId="1" fontId="687" fillId="16" borderId="1" xfId="5925" applyNumberFormat="1" applyFill="1" applyBorder="1" applyAlignment="1">
      <alignment vertical="top"/>
    </xf>
    <xf numFmtId="0" fontId="687" fillId="16" borderId="1" xfId="5925" applyFill="1" applyBorder="1"/>
    <xf numFmtId="1" fontId="687" fillId="11" borderId="1" xfId="5925" applyNumberFormat="1" applyFill="1" applyBorder="1" applyAlignment="1">
      <alignment vertical="top"/>
    </xf>
    <xf numFmtId="1" fontId="687" fillId="12" borderId="1" xfId="5925" applyNumberFormat="1" applyFill="1" applyBorder="1" applyAlignment="1">
      <alignment vertical="top"/>
    </xf>
    <xf numFmtId="1" fontId="687" fillId="13" borderId="1" xfId="5925" applyNumberFormat="1" applyFill="1" applyBorder="1" applyAlignment="1">
      <alignment vertical="top"/>
    </xf>
    <xf numFmtId="1" fontId="706" fillId="0" borderId="1" xfId="5925" applyNumberFormat="1" applyFont="1" applyBorder="1" applyAlignment="1">
      <alignment vertical="top"/>
    </xf>
    <xf numFmtId="1" fontId="706" fillId="0" borderId="1" xfId="5925" applyNumberFormat="1" applyFont="1" applyFill="1" applyBorder="1" applyAlignment="1">
      <alignment vertical="top"/>
    </xf>
    <xf numFmtId="1" fontId="706" fillId="0" borderId="0" xfId="5925" applyNumberFormat="1" applyFont="1" applyBorder="1" applyAlignment="1">
      <alignment vertical="top"/>
    </xf>
    <xf numFmtId="1" fontId="706" fillId="0" borderId="0" xfId="5925" applyNumberFormat="1" applyFont="1" applyFill="1" applyBorder="1" applyAlignment="1">
      <alignment vertical="top"/>
    </xf>
    <xf numFmtId="165" fontId="707" fillId="2" borderId="0" xfId="5925" applyNumberFormat="1" applyFont="1" applyFill="1"/>
    <xf numFmtId="1" fontId="707" fillId="2" borderId="0" xfId="5925" applyNumberFormat="1" applyFont="1" applyFill="1" applyBorder="1" applyAlignment="1">
      <alignment vertical="top"/>
    </xf>
    <xf numFmtId="1" fontId="709" fillId="2" borderId="0" xfId="5925" applyNumberFormat="1" applyFont="1" applyFill="1" applyBorder="1" applyAlignment="1">
      <alignment vertical="top"/>
    </xf>
    <xf numFmtId="10" fontId="687" fillId="16" borderId="1" xfId="5926" applyNumberFormat="1" applyFont="1" applyFill="1" applyBorder="1"/>
    <xf numFmtId="1" fontId="687" fillId="16" borderId="1" xfId="5925" applyNumberFormat="1" applyFill="1" applyBorder="1"/>
    <xf numFmtId="0" fontId="687" fillId="15" borderId="1" xfId="5925" applyFill="1" applyBorder="1"/>
    <xf numFmtId="1" fontId="687" fillId="10" borderId="1" xfId="5925" applyNumberFormat="1" applyFill="1" applyBorder="1" applyAlignment="1">
      <alignment vertical="top"/>
    </xf>
    <xf numFmtId="1" fontId="706" fillId="10" borderId="1" xfId="5925" applyNumberFormat="1" applyFont="1" applyFill="1" applyBorder="1" applyAlignment="1">
      <alignment vertical="top"/>
    </xf>
    <xf numFmtId="0" fontId="687" fillId="10" borderId="1" xfId="5925" applyFill="1" applyBorder="1"/>
    <xf numFmtId="10" fontId="687" fillId="10" borderId="1" xfId="5926" applyNumberFormat="1" applyFont="1" applyFill="1" applyBorder="1"/>
    <xf numFmtId="1" fontId="687" fillId="10" borderId="1" xfId="5925" applyNumberFormat="1" applyFill="1" applyBorder="1"/>
    <xf numFmtId="164" fontId="706" fillId="10" borderId="0" xfId="5925" applyNumberFormat="1" applyFont="1" applyFill="1"/>
    <xf numFmtId="165" fontId="706" fillId="10" borderId="0" xfId="5925" applyNumberFormat="1" applyFont="1" applyFill="1"/>
    <xf numFmtId="0" fontId="710" fillId="16" borderId="1" xfId="5925" applyFont="1" applyFill="1" applyBorder="1" applyAlignment="1">
      <alignment wrapText="1"/>
    </xf>
    <xf numFmtId="0" fontId="706" fillId="14" borderId="1" xfId="5925" applyFont="1" applyFill="1" applyBorder="1"/>
    <xf numFmtId="0" fontId="706" fillId="14" borderId="1" xfId="5925" applyNumberFormat="1" applyFont="1" applyFill="1" applyBorder="1" applyAlignment="1">
      <alignment vertical="top"/>
    </xf>
    <xf numFmtId="10" fontId="706" fillId="14" borderId="1" xfId="5925" applyNumberFormat="1" applyFont="1" applyFill="1" applyBorder="1" applyAlignment="1">
      <alignment vertical="top"/>
    </xf>
    <xf numFmtId="1" fontId="708" fillId="14" borderId="0" xfId="5925" applyNumberFormat="1" applyFont="1" applyFill="1" applyBorder="1" applyAlignment="1">
      <alignment vertical="top"/>
    </xf>
    <xf numFmtId="164" fontId="706" fillId="0" borderId="0" xfId="5927" applyNumberFormat="1" applyFont="1"/>
    <xf numFmtId="165" fontId="706" fillId="0" borderId="0" xfId="5927" applyNumberFormat="1" applyFont="1"/>
    <xf numFmtId="1" fontId="686" fillId="16" borderId="1" xfId="5927" applyNumberFormat="1" applyFill="1" applyBorder="1" applyAlignment="1">
      <alignment vertical="top"/>
    </xf>
    <xf numFmtId="0" fontId="686" fillId="16" borderId="1" xfId="5927" applyFill="1" applyBorder="1"/>
    <xf numFmtId="1" fontId="686" fillId="11" borderId="1" xfId="5927" applyNumberFormat="1" applyFill="1" applyBorder="1" applyAlignment="1">
      <alignment vertical="top"/>
    </xf>
    <xf numFmtId="1" fontId="686" fillId="12" borderId="1" xfId="5927" applyNumberFormat="1" applyFill="1" applyBorder="1" applyAlignment="1">
      <alignment vertical="top"/>
    </xf>
    <xf numFmtId="1" fontId="686" fillId="13" borderId="1" xfId="5927" applyNumberFormat="1" applyFill="1" applyBorder="1" applyAlignment="1">
      <alignment vertical="top"/>
    </xf>
    <xf numFmtId="1" fontId="706" fillId="0" borderId="1" xfId="5927" applyNumberFormat="1" applyFont="1" applyBorder="1" applyAlignment="1">
      <alignment vertical="top"/>
    </xf>
    <xf numFmtId="1" fontId="706" fillId="0" borderId="1" xfId="5927" applyNumberFormat="1" applyFont="1" applyFill="1" applyBorder="1" applyAlignment="1">
      <alignment vertical="top"/>
    </xf>
    <xf numFmtId="1" fontId="706" fillId="0" borderId="0" xfId="5927" applyNumberFormat="1" applyFont="1" applyBorder="1" applyAlignment="1">
      <alignment vertical="top"/>
    </xf>
    <xf numFmtId="1" fontId="706" fillId="0" borderId="0" xfId="5927" applyNumberFormat="1" applyFont="1" applyFill="1" applyBorder="1" applyAlignment="1">
      <alignment vertical="top"/>
    </xf>
    <xf numFmtId="165" fontId="707" fillId="2" borderId="0" xfId="5927" applyNumberFormat="1" applyFont="1" applyFill="1"/>
    <xf numFmtId="1" fontId="707" fillId="2" borderId="0" xfId="5927" applyNumberFormat="1" applyFont="1" applyFill="1" applyBorder="1" applyAlignment="1">
      <alignment vertical="top"/>
    </xf>
    <xf numFmtId="1" fontId="709" fillId="2" borderId="0" xfId="5927" applyNumberFormat="1" applyFont="1" applyFill="1" applyBorder="1" applyAlignment="1">
      <alignment vertical="top"/>
    </xf>
    <xf numFmtId="10" fontId="686" fillId="16" borderId="1" xfId="5928" applyNumberFormat="1" applyFont="1" applyFill="1" applyBorder="1"/>
    <xf numFmtId="1" fontId="686" fillId="16" borderId="1" xfId="5927" applyNumberFormat="1" applyFill="1" applyBorder="1"/>
    <xf numFmtId="0" fontId="686" fillId="15" borderId="1" xfId="5927" applyFill="1" applyBorder="1"/>
    <xf numFmtId="0" fontId="710" fillId="16" borderId="1" xfId="5927" applyFont="1" applyFill="1" applyBorder="1" applyAlignment="1">
      <alignment wrapText="1"/>
    </xf>
    <xf numFmtId="0" fontId="706" fillId="14" borderId="1" xfId="5927" applyFont="1" applyFill="1" applyBorder="1"/>
    <xf numFmtId="10" fontId="706" fillId="14" borderId="1" xfId="5927" applyNumberFormat="1" applyFont="1" applyFill="1" applyBorder="1" applyAlignment="1">
      <alignment vertical="top"/>
    </xf>
    <xf numFmtId="1" fontId="708" fillId="14" borderId="0" xfId="5927" applyNumberFormat="1" applyFont="1" applyFill="1" applyBorder="1" applyAlignment="1">
      <alignment vertical="top"/>
    </xf>
    <xf numFmtId="164" fontId="706" fillId="0" borderId="0" xfId="5929" applyNumberFormat="1" applyFont="1"/>
    <xf numFmtId="165" fontId="706" fillId="0" borderId="0" xfId="5929" applyNumberFormat="1" applyFont="1"/>
    <xf numFmtId="1" fontId="685" fillId="16" borderId="1" xfId="5929" applyNumberFormat="1" applyFill="1" applyBorder="1" applyAlignment="1">
      <alignment vertical="top"/>
    </xf>
    <xf numFmtId="0" fontId="685" fillId="16" borderId="1" xfId="5929" applyFill="1" applyBorder="1"/>
    <xf numFmtId="1" fontId="685" fillId="11" borderId="1" xfId="5929" applyNumberFormat="1" applyFill="1" applyBorder="1" applyAlignment="1">
      <alignment vertical="top"/>
    </xf>
    <xf numFmtId="1" fontId="685" fillId="12" borderId="1" xfId="5929" applyNumberFormat="1" applyFill="1" applyBorder="1" applyAlignment="1">
      <alignment vertical="top"/>
    </xf>
    <xf numFmtId="1" fontId="685" fillId="13" borderId="1" xfId="5929" applyNumberFormat="1" applyFill="1" applyBorder="1" applyAlignment="1">
      <alignment vertical="top"/>
    </xf>
    <xf numFmtId="1" fontId="706" fillId="0" borderId="1" xfId="5929" applyNumberFormat="1" applyFont="1" applyBorder="1" applyAlignment="1">
      <alignment vertical="top"/>
    </xf>
    <xf numFmtId="1" fontId="706" fillId="0" borderId="1" xfId="5929" applyNumberFormat="1" applyFont="1" applyFill="1" applyBorder="1" applyAlignment="1">
      <alignment vertical="top"/>
    </xf>
    <xf numFmtId="1" fontId="706" fillId="0" borderId="0" xfId="5929" applyNumberFormat="1" applyFont="1" applyBorder="1" applyAlignment="1">
      <alignment vertical="top"/>
    </xf>
    <xf numFmtId="1" fontId="706" fillId="0" borderId="0" xfId="5929" applyNumberFormat="1" applyFont="1" applyFill="1" applyBorder="1" applyAlignment="1">
      <alignment vertical="top"/>
    </xf>
    <xf numFmtId="165" fontId="707" fillId="2" borderId="0" xfId="5929" applyNumberFormat="1" applyFont="1" applyFill="1"/>
    <xf numFmtId="1" fontId="707" fillId="2" borderId="0" xfId="5929" applyNumberFormat="1" applyFont="1" applyFill="1" applyBorder="1" applyAlignment="1">
      <alignment vertical="top"/>
    </xf>
    <xf numFmtId="1" fontId="709" fillId="2" borderId="0" xfId="5929" applyNumberFormat="1" applyFont="1" applyFill="1" applyBorder="1" applyAlignment="1">
      <alignment vertical="top"/>
    </xf>
    <xf numFmtId="10" fontId="685" fillId="16" borderId="1" xfId="5930" applyNumberFormat="1" applyFont="1" applyFill="1" applyBorder="1"/>
    <xf numFmtId="1" fontId="685" fillId="16" borderId="1" xfId="5929" applyNumberFormat="1" applyFill="1" applyBorder="1"/>
    <xf numFmtId="0" fontId="685" fillId="15" borderId="1" xfId="5929" applyFill="1" applyBorder="1"/>
    <xf numFmtId="0" fontId="710" fillId="16" borderId="1" xfId="5929" applyFont="1" applyFill="1" applyBorder="1" applyAlignment="1">
      <alignment wrapText="1"/>
    </xf>
    <xf numFmtId="0" fontId="706" fillId="14" borderId="1" xfId="5929" applyFont="1" applyFill="1" applyBorder="1"/>
    <xf numFmtId="10" fontId="706" fillId="14" borderId="1" xfId="5929" applyNumberFormat="1" applyFont="1" applyFill="1" applyBorder="1" applyAlignment="1">
      <alignment vertical="top"/>
    </xf>
    <xf numFmtId="1" fontId="708" fillId="14" borderId="0" xfId="5929" applyNumberFormat="1" applyFont="1" applyFill="1" applyBorder="1" applyAlignment="1">
      <alignment vertical="top"/>
    </xf>
    <xf numFmtId="168" fontId="0" fillId="0" borderId="0" xfId="0" applyNumberFormat="1"/>
    <xf numFmtId="164" fontId="706" fillId="0" borderId="0" xfId="5931" applyNumberFormat="1" applyFont="1"/>
    <xf numFmtId="165" fontId="706" fillId="0" borderId="0" xfId="5931" applyNumberFormat="1" applyFont="1"/>
    <xf numFmtId="1" fontId="684" fillId="16" borderId="1" xfId="5931" applyNumberFormat="1" applyFill="1" applyBorder="1" applyAlignment="1">
      <alignment vertical="top"/>
    </xf>
    <xf numFmtId="0" fontId="684" fillId="16" borderId="1" xfId="5931" applyFill="1" applyBorder="1"/>
    <xf numFmtId="1" fontId="684" fillId="11" borderId="1" xfId="5931" applyNumberFormat="1" applyFill="1" applyBorder="1" applyAlignment="1">
      <alignment vertical="top"/>
    </xf>
    <xf numFmtId="1" fontId="684" fillId="12" borderId="1" xfId="5931" applyNumberFormat="1" applyFill="1" applyBorder="1" applyAlignment="1">
      <alignment vertical="top"/>
    </xf>
    <xf numFmtId="1" fontId="684" fillId="13" borderId="1" xfId="5931" applyNumberFormat="1" applyFill="1" applyBorder="1" applyAlignment="1">
      <alignment vertical="top"/>
    </xf>
    <xf numFmtId="1" fontId="706" fillId="0" borderId="1" xfId="5931" applyNumberFormat="1" applyFont="1" applyBorder="1" applyAlignment="1">
      <alignment vertical="top"/>
    </xf>
    <xf numFmtId="1" fontId="706" fillId="0" borderId="1" xfId="5931" applyNumberFormat="1" applyFont="1" applyFill="1" applyBorder="1" applyAlignment="1">
      <alignment vertical="top"/>
    </xf>
    <xf numFmtId="1" fontId="706" fillId="0" borderId="0" xfId="5931" applyNumberFormat="1" applyFont="1" applyBorder="1" applyAlignment="1">
      <alignment vertical="top"/>
    </xf>
    <xf numFmtId="1" fontId="706" fillId="0" borderId="0" xfId="5931" applyNumberFormat="1" applyFont="1" applyFill="1" applyBorder="1" applyAlignment="1">
      <alignment vertical="top"/>
    </xf>
    <xf numFmtId="165" fontId="707" fillId="2" borderId="0" xfId="5931" applyNumberFormat="1" applyFont="1" applyFill="1"/>
    <xf numFmtId="1" fontId="707" fillId="2" borderId="0" xfId="5931" applyNumberFormat="1" applyFont="1" applyFill="1" applyBorder="1" applyAlignment="1">
      <alignment vertical="top"/>
    </xf>
    <xf numFmtId="1" fontId="709" fillId="2" borderId="0" xfId="5931" applyNumberFormat="1" applyFont="1" applyFill="1" applyBorder="1" applyAlignment="1">
      <alignment vertical="top"/>
    </xf>
    <xf numFmtId="10" fontId="684" fillId="16" borderId="1" xfId="5932" applyNumberFormat="1" applyFont="1" applyFill="1" applyBorder="1"/>
    <xf numFmtId="1" fontId="684" fillId="16" borderId="1" xfId="5931" applyNumberFormat="1" applyFill="1" applyBorder="1"/>
    <xf numFmtId="0" fontId="684" fillId="15" borderId="1" xfId="5931" applyFill="1" applyBorder="1"/>
    <xf numFmtId="0" fontId="710" fillId="16" borderId="1" xfId="5931" applyFont="1" applyFill="1" applyBorder="1" applyAlignment="1">
      <alignment wrapText="1"/>
    </xf>
    <xf numFmtId="0" fontId="706" fillId="14" borderId="1" xfId="5931" applyFont="1" applyFill="1" applyBorder="1"/>
    <xf numFmtId="10" fontId="706" fillId="14" borderId="1" xfId="5931" applyNumberFormat="1" applyFont="1" applyFill="1" applyBorder="1" applyAlignment="1">
      <alignment vertical="top"/>
    </xf>
    <xf numFmtId="1" fontId="708" fillId="14" borderId="0" xfId="5931" applyNumberFormat="1" applyFont="1" applyFill="1" applyBorder="1" applyAlignment="1">
      <alignment vertical="top"/>
    </xf>
    <xf numFmtId="164" fontId="706" fillId="0" borderId="0" xfId="5933" applyNumberFormat="1" applyFont="1"/>
    <xf numFmtId="165" fontId="706" fillId="0" borderId="0" xfId="5933" applyNumberFormat="1" applyFont="1"/>
    <xf numFmtId="1" fontId="683" fillId="16" borderId="1" xfId="5933" applyNumberFormat="1" applyFill="1" applyBorder="1" applyAlignment="1">
      <alignment vertical="top"/>
    </xf>
    <xf numFmtId="0" fontId="683" fillId="16" borderId="1" xfId="5933" applyFill="1" applyBorder="1"/>
    <xf numFmtId="1" fontId="683" fillId="11" borderId="1" xfId="5933" applyNumberFormat="1" applyFill="1" applyBorder="1" applyAlignment="1">
      <alignment vertical="top"/>
    </xf>
    <xf numFmtId="1" fontId="683" fillId="12" borderId="1" xfId="5933" applyNumberFormat="1" applyFill="1" applyBorder="1" applyAlignment="1">
      <alignment vertical="top"/>
    </xf>
    <xf numFmtId="1" fontId="683" fillId="13" borderId="1" xfId="5933" applyNumberFormat="1" applyFill="1" applyBorder="1" applyAlignment="1">
      <alignment vertical="top"/>
    </xf>
    <xf numFmtId="1" fontId="706" fillId="0" borderId="1" xfId="5933" applyNumberFormat="1" applyFont="1" applyBorder="1" applyAlignment="1">
      <alignment vertical="top"/>
    </xf>
    <xf numFmtId="1" fontId="706" fillId="0" borderId="1" xfId="5933" applyNumberFormat="1" applyFont="1" applyFill="1" applyBorder="1" applyAlignment="1">
      <alignment vertical="top"/>
    </xf>
    <xf numFmtId="1" fontId="706" fillId="0" borderId="0" xfId="5933" applyNumberFormat="1" applyFont="1" applyBorder="1" applyAlignment="1">
      <alignment vertical="top"/>
    </xf>
    <xf numFmtId="1" fontId="706" fillId="0" borderId="0" xfId="5933" applyNumberFormat="1" applyFont="1" applyFill="1" applyBorder="1" applyAlignment="1">
      <alignment vertical="top"/>
    </xf>
    <xf numFmtId="165" fontId="707" fillId="2" borderId="0" xfId="5933" applyNumberFormat="1" applyFont="1" applyFill="1"/>
    <xf numFmtId="1" fontId="707" fillId="2" borderId="0" xfId="5933" applyNumberFormat="1" applyFont="1" applyFill="1" applyBorder="1" applyAlignment="1">
      <alignment vertical="top"/>
    </xf>
    <xf numFmtId="1" fontId="709" fillId="2" borderId="0" xfId="5933" applyNumberFormat="1" applyFont="1" applyFill="1" applyBorder="1" applyAlignment="1">
      <alignment vertical="top"/>
    </xf>
    <xf numFmtId="10" fontId="683" fillId="16" borderId="1" xfId="5934" applyNumberFormat="1" applyFont="1" applyFill="1" applyBorder="1"/>
    <xf numFmtId="1" fontId="683" fillId="16" borderId="1" xfId="5933" applyNumberFormat="1" applyFill="1" applyBorder="1"/>
    <xf numFmtId="0" fontId="683" fillId="15" borderId="1" xfId="5933" applyFill="1" applyBorder="1"/>
    <xf numFmtId="1" fontId="683" fillId="10" borderId="1" xfId="5933" applyNumberFormat="1" applyFill="1" applyBorder="1" applyAlignment="1">
      <alignment vertical="top"/>
    </xf>
    <xf numFmtId="1" fontId="706" fillId="10" borderId="1" xfId="5933" applyNumberFormat="1" applyFont="1" applyFill="1" applyBorder="1" applyAlignment="1">
      <alignment vertical="top"/>
    </xf>
    <xf numFmtId="0" fontId="683" fillId="10" borderId="1" xfId="5933" applyFill="1" applyBorder="1"/>
    <xf numFmtId="10" fontId="683" fillId="10" borderId="1" xfId="5934" applyNumberFormat="1" applyFont="1" applyFill="1" applyBorder="1"/>
    <xf numFmtId="1" fontId="683" fillId="10" borderId="1" xfId="5933" applyNumberFormat="1" applyFill="1" applyBorder="1"/>
    <xf numFmtId="164" fontId="706" fillId="10" borderId="0" xfId="5933" applyNumberFormat="1" applyFont="1" applyFill="1"/>
    <xf numFmtId="165" fontId="706" fillId="10" borderId="0" xfId="5933" applyNumberFormat="1" applyFont="1" applyFill="1"/>
    <xf numFmtId="0" fontId="710" fillId="16" borderId="1" xfId="5933" applyFont="1" applyFill="1" applyBorder="1" applyAlignment="1">
      <alignment wrapText="1"/>
    </xf>
    <xf numFmtId="0" fontId="706" fillId="14" borderId="1" xfId="5933" applyFont="1" applyFill="1" applyBorder="1"/>
    <xf numFmtId="0" fontId="706" fillId="14" borderId="1" xfId="5933" applyNumberFormat="1" applyFont="1" applyFill="1" applyBorder="1" applyAlignment="1">
      <alignment vertical="top"/>
    </xf>
    <xf numFmtId="10" fontId="706" fillId="14" borderId="1" xfId="5933" applyNumberFormat="1" applyFont="1" applyFill="1" applyBorder="1" applyAlignment="1">
      <alignment vertical="top"/>
    </xf>
    <xf numFmtId="1" fontId="708" fillId="14" borderId="0" xfId="5933" applyNumberFormat="1" applyFont="1" applyFill="1" applyBorder="1" applyAlignment="1">
      <alignment vertical="top"/>
    </xf>
    <xf numFmtId="164" fontId="706" fillId="0" borderId="0" xfId="5935" applyNumberFormat="1" applyFont="1"/>
    <xf numFmtId="165" fontId="706" fillId="0" borderId="0" xfId="5935" applyNumberFormat="1" applyFont="1"/>
    <xf numFmtId="1" fontId="682" fillId="16" borderId="1" xfId="5935" applyNumberFormat="1" applyFill="1" applyBorder="1" applyAlignment="1">
      <alignment vertical="top"/>
    </xf>
    <xf numFmtId="0" fontId="682" fillId="16" borderId="1" xfId="5935" applyFill="1" applyBorder="1"/>
    <xf numFmtId="1" fontId="682" fillId="11" borderId="1" xfId="5935" applyNumberFormat="1" applyFill="1" applyBorder="1" applyAlignment="1">
      <alignment vertical="top"/>
    </xf>
    <xf numFmtId="1" fontId="682" fillId="12" borderId="1" xfId="5935" applyNumberFormat="1" applyFill="1" applyBorder="1" applyAlignment="1">
      <alignment vertical="top"/>
    </xf>
    <xf numFmtId="1" fontId="682" fillId="13" borderId="1" xfId="5935" applyNumberFormat="1" applyFill="1" applyBorder="1" applyAlignment="1">
      <alignment vertical="top"/>
    </xf>
    <xf numFmtId="1" fontId="706" fillId="0" borderId="1" xfId="5935" applyNumberFormat="1" applyFont="1" applyBorder="1" applyAlignment="1">
      <alignment vertical="top"/>
    </xf>
    <xf numFmtId="1" fontId="706" fillId="0" borderId="1" xfId="5935" applyNumberFormat="1" applyFont="1" applyFill="1" applyBorder="1" applyAlignment="1">
      <alignment vertical="top"/>
    </xf>
    <xf numFmtId="1" fontId="706" fillId="0" borderId="0" xfId="5935" applyNumberFormat="1" applyFont="1" applyBorder="1" applyAlignment="1">
      <alignment vertical="top"/>
    </xf>
    <xf numFmtId="1" fontId="706" fillId="0" borderId="0" xfId="5935" applyNumberFormat="1" applyFont="1" applyFill="1" applyBorder="1" applyAlignment="1">
      <alignment vertical="top"/>
    </xf>
    <xf numFmtId="165" fontId="707" fillId="2" borderId="0" xfId="5935" applyNumberFormat="1" applyFont="1" applyFill="1"/>
    <xf numFmtId="1" fontId="707" fillId="2" borderId="0" xfId="5935" applyNumberFormat="1" applyFont="1" applyFill="1" applyBorder="1" applyAlignment="1">
      <alignment vertical="top"/>
    </xf>
    <xf numFmtId="1" fontId="709" fillId="2" borderId="0" xfId="5935" applyNumberFormat="1" applyFont="1" applyFill="1" applyBorder="1" applyAlignment="1">
      <alignment vertical="top"/>
    </xf>
    <xf numFmtId="10" fontId="682" fillId="16" borderId="1" xfId="5936" applyNumberFormat="1" applyFont="1" applyFill="1" applyBorder="1"/>
    <xf numFmtId="1" fontId="682" fillId="16" borderId="1" xfId="5935" applyNumberFormat="1" applyFill="1" applyBorder="1"/>
    <xf numFmtId="0" fontId="682" fillId="15" borderId="1" xfId="5935" applyFill="1" applyBorder="1"/>
    <xf numFmtId="0" fontId="710" fillId="16" borderId="1" xfId="5935" applyFont="1" applyFill="1" applyBorder="1" applyAlignment="1">
      <alignment wrapText="1"/>
    </xf>
    <xf numFmtId="0" fontId="706" fillId="14" borderId="1" xfId="5935" applyFont="1" applyFill="1" applyBorder="1"/>
    <xf numFmtId="10" fontId="706" fillId="14" borderId="1" xfId="5935" applyNumberFormat="1" applyFont="1" applyFill="1" applyBorder="1" applyAlignment="1">
      <alignment vertical="top"/>
    </xf>
    <xf numFmtId="1" fontId="708" fillId="14" borderId="0" xfId="5935" applyNumberFormat="1" applyFont="1" applyFill="1" applyBorder="1" applyAlignment="1">
      <alignment vertical="top"/>
    </xf>
    <xf numFmtId="164" fontId="706" fillId="0" borderId="0" xfId="5937" applyNumberFormat="1" applyFont="1"/>
    <xf numFmtId="165" fontId="706" fillId="0" borderId="0" xfId="5937" applyNumberFormat="1" applyFont="1"/>
    <xf numFmtId="1" fontId="681" fillId="16" borderId="1" xfId="5937" applyNumberFormat="1" applyFill="1" applyBorder="1" applyAlignment="1">
      <alignment vertical="top"/>
    </xf>
    <xf numFmtId="0" fontId="681" fillId="16" borderId="1" xfId="5937" applyFill="1" applyBorder="1"/>
    <xf numFmtId="1" fontId="681" fillId="11" borderId="1" xfId="5937" applyNumberFormat="1" applyFill="1" applyBorder="1" applyAlignment="1">
      <alignment vertical="top"/>
    </xf>
    <xf numFmtId="1" fontId="681" fillId="12" borderId="1" xfId="5937" applyNumberFormat="1" applyFill="1" applyBorder="1" applyAlignment="1">
      <alignment vertical="top"/>
    </xf>
    <xf numFmtId="1" fontId="681" fillId="13" borderId="1" xfId="5937" applyNumberFormat="1" applyFill="1" applyBorder="1" applyAlignment="1">
      <alignment vertical="top"/>
    </xf>
    <xf numFmtId="1" fontId="706" fillId="0" borderId="1" xfId="5937" applyNumberFormat="1" applyFont="1" applyBorder="1" applyAlignment="1">
      <alignment vertical="top"/>
    </xf>
    <xf numFmtId="1" fontId="706" fillId="0" borderId="1" xfId="5937" applyNumberFormat="1" applyFont="1" applyFill="1" applyBorder="1" applyAlignment="1">
      <alignment vertical="top"/>
    </xf>
    <xf numFmtId="1" fontId="706" fillId="0" borderId="0" xfId="5937" applyNumberFormat="1" applyFont="1" applyBorder="1" applyAlignment="1">
      <alignment vertical="top"/>
    </xf>
    <xf numFmtId="1" fontId="706" fillId="0" borderId="0" xfId="5937" applyNumberFormat="1" applyFont="1" applyFill="1" applyBorder="1" applyAlignment="1">
      <alignment vertical="top"/>
    </xf>
    <xf numFmtId="165" fontId="707" fillId="2" borderId="0" xfId="5937" applyNumberFormat="1" applyFont="1" applyFill="1"/>
    <xf numFmtId="1" fontId="707" fillId="2" borderId="0" xfId="5937" applyNumberFormat="1" applyFont="1" applyFill="1" applyBorder="1" applyAlignment="1">
      <alignment vertical="top"/>
    </xf>
    <xf numFmtId="1" fontId="709" fillId="2" borderId="0" xfId="5937" applyNumberFormat="1" applyFont="1" applyFill="1" applyBorder="1" applyAlignment="1">
      <alignment vertical="top"/>
    </xf>
    <xf numFmtId="10" fontId="681" fillId="16" borderId="1" xfId="5938" applyNumberFormat="1" applyFont="1" applyFill="1" applyBorder="1"/>
    <xf numFmtId="1" fontId="681" fillId="16" borderId="1" xfId="5937" applyNumberFormat="1" applyFill="1" applyBorder="1"/>
    <xf numFmtId="0" fontId="681" fillId="15" borderId="1" xfId="5937" applyFill="1" applyBorder="1"/>
    <xf numFmtId="0" fontId="710" fillId="16" borderId="1" xfId="5937" applyFont="1" applyFill="1" applyBorder="1" applyAlignment="1">
      <alignment wrapText="1"/>
    </xf>
    <xf numFmtId="0" fontId="706" fillId="14" borderId="1" xfId="5937" applyFont="1" applyFill="1" applyBorder="1"/>
    <xf numFmtId="10" fontId="706" fillId="14" borderId="1" xfId="5937" applyNumberFormat="1" applyFont="1" applyFill="1" applyBorder="1" applyAlignment="1">
      <alignment vertical="top"/>
    </xf>
    <xf numFmtId="1" fontId="708" fillId="14" borderId="0" xfId="5937" applyNumberFormat="1" applyFont="1" applyFill="1" applyBorder="1" applyAlignment="1">
      <alignment vertical="top"/>
    </xf>
    <xf numFmtId="164" fontId="706" fillId="0" borderId="0" xfId="5939" applyNumberFormat="1" applyFont="1"/>
    <xf numFmtId="165" fontId="706" fillId="0" borderId="0" xfId="5939" applyNumberFormat="1" applyFont="1"/>
    <xf numFmtId="1" fontId="680" fillId="16" borderId="1" xfId="5939" applyNumberFormat="1" applyFill="1" applyBorder="1" applyAlignment="1">
      <alignment vertical="top"/>
    </xf>
    <xf numFmtId="0" fontId="680" fillId="16" borderId="1" xfId="5939" applyFill="1" applyBorder="1"/>
    <xf numFmtId="1" fontId="680" fillId="11" borderId="1" xfId="5939" applyNumberFormat="1" applyFill="1" applyBorder="1" applyAlignment="1">
      <alignment vertical="top"/>
    </xf>
    <xf numFmtId="1" fontId="680" fillId="12" borderId="1" xfId="5939" applyNumberFormat="1" applyFill="1" applyBorder="1" applyAlignment="1">
      <alignment vertical="top"/>
    </xf>
    <xf numFmtId="1" fontId="680" fillId="13" borderId="1" xfId="5939" applyNumberFormat="1" applyFill="1" applyBorder="1" applyAlignment="1">
      <alignment vertical="top"/>
    </xf>
    <xf numFmtId="1" fontId="706" fillId="0" borderId="1" xfId="5939" applyNumberFormat="1" applyFont="1" applyBorder="1" applyAlignment="1">
      <alignment vertical="top"/>
    </xf>
    <xf numFmtId="1" fontId="706" fillId="0" borderId="1" xfId="5939" applyNumberFormat="1" applyFont="1" applyFill="1" applyBorder="1" applyAlignment="1">
      <alignment vertical="top"/>
    </xf>
    <xf numFmtId="1" fontId="706" fillId="0" borderId="0" xfId="5939" applyNumberFormat="1" applyFont="1" applyBorder="1" applyAlignment="1">
      <alignment vertical="top"/>
    </xf>
    <xf numFmtId="1" fontId="706" fillId="0" borderId="0" xfId="5939" applyNumberFormat="1" applyFont="1" applyFill="1" applyBorder="1" applyAlignment="1">
      <alignment vertical="top"/>
    </xf>
    <xf numFmtId="165" fontId="707" fillId="2" borderId="0" xfId="5939" applyNumberFormat="1" applyFont="1" applyFill="1"/>
    <xf numFmtId="1" fontId="707" fillId="2" borderId="0" xfId="5939" applyNumberFormat="1" applyFont="1" applyFill="1" applyBorder="1" applyAlignment="1">
      <alignment vertical="top"/>
    </xf>
    <xf numFmtId="1" fontId="709" fillId="2" borderId="0" xfId="5939" applyNumberFormat="1" applyFont="1" applyFill="1" applyBorder="1" applyAlignment="1">
      <alignment vertical="top"/>
    </xf>
    <xf numFmtId="10" fontId="680" fillId="16" borderId="1" xfId="5940" applyNumberFormat="1" applyFont="1" applyFill="1" applyBorder="1"/>
    <xf numFmtId="1" fontId="680" fillId="16" borderId="1" xfId="5939" applyNumberFormat="1" applyFill="1" applyBorder="1"/>
    <xf numFmtId="0" fontId="680" fillId="15" borderId="1" xfId="5939" applyFill="1" applyBorder="1"/>
    <xf numFmtId="0" fontId="710" fillId="16" borderId="1" xfId="5939" applyFont="1" applyFill="1" applyBorder="1" applyAlignment="1">
      <alignment wrapText="1"/>
    </xf>
    <xf numFmtId="0" fontId="706" fillId="14" borderId="1" xfId="5939" applyFont="1" applyFill="1" applyBorder="1"/>
    <xf numFmtId="10" fontId="706" fillId="14" borderId="1" xfId="5939" applyNumberFormat="1" applyFont="1" applyFill="1" applyBorder="1" applyAlignment="1">
      <alignment vertical="top"/>
    </xf>
    <xf numFmtId="1" fontId="708" fillId="14" borderId="0" xfId="5939" applyNumberFormat="1" applyFont="1" applyFill="1" applyBorder="1" applyAlignment="1">
      <alignment vertical="top"/>
    </xf>
    <xf numFmtId="164" fontId="706" fillId="0" borderId="0" xfId="5941" applyNumberFormat="1" applyFont="1"/>
    <xf numFmtId="165" fontId="706" fillId="0" borderId="0" xfId="5941" applyNumberFormat="1" applyFont="1"/>
    <xf numFmtId="1" fontId="679" fillId="16" borderId="1" xfId="5941" applyNumberFormat="1" applyFill="1" applyBorder="1" applyAlignment="1">
      <alignment vertical="top"/>
    </xf>
    <xf numFmtId="0" fontId="679" fillId="16" borderId="1" xfId="5941" applyFill="1" applyBorder="1"/>
    <xf numFmtId="1" fontId="679" fillId="11" borderId="1" xfId="5941" applyNumberFormat="1" applyFill="1" applyBorder="1" applyAlignment="1">
      <alignment vertical="top"/>
    </xf>
    <xf numFmtId="1" fontId="679" fillId="12" borderId="1" xfId="5941" applyNumberFormat="1" applyFill="1" applyBorder="1" applyAlignment="1">
      <alignment vertical="top"/>
    </xf>
    <xf numFmtId="1" fontId="679" fillId="13" borderId="1" xfId="5941" applyNumberFormat="1" applyFill="1" applyBorder="1" applyAlignment="1">
      <alignment vertical="top"/>
    </xf>
    <xf numFmtId="1" fontId="706" fillId="0" borderId="1" xfId="5941" applyNumberFormat="1" applyFont="1" applyBorder="1" applyAlignment="1">
      <alignment vertical="top"/>
    </xf>
    <xf numFmtId="1" fontId="706" fillId="0" borderId="1" xfId="5941" applyNumberFormat="1" applyFont="1" applyFill="1" applyBorder="1" applyAlignment="1">
      <alignment vertical="top"/>
    </xf>
    <xf numFmtId="1" fontId="706" fillId="0" borderId="0" xfId="5941" applyNumberFormat="1" applyFont="1" applyBorder="1" applyAlignment="1">
      <alignment vertical="top"/>
    </xf>
    <xf numFmtId="1" fontId="706" fillId="0" borderId="0" xfId="5941" applyNumberFormat="1" applyFont="1" applyFill="1" applyBorder="1" applyAlignment="1">
      <alignment vertical="top"/>
    </xf>
    <xf numFmtId="165" fontId="707" fillId="2" borderId="0" xfId="5941" applyNumberFormat="1" applyFont="1" applyFill="1"/>
    <xf numFmtId="1" fontId="707" fillId="2" borderId="0" xfId="5941" applyNumberFormat="1" applyFont="1" applyFill="1" applyBorder="1" applyAlignment="1">
      <alignment vertical="top"/>
    </xf>
    <xf numFmtId="1" fontId="709" fillId="2" borderId="0" xfId="5941" applyNumberFormat="1" applyFont="1" applyFill="1" applyBorder="1" applyAlignment="1">
      <alignment vertical="top"/>
    </xf>
    <xf numFmtId="10" fontId="679" fillId="16" borderId="1" xfId="5942" applyNumberFormat="1" applyFont="1" applyFill="1" applyBorder="1"/>
    <xf numFmtId="1" fontId="679" fillId="16" borderId="1" xfId="5941" applyNumberFormat="1" applyFill="1" applyBorder="1"/>
    <xf numFmtId="0" fontId="679" fillId="15" borderId="1" xfId="5941" applyFill="1" applyBorder="1"/>
    <xf numFmtId="1" fontId="679" fillId="10" borderId="1" xfId="5941" applyNumberFormat="1" applyFill="1" applyBorder="1" applyAlignment="1">
      <alignment vertical="top"/>
    </xf>
    <xf numFmtId="1" fontId="706" fillId="10" borderId="1" xfId="5941" applyNumberFormat="1" applyFont="1" applyFill="1" applyBorder="1" applyAlignment="1">
      <alignment vertical="top"/>
    </xf>
    <xf numFmtId="0" fontId="679" fillId="10" borderId="1" xfId="5941" applyFill="1" applyBorder="1"/>
    <xf numFmtId="10" fontId="679" fillId="10" borderId="1" xfId="5942" applyNumberFormat="1" applyFont="1" applyFill="1" applyBorder="1"/>
    <xf numFmtId="1" fontId="679" fillId="10" borderId="1" xfId="5941" applyNumberFormat="1" applyFill="1" applyBorder="1"/>
    <xf numFmtId="164" fontId="706" fillId="10" borderId="0" xfId="5941" applyNumberFormat="1" applyFont="1" applyFill="1"/>
    <xf numFmtId="165" fontId="706" fillId="10" borderId="0" xfId="5941" applyNumberFormat="1" applyFont="1" applyFill="1"/>
    <xf numFmtId="0" fontId="710" fillId="16" borderId="1" xfId="5941" applyFont="1" applyFill="1" applyBorder="1" applyAlignment="1">
      <alignment wrapText="1"/>
    </xf>
    <xf numFmtId="0" fontId="706" fillId="14" borderId="1" xfId="5941" applyFont="1" applyFill="1" applyBorder="1"/>
    <xf numFmtId="0" fontId="706" fillId="14" borderId="1" xfId="5941" applyNumberFormat="1" applyFont="1" applyFill="1" applyBorder="1" applyAlignment="1">
      <alignment vertical="top"/>
    </xf>
    <xf numFmtId="10" fontId="706" fillId="14" borderId="1" xfId="5941" applyNumberFormat="1" applyFont="1" applyFill="1" applyBorder="1" applyAlignment="1">
      <alignment vertical="top"/>
    </xf>
    <xf numFmtId="1" fontId="708" fillId="14" borderId="0" xfId="5941" applyNumberFormat="1" applyFont="1" applyFill="1" applyBorder="1" applyAlignment="1">
      <alignment vertical="top"/>
    </xf>
    <xf numFmtId="164" fontId="706" fillId="0" borderId="0" xfId="5943" applyNumberFormat="1" applyFont="1"/>
    <xf numFmtId="165" fontId="706" fillId="0" borderId="0" xfId="5943" applyNumberFormat="1" applyFont="1"/>
    <xf numFmtId="1" fontId="678" fillId="16" borderId="1" xfId="5943" applyNumberFormat="1" applyFill="1" applyBorder="1" applyAlignment="1">
      <alignment vertical="top"/>
    </xf>
    <xf numFmtId="0" fontId="678" fillId="16" borderId="1" xfId="5943" applyFill="1" applyBorder="1"/>
    <xf numFmtId="1" fontId="678" fillId="11" borderId="1" xfId="5943" applyNumberFormat="1" applyFill="1" applyBorder="1" applyAlignment="1">
      <alignment vertical="top"/>
    </xf>
    <xf numFmtId="1" fontId="678" fillId="12" borderId="1" xfId="5943" applyNumberFormat="1" applyFill="1" applyBorder="1" applyAlignment="1">
      <alignment vertical="top"/>
    </xf>
    <xf numFmtId="1" fontId="678" fillId="13" borderId="1" xfId="5943" applyNumberFormat="1" applyFill="1" applyBorder="1" applyAlignment="1">
      <alignment vertical="top"/>
    </xf>
    <xf numFmtId="1" fontId="706" fillId="0" borderId="1" xfId="5943" applyNumberFormat="1" applyFont="1" applyBorder="1" applyAlignment="1">
      <alignment vertical="top"/>
    </xf>
    <xf numFmtId="1" fontId="706" fillId="0" borderId="1" xfId="5943" applyNumberFormat="1" applyFont="1" applyFill="1" applyBorder="1" applyAlignment="1">
      <alignment vertical="top"/>
    </xf>
    <xf numFmtId="1" fontId="706" fillId="0" borderId="0" xfId="5943" applyNumberFormat="1" applyFont="1" applyBorder="1" applyAlignment="1">
      <alignment vertical="top"/>
    </xf>
    <xf numFmtId="1" fontId="706" fillId="0" borderId="0" xfId="5943" applyNumberFormat="1" applyFont="1" applyFill="1" applyBorder="1" applyAlignment="1">
      <alignment vertical="top"/>
    </xf>
    <xf numFmtId="165" fontId="707" fillId="2" borderId="0" xfId="5943" applyNumberFormat="1" applyFont="1" applyFill="1"/>
    <xf numFmtId="1" fontId="707" fillId="2" borderId="0" xfId="5943" applyNumberFormat="1" applyFont="1" applyFill="1" applyBorder="1" applyAlignment="1">
      <alignment vertical="top"/>
    </xf>
    <xf numFmtId="1" fontId="709" fillId="2" borderId="0" xfId="5943" applyNumberFormat="1" applyFont="1" applyFill="1" applyBorder="1" applyAlignment="1">
      <alignment vertical="top"/>
    </xf>
    <xf numFmtId="10" fontId="678" fillId="16" borderId="1" xfId="5944" applyNumberFormat="1" applyFont="1" applyFill="1" applyBorder="1"/>
    <xf numFmtId="1" fontId="678" fillId="16" borderId="1" xfId="5943" applyNumberFormat="1" applyFill="1" applyBorder="1"/>
    <xf numFmtId="0" fontId="678" fillId="15" borderId="1" xfId="5943" applyFill="1" applyBorder="1"/>
    <xf numFmtId="0" fontId="710" fillId="16" borderId="1" xfId="5943" applyFont="1" applyFill="1" applyBorder="1" applyAlignment="1">
      <alignment wrapText="1"/>
    </xf>
    <xf numFmtId="0" fontId="706" fillId="14" borderId="1" xfId="5943" applyFont="1" applyFill="1" applyBorder="1"/>
    <xf numFmtId="10" fontId="706" fillId="14" borderId="1" xfId="5943" applyNumberFormat="1" applyFont="1" applyFill="1" applyBorder="1" applyAlignment="1">
      <alignment vertical="top"/>
    </xf>
    <xf numFmtId="1" fontId="708" fillId="14" borderId="0" xfId="5943" applyNumberFormat="1" applyFont="1" applyFill="1" applyBorder="1" applyAlignment="1">
      <alignment vertical="top"/>
    </xf>
    <xf numFmtId="164" fontId="706" fillId="0" borderId="0" xfId="5945" applyNumberFormat="1" applyFont="1"/>
    <xf numFmtId="165" fontId="706" fillId="0" borderId="0" xfId="5945" applyNumberFormat="1" applyFont="1"/>
    <xf numFmtId="1" fontId="677" fillId="16" borderId="1" xfId="5945" applyNumberFormat="1" applyFill="1" applyBorder="1" applyAlignment="1">
      <alignment vertical="top"/>
    </xf>
    <xf numFmtId="0" fontId="677" fillId="16" borderId="1" xfId="5945" applyFill="1" applyBorder="1"/>
    <xf numFmtId="1" fontId="677" fillId="11" borderId="1" xfId="5945" applyNumberFormat="1" applyFill="1" applyBorder="1" applyAlignment="1">
      <alignment vertical="top"/>
    </xf>
    <xf numFmtId="1" fontId="677" fillId="12" borderId="1" xfId="5945" applyNumberFormat="1" applyFill="1" applyBorder="1" applyAlignment="1">
      <alignment vertical="top"/>
    </xf>
    <xf numFmtId="1" fontId="677" fillId="13" borderId="1" xfId="5945" applyNumberFormat="1" applyFill="1" applyBorder="1" applyAlignment="1">
      <alignment vertical="top"/>
    </xf>
    <xf numFmtId="1" fontId="706" fillId="0" borderId="1" xfId="5945" applyNumberFormat="1" applyFont="1" applyBorder="1" applyAlignment="1">
      <alignment vertical="top"/>
    </xf>
    <xf numFmtId="1" fontId="706" fillId="0" borderId="1" xfId="5945" applyNumberFormat="1" applyFont="1" applyFill="1" applyBorder="1" applyAlignment="1">
      <alignment vertical="top"/>
    </xf>
    <xf numFmtId="1" fontId="706" fillId="0" borderId="0" xfId="5945" applyNumberFormat="1" applyFont="1" applyBorder="1" applyAlignment="1">
      <alignment vertical="top"/>
    </xf>
    <xf numFmtId="1" fontId="706" fillId="0" borderId="0" xfId="5945" applyNumberFormat="1" applyFont="1" applyFill="1" applyBorder="1" applyAlignment="1">
      <alignment vertical="top"/>
    </xf>
    <xf numFmtId="165" fontId="707" fillId="2" borderId="0" xfId="5945" applyNumberFormat="1" applyFont="1" applyFill="1"/>
    <xf numFmtId="1" fontId="707" fillId="2" borderId="0" xfId="5945" applyNumberFormat="1" applyFont="1" applyFill="1" applyBorder="1" applyAlignment="1">
      <alignment vertical="top"/>
    </xf>
    <xf numFmtId="1" fontId="709" fillId="2" borderId="0" xfId="5945" applyNumberFormat="1" applyFont="1" applyFill="1" applyBorder="1" applyAlignment="1">
      <alignment vertical="top"/>
    </xf>
    <xf numFmtId="10" fontId="677" fillId="16" borderId="1" xfId="5946" applyNumberFormat="1" applyFont="1" applyFill="1" applyBorder="1"/>
    <xf numFmtId="1" fontId="677" fillId="16" borderId="1" xfId="5945" applyNumberFormat="1" applyFill="1" applyBorder="1"/>
    <xf numFmtId="0" fontId="677" fillId="15" borderId="1" xfId="5945" applyFill="1" applyBorder="1"/>
    <xf numFmtId="0" fontId="710" fillId="16" borderId="1" xfId="5945" applyFont="1" applyFill="1" applyBorder="1" applyAlignment="1">
      <alignment wrapText="1"/>
    </xf>
    <xf numFmtId="0" fontId="706" fillId="14" borderId="1" xfId="5945" applyFont="1" applyFill="1" applyBorder="1"/>
    <xf numFmtId="10" fontId="706" fillId="14" borderId="1" xfId="5945" applyNumberFormat="1" applyFont="1" applyFill="1" applyBorder="1" applyAlignment="1">
      <alignment vertical="top"/>
    </xf>
    <xf numFmtId="1" fontId="708" fillId="14" borderId="0" xfId="5945" applyNumberFormat="1" applyFont="1" applyFill="1" applyBorder="1" applyAlignment="1">
      <alignment vertical="top"/>
    </xf>
    <xf numFmtId="164" fontId="706" fillId="0" borderId="0" xfId="5947" applyNumberFormat="1" applyFont="1"/>
    <xf numFmtId="165" fontId="706" fillId="0" borderId="0" xfId="5947" applyNumberFormat="1" applyFont="1"/>
    <xf numFmtId="1" fontId="676" fillId="16" borderId="1" xfId="5947" applyNumberFormat="1" applyFill="1" applyBorder="1" applyAlignment="1">
      <alignment vertical="top"/>
    </xf>
    <xf numFmtId="0" fontId="676" fillId="16" borderId="1" xfId="5947" applyFill="1" applyBorder="1"/>
    <xf numFmtId="1" fontId="676" fillId="11" borderId="1" xfId="5947" applyNumberFormat="1" applyFill="1" applyBorder="1" applyAlignment="1">
      <alignment vertical="top"/>
    </xf>
    <xf numFmtId="1" fontId="676" fillId="12" borderId="1" xfId="5947" applyNumberFormat="1" applyFill="1" applyBorder="1" applyAlignment="1">
      <alignment vertical="top"/>
    </xf>
    <xf numFmtId="1" fontId="676" fillId="13" borderId="1" xfId="5947" applyNumberFormat="1" applyFill="1" applyBorder="1" applyAlignment="1">
      <alignment vertical="top"/>
    </xf>
    <xf numFmtId="1" fontId="706" fillId="0" borderId="1" xfId="5947" applyNumberFormat="1" applyFont="1" applyBorder="1" applyAlignment="1">
      <alignment vertical="top"/>
    </xf>
    <xf numFmtId="1" fontId="706" fillId="0" borderId="1" xfId="5947" applyNumberFormat="1" applyFont="1" applyFill="1" applyBorder="1" applyAlignment="1">
      <alignment vertical="top"/>
    </xf>
    <xf numFmtId="1" fontId="706" fillId="0" borderId="0" xfId="5947" applyNumberFormat="1" applyFont="1" applyBorder="1" applyAlignment="1">
      <alignment vertical="top"/>
    </xf>
    <xf numFmtId="1" fontId="706" fillId="0" borderId="0" xfId="5947" applyNumberFormat="1" applyFont="1" applyFill="1" applyBorder="1" applyAlignment="1">
      <alignment vertical="top"/>
    </xf>
    <xf numFmtId="165" fontId="707" fillId="2" borderId="0" xfId="5947" applyNumberFormat="1" applyFont="1" applyFill="1"/>
    <xf numFmtId="1" fontId="707" fillId="2" borderId="0" xfId="5947" applyNumberFormat="1" applyFont="1" applyFill="1" applyBorder="1" applyAlignment="1">
      <alignment vertical="top"/>
    </xf>
    <xf numFmtId="1" fontId="709" fillId="2" borderId="0" xfId="5947" applyNumberFormat="1" applyFont="1" applyFill="1" applyBorder="1" applyAlignment="1">
      <alignment vertical="top"/>
    </xf>
    <xf numFmtId="10" fontId="676" fillId="16" borderId="1" xfId="5948" applyNumberFormat="1" applyFont="1" applyFill="1" applyBorder="1"/>
    <xf numFmtId="1" fontId="676" fillId="16" borderId="1" xfId="5947" applyNumberFormat="1" applyFill="1" applyBorder="1"/>
    <xf numFmtId="0" fontId="676" fillId="15" borderId="1" xfId="5947" applyFill="1" applyBorder="1"/>
    <xf numFmtId="0" fontId="710" fillId="16" borderId="1" xfId="5947" applyFont="1" applyFill="1" applyBorder="1" applyAlignment="1">
      <alignment wrapText="1"/>
    </xf>
    <xf numFmtId="0" fontId="706" fillId="14" borderId="1" xfId="5947" applyFont="1" applyFill="1" applyBorder="1"/>
    <xf numFmtId="10" fontId="706" fillId="14" borderId="1" xfId="5947" applyNumberFormat="1" applyFont="1" applyFill="1" applyBorder="1" applyAlignment="1">
      <alignment vertical="top"/>
    </xf>
    <xf numFmtId="1" fontId="708" fillId="14" borderId="0" xfId="5947" applyNumberFormat="1" applyFont="1" applyFill="1" applyBorder="1" applyAlignment="1">
      <alignment vertical="top"/>
    </xf>
    <xf numFmtId="164" fontId="706" fillId="0" borderId="0" xfId="5949" applyNumberFormat="1" applyFont="1"/>
    <xf numFmtId="165" fontId="706" fillId="0" borderId="0" xfId="5949" applyNumberFormat="1" applyFont="1"/>
    <xf numFmtId="1" fontId="675" fillId="16" borderId="1" xfId="5949" applyNumberFormat="1" applyFill="1" applyBorder="1" applyAlignment="1">
      <alignment vertical="top"/>
    </xf>
    <xf numFmtId="0" fontId="675" fillId="16" borderId="1" xfId="5949" applyFill="1" applyBorder="1"/>
    <xf numFmtId="1" fontId="675" fillId="11" borderId="1" xfId="5949" applyNumberFormat="1" applyFill="1" applyBorder="1" applyAlignment="1">
      <alignment vertical="top"/>
    </xf>
    <xf numFmtId="1" fontId="675" fillId="12" borderId="1" xfId="5949" applyNumberFormat="1" applyFill="1" applyBorder="1" applyAlignment="1">
      <alignment vertical="top"/>
    </xf>
    <xf numFmtId="1" fontId="675" fillId="13" borderId="1" xfId="5949" applyNumberFormat="1" applyFill="1" applyBorder="1" applyAlignment="1">
      <alignment vertical="top"/>
    </xf>
    <xf numFmtId="1" fontId="706" fillId="0" borderId="1" xfId="5949" applyNumberFormat="1" applyFont="1" applyBorder="1" applyAlignment="1">
      <alignment vertical="top"/>
    </xf>
    <xf numFmtId="1" fontId="706" fillId="0" borderId="1" xfId="5949" applyNumberFormat="1" applyFont="1" applyFill="1" applyBorder="1" applyAlignment="1">
      <alignment vertical="top"/>
    </xf>
    <xf numFmtId="1" fontId="706" fillId="0" borderId="0" xfId="5949" applyNumberFormat="1" applyFont="1" applyBorder="1" applyAlignment="1">
      <alignment vertical="top"/>
    </xf>
    <xf numFmtId="1" fontId="706" fillId="0" borderId="0" xfId="5949" applyNumberFormat="1" applyFont="1" applyFill="1" applyBorder="1" applyAlignment="1">
      <alignment vertical="top"/>
    </xf>
    <xf numFmtId="165" fontId="707" fillId="2" borderId="0" xfId="5949" applyNumberFormat="1" applyFont="1" applyFill="1"/>
    <xf numFmtId="1" fontId="707" fillId="2" borderId="0" xfId="5949" applyNumberFormat="1" applyFont="1" applyFill="1" applyBorder="1" applyAlignment="1">
      <alignment vertical="top"/>
    </xf>
    <xf numFmtId="1" fontId="709" fillId="2" borderId="0" xfId="5949" applyNumberFormat="1" applyFont="1" applyFill="1" applyBorder="1" applyAlignment="1">
      <alignment vertical="top"/>
    </xf>
    <xf numFmtId="10" fontId="675" fillId="16" borderId="1" xfId="5950" applyNumberFormat="1" applyFont="1" applyFill="1" applyBorder="1"/>
    <xf numFmtId="1" fontId="675" fillId="16" borderId="1" xfId="5949" applyNumberFormat="1" applyFill="1" applyBorder="1"/>
    <xf numFmtId="0" fontId="675" fillId="15" borderId="1" xfId="5949" applyFill="1" applyBorder="1"/>
    <xf numFmtId="1" fontId="675" fillId="10" borderId="1" xfId="5949" applyNumberFormat="1" applyFill="1" applyBorder="1" applyAlignment="1">
      <alignment vertical="top"/>
    </xf>
    <xf numFmtId="1" fontId="706" fillId="10" borderId="1" xfId="5949" applyNumberFormat="1" applyFont="1" applyFill="1" applyBorder="1" applyAlignment="1">
      <alignment vertical="top"/>
    </xf>
    <xf numFmtId="0" fontId="675" fillId="10" borderId="1" xfId="5949" applyFill="1" applyBorder="1"/>
    <xf numFmtId="10" fontId="675" fillId="10" borderId="1" xfId="5950" applyNumberFormat="1" applyFont="1" applyFill="1" applyBorder="1"/>
    <xf numFmtId="1" fontId="675" fillId="10" borderId="1" xfId="5949" applyNumberFormat="1" applyFill="1" applyBorder="1"/>
    <xf numFmtId="164" fontId="706" fillId="10" borderId="0" xfId="5949" applyNumberFormat="1" applyFont="1" applyFill="1"/>
    <xf numFmtId="165" fontId="706" fillId="10" borderId="0" xfId="5949" applyNumberFormat="1" applyFont="1" applyFill="1"/>
    <xf numFmtId="0" fontId="710" fillId="16" borderId="1" xfId="5949" applyFont="1" applyFill="1" applyBorder="1" applyAlignment="1">
      <alignment wrapText="1"/>
    </xf>
    <xf numFmtId="0" fontId="706" fillId="14" borderId="1" xfId="5949" applyFont="1" applyFill="1" applyBorder="1"/>
    <xf numFmtId="0" fontId="706" fillId="14" borderId="1" xfId="5949" applyNumberFormat="1" applyFont="1" applyFill="1" applyBorder="1" applyAlignment="1">
      <alignment vertical="top"/>
    </xf>
    <xf numFmtId="10" fontId="706" fillId="14" borderId="1" xfId="5949" applyNumberFormat="1" applyFont="1" applyFill="1" applyBorder="1" applyAlignment="1">
      <alignment vertical="top"/>
    </xf>
    <xf numFmtId="1" fontId="708" fillId="14" borderId="0" xfId="5949" applyNumberFormat="1" applyFont="1" applyFill="1" applyBorder="1" applyAlignment="1">
      <alignment vertical="top"/>
    </xf>
    <xf numFmtId="164" fontId="706" fillId="0" borderId="0" xfId="5951" applyNumberFormat="1" applyFont="1"/>
    <xf numFmtId="165" fontId="706" fillId="0" borderId="0" xfId="5951" applyNumberFormat="1" applyFont="1"/>
    <xf numFmtId="1" fontId="674" fillId="16" borderId="1" xfId="5951" applyNumberFormat="1" applyFill="1" applyBorder="1" applyAlignment="1">
      <alignment vertical="top"/>
    </xf>
    <xf numFmtId="0" fontId="674" fillId="16" borderId="1" xfId="5951" applyFill="1" applyBorder="1"/>
    <xf numFmtId="1" fontId="674" fillId="11" borderId="1" xfId="5951" applyNumberFormat="1" applyFill="1" applyBorder="1" applyAlignment="1">
      <alignment vertical="top"/>
    </xf>
    <xf numFmtId="1" fontId="674" fillId="12" borderId="1" xfId="5951" applyNumberFormat="1" applyFill="1" applyBorder="1" applyAlignment="1">
      <alignment vertical="top"/>
    </xf>
    <xf numFmtId="1" fontId="674" fillId="13" borderId="1" xfId="5951" applyNumberFormat="1" applyFill="1" applyBorder="1" applyAlignment="1">
      <alignment vertical="top"/>
    </xf>
    <xf numFmtId="1" fontId="706" fillId="0" borderId="1" xfId="5951" applyNumberFormat="1" applyFont="1" applyBorder="1" applyAlignment="1">
      <alignment vertical="top"/>
    </xf>
    <xf numFmtId="1" fontId="706" fillId="0" borderId="1" xfId="5951" applyNumberFormat="1" applyFont="1" applyFill="1" applyBorder="1" applyAlignment="1">
      <alignment vertical="top"/>
    </xf>
    <xf numFmtId="1" fontId="706" fillId="0" borderId="0" xfId="5951" applyNumberFormat="1" applyFont="1" applyBorder="1" applyAlignment="1">
      <alignment vertical="top"/>
    </xf>
    <xf numFmtId="1" fontId="706" fillId="0" borderId="0" xfId="5951" applyNumberFormat="1" applyFont="1" applyFill="1" applyBorder="1" applyAlignment="1">
      <alignment vertical="top"/>
    </xf>
    <xf numFmtId="165" fontId="707" fillId="2" borderId="0" xfId="5951" applyNumberFormat="1" applyFont="1" applyFill="1"/>
    <xf numFmtId="1" fontId="707" fillId="2" borderId="0" xfId="5951" applyNumberFormat="1" applyFont="1" applyFill="1" applyBorder="1" applyAlignment="1">
      <alignment vertical="top"/>
    </xf>
    <xf numFmtId="1" fontId="709" fillId="2" borderId="0" xfId="5951" applyNumberFormat="1" applyFont="1" applyFill="1" applyBorder="1" applyAlignment="1">
      <alignment vertical="top"/>
    </xf>
    <xf numFmtId="10" fontId="674" fillId="16" borderId="1" xfId="5952" applyNumberFormat="1" applyFont="1" applyFill="1" applyBorder="1"/>
    <xf numFmtId="1" fontId="674" fillId="16" borderId="1" xfId="5951" applyNumberFormat="1" applyFill="1" applyBorder="1"/>
    <xf numFmtId="0" fontId="674" fillId="15" borderId="1" xfId="5951" applyFill="1" applyBorder="1"/>
    <xf numFmtId="0" fontId="710" fillId="16" borderId="1" xfId="5951" applyFont="1" applyFill="1" applyBorder="1" applyAlignment="1">
      <alignment wrapText="1"/>
    </xf>
    <xf numFmtId="0" fontId="706" fillId="14" borderId="1" xfId="5951" applyFont="1" applyFill="1" applyBorder="1"/>
    <xf numFmtId="10" fontId="706" fillId="14" borderId="1" xfId="5951" applyNumberFormat="1" applyFont="1" applyFill="1" applyBorder="1" applyAlignment="1">
      <alignment vertical="top"/>
    </xf>
    <xf numFmtId="1" fontId="708" fillId="14" borderId="0" xfId="5951" applyNumberFormat="1" applyFont="1" applyFill="1" applyBorder="1" applyAlignment="1">
      <alignment vertical="top"/>
    </xf>
    <xf numFmtId="164" fontId="706" fillId="0" borderId="0" xfId="5953" applyNumberFormat="1" applyFont="1"/>
    <xf numFmtId="165" fontId="706" fillId="0" borderId="0" xfId="5953" applyNumberFormat="1" applyFont="1"/>
    <xf numFmtId="1" fontId="673" fillId="16" borderId="1" xfId="5953" applyNumberFormat="1" applyFill="1" applyBorder="1" applyAlignment="1">
      <alignment vertical="top"/>
    </xf>
    <xf numFmtId="0" fontId="673" fillId="16" borderId="1" xfId="5953" applyFill="1" applyBorder="1"/>
    <xf numFmtId="1" fontId="673" fillId="11" borderId="1" xfId="5953" applyNumberFormat="1" applyFill="1" applyBorder="1" applyAlignment="1">
      <alignment vertical="top"/>
    </xf>
    <xf numFmtId="1" fontId="673" fillId="12" borderId="1" xfId="5953" applyNumberFormat="1" applyFill="1" applyBorder="1" applyAlignment="1">
      <alignment vertical="top"/>
    </xf>
    <xf numFmtId="1" fontId="673" fillId="13" borderId="1" xfId="5953" applyNumberFormat="1" applyFill="1" applyBorder="1" applyAlignment="1">
      <alignment vertical="top"/>
    </xf>
    <xf numFmtId="1" fontId="706" fillId="0" borderId="1" xfId="5953" applyNumberFormat="1" applyFont="1" applyBorder="1" applyAlignment="1">
      <alignment vertical="top"/>
    </xf>
    <xf numFmtId="1" fontId="706" fillId="0" borderId="1" xfId="5953" applyNumberFormat="1" applyFont="1" applyFill="1" applyBorder="1" applyAlignment="1">
      <alignment vertical="top"/>
    </xf>
    <xf numFmtId="1" fontId="706" fillId="0" borderId="0" xfId="5953" applyNumberFormat="1" applyFont="1" applyBorder="1" applyAlignment="1">
      <alignment vertical="top"/>
    </xf>
    <xf numFmtId="1" fontId="706" fillId="0" borderId="0" xfId="5953" applyNumberFormat="1" applyFont="1" applyFill="1" applyBorder="1" applyAlignment="1">
      <alignment vertical="top"/>
    </xf>
    <xf numFmtId="165" fontId="707" fillId="2" borderId="0" xfId="5953" applyNumberFormat="1" applyFont="1" applyFill="1"/>
    <xf numFmtId="1" fontId="707" fillId="2" borderId="0" xfId="5953" applyNumberFormat="1" applyFont="1" applyFill="1" applyBorder="1" applyAlignment="1">
      <alignment vertical="top"/>
    </xf>
    <xf numFmtId="1" fontId="709" fillId="2" borderId="0" xfId="5953" applyNumberFormat="1" applyFont="1" applyFill="1" applyBorder="1" applyAlignment="1">
      <alignment vertical="top"/>
    </xf>
    <xf numFmtId="10" fontId="673" fillId="16" borderId="1" xfId="5954" applyNumberFormat="1" applyFont="1" applyFill="1" applyBorder="1"/>
    <xf numFmtId="1" fontId="673" fillId="16" borderId="1" xfId="5953" applyNumberFormat="1" applyFill="1" applyBorder="1"/>
    <xf numFmtId="0" fontId="673" fillId="15" borderId="1" xfId="5953" applyFill="1" applyBorder="1"/>
    <xf numFmtId="1" fontId="673" fillId="10" borderId="1" xfId="5953" applyNumberFormat="1" applyFill="1" applyBorder="1" applyAlignment="1">
      <alignment vertical="top"/>
    </xf>
    <xf numFmtId="1" fontId="706" fillId="10" borderId="1" xfId="5953" applyNumberFormat="1" applyFont="1" applyFill="1" applyBorder="1" applyAlignment="1">
      <alignment vertical="top"/>
    </xf>
    <xf numFmtId="0" fontId="673" fillId="10" borderId="1" xfId="5953" applyFill="1" applyBorder="1"/>
    <xf numFmtId="10" fontId="673" fillId="10" borderId="1" xfId="5954" applyNumberFormat="1" applyFont="1" applyFill="1" applyBorder="1"/>
    <xf numFmtId="1" fontId="673" fillId="10" borderId="1" xfId="5953" applyNumberFormat="1" applyFill="1" applyBorder="1"/>
    <xf numFmtId="164" fontId="706" fillId="10" borderId="0" xfId="5953" applyNumberFormat="1" applyFont="1" applyFill="1"/>
    <xf numFmtId="165" fontId="706" fillId="10" borderId="0" xfId="5953" applyNumberFormat="1" applyFont="1" applyFill="1"/>
    <xf numFmtId="0" fontId="710" fillId="16" borderId="1" xfId="5953" applyFont="1" applyFill="1" applyBorder="1" applyAlignment="1">
      <alignment wrapText="1"/>
    </xf>
    <xf numFmtId="0" fontId="706" fillId="14" borderId="1" xfId="5953" applyFont="1" applyFill="1" applyBorder="1"/>
    <xf numFmtId="0" fontId="706" fillId="14" borderId="1" xfId="5953" applyNumberFormat="1" applyFont="1" applyFill="1" applyBorder="1" applyAlignment="1">
      <alignment vertical="top"/>
    </xf>
    <xf numFmtId="10" fontId="706" fillId="14" borderId="1" xfId="5953" applyNumberFormat="1" applyFont="1" applyFill="1" applyBorder="1" applyAlignment="1">
      <alignment vertical="top"/>
    </xf>
    <xf numFmtId="1" fontId="708" fillId="14" borderId="0" xfId="5953" applyNumberFormat="1" applyFont="1" applyFill="1" applyBorder="1" applyAlignment="1">
      <alignment vertical="top"/>
    </xf>
    <xf numFmtId="164" fontId="706" fillId="0" borderId="0" xfId="5955" applyNumberFormat="1" applyFont="1"/>
    <xf numFmtId="165" fontId="706" fillId="0" borderId="0" xfId="5955" applyNumberFormat="1" applyFont="1"/>
    <xf numFmtId="1" fontId="672" fillId="16" borderId="1" xfId="5955" applyNumberFormat="1" applyFill="1" applyBorder="1" applyAlignment="1">
      <alignment vertical="top"/>
    </xf>
    <xf numFmtId="0" fontId="672" fillId="16" borderId="1" xfId="5955" applyFill="1" applyBorder="1"/>
    <xf numFmtId="1" fontId="672" fillId="11" borderId="1" xfId="5955" applyNumberFormat="1" applyFill="1" applyBorder="1" applyAlignment="1">
      <alignment vertical="top"/>
    </xf>
    <xf numFmtId="1" fontId="672" fillId="12" borderId="1" xfId="5955" applyNumberFormat="1" applyFill="1" applyBorder="1" applyAlignment="1">
      <alignment vertical="top"/>
    </xf>
    <xf numFmtId="1" fontId="672" fillId="13" borderId="1" xfId="5955" applyNumberFormat="1" applyFill="1" applyBorder="1" applyAlignment="1">
      <alignment vertical="top"/>
    </xf>
    <xf numFmtId="1" fontId="706" fillId="0" borderId="1" xfId="5955" applyNumberFormat="1" applyFont="1" applyBorder="1" applyAlignment="1">
      <alignment vertical="top"/>
    </xf>
    <xf numFmtId="1" fontId="706" fillId="0" borderId="1" xfId="5955" applyNumberFormat="1" applyFont="1" applyFill="1" applyBorder="1" applyAlignment="1">
      <alignment vertical="top"/>
    </xf>
    <xf numFmtId="1" fontId="706" fillId="0" borderId="0" xfId="5955" applyNumberFormat="1" applyFont="1" applyBorder="1" applyAlignment="1">
      <alignment vertical="top"/>
    </xf>
    <xf numFmtId="1" fontId="706" fillId="0" borderId="0" xfId="5955" applyNumberFormat="1" applyFont="1" applyFill="1" applyBorder="1" applyAlignment="1">
      <alignment vertical="top"/>
    </xf>
    <xf numFmtId="165" fontId="707" fillId="2" borderId="0" xfId="5955" applyNumberFormat="1" applyFont="1" applyFill="1"/>
    <xf numFmtId="1" fontId="707" fillId="2" borderId="0" xfId="5955" applyNumberFormat="1" applyFont="1" applyFill="1" applyBorder="1" applyAlignment="1">
      <alignment vertical="top"/>
    </xf>
    <xf numFmtId="1" fontId="709" fillId="2" borderId="0" xfId="5955" applyNumberFormat="1" applyFont="1" applyFill="1" applyBorder="1" applyAlignment="1">
      <alignment vertical="top"/>
    </xf>
    <xf numFmtId="10" fontId="672" fillId="16" borderId="1" xfId="5956" applyNumberFormat="1" applyFont="1" applyFill="1" applyBorder="1"/>
    <xf numFmtId="1" fontId="672" fillId="16" borderId="1" xfId="5955" applyNumberFormat="1" applyFill="1" applyBorder="1"/>
    <xf numFmtId="0" fontId="672" fillId="15" borderId="1" xfId="5955" applyFill="1" applyBorder="1"/>
    <xf numFmtId="0" fontId="710" fillId="16" borderId="1" xfId="5955" applyFont="1" applyFill="1" applyBorder="1" applyAlignment="1">
      <alignment wrapText="1"/>
    </xf>
    <xf numFmtId="0" fontId="706" fillId="14" borderId="1" xfId="5955" applyFont="1" applyFill="1" applyBorder="1"/>
    <xf numFmtId="10" fontId="706" fillId="14" borderId="1" xfId="5955" applyNumberFormat="1" applyFont="1" applyFill="1" applyBorder="1" applyAlignment="1">
      <alignment vertical="top"/>
    </xf>
    <xf numFmtId="1" fontId="708" fillId="14" borderId="0" xfId="5955" applyNumberFormat="1" applyFont="1" applyFill="1" applyBorder="1" applyAlignment="1">
      <alignment vertical="top"/>
    </xf>
    <xf numFmtId="164" fontId="706" fillId="0" borderId="0" xfId="5957" applyNumberFormat="1" applyFont="1"/>
    <xf numFmtId="165" fontId="706" fillId="0" borderId="0" xfId="5957" applyNumberFormat="1" applyFont="1"/>
    <xf numFmtId="1" fontId="671" fillId="16" borderId="1" xfId="5957" applyNumberFormat="1" applyFill="1" applyBorder="1" applyAlignment="1">
      <alignment vertical="top"/>
    </xf>
    <xf numFmtId="0" fontId="671" fillId="16" borderId="1" xfId="5957" applyFill="1" applyBorder="1"/>
    <xf numFmtId="1" fontId="671" fillId="11" borderId="1" xfId="5957" applyNumberFormat="1" applyFill="1" applyBorder="1" applyAlignment="1">
      <alignment vertical="top"/>
    </xf>
    <xf numFmtId="1" fontId="671" fillId="12" borderId="1" xfId="5957" applyNumberFormat="1" applyFill="1" applyBorder="1" applyAlignment="1">
      <alignment vertical="top"/>
    </xf>
    <xf numFmtId="1" fontId="671" fillId="13" borderId="1" xfId="5957" applyNumberFormat="1" applyFill="1" applyBorder="1" applyAlignment="1">
      <alignment vertical="top"/>
    </xf>
    <xf numFmtId="1" fontId="706" fillId="0" borderId="1" xfId="5957" applyNumberFormat="1" applyFont="1" applyBorder="1" applyAlignment="1">
      <alignment vertical="top"/>
    </xf>
    <xf numFmtId="1" fontId="706" fillId="0" borderId="1" xfId="5957" applyNumberFormat="1" applyFont="1" applyFill="1" applyBorder="1" applyAlignment="1">
      <alignment vertical="top"/>
    </xf>
    <xf numFmtId="1" fontId="706" fillId="0" borderId="0" xfId="5957" applyNumberFormat="1" applyFont="1" applyBorder="1" applyAlignment="1">
      <alignment vertical="top"/>
    </xf>
    <xf numFmtId="1" fontId="706" fillId="0" borderId="0" xfId="5957" applyNumberFormat="1" applyFont="1" applyFill="1" applyBorder="1" applyAlignment="1">
      <alignment vertical="top"/>
    </xf>
    <xf numFmtId="165" fontId="707" fillId="2" borderId="0" xfId="5957" applyNumberFormat="1" applyFont="1" applyFill="1"/>
    <xf numFmtId="1" fontId="707" fillId="2" borderId="0" xfId="5957" applyNumberFormat="1" applyFont="1" applyFill="1" applyBorder="1" applyAlignment="1">
      <alignment vertical="top"/>
    </xf>
    <xf numFmtId="1" fontId="709" fillId="2" borderId="0" xfId="5957" applyNumberFormat="1" applyFont="1" applyFill="1" applyBorder="1" applyAlignment="1">
      <alignment vertical="top"/>
    </xf>
    <xf numFmtId="10" fontId="671" fillId="16" borderId="1" xfId="5958" applyNumberFormat="1" applyFont="1" applyFill="1" applyBorder="1"/>
    <xf numFmtId="1" fontId="671" fillId="16" borderId="1" xfId="5957" applyNumberFormat="1" applyFill="1" applyBorder="1"/>
    <xf numFmtId="0" fontId="671" fillId="15" borderId="1" xfId="5957" applyFill="1" applyBorder="1"/>
    <xf numFmtId="0" fontId="710" fillId="16" borderId="1" xfId="5957" applyFont="1" applyFill="1" applyBorder="1" applyAlignment="1">
      <alignment wrapText="1"/>
    </xf>
    <xf numFmtId="0" fontId="706" fillId="14" borderId="1" xfId="5957" applyFont="1" applyFill="1" applyBorder="1"/>
    <xf numFmtId="10" fontId="706" fillId="14" borderId="1" xfId="5957" applyNumberFormat="1" applyFont="1" applyFill="1" applyBorder="1" applyAlignment="1">
      <alignment vertical="top"/>
    </xf>
    <xf numFmtId="1" fontId="708" fillId="14" borderId="0" xfId="5957" applyNumberFormat="1" applyFont="1" applyFill="1" applyBorder="1" applyAlignment="1">
      <alignment vertical="top"/>
    </xf>
    <xf numFmtId="164" fontId="706" fillId="0" borderId="0" xfId="5959" applyNumberFormat="1" applyFont="1"/>
    <xf numFmtId="165" fontId="706" fillId="0" borderId="0" xfId="5959" applyNumberFormat="1" applyFont="1"/>
    <xf numFmtId="1" fontId="670" fillId="16" borderId="1" xfId="5959" applyNumberFormat="1" applyFill="1" applyBorder="1" applyAlignment="1">
      <alignment vertical="top"/>
    </xf>
    <xf numFmtId="0" fontId="670" fillId="16" borderId="1" xfId="5959" applyFill="1" applyBorder="1"/>
    <xf numFmtId="1" fontId="670" fillId="11" borderId="1" xfId="5959" applyNumberFormat="1" applyFill="1" applyBorder="1" applyAlignment="1">
      <alignment vertical="top"/>
    </xf>
    <xf numFmtId="1" fontId="670" fillId="12" borderId="1" xfId="5959" applyNumberFormat="1" applyFill="1" applyBorder="1" applyAlignment="1">
      <alignment vertical="top"/>
    </xf>
    <xf numFmtId="1" fontId="670" fillId="13" borderId="1" xfId="5959" applyNumberFormat="1" applyFill="1" applyBorder="1" applyAlignment="1">
      <alignment vertical="top"/>
    </xf>
    <xf numFmtId="1" fontId="706" fillId="0" borderId="1" xfId="5959" applyNumberFormat="1" applyFont="1" applyBorder="1" applyAlignment="1">
      <alignment vertical="top"/>
    </xf>
    <xf numFmtId="1" fontId="706" fillId="0" borderId="1" xfId="5959" applyNumberFormat="1" applyFont="1" applyFill="1" applyBorder="1" applyAlignment="1">
      <alignment vertical="top"/>
    </xf>
    <xf numFmtId="1" fontId="706" fillId="0" borderId="0" xfId="5959" applyNumberFormat="1" applyFont="1" applyBorder="1" applyAlignment="1">
      <alignment vertical="top"/>
    </xf>
    <xf numFmtId="1" fontId="706" fillId="0" borderId="0" xfId="5959" applyNumberFormat="1" applyFont="1" applyFill="1" applyBorder="1" applyAlignment="1">
      <alignment vertical="top"/>
    </xf>
    <xf numFmtId="165" fontId="707" fillId="2" borderId="0" xfId="5959" applyNumberFormat="1" applyFont="1" applyFill="1"/>
    <xf numFmtId="1" fontId="707" fillId="2" borderId="0" xfId="5959" applyNumberFormat="1" applyFont="1" applyFill="1" applyBorder="1" applyAlignment="1">
      <alignment vertical="top"/>
    </xf>
    <xf numFmtId="1" fontId="709" fillId="2" borderId="0" xfId="5959" applyNumberFormat="1" applyFont="1" applyFill="1" applyBorder="1" applyAlignment="1">
      <alignment vertical="top"/>
    </xf>
    <xf numFmtId="10" fontId="670" fillId="16" borderId="1" xfId="5960" applyNumberFormat="1" applyFont="1" applyFill="1" applyBorder="1"/>
    <xf numFmtId="1" fontId="670" fillId="16" borderId="1" xfId="5959" applyNumberFormat="1" applyFill="1" applyBorder="1"/>
    <xf numFmtId="0" fontId="670" fillId="15" borderId="1" xfId="5959" applyFill="1" applyBorder="1"/>
    <xf numFmtId="0" fontId="710" fillId="16" borderId="1" xfId="5959" applyFont="1" applyFill="1" applyBorder="1" applyAlignment="1">
      <alignment wrapText="1"/>
    </xf>
    <xf numFmtId="0" fontId="706" fillId="14" borderId="1" xfId="5959" applyFont="1" applyFill="1" applyBorder="1"/>
    <xf numFmtId="10" fontId="706" fillId="14" borderId="1" xfId="5959" applyNumberFormat="1" applyFont="1" applyFill="1" applyBorder="1" applyAlignment="1">
      <alignment vertical="top"/>
    </xf>
    <xf numFmtId="1" fontId="708" fillId="14" borderId="0" xfId="5959" applyNumberFormat="1" applyFont="1" applyFill="1" applyBorder="1" applyAlignment="1">
      <alignment vertical="top"/>
    </xf>
    <xf numFmtId="164" fontId="706" fillId="0" borderId="0" xfId="5961" applyNumberFormat="1" applyFont="1"/>
    <xf numFmtId="165" fontId="706" fillId="0" borderId="0" xfId="5961" applyNumberFormat="1" applyFont="1"/>
    <xf numFmtId="1" fontId="669" fillId="16" borderId="1" xfId="5961" applyNumberFormat="1" applyFill="1" applyBorder="1" applyAlignment="1">
      <alignment vertical="top"/>
    </xf>
    <xf numFmtId="0" fontId="669" fillId="16" borderId="1" xfId="5961" applyFill="1" applyBorder="1"/>
    <xf numFmtId="1" fontId="669" fillId="11" borderId="1" xfId="5961" applyNumberFormat="1" applyFill="1" applyBorder="1" applyAlignment="1">
      <alignment vertical="top"/>
    </xf>
    <xf numFmtId="1" fontId="669" fillId="12" borderId="1" xfId="5961" applyNumberFormat="1" applyFill="1" applyBorder="1" applyAlignment="1">
      <alignment vertical="top"/>
    </xf>
    <xf numFmtId="1" fontId="669" fillId="13" borderId="1" xfId="5961" applyNumberFormat="1" applyFill="1" applyBorder="1" applyAlignment="1">
      <alignment vertical="top"/>
    </xf>
    <xf numFmtId="1" fontId="706" fillId="0" borderId="1" xfId="5961" applyNumberFormat="1" applyFont="1" applyBorder="1" applyAlignment="1">
      <alignment vertical="top"/>
    </xf>
    <xf numFmtId="1" fontId="706" fillId="0" borderId="1" xfId="5961" applyNumberFormat="1" applyFont="1" applyFill="1" applyBorder="1" applyAlignment="1">
      <alignment vertical="top"/>
    </xf>
    <xf numFmtId="1" fontId="706" fillId="0" borderId="0" xfId="5961" applyNumberFormat="1" applyFont="1" applyBorder="1" applyAlignment="1">
      <alignment vertical="top"/>
    </xf>
    <xf numFmtId="1" fontId="706" fillId="0" borderId="0" xfId="5961" applyNumberFormat="1" applyFont="1" applyFill="1" applyBorder="1" applyAlignment="1">
      <alignment vertical="top"/>
    </xf>
    <xf numFmtId="165" fontId="707" fillId="2" borderId="0" xfId="5961" applyNumberFormat="1" applyFont="1" applyFill="1"/>
    <xf numFmtId="1" fontId="707" fillId="2" borderId="0" xfId="5961" applyNumberFormat="1" applyFont="1" applyFill="1" applyBorder="1" applyAlignment="1">
      <alignment vertical="top"/>
    </xf>
    <xf numFmtId="1" fontId="709" fillId="2" borderId="0" xfId="5961" applyNumberFormat="1" applyFont="1" applyFill="1" applyBorder="1" applyAlignment="1">
      <alignment vertical="top"/>
    </xf>
    <xf numFmtId="10" fontId="669" fillId="16" borderId="1" xfId="5962" applyNumberFormat="1" applyFont="1" applyFill="1" applyBorder="1"/>
    <xf numFmtId="1" fontId="669" fillId="16" borderId="1" xfId="5961" applyNumberFormat="1" applyFill="1" applyBorder="1"/>
    <xf numFmtId="0" fontId="669" fillId="15" borderId="1" xfId="5961" applyFill="1" applyBorder="1"/>
    <xf numFmtId="1" fontId="669" fillId="10" borderId="1" xfId="5961" applyNumberFormat="1" applyFill="1" applyBorder="1" applyAlignment="1">
      <alignment vertical="top"/>
    </xf>
    <xf numFmtId="1" fontId="706" fillId="10" borderId="1" xfId="5961" applyNumberFormat="1" applyFont="1" applyFill="1" applyBorder="1" applyAlignment="1">
      <alignment vertical="top"/>
    </xf>
    <xf numFmtId="0" fontId="669" fillId="10" borderId="1" xfId="5961" applyFill="1" applyBorder="1"/>
    <xf numFmtId="10" fontId="669" fillId="10" borderId="1" xfId="5962" applyNumberFormat="1" applyFont="1" applyFill="1" applyBorder="1"/>
    <xf numFmtId="1" fontId="669" fillId="10" borderId="1" xfId="5961" applyNumberFormat="1" applyFill="1" applyBorder="1"/>
    <xf numFmtId="164" fontId="706" fillId="10" borderId="0" xfId="5961" applyNumberFormat="1" applyFont="1" applyFill="1"/>
    <xf numFmtId="165" fontId="706" fillId="10" borderId="0" xfId="5961" applyNumberFormat="1" applyFont="1" applyFill="1"/>
    <xf numFmtId="0" fontId="710" fillId="16" borderId="1" xfId="5961" applyFont="1" applyFill="1" applyBorder="1" applyAlignment="1">
      <alignment wrapText="1"/>
    </xf>
    <xf numFmtId="0" fontId="706" fillId="14" borderId="1" xfId="5961" applyFont="1" applyFill="1" applyBorder="1"/>
    <xf numFmtId="0" fontId="706" fillId="14" borderId="1" xfId="5961" applyNumberFormat="1" applyFont="1" applyFill="1" applyBorder="1" applyAlignment="1">
      <alignment vertical="top"/>
    </xf>
    <xf numFmtId="10" fontId="706" fillId="14" borderId="1" xfId="5961" applyNumberFormat="1" applyFont="1" applyFill="1" applyBorder="1" applyAlignment="1">
      <alignment vertical="top"/>
    </xf>
    <xf numFmtId="1" fontId="708" fillId="14" borderId="0" xfId="5961" applyNumberFormat="1" applyFont="1" applyFill="1" applyBorder="1" applyAlignment="1">
      <alignment vertical="top"/>
    </xf>
    <xf numFmtId="164" fontId="706" fillId="0" borderId="0" xfId="5963" applyNumberFormat="1" applyFont="1"/>
    <xf numFmtId="165" fontId="706" fillId="0" borderId="0" xfId="5963" applyNumberFormat="1" applyFont="1"/>
    <xf numFmtId="1" fontId="668" fillId="16" borderId="1" xfId="5963" applyNumberFormat="1" applyFill="1" applyBorder="1" applyAlignment="1">
      <alignment vertical="top"/>
    </xf>
    <xf numFmtId="0" fontId="668" fillId="16" borderId="1" xfId="5963" applyFill="1" applyBorder="1"/>
    <xf numFmtId="1" fontId="668" fillId="11" borderId="1" xfId="5963" applyNumberFormat="1" applyFill="1" applyBorder="1" applyAlignment="1">
      <alignment vertical="top"/>
    </xf>
    <xf numFmtId="1" fontId="668" fillId="12" borderId="1" xfId="5963" applyNumberFormat="1" applyFill="1" applyBorder="1" applyAlignment="1">
      <alignment vertical="top"/>
    </xf>
    <xf numFmtId="1" fontId="668" fillId="13" borderId="1" xfId="5963" applyNumberFormat="1" applyFill="1" applyBorder="1" applyAlignment="1">
      <alignment vertical="top"/>
    </xf>
    <xf numFmtId="1" fontId="706" fillId="0" borderId="1" xfId="5963" applyNumberFormat="1" applyFont="1" applyBorder="1" applyAlignment="1">
      <alignment vertical="top"/>
    </xf>
    <xf numFmtId="1" fontId="706" fillId="0" borderId="1" xfId="5963" applyNumberFormat="1" applyFont="1" applyFill="1" applyBorder="1" applyAlignment="1">
      <alignment vertical="top"/>
    </xf>
    <xf numFmtId="1" fontId="706" fillId="0" borderId="0" xfId="5963" applyNumberFormat="1" applyFont="1" applyBorder="1" applyAlignment="1">
      <alignment vertical="top"/>
    </xf>
    <xf numFmtId="1" fontId="706" fillId="0" borderId="0" xfId="5963" applyNumberFormat="1" applyFont="1" applyFill="1" applyBorder="1" applyAlignment="1">
      <alignment vertical="top"/>
    </xf>
    <xf numFmtId="165" fontId="707" fillId="2" borderId="0" xfId="5963" applyNumberFormat="1" applyFont="1" applyFill="1"/>
    <xf numFmtId="1" fontId="707" fillId="2" borderId="0" xfId="5963" applyNumberFormat="1" applyFont="1" applyFill="1" applyBorder="1" applyAlignment="1">
      <alignment vertical="top"/>
    </xf>
    <xf numFmtId="1" fontId="709" fillId="2" borderId="0" xfId="5963" applyNumberFormat="1" applyFont="1" applyFill="1" applyBorder="1" applyAlignment="1">
      <alignment vertical="top"/>
    </xf>
    <xf numFmtId="10" fontId="668" fillId="16" borderId="1" xfId="5964" applyNumberFormat="1" applyFont="1" applyFill="1" applyBorder="1"/>
    <xf numFmtId="1" fontId="668" fillId="16" borderId="1" xfId="5963" applyNumberFormat="1" applyFill="1" applyBorder="1"/>
    <xf numFmtId="0" fontId="668" fillId="15" borderId="1" xfId="5963" applyFill="1" applyBorder="1"/>
    <xf numFmtId="0" fontId="710" fillId="16" borderId="1" xfId="5963" applyFont="1" applyFill="1" applyBorder="1" applyAlignment="1">
      <alignment wrapText="1"/>
    </xf>
    <xf numFmtId="0" fontId="706" fillId="14" borderId="1" xfId="5963" applyFont="1" applyFill="1" applyBorder="1"/>
    <xf numFmtId="10" fontId="706" fillId="14" borderId="1" xfId="5963" applyNumberFormat="1" applyFont="1" applyFill="1" applyBorder="1" applyAlignment="1">
      <alignment vertical="top"/>
    </xf>
    <xf numFmtId="164" fontId="706" fillId="0" borderId="0" xfId="5965" applyNumberFormat="1" applyFont="1"/>
    <xf numFmtId="165" fontId="706" fillId="0" borderId="0" xfId="5965" applyNumberFormat="1" applyFont="1"/>
    <xf numFmtId="1" fontId="667" fillId="16" borderId="1" xfId="5965" applyNumberFormat="1" applyFill="1" applyBorder="1" applyAlignment="1">
      <alignment vertical="top"/>
    </xf>
    <xf numFmtId="0" fontId="667" fillId="16" borderId="1" xfId="5965" applyFill="1" applyBorder="1"/>
    <xf numFmtId="1" fontId="667" fillId="11" borderId="1" xfId="5965" applyNumberFormat="1" applyFill="1" applyBorder="1" applyAlignment="1">
      <alignment vertical="top"/>
    </xf>
    <xf numFmtId="1" fontId="667" fillId="12" borderId="1" xfId="5965" applyNumberFormat="1" applyFill="1" applyBorder="1" applyAlignment="1">
      <alignment vertical="top"/>
    </xf>
    <xf numFmtId="1" fontId="667" fillId="13" borderId="1" xfId="5965" applyNumberFormat="1" applyFill="1" applyBorder="1" applyAlignment="1">
      <alignment vertical="top"/>
    </xf>
    <xf numFmtId="1" fontId="706" fillId="0" borderId="1" xfId="5965" applyNumberFormat="1" applyFont="1" applyBorder="1" applyAlignment="1">
      <alignment vertical="top"/>
    </xf>
    <xf numFmtId="1" fontId="706" fillId="0" borderId="1" xfId="5965" applyNumberFormat="1" applyFont="1" applyFill="1" applyBorder="1" applyAlignment="1">
      <alignment vertical="top"/>
    </xf>
    <xf numFmtId="1" fontId="706" fillId="0" borderId="0" xfId="5965" applyNumberFormat="1" applyFont="1" applyBorder="1" applyAlignment="1">
      <alignment vertical="top"/>
    </xf>
    <xf numFmtId="1" fontId="706" fillId="0" borderId="0" xfId="5965" applyNumberFormat="1" applyFont="1" applyFill="1" applyBorder="1" applyAlignment="1">
      <alignment vertical="top"/>
    </xf>
    <xf numFmtId="165" fontId="707" fillId="2" borderId="0" xfId="5965" applyNumberFormat="1" applyFont="1" applyFill="1"/>
    <xf numFmtId="1" fontId="707" fillId="2" borderId="0" xfId="5965" applyNumberFormat="1" applyFont="1" applyFill="1" applyBorder="1" applyAlignment="1">
      <alignment vertical="top"/>
    </xf>
    <xf numFmtId="1" fontId="709" fillId="2" borderId="0" xfId="5965" applyNumberFormat="1" applyFont="1" applyFill="1" applyBorder="1" applyAlignment="1">
      <alignment vertical="top"/>
    </xf>
    <xf numFmtId="10" fontId="667" fillId="16" borderId="1" xfId="5966" applyNumberFormat="1" applyFont="1" applyFill="1" applyBorder="1"/>
    <xf numFmtId="1" fontId="667" fillId="16" borderId="1" xfId="5965" applyNumberFormat="1" applyFill="1" applyBorder="1"/>
    <xf numFmtId="0" fontId="667" fillId="15" borderId="1" xfId="5965" applyFill="1" applyBorder="1"/>
    <xf numFmtId="0" fontId="710" fillId="16" borderId="1" xfId="5965" applyFont="1" applyFill="1" applyBorder="1" applyAlignment="1">
      <alignment wrapText="1"/>
    </xf>
    <xf numFmtId="0" fontId="706" fillId="14" borderId="1" xfId="5965" applyFont="1" applyFill="1" applyBorder="1"/>
    <xf numFmtId="10" fontId="706" fillId="14" borderId="1" xfId="5965" applyNumberFormat="1" applyFont="1" applyFill="1" applyBorder="1" applyAlignment="1">
      <alignment vertical="top"/>
    </xf>
    <xf numFmtId="164" fontId="706" fillId="0" borderId="0" xfId="5967" applyNumberFormat="1" applyFont="1"/>
    <xf numFmtId="165" fontId="706" fillId="0" borderId="0" xfId="5967" applyNumberFormat="1" applyFont="1"/>
    <xf numFmtId="1" fontId="666" fillId="16" borderId="1" xfId="5967" applyNumberFormat="1" applyFill="1" applyBorder="1" applyAlignment="1">
      <alignment vertical="top"/>
    </xf>
    <xf numFmtId="0" fontId="666" fillId="16" borderId="1" xfId="5967" applyFill="1" applyBorder="1"/>
    <xf numFmtId="1" fontId="666" fillId="11" borderId="1" xfId="5967" applyNumberFormat="1" applyFill="1" applyBorder="1" applyAlignment="1">
      <alignment vertical="top"/>
    </xf>
    <xf numFmtId="1" fontId="666" fillId="12" borderId="1" xfId="5967" applyNumberFormat="1" applyFill="1" applyBorder="1" applyAlignment="1">
      <alignment vertical="top"/>
    </xf>
    <xf numFmtId="1" fontId="666" fillId="13" borderId="1" xfId="5967" applyNumberFormat="1" applyFill="1" applyBorder="1" applyAlignment="1">
      <alignment vertical="top"/>
    </xf>
    <xf numFmtId="1" fontId="706" fillId="0" borderId="1" xfId="5967" applyNumberFormat="1" applyFont="1" applyBorder="1" applyAlignment="1">
      <alignment vertical="top"/>
    </xf>
    <xf numFmtId="1" fontId="706" fillId="0" borderId="1" xfId="5967" applyNumberFormat="1" applyFont="1" applyFill="1" applyBorder="1" applyAlignment="1">
      <alignment vertical="top"/>
    </xf>
    <xf numFmtId="1" fontId="706" fillId="0" borderId="0" xfId="5967" applyNumberFormat="1" applyFont="1" applyBorder="1" applyAlignment="1">
      <alignment vertical="top"/>
    </xf>
    <xf numFmtId="1" fontId="706" fillId="0" borderId="0" xfId="5967" applyNumberFormat="1" applyFont="1" applyFill="1" applyBorder="1" applyAlignment="1">
      <alignment vertical="top"/>
    </xf>
    <xf numFmtId="165" fontId="707" fillId="2" borderId="0" xfId="5967" applyNumberFormat="1" applyFont="1" applyFill="1"/>
    <xf numFmtId="1" fontId="707" fillId="2" borderId="0" xfId="5967" applyNumberFormat="1" applyFont="1" applyFill="1" applyBorder="1" applyAlignment="1">
      <alignment vertical="top"/>
    </xf>
    <xf numFmtId="1" fontId="709" fillId="2" borderId="0" xfId="5967" applyNumberFormat="1" applyFont="1" applyFill="1" applyBorder="1" applyAlignment="1">
      <alignment vertical="top"/>
    </xf>
    <xf numFmtId="10" fontId="666" fillId="16" borderId="1" xfId="5968" applyNumberFormat="1" applyFont="1" applyFill="1" applyBorder="1"/>
    <xf numFmtId="1" fontId="666" fillId="16" borderId="1" xfId="5967" applyNumberFormat="1" applyFill="1" applyBorder="1"/>
    <xf numFmtId="0" fontId="666" fillId="15" borderId="1" xfId="5967" applyFill="1" applyBorder="1"/>
    <xf numFmtId="0" fontId="710" fillId="16" borderId="1" xfId="5967" applyFont="1" applyFill="1" applyBorder="1" applyAlignment="1">
      <alignment wrapText="1"/>
    </xf>
    <xf numFmtId="0" fontId="706" fillId="14" borderId="1" xfId="5967" applyFont="1" applyFill="1" applyBorder="1"/>
    <xf numFmtId="10" fontId="706" fillId="14" borderId="1" xfId="5967" applyNumberFormat="1" applyFont="1" applyFill="1" applyBorder="1" applyAlignment="1">
      <alignment vertical="top"/>
    </xf>
    <xf numFmtId="164" fontId="706" fillId="0" borderId="0" xfId="5969" applyNumberFormat="1" applyFont="1"/>
    <xf numFmtId="165" fontId="706" fillId="0" borderId="0" xfId="5969" applyNumberFormat="1" applyFont="1"/>
    <xf numFmtId="1" fontId="665" fillId="16" borderId="1" xfId="5969" applyNumberFormat="1" applyFill="1" applyBorder="1" applyAlignment="1">
      <alignment vertical="top"/>
    </xf>
    <xf numFmtId="0" fontId="665" fillId="16" borderId="1" xfId="5969" applyFill="1" applyBorder="1"/>
    <xf numFmtId="1" fontId="665" fillId="11" borderId="1" xfId="5969" applyNumberFormat="1" applyFill="1" applyBorder="1" applyAlignment="1">
      <alignment vertical="top"/>
    </xf>
    <xf numFmtId="1" fontId="665" fillId="12" borderId="1" xfId="5969" applyNumberFormat="1" applyFill="1" applyBorder="1" applyAlignment="1">
      <alignment vertical="top"/>
    </xf>
    <xf numFmtId="1" fontId="665" fillId="13" borderId="1" xfId="5969" applyNumberFormat="1" applyFill="1" applyBorder="1" applyAlignment="1">
      <alignment vertical="top"/>
    </xf>
    <xf numFmtId="1" fontId="706" fillId="0" borderId="1" xfId="5969" applyNumberFormat="1" applyFont="1" applyBorder="1" applyAlignment="1">
      <alignment vertical="top"/>
    </xf>
    <xf numFmtId="1" fontId="706" fillId="0" borderId="1" xfId="5969" applyNumberFormat="1" applyFont="1" applyFill="1" applyBorder="1" applyAlignment="1">
      <alignment vertical="top"/>
    </xf>
    <xf numFmtId="1" fontId="706" fillId="0" borderId="0" xfId="5969" applyNumberFormat="1" applyFont="1" applyBorder="1" applyAlignment="1">
      <alignment vertical="top"/>
    </xf>
    <xf numFmtId="1" fontId="706" fillId="0" borderId="0" xfId="5969" applyNumberFormat="1" applyFont="1" applyFill="1" applyBorder="1" applyAlignment="1">
      <alignment vertical="top"/>
    </xf>
    <xf numFmtId="165" fontId="707" fillId="2" borderId="0" xfId="5969" applyNumberFormat="1" applyFont="1" applyFill="1"/>
    <xf numFmtId="1" fontId="707" fillId="2" borderId="0" xfId="5969" applyNumberFormat="1" applyFont="1" applyFill="1" applyBorder="1" applyAlignment="1">
      <alignment vertical="top"/>
    </xf>
    <xf numFmtId="1" fontId="709" fillId="2" borderId="0" xfId="5969" applyNumberFormat="1" applyFont="1" applyFill="1" applyBorder="1" applyAlignment="1">
      <alignment vertical="top"/>
    </xf>
    <xf numFmtId="10" fontId="665" fillId="16" borderId="1" xfId="5970" applyNumberFormat="1" applyFont="1" applyFill="1" applyBorder="1"/>
    <xf numFmtId="1" fontId="665" fillId="16" borderId="1" xfId="5969" applyNumberFormat="1" applyFill="1" applyBorder="1"/>
    <xf numFmtId="0" fontId="665" fillId="15" borderId="1" xfId="5969" applyFill="1" applyBorder="1"/>
    <xf numFmtId="0" fontId="710" fillId="16" borderId="1" xfId="5969" applyFont="1" applyFill="1" applyBorder="1" applyAlignment="1">
      <alignment wrapText="1"/>
    </xf>
    <xf numFmtId="0" fontId="706" fillId="14" borderId="1" xfId="5969" applyFont="1" applyFill="1" applyBorder="1"/>
    <xf numFmtId="10" fontId="706" fillId="14" borderId="1" xfId="5969" applyNumberFormat="1" applyFont="1" applyFill="1" applyBorder="1" applyAlignment="1">
      <alignment vertical="top"/>
    </xf>
    <xf numFmtId="164" fontId="706" fillId="0" borderId="0" xfId="5971" applyNumberFormat="1" applyFont="1"/>
    <xf numFmtId="165" fontId="706" fillId="0" borderId="0" xfId="5971" applyNumberFormat="1" applyFont="1"/>
    <xf numFmtId="1" fontId="664" fillId="16" borderId="1" xfId="5971" applyNumberFormat="1" applyFill="1" applyBorder="1" applyAlignment="1">
      <alignment vertical="top"/>
    </xf>
    <xf numFmtId="0" fontId="664" fillId="16" borderId="1" xfId="5971" applyFill="1" applyBorder="1"/>
    <xf numFmtId="1" fontId="664" fillId="11" borderId="1" xfId="5971" applyNumberFormat="1" applyFill="1" applyBorder="1" applyAlignment="1">
      <alignment vertical="top"/>
    </xf>
    <xf numFmtId="1" fontId="664" fillId="12" borderId="1" xfId="5971" applyNumberFormat="1" applyFill="1" applyBorder="1" applyAlignment="1">
      <alignment vertical="top"/>
    </xf>
    <xf numFmtId="1" fontId="664" fillId="13" borderId="1" xfId="5971" applyNumberFormat="1" applyFill="1" applyBorder="1" applyAlignment="1">
      <alignment vertical="top"/>
    </xf>
    <xf numFmtId="1" fontId="706" fillId="0" borderId="1" xfId="5971" applyNumberFormat="1" applyFont="1" applyBorder="1" applyAlignment="1">
      <alignment vertical="top"/>
    </xf>
    <xf numFmtId="1" fontId="706" fillId="0" borderId="1" xfId="5971" applyNumberFormat="1" applyFont="1" applyFill="1" applyBorder="1" applyAlignment="1">
      <alignment vertical="top"/>
    </xf>
    <xf numFmtId="1" fontId="706" fillId="0" borderId="0" xfId="5971" applyNumberFormat="1" applyFont="1" applyBorder="1" applyAlignment="1">
      <alignment vertical="top"/>
    </xf>
    <xf numFmtId="1" fontId="706" fillId="0" borderId="0" xfId="5971" applyNumberFormat="1" applyFont="1" applyFill="1" applyBorder="1" applyAlignment="1">
      <alignment vertical="top"/>
    </xf>
    <xf numFmtId="165" fontId="707" fillId="2" borderId="0" xfId="5971" applyNumberFormat="1" applyFont="1" applyFill="1"/>
    <xf numFmtId="1" fontId="707" fillId="2" borderId="0" xfId="5971" applyNumberFormat="1" applyFont="1" applyFill="1" applyBorder="1" applyAlignment="1">
      <alignment vertical="top"/>
    </xf>
    <xf numFmtId="1" fontId="709" fillId="2" borderId="0" xfId="5971" applyNumberFormat="1" applyFont="1" applyFill="1" applyBorder="1" applyAlignment="1">
      <alignment vertical="top"/>
    </xf>
    <xf numFmtId="10" fontId="664" fillId="16" borderId="1" xfId="5972" applyNumberFormat="1" applyFont="1" applyFill="1" applyBorder="1"/>
    <xf numFmtId="1" fontId="664" fillId="16" borderId="1" xfId="5971" applyNumberFormat="1" applyFill="1" applyBorder="1"/>
    <xf numFmtId="0" fontId="664" fillId="15" borderId="1" xfId="5971" applyFill="1" applyBorder="1"/>
    <xf numFmtId="1" fontId="664" fillId="10" borderId="1" xfId="5971" applyNumberFormat="1" applyFill="1" applyBorder="1" applyAlignment="1">
      <alignment vertical="top"/>
    </xf>
    <xf numFmtId="1" fontId="706" fillId="10" borderId="1" xfId="5971" applyNumberFormat="1" applyFont="1" applyFill="1" applyBorder="1" applyAlignment="1">
      <alignment vertical="top"/>
    </xf>
    <xf numFmtId="0" fontId="664" fillId="10" borderId="1" xfId="5971" applyFill="1" applyBorder="1"/>
    <xf numFmtId="10" fontId="664" fillId="10" borderId="1" xfId="5972" applyNumberFormat="1" applyFont="1" applyFill="1" applyBorder="1"/>
    <xf numFmtId="1" fontId="664" fillId="10" borderId="1" xfId="5971" applyNumberFormat="1" applyFill="1" applyBorder="1"/>
    <xf numFmtId="164" fontId="706" fillId="10" borderId="0" xfId="5971" applyNumberFormat="1" applyFont="1" applyFill="1"/>
    <xf numFmtId="165" fontId="706" fillId="10" borderId="0" xfId="5971" applyNumberFormat="1" applyFont="1" applyFill="1"/>
    <xf numFmtId="0" fontId="710" fillId="16" borderId="1" xfId="5971" applyFont="1" applyFill="1" applyBorder="1" applyAlignment="1">
      <alignment wrapText="1"/>
    </xf>
    <xf numFmtId="0" fontId="706" fillId="14" borderId="1" xfId="5971" applyFont="1" applyFill="1" applyBorder="1"/>
    <xf numFmtId="10" fontId="706" fillId="14" borderId="1" xfId="5971" applyNumberFormat="1" applyFont="1" applyFill="1" applyBorder="1" applyAlignment="1">
      <alignment vertical="top"/>
    </xf>
    <xf numFmtId="164" fontId="706" fillId="0" borderId="0" xfId="5973" applyNumberFormat="1" applyFont="1"/>
    <xf numFmtId="165" fontId="706" fillId="0" borderId="0" xfId="5973" applyNumberFormat="1" applyFont="1"/>
    <xf numFmtId="1" fontId="663" fillId="16" borderId="1" xfId="5973" applyNumberFormat="1" applyFill="1" applyBorder="1" applyAlignment="1">
      <alignment vertical="top"/>
    </xf>
    <xf numFmtId="0" fontId="663" fillId="16" borderId="1" xfId="5973" applyFill="1" applyBorder="1"/>
    <xf numFmtId="1" fontId="663" fillId="11" borderId="1" xfId="5973" applyNumberFormat="1" applyFill="1" applyBorder="1" applyAlignment="1">
      <alignment vertical="top"/>
    </xf>
    <xf numFmtId="1" fontId="663" fillId="12" borderId="1" xfId="5973" applyNumberFormat="1" applyFill="1" applyBorder="1" applyAlignment="1">
      <alignment vertical="top"/>
    </xf>
    <xf numFmtId="1" fontId="663" fillId="13" borderId="1" xfId="5973" applyNumberFormat="1" applyFill="1" applyBorder="1" applyAlignment="1">
      <alignment vertical="top"/>
    </xf>
    <xf numFmtId="1" fontId="706" fillId="0" borderId="1" xfId="5973" applyNumberFormat="1" applyFont="1" applyBorder="1" applyAlignment="1">
      <alignment vertical="top"/>
    </xf>
    <xf numFmtId="1" fontId="706" fillId="0" borderId="1" xfId="5973" applyNumberFormat="1" applyFont="1" applyFill="1" applyBorder="1" applyAlignment="1">
      <alignment vertical="top"/>
    </xf>
    <xf numFmtId="1" fontId="706" fillId="0" borderId="0" xfId="5973" applyNumberFormat="1" applyFont="1" applyBorder="1" applyAlignment="1">
      <alignment vertical="top"/>
    </xf>
    <xf numFmtId="1" fontId="706" fillId="0" borderId="0" xfId="5973" applyNumberFormat="1" applyFont="1" applyFill="1" applyBorder="1" applyAlignment="1">
      <alignment vertical="top"/>
    </xf>
    <xf numFmtId="165" fontId="707" fillId="2" borderId="0" xfId="5973" applyNumberFormat="1" applyFont="1" applyFill="1"/>
    <xf numFmtId="1" fontId="707" fillId="2" borderId="0" xfId="5973" applyNumberFormat="1" applyFont="1" applyFill="1" applyBorder="1" applyAlignment="1">
      <alignment vertical="top"/>
    </xf>
    <xf numFmtId="1" fontId="709" fillId="2" borderId="0" xfId="5973" applyNumberFormat="1" applyFont="1" applyFill="1" applyBorder="1" applyAlignment="1">
      <alignment vertical="top"/>
    </xf>
    <xf numFmtId="10" fontId="663" fillId="16" borderId="1" xfId="5974" applyNumberFormat="1" applyFont="1" applyFill="1" applyBorder="1"/>
    <xf numFmtId="1" fontId="663" fillId="16" borderId="1" xfId="5973" applyNumberFormat="1" applyFill="1" applyBorder="1"/>
    <xf numFmtId="0" fontId="663" fillId="15" borderId="1" xfId="5973" applyFill="1" applyBorder="1"/>
    <xf numFmtId="0" fontId="710" fillId="16" borderId="1" xfId="5973" applyFont="1" applyFill="1" applyBorder="1" applyAlignment="1">
      <alignment wrapText="1"/>
    </xf>
    <xf numFmtId="0" fontId="706" fillId="14" borderId="1" xfId="5973" applyFont="1" applyFill="1" applyBorder="1"/>
    <xf numFmtId="10" fontId="706" fillId="14" borderId="1" xfId="5973" applyNumberFormat="1" applyFont="1" applyFill="1" applyBorder="1" applyAlignment="1">
      <alignment vertical="top"/>
    </xf>
    <xf numFmtId="164" fontId="706" fillId="0" borderId="0" xfId="5975" applyNumberFormat="1" applyFont="1"/>
    <xf numFmtId="165" fontId="706" fillId="0" borderId="0" xfId="5975" applyNumberFormat="1" applyFont="1"/>
    <xf numFmtId="1" fontId="662" fillId="16" borderId="1" xfId="5975" applyNumberFormat="1" applyFill="1" applyBorder="1" applyAlignment="1">
      <alignment vertical="top"/>
    </xf>
    <xf numFmtId="0" fontId="662" fillId="16" borderId="1" xfId="5975" applyFill="1" applyBorder="1"/>
    <xf numFmtId="1" fontId="662" fillId="11" borderId="1" xfId="5975" applyNumberFormat="1" applyFill="1" applyBorder="1" applyAlignment="1">
      <alignment vertical="top"/>
    </xf>
    <xf numFmtId="1" fontId="662" fillId="12" borderId="1" xfId="5975" applyNumberFormat="1" applyFill="1" applyBorder="1" applyAlignment="1">
      <alignment vertical="top"/>
    </xf>
    <xf numFmtId="1" fontId="662" fillId="13" borderId="1" xfId="5975" applyNumberFormat="1" applyFill="1" applyBorder="1" applyAlignment="1">
      <alignment vertical="top"/>
    </xf>
    <xf numFmtId="1" fontId="706" fillId="0" borderId="1" xfId="5975" applyNumberFormat="1" applyFont="1" applyBorder="1" applyAlignment="1">
      <alignment vertical="top"/>
    </xf>
    <xf numFmtId="1" fontId="706" fillId="0" borderId="1" xfId="5975" applyNumberFormat="1" applyFont="1" applyFill="1" applyBorder="1" applyAlignment="1">
      <alignment vertical="top"/>
    </xf>
    <xf numFmtId="1" fontId="706" fillId="0" borderId="0" xfId="5975" applyNumberFormat="1" applyFont="1" applyBorder="1" applyAlignment="1">
      <alignment vertical="top"/>
    </xf>
    <xf numFmtId="1" fontId="706" fillId="0" borderId="0" xfId="5975" applyNumberFormat="1" applyFont="1" applyFill="1" applyBorder="1" applyAlignment="1">
      <alignment vertical="top"/>
    </xf>
    <xf numFmtId="165" fontId="707" fillId="2" borderId="0" xfId="5975" applyNumberFormat="1" applyFont="1" applyFill="1"/>
    <xf numFmtId="1" fontId="707" fillId="2" borderId="0" xfId="5975" applyNumberFormat="1" applyFont="1" applyFill="1" applyBorder="1" applyAlignment="1">
      <alignment vertical="top"/>
    </xf>
    <xf numFmtId="1" fontId="709" fillId="2" borderId="0" xfId="5975" applyNumberFormat="1" applyFont="1" applyFill="1" applyBorder="1" applyAlignment="1">
      <alignment vertical="top"/>
    </xf>
    <xf numFmtId="10" fontId="662" fillId="16" borderId="1" xfId="5976" applyNumberFormat="1" applyFont="1" applyFill="1" applyBorder="1"/>
    <xf numFmtId="1" fontId="662" fillId="16" borderId="1" xfId="5975" applyNumberFormat="1" applyFill="1" applyBorder="1"/>
    <xf numFmtId="0" fontId="662" fillId="15" borderId="1" xfId="5975" applyFill="1" applyBorder="1"/>
    <xf numFmtId="0" fontId="710" fillId="16" borderId="1" xfId="5975" applyFont="1" applyFill="1" applyBorder="1" applyAlignment="1">
      <alignment wrapText="1"/>
    </xf>
    <xf numFmtId="0" fontId="706" fillId="14" borderId="1" xfId="5975" applyFont="1" applyFill="1" applyBorder="1"/>
    <xf numFmtId="10" fontId="706" fillId="14" borderId="1" xfId="5975" applyNumberFormat="1" applyFont="1" applyFill="1" applyBorder="1" applyAlignment="1">
      <alignment vertical="top"/>
    </xf>
    <xf numFmtId="164" fontId="706" fillId="0" borderId="0" xfId="5977" applyNumberFormat="1" applyFont="1"/>
    <xf numFmtId="165" fontId="706" fillId="0" borderId="0" xfId="5977" applyNumberFormat="1" applyFont="1"/>
    <xf numFmtId="1" fontId="661" fillId="16" borderId="1" xfId="5977" applyNumberFormat="1" applyFill="1" applyBorder="1" applyAlignment="1">
      <alignment vertical="top"/>
    </xf>
    <xf numFmtId="0" fontId="661" fillId="16" borderId="1" xfId="5977" applyFill="1" applyBorder="1"/>
    <xf numFmtId="1" fontId="661" fillId="11" borderId="1" xfId="5977" applyNumberFormat="1" applyFill="1" applyBorder="1" applyAlignment="1">
      <alignment vertical="top"/>
    </xf>
    <xf numFmtId="1" fontId="661" fillId="12" borderId="1" xfId="5977" applyNumberFormat="1" applyFill="1" applyBorder="1" applyAlignment="1">
      <alignment vertical="top"/>
    </xf>
    <xf numFmtId="1" fontId="661" fillId="13" borderId="1" xfId="5977" applyNumberFormat="1" applyFill="1" applyBorder="1" applyAlignment="1">
      <alignment vertical="top"/>
    </xf>
    <xf numFmtId="1" fontId="706" fillId="0" borderId="1" xfId="5977" applyNumberFormat="1" applyFont="1" applyBorder="1" applyAlignment="1">
      <alignment vertical="top"/>
    </xf>
    <xf numFmtId="1" fontId="706" fillId="0" borderId="1" xfId="5977" applyNumberFormat="1" applyFont="1" applyFill="1" applyBorder="1" applyAlignment="1">
      <alignment vertical="top"/>
    </xf>
    <xf numFmtId="1" fontId="706" fillId="0" borderId="0" xfId="5977" applyNumberFormat="1" applyFont="1" applyBorder="1" applyAlignment="1">
      <alignment vertical="top"/>
    </xf>
    <xf numFmtId="1" fontId="706" fillId="0" borderId="0" xfId="5977" applyNumberFormat="1" applyFont="1" applyFill="1" applyBorder="1" applyAlignment="1">
      <alignment vertical="top"/>
    </xf>
    <xf numFmtId="165" fontId="707" fillId="2" borderId="0" xfId="5977" applyNumberFormat="1" applyFont="1" applyFill="1"/>
    <xf numFmtId="1" fontId="707" fillId="2" borderId="0" xfId="5977" applyNumberFormat="1" applyFont="1" applyFill="1" applyBorder="1" applyAlignment="1">
      <alignment vertical="top"/>
    </xf>
    <xf numFmtId="1" fontId="709" fillId="2" borderId="0" xfId="5977" applyNumberFormat="1" applyFont="1" applyFill="1" applyBorder="1" applyAlignment="1">
      <alignment vertical="top"/>
    </xf>
    <xf numFmtId="10" fontId="661" fillId="16" borderId="1" xfId="5978" applyNumberFormat="1" applyFont="1" applyFill="1" applyBorder="1"/>
    <xf numFmtId="1" fontId="661" fillId="16" borderId="1" xfId="5977" applyNumberFormat="1" applyFill="1" applyBorder="1"/>
    <xf numFmtId="0" fontId="661" fillId="15" borderId="1" xfId="5977" applyFill="1" applyBorder="1"/>
    <xf numFmtId="0" fontId="710" fillId="16" borderId="1" xfId="5977" applyFont="1" applyFill="1" applyBorder="1" applyAlignment="1">
      <alignment wrapText="1"/>
    </xf>
    <xf numFmtId="0" fontId="706" fillId="14" borderId="1" xfId="5977" applyFont="1" applyFill="1" applyBorder="1"/>
    <xf numFmtId="10" fontId="706" fillId="14" borderId="1" xfId="5977" applyNumberFormat="1" applyFont="1" applyFill="1" applyBorder="1" applyAlignment="1">
      <alignment vertical="top"/>
    </xf>
    <xf numFmtId="164" fontId="706" fillId="0" borderId="0" xfId="5979" applyNumberFormat="1" applyFont="1"/>
    <xf numFmtId="165" fontId="706" fillId="0" borderId="0" xfId="5979" applyNumberFormat="1" applyFont="1"/>
    <xf numFmtId="1" fontId="660" fillId="16" borderId="1" xfId="5979" applyNumberFormat="1" applyFill="1" applyBorder="1" applyAlignment="1">
      <alignment vertical="top"/>
    </xf>
    <xf numFmtId="0" fontId="660" fillId="16" borderId="1" xfId="5979" applyFill="1" applyBorder="1"/>
    <xf numFmtId="1" fontId="660" fillId="11" borderId="1" xfId="5979" applyNumberFormat="1" applyFill="1" applyBorder="1" applyAlignment="1">
      <alignment vertical="top"/>
    </xf>
    <xf numFmtId="1" fontId="660" fillId="12" borderId="1" xfId="5979" applyNumberFormat="1" applyFill="1" applyBorder="1" applyAlignment="1">
      <alignment vertical="top"/>
    </xf>
    <xf numFmtId="1" fontId="660" fillId="13" borderId="1" xfId="5979" applyNumberFormat="1" applyFill="1" applyBorder="1" applyAlignment="1">
      <alignment vertical="top"/>
    </xf>
    <xf numFmtId="1" fontId="706" fillId="0" borderId="1" xfId="5979" applyNumberFormat="1" applyFont="1" applyBorder="1" applyAlignment="1">
      <alignment vertical="top"/>
    </xf>
    <xf numFmtId="1" fontId="706" fillId="0" borderId="1" xfId="5979" applyNumberFormat="1" applyFont="1" applyFill="1" applyBorder="1" applyAlignment="1">
      <alignment vertical="top"/>
    </xf>
    <xf numFmtId="1" fontId="706" fillId="0" borderId="0" xfId="5979" applyNumberFormat="1" applyFont="1" applyBorder="1" applyAlignment="1">
      <alignment vertical="top"/>
    </xf>
    <xf numFmtId="1" fontId="706" fillId="0" borderId="0" xfId="5979" applyNumberFormat="1" applyFont="1" applyFill="1" applyBorder="1" applyAlignment="1">
      <alignment vertical="top"/>
    </xf>
    <xf numFmtId="165" fontId="707" fillId="2" borderId="0" xfId="5979" applyNumberFormat="1" applyFont="1" applyFill="1"/>
    <xf numFmtId="1" fontId="707" fillId="2" borderId="0" xfId="5979" applyNumberFormat="1" applyFont="1" applyFill="1" applyBorder="1" applyAlignment="1">
      <alignment vertical="top"/>
    </xf>
    <xf numFmtId="1" fontId="709" fillId="2" borderId="0" xfId="5979" applyNumberFormat="1" applyFont="1" applyFill="1" applyBorder="1" applyAlignment="1">
      <alignment vertical="top"/>
    </xf>
    <xf numFmtId="10" fontId="660" fillId="16" borderId="1" xfId="5980" applyNumberFormat="1" applyFont="1" applyFill="1" applyBorder="1"/>
    <xf numFmtId="1" fontId="660" fillId="16" borderId="1" xfId="5979" applyNumberFormat="1" applyFill="1" applyBorder="1"/>
    <xf numFmtId="0" fontId="660" fillId="15" borderId="1" xfId="5979" applyFill="1" applyBorder="1"/>
    <xf numFmtId="0" fontId="710" fillId="16" borderId="1" xfId="5979" applyFont="1" applyFill="1" applyBorder="1" applyAlignment="1">
      <alignment wrapText="1"/>
    </xf>
    <xf numFmtId="0" fontId="706" fillId="14" borderId="1" xfId="5979" applyFont="1" applyFill="1" applyBorder="1"/>
    <xf numFmtId="10" fontId="706" fillId="14" borderId="1" xfId="5979" applyNumberFormat="1" applyFont="1" applyFill="1" applyBorder="1" applyAlignment="1">
      <alignment vertical="top"/>
    </xf>
    <xf numFmtId="164" fontId="706" fillId="0" borderId="0" xfId="5981" applyNumberFormat="1" applyFont="1"/>
    <xf numFmtId="165" fontId="706" fillId="0" borderId="0" xfId="5981" applyNumberFormat="1" applyFont="1"/>
    <xf numFmtId="1" fontId="659" fillId="16" borderId="1" xfId="5981" applyNumberFormat="1" applyFill="1" applyBorder="1" applyAlignment="1">
      <alignment vertical="top"/>
    </xf>
    <xf numFmtId="0" fontId="659" fillId="16" borderId="1" xfId="5981" applyFill="1" applyBorder="1"/>
    <xf numFmtId="1" fontId="659" fillId="11" borderId="1" xfId="5981" applyNumberFormat="1" applyFill="1" applyBorder="1" applyAlignment="1">
      <alignment vertical="top"/>
    </xf>
    <xf numFmtId="1" fontId="659" fillId="12" borderId="1" xfId="5981" applyNumberFormat="1" applyFill="1" applyBorder="1" applyAlignment="1">
      <alignment vertical="top"/>
    </xf>
    <xf numFmtId="1" fontId="659" fillId="13" borderId="1" xfId="5981" applyNumberFormat="1" applyFill="1" applyBorder="1" applyAlignment="1">
      <alignment vertical="top"/>
    </xf>
    <xf numFmtId="1" fontId="706" fillId="0" borderId="1" xfId="5981" applyNumberFormat="1" applyFont="1" applyBorder="1" applyAlignment="1">
      <alignment vertical="top"/>
    </xf>
    <xf numFmtId="1" fontId="706" fillId="0" borderId="1" xfId="5981" applyNumberFormat="1" applyFont="1" applyFill="1" applyBorder="1" applyAlignment="1">
      <alignment vertical="top"/>
    </xf>
    <xf numFmtId="1" fontId="706" fillId="0" borderId="0" xfId="5981" applyNumberFormat="1" applyFont="1" applyBorder="1" applyAlignment="1">
      <alignment vertical="top"/>
    </xf>
    <xf numFmtId="1" fontId="706" fillId="0" borderId="0" xfId="5981" applyNumberFormat="1" applyFont="1" applyFill="1" applyBorder="1" applyAlignment="1">
      <alignment vertical="top"/>
    </xf>
    <xf numFmtId="165" fontId="707" fillId="2" borderId="0" xfId="5981" applyNumberFormat="1" applyFont="1" applyFill="1"/>
    <xf numFmtId="1" fontId="707" fillId="2" borderId="0" xfId="5981" applyNumberFormat="1" applyFont="1" applyFill="1" applyBorder="1" applyAlignment="1">
      <alignment vertical="top"/>
    </xf>
    <xf numFmtId="1" fontId="709" fillId="2" borderId="0" xfId="5981" applyNumberFormat="1" applyFont="1" applyFill="1" applyBorder="1" applyAlignment="1">
      <alignment vertical="top"/>
    </xf>
    <xf numFmtId="10" fontId="659" fillId="16" borderId="1" xfId="5982" applyNumberFormat="1" applyFont="1" applyFill="1" applyBorder="1"/>
    <xf numFmtId="1" fontId="659" fillId="16" borderId="1" xfId="5981" applyNumberFormat="1" applyFill="1" applyBorder="1"/>
    <xf numFmtId="0" fontId="659" fillId="15" borderId="1" xfId="5981" applyFill="1" applyBorder="1"/>
    <xf numFmtId="1" fontId="659" fillId="10" borderId="1" xfId="5981" applyNumberFormat="1" applyFill="1" applyBorder="1" applyAlignment="1">
      <alignment vertical="top"/>
    </xf>
    <xf numFmtId="1" fontId="706" fillId="10" borderId="1" xfId="5981" applyNumberFormat="1" applyFont="1" applyFill="1" applyBorder="1" applyAlignment="1">
      <alignment vertical="top"/>
    </xf>
    <xf numFmtId="0" fontId="659" fillId="10" borderId="1" xfId="5981" applyFill="1" applyBorder="1"/>
    <xf numFmtId="10" fontId="659" fillId="10" borderId="1" xfId="5982" applyNumberFormat="1" applyFont="1" applyFill="1" applyBorder="1"/>
    <xf numFmtId="1" fontId="659" fillId="10" borderId="1" xfId="5981" applyNumberFormat="1" applyFill="1" applyBorder="1"/>
    <xf numFmtId="164" fontId="706" fillId="10" borderId="0" xfId="5981" applyNumberFormat="1" applyFont="1" applyFill="1"/>
    <xf numFmtId="165" fontId="706" fillId="10" borderId="0" xfId="5981" applyNumberFormat="1" applyFont="1" applyFill="1"/>
    <xf numFmtId="0" fontId="710" fillId="16" borderId="1" xfId="5981" applyFont="1" applyFill="1" applyBorder="1" applyAlignment="1">
      <alignment wrapText="1"/>
    </xf>
    <xf numFmtId="0" fontId="706" fillId="14" borderId="1" xfId="5981" applyFont="1" applyFill="1" applyBorder="1"/>
    <xf numFmtId="0" fontId="706" fillId="14" borderId="1" xfId="5981" applyNumberFormat="1" applyFont="1" applyFill="1" applyBorder="1" applyAlignment="1">
      <alignment vertical="top"/>
    </xf>
    <xf numFmtId="10" fontId="706" fillId="14" borderId="1" xfId="5981" applyNumberFormat="1" applyFont="1" applyFill="1" applyBorder="1" applyAlignment="1">
      <alignment vertical="top"/>
    </xf>
    <xf numFmtId="1" fontId="708" fillId="14" borderId="0" xfId="5981" applyNumberFormat="1" applyFont="1" applyFill="1" applyBorder="1" applyAlignment="1">
      <alignment vertical="top"/>
    </xf>
    <xf numFmtId="164" fontId="706" fillId="0" borderId="0" xfId="5983" applyNumberFormat="1" applyFont="1"/>
    <xf numFmtId="165" fontId="706" fillId="0" borderId="0" xfId="5983" applyNumberFormat="1" applyFont="1"/>
    <xf numFmtId="1" fontId="658" fillId="16" borderId="1" xfId="5983" applyNumberFormat="1" applyFill="1" applyBorder="1" applyAlignment="1">
      <alignment vertical="top"/>
    </xf>
    <xf numFmtId="0" fontId="658" fillId="16" borderId="1" xfId="5983" applyFill="1" applyBorder="1"/>
    <xf numFmtId="1" fontId="658" fillId="11" borderId="1" xfId="5983" applyNumberFormat="1" applyFill="1" applyBorder="1" applyAlignment="1">
      <alignment vertical="top"/>
    </xf>
    <xf numFmtId="1" fontId="658" fillId="12" borderId="1" xfId="5983" applyNumberFormat="1" applyFill="1" applyBorder="1" applyAlignment="1">
      <alignment vertical="top"/>
    </xf>
    <xf numFmtId="1" fontId="658" fillId="13" borderId="1" xfId="5983" applyNumberFormat="1" applyFill="1" applyBorder="1" applyAlignment="1">
      <alignment vertical="top"/>
    </xf>
    <xf numFmtId="1" fontId="706" fillId="0" borderId="1" xfId="5983" applyNumberFormat="1" applyFont="1" applyBorder="1" applyAlignment="1">
      <alignment vertical="top"/>
    </xf>
    <xf numFmtId="1" fontId="706" fillId="0" borderId="1" xfId="5983" applyNumberFormat="1" applyFont="1" applyFill="1" applyBorder="1" applyAlignment="1">
      <alignment vertical="top"/>
    </xf>
    <xf numFmtId="1" fontId="706" fillId="0" borderId="0" xfId="5983" applyNumberFormat="1" applyFont="1" applyBorder="1" applyAlignment="1">
      <alignment vertical="top"/>
    </xf>
    <xf numFmtId="1" fontId="706" fillId="0" borderId="0" xfId="5983" applyNumberFormat="1" applyFont="1" applyFill="1" applyBorder="1" applyAlignment="1">
      <alignment vertical="top"/>
    </xf>
    <xf numFmtId="165" fontId="707" fillId="2" borderId="0" xfId="5983" applyNumberFormat="1" applyFont="1" applyFill="1"/>
    <xf numFmtId="1" fontId="707" fillId="2" borderId="0" xfId="5983" applyNumberFormat="1" applyFont="1" applyFill="1" applyBorder="1" applyAlignment="1">
      <alignment vertical="top"/>
    </xf>
    <xf numFmtId="1" fontId="709" fillId="2" borderId="0" xfId="5983" applyNumberFormat="1" applyFont="1" applyFill="1" applyBorder="1" applyAlignment="1">
      <alignment vertical="top"/>
    </xf>
    <xf numFmtId="10" fontId="658" fillId="16" borderId="1" xfId="5984" applyNumberFormat="1" applyFont="1" applyFill="1" applyBorder="1"/>
    <xf numFmtId="1" fontId="658" fillId="16" borderId="1" xfId="5983" applyNumberFormat="1" applyFill="1" applyBorder="1"/>
    <xf numFmtId="0" fontId="658" fillId="15" borderId="1" xfId="5983" applyFill="1" applyBorder="1"/>
    <xf numFmtId="0" fontId="710" fillId="16" borderId="1" xfId="5983" applyFont="1" applyFill="1" applyBorder="1" applyAlignment="1">
      <alignment wrapText="1"/>
    </xf>
    <xf numFmtId="0" fontId="706" fillId="14" borderId="1" xfId="5983" applyFont="1" applyFill="1" applyBorder="1"/>
    <xf numFmtId="10" fontId="706" fillId="14" borderId="1" xfId="5983" applyNumberFormat="1" applyFont="1" applyFill="1" applyBorder="1" applyAlignment="1">
      <alignment vertical="top"/>
    </xf>
    <xf numFmtId="164" fontId="706" fillId="0" borderId="0" xfId="5985" applyNumberFormat="1" applyFont="1"/>
    <xf numFmtId="165" fontId="706" fillId="0" borderId="0" xfId="5985" applyNumberFormat="1" applyFont="1"/>
    <xf numFmtId="1" fontId="657" fillId="16" borderId="1" xfId="5985" applyNumberFormat="1" applyFill="1" applyBorder="1" applyAlignment="1">
      <alignment vertical="top"/>
    </xf>
    <xf numFmtId="0" fontId="657" fillId="16" borderId="1" xfId="5985" applyFill="1" applyBorder="1"/>
    <xf numFmtId="1" fontId="657" fillId="11" borderId="1" xfId="5985" applyNumberFormat="1" applyFill="1" applyBorder="1" applyAlignment="1">
      <alignment vertical="top"/>
    </xf>
    <xf numFmtId="1" fontId="657" fillId="12" borderId="1" xfId="5985" applyNumberFormat="1" applyFill="1" applyBorder="1" applyAlignment="1">
      <alignment vertical="top"/>
    </xf>
    <xf numFmtId="1" fontId="657" fillId="13" borderId="1" xfId="5985" applyNumberFormat="1" applyFill="1" applyBorder="1" applyAlignment="1">
      <alignment vertical="top"/>
    </xf>
    <xf numFmtId="1" fontId="706" fillId="0" borderId="1" xfId="5985" applyNumberFormat="1" applyFont="1" applyBorder="1" applyAlignment="1">
      <alignment vertical="top"/>
    </xf>
    <xf numFmtId="1" fontId="706" fillId="0" borderId="1" xfId="5985" applyNumberFormat="1" applyFont="1" applyFill="1" applyBorder="1" applyAlignment="1">
      <alignment vertical="top"/>
    </xf>
    <xf numFmtId="1" fontId="706" fillId="0" borderId="0" xfId="5985" applyNumberFormat="1" applyFont="1" applyBorder="1" applyAlignment="1">
      <alignment vertical="top"/>
    </xf>
    <xf numFmtId="1" fontId="706" fillId="0" borderId="0" xfId="5985" applyNumberFormat="1" applyFont="1" applyFill="1" applyBorder="1" applyAlignment="1">
      <alignment vertical="top"/>
    </xf>
    <xf numFmtId="165" fontId="707" fillId="2" borderId="0" xfId="5985" applyNumberFormat="1" applyFont="1" applyFill="1"/>
    <xf numFmtId="1" fontId="707" fillId="2" borderId="0" xfId="5985" applyNumberFormat="1" applyFont="1" applyFill="1" applyBorder="1" applyAlignment="1">
      <alignment vertical="top"/>
    </xf>
    <xf numFmtId="1" fontId="709" fillId="2" borderId="0" xfId="5985" applyNumberFormat="1" applyFont="1" applyFill="1" applyBorder="1" applyAlignment="1">
      <alignment vertical="top"/>
    </xf>
    <xf numFmtId="10" fontId="657" fillId="16" borderId="1" xfId="5986" applyNumberFormat="1" applyFont="1" applyFill="1" applyBorder="1"/>
    <xf numFmtId="1" fontId="657" fillId="16" borderId="1" xfId="5985" applyNumberFormat="1" applyFill="1" applyBorder="1"/>
    <xf numFmtId="0" fontId="657" fillId="15" borderId="1" xfId="5985" applyFill="1" applyBorder="1"/>
    <xf numFmtId="0" fontId="710" fillId="16" borderId="1" xfId="5985" applyFont="1" applyFill="1" applyBorder="1" applyAlignment="1">
      <alignment wrapText="1"/>
    </xf>
    <xf numFmtId="0" fontId="706" fillId="14" borderId="1" xfId="5985" applyFont="1" applyFill="1" applyBorder="1"/>
    <xf numFmtId="10" fontId="706" fillId="14" borderId="1" xfId="5985" applyNumberFormat="1" applyFont="1" applyFill="1" applyBorder="1" applyAlignment="1">
      <alignment vertical="top"/>
    </xf>
    <xf numFmtId="164" fontId="706" fillId="0" borderId="0" xfId="5987" applyNumberFormat="1" applyFont="1"/>
    <xf numFmtId="165" fontId="706" fillId="0" borderId="0" xfId="5987" applyNumberFormat="1" applyFont="1"/>
    <xf numFmtId="1" fontId="655" fillId="16" borderId="1" xfId="5987" applyNumberFormat="1" applyFill="1" applyBorder="1" applyAlignment="1">
      <alignment vertical="top"/>
    </xf>
    <xf numFmtId="0" fontId="655" fillId="16" borderId="1" xfId="5987" applyFill="1" applyBorder="1"/>
    <xf numFmtId="1" fontId="655" fillId="11" borderId="1" xfId="5987" applyNumberFormat="1" applyFill="1" applyBorder="1" applyAlignment="1">
      <alignment vertical="top"/>
    </xf>
    <xf numFmtId="1" fontId="655" fillId="12" borderId="1" xfId="5987" applyNumberFormat="1" applyFill="1" applyBorder="1" applyAlignment="1">
      <alignment vertical="top"/>
    </xf>
    <xf numFmtId="1" fontId="655" fillId="13" borderId="1" xfId="5987" applyNumberFormat="1" applyFill="1" applyBorder="1" applyAlignment="1">
      <alignment vertical="top"/>
    </xf>
    <xf numFmtId="1" fontId="706" fillId="0" borderId="1" xfId="5987" applyNumberFormat="1" applyFont="1" applyBorder="1" applyAlignment="1">
      <alignment vertical="top"/>
    </xf>
    <xf numFmtId="1" fontId="706" fillId="0" borderId="1" xfId="5987" applyNumberFormat="1" applyFont="1" applyFill="1" applyBorder="1" applyAlignment="1">
      <alignment vertical="top"/>
    </xf>
    <xf numFmtId="1" fontId="706" fillId="0" borderId="0" xfId="5987" applyNumberFormat="1" applyFont="1" applyBorder="1" applyAlignment="1">
      <alignment vertical="top"/>
    </xf>
    <xf numFmtId="1" fontId="706" fillId="0" borderId="0" xfId="5987" applyNumberFormat="1" applyFont="1" applyFill="1" applyBorder="1" applyAlignment="1">
      <alignment vertical="top"/>
    </xf>
    <xf numFmtId="165" fontId="707" fillId="2" borderId="0" xfId="5987" applyNumberFormat="1" applyFont="1" applyFill="1"/>
    <xf numFmtId="1" fontId="707" fillId="2" borderId="0" xfId="5987" applyNumberFormat="1" applyFont="1" applyFill="1" applyBorder="1" applyAlignment="1">
      <alignment vertical="top"/>
    </xf>
    <xf numFmtId="1" fontId="709" fillId="2" borderId="0" xfId="5987" applyNumberFormat="1" applyFont="1" applyFill="1" applyBorder="1" applyAlignment="1">
      <alignment vertical="top"/>
    </xf>
    <xf numFmtId="10" fontId="655" fillId="16" borderId="1" xfId="5988" applyNumberFormat="1" applyFont="1" applyFill="1" applyBorder="1"/>
    <xf numFmtId="1" fontId="655" fillId="16" borderId="1" xfId="5987" applyNumberFormat="1" applyFill="1" applyBorder="1"/>
    <xf numFmtId="0" fontId="655" fillId="15" borderId="1" xfId="5987" applyFill="1" applyBorder="1"/>
    <xf numFmtId="0" fontId="710" fillId="16" borderId="1" xfId="5987" applyFont="1" applyFill="1" applyBorder="1" applyAlignment="1">
      <alignment wrapText="1"/>
    </xf>
    <xf numFmtId="0" fontId="706" fillId="14" borderId="1" xfId="5987" applyFont="1" applyFill="1" applyBorder="1"/>
    <xf numFmtId="10" fontId="706" fillId="14" borderId="1" xfId="5987" applyNumberFormat="1" applyFont="1" applyFill="1" applyBorder="1" applyAlignment="1">
      <alignment vertical="top"/>
    </xf>
    <xf numFmtId="164" fontId="706" fillId="0" borderId="0" xfId="5989" applyNumberFormat="1" applyFont="1"/>
    <xf numFmtId="165" fontId="706" fillId="0" borderId="0" xfId="5989" applyNumberFormat="1" applyFont="1"/>
    <xf numFmtId="1" fontId="654" fillId="16" borderId="1" xfId="5989" applyNumberFormat="1" applyFill="1" applyBorder="1" applyAlignment="1">
      <alignment vertical="top"/>
    </xf>
    <xf numFmtId="0" fontId="654" fillId="16" borderId="1" xfId="5989" applyFill="1" applyBorder="1"/>
    <xf numFmtId="1" fontId="654" fillId="11" borderId="1" xfId="5989" applyNumberFormat="1" applyFill="1" applyBorder="1" applyAlignment="1">
      <alignment vertical="top"/>
    </xf>
    <xf numFmtId="1" fontId="654" fillId="12" borderId="1" xfId="5989" applyNumberFormat="1" applyFill="1" applyBorder="1" applyAlignment="1">
      <alignment vertical="top"/>
    </xf>
    <xf numFmtId="1" fontId="654" fillId="13" borderId="1" xfId="5989" applyNumberFormat="1" applyFill="1" applyBorder="1" applyAlignment="1">
      <alignment vertical="top"/>
    </xf>
    <xf numFmtId="1" fontId="706" fillId="0" borderId="1" xfId="5989" applyNumberFormat="1" applyFont="1" applyBorder="1" applyAlignment="1">
      <alignment vertical="top"/>
    </xf>
    <xf numFmtId="1" fontId="706" fillId="0" borderId="1" xfId="5989" applyNumberFormat="1" applyFont="1" applyFill="1" applyBorder="1" applyAlignment="1">
      <alignment vertical="top"/>
    </xf>
    <xf numFmtId="1" fontId="706" fillId="0" borderId="0" xfId="5989" applyNumberFormat="1" applyFont="1" applyBorder="1" applyAlignment="1">
      <alignment vertical="top"/>
    </xf>
    <xf numFmtId="1" fontId="706" fillId="0" borderId="0" xfId="5989" applyNumberFormat="1" applyFont="1" applyFill="1" applyBorder="1" applyAlignment="1">
      <alignment vertical="top"/>
    </xf>
    <xf numFmtId="165" fontId="707" fillId="2" borderId="0" xfId="5989" applyNumberFormat="1" applyFont="1" applyFill="1"/>
    <xf numFmtId="1" fontId="707" fillId="2" borderId="0" xfId="5989" applyNumberFormat="1" applyFont="1" applyFill="1" applyBorder="1" applyAlignment="1">
      <alignment vertical="top"/>
    </xf>
    <xf numFmtId="1" fontId="709" fillId="2" borderId="0" xfId="5989" applyNumberFormat="1" applyFont="1" applyFill="1" applyBorder="1" applyAlignment="1">
      <alignment vertical="top"/>
    </xf>
    <xf numFmtId="10" fontId="654" fillId="16" borderId="1" xfId="5990" applyNumberFormat="1" applyFont="1" applyFill="1" applyBorder="1"/>
    <xf numFmtId="1" fontId="654" fillId="16" borderId="1" xfId="5989" applyNumberFormat="1" applyFill="1" applyBorder="1"/>
    <xf numFmtId="0" fontId="654" fillId="15" borderId="1" xfId="5989" applyFill="1" applyBorder="1"/>
    <xf numFmtId="0" fontId="710" fillId="16" borderId="1" xfId="5989" applyFont="1" applyFill="1" applyBorder="1" applyAlignment="1">
      <alignment wrapText="1"/>
    </xf>
    <xf numFmtId="0" fontId="706" fillId="14" borderId="1" xfId="5989" applyFont="1" applyFill="1" applyBorder="1"/>
    <xf numFmtId="10" fontId="706" fillId="14" borderId="1" xfId="5989" applyNumberFormat="1" applyFont="1" applyFill="1" applyBorder="1" applyAlignment="1">
      <alignment vertical="top"/>
    </xf>
    <xf numFmtId="164" fontId="706" fillId="0" borderId="0" xfId="5991" applyNumberFormat="1" applyFont="1"/>
    <xf numFmtId="165" fontId="706" fillId="0" borderId="0" xfId="5991" applyNumberFormat="1" applyFont="1"/>
    <xf numFmtId="1" fontId="653" fillId="16" borderId="1" xfId="5991" applyNumberFormat="1" applyFill="1" applyBorder="1" applyAlignment="1">
      <alignment vertical="top"/>
    </xf>
    <xf numFmtId="0" fontId="653" fillId="16" borderId="1" xfId="5991" applyFill="1" applyBorder="1"/>
    <xf numFmtId="1" fontId="653" fillId="11" borderId="1" xfId="5991" applyNumberFormat="1" applyFill="1" applyBorder="1" applyAlignment="1">
      <alignment vertical="top"/>
    </xf>
    <xf numFmtId="1" fontId="653" fillId="12" borderId="1" xfId="5991" applyNumberFormat="1" applyFill="1" applyBorder="1" applyAlignment="1">
      <alignment vertical="top"/>
    </xf>
    <xf numFmtId="1" fontId="653" fillId="13" borderId="1" xfId="5991" applyNumberFormat="1" applyFill="1" applyBorder="1" applyAlignment="1">
      <alignment vertical="top"/>
    </xf>
    <xf numFmtId="1" fontId="706" fillId="0" borderId="1" xfId="5991" applyNumberFormat="1" applyFont="1" applyBorder="1" applyAlignment="1">
      <alignment vertical="top"/>
    </xf>
    <xf numFmtId="1" fontId="706" fillId="0" borderId="1" xfId="5991" applyNumberFormat="1" applyFont="1" applyFill="1" applyBorder="1" applyAlignment="1">
      <alignment vertical="top"/>
    </xf>
    <xf numFmtId="1" fontId="706" fillId="0" borderId="0" xfId="5991" applyNumberFormat="1" applyFont="1" applyBorder="1" applyAlignment="1">
      <alignment vertical="top"/>
    </xf>
    <xf numFmtId="1" fontId="706" fillId="0" borderId="0" xfId="5991" applyNumberFormat="1" applyFont="1" applyFill="1" applyBorder="1" applyAlignment="1">
      <alignment vertical="top"/>
    </xf>
    <xf numFmtId="165" fontId="707" fillId="2" borderId="0" xfId="5991" applyNumberFormat="1" applyFont="1" applyFill="1"/>
    <xf numFmtId="1" fontId="707" fillId="2" borderId="0" xfId="5991" applyNumberFormat="1" applyFont="1" applyFill="1" applyBorder="1" applyAlignment="1">
      <alignment vertical="top"/>
    </xf>
    <xf numFmtId="1" fontId="709" fillId="2" borderId="0" xfId="5991" applyNumberFormat="1" applyFont="1" applyFill="1" applyBorder="1" applyAlignment="1">
      <alignment vertical="top"/>
    </xf>
    <xf numFmtId="10" fontId="653" fillId="16" borderId="1" xfId="5992" applyNumberFormat="1" applyFont="1" applyFill="1" applyBorder="1"/>
    <xf numFmtId="1" fontId="653" fillId="16" borderId="1" xfId="5991" applyNumberFormat="1" applyFill="1" applyBorder="1"/>
    <xf numFmtId="0" fontId="653" fillId="15" borderId="1" xfId="5991" applyFill="1" applyBorder="1"/>
    <xf numFmtId="1" fontId="653" fillId="10" borderId="1" xfId="5991" applyNumberFormat="1" applyFill="1" applyBorder="1" applyAlignment="1">
      <alignment vertical="top"/>
    </xf>
    <xf numFmtId="1" fontId="706" fillId="10" borderId="1" xfId="5991" applyNumberFormat="1" applyFont="1" applyFill="1" applyBorder="1" applyAlignment="1">
      <alignment vertical="top"/>
    </xf>
    <xf numFmtId="0" fontId="653" fillId="10" borderId="1" xfId="5991" applyFill="1" applyBorder="1"/>
    <xf numFmtId="10" fontId="653" fillId="10" borderId="1" xfId="5992" applyNumberFormat="1" applyFont="1" applyFill="1" applyBorder="1"/>
    <xf numFmtId="1" fontId="653" fillId="10" borderId="1" xfId="5991" applyNumberFormat="1" applyFill="1" applyBorder="1"/>
    <xf numFmtId="164" fontId="706" fillId="10" borderId="0" xfId="5991" applyNumberFormat="1" applyFont="1" applyFill="1"/>
    <xf numFmtId="165" fontId="706" fillId="10" borderId="0" xfId="5991" applyNumberFormat="1" applyFont="1" applyFill="1"/>
    <xf numFmtId="0" fontId="710" fillId="16" borderId="1" xfId="5991" applyFont="1" applyFill="1" applyBorder="1" applyAlignment="1">
      <alignment wrapText="1"/>
    </xf>
    <xf numFmtId="0" fontId="706" fillId="14" borderId="1" xfId="5991" applyFont="1" applyFill="1" applyBorder="1"/>
    <xf numFmtId="0" fontId="706" fillId="14" borderId="1" xfId="5991" applyNumberFormat="1" applyFont="1" applyFill="1" applyBorder="1" applyAlignment="1">
      <alignment vertical="top"/>
    </xf>
    <xf numFmtId="10" fontId="706" fillId="14" borderId="1" xfId="5991" applyNumberFormat="1" applyFont="1" applyFill="1" applyBorder="1" applyAlignment="1">
      <alignment vertical="top"/>
    </xf>
    <xf numFmtId="1" fontId="708" fillId="14" borderId="0" xfId="5991" applyNumberFormat="1" applyFont="1" applyFill="1" applyBorder="1" applyAlignment="1">
      <alignment vertical="top"/>
    </xf>
    <xf numFmtId="164" fontId="706" fillId="0" borderId="0" xfId="5993" applyNumberFormat="1" applyFont="1"/>
    <xf numFmtId="165" fontId="706" fillId="0" borderId="0" xfId="5993" applyNumberFormat="1" applyFont="1"/>
    <xf numFmtId="1" fontId="652" fillId="16" borderId="1" xfId="5993" applyNumberFormat="1" applyFill="1" applyBorder="1" applyAlignment="1">
      <alignment vertical="top"/>
    </xf>
    <xf numFmtId="0" fontId="652" fillId="16" borderId="1" xfId="5993" applyFill="1" applyBorder="1"/>
    <xf numFmtId="1" fontId="652" fillId="11" borderId="1" xfId="5993" applyNumberFormat="1" applyFill="1" applyBorder="1" applyAlignment="1">
      <alignment vertical="top"/>
    </xf>
    <xf numFmtId="1" fontId="652" fillId="12" borderId="1" xfId="5993" applyNumberFormat="1" applyFill="1" applyBorder="1" applyAlignment="1">
      <alignment vertical="top"/>
    </xf>
    <xf numFmtId="1" fontId="652" fillId="13" borderId="1" xfId="5993" applyNumberFormat="1" applyFill="1" applyBorder="1" applyAlignment="1">
      <alignment vertical="top"/>
    </xf>
    <xf numFmtId="1" fontId="706" fillId="0" borderId="1" xfId="5993" applyNumberFormat="1" applyFont="1" applyBorder="1" applyAlignment="1">
      <alignment vertical="top"/>
    </xf>
    <xf numFmtId="1" fontId="706" fillId="0" borderId="1" xfId="5993" applyNumberFormat="1" applyFont="1" applyFill="1" applyBorder="1" applyAlignment="1">
      <alignment vertical="top"/>
    </xf>
    <xf numFmtId="1" fontId="706" fillId="0" borderId="0" xfId="5993" applyNumberFormat="1" applyFont="1" applyBorder="1" applyAlignment="1">
      <alignment vertical="top"/>
    </xf>
    <xf numFmtId="1" fontId="706" fillId="0" borderId="0" xfId="5993" applyNumberFormat="1" applyFont="1" applyFill="1" applyBorder="1" applyAlignment="1">
      <alignment vertical="top"/>
    </xf>
    <xf numFmtId="165" fontId="707" fillId="2" borderId="0" xfId="5993" applyNumberFormat="1" applyFont="1" applyFill="1"/>
    <xf numFmtId="1" fontId="707" fillId="2" borderId="0" xfId="5993" applyNumberFormat="1" applyFont="1" applyFill="1" applyBorder="1" applyAlignment="1">
      <alignment vertical="top"/>
    </xf>
    <xf numFmtId="1" fontId="709" fillId="2" borderId="0" xfId="5993" applyNumberFormat="1" applyFont="1" applyFill="1" applyBorder="1" applyAlignment="1">
      <alignment vertical="top"/>
    </xf>
    <xf numFmtId="10" fontId="652" fillId="16" borderId="1" xfId="5994" applyNumberFormat="1" applyFont="1" applyFill="1" applyBorder="1"/>
    <xf numFmtId="1" fontId="652" fillId="16" borderId="1" xfId="5993" applyNumberFormat="1" applyFill="1" applyBorder="1"/>
    <xf numFmtId="0" fontId="652" fillId="15" borderId="1" xfId="5993" applyFill="1" applyBorder="1"/>
    <xf numFmtId="0" fontId="710" fillId="16" borderId="1" xfId="5993" applyFont="1" applyFill="1" applyBorder="1" applyAlignment="1">
      <alignment wrapText="1"/>
    </xf>
    <xf numFmtId="0" fontId="706" fillId="14" borderId="1" xfId="5993" applyFont="1" applyFill="1" applyBorder="1"/>
    <xf numFmtId="10" fontId="706" fillId="14" borderId="1" xfId="5993" applyNumberFormat="1" applyFont="1" applyFill="1" applyBorder="1" applyAlignment="1">
      <alignment vertical="top"/>
    </xf>
    <xf numFmtId="164" fontId="706" fillId="0" borderId="0" xfId="5995" applyNumberFormat="1" applyFont="1"/>
    <xf numFmtId="165" fontId="706" fillId="0" borderId="0" xfId="5995" applyNumberFormat="1" applyFont="1"/>
    <xf numFmtId="1" fontId="651" fillId="16" borderId="1" xfId="5995" applyNumberFormat="1" applyFill="1" applyBorder="1" applyAlignment="1">
      <alignment vertical="top"/>
    </xf>
    <xf numFmtId="0" fontId="651" fillId="16" borderId="1" xfId="5995" applyFill="1" applyBorder="1"/>
    <xf numFmtId="1" fontId="651" fillId="11" borderId="1" xfId="5995" applyNumberFormat="1" applyFill="1" applyBorder="1" applyAlignment="1">
      <alignment vertical="top"/>
    </xf>
    <xf numFmtId="1" fontId="651" fillId="12" borderId="1" xfId="5995" applyNumberFormat="1" applyFill="1" applyBorder="1" applyAlignment="1">
      <alignment vertical="top"/>
    </xf>
    <xf numFmtId="1" fontId="651" fillId="13" borderId="1" xfId="5995" applyNumberFormat="1" applyFill="1" applyBorder="1" applyAlignment="1">
      <alignment vertical="top"/>
    </xf>
    <xf numFmtId="1" fontId="706" fillId="0" borderId="1" xfId="5995" applyNumberFormat="1" applyFont="1" applyBorder="1" applyAlignment="1">
      <alignment vertical="top"/>
    </xf>
    <xf numFmtId="1" fontId="706" fillId="0" borderId="1" xfId="5995" applyNumberFormat="1" applyFont="1" applyFill="1" applyBorder="1" applyAlignment="1">
      <alignment vertical="top"/>
    </xf>
    <xf numFmtId="1" fontId="706" fillId="0" borderId="0" xfId="5995" applyNumberFormat="1" applyFont="1" applyBorder="1" applyAlignment="1">
      <alignment vertical="top"/>
    </xf>
    <xf numFmtId="1" fontId="706" fillId="0" borderId="0" xfId="5995" applyNumberFormat="1" applyFont="1" applyFill="1" applyBorder="1" applyAlignment="1">
      <alignment vertical="top"/>
    </xf>
    <xf numFmtId="165" fontId="707" fillId="2" borderId="0" xfId="5995" applyNumberFormat="1" applyFont="1" applyFill="1"/>
    <xf numFmtId="1" fontId="707" fillId="2" borderId="0" xfId="5995" applyNumberFormat="1" applyFont="1" applyFill="1" applyBorder="1" applyAlignment="1">
      <alignment vertical="top"/>
    </xf>
    <xf numFmtId="1" fontId="709" fillId="2" borderId="0" xfId="5995" applyNumberFormat="1" applyFont="1" applyFill="1" applyBorder="1" applyAlignment="1">
      <alignment vertical="top"/>
    </xf>
    <xf numFmtId="10" fontId="651" fillId="16" borderId="1" xfId="5996" applyNumberFormat="1" applyFont="1" applyFill="1" applyBorder="1"/>
    <xf numFmtId="1" fontId="651" fillId="16" borderId="1" xfId="5995" applyNumberFormat="1" applyFill="1" applyBorder="1"/>
    <xf numFmtId="0" fontId="651" fillId="15" borderId="1" xfId="5995" applyFill="1" applyBorder="1"/>
    <xf numFmtId="0" fontId="710" fillId="16" borderId="1" xfId="5995" applyFont="1" applyFill="1" applyBorder="1" applyAlignment="1">
      <alignment wrapText="1"/>
    </xf>
    <xf numFmtId="0" fontId="706" fillId="14" borderId="1" xfId="5995" applyFont="1" applyFill="1" applyBorder="1"/>
    <xf numFmtId="10" fontId="706" fillId="14" borderId="1" xfId="5995" applyNumberFormat="1" applyFont="1" applyFill="1" applyBorder="1" applyAlignment="1">
      <alignment vertical="top"/>
    </xf>
    <xf numFmtId="164" fontId="706" fillId="0" borderId="0" xfId="5997" applyNumberFormat="1" applyFont="1"/>
    <xf numFmtId="165" fontId="706" fillId="0" borderId="0" xfId="5997" applyNumberFormat="1" applyFont="1"/>
    <xf numFmtId="1" fontId="650" fillId="16" borderId="1" xfId="5997" applyNumberFormat="1" applyFill="1" applyBorder="1" applyAlignment="1">
      <alignment vertical="top"/>
    </xf>
    <xf numFmtId="0" fontId="650" fillId="16" borderId="1" xfId="5997" applyFill="1" applyBorder="1"/>
    <xf numFmtId="1" fontId="650" fillId="11" borderId="1" xfId="5997" applyNumberFormat="1" applyFill="1" applyBorder="1" applyAlignment="1">
      <alignment vertical="top"/>
    </xf>
    <xf numFmtId="1" fontId="650" fillId="12" borderId="1" xfId="5997" applyNumberFormat="1" applyFill="1" applyBorder="1" applyAlignment="1">
      <alignment vertical="top"/>
    </xf>
    <xf numFmtId="1" fontId="650" fillId="13" borderId="1" xfId="5997" applyNumberFormat="1" applyFill="1" applyBorder="1" applyAlignment="1">
      <alignment vertical="top"/>
    </xf>
    <xf numFmtId="1" fontId="706" fillId="0" borderId="1" xfId="5997" applyNumberFormat="1" applyFont="1" applyBorder="1" applyAlignment="1">
      <alignment vertical="top"/>
    </xf>
    <xf numFmtId="1" fontId="706" fillId="0" borderId="1" xfId="5997" applyNumberFormat="1" applyFont="1" applyFill="1" applyBorder="1" applyAlignment="1">
      <alignment vertical="top"/>
    </xf>
    <xf numFmtId="1" fontId="706" fillId="0" borderId="0" xfId="5997" applyNumberFormat="1" applyFont="1" applyBorder="1" applyAlignment="1">
      <alignment vertical="top"/>
    </xf>
    <xf numFmtId="1" fontId="706" fillId="0" borderId="0" xfId="5997" applyNumberFormat="1" applyFont="1" applyFill="1" applyBorder="1" applyAlignment="1">
      <alignment vertical="top"/>
    </xf>
    <xf numFmtId="165" fontId="707" fillId="2" borderId="0" xfId="5997" applyNumberFormat="1" applyFont="1" applyFill="1"/>
    <xf numFmtId="1" fontId="707" fillId="2" borderId="0" xfId="5997" applyNumberFormat="1" applyFont="1" applyFill="1" applyBorder="1" applyAlignment="1">
      <alignment vertical="top"/>
    </xf>
    <xf numFmtId="1" fontId="709" fillId="2" borderId="0" xfId="5997" applyNumberFormat="1" applyFont="1" applyFill="1" applyBorder="1" applyAlignment="1">
      <alignment vertical="top"/>
    </xf>
    <xf numFmtId="10" fontId="650" fillId="16" borderId="1" xfId="5998" applyNumberFormat="1" applyFont="1" applyFill="1" applyBorder="1"/>
    <xf numFmtId="1" fontId="650" fillId="16" borderId="1" xfId="5997" applyNumberFormat="1" applyFill="1" applyBorder="1"/>
    <xf numFmtId="0" fontId="650" fillId="15" borderId="1" xfId="5997" applyFill="1" applyBorder="1"/>
    <xf numFmtId="0" fontId="710" fillId="16" borderId="1" xfId="5997" applyFont="1" applyFill="1" applyBorder="1" applyAlignment="1">
      <alignment wrapText="1"/>
    </xf>
    <xf numFmtId="0" fontId="706" fillId="14" borderId="1" xfId="5997" applyFont="1" applyFill="1" applyBorder="1"/>
    <xf numFmtId="10" fontId="706" fillId="14" borderId="1" xfId="5997" applyNumberFormat="1" applyFont="1" applyFill="1" applyBorder="1" applyAlignment="1">
      <alignment vertical="top"/>
    </xf>
    <xf numFmtId="164" fontId="706" fillId="0" borderId="0" xfId="5999" applyNumberFormat="1" applyFont="1"/>
    <xf numFmtId="165" fontId="706" fillId="0" borderId="0" xfId="5999" applyNumberFormat="1" applyFont="1"/>
    <xf numFmtId="1" fontId="649" fillId="16" borderId="1" xfId="5999" applyNumberFormat="1" applyFill="1" applyBorder="1" applyAlignment="1">
      <alignment vertical="top"/>
    </xf>
    <xf numFmtId="0" fontId="649" fillId="16" borderId="1" xfId="5999" applyFill="1" applyBorder="1"/>
    <xf numFmtId="1" fontId="649" fillId="11" borderId="1" xfId="5999" applyNumberFormat="1" applyFill="1" applyBorder="1" applyAlignment="1">
      <alignment vertical="top"/>
    </xf>
    <xf numFmtId="1" fontId="649" fillId="12" borderId="1" xfId="5999" applyNumberFormat="1" applyFill="1" applyBorder="1" applyAlignment="1">
      <alignment vertical="top"/>
    </xf>
    <xf numFmtId="1" fontId="649" fillId="13" borderId="1" xfId="5999" applyNumberFormat="1" applyFill="1" applyBorder="1" applyAlignment="1">
      <alignment vertical="top"/>
    </xf>
    <xf numFmtId="1" fontId="706" fillId="0" borderId="1" xfId="5999" applyNumberFormat="1" applyFont="1" applyBorder="1" applyAlignment="1">
      <alignment vertical="top"/>
    </xf>
    <xf numFmtId="1" fontId="706" fillId="0" borderId="1" xfId="5999" applyNumberFormat="1" applyFont="1" applyFill="1" applyBorder="1" applyAlignment="1">
      <alignment vertical="top"/>
    </xf>
    <xf numFmtId="1" fontId="706" fillId="0" borderId="0" xfId="5999" applyNumberFormat="1" applyFont="1" applyBorder="1" applyAlignment="1">
      <alignment vertical="top"/>
    </xf>
    <xf numFmtId="1" fontId="706" fillId="0" borderId="0" xfId="5999" applyNumberFormat="1" applyFont="1" applyFill="1" applyBorder="1" applyAlignment="1">
      <alignment vertical="top"/>
    </xf>
    <xf numFmtId="165" fontId="707" fillId="2" borderId="0" xfId="5999" applyNumberFormat="1" applyFont="1" applyFill="1"/>
    <xf numFmtId="1" fontId="707" fillId="2" borderId="0" xfId="5999" applyNumberFormat="1" applyFont="1" applyFill="1" applyBorder="1" applyAlignment="1">
      <alignment vertical="top"/>
    </xf>
    <xf numFmtId="1" fontId="709" fillId="2" borderId="0" xfId="5999" applyNumberFormat="1" applyFont="1" applyFill="1" applyBorder="1" applyAlignment="1">
      <alignment vertical="top"/>
    </xf>
    <xf numFmtId="10" fontId="649" fillId="16" borderId="1" xfId="6000" applyNumberFormat="1" applyFont="1" applyFill="1" applyBorder="1"/>
    <xf numFmtId="1" fontId="649" fillId="16" borderId="1" xfId="5999" applyNumberFormat="1" applyFill="1" applyBorder="1"/>
    <xf numFmtId="0" fontId="649" fillId="15" borderId="1" xfId="5999" applyFill="1" applyBorder="1"/>
    <xf numFmtId="0" fontId="710" fillId="16" borderId="1" xfId="5999" applyFont="1" applyFill="1" applyBorder="1" applyAlignment="1">
      <alignment wrapText="1"/>
    </xf>
    <xf numFmtId="0" fontId="706" fillId="14" borderId="1" xfId="5999" applyFont="1" applyFill="1" applyBorder="1"/>
    <xf numFmtId="10" fontId="706" fillId="14" borderId="1" xfId="5999" applyNumberFormat="1" applyFont="1" applyFill="1" applyBorder="1" applyAlignment="1">
      <alignment vertical="top"/>
    </xf>
    <xf numFmtId="164" fontId="706" fillId="0" borderId="0" xfId="6001" applyNumberFormat="1" applyFont="1"/>
    <xf numFmtId="165" fontId="706" fillId="0" borderId="0" xfId="6001" applyNumberFormat="1" applyFont="1"/>
    <xf numFmtId="1" fontId="648" fillId="16" borderId="1" xfId="6001" applyNumberFormat="1" applyFill="1" applyBorder="1" applyAlignment="1">
      <alignment vertical="top"/>
    </xf>
    <xf numFmtId="0" fontId="648" fillId="16" borderId="1" xfId="6001" applyFill="1" applyBorder="1"/>
    <xf numFmtId="1" fontId="648" fillId="11" borderId="1" xfId="6001" applyNumberFormat="1" applyFill="1" applyBorder="1" applyAlignment="1">
      <alignment vertical="top"/>
    </xf>
    <xf numFmtId="1" fontId="648" fillId="12" borderId="1" xfId="6001" applyNumberFormat="1" applyFill="1" applyBorder="1" applyAlignment="1">
      <alignment vertical="top"/>
    </xf>
    <xf numFmtId="1" fontId="648" fillId="13" borderId="1" xfId="6001" applyNumberFormat="1" applyFill="1" applyBorder="1" applyAlignment="1">
      <alignment vertical="top"/>
    </xf>
    <xf numFmtId="1" fontId="706" fillId="0" borderId="1" xfId="6001" applyNumberFormat="1" applyFont="1" applyBorder="1" applyAlignment="1">
      <alignment vertical="top"/>
    </xf>
    <xf numFmtId="1" fontId="706" fillId="0" borderId="1" xfId="6001" applyNumberFormat="1" applyFont="1" applyFill="1" applyBorder="1" applyAlignment="1">
      <alignment vertical="top"/>
    </xf>
    <xf numFmtId="1" fontId="706" fillId="0" borderId="0" xfId="6001" applyNumberFormat="1" applyFont="1" applyBorder="1" applyAlignment="1">
      <alignment vertical="top"/>
    </xf>
    <xf numFmtId="1" fontId="706" fillId="0" borderId="0" xfId="6001" applyNumberFormat="1" applyFont="1" applyFill="1" applyBorder="1" applyAlignment="1">
      <alignment vertical="top"/>
    </xf>
    <xf numFmtId="165" fontId="707" fillId="2" borderId="0" xfId="6001" applyNumberFormat="1" applyFont="1" applyFill="1"/>
    <xf numFmtId="1" fontId="707" fillId="2" borderId="0" xfId="6001" applyNumberFormat="1" applyFont="1" applyFill="1" applyBorder="1" applyAlignment="1">
      <alignment vertical="top"/>
    </xf>
    <xf numFmtId="1" fontId="709" fillId="2" borderId="0" xfId="6001" applyNumberFormat="1" applyFont="1" applyFill="1" applyBorder="1" applyAlignment="1">
      <alignment vertical="top"/>
    </xf>
    <xf numFmtId="10" fontId="648" fillId="16" borderId="1" xfId="6002" applyNumberFormat="1" applyFont="1" applyFill="1" applyBorder="1"/>
    <xf numFmtId="1" fontId="648" fillId="16" borderId="1" xfId="6001" applyNumberFormat="1" applyFill="1" applyBorder="1"/>
    <xf numFmtId="0" fontId="648" fillId="15" borderId="1" xfId="6001" applyFill="1" applyBorder="1"/>
    <xf numFmtId="1" fontId="648" fillId="10" borderId="1" xfId="6001" applyNumberFormat="1" applyFill="1" applyBorder="1" applyAlignment="1">
      <alignment vertical="top"/>
    </xf>
    <xf numFmtId="1" fontId="706" fillId="10" borderId="1" xfId="6001" applyNumberFormat="1" applyFont="1" applyFill="1" applyBorder="1" applyAlignment="1">
      <alignment vertical="top"/>
    </xf>
    <xf numFmtId="0" fontId="648" fillId="10" borderId="1" xfId="6001" applyFill="1" applyBorder="1"/>
    <xf numFmtId="10" fontId="648" fillId="10" borderId="1" xfId="6002" applyNumberFormat="1" applyFont="1" applyFill="1" applyBorder="1"/>
    <xf numFmtId="1" fontId="648" fillId="10" borderId="1" xfId="6001" applyNumberFormat="1" applyFill="1" applyBorder="1"/>
    <xf numFmtId="164" fontId="706" fillId="10" borderId="0" xfId="6001" applyNumberFormat="1" applyFont="1" applyFill="1"/>
    <xf numFmtId="165" fontId="706" fillId="10" borderId="0" xfId="6001" applyNumberFormat="1" applyFont="1" applyFill="1"/>
    <xf numFmtId="0" fontId="710" fillId="16" borderId="1" xfId="6001" applyFont="1" applyFill="1" applyBorder="1" applyAlignment="1">
      <alignment wrapText="1"/>
    </xf>
    <xf numFmtId="0" fontId="706" fillId="14" borderId="1" xfId="6001" applyFont="1" applyFill="1" applyBorder="1"/>
    <xf numFmtId="0" fontId="706" fillId="14" borderId="1" xfId="6001" applyNumberFormat="1" applyFont="1" applyFill="1" applyBorder="1" applyAlignment="1">
      <alignment vertical="top"/>
    </xf>
    <xf numFmtId="10" fontId="706" fillId="14" borderId="1" xfId="6001" applyNumberFormat="1" applyFont="1" applyFill="1" applyBorder="1" applyAlignment="1">
      <alignment vertical="top"/>
    </xf>
    <xf numFmtId="1" fontId="708" fillId="14" borderId="0" xfId="6001" applyNumberFormat="1" applyFont="1" applyFill="1" applyBorder="1" applyAlignment="1">
      <alignment vertical="top"/>
    </xf>
    <xf numFmtId="164" fontId="706" fillId="0" borderId="0" xfId="6003" applyNumberFormat="1" applyFont="1"/>
    <xf numFmtId="165" fontId="706" fillId="0" borderId="0" xfId="6003" applyNumberFormat="1" applyFont="1"/>
    <xf numFmtId="1" fontId="647" fillId="16" borderId="1" xfId="6003" applyNumberFormat="1" applyFill="1" applyBorder="1" applyAlignment="1">
      <alignment vertical="top"/>
    </xf>
    <xf numFmtId="0" fontId="647" fillId="16" borderId="1" xfId="6003" applyFill="1" applyBorder="1"/>
    <xf numFmtId="1" fontId="647" fillId="11" borderId="1" xfId="6003" applyNumberFormat="1" applyFill="1" applyBorder="1" applyAlignment="1">
      <alignment vertical="top"/>
    </xf>
    <xf numFmtId="1" fontId="647" fillId="12" borderId="1" xfId="6003" applyNumberFormat="1" applyFill="1" applyBorder="1" applyAlignment="1">
      <alignment vertical="top"/>
    </xf>
    <xf numFmtId="1" fontId="647" fillId="13" borderId="1" xfId="6003" applyNumberFormat="1" applyFill="1" applyBorder="1" applyAlignment="1">
      <alignment vertical="top"/>
    </xf>
    <xf numFmtId="1" fontId="706" fillId="0" borderId="1" xfId="6003" applyNumberFormat="1" applyFont="1" applyBorder="1" applyAlignment="1">
      <alignment vertical="top"/>
    </xf>
    <xf numFmtId="1" fontId="706" fillId="0" borderId="1" xfId="6003" applyNumberFormat="1" applyFont="1" applyFill="1" applyBorder="1" applyAlignment="1">
      <alignment vertical="top"/>
    </xf>
    <xf numFmtId="1" fontId="706" fillId="0" borderId="0" xfId="6003" applyNumberFormat="1" applyFont="1" applyBorder="1" applyAlignment="1">
      <alignment vertical="top"/>
    </xf>
    <xf numFmtId="1" fontId="706" fillId="0" borderId="0" xfId="6003" applyNumberFormat="1" applyFont="1" applyFill="1" applyBorder="1" applyAlignment="1">
      <alignment vertical="top"/>
    </xf>
    <xf numFmtId="165" fontId="707" fillId="2" borderId="0" xfId="6003" applyNumberFormat="1" applyFont="1" applyFill="1"/>
    <xf numFmtId="1" fontId="707" fillId="2" borderId="0" xfId="6003" applyNumberFormat="1" applyFont="1" applyFill="1" applyBorder="1" applyAlignment="1">
      <alignment vertical="top"/>
    </xf>
    <xf numFmtId="1" fontId="709" fillId="2" borderId="0" xfId="6003" applyNumberFormat="1" applyFont="1" applyFill="1" applyBorder="1" applyAlignment="1">
      <alignment vertical="top"/>
    </xf>
    <xf numFmtId="10" fontId="647" fillId="16" borderId="1" xfId="6004" applyNumberFormat="1" applyFont="1" applyFill="1" applyBorder="1"/>
    <xf numFmtId="1" fontId="647" fillId="16" borderId="1" xfId="6003" applyNumberFormat="1" applyFill="1" applyBorder="1"/>
    <xf numFmtId="0" fontId="647" fillId="15" borderId="1" xfId="6003" applyFill="1" applyBorder="1"/>
    <xf numFmtId="0" fontId="710" fillId="16" borderId="1" xfId="6003" applyFont="1" applyFill="1" applyBorder="1" applyAlignment="1">
      <alignment wrapText="1"/>
    </xf>
    <xf numFmtId="0" fontId="706" fillId="14" borderId="1" xfId="6003" applyFont="1" applyFill="1" applyBorder="1"/>
    <xf numFmtId="10" fontId="706" fillId="14" borderId="1" xfId="6003" applyNumberFormat="1" applyFont="1" applyFill="1" applyBorder="1" applyAlignment="1">
      <alignment vertical="top"/>
    </xf>
    <xf numFmtId="164" fontId="706" fillId="0" borderId="0" xfId="6005" applyNumberFormat="1" applyFont="1"/>
    <xf numFmtId="165" fontId="706" fillId="0" borderId="0" xfId="6005" applyNumberFormat="1" applyFont="1"/>
    <xf numFmtId="1" fontId="646" fillId="16" borderId="1" xfId="6005" applyNumberFormat="1" applyFill="1" applyBorder="1" applyAlignment="1">
      <alignment vertical="top"/>
    </xf>
    <xf numFmtId="0" fontId="646" fillId="16" borderId="1" xfId="6005" applyFill="1" applyBorder="1"/>
    <xf numFmtId="1" fontId="646" fillId="11" borderId="1" xfId="6005" applyNumberFormat="1" applyFill="1" applyBorder="1" applyAlignment="1">
      <alignment vertical="top"/>
    </xf>
    <xf numFmtId="1" fontId="646" fillId="12" borderId="1" xfId="6005" applyNumberFormat="1" applyFill="1" applyBorder="1" applyAlignment="1">
      <alignment vertical="top"/>
    </xf>
    <xf numFmtId="1" fontId="646" fillId="13" borderId="1" xfId="6005" applyNumberFormat="1" applyFill="1" applyBorder="1" applyAlignment="1">
      <alignment vertical="top"/>
    </xf>
    <xf numFmtId="1" fontId="706" fillId="0" borderId="1" xfId="6005" applyNumberFormat="1" applyFont="1" applyBorder="1" applyAlignment="1">
      <alignment vertical="top"/>
    </xf>
    <xf numFmtId="1" fontId="706" fillId="0" borderId="1" xfId="6005" applyNumberFormat="1" applyFont="1" applyFill="1" applyBorder="1" applyAlignment="1">
      <alignment vertical="top"/>
    </xf>
    <xf numFmtId="1" fontId="706" fillId="0" borderId="0" xfId="6005" applyNumberFormat="1" applyFont="1" applyBorder="1" applyAlignment="1">
      <alignment vertical="top"/>
    </xf>
    <xf numFmtId="1" fontId="706" fillId="0" borderId="0" xfId="6005" applyNumberFormat="1" applyFont="1" applyFill="1" applyBorder="1" applyAlignment="1">
      <alignment vertical="top"/>
    </xf>
    <xf numFmtId="165" fontId="707" fillId="2" borderId="0" xfId="6005" applyNumberFormat="1" applyFont="1" applyFill="1"/>
    <xf numFmtId="1" fontId="707" fillId="2" borderId="0" xfId="6005" applyNumberFormat="1" applyFont="1" applyFill="1" applyBorder="1" applyAlignment="1">
      <alignment vertical="top"/>
    </xf>
    <xf numFmtId="1" fontId="709" fillId="2" borderId="0" xfId="6005" applyNumberFormat="1" applyFont="1" applyFill="1" applyBorder="1" applyAlignment="1">
      <alignment vertical="top"/>
    </xf>
    <xf numFmtId="10" fontId="646" fillId="16" borderId="1" xfId="6006" applyNumberFormat="1" applyFont="1" applyFill="1" applyBorder="1"/>
    <xf numFmtId="1" fontId="646" fillId="16" borderId="1" xfId="6005" applyNumberFormat="1" applyFill="1" applyBorder="1"/>
    <xf numFmtId="0" fontId="646" fillId="15" borderId="1" xfId="6005" applyFill="1" applyBorder="1"/>
    <xf numFmtId="0" fontId="710" fillId="16" borderId="1" xfId="6005" applyFont="1" applyFill="1" applyBorder="1" applyAlignment="1">
      <alignment wrapText="1"/>
    </xf>
    <xf numFmtId="0" fontId="706" fillId="14" borderId="1" xfId="6005" applyFont="1" applyFill="1" applyBorder="1"/>
    <xf numFmtId="10" fontId="706" fillId="14" borderId="1" xfId="6005" applyNumberFormat="1" applyFont="1" applyFill="1" applyBorder="1" applyAlignment="1">
      <alignment vertical="top"/>
    </xf>
    <xf numFmtId="164" fontId="706" fillId="0" borderId="0" xfId="6007" applyNumberFormat="1" applyFont="1"/>
    <xf numFmtId="165" fontId="706" fillId="0" borderId="0" xfId="6007" applyNumberFormat="1" applyFont="1"/>
    <xf numFmtId="1" fontId="645" fillId="16" borderId="1" xfId="6007" applyNumberFormat="1" applyFill="1" applyBorder="1" applyAlignment="1">
      <alignment vertical="top"/>
    </xf>
    <xf numFmtId="0" fontId="645" fillId="16" borderId="1" xfId="6007" applyFill="1" applyBorder="1"/>
    <xf numFmtId="1" fontId="645" fillId="11" borderId="1" xfId="6007" applyNumberFormat="1" applyFill="1" applyBorder="1" applyAlignment="1">
      <alignment vertical="top"/>
    </xf>
    <xf numFmtId="1" fontId="645" fillId="12" borderId="1" xfId="6007" applyNumberFormat="1" applyFill="1" applyBorder="1" applyAlignment="1">
      <alignment vertical="top"/>
    </xf>
    <xf numFmtId="1" fontId="645" fillId="13" borderId="1" xfId="6007" applyNumberFormat="1" applyFill="1" applyBorder="1" applyAlignment="1">
      <alignment vertical="top"/>
    </xf>
    <xf numFmtId="1" fontId="706" fillId="0" borderId="1" xfId="6007" applyNumberFormat="1" applyFont="1" applyBorder="1" applyAlignment="1">
      <alignment vertical="top"/>
    </xf>
    <xf numFmtId="1" fontId="706" fillId="0" borderId="1" xfId="6007" applyNumberFormat="1" applyFont="1" applyFill="1" applyBorder="1" applyAlignment="1">
      <alignment vertical="top"/>
    </xf>
    <xf numFmtId="1" fontId="706" fillId="0" borderId="0" xfId="6007" applyNumberFormat="1" applyFont="1" applyBorder="1" applyAlignment="1">
      <alignment vertical="top"/>
    </xf>
    <xf numFmtId="1" fontId="706" fillId="0" borderId="0" xfId="6007" applyNumberFormat="1" applyFont="1" applyFill="1" applyBorder="1" applyAlignment="1">
      <alignment vertical="top"/>
    </xf>
    <xf numFmtId="165" fontId="707" fillId="2" borderId="0" xfId="6007" applyNumberFormat="1" applyFont="1" applyFill="1"/>
    <xf numFmtId="1" fontId="707" fillId="2" borderId="0" xfId="6007" applyNumberFormat="1" applyFont="1" applyFill="1" applyBorder="1" applyAlignment="1">
      <alignment vertical="top"/>
    </xf>
    <xf numFmtId="1" fontId="709" fillId="2" borderId="0" xfId="6007" applyNumberFormat="1" applyFont="1" applyFill="1" applyBorder="1" applyAlignment="1">
      <alignment vertical="top"/>
    </xf>
    <xf numFmtId="10" fontId="645" fillId="16" borderId="1" xfId="6008" applyNumberFormat="1" applyFont="1" applyFill="1" applyBorder="1"/>
    <xf numFmtId="1" fontId="645" fillId="16" borderId="1" xfId="6007" applyNumberFormat="1" applyFill="1" applyBorder="1"/>
    <xf numFmtId="0" fontId="645" fillId="15" borderId="1" xfId="6007" applyFill="1" applyBorder="1"/>
    <xf numFmtId="0" fontId="710" fillId="16" borderId="1" xfId="6007" applyFont="1" applyFill="1" applyBorder="1" applyAlignment="1">
      <alignment wrapText="1"/>
    </xf>
    <xf numFmtId="0" fontId="706" fillId="14" borderId="1" xfId="6007" applyFont="1" applyFill="1" applyBorder="1"/>
    <xf numFmtId="10" fontId="706" fillId="14" borderId="1" xfId="6007" applyNumberFormat="1" applyFont="1" applyFill="1" applyBorder="1" applyAlignment="1">
      <alignment vertical="top"/>
    </xf>
    <xf numFmtId="164" fontId="706" fillId="0" borderId="0" xfId="6009" applyNumberFormat="1" applyFont="1"/>
    <xf numFmtId="165" fontId="706" fillId="0" borderId="0" xfId="6009" applyNumberFormat="1" applyFont="1"/>
    <xf numFmtId="1" fontId="644" fillId="16" borderId="1" xfId="6009" applyNumberFormat="1" applyFill="1" applyBorder="1" applyAlignment="1">
      <alignment vertical="top"/>
    </xf>
    <xf numFmtId="0" fontId="644" fillId="16" borderId="1" xfId="6009" applyFill="1" applyBorder="1"/>
    <xf numFmtId="1" fontId="644" fillId="11" borderId="1" xfId="6009" applyNumberFormat="1" applyFill="1" applyBorder="1" applyAlignment="1">
      <alignment vertical="top"/>
    </xf>
    <xf numFmtId="1" fontId="644" fillId="12" borderId="1" xfId="6009" applyNumberFormat="1" applyFill="1" applyBorder="1" applyAlignment="1">
      <alignment vertical="top"/>
    </xf>
    <xf numFmtId="1" fontId="644" fillId="13" borderId="1" xfId="6009" applyNumberFormat="1" applyFill="1" applyBorder="1" applyAlignment="1">
      <alignment vertical="top"/>
    </xf>
    <xf numFmtId="1" fontId="706" fillId="0" borderId="1" xfId="6009" applyNumberFormat="1" applyFont="1" applyBorder="1" applyAlignment="1">
      <alignment vertical="top"/>
    </xf>
    <xf numFmtId="1" fontId="706" fillId="0" borderId="1" xfId="6009" applyNumberFormat="1" applyFont="1" applyFill="1" applyBorder="1" applyAlignment="1">
      <alignment vertical="top"/>
    </xf>
    <xf numFmtId="1" fontId="706" fillId="0" borderId="0" xfId="6009" applyNumberFormat="1" applyFont="1" applyBorder="1" applyAlignment="1">
      <alignment vertical="top"/>
    </xf>
    <xf numFmtId="1" fontId="706" fillId="0" borderId="0" xfId="6009" applyNumberFormat="1" applyFont="1" applyFill="1" applyBorder="1" applyAlignment="1">
      <alignment vertical="top"/>
    </xf>
    <xf numFmtId="165" fontId="707" fillId="2" borderId="0" xfId="6009" applyNumberFormat="1" applyFont="1" applyFill="1"/>
    <xf numFmtId="1" fontId="707" fillId="2" borderId="0" xfId="6009" applyNumberFormat="1" applyFont="1" applyFill="1" applyBorder="1" applyAlignment="1">
      <alignment vertical="top"/>
    </xf>
    <xf numFmtId="1" fontId="709" fillId="2" borderId="0" xfId="6009" applyNumberFormat="1" applyFont="1" applyFill="1" applyBorder="1" applyAlignment="1">
      <alignment vertical="top"/>
    </xf>
    <xf numFmtId="10" fontId="644" fillId="16" borderId="1" xfId="6010" applyNumberFormat="1" applyFont="1" applyFill="1" applyBorder="1"/>
    <xf numFmtId="1" fontId="644" fillId="16" borderId="1" xfId="6009" applyNumberFormat="1" applyFill="1" applyBorder="1"/>
    <xf numFmtId="0" fontId="644" fillId="15" borderId="1" xfId="6009" applyFill="1" applyBorder="1"/>
    <xf numFmtId="0" fontId="710" fillId="16" borderId="1" xfId="6009" applyFont="1" applyFill="1" applyBorder="1" applyAlignment="1">
      <alignment wrapText="1"/>
    </xf>
    <xf numFmtId="0" fontId="706" fillId="14" borderId="1" xfId="6009" applyFont="1" applyFill="1" applyBorder="1"/>
    <xf numFmtId="10" fontId="706" fillId="14" borderId="1" xfId="6009" applyNumberFormat="1" applyFont="1" applyFill="1" applyBorder="1" applyAlignment="1">
      <alignment vertical="top"/>
    </xf>
    <xf numFmtId="164" fontId="706" fillId="0" borderId="0" xfId="6011" applyNumberFormat="1" applyFont="1"/>
    <xf numFmtId="165" fontId="706" fillId="0" borderId="0" xfId="6011" applyNumberFormat="1" applyFont="1"/>
    <xf numFmtId="1" fontId="643" fillId="16" borderId="1" xfId="6011" applyNumberFormat="1" applyFill="1" applyBorder="1" applyAlignment="1">
      <alignment vertical="top"/>
    </xf>
    <xf numFmtId="0" fontId="643" fillId="16" borderId="1" xfId="6011" applyFill="1" applyBorder="1"/>
    <xf numFmtId="1" fontId="643" fillId="11" borderId="1" xfId="6011" applyNumberFormat="1" applyFill="1" applyBorder="1" applyAlignment="1">
      <alignment vertical="top"/>
    </xf>
    <xf numFmtId="1" fontId="643" fillId="12" borderId="1" xfId="6011" applyNumberFormat="1" applyFill="1" applyBorder="1" applyAlignment="1">
      <alignment vertical="top"/>
    </xf>
    <xf numFmtId="1" fontId="643" fillId="13" borderId="1" xfId="6011" applyNumberFormat="1" applyFill="1" applyBorder="1" applyAlignment="1">
      <alignment vertical="top"/>
    </xf>
    <xf numFmtId="1" fontId="706" fillId="0" borderId="1" xfId="6011" applyNumberFormat="1" applyFont="1" applyBorder="1" applyAlignment="1">
      <alignment vertical="top"/>
    </xf>
    <xf numFmtId="1" fontId="706" fillId="0" borderId="1" xfId="6011" applyNumberFormat="1" applyFont="1" applyFill="1" applyBorder="1" applyAlignment="1">
      <alignment vertical="top"/>
    </xf>
    <xf numFmtId="1" fontId="706" fillId="0" borderId="0" xfId="6011" applyNumberFormat="1" applyFont="1" applyBorder="1" applyAlignment="1">
      <alignment vertical="top"/>
    </xf>
    <xf numFmtId="1" fontId="706" fillId="0" borderId="0" xfId="6011" applyNumberFormat="1" applyFont="1" applyFill="1" applyBorder="1" applyAlignment="1">
      <alignment vertical="top"/>
    </xf>
    <xf numFmtId="165" fontId="707" fillId="2" borderId="0" xfId="6011" applyNumberFormat="1" applyFont="1" applyFill="1"/>
    <xf numFmtId="1" fontId="707" fillId="2" borderId="0" xfId="6011" applyNumberFormat="1" applyFont="1" applyFill="1" applyBorder="1" applyAlignment="1">
      <alignment vertical="top"/>
    </xf>
    <xf numFmtId="1" fontId="709" fillId="2" borderId="0" xfId="6011" applyNumberFormat="1" applyFont="1" applyFill="1" applyBorder="1" applyAlignment="1">
      <alignment vertical="top"/>
    </xf>
    <xf numFmtId="10" fontId="643" fillId="16" borderId="1" xfId="6012" applyNumberFormat="1" applyFont="1" applyFill="1" applyBorder="1"/>
    <xf numFmtId="1" fontId="643" fillId="16" borderId="1" xfId="6011" applyNumberFormat="1" applyFill="1" applyBorder="1"/>
    <xf numFmtId="0" fontId="643" fillId="15" borderId="1" xfId="6011" applyFill="1" applyBorder="1"/>
    <xf numFmtId="1" fontId="643" fillId="10" borderId="1" xfId="6011" applyNumberFormat="1" applyFill="1" applyBorder="1" applyAlignment="1">
      <alignment vertical="top"/>
    </xf>
    <xf numFmtId="1" fontId="706" fillId="10" borderId="1" xfId="6011" applyNumberFormat="1" applyFont="1" applyFill="1" applyBorder="1" applyAlignment="1">
      <alignment vertical="top"/>
    </xf>
    <xf numFmtId="0" fontId="643" fillId="10" borderId="1" xfId="6011" applyFill="1" applyBorder="1"/>
    <xf numFmtId="10" fontId="643" fillId="10" borderId="1" xfId="6012" applyNumberFormat="1" applyFont="1" applyFill="1" applyBorder="1"/>
    <xf numFmtId="1" fontId="643" fillId="10" borderId="1" xfId="6011" applyNumberFormat="1" applyFill="1" applyBorder="1"/>
    <xf numFmtId="164" fontId="706" fillId="10" borderId="0" xfId="6011" applyNumberFormat="1" applyFont="1" applyFill="1"/>
    <xf numFmtId="165" fontId="706" fillId="10" borderId="0" xfId="6011" applyNumberFormat="1" applyFont="1" applyFill="1"/>
    <xf numFmtId="0" fontId="710" fillId="16" borderId="1" xfId="6011" applyFont="1" applyFill="1" applyBorder="1" applyAlignment="1">
      <alignment wrapText="1"/>
    </xf>
    <xf numFmtId="0" fontId="706" fillId="14" borderId="1" xfId="6011" applyFont="1" applyFill="1" applyBorder="1"/>
    <xf numFmtId="0" fontId="706" fillId="14" borderId="1" xfId="6011" applyNumberFormat="1" applyFont="1" applyFill="1" applyBorder="1" applyAlignment="1">
      <alignment vertical="top"/>
    </xf>
    <xf numFmtId="10" fontId="706" fillId="14" borderId="1" xfId="6011" applyNumberFormat="1" applyFont="1" applyFill="1" applyBorder="1" applyAlignment="1">
      <alignment vertical="top"/>
    </xf>
    <xf numFmtId="1" fontId="708" fillId="14" borderId="0" xfId="6011" applyNumberFormat="1" applyFont="1" applyFill="1" applyBorder="1" applyAlignment="1">
      <alignment vertical="top"/>
    </xf>
    <xf numFmtId="164" fontId="706" fillId="0" borderId="0" xfId="6013" applyNumberFormat="1" applyFont="1"/>
    <xf numFmtId="165" fontId="706" fillId="0" borderId="0" xfId="6013" applyNumberFormat="1" applyFont="1"/>
    <xf numFmtId="1" fontId="642" fillId="16" borderId="1" xfId="6013" applyNumberFormat="1" applyFill="1" applyBorder="1" applyAlignment="1">
      <alignment vertical="top"/>
    </xf>
    <xf numFmtId="0" fontId="642" fillId="16" borderId="1" xfId="6013" applyFill="1" applyBorder="1"/>
    <xf numFmtId="1" fontId="642" fillId="11" borderId="1" xfId="6013" applyNumberFormat="1" applyFill="1" applyBorder="1" applyAlignment="1">
      <alignment vertical="top"/>
    </xf>
    <xf numFmtId="1" fontId="642" fillId="12" borderId="1" xfId="6013" applyNumberFormat="1" applyFill="1" applyBorder="1" applyAlignment="1">
      <alignment vertical="top"/>
    </xf>
    <xf numFmtId="1" fontId="642" fillId="13" borderId="1" xfId="6013" applyNumberFormat="1" applyFill="1" applyBorder="1" applyAlignment="1">
      <alignment vertical="top"/>
    </xf>
    <xf numFmtId="1" fontId="706" fillId="0" borderId="1" xfId="6013" applyNumberFormat="1" applyFont="1" applyBorder="1" applyAlignment="1">
      <alignment vertical="top"/>
    </xf>
    <xf numFmtId="1" fontId="706" fillId="0" borderId="1" xfId="6013" applyNumberFormat="1" applyFont="1" applyFill="1" applyBorder="1" applyAlignment="1">
      <alignment vertical="top"/>
    </xf>
    <xf numFmtId="1" fontId="706" fillId="0" borderId="0" xfId="6013" applyNumberFormat="1" applyFont="1" applyBorder="1" applyAlignment="1">
      <alignment vertical="top"/>
    </xf>
    <xf numFmtId="1" fontId="706" fillId="0" borderId="0" xfId="6013" applyNumberFormat="1" applyFont="1" applyFill="1" applyBorder="1" applyAlignment="1">
      <alignment vertical="top"/>
    </xf>
    <xf numFmtId="165" fontId="707" fillId="2" borderId="0" xfId="6013" applyNumberFormat="1" applyFont="1" applyFill="1"/>
    <xf numFmtId="1" fontId="707" fillId="2" borderId="0" xfId="6013" applyNumberFormat="1" applyFont="1" applyFill="1" applyBorder="1" applyAlignment="1">
      <alignment vertical="top"/>
    </xf>
    <xf numFmtId="1" fontId="709" fillId="2" borderId="0" xfId="6013" applyNumberFormat="1" applyFont="1" applyFill="1" applyBorder="1" applyAlignment="1">
      <alignment vertical="top"/>
    </xf>
    <xf numFmtId="10" fontId="642" fillId="16" borderId="1" xfId="6014" applyNumberFormat="1" applyFont="1" applyFill="1" applyBorder="1"/>
    <xf numFmtId="1" fontId="642" fillId="16" borderId="1" xfId="6013" applyNumberFormat="1" applyFill="1" applyBorder="1"/>
    <xf numFmtId="0" fontId="642" fillId="15" borderId="1" xfId="6013" applyFill="1" applyBorder="1"/>
    <xf numFmtId="0" fontId="710" fillId="16" borderId="1" xfId="6013" applyFont="1" applyFill="1" applyBorder="1" applyAlignment="1">
      <alignment wrapText="1"/>
    </xf>
    <xf numFmtId="0" fontId="706" fillId="14" borderId="1" xfId="6013" applyFont="1" applyFill="1" applyBorder="1"/>
    <xf numFmtId="10" fontId="706" fillId="14" borderId="1" xfId="6013" applyNumberFormat="1" applyFont="1" applyFill="1" applyBorder="1" applyAlignment="1">
      <alignment vertical="top"/>
    </xf>
    <xf numFmtId="164" fontId="706" fillId="0" borderId="0" xfId="6015" applyNumberFormat="1" applyFont="1"/>
    <xf numFmtId="165" fontId="706" fillId="0" borderId="0" xfId="6015" applyNumberFormat="1" applyFont="1"/>
    <xf numFmtId="1" fontId="641" fillId="16" borderId="1" xfId="6015" applyNumberFormat="1" applyFill="1" applyBorder="1" applyAlignment="1">
      <alignment vertical="top"/>
    </xf>
    <xf numFmtId="0" fontId="641" fillId="16" borderId="1" xfId="6015" applyFill="1" applyBorder="1"/>
    <xf numFmtId="1" fontId="641" fillId="11" borderId="1" xfId="6015" applyNumberFormat="1" applyFill="1" applyBorder="1" applyAlignment="1">
      <alignment vertical="top"/>
    </xf>
    <xf numFmtId="1" fontId="641" fillId="12" borderId="1" xfId="6015" applyNumberFormat="1" applyFill="1" applyBorder="1" applyAlignment="1">
      <alignment vertical="top"/>
    </xf>
    <xf numFmtId="1" fontId="641" fillId="13" borderId="1" xfId="6015" applyNumberFormat="1" applyFill="1" applyBorder="1" applyAlignment="1">
      <alignment vertical="top"/>
    </xf>
    <xf numFmtId="1" fontId="706" fillId="0" borderId="1" xfId="6015" applyNumberFormat="1" applyFont="1" applyBorder="1" applyAlignment="1">
      <alignment vertical="top"/>
    </xf>
    <xf numFmtId="1" fontId="706" fillId="0" borderId="1" xfId="6015" applyNumberFormat="1" applyFont="1" applyFill="1" applyBorder="1" applyAlignment="1">
      <alignment vertical="top"/>
    </xf>
    <xf numFmtId="1" fontId="706" fillId="0" borderId="0" xfId="6015" applyNumberFormat="1" applyFont="1" applyBorder="1" applyAlignment="1">
      <alignment vertical="top"/>
    </xf>
    <xf numFmtId="1" fontId="706" fillId="0" borderId="0" xfId="6015" applyNumberFormat="1" applyFont="1" applyFill="1" applyBorder="1" applyAlignment="1">
      <alignment vertical="top"/>
    </xf>
    <xf numFmtId="165" fontId="707" fillId="2" borderId="0" xfId="6015" applyNumberFormat="1" applyFont="1" applyFill="1"/>
    <xf numFmtId="1" fontId="707" fillId="2" borderId="0" xfId="6015" applyNumberFormat="1" applyFont="1" applyFill="1" applyBorder="1" applyAlignment="1">
      <alignment vertical="top"/>
    </xf>
    <xf numFmtId="1" fontId="709" fillId="2" borderId="0" xfId="6015" applyNumberFormat="1" applyFont="1" applyFill="1" applyBorder="1" applyAlignment="1">
      <alignment vertical="top"/>
    </xf>
    <xf numFmtId="10" fontId="641" fillId="16" borderId="1" xfId="6016" applyNumberFormat="1" applyFont="1" applyFill="1" applyBorder="1"/>
    <xf numFmtId="1" fontId="641" fillId="16" borderId="1" xfId="6015" applyNumberFormat="1" applyFill="1" applyBorder="1"/>
    <xf numFmtId="0" fontId="641" fillId="15" borderId="1" xfId="6015" applyFill="1" applyBorder="1"/>
    <xf numFmtId="0" fontId="710" fillId="16" borderId="1" xfId="6015" applyFont="1" applyFill="1" applyBorder="1" applyAlignment="1">
      <alignment wrapText="1"/>
    </xf>
    <xf numFmtId="0" fontId="706" fillId="14" borderId="1" xfId="6015" applyFont="1" applyFill="1" applyBorder="1"/>
    <xf numFmtId="10" fontId="706" fillId="14" borderId="1" xfId="6015" applyNumberFormat="1" applyFont="1" applyFill="1" applyBorder="1" applyAlignment="1">
      <alignment vertical="top"/>
    </xf>
    <xf numFmtId="164" fontId="706" fillId="0" borderId="0" xfId="6017" applyNumberFormat="1" applyFont="1"/>
    <xf numFmtId="165" fontId="706" fillId="0" borderId="0" xfId="6017" applyNumberFormat="1" applyFont="1"/>
    <xf numFmtId="1" fontId="640" fillId="16" borderId="1" xfId="6017" applyNumberFormat="1" applyFill="1" applyBorder="1" applyAlignment="1">
      <alignment vertical="top"/>
    </xf>
    <xf numFmtId="0" fontId="640" fillId="16" borderId="1" xfId="6017" applyFill="1" applyBorder="1"/>
    <xf numFmtId="1" fontId="640" fillId="11" borderId="1" xfId="6017" applyNumberFormat="1" applyFill="1" applyBorder="1" applyAlignment="1">
      <alignment vertical="top"/>
    </xf>
    <xf numFmtId="1" fontId="640" fillId="12" borderId="1" xfId="6017" applyNumberFormat="1" applyFill="1" applyBorder="1" applyAlignment="1">
      <alignment vertical="top"/>
    </xf>
    <xf numFmtId="1" fontId="640" fillId="13" borderId="1" xfId="6017" applyNumberFormat="1" applyFill="1" applyBorder="1" applyAlignment="1">
      <alignment vertical="top"/>
    </xf>
    <xf numFmtId="1" fontId="706" fillId="0" borderId="1" xfId="6017" applyNumberFormat="1" applyFont="1" applyBorder="1" applyAlignment="1">
      <alignment vertical="top"/>
    </xf>
    <xf numFmtId="1" fontId="706" fillId="0" borderId="1" xfId="6017" applyNumberFormat="1" applyFont="1" applyFill="1" applyBorder="1" applyAlignment="1">
      <alignment vertical="top"/>
    </xf>
    <xf numFmtId="1" fontId="706" fillId="0" borderId="0" xfId="6017" applyNumberFormat="1" applyFont="1" applyBorder="1" applyAlignment="1">
      <alignment vertical="top"/>
    </xf>
    <xf numFmtId="1" fontId="706" fillId="0" borderId="0" xfId="6017" applyNumberFormat="1" applyFont="1" applyFill="1" applyBorder="1" applyAlignment="1">
      <alignment vertical="top"/>
    </xf>
    <xf numFmtId="165" fontId="707" fillId="2" borderId="0" xfId="6017" applyNumberFormat="1" applyFont="1" applyFill="1"/>
    <xf numFmtId="1" fontId="707" fillId="2" borderId="0" xfId="6017" applyNumberFormat="1" applyFont="1" applyFill="1" applyBorder="1" applyAlignment="1">
      <alignment vertical="top"/>
    </xf>
    <xf numFmtId="1" fontId="709" fillId="2" borderId="0" xfId="6017" applyNumberFormat="1" applyFont="1" applyFill="1" applyBorder="1" applyAlignment="1">
      <alignment vertical="top"/>
    </xf>
    <xf numFmtId="10" fontId="640" fillId="16" borderId="1" xfId="6018" applyNumberFormat="1" applyFont="1" applyFill="1" applyBorder="1"/>
    <xf numFmtId="1" fontId="640" fillId="16" borderId="1" xfId="6017" applyNumberFormat="1" applyFill="1" applyBorder="1"/>
    <xf numFmtId="0" fontId="640" fillId="15" borderId="1" xfId="6017" applyFill="1" applyBorder="1"/>
    <xf numFmtId="0" fontId="710" fillId="16" borderId="1" xfId="6017" applyFont="1" applyFill="1" applyBorder="1" applyAlignment="1">
      <alignment wrapText="1"/>
    </xf>
    <xf numFmtId="0" fontId="706" fillId="14" borderId="1" xfId="6017" applyFont="1" applyFill="1" applyBorder="1"/>
    <xf numFmtId="10" fontId="706" fillId="14" borderId="1" xfId="6017" applyNumberFormat="1" applyFont="1" applyFill="1" applyBorder="1" applyAlignment="1">
      <alignment vertical="top"/>
    </xf>
    <xf numFmtId="0" fontId="0" fillId="0" borderId="0" xfId="0" applyFill="1" applyBorder="1"/>
    <xf numFmtId="0" fontId="656" fillId="4" borderId="3" xfId="0" applyFont="1" applyFill="1" applyBorder="1"/>
    <xf numFmtId="0" fontId="656" fillId="0" borderId="3" xfId="0" applyFont="1" applyBorder="1"/>
    <xf numFmtId="1" fontId="656" fillId="0" borderId="3" xfId="0" applyNumberFormat="1" applyFont="1" applyBorder="1" applyAlignment="1">
      <alignment horizontal="center"/>
    </xf>
    <xf numFmtId="164" fontId="706" fillId="0" borderId="0" xfId="6019" applyNumberFormat="1" applyFont="1"/>
    <xf numFmtId="165" fontId="706" fillId="0" borderId="0" xfId="6019" applyNumberFormat="1" applyFont="1"/>
    <xf numFmtId="1" fontId="639" fillId="16" borderId="1" xfId="6019" applyNumberFormat="1" applyFill="1" applyBorder="1" applyAlignment="1">
      <alignment vertical="top"/>
    </xf>
    <xf numFmtId="0" fontId="639" fillId="16" borderId="1" xfId="6019" applyFill="1" applyBorder="1"/>
    <xf numFmtId="1" fontId="639" fillId="11" borderId="1" xfId="6019" applyNumberFormat="1" applyFill="1" applyBorder="1" applyAlignment="1">
      <alignment vertical="top"/>
    </xf>
    <xf numFmtId="1" fontId="639" fillId="12" borderId="1" xfId="6019" applyNumberFormat="1" applyFill="1" applyBorder="1" applyAlignment="1">
      <alignment vertical="top"/>
    </xf>
    <xf numFmtId="1" fontId="639" fillId="13" borderId="1" xfId="6019" applyNumberFormat="1" applyFill="1" applyBorder="1" applyAlignment="1">
      <alignment vertical="top"/>
    </xf>
    <xf numFmtId="1" fontId="706" fillId="0" borderId="1" xfId="6019" applyNumberFormat="1" applyFont="1" applyBorder="1" applyAlignment="1">
      <alignment vertical="top"/>
    </xf>
    <xf numFmtId="1" fontId="706" fillId="0" borderId="1" xfId="6019" applyNumberFormat="1" applyFont="1" applyFill="1" applyBorder="1" applyAlignment="1">
      <alignment vertical="top"/>
    </xf>
    <xf numFmtId="1" fontId="706" fillId="0" borderId="0" xfId="6019" applyNumberFormat="1" applyFont="1" applyBorder="1" applyAlignment="1">
      <alignment vertical="top"/>
    </xf>
    <xf numFmtId="1" fontId="706" fillId="0" borderId="0" xfId="6019" applyNumberFormat="1" applyFont="1" applyFill="1" applyBorder="1" applyAlignment="1">
      <alignment vertical="top"/>
    </xf>
    <xf numFmtId="165" fontId="707" fillId="2" borderId="0" xfId="6019" applyNumberFormat="1" applyFont="1" applyFill="1"/>
    <xf numFmtId="1" fontId="707" fillId="2" borderId="0" xfId="6019" applyNumberFormat="1" applyFont="1" applyFill="1" applyBorder="1" applyAlignment="1">
      <alignment vertical="top"/>
    </xf>
    <xf numFmtId="1" fontId="709" fillId="2" borderId="0" xfId="6019" applyNumberFormat="1" applyFont="1" applyFill="1" applyBorder="1" applyAlignment="1">
      <alignment vertical="top"/>
    </xf>
    <xf numFmtId="10" fontId="639" fillId="16" borderId="1" xfId="6020" applyNumberFormat="1" applyFont="1" applyFill="1" applyBorder="1"/>
    <xf numFmtId="1" fontId="639" fillId="16" borderId="1" xfId="6019" applyNumberFormat="1" applyFill="1" applyBorder="1"/>
    <xf numFmtId="0" fontId="639" fillId="15" borderId="1" xfId="6019" applyFill="1" applyBorder="1"/>
    <xf numFmtId="0" fontId="710" fillId="16" borderId="1" xfId="6019" applyFont="1" applyFill="1" applyBorder="1" applyAlignment="1">
      <alignment wrapText="1"/>
    </xf>
    <xf numFmtId="0" fontId="706" fillId="14" borderId="1" xfId="6019" applyFont="1" applyFill="1" applyBorder="1"/>
    <xf numFmtId="10" fontId="706" fillId="14" borderId="1" xfId="6019" applyNumberFormat="1" applyFont="1" applyFill="1" applyBorder="1" applyAlignment="1">
      <alignment vertical="top"/>
    </xf>
    <xf numFmtId="164" fontId="706" fillId="0" borderId="0" xfId="6021" applyNumberFormat="1" applyFont="1"/>
    <xf numFmtId="165" fontId="706" fillId="0" borderId="0" xfId="6021" applyNumberFormat="1" applyFont="1"/>
    <xf numFmtId="1" fontId="638" fillId="16" borderId="1" xfId="6021" applyNumberFormat="1" applyFill="1" applyBorder="1" applyAlignment="1">
      <alignment vertical="top"/>
    </xf>
    <xf numFmtId="0" fontId="638" fillId="16" borderId="1" xfId="6021" applyFill="1" applyBorder="1"/>
    <xf numFmtId="1" fontId="638" fillId="11" borderId="1" xfId="6021" applyNumberFormat="1" applyFill="1" applyBorder="1" applyAlignment="1">
      <alignment vertical="top"/>
    </xf>
    <xf numFmtId="1" fontId="638" fillId="12" borderId="1" xfId="6021" applyNumberFormat="1" applyFill="1" applyBorder="1" applyAlignment="1">
      <alignment vertical="top"/>
    </xf>
    <xf numFmtId="1" fontId="638" fillId="13" borderId="1" xfId="6021" applyNumberFormat="1" applyFill="1" applyBorder="1" applyAlignment="1">
      <alignment vertical="top"/>
    </xf>
    <xf numFmtId="1" fontId="706" fillId="0" borderId="1" xfId="6021" applyNumberFormat="1" applyFont="1" applyBorder="1" applyAlignment="1">
      <alignment vertical="top"/>
    </xf>
    <xf numFmtId="1" fontId="706" fillId="0" borderId="1" xfId="6021" applyNumberFormat="1" applyFont="1" applyFill="1" applyBorder="1" applyAlignment="1">
      <alignment vertical="top"/>
    </xf>
    <xf numFmtId="1" fontId="706" fillId="0" borderId="0" xfId="6021" applyNumberFormat="1" applyFont="1" applyBorder="1" applyAlignment="1">
      <alignment vertical="top"/>
    </xf>
    <xf numFmtId="1" fontId="706" fillId="0" borderId="0" xfId="6021" applyNumberFormat="1" applyFont="1" applyFill="1" applyBorder="1" applyAlignment="1">
      <alignment vertical="top"/>
    </xf>
    <xf numFmtId="165" fontId="707" fillId="2" borderId="0" xfId="6021" applyNumberFormat="1" applyFont="1" applyFill="1"/>
    <xf numFmtId="1" fontId="707" fillId="2" borderId="0" xfId="6021" applyNumberFormat="1" applyFont="1" applyFill="1" applyBorder="1" applyAlignment="1">
      <alignment vertical="top"/>
    </xf>
    <xf numFmtId="1" fontId="709" fillId="2" borderId="0" xfId="6021" applyNumberFormat="1" applyFont="1" applyFill="1" applyBorder="1" applyAlignment="1">
      <alignment vertical="top"/>
    </xf>
    <xf numFmtId="10" fontId="638" fillId="16" borderId="1" xfId="6022" applyNumberFormat="1" applyFont="1" applyFill="1" applyBorder="1"/>
    <xf numFmtId="1" fontId="638" fillId="16" borderId="1" xfId="6021" applyNumberFormat="1" applyFill="1" applyBorder="1"/>
    <xf numFmtId="0" fontId="638" fillId="15" borderId="1" xfId="6021" applyFill="1" applyBorder="1"/>
    <xf numFmtId="1" fontId="638" fillId="10" borderId="1" xfId="6021" applyNumberFormat="1" applyFill="1" applyBorder="1" applyAlignment="1">
      <alignment vertical="top"/>
    </xf>
    <xf numFmtId="1" fontId="706" fillId="10" borderId="1" xfId="6021" applyNumberFormat="1" applyFont="1" applyFill="1" applyBorder="1" applyAlignment="1">
      <alignment vertical="top"/>
    </xf>
    <xf numFmtId="0" fontId="638" fillId="10" borderId="1" xfId="6021" applyFill="1" applyBorder="1"/>
    <xf numFmtId="10" fontId="638" fillId="10" borderId="1" xfId="6022" applyNumberFormat="1" applyFont="1" applyFill="1" applyBorder="1"/>
    <xf numFmtId="1" fontId="638" fillId="10" borderId="1" xfId="6021" applyNumberFormat="1" applyFill="1" applyBorder="1"/>
    <xf numFmtId="164" fontId="706" fillId="10" borderId="0" xfId="6021" applyNumberFormat="1" applyFont="1" applyFill="1"/>
    <xf numFmtId="165" fontId="706" fillId="10" borderId="0" xfId="6021" applyNumberFormat="1" applyFont="1" applyFill="1"/>
    <xf numFmtId="0" fontId="710" fillId="16" borderId="1" xfId="6021" applyFont="1" applyFill="1" applyBorder="1" applyAlignment="1">
      <alignment wrapText="1"/>
    </xf>
    <xf numFmtId="0" fontId="706" fillId="14" borderId="1" xfId="6021" applyFont="1" applyFill="1" applyBorder="1"/>
    <xf numFmtId="0" fontId="706" fillId="14" borderId="1" xfId="6021" applyNumberFormat="1" applyFont="1" applyFill="1" applyBorder="1" applyAlignment="1">
      <alignment vertical="top"/>
    </xf>
    <xf numFmtId="10" fontId="706" fillId="14" borderId="1" xfId="6021" applyNumberFormat="1" applyFont="1" applyFill="1" applyBorder="1" applyAlignment="1">
      <alignment vertical="top"/>
    </xf>
    <xf numFmtId="1" fontId="708" fillId="14" borderId="0" xfId="6021" applyNumberFormat="1" applyFont="1" applyFill="1" applyBorder="1" applyAlignment="1">
      <alignment vertical="top"/>
    </xf>
    <xf numFmtId="164" fontId="706" fillId="0" borderId="0" xfId="6023" applyNumberFormat="1" applyFont="1"/>
    <xf numFmtId="165" fontId="706" fillId="0" borderId="0" xfId="6023" applyNumberFormat="1" applyFont="1"/>
    <xf numFmtId="1" fontId="637" fillId="16" borderId="1" xfId="6023" applyNumberFormat="1" applyFill="1" applyBorder="1" applyAlignment="1">
      <alignment vertical="top"/>
    </xf>
    <xf numFmtId="0" fontId="637" fillId="16" borderId="1" xfId="6023" applyFill="1" applyBorder="1"/>
    <xf numFmtId="1" fontId="637" fillId="11" borderId="1" xfId="6023" applyNumberFormat="1" applyFill="1" applyBorder="1" applyAlignment="1">
      <alignment vertical="top"/>
    </xf>
    <xf numFmtId="1" fontId="637" fillId="12" borderId="1" xfId="6023" applyNumberFormat="1" applyFill="1" applyBorder="1" applyAlignment="1">
      <alignment vertical="top"/>
    </xf>
    <xf numFmtId="1" fontId="637" fillId="13" borderId="1" xfId="6023" applyNumberFormat="1" applyFill="1" applyBorder="1" applyAlignment="1">
      <alignment vertical="top"/>
    </xf>
    <xf numFmtId="1" fontId="706" fillId="0" borderId="1" xfId="6023" applyNumberFormat="1" applyFont="1" applyBorder="1" applyAlignment="1">
      <alignment vertical="top"/>
    </xf>
    <xf numFmtId="1" fontId="706" fillId="0" borderId="1" xfId="6023" applyNumberFormat="1" applyFont="1" applyFill="1" applyBorder="1" applyAlignment="1">
      <alignment vertical="top"/>
    </xf>
    <xf numFmtId="1" fontId="706" fillId="0" borderId="0" xfId="6023" applyNumberFormat="1" applyFont="1" applyBorder="1" applyAlignment="1">
      <alignment vertical="top"/>
    </xf>
    <xf numFmtId="1" fontId="706" fillId="0" borderId="0" xfId="6023" applyNumberFormat="1" applyFont="1" applyFill="1" applyBorder="1" applyAlignment="1">
      <alignment vertical="top"/>
    </xf>
    <xf numFmtId="165" fontId="707" fillId="2" borderId="0" xfId="6023" applyNumberFormat="1" applyFont="1" applyFill="1"/>
    <xf numFmtId="1" fontId="707" fillId="2" borderId="0" xfId="6023" applyNumberFormat="1" applyFont="1" applyFill="1" applyBorder="1" applyAlignment="1">
      <alignment vertical="top"/>
    </xf>
    <xf numFmtId="1" fontId="709" fillId="2" borderId="0" xfId="6023" applyNumberFormat="1" applyFont="1" applyFill="1" applyBorder="1" applyAlignment="1">
      <alignment vertical="top"/>
    </xf>
    <xf numFmtId="10" fontId="637" fillId="16" borderId="1" xfId="6024" applyNumberFormat="1" applyFont="1" applyFill="1" applyBorder="1"/>
    <xf numFmtId="1" fontId="637" fillId="16" borderId="1" xfId="6023" applyNumberFormat="1" applyFill="1" applyBorder="1"/>
    <xf numFmtId="0" fontId="637" fillId="15" borderId="1" xfId="6023" applyFill="1" applyBorder="1"/>
    <xf numFmtId="0" fontId="710" fillId="16" borderId="1" xfId="6023" applyFont="1" applyFill="1" applyBorder="1" applyAlignment="1">
      <alignment wrapText="1"/>
    </xf>
    <xf numFmtId="0" fontId="706" fillId="14" borderId="1" xfId="6023" applyFont="1" applyFill="1" applyBorder="1"/>
    <xf numFmtId="10" fontId="706" fillId="14" borderId="1" xfId="6023" applyNumberFormat="1" applyFont="1" applyFill="1" applyBorder="1" applyAlignment="1">
      <alignment vertical="top"/>
    </xf>
    <xf numFmtId="164" fontId="706" fillId="0" borderId="0" xfId="6025" applyNumberFormat="1" applyFont="1"/>
    <xf numFmtId="165" fontId="706" fillId="0" borderId="0" xfId="6025" applyNumberFormat="1" applyFont="1"/>
    <xf numFmtId="1" fontId="636" fillId="16" borderId="1" xfId="6025" applyNumberFormat="1" applyFill="1" applyBorder="1" applyAlignment="1">
      <alignment vertical="top"/>
    </xf>
    <xf numFmtId="0" fontId="636" fillId="16" borderId="1" xfId="6025" applyFill="1" applyBorder="1"/>
    <xf numFmtId="1" fontId="636" fillId="11" borderId="1" xfId="6025" applyNumberFormat="1" applyFill="1" applyBorder="1" applyAlignment="1">
      <alignment vertical="top"/>
    </xf>
    <xf numFmtId="1" fontId="636" fillId="12" borderId="1" xfId="6025" applyNumberFormat="1" applyFill="1" applyBorder="1" applyAlignment="1">
      <alignment vertical="top"/>
    </xf>
    <xf numFmtId="1" fontId="636" fillId="13" borderId="1" xfId="6025" applyNumberFormat="1" applyFill="1" applyBorder="1" applyAlignment="1">
      <alignment vertical="top"/>
    </xf>
    <xf numFmtId="1" fontId="706" fillId="0" borderId="1" xfId="6025" applyNumberFormat="1" applyFont="1" applyBorder="1" applyAlignment="1">
      <alignment vertical="top"/>
    </xf>
    <xf numFmtId="1" fontId="706" fillId="0" borderId="1" xfId="6025" applyNumberFormat="1" applyFont="1" applyFill="1" applyBorder="1" applyAlignment="1">
      <alignment vertical="top"/>
    </xf>
    <xf numFmtId="1" fontId="706" fillId="0" borderId="0" xfId="6025" applyNumberFormat="1" applyFont="1" applyBorder="1" applyAlignment="1">
      <alignment vertical="top"/>
    </xf>
    <xf numFmtId="1" fontId="706" fillId="0" borderId="0" xfId="6025" applyNumberFormat="1" applyFont="1" applyFill="1" applyBorder="1" applyAlignment="1">
      <alignment vertical="top"/>
    </xf>
    <xf numFmtId="165" fontId="707" fillId="2" borderId="0" xfId="6025" applyNumberFormat="1" applyFont="1" applyFill="1"/>
    <xf numFmtId="1" fontId="707" fillId="2" borderId="0" xfId="6025" applyNumberFormat="1" applyFont="1" applyFill="1" applyBorder="1" applyAlignment="1">
      <alignment vertical="top"/>
    </xf>
    <xf numFmtId="1" fontId="709" fillId="2" borderId="0" xfId="6025" applyNumberFormat="1" applyFont="1" applyFill="1" applyBorder="1" applyAlignment="1">
      <alignment vertical="top"/>
    </xf>
    <xf numFmtId="10" fontId="636" fillId="16" borderId="1" xfId="6026" applyNumberFormat="1" applyFont="1" applyFill="1" applyBorder="1"/>
    <xf numFmtId="1" fontId="636" fillId="16" borderId="1" xfId="6025" applyNumberFormat="1" applyFill="1" applyBorder="1"/>
    <xf numFmtId="0" fontId="636" fillId="15" borderId="1" xfId="6025" applyFill="1" applyBorder="1"/>
    <xf numFmtId="0" fontId="710" fillId="16" borderId="1" xfId="6025" applyFont="1" applyFill="1" applyBorder="1" applyAlignment="1">
      <alignment wrapText="1"/>
    </xf>
    <xf numFmtId="0" fontId="706" fillId="14" borderId="1" xfId="6025" applyFont="1" applyFill="1" applyBorder="1"/>
    <xf numFmtId="10" fontId="706" fillId="14" borderId="1" xfId="6025" applyNumberFormat="1" applyFont="1" applyFill="1" applyBorder="1" applyAlignment="1">
      <alignment vertical="top"/>
    </xf>
    <xf numFmtId="164" fontId="706" fillId="0" borderId="0" xfId="6027" applyNumberFormat="1" applyFont="1"/>
    <xf numFmtId="165" fontId="706" fillId="0" borderId="0" xfId="6027" applyNumberFormat="1" applyFont="1"/>
    <xf numFmtId="1" fontId="635" fillId="16" borderId="1" xfId="6027" applyNumberFormat="1" applyFill="1" applyBorder="1" applyAlignment="1">
      <alignment vertical="top"/>
    </xf>
    <xf numFmtId="0" fontId="635" fillId="16" borderId="1" xfId="6027" applyFill="1" applyBorder="1"/>
    <xf numFmtId="1" fontId="635" fillId="11" borderId="1" xfId="6027" applyNumberFormat="1" applyFill="1" applyBorder="1" applyAlignment="1">
      <alignment vertical="top"/>
    </xf>
    <xf numFmtId="1" fontId="635" fillId="12" borderId="1" xfId="6027" applyNumberFormat="1" applyFill="1" applyBorder="1" applyAlignment="1">
      <alignment vertical="top"/>
    </xf>
    <xf numFmtId="1" fontId="635" fillId="13" borderId="1" xfId="6027" applyNumberFormat="1" applyFill="1" applyBorder="1" applyAlignment="1">
      <alignment vertical="top"/>
    </xf>
    <xf numFmtId="1" fontId="706" fillId="0" borderId="1" xfId="6027" applyNumberFormat="1" applyFont="1" applyBorder="1" applyAlignment="1">
      <alignment vertical="top"/>
    </xf>
    <xf numFmtId="1" fontId="706" fillId="0" borderId="1" xfId="6027" applyNumberFormat="1" applyFont="1" applyFill="1" applyBorder="1" applyAlignment="1">
      <alignment vertical="top"/>
    </xf>
    <xf numFmtId="1" fontId="706" fillId="0" borderId="0" xfId="6027" applyNumberFormat="1" applyFont="1" applyBorder="1" applyAlignment="1">
      <alignment vertical="top"/>
    </xf>
    <xf numFmtId="1" fontId="706" fillId="0" borderId="0" xfId="6027" applyNumberFormat="1" applyFont="1" applyFill="1" applyBorder="1" applyAlignment="1">
      <alignment vertical="top"/>
    </xf>
    <xf numFmtId="165" fontId="707" fillId="2" borderId="0" xfId="6027" applyNumberFormat="1" applyFont="1" applyFill="1"/>
    <xf numFmtId="1" fontId="707" fillId="2" borderId="0" xfId="6027" applyNumberFormat="1" applyFont="1" applyFill="1" applyBorder="1" applyAlignment="1">
      <alignment vertical="top"/>
    </xf>
    <xf numFmtId="1" fontId="709" fillId="2" borderId="0" xfId="6027" applyNumberFormat="1" applyFont="1" applyFill="1" applyBorder="1" applyAlignment="1">
      <alignment vertical="top"/>
    </xf>
    <xf numFmtId="10" fontId="635" fillId="16" borderId="1" xfId="6028" applyNumberFormat="1" applyFont="1" applyFill="1" applyBorder="1"/>
    <xf numFmtId="1" fontId="635" fillId="16" borderId="1" xfId="6027" applyNumberFormat="1" applyFill="1" applyBorder="1"/>
    <xf numFmtId="0" fontId="635" fillId="15" borderId="1" xfId="6027" applyFill="1" applyBorder="1"/>
    <xf numFmtId="0" fontId="710" fillId="16" borderId="1" xfId="6027" applyFont="1" applyFill="1" applyBorder="1" applyAlignment="1">
      <alignment wrapText="1"/>
    </xf>
    <xf numFmtId="0" fontId="706" fillId="14" borderId="1" xfId="6027" applyFont="1" applyFill="1" applyBorder="1"/>
    <xf numFmtId="10" fontId="706" fillId="14" borderId="1" xfId="6027" applyNumberFormat="1" applyFont="1" applyFill="1" applyBorder="1" applyAlignment="1">
      <alignment vertical="top"/>
    </xf>
    <xf numFmtId="164" fontId="706" fillId="0" borderId="0" xfId="6029" applyNumberFormat="1" applyFont="1"/>
    <xf numFmtId="165" fontId="706" fillId="0" borderId="0" xfId="6029" applyNumberFormat="1" applyFont="1"/>
    <xf numFmtId="1" fontId="634" fillId="16" borderId="1" xfId="6029" applyNumberFormat="1" applyFill="1" applyBorder="1" applyAlignment="1">
      <alignment vertical="top"/>
    </xf>
    <xf numFmtId="0" fontId="634" fillId="16" borderId="1" xfId="6029" applyFill="1" applyBorder="1"/>
    <xf numFmtId="1" fontId="634" fillId="11" borderId="1" xfId="6029" applyNumberFormat="1" applyFill="1" applyBorder="1" applyAlignment="1">
      <alignment vertical="top"/>
    </xf>
    <xf numFmtId="1" fontId="634" fillId="12" borderId="1" xfId="6029" applyNumberFormat="1" applyFill="1" applyBorder="1" applyAlignment="1">
      <alignment vertical="top"/>
    </xf>
    <xf numFmtId="1" fontId="634" fillId="13" borderId="1" xfId="6029" applyNumberFormat="1" applyFill="1" applyBorder="1" applyAlignment="1">
      <alignment vertical="top"/>
    </xf>
    <xf numFmtId="1" fontId="706" fillId="0" borderId="1" xfId="6029" applyNumberFormat="1" applyFont="1" applyBorder="1" applyAlignment="1">
      <alignment vertical="top"/>
    </xf>
    <xf numFmtId="1" fontId="706" fillId="0" borderId="1" xfId="6029" applyNumberFormat="1" applyFont="1" applyFill="1" applyBorder="1" applyAlignment="1">
      <alignment vertical="top"/>
    </xf>
    <xf numFmtId="1" fontId="706" fillId="0" borderId="0" xfId="6029" applyNumberFormat="1" applyFont="1" applyBorder="1" applyAlignment="1">
      <alignment vertical="top"/>
    </xf>
    <xf numFmtId="1" fontId="706" fillId="0" borderId="0" xfId="6029" applyNumberFormat="1" applyFont="1" applyFill="1" applyBorder="1" applyAlignment="1">
      <alignment vertical="top"/>
    </xf>
    <xf numFmtId="165" fontId="707" fillId="2" borderId="0" xfId="6029" applyNumberFormat="1" applyFont="1" applyFill="1"/>
    <xf numFmtId="1" fontId="707" fillId="2" borderId="0" xfId="6029" applyNumberFormat="1" applyFont="1" applyFill="1" applyBorder="1" applyAlignment="1">
      <alignment vertical="top"/>
    </xf>
    <xf numFmtId="1" fontId="709" fillId="2" borderId="0" xfId="6029" applyNumberFormat="1" applyFont="1" applyFill="1" applyBorder="1" applyAlignment="1">
      <alignment vertical="top"/>
    </xf>
    <xf numFmtId="10" fontId="634" fillId="16" borderId="1" xfId="6030" applyNumberFormat="1" applyFont="1" applyFill="1" applyBorder="1"/>
    <xf numFmtId="1" fontId="634" fillId="16" borderId="1" xfId="6029" applyNumberFormat="1" applyFill="1" applyBorder="1"/>
    <xf numFmtId="0" fontId="634" fillId="15" borderId="1" xfId="6029" applyFill="1" applyBorder="1"/>
    <xf numFmtId="0" fontId="710" fillId="16" borderId="1" xfId="6029" applyFont="1" applyFill="1" applyBorder="1" applyAlignment="1">
      <alignment wrapText="1"/>
    </xf>
    <xf numFmtId="0" fontId="706" fillId="14" borderId="1" xfId="6029" applyFont="1" applyFill="1" applyBorder="1"/>
    <xf numFmtId="10" fontId="706" fillId="14" borderId="1" xfId="6029" applyNumberFormat="1" applyFont="1" applyFill="1" applyBorder="1" applyAlignment="1">
      <alignment vertical="top"/>
    </xf>
    <xf numFmtId="164" fontId="706" fillId="0" borderId="0" xfId="6031" applyNumberFormat="1" applyFont="1"/>
    <xf numFmtId="165" fontId="706" fillId="0" borderId="0" xfId="6031" applyNumberFormat="1" applyFont="1"/>
    <xf numFmtId="1" fontId="633" fillId="16" borderId="1" xfId="6031" applyNumberFormat="1" applyFill="1" applyBorder="1" applyAlignment="1">
      <alignment vertical="top"/>
    </xf>
    <xf numFmtId="0" fontId="633" fillId="16" borderId="1" xfId="6031" applyFill="1" applyBorder="1"/>
    <xf numFmtId="1" fontId="633" fillId="11" borderId="1" xfId="6031" applyNumberFormat="1" applyFill="1" applyBorder="1" applyAlignment="1">
      <alignment vertical="top"/>
    </xf>
    <xf numFmtId="1" fontId="633" fillId="12" borderId="1" xfId="6031" applyNumberFormat="1" applyFill="1" applyBorder="1" applyAlignment="1">
      <alignment vertical="top"/>
    </xf>
    <xf numFmtId="1" fontId="633" fillId="13" borderId="1" xfId="6031" applyNumberFormat="1" applyFill="1" applyBorder="1" applyAlignment="1">
      <alignment vertical="top"/>
    </xf>
    <xf numFmtId="1" fontId="706" fillId="0" borderId="1" xfId="6031" applyNumberFormat="1" applyFont="1" applyBorder="1" applyAlignment="1">
      <alignment vertical="top"/>
    </xf>
    <xf numFmtId="1" fontId="706" fillId="0" borderId="1" xfId="6031" applyNumberFormat="1" applyFont="1" applyFill="1" applyBorder="1" applyAlignment="1">
      <alignment vertical="top"/>
    </xf>
    <xf numFmtId="1" fontId="706" fillId="0" borderId="0" xfId="6031" applyNumberFormat="1" applyFont="1" applyBorder="1" applyAlignment="1">
      <alignment vertical="top"/>
    </xf>
    <xf numFmtId="1" fontId="706" fillId="0" borderId="0" xfId="6031" applyNumberFormat="1" applyFont="1" applyFill="1" applyBorder="1" applyAlignment="1">
      <alignment vertical="top"/>
    </xf>
    <xf numFmtId="165" fontId="707" fillId="2" borderId="0" xfId="6031" applyNumberFormat="1" applyFont="1" applyFill="1"/>
    <xf numFmtId="1" fontId="707" fillId="2" borderId="0" xfId="6031" applyNumberFormat="1" applyFont="1" applyFill="1" applyBorder="1" applyAlignment="1">
      <alignment vertical="top"/>
    </xf>
    <xf numFmtId="1" fontId="709" fillId="2" borderId="0" xfId="6031" applyNumberFormat="1" applyFont="1" applyFill="1" applyBorder="1" applyAlignment="1">
      <alignment vertical="top"/>
    </xf>
    <xf numFmtId="10" fontId="633" fillId="16" borderId="1" xfId="6032" applyNumberFormat="1" applyFont="1" applyFill="1" applyBorder="1"/>
    <xf numFmtId="1" fontId="633" fillId="16" borderId="1" xfId="6031" applyNumberFormat="1" applyFill="1" applyBorder="1"/>
    <xf numFmtId="0" fontId="633" fillId="15" borderId="1" xfId="6031" applyFill="1" applyBorder="1"/>
    <xf numFmtId="1" fontId="633" fillId="10" borderId="1" xfId="6031" applyNumberFormat="1" applyFill="1" applyBorder="1" applyAlignment="1">
      <alignment vertical="top"/>
    </xf>
    <xf numFmtId="1" fontId="706" fillId="10" borderId="1" xfId="6031" applyNumberFormat="1" applyFont="1" applyFill="1" applyBorder="1" applyAlignment="1">
      <alignment vertical="top"/>
    </xf>
    <xf numFmtId="0" fontId="633" fillId="10" borderId="1" xfId="6031" applyFill="1" applyBorder="1"/>
    <xf numFmtId="10" fontId="633" fillId="10" borderId="1" xfId="6032" applyNumberFormat="1" applyFont="1" applyFill="1" applyBorder="1"/>
    <xf numFmtId="1" fontId="633" fillId="10" borderId="1" xfId="6031" applyNumberFormat="1" applyFill="1" applyBorder="1"/>
    <xf numFmtId="164" fontId="706" fillId="10" borderId="0" xfId="6031" applyNumberFormat="1" applyFont="1" applyFill="1"/>
    <xf numFmtId="165" fontId="706" fillId="10" borderId="0" xfId="6031" applyNumberFormat="1" applyFont="1" applyFill="1"/>
    <xf numFmtId="0" fontId="710" fillId="16" borderId="1" xfId="6031" applyFont="1" applyFill="1" applyBorder="1" applyAlignment="1">
      <alignment wrapText="1"/>
    </xf>
    <xf numFmtId="0" fontId="706" fillId="14" borderId="1" xfId="6031" applyFont="1" applyFill="1" applyBorder="1"/>
    <xf numFmtId="0" fontId="706" fillId="14" borderId="1" xfId="6031" applyNumberFormat="1" applyFont="1" applyFill="1" applyBorder="1" applyAlignment="1">
      <alignment vertical="top"/>
    </xf>
    <xf numFmtId="10" fontId="706" fillId="14" borderId="1" xfId="6031" applyNumberFormat="1" applyFont="1" applyFill="1" applyBorder="1" applyAlignment="1">
      <alignment vertical="top"/>
    </xf>
    <xf numFmtId="1" fontId="708" fillId="14" borderId="0" xfId="6031" applyNumberFormat="1" applyFont="1" applyFill="1" applyBorder="1" applyAlignment="1">
      <alignment vertical="top"/>
    </xf>
    <xf numFmtId="164" fontId="706" fillId="0" borderId="0" xfId="6033" applyNumberFormat="1" applyFont="1"/>
    <xf numFmtId="165" fontId="706" fillId="0" borderId="0" xfId="6033" applyNumberFormat="1" applyFont="1"/>
    <xf numFmtId="1" fontId="632" fillId="16" borderId="1" xfId="6033" applyNumberFormat="1" applyFill="1" applyBorder="1" applyAlignment="1">
      <alignment vertical="top"/>
    </xf>
    <xf numFmtId="0" fontId="632" fillId="16" borderId="1" xfId="6033" applyFill="1" applyBorder="1"/>
    <xf numFmtId="1" fontId="632" fillId="11" borderId="1" xfId="6033" applyNumberFormat="1" applyFill="1" applyBorder="1" applyAlignment="1">
      <alignment vertical="top"/>
    </xf>
    <xf numFmtId="1" fontId="632" fillId="12" borderId="1" xfId="6033" applyNumberFormat="1" applyFill="1" applyBorder="1" applyAlignment="1">
      <alignment vertical="top"/>
    </xf>
    <xf numFmtId="1" fontId="632" fillId="13" borderId="1" xfId="6033" applyNumberFormat="1" applyFill="1" applyBorder="1" applyAlignment="1">
      <alignment vertical="top"/>
    </xf>
    <xf numFmtId="1" fontId="706" fillId="0" borderId="1" xfId="6033" applyNumberFormat="1" applyFont="1" applyBorder="1" applyAlignment="1">
      <alignment vertical="top"/>
    </xf>
    <xf numFmtId="1" fontId="706" fillId="0" borderId="1" xfId="6033" applyNumberFormat="1" applyFont="1" applyFill="1" applyBorder="1" applyAlignment="1">
      <alignment vertical="top"/>
    </xf>
    <xf numFmtId="1" fontId="706" fillId="0" borderId="0" xfId="6033" applyNumberFormat="1" applyFont="1" applyBorder="1" applyAlignment="1">
      <alignment vertical="top"/>
    </xf>
    <xf numFmtId="1" fontId="706" fillId="0" borderId="0" xfId="6033" applyNumberFormat="1" applyFont="1" applyFill="1" applyBorder="1" applyAlignment="1">
      <alignment vertical="top"/>
    </xf>
    <xf numFmtId="165" fontId="707" fillId="2" borderId="0" xfId="6033" applyNumberFormat="1" applyFont="1" applyFill="1"/>
    <xf numFmtId="1" fontId="707" fillId="2" borderId="0" xfId="6033" applyNumberFormat="1" applyFont="1" applyFill="1" applyBorder="1" applyAlignment="1">
      <alignment vertical="top"/>
    </xf>
    <xf numFmtId="1" fontId="709" fillId="2" borderId="0" xfId="6033" applyNumberFormat="1" applyFont="1" applyFill="1" applyBorder="1" applyAlignment="1">
      <alignment vertical="top"/>
    </xf>
    <xf numFmtId="10" fontId="632" fillId="16" borderId="1" xfId="6034" applyNumberFormat="1" applyFont="1" applyFill="1" applyBorder="1"/>
    <xf numFmtId="1" fontId="632" fillId="16" borderId="1" xfId="6033" applyNumberFormat="1" applyFill="1" applyBorder="1"/>
    <xf numFmtId="0" fontId="632" fillId="15" borderId="1" xfId="6033" applyFill="1" applyBorder="1"/>
    <xf numFmtId="0" fontId="710" fillId="16" borderId="1" xfId="6033" applyFont="1" applyFill="1" applyBorder="1" applyAlignment="1">
      <alignment wrapText="1"/>
    </xf>
    <xf numFmtId="0" fontId="706" fillId="14" borderId="1" xfId="6033" applyFont="1" applyFill="1" applyBorder="1"/>
    <xf numFmtId="10" fontId="706" fillId="14" borderId="1" xfId="6033" applyNumberFormat="1" applyFont="1" applyFill="1" applyBorder="1" applyAlignment="1">
      <alignment vertical="top"/>
    </xf>
    <xf numFmtId="164" fontId="706" fillId="0" borderId="0" xfId="6035" applyNumberFormat="1" applyFont="1"/>
    <xf numFmtId="165" fontId="706" fillId="0" borderId="0" xfId="6035" applyNumberFormat="1" applyFont="1"/>
    <xf numFmtId="1" fontId="631" fillId="16" borderId="1" xfId="6035" applyNumberFormat="1" applyFill="1" applyBorder="1" applyAlignment="1">
      <alignment vertical="top"/>
    </xf>
    <xf numFmtId="0" fontId="631" fillId="16" borderId="1" xfId="6035" applyFill="1" applyBorder="1"/>
    <xf numFmtId="1" fontId="631" fillId="11" borderId="1" xfId="6035" applyNumberFormat="1" applyFill="1" applyBorder="1" applyAlignment="1">
      <alignment vertical="top"/>
    </xf>
    <xf numFmtId="1" fontId="631" fillId="12" borderId="1" xfId="6035" applyNumberFormat="1" applyFill="1" applyBorder="1" applyAlignment="1">
      <alignment vertical="top"/>
    </xf>
    <xf numFmtId="1" fontId="631" fillId="13" borderId="1" xfId="6035" applyNumberFormat="1" applyFill="1" applyBorder="1" applyAlignment="1">
      <alignment vertical="top"/>
    </xf>
    <xf numFmtId="1" fontId="706" fillId="0" borderId="1" xfId="6035" applyNumberFormat="1" applyFont="1" applyBorder="1" applyAlignment="1">
      <alignment vertical="top"/>
    </xf>
    <xf numFmtId="1" fontId="706" fillId="0" borderId="1" xfId="6035" applyNumberFormat="1" applyFont="1" applyFill="1" applyBorder="1" applyAlignment="1">
      <alignment vertical="top"/>
    </xf>
    <xf numFmtId="1" fontId="706" fillId="0" borderId="0" xfId="6035" applyNumberFormat="1" applyFont="1" applyBorder="1" applyAlignment="1">
      <alignment vertical="top"/>
    </xf>
    <xf numFmtId="1" fontId="706" fillId="0" borderId="0" xfId="6035" applyNumberFormat="1" applyFont="1" applyFill="1" applyBorder="1" applyAlignment="1">
      <alignment vertical="top"/>
    </xf>
    <xf numFmtId="165" fontId="707" fillId="2" borderId="0" xfId="6035" applyNumberFormat="1" applyFont="1" applyFill="1"/>
    <xf numFmtId="1" fontId="707" fillId="2" borderId="0" xfId="6035" applyNumberFormat="1" applyFont="1" applyFill="1" applyBorder="1" applyAlignment="1">
      <alignment vertical="top"/>
    </xf>
    <xf numFmtId="1" fontId="709" fillId="2" borderId="0" xfId="6035" applyNumberFormat="1" applyFont="1" applyFill="1" applyBorder="1" applyAlignment="1">
      <alignment vertical="top"/>
    </xf>
    <xf numFmtId="10" fontId="631" fillId="16" borderId="1" xfId="6036" applyNumberFormat="1" applyFont="1" applyFill="1" applyBorder="1"/>
    <xf numFmtId="1" fontId="631" fillId="16" borderId="1" xfId="6035" applyNumberFormat="1" applyFill="1" applyBorder="1"/>
    <xf numFmtId="0" fontId="631" fillId="15" borderId="1" xfId="6035" applyFill="1" applyBorder="1"/>
    <xf numFmtId="0" fontId="710" fillId="16" borderId="1" xfId="6035" applyFont="1" applyFill="1" applyBorder="1" applyAlignment="1">
      <alignment wrapText="1"/>
    </xf>
    <xf numFmtId="0" fontId="706" fillId="14" borderId="1" xfId="6035" applyFont="1" applyFill="1" applyBorder="1"/>
    <xf numFmtId="10" fontId="706" fillId="14" borderId="1" xfId="6035" applyNumberFormat="1" applyFont="1" applyFill="1" applyBorder="1" applyAlignment="1">
      <alignment vertical="top"/>
    </xf>
    <xf numFmtId="0" fontId="630" fillId="13" borderId="1" xfId="2" applyFont="1" applyFill="1" applyBorder="1" applyAlignment="1">
      <alignment vertical="top"/>
    </xf>
    <xf numFmtId="0" fontId="630" fillId="13" borderId="1" xfId="12" applyFont="1" applyFill="1" applyBorder="1" applyAlignment="1">
      <alignment vertical="top"/>
    </xf>
    <xf numFmtId="164" fontId="706" fillId="0" borderId="0" xfId="6037" applyNumberFormat="1" applyFont="1"/>
    <xf numFmtId="165" fontId="706" fillId="0" borderId="0" xfId="6037" applyNumberFormat="1" applyFont="1"/>
    <xf numFmtId="1" fontId="630" fillId="16" borderId="1" xfId="6037" applyNumberFormat="1" applyFill="1" applyBorder="1" applyAlignment="1">
      <alignment vertical="top"/>
    </xf>
    <xf numFmtId="0" fontId="630" fillId="16" borderId="1" xfId="6037" applyFill="1" applyBorder="1"/>
    <xf numFmtId="1" fontId="630" fillId="11" borderId="1" xfId="6037" applyNumberFormat="1" applyFill="1" applyBorder="1" applyAlignment="1">
      <alignment vertical="top"/>
    </xf>
    <xf numFmtId="1" fontId="630" fillId="12" borderId="1" xfId="6037" applyNumberFormat="1" applyFill="1" applyBorder="1" applyAlignment="1">
      <alignment vertical="top"/>
    </xf>
    <xf numFmtId="1" fontId="630" fillId="13" borderId="1" xfId="6037" applyNumberFormat="1" applyFill="1" applyBorder="1" applyAlignment="1">
      <alignment vertical="top"/>
    </xf>
    <xf numFmtId="1" fontId="706" fillId="0" borderId="1" xfId="6037" applyNumberFormat="1" applyFont="1" applyBorder="1" applyAlignment="1">
      <alignment vertical="top"/>
    </xf>
    <xf numFmtId="1" fontId="706" fillId="0" borderId="1" xfId="6037" applyNumberFormat="1" applyFont="1" applyFill="1" applyBorder="1" applyAlignment="1">
      <alignment vertical="top"/>
    </xf>
    <xf numFmtId="1" fontId="706" fillId="0" borderId="0" xfId="6037" applyNumberFormat="1" applyFont="1" applyBorder="1" applyAlignment="1">
      <alignment vertical="top"/>
    </xf>
    <xf numFmtId="1" fontId="706" fillId="0" borderId="0" xfId="6037" applyNumberFormat="1" applyFont="1" applyFill="1" applyBorder="1" applyAlignment="1">
      <alignment vertical="top"/>
    </xf>
    <xf numFmtId="165" fontId="707" fillId="2" borderId="0" xfId="6037" applyNumberFormat="1" applyFont="1" applyFill="1"/>
    <xf numFmtId="1" fontId="707" fillId="2" borderId="0" xfId="6037" applyNumberFormat="1" applyFont="1" applyFill="1" applyBorder="1" applyAlignment="1">
      <alignment vertical="top"/>
    </xf>
    <xf numFmtId="1" fontId="709" fillId="2" borderId="0" xfId="6037" applyNumberFormat="1" applyFont="1" applyFill="1" applyBorder="1" applyAlignment="1">
      <alignment vertical="top"/>
    </xf>
    <xf numFmtId="10" fontId="630" fillId="16" borderId="1" xfId="6038" applyNumberFormat="1" applyFont="1" applyFill="1" applyBorder="1"/>
    <xf numFmtId="1" fontId="630" fillId="16" borderId="1" xfId="6037" applyNumberFormat="1" applyFill="1" applyBorder="1"/>
    <xf numFmtId="0" fontId="630" fillId="15" borderId="1" xfId="6037" applyFill="1" applyBorder="1"/>
    <xf numFmtId="0" fontId="710" fillId="16" borderId="1" xfId="6037" applyFont="1" applyFill="1" applyBorder="1" applyAlignment="1">
      <alignment wrapText="1"/>
    </xf>
    <xf numFmtId="0" fontId="706" fillId="14" borderId="1" xfId="6037" applyFont="1" applyFill="1" applyBorder="1"/>
    <xf numFmtId="10" fontId="706" fillId="14" borderId="1" xfId="6037" applyNumberFormat="1" applyFont="1" applyFill="1" applyBorder="1" applyAlignment="1">
      <alignment vertical="top"/>
    </xf>
    <xf numFmtId="164" fontId="706" fillId="0" borderId="0" xfId="6039" applyNumberFormat="1" applyFont="1"/>
    <xf numFmtId="165" fontId="706" fillId="0" borderId="0" xfId="6039" applyNumberFormat="1" applyFont="1"/>
    <xf numFmtId="1" fontId="629" fillId="16" borderId="1" xfId="6039" applyNumberFormat="1" applyFill="1" applyBorder="1" applyAlignment="1">
      <alignment vertical="top"/>
    </xf>
    <xf numFmtId="0" fontId="629" fillId="16" borderId="1" xfId="6039" applyFill="1" applyBorder="1"/>
    <xf numFmtId="1" fontId="629" fillId="11" borderId="1" xfId="6039" applyNumberFormat="1" applyFill="1" applyBorder="1" applyAlignment="1">
      <alignment vertical="top"/>
    </xf>
    <xf numFmtId="1" fontId="629" fillId="12" borderId="1" xfId="6039" applyNumberFormat="1" applyFill="1" applyBorder="1" applyAlignment="1">
      <alignment vertical="top"/>
    </xf>
    <xf numFmtId="1" fontId="629" fillId="13" borderId="1" xfId="6039" applyNumberFormat="1" applyFill="1" applyBorder="1" applyAlignment="1">
      <alignment vertical="top"/>
    </xf>
    <xf numFmtId="1" fontId="706" fillId="0" borderId="1" xfId="6039" applyNumberFormat="1" applyFont="1" applyBorder="1" applyAlignment="1">
      <alignment vertical="top"/>
    </xf>
    <xf numFmtId="1" fontId="706" fillId="0" borderId="1" xfId="6039" applyNumberFormat="1" applyFont="1" applyFill="1" applyBorder="1" applyAlignment="1">
      <alignment vertical="top"/>
    </xf>
    <xf numFmtId="1" fontId="706" fillId="0" borderId="0" xfId="6039" applyNumberFormat="1" applyFont="1" applyBorder="1" applyAlignment="1">
      <alignment vertical="top"/>
    </xf>
    <xf numFmtId="1" fontId="706" fillId="0" borderId="0" xfId="6039" applyNumberFormat="1" applyFont="1" applyFill="1" applyBorder="1" applyAlignment="1">
      <alignment vertical="top"/>
    </xf>
    <xf numFmtId="165" fontId="707" fillId="2" borderId="0" xfId="6039" applyNumberFormat="1" applyFont="1" applyFill="1"/>
    <xf numFmtId="1" fontId="707" fillId="2" borderId="0" xfId="6039" applyNumberFormat="1" applyFont="1" applyFill="1" applyBorder="1" applyAlignment="1">
      <alignment vertical="top"/>
    </xf>
    <xf numFmtId="1" fontId="709" fillId="2" borderId="0" xfId="6039" applyNumberFormat="1" applyFont="1" applyFill="1" applyBorder="1" applyAlignment="1">
      <alignment vertical="top"/>
    </xf>
    <xf numFmtId="10" fontId="629" fillId="16" borderId="1" xfId="6040" applyNumberFormat="1" applyFont="1" applyFill="1" applyBorder="1"/>
    <xf numFmtId="1" fontId="629" fillId="16" borderId="1" xfId="6039" applyNumberFormat="1" applyFill="1" applyBorder="1"/>
    <xf numFmtId="0" fontId="629" fillId="15" borderId="1" xfId="6039" applyFill="1" applyBorder="1"/>
    <xf numFmtId="0" fontId="710" fillId="16" borderId="1" xfId="6039" applyFont="1" applyFill="1" applyBorder="1" applyAlignment="1">
      <alignment wrapText="1"/>
    </xf>
    <xf numFmtId="0" fontId="706" fillId="14" borderId="1" xfId="6039" applyFont="1" applyFill="1" applyBorder="1"/>
    <xf numFmtId="10" fontId="706" fillId="14" borderId="1" xfId="6039" applyNumberFormat="1" applyFont="1" applyFill="1" applyBorder="1" applyAlignment="1">
      <alignment vertical="top"/>
    </xf>
    <xf numFmtId="14" fontId="628" fillId="0" borderId="3" xfId="0" applyNumberFormat="1" applyFont="1" applyBorder="1" applyAlignment="1">
      <alignment horizontal="center"/>
    </xf>
    <xf numFmtId="0" fontId="628" fillId="0" borderId="0" xfId="0" applyFont="1"/>
    <xf numFmtId="167" fontId="727" fillId="0" borderId="16" xfId="0" applyNumberFormat="1" applyFont="1" applyFill="1" applyBorder="1"/>
    <xf numFmtId="0" fontId="711" fillId="11" borderId="0" xfId="0" applyFont="1" applyFill="1"/>
    <xf numFmtId="0" fontId="628" fillId="0" borderId="1" xfId="0" applyFont="1" applyBorder="1" applyAlignment="1">
      <alignment horizontal="center"/>
    </xf>
    <xf numFmtId="0" fontId="628" fillId="0" borderId="0" xfId="0" applyFont="1" applyAlignment="1">
      <alignment horizontal="center"/>
    </xf>
    <xf numFmtId="1" fontId="628" fillId="4" borderId="3" xfId="0" applyNumberFormat="1" applyFont="1" applyFill="1" applyBorder="1" applyAlignment="1">
      <alignment horizontal="center"/>
    </xf>
    <xf numFmtId="1" fontId="628" fillId="0" borderId="3" xfId="0" applyNumberFormat="1" applyFont="1" applyBorder="1" applyAlignment="1">
      <alignment horizontal="center"/>
    </xf>
    <xf numFmtId="0" fontId="705" fillId="0" borderId="0" xfId="0" applyFont="1" applyFill="1"/>
    <xf numFmtId="0" fontId="711" fillId="0" borderId="0" xfId="0" applyFont="1" applyFill="1"/>
    <xf numFmtId="164" fontId="706" fillId="10" borderId="0" xfId="6041" applyNumberFormat="1" applyFont="1" applyFill="1"/>
    <xf numFmtId="164" fontId="706" fillId="0" borderId="0" xfId="6041" applyNumberFormat="1" applyFont="1"/>
    <xf numFmtId="164" fontId="706" fillId="0" borderId="0" xfId="6042" applyNumberFormat="1" applyFont="1"/>
    <xf numFmtId="164" fontId="706" fillId="0" borderId="0" xfId="6043" applyNumberFormat="1" applyFont="1"/>
    <xf numFmtId="164" fontId="706" fillId="0" borderId="0" xfId="6044" applyNumberFormat="1" applyFont="1"/>
    <xf numFmtId="165" fontId="706" fillId="10" borderId="0" xfId="6041" applyNumberFormat="1" applyFont="1" applyFill="1"/>
    <xf numFmtId="165" fontId="706" fillId="0" borderId="0" xfId="6041" applyNumberFormat="1" applyFont="1"/>
    <xf numFmtId="165" fontId="706" fillId="0" borderId="0" xfId="6042" applyNumberFormat="1" applyFont="1"/>
    <xf numFmtId="165" fontId="706" fillId="0" borderId="0" xfId="6043" applyNumberFormat="1" applyFont="1"/>
    <xf numFmtId="165" fontId="706" fillId="0" borderId="0" xfId="6044" applyNumberFormat="1" applyFont="1"/>
    <xf numFmtId="165" fontId="707" fillId="2" borderId="0" xfId="6041" applyNumberFormat="1" applyFont="1" applyFill="1"/>
    <xf numFmtId="165" fontId="707" fillId="2" borderId="0" xfId="6042" applyNumberFormat="1" applyFont="1" applyFill="1"/>
    <xf numFmtId="165" fontId="707" fillId="2" borderId="0" xfId="6043" applyNumberFormat="1" applyFont="1" applyFill="1"/>
    <xf numFmtId="165" fontId="707" fillId="2" borderId="0" xfId="6044" applyNumberFormat="1" applyFont="1" applyFill="1"/>
    <xf numFmtId="1" fontId="627" fillId="10" borderId="1" xfId="6041" applyNumberFormat="1" applyFill="1" applyBorder="1" applyAlignment="1">
      <alignment vertical="top"/>
    </xf>
    <xf numFmtId="1" fontId="627" fillId="11" borderId="1" xfId="6041" applyNumberFormat="1" applyFill="1" applyBorder="1" applyAlignment="1">
      <alignment vertical="top"/>
    </xf>
    <xf numFmtId="1" fontId="627" fillId="11" borderId="1" xfId="6042" applyNumberFormat="1" applyFill="1" applyBorder="1" applyAlignment="1">
      <alignment vertical="top"/>
    </xf>
    <xf numFmtId="1" fontId="627" fillId="11" borderId="1" xfId="6043" applyNumberFormat="1" applyFill="1" applyBorder="1" applyAlignment="1">
      <alignment vertical="top"/>
    </xf>
    <xf numFmtId="1" fontId="627" fillId="11" borderId="1" xfId="6044" applyNumberFormat="1" applyFill="1" applyBorder="1" applyAlignment="1">
      <alignment vertical="top"/>
    </xf>
    <xf numFmtId="1" fontId="627" fillId="12" borderId="1" xfId="6041" applyNumberFormat="1" applyFill="1" applyBorder="1" applyAlignment="1">
      <alignment vertical="top"/>
    </xf>
    <xf numFmtId="1" fontId="627" fillId="12" borderId="1" xfId="6042" applyNumberFormat="1" applyFill="1" applyBorder="1" applyAlignment="1">
      <alignment vertical="top"/>
    </xf>
    <xf numFmtId="1" fontId="627" fillId="12" borderId="1" xfId="6043" applyNumberFormat="1" applyFill="1" applyBorder="1" applyAlignment="1">
      <alignment vertical="top"/>
    </xf>
    <xf numFmtId="1" fontId="627" fillId="12" borderId="1" xfId="6044" applyNumberFormat="1" applyFill="1" applyBorder="1" applyAlignment="1">
      <alignment vertical="top"/>
    </xf>
    <xf numFmtId="1" fontId="627" fillId="13" borderId="1" xfId="6041" applyNumberFormat="1" applyFill="1" applyBorder="1" applyAlignment="1">
      <alignment vertical="top"/>
    </xf>
    <xf numFmtId="1" fontId="627" fillId="13" borderId="1" xfId="6042" applyNumberFormat="1" applyFill="1" applyBorder="1" applyAlignment="1">
      <alignment vertical="top"/>
    </xf>
    <xf numFmtId="1" fontId="627" fillId="13" borderId="1" xfId="6043" applyNumberFormat="1" applyFill="1" applyBorder="1" applyAlignment="1">
      <alignment vertical="top"/>
    </xf>
    <xf numFmtId="1" fontId="627" fillId="13" borderId="1" xfId="6044" applyNumberFormat="1" applyFill="1" applyBorder="1" applyAlignment="1">
      <alignment vertical="top"/>
    </xf>
    <xf numFmtId="1" fontId="706" fillId="10" borderId="1" xfId="6041" applyNumberFormat="1" applyFont="1" applyFill="1" applyBorder="1" applyAlignment="1">
      <alignment vertical="top"/>
    </xf>
    <xf numFmtId="1" fontId="706" fillId="0" borderId="1" xfId="6041" applyNumberFormat="1" applyFont="1" applyBorder="1" applyAlignment="1">
      <alignment vertical="top"/>
    </xf>
    <xf numFmtId="1" fontId="706" fillId="0" borderId="1" xfId="6042" applyNumberFormat="1" applyFont="1" applyBorder="1" applyAlignment="1">
      <alignment vertical="top"/>
    </xf>
    <xf numFmtId="1" fontId="706" fillId="0" borderId="1" xfId="6043" applyNumberFormat="1" applyFont="1" applyBorder="1" applyAlignment="1">
      <alignment vertical="top"/>
    </xf>
    <xf numFmtId="1" fontId="706" fillId="0" borderId="1" xfId="6044" applyNumberFormat="1" applyFont="1" applyBorder="1" applyAlignment="1">
      <alignment vertical="top"/>
    </xf>
    <xf numFmtId="1" fontId="706" fillId="0" borderId="0" xfId="6041" applyNumberFormat="1" applyFont="1" applyBorder="1" applyAlignment="1">
      <alignment vertical="top"/>
    </xf>
    <xf numFmtId="1" fontId="706" fillId="0" borderId="0" xfId="6042" applyNumberFormat="1" applyFont="1" applyBorder="1" applyAlignment="1">
      <alignment vertical="top"/>
    </xf>
    <xf numFmtId="1" fontId="706" fillId="0" borderId="0" xfId="6043" applyNumberFormat="1" applyFont="1" applyBorder="1" applyAlignment="1">
      <alignment vertical="top"/>
    </xf>
    <xf numFmtId="1" fontId="706" fillId="0" borderId="0" xfId="6044" applyNumberFormat="1" applyFont="1" applyBorder="1" applyAlignment="1">
      <alignment vertical="top"/>
    </xf>
    <xf numFmtId="1" fontId="707" fillId="2" borderId="0" xfId="6041" applyNumberFormat="1" applyFont="1" applyFill="1" applyBorder="1" applyAlignment="1">
      <alignment vertical="top"/>
    </xf>
    <xf numFmtId="1" fontId="707" fillId="2" borderId="0" xfId="6042" applyNumberFormat="1" applyFont="1" applyFill="1" applyBorder="1" applyAlignment="1">
      <alignment vertical="top"/>
    </xf>
    <xf numFmtId="1" fontId="707" fillId="2" borderId="0" xfId="6043" applyNumberFormat="1" applyFont="1" applyFill="1" applyBorder="1" applyAlignment="1">
      <alignment vertical="top"/>
    </xf>
    <xf numFmtId="1" fontId="707" fillId="2" borderId="0" xfId="6044" applyNumberFormat="1" applyFont="1" applyFill="1" applyBorder="1" applyAlignment="1">
      <alignment vertical="top"/>
    </xf>
    <xf numFmtId="0" fontId="706" fillId="14" borderId="1" xfId="6041" applyFont="1" applyFill="1" applyBorder="1"/>
    <xf numFmtId="0" fontId="706" fillId="14" borderId="1" xfId="6042" applyFont="1" applyFill="1" applyBorder="1"/>
    <xf numFmtId="0" fontId="706" fillId="14" borderId="1" xfId="6043" applyFont="1" applyFill="1" applyBorder="1"/>
    <xf numFmtId="0" fontId="706" fillId="14" borderId="1" xfId="6044" applyFont="1" applyFill="1" applyBorder="1"/>
    <xf numFmtId="0" fontId="627" fillId="10" borderId="1" xfId="6041" applyFill="1" applyBorder="1"/>
    <xf numFmtId="1" fontId="627" fillId="16" borderId="1" xfId="6041" applyNumberFormat="1" applyFill="1" applyBorder="1" applyAlignment="1">
      <alignment vertical="top"/>
    </xf>
    <xf numFmtId="1" fontId="627" fillId="16" borderId="1" xfId="6042" applyNumberFormat="1" applyFill="1" applyBorder="1" applyAlignment="1">
      <alignment vertical="top"/>
    </xf>
    <xf numFmtId="1" fontId="627" fillId="16" borderId="1" xfId="6043" applyNumberFormat="1" applyFill="1" applyBorder="1" applyAlignment="1">
      <alignment vertical="top"/>
    </xf>
    <xf numFmtId="1" fontId="627" fillId="16" borderId="1" xfId="6044" applyNumberFormat="1" applyFill="1" applyBorder="1" applyAlignment="1">
      <alignment vertical="top"/>
    </xf>
    <xf numFmtId="0" fontId="627" fillId="15" borderId="1" xfId="6041" applyFill="1" applyBorder="1"/>
    <xf numFmtId="0" fontId="627" fillId="15" borderId="1" xfId="6042" applyFill="1" applyBorder="1"/>
    <xf numFmtId="0" fontId="627" fillId="15" borderId="1" xfId="6043" applyFill="1" applyBorder="1"/>
    <xf numFmtId="0" fontId="627" fillId="15" borderId="1" xfId="6044" applyFill="1" applyBorder="1"/>
    <xf numFmtId="1" fontId="706" fillId="0" borderId="1" xfId="6041" applyNumberFormat="1" applyFont="1" applyFill="1" applyBorder="1" applyAlignment="1">
      <alignment vertical="top"/>
    </xf>
    <xf numFmtId="1" fontId="706" fillId="0" borderId="1" xfId="6042" applyNumberFormat="1" applyFont="1" applyFill="1" applyBorder="1" applyAlignment="1">
      <alignment vertical="top"/>
    </xf>
    <xf numFmtId="1" fontId="706" fillId="0" borderId="1" xfId="6043" applyNumberFormat="1" applyFont="1" applyFill="1" applyBorder="1" applyAlignment="1">
      <alignment vertical="top"/>
    </xf>
    <xf numFmtId="1" fontId="706" fillId="0" borderId="1" xfId="6044" applyNumberFormat="1" applyFont="1" applyFill="1" applyBorder="1" applyAlignment="1">
      <alignment vertical="top"/>
    </xf>
    <xf numFmtId="1" fontId="706" fillId="0" borderId="0" xfId="6041" applyNumberFormat="1" applyFont="1" applyFill="1" applyBorder="1" applyAlignment="1">
      <alignment vertical="top"/>
    </xf>
    <xf numFmtId="1" fontId="706" fillId="0" borderId="0" xfId="6042" applyNumberFormat="1" applyFont="1" applyFill="1" applyBorder="1" applyAlignment="1">
      <alignment vertical="top"/>
    </xf>
    <xf numFmtId="1" fontId="706" fillId="0" borderId="0" xfId="6043" applyNumberFormat="1" applyFont="1" applyFill="1" applyBorder="1" applyAlignment="1">
      <alignment vertical="top"/>
    </xf>
    <xf numFmtId="1" fontId="706" fillId="0" borderId="0" xfId="6044" applyNumberFormat="1" applyFont="1" applyFill="1" applyBorder="1" applyAlignment="1">
      <alignment vertical="top"/>
    </xf>
    <xf numFmtId="1" fontId="708" fillId="14" borderId="0" xfId="6041" applyNumberFormat="1" applyFont="1" applyFill="1" applyBorder="1" applyAlignment="1">
      <alignment vertical="top"/>
    </xf>
    <xf numFmtId="0" fontId="627" fillId="16" borderId="1" xfId="6041" applyFill="1" applyBorder="1"/>
    <xf numFmtId="0" fontId="627" fillId="16" borderId="1" xfId="6042" applyFill="1" applyBorder="1"/>
    <xf numFmtId="0" fontId="627" fillId="16" borderId="1" xfId="6043" applyFill="1" applyBorder="1"/>
    <xf numFmtId="0" fontId="627" fillId="16" borderId="1" xfId="6044" applyFill="1" applyBorder="1"/>
    <xf numFmtId="10" fontId="627" fillId="10" borderId="1" xfId="6045" applyNumberFormat="1" applyFont="1" applyFill="1" applyBorder="1"/>
    <xf numFmtId="10" fontId="627" fillId="16" borderId="1" xfId="6045" applyNumberFormat="1" applyFont="1" applyFill="1" applyBorder="1"/>
    <xf numFmtId="10" fontId="627" fillId="16" borderId="1" xfId="6046" applyNumberFormat="1" applyFont="1" applyFill="1" applyBorder="1"/>
    <xf numFmtId="10" fontId="627" fillId="16" borderId="1" xfId="6047" applyNumberFormat="1" applyFont="1" applyFill="1" applyBorder="1"/>
    <xf numFmtId="10" fontId="627" fillId="16" borderId="1" xfId="6048" applyNumberFormat="1" applyFont="1" applyFill="1" applyBorder="1"/>
    <xf numFmtId="1" fontId="627" fillId="10" borderId="1" xfId="6041" applyNumberFormat="1" applyFill="1" applyBorder="1"/>
    <xf numFmtId="1" fontId="627" fillId="16" borderId="1" xfId="6041" applyNumberFormat="1" applyFill="1" applyBorder="1"/>
    <xf numFmtId="1" fontId="627" fillId="16" borderId="1" xfId="6042" applyNumberFormat="1" applyFill="1" applyBorder="1"/>
    <xf numFmtId="1" fontId="627" fillId="16" borderId="1" xfId="6043" applyNumberFormat="1" applyFill="1" applyBorder="1"/>
    <xf numFmtId="1" fontId="627" fillId="16" borderId="1" xfId="6044" applyNumberFormat="1" applyFill="1" applyBorder="1"/>
    <xf numFmtId="0" fontId="706" fillId="14" borderId="1" xfId="6041" applyNumberFormat="1" applyFont="1" applyFill="1" applyBorder="1" applyAlignment="1">
      <alignment vertical="top"/>
    </xf>
    <xf numFmtId="10" fontId="706" fillId="14" borderId="1" xfId="6041" applyNumberFormat="1" applyFont="1" applyFill="1" applyBorder="1" applyAlignment="1">
      <alignment vertical="top"/>
    </xf>
    <xf numFmtId="10" fontId="706" fillId="14" borderId="1" xfId="6042" applyNumberFormat="1" applyFont="1" applyFill="1" applyBorder="1" applyAlignment="1">
      <alignment vertical="top"/>
    </xf>
    <xf numFmtId="10" fontId="706" fillId="14" borderId="1" xfId="6043" applyNumberFormat="1" applyFont="1" applyFill="1" applyBorder="1" applyAlignment="1">
      <alignment vertical="top"/>
    </xf>
    <xf numFmtId="10" fontId="706" fillId="14" borderId="1" xfId="6044" applyNumberFormat="1" applyFont="1" applyFill="1" applyBorder="1" applyAlignment="1">
      <alignment vertical="top"/>
    </xf>
    <xf numFmtId="1" fontId="709" fillId="2" borderId="0" xfId="6041" applyNumberFormat="1" applyFont="1" applyFill="1" applyBorder="1" applyAlignment="1">
      <alignment vertical="top"/>
    </xf>
    <xf numFmtId="1" fontId="709" fillId="2" borderId="0" xfId="6042" applyNumberFormat="1" applyFont="1" applyFill="1" applyBorder="1" applyAlignment="1">
      <alignment vertical="top"/>
    </xf>
    <xf numFmtId="1" fontId="709" fillId="2" borderId="0" xfId="6043" applyNumberFormat="1" applyFont="1" applyFill="1" applyBorder="1" applyAlignment="1">
      <alignment vertical="top"/>
    </xf>
    <xf numFmtId="1" fontId="709" fillId="2" borderId="0" xfId="6044" applyNumberFormat="1" applyFont="1" applyFill="1" applyBorder="1" applyAlignment="1">
      <alignment vertical="top"/>
    </xf>
    <xf numFmtId="0" fontId="710" fillId="16" borderId="1" xfId="6041" applyFont="1" applyFill="1" applyBorder="1" applyAlignment="1">
      <alignment wrapText="1"/>
    </xf>
    <xf numFmtId="0" fontId="710" fillId="16" borderId="1" xfId="6042" applyFont="1" applyFill="1" applyBorder="1" applyAlignment="1">
      <alignment wrapText="1"/>
    </xf>
    <xf numFmtId="0" fontId="710" fillId="16" borderId="1" xfId="6043" applyFont="1" applyFill="1" applyBorder="1" applyAlignment="1">
      <alignment wrapText="1"/>
    </xf>
    <xf numFmtId="0" fontId="710" fillId="16" borderId="1" xfId="6044" applyFont="1" applyFill="1" applyBorder="1" applyAlignment="1">
      <alignment wrapText="1"/>
    </xf>
    <xf numFmtId="0" fontId="628" fillId="4" borderId="3" xfId="0" applyFont="1" applyFill="1" applyBorder="1"/>
    <xf numFmtId="0" fontId="628" fillId="0" borderId="3" xfId="0" applyFont="1" applyBorder="1"/>
    <xf numFmtId="3" fontId="628" fillId="0" borderId="3" xfId="0" applyNumberFormat="1" applyFont="1" applyBorder="1"/>
    <xf numFmtId="0" fontId="628" fillId="0" borderId="1" xfId="0" applyFont="1" applyBorder="1"/>
    <xf numFmtId="0" fontId="628" fillId="10" borderId="1" xfId="0" applyFont="1" applyFill="1" applyBorder="1"/>
    <xf numFmtId="14" fontId="705" fillId="20" borderId="0" xfId="0" applyNumberFormat="1" applyFont="1" applyFill="1"/>
    <xf numFmtId="164" fontId="706" fillId="0" borderId="0" xfId="6049" applyNumberFormat="1" applyFont="1"/>
    <xf numFmtId="164" fontId="706" fillId="10" borderId="0" xfId="6049" applyNumberFormat="1" applyFont="1" applyFill="1"/>
    <xf numFmtId="165" fontId="706" fillId="0" borderId="0" xfId="6049" applyNumberFormat="1" applyFont="1"/>
    <xf numFmtId="165" fontId="706" fillId="10" borderId="0" xfId="6049" applyNumberFormat="1" applyFont="1" applyFill="1"/>
    <xf numFmtId="165" fontId="707" fillId="2" borderId="0" xfId="6049" applyNumberFormat="1" applyFont="1" applyFill="1"/>
    <xf numFmtId="1" fontId="626" fillId="11" borderId="1" xfId="6049" applyNumberFormat="1" applyFill="1" applyBorder="1" applyAlignment="1">
      <alignment vertical="top"/>
    </xf>
    <xf numFmtId="1" fontId="626" fillId="10" borderId="1" xfId="6049" applyNumberFormat="1" applyFill="1" applyBorder="1" applyAlignment="1">
      <alignment vertical="top"/>
    </xf>
    <xf numFmtId="1" fontId="626" fillId="12" borderId="1" xfId="6049" applyNumberFormat="1" applyFill="1" applyBorder="1" applyAlignment="1">
      <alignment vertical="top"/>
    </xf>
    <xf numFmtId="1" fontId="626" fillId="13" borderId="1" xfId="6049" applyNumberFormat="1" applyFill="1" applyBorder="1" applyAlignment="1">
      <alignment vertical="top"/>
    </xf>
    <xf numFmtId="1" fontId="706" fillId="0" borderId="1" xfId="6049" applyNumberFormat="1" applyFont="1" applyBorder="1" applyAlignment="1">
      <alignment vertical="top"/>
    </xf>
    <xf numFmtId="1" fontId="706" fillId="10" borderId="1" xfId="6049" applyNumberFormat="1" applyFont="1" applyFill="1" applyBorder="1" applyAlignment="1">
      <alignment vertical="top"/>
    </xf>
    <xf numFmtId="1" fontId="706" fillId="0" borderId="0" xfId="6049" applyNumberFormat="1" applyFont="1" applyBorder="1" applyAlignment="1">
      <alignment vertical="top"/>
    </xf>
    <xf numFmtId="1" fontId="707" fillId="2" borderId="0" xfId="6049" applyNumberFormat="1" applyFont="1" applyFill="1" applyBorder="1" applyAlignment="1">
      <alignment vertical="top"/>
    </xf>
    <xf numFmtId="0" fontId="706" fillId="14" borderId="1" xfId="6049" applyFont="1" applyFill="1" applyBorder="1"/>
    <xf numFmtId="1" fontId="626" fillId="16" borderId="1" xfId="6049" applyNumberFormat="1" applyFill="1" applyBorder="1" applyAlignment="1">
      <alignment vertical="top"/>
    </xf>
    <xf numFmtId="0" fontId="626" fillId="10" borderId="1" xfId="6049" applyFill="1" applyBorder="1"/>
    <xf numFmtId="0" fontId="626" fillId="15" borderId="1" xfId="6049" applyFill="1" applyBorder="1"/>
    <xf numFmtId="1" fontId="706" fillId="0" borderId="1" xfId="6049" applyNumberFormat="1" applyFont="1" applyFill="1" applyBorder="1" applyAlignment="1">
      <alignment vertical="top"/>
    </xf>
    <xf numFmtId="1" fontId="706" fillId="0" borderId="0" xfId="6049" applyNumberFormat="1" applyFont="1" applyFill="1" applyBorder="1" applyAlignment="1">
      <alignment vertical="top"/>
    </xf>
    <xf numFmtId="1" fontId="708" fillId="14" borderId="0" xfId="6049" applyNumberFormat="1" applyFont="1" applyFill="1" applyBorder="1" applyAlignment="1">
      <alignment vertical="top"/>
    </xf>
    <xf numFmtId="0" fontId="626" fillId="16" borderId="1" xfId="6049" applyFill="1" applyBorder="1"/>
    <xf numFmtId="10" fontId="626" fillId="16" borderId="1" xfId="6050" applyNumberFormat="1" applyFont="1" applyFill="1" applyBorder="1"/>
    <xf numFmtId="10" fontId="626" fillId="10" borderId="1" xfId="6050" applyNumberFormat="1" applyFont="1" applyFill="1" applyBorder="1"/>
    <xf numFmtId="1" fontId="626" fillId="16" borderId="1" xfId="6049" applyNumberFormat="1" applyFill="1" applyBorder="1"/>
    <xf numFmtId="1" fontId="626" fillId="10" borderId="1" xfId="6049" applyNumberFormat="1" applyFill="1" applyBorder="1"/>
    <xf numFmtId="10" fontId="706" fillId="14" borderId="1" xfId="6049" applyNumberFormat="1" applyFont="1" applyFill="1" applyBorder="1" applyAlignment="1">
      <alignment vertical="top"/>
    </xf>
    <xf numFmtId="0" fontId="706" fillId="14" borderId="1" xfId="6049" applyNumberFormat="1" applyFont="1" applyFill="1" applyBorder="1" applyAlignment="1">
      <alignment vertical="top"/>
    </xf>
    <xf numFmtId="1" fontId="709" fillId="2" borderId="0" xfId="6049" applyNumberFormat="1" applyFont="1" applyFill="1" applyBorder="1" applyAlignment="1">
      <alignment vertical="top"/>
    </xf>
    <xf numFmtId="0" fontId="710" fillId="16" borderId="1" xfId="6049" applyFont="1" applyFill="1" applyBorder="1" applyAlignment="1">
      <alignment wrapText="1"/>
    </xf>
    <xf numFmtId="0" fontId="721" fillId="22" borderId="0" xfId="0" applyFont="1" applyFill="1" applyBorder="1" applyAlignment="1">
      <alignment horizontal="right" vertical="center" wrapText="1" readingOrder="1"/>
    </xf>
    <xf numFmtId="0" fontId="721" fillId="0" borderId="0" xfId="0" applyFont="1" applyBorder="1" applyAlignment="1">
      <alignment horizontal="right" vertical="center" wrapText="1" readingOrder="1"/>
    </xf>
    <xf numFmtId="0" fontId="720" fillId="0" borderId="0" xfId="0" applyFont="1" applyBorder="1" applyAlignment="1">
      <alignment vertical="center" wrapText="1"/>
    </xf>
    <xf numFmtId="0" fontId="721" fillId="0" borderId="0" xfId="0" applyFont="1" applyFill="1" applyBorder="1" applyAlignment="1">
      <alignment horizontal="right" vertical="center" wrapText="1" readingOrder="1"/>
    </xf>
    <xf numFmtId="164" fontId="706" fillId="0" borderId="0" xfId="6051" applyNumberFormat="1" applyFont="1"/>
    <xf numFmtId="165" fontId="706" fillId="0" borderId="0" xfId="6051" applyNumberFormat="1" applyFont="1"/>
    <xf numFmtId="165" fontId="707" fillId="2" borderId="0" xfId="6051" applyNumberFormat="1" applyFont="1" applyFill="1"/>
    <xf numFmtId="1" fontId="625" fillId="11" borderId="1" xfId="6051" applyNumberFormat="1" applyFill="1" applyBorder="1" applyAlignment="1">
      <alignment vertical="top"/>
    </xf>
    <xf numFmtId="1" fontId="625" fillId="12" borderId="1" xfId="6051" applyNumberFormat="1" applyFill="1" applyBorder="1" applyAlignment="1">
      <alignment vertical="top"/>
    </xf>
    <xf numFmtId="1" fontId="625" fillId="13" borderId="1" xfId="6051" applyNumberFormat="1" applyFill="1" applyBorder="1" applyAlignment="1">
      <alignment vertical="top"/>
    </xf>
    <xf numFmtId="1" fontId="706" fillId="0" borderId="1" xfId="6051" applyNumberFormat="1" applyFont="1" applyBorder="1" applyAlignment="1">
      <alignment vertical="top"/>
    </xf>
    <xf numFmtId="1" fontId="706" fillId="0" borderId="0" xfId="6051" applyNumberFormat="1" applyFont="1" applyBorder="1" applyAlignment="1">
      <alignment vertical="top"/>
    </xf>
    <xf numFmtId="1" fontId="707" fillId="2" borderId="0" xfId="6051" applyNumberFormat="1" applyFont="1" applyFill="1" applyBorder="1" applyAlignment="1">
      <alignment vertical="top"/>
    </xf>
    <xf numFmtId="0" fontId="706" fillId="14" borderId="1" xfId="6051" applyFont="1" applyFill="1" applyBorder="1"/>
    <xf numFmtId="1" fontId="625" fillId="16" borderId="1" xfId="6051" applyNumberFormat="1" applyFill="1" applyBorder="1" applyAlignment="1">
      <alignment vertical="top"/>
    </xf>
    <xf numFmtId="0" fontId="625" fillId="15" borderId="1" xfId="6051" applyFill="1" applyBorder="1"/>
    <xf numFmtId="1" fontId="706" fillId="0" borderId="1" xfId="6051" applyNumberFormat="1" applyFont="1" applyFill="1" applyBorder="1" applyAlignment="1">
      <alignment vertical="top"/>
    </xf>
    <xf numFmtId="1" fontId="706" fillId="0" borderId="0" xfId="6051" applyNumberFormat="1" applyFont="1" applyFill="1" applyBorder="1" applyAlignment="1">
      <alignment vertical="top"/>
    </xf>
    <xf numFmtId="0" fontId="625" fillId="16" borderId="1" xfId="6051" applyFill="1" applyBorder="1"/>
    <xf numFmtId="10" fontId="625" fillId="16" borderId="1" xfId="6052" applyNumberFormat="1" applyFont="1" applyFill="1" applyBorder="1"/>
    <xf numFmtId="1" fontId="625" fillId="16" borderId="1" xfId="6051" applyNumberFormat="1" applyFill="1" applyBorder="1"/>
    <xf numFmtId="10" fontId="706" fillId="14" borderId="1" xfId="6051" applyNumberFormat="1" applyFont="1" applyFill="1" applyBorder="1" applyAlignment="1">
      <alignment vertical="top"/>
    </xf>
    <xf numFmtId="1" fontId="709" fillId="2" borderId="0" xfId="6051" applyNumberFormat="1" applyFont="1" applyFill="1" applyBorder="1" applyAlignment="1">
      <alignment vertical="top"/>
    </xf>
    <xf numFmtId="0" fontId="710" fillId="16" borderId="1" xfId="6051" applyFont="1" applyFill="1" applyBorder="1" applyAlignment="1">
      <alignment wrapText="1"/>
    </xf>
    <xf numFmtId="164" fontId="706" fillId="0" borderId="0" xfId="6053" applyNumberFormat="1" applyFont="1"/>
    <xf numFmtId="165" fontId="706" fillId="0" borderId="0" xfId="6053" applyNumberFormat="1" applyFont="1"/>
    <xf numFmtId="1" fontId="624" fillId="16" borderId="1" xfId="6053" applyNumberFormat="1" applyFill="1" applyBorder="1" applyAlignment="1">
      <alignment vertical="top"/>
    </xf>
    <xf numFmtId="0" fontId="624" fillId="16" borderId="1" xfId="6053" applyFill="1" applyBorder="1"/>
    <xf numFmtId="1" fontId="624" fillId="11" borderId="1" xfId="6053" applyNumberFormat="1" applyFill="1" applyBorder="1" applyAlignment="1">
      <alignment vertical="top"/>
    </xf>
    <xf numFmtId="1" fontId="624" fillId="12" borderId="1" xfId="6053" applyNumberFormat="1" applyFill="1" applyBorder="1" applyAlignment="1">
      <alignment vertical="top"/>
    </xf>
    <xf numFmtId="1" fontId="624" fillId="13" borderId="1" xfId="6053" applyNumberFormat="1" applyFill="1" applyBorder="1" applyAlignment="1">
      <alignment vertical="top"/>
    </xf>
    <xf numFmtId="1" fontId="706" fillId="0" borderId="1" xfId="6053" applyNumberFormat="1" applyFont="1" applyBorder="1" applyAlignment="1">
      <alignment vertical="top"/>
    </xf>
    <xf numFmtId="1" fontId="706" fillId="0" borderId="1" xfId="6053" applyNumberFormat="1" applyFont="1" applyFill="1" applyBorder="1" applyAlignment="1">
      <alignment vertical="top"/>
    </xf>
    <xf numFmtId="1" fontId="706" fillId="0" borderId="0" xfId="6053" applyNumberFormat="1" applyFont="1" applyBorder="1" applyAlignment="1">
      <alignment vertical="top"/>
    </xf>
    <xf numFmtId="1" fontId="706" fillId="0" borderId="0" xfId="6053" applyNumberFormat="1" applyFont="1" applyFill="1" applyBorder="1" applyAlignment="1">
      <alignment vertical="top"/>
    </xf>
    <xf numFmtId="165" fontId="707" fillId="2" borderId="0" xfId="6053" applyNumberFormat="1" applyFont="1" applyFill="1"/>
    <xf numFmtId="1" fontId="707" fillId="2" borderId="0" xfId="6053" applyNumberFormat="1" applyFont="1" applyFill="1" applyBorder="1" applyAlignment="1">
      <alignment vertical="top"/>
    </xf>
    <xf numFmtId="1" fontId="709" fillId="2" borderId="0" xfId="6053" applyNumberFormat="1" applyFont="1" applyFill="1" applyBorder="1" applyAlignment="1">
      <alignment vertical="top"/>
    </xf>
    <xf numFmtId="10" fontId="624" fillId="16" borderId="1" xfId="6054" applyNumberFormat="1" applyFont="1" applyFill="1" applyBorder="1"/>
    <xf numFmtId="1" fontId="624" fillId="16" borderId="1" xfId="6053" applyNumberFormat="1" applyFill="1" applyBorder="1"/>
    <xf numFmtId="0" fontId="624" fillId="15" borderId="1" xfId="6053" applyFill="1" applyBorder="1"/>
    <xf numFmtId="0" fontId="710" fillId="16" borderId="1" xfId="6053" applyFont="1" applyFill="1" applyBorder="1" applyAlignment="1">
      <alignment wrapText="1"/>
    </xf>
    <xf numFmtId="0" fontId="706" fillId="14" borderId="1" xfId="6053" applyFont="1" applyFill="1" applyBorder="1"/>
    <xf numFmtId="10" fontId="706" fillId="14" borderId="1" xfId="6053" applyNumberFormat="1" applyFont="1" applyFill="1" applyBorder="1" applyAlignment="1">
      <alignment vertical="top"/>
    </xf>
    <xf numFmtId="0" fontId="0" fillId="0" borderId="0" xfId="0"/>
    <xf numFmtId="0" fontId="714" fillId="6" borderId="0" xfId="0" applyFont="1" applyFill="1"/>
    <xf numFmtId="0" fontId="717" fillId="5" borderId="2" xfId="0" applyFont="1" applyFill="1" applyBorder="1" applyAlignment="1">
      <alignment horizontal="left" vertical="center" wrapText="1"/>
    </xf>
    <xf numFmtId="0" fontId="624" fillId="0" borderId="0" xfId="6053"/>
    <xf numFmtId="0" fontId="707" fillId="7" borderId="0" xfId="6053" applyFont="1" applyFill="1"/>
    <xf numFmtId="0" fontId="624" fillId="0" borderId="1" xfId="6053" applyBorder="1"/>
    <xf numFmtId="0" fontId="730" fillId="0" borderId="9" xfId="6053" applyFont="1" applyBorder="1" applyAlignment="1"/>
    <xf numFmtId="0" fontId="624" fillId="0" borderId="0" xfId="6053" applyBorder="1" applyAlignment="1">
      <alignment horizontal="right"/>
    </xf>
    <xf numFmtId="0" fontId="624" fillId="0" borderId="0" xfId="6053" applyBorder="1"/>
    <xf numFmtId="0" fontId="624" fillId="0" borderId="1" xfId="6053" applyFont="1" applyBorder="1"/>
    <xf numFmtId="0" fontId="624" fillId="0" borderId="0" xfId="6055"/>
    <xf numFmtId="0" fontId="707" fillId="7" borderId="0" xfId="6055" applyFont="1" applyFill="1"/>
    <xf numFmtId="0" fontId="709" fillId="7" borderId="0" xfId="6055" applyFont="1" applyFill="1"/>
    <xf numFmtId="0" fontId="624" fillId="0" borderId="1" xfId="6055" applyBorder="1"/>
    <xf numFmtId="9" fontId="624" fillId="0" borderId="0" xfId="6055" applyNumberFormat="1" applyAlignment="1">
      <alignment horizontal="center"/>
    </xf>
    <xf numFmtId="9" fontId="624" fillId="0" borderId="0" xfId="6055" applyNumberFormat="1" applyAlignment="1">
      <alignment horizontal="center" vertical="center"/>
    </xf>
    <xf numFmtId="164" fontId="706" fillId="0" borderId="0" xfId="6057" applyNumberFormat="1" applyFont="1"/>
    <xf numFmtId="165" fontId="706" fillId="0" borderId="0" xfId="6057" applyNumberFormat="1" applyFont="1"/>
    <xf numFmtId="1" fontId="623" fillId="16" borderId="1" xfId="6057" applyNumberFormat="1" applyFill="1" applyBorder="1" applyAlignment="1">
      <alignment vertical="top"/>
    </xf>
    <xf numFmtId="0" fontId="623" fillId="16" borderId="1" xfId="6057" applyFill="1" applyBorder="1"/>
    <xf numFmtId="1" fontId="623" fillId="11" borderId="1" xfId="6057" applyNumberFormat="1" applyFill="1" applyBorder="1" applyAlignment="1">
      <alignment vertical="top"/>
    </xf>
    <xf numFmtId="1" fontId="623" fillId="12" borderId="1" xfId="6057" applyNumberFormat="1" applyFill="1" applyBorder="1" applyAlignment="1">
      <alignment vertical="top"/>
    </xf>
    <xf numFmtId="1" fontId="623" fillId="13" borderId="1" xfId="6057" applyNumberFormat="1" applyFill="1" applyBorder="1" applyAlignment="1">
      <alignment vertical="top"/>
    </xf>
    <xf numFmtId="1" fontId="706" fillId="0" borderId="1" xfId="6057" applyNumberFormat="1" applyFont="1" applyBorder="1" applyAlignment="1">
      <alignment vertical="top"/>
    </xf>
    <xf numFmtId="1" fontId="706" fillId="0" borderId="1" xfId="6057" applyNumberFormat="1" applyFont="1" applyFill="1" applyBorder="1" applyAlignment="1">
      <alignment vertical="top"/>
    </xf>
    <xf numFmtId="1" fontId="706" fillId="0" borderId="0" xfId="6057" applyNumberFormat="1" applyFont="1" applyBorder="1" applyAlignment="1">
      <alignment vertical="top"/>
    </xf>
    <xf numFmtId="1" fontId="706" fillId="0" borderId="0" xfId="6057" applyNumberFormat="1" applyFont="1" applyFill="1" applyBorder="1" applyAlignment="1">
      <alignment vertical="top"/>
    </xf>
    <xf numFmtId="165" fontId="707" fillId="2" borderId="0" xfId="6057" applyNumberFormat="1" applyFont="1" applyFill="1"/>
    <xf numFmtId="1" fontId="707" fillId="2" borderId="0" xfId="6057" applyNumberFormat="1" applyFont="1" applyFill="1" applyBorder="1" applyAlignment="1">
      <alignment vertical="top"/>
    </xf>
    <xf numFmtId="1" fontId="709" fillId="2" borderId="0" xfId="6057" applyNumberFormat="1" applyFont="1" applyFill="1" applyBorder="1" applyAlignment="1">
      <alignment vertical="top"/>
    </xf>
    <xf numFmtId="10" fontId="623" fillId="16" borderId="1" xfId="6058" applyNumberFormat="1" applyFont="1" applyFill="1" applyBorder="1"/>
    <xf numFmtId="1" fontId="623" fillId="16" borderId="1" xfId="6057" applyNumberFormat="1" applyFill="1" applyBorder="1"/>
    <xf numFmtId="0" fontId="623" fillId="15" borderId="1" xfId="6057" applyFill="1" applyBorder="1"/>
    <xf numFmtId="0" fontId="710" fillId="16" borderId="1" xfId="6057" applyFont="1" applyFill="1" applyBorder="1" applyAlignment="1">
      <alignment wrapText="1"/>
    </xf>
    <xf numFmtId="0" fontId="706" fillId="14" borderId="1" xfId="6057" applyFont="1" applyFill="1" applyBorder="1"/>
    <xf numFmtId="10" fontId="706" fillId="14" borderId="1" xfId="6057" applyNumberFormat="1" applyFont="1" applyFill="1" applyBorder="1" applyAlignment="1">
      <alignment vertical="top"/>
    </xf>
    <xf numFmtId="164" fontId="706" fillId="0" borderId="0" xfId="6059" applyNumberFormat="1" applyFont="1"/>
    <xf numFmtId="165" fontId="706" fillId="0" borderId="0" xfId="6059" applyNumberFormat="1" applyFont="1"/>
    <xf numFmtId="1" fontId="622" fillId="16" borderId="1" xfId="6059" applyNumberFormat="1" applyFill="1" applyBorder="1" applyAlignment="1">
      <alignment vertical="top"/>
    </xf>
    <xf numFmtId="0" fontId="622" fillId="16" borderId="1" xfId="6059" applyFill="1" applyBorder="1"/>
    <xf numFmtId="1" fontId="622" fillId="11" borderId="1" xfId="6059" applyNumberFormat="1" applyFill="1" applyBorder="1" applyAlignment="1">
      <alignment vertical="top"/>
    </xf>
    <xf numFmtId="1" fontId="622" fillId="12" borderId="1" xfId="6059" applyNumberFormat="1" applyFill="1" applyBorder="1" applyAlignment="1">
      <alignment vertical="top"/>
    </xf>
    <xf numFmtId="1" fontId="622" fillId="13" borderId="1" xfId="6059" applyNumberFormat="1" applyFill="1" applyBorder="1" applyAlignment="1">
      <alignment vertical="top"/>
    </xf>
    <xf numFmtId="1" fontId="706" fillId="0" borderId="1" xfId="6059" applyNumberFormat="1" applyFont="1" applyBorder="1" applyAlignment="1">
      <alignment vertical="top"/>
    </xf>
    <xf numFmtId="1" fontId="706" fillId="0" borderId="1" xfId="6059" applyNumberFormat="1" applyFont="1" applyFill="1" applyBorder="1" applyAlignment="1">
      <alignment vertical="top"/>
    </xf>
    <xf numFmtId="1" fontId="706" fillId="0" borderId="0" xfId="6059" applyNumberFormat="1" applyFont="1" applyBorder="1" applyAlignment="1">
      <alignment vertical="top"/>
    </xf>
    <xf numFmtId="1" fontId="706" fillId="0" borderId="0" xfId="6059" applyNumberFormat="1" applyFont="1" applyFill="1" applyBorder="1" applyAlignment="1">
      <alignment vertical="top"/>
    </xf>
    <xf numFmtId="165" fontId="707" fillId="2" borderId="0" xfId="6059" applyNumberFormat="1" applyFont="1" applyFill="1"/>
    <xf numFmtId="1" fontId="707" fillId="2" borderId="0" xfId="6059" applyNumberFormat="1" applyFont="1" applyFill="1" applyBorder="1" applyAlignment="1">
      <alignment vertical="top"/>
    </xf>
    <xf numFmtId="1" fontId="709" fillId="2" borderId="0" xfId="6059" applyNumberFormat="1" applyFont="1" applyFill="1" applyBorder="1" applyAlignment="1">
      <alignment vertical="top"/>
    </xf>
    <xf numFmtId="10" fontId="622" fillId="16" borderId="1" xfId="6060" applyNumberFormat="1" applyFont="1" applyFill="1" applyBorder="1"/>
    <xf numFmtId="1" fontId="622" fillId="16" borderId="1" xfId="6059" applyNumberFormat="1" applyFill="1" applyBorder="1"/>
    <xf numFmtId="0" fontId="622" fillId="15" borderId="1" xfId="6059" applyFill="1" applyBorder="1"/>
    <xf numFmtId="0" fontId="710" fillId="16" borderId="1" xfId="6059" applyFont="1" applyFill="1" applyBorder="1" applyAlignment="1">
      <alignment wrapText="1"/>
    </xf>
    <xf numFmtId="0" fontId="706" fillId="14" borderId="1" xfId="6059" applyFont="1" applyFill="1" applyBorder="1"/>
    <xf numFmtId="10" fontId="706" fillId="14" borderId="1" xfId="6059" applyNumberFormat="1" applyFont="1" applyFill="1" applyBorder="1" applyAlignment="1">
      <alignment vertical="top"/>
    </xf>
    <xf numFmtId="164" fontId="706" fillId="0" borderId="0" xfId="6061" applyNumberFormat="1" applyFont="1"/>
    <xf numFmtId="165" fontId="706" fillId="0" borderId="0" xfId="6061" applyNumberFormat="1" applyFont="1"/>
    <xf numFmtId="1" fontId="621" fillId="16" borderId="1" xfId="6061" applyNumberFormat="1" applyFill="1" applyBorder="1" applyAlignment="1">
      <alignment vertical="top"/>
    </xf>
    <xf numFmtId="0" fontId="621" fillId="16" borderId="1" xfId="6061" applyFill="1" applyBorder="1"/>
    <xf numFmtId="1" fontId="621" fillId="11" borderId="1" xfId="6061" applyNumberFormat="1" applyFill="1" applyBorder="1" applyAlignment="1">
      <alignment vertical="top"/>
    </xf>
    <xf numFmtId="1" fontId="621" fillId="12" borderId="1" xfId="6061" applyNumberFormat="1" applyFill="1" applyBorder="1" applyAlignment="1">
      <alignment vertical="top"/>
    </xf>
    <xf numFmtId="1" fontId="621" fillId="13" borderId="1" xfId="6061" applyNumberFormat="1" applyFill="1" applyBorder="1" applyAlignment="1">
      <alignment vertical="top"/>
    </xf>
    <xf numFmtId="1" fontId="706" fillId="0" borderId="1" xfId="6061" applyNumberFormat="1" applyFont="1" applyBorder="1" applyAlignment="1">
      <alignment vertical="top"/>
    </xf>
    <xf numFmtId="1" fontId="706" fillId="0" borderId="1" xfId="6061" applyNumberFormat="1" applyFont="1" applyFill="1" applyBorder="1" applyAlignment="1">
      <alignment vertical="top"/>
    </xf>
    <xf numFmtId="1" fontId="706" fillId="0" borderId="0" xfId="6061" applyNumberFormat="1" applyFont="1" applyBorder="1" applyAlignment="1">
      <alignment vertical="top"/>
    </xf>
    <xf numFmtId="1" fontId="706" fillId="0" borderId="0" xfId="6061" applyNumberFormat="1" applyFont="1" applyFill="1" applyBorder="1" applyAlignment="1">
      <alignment vertical="top"/>
    </xf>
    <xf numFmtId="165" fontId="707" fillId="2" borderId="0" xfId="6061" applyNumberFormat="1" applyFont="1" applyFill="1"/>
    <xf numFmtId="1" fontId="707" fillId="2" borderId="0" xfId="6061" applyNumberFormat="1" applyFont="1" applyFill="1" applyBorder="1" applyAlignment="1">
      <alignment vertical="top"/>
    </xf>
    <xf numFmtId="1" fontId="709" fillId="2" borderId="0" xfId="6061" applyNumberFormat="1" applyFont="1" applyFill="1" applyBorder="1" applyAlignment="1">
      <alignment vertical="top"/>
    </xf>
    <xf numFmtId="10" fontId="621" fillId="16" borderId="1" xfId="6062" applyNumberFormat="1" applyFont="1" applyFill="1" applyBorder="1"/>
    <xf numFmtId="1" fontId="621" fillId="16" borderId="1" xfId="6061" applyNumberFormat="1" applyFill="1" applyBorder="1"/>
    <xf numFmtId="0" fontId="621" fillId="15" borderId="1" xfId="6061" applyFill="1" applyBorder="1"/>
    <xf numFmtId="1" fontId="621" fillId="10" borderId="1" xfId="6061" applyNumberFormat="1" applyFill="1" applyBorder="1" applyAlignment="1">
      <alignment vertical="top"/>
    </xf>
    <xf numFmtId="1" fontId="706" fillId="10" borderId="1" xfId="6061" applyNumberFormat="1" applyFont="1" applyFill="1" applyBorder="1" applyAlignment="1">
      <alignment vertical="top"/>
    </xf>
    <xf numFmtId="0" fontId="621" fillId="10" borderId="1" xfId="6061" applyFill="1" applyBorder="1"/>
    <xf numFmtId="10" fontId="621" fillId="10" borderId="1" xfId="6062" applyNumberFormat="1" applyFont="1" applyFill="1" applyBorder="1"/>
    <xf numFmtId="1" fontId="621" fillId="10" borderId="1" xfId="6061" applyNumberFormat="1" applyFill="1" applyBorder="1"/>
    <xf numFmtId="164" fontId="706" fillId="10" borderId="0" xfId="6061" applyNumberFormat="1" applyFont="1" applyFill="1"/>
    <xf numFmtId="165" fontId="706" fillId="10" borderId="0" xfId="6061" applyNumberFormat="1" applyFont="1" applyFill="1"/>
    <xf numFmtId="0" fontId="710" fillId="16" borderId="1" xfId="6061" applyFont="1" applyFill="1" applyBorder="1" applyAlignment="1">
      <alignment wrapText="1"/>
    </xf>
    <xf numFmtId="0" fontId="706" fillId="14" borderId="1" xfId="6061" applyFont="1" applyFill="1" applyBorder="1"/>
    <xf numFmtId="0" fontId="706" fillId="14" borderId="1" xfId="6061" applyNumberFormat="1" applyFont="1" applyFill="1" applyBorder="1" applyAlignment="1">
      <alignment vertical="top"/>
    </xf>
    <xf numFmtId="10" fontId="706" fillId="14" borderId="1" xfId="6061" applyNumberFormat="1" applyFont="1" applyFill="1" applyBorder="1" applyAlignment="1">
      <alignment vertical="top"/>
    </xf>
    <xf numFmtId="1" fontId="708" fillId="14" borderId="0" xfId="6061" applyNumberFormat="1" applyFont="1" applyFill="1" applyBorder="1" applyAlignment="1">
      <alignment vertical="top"/>
    </xf>
    <xf numFmtId="0" fontId="620" fillId="0" borderId="1" xfId="6053" applyFont="1" applyBorder="1"/>
    <xf numFmtId="164" fontId="706" fillId="0" borderId="0" xfId="6063" applyNumberFormat="1" applyFont="1"/>
    <xf numFmtId="165" fontId="706" fillId="0" borderId="0" xfId="6063" applyNumberFormat="1" applyFont="1"/>
    <xf numFmtId="1" fontId="619" fillId="16" borderId="1" xfId="6063" applyNumberFormat="1" applyFill="1" applyBorder="1" applyAlignment="1">
      <alignment vertical="top"/>
    </xf>
    <xf numFmtId="0" fontId="619" fillId="16" borderId="1" xfId="6063" applyFill="1" applyBorder="1"/>
    <xf numFmtId="1" fontId="619" fillId="11" borderId="1" xfId="6063" applyNumberFormat="1" applyFill="1" applyBorder="1" applyAlignment="1">
      <alignment vertical="top"/>
    </xf>
    <xf numFmtId="1" fontId="619" fillId="12" borderId="1" xfId="6063" applyNumberFormat="1" applyFill="1" applyBorder="1" applyAlignment="1">
      <alignment vertical="top"/>
    </xf>
    <xf numFmtId="1" fontId="619" fillId="13" borderId="1" xfId="6063" applyNumberFormat="1" applyFill="1" applyBorder="1" applyAlignment="1">
      <alignment vertical="top"/>
    </xf>
    <xf numFmtId="1" fontId="706" fillId="0" borderId="1" xfId="6063" applyNumberFormat="1" applyFont="1" applyBorder="1" applyAlignment="1">
      <alignment vertical="top"/>
    </xf>
    <xf numFmtId="1" fontId="706" fillId="0" borderId="1" xfId="6063" applyNumberFormat="1" applyFont="1" applyFill="1" applyBorder="1" applyAlignment="1">
      <alignment vertical="top"/>
    </xf>
    <xf numFmtId="1" fontId="706" fillId="0" borderId="0" xfId="6063" applyNumberFormat="1" applyFont="1" applyBorder="1" applyAlignment="1">
      <alignment vertical="top"/>
    </xf>
    <xf numFmtId="1" fontId="706" fillId="0" borderId="0" xfId="6063" applyNumberFormat="1" applyFont="1" applyFill="1" applyBorder="1" applyAlignment="1">
      <alignment vertical="top"/>
    </xf>
    <xf numFmtId="165" fontId="707" fillId="2" borderId="0" xfId="6063" applyNumberFormat="1" applyFont="1" applyFill="1"/>
    <xf numFmtId="1" fontId="707" fillId="2" borderId="0" xfId="6063" applyNumberFormat="1" applyFont="1" applyFill="1" applyBorder="1" applyAlignment="1">
      <alignment vertical="top"/>
    </xf>
    <xf numFmtId="1" fontId="709" fillId="2" borderId="0" xfId="6063" applyNumberFormat="1" applyFont="1" applyFill="1" applyBorder="1" applyAlignment="1">
      <alignment vertical="top"/>
    </xf>
    <xf numFmtId="10" fontId="619" fillId="16" borderId="1" xfId="6064" applyNumberFormat="1" applyFont="1" applyFill="1" applyBorder="1"/>
    <xf numFmtId="1" fontId="619" fillId="16" borderId="1" xfId="6063" applyNumberFormat="1" applyFill="1" applyBorder="1"/>
    <xf numFmtId="0" fontId="619" fillId="15" borderId="1" xfId="6063" applyFill="1" applyBorder="1"/>
    <xf numFmtId="0" fontId="710" fillId="16" borderId="1" xfId="6063" applyFont="1" applyFill="1" applyBorder="1" applyAlignment="1">
      <alignment wrapText="1"/>
    </xf>
    <xf numFmtId="0" fontId="706" fillId="14" borderId="1" xfId="6063" applyFont="1" applyFill="1" applyBorder="1"/>
    <xf numFmtId="10" fontId="706" fillId="14" borderId="1" xfId="6063" applyNumberFormat="1" applyFont="1" applyFill="1" applyBorder="1" applyAlignment="1">
      <alignment vertical="top"/>
    </xf>
    <xf numFmtId="164" fontId="706" fillId="0" borderId="0" xfId="6065" applyNumberFormat="1" applyFont="1"/>
    <xf numFmtId="165" fontId="706" fillId="0" borderId="0" xfId="6065" applyNumberFormat="1" applyFont="1"/>
    <xf numFmtId="1" fontId="618" fillId="16" borderId="1" xfId="6065" applyNumberFormat="1" applyFill="1" applyBorder="1" applyAlignment="1">
      <alignment vertical="top"/>
    </xf>
    <xf numFmtId="0" fontId="618" fillId="16" borderId="1" xfId="6065" applyFill="1" applyBorder="1"/>
    <xf numFmtId="1" fontId="618" fillId="11" borderId="1" xfId="6065" applyNumberFormat="1" applyFill="1" applyBorder="1" applyAlignment="1">
      <alignment vertical="top"/>
    </xf>
    <xf numFmtId="1" fontId="618" fillId="12" borderId="1" xfId="6065" applyNumberFormat="1" applyFill="1" applyBorder="1" applyAlignment="1">
      <alignment vertical="top"/>
    </xf>
    <xf numFmtId="1" fontId="618" fillId="13" borderId="1" xfId="6065" applyNumberFormat="1" applyFill="1" applyBorder="1" applyAlignment="1">
      <alignment vertical="top"/>
    </xf>
    <xf numFmtId="1" fontId="706" fillId="0" borderId="1" xfId="6065" applyNumberFormat="1" applyFont="1" applyBorder="1" applyAlignment="1">
      <alignment vertical="top"/>
    </xf>
    <xf numFmtId="1" fontId="706" fillId="0" borderId="1" xfId="6065" applyNumberFormat="1" applyFont="1" applyFill="1" applyBorder="1" applyAlignment="1">
      <alignment vertical="top"/>
    </xf>
    <xf numFmtId="1" fontId="706" fillId="0" borderId="0" xfId="6065" applyNumberFormat="1" applyFont="1" applyBorder="1" applyAlignment="1">
      <alignment vertical="top"/>
    </xf>
    <xf numFmtId="1" fontId="706" fillId="0" borderId="0" xfId="6065" applyNumberFormat="1" applyFont="1" applyFill="1" applyBorder="1" applyAlignment="1">
      <alignment vertical="top"/>
    </xf>
    <xf numFmtId="165" fontId="707" fillId="2" borderId="0" xfId="6065" applyNumberFormat="1" applyFont="1" applyFill="1"/>
    <xf numFmtId="1" fontId="707" fillId="2" borderId="0" xfId="6065" applyNumberFormat="1" applyFont="1" applyFill="1" applyBorder="1" applyAlignment="1">
      <alignment vertical="top"/>
    </xf>
    <xf numFmtId="1" fontId="709" fillId="2" borderId="0" xfId="6065" applyNumberFormat="1" applyFont="1" applyFill="1" applyBorder="1" applyAlignment="1">
      <alignment vertical="top"/>
    </xf>
    <xf numFmtId="10" fontId="618" fillId="16" borderId="1" xfId="6066" applyNumberFormat="1" applyFont="1" applyFill="1" applyBorder="1"/>
    <xf numFmtId="1" fontId="618" fillId="16" borderId="1" xfId="6065" applyNumberFormat="1" applyFill="1" applyBorder="1"/>
    <xf numFmtId="0" fontId="618" fillId="15" borderId="1" xfId="6065" applyFill="1" applyBorder="1"/>
    <xf numFmtId="0" fontId="710" fillId="16" borderId="1" xfId="6065" applyFont="1" applyFill="1" applyBorder="1" applyAlignment="1">
      <alignment wrapText="1"/>
    </xf>
    <xf numFmtId="0" fontId="706" fillId="14" borderId="1" xfId="6065" applyFont="1" applyFill="1" applyBorder="1"/>
    <xf numFmtId="10" fontId="706" fillId="14" borderId="1" xfId="6065" applyNumberFormat="1" applyFont="1" applyFill="1" applyBorder="1" applyAlignment="1">
      <alignment vertical="top"/>
    </xf>
    <xf numFmtId="164" fontId="706" fillId="0" borderId="0" xfId="6067" applyNumberFormat="1" applyFont="1"/>
    <xf numFmtId="165" fontId="706" fillId="0" borderId="0" xfId="6067" applyNumberFormat="1" applyFont="1"/>
    <xf numFmtId="1" fontId="617" fillId="16" borderId="1" xfId="6067" applyNumberFormat="1" applyFill="1" applyBorder="1" applyAlignment="1">
      <alignment vertical="top"/>
    </xf>
    <xf numFmtId="0" fontId="617" fillId="16" borderId="1" xfId="6067" applyFill="1" applyBorder="1"/>
    <xf numFmtId="1" fontId="617" fillId="11" borderId="1" xfId="6067" applyNumberFormat="1" applyFill="1" applyBorder="1" applyAlignment="1">
      <alignment vertical="top"/>
    </xf>
    <xf numFmtId="1" fontId="617" fillId="12" borderId="1" xfId="6067" applyNumberFormat="1" applyFill="1" applyBorder="1" applyAlignment="1">
      <alignment vertical="top"/>
    </xf>
    <xf numFmtId="1" fontId="617" fillId="13" borderId="1" xfId="6067" applyNumberFormat="1" applyFill="1" applyBorder="1" applyAlignment="1">
      <alignment vertical="top"/>
    </xf>
    <xf numFmtId="1" fontId="706" fillId="0" borderId="1" xfId="6067" applyNumberFormat="1" applyFont="1" applyBorder="1" applyAlignment="1">
      <alignment vertical="top"/>
    </xf>
    <xf numFmtId="1" fontId="706" fillId="0" borderId="1" xfId="6067" applyNumberFormat="1" applyFont="1" applyFill="1" applyBorder="1" applyAlignment="1">
      <alignment vertical="top"/>
    </xf>
    <xf numFmtId="1" fontId="706" fillId="0" borderId="0" xfId="6067" applyNumberFormat="1" applyFont="1" applyBorder="1" applyAlignment="1">
      <alignment vertical="top"/>
    </xf>
    <xf numFmtId="1" fontId="706" fillId="0" borderId="0" xfId="6067" applyNumberFormat="1" applyFont="1" applyFill="1" applyBorder="1" applyAlignment="1">
      <alignment vertical="top"/>
    </xf>
    <xf numFmtId="165" fontId="707" fillId="2" borderId="0" xfId="6067" applyNumberFormat="1" applyFont="1" applyFill="1"/>
    <xf numFmtId="1" fontId="707" fillId="2" borderId="0" xfId="6067" applyNumberFormat="1" applyFont="1" applyFill="1" applyBorder="1" applyAlignment="1">
      <alignment vertical="top"/>
    </xf>
    <xf numFmtId="1" fontId="709" fillId="2" borderId="0" xfId="6067" applyNumberFormat="1" applyFont="1" applyFill="1" applyBorder="1" applyAlignment="1">
      <alignment vertical="top"/>
    </xf>
    <xf numFmtId="10" fontId="617" fillId="16" borderId="1" xfId="6068" applyNumberFormat="1" applyFont="1" applyFill="1" applyBorder="1"/>
    <xf numFmtId="1" fontId="617" fillId="16" borderId="1" xfId="6067" applyNumberFormat="1" applyFill="1" applyBorder="1"/>
    <xf numFmtId="0" fontId="617" fillId="15" borderId="1" xfId="6067" applyFill="1" applyBorder="1"/>
    <xf numFmtId="0" fontId="710" fillId="16" borderId="1" xfId="6067" applyFont="1" applyFill="1" applyBorder="1" applyAlignment="1">
      <alignment wrapText="1"/>
    </xf>
    <xf numFmtId="0" fontId="706" fillId="14" borderId="1" xfId="6067" applyFont="1" applyFill="1" applyBorder="1"/>
    <xf numFmtId="10" fontId="706" fillId="14" borderId="1" xfId="6067" applyNumberFormat="1" applyFont="1" applyFill="1" applyBorder="1" applyAlignment="1">
      <alignment vertical="top"/>
    </xf>
    <xf numFmtId="0" fontId="705" fillId="0" borderId="0" xfId="3398" applyFont="1" applyBorder="1"/>
    <xf numFmtId="164" fontId="706" fillId="0" borderId="0" xfId="6069" applyNumberFormat="1" applyFont="1"/>
    <xf numFmtId="165" fontId="706" fillId="0" borderId="0" xfId="6069" applyNumberFormat="1" applyFont="1"/>
    <xf numFmtId="1" fontId="616" fillId="16" borderId="1" xfId="6069" applyNumberFormat="1" applyFill="1" applyBorder="1" applyAlignment="1">
      <alignment vertical="top"/>
    </xf>
    <xf numFmtId="0" fontId="616" fillId="16" borderId="1" xfId="6069" applyFill="1" applyBorder="1"/>
    <xf numFmtId="1" fontId="616" fillId="11" borderId="1" xfId="6069" applyNumberFormat="1" applyFill="1" applyBorder="1" applyAlignment="1">
      <alignment vertical="top"/>
    </xf>
    <xf numFmtId="1" fontId="616" fillId="12" borderId="1" xfId="6069" applyNumberFormat="1" applyFill="1" applyBorder="1" applyAlignment="1">
      <alignment vertical="top"/>
    </xf>
    <xf numFmtId="1" fontId="616" fillId="13" borderId="1" xfId="6069" applyNumberFormat="1" applyFill="1" applyBorder="1" applyAlignment="1">
      <alignment vertical="top"/>
    </xf>
    <xf numFmtId="1" fontId="706" fillId="0" borderId="1" xfId="6069" applyNumberFormat="1" applyFont="1" applyBorder="1" applyAlignment="1">
      <alignment vertical="top"/>
    </xf>
    <xf numFmtId="1" fontId="706" fillId="0" borderId="1" xfId="6069" applyNumberFormat="1" applyFont="1" applyFill="1" applyBorder="1" applyAlignment="1">
      <alignment vertical="top"/>
    </xf>
    <xf numFmtId="1" fontId="706" fillId="0" borderId="0" xfId="6069" applyNumberFormat="1" applyFont="1" applyBorder="1" applyAlignment="1">
      <alignment vertical="top"/>
    </xf>
    <xf numFmtId="1" fontId="706" fillId="0" borderId="0" xfId="6069" applyNumberFormat="1" applyFont="1" applyFill="1" applyBorder="1" applyAlignment="1">
      <alignment vertical="top"/>
    </xf>
    <xf numFmtId="165" fontId="707" fillId="2" borderId="0" xfId="6069" applyNumberFormat="1" applyFont="1" applyFill="1"/>
    <xf numFmtId="1" fontId="707" fillId="2" borderId="0" xfId="6069" applyNumberFormat="1" applyFont="1" applyFill="1" applyBorder="1" applyAlignment="1">
      <alignment vertical="top"/>
    </xf>
    <xf numFmtId="1" fontId="709" fillId="2" borderId="0" xfId="6069" applyNumberFormat="1" applyFont="1" applyFill="1" applyBorder="1" applyAlignment="1">
      <alignment vertical="top"/>
    </xf>
    <xf numFmtId="10" fontId="616" fillId="16" borderId="1" xfId="6070" applyNumberFormat="1" applyFont="1" applyFill="1" applyBorder="1"/>
    <xf numFmtId="1" fontId="616" fillId="16" borderId="1" xfId="6069" applyNumberFormat="1" applyFill="1" applyBorder="1"/>
    <xf numFmtId="0" fontId="616" fillId="15" borderId="1" xfId="6069" applyFill="1" applyBorder="1"/>
    <xf numFmtId="0" fontId="710" fillId="16" borderId="1" xfId="6069" applyFont="1" applyFill="1" applyBorder="1" applyAlignment="1">
      <alignment wrapText="1"/>
    </xf>
    <xf numFmtId="0" fontId="706" fillId="14" borderId="1" xfId="6069" applyFont="1" applyFill="1" applyBorder="1"/>
    <xf numFmtId="10" fontId="706" fillId="14" borderId="1" xfId="6069" applyNumberFormat="1" applyFont="1" applyFill="1" applyBorder="1" applyAlignment="1">
      <alignment vertical="top"/>
    </xf>
    <xf numFmtId="164" fontId="706" fillId="0" borderId="0" xfId="6071" applyNumberFormat="1" applyFont="1"/>
    <xf numFmtId="165" fontId="706" fillId="0" borderId="0" xfId="6071" applyNumberFormat="1" applyFont="1"/>
    <xf numFmtId="1" fontId="615" fillId="16" borderId="1" xfId="6071" applyNumberFormat="1" applyFill="1" applyBorder="1" applyAlignment="1">
      <alignment vertical="top"/>
    </xf>
    <xf numFmtId="0" fontId="615" fillId="16" borderId="1" xfId="6071" applyFill="1" applyBorder="1"/>
    <xf numFmtId="1" fontId="615" fillId="11" borderId="1" xfId="6071" applyNumberFormat="1" applyFill="1" applyBorder="1" applyAlignment="1">
      <alignment vertical="top"/>
    </xf>
    <xf numFmtId="1" fontId="615" fillId="12" borderId="1" xfId="6071" applyNumberFormat="1" applyFill="1" applyBorder="1" applyAlignment="1">
      <alignment vertical="top"/>
    </xf>
    <xf numFmtId="1" fontId="615" fillId="13" borderId="1" xfId="6071" applyNumberFormat="1" applyFill="1" applyBorder="1" applyAlignment="1">
      <alignment vertical="top"/>
    </xf>
    <xf numFmtId="1" fontId="706" fillId="0" borderId="1" xfId="6071" applyNumberFormat="1" applyFont="1" applyBorder="1" applyAlignment="1">
      <alignment vertical="top"/>
    </xf>
    <xf numFmtId="1" fontId="706" fillId="0" borderId="1" xfId="6071" applyNumberFormat="1" applyFont="1" applyFill="1" applyBorder="1" applyAlignment="1">
      <alignment vertical="top"/>
    </xf>
    <xf numFmtId="1" fontId="706" fillId="0" borderId="0" xfId="6071" applyNumberFormat="1" applyFont="1" applyBorder="1" applyAlignment="1">
      <alignment vertical="top"/>
    </xf>
    <xf numFmtId="1" fontId="706" fillId="0" borderId="0" xfId="6071" applyNumberFormat="1" applyFont="1" applyFill="1" applyBorder="1" applyAlignment="1">
      <alignment vertical="top"/>
    </xf>
    <xf numFmtId="165" fontId="707" fillId="2" borderId="0" xfId="6071" applyNumberFormat="1" applyFont="1" applyFill="1"/>
    <xf numFmtId="1" fontId="707" fillId="2" borderId="0" xfId="6071" applyNumberFormat="1" applyFont="1" applyFill="1" applyBorder="1" applyAlignment="1">
      <alignment vertical="top"/>
    </xf>
    <xf numFmtId="1" fontId="709" fillId="2" borderId="0" xfId="6071" applyNumberFormat="1" applyFont="1" applyFill="1" applyBorder="1" applyAlignment="1">
      <alignment vertical="top"/>
    </xf>
    <xf numFmtId="10" fontId="615" fillId="16" borderId="1" xfId="6072" applyNumberFormat="1" applyFont="1" applyFill="1" applyBorder="1"/>
    <xf numFmtId="1" fontId="615" fillId="16" borderId="1" xfId="6071" applyNumberFormat="1" applyFill="1" applyBorder="1"/>
    <xf numFmtId="0" fontId="615" fillId="15" borderId="1" xfId="6071" applyFill="1" applyBorder="1"/>
    <xf numFmtId="1" fontId="615" fillId="10" borderId="1" xfId="6071" applyNumberFormat="1" applyFill="1" applyBorder="1" applyAlignment="1">
      <alignment vertical="top"/>
    </xf>
    <xf numFmtId="1" fontId="706" fillId="10" borderId="1" xfId="6071" applyNumberFormat="1" applyFont="1" applyFill="1" applyBorder="1" applyAlignment="1">
      <alignment vertical="top"/>
    </xf>
    <xf numFmtId="0" fontId="615" fillId="10" borderId="1" xfId="6071" applyFill="1" applyBorder="1"/>
    <xf numFmtId="10" fontId="615" fillId="10" borderId="1" xfId="6072" applyNumberFormat="1" applyFont="1" applyFill="1" applyBorder="1"/>
    <xf numFmtId="1" fontId="615" fillId="10" borderId="1" xfId="6071" applyNumberFormat="1" applyFill="1" applyBorder="1"/>
    <xf numFmtId="164" fontId="706" fillId="10" borderId="0" xfId="6071" applyNumberFormat="1" applyFont="1" applyFill="1"/>
    <xf numFmtId="165" fontId="706" fillId="10" borderId="0" xfId="6071" applyNumberFormat="1" applyFont="1" applyFill="1"/>
    <xf numFmtId="0" fontId="710" fillId="16" borderId="1" xfId="6071" applyFont="1" applyFill="1" applyBorder="1" applyAlignment="1">
      <alignment wrapText="1"/>
    </xf>
    <xf numFmtId="0" fontId="706" fillId="14" borderId="1" xfId="6071" applyFont="1" applyFill="1" applyBorder="1"/>
    <xf numFmtId="0" fontId="706" fillId="14" borderId="1" xfId="6071" applyNumberFormat="1" applyFont="1" applyFill="1" applyBorder="1" applyAlignment="1">
      <alignment vertical="top"/>
    </xf>
    <xf numFmtId="10" fontId="706" fillId="14" borderId="1" xfId="6071" applyNumberFormat="1" applyFont="1" applyFill="1" applyBorder="1" applyAlignment="1">
      <alignment vertical="top"/>
    </xf>
    <xf numFmtId="1" fontId="708" fillId="14" borderId="0" xfId="6071" applyNumberFormat="1" applyFont="1" applyFill="1" applyBorder="1" applyAlignment="1">
      <alignment vertical="top"/>
    </xf>
    <xf numFmtId="164" fontId="706" fillId="0" borderId="0" xfId="6073" applyNumberFormat="1" applyFont="1"/>
    <xf numFmtId="165" fontId="706" fillId="0" borderId="0" xfId="6073" applyNumberFormat="1" applyFont="1"/>
    <xf numFmtId="1" fontId="614" fillId="16" borderId="1" xfId="6073" applyNumberFormat="1" applyFill="1" applyBorder="1" applyAlignment="1">
      <alignment vertical="top"/>
    </xf>
    <xf numFmtId="0" fontId="614" fillId="16" borderId="1" xfId="6073" applyFill="1" applyBorder="1"/>
    <xf numFmtId="1" fontId="614" fillId="11" borderId="1" xfId="6073" applyNumberFormat="1" applyFill="1" applyBorder="1" applyAlignment="1">
      <alignment vertical="top"/>
    </xf>
    <xf numFmtId="1" fontId="614" fillId="12" borderId="1" xfId="6073" applyNumberFormat="1" applyFill="1" applyBorder="1" applyAlignment="1">
      <alignment vertical="top"/>
    </xf>
    <xf numFmtId="1" fontId="614" fillId="13" borderId="1" xfId="6073" applyNumberFormat="1" applyFill="1" applyBorder="1" applyAlignment="1">
      <alignment vertical="top"/>
    </xf>
    <xf numFmtId="1" fontId="706" fillId="0" borderId="1" xfId="6073" applyNumberFormat="1" applyFont="1" applyBorder="1" applyAlignment="1">
      <alignment vertical="top"/>
    </xf>
    <xf numFmtId="1" fontId="706" fillId="0" borderId="1" xfId="6073" applyNumberFormat="1" applyFont="1" applyFill="1" applyBorder="1" applyAlignment="1">
      <alignment vertical="top"/>
    </xf>
    <xf numFmtId="1" fontId="706" fillId="0" borderId="0" xfId="6073" applyNumberFormat="1" applyFont="1" applyBorder="1" applyAlignment="1">
      <alignment vertical="top"/>
    </xf>
    <xf numFmtId="1" fontId="706" fillId="0" borderId="0" xfId="6073" applyNumberFormat="1" applyFont="1" applyFill="1" applyBorder="1" applyAlignment="1">
      <alignment vertical="top"/>
    </xf>
    <xf numFmtId="165" fontId="707" fillId="2" borderId="0" xfId="6073" applyNumberFormat="1" applyFont="1" applyFill="1"/>
    <xf numFmtId="1" fontId="707" fillId="2" borderId="0" xfId="6073" applyNumberFormat="1" applyFont="1" applyFill="1" applyBorder="1" applyAlignment="1">
      <alignment vertical="top"/>
    </xf>
    <xf numFmtId="1" fontId="709" fillId="2" borderId="0" xfId="6073" applyNumberFormat="1" applyFont="1" applyFill="1" applyBorder="1" applyAlignment="1">
      <alignment vertical="top"/>
    </xf>
    <xf numFmtId="10" fontId="614" fillId="16" borderId="1" xfId="6074" applyNumberFormat="1" applyFont="1" applyFill="1" applyBorder="1"/>
    <xf numFmtId="1" fontId="614" fillId="16" borderId="1" xfId="6073" applyNumberFormat="1" applyFill="1" applyBorder="1"/>
    <xf numFmtId="0" fontId="614" fillId="15" borderId="1" xfId="6073" applyFill="1" applyBorder="1"/>
    <xf numFmtId="0" fontId="710" fillId="16" borderId="1" xfId="6073" applyFont="1" applyFill="1" applyBorder="1" applyAlignment="1">
      <alignment wrapText="1"/>
    </xf>
    <xf numFmtId="0" fontId="706" fillId="14" borderId="1" xfId="6073" applyFont="1" applyFill="1" applyBorder="1"/>
    <xf numFmtId="10" fontId="706" fillId="14" borderId="1" xfId="6073" applyNumberFormat="1" applyFont="1" applyFill="1" applyBorder="1" applyAlignment="1">
      <alignment vertical="top"/>
    </xf>
    <xf numFmtId="164" fontId="706" fillId="0" borderId="0" xfId="6075" applyNumberFormat="1" applyFont="1"/>
    <xf numFmtId="165" fontId="706" fillId="0" borderId="0" xfId="6075" applyNumberFormat="1" applyFont="1"/>
    <xf numFmtId="1" fontId="613" fillId="16" borderId="1" xfId="6075" applyNumberFormat="1" applyFill="1" applyBorder="1" applyAlignment="1">
      <alignment vertical="top"/>
    </xf>
    <xf numFmtId="0" fontId="613" fillId="16" borderId="1" xfId="6075" applyFill="1" applyBorder="1"/>
    <xf numFmtId="1" fontId="613" fillId="11" borderId="1" xfId="6075" applyNumberFormat="1" applyFill="1" applyBorder="1" applyAlignment="1">
      <alignment vertical="top"/>
    </xf>
    <xf numFmtId="1" fontId="613" fillId="12" borderId="1" xfId="6075" applyNumberFormat="1" applyFill="1" applyBorder="1" applyAlignment="1">
      <alignment vertical="top"/>
    </xf>
    <xf numFmtId="1" fontId="613" fillId="13" borderId="1" xfId="6075" applyNumberFormat="1" applyFill="1" applyBorder="1" applyAlignment="1">
      <alignment vertical="top"/>
    </xf>
    <xf numFmtId="1" fontId="706" fillId="0" borderId="1" xfId="6075" applyNumberFormat="1" applyFont="1" applyBorder="1" applyAlignment="1">
      <alignment vertical="top"/>
    </xf>
    <xf numFmtId="1" fontId="706" fillId="0" borderId="1" xfId="6075" applyNumberFormat="1" applyFont="1" applyFill="1" applyBorder="1" applyAlignment="1">
      <alignment vertical="top"/>
    </xf>
    <xf numFmtId="1" fontId="706" fillId="0" borderId="0" xfId="6075" applyNumberFormat="1" applyFont="1" applyBorder="1" applyAlignment="1">
      <alignment vertical="top"/>
    </xf>
    <xf numFmtId="1" fontId="706" fillId="0" borderId="0" xfId="6075" applyNumberFormat="1" applyFont="1" applyFill="1" applyBorder="1" applyAlignment="1">
      <alignment vertical="top"/>
    </xf>
    <xf numFmtId="165" fontId="707" fillId="2" borderId="0" xfId="6075" applyNumberFormat="1" applyFont="1" applyFill="1"/>
    <xf numFmtId="1" fontId="707" fillId="2" borderId="0" xfId="6075" applyNumberFormat="1" applyFont="1" applyFill="1" applyBorder="1" applyAlignment="1">
      <alignment vertical="top"/>
    </xf>
    <xf numFmtId="1" fontId="709" fillId="2" borderId="0" xfId="6075" applyNumberFormat="1" applyFont="1" applyFill="1" applyBorder="1" applyAlignment="1">
      <alignment vertical="top"/>
    </xf>
    <xf numFmtId="10" fontId="613" fillId="16" borderId="1" xfId="6076" applyNumberFormat="1" applyFont="1" applyFill="1" applyBorder="1"/>
    <xf numFmtId="1" fontId="613" fillId="16" borderId="1" xfId="6075" applyNumberFormat="1" applyFill="1" applyBorder="1"/>
    <xf numFmtId="0" fontId="613" fillId="15" borderId="1" xfId="6075" applyFill="1" applyBorder="1"/>
    <xf numFmtId="0" fontId="710" fillId="16" borderId="1" xfId="6075" applyFont="1" applyFill="1" applyBorder="1" applyAlignment="1">
      <alignment wrapText="1"/>
    </xf>
    <xf numFmtId="0" fontId="706" fillId="14" borderId="1" xfId="6075" applyFont="1" applyFill="1" applyBorder="1"/>
    <xf numFmtId="10" fontId="706" fillId="14" borderId="1" xfId="6075" applyNumberFormat="1" applyFont="1" applyFill="1" applyBorder="1" applyAlignment="1">
      <alignment vertical="top"/>
    </xf>
    <xf numFmtId="164" fontId="706" fillId="0" borderId="0" xfId="6077" applyNumberFormat="1" applyFont="1"/>
    <xf numFmtId="165" fontId="706" fillId="0" borderId="0" xfId="6077" applyNumberFormat="1" applyFont="1"/>
    <xf numFmtId="1" fontId="612" fillId="16" borderId="1" xfId="6077" applyNumberFormat="1" applyFill="1" applyBorder="1" applyAlignment="1">
      <alignment vertical="top"/>
    </xf>
    <xf numFmtId="0" fontId="612" fillId="16" borderId="1" xfId="6077" applyFill="1" applyBorder="1"/>
    <xf numFmtId="1" fontId="612" fillId="11" borderId="1" xfId="6077" applyNumberFormat="1" applyFill="1" applyBorder="1" applyAlignment="1">
      <alignment vertical="top"/>
    </xf>
    <xf numFmtId="1" fontId="612" fillId="12" borderId="1" xfId="6077" applyNumberFormat="1" applyFill="1" applyBorder="1" applyAlignment="1">
      <alignment vertical="top"/>
    </xf>
    <xf numFmtId="1" fontId="612" fillId="13" borderId="1" xfId="6077" applyNumberFormat="1" applyFill="1" applyBorder="1" applyAlignment="1">
      <alignment vertical="top"/>
    </xf>
    <xf numFmtId="1" fontId="706" fillId="0" borderId="1" xfId="6077" applyNumberFormat="1" applyFont="1" applyBorder="1" applyAlignment="1">
      <alignment vertical="top"/>
    </xf>
    <xf numFmtId="1" fontId="706" fillId="0" borderId="1" xfId="6077" applyNumberFormat="1" applyFont="1" applyFill="1" applyBorder="1" applyAlignment="1">
      <alignment vertical="top"/>
    </xf>
    <xf numFmtId="1" fontId="706" fillId="0" borderId="0" xfId="6077" applyNumberFormat="1" applyFont="1" applyBorder="1" applyAlignment="1">
      <alignment vertical="top"/>
    </xf>
    <xf numFmtId="1" fontId="706" fillId="0" borderId="0" xfId="6077" applyNumberFormat="1" applyFont="1" applyFill="1" applyBorder="1" applyAlignment="1">
      <alignment vertical="top"/>
    </xf>
    <xf numFmtId="165" fontId="707" fillId="2" borderId="0" xfId="6077" applyNumberFormat="1" applyFont="1" applyFill="1"/>
    <xf numFmtId="1" fontId="707" fillId="2" borderId="0" xfId="6077" applyNumberFormat="1" applyFont="1" applyFill="1" applyBorder="1" applyAlignment="1">
      <alignment vertical="top"/>
    </xf>
    <xf numFmtId="1" fontId="709" fillId="2" borderId="0" xfId="6077" applyNumberFormat="1" applyFont="1" applyFill="1" applyBorder="1" applyAlignment="1">
      <alignment vertical="top"/>
    </xf>
    <xf numFmtId="10" fontId="612" fillId="16" borderId="1" xfId="6078" applyNumberFormat="1" applyFont="1" applyFill="1" applyBorder="1"/>
    <xf numFmtId="1" fontId="612" fillId="16" borderId="1" xfId="6077" applyNumberFormat="1" applyFill="1" applyBorder="1"/>
    <xf numFmtId="0" fontId="612" fillId="15" borderId="1" xfId="6077" applyFill="1" applyBorder="1"/>
    <xf numFmtId="0" fontId="710" fillId="16" borderId="1" xfId="6077" applyFont="1" applyFill="1" applyBorder="1" applyAlignment="1">
      <alignment wrapText="1"/>
    </xf>
    <xf numFmtId="0" fontId="706" fillId="14" borderId="1" xfId="6077" applyFont="1" applyFill="1" applyBorder="1"/>
    <xf numFmtId="10" fontId="706" fillId="14" borderId="1" xfId="6077" applyNumberFormat="1" applyFont="1" applyFill="1" applyBorder="1" applyAlignment="1">
      <alignment vertical="top"/>
    </xf>
    <xf numFmtId="164" fontId="706" fillId="0" borderId="0" xfId="6079" applyNumberFormat="1" applyFont="1"/>
    <xf numFmtId="165" fontId="706" fillId="0" borderId="0" xfId="6079" applyNumberFormat="1" applyFont="1"/>
    <xf numFmtId="1" fontId="611" fillId="16" borderId="1" xfId="6079" applyNumberFormat="1" applyFill="1" applyBorder="1" applyAlignment="1">
      <alignment vertical="top"/>
    </xf>
    <xf numFmtId="0" fontId="611" fillId="16" borderId="1" xfId="6079" applyFill="1" applyBorder="1"/>
    <xf numFmtId="1" fontId="611" fillId="11" borderId="1" xfId="6079" applyNumberFormat="1" applyFill="1" applyBorder="1" applyAlignment="1">
      <alignment vertical="top"/>
    </xf>
    <xf numFmtId="1" fontId="611" fillId="12" borderId="1" xfId="6079" applyNumberFormat="1" applyFill="1" applyBorder="1" applyAlignment="1">
      <alignment vertical="top"/>
    </xf>
    <xf numFmtId="1" fontId="611" fillId="13" borderId="1" xfId="6079" applyNumberFormat="1" applyFill="1" applyBorder="1" applyAlignment="1">
      <alignment vertical="top"/>
    </xf>
    <xf numFmtId="1" fontId="706" fillId="0" borderId="1" xfId="6079" applyNumberFormat="1" applyFont="1" applyBorder="1" applyAlignment="1">
      <alignment vertical="top"/>
    </xf>
    <xf numFmtId="1" fontId="706" fillId="0" borderId="1" xfId="6079" applyNumberFormat="1" applyFont="1" applyFill="1" applyBorder="1" applyAlignment="1">
      <alignment vertical="top"/>
    </xf>
    <xf numFmtId="1" fontId="706" fillId="0" borderId="0" xfId="6079" applyNumberFormat="1" applyFont="1" applyBorder="1" applyAlignment="1">
      <alignment vertical="top"/>
    </xf>
    <xf numFmtId="1" fontId="706" fillId="0" borderId="0" xfId="6079" applyNumberFormat="1" applyFont="1" applyFill="1" applyBorder="1" applyAlignment="1">
      <alignment vertical="top"/>
    </xf>
    <xf numFmtId="165" fontId="707" fillId="2" borderId="0" xfId="6079" applyNumberFormat="1" applyFont="1" applyFill="1"/>
    <xf numFmtId="1" fontId="707" fillId="2" borderId="0" xfId="6079" applyNumberFormat="1" applyFont="1" applyFill="1" applyBorder="1" applyAlignment="1">
      <alignment vertical="top"/>
    </xf>
    <xf numFmtId="1" fontId="709" fillId="2" borderId="0" xfId="6079" applyNumberFormat="1" applyFont="1" applyFill="1" applyBorder="1" applyAlignment="1">
      <alignment vertical="top"/>
    </xf>
    <xf numFmtId="10" fontId="611" fillId="16" borderId="1" xfId="6080" applyNumberFormat="1" applyFont="1" applyFill="1" applyBorder="1"/>
    <xf numFmtId="1" fontId="611" fillId="16" borderId="1" xfId="6079" applyNumberFormat="1" applyFill="1" applyBorder="1"/>
    <xf numFmtId="0" fontId="611" fillId="15" borderId="1" xfId="6079" applyFill="1" applyBorder="1"/>
    <xf numFmtId="0" fontId="710" fillId="16" borderId="1" xfId="6079" applyFont="1" applyFill="1" applyBorder="1" applyAlignment="1">
      <alignment wrapText="1"/>
    </xf>
    <xf numFmtId="0" fontId="706" fillId="14" borderId="1" xfId="6079" applyFont="1" applyFill="1" applyBorder="1"/>
    <xf numFmtId="10" fontId="706" fillId="14" borderId="1" xfId="6079" applyNumberFormat="1" applyFont="1" applyFill="1" applyBorder="1" applyAlignment="1">
      <alignment vertical="top"/>
    </xf>
    <xf numFmtId="0" fontId="0" fillId="0" borderId="0" xfId="0" applyFill="1"/>
    <xf numFmtId="0" fontId="720" fillId="0" borderId="0" xfId="0" applyFont="1" applyFill="1" applyBorder="1" applyAlignment="1">
      <alignment vertical="center" wrapText="1"/>
    </xf>
    <xf numFmtId="0" fontId="722" fillId="0" borderId="0" xfId="0" applyFont="1" applyFill="1" applyBorder="1" applyAlignment="1">
      <alignment horizontal="left" vertical="center" wrapText="1" readingOrder="1"/>
    </xf>
    <xf numFmtId="166" fontId="711" fillId="0" borderId="0" xfId="4766" applyNumberFormat="1" applyFont="1"/>
    <xf numFmtId="0" fontId="711" fillId="0" borderId="0" xfId="0" applyFont="1" applyAlignment="1">
      <alignment horizontal="right"/>
    </xf>
    <xf numFmtId="166" fontId="731" fillId="0" borderId="15" xfId="4766" applyNumberFormat="1" applyFont="1" applyBorder="1" applyAlignment="1">
      <alignment horizontal="right" wrapText="1" readingOrder="1"/>
    </xf>
    <xf numFmtId="166" fontId="0" fillId="0" borderId="0" xfId="4766" applyNumberFormat="1" applyFont="1" applyAlignment="1">
      <alignment horizontal="right" wrapText="1"/>
    </xf>
    <xf numFmtId="0" fontId="722" fillId="14" borderId="0" xfId="0" applyFont="1" applyFill="1" applyBorder="1" applyAlignment="1">
      <alignment horizontal="right" wrapText="1" readingOrder="1"/>
    </xf>
    <xf numFmtId="0" fontId="722" fillId="14" borderId="0" xfId="0" applyFont="1" applyFill="1" applyAlignment="1">
      <alignment horizontal="right" wrapText="1" readingOrder="1"/>
    </xf>
    <xf numFmtId="0" fontId="735" fillId="0" borderId="0" xfId="0" applyFont="1" applyAlignment="1">
      <alignment horizontal="right" vertical="center" wrapText="1" readingOrder="1"/>
    </xf>
    <xf numFmtId="0" fontId="736" fillId="0" borderId="0" xfId="0" applyFont="1" applyAlignment="1">
      <alignment horizontal="right" vertical="center" wrapText="1" readingOrder="1"/>
    </xf>
    <xf numFmtId="0" fontId="737" fillId="0" borderId="0" xfId="0" applyFont="1" applyAlignment="1">
      <alignment horizontal="right" vertical="center" wrapText="1" readingOrder="1"/>
    </xf>
    <xf numFmtId="0" fontId="732" fillId="0" borderId="0" xfId="0" applyFont="1" applyAlignment="1">
      <alignment horizontal="right" vertical="center" wrapText="1"/>
    </xf>
    <xf numFmtId="0" fontId="732" fillId="0" borderId="13" xfId="0" applyFont="1" applyBorder="1" applyAlignment="1">
      <alignment horizontal="right" vertical="center" wrapText="1"/>
    </xf>
    <xf numFmtId="0" fontId="732" fillId="0" borderId="0" xfId="0" applyFont="1" applyAlignment="1">
      <alignment horizontal="center" vertical="center" wrapText="1"/>
    </xf>
    <xf numFmtId="0" fontId="0" fillId="0" borderId="0" xfId="0" applyAlignment="1">
      <alignment horizontal="right"/>
    </xf>
    <xf numFmtId="0" fontId="724" fillId="17" borderId="0" xfId="0" applyFont="1" applyFill="1" applyAlignment="1">
      <alignment horizontal="right" vertical="center" wrapText="1" readingOrder="1"/>
    </xf>
    <xf numFmtId="166" fontId="0" fillId="17" borderId="0" xfId="4766" applyNumberFormat="1" applyFont="1" applyFill="1"/>
    <xf numFmtId="0" fontId="0" fillId="17" borderId="0" xfId="0" applyFill="1"/>
    <xf numFmtId="1" fontId="0" fillId="17" borderId="0" xfId="0" applyNumberFormat="1" applyFill="1"/>
    <xf numFmtId="0" fontId="724" fillId="17" borderId="13" xfId="0" applyFont="1" applyFill="1" applyBorder="1" applyAlignment="1">
      <alignment horizontal="right" vertical="center" wrapText="1" readingOrder="1"/>
    </xf>
    <xf numFmtId="0" fontId="728" fillId="0" borderId="0" xfId="0" applyFont="1" applyFill="1" applyBorder="1" applyAlignment="1">
      <alignment vertical="center" wrapText="1"/>
    </xf>
    <xf numFmtId="0" fontId="729" fillId="0" borderId="0" xfId="0" applyFont="1" applyFill="1" applyBorder="1" applyAlignment="1">
      <alignment vertical="center" wrapText="1"/>
    </xf>
    <xf numFmtId="0" fontId="732" fillId="0" borderId="0" xfId="0" applyFont="1" applyBorder="1" applyAlignment="1">
      <alignment horizontal="right" vertical="center" wrapText="1"/>
    </xf>
    <xf numFmtId="0" fontId="732" fillId="0" borderId="0" xfId="0" applyFont="1" applyBorder="1" applyAlignment="1">
      <alignment horizontal="center" vertical="center" wrapText="1"/>
    </xf>
    <xf numFmtId="0" fontId="723" fillId="0" borderId="0" xfId="0" applyFont="1" applyFill="1" applyBorder="1" applyAlignment="1">
      <alignment vertical="center" wrapText="1" readingOrder="1"/>
    </xf>
    <xf numFmtId="0" fontId="720" fillId="0" borderId="0" xfId="0" applyFont="1" applyFill="1" applyBorder="1" applyAlignment="1">
      <alignment horizontal="right" vertical="center" wrapText="1"/>
    </xf>
    <xf numFmtId="1" fontId="0" fillId="0" borderId="0" xfId="0" applyNumberFormat="1" applyFill="1" applyBorder="1"/>
    <xf numFmtId="1" fontId="736" fillId="0" borderId="0" xfId="0" applyNumberFormat="1" applyFont="1" applyAlignment="1">
      <alignment horizontal="right" vertical="center" wrapText="1" readingOrder="1"/>
    </xf>
    <xf numFmtId="0" fontId="711" fillId="0" borderId="0" xfId="0" applyFont="1" applyAlignment="1">
      <alignment horizontal="left" vertical="top"/>
    </xf>
    <xf numFmtId="0" fontId="711" fillId="0" borderId="0" xfId="0" applyFont="1" applyAlignment="1">
      <alignment horizontal="right" wrapText="1"/>
    </xf>
    <xf numFmtId="0" fontId="711" fillId="0" borderId="0" xfId="0" applyFont="1" applyAlignment="1">
      <alignment horizontal="left" vertical="top" wrapText="1"/>
    </xf>
    <xf numFmtId="164" fontId="706" fillId="0" borderId="0" xfId="6081" applyNumberFormat="1" applyFont="1"/>
    <xf numFmtId="164" fontId="706" fillId="10" borderId="0" xfId="6081" applyNumberFormat="1" applyFont="1" applyFill="1"/>
    <xf numFmtId="165" fontId="706" fillId="0" borderId="0" xfId="6081" applyNumberFormat="1" applyFont="1"/>
    <xf numFmtId="165" fontId="706" fillId="10" borderId="0" xfId="6081" applyNumberFormat="1" applyFont="1" applyFill="1"/>
    <xf numFmtId="165" fontId="707" fillId="2" borderId="0" xfId="6081" applyNumberFormat="1" applyFont="1" applyFill="1"/>
    <xf numFmtId="1" fontId="610" fillId="11" borderId="1" xfId="6081" applyNumberFormat="1" applyFill="1" applyBorder="1" applyAlignment="1">
      <alignment vertical="top"/>
    </xf>
    <xf numFmtId="1" fontId="610" fillId="10" borderId="1" xfId="6081" applyNumberFormat="1" applyFill="1" applyBorder="1" applyAlignment="1">
      <alignment vertical="top"/>
    </xf>
    <xf numFmtId="1" fontId="610" fillId="12" borderId="1" xfId="6081" applyNumberFormat="1" applyFill="1" applyBorder="1" applyAlignment="1">
      <alignment vertical="top"/>
    </xf>
    <xf numFmtId="1" fontId="610" fillId="13" borderId="1" xfId="6081" applyNumberFormat="1" applyFill="1" applyBorder="1" applyAlignment="1">
      <alignment vertical="top"/>
    </xf>
    <xf numFmtId="1" fontId="706" fillId="0" borderId="1" xfId="6081" applyNumberFormat="1" applyFont="1" applyBorder="1" applyAlignment="1">
      <alignment vertical="top"/>
    </xf>
    <xf numFmtId="1" fontId="706" fillId="10" borderId="1" xfId="6081" applyNumberFormat="1" applyFont="1" applyFill="1" applyBorder="1" applyAlignment="1">
      <alignment vertical="top"/>
    </xf>
    <xf numFmtId="1" fontId="706" fillId="0" borderId="0" xfId="6081" applyNumberFormat="1" applyFont="1" applyBorder="1" applyAlignment="1">
      <alignment vertical="top"/>
    </xf>
    <xf numFmtId="1" fontId="707" fillId="2" borderId="0" xfId="6081" applyNumberFormat="1" applyFont="1" applyFill="1" applyBorder="1" applyAlignment="1">
      <alignment vertical="top"/>
    </xf>
    <xf numFmtId="0" fontId="706" fillId="14" borderId="1" xfId="6081" applyFont="1" applyFill="1" applyBorder="1"/>
    <xf numFmtId="1" fontId="610" fillId="16" borderId="1" xfId="6081" applyNumberFormat="1" applyFill="1" applyBorder="1" applyAlignment="1">
      <alignment vertical="top"/>
    </xf>
    <xf numFmtId="0" fontId="610" fillId="10" borderId="1" xfId="6081" applyFill="1" applyBorder="1"/>
    <xf numFmtId="0" fontId="610" fillId="15" borderId="1" xfId="6081" applyFill="1" applyBorder="1"/>
    <xf numFmtId="1" fontId="706" fillId="0" borderId="1" xfId="6081" applyNumberFormat="1" applyFont="1" applyFill="1" applyBorder="1" applyAlignment="1">
      <alignment vertical="top"/>
    </xf>
    <xf numFmtId="1" fontId="706" fillId="0" borderId="0" xfId="6081" applyNumberFormat="1" applyFont="1" applyFill="1" applyBorder="1" applyAlignment="1">
      <alignment vertical="top"/>
    </xf>
    <xf numFmtId="1" fontId="708" fillId="14" borderId="0" xfId="6081" applyNumberFormat="1" applyFont="1" applyFill="1" applyBorder="1" applyAlignment="1">
      <alignment vertical="top"/>
    </xf>
    <xf numFmtId="0" fontId="610" fillId="16" borderId="1" xfId="6081" applyFill="1" applyBorder="1"/>
    <xf numFmtId="10" fontId="610" fillId="16" borderId="1" xfId="6082" applyNumberFormat="1" applyFont="1" applyFill="1" applyBorder="1"/>
    <xf numFmtId="10" fontId="610" fillId="10" borderId="1" xfId="6082" applyNumberFormat="1" applyFont="1" applyFill="1" applyBorder="1"/>
    <xf numFmtId="1" fontId="610" fillId="16" borderId="1" xfId="6081" applyNumberFormat="1" applyFill="1" applyBorder="1"/>
    <xf numFmtId="1" fontId="610" fillId="10" borderId="1" xfId="6081" applyNumberFormat="1" applyFill="1" applyBorder="1"/>
    <xf numFmtId="10" fontId="706" fillId="14" borderId="1" xfId="6081" applyNumberFormat="1" applyFont="1" applyFill="1" applyBorder="1" applyAlignment="1">
      <alignment vertical="top"/>
    </xf>
    <xf numFmtId="0" fontId="706" fillId="14" borderId="1" xfId="6081" applyNumberFormat="1" applyFont="1" applyFill="1" applyBorder="1" applyAlignment="1">
      <alignment vertical="top"/>
    </xf>
    <xf numFmtId="1" fontId="709" fillId="2" borderId="0" xfId="6081" applyNumberFormat="1" applyFont="1" applyFill="1" applyBorder="1" applyAlignment="1">
      <alignment vertical="top"/>
    </xf>
    <xf numFmtId="0" fontId="710" fillId="16" borderId="1" xfId="6081" applyFont="1" applyFill="1" applyBorder="1" applyAlignment="1">
      <alignment wrapText="1"/>
    </xf>
    <xf numFmtId="0" fontId="741" fillId="0" borderId="0" xfId="0" applyFont="1" applyAlignment="1">
      <alignment horizontal="right"/>
    </xf>
    <xf numFmtId="164" fontId="706" fillId="0" borderId="0" xfId="6083" applyNumberFormat="1" applyFont="1"/>
    <xf numFmtId="165" fontId="706" fillId="0" borderId="0" xfId="6083" applyNumberFormat="1" applyFont="1"/>
    <xf numFmtId="1" fontId="609" fillId="16" borderId="1" xfId="6083" applyNumberFormat="1" applyFill="1" applyBorder="1" applyAlignment="1">
      <alignment vertical="top"/>
    </xf>
    <xf numFmtId="0" fontId="609" fillId="16" borderId="1" xfId="6083" applyFill="1" applyBorder="1"/>
    <xf numFmtId="1" fontId="609" fillId="11" borderId="1" xfId="6083" applyNumberFormat="1" applyFill="1" applyBorder="1" applyAlignment="1">
      <alignment vertical="top"/>
    </xf>
    <xf numFmtId="1" fontId="609" fillId="12" borderId="1" xfId="6083" applyNumberFormat="1" applyFill="1" applyBorder="1" applyAlignment="1">
      <alignment vertical="top"/>
    </xf>
    <xf numFmtId="1" fontId="609" fillId="13" borderId="1" xfId="6083" applyNumberFormat="1" applyFill="1" applyBorder="1" applyAlignment="1">
      <alignment vertical="top"/>
    </xf>
    <xf numFmtId="1" fontId="706" fillId="0" borderId="1" xfId="6083" applyNumberFormat="1" applyFont="1" applyBorder="1" applyAlignment="1">
      <alignment vertical="top"/>
    </xf>
    <xf numFmtId="1" fontId="706" fillId="0" borderId="1" xfId="6083" applyNumberFormat="1" applyFont="1" applyFill="1" applyBorder="1" applyAlignment="1">
      <alignment vertical="top"/>
    </xf>
    <xf numFmtId="1" fontId="706" fillId="0" borderId="0" xfId="6083" applyNumberFormat="1" applyFont="1" applyBorder="1" applyAlignment="1">
      <alignment vertical="top"/>
    </xf>
    <xf numFmtId="1" fontId="706" fillId="0" borderId="0" xfId="6083" applyNumberFormat="1" applyFont="1" applyFill="1" applyBorder="1" applyAlignment="1">
      <alignment vertical="top"/>
    </xf>
    <xf numFmtId="165" fontId="707" fillId="2" borderId="0" xfId="6083" applyNumberFormat="1" applyFont="1" applyFill="1"/>
    <xf numFmtId="1" fontId="707" fillId="2" borderId="0" xfId="6083" applyNumberFormat="1" applyFont="1" applyFill="1" applyBorder="1" applyAlignment="1">
      <alignment vertical="top"/>
    </xf>
    <xf numFmtId="1" fontId="709" fillId="2" borderId="0" xfId="6083" applyNumberFormat="1" applyFont="1" applyFill="1" applyBorder="1" applyAlignment="1">
      <alignment vertical="top"/>
    </xf>
    <xf numFmtId="10" fontId="609" fillId="16" borderId="1" xfId="6084" applyNumberFormat="1" applyFont="1" applyFill="1" applyBorder="1"/>
    <xf numFmtId="1" fontId="609" fillId="16" borderId="1" xfId="6083" applyNumberFormat="1" applyFill="1" applyBorder="1"/>
    <xf numFmtId="0" fontId="609" fillId="15" borderId="1" xfId="6083" applyFill="1" applyBorder="1"/>
    <xf numFmtId="0" fontId="710" fillId="16" borderId="1" xfId="6083" applyFont="1" applyFill="1" applyBorder="1" applyAlignment="1">
      <alignment wrapText="1"/>
    </xf>
    <xf numFmtId="0" fontId="706" fillId="14" borderId="1" xfId="6083" applyFont="1" applyFill="1" applyBorder="1"/>
    <xf numFmtId="10" fontId="706" fillId="14" borderId="1" xfId="6083" applyNumberFormat="1" applyFont="1" applyFill="1" applyBorder="1" applyAlignment="1">
      <alignment vertical="top"/>
    </xf>
    <xf numFmtId="164" fontId="706" fillId="0" borderId="0" xfId="6085" applyNumberFormat="1" applyFont="1"/>
    <xf numFmtId="165" fontId="706" fillId="0" borderId="0" xfId="6085" applyNumberFormat="1" applyFont="1"/>
    <xf numFmtId="1" fontId="608" fillId="16" borderId="1" xfId="6085" applyNumberFormat="1" applyFill="1" applyBorder="1" applyAlignment="1">
      <alignment vertical="top"/>
    </xf>
    <xf numFmtId="0" fontId="608" fillId="16" borderId="1" xfId="6085" applyFill="1" applyBorder="1"/>
    <xf numFmtId="1" fontId="608" fillId="11" borderId="1" xfId="6085" applyNumberFormat="1" applyFill="1" applyBorder="1" applyAlignment="1">
      <alignment vertical="top"/>
    </xf>
    <xf numFmtId="1" fontId="608" fillId="12" borderId="1" xfId="6085" applyNumberFormat="1" applyFill="1" applyBorder="1" applyAlignment="1">
      <alignment vertical="top"/>
    </xf>
    <xf numFmtId="1" fontId="608" fillId="13" borderId="1" xfId="6085" applyNumberFormat="1" applyFill="1" applyBorder="1" applyAlignment="1">
      <alignment vertical="top"/>
    </xf>
    <xf numFmtId="1" fontId="706" fillId="0" borderId="1" xfId="6085" applyNumberFormat="1" applyFont="1" applyBorder="1" applyAlignment="1">
      <alignment vertical="top"/>
    </xf>
    <xf numFmtId="1" fontId="706" fillId="0" borderId="1" xfId="6085" applyNumberFormat="1" applyFont="1" applyFill="1" applyBorder="1" applyAlignment="1">
      <alignment vertical="top"/>
    </xf>
    <xf numFmtId="1" fontId="706" fillId="0" borderId="0" xfId="6085" applyNumberFormat="1" applyFont="1" applyBorder="1" applyAlignment="1">
      <alignment vertical="top"/>
    </xf>
    <xf numFmtId="1" fontId="706" fillId="0" borderId="0" xfId="6085" applyNumberFormat="1" applyFont="1" applyFill="1" applyBorder="1" applyAlignment="1">
      <alignment vertical="top"/>
    </xf>
    <xf numFmtId="165" fontId="707" fillId="2" borderId="0" xfId="6085" applyNumberFormat="1" applyFont="1" applyFill="1"/>
    <xf numFmtId="1" fontId="707" fillId="2" borderId="0" xfId="6085" applyNumberFormat="1" applyFont="1" applyFill="1" applyBorder="1" applyAlignment="1">
      <alignment vertical="top"/>
    </xf>
    <xf numFmtId="1" fontId="709" fillId="2" borderId="0" xfId="6085" applyNumberFormat="1" applyFont="1" applyFill="1" applyBorder="1" applyAlignment="1">
      <alignment vertical="top"/>
    </xf>
    <xf numFmtId="10" fontId="608" fillId="16" borderId="1" xfId="6086" applyNumberFormat="1" applyFont="1" applyFill="1" applyBorder="1"/>
    <xf numFmtId="1" fontId="608" fillId="16" borderId="1" xfId="6085" applyNumberFormat="1" applyFill="1" applyBorder="1"/>
    <xf numFmtId="0" fontId="608" fillId="15" borderId="1" xfId="6085" applyFill="1" applyBorder="1"/>
    <xf numFmtId="0" fontId="710" fillId="16" borderId="1" xfId="6085" applyFont="1" applyFill="1" applyBorder="1" applyAlignment="1">
      <alignment wrapText="1"/>
    </xf>
    <xf numFmtId="0" fontId="706" fillId="14" borderId="1" xfId="6085" applyFont="1" applyFill="1" applyBorder="1"/>
    <xf numFmtId="10" fontId="706" fillId="14" borderId="1" xfId="6085" applyNumberFormat="1" applyFont="1" applyFill="1" applyBorder="1" applyAlignment="1">
      <alignment vertical="top"/>
    </xf>
    <xf numFmtId="164" fontId="706" fillId="0" borderId="0" xfId="6087" applyNumberFormat="1" applyFont="1"/>
    <xf numFmtId="165" fontId="706" fillId="0" borderId="0" xfId="6087" applyNumberFormat="1" applyFont="1"/>
    <xf numFmtId="1" fontId="607" fillId="16" borderId="1" xfId="6087" applyNumberFormat="1" applyFill="1" applyBorder="1" applyAlignment="1">
      <alignment vertical="top"/>
    </xf>
    <xf numFmtId="0" fontId="607" fillId="16" borderId="1" xfId="6087" applyFill="1" applyBorder="1"/>
    <xf numFmtId="1" fontId="607" fillId="11" borderId="1" xfId="6087" applyNumberFormat="1" applyFill="1" applyBorder="1" applyAlignment="1">
      <alignment vertical="top"/>
    </xf>
    <xf numFmtId="1" fontId="607" fillId="12" borderId="1" xfId="6087" applyNumberFormat="1" applyFill="1" applyBorder="1" applyAlignment="1">
      <alignment vertical="top"/>
    </xf>
    <xf numFmtId="1" fontId="607" fillId="13" borderId="1" xfId="6087" applyNumberFormat="1" applyFill="1" applyBorder="1" applyAlignment="1">
      <alignment vertical="top"/>
    </xf>
    <xf numFmtId="1" fontId="706" fillId="0" borderId="1" xfId="6087" applyNumberFormat="1" applyFont="1" applyBorder="1" applyAlignment="1">
      <alignment vertical="top"/>
    </xf>
    <xf numFmtId="1" fontId="706" fillId="0" borderId="1" xfId="6087" applyNumberFormat="1" applyFont="1" applyFill="1" applyBorder="1" applyAlignment="1">
      <alignment vertical="top"/>
    </xf>
    <xf numFmtId="1" fontId="706" fillId="0" borderId="0" xfId="6087" applyNumberFormat="1" applyFont="1" applyBorder="1" applyAlignment="1">
      <alignment vertical="top"/>
    </xf>
    <xf numFmtId="1" fontId="706" fillId="0" borderId="0" xfId="6087" applyNumberFormat="1" applyFont="1" applyFill="1" applyBorder="1" applyAlignment="1">
      <alignment vertical="top"/>
    </xf>
    <xf numFmtId="165" fontId="707" fillId="2" borderId="0" xfId="6087" applyNumberFormat="1" applyFont="1" applyFill="1"/>
    <xf numFmtId="1" fontId="707" fillId="2" borderId="0" xfId="6087" applyNumberFormat="1" applyFont="1" applyFill="1" applyBorder="1" applyAlignment="1">
      <alignment vertical="top"/>
    </xf>
    <xf numFmtId="1" fontId="709" fillId="2" borderId="0" xfId="6087" applyNumberFormat="1" applyFont="1" applyFill="1" applyBorder="1" applyAlignment="1">
      <alignment vertical="top"/>
    </xf>
    <xf numFmtId="10" fontId="607" fillId="16" borderId="1" xfId="6088" applyNumberFormat="1" applyFont="1" applyFill="1" applyBorder="1"/>
    <xf numFmtId="1" fontId="607" fillId="16" borderId="1" xfId="6087" applyNumberFormat="1" applyFill="1" applyBorder="1"/>
    <xf numFmtId="0" fontId="607" fillId="15" borderId="1" xfId="6087" applyFill="1" applyBorder="1"/>
    <xf numFmtId="0" fontId="710" fillId="16" borderId="1" xfId="6087" applyFont="1" applyFill="1" applyBorder="1" applyAlignment="1">
      <alignment wrapText="1"/>
    </xf>
    <xf numFmtId="0" fontId="706" fillId="14" borderId="1" xfId="6087" applyFont="1" applyFill="1" applyBorder="1"/>
    <xf numFmtId="10" fontId="706" fillId="14" borderId="1" xfId="6087" applyNumberFormat="1" applyFont="1" applyFill="1" applyBorder="1" applyAlignment="1">
      <alignment vertical="top"/>
    </xf>
    <xf numFmtId="164" fontId="706" fillId="0" borderId="0" xfId="6089" applyNumberFormat="1" applyFont="1"/>
    <xf numFmtId="165" fontId="706" fillId="0" borderId="0" xfId="6089" applyNumberFormat="1" applyFont="1"/>
    <xf numFmtId="1" fontId="606" fillId="16" borderId="1" xfId="6089" applyNumberFormat="1" applyFill="1" applyBorder="1" applyAlignment="1">
      <alignment vertical="top"/>
    </xf>
    <xf numFmtId="0" fontId="606" fillId="16" borderId="1" xfId="6089" applyFill="1" applyBorder="1"/>
    <xf numFmtId="1" fontId="606" fillId="11" borderId="1" xfId="6089" applyNumberFormat="1" applyFill="1" applyBorder="1" applyAlignment="1">
      <alignment vertical="top"/>
    </xf>
    <xf numFmtId="1" fontId="606" fillId="12" borderId="1" xfId="6089" applyNumberFormat="1" applyFill="1" applyBorder="1" applyAlignment="1">
      <alignment vertical="top"/>
    </xf>
    <xf numFmtId="1" fontId="606" fillId="13" borderId="1" xfId="6089" applyNumberFormat="1" applyFill="1" applyBorder="1" applyAlignment="1">
      <alignment vertical="top"/>
    </xf>
    <xf numFmtId="1" fontId="706" fillId="0" borderId="1" xfId="6089" applyNumberFormat="1" applyFont="1" applyBorder="1" applyAlignment="1">
      <alignment vertical="top"/>
    </xf>
    <xf numFmtId="1" fontId="706" fillId="0" borderId="1" xfId="6089" applyNumberFormat="1" applyFont="1" applyFill="1" applyBorder="1" applyAlignment="1">
      <alignment vertical="top"/>
    </xf>
    <xf numFmtId="1" fontId="706" fillId="0" borderId="0" xfId="6089" applyNumberFormat="1" applyFont="1" applyBorder="1" applyAlignment="1">
      <alignment vertical="top"/>
    </xf>
    <xf numFmtId="1" fontId="706" fillId="0" borderId="0" xfId="6089" applyNumberFormat="1" applyFont="1" applyFill="1" applyBorder="1" applyAlignment="1">
      <alignment vertical="top"/>
    </xf>
    <xf numFmtId="165" fontId="707" fillId="2" borderId="0" xfId="6089" applyNumberFormat="1" applyFont="1" applyFill="1"/>
    <xf numFmtId="1" fontId="707" fillId="2" borderId="0" xfId="6089" applyNumberFormat="1" applyFont="1" applyFill="1" applyBorder="1" applyAlignment="1">
      <alignment vertical="top"/>
    </xf>
    <xf numFmtId="1" fontId="709" fillId="2" borderId="0" xfId="6089" applyNumberFormat="1" applyFont="1" applyFill="1" applyBorder="1" applyAlignment="1">
      <alignment vertical="top"/>
    </xf>
    <xf numFmtId="10" fontId="606" fillId="16" borderId="1" xfId="6090" applyNumberFormat="1" applyFont="1" applyFill="1" applyBorder="1"/>
    <xf numFmtId="1" fontId="606" fillId="16" borderId="1" xfId="6089" applyNumberFormat="1" applyFill="1" applyBorder="1"/>
    <xf numFmtId="0" fontId="606" fillId="15" borderId="1" xfId="6089" applyFill="1" applyBorder="1"/>
    <xf numFmtId="1" fontId="606" fillId="10" borderId="1" xfId="6089" applyNumberFormat="1" applyFill="1" applyBorder="1" applyAlignment="1">
      <alignment vertical="top"/>
    </xf>
    <xf numFmtId="1" fontId="706" fillId="10" borderId="1" xfId="6089" applyNumberFormat="1" applyFont="1" applyFill="1" applyBorder="1" applyAlignment="1">
      <alignment vertical="top"/>
    </xf>
    <xf numFmtId="0" fontId="606" fillId="10" borderId="1" xfId="6089" applyFill="1" applyBorder="1"/>
    <xf numFmtId="10" fontId="606" fillId="10" borderId="1" xfId="6090" applyNumberFormat="1" applyFont="1" applyFill="1" applyBorder="1"/>
    <xf numFmtId="1" fontId="606" fillId="10" borderId="1" xfId="6089" applyNumberFormat="1" applyFill="1" applyBorder="1"/>
    <xf numFmtId="164" fontId="706" fillId="10" borderId="0" xfId="6089" applyNumberFormat="1" applyFont="1" applyFill="1"/>
    <xf numFmtId="165" fontId="706" fillId="10" borderId="0" xfId="6089" applyNumberFormat="1" applyFont="1" applyFill="1"/>
    <xf numFmtId="0" fontId="710" fillId="16" borderId="1" xfId="6089" applyFont="1" applyFill="1" applyBorder="1" applyAlignment="1">
      <alignment wrapText="1"/>
    </xf>
    <xf numFmtId="0" fontId="706" fillId="14" borderId="1" xfId="6089" applyFont="1" applyFill="1" applyBorder="1"/>
    <xf numFmtId="0" fontId="706" fillId="14" borderId="1" xfId="6089" applyNumberFormat="1" applyFont="1" applyFill="1" applyBorder="1" applyAlignment="1">
      <alignment vertical="top"/>
    </xf>
    <xf numFmtId="10" fontId="706" fillId="14" borderId="1" xfId="6089" applyNumberFormat="1" applyFont="1" applyFill="1" applyBorder="1" applyAlignment="1">
      <alignment vertical="top"/>
    </xf>
    <xf numFmtId="1" fontId="708" fillId="14" borderId="0" xfId="6089" applyNumberFormat="1" applyFont="1" applyFill="1" applyBorder="1" applyAlignment="1">
      <alignment vertical="top"/>
    </xf>
    <xf numFmtId="164" fontId="706" fillId="0" borderId="0" xfId="6091" applyNumberFormat="1" applyFont="1"/>
    <xf numFmtId="165" fontId="706" fillId="0" borderId="0" xfId="6091" applyNumberFormat="1" applyFont="1"/>
    <xf numFmtId="1" fontId="605" fillId="16" borderId="1" xfId="6091" applyNumberFormat="1" applyFill="1" applyBorder="1" applyAlignment="1">
      <alignment vertical="top"/>
    </xf>
    <xf numFmtId="0" fontId="605" fillId="16" borderId="1" xfId="6091" applyFill="1" applyBorder="1"/>
    <xf numFmtId="1" fontId="605" fillId="11" borderId="1" xfId="6091" applyNumberFormat="1" applyFill="1" applyBorder="1" applyAlignment="1">
      <alignment vertical="top"/>
    </xf>
    <xf numFmtId="1" fontId="605" fillId="12" borderId="1" xfId="6091" applyNumberFormat="1" applyFill="1" applyBorder="1" applyAlignment="1">
      <alignment vertical="top"/>
    </xf>
    <xf numFmtId="1" fontId="605" fillId="13" borderId="1" xfId="6091" applyNumberFormat="1" applyFill="1" applyBorder="1" applyAlignment="1">
      <alignment vertical="top"/>
    </xf>
    <xf numFmtId="1" fontId="706" fillId="0" borderId="1" xfId="6091" applyNumberFormat="1" applyFont="1" applyBorder="1" applyAlignment="1">
      <alignment vertical="top"/>
    </xf>
    <xf numFmtId="1" fontId="706" fillId="0" borderId="1" xfId="6091" applyNumberFormat="1" applyFont="1" applyFill="1" applyBorder="1" applyAlignment="1">
      <alignment vertical="top"/>
    </xf>
    <xf numFmtId="1" fontId="706" fillId="0" borderId="0" xfId="6091" applyNumberFormat="1" applyFont="1" applyBorder="1" applyAlignment="1">
      <alignment vertical="top"/>
    </xf>
    <xf numFmtId="1" fontId="706" fillId="0" borderId="0" xfId="6091" applyNumberFormat="1" applyFont="1" applyFill="1" applyBorder="1" applyAlignment="1">
      <alignment vertical="top"/>
    </xf>
    <xf numFmtId="165" fontId="707" fillId="2" borderId="0" xfId="6091" applyNumberFormat="1" applyFont="1" applyFill="1"/>
    <xf numFmtId="1" fontId="707" fillId="2" borderId="0" xfId="6091" applyNumberFormat="1" applyFont="1" applyFill="1" applyBorder="1" applyAlignment="1">
      <alignment vertical="top"/>
    </xf>
    <xf numFmtId="1" fontId="709" fillId="2" borderId="0" xfId="6091" applyNumberFormat="1" applyFont="1" applyFill="1" applyBorder="1" applyAlignment="1">
      <alignment vertical="top"/>
    </xf>
    <xf numFmtId="10" fontId="605" fillId="16" borderId="1" xfId="6092" applyNumberFormat="1" applyFont="1" applyFill="1" applyBorder="1"/>
    <xf numFmtId="1" fontId="605" fillId="16" borderId="1" xfId="6091" applyNumberFormat="1" applyFill="1" applyBorder="1"/>
    <xf numFmtId="0" fontId="605" fillId="15" borderId="1" xfId="6091" applyFill="1" applyBorder="1"/>
    <xf numFmtId="0" fontId="710" fillId="16" borderId="1" xfId="6091" applyFont="1" applyFill="1" applyBorder="1" applyAlignment="1">
      <alignment wrapText="1"/>
    </xf>
    <xf numFmtId="0" fontId="706" fillId="14" borderId="1" xfId="6091" applyFont="1" applyFill="1" applyBorder="1"/>
    <xf numFmtId="10" fontId="706" fillId="14" borderId="1" xfId="6091" applyNumberFormat="1" applyFont="1" applyFill="1" applyBorder="1" applyAlignment="1">
      <alignment vertical="top"/>
    </xf>
    <xf numFmtId="1" fontId="604" fillId="10" borderId="1" xfId="6093" applyNumberFormat="1" applyFill="1" applyBorder="1" applyAlignment="1">
      <alignment vertical="top"/>
    </xf>
    <xf numFmtId="1" fontId="706" fillId="10" borderId="1" xfId="6093" applyNumberFormat="1" applyFont="1" applyFill="1" applyBorder="1" applyAlignment="1">
      <alignment vertical="top"/>
    </xf>
    <xf numFmtId="0" fontId="604" fillId="10" borderId="1" xfId="6093" applyFill="1" applyBorder="1"/>
    <xf numFmtId="10" fontId="604" fillId="10" borderId="1" xfId="6094" applyNumberFormat="1" applyFont="1" applyFill="1" applyBorder="1"/>
    <xf numFmtId="1" fontId="604" fillId="10" borderId="1" xfId="6093" applyNumberFormat="1" applyFill="1" applyBorder="1"/>
    <xf numFmtId="164" fontId="706" fillId="10" borderId="0" xfId="6093" applyNumberFormat="1" applyFont="1" applyFill="1"/>
    <xf numFmtId="165" fontId="706" fillId="10" borderId="0" xfId="6093" applyNumberFormat="1" applyFont="1" applyFill="1"/>
    <xf numFmtId="0" fontId="706" fillId="14" borderId="1" xfId="6093" applyNumberFormat="1" applyFont="1" applyFill="1" applyBorder="1" applyAlignment="1">
      <alignment vertical="top"/>
    </xf>
    <xf numFmtId="1" fontId="708" fillId="14" borderId="0" xfId="6093" applyNumberFormat="1" applyFont="1" applyFill="1" applyBorder="1" applyAlignment="1">
      <alignment vertical="top"/>
    </xf>
    <xf numFmtId="10" fontId="0" fillId="16" borderId="1" xfId="6094" applyNumberFormat="1" applyFont="1" applyFill="1" applyBorder="1"/>
    <xf numFmtId="164" fontId="706" fillId="0" borderId="0" xfId="6093" applyNumberFormat="1" applyFont="1"/>
    <xf numFmtId="165" fontId="706" fillId="0" borderId="0" xfId="6093" applyNumberFormat="1" applyFont="1"/>
    <xf numFmtId="1" fontId="604" fillId="16" borderId="1" xfId="6093" applyNumberFormat="1" applyFill="1" applyBorder="1" applyAlignment="1">
      <alignment vertical="top"/>
    </xf>
    <xf numFmtId="0" fontId="604" fillId="16" borderId="1" xfId="6093" applyFill="1" applyBorder="1"/>
    <xf numFmtId="1" fontId="604" fillId="11" borderId="1" xfId="6093" applyNumberFormat="1" applyFill="1" applyBorder="1" applyAlignment="1">
      <alignment vertical="top"/>
    </xf>
    <xf numFmtId="1" fontId="604" fillId="12" borderId="1" xfId="6093" applyNumberFormat="1" applyFill="1" applyBorder="1" applyAlignment="1">
      <alignment vertical="top"/>
    </xf>
    <xf numFmtId="1" fontId="604" fillId="13" borderId="1" xfId="6093" applyNumberFormat="1" applyFill="1" applyBorder="1" applyAlignment="1">
      <alignment vertical="top"/>
    </xf>
    <xf numFmtId="1" fontId="706" fillId="0" borderId="1" xfId="6093" applyNumberFormat="1" applyFont="1" applyBorder="1" applyAlignment="1">
      <alignment vertical="top"/>
    </xf>
    <xf numFmtId="1" fontId="706" fillId="0" borderId="1" xfId="6093" applyNumberFormat="1" applyFont="1" applyFill="1" applyBorder="1" applyAlignment="1">
      <alignment vertical="top"/>
    </xf>
    <xf numFmtId="1" fontId="706" fillId="0" borderId="0" xfId="6093" applyNumberFormat="1" applyFont="1" applyBorder="1" applyAlignment="1">
      <alignment vertical="top"/>
    </xf>
    <xf numFmtId="1" fontId="706" fillId="0" borderId="0" xfId="6093" applyNumberFormat="1" applyFont="1" applyFill="1" applyBorder="1" applyAlignment="1">
      <alignment vertical="top"/>
    </xf>
    <xf numFmtId="165" fontId="707" fillId="2" borderId="0" xfId="6093" applyNumberFormat="1" applyFont="1" applyFill="1"/>
    <xf numFmtId="1" fontId="707" fillId="2" borderId="0" xfId="6093" applyNumberFormat="1" applyFont="1" applyFill="1" applyBorder="1" applyAlignment="1">
      <alignment vertical="top"/>
    </xf>
    <xf numFmtId="1" fontId="709" fillId="2" borderId="0" xfId="6093" applyNumberFormat="1" applyFont="1" applyFill="1" applyBorder="1" applyAlignment="1">
      <alignment vertical="top"/>
    </xf>
    <xf numFmtId="10" fontId="604" fillId="16" borderId="1" xfId="6094" applyNumberFormat="1" applyFont="1" applyFill="1" applyBorder="1"/>
    <xf numFmtId="1" fontId="604" fillId="16" borderId="1" xfId="6093" applyNumberFormat="1" applyFill="1" applyBorder="1"/>
    <xf numFmtId="0" fontId="604" fillId="15" borderId="1" xfId="6093" applyFill="1" applyBorder="1"/>
    <xf numFmtId="0" fontId="710" fillId="16" borderId="1" xfId="6093" applyFont="1" applyFill="1" applyBorder="1" applyAlignment="1">
      <alignment wrapText="1"/>
    </xf>
    <xf numFmtId="0" fontId="706" fillId="14" borderId="1" xfId="6093" applyFont="1" applyFill="1" applyBorder="1"/>
    <xf numFmtId="10" fontId="706" fillId="14" borderId="1" xfId="6093" applyNumberFormat="1" applyFont="1" applyFill="1" applyBorder="1" applyAlignment="1">
      <alignment vertical="top"/>
    </xf>
    <xf numFmtId="0" fontId="603" fillId="0" borderId="1" xfId="6053" applyFont="1" applyBorder="1"/>
    <xf numFmtId="1" fontId="603" fillId="10" borderId="1" xfId="6095" applyNumberFormat="1" applyFill="1" applyBorder="1" applyAlignment="1">
      <alignment vertical="top"/>
    </xf>
    <xf numFmtId="1" fontId="706" fillId="10" borderId="1" xfId="6095" applyNumberFormat="1" applyFont="1" applyFill="1" applyBorder="1" applyAlignment="1">
      <alignment vertical="top"/>
    </xf>
    <xf numFmtId="0" fontId="603" fillId="10" borderId="1" xfId="6095" applyFill="1" applyBorder="1"/>
    <xf numFmtId="10" fontId="603" fillId="10" borderId="1" xfId="6096" applyNumberFormat="1" applyFont="1" applyFill="1" applyBorder="1"/>
    <xf numFmtId="1" fontId="603" fillId="10" borderId="1" xfId="6095" applyNumberFormat="1" applyFill="1" applyBorder="1"/>
    <xf numFmtId="164" fontId="706" fillId="10" borderId="0" xfId="6095" applyNumberFormat="1" applyFont="1" applyFill="1"/>
    <xf numFmtId="165" fontId="706" fillId="10" borderId="0" xfId="6095" applyNumberFormat="1" applyFont="1" applyFill="1"/>
    <xf numFmtId="0" fontId="706" fillId="14" borderId="1" xfId="6095" applyNumberFormat="1" applyFont="1" applyFill="1" applyBorder="1" applyAlignment="1">
      <alignment vertical="top"/>
    </xf>
    <xf numFmtId="1" fontId="708" fillId="14" borderId="0" xfId="6095" applyNumberFormat="1" applyFont="1" applyFill="1" applyBorder="1" applyAlignment="1">
      <alignment vertical="top"/>
    </xf>
    <xf numFmtId="164" fontId="706" fillId="0" borderId="0" xfId="6095" applyNumberFormat="1" applyFont="1"/>
    <xf numFmtId="165" fontId="706" fillId="0" borderId="0" xfId="6095" applyNumberFormat="1" applyFont="1"/>
    <xf numFmtId="1" fontId="603" fillId="16" borderId="1" xfId="6095" applyNumberFormat="1" applyFill="1" applyBorder="1" applyAlignment="1">
      <alignment vertical="top"/>
    </xf>
    <xf numFmtId="0" fontId="603" fillId="16" borderId="1" xfId="6095" applyFill="1" applyBorder="1"/>
    <xf numFmtId="1" fontId="603" fillId="11" borderId="1" xfId="6095" applyNumberFormat="1" applyFill="1" applyBorder="1" applyAlignment="1">
      <alignment vertical="top"/>
    </xf>
    <xf numFmtId="1" fontId="603" fillId="12" borderId="1" xfId="6095" applyNumberFormat="1" applyFill="1" applyBorder="1" applyAlignment="1">
      <alignment vertical="top"/>
    </xf>
    <xf numFmtId="1" fontId="603" fillId="13" borderId="1" xfId="6095" applyNumberFormat="1" applyFill="1" applyBorder="1" applyAlignment="1">
      <alignment vertical="top"/>
    </xf>
    <xf numFmtId="1" fontId="706" fillId="0" borderId="1" xfId="6095" applyNumberFormat="1" applyFont="1" applyBorder="1" applyAlignment="1">
      <alignment vertical="top"/>
    </xf>
    <xf numFmtId="1" fontId="706" fillId="0" borderId="1" xfId="6095" applyNumberFormat="1" applyFont="1" applyFill="1" applyBorder="1" applyAlignment="1">
      <alignment vertical="top"/>
    </xf>
    <xf numFmtId="1" fontId="706" fillId="0" borderId="0" xfId="6095" applyNumberFormat="1" applyFont="1" applyBorder="1" applyAlignment="1">
      <alignment vertical="top"/>
    </xf>
    <xf numFmtId="1" fontId="706" fillId="0" borderId="0" xfId="6095" applyNumberFormat="1" applyFont="1" applyFill="1" applyBorder="1" applyAlignment="1">
      <alignment vertical="top"/>
    </xf>
    <xf numFmtId="165" fontId="707" fillId="2" borderId="0" xfId="6095" applyNumberFormat="1" applyFont="1" applyFill="1"/>
    <xf numFmtId="1" fontId="707" fillId="2" borderId="0" xfId="6095" applyNumberFormat="1" applyFont="1" applyFill="1" applyBorder="1" applyAlignment="1">
      <alignment vertical="top"/>
    </xf>
    <xf numFmtId="1" fontId="709" fillId="2" borderId="0" xfId="6095" applyNumberFormat="1" applyFont="1" applyFill="1" applyBorder="1" applyAlignment="1">
      <alignment vertical="top"/>
    </xf>
    <xf numFmtId="10" fontId="603" fillId="16" borderId="1" xfId="6096" applyNumberFormat="1" applyFont="1" applyFill="1" applyBorder="1"/>
    <xf numFmtId="1" fontId="603" fillId="16" borderId="1" xfId="6095" applyNumberFormat="1" applyFill="1" applyBorder="1"/>
    <xf numFmtId="0" fontId="603" fillId="15" borderId="1" xfId="6095" applyFill="1" applyBorder="1"/>
    <xf numFmtId="0" fontId="710" fillId="16" borderId="1" xfId="6095" applyFont="1" applyFill="1" applyBorder="1" applyAlignment="1">
      <alignment wrapText="1"/>
    </xf>
    <xf numFmtId="0" fontId="706" fillId="14" borderId="1" xfId="6095" applyFont="1" applyFill="1" applyBorder="1"/>
    <xf numFmtId="10" fontId="706" fillId="14" borderId="1" xfId="6095" applyNumberFormat="1" applyFont="1" applyFill="1" applyBorder="1" applyAlignment="1">
      <alignment vertical="top"/>
    </xf>
    <xf numFmtId="164" fontId="706" fillId="0" borderId="0" xfId="6097" applyNumberFormat="1" applyFont="1"/>
    <xf numFmtId="165" fontId="706" fillId="0" borderId="0" xfId="6097" applyNumberFormat="1" applyFont="1"/>
    <xf numFmtId="1" fontId="602" fillId="16" borderId="1" xfId="6097" applyNumberFormat="1" applyFill="1" applyBorder="1" applyAlignment="1">
      <alignment vertical="top"/>
    </xf>
    <xf numFmtId="0" fontId="602" fillId="16" borderId="1" xfId="6097" applyFill="1" applyBorder="1"/>
    <xf numFmtId="1" fontId="602" fillId="11" borderId="1" xfId="6097" applyNumberFormat="1" applyFill="1" applyBorder="1" applyAlignment="1">
      <alignment vertical="top"/>
    </xf>
    <xf numFmtId="1" fontId="602" fillId="12" borderId="1" xfId="6097" applyNumberFormat="1" applyFill="1" applyBorder="1" applyAlignment="1">
      <alignment vertical="top"/>
    </xf>
    <xf numFmtId="1" fontId="602" fillId="13" borderId="1" xfId="6097" applyNumberFormat="1" applyFill="1" applyBorder="1" applyAlignment="1">
      <alignment vertical="top"/>
    </xf>
    <xf numFmtId="1" fontId="706" fillId="0" borderId="1" xfId="6097" applyNumberFormat="1" applyFont="1" applyBorder="1" applyAlignment="1">
      <alignment vertical="top"/>
    </xf>
    <xf numFmtId="1" fontId="706" fillId="0" borderId="1" xfId="6097" applyNumberFormat="1" applyFont="1" applyFill="1" applyBorder="1" applyAlignment="1">
      <alignment vertical="top"/>
    </xf>
    <xf numFmtId="1" fontId="706" fillId="0" borderId="0" xfId="6097" applyNumberFormat="1" applyFont="1" applyBorder="1" applyAlignment="1">
      <alignment vertical="top"/>
    </xf>
    <xf numFmtId="1" fontId="706" fillId="0" borderId="0" xfId="6097" applyNumberFormat="1" applyFont="1" applyFill="1" applyBorder="1" applyAlignment="1">
      <alignment vertical="top"/>
    </xf>
    <xf numFmtId="165" fontId="707" fillId="2" borderId="0" xfId="6097" applyNumberFormat="1" applyFont="1" applyFill="1"/>
    <xf numFmtId="1" fontId="707" fillId="2" borderId="0" xfId="6097" applyNumberFormat="1" applyFont="1" applyFill="1" applyBorder="1" applyAlignment="1">
      <alignment vertical="top"/>
    </xf>
    <xf numFmtId="1" fontId="709" fillId="2" borderId="0" xfId="6097" applyNumberFormat="1" applyFont="1" applyFill="1" applyBorder="1" applyAlignment="1">
      <alignment vertical="top"/>
    </xf>
    <xf numFmtId="10" fontId="602" fillId="16" borderId="1" xfId="6098" applyNumberFormat="1" applyFont="1" applyFill="1" applyBorder="1"/>
    <xf numFmtId="1" fontId="602" fillId="16" borderId="1" xfId="6097" applyNumberFormat="1" applyFill="1" applyBorder="1"/>
    <xf numFmtId="0" fontId="602" fillId="15" borderId="1" xfId="6097" applyFill="1" applyBorder="1"/>
    <xf numFmtId="0" fontId="710" fillId="16" borderId="1" xfId="6097" applyFont="1" applyFill="1" applyBorder="1" applyAlignment="1">
      <alignment wrapText="1"/>
    </xf>
    <xf numFmtId="0" fontId="706" fillId="14" borderId="1" xfId="6097" applyFont="1" applyFill="1" applyBorder="1"/>
    <xf numFmtId="10" fontId="706" fillId="14" borderId="1" xfId="6097" applyNumberFormat="1" applyFont="1" applyFill="1" applyBorder="1" applyAlignment="1">
      <alignment vertical="top"/>
    </xf>
    <xf numFmtId="1" fontId="601" fillId="10" borderId="1" xfId="6099" applyNumberFormat="1" applyFill="1" applyBorder="1" applyAlignment="1">
      <alignment vertical="top"/>
    </xf>
    <xf numFmtId="1" fontId="706" fillId="10" borderId="1" xfId="6099" applyNumberFormat="1" applyFont="1" applyFill="1" applyBorder="1" applyAlignment="1">
      <alignment vertical="top"/>
    </xf>
    <xf numFmtId="0" fontId="601" fillId="10" borderId="1" xfId="6099" applyFill="1" applyBorder="1"/>
    <xf numFmtId="10" fontId="601" fillId="10" borderId="1" xfId="6100" applyNumberFormat="1" applyFont="1" applyFill="1" applyBorder="1"/>
    <xf numFmtId="1" fontId="601" fillId="10" borderId="1" xfId="6099" applyNumberFormat="1" applyFill="1" applyBorder="1"/>
    <xf numFmtId="164" fontId="706" fillId="10" borderId="0" xfId="6099" applyNumberFormat="1" applyFont="1" applyFill="1"/>
    <xf numFmtId="165" fontId="706" fillId="10" borderId="0" xfId="6099" applyNumberFormat="1" applyFont="1" applyFill="1"/>
    <xf numFmtId="0" fontId="706" fillId="14" borderId="1" xfId="6099" applyNumberFormat="1" applyFont="1" applyFill="1" applyBorder="1" applyAlignment="1">
      <alignment vertical="top"/>
    </xf>
    <xf numFmtId="1" fontId="708" fillId="14" borderId="0" xfId="6099" applyNumberFormat="1" applyFont="1" applyFill="1" applyBorder="1" applyAlignment="1">
      <alignment vertical="top"/>
    </xf>
    <xf numFmtId="164" fontId="706" fillId="0" borderId="0" xfId="6099" applyNumberFormat="1" applyFont="1"/>
    <xf numFmtId="165" fontId="706" fillId="0" borderId="0" xfId="6099" applyNumberFormat="1" applyFont="1"/>
    <xf numFmtId="1" fontId="601" fillId="16" borderId="1" xfId="6099" applyNumberFormat="1" applyFill="1" applyBorder="1" applyAlignment="1">
      <alignment vertical="top"/>
    </xf>
    <xf numFmtId="0" fontId="601" fillId="16" borderId="1" xfId="6099" applyFill="1" applyBorder="1"/>
    <xf numFmtId="1" fontId="601" fillId="11" borderId="1" xfId="6099" applyNumberFormat="1" applyFill="1" applyBorder="1" applyAlignment="1">
      <alignment vertical="top"/>
    </xf>
    <xf numFmtId="1" fontId="601" fillId="12" borderId="1" xfId="6099" applyNumberFormat="1" applyFill="1" applyBorder="1" applyAlignment="1">
      <alignment vertical="top"/>
    </xf>
    <xf numFmtId="1" fontId="601" fillId="13" borderId="1" xfId="6099" applyNumberFormat="1" applyFill="1" applyBorder="1" applyAlignment="1">
      <alignment vertical="top"/>
    </xf>
    <xf numFmtId="1" fontId="706" fillId="0" borderId="1" xfId="6099" applyNumberFormat="1" applyFont="1" applyBorder="1" applyAlignment="1">
      <alignment vertical="top"/>
    </xf>
    <xf numFmtId="1" fontId="706" fillId="0" borderId="1" xfId="6099" applyNumberFormat="1" applyFont="1" applyFill="1" applyBorder="1" applyAlignment="1">
      <alignment vertical="top"/>
    </xf>
    <xf numFmtId="1" fontId="706" fillId="0" borderId="0" xfId="6099" applyNumberFormat="1" applyFont="1" applyBorder="1" applyAlignment="1">
      <alignment vertical="top"/>
    </xf>
    <xf numFmtId="1" fontId="706" fillId="0" borderId="0" xfId="6099" applyNumberFormat="1" applyFont="1" applyFill="1" applyBorder="1" applyAlignment="1">
      <alignment vertical="top"/>
    </xf>
    <xf numFmtId="165" fontId="707" fillId="2" borderId="0" xfId="6099" applyNumberFormat="1" applyFont="1" applyFill="1"/>
    <xf numFmtId="1" fontId="707" fillId="2" borderId="0" xfId="6099" applyNumberFormat="1" applyFont="1" applyFill="1" applyBorder="1" applyAlignment="1">
      <alignment vertical="top"/>
    </xf>
    <xf numFmtId="1" fontId="709" fillId="2" borderId="0" xfId="6099" applyNumberFormat="1" applyFont="1" applyFill="1" applyBorder="1" applyAlignment="1">
      <alignment vertical="top"/>
    </xf>
    <xf numFmtId="10" fontId="601" fillId="16" borderId="1" xfId="6100" applyNumberFormat="1" applyFont="1" applyFill="1" applyBorder="1"/>
    <xf numFmtId="1" fontId="601" fillId="16" borderId="1" xfId="6099" applyNumberFormat="1" applyFill="1" applyBorder="1"/>
    <xf numFmtId="0" fontId="601" fillId="15" borderId="1" xfId="6099" applyFill="1" applyBorder="1"/>
    <xf numFmtId="0" fontId="710" fillId="16" borderId="1" xfId="6099" applyFont="1" applyFill="1" applyBorder="1" applyAlignment="1">
      <alignment wrapText="1"/>
    </xf>
    <xf numFmtId="0" fontId="706" fillId="14" borderId="1" xfId="6099" applyFont="1" applyFill="1" applyBorder="1"/>
    <xf numFmtId="10" fontId="706" fillId="14" borderId="1" xfId="6099" applyNumberFormat="1" applyFont="1" applyFill="1" applyBorder="1" applyAlignment="1">
      <alignment vertical="top"/>
    </xf>
    <xf numFmtId="164" fontId="706" fillId="0" borderId="0" xfId="6102" applyNumberFormat="1" applyFont="1"/>
    <xf numFmtId="165" fontId="706" fillId="0" borderId="0" xfId="6102" applyNumberFormat="1" applyFont="1"/>
    <xf numFmtId="1" fontId="599" fillId="16" borderId="1" xfId="6102" applyNumberFormat="1" applyFill="1" applyBorder="1" applyAlignment="1">
      <alignment vertical="top"/>
    </xf>
    <xf numFmtId="0" fontId="599" fillId="16" borderId="1" xfId="6102" applyFill="1" applyBorder="1"/>
    <xf numFmtId="1" fontId="599" fillId="11" borderId="1" xfId="6102" applyNumberFormat="1" applyFill="1" applyBorder="1" applyAlignment="1">
      <alignment vertical="top"/>
    </xf>
    <xf numFmtId="1" fontId="599" fillId="12" borderId="1" xfId="6102" applyNumberFormat="1" applyFill="1" applyBorder="1" applyAlignment="1">
      <alignment vertical="top"/>
    </xf>
    <xf numFmtId="1" fontId="599" fillId="13" borderId="1" xfId="6102" applyNumberFormat="1" applyFill="1" applyBorder="1" applyAlignment="1">
      <alignment vertical="top"/>
    </xf>
    <xf numFmtId="1" fontId="706" fillId="0" borderId="1" xfId="6102" applyNumberFormat="1" applyFont="1" applyBorder="1" applyAlignment="1">
      <alignment vertical="top"/>
    </xf>
    <xf numFmtId="1" fontId="706" fillId="0" borderId="1" xfId="6102" applyNumberFormat="1" applyFont="1" applyFill="1" applyBorder="1" applyAlignment="1">
      <alignment vertical="top"/>
    </xf>
    <xf numFmtId="1" fontId="706" fillId="0" borderId="0" xfId="6102" applyNumberFormat="1" applyFont="1" applyBorder="1" applyAlignment="1">
      <alignment vertical="top"/>
    </xf>
    <xf numFmtId="1" fontId="706" fillId="0" borderId="0" xfId="6102" applyNumberFormat="1" applyFont="1" applyFill="1" applyBorder="1" applyAlignment="1">
      <alignment vertical="top"/>
    </xf>
    <xf numFmtId="165" fontId="707" fillId="2" borderId="0" xfId="6102" applyNumberFormat="1" applyFont="1" applyFill="1"/>
    <xf numFmtId="1" fontId="707" fillId="2" borderId="0" xfId="6102" applyNumberFormat="1" applyFont="1" applyFill="1" applyBorder="1" applyAlignment="1">
      <alignment vertical="top"/>
    </xf>
    <xf numFmtId="1" fontId="709" fillId="2" borderId="0" xfId="6102" applyNumberFormat="1" applyFont="1" applyFill="1" applyBorder="1" applyAlignment="1">
      <alignment vertical="top"/>
    </xf>
    <xf numFmtId="10" fontId="599" fillId="16" borderId="1" xfId="6103" applyNumberFormat="1" applyFont="1" applyFill="1" applyBorder="1"/>
    <xf numFmtId="1" fontId="599" fillId="16" borderId="1" xfId="6102" applyNumberFormat="1" applyFill="1" applyBorder="1"/>
    <xf numFmtId="0" fontId="599" fillId="15" borderId="1" xfId="6102" applyFill="1" applyBorder="1"/>
    <xf numFmtId="0" fontId="710" fillId="16" borderId="1" xfId="6102" applyFont="1" applyFill="1" applyBorder="1" applyAlignment="1">
      <alignment wrapText="1"/>
    </xf>
    <xf numFmtId="0" fontId="706" fillId="14" borderId="1" xfId="6102" applyFont="1" applyFill="1" applyBorder="1"/>
    <xf numFmtId="10" fontId="706" fillId="14" borderId="1" xfId="6102" applyNumberFormat="1" applyFont="1" applyFill="1" applyBorder="1" applyAlignment="1">
      <alignment vertical="top"/>
    </xf>
    <xf numFmtId="164" fontId="706" fillId="0" borderId="0" xfId="6104" applyNumberFormat="1" applyFont="1"/>
    <xf numFmtId="165" fontId="706" fillId="0" borderId="0" xfId="6104" applyNumberFormat="1" applyFont="1"/>
    <xf numFmtId="1" fontId="598" fillId="16" borderId="1" xfId="6104" applyNumberFormat="1" applyFill="1" applyBorder="1" applyAlignment="1">
      <alignment vertical="top"/>
    </xf>
    <xf numFmtId="0" fontId="598" fillId="16" borderId="1" xfId="6104" applyFill="1" applyBorder="1"/>
    <xf numFmtId="1" fontId="598" fillId="11" borderId="1" xfId="6104" applyNumberFormat="1" applyFill="1" applyBorder="1" applyAlignment="1">
      <alignment vertical="top"/>
    </xf>
    <xf numFmtId="1" fontId="598" fillId="12" borderId="1" xfId="6104" applyNumberFormat="1" applyFill="1" applyBorder="1" applyAlignment="1">
      <alignment vertical="top"/>
    </xf>
    <xf numFmtId="1" fontId="598" fillId="13" borderId="1" xfId="6104" applyNumberFormat="1" applyFill="1" applyBorder="1" applyAlignment="1">
      <alignment vertical="top"/>
    </xf>
    <xf numFmtId="1" fontId="706" fillId="0" borderId="1" xfId="6104" applyNumberFormat="1" applyFont="1" applyBorder="1" applyAlignment="1">
      <alignment vertical="top"/>
    </xf>
    <xf numFmtId="1" fontId="706" fillId="0" borderId="1" xfId="6104" applyNumberFormat="1" applyFont="1" applyFill="1" applyBorder="1" applyAlignment="1">
      <alignment vertical="top"/>
    </xf>
    <xf numFmtId="1" fontId="706" fillId="0" borderId="0" xfId="6104" applyNumberFormat="1" applyFont="1" applyBorder="1" applyAlignment="1">
      <alignment vertical="top"/>
    </xf>
    <xf numFmtId="1" fontId="706" fillId="0" borderId="0" xfId="6104" applyNumberFormat="1" applyFont="1" applyFill="1" applyBorder="1" applyAlignment="1">
      <alignment vertical="top"/>
    </xf>
    <xf numFmtId="165" fontId="707" fillId="2" borderId="0" xfId="6104" applyNumberFormat="1" applyFont="1" applyFill="1"/>
    <xf numFmtId="1" fontId="707" fillId="2" borderId="0" xfId="6104" applyNumberFormat="1" applyFont="1" applyFill="1" applyBorder="1" applyAlignment="1">
      <alignment vertical="top"/>
    </xf>
    <xf numFmtId="1" fontId="709" fillId="2" borderId="0" xfId="6104" applyNumberFormat="1" applyFont="1" applyFill="1" applyBorder="1" applyAlignment="1">
      <alignment vertical="top"/>
    </xf>
    <xf numFmtId="10" fontId="598" fillId="16" borderId="1" xfId="6105" applyNumberFormat="1" applyFont="1" applyFill="1" applyBorder="1"/>
    <xf numFmtId="1" fontId="598" fillId="16" borderId="1" xfId="6104" applyNumberFormat="1" applyFill="1" applyBorder="1"/>
    <xf numFmtId="0" fontId="598" fillId="15" borderId="1" xfId="6104" applyFill="1" applyBorder="1"/>
    <xf numFmtId="0" fontId="710" fillId="16" borderId="1" xfId="6104" applyFont="1" applyFill="1" applyBorder="1" applyAlignment="1">
      <alignment wrapText="1"/>
    </xf>
    <xf numFmtId="0" fontId="706" fillId="14" borderId="1" xfId="6104" applyFont="1" applyFill="1" applyBorder="1"/>
    <xf numFmtId="10" fontId="706" fillId="14" borderId="1" xfId="6104" applyNumberFormat="1" applyFont="1" applyFill="1" applyBorder="1" applyAlignment="1">
      <alignment vertical="top"/>
    </xf>
    <xf numFmtId="164" fontId="706" fillId="0" borderId="0" xfId="6106" applyNumberFormat="1" applyFont="1"/>
    <xf numFmtId="165" fontId="706" fillId="0" borderId="0" xfId="6106" applyNumberFormat="1" applyFont="1"/>
    <xf numFmtId="1" fontId="597" fillId="16" borderId="1" xfId="6106" applyNumberFormat="1" applyFill="1" applyBorder="1" applyAlignment="1">
      <alignment vertical="top"/>
    </xf>
    <xf numFmtId="0" fontId="597" fillId="16" borderId="1" xfId="6106" applyFill="1" applyBorder="1"/>
    <xf numFmtId="1" fontId="597" fillId="11" borderId="1" xfId="6106" applyNumberFormat="1" applyFill="1" applyBorder="1" applyAlignment="1">
      <alignment vertical="top"/>
    </xf>
    <xf numFmtId="1" fontId="597" fillId="12" borderId="1" xfId="6106" applyNumberFormat="1" applyFill="1" applyBorder="1" applyAlignment="1">
      <alignment vertical="top"/>
    </xf>
    <xf numFmtId="1" fontId="597" fillId="13" borderId="1" xfId="6106" applyNumberFormat="1" applyFill="1" applyBorder="1" applyAlignment="1">
      <alignment vertical="top"/>
    </xf>
    <xf numFmtId="1" fontId="706" fillId="0" borderId="1" xfId="6106" applyNumberFormat="1" applyFont="1" applyBorder="1" applyAlignment="1">
      <alignment vertical="top"/>
    </xf>
    <xf numFmtId="1" fontId="706" fillId="0" borderId="1" xfId="6106" applyNumberFormat="1" applyFont="1" applyFill="1" applyBorder="1" applyAlignment="1">
      <alignment vertical="top"/>
    </xf>
    <xf numFmtId="1" fontId="706" fillId="0" borderId="0" xfId="6106" applyNumberFormat="1" applyFont="1" applyBorder="1" applyAlignment="1">
      <alignment vertical="top"/>
    </xf>
    <xf numFmtId="1" fontId="706" fillId="0" borderId="0" xfId="6106" applyNumberFormat="1" applyFont="1" applyFill="1" applyBorder="1" applyAlignment="1">
      <alignment vertical="top"/>
    </xf>
    <xf numFmtId="165" fontId="707" fillId="2" borderId="0" xfId="6106" applyNumberFormat="1" applyFont="1" applyFill="1"/>
    <xf numFmtId="1" fontId="707" fillId="2" borderId="0" xfId="6106" applyNumberFormat="1" applyFont="1" applyFill="1" applyBorder="1" applyAlignment="1">
      <alignment vertical="top"/>
    </xf>
    <xf numFmtId="1" fontId="709" fillId="2" borderId="0" xfId="6106" applyNumberFormat="1" applyFont="1" applyFill="1" applyBorder="1" applyAlignment="1">
      <alignment vertical="top"/>
    </xf>
    <xf numFmtId="10" fontId="597" fillId="16" borderId="1" xfId="6107" applyNumberFormat="1" applyFont="1" applyFill="1" applyBorder="1"/>
    <xf numFmtId="1" fontId="597" fillId="16" borderId="1" xfId="6106" applyNumberFormat="1" applyFill="1" applyBorder="1"/>
    <xf numFmtId="0" fontId="597" fillId="15" borderId="1" xfId="6106" applyFill="1" applyBorder="1"/>
    <xf numFmtId="0" fontId="710" fillId="16" borderId="1" xfId="6106" applyFont="1" applyFill="1" applyBorder="1" applyAlignment="1">
      <alignment wrapText="1"/>
    </xf>
    <xf numFmtId="0" fontId="706" fillId="14" borderId="1" xfId="6106" applyFont="1" applyFill="1" applyBorder="1"/>
    <xf numFmtId="10" fontId="706" fillId="14" borderId="1" xfId="6106" applyNumberFormat="1" applyFont="1" applyFill="1" applyBorder="1" applyAlignment="1">
      <alignment vertical="top"/>
    </xf>
    <xf numFmtId="164" fontId="706" fillId="0" borderId="0" xfId="6108" applyNumberFormat="1" applyFont="1"/>
    <xf numFmtId="165" fontId="706" fillId="0" borderId="0" xfId="6108" applyNumberFormat="1" applyFont="1"/>
    <xf numFmtId="1" fontId="596" fillId="16" borderId="1" xfId="6108" applyNumberFormat="1" applyFill="1" applyBorder="1" applyAlignment="1">
      <alignment vertical="top"/>
    </xf>
    <xf numFmtId="0" fontId="596" fillId="16" borderId="1" xfId="6108" applyFill="1" applyBorder="1"/>
    <xf numFmtId="1" fontId="596" fillId="11" borderId="1" xfId="6108" applyNumberFormat="1" applyFill="1" applyBorder="1" applyAlignment="1">
      <alignment vertical="top"/>
    </xf>
    <xf numFmtId="1" fontId="596" fillId="12" borderId="1" xfId="6108" applyNumberFormat="1" applyFill="1" applyBorder="1" applyAlignment="1">
      <alignment vertical="top"/>
    </xf>
    <xf numFmtId="1" fontId="596" fillId="13" borderId="1" xfId="6108" applyNumberFormat="1" applyFill="1" applyBorder="1" applyAlignment="1">
      <alignment vertical="top"/>
    </xf>
    <xf numFmtId="1" fontId="706" fillId="0" borderId="1" xfId="6108" applyNumberFormat="1" applyFont="1" applyBorder="1" applyAlignment="1">
      <alignment vertical="top"/>
    </xf>
    <xf numFmtId="1" fontId="706" fillId="0" borderId="1" xfId="6108" applyNumberFormat="1" applyFont="1" applyFill="1" applyBorder="1" applyAlignment="1">
      <alignment vertical="top"/>
    </xf>
    <xf numFmtId="1" fontId="706" fillId="0" borderId="0" xfId="6108" applyNumberFormat="1" applyFont="1" applyBorder="1" applyAlignment="1">
      <alignment vertical="top"/>
    </xf>
    <xf numFmtId="1" fontId="706" fillId="0" borderId="0" xfId="6108" applyNumberFormat="1" applyFont="1" applyFill="1" applyBorder="1" applyAlignment="1">
      <alignment vertical="top"/>
    </xf>
    <xf numFmtId="165" fontId="707" fillId="2" borderId="0" xfId="6108" applyNumberFormat="1" applyFont="1" applyFill="1"/>
    <xf numFmtId="1" fontId="707" fillId="2" borderId="0" xfId="6108" applyNumberFormat="1" applyFont="1" applyFill="1" applyBorder="1" applyAlignment="1">
      <alignment vertical="top"/>
    </xf>
    <xf numFmtId="1" fontId="709" fillId="2" borderId="0" xfId="6108" applyNumberFormat="1" applyFont="1" applyFill="1" applyBorder="1" applyAlignment="1">
      <alignment vertical="top"/>
    </xf>
    <xf numFmtId="10" fontId="596" fillId="16" borderId="1" xfId="6109" applyNumberFormat="1" applyFont="1" applyFill="1" applyBorder="1"/>
    <xf numFmtId="1" fontId="596" fillId="16" borderId="1" xfId="6108" applyNumberFormat="1" applyFill="1" applyBorder="1"/>
    <xf numFmtId="0" fontId="596" fillId="15" borderId="1" xfId="6108" applyFill="1" applyBorder="1"/>
    <xf numFmtId="1" fontId="596" fillId="10" borderId="1" xfId="6108" applyNumberFormat="1" applyFill="1" applyBorder="1" applyAlignment="1">
      <alignment vertical="top"/>
    </xf>
    <xf numFmtId="1" fontId="706" fillId="10" borderId="1" xfId="6108" applyNumberFormat="1" applyFont="1" applyFill="1" applyBorder="1" applyAlignment="1">
      <alignment vertical="top"/>
    </xf>
    <xf numFmtId="0" fontId="596" fillId="10" borderId="1" xfId="6108" applyFill="1" applyBorder="1"/>
    <xf numFmtId="10" fontId="596" fillId="10" borderId="1" xfId="6109" applyNumberFormat="1" applyFont="1" applyFill="1" applyBorder="1"/>
    <xf numFmtId="1" fontId="596" fillId="10" borderId="1" xfId="6108" applyNumberFormat="1" applyFill="1" applyBorder="1"/>
    <xf numFmtId="164" fontId="706" fillId="10" borderId="0" xfId="6108" applyNumberFormat="1" applyFont="1" applyFill="1"/>
    <xf numFmtId="165" fontId="706" fillId="10" borderId="0" xfId="6108" applyNumberFormat="1" applyFont="1" applyFill="1"/>
    <xf numFmtId="0" fontId="710" fillId="16" borderId="1" xfId="6108" applyFont="1" applyFill="1" applyBorder="1" applyAlignment="1">
      <alignment wrapText="1"/>
    </xf>
    <xf numFmtId="0" fontId="706" fillId="14" borderId="1" xfId="6108" applyFont="1" applyFill="1" applyBorder="1"/>
    <xf numFmtId="0" fontId="706" fillId="14" borderId="1" xfId="6108" applyNumberFormat="1" applyFont="1" applyFill="1" applyBorder="1" applyAlignment="1">
      <alignment vertical="top"/>
    </xf>
    <xf numFmtId="10" fontId="706" fillId="14" borderId="1" xfId="6108" applyNumberFormat="1" applyFont="1" applyFill="1" applyBorder="1" applyAlignment="1">
      <alignment vertical="top"/>
    </xf>
    <xf numFmtId="1" fontId="708" fillId="14" borderId="0" xfId="6108" applyNumberFormat="1" applyFont="1" applyFill="1" applyBorder="1" applyAlignment="1">
      <alignment vertical="top"/>
    </xf>
    <xf numFmtId="164" fontId="706" fillId="0" borderId="0" xfId="6110" applyNumberFormat="1" applyFont="1"/>
    <xf numFmtId="165" fontId="706" fillId="0" borderId="0" xfId="6110" applyNumberFormat="1" applyFont="1"/>
    <xf numFmtId="1" fontId="595" fillId="16" borderId="1" xfId="6110" applyNumberFormat="1" applyFill="1" applyBorder="1" applyAlignment="1">
      <alignment vertical="top"/>
    </xf>
    <xf numFmtId="0" fontId="595" fillId="16" borderId="1" xfId="6110" applyFill="1" applyBorder="1"/>
    <xf numFmtId="1" fontId="595" fillId="11" borderId="1" xfId="6110" applyNumberFormat="1" applyFill="1" applyBorder="1" applyAlignment="1">
      <alignment vertical="top"/>
    </xf>
    <xf numFmtId="1" fontId="595" fillId="12" borderId="1" xfId="6110" applyNumberFormat="1" applyFill="1" applyBorder="1" applyAlignment="1">
      <alignment vertical="top"/>
    </xf>
    <xf numFmtId="1" fontId="595" fillId="13" borderId="1" xfId="6110" applyNumberFormat="1" applyFill="1" applyBorder="1" applyAlignment="1">
      <alignment vertical="top"/>
    </xf>
    <xf numFmtId="1" fontId="706" fillId="0" borderId="1" xfId="6110" applyNumberFormat="1" applyFont="1" applyBorder="1" applyAlignment="1">
      <alignment vertical="top"/>
    </xf>
    <xf numFmtId="1" fontId="706" fillId="0" borderId="1" xfId="6110" applyNumberFormat="1" applyFont="1" applyFill="1" applyBorder="1" applyAlignment="1">
      <alignment vertical="top"/>
    </xf>
    <xf numFmtId="1" fontId="706" fillId="0" borderId="0" xfId="6110" applyNumberFormat="1" applyFont="1" applyBorder="1" applyAlignment="1">
      <alignment vertical="top"/>
    </xf>
    <xf numFmtId="1" fontId="706" fillId="0" borderId="0" xfId="6110" applyNumberFormat="1" applyFont="1" applyFill="1" applyBorder="1" applyAlignment="1">
      <alignment vertical="top"/>
    </xf>
    <xf numFmtId="165" fontId="707" fillId="2" borderId="0" xfId="6110" applyNumberFormat="1" applyFont="1" applyFill="1"/>
    <xf numFmtId="1" fontId="707" fillId="2" borderId="0" xfId="6110" applyNumberFormat="1" applyFont="1" applyFill="1" applyBorder="1" applyAlignment="1">
      <alignment vertical="top"/>
    </xf>
    <xf numFmtId="1" fontId="709" fillId="2" borderId="0" xfId="6110" applyNumberFormat="1" applyFont="1" applyFill="1" applyBorder="1" applyAlignment="1">
      <alignment vertical="top"/>
    </xf>
    <xf numFmtId="10" fontId="595" fillId="16" borderId="1" xfId="6111" applyNumberFormat="1" applyFont="1" applyFill="1" applyBorder="1"/>
    <xf numFmtId="1" fontId="595" fillId="16" borderId="1" xfId="6110" applyNumberFormat="1" applyFill="1" applyBorder="1"/>
    <xf numFmtId="0" fontId="595" fillId="15" borderId="1" xfId="6110" applyFill="1" applyBorder="1"/>
    <xf numFmtId="0" fontId="710" fillId="16" borderId="1" xfId="6110" applyFont="1" applyFill="1" applyBorder="1" applyAlignment="1">
      <alignment wrapText="1"/>
    </xf>
    <xf numFmtId="0" fontId="706" fillId="14" borderId="1" xfId="6110" applyFont="1" applyFill="1" applyBorder="1"/>
    <xf numFmtId="10" fontId="706" fillId="14" borderId="1" xfId="6110" applyNumberFormat="1" applyFont="1" applyFill="1" applyBorder="1" applyAlignment="1">
      <alignment vertical="top"/>
    </xf>
    <xf numFmtId="164" fontId="706" fillId="0" borderId="0" xfId="6112" applyNumberFormat="1" applyFont="1"/>
    <xf numFmtId="165" fontId="706" fillId="0" borderId="0" xfId="6112" applyNumberFormat="1" applyFont="1"/>
    <xf numFmtId="1" fontId="594" fillId="16" borderId="1" xfId="6112" applyNumberFormat="1" applyFill="1" applyBorder="1" applyAlignment="1">
      <alignment vertical="top"/>
    </xf>
    <xf numFmtId="0" fontId="594" fillId="16" borderId="1" xfId="6112" applyFill="1" applyBorder="1"/>
    <xf numFmtId="1" fontId="594" fillId="11" borderId="1" xfId="6112" applyNumberFormat="1" applyFill="1" applyBorder="1" applyAlignment="1">
      <alignment vertical="top"/>
    </xf>
    <xf numFmtId="1" fontId="594" fillId="12" borderId="1" xfId="6112" applyNumberFormat="1" applyFill="1" applyBorder="1" applyAlignment="1">
      <alignment vertical="top"/>
    </xf>
    <xf numFmtId="1" fontId="594" fillId="13" borderId="1" xfId="6112" applyNumberFormat="1" applyFill="1" applyBorder="1" applyAlignment="1">
      <alignment vertical="top"/>
    </xf>
    <xf numFmtId="1" fontId="706" fillId="0" borderId="1" xfId="6112" applyNumberFormat="1" applyFont="1" applyBorder="1" applyAlignment="1">
      <alignment vertical="top"/>
    </xf>
    <xf numFmtId="1" fontId="706" fillId="0" borderId="1" xfId="6112" applyNumberFormat="1" applyFont="1" applyFill="1" applyBorder="1" applyAlignment="1">
      <alignment vertical="top"/>
    </xf>
    <xf numFmtId="1" fontId="706" fillId="0" borderId="0" xfId="6112" applyNumberFormat="1" applyFont="1" applyBorder="1" applyAlignment="1">
      <alignment vertical="top"/>
    </xf>
    <xf numFmtId="1" fontId="706" fillId="0" borderId="0" xfId="6112" applyNumberFormat="1" applyFont="1" applyFill="1" applyBorder="1" applyAlignment="1">
      <alignment vertical="top"/>
    </xf>
    <xf numFmtId="165" fontId="707" fillId="2" borderId="0" xfId="6112" applyNumberFormat="1" applyFont="1" applyFill="1"/>
    <xf numFmtId="1" fontId="707" fillId="2" borderId="0" xfId="6112" applyNumberFormat="1" applyFont="1" applyFill="1" applyBorder="1" applyAlignment="1">
      <alignment vertical="top"/>
    </xf>
    <xf numFmtId="1" fontId="709" fillId="2" borderId="0" xfId="6112" applyNumberFormat="1" applyFont="1" applyFill="1" applyBorder="1" applyAlignment="1">
      <alignment vertical="top"/>
    </xf>
    <xf numFmtId="10" fontId="594" fillId="16" borderId="1" xfId="6113" applyNumberFormat="1" applyFont="1" applyFill="1" applyBorder="1"/>
    <xf numFmtId="1" fontId="594" fillId="16" borderId="1" xfId="6112" applyNumberFormat="1" applyFill="1" applyBorder="1"/>
    <xf numFmtId="0" fontId="594" fillId="15" borderId="1" xfId="6112" applyFill="1" applyBorder="1"/>
    <xf numFmtId="0" fontId="710" fillId="16" borderId="1" xfId="6112" applyFont="1" applyFill="1" applyBorder="1" applyAlignment="1">
      <alignment wrapText="1"/>
    </xf>
    <xf numFmtId="0" fontId="706" fillId="14" borderId="1" xfId="6112" applyFont="1" applyFill="1" applyBorder="1"/>
    <xf numFmtId="10" fontId="706" fillId="14" borderId="1" xfId="6112" applyNumberFormat="1" applyFont="1" applyFill="1" applyBorder="1" applyAlignment="1">
      <alignment vertical="top"/>
    </xf>
    <xf numFmtId="164" fontId="706" fillId="0" borderId="0" xfId="6114" applyNumberFormat="1" applyFont="1"/>
    <xf numFmtId="165" fontId="706" fillId="0" borderId="0" xfId="6114" applyNumberFormat="1" applyFont="1"/>
    <xf numFmtId="1" fontId="593" fillId="16" borderId="1" xfId="6114" applyNumberFormat="1" applyFill="1" applyBorder="1" applyAlignment="1">
      <alignment vertical="top"/>
    </xf>
    <xf numFmtId="0" fontId="593" fillId="16" borderId="1" xfId="6114" applyFill="1" applyBorder="1"/>
    <xf numFmtId="1" fontId="593" fillId="11" borderId="1" xfId="6114" applyNumberFormat="1" applyFill="1" applyBorder="1" applyAlignment="1">
      <alignment vertical="top"/>
    </xf>
    <xf numFmtId="1" fontId="593" fillId="12" borderId="1" xfId="6114" applyNumberFormat="1" applyFill="1" applyBorder="1" applyAlignment="1">
      <alignment vertical="top"/>
    </xf>
    <xf numFmtId="1" fontId="593" fillId="13" borderId="1" xfId="6114" applyNumberFormat="1" applyFill="1" applyBorder="1" applyAlignment="1">
      <alignment vertical="top"/>
    </xf>
    <xf numFmtId="1" fontId="706" fillId="0" borderId="1" xfId="6114" applyNumberFormat="1" applyFont="1" applyBorder="1" applyAlignment="1">
      <alignment vertical="top"/>
    </xf>
    <xf numFmtId="1" fontId="706" fillId="0" borderId="1" xfId="6114" applyNumberFormat="1" applyFont="1" applyFill="1" applyBorder="1" applyAlignment="1">
      <alignment vertical="top"/>
    </xf>
    <xf numFmtId="1" fontId="706" fillId="0" borderId="0" xfId="6114" applyNumberFormat="1" applyFont="1" applyBorder="1" applyAlignment="1">
      <alignment vertical="top"/>
    </xf>
    <xf numFmtId="1" fontId="706" fillId="0" borderId="0" xfId="6114" applyNumberFormat="1" applyFont="1" applyFill="1" applyBorder="1" applyAlignment="1">
      <alignment vertical="top"/>
    </xf>
    <xf numFmtId="165" fontId="707" fillId="2" borderId="0" xfId="6114" applyNumberFormat="1" applyFont="1" applyFill="1"/>
    <xf numFmtId="1" fontId="707" fillId="2" borderId="0" xfId="6114" applyNumberFormat="1" applyFont="1" applyFill="1" applyBorder="1" applyAlignment="1">
      <alignment vertical="top"/>
    </xf>
    <xf numFmtId="1" fontId="709" fillId="2" borderId="0" xfId="6114" applyNumberFormat="1" applyFont="1" applyFill="1" applyBorder="1" applyAlignment="1">
      <alignment vertical="top"/>
    </xf>
    <xf numFmtId="10" fontId="593" fillId="16" borderId="1" xfId="6115" applyNumberFormat="1" applyFont="1" applyFill="1" applyBorder="1"/>
    <xf numFmtId="1" fontId="593" fillId="16" borderId="1" xfId="6114" applyNumberFormat="1" applyFill="1" applyBorder="1"/>
    <xf numFmtId="0" fontId="593" fillId="15" borderId="1" xfId="6114" applyFill="1" applyBorder="1"/>
    <xf numFmtId="0" fontId="710" fillId="16" borderId="1" xfId="6114" applyFont="1" applyFill="1" applyBorder="1" applyAlignment="1">
      <alignment wrapText="1"/>
    </xf>
    <xf numFmtId="0" fontId="706" fillId="14" borderId="1" xfId="6114" applyFont="1" applyFill="1" applyBorder="1"/>
    <xf numFmtId="10" fontId="706" fillId="14" borderId="1" xfId="6114" applyNumberFormat="1" applyFont="1" applyFill="1" applyBorder="1" applyAlignment="1">
      <alignment vertical="top"/>
    </xf>
    <xf numFmtId="164" fontId="706" fillId="0" borderId="0" xfId="6116" applyNumberFormat="1" applyFont="1"/>
    <xf numFmtId="165" fontId="706" fillId="0" borderId="0" xfId="6116" applyNumberFormat="1" applyFont="1"/>
    <xf numFmtId="1" fontId="592" fillId="16" borderId="1" xfId="6116" applyNumberFormat="1" applyFill="1" applyBorder="1" applyAlignment="1">
      <alignment vertical="top"/>
    </xf>
    <xf numFmtId="0" fontId="592" fillId="16" borderId="1" xfId="6116" applyFill="1" applyBorder="1"/>
    <xf numFmtId="1" fontId="592" fillId="11" borderId="1" xfId="6116" applyNumberFormat="1" applyFill="1" applyBorder="1" applyAlignment="1">
      <alignment vertical="top"/>
    </xf>
    <xf numFmtId="1" fontId="592" fillId="12" borderId="1" xfId="6116" applyNumberFormat="1" applyFill="1" applyBorder="1" applyAlignment="1">
      <alignment vertical="top"/>
    </xf>
    <xf numFmtId="1" fontId="592" fillId="13" borderId="1" xfId="6116" applyNumberFormat="1" applyFill="1" applyBorder="1" applyAlignment="1">
      <alignment vertical="top"/>
    </xf>
    <xf numFmtId="1" fontId="706" fillId="0" borderId="1" xfId="6116" applyNumberFormat="1" applyFont="1" applyBorder="1" applyAlignment="1">
      <alignment vertical="top"/>
    </xf>
    <xf numFmtId="1" fontId="706" fillId="0" borderId="1" xfId="6116" applyNumberFormat="1" applyFont="1" applyFill="1" applyBorder="1" applyAlignment="1">
      <alignment vertical="top"/>
    </xf>
    <xf numFmtId="1" fontId="706" fillId="0" borderId="0" xfId="6116" applyNumberFormat="1" applyFont="1" applyBorder="1" applyAlignment="1">
      <alignment vertical="top"/>
    </xf>
    <xf numFmtId="1" fontId="706" fillId="0" borderId="0" xfId="6116" applyNumberFormat="1" applyFont="1" applyFill="1" applyBorder="1" applyAlignment="1">
      <alignment vertical="top"/>
    </xf>
    <xf numFmtId="165" fontId="707" fillId="2" borderId="0" xfId="6116" applyNumberFormat="1" applyFont="1" applyFill="1"/>
    <xf numFmtId="1" fontId="707" fillId="2" borderId="0" xfId="6116" applyNumberFormat="1" applyFont="1" applyFill="1" applyBorder="1" applyAlignment="1">
      <alignment vertical="top"/>
    </xf>
    <xf numFmtId="1" fontId="709" fillId="2" borderId="0" xfId="6116" applyNumberFormat="1" applyFont="1" applyFill="1" applyBorder="1" applyAlignment="1">
      <alignment vertical="top"/>
    </xf>
    <xf numFmtId="10" fontId="592" fillId="16" borderId="1" xfId="6117" applyNumberFormat="1" applyFont="1" applyFill="1" applyBorder="1"/>
    <xf numFmtId="1" fontId="592" fillId="16" borderId="1" xfId="6116" applyNumberFormat="1" applyFill="1" applyBorder="1"/>
    <xf numFmtId="0" fontId="592" fillId="15" borderId="1" xfId="6116" applyFill="1" applyBorder="1"/>
    <xf numFmtId="0" fontId="710" fillId="16" borderId="1" xfId="6116" applyFont="1" applyFill="1" applyBorder="1" applyAlignment="1">
      <alignment wrapText="1"/>
    </xf>
    <xf numFmtId="0" fontId="706" fillId="14" borderId="1" xfId="6116" applyFont="1" applyFill="1" applyBorder="1"/>
    <xf numFmtId="10" fontId="706" fillId="14" borderId="1" xfId="6116" applyNumberFormat="1" applyFont="1" applyFill="1" applyBorder="1" applyAlignment="1">
      <alignment vertical="top"/>
    </xf>
    <xf numFmtId="164" fontId="706" fillId="0" borderId="0" xfId="6118" applyNumberFormat="1" applyFont="1"/>
    <xf numFmtId="165" fontId="706" fillId="0" borderId="0" xfId="6118" applyNumberFormat="1" applyFont="1"/>
    <xf numFmtId="1" fontId="591" fillId="16" borderId="1" xfId="6118" applyNumberFormat="1" applyFill="1" applyBorder="1" applyAlignment="1">
      <alignment vertical="top"/>
    </xf>
    <xf numFmtId="0" fontId="591" fillId="16" borderId="1" xfId="6118" applyFill="1" applyBorder="1"/>
    <xf numFmtId="1" fontId="591" fillId="11" borderId="1" xfId="6118" applyNumberFormat="1" applyFill="1" applyBorder="1" applyAlignment="1">
      <alignment vertical="top"/>
    </xf>
    <xf numFmtId="1" fontId="591" fillId="12" borderId="1" xfId="6118" applyNumberFormat="1" applyFill="1" applyBorder="1" applyAlignment="1">
      <alignment vertical="top"/>
    </xf>
    <xf numFmtId="1" fontId="591" fillId="13" borderId="1" xfId="6118" applyNumberFormat="1" applyFill="1" applyBorder="1" applyAlignment="1">
      <alignment vertical="top"/>
    </xf>
    <xf numFmtId="1" fontId="706" fillId="0" borderId="1" xfId="6118" applyNumberFormat="1" applyFont="1" applyBorder="1" applyAlignment="1">
      <alignment vertical="top"/>
    </xf>
    <xf numFmtId="1" fontId="706" fillId="0" borderId="1" xfId="6118" applyNumberFormat="1" applyFont="1" applyFill="1" applyBorder="1" applyAlignment="1">
      <alignment vertical="top"/>
    </xf>
    <xf numFmtId="1" fontId="706" fillId="0" borderId="0" xfId="6118" applyNumberFormat="1" applyFont="1" applyBorder="1" applyAlignment="1">
      <alignment vertical="top"/>
    </xf>
    <xf numFmtId="1" fontId="706" fillId="0" borderId="0" xfId="6118" applyNumberFormat="1" applyFont="1" applyFill="1" applyBorder="1" applyAlignment="1">
      <alignment vertical="top"/>
    </xf>
    <xf numFmtId="165" fontId="707" fillId="2" borderId="0" xfId="6118" applyNumberFormat="1" applyFont="1" applyFill="1"/>
    <xf numFmtId="1" fontId="707" fillId="2" borderId="0" xfId="6118" applyNumberFormat="1" applyFont="1" applyFill="1" applyBorder="1" applyAlignment="1">
      <alignment vertical="top"/>
    </xf>
    <xf numFmtId="1" fontId="709" fillId="2" borderId="0" xfId="6118" applyNumberFormat="1" applyFont="1" applyFill="1" applyBorder="1" applyAlignment="1">
      <alignment vertical="top"/>
    </xf>
    <xf numFmtId="10" fontId="591" fillId="16" borderId="1" xfId="6119" applyNumberFormat="1" applyFont="1" applyFill="1" applyBorder="1"/>
    <xf numFmtId="1" fontId="591" fillId="16" borderId="1" xfId="6118" applyNumberFormat="1" applyFill="1" applyBorder="1"/>
    <xf numFmtId="0" fontId="591" fillId="15" borderId="1" xfId="6118" applyFill="1" applyBorder="1"/>
    <xf numFmtId="1" fontId="591" fillId="10" borderId="1" xfId="6118" applyNumberFormat="1" applyFill="1" applyBorder="1" applyAlignment="1">
      <alignment vertical="top"/>
    </xf>
    <xf numFmtId="1" fontId="706" fillId="10" borderId="1" xfId="6118" applyNumberFormat="1" applyFont="1" applyFill="1" applyBorder="1" applyAlignment="1">
      <alignment vertical="top"/>
    </xf>
    <xf numFmtId="0" fontId="591" fillId="10" borderId="1" xfId="6118" applyFill="1" applyBorder="1"/>
    <xf numFmtId="10" fontId="591" fillId="10" borderId="1" xfId="6119" applyNumberFormat="1" applyFont="1" applyFill="1" applyBorder="1"/>
    <xf numFmtId="1" fontId="591" fillId="10" borderId="1" xfId="6118" applyNumberFormat="1" applyFill="1" applyBorder="1"/>
    <xf numFmtId="164" fontId="706" fillId="10" borderId="0" xfId="6118" applyNumberFormat="1" applyFont="1" applyFill="1"/>
    <xf numFmtId="165" fontId="706" fillId="10" borderId="0" xfId="6118" applyNumberFormat="1" applyFont="1" applyFill="1"/>
    <xf numFmtId="0" fontId="710" fillId="16" borderId="1" xfId="6118" applyFont="1" applyFill="1" applyBorder="1" applyAlignment="1">
      <alignment wrapText="1"/>
    </xf>
    <xf numFmtId="0" fontId="706" fillId="14" borderId="1" xfId="6118" applyFont="1" applyFill="1" applyBorder="1"/>
    <xf numFmtId="0" fontId="706" fillId="14" borderId="1" xfId="6118" applyNumberFormat="1" applyFont="1" applyFill="1" applyBorder="1" applyAlignment="1">
      <alignment vertical="top"/>
    </xf>
    <xf numFmtId="10" fontId="706" fillId="14" borderId="1" xfId="6118" applyNumberFormat="1" applyFont="1" applyFill="1" applyBorder="1" applyAlignment="1">
      <alignment vertical="top"/>
    </xf>
    <xf numFmtId="1" fontId="708" fillId="14" borderId="0" xfId="6118" applyNumberFormat="1" applyFont="1" applyFill="1" applyBorder="1" applyAlignment="1">
      <alignment vertical="top"/>
    </xf>
    <xf numFmtId="164" fontId="706" fillId="0" borderId="0" xfId="6120" applyNumberFormat="1" applyFont="1"/>
    <xf numFmtId="165" fontId="706" fillId="0" borderId="0" xfId="6120" applyNumberFormat="1" applyFont="1"/>
    <xf numFmtId="1" fontId="590" fillId="16" borderId="1" xfId="6120" applyNumberFormat="1" applyFill="1" applyBorder="1" applyAlignment="1">
      <alignment vertical="top"/>
    </xf>
    <xf numFmtId="0" fontId="590" fillId="16" borderId="1" xfId="6120" applyFill="1" applyBorder="1"/>
    <xf numFmtId="1" fontId="590" fillId="11" borderId="1" xfId="6120" applyNumberFormat="1" applyFill="1" applyBorder="1" applyAlignment="1">
      <alignment vertical="top"/>
    </xf>
    <xf numFmtId="1" fontId="590" fillId="12" borderId="1" xfId="6120" applyNumberFormat="1" applyFill="1" applyBorder="1" applyAlignment="1">
      <alignment vertical="top"/>
    </xf>
    <xf numFmtId="1" fontId="590" fillId="13" borderId="1" xfId="6120" applyNumberFormat="1" applyFill="1" applyBorder="1" applyAlignment="1">
      <alignment vertical="top"/>
    </xf>
    <xf numFmtId="1" fontId="706" fillId="0" borderId="1" xfId="6120" applyNumberFormat="1" applyFont="1" applyBorder="1" applyAlignment="1">
      <alignment vertical="top"/>
    </xf>
    <xf numFmtId="1" fontId="706" fillId="0" borderId="1" xfId="6120" applyNumberFormat="1" applyFont="1" applyFill="1" applyBorder="1" applyAlignment="1">
      <alignment vertical="top"/>
    </xf>
    <xf numFmtId="1" fontId="706" fillId="0" borderId="0" xfId="6120" applyNumberFormat="1" applyFont="1" applyBorder="1" applyAlignment="1">
      <alignment vertical="top"/>
    </xf>
    <xf numFmtId="1" fontId="706" fillId="0" borderId="0" xfId="6120" applyNumberFormat="1" applyFont="1" applyFill="1" applyBorder="1" applyAlignment="1">
      <alignment vertical="top"/>
    </xf>
    <xf numFmtId="165" fontId="707" fillId="2" borderId="0" xfId="6120" applyNumberFormat="1" applyFont="1" applyFill="1"/>
    <xf numFmtId="1" fontId="707" fillId="2" borderId="0" xfId="6120" applyNumberFormat="1" applyFont="1" applyFill="1" applyBorder="1" applyAlignment="1">
      <alignment vertical="top"/>
    </xf>
    <xf numFmtId="1" fontId="709" fillId="2" borderId="0" xfId="6120" applyNumberFormat="1" applyFont="1" applyFill="1" applyBorder="1" applyAlignment="1">
      <alignment vertical="top"/>
    </xf>
    <xf numFmtId="10" fontId="590" fillId="16" borderId="1" xfId="6121" applyNumberFormat="1" applyFont="1" applyFill="1" applyBorder="1"/>
    <xf numFmtId="1" fontId="590" fillId="16" borderId="1" xfId="6120" applyNumberFormat="1" applyFill="1" applyBorder="1"/>
    <xf numFmtId="0" fontId="590" fillId="15" borderId="1" xfId="6120" applyFill="1" applyBorder="1"/>
    <xf numFmtId="0" fontId="710" fillId="16" borderId="1" xfId="6120" applyFont="1" applyFill="1" applyBorder="1" applyAlignment="1">
      <alignment wrapText="1"/>
    </xf>
    <xf numFmtId="0" fontId="706" fillId="14" borderId="1" xfId="6120" applyFont="1" applyFill="1" applyBorder="1"/>
    <xf numFmtId="10" fontId="706" fillId="14" borderId="1" xfId="6120" applyNumberFormat="1" applyFont="1" applyFill="1" applyBorder="1" applyAlignment="1">
      <alignment vertical="top"/>
    </xf>
    <xf numFmtId="164" fontId="706" fillId="0" borderId="0" xfId="6122" applyNumberFormat="1" applyFont="1"/>
    <xf numFmtId="165" fontId="706" fillId="0" borderId="0" xfId="6122" applyNumberFormat="1" applyFont="1"/>
    <xf numFmtId="1" fontId="589" fillId="16" borderId="1" xfId="6122" applyNumberFormat="1" applyFill="1" applyBorder="1" applyAlignment="1">
      <alignment vertical="top"/>
    </xf>
    <xf numFmtId="0" fontId="589" fillId="16" borderId="1" xfId="6122" applyFill="1" applyBorder="1"/>
    <xf numFmtId="1" fontId="589" fillId="11" borderId="1" xfId="6122" applyNumberFormat="1" applyFill="1" applyBorder="1" applyAlignment="1">
      <alignment vertical="top"/>
    </xf>
    <xf numFmtId="1" fontId="589" fillId="12" borderId="1" xfId="6122" applyNumberFormat="1" applyFill="1" applyBorder="1" applyAlignment="1">
      <alignment vertical="top"/>
    </xf>
    <xf numFmtId="1" fontId="589" fillId="13" borderId="1" xfId="6122" applyNumberFormat="1" applyFill="1" applyBorder="1" applyAlignment="1">
      <alignment vertical="top"/>
    </xf>
    <xf numFmtId="1" fontId="706" fillId="0" borderId="1" xfId="6122" applyNumberFormat="1" applyFont="1" applyBorder="1" applyAlignment="1">
      <alignment vertical="top"/>
    </xf>
    <xf numFmtId="1" fontId="706" fillId="0" borderId="1" xfId="6122" applyNumberFormat="1" applyFont="1" applyFill="1" applyBorder="1" applyAlignment="1">
      <alignment vertical="top"/>
    </xf>
    <xf numFmtId="1" fontId="706" fillId="0" borderId="0" xfId="6122" applyNumberFormat="1" applyFont="1" applyBorder="1" applyAlignment="1">
      <alignment vertical="top"/>
    </xf>
    <xf numFmtId="1" fontId="706" fillId="0" borderId="0" xfId="6122" applyNumberFormat="1" applyFont="1" applyFill="1" applyBorder="1" applyAlignment="1">
      <alignment vertical="top"/>
    </xf>
    <xf numFmtId="165" fontId="707" fillId="2" borderId="0" xfId="6122" applyNumberFormat="1" applyFont="1" applyFill="1"/>
    <xf numFmtId="1" fontId="707" fillId="2" borderId="0" xfId="6122" applyNumberFormat="1" applyFont="1" applyFill="1" applyBorder="1" applyAlignment="1">
      <alignment vertical="top"/>
    </xf>
    <xf numFmtId="1" fontId="709" fillId="2" borderId="0" xfId="6122" applyNumberFormat="1" applyFont="1" applyFill="1" applyBorder="1" applyAlignment="1">
      <alignment vertical="top"/>
    </xf>
    <xf numFmtId="10" fontId="589" fillId="16" borderId="1" xfId="6123" applyNumberFormat="1" applyFont="1" applyFill="1" applyBorder="1"/>
    <xf numFmtId="1" fontId="589" fillId="16" borderId="1" xfId="6122" applyNumberFormat="1" applyFill="1" applyBorder="1"/>
    <xf numFmtId="0" fontId="589" fillId="15" borderId="1" xfId="6122" applyFill="1" applyBorder="1"/>
    <xf numFmtId="0" fontId="710" fillId="16" borderId="1" xfId="6122" applyFont="1" applyFill="1" applyBorder="1" applyAlignment="1">
      <alignment wrapText="1"/>
    </xf>
    <xf numFmtId="0" fontId="706" fillId="14" borderId="1" xfId="6122" applyFont="1" applyFill="1" applyBorder="1"/>
    <xf numFmtId="10" fontId="706" fillId="14" borderId="1" xfId="6122" applyNumberFormat="1" applyFont="1" applyFill="1" applyBorder="1" applyAlignment="1">
      <alignment vertical="top"/>
    </xf>
    <xf numFmtId="164" fontId="706" fillId="0" borderId="0" xfId="6124" applyNumberFormat="1" applyFont="1"/>
    <xf numFmtId="165" fontId="706" fillId="0" borderId="0" xfId="6124" applyNumberFormat="1" applyFont="1"/>
    <xf numFmtId="1" fontId="588" fillId="16" borderId="1" xfId="6124" applyNumberFormat="1" applyFill="1" applyBorder="1" applyAlignment="1">
      <alignment vertical="top"/>
    </xf>
    <xf numFmtId="0" fontId="588" fillId="16" borderId="1" xfId="6124" applyFill="1" applyBorder="1"/>
    <xf numFmtId="1" fontId="588" fillId="11" borderId="1" xfId="6124" applyNumberFormat="1" applyFill="1" applyBorder="1" applyAlignment="1">
      <alignment vertical="top"/>
    </xf>
    <xf numFmtId="1" fontId="588" fillId="12" borderId="1" xfId="6124" applyNumberFormat="1" applyFill="1" applyBorder="1" applyAlignment="1">
      <alignment vertical="top"/>
    </xf>
    <xf numFmtId="1" fontId="588" fillId="13" borderId="1" xfId="6124" applyNumberFormat="1" applyFill="1" applyBorder="1" applyAlignment="1">
      <alignment vertical="top"/>
    </xf>
    <xf numFmtId="1" fontId="706" fillId="0" borderId="1" xfId="6124" applyNumberFormat="1" applyFont="1" applyBorder="1" applyAlignment="1">
      <alignment vertical="top"/>
    </xf>
    <xf numFmtId="1" fontId="706" fillId="0" borderId="1" xfId="6124" applyNumberFormat="1" applyFont="1" applyFill="1" applyBorder="1" applyAlignment="1">
      <alignment vertical="top"/>
    </xf>
    <xf numFmtId="1" fontId="706" fillId="0" borderId="0" xfId="6124" applyNumberFormat="1" applyFont="1" applyBorder="1" applyAlignment="1">
      <alignment vertical="top"/>
    </xf>
    <xf numFmtId="1" fontId="706" fillId="0" borderId="0" xfId="6124" applyNumberFormat="1" applyFont="1" applyFill="1" applyBorder="1" applyAlignment="1">
      <alignment vertical="top"/>
    </xf>
    <xf numFmtId="165" fontId="707" fillId="2" borderId="0" xfId="6124" applyNumberFormat="1" applyFont="1" applyFill="1"/>
    <xf numFmtId="1" fontId="707" fillId="2" borderId="0" xfId="6124" applyNumberFormat="1" applyFont="1" applyFill="1" applyBorder="1" applyAlignment="1">
      <alignment vertical="top"/>
    </xf>
    <xf numFmtId="1" fontId="709" fillId="2" borderId="0" xfId="6124" applyNumberFormat="1" applyFont="1" applyFill="1" applyBorder="1" applyAlignment="1">
      <alignment vertical="top"/>
    </xf>
    <xf numFmtId="10" fontId="588" fillId="16" borderId="1" xfId="6125" applyNumberFormat="1" applyFont="1" applyFill="1" applyBorder="1"/>
    <xf numFmtId="1" fontId="588" fillId="16" borderId="1" xfId="6124" applyNumberFormat="1" applyFill="1" applyBorder="1"/>
    <xf numFmtId="0" fontId="588" fillId="15" borderId="1" xfId="6124" applyFill="1" applyBorder="1"/>
    <xf numFmtId="0" fontId="710" fillId="16" borderId="1" xfId="6124" applyFont="1" applyFill="1" applyBorder="1" applyAlignment="1">
      <alignment wrapText="1"/>
    </xf>
    <xf numFmtId="0" fontId="706" fillId="14" borderId="1" xfId="6124" applyFont="1" applyFill="1" applyBorder="1"/>
    <xf numFmtId="10" fontId="706" fillId="14" borderId="1" xfId="6124" applyNumberFormat="1" applyFont="1" applyFill="1" applyBorder="1" applyAlignment="1">
      <alignment vertical="top"/>
    </xf>
    <xf numFmtId="164" fontId="706" fillId="0" borderId="0" xfId="6127" applyNumberFormat="1" applyFont="1"/>
    <xf numFmtId="165" fontId="706" fillId="0" borderId="0" xfId="6127" applyNumberFormat="1" applyFont="1"/>
    <xf numFmtId="1" fontId="586" fillId="16" borderId="1" xfId="6127" applyNumberFormat="1" applyFill="1" applyBorder="1" applyAlignment="1">
      <alignment vertical="top"/>
    </xf>
    <xf numFmtId="0" fontId="586" fillId="16" borderId="1" xfId="6127" applyFill="1" applyBorder="1"/>
    <xf numFmtId="1" fontId="586" fillId="11" borderId="1" xfId="6127" applyNumberFormat="1" applyFill="1" applyBorder="1" applyAlignment="1">
      <alignment vertical="top"/>
    </xf>
    <xf numFmtId="1" fontId="586" fillId="12" borderId="1" xfId="6127" applyNumberFormat="1" applyFill="1" applyBorder="1" applyAlignment="1">
      <alignment vertical="top"/>
    </xf>
    <xf numFmtId="1" fontId="586" fillId="13" borderId="1" xfId="6127" applyNumberFormat="1" applyFill="1" applyBorder="1" applyAlignment="1">
      <alignment vertical="top"/>
    </xf>
    <xf numFmtId="1" fontId="706" fillId="0" borderId="1" xfId="6127" applyNumberFormat="1" applyFont="1" applyBorder="1" applyAlignment="1">
      <alignment vertical="top"/>
    </xf>
    <xf numFmtId="1" fontId="706" fillId="0" borderId="1" xfId="6127" applyNumberFormat="1" applyFont="1" applyFill="1" applyBorder="1" applyAlignment="1">
      <alignment vertical="top"/>
    </xf>
    <xf numFmtId="1" fontId="706" fillId="0" borderId="0" xfId="6127" applyNumberFormat="1" applyFont="1" applyBorder="1" applyAlignment="1">
      <alignment vertical="top"/>
    </xf>
    <xf numFmtId="1" fontId="706" fillId="0" borderId="0" xfId="6127" applyNumberFormat="1" applyFont="1" applyFill="1" applyBorder="1" applyAlignment="1">
      <alignment vertical="top"/>
    </xf>
    <xf numFmtId="165" fontId="707" fillId="2" borderId="0" xfId="6127" applyNumberFormat="1" applyFont="1" applyFill="1"/>
    <xf numFmtId="1" fontId="707" fillId="2" borderId="0" xfId="6127" applyNumberFormat="1" applyFont="1" applyFill="1" applyBorder="1" applyAlignment="1">
      <alignment vertical="top"/>
    </xf>
    <xf numFmtId="1" fontId="709" fillId="2" borderId="0" xfId="6127" applyNumberFormat="1" applyFont="1" applyFill="1" applyBorder="1" applyAlignment="1">
      <alignment vertical="top"/>
    </xf>
    <xf numFmtId="10" fontId="586" fillId="16" borderId="1" xfId="6128" applyNumberFormat="1" applyFont="1" applyFill="1" applyBorder="1"/>
    <xf numFmtId="1" fontId="586" fillId="16" borderId="1" xfId="6127" applyNumberFormat="1" applyFill="1" applyBorder="1"/>
    <xf numFmtId="0" fontId="586" fillId="15" borderId="1" xfId="6127" applyFill="1" applyBorder="1"/>
    <xf numFmtId="0" fontId="710" fillId="16" borderId="1" xfId="6127" applyFont="1" applyFill="1" applyBorder="1" applyAlignment="1">
      <alignment wrapText="1"/>
    </xf>
    <xf numFmtId="0" fontId="706" fillId="14" borderId="1" xfId="6127" applyFont="1" applyFill="1" applyBorder="1"/>
    <xf numFmtId="10" fontId="706" fillId="14" borderId="1" xfId="6127" applyNumberFormat="1" applyFont="1" applyFill="1" applyBorder="1" applyAlignment="1">
      <alignment vertical="top"/>
    </xf>
    <xf numFmtId="164" fontId="706" fillId="0" borderId="0" xfId="6129" applyNumberFormat="1" applyFont="1"/>
    <xf numFmtId="165" fontId="706" fillId="0" borderId="0" xfId="6129" applyNumberFormat="1" applyFont="1"/>
    <xf numFmtId="1" fontId="585" fillId="16" borderId="1" xfId="6129" applyNumberFormat="1" applyFill="1" applyBorder="1" applyAlignment="1">
      <alignment vertical="top"/>
    </xf>
    <xf numFmtId="0" fontId="585" fillId="16" borderId="1" xfId="6129" applyFill="1" applyBorder="1"/>
    <xf numFmtId="1" fontId="585" fillId="11" borderId="1" xfId="6129" applyNumberFormat="1" applyFill="1" applyBorder="1" applyAlignment="1">
      <alignment vertical="top"/>
    </xf>
    <xf numFmtId="1" fontId="585" fillId="12" borderId="1" xfId="6129" applyNumberFormat="1" applyFill="1" applyBorder="1" applyAlignment="1">
      <alignment vertical="top"/>
    </xf>
    <xf numFmtId="1" fontId="585" fillId="13" borderId="1" xfId="6129" applyNumberFormat="1" applyFill="1" applyBorder="1" applyAlignment="1">
      <alignment vertical="top"/>
    </xf>
    <xf numFmtId="1" fontId="706" fillId="0" borderId="1" xfId="6129" applyNumberFormat="1" applyFont="1" applyBorder="1" applyAlignment="1">
      <alignment vertical="top"/>
    </xf>
    <xf numFmtId="1" fontId="706" fillId="0" borderId="1" xfId="6129" applyNumberFormat="1" applyFont="1" applyFill="1" applyBorder="1" applyAlignment="1">
      <alignment vertical="top"/>
    </xf>
    <xf numFmtId="1" fontId="706" fillId="0" borderId="0" xfId="6129" applyNumberFormat="1" applyFont="1" applyBorder="1" applyAlignment="1">
      <alignment vertical="top"/>
    </xf>
    <xf numFmtId="1" fontId="706" fillId="0" borderId="0" xfId="6129" applyNumberFormat="1" applyFont="1" applyFill="1" applyBorder="1" applyAlignment="1">
      <alignment vertical="top"/>
    </xf>
    <xf numFmtId="165" fontId="707" fillId="2" borderId="0" xfId="6129" applyNumberFormat="1" applyFont="1" applyFill="1"/>
    <xf numFmtId="1" fontId="707" fillId="2" borderId="0" xfId="6129" applyNumberFormat="1" applyFont="1" applyFill="1" applyBorder="1" applyAlignment="1">
      <alignment vertical="top"/>
    </xf>
    <xf numFmtId="1" fontId="709" fillId="2" borderId="0" xfId="6129" applyNumberFormat="1" applyFont="1" applyFill="1" applyBorder="1" applyAlignment="1">
      <alignment vertical="top"/>
    </xf>
    <xf numFmtId="10" fontId="585" fillId="16" borderId="1" xfId="6130" applyNumberFormat="1" applyFont="1" applyFill="1" applyBorder="1"/>
    <xf numFmtId="1" fontId="585" fillId="16" borderId="1" xfId="6129" applyNumberFormat="1" applyFill="1" applyBorder="1"/>
    <xf numFmtId="0" fontId="585" fillId="15" borderId="1" xfId="6129" applyFill="1" applyBorder="1"/>
    <xf numFmtId="1" fontId="585" fillId="10" borderId="1" xfId="6129" applyNumberFormat="1" applyFill="1" applyBorder="1" applyAlignment="1">
      <alignment vertical="top"/>
    </xf>
    <xf numFmtId="1" fontId="706" fillId="10" borderId="1" xfId="6129" applyNumberFormat="1" applyFont="1" applyFill="1" applyBorder="1" applyAlignment="1">
      <alignment vertical="top"/>
    </xf>
    <xf numFmtId="0" fontId="585" fillId="10" borderId="1" xfId="6129" applyFill="1" applyBorder="1"/>
    <xf numFmtId="10" fontId="585" fillId="10" borderId="1" xfId="6130" applyNumberFormat="1" applyFont="1" applyFill="1" applyBorder="1"/>
    <xf numFmtId="1" fontId="585" fillId="10" borderId="1" xfId="6129" applyNumberFormat="1" applyFill="1" applyBorder="1"/>
    <xf numFmtId="164" fontId="706" fillId="10" borderId="0" xfId="6129" applyNumberFormat="1" applyFont="1" applyFill="1"/>
    <xf numFmtId="165" fontId="706" fillId="10" borderId="0" xfId="6129" applyNumberFormat="1" applyFont="1" applyFill="1"/>
    <xf numFmtId="0" fontId="710" fillId="16" borderId="1" xfId="6129" applyFont="1" applyFill="1" applyBorder="1" applyAlignment="1">
      <alignment wrapText="1"/>
    </xf>
    <xf numFmtId="0" fontId="706" fillId="14" borderId="1" xfId="6129" applyFont="1" applyFill="1" applyBorder="1"/>
    <xf numFmtId="0" fontId="706" fillId="14" borderId="1" xfId="6129" applyNumberFormat="1" applyFont="1" applyFill="1" applyBorder="1" applyAlignment="1">
      <alignment vertical="top"/>
    </xf>
    <xf numFmtId="10" fontId="706" fillId="14" borderId="1" xfId="6129" applyNumberFormat="1" applyFont="1" applyFill="1" applyBorder="1" applyAlignment="1">
      <alignment vertical="top"/>
    </xf>
    <xf numFmtId="1" fontId="708" fillId="14" borderId="0" xfId="6129" applyNumberFormat="1" applyFont="1" applyFill="1" applyBorder="1" applyAlignment="1">
      <alignment vertical="top"/>
    </xf>
    <xf numFmtId="164" fontId="706" fillId="0" borderId="0" xfId="6131" applyNumberFormat="1" applyFont="1"/>
    <xf numFmtId="165" fontId="706" fillId="0" borderId="0" xfId="6131" applyNumberFormat="1" applyFont="1"/>
    <xf numFmtId="1" fontId="584" fillId="16" borderId="1" xfId="6131" applyNumberFormat="1" applyFill="1" applyBorder="1" applyAlignment="1">
      <alignment vertical="top"/>
    </xf>
    <xf numFmtId="0" fontId="584" fillId="16" borderId="1" xfId="6131" applyFill="1" applyBorder="1"/>
    <xf numFmtId="1" fontId="584" fillId="11" borderId="1" xfId="6131" applyNumberFormat="1" applyFill="1" applyBorder="1" applyAlignment="1">
      <alignment vertical="top"/>
    </xf>
    <xf numFmtId="1" fontId="584" fillId="12" borderId="1" xfId="6131" applyNumberFormat="1" applyFill="1" applyBorder="1" applyAlignment="1">
      <alignment vertical="top"/>
    </xf>
    <xf numFmtId="1" fontId="584" fillId="13" borderId="1" xfId="6131" applyNumberFormat="1" applyFill="1" applyBorder="1" applyAlignment="1">
      <alignment vertical="top"/>
    </xf>
    <xf numFmtId="1" fontId="706" fillId="0" borderId="1" xfId="6131" applyNumberFormat="1" applyFont="1" applyBorder="1" applyAlignment="1">
      <alignment vertical="top"/>
    </xf>
    <xf numFmtId="1" fontId="706" fillId="0" borderId="1" xfId="6131" applyNumberFormat="1" applyFont="1" applyFill="1" applyBorder="1" applyAlignment="1">
      <alignment vertical="top"/>
    </xf>
    <xf numFmtId="1" fontId="706" fillId="0" borderId="0" xfId="6131" applyNumberFormat="1" applyFont="1" applyBorder="1" applyAlignment="1">
      <alignment vertical="top"/>
    </xf>
    <xf numFmtId="1" fontId="706" fillId="0" borderId="0" xfId="6131" applyNumberFormat="1" applyFont="1" applyFill="1" applyBorder="1" applyAlignment="1">
      <alignment vertical="top"/>
    </xf>
    <xf numFmtId="165" fontId="707" fillId="2" borderId="0" xfId="6131" applyNumberFormat="1" applyFont="1" applyFill="1"/>
    <xf numFmtId="1" fontId="707" fillId="2" borderId="0" xfId="6131" applyNumberFormat="1" applyFont="1" applyFill="1" applyBorder="1" applyAlignment="1">
      <alignment vertical="top"/>
    </xf>
    <xf numFmtId="1" fontId="709" fillId="2" borderId="0" xfId="6131" applyNumberFormat="1" applyFont="1" applyFill="1" applyBorder="1" applyAlignment="1">
      <alignment vertical="top"/>
    </xf>
    <xf numFmtId="10" fontId="584" fillId="16" borderId="1" xfId="6132" applyNumberFormat="1" applyFont="1" applyFill="1" applyBorder="1"/>
    <xf numFmtId="1" fontId="584" fillId="16" borderId="1" xfId="6131" applyNumberFormat="1" applyFill="1" applyBorder="1"/>
    <xf numFmtId="0" fontId="584" fillId="15" borderId="1" xfId="6131" applyFill="1" applyBorder="1"/>
    <xf numFmtId="0" fontId="710" fillId="16" borderId="1" xfId="6131" applyFont="1" applyFill="1" applyBorder="1" applyAlignment="1">
      <alignment wrapText="1"/>
    </xf>
    <xf numFmtId="0" fontId="706" fillId="14" borderId="1" xfId="6131" applyFont="1" applyFill="1" applyBorder="1"/>
    <xf numFmtId="10" fontId="706" fillId="14" borderId="1" xfId="6131" applyNumberFormat="1" applyFont="1" applyFill="1" applyBorder="1" applyAlignment="1">
      <alignment vertical="top"/>
    </xf>
    <xf numFmtId="164" fontId="706" fillId="0" borderId="0" xfId="6133" applyNumberFormat="1" applyFont="1"/>
    <xf numFmtId="165" fontId="706" fillId="0" borderId="0" xfId="6133" applyNumberFormat="1" applyFont="1"/>
    <xf numFmtId="1" fontId="583" fillId="16" borderId="1" xfId="6133" applyNumberFormat="1" applyFill="1" applyBorder="1" applyAlignment="1">
      <alignment vertical="top"/>
    </xf>
    <xf numFmtId="0" fontId="583" fillId="16" borderId="1" xfId="6133" applyFill="1" applyBorder="1"/>
    <xf numFmtId="1" fontId="583" fillId="11" borderId="1" xfId="6133" applyNumberFormat="1" applyFill="1" applyBorder="1" applyAlignment="1">
      <alignment vertical="top"/>
    </xf>
    <xf numFmtId="1" fontId="583" fillId="12" borderId="1" xfId="6133" applyNumberFormat="1" applyFill="1" applyBorder="1" applyAlignment="1">
      <alignment vertical="top"/>
    </xf>
    <xf numFmtId="1" fontId="583" fillId="13" borderId="1" xfId="6133" applyNumberFormat="1" applyFill="1" applyBorder="1" applyAlignment="1">
      <alignment vertical="top"/>
    </xf>
    <xf numFmtId="1" fontId="706" fillId="0" borderId="1" xfId="6133" applyNumberFormat="1" applyFont="1" applyBorder="1" applyAlignment="1">
      <alignment vertical="top"/>
    </xf>
    <xf numFmtId="1" fontId="706" fillId="0" borderId="1" xfId="6133" applyNumberFormat="1" applyFont="1" applyFill="1" applyBorder="1" applyAlignment="1">
      <alignment vertical="top"/>
    </xf>
    <xf numFmtId="1" fontId="706" fillId="0" borderId="0" xfId="6133" applyNumberFormat="1" applyFont="1" applyBorder="1" applyAlignment="1">
      <alignment vertical="top"/>
    </xf>
    <xf numFmtId="1" fontId="706" fillId="0" borderId="0" xfId="6133" applyNumberFormat="1" applyFont="1" applyFill="1" applyBorder="1" applyAlignment="1">
      <alignment vertical="top"/>
    </xf>
    <xf numFmtId="165" fontId="707" fillId="2" borderId="0" xfId="6133" applyNumberFormat="1" applyFont="1" applyFill="1"/>
    <xf numFmtId="1" fontId="707" fillId="2" borderId="0" xfId="6133" applyNumberFormat="1" applyFont="1" applyFill="1" applyBorder="1" applyAlignment="1">
      <alignment vertical="top"/>
    </xf>
    <xf numFmtId="1" fontId="709" fillId="2" borderId="0" xfId="6133" applyNumberFormat="1" applyFont="1" applyFill="1" applyBorder="1" applyAlignment="1">
      <alignment vertical="top"/>
    </xf>
    <xf numFmtId="10" fontId="583" fillId="16" borderId="1" xfId="6134" applyNumberFormat="1" applyFont="1" applyFill="1" applyBorder="1"/>
    <xf numFmtId="1" fontId="583" fillId="16" borderId="1" xfId="6133" applyNumberFormat="1" applyFill="1" applyBorder="1"/>
    <xf numFmtId="0" fontId="583" fillId="15" borderId="1" xfId="6133" applyFill="1" applyBorder="1"/>
    <xf numFmtId="0" fontId="710" fillId="16" borderId="1" xfId="6133" applyFont="1" applyFill="1" applyBorder="1" applyAlignment="1">
      <alignment wrapText="1"/>
    </xf>
    <xf numFmtId="0" fontId="706" fillId="14" borderId="1" xfId="6133" applyFont="1" applyFill="1" applyBorder="1"/>
    <xf numFmtId="10" fontId="706" fillId="14" borderId="1" xfId="6133" applyNumberFormat="1" applyFont="1" applyFill="1" applyBorder="1" applyAlignment="1">
      <alignment vertical="top"/>
    </xf>
    <xf numFmtId="164" fontId="706" fillId="0" borderId="0" xfId="6135" applyNumberFormat="1" applyFont="1"/>
    <xf numFmtId="165" fontId="706" fillId="0" borderId="0" xfId="6135" applyNumberFormat="1" applyFont="1"/>
    <xf numFmtId="1" fontId="582" fillId="16" borderId="1" xfId="6135" applyNumberFormat="1" applyFill="1" applyBorder="1" applyAlignment="1">
      <alignment vertical="top"/>
    </xf>
    <xf numFmtId="0" fontId="582" fillId="16" borderId="1" xfId="6135" applyFill="1" applyBorder="1"/>
    <xf numFmtId="1" fontId="582" fillId="11" borderId="1" xfId="6135" applyNumberFormat="1" applyFill="1" applyBorder="1" applyAlignment="1">
      <alignment vertical="top"/>
    </xf>
    <xf numFmtId="1" fontId="582" fillId="12" borderId="1" xfId="6135" applyNumberFormat="1" applyFill="1" applyBorder="1" applyAlignment="1">
      <alignment vertical="top"/>
    </xf>
    <xf numFmtId="1" fontId="582" fillId="13" borderId="1" xfId="6135" applyNumberFormat="1" applyFill="1" applyBorder="1" applyAlignment="1">
      <alignment vertical="top"/>
    </xf>
    <xf numFmtId="1" fontId="706" fillId="0" borderId="1" xfId="6135" applyNumberFormat="1" applyFont="1" applyBorder="1" applyAlignment="1">
      <alignment vertical="top"/>
    </xf>
    <xf numFmtId="1" fontId="706" fillId="0" borderId="1" xfId="6135" applyNumberFormat="1" applyFont="1" applyFill="1" applyBorder="1" applyAlignment="1">
      <alignment vertical="top"/>
    </xf>
    <xf numFmtId="1" fontId="706" fillId="0" borderId="0" xfId="6135" applyNumberFormat="1" applyFont="1" applyBorder="1" applyAlignment="1">
      <alignment vertical="top"/>
    </xf>
    <xf numFmtId="1" fontId="706" fillId="0" borderId="0" xfId="6135" applyNumberFormat="1" applyFont="1" applyFill="1" applyBorder="1" applyAlignment="1">
      <alignment vertical="top"/>
    </xf>
    <xf numFmtId="165" fontId="707" fillId="2" borderId="0" xfId="6135" applyNumberFormat="1" applyFont="1" applyFill="1"/>
    <xf numFmtId="1" fontId="707" fillId="2" borderId="0" xfId="6135" applyNumberFormat="1" applyFont="1" applyFill="1" applyBorder="1" applyAlignment="1">
      <alignment vertical="top"/>
    </xf>
    <xf numFmtId="1" fontId="709" fillId="2" borderId="0" xfId="6135" applyNumberFormat="1" applyFont="1" applyFill="1" applyBorder="1" applyAlignment="1">
      <alignment vertical="top"/>
    </xf>
    <xf numFmtId="10" fontId="582" fillId="16" borderId="1" xfId="6136" applyNumberFormat="1" applyFont="1" applyFill="1" applyBorder="1"/>
    <xf numFmtId="1" fontId="582" fillId="16" borderId="1" xfId="6135" applyNumberFormat="1" applyFill="1" applyBorder="1"/>
    <xf numFmtId="0" fontId="582" fillId="15" borderId="1" xfId="6135" applyFill="1" applyBorder="1"/>
    <xf numFmtId="1" fontId="582" fillId="10" borderId="1" xfId="6135" applyNumberFormat="1" applyFill="1" applyBorder="1" applyAlignment="1">
      <alignment vertical="top"/>
    </xf>
    <xf numFmtId="1" fontId="706" fillId="10" borderId="1" xfId="6135" applyNumberFormat="1" applyFont="1" applyFill="1" applyBorder="1" applyAlignment="1">
      <alignment vertical="top"/>
    </xf>
    <xf numFmtId="0" fontId="582" fillId="10" borderId="1" xfId="6135" applyFill="1" applyBorder="1"/>
    <xf numFmtId="10" fontId="582" fillId="10" borderId="1" xfId="6136" applyNumberFormat="1" applyFont="1" applyFill="1" applyBorder="1"/>
    <xf numFmtId="1" fontId="582" fillId="10" borderId="1" xfId="6135" applyNumberFormat="1" applyFill="1" applyBorder="1"/>
    <xf numFmtId="164" fontId="706" fillId="10" borderId="0" xfId="6135" applyNumberFormat="1" applyFont="1" applyFill="1"/>
    <xf numFmtId="165" fontId="706" fillId="10" borderId="0" xfId="6135" applyNumberFormat="1" applyFont="1" applyFill="1"/>
    <xf numFmtId="0" fontId="710" fillId="16" borderId="1" xfId="6135" applyFont="1" applyFill="1" applyBorder="1" applyAlignment="1">
      <alignment wrapText="1"/>
    </xf>
    <xf numFmtId="0" fontId="706" fillId="14" borderId="1" xfId="6135" applyFont="1" applyFill="1" applyBorder="1"/>
    <xf numFmtId="0" fontId="706" fillId="14" borderId="1" xfId="6135" applyNumberFormat="1" applyFont="1" applyFill="1" applyBorder="1" applyAlignment="1">
      <alignment vertical="top"/>
    </xf>
    <xf numFmtId="10" fontId="706" fillId="14" borderId="1" xfId="6135" applyNumberFormat="1" applyFont="1" applyFill="1" applyBorder="1" applyAlignment="1">
      <alignment vertical="top"/>
    </xf>
    <xf numFmtId="1" fontId="708" fillId="14" borderId="0" xfId="6135" applyNumberFormat="1" applyFont="1" applyFill="1" applyBorder="1" applyAlignment="1">
      <alignment vertical="top"/>
    </xf>
    <xf numFmtId="164" fontId="706" fillId="0" borderId="0" xfId="6138" applyNumberFormat="1" applyFont="1"/>
    <xf numFmtId="165" fontId="706" fillId="0" borderId="0" xfId="6138" applyNumberFormat="1" applyFont="1"/>
    <xf numFmtId="1" fontId="580" fillId="16" borderId="1" xfId="6138" applyNumberFormat="1" applyFill="1" applyBorder="1" applyAlignment="1">
      <alignment vertical="top"/>
    </xf>
    <xf numFmtId="0" fontId="580" fillId="16" borderId="1" xfId="6138" applyFill="1" applyBorder="1"/>
    <xf numFmtId="1" fontId="580" fillId="11" borderId="1" xfId="6138" applyNumberFormat="1" applyFill="1" applyBorder="1" applyAlignment="1">
      <alignment vertical="top"/>
    </xf>
    <xf numFmtId="1" fontId="580" fillId="12" borderId="1" xfId="6138" applyNumberFormat="1" applyFill="1" applyBorder="1" applyAlignment="1">
      <alignment vertical="top"/>
    </xf>
    <xf numFmtId="1" fontId="580" fillId="13" borderId="1" xfId="6138" applyNumberFormat="1" applyFill="1" applyBorder="1" applyAlignment="1">
      <alignment vertical="top"/>
    </xf>
    <xf numFmtId="1" fontId="706" fillId="0" borderId="1" xfId="6138" applyNumberFormat="1" applyFont="1" applyBorder="1" applyAlignment="1">
      <alignment vertical="top"/>
    </xf>
    <xf numFmtId="1" fontId="706" fillId="0" borderId="1" xfId="6138" applyNumberFormat="1" applyFont="1" applyFill="1" applyBorder="1" applyAlignment="1">
      <alignment vertical="top"/>
    </xf>
    <xf numFmtId="1" fontId="706" fillId="0" borderId="0" xfId="6138" applyNumberFormat="1" applyFont="1" applyBorder="1" applyAlignment="1">
      <alignment vertical="top"/>
    </xf>
    <xf numFmtId="1" fontId="706" fillId="0" borderId="0" xfId="6138" applyNumberFormat="1" applyFont="1" applyFill="1" applyBorder="1" applyAlignment="1">
      <alignment vertical="top"/>
    </xf>
    <xf numFmtId="165" fontId="707" fillId="2" borderId="0" xfId="6138" applyNumberFormat="1" applyFont="1" applyFill="1"/>
    <xf numFmtId="1" fontId="707" fillId="2" borderId="0" xfId="6138" applyNumberFormat="1" applyFont="1" applyFill="1" applyBorder="1" applyAlignment="1">
      <alignment vertical="top"/>
    </xf>
    <xf numFmtId="1" fontId="709" fillId="2" borderId="0" xfId="6138" applyNumberFormat="1" applyFont="1" applyFill="1" applyBorder="1" applyAlignment="1">
      <alignment vertical="top"/>
    </xf>
    <xf numFmtId="10" fontId="580" fillId="16" borderId="1" xfId="6139" applyNumberFormat="1" applyFont="1" applyFill="1" applyBorder="1"/>
    <xf numFmtId="1" fontId="580" fillId="16" borderId="1" xfId="6138" applyNumberFormat="1" applyFill="1" applyBorder="1"/>
    <xf numFmtId="0" fontId="580" fillId="15" borderId="1" xfId="6138" applyFill="1" applyBorder="1"/>
    <xf numFmtId="0" fontId="710" fillId="16" borderId="1" xfId="6138" applyFont="1" applyFill="1" applyBorder="1" applyAlignment="1">
      <alignment wrapText="1"/>
    </xf>
    <xf numFmtId="0" fontId="706" fillId="14" borderId="1" xfId="6138" applyFont="1" applyFill="1" applyBorder="1"/>
    <xf numFmtId="10" fontId="706" fillId="14" borderId="1" xfId="6138" applyNumberFormat="1" applyFont="1" applyFill="1" applyBorder="1" applyAlignment="1">
      <alignment vertical="top"/>
    </xf>
    <xf numFmtId="164" fontId="706" fillId="0" borderId="0" xfId="6141" applyNumberFormat="1" applyFont="1"/>
    <xf numFmtId="165" fontId="706" fillId="0" borderId="0" xfId="6141" applyNumberFormat="1" applyFont="1"/>
    <xf numFmtId="1" fontId="578" fillId="16" borderId="1" xfId="6141" applyNumberFormat="1" applyFill="1" applyBorder="1" applyAlignment="1">
      <alignment vertical="top"/>
    </xf>
    <xf numFmtId="0" fontId="578" fillId="16" borderId="1" xfId="6141" applyFill="1" applyBorder="1"/>
    <xf numFmtId="1" fontId="578" fillId="11" borderId="1" xfId="6141" applyNumberFormat="1" applyFill="1" applyBorder="1" applyAlignment="1">
      <alignment vertical="top"/>
    </xf>
    <xf numFmtId="1" fontId="578" fillId="12" borderId="1" xfId="6141" applyNumberFormat="1" applyFill="1" applyBorder="1" applyAlignment="1">
      <alignment vertical="top"/>
    </xf>
    <xf numFmtId="1" fontId="578" fillId="13" borderId="1" xfId="6141" applyNumberFormat="1" applyFill="1" applyBorder="1" applyAlignment="1">
      <alignment vertical="top"/>
    </xf>
    <xf numFmtId="1" fontId="706" fillId="0" borderId="1" xfId="6141" applyNumberFormat="1" applyFont="1" applyBorder="1" applyAlignment="1">
      <alignment vertical="top"/>
    </xf>
    <xf numFmtId="1" fontId="706" fillId="0" borderId="1" xfId="6141" applyNumberFormat="1" applyFont="1" applyFill="1" applyBorder="1" applyAlignment="1">
      <alignment vertical="top"/>
    </xf>
    <xf numFmtId="1" fontId="706" fillId="0" borderId="0" xfId="6141" applyNumberFormat="1" applyFont="1" applyBorder="1" applyAlignment="1">
      <alignment vertical="top"/>
    </xf>
    <xf numFmtId="1" fontId="706" fillId="0" borderId="0" xfId="6141" applyNumberFormat="1" applyFont="1" applyFill="1" applyBorder="1" applyAlignment="1">
      <alignment vertical="top"/>
    </xf>
    <xf numFmtId="165" fontId="707" fillId="2" borderId="0" xfId="6141" applyNumberFormat="1" applyFont="1" applyFill="1"/>
    <xf numFmtId="1" fontId="707" fillId="2" borderId="0" xfId="6141" applyNumberFormat="1" applyFont="1" applyFill="1" applyBorder="1" applyAlignment="1">
      <alignment vertical="top"/>
    </xf>
    <xf numFmtId="1" fontId="709" fillId="2" borderId="0" xfId="6141" applyNumberFormat="1" applyFont="1" applyFill="1" applyBorder="1" applyAlignment="1">
      <alignment vertical="top"/>
    </xf>
    <xf numFmtId="10" fontId="578" fillId="16" borderId="1" xfId="6142" applyNumberFormat="1" applyFont="1" applyFill="1" applyBorder="1"/>
    <xf numFmtId="1" fontId="578" fillId="16" borderId="1" xfId="6141" applyNumberFormat="1" applyFill="1" applyBorder="1"/>
    <xf numFmtId="0" fontId="578" fillId="15" borderId="1" xfId="6141" applyFill="1" applyBorder="1"/>
    <xf numFmtId="0" fontId="710" fillId="16" borderId="1" xfId="6141" applyFont="1" applyFill="1" applyBorder="1" applyAlignment="1">
      <alignment wrapText="1"/>
    </xf>
    <xf numFmtId="0" fontId="706" fillId="14" borderId="1" xfId="6141" applyFont="1" applyFill="1" applyBorder="1"/>
    <xf numFmtId="10" fontId="706" fillId="14" borderId="1" xfId="6141" applyNumberFormat="1" applyFont="1" applyFill="1" applyBorder="1" applyAlignment="1">
      <alignment vertical="top"/>
    </xf>
    <xf numFmtId="164" fontId="706" fillId="0" borderId="0" xfId="6144" applyNumberFormat="1" applyFont="1"/>
    <xf numFmtId="165" fontId="706" fillId="0" borderId="0" xfId="6144" applyNumberFormat="1" applyFont="1"/>
    <xf numFmtId="1" fontId="576" fillId="16" borderId="1" xfId="6144" applyNumberFormat="1" applyFill="1" applyBorder="1" applyAlignment="1">
      <alignment vertical="top"/>
    </xf>
    <xf numFmtId="0" fontId="576" fillId="16" borderId="1" xfId="6144" applyFill="1" applyBorder="1"/>
    <xf numFmtId="1" fontId="576" fillId="11" borderId="1" xfId="6144" applyNumberFormat="1" applyFill="1" applyBorder="1" applyAlignment="1">
      <alignment vertical="top"/>
    </xf>
    <xf numFmtId="1" fontId="576" fillId="12" borderId="1" xfId="6144" applyNumberFormat="1" applyFill="1" applyBorder="1" applyAlignment="1">
      <alignment vertical="top"/>
    </xf>
    <xf numFmtId="1" fontId="576" fillId="13" borderId="1" xfId="6144" applyNumberFormat="1" applyFill="1" applyBorder="1" applyAlignment="1">
      <alignment vertical="top"/>
    </xf>
    <xf numFmtId="1" fontId="706" fillId="0" borderId="1" xfId="6144" applyNumberFormat="1" applyFont="1" applyBorder="1" applyAlignment="1">
      <alignment vertical="top"/>
    </xf>
    <xf numFmtId="1" fontId="706" fillId="0" borderId="1" xfId="6144" applyNumberFormat="1" applyFont="1" applyFill="1" applyBorder="1" applyAlignment="1">
      <alignment vertical="top"/>
    </xf>
    <xf numFmtId="1" fontId="706" fillId="0" borderId="0" xfId="6144" applyNumberFormat="1" applyFont="1" applyBorder="1" applyAlignment="1">
      <alignment vertical="top"/>
    </xf>
    <xf numFmtId="1" fontId="706" fillId="0" borderId="0" xfId="6144" applyNumberFormat="1" applyFont="1" applyFill="1" applyBorder="1" applyAlignment="1">
      <alignment vertical="top"/>
    </xf>
    <xf numFmtId="165" fontId="707" fillId="2" borderId="0" xfId="6144" applyNumberFormat="1" applyFont="1" applyFill="1"/>
    <xf numFmtId="1" fontId="707" fillId="2" borderId="0" xfId="6144" applyNumberFormat="1" applyFont="1" applyFill="1" applyBorder="1" applyAlignment="1">
      <alignment vertical="top"/>
    </xf>
    <xf numFmtId="1" fontId="709" fillId="2" borderId="0" xfId="6144" applyNumberFormat="1" applyFont="1" applyFill="1" applyBorder="1" applyAlignment="1">
      <alignment vertical="top"/>
    </xf>
    <xf numFmtId="10" fontId="576" fillId="16" borderId="1" xfId="6145" applyNumberFormat="1" applyFont="1" applyFill="1" applyBorder="1"/>
    <xf numFmtId="1" fontId="576" fillId="16" borderId="1" xfId="6144" applyNumberFormat="1" applyFill="1" applyBorder="1"/>
    <xf numFmtId="0" fontId="576" fillId="15" borderId="1" xfId="6144" applyFill="1" applyBorder="1"/>
    <xf numFmtId="0" fontId="710" fillId="16" borderId="1" xfId="6144" applyFont="1" applyFill="1" applyBorder="1" applyAlignment="1">
      <alignment wrapText="1"/>
    </xf>
    <xf numFmtId="0" fontId="706" fillId="14" borderId="1" xfId="6144" applyFont="1" applyFill="1" applyBorder="1"/>
    <xf numFmtId="10" fontId="706" fillId="14" borderId="1" xfId="6144" applyNumberFormat="1" applyFont="1" applyFill="1" applyBorder="1" applyAlignment="1">
      <alignment vertical="top"/>
    </xf>
    <xf numFmtId="164" fontId="706" fillId="0" borderId="0" xfId="6146" applyNumberFormat="1" applyFont="1"/>
    <xf numFmtId="165" fontId="706" fillId="0" borderId="0" xfId="6146" applyNumberFormat="1" applyFont="1"/>
    <xf numFmtId="1" fontId="575" fillId="16" borderId="1" xfId="6146" applyNumberFormat="1" applyFill="1" applyBorder="1" applyAlignment="1">
      <alignment vertical="top"/>
    </xf>
    <xf numFmtId="0" fontId="575" fillId="16" borderId="1" xfId="6146" applyFill="1" applyBorder="1"/>
    <xf numFmtId="1" fontId="575" fillId="11" borderId="1" xfId="6146" applyNumberFormat="1" applyFill="1" applyBorder="1" applyAlignment="1">
      <alignment vertical="top"/>
    </xf>
    <xf numFmtId="1" fontId="575" fillId="12" borderId="1" xfId="6146" applyNumberFormat="1" applyFill="1" applyBorder="1" applyAlignment="1">
      <alignment vertical="top"/>
    </xf>
    <xf numFmtId="1" fontId="575" fillId="13" borderId="1" xfId="6146" applyNumberFormat="1" applyFill="1" applyBorder="1" applyAlignment="1">
      <alignment vertical="top"/>
    </xf>
    <xf numFmtId="1" fontId="706" fillId="0" borderId="1" xfId="6146" applyNumberFormat="1" applyFont="1" applyBorder="1" applyAlignment="1">
      <alignment vertical="top"/>
    </xf>
    <xf numFmtId="1" fontId="706" fillId="0" borderId="1" xfId="6146" applyNumberFormat="1" applyFont="1" applyFill="1" applyBorder="1" applyAlignment="1">
      <alignment vertical="top"/>
    </xf>
    <xf numFmtId="1" fontId="706" fillId="0" borderId="0" xfId="6146" applyNumberFormat="1" applyFont="1" applyBorder="1" applyAlignment="1">
      <alignment vertical="top"/>
    </xf>
    <xf numFmtId="1" fontId="706" fillId="0" borderId="0" xfId="6146" applyNumberFormat="1" applyFont="1" applyFill="1" applyBorder="1" applyAlignment="1">
      <alignment vertical="top"/>
    </xf>
    <xf numFmtId="165" fontId="707" fillId="2" borderId="0" xfId="6146" applyNumberFormat="1" applyFont="1" applyFill="1"/>
    <xf numFmtId="1" fontId="707" fillId="2" borderId="0" xfId="6146" applyNumberFormat="1" applyFont="1" applyFill="1" applyBorder="1" applyAlignment="1">
      <alignment vertical="top"/>
    </xf>
    <xf numFmtId="1" fontId="709" fillId="2" borderId="0" xfId="6146" applyNumberFormat="1" applyFont="1" applyFill="1" applyBorder="1" applyAlignment="1">
      <alignment vertical="top"/>
    </xf>
    <xf numFmtId="10" fontId="575" fillId="16" borderId="1" xfId="6147" applyNumberFormat="1" applyFont="1" applyFill="1" applyBorder="1"/>
    <xf numFmtId="1" fontId="575" fillId="16" borderId="1" xfId="6146" applyNumberFormat="1" applyFill="1" applyBorder="1"/>
    <xf numFmtId="0" fontId="575" fillId="15" borderId="1" xfId="6146" applyFill="1" applyBorder="1"/>
    <xf numFmtId="0" fontId="710" fillId="16" borderId="1" xfId="6146" applyFont="1" applyFill="1" applyBorder="1" applyAlignment="1">
      <alignment wrapText="1"/>
    </xf>
    <xf numFmtId="0" fontId="706" fillId="14" borderId="1" xfId="6146" applyFont="1" applyFill="1" applyBorder="1"/>
    <xf numFmtId="10" fontId="706" fillId="14" borderId="1" xfId="6146" applyNumberFormat="1" applyFont="1" applyFill="1" applyBorder="1" applyAlignment="1">
      <alignment vertical="top"/>
    </xf>
    <xf numFmtId="164" fontId="706" fillId="0" borderId="0" xfId="6148" applyNumberFormat="1" applyFont="1"/>
    <xf numFmtId="165" fontId="706" fillId="0" borderId="0" xfId="6148" applyNumberFormat="1" applyFont="1"/>
    <xf numFmtId="1" fontId="574" fillId="16" borderId="1" xfId="6148" applyNumberFormat="1" applyFill="1" applyBorder="1" applyAlignment="1">
      <alignment vertical="top"/>
    </xf>
    <xf numFmtId="0" fontId="574" fillId="16" borderId="1" xfId="6148" applyFill="1" applyBorder="1"/>
    <xf numFmtId="1" fontId="574" fillId="11" borderId="1" xfId="6148" applyNumberFormat="1" applyFill="1" applyBorder="1" applyAlignment="1">
      <alignment vertical="top"/>
    </xf>
    <xf numFmtId="1" fontId="574" fillId="12" borderId="1" xfId="6148" applyNumberFormat="1" applyFill="1" applyBorder="1" applyAlignment="1">
      <alignment vertical="top"/>
    </xf>
    <xf numFmtId="1" fontId="574" fillId="13" borderId="1" xfId="6148" applyNumberFormat="1" applyFill="1" applyBorder="1" applyAlignment="1">
      <alignment vertical="top"/>
    </xf>
    <xf numFmtId="1" fontId="706" fillId="0" borderId="1" xfId="6148" applyNumberFormat="1" applyFont="1" applyBorder="1" applyAlignment="1">
      <alignment vertical="top"/>
    </xf>
    <xf numFmtId="1" fontId="706" fillId="0" borderId="1" xfId="6148" applyNumberFormat="1" applyFont="1" applyFill="1" applyBorder="1" applyAlignment="1">
      <alignment vertical="top"/>
    </xf>
    <xf numFmtId="1" fontId="706" fillId="0" borderId="0" xfId="6148" applyNumberFormat="1" applyFont="1" applyBorder="1" applyAlignment="1">
      <alignment vertical="top"/>
    </xf>
    <xf numFmtId="1" fontId="706" fillId="0" borderId="0" xfId="6148" applyNumberFormat="1" applyFont="1" applyFill="1" applyBorder="1" applyAlignment="1">
      <alignment vertical="top"/>
    </xf>
    <xf numFmtId="165" fontId="707" fillId="2" borderId="0" xfId="6148" applyNumberFormat="1" applyFont="1" applyFill="1"/>
    <xf numFmtId="1" fontId="707" fillId="2" borderId="0" xfId="6148" applyNumberFormat="1" applyFont="1" applyFill="1" applyBorder="1" applyAlignment="1">
      <alignment vertical="top"/>
    </xf>
    <xf numFmtId="1" fontId="709" fillId="2" borderId="0" xfId="6148" applyNumberFormat="1" applyFont="1" applyFill="1" applyBorder="1" applyAlignment="1">
      <alignment vertical="top"/>
    </xf>
    <xf numFmtId="10" fontId="574" fillId="16" borderId="1" xfId="6149" applyNumberFormat="1" applyFont="1" applyFill="1" applyBorder="1"/>
    <xf numFmtId="1" fontId="574" fillId="16" borderId="1" xfId="6148" applyNumberFormat="1" applyFill="1" applyBorder="1"/>
    <xf numFmtId="0" fontId="574" fillId="15" borderId="1" xfId="6148" applyFill="1" applyBorder="1"/>
    <xf numFmtId="1" fontId="574" fillId="10" borderId="1" xfId="6148" applyNumberFormat="1" applyFill="1" applyBorder="1" applyAlignment="1">
      <alignment vertical="top"/>
    </xf>
    <xf numFmtId="1" fontId="706" fillId="10" borderId="1" xfId="6148" applyNumberFormat="1" applyFont="1" applyFill="1" applyBorder="1" applyAlignment="1">
      <alignment vertical="top"/>
    </xf>
    <xf numFmtId="0" fontId="574" fillId="10" borderId="1" xfId="6148" applyFill="1" applyBorder="1"/>
    <xf numFmtId="10" fontId="574" fillId="10" borderId="1" xfId="6149" applyNumberFormat="1" applyFont="1" applyFill="1" applyBorder="1"/>
    <xf numFmtId="1" fontId="574" fillId="10" borderId="1" xfId="6148" applyNumberFormat="1" applyFill="1" applyBorder="1"/>
    <xf numFmtId="164" fontId="706" fillId="10" borderId="0" xfId="6148" applyNumberFormat="1" applyFont="1" applyFill="1"/>
    <xf numFmtId="165" fontId="706" fillId="10" borderId="0" xfId="6148" applyNumberFormat="1" applyFont="1" applyFill="1"/>
    <xf numFmtId="0" fontId="710" fillId="16" borderId="1" xfId="6148" applyFont="1" applyFill="1" applyBorder="1" applyAlignment="1">
      <alignment wrapText="1"/>
    </xf>
    <xf numFmtId="0" fontId="706" fillId="14" borderId="1" xfId="6148" applyFont="1" applyFill="1" applyBorder="1"/>
    <xf numFmtId="0" fontId="706" fillId="14" borderId="1" xfId="6148" applyNumberFormat="1" applyFont="1" applyFill="1" applyBorder="1" applyAlignment="1">
      <alignment vertical="top"/>
    </xf>
    <xf numFmtId="10" fontId="706" fillId="14" borderId="1" xfId="6148" applyNumberFormat="1" applyFont="1" applyFill="1" applyBorder="1" applyAlignment="1">
      <alignment vertical="top"/>
    </xf>
    <xf numFmtId="1" fontId="708" fillId="14" borderId="0" xfId="6148" applyNumberFormat="1" applyFont="1" applyFill="1" applyBorder="1" applyAlignment="1">
      <alignment vertical="top"/>
    </xf>
    <xf numFmtId="0" fontId="713" fillId="0" borderId="0" xfId="0" applyFont="1" applyAlignment="1">
      <alignment horizontal="left" wrapText="1"/>
    </xf>
    <xf numFmtId="0" fontId="713" fillId="0" borderId="0" xfId="0" applyFont="1" applyAlignment="1">
      <alignment horizontal="left"/>
    </xf>
    <xf numFmtId="164" fontId="706" fillId="0" borderId="0" xfId="6150" applyNumberFormat="1" applyFont="1"/>
    <xf numFmtId="165" fontId="706" fillId="0" borderId="0" xfId="6150" applyNumberFormat="1" applyFont="1"/>
    <xf numFmtId="1" fontId="573" fillId="16" borderId="1" xfId="6150" applyNumberFormat="1" applyFill="1" applyBorder="1" applyAlignment="1">
      <alignment vertical="top"/>
    </xf>
    <xf numFmtId="0" fontId="573" fillId="16" borderId="1" xfId="6150" applyFill="1" applyBorder="1"/>
    <xf numFmtId="1" fontId="573" fillId="11" borderId="1" xfId="6150" applyNumberFormat="1" applyFill="1" applyBorder="1" applyAlignment="1">
      <alignment vertical="top"/>
    </xf>
    <xf numFmtId="1" fontId="573" fillId="12" borderId="1" xfId="6150" applyNumberFormat="1" applyFill="1" applyBorder="1" applyAlignment="1">
      <alignment vertical="top"/>
    </xf>
    <xf numFmtId="1" fontId="573" fillId="13" borderId="1" xfId="6150" applyNumberFormat="1" applyFill="1" applyBorder="1" applyAlignment="1">
      <alignment vertical="top"/>
    </xf>
    <xf numFmtId="1" fontId="706" fillId="0" borderId="1" xfId="6150" applyNumberFormat="1" applyFont="1" applyBorder="1" applyAlignment="1">
      <alignment vertical="top"/>
    </xf>
    <xf numFmtId="1" fontId="706" fillId="0" borderId="1" xfId="6150" applyNumberFormat="1" applyFont="1" applyFill="1" applyBorder="1" applyAlignment="1">
      <alignment vertical="top"/>
    </xf>
    <xf numFmtId="1" fontId="706" fillId="0" borderId="0" xfId="6150" applyNumberFormat="1" applyFont="1" applyBorder="1" applyAlignment="1">
      <alignment vertical="top"/>
    </xf>
    <xf numFmtId="1" fontId="706" fillId="0" borderId="0" xfId="6150" applyNumberFormat="1" applyFont="1" applyFill="1" applyBorder="1" applyAlignment="1">
      <alignment vertical="top"/>
    </xf>
    <xf numFmtId="165" fontId="707" fillId="2" borderId="0" xfId="6150" applyNumberFormat="1" applyFont="1" applyFill="1"/>
    <xf numFmtId="1" fontId="707" fillId="2" borderId="0" xfId="6150" applyNumberFormat="1" applyFont="1" applyFill="1" applyBorder="1" applyAlignment="1">
      <alignment vertical="top"/>
    </xf>
    <xf numFmtId="1" fontId="709" fillId="2" borderId="0" xfId="6150" applyNumberFormat="1" applyFont="1" applyFill="1" applyBorder="1" applyAlignment="1">
      <alignment vertical="top"/>
    </xf>
    <xf numFmtId="10" fontId="573" fillId="16" borderId="1" xfId="6151" applyNumberFormat="1" applyFont="1" applyFill="1" applyBorder="1"/>
    <xf numFmtId="1" fontId="573" fillId="16" borderId="1" xfId="6150" applyNumberFormat="1" applyFill="1" applyBorder="1"/>
    <xf numFmtId="0" fontId="573" fillId="15" borderId="1" xfId="6150" applyFill="1" applyBorder="1"/>
    <xf numFmtId="0" fontId="710" fillId="16" borderId="1" xfId="6150" applyFont="1" applyFill="1" applyBorder="1" applyAlignment="1">
      <alignment wrapText="1"/>
    </xf>
    <xf numFmtId="0" fontId="706" fillId="14" borderId="1" xfId="6150" applyFont="1" applyFill="1" applyBorder="1"/>
    <xf numFmtId="10" fontId="706" fillId="14" borderId="1" xfId="6150" applyNumberFormat="1" applyFont="1" applyFill="1" applyBorder="1" applyAlignment="1">
      <alignment vertical="top"/>
    </xf>
    <xf numFmtId="164" fontId="706" fillId="0" borderId="0" xfId="6152" applyNumberFormat="1" applyFont="1"/>
    <xf numFmtId="165" fontId="706" fillId="0" borderId="0" xfId="6152" applyNumberFormat="1" applyFont="1"/>
    <xf numFmtId="1" fontId="572" fillId="16" borderId="1" xfId="6152" applyNumberFormat="1" applyFill="1" applyBorder="1" applyAlignment="1">
      <alignment vertical="top"/>
    </xf>
    <xf numFmtId="0" fontId="572" fillId="16" borderId="1" xfId="6152" applyFill="1" applyBorder="1"/>
    <xf numFmtId="1" fontId="572" fillId="11" borderId="1" xfId="6152" applyNumberFormat="1" applyFill="1" applyBorder="1" applyAlignment="1">
      <alignment vertical="top"/>
    </xf>
    <xf numFmtId="1" fontId="572" fillId="12" borderId="1" xfId="6152" applyNumberFormat="1" applyFill="1" applyBorder="1" applyAlignment="1">
      <alignment vertical="top"/>
    </xf>
    <xf numFmtId="1" fontId="572" fillId="13" borderId="1" xfId="6152" applyNumberFormat="1" applyFill="1" applyBorder="1" applyAlignment="1">
      <alignment vertical="top"/>
    </xf>
    <xf numFmtId="1" fontId="706" fillId="0" borderId="1" xfId="6152" applyNumberFormat="1" applyFont="1" applyBorder="1" applyAlignment="1">
      <alignment vertical="top"/>
    </xf>
    <xf numFmtId="1" fontId="706" fillId="0" borderId="1" xfId="6152" applyNumberFormat="1" applyFont="1" applyFill="1" applyBorder="1" applyAlignment="1">
      <alignment vertical="top"/>
    </xf>
    <xf numFmtId="1" fontId="706" fillId="0" borderId="0" xfId="6152" applyNumberFormat="1" applyFont="1" applyBorder="1" applyAlignment="1">
      <alignment vertical="top"/>
    </xf>
    <xf numFmtId="1" fontId="706" fillId="0" borderId="0" xfId="6152" applyNumberFormat="1" applyFont="1" applyFill="1" applyBorder="1" applyAlignment="1">
      <alignment vertical="top"/>
    </xf>
    <xf numFmtId="165" fontId="707" fillId="2" borderId="0" xfId="6152" applyNumberFormat="1" applyFont="1" applyFill="1"/>
    <xf numFmtId="1" fontId="707" fillId="2" borderId="0" xfId="6152" applyNumberFormat="1" applyFont="1" applyFill="1" applyBorder="1" applyAlignment="1">
      <alignment vertical="top"/>
    </xf>
    <xf numFmtId="1" fontId="709" fillId="2" borderId="0" xfId="6152" applyNumberFormat="1" applyFont="1" applyFill="1" applyBorder="1" applyAlignment="1">
      <alignment vertical="top"/>
    </xf>
    <xf numFmtId="10" fontId="572" fillId="16" borderId="1" xfId="6153" applyNumberFormat="1" applyFont="1" applyFill="1" applyBorder="1"/>
    <xf numFmtId="1" fontId="572" fillId="16" borderId="1" xfId="6152" applyNumberFormat="1" applyFill="1" applyBorder="1"/>
    <xf numFmtId="0" fontId="572" fillId="15" borderId="1" xfId="6152" applyFill="1" applyBorder="1"/>
    <xf numFmtId="1" fontId="572" fillId="10" borderId="1" xfId="6152" applyNumberFormat="1" applyFill="1" applyBorder="1" applyAlignment="1">
      <alignment vertical="top"/>
    </xf>
    <xf numFmtId="1" fontId="706" fillId="10" borderId="1" xfId="6152" applyNumberFormat="1" applyFont="1" applyFill="1" applyBorder="1" applyAlignment="1">
      <alignment vertical="top"/>
    </xf>
    <xf numFmtId="0" fontId="572" fillId="10" borderId="1" xfId="6152" applyFill="1" applyBorder="1"/>
    <xf numFmtId="10" fontId="572" fillId="10" borderId="1" xfId="6153" applyNumberFormat="1" applyFont="1" applyFill="1" applyBorder="1"/>
    <xf numFmtId="1" fontId="572" fillId="10" borderId="1" xfId="6152" applyNumberFormat="1" applyFill="1" applyBorder="1"/>
    <xf numFmtId="164" fontId="706" fillId="10" borderId="0" xfId="6152" applyNumberFormat="1" applyFont="1" applyFill="1"/>
    <xf numFmtId="165" fontId="706" fillId="10" borderId="0" xfId="6152" applyNumberFormat="1" applyFont="1" applyFill="1"/>
    <xf numFmtId="0" fontId="710" fillId="16" borderId="1" xfId="6152" applyFont="1" applyFill="1" applyBorder="1" applyAlignment="1">
      <alignment wrapText="1"/>
    </xf>
    <xf numFmtId="0" fontId="706" fillId="14" borderId="1" xfId="6152" applyFont="1" applyFill="1" applyBorder="1"/>
    <xf numFmtId="0" fontId="706" fillId="14" borderId="1" xfId="6152" applyNumberFormat="1" applyFont="1" applyFill="1" applyBorder="1" applyAlignment="1">
      <alignment vertical="top"/>
    </xf>
    <xf numFmtId="10" fontId="706" fillId="14" borderId="1" xfId="6152" applyNumberFormat="1" applyFont="1" applyFill="1" applyBorder="1" applyAlignment="1">
      <alignment vertical="top"/>
    </xf>
    <xf numFmtId="1" fontId="708" fillId="14" borderId="0" xfId="6152" applyNumberFormat="1" applyFont="1" applyFill="1" applyBorder="1" applyAlignment="1">
      <alignment vertical="top"/>
    </xf>
    <xf numFmtId="164" fontId="706" fillId="0" borderId="0" xfId="6154" applyNumberFormat="1" applyFont="1"/>
    <xf numFmtId="165" fontId="706" fillId="0" borderId="0" xfId="6154" applyNumberFormat="1" applyFont="1"/>
    <xf numFmtId="1" fontId="571" fillId="16" borderId="1" xfId="6154" applyNumberFormat="1" applyFill="1" applyBorder="1" applyAlignment="1">
      <alignment vertical="top"/>
    </xf>
    <xf numFmtId="0" fontId="571" fillId="16" borderId="1" xfId="6154" applyFill="1" applyBorder="1"/>
    <xf numFmtId="1" fontId="571" fillId="11" borderId="1" xfId="6154" applyNumberFormat="1" applyFill="1" applyBorder="1" applyAlignment="1">
      <alignment vertical="top"/>
    </xf>
    <xf numFmtId="1" fontId="571" fillId="12" borderId="1" xfId="6154" applyNumberFormat="1" applyFill="1" applyBorder="1" applyAlignment="1">
      <alignment vertical="top"/>
    </xf>
    <xf numFmtId="1" fontId="571" fillId="13" borderId="1" xfId="6154" applyNumberFormat="1" applyFill="1" applyBorder="1" applyAlignment="1">
      <alignment vertical="top"/>
    </xf>
    <xf numFmtId="1" fontId="706" fillId="0" borderId="1" xfId="6154" applyNumberFormat="1" applyFont="1" applyBorder="1" applyAlignment="1">
      <alignment vertical="top"/>
    </xf>
    <xf numFmtId="1" fontId="706" fillId="0" borderId="1" xfId="6154" applyNumberFormat="1" applyFont="1" applyFill="1" applyBorder="1" applyAlignment="1">
      <alignment vertical="top"/>
    </xf>
    <xf numFmtId="1" fontId="706" fillId="0" borderId="0" xfId="6154" applyNumberFormat="1" applyFont="1" applyBorder="1" applyAlignment="1">
      <alignment vertical="top"/>
    </xf>
    <xf numFmtId="1" fontId="706" fillId="0" borderId="0" xfId="6154" applyNumberFormat="1" applyFont="1" applyFill="1" applyBorder="1" applyAlignment="1">
      <alignment vertical="top"/>
    </xf>
    <xf numFmtId="165" fontId="707" fillId="2" borderId="0" xfId="6154" applyNumberFormat="1" applyFont="1" applyFill="1"/>
    <xf numFmtId="1" fontId="707" fillId="2" borderId="0" xfId="6154" applyNumberFormat="1" applyFont="1" applyFill="1" applyBorder="1" applyAlignment="1">
      <alignment vertical="top"/>
    </xf>
    <xf numFmtId="1" fontId="709" fillId="2" borderId="0" xfId="6154" applyNumberFormat="1" applyFont="1" applyFill="1" applyBorder="1" applyAlignment="1">
      <alignment vertical="top"/>
    </xf>
    <xf numFmtId="10" fontId="571" fillId="16" borderId="1" xfId="6155" applyNumberFormat="1" applyFont="1" applyFill="1" applyBorder="1"/>
    <xf numFmtId="1" fontId="571" fillId="16" borderId="1" xfId="6154" applyNumberFormat="1" applyFill="1" applyBorder="1"/>
    <xf numFmtId="0" fontId="571" fillId="15" borderId="1" xfId="6154" applyFill="1" applyBorder="1"/>
    <xf numFmtId="0" fontId="710" fillId="16" borderId="1" xfId="6154" applyFont="1" applyFill="1" applyBorder="1" applyAlignment="1">
      <alignment wrapText="1"/>
    </xf>
    <xf numFmtId="0" fontId="706" fillId="14" borderId="1" xfId="6154" applyFont="1" applyFill="1" applyBorder="1"/>
    <xf numFmtId="10" fontId="706" fillId="14" borderId="1" xfId="6154" applyNumberFormat="1" applyFont="1" applyFill="1" applyBorder="1" applyAlignment="1">
      <alignment vertical="top"/>
    </xf>
    <xf numFmtId="164" fontId="706" fillId="0" borderId="0" xfId="6156" applyNumberFormat="1" applyFont="1"/>
    <xf numFmtId="165" fontId="706" fillId="0" borderId="0" xfId="6156" applyNumberFormat="1" applyFont="1"/>
    <xf numFmtId="1" fontId="570" fillId="16" borderId="1" xfId="6156" applyNumberFormat="1" applyFill="1" applyBorder="1" applyAlignment="1">
      <alignment vertical="top"/>
    </xf>
    <xf numFmtId="0" fontId="570" fillId="16" borderId="1" xfId="6156" applyFill="1" applyBorder="1"/>
    <xf numFmtId="1" fontId="570" fillId="11" borderId="1" xfId="6156" applyNumberFormat="1" applyFill="1" applyBorder="1" applyAlignment="1">
      <alignment vertical="top"/>
    </xf>
    <xf numFmtId="1" fontId="570" fillId="12" borderId="1" xfId="6156" applyNumberFormat="1" applyFill="1" applyBorder="1" applyAlignment="1">
      <alignment vertical="top"/>
    </xf>
    <xf numFmtId="1" fontId="570" fillId="13" borderId="1" xfId="6156" applyNumberFormat="1" applyFill="1" applyBorder="1" applyAlignment="1">
      <alignment vertical="top"/>
    </xf>
    <xf numFmtId="1" fontId="706" fillId="0" borderId="1" xfId="6156" applyNumberFormat="1" applyFont="1" applyBorder="1" applyAlignment="1">
      <alignment vertical="top"/>
    </xf>
    <xf numFmtId="1" fontId="706" fillId="0" borderId="1" xfId="6156" applyNumberFormat="1" applyFont="1" applyFill="1" applyBorder="1" applyAlignment="1">
      <alignment vertical="top"/>
    </xf>
    <xf numFmtId="1" fontId="706" fillId="0" borderId="0" xfId="6156" applyNumberFormat="1" applyFont="1" applyBorder="1" applyAlignment="1">
      <alignment vertical="top"/>
    </xf>
    <xf numFmtId="1" fontId="706" fillId="0" borderId="0" xfId="6156" applyNumberFormat="1" applyFont="1" applyFill="1" applyBorder="1" applyAlignment="1">
      <alignment vertical="top"/>
    </xf>
    <xf numFmtId="165" fontId="707" fillId="2" borderId="0" xfId="6156" applyNumberFormat="1" applyFont="1" applyFill="1"/>
    <xf numFmtId="1" fontId="707" fillId="2" borderId="0" xfId="6156" applyNumberFormat="1" applyFont="1" applyFill="1" applyBorder="1" applyAlignment="1">
      <alignment vertical="top"/>
    </xf>
    <xf numFmtId="1" fontId="709" fillId="2" borderId="0" xfId="6156" applyNumberFormat="1" applyFont="1" applyFill="1" applyBorder="1" applyAlignment="1">
      <alignment vertical="top"/>
    </xf>
    <xf numFmtId="10" fontId="570" fillId="16" borderId="1" xfId="6157" applyNumberFormat="1" applyFont="1" applyFill="1" applyBorder="1"/>
    <xf numFmtId="1" fontId="570" fillId="16" borderId="1" xfId="6156" applyNumberFormat="1" applyFill="1" applyBorder="1"/>
    <xf numFmtId="0" fontId="570" fillId="15" borderId="1" xfId="6156" applyFill="1" applyBorder="1"/>
    <xf numFmtId="0" fontId="710" fillId="16" borderId="1" xfId="6156" applyFont="1" applyFill="1" applyBorder="1" applyAlignment="1">
      <alignment wrapText="1"/>
    </xf>
    <xf numFmtId="0" fontId="706" fillId="14" borderId="1" xfId="6156" applyFont="1" applyFill="1" applyBorder="1"/>
    <xf numFmtId="10" fontId="706" fillId="14" borderId="1" xfId="6156" applyNumberFormat="1" applyFont="1" applyFill="1" applyBorder="1" applyAlignment="1">
      <alignment vertical="top"/>
    </xf>
    <xf numFmtId="164" fontId="706" fillId="0" borderId="0" xfId="6158" applyNumberFormat="1" applyFont="1"/>
    <xf numFmtId="165" fontId="706" fillId="0" borderId="0" xfId="6158" applyNumberFormat="1" applyFont="1"/>
    <xf numFmtId="1" fontId="569" fillId="16" borderId="1" xfId="6158" applyNumberFormat="1" applyFill="1" applyBorder="1" applyAlignment="1">
      <alignment vertical="top"/>
    </xf>
    <xf numFmtId="0" fontId="569" fillId="16" borderId="1" xfId="6158" applyFill="1" applyBorder="1"/>
    <xf numFmtId="1" fontId="569" fillId="11" borderId="1" xfId="6158" applyNumberFormat="1" applyFill="1" applyBorder="1" applyAlignment="1">
      <alignment vertical="top"/>
    </xf>
    <xf numFmtId="1" fontId="569" fillId="12" borderId="1" xfId="6158" applyNumberFormat="1" applyFill="1" applyBorder="1" applyAlignment="1">
      <alignment vertical="top"/>
    </xf>
    <xf numFmtId="1" fontId="569" fillId="13" borderId="1" xfId="6158" applyNumberFormat="1" applyFill="1" applyBorder="1" applyAlignment="1">
      <alignment vertical="top"/>
    </xf>
    <xf numFmtId="1" fontId="706" fillId="0" borderId="1" xfId="6158" applyNumberFormat="1" applyFont="1" applyBorder="1" applyAlignment="1">
      <alignment vertical="top"/>
    </xf>
    <xf numFmtId="1" fontId="706" fillId="0" borderId="1" xfId="6158" applyNumberFormat="1" applyFont="1" applyFill="1" applyBorder="1" applyAlignment="1">
      <alignment vertical="top"/>
    </xf>
    <xf numFmtId="1" fontId="706" fillId="0" borderId="0" xfId="6158" applyNumberFormat="1" applyFont="1" applyBorder="1" applyAlignment="1">
      <alignment vertical="top"/>
    </xf>
    <xf numFmtId="1" fontId="706" fillId="0" borderId="0" xfId="6158" applyNumberFormat="1" applyFont="1" applyFill="1" applyBorder="1" applyAlignment="1">
      <alignment vertical="top"/>
    </xf>
    <xf numFmtId="165" fontId="707" fillId="2" borderId="0" xfId="6158" applyNumberFormat="1" applyFont="1" applyFill="1"/>
    <xf numFmtId="1" fontId="707" fillId="2" borderId="0" xfId="6158" applyNumberFormat="1" applyFont="1" applyFill="1" applyBorder="1" applyAlignment="1">
      <alignment vertical="top"/>
    </xf>
    <xf numFmtId="1" fontId="709" fillId="2" borderId="0" xfId="6158" applyNumberFormat="1" applyFont="1" applyFill="1" applyBorder="1" applyAlignment="1">
      <alignment vertical="top"/>
    </xf>
    <xf numFmtId="10" fontId="569" fillId="16" borderId="1" xfId="6159" applyNumberFormat="1" applyFont="1" applyFill="1" applyBorder="1"/>
    <xf numFmtId="1" fontId="569" fillId="16" borderId="1" xfId="6158" applyNumberFormat="1" applyFill="1" applyBorder="1"/>
    <xf numFmtId="0" fontId="569" fillId="15" borderId="1" xfId="6158" applyFill="1" applyBorder="1"/>
    <xf numFmtId="0" fontId="710" fillId="16" borderId="1" xfId="6158" applyFont="1" applyFill="1" applyBorder="1" applyAlignment="1">
      <alignment wrapText="1"/>
    </xf>
    <xf numFmtId="0" fontId="706" fillId="14" borderId="1" xfId="6158" applyFont="1" applyFill="1" applyBorder="1"/>
    <xf numFmtId="10" fontId="706" fillId="14" borderId="1" xfId="6158" applyNumberFormat="1" applyFont="1" applyFill="1" applyBorder="1" applyAlignment="1">
      <alignment vertical="top"/>
    </xf>
    <xf numFmtId="164" fontId="706" fillId="0" borderId="0" xfId="6161" applyNumberFormat="1" applyFont="1"/>
    <xf numFmtId="165" fontId="706" fillId="0" borderId="0" xfId="6161" applyNumberFormat="1" applyFont="1"/>
    <xf numFmtId="1" fontId="567" fillId="16" borderId="1" xfId="6161" applyNumberFormat="1" applyFill="1" applyBorder="1" applyAlignment="1">
      <alignment vertical="top"/>
    </xf>
    <xf numFmtId="0" fontId="567" fillId="16" borderId="1" xfId="6161" applyFill="1" applyBorder="1"/>
    <xf numFmtId="1" fontId="567" fillId="11" borderId="1" xfId="6161" applyNumberFormat="1" applyFill="1" applyBorder="1" applyAlignment="1">
      <alignment vertical="top"/>
    </xf>
    <xf numFmtId="1" fontId="567" fillId="12" borderId="1" xfId="6161" applyNumberFormat="1" applyFill="1" applyBorder="1" applyAlignment="1">
      <alignment vertical="top"/>
    </xf>
    <xf numFmtId="1" fontId="567" fillId="13" borderId="1" xfId="6161" applyNumberFormat="1" applyFill="1" applyBorder="1" applyAlignment="1">
      <alignment vertical="top"/>
    </xf>
    <xf numFmtId="1" fontId="706" fillId="0" borderId="1" xfId="6161" applyNumberFormat="1" applyFont="1" applyBorder="1" applyAlignment="1">
      <alignment vertical="top"/>
    </xf>
    <xf numFmtId="1" fontId="706" fillId="0" borderId="1" xfId="6161" applyNumberFormat="1" applyFont="1" applyFill="1" applyBorder="1" applyAlignment="1">
      <alignment vertical="top"/>
    </xf>
    <xf numFmtId="1" fontId="706" fillId="0" borderId="0" xfId="6161" applyNumberFormat="1" applyFont="1" applyBorder="1" applyAlignment="1">
      <alignment vertical="top"/>
    </xf>
    <xf numFmtId="1" fontId="706" fillId="0" borderId="0" xfId="6161" applyNumberFormat="1" applyFont="1" applyFill="1" applyBorder="1" applyAlignment="1">
      <alignment vertical="top"/>
    </xf>
    <xf numFmtId="165" fontId="707" fillId="2" borderId="0" xfId="6161" applyNumberFormat="1" applyFont="1" applyFill="1"/>
    <xf numFmtId="1" fontId="707" fillId="2" borderId="0" xfId="6161" applyNumberFormat="1" applyFont="1" applyFill="1" applyBorder="1" applyAlignment="1">
      <alignment vertical="top"/>
    </xf>
    <xf numFmtId="1" fontId="709" fillId="2" borderId="0" xfId="6161" applyNumberFormat="1" applyFont="1" applyFill="1" applyBorder="1" applyAlignment="1">
      <alignment vertical="top"/>
    </xf>
    <xf numFmtId="10" fontId="567" fillId="16" borderId="1" xfId="6162" applyNumberFormat="1" applyFont="1" applyFill="1" applyBorder="1"/>
    <xf numFmtId="1" fontId="567" fillId="16" borderId="1" xfId="6161" applyNumberFormat="1" applyFill="1" applyBorder="1"/>
    <xf numFmtId="0" fontId="567" fillId="15" borderId="1" xfId="6161" applyFill="1" applyBorder="1"/>
    <xf numFmtId="0" fontId="710" fillId="16" borderId="1" xfId="6161" applyFont="1" applyFill="1" applyBorder="1" applyAlignment="1">
      <alignment wrapText="1"/>
    </xf>
    <xf numFmtId="0" fontId="706" fillId="14" borderId="1" xfId="6161" applyFont="1" applyFill="1" applyBorder="1"/>
    <xf numFmtId="10" fontId="706" fillId="14" borderId="1" xfId="6161" applyNumberFormat="1" applyFont="1" applyFill="1" applyBorder="1" applyAlignment="1">
      <alignment vertical="top"/>
    </xf>
    <xf numFmtId="164" fontId="706" fillId="0" borderId="0" xfId="6163" applyNumberFormat="1" applyFont="1"/>
    <xf numFmtId="165" fontId="706" fillId="0" borderId="0" xfId="6163" applyNumberFormat="1" applyFont="1"/>
    <xf numFmtId="1" fontId="566" fillId="16" borderId="1" xfId="6163" applyNumberFormat="1" applyFill="1" applyBorder="1" applyAlignment="1">
      <alignment vertical="top"/>
    </xf>
    <xf numFmtId="0" fontId="566" fillId="16" borderId="1" xfId="6163" applyFill="1" applyBorder="1"/>
    <xf numFmtId="1" fontId="566" fillId="11" borderId="1" xfId="6163" applyNumberFormat="1" applyFill="1" applyBorder="1" applyAlignment="1">
      <alignment vertical="top"/>
    </xf>
    <xf numFmtId="1" fontId="566" fillId="12" borderId="1" xfId="6163" applyNumberFormat="1" applyFill="1" applyBorder="1" applyAlignment="1">
      <alignment vertical="top"/>
    </xf>
    <xf numFmtId="1" fontId="566" fillId="13" borderId="1" xfId="6163" applyNumberFormat="1" applyFill="1" applyBorder="1" applyAlignment="1">
      <alignment vertical="top"/>
    </xf>
    <xf numFmtId="1" fontId="706" fillId="0" borderId="1" xfId="6163" applyNumberFormat="1" applyFont="1" applyBorder="1" applyAlignment="1">
      <alignment vertical="top"/>
    </xf>
    <xf numFmtId="1" fontId="706" fillId="0" borderId="1" xfId="6163" applyNumberFormat="1" applyFont="1" applyFill="1" applyBorder="1" applyAlignment="1">
      <alignment vertical="top"/>
    </xf>
    <xf numFmtId="1" fontId="706" fillId="0" borderId="0" xfId="6163" applyNumberFormat="1" applyFont="1" applyBorder="1" applyAlignment="1">
      <alignment vertical="top"/>
    </xf>
    <xf numFmtId="1" fontId="706" fillId="0" borderId="0" xfId="6163" applyNumberFormat="1" applyFont="1" applyFill="1" applyBorder="1" applyAlignment="1">
      <alignment vertical="top"/>
    </xf>
    <xf numFmtId="165" fontId="707" fillId="2" borderId="0" xfId="6163" applyNumberFormat="1" applyFont="1" applyFill="1"/>
    <xf numFmtId="1" fontId="707" fillId="2" borderId="0" xfId="6163" applyNumberFormat="1" applyFont="1" applyFill="1" applyBorder="1" applyAlignment="1">
      <alignment vertical="top"/>
    </xf>
    <xf numFmtId="1" fontId="709" fillId="2" borderId="0" xfId="6163" applyNumberFormat="1" applyFont="1" applyFill="1" applyBorder="1" applyAlignment="1">
      <alignment vertical="top"/>
    </xf>
    <xf numFmtId="10" fontId="566" fillId="16" borderId="1" xfId="6164" applyNumberFormat="1" applyFont="1" applyFill="1" applyBorder="1"/>
    <xf numFmtId="1" fontId="566" fillId="16" borderId="1" xfId="6163" applyNumberFormat="1" applyFill="1" applyBorder="1"/>
    <xf numFmtId="0" fontId="566" fillId="15" borderId="1" xfId="6163" applyFill="1" applyBorder="1"/>
    <xf numFmtId="1" fontId="566" fillId="10" borderId="1" xfId="6163" applyNumberFormat="1" applyFill="1" applyBorder="1" applyAlignment="1">
      <alignment vertical="top"/>
    </xf>
    <xf numFmtId="1" fontId="706" fillId="10" borderId="1" xfId="6163" applyNumberFormat="1" applyFont="1" applyFill="1" applyBorder="1" applyAlignment="1">
      <alignment vertical="top"/>
    </xf>
    <xf numFmtId="0" fontId="566" fillId="10" borderId="1" xfId="6163" applyFill="1" applyBorder="1"/>
    <xf numFmtId="10" fontId="566" fillId="10" borderId="1" xfId="6164" applyNumberFormat="1" applyFont="1" applyFill="1" applyBorder="1"/>
    <xf numFmtId="1" fontId="566" fillId="10" borderId="1" xfId="6163" applyNumberFormat="1" applyFill="1" applyBorder="1"/>
    <xf numFmtId="164" fontId="706" fillId="10" borderId="0" xfId="6163" applyNumberFormat="1" applyFont="1" applyFill="1"/>
    <xf numFmtId="165" fontId="706" fillId="10" borderId="0" xfId="6163" applyNumberFormat="1" applyFont="1" applyFill="1"/>
    <xf numFmtId="0" fontId="710" fillId="16" borderId="1" xfId="6163" applyFont="1" applyFill="1" applyBorder="1" applyAlignment="1">
      <alignment wrapText="1"/>
    </xf>
    <xf numFmtId="0" fontId="706" fillId="14" borderId="1" xfId="6163" applyFont="1" applyFill="1" applyBorder="1"/>
    <xf numFmtId="0" fontId="706" fillId="14" borderId="1" xfId="6163" applyNumberFormat="1" applyFont="1" applyFill="1" applyBorder="1" applyAlignment="1">
      <alignment vertical="top"/>
    </xf>
    <xf numFmtId="10" fontId="706" fillId="14" borderId="1" xfId="6163" applyNumberFormat="1" applyFont="1" applyFill="1" applyBorder="1" applyAlignment="1">
      <alignment vertical="top"/>
    </xf>
    <xf numFmtId="1" fontId="708" fillId="14" borderId="0" xfId="6163" applyNumberFormat="1" applyFont="1" applyFill="1" applyBorder="1" applyAlignment="1">
      <alignment vertical="top"/>
    </xf>
    <xf numFmtId="164" fontId="706" fillId="0" borderId="0" xfId="6165" applyNumberFormat="1" applyFont="1"/>
    <xf numFmtId="165" fontId="706" fillId="0" borderId="0" xfId="6165" applyNumberFormat="1" applyFont="1"/>
    <xf numFmtId="1" fontId="565" fillId="16" borderId="1" xfId="6165" applyNumberFormat="1" applyFill="1" applyBorder="1" applyAlignment="1">
      <alignment vertical="top"/>
    </xf>
    <xf numFmtId="0" fontId="565" fillId="16" borderId="1" xfId="6165" applyFill="1" applyBorder="1"/>
    <xf numFmtId="1" fontId="565" fillId="11" borderId="1" xfId="6165" applyNumberFormat="1" applyFill="1" applyBorder="1" applyAlignment="1">
      <alignment vertical="top"/>
    </xf>
    <xf numFmtId="1" fontId="565" fillId="12" borderId="1" xfId="6165" applyNumberFormat="1" applyFill="1" applyBorder="1" applyAlignment="1">
      <alignment vertical="top"/>
    </xf>
    <xf numFmtId="1" fontId="565" fillId="13" borderId="1" xfId="6165" applyNumberFormat="1" applyFill="1" applyBorder="1" applyAlignment="1">
      <alignment vertical="top"/>
    </xf>
    <xf numFmtId="1" fontId="706" fillId="0" borderId="1" xfId="6165" applyNumberFormat="1" applyFont="1" applyBorder="1" applyAlignment="1">
      <alignment vertical="top"/>
    </xf>
    <xf numFmtId="1" fontId="706" fillId="0" borderId="1" xfId="6165" applyNumberFormat="1" applyFont="1" applyFill="1" applyBorder="1" applyAlignment="1">
      <alignment vertical="top"/>
    </xf>
    <xf numFmtId="1" fontId="706" fillId="0" borderId="0" xfId="6165" applyNumberFormat="1" applyFont="1" applyBorder="1" applyAlignment="1">
      <alignment vertical="top"/>
    </xf>
    <xf numFmtId="1" fontId="706" fillId="0" borderId="0" xfId="6165" applyNumberFormat="1" applyFont="1" applyFill="1" applyBorder="1" applyAlignment="1">
      <alignment vertical="top"/>
    </xf>
    <xf numFmtId="165" fontId="707" fillId="2" borderId="0" xfId="6165" applyNumberFormat="1" applyFont="1" applyFill="1"/>
    <xf numFmtId="1" fontId="707" fillId="2" borderId="0" xfId="6165" applyNumberFormat="1" applyFont="1" applyFill="1" applyBorder="1" applyAlignment="1">
      <alignment vertical="top"/>
    </xf>
    <xf numFmtId="1" fontId="709" fillId="2" borderId="0" xfId="6165" applyNumberFormat="1" applyFont="1" applyFill="1" applyBorder="1" applyAlignment="1">
      <alignment vertical="top"/>
    </xf>
    <xf numFmtId="10" fontId="565" fillId="16" borderId="1" xfId="6166" applyNumberFormat="1" applyFont="1" applyFill="1" applyBorder="1"/>
    <xf numFmtId="1" fontId="565" fillId="16" borderId="1" xfId="6165" applyNumberFormat="1" applyFill="1" applyBorder="1"/>
    <xf numFmtId="0" fontId="565" fillId="15" borderId="1" xfId="6165" applyFill="1" applyBorder="1"/>
    <xf numFmtId="0" fontId="710" fillId="16" borderId="1" xfId="6165" applyFont="1" applyFill="1" applyBorder="1" applyAlignment="1">
      <alignment wrapText="1"/>
    </xf>
    <xf numFmtId="0" fontId="706" fillId="14" borderId="1" xfId="6165" applyFont="1" applyFill="1" applyBorder="1"/>
    <xf numFmtId="10" fontId="706" fillId="14" borderId="1" xfId="6165" applyNumberFormat="1" applyFont="1" applyFill="1" applyBorder="1" applyAlignment="1">
      <alignment vertical="top"/>
    </xf>
    <xf numFmtId="164" fontId="706" fillId="0" borderId="0" xfId="6168" applyNumberFormat="1" applyFont="1"/>
    <xf numFmtId="165" fontId="706" fillId="0" borderId="0" xfId="6168" applyNumberFormat="1" applyFont="1"/>
    <xf numFmtId="1" fontId="563" fillId="16" borderId="1" xfId="6168" applyNumberFormat="1" applyFill="1" applyBorder="1" applyAlignment="1">
      <alignment vertical="top"/>
    </xf>
    <xf numFmtId="0" fontId="563" fillId="16" borderId="1" xfId="6168" applyFill="1" applyBorder="1"/>
    <xf numFmtId="1" fontId="563" fillId="11" borderId="1" xfId="6168" applyNumberFormat="1" applyFill="1" applyBorder="1" applyAlignment="1">
      <alignment vertical="top"/>
    </xf>
    <xf numFmtId="1" fontId="563" fillId="12" borderId="1" xfId="6168" applyNumberFormat="1" applyFill="1" applyBorder="1" applyAlignment="1">
      <alignment vertical="top"/>
    </xf>
    <xf numFmtId="1" fontId="563" fillId="13" borderId="1" xfId="6168" applyNumberFormat="1" applyFill="1" applyBorder="1" applyAlignment="1">
      <alignment vertical="top"/>
    </xf>
    <xf numFmtId="1" fontId="706" fillId="0" borderId="1" xfId="6168" applyNumberFormat="1" applyFont="1" applyBorder="1" applyAlignment="1">
      <alignment vertical="top"/>
    </xf>
    <xf numFmtId="1" fontId="706" fillId="0" borderId="1" xfId="6168" applyNumberFormat="1" applyFont="1" applyFill="1" applyBorder="1" applyAlignment="1">
      <alignment vertical="top"/>
    </xf>
    <xf numFmtId="1" fontId="706" fillId="0" borderId="0" xfId="6168" applyNumberFormat="1" applyFont="1" applyBorder="1" applyAlignment="1">
      <alignment vertical="top"/>
    </xf>
    <xf numFmtId="1" fontId="706" fillId="0" borderId="0" xfId="6168" applyNumberFormat="1" applyFont="1" applyFill="1" applyBorder="1" applyAlignment="1">
      <alignment vertical="top"/>
    </xf>
    <xf numFmtId="165" fontId="707" fillId="2" borderId="0" xfId="6168" applyNumberFormat="1" applyFont="1" applyFill="1"/>
    <xf numFmtId="1" fontId="707" fillId="2" borderId="0" xfId="6168" applyNumberFormat="1" applyFont="1" applyFill="1" applyBorder="1" applyAlignment="1">
      <alignment vertical="top"/>
    </xf>
    <xf numFmtId="1" fontId="709" fillId="2" borderId="0" xfId="6168" applyNumberFormat="1" applyFont="1" applyFill="1" applyBorder="1" applyAlignment="1">
      <alignment vertical="top"/>
    </xf>
    <xf numFmtId="10" fontId="563" fillId="16" borderId="1" xfId="6169" applyNumberFormat="1" applyFont="1" applyFill="1" applyBorder="1"/>
    <xf numFmtId="1" fontId="563" fillId="16" borderId="1" xfId="6168" applyNumberFormat="1" applyFill="1" applyBorder="1"/>
    <xf numFmtId="0" fontId="563" fillId="15" borderId="1" xfId="6168" applyFill="1" applyBorder="1"/>
    <xf numFmtId="0" fontId="710" fillId="16" borderId="1" xfId="6168" applyFont="1" applyFill="1" applyBorder="1" applyAlignment="1">
      <alignment wrapText="1"/>
    </xf>
    <xf numFmtId="0" fontId="706" fillId="14" borderId="1" xfId="6168" applyFont="1" applyFill="1" applyBorder="1"/>
    <xf numFmtId="10" fontId="706" fillId="14" borderId="1" xfId="6168" applyNumberFormat="1" applyFont="1" applyFill="1" applyBorder="1" applyAlignment="1">
      <alignment vertical="top"/>
    </xf>
    <xf numFmtId="164" fontId="706" fillId="0" borderId="0" xfId="6170" applyNumberFormat="1" applyFont="1"/>
    <xf numFmtId="165" fontId="706" fillId="0" borderId="0" xfId="6170" applyNumberFormat="1" applyFont="1"/>
    <xf numFmtId="1" fontId="562" fillId="16" borderId="1" xfId="6170" applyNumberFormat="1" applyFill="1" applyBorder="1" applyAlignment="1">
      <alignment vertical="top"/>
    </xf>
    <xf numFmtId="0" fontId="562" fillId="16" borderId="1" xfId="6170" applyFill="1" applyBorder="1"/>
    <xf numFmtId="1" fontId="562" fillId="11" borderId="1" xfId="6170" applyNumberFormat="1" applyFill="1" applyBorder="1" applyAlignment="1">
      <alignment vertical="top"/>
    </xf>
    <xf numFmtId="1" fontId="562" fillId="12" borderId="1" xfId="6170" applyNumberFormat="1" applyFill="1" applyBorder="1" applyAlignment="1">
      <alignment vertical="top"/>
    </xf>
    <xf numFmtId="1" fontId="562" fillId="13" borderId="1" xfId="6170" applyNumberFormat="1" applyFill="1" applyBorder="1" applyAlignment="1">
      <alignment vertical="top"/>
    </xf>
    <xf numFmtId="1" fontId="706" fillId="0" borderId="1" xfId="6170" applyNumberFormat="1" applyFont="1" applyBorder="1" applyAlignment="1">
      <alignment vertical="top"/>
    </xf>
    <xf numFmtId="1" fontId="706" fillId="0" borderId="1" xfId="6170" applyNumberFormat="1" applyFont="1" applyFill="1" applyBorder="1" applyAlignment="1">
      <alignment vertical="top"/>
    </xf>
    <xf numFmtId="1" fontId="706" fillId="0" borderId="0" xfId="6170" applyNumberFormat="1" applyFont="1" applyBorder="1" applyAlignment="1">
      <alignment vertical="top"/>
    </xf>
    <xf numFmtId="1" fontId="706" fillId="0" borderId="0" xfId="6170" applyNumberFormat="1" applyFont="1" applyFill="1" applyBorder="1" applyAlignment="1">
      <alignment vertical="top"/>
    </xf>
    <xf numFmtId="165" fontId="707" fillId="2" borderId="0" xfId="6170" applyNumberFormat="1" applyFont="1" applyFill="1"/>
    <xf numFmtId="1" fontId="707" fillId="2" borderId="0" xfId="6170" applyNumberFormat="1" applyFont="1" applyFill="1" applyBorder="1" applyAlignment="1">
      <alignment vertical="top"/>
    </xf>
    <xf numFmtId="1" fontId="709" fillId="2" borderId="0" xfId="6170" applyNumberFormat="1" applyFont="1" applyFill="1" applyBorder="1" applyAlignment="1">
      <alignment vertical="top"/>
    </xf>
    <xf numFmtId="10" fontId="562" fillId="16" borderId="1" xfId="6171" applyNumberFormat="1" applyFont="1" applyFill="1" applyBorder="1"/>
    <xf numFmtId="1" fontId="562" fillId="16" borderId="1" xfId="6170" applyNumberFormat="1" applyFill="1" applyBorder="1"/>
    <xf numFmtId="0" fontId="562" fillId="15" borderId="1" xfId="6170" applyFill="1" applyBorder="1"/>
    <xf numFmtId="0" fontId="710" fillId="16" borderId="1" xfId="6170" applyFont="1" applyFill="1" applyBorder="1" applyAlignment="1">
      <alignment wrapText="1"/>
    </xf>
    <xf numFmtId="0" fontId="706" fillId="14" borderId="1" xfId="6170" applyFont="1" applyFill="1" applyBorder="1"/>
    <xf numFmtId="10" fontId="706" fillId="14" borderId="1" xfId="6170" applyNumberFormat="1" applyFont="1" applyFill="1" applyBorder="1" applyAlignment="1">
      <alignment vertical="top"/>
    </xf>
    <xf numFmtId="164" fontId="706" fillId="0" borderId="0" xfId="6172" applyNumberFormat="1" applyFont="1"/>
    <xf numFmtId="165" fontId="706" fillId="0" borderId="0" xfId="6172" applyNumberFormat="1" applyFont="1"/>
    <xf numFmtId="1" fontId="561" fillId="16" borderId="1" xfId="6172" applyNumberFormat="1" applyFill="1" applyBorder="1" applyAlignment="1">
      <alignment vertical="top"/>
    </xf>
    <xf numFmtId="0" fontId="561" fillId="16" borderId="1" xfId="6172" applyFill="1" applyBorder="1"/>
    <xf numFmtId="1" fontId="561" fillId="11" borderId="1" xfId="6172" applyNumberFormat="1" applyFill="1" applyBorder="1" applyAlignment="1">
      <alignment vertical="top"/>
    </xf>
    <xf numFmtId="1" fontId="561" fillId="12" borderId="1" xfId="6172" applyNumberFormat="1" applyFill="1" applyBorder="1" applyAlignment="1">
      <alignment vertical="top"/>
    </xf>
    <xf numFmtId="1" fontId="561" fillId="13" borderId="1" xfId="6172" applyNumberFormat="1" applyFill="1" applyBorder="1" applyAlignment="1">
      <alignment vertical="top"/>
    </xf>
    <xf numFmtId="1" fontId="706" fillId="0" borderId="1" xfId="6172" applyNumberFormat="1" applyFont="1" applyBorder="1" applyAlignment="1">
      <alignment vertical="top"/>
    </xf>
    <xf numFmtId="1" fontId="706" fillId="0" borderId="1" xfId="6172" applyNumberFormat="1" applyFont="1" applyFill="1" applyBorder="1" applyAlignment="1">
      <alignment vertical="top"/>
    </xf>
    <xf numFmtId="1" fontId="706" fillId="0" borderId="0" xfId="6172" applyNumberFormat="1" applyFont="1" applyBorder="1" applyAlignment="1">
      <alignment vertical="top"/>
    </xf>
    <xf numFmtId="1" fontId="706" fillId="0" borderId="0" xfId="6172" applyNumberFormat="1" applyFont="1" applyFill="1" applyBorder="1" applyAlignment="1">
      <alignment vertical="top"/>
    </xf>
    <xf numFmtId="165" fontId="707" fillId="2" borderId="0" xfId="6172" applyNumberFormat="1" applyFont="1" applyFill="1"/>
    <xf numFmtId="1" fontId="707" fillId="2" borderId="0" xfId="6172" applyNumberFormat="1" applyFont="1" applyFill="1" applyBorder="1" applyAlignment="1">
      <alignment vertical="top"/>
    </xf>
    <xf numFmtId="1" fontId="709" fillId="2" borderId="0" xfId="6172" applyNumberFormat="1" applyFont="1" applyFill="1" applyBorder="1" applyAlignment="1">
      <alignment vertical="top"/>
    </xf>
    <xf numFmtId="10" fontId="561" fillId="16" borderId="1" xfId="6173" applyNumberFormat="1" applyFont="1" applyFill="1" applyBorder="1"/>
    <xf numFmtId="1" fontId="561" fillId="16" borderId="1" xfId="6172" applyNumberFormat="1" applyFill="1" applyBorder="1"/>
    <xf numFmtId="0" fontId="561" fillId="15" borderId="1" xfId="6172" applyFill="1" applyBorder="1"/>
    <xf numFmtId="0" fontId="710" fillId="16" borderId="1" xfId="6172" applyFont="1" applyFill="1" applyBorder="1" applyAlignment="1">
      <alignment wrapText="1"/>
    </xf>
    <xf numFmtId="0" fontId="706" fillId="14" borderId="1" xfId="6172" applyFont="1" applyFill="1" applyBorder="1"/>
    <xf numFmtId="10" fontId="706" fillId="14" borderId="1" xfId="6172" applyNumberFormat="1" applyFont="1" applyFill="1" applyBorder="1" applyAlignment="1">
      <alignment vertical="top"/>
    </xf>
    <xf numFmtId="164" fontId="706" fillId="0" borderId="0" xfId="6174" applyNumberFormat="1" applyFont="1"/>
    <xf numFmtId="165" fontId="706" fillId="0" borderId="0" xfId="6174" applyNumberFormat="1" applyFont="1"/>
    <xf numFmtId="1" fontId="560" fillId="16" borderId="1" xfId="6174" applyNumberFormat="1" applyFill="1" applyBorder="1" applyAlignment="1">
      <alignment vertical="top"/>
    </xf>
    <xf numFmtId="0" fontId="560" fillId="16" borderId="1" xfId="6174" applyFill="1" applyBorder="1"/>
    <xf numFmtId="1" fontId="560" fillId="11" borderId="1" xfId="6174" applyNumberFormat="1" applyFill="1" applyBorder="1" applyAlignment="1">
      <alignment vertical="top"/>
    </xf>
    <xf numFmtId="1" fontId="560" fillId="12" borderId="1" xfId="6174" applyNumberFormat="1" applyFill="1" applyBorder="1" applyAlignment="1">
      <alignment vertical="top"/>
    </xf>
    <xf numFmtId="1" fontId="560" fillId="13" borderId="1" xfId="6174" applyNumberFormat="1" applyFill="1" applyBorder="1" applyAlignment="1">
      <alignment vertical="top"/>
    </xf>
    <xf numFmtId="1" fontId="706" fillId="0" borderId="1" xfId="6174" applyNumberFormat="1" applyFont="1" applyBorder="1" applyAlignment="1">
      <alignment vertical="top"/>
    </xf>
    <xf numFmtId="1" fontId="706" fillId="0" borderId="1" xfId="6174" applyNumberFormat="1" applyFont="1" applyFill="1" applyBorder="1" applyAlignment="1">
      <alignment vertical="top"/>
    </xf>
    <xf numFmtId="1" fontId="706" fillId="0" borderId="0" xfId="6174" applyNumberFormat="1" applyFont="1" applyBorder="1" applyAlignment="1">
      <alignment vertical="top"/>
    </xf>
    <xf numFmtId="1" fontId="706" fillId="0" borderId="0" xfId="6174" applyNumberFormat="1" applyFont="1" applyFill="1" applyBorder="1" applyAlignment="1">
      <alignment vertical="top"/>
    </xf>
    <xf numFmtId="165" fontId="707" fillId="2" borderId="0" xfId="6174" applyNumberFormat="1" applyFont="1" applyFill="1"/>
    <xf numFmtId="1" fontId="707" fillId="2" borderId="0" xfId="6174" applyNumberFormat="1" applyFont="1" applyFill="1" applyBorder="1" applyAlignment="1">
      <alignment vertical="top"/>
    </xf>
    <xf numFmtId="1" fontId="709" fillId="2" borderId="0" xfId="6174" applyNumberFormat="1" applyFont="1" applyFill="1" applyBorder="1" applyAlignment="1">
      <alignment vertical="top"/>
    </xf>
    <xf numFmtId="10" fontId="560" fillId="16" borderId="1" xfId="6175" applyNumberFormat="1" applyFont="1" applyFill="1" applyBorder="1"/>
    <xf numFmtId="1" fontId="560" fillId="16" borderId="1" xfId="6174" applyNumberFormat="1" applyFill="1" applyBorder="1"/>
    <xf numFmtId="0" fontId="560" fillId="15" borderId="1" xfId="6174" applyFill="1" applyBorder="1"/>
    <xf numFmtId="1" fontId="560" fillId="10" borderId="1" xfId="6174" applyNumberFormat="1" applyFill="1" applyBorder="1" applyAlignment="1">
      <alignment vertical="top"/>
    </xf>
    <xf numFmtId="1" fontId="706" fillId="10" borderId="1" xfId="6174" applyNumberFormat="1" applyFont="1" applyFill="1" applyBorder="1" applyAlignment="1">
      <alignment vertical="top"/>
    </xf>
    <xf numFmtId="0" fontId="560" fillId="10" borderId="1" xfId="6174" applyFill="1" applyBorder="1"/>
    <xf numFmtId="10" fontId="560" fillId="10" borderId="1" xfId="6175" applyNumberFormat="1" applyFont="1" applyFill="1" applyBorder="1"/>
    <xf numFmtId="1" fontId="560" fillId="10" borderId="1" xfId="6174" applyNumberFormat="1" applyFill="1" applyBorder="1"/>
    <xf numFmtId="164" fontId="706" fillId="10" borderId="0" xfId="6174" applyNumberFormat="1" applyFont="1" applyFill="1"/>
    <xf numFmtId="165" fontId="706" fillId="10" borderId="0" xfId="6174" applyNumberFormat="1" applyFont="1" applyFill="1"/>
    <xf numFmtId="0" fontId="710" fillId="16" borderId="1" xfId="6174" applyFont="1" applyFill="1" applyBorder="1" applyAlignment="1">
      <alignment wrapText="1"/>
    </xf>
    <xf numFmtId="0" fontId="706" fillId="14" borderId="1" xfId="6174" applyFont="1" applyFill="1" applyBorder="1"/>
    <xf numFmtId="0" fontId="706" fillId="14" borderId="1" xfId="6174" applyNumberFormat="1" applyFont="1" applyFill="1" applyBorder="1" applyAlignment="1">
      <alignment vertical="top"/>
    </xf>
    <xf numFmtId="10" fontId="706" fillId="14" borderId="1" xfId="6174" applyNumberFormat="1" applyFont="1" applyFill="1" applyBorder="1" applyAlignment="1">
      <alignment vertical="top"/>
    </xf>
    <xf numFmtId="1" fontId="708" fillId="14" borderId="0" xfId="6174" applyNumberFormat="1" applyFont="1" applyFill="1" applyBorder="1" applyAlignment="1">
      <alignment vertical="top"/>
    </xf>
    <xf numFmtId="164" fontId="706" fillId="0" borderId="0" xfId="6176" applyNumberFormat="1" applyFont="1"/>
    <xf numFmtId="165" fontId="706" fillId="0" borderId="0" xfId="6176" applyNumberFormat="1" applyFont="1"/>
    <xf numFmtId="1" fontId="559" fillId="16" borderId="1" xfId="6176" applyNumberFormat="1" applyFill="1" applyBorder="1" applyAlignment="1">
      <alignment vertical="top"/>
    </xf>
    <xf numFmtId="0" fontId="559" fillId="16" borderId="1" xfId="6176" applyFill="1" applyBorder="1"/>
    <xf numFmtId="1" fontId="559" fillId="11" borderId="1" xfId="6176" applyNumberFormat="1" applyFill="1" applyBorder="1" applyAlignment="1">
      <alignment vertical="top"/>
    </xf>
    <xf numFmtId="1" fontId="559" fillId="12" borderId="1" xfId="6176" applyNumberFormat="1" applyFill="1" applyBorder="1" applyAlignment="1">
      <alignment vertical="top"/>
    </xf>
    <xf numFmtId="1" fontId="559" fillId="13" borderId="1" xfId="6176" applyNumberFormat="1" applyFill="1" applyBorder="1" applyAlignment="1">
      <alignment vertical="top"/>
    </xf>
    <xf numFmtId="1" fontId="706" fillId="0" borderId="1" xfId="6176" applyNumberFormat="1" applyFont="1" applyBorder="1" applyAlignment="1">
      <alignment vertical="top"/>
    </xf>
    <xf numFmtId="1" fontId="706" fillId="0" borderId="1" xfId="6176" applyNumberFormat="1" applyFont="1" applyFill="1" applyBorder="1" applyAlignment="1">
      <alignment vertical="top"/>
    </xf>
    <xf numFmtId="1" fontId="706" fillId="0" borderId="0" xfId="6176" applyNumberFormat="1" applyFont="1" applyBorder="1" applyAlignment="1">
      <alignment vertical="top"/>
    </xf>
    <xf numFmtId="1" fontId="706" fillId="0" borderId="0" xfId="6176" applyNumberFormat="1" applyFont="1" applyFill="1" applyBorder="1" applyAlignment="1">
      <alignment vertical="top"/>
    </xf>
    <xf numFmtId="165" fontId="707" fillId="2" borderId="0" xfId="6176" applyNumberFormat="1" applyFont="1" applyFill="1"/>
    <xf numFmtId="1" fontId="707" fillId="2" borderId="0" xfId="6176" applyNumberFormat="1" applyFont="1" applyFill="1" applyBorder="1" applyAlignment="1">
      <alignment vertical="top"/>
    </xf>
    <xf numFmtId="1" fontId="709" fillId="2" borderId="0" xfId="6176" applyNumberFormat="1" applyFont="1" applyFill="1" applyBorder="1" applyAlignment="1">
      <alignment vertical="top"/>
    </xf>
    <xf numFmtId="10" fontId="559" fillId="16" borderId="1" xfId="6177" applyNumberFormat="1" applyFont="1" applyFill="1" applyBorder="1"/>
    <xf numFmtId="1" fontId="559" fillId="16" borderId="1" xfId="6176" applyNumberFormat="1" applyFill="1" applyBorder="1"/>
    <xf numFmtId="0" fontId="559" fillId="15" borderId="1" xfId="6176" applyFill="1" applyBorder="1"/>
    <xf numFmtId="0" fontId="710" fillId="16" borderId="1" xfId="6176" applyFont="1" applyFill="1" applyBorder="1" applyAlignment="1">
      <alignment wrapText="1"/>
    </xf>
    <xf numFmtId="0" fontId="706" fillId="14" borderId="1" xfId="6176" applyFont="1" applyFill="1" applyBorder="1"/>
    <xf numFmtId="10" fontId="706" fillId="14" borderId="1" xfId="6176" applyNumberFormat="1" applyFont="1" applyFill="1" applyBorder="1" applyAlignment="1">
      <alignment vertical="top"/>
    </xf>
    <xf numFmtId="164" fontId="706" fillId="0" borderId="0" xfId="6178" applyNumberFormat="1" applyFont="1"/>
    <xf numFmtId="165" fontId="706" fillId="0" borderId="0" xfId="6178" applyNumberFormat="1" applyFont="1"/>
    <xf numFmtId="1" fontId="557" fillId="16" borderId="1" xfId="6178" applyNumberFormat="1" applyFill="1" applyBorder="1" applyAlignment="1">
      <alignment vertical="top"/>
    </xf>
    <xf numFmtId="0" fontId="557" fillId="16" borderId="1" xfId="6178" applyFill="1" applyBorder="1"/>
    <xf numFmtId="1" fontId="557" fillId="11" borderId="1" xfId="6178" applyNumberFormat="1" applyFill="1" applyBorder="1" applyAlignment="1">
      <alignment vertical="top"/>
    </xf>
    <xf numFmtId="1" fontId="557" fillId="12" borderId="1" xfId="6178" applyNumberFormat="1" applyFill="1" applyBorder="1" applyAlignment="1">
      <alignment vertical="top"/>
    </xf>
    <xf numFmtId="1" fontId="557" fillId="13" borderId="1" xfId="6178" applyNumberFormat="1" applyFill="1" applyBorder="1" applyAlignment="1">
      <alignment vertical="top"/>
    </xf>
    <xf numFmtId="1" fontId="706" fillId="0" borderId="1" xfId="6178" applyNumberFormat="1" applyFont="1" applyBorder="1" applyAlignment="1">
      <alignment vertical="top"/>
    </xf>
    <xf numFmtId="1" fontId="706" fillId="0" borderId="1" xfId="6178" applyNumberFormat="1" applyFont="1" applyFill="1" applyBorder="1" applyAlignment="1">
      <alignment vertical="top"/>
    </xf>
    <xf numFmtId="1" fontId="706" fillId="0" borderId="0" xfId="6178" applyNumberFormat="1" applyFont="1" applyBorder="1" applyAlignment="1">
      <alignment vertical="top"/>
    </xf>
    <xf numFmtId="1" fontId="706" fillId="0" borderId="0" xfId="6178" applyNumberFormat="1" applyFont="1" applyFill="1" applyBorder="1" applyAlignment="1">
      <alignment vertical="top"/>
    </xf>
    <xf numFmtId="165" fontId="707" fillId="2" borderId="0" xfId="6178" applyNumberFormat="1" applyFont="1" applyFill="1"/>
    <xf numFmtId="1" fontId="707" fillId="2" borderId="0" xfId="6178" applyNumberFormat="1" applyFont="1" applyFill="1" applyBorder="1" applyAlignment="1">
      <alignment vertical="top"/>
    </xf>
    <xf numFmtId="1" fontId="709" fillId="2" borderId="0" xfId="6178" applyNumberFormat="1" applyFont="1" applyFill="1" applyBorder="1" applyAlignment="1">
      <alignment vertical="top"/>
    </xf>
    <xf numFmtId="10" fontId="557" fillId="16" borderId="1" xfId="6179" applyNumberFormat="1" applyFont="1" applyFill="1" applyBorder="1"/>
    <xf numFmtId="1" fontId="557" fillId="16" borderId="1" xfId="6178" applyNumberFormat="1" applyFill="1" applyBorder="1"/>
    <xf numFmtId="0" fontId="557" fillId="15" borderId="1" xfId="6178" applyFill="1" applyBorder="1"/>
    <xf numFmtId="0" fontId="710" fillId="16" borderId="1" xfId="6178" applyFont="1" applyFill="1" applyBorder="1" applyAlignment="1">
      <alignment wrapText="1"/>
    </xf>
    <xf numFmtId="0" fontId="706" fillId="14" borderId="1" xfId="6178" applyFont="1" applyFill="1" applyBorder="1"/>
    <xf numFmtId="10" fontId="706" fillId="14" borderId="1" xfId="6178" applyNumberFormat="1" applyFont="1" applyFill="1" applyBorder="1" applyAlignment="1">
      <alignment vertical="top"/>
    </xf>
    <xf numFmtId="164" fontId="706" fillId="0" borderId="0" xfId="6180" applyNumberFormat="1" applyFont="1"/>
    <xf numFmtId="165" fontId="706" fillId="0" borderId="0" xfId="6180" applyNumberFormat="1" applyFont="1"/>
    <xf numFmtId="1" fontId="556" fillId="16" borderId="1" xfId="6180" applyNumberFormat="1" applyFill="1" applyBorder="1" applyAlignment="1">
      <alignment vertical="top"/>
    </xf>
    <xf numFmtId="0" fontId="556" fillId="16" borderId="1" xfId="6180" applyFill="1" applyBorder="1"/>
    <xf numFmtId="1" fontId="556" fillId="11" borderId="1" xfId="6180" applyNumberFormat="1" applyFill="1" applyBorder="1" applyAlignment="1">
      <alignment vertical="top"/>
    </xf>
    <xf numFmtId="1" fontId="556" fillId="12" borderId="1" xfId="6180" applyNumberFormat="1" applyFill="1" applyBorder="1" applyAlignment="1">
      <alignment vertical="top"/>
    </xf>
    <xf numFmtId="1" fontId="556" fillId="13" borderId="1" xfId="6180" applyNumberFormat="1" applyFill="1" applyBorder="1" applyAlignment="1">
      <alignment vertical="top"/>
    </xf>
    <xf numFmtId="1" fontId="706" fillId="0" borderId="1" xfId="6180" applyNumberFormat="1" applyFont="1" applyBorder="1" applyAlignment="1">
      <alignment vertical="top"/>
    </xf>
    <xf numFmtId="1" fontId="706" fillId="0" borderId="1" xfId="6180" applyNumberFormat="1" applyFont="1" applyFill="1" applyBorder="1" applyAlignment="1">
      <alignment vertical="top"/>
    </xf>
    <xf numFmtId="1" fontId="706" fillId="0" borderId="0" xfId="6180" applyNumberFormat="1" applyFont="1" applyBorder="1" applyAlignment="1">
      <alignment vertical="top"/>
    </xf>
    <xf numFmtId="1" fontId="706" fillId="0" borderId="0" xfId="6180" applyNumberFormat="1" applyFont="1" applyFill="1" applyBorder="1" applyAlignment="1">
      <alignment vertical="top"/>
    </xf>
    <xf numFmtId="165" fontId="707" fillId="2" borderId="0" xfId="6180" applyNumberFormat="1" applyFont="1" applyFill="1"/>
    <xf numFmtId="1" fontId="707" fillId="2" borderId="0" xfId="6180" applyNumberFormat="1" applyFont="1" applyFill="1" applyBorder="1" applyAlignment="1">
      <alignment vertical="top"/>
    </xf>
    <xf numFmtId="1" fontId="709" fillId="2" borderId="0" xfId="6180" applyNumberFormat="1" applyFont="1" applyFill="1" applyBorder="1" applyAlignment="1">
      <alignment vertical="top"/>
    </xf>
    <xf numFmtId="10" fontId="556" fillId="16" borderId="1" xfId="6181" applyNumberFormat="1" applyFont="1" applyFill="1" applyBorder="1"/>
    <xf numFmtId="1" fontId="556" fillId="16" borderId="1" xfId="6180" applyNumberFormat="1" applyFill="1" applyBorder="1"/>
    <xf numFmtId="0" fontId="556" fillId="15" borderId="1" xfId="6180" applyFill="1" applyBorder="1"/>
    <xf numFmtId="0" fontId="710" fillId="16" borderId="1" xfId="6180" applyFont="1" applyFill="1" applyBorder="1" applyAlignment="1">
      <alignment wrapText="1"/>
    </xf>
    <xf numFmtId="0" fontId="706" fillId="14" borderId="1" xfId="6180" applyFont="1" applyFill="1" applyBorder="1"/>
    <xf numFmtId="10" fontId="706" fillId="14" borderId="1" xfId="6180" applyNumberFormat="1" applyFont="1" applyFill="1" applyBorder="1" applyAlignment="1">
      <alignment vertical="top"/>
    </xf>
    <xf numFmtId="164" fontId="706" fillId="0" borderId="0" xfId="6182" applyNumberFormat="1" applyFont="1"/>
    <xf numFmtId="165" fontId="706" fillId="0" borderId="0" xfId="6182" applyNumberFormat="1" applyFont="1"/>
    <xf numFmtId="1" fontId="555" fillId="16" borderId="1" xfId="6182" applyNumberFormat="1" applyFill="1" applyBorder="1" applyAlignment="1">
      <alignment vertical="top"/>
    </xf>
    <xf numFmtId="0" fontId="555" fillId="16" borderId="1" xfId="6182" applyFill="1" applyBorder="1"/>
    <xf numFmtId="1" fontId="555" fillId="11" borderId="1" xfId="6182" applyNumberFormat="1" applyFill="1" applyBorder="1" applyAlignment="1">
      <alignment vertical="top"/>
    </xf>
    <xf numFmtId="1" fontId="555" fillId="12" borderId="1" xfId="6182" applyNumberFormat="1" applyFill="1" applyBorder="1" applyAlignment="1">
      <alignment vertical="top"/>
    </xf>
    <xf numFmtId="1" fontId="555" fillId="13" borderId="1" xfId="6182" applyNumberFormat="1" applyFill="1" applyBorder="1" applyAlignment="1">
      <alignment vertical="top"/>
    </xf>
    <xf numFmtId="1" fontId="706" fillId="0" borderId="1" xfId="6182" applyNumberFormat="1" applyFont="1" applyBorder="1" applyAlignment="1">
      <alignment vertical="top"/>
    </xf>
    <xf numFmtId="1" fontId="706" fillId="0" borderId="1" xfId="6182" applyNumberFormat="1" applyFont="1" applyFill="1" applyBorder="1" applyAlignment="1">
      <alignment vertical="top"/>
    </xf>
    <xf numFmtId="1" fontId="706" fillId="0" borderId="0" xfId="6182" applyNumberFormat="1" applyFont="1" applyBorder="1" applyAlignment="1">
      <alignment vertical="top"/>
    </xf>
    <xf numFmtId="1" fontId="706" fillId="0" borderId="0" xfId="6182" applyNumberFormat="1" applyFont="1" applyFill="1" applyBorder="1" applyAlignment="1">
      <alignment vertical="top"/>
    </xf>
    <xf numFmtId="165" fontId="707" fillId="2" borderId="0" xfId="6182" applyNumberFormat="1" applyFont="1" applyFill="1"/>
    <xf numFmtId="1" fontId="707" fillId="2" borderId="0" xfId="6182" applyNumberFormat="1" applyFont="1" applyFill="1" applyBorder="1" applyAlignment="1">
      <alignment vertical="top"/>
    </xf>
    <xf numFmtId="1" fontId="709" fillId="2" borderId="0" xfId="6182" applyNumberFormat="1" applyFont="1" applyFill="1" applyBorder="1" applyAlignment="1">
      <alignment vertical="top"/>
    </xf>
    <xf numFmtId="10" fontId="555" fillId="16" borderId="1" xfId="6183" applyNumberFormat="1" applyFont="1" applyFill="1" applyBorder="1"/>
    <xf numFmtId="1" fontId="555" fillId="16" borderId="1" xfId="6182" applyNumberFormat="1" applyFill="1" applyBorder="1"/>
    <xf numFmtId="0" fontId="555" fillId="15" borderId="1" xfId="6182" applyFill="1" applyBorder="1"/>
    <xf numFmtId="0" fontId="710" fillId="16" borderId="1" xfId="6182" applyFont="1" applyFill="1" applyBorder="1" applyAlignment="1">
      <alignment wrapText="1"/>
    </xf>
    <xf numFmtId="0" fontId="706" fillId="14" borderId="1" xfId="6182" applyFont="1" applyFill="1" applyBorder="1"/>
    <xf numFmtId="10" fontId="706" fillId="14" borderId="1" xfId="6182" applyNumberFormat="1" applyFont="1" applyFill="1" applyBorder="1" applyAlignment="1">
      <alignment vertical="top"/>
    </xf>
    <xf numFmtId="164" fontId="706" fillId="0" borderId="0" xfId="6184" applyNumberFormat="1" applyFont="1"/>
    <xf numFmtId="165" fontId="706" fillId="0" borderId="0" xfId="6184" applyNumberFormat="1" applyFont="1"/>
    <xf numFmtId="1" fontId="554" fillId="16" borderId="1" xfId="6184" applyNumberFormat="1" applyFill="1" applyBorder="1" applyAlignment="1">
      <alignment vertical="top"/>
    </xf>
    <xf numFmtId="0" fontId="554" fillId="16" borderId="1" xfId="6184" applyFill="1" applyBorder="1"/>
    <xf numFmtId="1" fontId="554" fillId="11" borderId="1" xfId="6184" applyNumberFormat="1" applyFill="1" applyBorder="1" applyAlignment="1">
      <alignment vertical="top"/>
    </xf>
    <xf numFmtId="1" fontId="554" fillId="12" borderId="1" xfId="6184" applyNumberFormat="1" applyFill="1" applyBorder="1" applyAlignment="1">
      <alignment vertical="top"/>
    </xf>
    <xf numFmtId="1" fontId="554" fillId="13" borderId="1" xfId="6184" applyNumberFormat="1" applyFill="1" applyBorder="1" applyAlignment="1">
      <alignment vertical="top"/>
    </xf>
    <xf numFmtId="1" fontId="706" fillId="0" borderId="1" xfId="6184" applyNumberFormat="1" applyFont="1" applyBorder="1" applyAlignment="1">
      <alignment vertical="top"/>
    </xf>
    <xf numFmtId="1" fontId="706" fillId="0" borderId="1" xfId="6184" applyNumberFormat="1" applyFont="1" applyFill="1" applyBorder="1" applyAlignment="1">
      <alignment vertical="top"/>
    </xf>
    <xf numFmtId="1" fontId="706" fillId="0" borderId="0" xfId="6184" applyNumberFormat="1" applyFont="1" applyBorder="1" applyAlignment="1">
      <alignment vertical="top"/>
    </xf>
    <xf numFmtId="1" fontId="706" fillId="0" borderId="0" xfId="6184" applyNumberFormat="1" applyFont="1" applyFill="1" applyBorder="1" applyAlignment="1">
      <alignment vertical="top"/>
    </xf>
    <xf numFmtId="165" fontId="707" fillId="2" borderId="0" xfId="6184" applyNumberFormat="1" applyFont="1" applyFill="1"/>
    <xf numFmtId="1" fontId="707" fillId="2" borderId="0" xfId="6184" applyNumberFormat="1" applyFont="1" applyFill="1" applyBorder="1" applyAlignment="1">
      <alignment vertical="top"/>
    </xf>
    <xf numFmtId="1" fontId="709" fillId="2" borderId="0" xfId="6184" applyNumberFormat="1" applyFont="1" applyFill="1" applyBorder="1" applyAlignment="1">
      <alignment vertical="top"/>
    </xf>
    <xf numFmtId="10" fontId="554" fillId="16" borderId="1" xfId="6185" applyNumberFormat="1" applyFont="1" applyFill="1" applyBorder="1"/>
    <xf numFmtId="1" fontId="554" fillId="16" borderId="1" xfId="6184" applyNumberFormat="1" applyFill="1" applyBorder="1"/>
    <xf numFmtId="0" fontId="554" fillId="15" borderId="1" xfId="6184" applyFill="1" applyBorder="1"/>
    <xf numFmtId="1" fontId="554" fillId="10" borderId="1" xfId="6184" applyNumberFormat="1" applyFill="1" applyBorder="1" applyAlignment="1">
      <alignment vertical="top"/>
    </xf>
    <xf numFmtId="1" fontId="706" fillId="10" borderId="1" xfId="6184" applyNumberFormat="1" applyFont="1" applyFill="1" applyBorder="1" applyAlignment="1">
      <alignment vertical="top"/>
    </xf>
    <xf numFmtId="0" fontId="554" fillId="10" borderId="1" xfId="6184" applyFill="1" applyBorder="1"/>
    <xf numFmtId="10" fontId="554" fillId="10" borderId="1" xfId="6185" applyNumberFormat="1" applyFont="1" applyFill="1" applyBorder="1"/>
    <xf numFmtId="1" fontId="554" fillId="10" borderId="1" xfId="6184" applyNumberFormat="1" applyFill="1" applyBorder="1"/>
    <xf numFmtId="164" fontId="706" fillId="10" borderId="0" xfId="6184" applyNumberFormat="1" applyFont="1" applyFill="1"/>
    <xf numFmtId="165" fontId="706" fillId="10" borderId="0" xfId="6184" applyNumberFormat="1" applyFont="1" applyFill="1"/>
    <xf numFmtId="0" fontId="710" fillId="16" borderId="1" xfId="6184" applyFont="1" applyFill="1" applyBorder="1" applyAlignment="1">
      <alignment wrapText="1"/>
    </xf>
    <xf numFmtId="0" fontId="706" fillId="14" borderId="1" xfId="6184" applyFont="1" applyFill="1" applyBorder="1"/>
    <xf numFmtId="0" fontId="706" fillId="14" borderId="1" xfId="6184" applyNumberFormat="1" applyFont="1" applyFill="1" applyBorder="1" applyAlignment="1">
      <alignment vertical="top"/>
    </xf>
    <xf numFmtId="10" fontId="706" fillId="14" borderId="1" xfId="6184" applyNumberFormat="1" applyFont="1" applyFill="1" applyBorder="1" applyAlignment="1">
      <alignment vertical="top"/>
    </xf>
    <xf numFmtId="1" fontId="708" fillId="14" borderId="0" xfId="6184" applyNumberFormat="1" applyFont="1" applyFill="1" applyBorder="1" applyAlignment="1">
      <alignment vertical="top"/>
    </xf>
    <xf numFmtId="14" fontId="709" fillId="7" borderId="0" xfId="0" applyNumberFormat="1" applyFont="1" applyFill="1"/>
    <xf numFmtId="0" fontId="0" fillId="0" borderId="18" xfId="0" applyBorder="1"/>
    <xf numFmtId="0" fontId="0" fillId="0" borderId="0" xfId="0" applyAlignment="1">
      <alignment wrapText="1"/>
    </xf>
    <xf numFmtId="164" fontId="706" fillId="0" borderId="0" xfId="6187" applyNumberFormat="1" applyFont="1"/>
    <xf numFmtId="165" fontId="706" fillId="0" borderId="0" xfId="6187" applyNumberFormat="1" applyFont="1"/>
    <xf numFmtId="1" fontId="552" fillId="16" borderId="1" xfId="6187" applyNumberFormat="1" applyFill="1" applyBorder="1" applyAlignment="1">
      <alignment vertical="top"/>
    </xf>
    <xf numFmtId="0" fontId="552" fillId="16" borderId="1" xfId="6187" applyFill="1" applyBorder="1"/>
    <xf numFmtId="1" fontId="552" fillId="11" borderId="1" xfId="6187" applyNumberFormat="1" applyFill="1" applyBorder="1" applyAlignment="1">
      <alignment vertical="top"/>
    </xf>
    <xf numFmtId="1" fontId="552" fillId="12" borderId="1" xfId="6187" applyNumberFormat="1" applyFill="1" applyBorder="1" applyAlignment="1">
      <alignment vertical="top"/>
    </xf>
    <xf numFmtId="1" fontId="552" fillId="13" borderId="1" xfId="6187" applyNumberFormat="1" applyFill="1" applyBorder="1" applyAlignment="1">
      <alignment vertical="top"/>
    </xf>
    <xf numFmtId="1" fontId="706" fillId="0" borderId="1" xfId="6187" applyNumberFormat="1" applyFont="1" applyBorder="1" applyAlignment="1">
      <alignment vertical="top"/>
    </xf>
    <xf numFmtId="1" fontId="706" fillId="0" borderId="1" xfId="6187" applyNumberFormat="1" applyFont="1" applyFill="1" applyBorder="1" applyAlignment="1">
      <alignment vertical="top"/>
    </xf>
    <xf numFmtId="1" fontId="706" fillId="0" borderId="0" xfId="6187" applyNumberFormat="1" applyFont="1" applyBorder="1" applyAlignment="1">
      <alignment vertical="top"/>
    </xf>
    <xf numFmtId="1" fontId="706" fillId="0" borderId="0" xfId="6187" applyNumberFormat="1" applyFont="1" applyFill="1" applyBorder="1" applyAlignment="1">
      <alignment vertical="top"/>
    </xf>
    <xf numFmtId="165" fontId="707" fillId="2" borderId="0" xfId="6187" applyNumberFormat="1" applyFont="1" applyFill="1"/>
    <xf numFmtId="1" fontId="707" fillId="2" borderId="0" xfId="6187" applyNumberFormat="1" applyFont="1" applyFill="1" applyBorder="1" applyAlignment="1">
      <alignment vertical="top"/>
    </xf>
    <xf numFmtId="1" fontId="709" fillId="2" borderId="0" xfId="6187" applyNumberFormat="1" applyFont="1" applyFill="1" applyBorder="1" applyAlignment="1">
      <alignment vertical="top"/>
    </xf>
    <xf numFmtId="10" fontId="552" fillId="16" borderId="1" xfId="6188" applyNumberFormat="1" applyFont="1" applyFill="1" applyBorder="1"/>
    <xf numFmtId="1" fontId="552" fillId="16" borderId="1" xfId="6187" applyNumberFormat="1" applyFill="1" applyBorder="1"/>
    <xf numFmtId="0" fontId="552" fillId="15" borderId="1" xfId="6187" applyFill="1" applyBorder="1"/>
    <xf numFmtId="0" fontId="710" fillId="16" borderId="1" xfId="6187" applyFont="1" applyFill="1" applyBorder="1" applyAlignment="1">
      <alignment wrapText="1"/>
    </xf>
    <xf numFmtId="0" fontId="706" fillId="14" borderId="1" xfId="6187" applyFont="1" applyFill="1" applyBorder="1"/>
    <xf numFmtId="10" fontId="706" fillId="14" borderId="1" xfId="6187" applyNumberFormat="1" applyFont="1" applyFill="1" applyBorder="1" applyAlignment="1">
      <alignment vertical="top"/>
    </xf>
    <xf numFmtId="164" fontId="706" fillId="0" borderId="0" xfId="6189" applyNumberFormat="1" applyFont="1"/>
    <xf numFmtId="165" fontId="706" fillId="0" borderId="0" xfId="6189" applyNumberFormat="1" applyFont="1"/>
    <xf numFmtId="1" fontId="551" fillId="16" borderId="1" xfId="6189" applyNumberFormat="1" applyFill="1" applyBorder="1" applyAlignment="1">
      <alignment vertical="top"/>
    </xf>
    <xf numFmtId="0" fontId="551" fillId="16" borderId="1" xfId="6189" applyFill="1" applyBorder="1"/>
    <xf numFmtId="1" fontId="551" fillId="11" borderId="1" xfId="6189" applyNumberFormat="1" applyFill="1" applyBorder="1" applyAlignment="1">
      <alignment vertical="top"/>
    </xf>
    <xf numFmtId="1" fontId="551" fillId="12" borderId="1" xfId="6189" applyNumberFormat="1" applyFill="1" applyBorder="1" applyAlignment="1">
      <alignment vertical="top"/>
    </xf>
    <xf numFmtId="1" fontId="551" fillId="13" borderId="1" xfId="6189" applyNumberFormat="1" applyFill="1" applyBorder="1" applyAlignment="1">
      <alignment vertical="top"/>
    </xf>
    <xf numFmtId="1" fontId="706" fillId="0" borderId="1" xfId="6189" applyNumberFormat="1" applyFont="1" applyBorder="1" applyAlignment="1">
      <alignment vertical="top"/>
    </xf>
    <xf numFmtId="1" fontId="706" fillId="0" borderId="1" xfId="6189" applyNumberFormat="1" applyFont="1" applyFill="1" applyBorder="1" applyAlignment="1">
      <alignment vertical="top"/>
    </xf>
    <xf numFmtId="1" fontId="706" fillId="0" borderId="0" xfId="6189" applyNumberFormat="1" applyFont="1" applyBorder="1" applyAlignment="1">
      <alignment vertical="top"/>
    </xf>
    <xf numFmtId="1" fontId="706" fillId="0" borderId="0" xfId="6189" applyNumberFormat="1" applyFont="1" applyFill="1" applyBorder="1" applyAlignment="1">
      <alignment vertical="top"/>
    </xf>
    <xf numFmtId="165" fontId="707" fillId="2" borderId="0" xfId="6189" applyNumberFormat="1" applyFont="1" applyFill="1"/>
    <xf numFmtId="1" fontId="707" fillId="2" borderId="0" xfId="6189" applyNumberFormat="1" applyFont="1" applyFill="1" applyBorder="1" applyAlignment="1">
      <alignment vertical="top"/>
    </xf>
    <xf numFmtId="1" fontId="709" fillId="2" borderId="0" xfId="6189" applyNumberFormat="1" applyFont="1" applyFill="1" applyBorder="1" applyAlignment="1">
      <alignment vertical="top"/>
    </xf>
    <xf numFmtId="10" fontId="551" fillId="16" borderId="1" xfId="6190" applyNumberFormat="1" applyFont="1" applyFill="1" applyBorder="1"/>
    <xf numFmtId="1" fontId="551" fillId="16" borderId="1" xfId="6189" applyNumberFormat="1" applyFill="1" applyBorder="1"/>
    <xf numFmtId="0" fontId="551" fillId="15" borderId="1" xfId="6189" applyFill="1" applyBorder="1"/>
    <xf numFmtId="0" fontId="710" fillId="16" borderId="1" xfId="6189" applyFont="1" applyFill="1" applyBorder="1" applyAlignment="1">
      <alignment wrapText="1"/>
    </xf>
    <xf numFmtId="0" fontId="706" fillId="14" borderId="1" xfId="6189" applyFont="1" applyFill="1" applyBorder="1"/>
    <xf numFmtId="10" fontId="706" fillId="14" borderId="1" xfId="6189" applyNumberFormat="1" applyFont="1" applyFill="1" applyBorder="1" applyAlignment="1">
      <alignment vertical="top"/>
    </xf>
    <xf numFmtId="164" fontId="706" fillId="0" borderId="0" xfId="6191" applyNumberFormat="1" applyFont="1"/>
    <xf numFmtId="165" fontId="706" fillId="0" borderId="0" xfId="6191" applyNumberFormat="1" applyFont="1"/>
    <xf numFmtId="1" fontId="550" fillId="16" borderId="1" xfId="6191" applyNumberFormat="1" applyFill="1" applyBorder="1" applyAlignment="1">
      <alignment vertical="top"/>
    </xf>
    <xf numFmtId="0" fontId="550" fillId="16" borderId="1" xfId="6191" applyFill="1" applyBorder="1"/>
    <xf numFmtId="1" fontId="550" fillId="11" borderId="1" xfId="6191" applyNumberFormat="1" applyFill="1" applyBorder="1" applyAlignment="1">
      <alignment vertical="top"/>
    </xf>
    <xf numFmtId="1" fontId="550" fillId="12" borderId="1" xfId="6191" applyNumberFormat="1" applyFill="1" applyBorder="1" applyAlignment="1">
      <alignment vertical="top"/>
    </xf>
    <xf numFmtId="1" fontId="550" fillId="13" borderId="1" xfId="6191" applyNumberFormat="1" applyFill="1" applyBorder="1" applyAlignment="1">
      <alignment vertical="top"/>
    </xf>
    <xf numFmtId="1" fontId="706" fillId="0" borderId="1" xfId="6191" applyNumberFormat="1" applyFont="1" applyBorder="1" applyAlignment="1">
      <alignment vertical="top"/>
    </xf>
    <xf numFmtId="1" fontId="706" fillId="0" borderId="1" xfId="6191" applyNumberFormat="1" applyFont="1" applyFill="1" applyBorder="1" applyAlignment="1">
      <alignment vertical="top"/>
    </xf>
    <xf numFmtId="1" fontId="706" fillId="0" borderId="0" xfId="6191" applyNumberFormat="1" applyFont="1" applyBorder="1" applyAlignment="1">
      <alignment vertical="top"/>
    </xf>
    <xf numFmtId="1" fontId="706" fillId="0" borderId="0" xfId="6191" applyNumberFormat="1" applyFont="1" applyFill="1" applyBorder="1" applyAlignment="1">
      <alignment vertical="top"/>
    </xf>
    <xf numFmtId="165" fontId="707" fillId="2" borderId="0" xfId="6191" applyNumberFormat="1" applyFont="1" applyFill="1"/>
    <xf numFmtId="1" fontId="707" fillId="2" borderId="0" xfId="6191" applyNumberFormat="1" applyFont="1" applyFill="1" applyBorder="1" applyAlignment="1">
      <alignment vertical="top"/>
    </xf>
    <xf numFmtId="1" fontId="709" fillId="2" borderId="0" xfId="6191" applyNumberFormat="1" applyFont="1" applyFill="1" applyBorder="1" applyAlignment="1">
      <alignment vertical="top"/>
    </xf>
    <xf numFmtId="10" fontId="550" fillId="16" borderId="1" xfId="6192" applyNumberFormat="1" applyFont="1" applyFill="1" applyBorder="1"/>
    <xf numFmtId="1" fontId="550" fillId="16" borderId="1" xfId="6191" applyNumberFormat="1" applyFill="1" applyBorder="1"/>
    <xf numFmtId="0" fontId="550" fillId="15" borderId="1" xfId="6191" applyFill="1" applyBorder="1"/>
    <xf numFmtId="0" fontId="710" fillId="16" borderId="1" xfId="6191" applyFont="1" applyFill="1" applyBorder="1" applyAlignment="1">
      <alignment wrapText="1"/>
    </xf>
    <xf numFmtId="0" fontId="706" fillId="14" borderId="1" xfId="6191" applyFont="1" applyFill="1" applyBorder="1"/>
    <xf numFmtId="10" fontId="706" fillId="14" borderId="1" xfId="6191" applyNumberFormat="1" applyFont="1" applyFill="1" applyBorder="1" applyAlignment="1">
      <alignment vertical="top"/>
    </xf>
    <xf numFmtId="164" fontId="706" fillId="0" borderId="0" xfId="6193" applyNumberFormat="1" applyFont="1"/>
    <xf numFmtId="165" fontId="706" fillId="0" borderId="0" xfId="6193" applyNumberFormat="1" applyFont="1"/>
    <xf numFmtId="1" fontId="549" fillId="16" borderId="1" xfId="6193" applyNumberFormat="1" applyFill="1" applyBorder="1" applyAlignment="1">
      <alignment vertical="top"/>
    </xf>
    <xf numFmtId="0" fontId="549" fillId="16" borderId="1" xfId="6193" applyFill="1" applyBorder="1"/>
    <xf numFmtId="1" fontId="549" fillId="11" borderId="1" xfId="6193" applyNumberFormat="1" applyFill="1" applyBorder="1" applyAlignment="1">
      <alignment vertical="top"/>
    </xf>
    <xf numFmtId="1" fontId="549" fillId="12" borderId="1" xfId="6193" applyNumberFormat="1" applyFill="1" applyBorder="1" applyAlignment="1">
      <alignment vertical="top"/>
    </xf>
    <xf numFmtId="1" fontId="549" fillId="13" borderId="1" xfId="6193" applyNumberFormat="1" applyFill="1" applyBorder="1" applyAlignment="1">
      <alignment vertical="top"/>
    </xf>
    <xf numFmtId="1" fontId="706" fillId="0" borderId="1" xfId="6193" applyNumberFormat="1" applyFont="1" applyBorder="1" applyAlignment="1">
      <alignment vertical="top"/>
    </xf>
    <xf numFmtId="1" fontId="706" fillId="0" borderId="1" xfId="6193" applyNumberFormat="1" applyFont="1" applyFill="1" applyBorder="1" applyAlignment="1">
      <alignment vertical="top"/>
    </xf>
    <xf numFmtId="1" fontId="706" fillId="0" borderId="0" xfId="6193" applyNumberFormat="1" applyFont="1" applyBorder="1" applyAlignment="1">
      <alignment vertical="top"/>
    </xf>
    <xf numFmtId="1" fontId="706" fillId="0" borderId="0" xfId="6193" applyNumberFormat="1" applyFont="1" applyFill="1" applyBorder="1" applyAlignment="1">
      <alignment vertical="top"/>
    </xf>
    <xf numFmtId="165" fontId="707" fillId="2" borderId="0" xfId="6193" applyNumberFormat="1" applyFont="1" applyFill="1"/>
    <xf numFmtId="1" fontId="707" fillId="2" borderId="0" xfId="6193" applyNumberFormat="1" applyFont="1" applyFill="1" applyBorder="1" applyAlignment="1">
      <alignment vertical="top"/>
    </xf>
    <xf numFmtId="1" fontId="709" fillId="2" borderId="0" xfId="6193" applyNumberFormat="1" applyFont="1" applyFill="1" applyBorder="1" applyAlignment="1">
      <alignment vertical="top"/>
    </xf>
    <xf numFmtId="10" fontId="549" fillId="16" borderId="1" xfId="6194" applyNumberFormat="1" applyFont="1" applyFill="1" applyBorder="1"/>
    <xf numFmtId="1" fontId="549" fillId="16" borderId="1" xfId="6193" applyNumberFormat="1" applyFill="1" applyBorder="1"/>
    <xf numFmtId="0" fontId="549" fillId="15" borderId="1" xfId="6193" applyFill="1" applyBorder="1"/>
    <xf numFmtId="1" fontId="549" fillId="10" borderId="1" xfId="6193" applyNumberFormat="1" applyFill="1" applyBorder="1" applyAlignment="1">
      <alignment vertical="top"/>
    </xf>
    <xf numFmtId="1" fontId="706" fillId="10" borderId="1" xfId="6193" applyNumberFormat="1" applyFont="1" applyFill="1" applyBorder="1" applyAlignment="1">
      <alignment vertical="top"/>
    </xf>
    <xf numFmtId="0" fontId="549" fillId="10" borderId="1" xfId="6193" applyFill="1" applyBorder="1"/>
    <xf numFmtId="10" fontId="549" fillId="10" borderId="1" xfId="6194" applyNumberFormat="1" applyFont="1" applyFill="1" applyBorder="1"/>
    <xf numFmtId="1" fontId="549" fillId="10" borderId="1" xfId="6193" applyNumberFormat="1" applyFill="1" applyBorder="1"/>
    <xf numFmtId="164" fontId="706" fillId="10" borderId="0" xfId="6193" applyNumberFormat="1" applyFont="1" applyFill="1"/>
    <xf numFmtId="165" fontId="706" fillId="10" borderId="0" xfId="6193" applyNumberFormat="1" applyFont="1" applyFill="1"/>
    <xf numFmtId="0" fontId="710" fillId="16" borderId="1" xfId="6193" applyFont="1" applyFill="1" applyBorder="1" applyAlignment="1">
      <alignment wrapText="1"/>
    </xf>
    <xf numFmtId="0" fontId="706" fillId="14" borderId="1" xfId="6193" applyFont="1" applyFill="1" applyBorder="1"/>
    <xf numFmtId="0" fontId="706" fillId="14" borderId="1" xfId="6193" applyNumberFormat="1" applyFont="1" applyFill="1" applyBorder="1" applyAlignment="1">
      <alignment vertical="top"/>
    </xf>
    <xf numFmtId="10" fontId="706" fillId="14" borderId="1" xfId="6193" applyNumberFormat="1" applyFont="1" applyFill="1" applyBorder="1" applyAlignment="1">
      <alignment vertical="top"/>
    </xf>
    <xf numFmtId="1" fontId="708" fillId="14" borderId="0" xfId="6193" applyNumberFormat="1" applyFont="1" applyFill="1" applyBorder="1" applyAlignment="1">
      <alignment vertical="top"/>
    </xf>
    <xf numFmtId="0" fontId="0" fillId="0" borderId="0" xfId="0" applyAlignment="1"/>
    <xf numFmtId="0" fontId="0" fillId="0" borderId="0" xfId="0"/>
    <xf numFmtId="14" fontId="0" fillId="0" borderId="0" xfId="0" applyNumberFormat="1"/>
    <xf numFmtId="0" fontId="0" fillId="0" borderId="0" xfId="0" applyAlignment="1">
      <alignment horizontal="left" indent="1"/>
    </xf>
    <xf numFmtId="0" fontId="0" fillId="0" borderId="0" xfId="0" applyBorder="1"/>
    <xf numFmtId="0" fontId="0" fillId="0" borderId="0" xfId="0" applyNumberFormat="1" applyFont="1" applyBorder="1"/>
    <xf numFmtId="0" fontId="547" fillId="0" borderId="0" xfId="12377"/>
    <xf numFmtId="164" fontId="706" fillId="0" borderId="0" xfId="12377" applyNumberFormat="1" applyFont="1"/>
    <xf numFmtId="165" fontId="706" fillId="0" borderId="0" xfId="12377" applyNumberFormat="1" applyFont="1"/>
    <xf numFmtId="1" fontId="547" fillId="16" borderId="1" xfId="12377" applyNumberFormat="1" applyFill="1" applyBorder="1" applyAlignment="1">
      <alignment vertical="top"/>
    </xf>
    <xf numFmtId="0" fontId="547" fillId="16" borderId="1" xfId="12377" applyFill="1" applyBorder="1"/>
    <xf numFmtId="1" fontId="547" fillId="11" borderId="1" xfId="12377" applyNumberFormat="1" applyFill="1" applyBorder="1" applyAlignment="1">
      <alignment vertical="top"/>
    </xf>
    <xf numFmtId="1" fontId="547" fillId="12" borderId="1" xfId="12377" applyNumberFormat="1" applyFill="1" applyBorder="1" applyAlignment="1">
      <alignment vertical="top"/>
    </xf>
    <xf numFmtId="1" fontId="547" fillId="13" borderId="1" xfId="12377" applyNumberFormat="1" applyFill="1" applyBorder="1" applyAlignment="1">
      <alignment vertical="top"/>
    </xf>
    <xf numFmtId="1" fontId="706" fillId="0" borderId="1" xfId="12377" applyNumberFormat="1" applyFont="1" applyBorder="1" applyAlignment="1">
      <alignment vertical="top"/>
    </xf>
    <xf numFmtId="1" fontId="706" fillId="0" borderId="1" xfId="12377" applyNumberFormat="1" applyFont="1" applyFill="1" applyBorder="1" applyAlignment="1">
      <alignment vertical="top"/>
    </xf>
    <xf numFmtId="1" fontId="706" fillId="0" borderId="0" xfId="12377" applyNumberFormat="1" applyFont="1" applyBorder="1" applyAlignment="1">
      <alignment vertical="top"/>
    </xf>
    <xf numFmtId="1" fontId="706" fillId="0" borderId="0" xfId="12377" applyNumberFormat="1" applyFont="1" applyFill="1" applyBorder="1" applyAlignment="1">
      <alignment vertical="top"/>
    </xf>
    <xf numFmtId="165" fontId="707" fillId="2" borderId="0" xfId="12377" applyNumberFormat="1" applyFont="1" applyFill="1"/>
    <xf numFmtId="1" fontId="707" fillId="2" borderId="0" xfId="12377" applyNumberFormat="1" applyFont="1" applyFill="1" applyBorder="1" applyAlignment="1">
      <alignment vertical="top"/>
    </xf>
    <xf numFmtId="1" fontId="709" fillId="2" borderId="0" xfId="12377" applyNumberFormat="1" applyFont="1" applyFill="1" applyBorder="1" applyAlignment="1">
      <alignment vertical="top"/>
    </xf>
    <xf numFmtId="10" fontId="547" fillId="16" borderId="1" xfId="12378" applyNumberFormat="1" applyFont="1" applyFill="1" applyBorder="1"/>
    <xf numFmtId="1" fontId="547" fillId="16" borderId="1" xfId="12377" applyNumberFormat="1" applyFill="1" applyBorder="1"/>
    <xf numFmtId="0" fontId="547" fillId="15" borderId="1" xfId="12377" applyFill="1" applyBorder="1"/>
    <xf numFmtId="0" fontId="710" fillId="16" borderId="1" xfId="12377" applyFont="1" applyFill="1" applyBorder="1" applyAlignment="1">
      <alignment wrapText="1"/>
    </xf>
    <xf numFmtId="0" fontId="706" fillId="14" borderId="1" xfId="12377" applyFont="1" applyFill="1" applyBorder="1"/>
    <xf numFmtId="10" fontId="706" fillId="14" borderId="1" xfId="12377" applyNumberFormat="1" applyFont="1" applyFill="1" applyBorder="1" applyAlignment="1">
      <alignment vertical="top"/>
    </xf>
    <xf numFmtId="14" fontId="709" fillId="7" borderId="0" xfId="0" applyNumberFormat="1" applyFont="1" applyFill="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543" fillId="0" borderId="0" xfId="12382"/>
    <xf numFmtId="164" fontId="706" fillId="0" borderId="0" xfId="12382" applyNumberFormat="1" applyFont="1"/>
    <xf numFmtId="165" fontId="706" fillId="0" borderId="0" xfId="12382" applyNumberFormat="1" applyFont="1"/>
    <xf numFmtId="1" fontId="543" fillId="16" borderId="1" xfId="12382" applyNumberFormat="1" applyFill="1" applyBorder="1" applyAlignment="1">
      <alignment vertical="top"/>
    </xf>
    <xf numFmtId="0" fontId="543" fillId="16" borderId="1" xfId="12382" applyFill="1" applyBorder="1"/>
    <xf numFmtId="1" fontId="543" fillId="11" borderId="1" xfId="12382" applyNumberFormat="1" applyFill="1" applyBorder="1" applyAlignment="1">
      <alignment vertical="top"/>
    </xf>
    <xf numFmtId="1" fontId="543" fillId="12" borderId="1" xfId="12382" applyNumberFormat="1" applyFill="1" applyBorder="1" applyAlignment="1">
      <alignment vertical="top"/>
    </xf>
    <xf numFmtId="1" fontId="543" fillId="13" borderId="1" xfId="12382" applyNumberFormat="1" applyFill="1" applyBorder="1" applyAlignment="1">
      <alignment vertical="top"/>
    </xf>
    <xf numFmtId="1" fontId="706" fillId="0" borderId="1" xfId="12382" applyNumberFormat="1" applyFont="1" applyBorder="1" applyAlignment="1">
      <alignment vertical="top"/>
    </xf>
    <xf numFmtId="1" fontId="706" fillId="0" borderId="1" xfId="12382" applyNumberFormat="1" applyFont="1" applyFill="1" applyBorder="1" applyAlignment="1">
      <alignment vertical="top"/>
    </xf>
    <xf numFmtId="1" fontId="706" fillId="0" borderId="0" xfId="12382" applyNumberFormat="1" applyFont="1" applyBorder="1" applyAlignment="1">
      <alignment vertical="top"/>
    </xf>
    <xf numFmtId="1" fontId="706" fillId="0" borderId="0" xfId="12382" applyNumberFormat="1" applyFont="1" applyFill="1" applyBorder="1" applyAlignment="1">
      <alignment vertical="top"/>
    </xf>
    <xf numFmtId="165" fontId="707" fillId="2" borderId="0" xfId="12382" applyNumberFormat="1" applyFont="1" applyFill="1"/>
    <xf numFmtId="1" fontId="707" fillId="2" borderId="0" xfId="12382" applyNumberFormat="1" applyFont="1" applyFill="1" applyBorder="1" applyAlignment="1">
      <alignment vertical="top"/>
    </xf>
    <xf numFmtId="1" fontId="709" fillId="2" borderId="0" xfId="12382" applyNumberFormat="1" applyFont="1" applyFill="1" applyBorder="1" applyAlignment="1">
      <alignment vertical="top"/>
    </xf>
    <xf numFmtId="10" fontId="543" fillId="16" borderId="1" xfId="12383" applyNumberFormat="1" applyFont="1" applyFill="1" applyBorder="1"/>
    <xf numFmtId="1" fontId="543" fillId="16" borderId="1" xfId="12382" applyNumberFormat="1" applyFill="1" applyBorder="1"/>
    <xf numFmtId="0" fontId="543" fillId="15" borderId="1" xfId="12382" applyFill="1" applyBorder="1"/>
    <xf numFmtId="0" fontId="710" fillId="16" borderId="1" xfId="12382" applyFont="1" applyFill="1" applyBorder="1" applyAlignment="1">
      <alignment wrapText="1"/>
    </xf>
    <xf numFmtId="0" fontId="706" fillId="14" borderId="1" xfId="12382" applyFont="1" applyFill="1" applyBorder="1"/>
    <xf numFmtId="10" fontId="706" fillId="14" borderId="1" xfId="12382" applyNumberFormat="1" applyFont="1" applyFill="1" applyBorder="1" applyAlignment="1">
      <alignment vertical="top"/>
    </xf>
    <xf numFmtId="1" fontId="542" fillId="10" borderId="1" xfId="12384" applyNumberFormat="1" applyFill="1" applyBorder="1" applyAlignment="1">
      <alignment vertical="top"/>
    </xf>
    <xf numFmtId="1" fontId="706" fillId="10" borderId="1" xfId="12384" applyNumberFormat="1" applyFont="1" applyFill="1" applyBorder="1" applyAlignment="1">
      <alignment vertical="top"/>
    </xf>
    <xf numFmtId="0" fontId="542" fillId="10" borderId="1" xfId="12384" applyFill="1" applyBorder="1"/>
    <xf numFmtId="10" fontId="542" fillId="10" borderId="1" xfId="12385" applyNumberFormat="1" applyFont="1" applyFill="1" applyBorder="1"/>
    <xf numFmtId="1" fontId="542" fillId="10" borderId="1" xfId="12384" applyNumberFormat="1" applyFill="1" applyBorder="1"/>
    <xf numFmtId="164" fontId="706" fillId="10" borderId="0" xfId="12384" applyNumberFormat="1" applyFont="1" applyFill="1"/>
    <xf numFmtId="165" fontId="706" fillId="10" borderId="0" xfId="12384" applyNumberFormat="1" applyFont="1" applyFill="1"/>
    <xf numFmtId="0" fontId="706" fillId="14" borderId="1" xfId="12384" applyNumberFormat="1" applyFont="1" applyFill="1" applyBorder="1" applyAlignment="1">
      <alignment vertical="top"/>
    </xf>
    <xf numFmtId="1" fontId="708" fillId="14" borderId="0" xfId="12384" applyNumberFormat="1" applyFont="1" applyFill="1" applyBorder="1" applyAlignment="1">
      <alignment vertical="top"/>
    </xf>
    <xf numFmtId="0" fontId="542" fillId="0" borderId="0" xfId="12384"/>
    <xf numFmtId="164" fontId="706" fillId="0" borderId="0" xfId="12384" applyNumberFormat="1" applyFont="1"/>
    <xf numFmtId="165" fontId="706" fillId="0" borderId="0" xfId="12384" applyNumberFormat="1" applyFont="1"/>
    <xf numFmtId="1" fontId="542" fillId="16" borderId="1" xfId="12384" applyNumberFormat="1" applyFill="1" applyBorder="1" applyAlignment="1">
      <alignment vertical="top"/>
    </xf>
    <xf numFmtId="0" fontId="542" fillId="16" borderId="1" xfId="12384" applyFill="1" applyBorder="1"/>
    <xf numFmtId="1" fontId="542" fillId="11" borderId="1" xfId="12384" applyNumberFormat="1" applyFill="1" applyBorder="1" applyAlignment="1">
      <alignment vertical="top"/>
    </xf>
    <xf numFmtId="1" fontId="542" fillId="12" borderId="1" xfId="12384" applyNumberFormat="1" applyFill="1" applyBorder="1" applyAlignment="1">
      <alignment vertical="top"/>
    </xf>
    <xf numFmtId="1" fontId="542" fillId="13" borderId="1" xfId="12384" applyNumberFormat="1" applyFill="1" applyBorder="1" applyAlignment="1">
      <alignment vertical="top"/>
    </xf>
    <xf numFmtId="1" fontId="706" fillId="0" borderId="1" xfId="12384" applyNumberFormat="1" applyFont="1" applyBorder="1" applyAlignment="1">
      <alignment vertical="top"/>
    </xf>
    <xf numFmtId="1" fontId="706" fillId="0" borderId="1" xfId="12384" applyNumberFormat="1" applyFont="1" applyFill="1" applyBorder="1" applyAlignment="1">
      <alignment vertical="top"/>
    </xf>
    <xf numFmtId="1" fontId="706" fillId="0" borderId="0" xfId="12384" applyNumberFormat="1" applyFont="1" applyBorder="1" applyAlignment="1">
      <alignment vertical="top"/>
    </xf>
    <xf numFmtId="1" fontId="706" fillId="0" borderId="0" xfId="12384" applyNumberFormat="1" applyFont="1" applyFill="1" applyBorder="1" applyAlignment="1">
      <alignment vertical="top"/>
    </xf>
    <xf numFmtId="165" fontId="707" fillId="2" borderId="0" xfId="12384" applyNumberFormat="1" applyFont="1" applyFill="1"/>
    <xf numFmtId="1" fontId="707" fillId="2" borderId="0" xfId="12384" applyNumberFormat="1" applyFont="1" applyFill="1" applyBorder="1" applyAlignment="1">
      <alignment vertical="top"/>
    </xf>
    <xf numFmtId="1" fontId="709" fillId="2" borderId="0" xfId="12384" applyNumberFormat="1" applyFont="1" applyFill="1" applyBorder="1" applyAlignment="1">
      <alignment vertical="top"/>
    </xf>
    <xf numFmtId="10" fontId="542" fillId="16" borderId="1" xfId="12385" applyNumberFormat="1" applyFont="1" applyFill="1" applyBorder="1"/>
    <xf numFmtId="1" fontId="542" fillId="16" borderId="1" xfId="12384" applyNumberFormat="1" applyFill="1" applyBorder="1"/>
    <xf numFmtId="0" fontId="542" fillId="15" borderId="1" xfId="12384" applyFill="1" applyBorder="1"/>
    <xf numFmtId="0" fontId="710" fillId="16" borderId="1" xfId="12384" applyFont="1" applyFill="1" applyBorder="1" applyAlignment="1">
      <alignment wrapText="1"/>
    </xf>
    <xf numFmtId="0" fontId="706" fillId="14" borderId="1" xfId="12384" applyFont="1" applyFill="1" applyBorder="1"/>
    <xf numFmtId="10" fontId="706" fillId="14" borderId="1" xfId="12384" applyNumberFormat="1" applyFont="1" applyFill="1" applyBorder="1" applyAlignment="1">
      <alignment vertical="top"/>
    </xf>
    <xf numFmtId="0" fontId="541" fillId="0" borderId="0" xfId="12386"/>
    <xf numFmtId="164" fontId="706" fillId="0" borderId="0" xfId="12386" applyNumberFormat="1" applyFont="1"/>
    <xf numFmtId="165" fontId="706" fillId="0" borderId="0" xfId="12386" applyNumberFormat="1" applyFont="1"/>
    <xf numFmtId="1" fontId="541" fillId="16" borderId="1" xfId="12386" applyNumberFormat="1" applyFill="1" applyBorder="1" applyAlignment="1">
      <alignment vertical="top"/>
    </xf>
    <xf numFmtId="0" fontId="541" fillId="16" borderId="1" xfId="12386" applyFill="1" applyBorder="1"/>
    <xf numFmtId="1" fontId="541" fillId="11" borderId="1" xfId="12386" applyNumberFormat="1" applyFill="1" applyBorder="1" applyAlignment="1">
      <alignment vertical="top"/>
    </xf>
    <xf numFmtId="1" fontId="541" fillId="12" borderId="1" xfId="12386" applyNumberFormat="1" applyFill="1" applyBorder="1" applyAlignment="1">
      <alignment vertical="top"/>
    </xf>
    <xf numFmtId="1" fontId="541" fillId="13" borderId="1" xfId="12386" applyNumberFormat="1" applyFill="1" applyBorder="1" applyAlignment="1">
      <alignment vertical="top"/>
    </xf>
    <xf numFmtId="1" fontId="706" fillId="0" borderId="1" xfId="12386" applyNumberFormat="1" applyFont="1" applyBorder="1" applyAlignment="1">
      <alignment vertical="top"/>
    </xf>
    <xf numFmtId="1" fontId="706" fillId="0" borderId="1" xfId="12386" applyNumberFormat="1" applyFont="1" applyFill="1" applyBorder="1" applyAlignment="1">
      <alignment vertical="top"/>
    </xf>
    <xf numFmtId="1" fontId="706" fillId="0" borderId="0" xfId="12386" applyNumberFormat="1" applyFont="1" applyBorder="1" applyAlignment="1">
      <alignment vertical="top"/>
    </xf>
    <xf numFmtId="1" fontId="706" fillId="0" borderId="0" xfId="12386" applyNumberFormat="1" applyFont="1" applyFill="1" applyBorder="1" applyAlignment="1">
      <alignment vertical="top"/>
    </xf>
    <xf numFmtId="165" fontId="707" fillId="2" borderId="0" xfId="12386" applyNumberFormat="1" applyFont="1" applyFill="1"/>
    <xf numFmtId="1" fontId="707" fillId="2" borderId="0" xfId="12386" applyNumberFormat="1" applyFont="1" applyFill="1" applyBorder="1" applyAlignment="1">
      <alignment vertical="top"/>
    </xf>
    <xf numFmtId="1" fontId="709" fillId="2" borderId="0" xfId="12386" applyNumberFormat="1" applyFont="1" applyFill="1" applyBorder="1" applyAlignment="1">
      <alignment vertical="top"/>
    </xf>
    <xf numFmtId="10" fontId="541" fillId="16" borderId="1" xfId="12387" applyNumberFormat="1" applyFont="1" applyFill="1" applyBorder="1"/>
    <xf numFmtId="1" fontId="541" fillId="16" borderId="1" xfId="12386" applyNumberFormat="1" applyFill="1" applyBorder="1"/>
    <xf numFmtId="0" fontId="541" fillId="15" borderId="1" xfId="12386" applyFill="1" applyBorder="1"/>
    <xf numFmtId="0" fontId="710" fillId="16" borderId="1" xfId="12386" applyFont="1" applyFill="1" applyBorder="1" applyAlignment="1">
      <alignment wrapText="1"/>
    </xf>
    <xf numFmtId="0" fontId="706" fillId="14" borderId="1" xfId="12386" applyFont="1" applyFill="1" applyBorder="1"/>
    <xf numFmtId="10" fontId="706" fillId="14" borderId="1" xfId="12386" applyNumberFormat="1" applyFont="1" applyFill="1" applyBorder="1" applyAlignment="1">
      <alignment vertical="top"/>
    </xf>
    <xf numFmtId="0" fontId="540" fillId="0" borderId="0" xfId="12388"/>
    <xf numFmtId="164" fontId="706" fillId="0" borderId="0" xfId="12388" applyNumberFormat="1" applyFont="1"/>
    <xf numFmtId="165" fontId="706" fillId="0" borderId="0" xfId="12388" applyNumberFormat="1" applyFont="1"/>
    <xf numFmtId="1" fontId="540" fillId="16" borderId="1" xfId="12388" applyNumberFormat="1" applyFill="1" applyBorder="1" applyAlignment="1">
      <alignment vertical="top"/>
    </xf>
    <xf numFmtId="0" fontId="540" fillId="16" borderId="1" xfId="12388" applyFill="1" applyBorder="1"/>
    <xf numFmtId="1" fontId="540" fillId="11" borderId="1" xfId="12388" applyNumberFormat="1" applyFill="1" applyBorder="1" applyAlignment="1">
      <alignment vertical="top"/>
    </xf>
    <xf numFmtId="1" fontId="540" fillId="12" borderId="1" xfId="12388" applyNumberFormat="1" applyFill="1" applyBorder="1" applyAlignment="1">
      <alignment vertical="top"/>
    </xf>
    <xf numFmtId="1" fontId="540" fillId="13" borderId="1" xfId="12388" applyNumberFormat="1" applyFill="1" applyBorder="1" applyAlignment="1">
      <alignment vertical="top"/>
    </xf>
    <xf numFmtId="1" fontId="706" fillId="0" borderId="1" xfId="12388" applyNumberFormat="1" applyFont="1" applyBorder="1" applyAlignment="1">
      <alignment vertical="top"/>
    </xf>
    <xf numFmtId="1" fontId="706" fillId="0" borderId="1" xfId="12388" applyNumberFormat="1" applyFont="1" applyFill="1" applyBorder="1" applyAlignment="1">
      <alignment vertical="top"/>
    </xf>
    <xf numFmtId="1" fontId="706" fillId="0" borderId="0" xfId="12388" applyNumberFormat="1" applyFont="1" applyBorder="1" applyAlignment="1">
      <alignment vertical="top"/>
    </xf>
    <xf numFmtId="1" fontId="706" fillId="0" borderId="0" xfId="12388" applyNumberFormat="1" applyFont="1" applyFill="1" applyBorder="1" applyAlignment="1">
      <alignment vertical="top"/>
    </xf>
    <xf numFmtId="165" fontId="707" fillId="2" borderId="0" xfId="12388" applyNumberFormat="1" applyFont="1" applyFill="1"/>
    <xf numFmtId="1" fontId="707" fillId="2" borderId="0" xfId="12388" applyNumberFormat="1" applyFont="1" applyFill="1" applyBorder="1" applyAlignment="1">
      <alignment vertical="top"/>
    </xf>
    <xf numFmtId="1" fontId="709" fillId="2" borderId="0" xfId="12388" applyNumberFormat="1" applyFont="1" applyFill="1" applyBorder="1" applyAlignment="1">
      <alignment vertical="top"/>
    </xf>
    <xf numFmtId="10" fontId="540" fillId="16" borderId="1" xfId="12389" applyNumberFormat="1" applyFont="1" applyFill="1" applyBorder="1"/>
    <xf numFmtId="1" fontId="540" fillId="16" borderId="1" xfId="12388" applyNumberFormat="1" applyFill="1" applyBorder="1"/>
    <xf numFmtId="0" fontId="540" fillId="15" borderId="1" xfId="12388" applyFill="1" applyBorder="1"/>
    <xf numFmtId="0" fontId="710" fillId="16" borderId="1" xfId="12388" applyFont="1" applyFill="1" applyBorder="1" applyAlignment="1">
      <alignment wrapText="1"/>
    </xf>
    <xf numFmtId="0" fontId="706" fillId="14" borderId="1" xfId="12388" applyFont="1" applyFill="1" applyBorder="1"/>
    <xf numFmtId="10" fontId="706" fillId="14" borderId="1" xfId="12388" applyNumberFormat="1" applyFont="1" applyFill="1" applyBorder="1" applyAlignment="1">
      <alignment vertical="top"/>
    </xf>
    <xf numFmtId="14" fontId="539" fillId="4" borderId="3" xfId="0" applyNumberFormat="1" applyFont="1" applyFill="1" applyBorder="1" applyAlignment="1">
      <alignment horizontal="center"/>
    </xf>
    <xf numFmtId="0" fontId="538" fillId="0" borderId="0" xfId="12390"/>
    <xf numFmtId="164" fontId="706" fillId="0" borderId="0" xfId="12390" applyNumberFormat="1" applyFont="1"/>
    <xf numFmtId="165" fontId="706" fillId="0" borderId="0" xfId="12390" applyNumberFormat="1" applyFont="1"/>
    <xf numFmtId="1" fontId="538" fillId="16" borderId="1" xfId="12390" applyNumberFormat="1" applyFill="1" applyBorder="1" applyAlignment="1">
      <alignment vertical="top"/>
    </xf>
    <xf numFmtId="0" fontId="538" fillId="16" borderId="1" xfId="12390" applyFill="1" applyBorder="1"/>
    <xf numFmtId="1" fontId="538" fillId="11" borderId="1" xfId="12390" applyNumberFormat="1" applyFill="1" applyBorder="1" applyAlignment="1">
      <alignment vertical="top"/>
    </xf>
    <xf numFmtId="1" fontId="538" fillId="12" borderId="1" xfId="12390" applyNumberFormat="1" applyFill="1" applyBorder="1" applyAlignment="1">
      <alignment vertical="top"/>
    </xf>
    <xf numFmtId="1" fontId="538" fillId="13" borderId="1" xfId="12390" applyNumberFormat="1" applyFill="1" applyBorder="1" applyAlignment="1">
      <alignment vertical="top"/>
    </xf>
    <xf numFmtId="1" fontId="706" fillId="0" borderId="1" xfId="12390" applyNumberFormat="1" applyFont="1" applyBorder="1" applyAlignment="1">
      <alignment vertical="top"/>
    </xf>
    <xf numFmtId="1" fontId="706" fillId="0" borderId="1" xfId="12390" applyNumberFormat="1" applyFont="1" applyFill="1" applyBorder="1" applyAlignment="1">
      <alignment vertical="top"/>
    </xf>
    <xf numFmtId="1" fontId="706" fillId="0" borderId="0" xfId="12390" applyNumberFormat="1" applyFont="1" applyBorder="1" applyAlignment="1">
      <alignment vertical="top"/>
    </xf>
    <xf numFmtId="1" fontId="706" fillId="0" borderId="0" xfId="12390" applyNumberFormat="1" applyFont="1" applyFill="1" applyBorder="1" applyAlignment="1">
      <alignment vertical="top"/>
    </xf>
    <xf numFmtId="165" fontId="707" fillId="2" borderId="0" xfId="12390" applyNumberFormat="1" applyFont="1" applyFill="1"/>
    <xf numFmtId="1" fontId="707" fillId="2" borderId="0" xfId="12390" applyNumberFormat="1" applyFont="1" applyFill="1" applyBorder="1" applyAlignment="1">
      <alignment vertical="top"/>
    </xf>
    <xf numFmtId="1" fontId="709" fillId="2" borderId="0" xfId="12390" applyNumberFormat="1" applyFont="1" applyFill="1" applyBorder="1" applyAlignment="1">
      <alignment vertical="top"/>
    </xf>
    <xf numFmtId="10" fontId="538" fillId="16" borderId="1" xfId="12391" applyNumberFormat="1" applyFont="1" applyFill="1" applyBorder="1"/>
    <xf numFmtId="1" fontId="538" fillId="16" borderId="1" xfId="12390" applyNumberFormat="1" applyFill="1" applyBorder="1"/>
    <xf numFmtId="0" fontId="538" fillId="15" borderId="1" xfId="12390" applyFill="1" applyBorder="1"/>
    <xf numFmtId="0" fontId="710" fillId="16" borderId="1" xfId="12390" applyFont="1" applyFill="1" applyBorder="1" applyAlignment="1">
      <alignment wrapText="1"/>
    </xf>
    <xf numFmtId="0" fontId="706" fillId="14" borderId="1" xfId="12390" applyFont="1" applyFill="1" applyBorder="1"/>
    <xf numFmtId="10" fontId="706" fillId="14" borderId="1" xfId="12390" applyNumberFormat="1" applyFont="1" applyFill="1" applyBorder="1" applyAlignment="1">
      <alignment vertical="top"/>
    </xf>
    <xf numFmtId="0" fontId="537" fillId="0" borderId="0" xfId="12392"/>
    <xf numFmtId="164" fontId="706" fillId="0" borderId="0" xfId="12392" applyNumberFormat="1" applyFont="1"/>
    <xf numFmtId="165" fontId="706" fillId="0" borderId="0" xfId="12392" applyNumberFormat="1" applyFont="1"/>
    <xf numFmtId="1" fontId="537" fillId="16" borderId="1" xfId="12392" applyNumberFormat="1" applyFill="1" applyBorder="1" applyAlignment="1">
      <alignment vertical="top"/>
    </xf>
    <xf numFmtId="0" fontId="537" fillId="16" borderId="1" xfId="12392" applyFill="1" applyBorder="1"/>
    <xf numFmtId="1" fontId="537" fillId="11" borderId="1" xfId="12392" applyNumberFormat="1" applyFill="1" applyBorder="1" applyAlignment="1">
      <alignment vertical="top"/>
    </xf>
    <xf numFmtId="1" fontId="537" fillId="12" borderId="1" xfId="12392" applyNumberFormat="1" applyFill="1" applyBorder="1" applyAlignment="1">
      <alignment vertical="top"/>
    </xf>
    <xf numFmtId="1" fontId="537" fillId="13" borderId="1" xfId="12392" applyNumberFormat="1" applyFill="1" applyBorder="1" applyAlignment="1">
      <alignment vertical="top"/>
    </xf>
    <xf numFmtId="1" fontId="706" fillId="0" borderId="1" xfId="12392" applyNumberFormat="1" applyFont="1" applyBorder="1" applyAlignment="1">
      <alignment vertical="top"/>
    </xf>
    <xf numFmtId="1" fontId="706" fillId="0" borderId="1" xfId="12392" applyNumberFormat="1" applyFont="1" applyFill="1" applyBorder="1" applyAlignment="1">
      <alignment vertical="top"/>
    </xf>
    <xf numFmtId="1" fontId="706" fillId="0" borderId="0" xfId="12392" applyNumberFormat="1" applyFont="1" applyBorder="1" applyAlignment="1">
      <alignment vertical="top"/>
    </xf>
    <xf numFmtId="1" fontId="706" fillId="0" borderId="0" xfId="12392" applyNumberFormat="1" applyFont="1" applyFill="1" applyBorder="1" applyAlignment="1">
      <alignment vertical="top"/>
    </xf>
    <xf numFmtId="165" fontId="707" fillId="2" borderId="0" xfId="12392" applyNumberFormat="1" applyFont="1" applyFill="1"/>
    <xf numFmtId="1" fontId="707" fillId="2" borderId="0" xfId="12392" applyNumberFormat="1" applyFont="1" applyFill="1" applyBorder="1" applyAlignment="1">
      <alignment vertical="top"/>
    </xf>
    <xf numFmtId="1" fontId="709" fillId="2" borderId="0" xfId="12392" applyNumberFormat="1" applyFont="1" applyFill="1" applyBorder="1" applyAlignment="1">
      <alignment vertical="top"/>
    </xf>
    <xf numFmtId="10" fontId="537" fillId="16" borderId="1" xfId="12393" applyNumberFormat="1" applyFont="1" applyFill="1" applyBorder="1"/>
    <xf numFmtId="1" fontId="537" fillId="16" borderId="1" xfId="12392" applyNumberFormat="1" applyFill="1" applyBorder="1"/>
    <xf numFmtId="0" fontId="537" fillId="15" borderId="1" xfId="12392" applyFill="1" applyBorder="1"/>
    <xf numFmtId="1" fontId="537" fillId="10" borderId="1" xfId="12392" applyNumberFormat="1" applyFill="1" applyBorder="1" applyAlignment="1">
      <alignment vertical="top"/>
    </xf>
    <xf numFmtId="1" fontId="706" fillId="10" borderId="1" xfId="12392" applyNumberFormat="1" applyFont="1" applyFill="1" applyBorder="1" applyAlignment="1">
      <alignment vertical="top"/>
    </xf>
    <xf numFmtId="0" fontId="537" fillId="10" borderId="1" xfId="12392" applyFill="1" applyBorder="1"/>
    <xf numFmtId="10" fontId="537" fillId="10" borderId="1" xfId="12393" applyNumberFormat="1" applyFont="1" applyFill="1" applyBorder="1"/>
    <xf numFmtId="1" fontId="537" fillId="10" borderId="1" xfId="12392" applyNumberFormat="1" applyFill="1" applyBorder="1"/>
    <xf numFmtId="164" fontId="706" fillId="10" borderId="0" xfId="12392" applyNumberFormat="1" applyFont="1" applyFill="1"/>
    <xf numFmtId="165" fontId="706" fillId="10" borderId="0" xfId="12392" applyNumberFormat="1" applyFont="1" applyFill="1"/>
    <xf numFmtId="0" fontId="710" fillId="16" borderId="1" xfId="12392" applyFont="1" applyFill="1" applyBorder="1" applyAlignment="1">
      <alignment wrapText="1"/>
    </xf>
    <xf numFmtId="0" fontId="706" fillId="14" borderId="1" xfId="12392" applyFont="1" applyFill="1" applyBorder="1"/>
    <xf numFmtId="0" fontId="706" fillId="14" borderId="1" xfId="12392" applyNumberFormat="1" applyFont="1" applyFill="1" applyBorder="1" applyAlignment="1">
      <alignment vertical="top"/>
    </xf>
    <xf numFmtId="10" fontId="706" fillId="14" borderId="1" xfId="12392" applyNumberFormat="1" applyFont="1" applyFill="1" applyBorder="1" applyAlignment="1">
      <alignment vertical="top"/>
    </xf>
    <xf numFmtId="1" fontId="708" fillId="14" borderId="0" xfId="12392" applyNumberFormat="1" applyFont="1" applyFill="1" applyBorder="1" applyAlignment="1">
      <alignment vertical="top"/>
    </xf>
    <xf numFmtId="0" fontId="0" fillId="0" borderId="1" xfId="0" applyFont="1" applyFill="1" applyBorder="1" applyAlignment="1">
      <alignment horizontal="center" vertical="center"/>
    </xf>
    <xf numFmtId="164" fontId="706" fillId="0" borderId="0" xfId="0" applyNumberFormat="1" applyFont="1" applyAlignment="1">
      <alignment horizontal="right"/>
    </xf>
    <xf numFmtId="0" fontId="0" fillId="0" borderId="1" xfId="0" applyFill="1" applyBorder="1"/>
    <xf numFmtId="0" fontId="0" fillId="0" borderId="0" xfId="0" applyFont="1" applyAlignment="1">
      <alignment horizontal="left" indent="3"/>
    </xf>
    <xf numFmtId="0" fontId="0" fillId="0" borderId="19" xfId="0" applyNumberFormat="1" applyFont="1" applyBorder="1"/>
    <xf numFmtId="14" fontId="742" fillId="23" borderId="0" xfId="0" applyNumberFormat="1" applyFont="1" applyFill="1"/>
    <xf numFmtId="14" fontId="743" fillId="24" borderId="0" xfId="0" applyNumberFormat="1" applyFont="1" applyFill="1"/>
    <xf numFmtId="0" fontId="535" fillId="0" borderId="1" xfId="0" applyFont="1" applyBorder="1"/>
    <xf numFmtId="0" fontId="716" fillId="4" borderId="1" xfId="0" applyFont="1" applyFill="1" applyBorder="1"/>
    <xf numFmtId="1" fontId="534" fillId="0" borderId="3" xfId="0" applyNumberFormat="1" applyFont="1" applyBorder="1" applyAlignment="1">
      <alignment horizontal="center" vertical="top"/>
    </xf>
    <xf numFmtId="1" fontId="531" fillId="0" borderId="3" xfId="0" applyNumberFormat="1" applyFont="1" applyBorder="1" applyAlignment="1">
      <alignment horizontal="center" vertical="top"/>
    </xf>
    <xf numFmtId="3" fontId="713" fillId="0" borderId="4" xfId="108" applyNumberFormat="1" applyFont="1" applyBorder="1"/>
    <xf numFmtId="1" fontId="530" fillId="0" borderId="3" xfId="0" applyNumberFormat="1" applyFont="1" applyBorder="1" applyAlignment="1">
      <alignment horizontal="center" vertical="top" wrapText="1"/>
    </xf>
    <xf numFmtId="0" fontId="714" fillId="2" borderId="0" xfId="0" applyFont="1" applyFill="1" applyBorder="1"/>
    <xf numFmtId="0" fontId="656" fillId="0" borderId="0" xfId="0" applyFont="1" applyBorder="1"/>
    <xf numFmtId="14" fontId="705" fillId="4" borderId="3" xfId="0" applyNumberFormat="1" applyFont="1" applyFill="1" applyBorder="1"/>
    <xf numFmtId="0" fontId="656" fillId="0" borderId="3" xfId="0" applyFont="1" applyBorder="1" applyAlignment="1">
      <alignment horizontal="center"/>
    </xf>
    <xf numFmtId="0" fontId="714" fillId="0" borderId="0" xfId="0" applyFont="1" applyFill="1" applyBorder="1"/>
    <xf numFmtId="1" fontId="656" fillId="0" borderId="0" xfId="0" applyNumberFormat="1" applyFont="1" applyFill="1" applyBorder="1" applyAlignment="1">
      <alignment horizontal="center"/>
    </xf>
    <xf numFmtId="0" fontId="714" fillId="2" borderId="20" xfId="0" applyFont="1" applyFill="1" applyBorder="1"/>
    <xf numFmtId="0" fontId="628" fillId="4" borderId="21" xfId="0" applyFont="1" applyFill="1" applyBorder="1"/>
    <xf numFmtId="0" fontId="628" fillId="0" borderId="0" xfId="0" applyFont="1" applyBorder="1"/>
    <xf numFmtId="3" fontId="713" fillId="19" borderId="4" xfId="0" applyNumberFormat="1" applyFont="1" applyFill="1" applyBorder="1"/>
    <xf numFmtId="14" fontId="713" fillId="0" borderId="4" xfId="108" applyNumberFormat="1" applyFont="1" applyBorder="1"/>
    <xf numFmtId="0" fontId="713" fillId="0" borderId="0" xfId="108" applyFont="1" applyBorder="1"/>
    <xf numFmtId="3" fontId="713" fillId="17" borderId="6" xfId="0" applyNumberFormat="1" applyFont="1" applyFill="1" applyBorder="1"/>
    <xf numFmtId="0" fontId="719" fillId="0" borderId="0" xfId="0" applyFont="1"/>
    <xf numFmtId="0" fontId="0" fillId="0" borderId="0" xfId="0" applyAlignment="1">
      <alignment horizontal="left"/>
    </xf>
    <xf numFmtId="0" fontId="0" fillId="0" borderId="0" xfId="0" applyBorder="1"/>
    <xf numFmtId="0" fontId="0" fillId="0" borderId="0" xfId="0" pivotButton="1" applyBorder="1"/>
    <xf numFmtId="0" fontId="719" fillId="0" borderId="0" xfId="0" pivotButton="1" applyFont="1" applyBorder="1"/>
    <xf numFmtId="0" fontId="719" fillId="0" borderId="0" xfId="0" applyFont="1" applyBorder="1" applyAlignment="1">
      <alignment horizontal="right"/>
    </xf>
    <xf numFmtId="3" fontId="719" fillId="0" borderId="9" xfId="0" applyNumberFormat="1" applyFont="1" applyBorder="1"/>
    <xf numFmtId="0" fontId="719" fillId="0" borderId="9" xfId="0" applyFont="1" applyBorder="1" applyAlignment="1">
      <alignment horizontal="right"/>
    </xf>
    <xf numFmtId="3" fontId="0" fillId="0" borderId="4" xfId="0" applyNumberFormat="1" applyBorder="1"/>
    <xf numFmtId="0" fontId="719" fillId="0" borderId="4" xfId="0" applyFont="1" applyBorder="1" applyAlignment="1">
      <alignment horizontal="right"/>
    </xf>
    <xf numFmtId="14" fontId="0" fillId="0" borderId="0" xfId="0" applyNumberFormat="1" applyBorder="1"/>
    <xf numFmtId="0" fontId="0" fillId="0" borderId="4" xfId="0" applyNumberFormat="1" applyBorder="1"/>
    <xf numFmtId="0" fontId="719" fillId="0" borderId="4" xfId="0" applyFont="1" applyBorder="1" applyAlignment="1">
      <alignment horizontal="left"/>
    </xf>
    <xf numFmtId="3" fontId="0" fillId="0" borderId="0" xfId="0" applyNumberFormat="1"/>
    <xf numFmtId="3" fontId="0" fillId="0" borderId="0" xfId="0" applyNumberFormat="1" applyBorder="1"/>
    <xf numFmtId="0" fontId="719" fillId="0" borderId="0" xfId="0" applyFont="1" applyBorder="1" applyAlignment="1">
      <alignment horizontal="left"/>
    </xf>
    <xf numFmtId="14" fontId="719" fillId="0" borderId="0" xfId="0" applyNumberFormat="1" applyFont="1" applyBorder="1"/>
    <xf numFmtId="3" fontId="719" fillId="0" borderId="0" xfId="0" applyNumberFormat="1" applyFont="1" applyBorder="1"/>
    <xf numFmtId="0" fontId="0" fillId="0" borderId="0" xfId="0" applyNumberFormat="1" applyBorder="1"/>
    <xf numFmtId="1" fontId="529" fillId="0" borderId="3" xfId="0" applyNumberFormat="1" applyFont="1" applyBorder="1" applyAlignment="1">
      <alignment horizontal="center" vertical="top" wrapText="1"/>
    </xf>
    <xf numFmtId="1" fontId="528" fillId="0" borderId="3" xfId="0" applyNumberFormat="1" applyFont="1" applyBorder="1" applyAlignment="1">
      <alignment horizontal="center" vertical="top" wrapText="1"/>
    </xf>
    <xf numFmtId="14" fontId="527" fillId="0" borderId="3" xfId="0" applyNumberFormat="1" applyFont="1" applyBorder="1" applyAlignment="1">
      <alignment horizontal="center"/>
    </xf>
    <xf numFmtId="1" fontId="527" fillId="0" borderId="3" xfId="0" applyNumberFormat="1" applyFont="1" applyBorder="1" applyAlignment="1">
      <alignment horizontal="center" vertical="top" wrapText="1"/>
    </xf>
    <xf numFmtId="0" fontId="705" fillId="0" borderId="1" xfId="3398" applyFont="1" applyBorder="1" applyAlignment="1"/>
    <xf numFmtId="0" fontId="628" fillId="0" borderId="1" xfId="0" applyFont="1" applyBorder="1" applyAlignment="1">
      <alignment vertical="center"/>
    </xf>
    <xf numFmtId="0" fontId="705" fillId="0" borderId="1" xfId="3398" applyFont="1" applyBorder="1" applyAlignment="1">
      <alignment vertical="center"/>
    </xf>
    <xf numFmtId="0" fontId="0" fillId="0" borderId="0" xfId="0"/>
    <xf numFmtId="14" fontId="0" fillId="0" borderId="0" xfId="0" applyNumberFormat="1"/>
    <xf numFmtId="0" fontId="715" fillId="0" borderId="0" xfId="0" applyFont="1"/>
    <xf numFmtId="14" fontId="714" fillId="10" borderId="1" xfId="0" applyNumberFormat="1" applyFont="1" applyFill="1" applyBorder="1"/>
    <xf numFmtId="0" fontId="0" fillId="0" borderId="0" xfId="0" applyAlignment="1">
      <alignment horizontal="left" indent="1"/>
    </xf>
    <xf numFmtId="0" fontId="0" fillId="0" borderId="0" xfId="0" applyAlignment="1">
      <alignment horizontal="left"/>
    </xf>
    <xf numFmtId="0" fontId="0" fillId="0" borderId="0" xfId="0" applyNumberFormat="1"/>
    <xf numFmtId="0" fontId="713" fillId="8" borderId="3" xfId="0" applyFont="1" applyFill="1" applyBorder="1" applyAlignment="1">
      <alignment horizontal="left"/>
    </xf>
    <xf numFmtId="0" fontId="713" fillId="8" borderId="3" xfId="0" applyNumberFormat="1" applyFont="1" applyFill="1" applyBorder="1"/>
    <xf numFmtId="0" fontId="0" fillId="0" borderId="0" xfId="0" pivotButton="1"/>
    <xf numFmtId="1" fontId="523" fillId="0" borderId="3" xfId="0" applyNumberFormat="1" applyFont="1" applyBorder="1" applyAlignment="1">
      <alignment horizontal="center" vertical="top" wrapText="1"/>
    </xf>
    <xf numFmtId="1" fontId="522" fillId="0" borderId="3" xfId="0" applyNumberFormat="1" applyFont="1" applyBorder="1" applyAlignment="1">
      <alignment horizontal="center" vertical="top" wrapText="1"/>
    </xf>
    <xf numFmtId="14" fontId="522" fillId="0" borderId="3" xfId="0" applyNumberFormat="1" applyFont="1" applyBorder="1" applyAlignment="1">
      <alignment horizontal="center"/>
    </xf>
    <xf numFmtId="1" fontId="519" fillId="0" borderId="3" xfId="0" applyNumberFormat="1" applyFont="1" applyBorder="1" applyAlignment="1">
      <alignment horizontal="center" vertical="top" wrapText="1"/>
    </xf>
    <xf numFmtId="1" fontId="517" fillId="0" borderId="3" xfId="0" applyNumberFormat="1" applyFont="1" applyBorder="1" applyAlignment="1">
      <alignment horizontal="center" vertical="top" wrapText="1"/>
    </xf>
    <xf numFmtId="1" fontId="514" fillId="0" borderId="3" xfId="0" applyNumberFormat="1" applyFont="1" applyBorder="1" applyAlignment="1">
      <alignment horizontal="center" vertical="top" wrapText="1"/>
    </xf>
    <xf numFmtId="0" fontId="514" fillId="0" borderId="0" xfId="0" pivotButton="1" applyFont="1"/>
    <xf numFmtId="0" fontId="514" fillId="0" borderId="0" xfId="0" applyFont="1"/>
    <xf numFmtId="14" fontId="514" fillId="0" borderId="0" xfId="0" applyNumberFormat="1" applyFont="1"/>
    <xf numFmtId="0" fontId="514" fillId="0" borderId="3" xfId="0" applyNumberFormat="1" applyFont="1" applyBorder="1"/>
    <xf numFmtId="0" fontId="514" fillId="0" borderId="3" xfId="0" applyFont="1" applyBorder="1" applyAlignment="1">
      <alignment horizontal="left"/>
    </xf>
    <xf numFmtId="14" fontId="514" fillId="0" borderId="3" xfId="0" applyNumberFormat="1" applyFont="1" applyBorder="1" applyAlignment="1">
      <alignment horizontal="center"/>
    </xf>
    <xf numFmtId="0" fontId="0" fillId="0" borderId="1" xfId="0" applyBorder="1" applyAlignment="1">
      <alignment horizontal="left"/>
    </xf>
    <xf numFmtId="0" fontId="0" fillId="0" borderId="1" xfId="0" applyNumberFormat="1" applyBorder="1"/>
    <xf numFmtId="0" fontId="0" fillId="0" borderId="1" xfId="0" applyFill="1" applyBorder="1" applyAlignment="1">
      <alignment horizontal="left"/>
    </xf>
    <xf numFmtId="0" fontId="514" fillId="0" borderId="1" xfId="0" applyFont="1" applyBorder="1" applyAlignment="1">
      <alignment horizontal="center"/>
    </xf>
    <xf numFmtId="0" fontId="0" fillId="0" borderId="0" xfId="0" applyFill="1" applyBorder="1" applyAlignment="1">
      <alignment horizontal="center" vertical="center"/>
    </xf>
    <xf numFmtId="3" fontId="514" fillId="0" borderId="3" xfId="0" applyNumberFormat="1" applyFont="1" applyBorder="1"/>
    <xf numFmtId="3" fontId="713" fillId="26" borderId="4" xfId="0" applyNumberFormat="1" applyFont="1" applyFill="1" applyBorder="1"/>
    <xf numFmtId="0" fontId="440" fillId="0" borderId="0" xfId="12559"/>
    <xf numFmtId="14" fontId="440" fillId="0" borderId="0" xfId="12559" applyNumberFormat="1"/>
    <xf numFmtId="2" fontId="0" fillId="17" borderId="0" xfId="0" applyNumberFormat="1" applyFill="1"/>
    <xf numFmtId="0" fontId="0" fillId="0" borderId="0" xfId="0" quotePrefix="1"/>
    <xf numFmtId="0" fontId="514" fillId="4" borderId="21" xfId="0" applyFont="1" applyFill="1" applyBorder="1"/>
    <xf numFmtId="0" fontId="0" fillId="0" borderId="0" xfId="0" applyAlignment="1">
      <alignment horizontal="center"/>
    </xf>
    <xf numFmtId="0" fontId="719" fillId="0" borderId="3" xfId="0" applyFont="1" applyBorder="1" applyAlignment="1">
      <alignment horizontal="left"/>
    </xf>
    <xf numFmtId="0" fontId="719" fillId="0" borderId="3" xfId="0" applyNumberFormat="1" applyFont="1" applyBorder="1"/>
    <xf numFmtId="0" fontId="0" fillId="0" borderId="3" xfId="0" applyBorder="1" applyAlignment="1">
      <alignment horizontal="left"/>
    </xf>
    <xf numFmtId="0" fontId="0" fillId="0" borderId="3" xfId="0" applyNumberFormat="1" applyBorder="1"/>
    <xf numFmtId="0" fontId="370" fillId="0" borderId="0" xfId="25351"/>
    <xf numFmtId="3" fontId="370" fillId="0" borderId="0" xfId="25351" applyNumberFormat="1"/>
    <xf numFmtId="166" fontId="370" fillId="0" borderId="0" xfId="25352" applyNumberFormat="1"/>
    <xf numFmtId="0" fontId="744" fillId="0" borderId="0" xfId="25351" applyFont="1"/>
    <xf numFmtId="14" fontId="370" fillId="0" borderId="0" xfId="25351" applyNumberFormat="1"/>
    <xf numFmtId="14" fontId="370" fillId="25" borderId="0" xfId="25351" applyNumberFormat="1" applyFill="1"/>
    <xf numFmtId="0" fontId="370" fillId="25" borderId="0" xfId="25351" applyFill="1"/>
    <xf numFmtId="0" fontId="514" fillId="0" borderId="1" xfId="3398" applyFont="1" applyBorder="1" applyAlignment="1"/>
    <xf numFmtId="14" fontId="338" fillId="0" borderId="0" xfId="25351" applyNumberFormat="1" applyFont="1"/>
    <xf numFmtId="0" fontId="0" fillId="14" borderId="1" xfId="0" applyFill="1" applyBorder="1"/>
    <xf numFmtId="14" fontId="514" fillId="4" borderId="3" xfId="0" applyNumberFormat="1" applyFont="1" applyFill="1" applyBorder="1" applyAlignment="1">
      <alignment horizontal="center"/>
    </xf>
    <xf numFmtId="0" fontId="745" fillId="0" borderId="0" xfId="0" applyFont="1"/>
    <xf numFmtId="14" fontId="370" fillId="0" borderId="0" xfId="25351" applyNumberFormat="1" applyFill="1"/>
    <xf numFmtId="0" fontId="370" fillId="0" borderId="0" xfId="25351" applyFill="1"/>
    <xf numFmtId="0" fontId="280" fillId="0" borderId="0" xfId="25582"/>
    <xf numFmtId="0" fontId="706" fillId="27" borderId="22" xfId="25582" applyFont="1" applyFill="1" applyBorder="1" applyAlignment="1">
      <alignment horizontal="center"/>
    </xf>
    <xf numFmtId="0" fontId="280" fillId="8" borderId="0" xfId="25582" applyFill="1" applyBorder="1"/>
    <xf numFmtId="0" fontId="280" fillId="0" borderId="0" xfId="25582" applyBorder="1"/>
    <xf numFmtId="0" fontId="280" fillId="0" borderId="17" xfId="25582" applyBorder="1"/>
    <xf numFmtId="0" fontId="280" fillId="2" borderId="0" xfId="25582" applyFill="1" applyBorder="1"/>
    <xf numFmtId="0" fontId="280" fillId="0" borderId="9" xfId="25582" applyBorder="1"/>
    <xf numFmtId="0" fontId="280" fillId="0" borderId="26" xfId="25582" applyBorder="1"/>
    <xf numFmtId="0" fontId="706" fillId="28" borderId="27" xfId="25582" applyFont="1" applyFill="1" applyBorder="1"/>
    <xf numFmtId="0" fontId="280" fillId="0" borderId="27" xfId="25582" applyBorder="1"/>
    <xf numFmtId="0" fontId="280" fillId="8" borderId="28" xfId="25582" applyFill="1" applyBorder="1"/>
    <xf numFmtId="0" fontId="280" fillId="8" borderId="24" xfId="25582" applyFill="1" applyBorder="1"/>
    <xf numFmtId="0" fontId="280" fillId="0" borderId="24" xfId="25582" applyBorder="1"/>
    <xf numFmtId="0" fontId="280" fillId="0" borderId="25" xfId="25582" applyBorder="1"/>
    <xf numFmtId="0" fontId="280" fillId="0" borderId="5" xfId="25582" applyBorder="1"/>
    <xf numFmtId="0" fontId="280" fillId="0" borderId="29" xfId="25582" applyBorder="1"/>
    <xf numFmtId="0" fontId="280" fillId="30" borderId="9" xfId="25582" applyFill="1" applyBorder="1"/>
    <xf numFmtId="0" fontId="280" fillId="0" borderId="28" xfId="25582" applyBorder="1"/>
    <xf numFmtId="0" fontId="706" fillId="29" borderId="0" xfId="25582" applyFont="1" applyFill="1" applyBorder="1"/>
    <xf numFmtId="0" fontId="280" fillId="0" borderId="0" xfId="25582" applyBorder="1" applyAlignment="1">
      <alignment wrapText="1"/>
    </xf>
    <xf numFmtId="0" fontId="280" fillId="0" borderId="30" xfId="25582" applyBorder="1"/>
    <xf numFmtId="0" fontId="280" fillId="0" borderId="31" xfId="25582" applyBorder="1"/>
    <xf numFmtId="0" fontId="706" fillId="28" borderId="30" xfId="25582" applyFont="1" applyFill="1" applyBorder="1"/>
    <xf numFmtId="0" fontId="280" fillId="0" borderId="0" xfId="25582" applyFill="1" applyBorder="1"/>
    <xf numFmtId="3" fontId="705" fillId="0" borderId="0" xfId="0" applyNumberFormat="1" applyFont="1" applyFill="1"/>
    <xf numFmtId="43" fontId="711" fillId="0" borderId="0" xfId="0" applyNumberFormat="1" applyFont="1"/>
    <xf numFmtId="16" fontId="440" fillId="0" borderId="0" xfId="12559" applyNumberFormat="1"/>
    <xf numFmtId="2" fontId="0" fillId="0" borderId="0" xfId="0" applyNumberFormat="1"/>
    <xf numFmtId="9" fontId="0" fillId="0" borderId="0" xfId="0" applyNumberFormat="1"/>
    <xf numFmtId="3" fontId="514" fillId="0" borderId="3" xfId="0" applyNumberFormat="1" applyFont="1" applyBorder="1" applyAlignment="1">
      <alignment horizontal="right"/>
    </xf>
    <xf numFmtId="3" fontId="718" fillId="0" borderId="3" xfId="0" applyNumberFormat="1" applyFont="1" applyBorder="1" applyAlignment="1">
      <alignment horizontal="right"/>
    </xf>
    <xf numFmtId="0" fontId="514" fillId="0" borderId="0" xfId="0" applyFont="1" applyFill="1"/>
    <xf numFmtId="0" fontId="628" fillId="0" borderId="32" xfId="0" applyFont="1" applyBorder="1" applyAlignment="1">
      <alignment horizontal="center"/>
    </xf>
    <xf numFmtId="0" fontId="717" fillId="0" borderId="33" xfId="0" applyFont="1" applyBorder="1" applyAlignment="1">
      <alignment horizontal="left" vertical="center" wrapText="1"/>
    </xf>
    <xf numFmtId="0" fontId="717" fillId="0" borderId="34" xfId="0" applyFont="1" applyBorder="1" applyAlignment="1">
      <alignment horizontal="left" vertical="center" wrapText="1"/>
    </xf>
    <xf numFmtId="0" fontId="717" fillId="5" borderId="1" xfId="0" applyFont="1" applyFill="1" applyBorder="1" applyAlignment="1">
      <alignment horizontal="left" vertical="center" wrapText="1"/>
    </xf>
    <xf numFmtId="0" fontId="628" fillId="5" borderId="1" xfId="0" applyFont="1" applyFill="1" applyBorder="1" applyAlignment="1">
      <alignment horizontal="center" vertical="center"/>
    </xf>
    <xf numFmtId="0" fontId="628" fillId="0" borderId="0" xfId="0" applyFont="1" applyBorder="1" applyAlignment="1">
      <alignment horizontal="center"/>
    </xf>
    <xf numFmtId="14" fontId="731" fillId="0" borderId="35" xfId="0" applyNumberFormat="1" applyFont="1" applyFill="1" applyBorder="1" applyAlignment="1">
      <alignment horizontal="right" vertical="center" wrapText="1"/>
    </xf>
    <xf numFmtId="0" fontId="731" fillId="0" borderId="36" xfId="0" applyFont="1" applyFill="1" applyBorder="1" applyAlignment="1">
      <alignment horizontal="right" vertical="center" wrapText="1"/>
    </xf>
    <xf numFmtId="0" fontId="731" fillId="14" borderId="36" xfId="0" applyFont="1" applyFill="1" applyBorder="1" applyAlignment="1">
      <alignment horizontal="right" vertical="center" wrapText="1"/>
    </xf>
    <xf numFmtId="16" fontId="0" fillId="0" borderId="0" xfId="0" applyNumberFormat="1"/>
    <xf numFmtId="0" fontId="746" fillId="0" borderId="36" xfId="0" applyFont="1" applyFill="1" applyBorder="1" applyAlignment="1">
      <alignment horizontal="right" vertical="center" wrapText="1"/>
    </xf>
    <xf numFmtId="0" fontId="26" fillId="0" borderId="1" xfId="6055" applyFont="1" applyBorder="1"/>
    <xf numFmtId="0" fontId="15" fillId="0" borderId="0" xfId="12559" applyFont="1"/>
    <xf numFmtId="0" fontId="13" fillId="0" borderId="0" xfId="12559" applyFont="1"/>
    <xf numFmtId="9" fontId="730" fillId="0" borderId="17" xfId="6055" applyNumberFormat="1" applyFont="1" applyBorder="1" applyAlignment="1">
      <alignment horizontal="center" vertical="center" wrapText="1"/>
    </xf>
    <xf numFmtId="169" fontId="280" fillId="0" borderId="24" xfId="25582" applyNumberFormat="1" applyBorder="1" applyAlignment="1">
      <alignment horizontal="center"/>
    </xf>
    <xf numFmtId="169" fontId="280" fillId="0" borderId="25" xfId="25582" applyNumberFormat="1" applyBorder="1" applyAlignment="1">
      <alignment horizontal="center"/>
    </xf>
    <xf numFmtId="169" fontId="280" fillId="0" borderId="23" xfId="25582" applyNumberFormat="1" applyBorder="1" applyAlignment="1">
      <alignment horizontal="center"/>
    </xf>
    <xf numFmtId="0" fontId="733" fillId="0" borderId="11" xfId="0" applyFont="1" applyBorder="1" applyAlignment="1">
      <alignment horizontal="center" vertical="center" wrapText="1" readingOrder="1"/>
    </xf>
    <xf numFmtId="0" fontId="734" fillId="21" borderId="12" xfId="0" applyFont="1" applyFill="1" applyBorder="1" applyAlignment="1">
      <alignment horizontal="center" vertical="center" wrapText="1" readingOrder="1"/>
    </xf>
    <xf numFmtId="0" fontId="734" fillId="21" borderId="14" xfId="0" applyFont="1" applyFill="1" applyBorder="1" applyAlignment="1">
      <alignment horizontal="center" vertical="center" wrapText="1" readingOrder="1"/>
    </xf>
    <xf numFmtId="0" fontId="738" fillId="21" borderId="14" xfId="0" applyFont="1" applyFill="1" applyBorder="1" applyAlignment="1">
      <alignment horizontal="center" vertical="center" wrapText="1" readingOrder="1"/>
    </xf>
    <xf numFmtId="0" fontId="739" fillId="21" borderId="12" xfId="0" applyFont="1" applyFill="1" applyBorder="1" applyAlignment="1">
      <alignment horizontal="center" vertical="center" wrapText="1"/>
    </xf>
    <xf numFmtId="0" fontId="740" fillId="0" borderId="12" xfId="0" applyFont="1" applyBorder="1" applyAlignment="1">
      <alignment horizontal="center" vertical="center" wrapText="1"/>
    </xf>
    <xf numFmtId="0" fontId="723" fillId="0" borderId="11" xfId="0" applyFont="1" applyBorder="1" applyAlignment="1">
      <alignment horizontal="center" vertical="center" wrapText="1" readingOrder="1"/>
    </xf>
  </cellXfs>
  <cellStyles count="26336">
    <cellStyle name="Comma" xfId="4766" builtinId="3"/>
    <cellStyle name="Comma 2" xfId="25352"/>
    <cellStyle name="Good 2" xfId="1"/>
    <cellStyle name="Normal" xfId="0" builtinId="0"/>
    <cellStyle name="Normal 10" xfId="43"/>
    <cellStyle name="Normal 10 10" xfId="719"/>
    <cellStyle name="Normal 10 10 2" xfId="1526"/>
    <cellStyle name="Normal 10 10 2 2" xfId="3398"/>
    <cellStyle name="Normal 10 10 2 2 2" xfId="9580"/>
    <cellStyle name="Normal 10 10 2 2 2 2" xfId="12655"/>
    <cellStyle name="Normal 10 10 2 2 3" xfId="12654"/>
    <cellStyle name="Normal 10 10 2 3" xfId="7708"/>
    <cellStyle name="Normal 10 10 2 3 2" xfId="12656"/>
    <cellStyle name="Normal 10 10 2 4" xfId="12653"/>
    <cellStyle name="Normal 10 10 3" xfId="2592"/>
    <cellStyle name="Normal 10 10 3 2" xfId="8774"/>
    <cellStyle name="Normal 10 10 3 2 2" xfId="12658"/>
    <cellStyle name="Normal 10 10 3 3" xfId="12657"/>
    <cellStyle name="Normal 10 10 4" xfId="4404"/>
    <cellStyle name="Normal 10 10 4 2" xfId="10586"/>
    <cellStyle name="Normal 10 10 4 2 2" xfId="12660"/>
    <cellStyle name="Normal 10 10 4 3" xfId="12659"/>
    <cellStyle name="Normal 10 10 5" xfId="5411"/>
    <cellStyle name="Normal 10 10 5 2" xfId="11592"/>
    <cellStyle name="Normal 10 10 5 2 2" xfId="12662"/>
    <cellStyle name="Normal 10 10 5 3" xfId="12661"/>
    <cellStyle name="Normal 10 10 6" xfId="6902"/>
    <cellStyle name="Normal 10 10 6 2" xfId="12663"/>
    <cellStyle name="Normal 10 10 7" xfId="12652"/>
    <cellStyle name="Normal 10 11" xfId="798"/>
    <cellStyle name="Normal 10 11 2" xfId="1648"/>
    <cellStyle name="Normal 10 11 2 2" xfId="3520"/>
    <cellStyle name="Normal 10 11 2 2 2" xfId="9702"/>
    <cellStyle name="Normal 10 11 2 2 2 2" xfId="12667"/>
    <cellStyle name="Normal 10 11 2 2 3" xfId="12666"/>
    <cellStyle name="Normal 10 11 2 3" xfId="7830"/>
    <cellStyle name="Normal 10 11 2 3 2" xfId="12668"/>
    <cellStyle name="Normal 10 11 2 4" xfId="12665"/>
    <cellStyle name="Normal 10 11 3" xfId="2670"/>
    <cellStyle name="Normal 10 11 3 2" xfId="8852"/>
    <cellStyle name="Normal 10 11 3 2 2" xfId="12670"/>
    <cellStyle name="Normal 10 11 3 3" xfId="12669"/>
    <cellStyle name="Normal 10 11 4" xfId="4526"/>
    <cellStyle name="Normal 10 11 4 2" xfId="10708"/>
    <cellStyle name="Normal 10 11 4 2 2" xfId="12672"/>
    <cellStyle name="Normal 10 11 4 3" xfId="12671"/>
    <cellStyle name="Normal 10 11 5" xfId="5533"/>
    <cellStyle name="Normal 10 11 5 2" xfId="11714"/>
    <cellStyle name="Normal 10 11 5 2 2" xfId="12674"/>
    <cellStyle name="Normal 10 11 5 3" xfId="12673"/>
    <cellStyle name="Normal 10 11 6" xfId="6980"/>
    <cellStyle name="Normal 10 11 6 2" xfId="12675"/>
    <cellStyle name="Normal 10 11 7" xfId="12664"/>
    <cellStyle name="Normal 10 12" xfId="1004"/>
    <cellStyle name="Normal 10 12 2" xfId="2876"/>
    <cellStyle name="Normal 10 12 2 2" xfId="9058"/>
    <cellStyle name="Normal 10 12 2 2 2" xfId="12678"/>
    <cellStyle name="Normal 10 12 2 3" xfId="12677"/>
    <cellStyle name="Normal 10 12 3" xfId="4660"/>
    <cellStyle name="Normal 10 12 3 2" xfId="10842"/>
    <cellStyle name="Normal 10 12 3 2 2" xfId="12680"/>
    <cellStyle name="Normal 10 12 3 3" xfId="12679"/>
    <cellStyle name="Normal 10 12 4" xfId="5667"/>
    <cellStyle name="Normal 10 12 4 2" xfId="11848"/>
    <cellStyle name="Normal 10 12 4 2 2" xfId="12682"/>
    <cellStyle name="Normal 10 12 4 3" xfId="12681"/>
    <cellStyle name="Normal 10 12 5" xfId="7186"/>
    <cellStyle name="Normal 10 12 5 2" xfId="12683"/>
    <cellStyle name="Normal 10 12 6" xfId="12676"/>
    <cellStyle name="Normal 10 13" xfId="1782"/>
    <cellStyle name="Normal 10 13 2" xfId="3654"/>
    <cellStyle name="Normal 10 13 2 2" xfId="9836"/>
    <cellStyle name="Normal 10 13 2 2 2" xfId="12686"/>
    <cellStyle name="Normal 10 13 2 3" xfId="12685"/>
    <cellStyle name="Normal 10 13 3" xfId="7964"/>
    <cellStyle name="Normal 10 13 3 2" xfId="12687"/>
    <cellStyle name="Normal 10 13 4" xfId="12684"/>
    <cellStyle name="Normal 10 14" xfId="1924"/>
    <cellStyle name="Normal 10 14 2" xfId="8106"/>
    <cellStyle name="Normal 10 14 2 2" xfId="12689"/>
    <cellStyle name="Normal 10 14 3" xfId="12688"/>
    <cellStyle name="Normal 10 15" xfId="3882"/>
    <cellStyle name="Normal 10 15 2" xfId="10064"/>
    <cellStyle name="Normal 10 15 2 2" xfId="12691"/>
    <cellStyle name="Normal 10 15 3" xfId="12690"/>
    <cellStyle name="Normal 10 16" xfId="4889"/>
    <cellStyle name="Normal 10 16 2" xfId="11070"/>
    <cellStyle name="Normal 10 16 2 2" xfId="12693"/>
    <cellStyle name="Normal 10 16 3" xfId="12692"/>
    <cellStyle name="Normal 10 17" xfId="5775"/>
    <cellStyle name="Normal 10 17 2" xfId="11956"/>
    <cellStyle name="Normal 10 17 2 2" xfId="12695"/>
    <cellStyle name="Normal 10 17 3" xfId="12694"/>
    <cellStyle name="Normal 10 18" xfId="6234"/>
    <cellStyle name="Normal 10 18 2" xfId="12696"/>
    <cellStyle name="Normal 10 19" xfId="12651"/>
    <cellStyle name="Normal 10 2" xfId="274"/>
    <cellStyle name="Normal 10 2 2" xfId="1046"/>
    <cellStyle name="Normal 10 2 2 2" xfId="2918"/>
    <cellStyle name="Normal 10 2 2 2 2" xfId="9100"/>
    <cellStyle name="Normal 10 2 2 2 2 2" xfId="12700"/>
    <cellStyle name="Normal 10 2 2 2 3" xfId="12699"/>
    <cellStyle name="Normal 10 2 2 3" xfId="7228"/>
    <cellStyle name="Normal 10 2 2 3 2" xfId="12701"/>
    <cellStyle name="Normal 10 2 2 4" xfId="12698"/>
    <cellStyle name="Normal 10 2 3" xfId="2148"/>
    <cellStyle name="Normal 10 2 3 2" xfId="8330"/>
    <cellStyle name="Normal 10 2 3 2 2" xfId="12703"/>
    <cellStyle name="Normal 10 2 3 3" xfId="12702"/>
    <cellStyle name="Normal 10 2 4" xfId="3924"/>
    <cellStyle name="Normal 10 2 4 2" xfId="10106"/>
    <cellStyle name="Normal 10 2 4 2 2" xfId="12705"/>
    <cellStyle name="Normal 10 2 4 3" xfId="12704"/>
    <cellStyle name="Normal 10 2 5" xfId="4931"/>
    <cellStyle name="Normal 10 2 5 2" xfId="11112"/>
    <cellStyle name="Normal 10 2 5 2 2" xfId="12707"/>
    <cellStyle name="Normal 10 2 5 3" xfId="12706"/>
    <cellStyle name="Normal 10 2 6" xfId="6458"/>
    <cellStyle name="Normal 10 2 6 2" xfId="12708"/>
    <cellStyle name="Normal 10 2 7" xfId="12697"/>
    <cellStyle name="Normal 10 3" xfId="316"/>
    <cellStyle name="Normal 10 3 2" xfId="1092"/>
    <cellStyle name="Normal 10 3 2 2" xfId="2964"/>
    <cellStyle name="Normal 10 3 2 2 2" xfId="9146"/>
    <cellStyle name="Normal 10 3 2 2 2 2" xfId="12712"/>
    <cellStyle name="Normal 10 3 2 2 3" xfId="12711"/>
    <cellStyle name="Normal 10 3 2 3" xfId="7274"/>
    <cellStyle name="Normal 10 3 2 3 2" xfId="12713"/>
    <cellStyle name="Normal 10 3 2 4" xfId="12710"/>
    <cellStyle name="Normal 10 3 3" xfId="2190"/>
    <cellStyle name="Normal 10 3 3 2" xfId="8372"/>
    <cellStyle name="Normal 10 3 3 2 2" xfId="12715"/>
    <cellStyle name="Normal 10 3 3 3" xfId="12714"/>
    <cellStyle name="Normal 10 3 4" xfId="3970"/>
    <cellStyle name="Normal 10 3 4 2" xfId="10152"/>
    <cellStyle name="Normal 10 3 4 2 2" xfId="12717"/>
    <cellStyle name="Normal 10 3 4 3" xfId="12716"/>
    <cellStyle name="Normal 10 3 5" xfId="4977"/>
    <cellStyle name="Normal 10 3 5 2" xfId="11158"/>
    <cellStyle name="Normal 10 3 5 2 2" xfId="12719"/>
    <cellStyle name="Normal 10 3 5 3" xfId="12718"/>
    <cellStyle name="Normal 10 3 6" xfId="6500"/>
    <cellStyle name="Normal 10 3 6 2" xfId="12720"/>
    <cellStyle name="Normal 10 3 7" xfId="12709"/>
    <cellStyle name="Normal 10 4" xfId="363"/>
    <cellStyle name="Normal 10 4 2" xfId="1146"/>
    <cellStyle name="Normal 10 4 2 2" xfId="3018"/>
    <cellStyle name="Normal 10 4 2 2 2" xfId="9200"/>
    <cellStyle name="Normal 10 4 2 2 2 2" xfId="12724"/>
    <cellStyle name="Normal 10 4 2 2 3" xfId="12723"/>
    <cellStyle name="Normal 10 4 2 3" xfId="7328"/>
    <cellStyle name="Normal 10 4 2 3 2" xfId="12725"/>
    <cellStyle name="Normal 10 4 2 4" xfId="12722"/>
    <cellStyle name="Normal 10 4 3" xfId="2236"/>
    <cellStyle name="Normal 10 4 3 2" xfId="8418"/>
    <cellStyle name="Normal 10 4 3 2 2" xfId="12727"/>
    <cellStyle name="Normal 10 4 3 3" xfId="12726"/>
    <cellStyle name="Normal 10 4 4" xfId="4024"/>
    <cellStyle name="Normal 10 4 4 2" xfId="10206"/>
    <cellStyle name="Normal 10 4 4 2 2" xfId="12729"/>
    <cellStyle name="Normal 10 4 4 3" xfId="12728"/>
    <cellStyle name="Normal 10 4 5" xfId="5031"/>
    <cellStyle name="Normal 10 4 5 2" xfId="11212"/>
    <cellStyle name="Normal 10 4 5 2 2" xfId="12731"/>
    <cellStyle name="Normal 10 4 5 3" xfId="12730"/>
    <cellStyle name="Normal 10 4 6" xfId="6546"/>
    <cellStyle name="Normal 10 4 6 2" xfId="12732"/>
    <cellStyle name="Normal 10 4 7" xfId="12721"/>
    <cellStyle name="Normal 10 5" xfId="417"/>
    <cellStyle name="Normal 10 5 2" xfId="1202"/>
    <cellStyle name="Normal 10 5 2 2" xfId="3074"/>
    <cellStyle name="Normal 10 5 2 2 2" xfId="9256"/>
    <cellStyle name="Normal 10 5 2 2 2 2" xfId="12736"/>
    <cellStyle name="Normal 10 5 2 2 3" xfId="12735"/>
    <cellStyle name="Normal 10 5 2 3" xfId="7384"/>
    <cellStyle name="Normal 10 5 2 3 2" xfId="12737"/>
    <cellStyle name="Normal 10 5 2 4" xfId="12734"/>
    <cellStyle name="Normal 10 5 3" xfId="2290"/>
    <cellStyle name="Normal 10 5 3 2" xfId="8472"/>
    <cellStyle name="Normal 10 5 3 2 2" xfId="12739"/>
    <cellStyle name="Normal 10 5 3 3" xfId="12738"/>
    <cellStyle name="Normal 10 5 4" xfId="4080"/>
    <cellStyle name="Normal 10 5 4 2" xfId="10262"/>
    <cellStyle name="Normal 10 5 4 2 2" xfId="12741"/>
    <cellStyle name="Normal 10 5 4 3" xfId="12740"/>
    <cellStyle name="Normal 10 5 5" xfId="5087"/>
    <cellStyle name="Normal 10 5 5 2" xfId="11268"/>
    <cellStyle name="Normal 10 5 5 2 2" xfId="12743"/>
    <cellStyle name="Normal 10 5 5 3" xfId="12742"/>
    <cellStyle name="Normal 10 5 6" xfId="6600"/>
    <cellStyle name="Normal 10 5 6 2" xfId="12744"/>
    <cellStyle name="Normal 10 5 7" xfId="12733"/>
    <cellStyle name="Normal 10 6" xfId="473"/>
    <cellStyle name="Normal 10 6 2" xfId="1260"/>
    <cellStyle name="Normal 10 6 2 2" xfId="3132"/>
    <cellStyle name="Normal 10 6 2 2 2" xfId="9314"/>
    <cellStyle name="Normal 10 6 2 2 2 2" xfId="12748"/>
    <cellStyle name="Normal 10 6 2 2 3" xfId="12747"/>
    <cellStyle name="Normal 10 6 2 3" xfId="7442"/>
    <cellStyle name="Normal 10 6 2 3 2" xfId="12749"/>
    <cellStyle name="Normal 10 6 2 4" xfId="12746"/>
    <cellStyle name="Normal 10 6 3" xfId="2346"/>
    <cellStyle name="Normal 10 6 3 2" xfId="8528"/>
    <cellStyle name="Normal 10 6 3 2 2" xfId="12751"/>
    <cellStyle name="Normal 10 6 3 3" xfId="12750"/>
    <cellStyle name="Normal 10 6 4" xfId="4138"/>
    <cellStyle name="Normal 10 6 4 2" xfId="10320"/>
    <cellStyle name="Normal 10 6 4 2 2" xfId="12753"/>
    <cellStyle name="Normal 10 6 4 3" xfId="12752"/>
    <cellStyle name="Normal 10 6 5" xfId="5145"/>
    <cellStyle name="Normal 10 6 5 2" xfId="11326"/>
    <cellStyle name="Normal 10 6 5 2 2" xfId="12755"/>
    <cellStyle name="Normal 10 6 5 3" xfId="12754"/>
    <cellStyle name="Normal 10 6 6" xfId="6656"/>
    <cellStyle name="Normal 10 6 6 2" xfId="12756"/>
    <cellStyle name="Normal 10 6 7" xfId="12745"/>
    <cellStyle name="Normal 10 7" xfId="531"/>
    <cellStyle name="Normal 10 7 2" xfId="1318"/>
    <cellStyle name="Normal 10 7 2 2" xfId="3190"/>
    <cellStyle name="Normal 10 7 2 2 2" xfId="9372"/>
    <cellStyle name="Normal 10 7 2 2 2 2" xfId="12760"/>
    <cellStyle name="Normal 10 7 2 2 3" xfId="12759"/>
    <cellStyle name="Normal 10 7 2 3" xfId="7500"/>
    <cellStyle name="Normal 10 7 2 3 2" xfId="12761"/>
    <cellStyle name="Normal 10 7 2 4" xfId="12758"/>
    <cellStyle name="Normal 10 7 3" xfId="2404"/>
    <cellStyle name="Normal 10 7 3 2" xfId="8586"/>
    <cellStyle name="Normal 10 7 3 2 2" xfId="12763"/>
    <cellStyle name="Normal 10 7 3 3" xfId="12762"/>
    <cellStyle name="Normal 10 7 4" xfId="4196"/>
    <cellStyle name="Normal 10 7 4 2" xfId="10378"/>
    <cellStyle name="Normal 10 7 4 2 2" xfId="12765"/>
    <cellStyle name="Normal 10 7 4 3" xfId="12764"/>
    <cellStyle name="Normal 10 7 5" xfId="5203"/>
    <cellStyle name="Normal 10 7 5 2" xfId="11384"/>
    <cellStyle name="Normal 10 7 5 2 2" xfId="12767"/>
    <cellStyle name="Normal 10 7 5 3" xfId="12766"/>
    <cellStyle name="Normal 10 7 6" xfId="6714"/>
    <cellStyle name="Normal 10 7 6 2" xfId="12768"/>
    <cellStyle name="Normal 10 7 7" xfId="12757"/>
    <cellStyle name="Normal 10 8" xfId="589"/>
    <cellStyle name="Normal 10 8 2" xfId="1378"/>
    <cellStyle name="Normal 10 8 2 2" xfId="3250"/>
    <cellStyle name="Normal 10 8 2 2 2" xfId="9432"/>
    <cellStyle name="Normal 10 8 2 2 2 2" xfId="12772"/>
    <cellStyle name="Normal 10 8 2 2 3" xfId="12771"/>
    <cellStyle name="Normal 10 8 2 3" xfId="7560"/>
    <cellStyle name="Normal 10 8 2 3 2" xfId="12773"/>
    <cellStyle name="Normal 10 8 2 4" xfId="12770"/>
    <cellStyle name="Normal 10 8 3" xfId="2462"/>
    <cellStyle name="Normal 10 8 3 2" xfId="8644"/>
    <cellStyle name="Normal 10 8 3 2 2" xfId="12775"/>
    <cellStyle name="Normal 10 8 3 3" xfId="12774"/>
    <cellStyle name="Normal 10 8 4" xfId="4256"/>
    <cellStyle name="Normal 10 8 4 2" xfId="10438"/>
    <cellStyle name="Normal 10 8 4 2 2" xfId="12777"/>
    <cellStyle name="Normal 10 8 4 3" xfId="12776"/>
    <cellStyle name="Normal 10 8 5" xfId="5263"/>
    <cellStyle name="Normal 10 8 5 2" xfId="11444"/>
    <cellStyle name="Normal 10 8 5 2 2" xfId="12779"/>
    <cellStyle name="Normal 10 8 5 3" xfId="12778"/>
    <cellStyle name="Normal 10 8 6" xfId="6772"/>
    <cellStyle name="Normal 10 8 6 2" xfId="12780"/>
    <cellStyle name="Normal 10 8 7" xfId="12769"/>
    <cellStyle name="Normal 10 9" xfId="649"/>
    <cellStyle name="Normal 10 9 2" xfId="1448"/>
    <cellStyle name="Normal 10 9 2 2" xfId="3320"/>
    <cellStyle name="Normal 10 9 2 2 2" xfId="9502"/>
    <cellStyle name="Normal 10 9 2 2 2 2" xfId="12784"/>
    <cellStyle name="Normal 10 9 2 2 3" xfId="12783"/>
    <cellStyle name="Normal 10 9 2 3" xfId="7630"/>
    <cellStyle name="Normal 10 9 2 3 2" xfId="12785"/>
    <cellStyle name="Normal 10 9 2 4" xfId="12782"/>
    <cellStyle name="Normal 10 9 3" xfId="2522"/>
    <cellStyle name="Normal 10 9 3 2" xfId="8704"/>
    <cellStyle name="Normal 10 9 3 2 2" xfId="12787"/>
    <cellStyle name="Normal 10 9 3 3" xfId="12786"/>
    <cellStyle name="Normal 10 9 4" xfId="4326"/>
    <cellStyle name="Normal 10 9 4 2" xfId="10508"/>
    <cellStyle name="Normal 10 9 4 2 2" xfId="12789"/>
    <cellStyle name="Normal 10 9 4 3" xfId="12788"/>
    <cellStyle name="Normal 10 9 5" xfId="5333"/>
    <cellStyle name="Normal 10 9 5 2" xfId="11514"/>
    <cellStyle name="Normal 10 9 5 2 2" xfId="12791"/>
    <cellStyle name="Normal 10 9 5 3" xfId="12790"/>
    <cellStyle name="Normal 10 9 6" xfId="6832"/>
    <cellStyle name="Normal 10 9 6 2" xfId="12792"/>
    <cellStyle name="Normal 10 9 7" xfId="12781"/>
    <cellStyle name="Normal 100" xfId="5979"/>
    <cellStyle name="Normal 100 2" xfId="12160"/>
    <cellStyle name="Normal 100 2 2" xfId="12794"/>
    <cellStyle name="Normal 100 3" xfId="12793"/>
    <cellStyle name="Normal 101" xfId="5981"/>
    <cellStyle name="Normal 101 2" xfId="12162"/>
    <cellStyle name="Normal 101 2 2" xfId="12796"/>
    <cellStyle name="Normal 101 3" xfId="12795"/>
    <cellStyle name="Normal 102" xfId="5983"/>
    <cellStyle name="Normal 102 2" xfId="12164"/>
    <cellStyle name="Normal 102 2 2" xfId="12798"/>
    <cellStyle name="Normal 102 3" xfId="12797"/>
    <cellStyle name="Normal 103" xfId="5985"/>
    <cellStyle name="Normal 103 2" xfId="12166"/>
    <cellStyle name="Normal 103 2 2" xfId="12800"/>
    <cellStyle name="Normal 103 3" xfId="12799"/>
    <cellStyle name="Normal 104" xfId="5987"/>
    <cellStyle name="Normal 104 2" xfId="12168"/>
    <cellStyle name="Normal 104 2 2" xfId="12802"/>
    <cellStyle name="Normal 104 3" xfId="12801"/>
    <cellStyle name="Normal 105" xfId="5989"/>
    <cellStyle name="Normal 105 2" xfId="12170"/>
    <cellStyle name="Normal 105 2 2" xfId="12804"/>
    <cellStyle name="Normal 105 3" xfId="12803"/>
    <cellStyle name="Normal 106" xfId="5991"/>
    <cellStyle name="Normal 106 2" xfId="12172"/>
    <cellStyle name="Normal 106 2 2" xfId="12806"/>
    <cellStyle name="Normal 106 3" xfId="12805"/>
    <cellStyle name="Normal 107" xfId="5993"/>
    <cellStyle name="Normal 107 2" xfId="12174"/>
    <cellStyle name="Normal 107 2 2" xfId="12808"/>
    <cellStyle name="Normal 107 3" xfId="12807"/>
    <cellStyle name="Normal 108" xfId="5995"/>
    <cellStyle name="Normal 108 2" xfId="12176"/>
    <cellStyle name="Normal 108 2 2" xfId="12810"/>
    <cellStyle name="Normal 108 3" xfId="12809"/>
    <cellStyle name="Normal 109" xfId="5997"/>
    <cellStyle name="Normal 109 2" xfId="12178"/>
    <cellStyle name="Normal 109 2 2" xfId="12812"/>
    <cellStyle name="Normal 109 3" xfId="12811"/>
    <cellStyle name="Normal 11" xfId="45"/>
    <cellStyle name="Normal 11 10" xfId="721"/>
    <cellStyle name="Normal 11 10 2" xfId="1528"/>
    <cellStyle name="Normal 11 10 2 2" xfId="3400"/>
    <cellStyle name="Normal 11 10 2 2 2" xfId="9582"/>
    <cellStyle name="Normal 11 10 2 2 2 2" xfId="12817"/>
    <cellStyle name="Normal 11 10 2 2 3" xfId="12816"/>
    <cellStyle name="Normal 11 10 2 3" xfId="7710"/>
    <cellStyle name="Normal 11 10 2 3 2" xfId="12818"/>
    <cellStyle name="Normal 11 10 2 4" xfId="12815"/>
    <cellStyle name="Normal 11 10 3" xfId="2594"/>
    <cellStyle name="Normal 11 10 3 2" xfId="8776"/>
    <cellStyle name="Normal 11 10 3 2 2" xfId="12820"/>
    <cellStyle name="Normal 11 10 3 3" xfId="12819"/>
    <cellStyle name="Normal 11 10 4" xfId="4406"/>
    <cellStyle name="Normal 11 10 4 2" xfId="10588"/>
    <cellStyle name="Normal 11 10 4 2 2" xfId="12822"/>
    <cellStyle name="Normal 11 10 4 3" xfId="12821"/>
    <cellStyle name="Normal 11 10 5" xfId="5413"/>
    <cellStyle name="Normal 11 10 5 2" xfId="11594"/>
    <cellStyle name="Normal 11 10 5 2 2" xfId="12824"/>
    <cellStyle name="Normal 11 10 5 3" xfId="12823"/>
    <cellStyle name="Normal 11 10 6" xfId="6904"/>
    <cellStyle name="Normal 11 10 6 2" xfId="12825"/>
    <cellStyle name="Normal 11 10 7" xfId="12814"/>
    <cellStyle name="Normal 11 11" xfId="800"/>
    <cellStyle name="Normal 11 11 2" xfId="1650"/>
    <cellStyle name="Normal 11 11 2 2" xfId="3522"/>
    <cellStyle name="Normal 11 11 2 2 2" xfId="9704"/>
    <cellStyle name="Normal 11 11 2 2 2 2" xfId="12829"/>
    <cellStyle name="Normal 11 11 2 2 3" xfId="12828"/>
    <cellStyle name="Normal 11 11 2 3" xfId="7832"/>
    <cellStyle name="Normal 11 11 2 3 2" xfId="12830"/>
    <cellStyle name="Normal 11 11 2 4" xfId="12827"/>
    <cellStyle name="Normal 11 11 3" xfId="2672"/>
    <cellStyle name="Normal 11 11 3 2" xfId="8854"/>
    <cellStyle name="Normal 11 11 3 2 2" xfId="12832"/>
    <cellStyle name="Normal 11 11 3 3" xfId="12831"/>
    <cellStyle name="Normal 11 11 4" xfId="4528"/>
    <cellStyle name="Normal 11 11 4 2" xfId="10710"/>
    <cellStyle name="Normal 11 11 4 2 2" xfId="12834"/>
    <cellStyle name="Normal 11 11 4 3" xfId="12833"/>
    <cellStyle name="Normal 11 11 5" xfId="5535"/>
    <cellStyle name="Normal 11 11 5 2" xfId="11716"/>
    <cellStyle name="Normal 11 11 5 2 2" xfId="12836"/>
    <cellStyle name="Normal 11 11 5 3" xfId="12835"/>
    <cellStyle name="Normal 11 11 6" xfId="6982"/>
    <cellStyle name="Normal 11 11 6 2" xfId="12837"/>
    <cellStyle name="Normal 11 11 7" xfId="12826"/>
    <cellStyle name="Normal 11 12" xfId="1006"/>
    <cellStyle name="Normal 11 12 2" xfId="2878"/>
    <cellStyle name="Normal 11 12 2 2" xfId="9060"/>
    <cellStyle name="Normal 11 12 2 2 2" xfId="12840"/>
    <cellStyle name="Normal 11 12 2 3" xfId="12839"/>
    <cellStyle name="Normal 11 12 3" xfId="4662"/>
    <cellStyle name="Normal 11 12 3 2" xfId="10844"/>
    <cellStyle name="Normal 11 12 3 2 2" xfId="12842"/>
    <cellStyle name="Normal 11 12 3 3" xfId="12841"/>
    <cellStyle name="Normal 11 12 4" xfId="5669"/>
    <cellStyle name="Normal 11 12 4 2" xfId="11850"/>
    <cellStyle name="Normal 11 12 4 2 2" xfId="12844"/>
    <cellStyle name="Normal 11 12 4 3" xfId="12843"/>
    <cellStyle name="Normal 11 12 5" xfId="7188"/>
    <cellStyle name="Normal 11 12 5 2" xfId="12845"/>
    <cellStyle name="Normal 11 12 6" xfId="12838"/>
    <cellStyle name="Normal 11 13" xfId="1784"/>
    <cellStyle name="Normal 11 13 2" xfId="3656"/>
    <cellStyle name="Normal 11 13 2 2" xfId="9838"/>
    <cellStyle name="Normal 11 13 2 2 2" xfId="12848"/>
    <cellStyle name="Normal 11 13 2 3" xfId="12847"/>
    <cellStyle name="Normal 11 13 3" xfId="7966"/>
    <cellStyle name="Normal 11 13 3 2" xfId="12849"/>
    <cellStyle name="Normal 11 13 4" xfId="12846"/>
    <cellStyle name="Normal 11 14" xfId="1926"/>
    <cellStyle name="Normal 11 14 2" xfId="8108"/>
    <cellStyle name="Normal 11 14 2 2" xfId="12851"/>
    <cellStyle name="Normal 11 14 3" xfId="12850"/>
    <cellStyle name="Normal 11 15" xfId="3884"/>
    <cellStyle name="Normal 11 15 2" xfId="10066"/>
    <cellStyle name="Normal 11 15 2 2" xfId="12853"/>
    <cellStyle name="Normal 11 15 3" xfId="12852"/>
    <cellStyle name="Normal 11 16" xfId="4891"/>
    <cellStyle name="Normal 11 16 2" xfId="11072"/>
    <cellStyle name="Normal 11 16 2 2" xfId="12855"/>
    <cellStyle name="Normal 11 16 3" xfId="12854"/>
    <cellStyle name="Normal 11 17" xfId="5776"/>
    <cellStyle name="Normal 11 17 2" xfId="11957"/>
    <cellStyle name="Normal 11 17 2 2" xfId="12857"/>
    <cellStyle name="Normal 11 17 3" xfId="12856"/>
    <cellStyle name="Normal 11 18" xfId="6236"/>
    <cellStyle name="Normal 11 18 2" xfId="12858"/>
    <cellStyle name="Normal 11 19" xfId="12813"/>
    <cellStyle name="Normal 11 2" xfId="276"/>
    <cellStyle name="Normal 11 2 2" xfId="1048"/>
    <cellStyle name="Normal 11 2 2 2" xfId="2920"/>
    <cellStyle name="Normal 11 2 2 2 2" xfId="9102"/>
    <cellStyle name="Normal 11 2 2 2 2 2" xfId="12862"/>
    <cellStyle name="Normal 11 2 2 2 3" xfId="12861"/>
    <cellStyle name="Normal 11 2 2 3" xfId="7230"/>
    <cellStyle name="Normal 11 2 2 3 2" xfId="12863"/>
    <cellStyle name="Normal 11 2 2 4" xfId="12860"/>
    <cellStyle name="Normal 11 2 3" xfId="2150"/>
    <cellStyle name="Normal 11 2 3 2" xfId="8332"/>
    <cellStyle name="Normal 11 2 3 2 2" xfId="12865"/>
    <cellStyle name="Normal 11 2 3 3" xfId="12864"/>
    <cellStyle name="Normal 11 2 4" xfId="3926"/>
    <cellStyle name="Normal 11 2 4 2" xfId="10108"/>
    <cellStyle name="Normal 11 2 4 2 2" xfId="12867"/>
    <cellStyle name="Normal 11 2 4 3" xfId="12866"/>
    <cellStyle name="Normal 11 2 5" xfId="4933"/>
    <cellStyle name="Normal 11 2 5 2" xfId="11114"/>
    <cellStyle name="Normal 11 2 5 2 2" xfId="12869"/>
    <cellStyle name="Normal 11 2 5 3" xfId="12868"/>
    <cellStyle name="Normal 11 2 6" xfId="6460"/>
    <cellStyle name="Normal 11 2 6 2" xfId="12870"/>
    <cellStyle name="Normal 11 2 7" xfId="12859"/>
    <cellStyle name="Normal 11 3" xfId="318"/>
    <cellStyle name="Normal 11 3 2" xfId="1094"/>
    <cellStyle name="Normal 11 3 2 2" xfId="2966"/>
    <cellStyle name="Normal 11 3 2 2 2" xfId="9148"/>
    <cellStyle name="Normal 11 3 2 2 2 2" xfId="12874"/>
    <cellStyle name="Normal 11 3 2 2 3" xfId="12873"/>
    <cellStyle name="Normal 11 3 2 3" xfId="7276"/>
    <cellStyle name="Normal 11 3 2 3 2" xfId="12875"/>
    <cellStyle name="Normal 11 3 2 4" xfId="12872"/>
    <cellStyle name="Normal 11 3 3" xfId="2192"/>
    <cellStyle name="Normal 11 3 3 2" xfId="8374"/>
    <cellStyle name="Normal 11 3 3 2 2" xfId="12877"/>
    <cellStyle name="Normal 11 3 3 3" xfId="12876"/>
    <cellStyle name="Normal 11 3 4" xfId="3972"/>
    <cellStyle name="Normal 11 3 4 2" xfId="10154"/>
    <cellStyle name="Normal 11 3 4 2 2" xfId="12879"/>
    <cellStyle name="Normal 11 3 4 3" xfId="12878"/>
    <cellStyle name="Normal 11 3 5" xfId="4979"/>
    <cellStyle name="Normal 11 3 5 2" xfId="11160"/>
    <cellStyle name="Normal 11 3 5 2 2" xfId="12881"/>
    <cellStyle name="Normal 11 3 5 3" xfId="12880"/>
    <cellStyle name="Normal 11 3 6" xfId="6502"/>
    <cellStyle name="Normal 11 3 6 2" xfId="12882"/>
    <cellStyle name="Normal 11 3 7" xfId="12871"/>
    <cellStyle name="Normal 11 4" xfId="365"/>
    <cellStyle name="Normal 11 4 2" xfId="1148"/>
    <cellStyle name="Normal 11 4 2 2" xfId="3020"/>
    <cellStyle name="Normal 11 4 2 2 2" xfId="9202"/>
    <cellStyle name="Normal 11 4 2 2 2 2" xfId="12886"/>
    <cellStyle name="Normal 11 4 2 2 3" xfId="12885"/>
    <cellStyle name="Normal 11 4 2 3" xfId="7330"/>
    <cellStyle name="Normal 11 4 2 3 2" xfId="12887"/>
    <cellStyle name="Normal 11 4 2 4" xfId="12884"/>
    <cellStyle name="Normal 11 4 3" xfId="2238"/>
    <cellStyle name="Normal 11 4 3 2" xfId="8420"/>
    <cellStyle name="Normal 11 4 3 2 2" xfId="12889"/>
    <cellStyle name="Normal 11 4 3 3" xfId="12888"/>
    <cellStyle name="Normal 11 4 4" xfId="4026"/>
    <cellStyle name="Normal 11 4 4 2" xfId="10208"/>
    <cellStyle name="Normal 11 4 4 2 2" xfId="12891"/>
    <cellStyle name="Normal 11 4 4 3" xfId="12890"/>
    <cellStyle name="Normal 11 4 5" xfId="5033"/>
    <cellStyle name="Normal 11 4 5 2" xfId="11214"/>
    <cellStyle name="Normal 11 4 5 2 2" xfId="12893"/>
    <cellStyle name="Normal 11 4 5 3" xfId="12892"/>
    <cellStyle name="Normal 11 4 6" xfId="6548"/>
    <cellStyle name="Normal 11 4 6 2" xfId="12894"/>
    <cellStyle name="Normal 11 4 7" xfId="12883"/>
    <cellStyle name="Normal 11 5" xfId="419"/>
    <cellStyle name="Normal 11 5 2" xfId="1204"/>
    <cellStyle name="Normal 11 5 2 2" xfId="3076"/>
    <cellStyle name="Normal 11 5 2 2 2" xfId="9258"/>
    <cellStyle name="Normal 11 5 2 2 2 2" xfId="12898"/>
    <cellStyle name="Normal 11 5 2 2 3" xfId="12897"/>
    <cellStyle name="Normal 11 5 2 3" xfId="7386"/>
    <cellStyle name="Normal 11 5 2 3 2" xfId="12899"/>
    <cellStyle name="Normal 11 5 2 4" xfId="12896"/>
    <cellStyle name="Normal 11 5 3" xfId="2292"/>
    <cellStyle name="Normal 11 5 3 2" xfId="8474"/>
    <cellStyle name="Normal 11 5 3 2 2" xfId="12901"/>
    <cellStyle name="Normal 11 5 3 3" xfId="12900"/>
    <cellStyle name="Normal 11 5 4" xfId="4082"/>
    <cellStyle name="Normal 11 5 4 2" xfId="10264"/>
    <cellStyle name="Normal 11 5 4 2 2" xfId="12903"/>
    <cellStyle name="Normal 11 5 4 3" xfId="12902"/>
    <cellStyle name="Normal 11 5 5" xfId="5089"/>
    <cellStyle name="Normal 11 5 5 2" xfId="11270"/>
    <cellStyle name="Normal 11 5 5 2 2" xfId="12905"/>
    <cellStyle name="Normal 11 5 5 3" xfId="12904"/>
    <cellStyle name="Normal 11 5 6" xfId="6602"/>
    <cellStyle name="Normal 11 5 6 2" xfId="12906"/>
    <cellStyle name="Normal 11 5 7" xfId="12895"/>
    <cellStyle name="Normal 11 6" xfId="475"/>
    <cellStyle name="Normal 11 6 2" xfId="1262"/>
    <cellStyle name="Normal 11 6 2 2" xfId="3134"/>
    <cellStyle name="Normal 11 6 2 2 2" xfId="9316"/>
    <cellStyle name="Normal 11 6 2 2 2 2" xfId="12910"/>
    <cellStyle name="Normal 11 6 2 2 3" xfId="12909"/>
    <cellStyle name="Normal 11 6 2 3" xfId="7444"/>
    <cellStyle name="Normal 11 6 2 3 2" xfId="12911"/>
    <cellStyle name="Normal 11 6 2 4" xfId="12908"/>
    <cellStyle name="Normal 11 6 3" xfId="2348"/>
    <cellStyle name="Normal 11 6 3 2" xfId="8530"/>
    <cellStyle name="Normal 11 6 3 2 2" xfId="12913"/>
    <cellStyle name="Normal 11 6 3 3" xfId="12912"/>
    <cellStyle name="Normal 11 6 4" xfId="4140"/>
    <cellStyle name="Normal 11 6 4 2" xfId="10322"/>
    <cellStyle name="Normal 11 6 4 2 2" xfId="12915"/>
    <cellStyle name="Normal 11 6 4 3" xfId="12914"/>
    <cellStyle name="Normal 11 6 5" xfId="5147"/>
    <cellStyle name="Normal 11 6 5 2" xfId="11328"/>
    <cellStyle name="Normal 11 6 5 2 2" xfId="12917"/>
    <cellStyle name="Normal 11 6 5 3" xfId="12916"/>
    <cellStyle name="Normal 11 6 6" xfId="6658"/>
    <cellStyle name="Normal 11 6 6 2" xfId="12918"/>
    <cellStyle name="Normal 11 6 7" xfId="12907"/>
    <cellStyle name="Normal 11 7" xfId="533"/>
    <cellStyle name="Normal 11 7 2" xfId="1320"/>
    <cellStyle name="Normal 11 7 2 2" xfId="3192"/>
    <cellStyle name="Normal 11 7 2 2 2" xfId="9374"/>
    <cellStyle name="Normal 11 7 2 2 2 2" xfId="12922"/>
    <cellStyle name="Normal 11 7 2 2 3" xfId="12921"/>
    <cellStyle name="Normal 11 7 2 3" xfId="7502"/>
    <cellStyle name="Normal 11 7 2 3 2" xfId="12923"/>
    <cellStyle name="Normal 11 7 2 4" xfId="12920"/>
    <cellStyle name="Normal 11 7 3" xfId="2406"/>
    <cellStyle name="Normal 11 7 3 2" xfId="8588"/>
    <cellStyle name="Normal 11 7 3 2 2" xfId="12925"/>
    <cellStyle name="Normal 11 7 3 3" xfId="12924"/>
    <cellStyle name="Normal 11 7 4" xfId="4198"/>
    <cellStyle name="Normal 11 7 4 2" xfId="10380"/>
    <cellStyle name="Normal 11 7 4 2 2" xfId="12927"/>
    <cellStyle name="Normal 11 7 4 3" xfId="12926"/>
    <cellStyle name="Normal 11 7 5" xfId="5205"/>
    <cellStyle name="Normal 11 7 5 2" xfId="11386"/>
    <cellStyle name="Normal 11 7 5 2 2" xfId="12929"/>
    <cellStyle name="Normal 11 7 5 3" xfId="12928"/>
    <cellStyle name="Normal 11 7 6" xfId="6716"/>
    <cellStyle name="Normal 11 7 6 2" xfId="12930"/>
    <cellStyle name="Normal 11 7 7" xfId="12919"/>
    <cellStyle name="Normal 11 8" xfId="591"/>
    <cellStyle name="Normal 11 8 2" xfId="1380"/>
    <cellStyle name="Normal 11 8 2 2" xfId="3252"/>
    <cellStyle name="Normal 11 8 2 2 2" xfId="9434"/>
    <cellStyle name="Normal 11 8 2 2 2 2" xfId="12934"/>
    <cellStyle name="Normal 11 8 2 2 3" xfId="12933"/>
    <cellStyle name="Normal 11 8 2 3" xfId="7562"/>
    <cellStyle name="Normal 11 8 2 3 2" xfId="12935"/>
    <cellStyle name="Normal 11 8 2 4" xfId="12932"/>
    <cellStyle name="Normal 11 8 3" xfId="2464"/>
    <cellStyle name="Normal 11 8 3 2" xfId="8646"/>
    <cellStyle name="Normal 11 8 3 2 2" xfId="12937"/>
    <cellStyle name="Normal 11 8 3 3" xfId="12936"/>
    <cellStyle name="Normal 11 8 4" xfId="4258"/>
    <cellStyle name="Normal 11 8 4 2" xfId="10440"/>
    <cellStyle name="Normal 11 8 4 2 2" xfId="12939"/>
    <cellStyle name="Normal 11 8 4 3" xfId="12938"/>
    <cellStyle name="Normal 11 8 5" xfId="5265"/>
    <cellStyle name="Normal 11 8 5 2" xfId="11446"/>
    <cellStyle name="Normal 11 8 5 2 2" xfId="12941"/>
    <cellStyle name="Normal 11 8 5 3" xfId="12940"/>
    <cellStyle name="Normal 11 8 6" xfId="6774"/>
    <cellStyle name="Normal 11 8 6 2" xfId="12942"/>
    <cellStyle name="Normal 11 8 7" xfId="12931"/>
    <cellStyle name="Normal 11 9" xfId="651"/>
    <cellStyle name="Normal 11 9 2" xfId="1450"/>
    <cellStyle name="Normal 11 9 2 2" xfId="3322"/>
    <cellStyle name="Normal 11 9 2 2 2" xfId="9504"/>
    <cellStyle name="Normal 11 9 2 2 2 2" xfId="12946"/>
    <cellStyle name="Normal 11 9 2 2 3" xfId="12945"/>
    <cellStyle name="Normal 11 9 2 3" xfId="7632"/>
    <cellStyle name="Normal 11 9 2 3 2" xfId="12947"/>
    <cellStyle name="Normal 11 9 2 4" xfId="12944"/>
    <cellStyle name="Normal 11 9 3" xfId="2524"/>
    <cellStyle name="Normal 11 9 3 2" xfId="8706"/>
    <cellStyle name="Normal 11 9 3 2 2" xfId="12949"/>
    <cellStyle name="Normal 11 9 3 3" xfId="12948"/>
    <cellStyle name="Normal 11 9 4" xfId="4328"/>
    <cellStyle name="Normal 11 9 4 2" xfId="10510"/>
    <cellStyle name="Normal 11 9 4 2 2" xfId="12951"/>
    <cellStyle name="Normal 11 9 4 3" xfId="12950"/>
    <cellStyle name="Normal 11 9 5" xfId="5335"/>
    <cellStyle name="Normal 11 9 5 2" xfId="11516"/>
    <cellStyle name="Normal 11 9 5 2 2" xfId="12953"/>
    <cellStyle name="Normal 11 9 5 3" xfId="12952"/>
    <cellStyle name="Normal 11 9 6" xfId="6834"/>
    <cellStyle name="Normal 11 9 6 2" xfId="12954"/>
    <cellStyle name="Normal 11 9 7" xfId="12943"/>
    <cellStyle name="Normal 110" xfId="5999"/>
    <cellStyle name="Normal 110 2" xfId="12180"/>
    <cellStyle name="Normal 110 2 2" xfId="12956"/>
    <cellStyle name="Normal 110 3" xfId="12955"/>
    <cellStyle name="Normal 111" xfId="6001"/>
    <cellStyle name="Normal 111 2" xfId="12182"/>
    <cellStyle name="Normal 111 2 2" xfId="12958"/>
    <cellStyle name="Normal 111 3" xfId="12957"/>
    <cellStyle name="Normal 112" xfId="6003"/>
    <cellStyle name="Normal 112 2" xfId="12184"/>
    <cellStyle name="Normal 112 2 2" xfId="12960"/>
    <cellStyle name="Normal 112 3" xfId="12959"/>
    <cellStyle name="Normal 113" xfId="6005"/>
    <cellStyle name="Normal 113 2" xfId="12186"/>
    <cellStyle name="Normal 113 2 2" xfId="12962"/>
    <cellStyle name="Normal 113 3" xfId="12961"/>
    <cellStyle name="Normal 114" xfId="6007"/>
    <cellStyle name="Normal 114 2" xfId="12188"/>
    <cellStyle name="Normal 114 2 2" xfId="12964"/>
    <cellStyle name="Normal 114 3" xfId="12963"/>
    <cellStyle name="Normal 115" xfId="6009"/>
    <cellStyle name="Normal 115 2" xfId="12190"/>
    <cellStyle name="Normal 115 2 2" xfId="12966"/>
    <cellStyle name="Normal 115 3" xfId="12965"/>
    <cellStyle name="Normal 116" xfId="6011"/>
    <cellStyle name="Normal 116 2" xfId="12192"/>
    <cellStyle name="Normal 116 2 2" xfId="12968"/>
    <cellStyle name="Normal 116 3" xfId="12967"/>
    <cellStyle name="Normal 117" xfId="6013"/>
    <cellStyle name="Normal 117 2" xfId="12194"/>
    <cellStyle name="Normal 117 2 2" xfId="12970"/>
    <cellStyle name="Normal 117 3" xfId="12969"/>
    <cellStyle name="Normal 118" xfId="6015"/>
    <cellStyle name="Normal 118 2" xfId="12196"/>
    <cellStyle name="Normal 118 2 2" xfId="12972"/>
    <cellStyle name="Normal 118 3" xfId="12971"/>
    <cellStyle name="Normal 119" xfId="6017"/>
    <cellStyle name="Normal 119 2" xfId="12198"/>
    <cellStyle name="Normal 119 2 2" xfId="12974"/>
    <cellStyle name="Normal 119 3" xfId="12973"/>
    <cellStyle name="Normal 12" xfId="47"/>
    <cellStyle name="Normal 120" xfId="6019"/>
    <cellStyle name="Normal 120 2" xfId="12200"/>
    <cellStyle name="Normal 120 2 2" xfId="12976"/>
    <cellStyle name="Normal 120 3" xfId="12975"/>
    <cellStyle name="Normal 121" xfId="6021"/>
    <cellStyle name="Normal 121 2" xfId="12202"/>
    <cellStyle name="Normal 121 2 2" xfId="12978"/>
    <cellStyle name="Normal 121 3" xfId="12977"/>
    <cellStyle name="Normal 122" xfId="6023"/>
    <cellStyle name="Normal 122 2" xfId="12204"/>
    <cellStyle name="Normal 122 2 2" xfId="12980"/>
    <cellStyle name="Normal 122 3" xfId="12979"/>
    <cellStyle name="Normal 123" xfId="6025"/>
    <cellStyle name="Normal 123 2" xfId="12206"/>
    <cellStyle name="Normal 123 2 2" xfId="12982"/>
    <cellStyle name="Normal 123 3" xfId="12981"/>
    <cellStyle name="Normal 124" xfId="6027"/>
    <cellStyle name="Normal 124 2" xfId="12208"/>
    <cellStyle name="Normal 124 2 2" xfId="12984"/>
    <cellStyle name="Normal 124 3" xfId="12983"/>
    <cellStyle name="Normal 125" xfId="6029"/>
    <cellStyle name="Normal 125 2" xfId="12210"/>
    <cellStyle name="Normal 125 2 2" xfId="12986"/>
    <cellStyle name="Normal 125 3" xfId="12985"/>
    <cellStyle name="Normal 126" xfId="6031"/>
    <cellStyle name="Normal 126 2" xfId="12212"/>
    <cellStyle name="Normal 126 2 2" xfId="12988"/>
    <cellStyle name="Normal 126 3" xfId="12987"/>
    <cellStyle name="Normal 127" xfId="6033"/>
    <cellStyle name="Normal 127 2" xfId="12214"/>
    <cellStyle name="Normal 127 2 2" xfId="12990"/>
    <cellStyle name="Normal 127 3" xfId="12989"/>
    <cellStyle name="Normal 128" xfId="6035"/>
    <cellStyle name="Normal 128 2" xfId="12216"/>
    <cellStyle name="Normal 128 2 2" xfId="12992"/>
    <cellStyle name="Normal 128 3" xfId="12991"/>
    <cellStyle name="Normal 129" xfId="6037"/>
    <cellStyle name="Normal 129 2" xfId="12218"/>
    <cellStyle name="Normal 129 2 2" xfId="12994"/>
    <cellStyle name="Normal 129 3" xfId="12993"/>
    <cellStyle name="Normal 13" xfId="48"/>
    <cellStyle name="Normal 13 10" xfId="802"/>
    <cellStyle name="Normal 13 10 2" xfId="1652"/>
    <cellStyle name="Normal 13 10 2 2" xfId="3524"/>
    <cellStyle name="Normal 13 10 2 2 2" xfId="9706"/>
    <cellStyle name="Normal 13 10 2 2 2 2" xfId="12999"/>
    <cellStyle name="Normal 13 10 2 2 3" xfId="12998"/>
    <cellStyle name="Normal 13 10 2 3" xfId="7834"/>
    <cellStyle name="Normal 13 10 2 3 2" xfId="13000"/>
    <cellStyle name="Normal 13 10 2 4" xfId="12997"/>
    <cellStyle name="Normal 13 10 3" xfId="2674"/>
    <cellStyle name="Normal 13 10 3 2" xfId="8856"/>
    <cellStyle name="Normal 13 10 3 2 2" xfId="13002"/>
    <cellStyle name="Normal 13 10 3 3" xfId="13001"/>
    <cellStyle name="Normal 13 10 4" xfId="4530"/>
    <cellStyle name="Normal 13 10 4 2" xfId="10712"/>
    <cellStyle name="Normal 13 10 4 2 2" xfId="13004"/>
    <cellStyle name="Normal 13 10 4 3" xfId="13003"/>
    <cellStyle name="Normal 13 10 5" xfId="5537"/>
    <cellStyle name="Normal 13 10 5 2" xfId="11718"/>
    <cellStyle name="Normal 13 10 5 2 2" xfId="13006"/>
    <cellStyle name="Normal 13 10 5 3" xfId="13005"/>
    <cellStyle name="Normal 13 10 6" xfId="6984"/>
    <cellStyle name="Normal 13 10 6 2" xfId="13007"/>
    <cellStyle name="Normal 13 10 7" xfId="12996"/>
    <cellStyle name="Normal 13 11" xfId="1050"/>
    <cellStyle name="Normal 13 11 2" xfId="2922"/>
    <cellStyle name="Normal 13 11 2 2" xfId="9104"/>
    <cellStyle name="Normal 13 11 2 2 2" xfId="13010"/>
    <cellStyle name="Normal 13 11 2 3" xfId="13009"/>
    <cellStyle name="Normal 13 11 3" xfId="4664"/>
    <cellStyle name="Normal 13 11 3 2" xfId="10846"/>
    <cellStyle name="Normal 13 11 3 2 2" xfId="13012"/>
    <cellStyle name="Normal 13 11 3 3" xfId="13011"/>
    <cellStyle name="Normal 13 11 4" xfId="5671"/>
    <cellStyle name="Normal 13 11 4 2" xfId="11852"/>
    <cellStyle name="Normal 13 11 4 2 2" xfId="13014"/>
    <cellStyle name="Normal 13 11 4 3" xfId="13013"/>
    <cellStyle name="Normal 13 11 5" xfId="7232"/>
    <cellStyle name="Normal 13 11 5 2" xfId="13015"/>
    <cellStyle name="Normal 13 11 6" xfId="13008"/>
    <cellStyle name="Normal 13 12" xfId="1786"/>
    <cellStyle name="Normal 13 12 2" xfId="3658"/>
    <cellStyle name="Normal 13 12 2 2" xfId="9840"/>
    <cellStyle name="Normal 13 12 2 2 2" xfId="13018"/>
    <cellStyle name="Normal 13 12 2 3" xfId="13017"/>
    <cellStyle name="Normal 13 12 3" xfId="7968"/>
    <cellStyle name="Normal 13 12 3 2" xfId="13019"/>
    <cellStyle name="Normal 13 12 4" xfId="13016"/>
    <cellStyle name="Normal 13 13" xfId="1928"/>
    <cellStyle name="Normal 13 13 2" xfId="8110"/>
    <cellStyle name="Normal 13 13 2 2" xfId="13021"/>
    <cellStyle name="Normal 13 13 3" xfId="13020"/>
    <cellStyle name="Normal 13 14" xfId="3928"/>
    <cellStyle name="Normal 13 14 2" xfId="10110"/>
    <cellStyle name="Normal 13 14 2 2" xfId="13023"/>
    <cellStyle name="Normal 13 14 3" xfId="13022"/>
    <cellStyle name="Normal 13 15" xfId="4935"/>
    <cellStyle name="Normal 13 15 2" xfId="11116"/>
    <cellStyle name="Normal 13 15 2 2" xfId="13025"/>
    <cellStyle name="Normal 13 15 3" xfId="13024"/>
    <cellStyle name="Normal 13 16" xfId="5777"/>
    <cellStyle name="Normal 13 16 2" xfId="11958"/>
    <cellStyle name="Normal 13 16 2 2" xfId="13027"/>
    <cellStyle name="Normal 13 16 3" xfId="13026"/>
    <cellStyle name="Normal 13 17" xfId="6238"/>
    <cellStyle name="Normal 13 17 2" xfId="13028"/>
    <cellStyle name="Normal 13 18" xfId="12995"/>
    <cellStyle name="Normal 13 2" xfId="320"/>
    <cellStyle name="Normal 13 2 2" xfId="1096"/>
    <cellStyle name="Normal 13 2 2 2" xfId="2968"/>
    <cellStyle name="Normal 13 2 2 2 2" xfId="9150"/>
    <cellStyle name="Normal 13 2 2 2 2 2" xfId="13032"/>
    <cellStyle name="Normal 13 2 2 2 3" xfId="13031"/>
    <cellStyle name="Normal 13 2 2 3" xfId="7278"/>
    <cellStyle name="Normal 13 2 2 3 2" xfId="13033"/>
    <cellStyle name="Normal 13 2 2 4" xfId="13030"/>
    <cellStyle name="Normal 13 2 3" xfId="2194"/>
    <cellStyle name="Normal 13 2 3 2" xfId="8376"/>
    <cellStyle name="Normal 13 2 3 2 2" xfId="13035"/>
    <cellStyle name="Normal 13 2 3 3" xfId="13034"/>
    <cellStyle name="Normal 13 2 4" xfId="3974"/>
    <cellStyle name="Normal 13 2 4 2" xfId="10156"/>
    <cellStyle name="Normal 13 2 4 2 2" xfId="13037"/>
    <cellStyle name="Normal 13 2 4 3" xfId="13036"/>
    <cellStyle name="Normal 13 2 5" xfId="4981"/>
    <cellStyle name="Normal 13 2 5 2" xfId="11162"/>
    <cellStyle name="Normal 13 2 5 2 2" xfId="13039"/>
    <cellStyle name="Normal 13 2 5 3" xfId="13038"/>
    <cellStyle name="Normal 13 2 6" xfId="6504"/>
    <cellStyle name="Normal 13 2 6 2" xfId="13040"/>
    <cellStyle name="Normal 13 2 7" xfId="13029"/>
    <cellStyle name="Normal 13 3" xfId="367"/>
    <cellStyle name="Normal 13 3 2" xfId="1150"/>
    <cellStyle name="Normal 13 3 2 2" xfId="3022"/>
    <cellStyle name="Normal 13 3 2 2 2" xfId="9204"/>
    <cellStyle name="Normal 13 3 2 2 2 2" xfId="13044"/>
    <cellStyle name="Normal 13 3 2 2 3" xfId="13043"/>
    <cellStyle name="Normal 13 3 2 3" xfId="7332"/>
    <cellStyle name="Normal 13 3 2 3 2" xfId="13045"/>
    <cellStyle name="Normal 13 3 2 4" xfId="13042"/>
    <cellStyle name="Normal 13 3 3" xfId="2240"/>
    <cellStyle name="Normal 13 3 3 2" xfId="8422"/>
    <cellStyle name="Normal 13 3 3 2 2" xfId="13047"/>
    <cellStyle name="Normal 13 3 3 3" xfId="13046"/>
    <cellStyle name="Normal 13 3 4" xfId="4028"/>
    <cellStyle name="Normal 13 3 4 2" xfId="10210"/>
    <cellStyle name="Normal 13 3 4 2 2" xfId="13049"/>
    <cellStyle name="Normal 13 3 4 3" xfId="13048"/>
    <cellStyle name="Normal 13 3 5" xfId="5035"/>
    <cellStyle name="Normal 13 3 5 2" xfId="11216"/>
    <cellStyle name="Normal 13 3 5 2 2" xfId="13051"/>
    <cellStyle name="Normal 13 3 5 3" xfId="13050"/>
    <cellStyle name="Normal 13 3 6" xfId="6550"/>
    <cellStyle name="Normal 13 3 6 2" xfId="13052"/>
    <cellStyle name="Normal 13 3 7" xfId="13041"/>
    <cellStyle name="Normal 13 4" xfId="421"/>
    <cellStyle name="Normal 13 4 2" xfId="1206"/>
    <cellStyle name="Normal 13 4 2 2" xfId="3078"/>
    <cellStyle name="Normal 13 4 2 2 2" xfId="9260"/>
    <cellStyle name="Normal 13 4 2 2 2 2" xfId="13056"/>
    <cellStyle name="Normal 13 4 2 2 3" xfId="13055"/>
    <cellStyle name="Normal 13 4 2 3" xfId="7388"/>
    <cellStyle name="Normal 13 4 2 3 2" xfId="13057"/>
    <cellStyle name="Normal 13 4 2 4" xfId="13054"/>
    <cellStyle name="Normal 13 4 3" xfId="2294"/>
    <cellStyle name="Normal 13 4 3 2" xfId="8476"/>
    <cellStyle name="Normal 13 4 3 2 2" xfId="13059"/>
    <cellStyle name="Normal 13 4 3 3" xfId="13058"/>
    <cellStyle name="Normal 13 4 4" xfId="4084"/>
    <cellStyle name="Normal 13 4 4 2" xfId="10266"/>
    <cellStyle name="Normal 13 4 4 2 2" xfId="13061"/>
    <cellStyle name="Normal 13 4 4 3" xfId="13060"/>
    <cellStyle name="Normal 13 4 5" xfId="5091"/>
    <cellStyle name="Normal 13 4 5 2" xfId="11272"/>
    <cellStyle name="Normal 13 4 5 2 2" xfId="13063"/>
    <cellStyle name="Normal 13 4 5 3" xfId="13062"/>
    <cellStyle name="Normal 13 4 6" xfId="6604"/>
    <cellStyle name="Normal 13 4 6 2" xfId="13064"/>
    <cellStyle name="Normal 13 4 7" xfId="13053"/>
    <cellStyle name="Normal 13 5" xfId="477"/>
    <cellStyle name="Normal 13 5 2" xfId="1264"/>
    <cellStyle name="Normal 13 5 2 2" xfId="3136"/>
    <cellStyle name="Normal 13 5 2 2 2" xfId="9318"/>
    <cellStyle name="Normal 13 5 2 2 2 2" xfId="13068"/>
    <cellStyle name="Normal 13 5 2 2 3" xfId="13067"/>
    <cellStyle name="Normal 13 5 2 3" xfId="7446"/>
    <cellStyle name="Normal 13 5 2 3 2" xfId="13069"/>
    <cellStyle name="Normal 13 5 2 4" xfId="13066"/>
    <cellStyle name="Normal 13 5 3" xfId="2350"/>
    <cellStyle name="Normal 13 5 3 2" xfId="8532"/>
    <cellStyle name="Normal 13 5 3 2 2" xfId="13071"/>
    <cellStyle name="Normal 13 5 3 3" xfId="13070"/>
    <cellStyle name="Normal 13 5 4" xfId="4142"/>
    <cellStyle name="Normal 13 5 4 2" xfId="10324"/>
    <cellStyle name="Normal 13 5 4 2 2" xfId="13073"/>
    <cellStyle name="Normal 13 5 4 3" xfId="13072"/>
    <cellStyle name="Normal 13 5 5" xfId="5149"/>
    <cellStyle name="Normal 13 5 5 2" xfId="11330"/>
    <cellStyle name="Normal 13 5 5 2 2" xfId="13075"/>
    <cellStyle name="Normal 13 5 5 3" xfId="13074"/>
    <cellStyle name="Normal 13 5 6" xfId="6660"/>
    <cellStyle name="Normal 13 5 6 2" xfId="13076"/>
    <cellStyle name="Normal 13 5 7" xfId="13065"/>
    <cellStyle name="Normal 13 6" xfId="535"/>
    <cellStyle name="Normal 13 6 2" xfId="1322"/>
    <cellStyle name="Normal 13 6 2 2" xfId="3194"/>
    <cellStyle name="Normal 13 6 2 2 2" xfId="9376"/>
    <cellStyle name="Normal 13 6 2 2 2 2" xfId="13080"/>
    <cellStyle name="Normal 13 6 2 2 3" xfId="13079"/>
    <cellStyle name="Normal 13 6 2 3" xfId="7504"/>
    <cellStyle name="Normal 13 6 2 3 2" xfId="13081"/>
    <cellStyle name="Normal 13 6 2 4" xfId="13078"/>
    <cellStyle name="Normal 13 6 3" xfId="2408"/>
    <cellStyle name="Normal 13 6 3 2" xfId="8590"/>
    <cellStyle name="Normal 13 6 3 2 2" xfId="13083"/>
    <cellStyle name="Normal 13 6 3 3" xfId="13082"/>
    <cellStyle name="Normal 13 6 4" xfId="4200"/>
    <cellStyle name="Normal 13 6 4 2" xfId="10382"/>
    <cellStyle name="Normal 13 6 4 2 2" xfId="13085"/>
    <cellStyle name="Normal 13 6 4 3" xfId="13084"/>
    <cellStyle name="Normal 13 6 5" xfId="5207"/>
    <cellStyle name="Normal 13 6 5 2" xfId="11388"/>
    <cellStyle name="Normal 13 6 5 2 2" xfId="13087"/>
    <cellStyle name="Normal 13 6 5 3" xfId="13086"/>
    <cellStyle name="Normal 13 6 6" xfId="6718"/>
    <cellStyle name="Normal 13 6 6 2" xfId="13088"/>
    <cellStyle name="Normal 13 6 7" xfId="13077"/>
    <cellStyle name="Normal 13 7" xfId="593"/>
    <cellStyle name="Normal 13 7 2" xfId="1382"/>
    <cellStyle name="Normal 13 7 2 2" xfId="3254"/>
    <cellStyle name="Normal 13 7 2 2 2" xfId="9436"/>
    <cellStyle name="Normal 13 7 2 2 2 2" xfId="13092"/>
    <cellStyle name="Normal 13 7 2 2 3" xfId="13091"/>
    <cellStyle name="Normal 13 7 2 3" xfId="7564"/>
    <cellStyle name="Normal 13 7 2 3 2" xfId="13093"/>
    <cellStyle name="Normal 13 7 2 4" xfId="13090"/>
    <cellStyle name="Normal 13 7 3" xfId="2466"/>
    <cellStyle name="Normal 13 7 3 2" xfId="8648"/>
    <cellStyle name="Normal 13 7 3 2 2" xfId="13095"/>
    <cellStyle name="Normal 13 7 3 3" xfId="13094"/>
    <cellStyle name="Normal 13 7 4" xfId="4260"/>
    <cellStyle name="Normal 13 7 4 2" xfId="10442"/>
    <cellStyle name="Normal 13 7 4 2 2" xfId="13097"/>
    <cellStyle name="Normal 13 7 4 3" xfId="13096"/>
    <cellStyle name="Normal 13 7 5" xfId="5267"/>
    <cellStyle name="Normal 13 7 5 2" xfId="11448"/>
    <cellStyle name="Normal 13 7 5 2 2" xfId="13099"/>
    <cellStyle name="Normal 13 7 5 3" xfId="13098"/>
    <cellStyle name="Normal 13 7 6" xfId="6776"/>
    <cellStyle name="Normal 13 7 6 2" xfId="13100"/>
    <cellStyle name="Normal 13 7 7" xfId="13089"/>
    <cellStyle name="Normal 13 8" xfId="653"/>
    <cellStyle name="Normal 13 8 2" xfId="1452"/>
    <cellStyle name="Normal 13 8 2 2" xfId="3324"/>
    <cellStyle name="Normal 13 8 2 2 2" xfId="9506"/>
    <cellStyle name="Normal 13 8 2 2 2 2" xfId="13104"/>
    <cellStyle name="Normal 13 8 2 2 3" xfId="13103"/>
    <cellStyle name="Normal 13 8 2 3" xfId="7634"/>
    <cellStyle name="Normal 13 8 2 3 2" xfId="13105"/>
    <cellStyle name="Normal 13 8 2 4" xfId="13102"/>
    <cellStyle name="Normal 13 8 3" xfId="2526"/>
    <cellStyle name="Normal 13 8 3 2" xfId="8708"/>
    <cellStyle name="Normal 13 8 3 2 2" xfId="13107"/>
    <cellStyle name="Normal 13 8 3 3" xfId="13106"/>
    <cellStyle name="Normal 13 8 4" xfId="4330"/>
    <cellStyle name="Normal 13 8 4 2" xfId="10512"/>
    <cellStyle name="Normal 13 8 4 2 2" xfId="13109"/>
    <cellStyle name="Normal 13 8 4 3" xfId="13108"/>
    <cellStyle name="Normal 13 8 5" xfId="5337"/>
    <cellStyle name="Normal 13 8 5 2" xfId="11518"/>
    <cellStyle name="Normal 13 8 5 2 2" xfId="13111"/>
    <cellStyle name="Normal 13 8 5 3" xfId="13110"/>
    <cellStyle name="Normal 13 8 6" xfId="6836"/>
    <cellStyle name="Normal 13 8 6 2" xfId="13112"/>
    <cellStyle name="Normal 13 8 7" xfId="13101"/>
    <cellStyle name="Normal 13 9" xfId="723"/>
    <cellStyle name="Normal 13 9 2" xfId="1530"/>
    <cellStyle name="Normal 13 9 2 2" xfId="3402"/>
    <cellStyle name="Normal 13 9 2 2 2" xfId="9584"/>
    <cellStyle name="Normal 13 9 2 2 2 2" xfId="13116"/>
    <cellStyle name="Normal 13 9 2 2 3" xfId="13115"/>
    <cellStyle name="Normal 13 9 2 3" xfId="7712"/>
    <cellStyle name="Normal 13 9 2 3 2" xfId="13117"/>
    <cellStyle name="Normal 13 9 2 4" xfId="13114"/>
    <cellStyle name="Normal 13 9 3" xfId="2596"/>
    <cellStyle name="Normal 13 9 3 2" xfId="8778"/>
    <cellStyle name="Normal 13 9 3 2 2" xfId="13119"/>
    <cellStyle name="Normal 13 9 3 3" xfId="13118"/>
    <cellStyle name="Normal 13 9 4" xfId="4408"/>
    <cellStyle name="Normal 13 9 4 2" xfId="10590"/>
    <cellStyle name="Normal 13 9 4 2 2" xfId="13121"/>
    <cellStyle name="Normal 13 9 4 3" xfId="13120"/>
    <cellStyle name="Normal 13 9 5" xfId="5415"/>
    <cellStyle name="Normal 13 9 5 2" xfId="11596"/>
    <cellStyle name="Normal 13 9 5 2 2" xfId="13123"/>
    <cellStyle name="Normal 13 9 5 3" xfId="13122"/>
    <cellStyle name="Normal 13 9 6" xfId="6906"/>
    <cellStyle name="Normal 13 9 6 2" xfId="13124"/>
    <cellStyle name="Normal 13 9 7" xfId="13113"/>
    <cellStyle name="Normal 130" xfId="6039"/>
    <cellStyle name="Normal 130 2" xfId="12220"/>
    <cellStyle name="Normal 130 2 2" xfId="13126"/>
    <cellStyle name="Normal 130 3" xfId="13125"/>
    <cellStyle name="Normal 131" xfId="6041"/>
    <cellStyle name="Normal 131 2" xfId="12222"/>
    <cellStyle name="Normal 131 2 2" xfId="13128"/>
    <cellStyle name="Normal 131 3" xfId="13127"/>
    <cellStyle name="Normal 132" xfId="6042"/>
    <cellStyle name="Normal 132 2" xfId="12223"/>
    <cellStyle name="Normal 132 2 2" xfId="13130"/>
    <cellStyle name="Normal 132 3" xfId="13129"/>
    <cellStyle name="Normal 133" xfId="6043"/>
    <cellStyle name="Normal 133 2" xfId="12224"/>
    <cellStyle name="Normal 133 2 2" xfId="13132"/>
    <cellStyle name="Normal 133 3" xfId="13131"/>
    <cellStyle name="Normal 134" xfId="6053"/>
    <cellStyle name="Normal 134 10" xfId="12620"/>
    <cellStyle name="Normal 134 10 2" xfId="13134"/>
    <cellStyle name="Normal 134 100" xfId="25640"/>
    <cellStyle name="Normal 134 101" xfId="25644"/>
    <cellStyle name="Normal 134 102" xfId="25647"/>
    <cellStyle name="Normal 134 103" xfId="25650"/>
    <cellStyle name="Normal 134 104" xfId="25653"/>
    <cellStyle name="Normal 134 105" xfId="25655"/>
    <cellStyle name="Normal 134 106" xfId="25659"/>
    <cellStyle name="Normal 134 107" xfId="25662"/>
    <cellStyle name="Normal 134 108" xfId="25665"/>
    <cellStyle name="Normal 134 109" xfId="25668"/>
    <cellStyle name="Normal 134 11" xfId="12625"/>
    <cellStyle name="Normal 134 11 2" xfId="13135"/>
    <cellStyle name="Normal 134 110" xfId="25671"/>
    <cellStyle name="Normal 134 111" xfId="25673"/>
    <cellStyle name="Normal 134 112" xfId="25677"/>
    <cellStyle name="Normal 134 113" xfId="25680"/>
    <cellStyle name="Normal 134 114" xfId="25683"/>
    <cellStyle name="Normal 134 115" xfId="25686"/>
    <cellStyle name="Normal 134 116" xfId="25688"/>
    <cellStyle name="Normal 134 117" xfId="25693"/>
    <cellStyle name="Normal 134 118" xfId="25696"/>
    <cellStyle name="Normal 134 119" xfId="25699"/>
    <cellStyle name="Normal 134 12" xfId="12628"/>
    <cellStyle name="Normal 134 12 2" xfId="13136"/>
    <cellStyle name="Normal 134 120" xfId="25702"/>
    <cellStyle name="Normal 134 121" xfId="25705"/>
    <cellStyle name="Normal 134 122" xfId="25708"/>
    <cellStyle name="Normal 134 123" xfId="25711"/>
    <cellStyle name="Normal 134 124" xfId="25714"/>
    <cellStyle name="Normal 134 125" xfId="25717"/>
    <cellStyle name="Normal 134 126" xfId="25719"/>
    <cellStyle name="Normal 134 127" xfId="25723"/>
    <cellStyle name="Normal 134 128" xfId="25726"/>
    <cellStyle name="Normal 134 129" xfId="25729"/>
    <cellStyle name="Normal 134 13" xfId="12631"/>
    <cellStyle name="Normal 134 13 2" xfId="13137"/>
    <cellStyle name="Normal 134 130" xfId="25731"/>
    <cellStyle name="Normal 134 131" xfId="25736"/>
    <cellStyle name="Normal 134 132" xfId="25739"/>
    <cellStyle name="Normal 134 133" xfId="25741"/>
    <cellStyle name="Normal 134 134" xfId="25746"/>
    <cellStyle name="Normal 134 135" xfId="25750"/>
    <cellStyle name="Normal 134 136" xfId="25753"/>
    <cellStyle name="Normal 134 137" xfId="25756"/>
    <cellStyle name="Normal 134 138" xfId="25760"/>
    <cellStyle name="Normal 134 139" xfId="25765"/>
    <cellStyle name="Normal 134 14" xfId="12636"/>
    <cellStyle name="Normal 134 14 2" xfId="13138"/>
    <cellStyle name="Normal 134 140" xfId="25768"/>
    <cellStyle name="Normal 134 141" xfId="25771"/>
    <cellStyle name="Normal 134 142" xfId="25774"/>
    <cellStyle name="Normal 134 143" xfId="25777"/>
    <cellStyle name="Normal 134 144" xfId="25779"/>
    <cellStyle name="Normal 134 145" xfId="25783"/>
    <cellStyle name="Normal 134 146" xfId="25786"/>
    <cellStyle name="Normal 134 147" xfId="25789"/>
    <cellStyle name="Normal 134 148" xfId="25792"/>
    <cellStyle name="Normal 134 149" xfId="25795"/>
    <cellStyle name="Normal 134 15" xfId="12645"/>
    <cellStyle name="Normal 134 15 2" xfId="13139"/>
    <cellStyle name="Normal 134 150" xfId="25798"/>
    <cellStyle name="Normal 134 151" xfId="25802"/>
    <cellStyle name="Normal 134 152" xfId="25805"/>
    <cellStyle name="Normal 134 153" xfId="25808"/>
    <cellStyle name="Normal 134 154" xfId="25811"/>
    <cellStyle name="Normal 134 155" xfId="25814"/>
    <cellStyle name="Normal 134 156" xfId="25817"/>
    <cellStyle name="Normal 134 157" xfId="25819"/>
    <cellStyle name="Normal 134 158" xfId="25823"/>
    <cellStyle name="Normal 134 159" xfId="25826"/>
    <cellStyle name="Normal 134 16" xfId="13133"/>
    <cellStyle name="Normal 134 160" xfId="25829"/>
    <cellStyle name="Normal 134 161" xfId="25834"/>
    <cellStyle name="Normal 134 162" xfId="25837"/>
    <cellStyle name="Normal 134 163" xfId="25840"/>
    <cellStyle name="Normal 134 164" xfId="25843"/>
    <cellStyle name="Normal 134 165" xfId="25846"/>
    <cellStyle name="Normal 134 166" xfId="25849"/>
    <cellStyle name="Normal 134 167" xfId="25852"/>
    <cellStyle name="Normal 134 168" xfId="25854"/>
    <cellStyle name="Normal 134 169" xfId="25859"/>
    <cellStyle name="Normal 134 17" xfId="25288"/>
    <cellStyle name="Normal 134 170" xfId="25863"/>
    <cellStyle name="Normal 134 171" xfId="25866"/>
    <cellStyle name="Normal 134 172" xfId="25870"/>
    <cellStyle name="Normal 134 173" xfId="25874"/>
    <cellStyle name="Normal 134 174" xfId="25877"/>
    <cellStyle name="Normal 134 175" xfId="25882"/>
    <cellStyle name="Normal 134 176" xfId="25887"/>
    <cellStyle name="Normal 134 177" xfId="25889"/>
    <cellStyle name="Normal 134 178" xfId="25893"/>
    <cellStyle name="Normal 134 179" xfId="25896"/>
    <cellStyle name="Normal 134 18" xfId="25293"/>
    <cellStyle name="Normal 134 180" xfId="25898"/>
    <cellStyle name="Normal 134 181" xfId="25902"/>
    <cellStyle name="Normal 134 182" xfId="25905"/>
    <cellStyle name="Normal 134 183" xfId="25908"/>
    <cellStyle name="Normal 134 184" xfId="25910"/>
    <cellStyle name="Normal 134 185" xfId="25913"/>
    <cellStyle name="Normal 134 186" xfId="25917"/>
    <cellStyle name="Normal 134 187" xfId="25922"/>
    <cellStyle name="Normal 134 188" xfId="25924"/>
    <cellStyle name="Normal 134 189" xfId="25928"/>
    <cellStyle name="Normal 134 19" xfId="25296"/>
    <cellStyle name="Normal 134 190" xfId="25931"/>
    <cellStyle name="Normal 134 191" xfId="25934"/>
    <cellStyle name="Normal 134 192" xfId="25939"/>
    <cellStyle name="Normal 134 193" xfId="25941"/>
    <cellStyle name="Normal 134 194" xfId="25944"/>
    <cellStyle name="Normal 134 195" xfId="25947"/>
    <cellStyle name="Normal 134 196" xfId="25951"/>
    <cellStyle name="Normal 134 197" xfId="25954"/>
    <cellStyle name="Normal 134 198" xfId="25957"/>
    <cellStyle name="Normal 134 199" xfId="25960"/>
    <cellStyle name="Normal 134 2" xfId="12234"/>
    <cellStyle name="Normal 134 2 2" xfId="13140"/>
    <cellStyle name="Normal 134 20" xfId="25299"/>
    <cellStyle name="Normal 134 200" xfId="25963"/>
    <cellStyle name="Normal 134 201" xfId="25966"/>
    <cellStyle name="Normal 134 202" xfId="25971"/>
    <cellStyle name="Normal 134 203" xfId="25974"/>
    <cellStyle name="Normal 134 204" xfId="25977"/>
    <cellStyle name="Normal 134 205" xfId="25979"/>
    <cellStyle name="Normal 134 206" xfId="25983"/>
    <cellStyle name="Normal 134 207" xfId="25986"/>
    <cellStyle name="Normal 134 208" xfId="25988"/>
    <cellStyle name="Normal 134 209" xfId="25991"/>
    <cellStyle name="Normal 134 21" xfId="25301"/>
    <cellStyle name="Normal 134 210" xfId="25995"/>
    <cellStyle name="Normal 134 211" xfId="25998"/>
    <cellStyle name="Normal 134 212" xfId="26000"/>
    <cellStyle name="Normal 134 213" xfId="26003"/>
    <cellStyle name="Normal 134 214" xfId="26007"/>
    <cellStyle name="Normal 134 215" xfId="26011"/>
    <cellStyle name="Normal 134 216" xfId="26014"/>
    <cellStyle name="Normal 134 217" xfId="26016"/>
    <cellStyle name="Normal 134 218" xfId="26020"/>
    <cellStyle name="Normal 134 219" xfId="26024"/>
    <cellStyle name="Normal 134 22" xfId="25306"/>
    <cellStyle name="Normal 134 220" xfId="26026"/>
    <cellStyle name="Normal 134 221" xfId="26030"/>
    <cellStyle name="Normal 134 222" xfId="26032"/>
    <cellStyle name="Normal 134 223" xfId="26035"/>
    <cellStyle name="Normal 134 224" xfId="26039"/>
    <cellStyle name="Normal 134 225" xfId="26042"/>
    <cellStyle name="Normal 134 226" xfId="26045"/>
    <cellStyle name="Normal 134 227" xfId="26048"/>
    <cellStyle name="Normal 134 228" xfId="26050"/>
    <cellStyle name="Normal 134 229" xfId="26054"/>
    <cellStyle name="Normal 134 23" xfId="25314"/>
    <cellStyle name="Normal 134 230" xfId="26056"/>
    <cellStyle name="Normal 134 231" xfId="26060"/>
    <cellStyle name="Normal 134 232" xfId="26064"/>
    <cellStyle name="Normal 134 233" xfId="26067"/>
    <cellStyle name="Normal 134 234" xfId="26071"/>
    <cellStyle name="Normal 134 235" xfId="26073"/>
    <cellStyle name="Normal 134 236" xfId="26077"/>
    <cellStyle name="Normal 134 237" xfId="26080"/>
    <cellStyle name="Normal 134 238" xfId="26082"/>
    <cellStyle name="Normal 134 239" xfId="26086"/>
    <cellStyle name="Normal 134 24" xfId="25319"/>
    <cellStyle name="Normal 134 240" xfId="26089"/>
    <cellStyle name="Normal 134 241" xfId="26091"/>
    <cellStyle name="Normal 134 242" xfId="26094"/>
    <cellStyle name="Normal 134 243" xfId="26098"/>
    <cellStyle name="Normal 134 244" xfId="26102"/>
    <cellStyle name="Normal 134 245" xfId="26105"/>
    <cellStyle name="Normal 134 246" xfId="26108"/>
    <cellStyle name="Normal 134 247" xfId="26110"/>
    <cellStyle name="Normal 134 248" xfId="26116"/>
    <cellStyle name="Normal 134 249" xfId="26120"/>
    <cellStyle name="Normal 134 25" xfId="25322"/>
    <cellStyle name="Normal 134 250" xfId="26123"/>
    <cellStyle name="Normal 134 251" xfId="26126"/>
    <cellStyle name="Normal 134 252" xfId="26129"/>
    <cellStyle name="Normal 134 253" xfId="26132"/>
    <cellStyle name="Normal 134 254" xfId="26135"/>
    <cellStyle name="Normal 134 255" xfId="26138"/>
    <cellStyle name="Normal 134 256" xfId="26141"/>
    <cellStyle name="Normal 134 257" xfId="26144"/>
    <cellStyle name="Normal 134 258" xfId="26147"/>
    <cellStyle name="Normal 134 259" xfId="26150"/>
    <cellStyle name="Normal 134 26" xfId="25325"/>
    <cellStyle name="Normal 134 260" xfId="26153"/>
    <cellStyle name="Normal 134 261" xfId="26156"/>
    <cellStyle name="Normal 134 262" xfId="26159"/>
    <cellStyle name="Normal 134 263" xfId="26161"/>
    <cellStyle name="Normal 134 264" xfId="26165"/>
    <cellStyle name="Normal 134 265" xfId="26167"/>
    <cellStyle name="Normal 134 266" xfId="26170"/>
    <cellStyle name="Normal 134 267" xfId="26173"/>
    <cellStyle name="Normal 134 268" xfId="26176"/>
    <cellStyle name="Normal 134 269" xfId="26179"/>
    <cellStyle name="Normal 134 27" xfId="25332"/>
    <cellStyle name="Normal 134 270" xfId="26183"/>
    <cellStyle name="Normal 134 271" xfId="26185"/>
    <cellStyle name="Normal 134 272" xfId="26189"/>
    <cellStyle name="Normal 134 273" xfId="26192"/>
    <cellStyle name="Normal 134 274" xfId="26196"/>
    <cellStyle name="Normal 134 275" xfId="26199"/>
    <cellStyle name="Normal 134 276" xfId="26201"/>
    <cellStyle name="Normal 134 277" xfId="26205"/>
    <cellStyle name="Normal 134 278" xfId="26208"/>
    <cellStyle name="Normal 134 279" xfId="26211"/>
    <cellStyle name="Normal 134 28" xfId="25340"/>
    <cellStyle name="Normal 134 280" xfId="26214"/>
    <cellStyle name="Normal 134 281" xfId="26217"/>
    <cellStyle name="Normal 134 282" xfId="26219"/>
    <cellStyle name="Normal 134 283" xfId="26225"/>
    <cellStyle name="Normal 134 284" xfId="26228"/>
    <cellStyle name="Normal 134 285" xfId="26231"/>
    <cellStyle name="Normal 134 286" xfId="26235"/>
    <cellStyle name="Normal 134 287" xfId="26240"/>
    <cellStyle name="Normal 134 288" xfId="26243"/>
    <cellStyle name="Normal 134 289" xfId="26247"/>
    <cellStyle name="Normal 134 29" xfId="25346"/>
    <cellStyle name="Normal 134 290" xfId="26250"/>
    <cellStyle name="Normal 134 291" xfId="26252"/>
    <cellStyle name="Normal 134 292" xfId="26256"/>
    <cellStyle name="Normal 134 293" xfId="26259"/>
    <cellStyle name="Normal 134 294" xfId="26262"/>
    <cellStyle name="Normal 134 295" xfId="26265"/>
    <cellStyle name="Normal 134 296" xfId="26267"/>
    <cellStyle name="Normal 134 297" xfId="26271"/>
    <cellStyle name="Normal 134 3" xfId="12590"/>
    <cellStyle name="Normal 134 3 2" xfId="13141"/>
    <cellStyle name="Normal 134 30" xfId="25355"/>
    <cellStyle name="Normal 134 31" xfId="25361"/>
    <cellStyle name="Normal 134 32" xfId="25368"/>
    <cellStyle name="Normal 134 33" xfId="25373"/>
    <cellStyle name="Normal 134 34" xfId="25380"/>
    <cellStyle name="Normal 134 35" xfId="25384"/>
    <cellStyle name="Normal 134 36" xfId="25388"/>
    <cellStyle name="Normal 134 37" xfId="25391"/>
    <cellStyle name="Normal 134 38" xfId="25394"/>
    <cellStyle name="Normal 134 39" xfId="25399"/>
    <cellStyle name="Normal 134 4" xfId="12594"/>
    <cellStyle name="Normal 134 4 2" xfId="13142"/>
    <cellStyle name="Normal 134 40" xfId="25402"/>
    <cellStyle name="Normal 134 41" xfId="25405"/>
    <cellStyle name="Normal 134 42" xfId="25408"/>
    <cellStyle name="Normal 134 43" xfId="25412"/>
    <cellStyle name="Normal 134 44" xfId="25415"/>
    <cellStyle name="Normal 134 45" xfId="25418"/>
    <cellStyle name="Normal 134 46" xfId="25422"/>
    <cellStyle name="Normal 134 47" xfId="25432"/>
    <cellStyle name="Normal 134 48" xfId="25438"/>
    <cellStyle name="Normal 134 49" xfId="25441"/>
    <cellStyle name="Normal 134 5" xfId="12597"/>
    <cellStyle name="Normal 134 5 2" xfId="13143"/>
    <cellStyle name="Normal 134 50" xfId="25444"/>
    <cellStyle name="Normal 134 51" xfId="25449"/>
    <cellStyle name="Normal 134 52" xfId="25451"/>
    <cellStyle name="Normal 134 53" xfId="25455"/>
    <cellStyle name="Normal 134 54" xfId="25460"/>
    <cellStyle name="Normal 134 55" xfId="25463"/>
    <cellStyle name="Normal 134 56" xfId="25465"/>
    <cellStyle name="Normal 134 57" xfId="25469"/>
    <cellStyle name="Normal 134 58" xfId="25471"/>
    <cellStyle name="Normal 134 59" xfId="25474"/>
    <cellStyle name="Normal 134 6" xfId="12600"/>
    <cellStyle name="Normal 134 6 2" xfId="13144"/>
    <cellStyle name="Normal 134 60" xfId="25478"/>
    <cellStyle name="Normal 134 61" xfId="25481"/>
    <cellStyle name="Normal 134 62" xfId="25484"/>
    <cellStyle name="Normal 134 63" xfId="25487"/>
    <cellStyle name="Normal 134 64" xfId="25490"/>
    <cellStyle name="Normal 134 65" xfId="25494"/>
    <cellStyle name="Normal 134 66" xfId="25501"/>
    <cellStyle name="Normal 134 67" xfId="25505"/>
    <cellStyle name="Normal 134 68" xfId="25507"/>
    <cellStyle name="Normal 134 69" xfId="25513"/>
    <cellStyle name="Normal 134 7" xfId="12606"/>
    <cellStyle name="Normal 134 7 2" xfId="13145"/>
    <cellStyle name="Normal 134 70" xfId="25517"/>
    <cellStyle name="Normal 134 71" xfId="25520"/>
    <cellStyle name="Normal 134 72" xfId="25527"/>
    <cellStyle name="Normal 134 73" xfId="25537"/>
    <cellStyle name="Normal 134 74" xfId="25543"/>
    <cellStyle name="Normal 134 75" xfId="25546"/>
    <cellStyle name="Normal 134 76" xfId="25549"/>
    <cellStyle name="Normal 134 77" xfId="25553"/>
    <cellStyle name="Normal 134 78" xfId="25561"/>
    <cellStyle name="Normal 134 79" xfId="25564"/>
    <cellStyle name="Normal 134 8" xfId="12611"/>
    <cellStyle name="Normal 134 8 2" xfId="13146"/>
    <cellStyle name="Normal 134 80" xfId="25567"/>
    <cellStyle name="Normal 134 81" xfId="25570"/>
    <cellStyle name="Normal 134 82" xfId="25575"/>
    <cellStyle name="Normal 134 83" xfId="25578"/>
    <cellStyle name="Normal 134 84" xfId="25581"/>
    <cellStyle name="Normal 134 85" xfId="25585"/>
    <cellStyle name="Normal 134 86" xfId="25589"/>
    <cellStyle name="Normal 134 87" xfId="25593"/>
    <cellStyle name="Normal 134 88" xfId="25597"/>
    <cellStyle name="Normal 134 89" xfId="25605"/>
    <cellStyle name="Normal 134 9" xfId="12616"/>
    <cellStyle name="Normal 134 9 2" xfId="13147"/>
    <cellStyle name="Normal 134 90" xfId="25608"/>
    <cellStyle name="Normal 134 91" xfId="25611"/>
    <cellStyle name="Normal 134 92" xfId="25614"/>
    <cellStyle name="Normal 134 93" xfId="25617"/>
    <cellStyle name="Normal 134 94" xfId="25620"/>
    <cellStyle name="Normal 134 95" xfId="25622"/>
    <cellStyle name="Normal 134 96" xfId="25630"/>
    <cellStyle name="Normal 134 97" xfId="25633"/>
    <cellStyle name="Normal 134 98" xfId="25635"/>
    <cellStyle name="Normal 134 99" xfId="25638"/>
    <cellStyle name="Normal 135" xfId="6044"/>
    <cellStyle name="Normal 135 2" xfId="12225"/>
    <cellStyle name="Normal 135 2 2" xfId="13149"/>
    <cellStyle name="Normal 135 3" xfId="13148"/>
    <cellStyle name="Normal 136" xfId="6055"/>
    <cellStyle name="Normal 136 2" xfId="12236"/>
    <cellStyle name="Normal 136 2 2" xfId="13151"/>
    <cellStyle name="Normal 136 3" xfId="13150"/>
    <cellStyle name="Normal 137" xfId="6056"/>
    <cellStyle name="Normal 137 2" xfId="12237"/>
    <cellStyle name="Normal 137 2 2" xfId="13153"/>
    <cellStyle name="Normal 137 3" xfId="13152"/>
    <cellStyle name="Normal 138" xfId="6049"/>
    <cellStyle name="Normal 138 2" xfId="12230"/>
    <cellStyle name="Normal 138 2 2" xfId="13155"/>
    <cellStyle name="Normal 138 3" xfId="13154"/>
    <cellStyle name="Normal 139" xfId="6051"/>
    <cellStyle name="Normal 139 2" xfId="12232"/>
    <cellStyle name="Normal 139 2 2" xfId="13157"/>
    <cellStyle name="Normal 139 3" xfId="13156"/>
    <cellStyle name="Normal 14" xfId="50"/>
    <cellStyle name="Normal 14 2" xfId="322"/>
    <cellStyle name="Normal 140" xfId="6057"/>
    <cellStyle name="Normal 140 2" xfId="12238"/>
    <cellStyle name="Normal 140 2 2" xfId="13159"/>
    <cellStyle name="Normal 140 3" xfId="13158"/>
    <cellStyle name="Normal 141" xfId="6059"/>
    <cellStyle name="Normal 141 2" xfId="12240"/>
    <cellStyle name="Normal 141 2 2" xfId="13161"/>
    <cellStyle name="Normal 141 3" xfId="13160"/>
    <cellStyle name="Normal 142" xfId="6061"/>
    <cellStyle name="Normal 142 2" xfId="12242"/>
    <cellStyle name="Normal 142 2 2" xfId="13163"/>
    <cellStyle name="Normal 142 3" xfId="13162"/>
    <cellStyle name="Normal 143" xfId="6063"/>
    <cellStyle name="Normal 143 2" xfId="12244"/>
    <cellStyle name="Normal 143 2 2" xfId="13165"/>
    <cellStyle name="Normal 143 3" xfId="13164"/>
    <cellStyle name="Normal 144" xfId="6065"/>
    <cellStyle name="Normal 144 2" xfId="12246"/>
    <cellStyle name="Normal 144 2 2" xfId="13167"/>
    <cellStyle name="Normal 144 3" xfId="13166"/>
    <cellStyle name="Normal 145" xfId="6067"/>
    <cellStyle name="Normal 145 2" xfId="12248"/>
    <cellStyle name="Normal 145 2 2" xfId="13169"/>
    <cellStyle name="Normal 145 3" xfId="13168"/>
    <cellStyle name="Normal 146" xfId="6069"/>
    <cellStyle name="Normal 146 2" xfId="12250"/>
    <cellStyle name="Normal 146 2 2" xfId="13171"/>
    <cellStyle name="Normal 146 3" xfId="13170"/>
    <cellStyle name="Normal 147" xfId="6071"/>
    <cellStyle name="Normal 147 2" xfId="12252"/>
    <cellStyle name="Normal 147 2 2" xfId="13173"/>
    <cellStyle name="Normal 147 3" xfId="13172"/>
    <cellStyle name="Normal 148" xfId="6073"/>
    <cellStyle name="Normal 148 2" xfId="12254"/>
    <cellStyle name="Normal 148 2 2" xfId="13175"/>
    <cellStyle name="Normal 148 3" xfId="13174"/>
    <cellStyle name="Normal 149" xfId="6075"/>
    <cellStyle name="Normal 149 2" xfId="12256"/>
    <cellStyle name="Normal 149 2 2" xfId="13177"/>
    <cellStyle name="Normal 149 3" xfId="13176"/>
    <cellStyle name="Normal 15" xfId="51"/>
    <cellStyle name="Normal 15 10" xfId="804"/>
    <cellStyle name="Normal 15 10 2" xfId="1654"/>
    <cellStyle name="Normal 15 10 2 2" xfId="3526"/>
    <cellStyle name="Normal 15 10 2 2 2" xfId="9708"/>
    <cellStyle name="Normal 15 10 2 2 2 2" xfId="13182"/>
    <cellStyle name="Normal 15 10 2 2 3" xfId="13181"/>
    <cellStyle name="Normal 15 10 2 3" xfId="7836"/>
    <cellStyle name="Normal 15 10 2 3 2" xfId="13183"/>
    <cellStyle name="Normal 15 10 2 4" xfId="13180"/>
    <cellStyle name="Normal 15 10 3" xfId="2676"/>
    <cellStyle name="Normal 15 10 3 2" xfId="8858"/>
    <cellStyle name="Normal 15 10 3 2 2" xfId="13185"/>
    <cellStyle name="Normal 15 10 3 3" xfId="13184"/>
    <cellStyle name="Normal 15 10 4" xfId="4532"/>
    <cellStyle name="Normal 15 10 4 2" xfId="10714"/>
    <cellStyle name="Normal 15 10 4 2 2" xfId="13187"/>
    <cellStyle name="Normal 15 10 4 3" xfId="13186"/>
    <cellStyle name="Normal 15 10 5" xfId="5539"/>
    <cellStyle name="Normal 15 10 5 2" xfId="11720"/>
    <cellStyle name="Normal 15 10 5 2 2" xfId="13189"/>
    <cellStyle name="Normal 15 10 5 3" xfId="13188"/>
    <cellStyle name="Normal 15 10 6" xfId="6986"/>
    <cellStyle name="Normal 15 10 6 2" xfId="13190"/>
    <cellStyle name="Normal 15 10 7" xfId="13179"/>
    <cellStyle name="Normal 15 11" xfId="1052"/>
    <cellStyle name="Normal 15 11 2" xfId="2924"/>
    <cellStyle name="Normal 15 11 2 2" xfId="9106"/>
    <cellStyle name="Normal 15 11 2 2 2" xfId="13193"/>
    <cellStyle name="Normal 15 11 2 3" xfId="13192"/>
    <cellStyle name="Normal 15 11 3" xfId="4666"/>
    <cellStyle name="Normal 15 11 3 2" xfId="10848"/>
    <cellStyle name="Normal 15 11 3 2 2" xfId="13195"/>
    <cellStyle name="Normal 15 11 3 3" xfId="13194"/>
    <cellStyle name="Normal 15 11 4" xfId="5673"/>
    <cellStyle name="Normal 15 11 4 2" xfId="11854"/>
    <cellStyle name="Normal 15 11 4 2 2" xfId="13197"/>
    <cellStyle name="Normal 15 11 4 3" xfId="13196"/>
    <cellStyle name="Normal 15 11 5" xfId="7234"/>
    <cellStyle name="Normal 15 11 5 2" xfId="13198"/>
    <cellStyle name="Normal 15 11 6" xfId="13191"/>
    <cellStyle name="Normal 15 12" xfId="1788"/>
    <cellStyle name="Normal 15 12 2" xfId="3660"/>
    <cellStyle name="Normal 15 12 2 2" xfId="9842"/>
    <cellStyle name="Normal 15 12 2 2 2" xfId="13201"/>
    <cellStyle name="Normal 15 12 2 3" xfId="13200"/>
    <cellStyle name="Normal 15 12 3" xfId="7970"/>
    <cellStyle name="Normal 15 12 3 2" xfId="13202"/>
    <cellStyle name="Normal 15 12 4" xfId="13199"/>
    <cellStyle name="Normal 15 13" xfId="1930"/>
    <cellStyle name="Normal 15 13 2" xfId="8112"/>
    <cellStyle name="Normal 15 13 2 2" xfId="13204"/>
    <cellStyle name="Normal 15 13 3" xfId="13203"/>
    <cellStyle name="Normal 15 14" xfId="3930"/>
    <cellStyle name="Normal 15 14 2" xfId="10112"/>
    <cellStyle name="Normal 15 14 2 2" xfId="13206"/>
    <cellStyle name="Normal 15 14 3" xfId="13205"/>
    <cellStyle name="Normal 15 15" xfId="4937"/>
    <cellStyle name="Normal 15 15 2" xfId="11118"/>
    <cellStyle name="Normal 15 15 2 2" xfId="13208"/>
    <cellStyle name="Normal 15 15 3" xfId="13207"/>
    <cellStyle name="Normal 15 16" xfId="5778"/>
    <cellStyle name="Normal 15 16 2" xfId="11959"/>
    <cellStyle name="Normal 15 16 2 2" xfId="13210"/>
    <cellStyle name="Normal 15 16 3" xfId="13209"/>
    <cellStyle name="Normal 15 17" xfId="6240"/>
    <cellStyle name="Normal 15 17 2" xfId="13211"/>
    <cellStyle name="Normal 15 18" xfId="13178"/>
    <cellStyle name="Normal 15 2" xfId="323"/>
    <cellStyle name="Normal 15 2 2" xfId="1098"/>
    <cellStyle name="Normal 15 2 2 2" xfId="2970"/>
    <cellStyle name="Normal 15 2 2 2 2" xfId="9152"/>
    <cellStyle name="Normal 15 2 2 2 2 2" xfId="13215"/>
    <cellStyle name="Normal 15 2 2 2 3" xfId="13214"/>
    <cellStyle name="Normal 15 2 2 3" xfId="7280"/>
    <cellStyle name="Normal 15 2 2 3 2" xfId="13216"/>
    <cellStyle name="Normal 15 2 2 4" xfId="13213"/>
    <cellStyle name="Normal 15 2 3" xfId="2196"/>
    <cellStyle name="Normal 15 2 3 2" xfId="8378"/>
    <cellStyle name="Normal 15 2 3 2 2" xfId="13218"/>
    <cellStyle name="Normal 15 2 3 3" xfId="13217"/>
    <cellStyle name="Normal 15 2 4" xfId="3976"/>
    <cellStyle name="Normal 15 2 4 2" xfId="10158"/>
    <cellStyle name="Normal 15 2 4 2 2" xfId="13220"/>
    <cellStyle name="Normal 15 2 4 3" xfId="13219"/>
    <cellStyle name="Normal 15 2 5" xfId="4983"/>
    <cellStyle name="Normal 15 2 5 2" xfId="11164"/>
    <cellStyle name="Normal 15 2 5 2 2" xfId="13222"/>
    <cellStyle name="Normal 15 2 5 3" xfId="13221"/>
    <cellStyle name="Normal 15 2 6" xfId="6506"/>
    <cellStyle name="Normal 15 2 6 2" xfId="13223"/>
    <cellStyle name="Normal 15 2 7" xfId="13212"/>
    <cellStyle name="Normal 15 3" xfId="369"/>
    <cellStyle name="Normal 15 3 2" xfId="1152"/>
    <cellStyle name="Normal 15 3 2 2" xfId="3024"/>
    <cellStyle name="Normal 15 3 2 2 2" xfId="9206"/>
    <cellStyle name="Normal 15 3 2 2 2 2" xfId="13227"/>
    <cellStyle name="Normal 15 3 2 2 3" xfId="13226"/>
    <cellStyle name="Normal 15 3 2 3" xfId="7334"/>
    <cellStyle name="Normal 15 3 2 3 2" xfId="13228"/>
    <cellStyle name="Normal 15 3 2 4" xfId="13225"/>
    <cellStyle name="Normal 15 3 3" xfId="2242"/>
    <cellStyle name="Normal 15 3 3 2" xfId="8424"/>
    <cellStyle name="Normal 15 3 3 2 2" xfId="13230"/>
    <cellStyle name="Normal 15 3 3 3" xfId="13229"/>
    <cellStyle name="Normal 15 3 4" xfId="4030"/>
    <cellStyle name="Normal 15 3 4 2" xfId="10212"/>
    <cellStyle name="Normal 15 3 4 2 2" xfId="13232"/>
    <cellStyle name="Normal 15 3 4 3" xfId="13231"/>
    <cellStyle name="Normal 15 3 5" xfId="5037"/>
    <cellStyle name="Normal 15 3 5 2" xfId="11218"/>
    <cellStyle name="Normal 15 3 5 2 2" xfId="13234"/>
    <cellStyle name="Normal 15 3 5 3" xfId="13233"/>
    <cellStyle name="Normal 15 3 6" xfId="6552"/>
    <cellStyle name="Normal 15 3 6 2" xfId="13235"/>
    <cellStyle name="Normal 15 3 7" xfId="13224"/>
    <cellStyle name="Normal 15 4" xfId="423"/>
    <cellStyle name="Normal 15 4 2" xfId="1208"/>
    <cellStyle name="Normal 15 4 2 2" xfId="3080"/>
    <cellStyle name="Normal 15 4 2 2 2" xfId="9262"/>
    <cellStyle name="Normal 15 4 2 2 2 2" xfId="13239"/>
    <cellStyle name="Normal 15 4 2 2 3" xfId="13238"/>
    <cellStyle name="Normal 15 4 2 3" xfId="7390"/>
    <cellStyle name="Normal 15 4 2 3 2" xfId="13240"/>
    <cellStyle name="Normal 15 4 2 4" xfId="13237"/>
    <cellStyle name="Normal 15 4 3" xfId="2296"/>
    <cellStyle name="Normal 15 4 3 2" xfId="8478"/>
    <cellStyle name="Normal 15 4 3 2 2" xfId="13242"/>
    <cellStyle name="Normal 15 4 3 3" xfId="13241"/>
    <cellStyle name="Normal 15 4 4" xfId="4086"/>
    <cellStyle name="Normal 15 4 4 2" xfId="10268"/>
    <cellStyle name="Normal 15 4 4 2 2" xfId="13244"/>
    <cellStyle name="Normal 15 4 4 3" xfId="13243"/>
    <cellStyle name="Normal 15 4 5" xfId="5093"/>
    <cellStyle name="Normal 15 4 5 2" xfId="11274"/>
    <cellStyle name="Normal 15 4 5 2 2" xfId="13246"/>
    <cellStyle name="Normal 15 4 5 3" xfId="13245"/>
    <cellStyle name="Normal 15 4 6" xfId="6606"/>
    <cellStyle name="Normal 15 4 6 2" xfId="13247"/>
    <cellStyle name="Normal 15 4 7" xfId="13236"/>
    <cellStyle name="Normal 15 5" xfId="479"/>
    <cellStyle name="Normal 15 5 2" xfId="1266"/>
    <cellStyle name="Normal 15 5 2 2" xfId="3138"/>
    <cellStyle name="Normal 15 5 2 2 2" xfId="9320"/>
    <cellStyle name="Normal 15 5 2 2 2 2" xfId="13251"/>
    <cellStyle name="Normal 15 5 2 2 3" xfId="13250"/>
    <cellStyle name="Normal 15 5 2 3" xfId="7448"/>
    <cellStyle name="Normal 15 5 2 3 2" xfId="13252"/>
    <cellStyle name="Normal 15 5 2 4" xfId="13249"/>
    <cellStyle name="Normal 15 5 3" xfId="2352"/>
    <cellStyle name="Normal 15 5 3 2" xfId="8534"/>
    <cellStyle name="Normal 15 5 3 2 2" xfId="13254"/>
    <cellStyle name="Normal 15 5 3 3" xfId="13253"/>
    <cellStyle name="Normal 15 5 4" xfId="4144"/>
    <cellStyle name="Normal 15 5 4 2" xfId="10326"/>
    <cellStyle name="Normal 15 5 4 2 2" xfId="13256"/>
    <cellStyle name="Normal 15 5 4 3" xfId="13255"/>
    <cellStyle name="Normal 15 5 5" xfId="5151"/>
    <cellStyle name="Normal 15 5 5 2" xfId="11332"/>
    <cellStyle name="Normal 15 5 5 2 2" xfId="13258"/>
    <cellStyle name="Normal 15 5 5 3" xfId="13257"/>
    <cellStyle name="Normal 15 5 6" xfId="6662"/>
    <cellStyle name="Normal 15 5 6 2" xfId="13259"/>
    <cellStyle name="Normal 15 5 7" xfId="13248"/>
    <cellStyle name="Normal 15 6" xfId="537"/>
    <cellStyle name="Normal 15 6 2" xfId="1324"/>
    <cellStyle name="Normal 15 6 2 2" xfId="3196"/>
    <cellStyle name="Normal 15 6 2 2 2" xfId="9378"/>
    <cellStyle name="Normal 15 6 2 2 2 2" xfId="13263"/>
    <cellStyle name="Normal 15 6 2 2 3" xfId="13262"/>
    <cellStyle name="Normal 15 6 2 3" xfId="7506"/>
    <cellStyle name="Normal 15 6 2 3 2" xfId="13264"/>
    <cellStyle name="Normal 15 6 2 4" xfId="13261"/>
    <cellStyle name="Normal 15 6 3" xfId="2410"/>
    <cellStyle name="Normal 15 6 3 2" xfId="8592"/>
    <cellStyle name="Normal 15 6 3 2 2" xfId="13266"/>
    <cellStyle name="Normal 15 6 3 3" xfId="13265"/>
    <cellStyle name="Normal 15 6 4" xfId="4202"/>
    <cellStyle name="Normal 15 6 4 2" xfId="10384"/>
    <cellStyle name="Normal 15 6 4 2 2" xfId="13268"/>
    <cellStyle name="Normal 15 6 4 3" xfId="13267"/>
    <cellStyle name="Normal 15 6 5" xfId="5209"/>
    <cellStyle name="Normal 15 6 5 2" xfId="11390"/>
    <cellStyle name="Normal 15 6 5 2 2" xfId="13270"/>
    <cellStyle name="Normal 15 6 5 3" xfId="13269"/>
    <cellStyle name="Normal 15 6 6" xfId="6720"/>
    <cellStyle name="Normal 15 6 6 2" xfId="13271"/>
    <cellStyle name="Normal 15 6 7" xfId="13260"/>
    <cellStyle name="Normal 15 7" xfId="595"/>
    <cellStyle name="Normal 15 7 2" xfId="1384"/>
    <cellStyle name="Normal 15 7 2 2" xfId="3256"/>
    <cellStyle name="Normal 15 7 2 2 2" xfId="9438"/>
    <cellStyle name="Normal 15 7 2 2 2 2" xfId="13275"/>
    <cellStyle name="Normal 15 7 2 2 3" xfId="13274"/>
    <cellStyle name="Normal 15 7 2 3" xfId="7566"/>
    <cellStyle name="Normal 15 7 2 3 2" xfId="13276"/>
    <cellStyle name="Normal 15 7 2 4" xfId="13273"/>
    <cellStyle name="Normal 15 7 3" xfId="2468"/>
    <cellStyle name="Normal 15 7 3 2" xfId="8650"/>
    <cellStyle name="Normal 15 7 3 2 2" xfId="13278"/>
    <cellStyle name="Normal 15 7 3 3" xfId="13277"/>
    <cellStyle name="Normal 15 7 4" xfId="4262"/>
    <cellStyle name="Normal 15 7 4 2" xfId="10444"/>
    <cellStyle name="Normal 15 7 4 2 2" xfId="13280"/>
    <cellStyle name="Normal 15 7 4 3" xfId="13279"/>
    <cellStyle name="Normal 15 7 5" xfId="5269"/>
    <cellStyle name="Normal 15 7 5 2" xfId="11450"/>
    <cellStyle name="Normal 15 7 5 2 2" xfId="13282"/>
    <cellStyle name="Normal 15 7 5 3" xfId="13281"/>
    <cellStyle name="Normal 15 7 6" xfId="6778"/>
    <cellStyle name="Normal 15 7 6 2" xfId="13283"/>
    <cellStyle name="Normal 15 7 7" xfId="13272"/>
    <cellStyle name="Normal 15 8" xfId="655"/>
    <cellStyle name="Normal 15 8 2" xfId="1454"/>
    <cellStyle name="Normal 15 8 2 2" xfId="3326"/>
    <cellStyle name="Normal 15 8 2 2 2" xfId="9508"/>
    <cellStyle name="Normal 15 8 2 2 2 2" xfId="13287"/>
    <cellStyle name="Normal 15 8 2 2 3" xfId="13286"/>
    <cellStyle name="Normal 15 8 2 3" xfId="7636"/>
    <cellStyle name="Normal 15 8 2 3 2" xfId="13288"/>
    <cellStyle name="Normal 15 8 2 4" xfId="13285"/>
    <cellStyle name="Normal 15 8 3" xfId="2528"/>
    <cellStyle name="Normal 15 8 3 2" xfId="8710"/>
    <cellStyle name="Normal 15 8 3 2 2" xfId="13290"/>
    <cellStyle name="Normal 15 8 3 3" xfId="13289"/>
    <cellStyle name="Normal 15 8 4" xfId="4332"/>
    <cellStyle name="Normal 15 8 4 2" xfId="10514"/>
    <cellStyle name="Normal 15 8 4 2 2" xfId="13292"/>
    <cellStyle name="Normal 15 8 4 3" xfId="13291"/>
    <cellStyle name="Normal 15 8 5" xfId="5339"/>
    <cellStyle name="Normal 15 8 5 2" xfId="11520"/>
    <cellStyle name="Normal 15 8 5 2 2" xfId="13294"/>
    <cellStyle name="Normal 15 8 5 3" xfId="13293"/>
    <cellStyle name="Normal 15 8 6" xfId="6838"/>
    <cellStyle name="Normal 15 8 6 2" xfId="13295"/>
    <cellStyle name="Normal 15 8 7" xfId="13284"/>
    <cellStyle name="Normal 15 9" xfId="725"/>
    <cellStyle name="Normal 15 9 2" xfId="1532"/>
    <cellStyle name="Normal 15 9 2 2" xfId="3404"/>
    <cellStyle name="Normal 15 9 2 2 2" xfId="9586"/>
    <cellStyle name="Normal 15 9 2 2 2 2" xfId="13299"/>
    <cellStyle name="Normal 15 9 2 2 3" xfId="13298"/>
    <cellStyle name="Normal 15 9 2 3" xfId="7714"/>
    <cellStyle name="Normal 15 9 2 3 2" xfId="13300"/>
    <cellStyle name="Normal 15 9 2 4" xfId="13297"/>
    <cellStyle name="Normal 15 9 3" xfId="2598"/>
    <cellStyle name="Normal 15 9 3 2" xfId="8780"/>
    <cellStyle name="Normal 15 9 3 2 2" xfId="13302"/>
    <cellStyle name="Normal 15 9 3 3" xfId="13301"/>
    <cellStyle name="Normal 15 9 4" xfId="4410"/>
    <cellStyle name="Normal 15 9 4 2" xfId="10592"/>
    <cellStyle name="Normal 15 9 4 2 2" xfId="13304"/>
    <cellStyle name="Normal 15 9 4 3" xfId="13303"/>
    <cellStyle name="Normal 15 9 5" xfId="5417"/>
    <cellStyle name="Normal 15 9 5 2" xfId="11598"/>
    <cellStyle name="Normal 15 9 5 2 2" xfId="13306"/>
    <cellStyle name="Normal 15 9 5 3" xfId="13305"/>
    <cellStyle name="Normal 15 9 6" xfId="6908"/>
    <cellStyle name="Normal 15 9 6 2" xfId="13307"/>
    <cellStyle name="Normal 15 9 7" xfId="13296"/>
    <cellStyle name="Normal 150" xfId="6077"/>
    <cellStyle name="Normal 150 2" xfId="12258"/>
    <cellStyle name="Normal 150 2 2" xfId="13309"/>
    <cellStyle name="Normal 150 3" xfId="13308"/>
    <cellStyle name="Normal 151" xfId="6079"/>
    <cellStyle name="Normal 151 2" xfId="12260"/>
    <cellStyle name="Normal 151 2 2" xfId="13311"/>
    <cellStyle name="Normal 151 3" xfId="13310"/>
    <cellStyle name="Normal 152" xfId="6081"/>
    <cellStyle name="Normal 152 2" xfId="12262"/>
    <cellStyle name="Normal 152 2 2" xfId="13313"/>
    <cellStyle name="Normal 152 3" xfId="13312"/>
    <cellStyle name="Normal 153" xfId="6083"/>
    <cellStyle name="Normal 153 2" xfId="12264"/>
    <cellStyle name="Normal 153 2 2" xfId="13315"/>
    <cellStyle name="Normal 153 3" xfId="13314"/>
    <cellStyle name="Normal 154" xfId="6085"/>
    <cellStyle name="Normal 154 2" xfId="12266"/>
    <cellStyle name="Normal 154 2 2" xfId="13317"/>
    <cellStyle name="Normal 154 3" xfId="13316"/>
    <cellStyle name="Normal 155" xfId="6087"/>
    <cellStyle name="Normal 155 2" xfId="12268"/>
    <cellStyle name="Normal 155 2 2" xfId="13319"/>
    <cellStyle name="Normal 155 3" xfId="13318"/>
    <cellStyle name="Normal 156" xfId="6089"/>
    <cellStyle name="Normal 156 2" xfId="12270"/>
    <cellStyle name="Normal 156 2 2" xfId="13321"/>
    <cellStyle name="Normal 156 3" xfId="13320"/>
    <cellStyle name="Normal 157" xfId="6091"/>
    <cellStyle name="Normal 157 2" xfId="12272"/>
    <cellStyle name="Normal 157 2 2" xfId="13323"/>
    <cellStyle name="Normal 157 3" xfId="13322"/>
    <cellStyle name="Normal 158" xfId="6093"/>
    <cellStyle name="Normal 158 2" xfId="12274"/>
    <cellStyle name="Normal 158 2 2" xfId="13325"/>
    <cellStyle name="Normal 158 3" xfId="13324"/>
    <cellStyle name="Normal 159" xfId="6095"/>
    <cellStyle name="Normal 159 2" xfId="12276"/>
    <cellStyle name="Normal 159 2 2" xfId="13327"/>
    <cellStyle name="Normal 159 3" xfId="13326"/>
    <cellStyle name="Normal 16" xfId="53"/>
    <cellStyle name="Normal 160" xfId="6097"/>
    <cellStyle name="Normal 160 2" xfId="12278"/>
    <cellStyle name="Normal 160 2 2" xfId="13329"/>
    <cellStyle name="Normal 160 3" xfId="13328"/>
    <cellStyle name="Normal 161" xfId="6099"/>
    <cellStyle name="Normal 161 2" xfId="12280"/>
    <cellStyle name="Normal 161 2 2" xfId="13331"/>
    <cellStyle name="Normal 161 3" xfId="13330"/>
    <cellStyle name="Normal 162" xfId="6101"/>
    <cellStyle name="Normal 162 2" xfId="12282"/>
    <cellStyle name="Normal 162 2 2" xfId="13333"/>
    <cellStyle name="Normal 162 3" xfId="13332"/>
    <cellStyle name="Normal 163" xfId="6102"/>
    <cellStyle name="Normal 163 2" xfId="12283"/>
    <cellStyle name="Normal 163 2 2" xfId="13335"/>
    <cellStyle name="Normal 163 3" xfId="13334"/>
    <cellStyle name="Normal 164" xfId="6104"/>
    <cellStyle name="Normal 164 2" xfId="12285"/>
    <cellStyle name="Normal 164 2 2" xfId="13337"/>
    <cellStyle name="Normal 164 3" xfId="13336"/>
    <cellStyle name="Normal 165" xfId="6106"/>
    <cellStyle name="Normal 165 2" xfId="12287"/>
    <cellStyle name="Normal 165 2 2" xfId="13339"/>
    <cellStyle name="Normal 165 3" xfId="13338"/>
    <cellStyle name="Normal 166" xfId="6108"/>
    <cellStyle name="Normal 166 2" xfId="12289"/>
    <cellStyle name="Normal 166 2 2" xfId="13341"/>
    <cellStyle name="Normal 166 3" xfId="13340"/>
    <cellStyle name="Normal 167" xfId="6110"/>
    <cellStyle name="Normal 167 2" xfId="12291"/>
    <cellStyle name="Normal 167 2 2" xfId="13343"/>
    <cellStyle name="Normal 167 3" xfId="13342"/>
    <cellStyle name="Normal 168" xfId="6112"/>
    <cellStyle name="Normal 168 2" xfId="12293"/>
    <cellStyle name="Normal 168 2 2" xfId="13345"/>
    <cellStyle name="Normal 168 3" xfId="13344"/>
    <cellStyle name="Normal 169" xfId="6114"/>
    <cellStyle name="Normal 169 2" xfId="12295"/>
    <cellStyle name="Normal 169 2 2" xfId="13347"/>
    <cellStyle name="Normal 169 3" xfId="13346"/>
    <cellStyle name="Normal 17" xfId="54"/>
    <cellStyle name="Normal 17 10" xfId="1100"/>
    <cellStyle name="Normal 17 10 2" xfId="2972"/>
    <cellStyle name="Normal 17 10 2 2" xfId="9154"/>
    <cellStyle name="Normal 17 10 2 2 2" xfId="13351"/>
    <cellStyle name="Normal 17 10 2 3" xfId="13350"/>
    <cellStyle name="Normal 17 10 3" xfId="4668"/>
    <cellStyle name="Normal 17 10 3 2" xfId="10850"/>
    <cellStyle name="Normal 17 10 3 2 2" xfId="13353"/>
    <cellStyle name="Normal 17 10 3 3" xfId="13352"/>
    <cellStyle name="Normal 17 10 4" xfId="5675"/>
    <cellStyle name="Normal 17 10 4 2" xfId="11856"/>
    <cellStyle name="Normal 17 10 4 2 2" xfId="13355"/>
    <cellStyle name="Normal 17 10 4 3" xfId="13354"/>
    <cellStyle name="Normal 17 10 5" xfId="7282"/>
    <cellStyle name="Normal 17 10 5 2" xfId="13356"/>
    <cellStyle name="Normal 17 10 6" xfId="13349"/>
    <cellStyle name="Normal 17 11" xfId="1790"/>
    <cellStyle name="Normal 17 11 2" xfId="3662"/>
    <cellStyle name="Normal 17 11 2 2" xfId="9844"/>
    <cellStyle name="Normal 17 11 2 2 2" xfId="13359"/>
    <cellStyle name="Normal 17 11 2 3" xfId="13358"/>
    <cellStyle name="Normal 17 11 3" xfId="7972"/>
    <cellStyle name="Normal 17 11 3 2" xfId="13360"/>
    <cellStyle name="Normal 17 11 4" xfId="13357"/>
    <cellStyle name="Normal 17 12" xfId="1932"/>
    <cellStyle name="Normal 17 12 2" xfId="8114"/>
    <cellStyle name="Normal 17 12 2 2" xfId="13362"/>
    <cellStyle name="Normal 17 12 3" xfId="13361"/>
    <cellStyle name="Normal 17 13" xfId="3978"/>
    <cellStyle name="Normal 17 13 2" xfId="10160"/>
    <cellStyle name="Normal 17 13 2 2" xfId="13364"/>
    <cellStyle name="Normal 17 13 3" xfId="13363"/>
    <cellStyle name="Normal 17 14" xfId="4985"/>
    <cellStyle name="Normal 17 14 2" xfId="11166"/>
    <cellStyle name="Normal 17 14 2 2" xfId="13366"/>
    <cellStyle name="Normal 17 14 3" xfId="13365"/>
    <cellStyle name="Normal 17 15" xfId="5779"/>
    <cellStyle name="Normal 17 15 2" xfId="11960"/>
    <cellStyle name="Normal 17 15 2 2" xfId="13368"/>
    <cellStyle name="Normal 17 15 3" xfId="13367"/>
    <cellStyle name="Normal 17 16" xfId="6242"/>
    <cellStyle name="Normal 17 16 2" xfId="13369"/>
    <cellStyle name="Normal 17 17" xfId="13348"/>
    <cellStyle name="Normal 17 2" xfId="371"/>
    <cellStyle name="Normal 17 2 2" xfId="1154"/>
    <cellStyle name="Normal 17 2 2 2" xfId="3026"/>
    <cellStyle name="Normal 17 2 2 2 2" xfId="9208"/>
    <cellStyle name="Normal 17 2 2 2 2 2" xfId="13373"/>
    <cellStyle name="Normal 17 2 2 2 3" xfId="13372"/>
    <cellStyle name="Normal 17 2 2 3" xfId="7336"/>
    <cellStyle name="Normal 17 2 2 3 2" xfId="13374"/>
    <cellStyle name="Normal 17 2 2 4" xfId="13371"/>
    <cellStyle name="Normal 17 2 3" xfId="2244"/>
    <cellStyle name="Normal 17 2 3 2" xfId="8426"/>
    <cellStyle name="Normal 17 2 3 2 2" xfId="13376"/>
    <cellStyle name="Normal 17 2 3 3" xfId="13375"/>
    <cellStyle name="Normal 17 2 4" xfId="4032"/>
    <cellStyle name="Normal 17 2 4 2" xfId="10214"/>
    <cellStyle name="Normal 17 2 4 2 2" xfId="13378"/>
    <cellStyle name="Normal 17 2 4 3" xfId="13377"/>
    <cellStyle name="Normal 17 2 5" xfId="5039"/>
    <cellStyle name="Normal 17 2 5 2" xfId="11220"/>
    <cellStyle name="Normal 17 2 5 2 2" xfId="13380"/>
    <cellStyle name="Normal 17 2 5 3" xfId="13379"/>
    <cellStyle name="Normal 17 2 6" xfId="6554"/>
    <cellStyle name="Normal 17 2 6 2" xfId="13381"/>
    <cellStyle name="Normal 17 2 7" xfId="13370"/>
    <cellStyle name="Normal 17 3" xfId="425"/>
    <cellStyle name="Normal 17 3 2" xfId="1210"/>
    <cellStyle name="Normal 17 3 2 2" xfId="3082"/>
    <cellStyle name="Normal 17 3 2 2 2" xfId="9264"/>
    <cellStyle name="Normal 17 3 2 2 2 2" xfId="13385"/>
    <cellStyle name="Normal 17 3 2 2 3" xfId="13384"/>
    <cellStyle name="Normal 17 3 2 3" xfId="7392"/>
    <cellStyle name="Normal 17 3 2 3 2" xfId="13386"/>
    <cellStyle name="Normal 17 3 2 4" xfId="13383"/>
    <cellStyle name="Normal 17 3 3" xfId="2298"/>
    <cellStyle name="Normal 17 3 3 2" xfId="8480"/>
    <cellStyle name="Normal 17 3 3 2 2" xfId="13388"/>
    <cellStyle name="Normal 17 3 3 3" xfId="13387"/>
    <cellStyle name="Normal 17 3 4" xfId="4088"/>
    <cellStyle name="Normal 17 3 4 2" xfId="10270"/>
    <cellStyle name="Normal 17 3 4 2 2" xfId="13390"/>
    <cellStyle name="Normal 17 3 4 3" xfId="13389"/>
    <cellStyle name="Normal 17 3 5" xfId="5095"/>
    <cellStyle name="Normal 17 3 5 2" xfId="11276"/>
    <cellStyle name="Normal 17 3 5 2 2" xfId="13392"/>
    <cellStyle name="Normal 17 3 5 3" xfId="13391"/>
    <cellStyle name="Normal 17 3 6" xfId="6608"/>
    <cellStyle name="Normal 17 3 6 2" xfId="13393"/>
    <cellStyle name="Normal 17 3 7" xfId="13382"/>
    <cellStyle name="Normal 17 4" xfId="481"/>
    <cellStyle name="Normal 17 4 2" xfId="1268"/>
    <cellStyle name="Normal 17 4 2 2" xfId="3140"/>
    <cellStyle name="Normal 17 4 2 2 2" xfId="9322"/>
    <cellStyle name="Normal 17 4 2 2 2 2" xfId="13397"/>
    <cellStyle name="Normal 17 4 2 2 3" xfId="13396"/>
    <cellStyle name="Normal 17 4 2 3" xfId="7450"/>
    <cellStyle name="Normal 17 4 2 3 2" xfId="13398"/>
    <cellStyle name="Normal 17 4 2 4" xfId="13395"/>
    <cellStyle name="Normal 17 4 3" xfId="2354"/>
    <cellStyle name="Normal 17 4 3 2" xfId="8536"/>
    <cellStyle name="Normal 17 4 3 2 2" xfId="13400"/>
    <cellStyle name="Normal 17 4 3 3" xfId="13399"/>
    <cellStyle name="Normal 17 4 4" xfId="4146"/>
    <cellStyle name="Normal 17 4 4 2" xfId="10328"/>
    <cellStyle name="Normal 17 4 4 2 2" xfId="13402"/>
    <cellStyle name="Normal 17 4 4 3" xfId="13401"/>
    <cellStyle name="Normal 17 4 5" xfId="5153"/>
    <cellStyle name="Normal 17 4 5 2" xfId="11334"/>
    <cellStyle name="Normal 17 4 5 2 2" xfId="13404"/>
    <cellStyle name="Normal 17 4 5 3" xfId="13403"/>
    <cellStyle name="Normal 17 4 6" xfId="6664"/>
    <cellStyle name="Normal 17 4 6 2" xfId="13405"/>
    <cellStyle name="Normal 17 4 7" xfId="13394"/>
    <cellStyle name="Normal 17 5" xfId="539"/>
    <cellStyle name="Normal 17 5 2" xfId="1326"/>
    <cellStyle name="Normal 17 5 2 2" xfId="3198"/>
    <cellStyle name="Normal 17 5 2 2 2" xfId="9380"/>
    <cellStyle name="Normal 17 5 2 2 2 2" xfId="13409"/>
    <cellStyle name="Normal 17 5 2 2 3" xfId="13408"/>
    <cellStyle name="Normal 17 5 2 3" xfId="7508"/>
    <cellStyle name="Normal 17 5 2 3 2" xfId="13410"/>
    <cellStyle name="Normal 17 5 2 4" xfId="13407"/>
    <cellStyle name="Normal 17 5 3" xfId="2412"/>
    <cellStyle name="Normal 17 5 3 2" xfId="8594"/>
    <cellStyle name="Normal 17 5 3 2 2" xfId="13412"/>
    <cellStyle name="Normal 17 5 3 3" xfId="13411"/>
    <cellStyle name="Normal 17 5 4" xfId="4204"/>
    <cellStyle name="Normal 17 5 4 2" xfId="10386"/>
    <cellStyle name="Normal 17 5 4 2 2" xfId="13414"/>
    <cellStyle name="Normal 17 5 4 3" xfId="13413"/>
    <cellStyle name="Normal 17 5 5" xfId="5211"/>
    <cellStyle name="Normal 17 5 5 2" xfId="11392"/>
    <cellStyle name="Normal 17 5 5 2 2" xfId="13416"/>
    <cellStyle name="Normal 17 5 5 3" xfId="13415"/>
    <cellStyle name="Normal 17 5 6" xfId="6722"/>
    <cellStyle name="Normal 17 5 6 2" xfId="13417"/>
    <cellStyle name="Normal 17 5 7" xfId="13406"/>
    <cellStyle name="Normal 17 6" xfId="597"/>
    <cellStyle name="Normal 17 6 2" xfId="1386"/>
    <cellStyle name="Normal 17 6 2 2" xfId="3258"/>
    <cellStyle name="Normal 17 6 2 2 2" xfId="9440"/>
    <cellStyle name="Normal 17 6 2 2 2 2" xfId="13421"/>
    <cellStyle name="Normal 17 6 2 2 3" xfId="13420"/>
    <cellStyle name="Normal 17 6 2 3" xfId="7568"/>
    <cellStyle name="Normal 17 6 2 3 2" xfId="13422"/>
    <cellStyle name="Normal 17 6 2 4" xfId="13419"/>
    <cellStyle name="Normal 17 6 3" xfId="2470"/>
    <cellStyle name="Normal 17 6 3 2" xfId="8652"/>
    <cellStyle name="Normal 17 6 3 2 2" xfId="13424"/>
    <cellStyle name="Normal 17 6 3 3" xfId="13423"/>
    <cellStyle name="Normal 17 6 4" xfId="4264"/>
    <cellStyle name="Normal 17 6 4 2" xfId="10446"/>
    <cellStyle name="Normal 17 6 4 2 2" xfId="13426"/>
    <cellStyle name="Normal 17 6 4 3" xfId="13425"/>
    <cellStyle name="Normal 17 6 5" xfId="5271"/>
    <cellStyle name="Normal 17 6 5 2" xfId="11452"/>
    <cellStyle name="Normal 17 6 5 2 2" xfId="13428"/>
    <cellStyle name="Normal 17 6 5 3" xfId="13427"/>
    <cellStyle name="Normal 17 6 6" xfId="6780"/>
    <cellStyle name="Normal 17 6 6 2" xfId="13429"/>
    <cellStyle name="Normal 17 6 7" xfId="13418"/>
    <cellStyle name="Normal 17 7" xfId="657"/>
    <cellStyle name="Normal 17 7 2" xfId="1456"/>
    <cellStyle name="Normal 17 7 2 2" xfId="3328"/>
    <cellStyle name="Normal 17 7 2 2 2" xfId="9510"/>
    <cellStyle name="Normal 17 7 2 2 2 2" xfId="13433"/>
    <cellStyle name="Normal 17 7 2 2 3" xfId="13432"/>
    <cellStyle name="Normal 17 7 2 3" xfId="7638"/>
    <cellStyle name="Normal 17 7 2 3 2" xfId="13434"/>
    <cellStyle name="Normal 17 7 2 4" xfId="13431"/>
    <cellStyle name="Normal 17 7 3" xfId="2530"/>
    <cellStyle name="Normal 17 7 3 2" xfId="8712"/>
    <cellStyle name="Normal 17 7 3 2 2" xfId="13436"/>
    <cellStyle name="Normal 17 7 3 3" xfId="13435"/>
    <cellStyle name="Normal 17 7 4" xfId="4334"/>
    <cellStyle name="Normal 17 7 4 2" xfId="10516"/>
    <cellStyle name="Normal 17 7 4 2 2" xfId="13438"/>
    <cellStyle name="Normal 17 7 4 3" xfId="13437"/>
    <cellStyle name="Normal 17 7 5" xfId="5341"/>
    <cellStyle name="Normal 17 7 5 2" xfId="11522"/>
    <cellStyle name="Normal 17 7 5 2 2" xfId="13440"/>
    <cellStyle name="Normal 17 7 5 3" xfId="13439"/>
    <cellStyle name="Normal 17 7 6" xfId="6840"/>
    <cellStyle name="Normal 17 7 6 2" xfId="13441"/>
    <cellStyle name="Normal 17 7 7" xfId="13430"/>
    <cellStyle name="Normal 17 8" xfId="727"/>
    <cellStyle name="Normal 17 8 2" xfId="1534"/>
    <cellStyle name="Normal 17 8 2 2" xfId="3406"/>
    <cellStyle name="Normal 17 8 2 2 2" xfId="9588"/>
    <cellStyle name="Normal 17 8 2 2 2 2" xfId="13445"/>
    <cellStyle name="Normal 17 8 2 2 3" xfId="13444"/>
    <cellStyle name="Normal 17 8 2 3" xfId="7716"/>
    <cellStyle name="Normal 17 8 2 3 2" xfId="13446"/>
    <cellStyle name="Normal 17 8 2 4" xfId="13443"/>
    <cellStyle name="Normal 17 8 3" xfId="2600"/>
    <cellStyle name="Normal 17 8 3 2" xfId="8782"/>
    <cellStyle name="Normal 17 8 3 2 2" xfId="13448"/>
    <cellStyle name="Normal 17 8 3 3" xfId="13447"/>
    <cellStyle name="Normal 17 8 4" xfId="4412"/>
    <cellStyle name="Normal 17 8 4 2" xfId="10594"/>
    <cellStyle name="Normal 17 8 4 2 2" xfId="13450"/>
    <cellStyle name="Normal 17 8 4 3" xfId="13449"/>
    <cellStyle name="Normal 17 8 5" xfId="5419"/>
    <cellStyle name="Normal 17 8 5 2" xfId="11600"/>
    <cellStyle name="Normal 17 8 5 2 2" xfId="13452"/>
    <cellStyle name="Normal 17 8 5 3" xfId="13451"/>
    <cellStyle name="Normal 17 8 6" xfId="6910"/>
    <cellStyle name="Normal 17 8 6 2" xfId="13453"/>
    <cellStyle name="Normal 17 8 7" xfId="13442"/>
    <cellStyle name="Normal 17 9" xfId="806"/>
    <cellStyle name="Normal 17 9 2" xfId="1656"/>
    <cellStyle name="Normal 17 9 2 2" xfId="3528"/>
    <cellStyle name="Normal 17 9 2 2 2" xfId="9710"/>
    <cellStyle name="Normal 17 9 2 2 2 2" xfId="13457"/>
    <cellStyle name="Normal 17 9 2 2 3" xfId="13456"/>
    <cellStyle name="Normal 17 9 2 3" xfId="7838"/>
    <cellStyle name="Normal 17 9 2 3 2" xfId="13458"/>
    <cellStyle name="Normal 17 9 2 4" xfId="13455"/>
    <cellStyle name="Normal 17 9 3" xfId="2678"/>
    <cellStyle name="Normal 17 9 3 2" xfId="8860"/>
    <cellStyle name="Normal 17 9 3 2 2" xfId="13460"/>
    <cellStyle name="Normal 17 9 3 3" xfId="13459"/>
    <cellStyle name="Normal 17 9 4" xfId="4534"/>
    <cellStyle name="Normal 17 9 4 2" xfId="10716"/>
    <cellStyle name="Normal 17 9 4 2 2" xfId="13462"/>
    <cellStyle name="Normal 17 9 4 3" xfId="13461"/>
    <cellStyle name="Normal 17 9 5" xfId="5541"/>
    <cellStyle name="Normal 17 9 5 2" xfId="11722"/>
    <cellStyle name="Normal 17 9 5 2 2" xfId="13464"/>
    <cellStyle name="Normal 17 9 5 3" xfId="13463"/>
    <cellStyle name="Normal 17 9 6" xfId="6988"/>
    <cellStyle name="Normal 17 9 6 2" xfId="13465"/>
    <cellStyle name="Normal 17 9 7" xfId="13454"/>
    <cellStyle name="Normal 170" xfId="6116"/>
    <cellStyle name="Normal 170 2" xfId="12297"/>
    <cellStyle name="Normal 170 2 2" xfId="13467"/>
    <cellStyle name="Normal 170 3" xfId="13466"/>
    <cellStyle name="Normal 171" xfId="6118"/>
    <cellStyle name="Normal 171 2" xfId="12299"/>
    <cellStyle name="Normal 171 2 2" xfId="13469"/>
    <cellStyle name="Normal 171 3" xfId="13468"/>
    <cellStyle name="Normal 172" xfId="6120"/>
    <cellStyle name="Normal 172 2" xfId="12301"/>
    <cellStyle name="Normal 172 2 2" xfId="13471"/>
    <cellStyle name="Normal 172 3" xfId="13470"/>
    <cellStyle name="Normal 173" xfId="6122"/>
    <cellStyle name="Normal 173 2" xfId="12303"/>
    <cellStyle name="Normal 173 2 2" xfId="13473"/>
    <cellStyle name="Normal 173 3" xfId="13472"/>
    <cellStyle name="Normal 174" xfId="6124"/>
    <cellStyle name="Normal 174 2" xfId="12305"/>
    <cellStyle name="Normal 174 2 2" xfId="13475"/>
    <cellStyle name="Normal 174 3" xfId="13474"/>
    <cellStyle name="Normal 175" xfId="6126"/>
    <cellStyle name="Normal 175 2" xfId="12307"/>
    <cellStyle name="Normal 175 2 2" xfId="13477"/>
    <cellStyle name="Normal 175 3" xfId="13476"/>
    <cellStyle name="Normal 176" xfId="6127"/>
    <cellStyle name="Normal 176 2" xfId="12308"/>
    <cellStyle name="Normal 176 2 2" xfId="13479"/>
    <cellStyle name="Normal 176 3" xfId="13478"/>
    <cellStyle name="Normal 177" xfId="6129"/>
    <cellStyle name="Normal 177 2" xfId="12310"/>
    <cellStyle name="Normal 177 2 2" xfId="13481"/>
    <cellStyle name="Normal 177 3" xfId="13480"/>
    <cellStyle name="Normal 178" xfId="6131"/>
    <cellStyle name="Normal 178 2" xfId="12312"/>
    <cellStyle name="Normal 178 2 2" xfId="13483"/>
    <cellStyle name="Normal 178 3" xfId="13482"/>
    <cellStyle name="Normal 179" xfId="6133"/>
    <cellStyle name="Normal 179 2" xfId="12314"/>
    <cellStyle name="Normal 179 2 2" xfId="13485"/>
    <cellStyle name="Normal 179 3" xfId="13484"/>
    <cellStyle name="Normal 18" xfId="56"/>
    <cellStyle name="Normal 18 10" xfId="1102"/>
    <cellStyle name="Normal 18 10 2" xfId="2974"/>
    <cellStyle name="Normal 18 10 2 2" xfId="9156"/>
    <cellStyle name="Normal 18 10 2 2 2" xfId="13489"/>
    <cellStyle name="Normal 18 10 2 3" xfId="13488"/>
    <cellStyle name="Normal 18 10 3" xfId="4670"/>
    <cellStyle name="Normal 18 10 3 2" xfId="10852"/>
    <cellStyle name="Normal 18 10 3 2 2" xfId="13491"/>
    <cellStyle name="Normal 18 10 3 3" xfId="13490"/>
    <cellStyle name="Normal 18 10 4" xfId="5677"/>
    <cellStyle name="Normal 18 10 4 2" xfId="11858"/>
    <cellStyle name="Normal 18 10 4 2 2" xfId="13493"/>
    <cellStyle name="Normal 18 10 4 3" xfId="13492"/>
    <cellStyle name="Normal 18 10 5" xfId="7284"/>
    <cellStyle name="Normal 18 10 5 2" xfId="13494"/>
    <cellStyle name="Normal 18 10 6" xfId="13487"/>
    <cellStyle name="Normal 18 11" xfId="1792"/>
    <cellStyle name="Normal 18 11 2" xfId="3664"/>
    <cellStyle name="Normal 18 11 2 2" xfId="9846"/>
    <cellStyle name="Normal 18 11 2 2 2" xfId="13497"/>
    <cellStyle name="Normal 18 11 2 3" xfId="13496"/>
    <cellStyle name="Normal 18 11 3" xfId="7974"/>
    <cellStyle name="Normal 18 11 3 2" xfId="13498"/>
    <cellStyle name="Normal 18 11 4" xfId="13495"/>
    <cellStyle name="Normal 18 12" xfId="1934"/>
    <cellStyle name="Normal 18 12 2" xfId="8116"/>
    <cellStyle name="Normal 18 12 2 2" xfId="13500"/>
    <cellStyle name="Normal 18 12 3" xfId="13499"/>
    <cellStyle name="Normal 18 13" xfId="3980"/>
    <cellStyle name="Normal 18 13 2" xfId="10162"/>
    <cellStyle name="Normal 18 13 2 2" xfId="13502"/>
    <cellStyle name="Normal 18 13 3" xfId="13501"/>
    <cellStyle name="Normal 18 14" xfId="4987"/>
    <cellStyle name="Normal 18 14 2" xfId="11168"/>
    <cellStyle name="Normal 18 14 2 2" xfId="13504"/>
    <cellStyle name="Normal 18 14 3" xfId="13503"/>
    <cellStyle name="Normal 18 15" xfId="5780"/>
    <cellStyle name="Normal 18 15 2" xfId="11961"/>
    <cellStyle name="Normal 18 15 2 2" xfId="13506"/>
    <cellStyle name="Normal 18 15 3" xfId="13505"/>
    <cellStyle name="Normal 18 16" xfId="6244"/>
    <cellStyle name="Normal 18 16 2" xfId="13507"/>
    <cellStyle name="Normal 18 17" xfId="13486"/>
    <cellStyle name="Normal 18 2" xfId="373"/>
    <cellStyle name="Normal 18 2 2" xfId="1156"/>
    <cellStyle name="Normal 18 2 2 2" xfId="3028"/>
    <cellStyle name="Normal 18 2 2 2 2" xfId="9210"/>
    <cellStyle name="Normal 18 2 2 2 2 2" xfId="13511"/>
    <cellStyle name="Normal 18 2 2 2 3" xfId="13510"/>
    <cellStyle name="Normal 18 2 2 3" xfId="7338"/>
    <cellStyle name="Normal 18 2 2 3 2" xfId="13512"/>
    <cellStyle name="Normal 18 2 2 4" xfId="13509"/>
    <cellStyle name="Normal 18 2 3" xfId="2246"/>
    <cellStyle name="Normal 18 2 3 2" xfId="8428"/>
    <cellStyle name="Normal 18 2 3 2 2" xfId="13514"/>
    <cellStyle name="Normal 18 2 3 3" xfId="13513"/>
    <cellStyle name="Normal 18 2 4" xfId="4034"/>
    <cellStyle name="Normal 18 2 4 2" xfId="10216"/>
    <cellStyle name="Normal 18 2 4 2 2" xfId="13516"/>
    <cellStyle name="Normal 18 2 4 3" xfId="13515"/>
    <cellStyle name="Normal 18 2 5" xfId="5041"/>
    <cellStyle name="Normal 18 2 5 2" xfId="11222"/>
    <cellStyle name="Normal 18 2 5 2 2" xfId="13518"/>
    <cellStyle name="Normal 18 2 5 3" xfId="13517"/>
    <cellStyle name="Normal 18 2 6" xfId="6556"/>
    <cellStyle name="Normal 18 2 6 2" xfId="13519"/>
    <cellStyle name="Normal 18 2 7" xfId="13508"/>
    <cellStyle name="Normal 18 3" xfId="427"/>
    <cellStyle name="Normal 18 3 2" xfId="1212"/>
    <cellStyle name="Normal 18 3 2 2" xfId="3084"/>
    <cellStyle name="Normal 18 3 2 2 2" xfId="9266"/>
    <cellStyle name="Normal 18 3 2 2 2 2" xfId="13523"/>
    <cellStyle name="Normal 18 3 2 2 3" xfId="13522"/>
    <cellStyle name="Normal 18 3 2 3" xfId="7394"/>
    <cellStyle name="Normal 18 3 2 3 2" xfId="13524"/>
    <cellStyle name="Normal 18 3 2 4" xfId="13521"/>
    <cellStyle name="Normal 18 3 3" xfId="2300"/>
    <cellStyle name="Normal 18 3 3 2" xfId="8482"/>
    <cellStyle name="Normal 18 3 3 2 2" xfId="13526"/>
    <cellStyle name="Normal 18 3 3 3" xfId="13525"/>
    <cellStyle name="Normal 18 3 4" xfId="4090"/>
    <cellStyle name="Normal 18 3 4 2" xfId="10272"/>
    <cellStyle name="Normal 18 3 4 2 2" xfId="13528"/>
    <cellStyle name="Normal 18 3 4 3" xfId="13527"/>
    <cellStyle name="Normal 18 3 5" xfId="5097"/>
    <cellStyle name="Normal 18 3 5 2" xfId="11278"/>
    <cellStyle name="Normal 18 3 5 2 2" xfId="13530"/>
    <cellStyle name="Normal 18 3 5 3" xfId="13529"/>
    <cellStyle name="Normal 18 3 6" xfId="6610"/>
    <cellStyle name="Normal 18 3 6 2" xfId="13531"/>
    <cellStyle name="Normal 18 3 7" xfId="13520"/>
    <cellStyle name="Normal 18 4" xfId="483"/>
    <cellStyle name="Normal 18 4 2" xfId="1270"/>
    <cellStyle name="Normal 18 4 2 2" xfId="3142"/>
    <cellStyle name="Normal 18 4 2 2 2" xfId="9324"/>
    <cellStyle name="Normal 18 4 2 2 2 2" xfId="13535"/>
    <cellStyle name="Normal 18 4 2 2 3" xfId="13534"/>
    <cellStyle name="Normal 18 4 2 3" xfId="7452"/>
    <cellStyle name="Normal 18 4 2 3 2" xfId="13536"/>
    <cellStyle name="Normal 18 4 2 4" xfId="13533"/>
    <cellStyle name="Normal 18 4 3" xfId="2356"/>
    <cellStyle name="Normal 18 4 3 2" xfId="8538"/>
    <cellStyle name="Normal 18 4 3 2 2" xfId="13538"/>
    <cellStyle name="Normal 18 4 3 3" xfId="13537"/>
    <cellStyle name="Normal 18 4 4" xfId="4148"/>
    <cellStyle name="Normal 18 4 4 2" xfId="10330"/>
    <cellStyle name="Normal 18 4 4 2 2" xfId="13540"/>
    <cellStyle name="Normal 18 4 4 3" xfId="13539"/>
    <cellStyle name="Normal 18 4 5" xfId="5155"/>
    <cellStyle name="Normal 18 4 5 2" xfId="11336"/>
    <cellStyle name="Normal 18 4 5 2 2" xfId="13542"/>
    <cellStyle name="Normal 18 4 5 3" xfId="13541"/>
    <cellStyle name="Normal 18 4 6" xfId="6666"/>
    <cellStyle name="Normal 18 4 6 2" xfId="13543"/>
    <cellStyle name="Normal 18 4 7" xfId="13532"/>
    <cellStyle name="Normal 18 5" xfId="541"/>
    <cellStyle name="Normal 18 5 2" xfId="1328"/>
    <cellStyle name="Normal 18 5 2 2" xfId="3200"/>
    <cellStyle name="Normal 18 5 2 2 2" xfId="9382"/>
    <cellStyle name="Normal 18 5 2 2 2 2" xfId="13547"/>
    <cellStyle name="Normal 18 5 2 2 3" xfId="13546"/>
    <cellStyle name="Normal 18 5 2 3" xfId="7510"/>
    <cellStyle name="Normal 18 5 2 3 2" xfId="13548"/>
    <cellStyle name="Normal 18 5 2 4" xfId="13545"/>
    <cellStyle name="Normal 18 5 3" xfId="2414"/>
    <cellStyle name="Normal 18 5 3 2" xfId="8596"/>
    <cellStyle name="Normal 18 5 3 2 2" xfId="13550"/>
    <cellStyle name="Normal 18 5 3 3" xfId="13549"/>
    <cellStyle name="Normal 18 5 4" xfId="4206"/>
    <cellStyle name="Normal 18 5 4 2" xfId="10388"/>
    <cellStyle name="Normal 18 5 4 2 2" xfId="13552"/>
    <cellStyle name="Normal 18 5 4 3" xfId="13551"/>
    <cellStyle name="Normal 18 5 5" xfId="5213"/>
    <cellStyle name="Normal 18 5 5 2" xfId="11394"/>
    <cellStyle name="Normal 18 5 5 2 2" xfId="13554"/>
    <cellStyle name="Normal 18 5 5 3" xfId="13553"/>
    <cellStyle name="Normal 18 5 6" xfId="6724"/>
    <cellStyle name="Normal 18 5 6 2" xfId="13555"/>
    <cellStyle name="Normal 18 5 7" xfId="13544"/>
    <cellStyle name="Normal 18 6" xfId="599"/>
    <cellStyle name="Normal 18 6 2" xfId="1388"/>
    <cellStyle name="Normal 18 6 2 2" xfId="3260"/>
    <cellStyle name="Normal 18 6 2 2 2" xfId="9442"/>
    <cellStyle name="Normal 18 6 2 2 2 2" xfId="13559"/>
    <cellStyle name="Normal 18 6 2 2 3" xfId="13558"/>
    <cellStyle name="Normal 18 6 2 3" xfId="7570"/>
    <cellStyle name="Normal 18 6 2 3 2" xfId="13560"/>
    <cellStyle name="Normal 18 6 2 4" xfId="13557"/>
    <cellStyle name="Normal 18 6 3" xfId="2472"/>
    <cellStyle name="Normal 18 6 3 2" xfId="8654"/>
    <cellStyle name="Normal 18 6 3 2 2" xfId="13562"/>
    <cellStyle name="Normal 18 6 3 3" xfId="13561"/>
    <cellStyle name="Normal 18 6 4" xfId="4266"/>
    <cellStyle name="Normal 18 6 4 2" xfId="10448"/>
    <cellStyle name="Normal 18 6 4 2 2" xfId="13564"/>
    <cellStyle name="Normal 18 6 4 3" xfId="13563"/>
    <cellStyle name="Normal 18 6 5" xfId="5273"/>
    <cellStyle name="Normal 18 6 5 2" xfId="11454"/>
    <cellStyle name="Normal 18 6 5 2 2" xfId="13566"/>
    <cellStyle name="Normal 18 6 5 3" xfId="13565"/>
    <cellStyle name="Normal 18 6 6" xfId="6782"/>
    <cellStyle name="Normal 18 6 6 2" xfId="13567"/>
    <cellStyle name="Normal 18 6 7" xfId="13556"/>
    <cellStyle name="Normal 18 7" xfId="659"/>
    <cellStyle name="Normal 18 7 2" xfId="1458"/>
    <cellStyle name="Normal 18 7 2 2" xfId="3330"/>
    <cellStyle name="Normal 18 7 2 2 2" xfId="9512"/>
    <cellStyle name="Normal 18 7 2 2 2 2" xfId="13571"/>
    <cellStyle name="Normal 18 7 2 2 3" xfId="13570"/>
    <cellStyle name="Normal 18 7 2 3" xfId="7640"/>
    <cellStyle name="Normal 18 7 2 3 2" xfId="13572"/>
    <cellStyle name="Normal 18 7 2 4" xfId="13569"/>
    <cellStyle name="Normal 18 7 3" xfId="2532"/>
    <cellStyle name="Normal 18 7 3 2" xfId="8714"/>
    <cellStyle name="Normal 18 7 3 2 2" xfId="13574"/>
    <cellStyle name="Normal 18 7 3 3" xfId="13573"/>
    <cellStyle name="Normal 18 7 4" xfId="4336"/>
    <cellStyle name="Normal 18 7 4 2" xfId="10518"/>
    <cellStyle name="Normal 18 7 4 2 2" xfId="13576"/>
    <cellStyle name="Normal 18 7 4 3" xfId="13575"/>
    <cellStyle name="Normal 18 7 5" xfId="5343"/>
    <cellStyle name="Normal 18 7 5 2" xfId="11524"/>
    <cellStyle name="Normal 18 7 5 2 2" xfId="13578"/>
    <cellStyle name="Normal 18 7 5 3" xfId="13577"/>
    <cellStyle name="Normal 18 7 6" xfId="6842"/>
    <cellStyle name="Normal 18 7 6 2" xfId="13579"/>
    <cellStyle name="Normal 18 7 7" xfId="13568"/>
    <cellStyle name="Normal 18 8" xfId="729"/>
    <cellStyle name="Normal 18 8 2" xfId="1536"/>
    <cellStyle name="Normal 18 8 2 2" xfId="3408"/>
    <cellStyle name="Normal 18 8 2 2 2" xfId="9590"/>
    <cellStyle name="Normal 18 8 2 2 2 2" xfId="13583"/>
    <cellStyle name="Normal 18 8 2 2 3" xfId="13582"/>
    <cellStyle name="Normal 18 8 2 3" xfId="7718"/>
    <cellStyle name="Normal 18 8 2 3 2" xfId="13584"/>
    <cellStyle name="Normal 18 8 2 4" xfId="13581"/>
    <cellStyle name="Normal 18 8 3" xfId="2602"/>
    <cellStyle name="Normal 18 8 3 2" xfId="8784"/>
    <cellStyle name="Normal 18 8 3 2 2" xfId="13586"/>
    <cellStyle name="Normal 18 8 3 3" xfId="13585"/>
    <cellStyle name="Normal 18 8 4" xfId="4414"/>
    <cellStyle name="Normal 18 8 4 2" xfId="10596"/>
    <cellStyle name="Normal 18 8 4 2 2" xfId="13588"/>
    <cellStyle name="Normal 18 8 4 3" xfId="13587"/>
    <cellStyle name="Normal 18 8 5" xfId="5421"/>
    <cellStyle name="Normal 18 8 5 2" xfId="11602"/>
    <cellStyle name="Normal 18 8 5 2 2" xfId="13590"/>
    <cellStyle name="Normal 18 8 5 3" xfId="13589"/>
    <cellStyle name="Normal 18 8 6" xfId="6912"/>
    <cellStyle name="Normal 18 8 6 2" xfId="13591"/>
    <cellStyle name="Normal 18 8 7" xfId="13580"/>
    <cellStyle name="Normal 18 9" xfId="808"/>
    <cellStyle name="Normal 18 9 2" xfId="1658"/>
    <cellStyle name="Normal 18 9 2 2" xfId="3530"/>
    <cellStyle name="Normal 18 9 2 2 2" xfId="9712"/>
    <cellStyle name="Normal 18 9 2 2 2 2" xfId="13595"/>
    <cellStyle name="Normal 18 9 2 2 3" xfId="13594"/>
    <cellStyle name="Normal 18 9 2 3" xfId="7840"/>
    <cellStyle name="Normal 18 9 2 3 2" xfId="13596"/>
    <cellStyle name="Normal 18 9 2 4" xfId="13593"/>
    <cellStyle name="Normal 18 9 3" xfId="2680"/>
    <cellStyle name="Normal 18 9 3 2" xfId="8862"/>
    <cellStyle name="Normal 18 9 3 2 2" xfId="13598"/>
    <cellStyle name="Normal 18 9 3 3" xfId="13597"/>
    <cellStyle name="Normal 18 9 4" xfId="4536"/>
    <cellStyle name="Normal 18 9 4 2" xfId="10718"/>
    <cellStyle name="Normal 18 9 4 2 2" xfId="13600"/>
    <cellStyle name="Normal 18 9 4 3" xfId="13599"/>
    <cellStyle name="Normal 18 9 5" xfId="5543"/>
    <cellStyle name="Normal 18 9 5 2" xfId="11724"/>
    <cellStyle name="Normal 18 9 5 2 2" xfId="13602"/>
    <cellStyle name="Normal 18 9 5 3" xfId="13601"/>
    <cellStyle name="Normal 18 9 6" xfId="6990"/>
    <cellStyle name="Normal 18 9 6 2" xfId="13603"/>
    <cellStyle name="Normal 18 9 7" xfId="13592"/>
    <cellStyle name="Normal 180" xfId="6135"/>
    <cellStyle name="Normal 180 2" xfId="12316"/>
    <cellStyle name="Normal 180 2 2" xfId="13605"/>
    <cellStyle name="Normal 180 3" xfId="13604"/>
    <cellStyle name="Normal 181" xfId="6137"/>
    <cellStyle name="Normal 181 2" xfId="12318"/>
    <cellStyle name="Normal 181 2 2" xfId="13607"/>
    <cellStyle name="Normal 181 3" xfId="13606"/>
    <cellStyle name="Normal 182" xfId="6138"/>
    <cellStyle name="Normal 182 2" xfId="12319"/>
    <cellStyle name="Normal 182 2 2" xfId="13609"/>
    <cellStyle name="Normal 182 3" xfId="13608"/>
    <cellStyle name="Normal 183" xfId="6140"/>
    <cellStyle name="Normal 183 2" xfId="12321"/>
    <cellStyle name="Normal 183 2 2" xfId="13611"/>
    <cellStyle name="Normal 183 3" xfId="13610"/>
    <cellStyle name="Normal 184" xfId="6141"/>
    <cellStyle name="Normal 184 2" xfId="12322"/>
    <cellStyle name="Normal 184 2 2" xfId="13613"/>
    <cellStyle name="Normal 184 3" xfId="13612"/>
    <cellStyle name="Normal 185" xfId="6143"/>
    <cellStyle name="Normal 185 2" xfId="12324"/>
    <cellStyle name="Normal 185 2 2" xfId="13615"/>
    <cellStyle name="Normal 185 3" xfId="13614"/>
    <cellStyle name="Normal 186" xfId="6144"/>
    <cellStyle name="Normal 186 2" xfId="12325"/>
    <cellStyle name="Normal 186 2 2" xfId="13617"/>
    <cellStyle name="Normal 186 3" xfId="13616"/>
    <cellStyle name="Normal 187" xfId="6146"/>
    <cellStyle name="Normal 187 2" xfId="12327"/>
    <cellStyle name="Normal 187 2 2" xfId="13619"/>
    <cellStyle name="Normal 187 3" xfId="13618"/>
    <cellStyle name="Normal 188" xfId="6148"/>
    <cellStyle name="Normal 188 2" xfId="12329"/>
    <cellStyle name="Normal 188 2 2" xfId="13621"/>
    <cellStyle name="Normal 188 3" xfId="13620"/>
    <cellStyle name="Normal 189" xfId="6150"/>
    <cellStyle name="Normal 189 2" xfId="12331"/>
    <cellStyle name="Normal 189 2 2" xfId="13623"/>
    <cellStyle name="Normal 189 3" xfId="13622"/>
    <cellStyle name="Normal 19" xfId="58"/>
    <cellStyle name="Normal 19 10" xfId="1104"/>
    <cellStyle name="Normal 19 10 2" xfId="2976"/>
    <cellStyle name="Normal 19 10 2 2" xfId="9158"/>
    <cellStyle name="Normal 19 10 2 2 2" xfId="13627"/>
    <cellStyle name="Normal 19 10 2 3" xfId="13626"/>
    <cellStyle name="Normal 19 10 3" xfId="4672"/>
    <cellStyle name="Normal 19 10 3 2" xfId="10854"/>
    <cellStyle name="Normal 19 10 3 2 2" xfId="13629"/>
    <cellStyle name="Normal 19 10 3 3" xfId="13628"/>
    <cellStyle name="Normal 19 10 4" xfId="5679"/>
    <cellStyle name="Normal 19 10 4 2" xfId="11860"/>
    <cellStyle name="Normal 19 10 4 2 2" xfId="13631"/>
    <cellStyle name="Normal 19 10 4 3" xfId="13630"/>
    <cellStyle name="Normal 19 10 5" xfId="7286"/>
    <cellStyle name="Normal 19 10 5 2" xfId="13632"/>
    <cellStyle name="Normal 19 10 6" xfId="13625"/>
    <cellStyle name="Normal 19 11" xfId="1794"/>
    <cellStyle name="Normal 19 11 2" xfId="3666"/>
    <cellStyle name="Normal 19 11 2 2" xfId="9848"/>
    <cellStyle name="Normal 19 11 2 2 2" xfId="13635"/>
    <cellStyle name="Normal 19 11 2 3" xfId="13634"/>
    <cellStyle name="Normal 19 11 3" xfId="7976"/>
    <cellStyle name="Normal 19 11 3 2" xfId="13636"/>
    <cellStyle name="Normal 19 11 4" xfId="13633"/>
    <cellStyle name="Normal 19 12" xfId="1936"/>
    <cellStyle name="Normal 19 12 2" xfId="8118"/>
    <cellStyle name="Normal 19 12 2 2" xfId="13638"/>
    <cellStyle name="Normal 19 12 3" xfId="13637"/>
    <cellStyle name="Normal 19 13" xfId="3982"/>
    <cellStyle name="Normal 19 13 2" xfId="10164"/>
    <cellStyle name="Normal 19 13 2 2" xfId="13640"/>
    <cellStyle name="Normal 19 13 3" xfId="13639"/>
    <cellStyle name="Normal 19 14" xfId="4989"/>
    <cellStyle name="Normal 19 14 2" xfId="11170"/>
    <cellStyle name="Normal 19 14 2 2" xfId="13642"/>
    <cellStyle name="Normal 19 14 3" xfId="13641"/>
    <cellStyle name="Normal 19 15" xfId="5781"/>
    <cellStyle name="Normal 19 15 2" xfId="11962"/>
    <cellStyle name="Normal 19 15 2 2" xfId="13644"/>
    <cellStyle name="Normal 19 15 3" xfId="13643"/>
    <cellStyle name="Normal 19 16" xfId="6246"/>
    <cellStyle name="Normal 19 16 2" xfId="13645"/>
    <cellStyle name="Normal 19 17" xfId="13624"/>
    <cellStyle name="Normal 19 2" xfId="375"/>
    <cellStyle name="Normal 19 2 2" xfId="1158"/>
    <cellStyle name="Normal 19 2 2 2" xfId="3030"/>
    <cellStyle name="Normal 19 2 2 2 2" xfId="9212"/>
    <cellStyle name="Normal 19 2 2 2 2 2" xfId="13649"/>
    <cellStyle name="Normal 19 2 2 2 3" xfId="13648"/>
    <cellStyle name="Normal 19 2 2 3" xfId="7340"/>
    <cellStyle name="Normal 19 2 2 3 2" xfId="13650"/>
    <cellStyle name="Normal 19 2 2 4" xfId="13647"/>
    <cellStyle name="Normal 19 2 3" xfId="2248"/>
    <cellStyle name="Normal 19 2 3 2" xfId="8430"/>
    <cellStyle name="Normal 19 2 3 2 2" xfId="13652"/>
    <cellStyle name="Normal 19 2 3 3" xfId="13651"/>
    <cellStyle name="Normal 19 2 4" xfId="4036"/>
    <cellStyle name="Normal 19 2 4 2" xfId="10218"/>
    <cellStyle name="Normal 19 2 4 2 2" xfId="13654"/>
    <cellStyle name="Normal 19 2 4 3" xfId="13653"/>
    <cellStyle name="Normal 19 2 5" xfId="5043"/>
    <cellStyle name="Normal 19 2 5 2" xfId="11224"/>
    <cellStyle name="Normal 19 2 5 2 2" xfId="13656"/>
    <cellStyle name="Normal 19 2 5 3" xfId="13655"/>
    <cellStyle name="Normal 19 2 6" xfId="6558"/>
    <cellStyle name="Normal 19 2 6 2" xfId="13657"/>
    <cellStyle name="Normal 19 2 7" xfId="13646"/>
    <cellStyle name="Normal 19 3" xfId="429"/>
    <cellStyle name="Normal 19 3 2" xfId="1214"/>
    <cellStyle name="Normal 19 3 2 2" xfId="3086"/>
    <cellStyle name="Normal 19 3 2 2 2" xfId="9268"/>
    <cellStyle name="Normal 19 3 2 2 2 2" xfId="13661"/>
    <cellStyle name="Normal 19 3 2 2 3" xfId="13660"/>
    <cellStyle name="Normal 19 3 2 3" xfId="7396"/>
    <cellStyle name="Normal 19 3 2 3 2" xfId="13662"/>
    <cellStyle name="Normal 19 3 2 4" xfId="13659"/>
    <cellStyle name="Normal 19 3 3" xfId="2302"/>
    <cellStyle name="Normal 19 3 3 2" xfId="8484"/>
    <cellStyle name="Normal 19 3 3 2 2" xfId="13664"/>
    <cellStyle name="Normal 19 3 3 3" xfId="13663"/>
    <cellStyle name="Normal 19 3 4" xfId="4092"/>
    <cellStyle name="Normal 19 3 4 2" xfId="10274"/>
    <cellStyle name="Normal 19 3 4 2 2" xfId="13666"/>
    <cellStyle name="Normal 19 3 4 3" xfId="13665"/>
    <cellStyle name="Normal 19 3 5" xfId="5099"/>
    <cellStyle name="Normal 19 3 5 2" xfId="11280"/>
    <cellStyle name="Normal 19 3 5 2 2" xfId="13668"/>
    <cellStyle name="Normal 19 3 5 3" xfId="13667"/>
    <cellStyle name="Normal 19 3 6" xfId="6612"/>
    <cellStyle name="Normal 19 3 6 2" xfId="13669"/>
    <cellStyle name="Normal 19 3 7" xfId="13658"/>
    <cellStyle name="Normal 19 4" xfId="485"/>
    <cellStyle name="Normal 19 4 2" xfId="1272"/>
    <cellStyle name="Normal 19 4 2 2" xfId="3144"/>
    <cellStyle name="Normal 19 4 2 2 2" xfId="9326"/>
    <cellStyle name="Normal 19 4 2 2 2 2" xfId="13673"/>
    <cellStyle name="Normal 19 4 2 2 3" xfId="13672"/>
    <cellStyle name="Normal 19 4 2 3" xfId="7454"/>
    <cellStyle name="Normal 19 4 2 3 2" xfId="13674"/>
    <cellStyle name="Normal 19 4 2 4" xfId="13671"/>
    <cellStyle name="Normal 19 4 3" xfId="2358"/>
    <cellStyle name="Normal 19 4 3 2" xfId="8540"/>
    <cellStyle name="Normal 19 4 3 2 2" xfId="13676"/>
    <cellStyle name="Normal 19 4 3 3" xfId="13675"/>
    <cellStyle name="Normal 19 4 4" xfId="4150"/>
    <cellStyle name="Normal 19 4 4 2" xfId="10332"/>
    <cellStyle name="Normal 19 4 4 2 2" xfId="13678"/>
    <cellStyle name="Normal 19 4 4 3" xfId="13677"/>
    <cellStyle name="Normal 19 4 5" xfId="5157"/>
    <cellStyle name="Normal 19 4 5 2" xfId="11338"/>
    <cellStyle name="Normal 19 4 5 2 2" xfId="13680"/>
    <cellStyle name="Normal 19 4 5 3" xfId="13679"/>
    <cellStyle name="Normal 19 4 6" xfId="6668"/>
    <cellStyle name="Normal 19 4 6 2" xfId="13681"/>
    <cellStyle name="Normal 19 4 7" xfId="13670"/>
    <cellStyle name="Normal 19 5" xfId="543"/>
    <cellStyle name="Normal 19 5 2" xfId="1330"/>
    <cellStyle name="Normal 19 5 2 2" xfId="3202"/>
    <cellStyle name="Normal 19 5 2 2 2" xfId="9384"/>
    <cellStyle name="Normal 19 5 2 2 2 2" xfId="13685"/>
    <cellStyle name="Normal 19 5 2 2 3" xfId="13684"/>
    <cellStyle name="Normal 19 5 2 3" xfId="7512"/>
    <cellStyle name="Normal 19 5 2 3 2" xfId="13686"/>
    <cellStyle name="Normal 19 5 2 4" xfId="13683"/>
    <cellStyle name="Normal 19 5 3" xfId="2416"/>
    <cellStyle name="Normal 19 5 3 2" xfId="8598"/>
    <cellStyle name="Normal 19 5 3 2 2" xfId="13688"/>
    <cellStyle name="Normal 19 5 3 3" xfId="13687"/>
    <cellStyle name="Normal 19 5 4" xfId="4208"/>
    <cellStyle name="Normal 19 5 4 2" xfId="10390"/>
    <cellStyle name="Normal 19 5 4 2 2" xfId="13690"/>
    <cellStyle name="Normal 19 5 4 3" xfId="13689"/>
    <cellStyle name="Normal 19 5 5" xfId="5215"/>
    <cellStyle name="Normal 19 5 5 2" xfId="11396"/>
    <cellStyle name="Normal 19 5 5 2 2" xfId="13692"/>
    <cellStyle name="Normal 19 5 5 3" xfId="13691"/>
    <cellStyle name="Normal 19 5 6" xfId="6726"/>
    <cellStyle name="Normal 19 5 6 2" xfId="13693"/>
    <cellStyle name="Normal 19 5 7" xfId="13682"/>
    <cellStyle name="Normal 19 6" xfId="601"/>
    <cellStyle name="Normal 19 6 2" xfId="1390"/>
    <cellStyle name="Normal 19 6 2 2" xfId="3262"/>
    <cellStyle name="Normal 19 6 2 2 2" xfId="9444"/>
    <cellStyle name="Normal 19 6 2 2 2 2" xfId="13697"/>
    <cellStyle name="Normal 19 6 2 2 3" xfId="13696"/>
    <cellStyle name="Normal 19 6 2 3" xfId="7572"/>
    <cellStyle name="Normal 19 6 2 3 2" xfId="13698"/>
    <cellStyle name="Normal 19 6 2 4" xfId="13695"/>
    <cellStyle name="Normal 19 6 3" xfId="2474"/>
    <cellStyle name="Normal 19 6 3 2" xfId="8656"/>
    <cellStyle name="Normal 19 6 3 2 2" xfId="13700"/>
    <cellStyle name="Normal 19 6 3 3" xfId="13699"/>
    <cellStyle name="Normal 19 6 4" xfId="4268"/>
    <cellStyle name="Normal 19 6 4 2" xfId="10450"/>
    <cellStyle name="Normal 19 6 4 2 2" xfId="13702"/>
    <cellStyle name="Normal 19 6 4 3" xfId="13701"/>
    <cellStyle name="Normal 19 6 5" xfId="5275"/>
    <cellStyle name="Normal 19 6 5 2" xfId="11456"/>
    <cellStyle name="Normal 19 6 5 2 2" xfId="13704"/>
    <cellStyle name="Normal 19 6 5 3" xfId="13703"/>
    <cellStyle name="Normal 19 6 6" xfId="6784"/>
    <cellStyle name="Normal 19 6 6 2" xfId="13705"/>
    <cellStyle name="Normal 19 6 7" xfId="13694"/>
    <cellStyle name="Normal 19 7" xfId="661"/>
    <cellStyle name="Normal 19 7 2" xfId="1460"/>
    <cellStyle name="Normal 19 7 2 2" xfId="3332"/>
    <cellStyle name="Normal 19 7 2 2 2" xfId="9514"/>
    <cellStyle name="Normal 19 7 2 2 2 2" xfId="13709"/>
    <cellStyle name="Normal 19 7 2 2 3" xfId="13708"/>
    <cellStyle name="Normal 19 7 2 3" xfId="7642"/>
    <cellStyle name="Normal 19 7 2 3 2" xfId="13710"/>
    <cellStyle name="Normal 19 7 2 4" xfId="13707"/>
    <cellStyle name="Normal 19 7 3" xfId="2534"/>
    <cellStyle name="Normal 19 7 3 2" xfId="8716"/>
    <cellStyle name="Normal 19 7 3 2 2" xfId="13712"/>
    <cellStyle name="Normal 19 7 3 3" xfId="13711"/>
    <cellStyle name="Normal 19 7 4" xfId="4338"/>
    <cellStyle name="Normal 19 7 4 2" xfId="10520"/>
    <cellStyle name="Normal 19 7 4 2 2" xfId="13714"/>
    <cellStyle name="Normal 19 7 4 3" xfId="13713"/>
    <cellStyle name="Normal 19 7 5" xfId="5345"/>
    <cellStyle name="Normal 19 7 5 2" xfId="11526"/>
    <cellStyle name="Normal 19 7 5 2 2" xfId="13716"/>
    <cellStyle name="Normal 19 7 5 3" xfId="13715"/>
    <cellStyle name="Normal 19 7 6" xfId="6844"/>
    <cellStyle name="Normal 19 7 6 2" xfId="13717"/>
    <cellStyle name="Normal 19 7 7" xfId="13706"/>
    <cellStyle name="Normal 19 8" xfId="731"/>
    <cellStyle name="Normal 19 8 2" xfId="1538"/>
    <cellStyle name="Normal 19 8 2 2" xfId="3410"/>
    <cellStyle name="Normal 19 8 2 2 2" xfId="9592"/>
    <cellStyle name="Normal 19 8 2 2 2 2" xfId="13721"/>
    <cellStyle name="Normal 19 8 2 2 3" xfId="13720"/>
    <cellStyle name="Normal 19 8 2 3" xfId="7720"/>
    <cellStyle name="Normal 19 8 2 3 2" xfId="13722"/>
    <cellStyle name="Normal 19 8 2 4" xfId="13719"/>
    <cellStyle name="Normal 19 8 3" xfId="2604"/>
    <cellStyle name="Normal 19 8 3 2" xfId="8786"/>
    <cellStyle name="Normal 19 8 3 2 2" xfId="13724"/>
    <cellStyle name="Normal 19 8 3 3" xfId="13723"/>
    <cellStyle name="Normal 19 8 4" xfId="4416"/>
    <cellStyle name="Normal 19 8 4 2" xfId="10598"/>
    <cellStyle name="Normal 19 8 4 2 2" xfId="13726"/>
    <cellStyle name="Normal 19 8 4 3" xfId="13725"/>
    <cellStyle name="Normal 19 8 5" xfId="5423"/>
    <cellStyle name="Normal 19 8 5 2" xfId="11604"/>
    <cellStyle name="Normal 19 8 5 2 2" xfId="13728"/>
    <cellStyle name="Normal 19 8 5 3" xfId="13727"/>
    <cellStyle name="Normal 19 8 6" xfId="6914"/>
    <cellStyle name="Normal 19 8 6 2" xfId="13729"/>
    <cellStyle name="Normal 19 8 7" xfId="13718"/>
    <cellStyle name="Normal 19 9" xfId="810"/>
    <cellStyle name="Normal 19 9 2" xfId="1660"/>
    <cellStyle name="Normal 19 9 2 2" xfId="3532"/>
    <cellStyle name="Normal 19 9 2 2 2" xfId="9714"/>
    <cellStyle name="Normal 19 9 2 2 2 2" xfId="13733"/>
    <cellStyle name="Normal 19 9 2 2 3" xfId="13732"/>
    <cellStyle name="Normal 19 9 2 3" xfId="7842"/>
    <cellStyle name="Normal 19 9 2 3 2" xfId="13734"/>
    <cellStyle name="Normal 19 9 2 4" xfId="13731"/>
    <cellStyle name="Normal 19 9 3" xfId="2682"/>
    <cellStyle name="Normal 19 9 3 2" xfId="8864"/>
    <cellStyle name="Normal 19 9 3 2 2" xfId="13736"/>
    <cellStyle name="Normal 19 9 3 3" xfId="13735"/>
    <cellStyle name="Normal 19 9 4" xfId="4538"/>
    <cellStyle name="Normal 19 9 4 2" xfId="10720"/>
    <cellStyle name="Normal 19 9 4 2 2" xfId="13738"/>
    <cellStyle name="Normal 19 9 4 3" xfId="13737"/>
    <cellStyle name="Normal 19 9 5" xfId="5545"/>
    <cellStyle name="Normal 19 9 5 2" xfId="11726"/>
    <cellStyle name="Normal 19 9 5 2 2" xfId="13740"/>
    <cellStyle name="Normal 19 9 5 3" xfId="13739"/>
    <cellStyle name="Normal 19 9 6" xfId="6992"/>
    <cellStyle name="Normal 19 9 6 2" xfId="13741"/>
    <cellStyle name="Normal 19 9 7" xfId="13730"/>
    <cellStyle name="Normal 190" xfId="6152"/>
    <cellStyle name="Normal 190 2" xfId="12333"/>
    <cellStyle name="Normal 190 2 2" xfId="13743"/>
    <cellStyle name="Normal 190 3" xfId="13742"/>
    <cellStyle name="Normal 191" xfId="6154"/>
    <cellStyle name="Normal 191 2" xfId="12335"/>
    <cellStyle name="Normal 191 2 2" xfId="13745"/>
    <cellStyle name="Normal 191 3" xfId="13744"/>
    <cellStyle name="Normal 192" xfId="6156"/>
    <cellStyle name="Normal 192 2" xfId="12337"/>
    <cellStyle name="Normal 192 2 2" xfId="13747"/>
    <cellStyle name="Normal 192 3" xfId="13746"/>
    <cellStyle name="Normal 193" xfId="6158"/>
    <cellStyle name="Normal 193 2" xfId="12339"/>
    <cellStyle name="Normal 193 2 2" xfId="13749"/>
    <cellStyle name="Normal 193 3" xfId="13748"/>
    <cellStyle name="Normal 194" xfId="6160"/>
    <cellStyle name="Normal 194 2" xfId="12341"/>
    <cellStyle name="Normal 194 2 2" xfId="13751"/>
    <cellStyle name="Normal 194 3" xfId="13750"/>
    <cellStyle name="Normal 195" xfId="6161"/>
    <cellStyle name="Normal 195 2" xfId="12342"/>
    <cellStyle name="Normal 195 2 2" xfId="13753"/>
    <cellStyle name="Normal 195 3" xfId="13752"/>
    <cellStyle name="Normal 196" xfId="6163"/>
    <cellStyle name="Normal 196 2" xfId="12344"/>
    <cellStyle name="Normal 196 2 2" xfId="13755"/>
    <cellStyle name="Normal 196 3" xfId="13754"/>
    <cellStyle name="Normal 197" xfId="6165"/>
    <cellStyle name="Normal 197 2" xfId="12346"/>
    <cellStyle name="Normal 197 2 2" xfId="13757"/>
    <cellStyle name="Normal 197 3" xfId="13756"/>
    <cellStyle name="Normal 198" xfId="6167"/>
    <cellStyle name="Normal 198 2" xfId="12348"/>
    <cellStyle name="Normal 198 2 2" xfId="13759"/>
    <cellStyle name="Normal 198 3" xfId="13758"/>
    <cellStyle name="Normal 199" xfId="6168"/>
    <cellStyle name="Normal 199 2" xfId="12349"/>
    <cellStyle name="Normal 199 2 2" xfId="13761"/>
    <cellStyle name="Normal 199 3" xfId="13760"/>
    <cellStyle name="Normal 2" xfId="2"/>
    <cellStyle name="Normal 2 10" xfId="379"/>
    <cellStyle name="Normal 2 10 2" xfId="1164"/>
    <cellStyle name="Normal 2 10 2 2" xfId="3036"/>
    <cellStyle name="Normal 2 10 2 2 2" xfId="9218"/>
    <cellStyle name="Normal 2 10 2 2 2 2" xfId="13766"/>
    <cellStyle name="Normal 2 10 2 2 3" xfId="13765"/>
    <cellStyle name="Normal 2 10 2 3" xfId="7346"/>
    <cellStyle name="Normal 2 10 2 3 2" xfId="13767"/>
    <cellStyle name="Normal 2 10 2 4" xfId="13764"/>
    <cellStyle name="Normal 2 10 3" xfId="2252"/>
    <cellStyle name="Normal 2 10 3 2" xfId="8434"/>
    <cellStyle name="Normal 2 10 3 2 2" xfId="13769"/>
    <cellStyle name="Normal 2 10 3 3" xfId="13768"/>
    <cellStyle name="Normal 2 10 4" xfId="4042"/>
    <cellStyle name="Normal 2 10 4 2" xfId="10224"/>
    <cellStyle name="Normal 2 10 4 2 2" xfId="13771"/>
    <cellStyle name="Normal 2 10 4 3" xfId="13770"/>
    <cellStyle name="Normal 2 10 5" xfId="5049"/>
    <cellStyle name="Normal 2 10 5 2" xfId="11230"/>
    <cellStyle name="Normal 2 10 5 2 2" xfId="13773"/>
    <cellStyle name="Normal 2 10 5 3" xfId="13772"/>
    <cellStyle name="Normal 2 10 6" xfId="6562"/>
    <cellStyle name="Normal 2 10 6 2" xfId="13774"/>
    <cellStyle name="Normal 2 10 7" xfId="13763"/>
    <cellStyle name="Normal 2 11" xfId="435"/>
    <cellStyle name="Normal 2 11 2" xfId="1222"/>
    <cellStyle name="Normal 2 11 2 2" xfId="3094"/>
    <cellStyle name="Normal 2 11 2 2 2" xfId="9276"/>
    <cellStyle name="Normal 2 11 2 2 2 2" xfId="13778"/>
    <cellStyle name="Normal 2 11 2 2 3" xfId="13777"/>
    <cellStyle name="Normal 2 11 2 3" xfId="7404"/>
    <cellStyle name="Normal 2 11 2 3 2" xfId="13779"/>
    <cellStyle name="Normal 2 11 2 4" xfId="13776"/>
    <cellStyle name="Normal 2 11 3" xfId="2308"/>
    <cellStyle name="Normal 2 11 3 2" xfId="8490"/>
    <cellStyle name="Normal 2 11 3 2 2" xfId="13781"/>
    <cellStyle name="Normal 2 11 3 3" xfId="13780"/>
    <cellStyle name="Normal 2 11 4" xfId="4100"/>
    <cellStyle name="Normal 2 11 4 2" xfId="10282"/>
    <cellStyle name="Normal 2 11 4 2 2" xfId="13783"/>
    <cellStyle name="Normal 2 11 4 3" xfId="13782"/>
    <cellStyle name="Normal 2 11 5" xfId="5107"/>
    <cellStyle name="Normal 2 11 5 2" xfId="11288"/>
    <cellStyle name="Normal 2 11 5 2 2" xfId="13785"/>
    <cellStyle name="Normal 2 11 5 3" xfId="13784"/>
    <cellStyle name="Normal 2 11 6" xfId="6618"/>
    <cellStyle name="Normal 2 11 6 2" xfId="13786"/>
    <cellStyle name="Normal 2 11 7" xfId="13775"/>
    <cellStyle name="Normal 2 12" xfId="493"/>
    <cellStyle name="Normal 2 12 2" xfId="1280"/>
    <cellStyle name="Normal 2 12 2 2" xfId="3152"/>
    <cellStyle name="Normal 2 12 2 2 2" xfId="9334"/>
    <cellStyle name="Normal 2 12 2 2 2 2" xfId="13790"/>
    <cellStyle name="Normal 2 12 2 2 3" xfId="13789"/>
    <cellStyle name="Normal 2 12 2 3" xfId="7462"/>
    <cellStyle name="Normal 2 12 2 3 2" xfId="13791"/>
    <cellStyle name="Normal 2 12 2 4" xfId="13788"/>
    <cellStyle name="Normal 2 12 3" xfId="2366"/>
    <cellStyle name="Normal 2 12 3 2" xfId="8548"/>
    <cellStyle name="Normal 2 12 3 2 2" xfId="13793"/>
    <cellStyle name="Normal 2 12 3 3" xfId="13792"/>
    <cellStyle name="Normal 2 12 4" xfId="4158"/>
    <cellStyle name="Normal 2 12 4 2" xfId="10340"/>
    <cellStyle name="Normal 2 12 4 2 2" xfId="13795"/>
    <cellStyle name="Normal 2 12 4 3" xfId="13794"/>
    <cellStyle name="Normal 2 12 5" xfId="5165"/>
    <cellStyle name="Normal 2 12 5 2" xfId="11346"/>
    <cellStyle name="Normal 2 12 5 2 2" xfId="13797"/>
    <cellStyle name="Normal 2 12 5 3" xfId="13796"/>
    <cellStyle name="Normal 2 12 6" xfId="6676"/>
    <cellStyle name="Normal 2 12 6 2" xfId="13798"/>
    <cellStyle name="Normal 2 12 7" xfId="13787"/>
    <cellStyle name="Normal 2 13" xfId="551"/>
    <cellStyle name="Normal 2 13 2" xfId="1340"/>
    <cellStyle name="Normal 2 13 2 2" xfId="3212"/>
    <cellStyle name="Normal 2 13 2 2 2" xfId="9394"/>
    <cellStyle name="Normal 2 13 2 2 2 2" xfId="13802"/>
    <cellStyle name="Normal 2 13 2 2 3" xfId="13801"/>
    <cellStyle name="Normal 2 13 2 3" xfId="7522"/>
    <cellStyle name="Normal 2 13 2 3 2" xfId="13803"/>
    <cellStyle name="Normal 2 13 2 4" xfId="13800"/>
    <cellStyle name="Normal 2 13 3" xfId="2424"/>
    <cellStyle name="Normal 2 13 3 2" xfId="8606"/>
    <cellStyle name="Normal 2 13 3 2 2" xfId="13805"/>
    <cellStyle name="Normal 2 13 3 3" xfId="13804"/>
    <cellStyle name="Normal 2 13 4" xfId="4218"/>
    <cellStyle name="Normal 2 13 4 2" xfId="10400"/>
    <cellStyle name="Normal 2 13 4 2 2" xfId="13807"/>
    <cellStyle name="Normal 2 13 4 3" xfId="13806"/>
    <cellStyle name="Normal 2 13 5" xfId="5225"/>
    <cellStyle name="Normal 2 13 5 2" xfId="11406"/>
    <cellStyle name="Normal 2 13 5 2 2" xfId="13809"/>
    <cellStyle name="Normal 2 13 5 3" xfId="13808"/>
    <cellStyle name="Normal 2 13 6" xfId="6734"/>
    <cellStyle name="Normal 2 13 6 2" xfId="13810"/>
    <cellStyle name="Normal 2 13 7" xfId="13799"/>
    <cellStyle name="Normal 2 14" xfId="611"/>
    <cellStyle name="Normal 2 14 2" xfId="1410"/>
    <cellStyle name="Normal 2 14 2 2" xfId="3282"/>
    <cellStyle name="Normal 2 14 2 2 2" xfId="9464"/>
    <cellStyle name="Normal 2 14 2 2 2 2" xfId="13814"/>
    <cellStyle name="Normal 2 14 2 2 3" xfId="13813"/>
    <cellStyle name="Normal 2 14 2 3" xfId="7592"/>
    <cellStyle name="Normal 2 14 2 3 2" xfId="13815"/>
    <cellStyle name="Normal 2 14 2 4" xfId="13812"/>
    <cellStyle name="Normal 2 14 3" xfId="2484"/>
    <cellStyle name="Normal 2 14 3 2" xfId="8666"/>
    <cellStyle name="Normal 2 14 3 2 2" xfId="13817"/>
    <cellStyle name="Normal 2 14 3 3" xfId="13816"/>
    <cellStyle name="Normal 2 14 4" xfId="4288"/>
    <cellStyle name="Normal 2 14 4 2" xfId="10470"/>
    <cellStyle name="Normal 2 14 4 2 2" xfId="13819"/>
    <cellStyle name="Normal 2 14 4 3" xfId="13818"/>
    <cellStyle name="Normal 2 14 5" xfId="5295"/>
    <cellStyle name="Normal 2 14 5 2" xfId="11476"/>
    <cellStyle name="Normal 2 14 5 2 2" xfId="13821"/>
    <cellStyle name="Normal 2 14 5 3" xfId="13820"/>
    <cellStyle name="Normal 2 14 6" xfId="6794"/>
    <cellStyle name="Normal 2 14 6 2" xfId="13822"/>
    <cellStyle name="Normal 2 14 7" xfId="13811"/>
    <cellStyle name="Normal 2 15" xfId="681"/>
    <cellStyle name="Normal 2 15 2" xfId="1488"/>
    <cellStyle name="Normal 2 15 2 2" xfId="3360"/>
    <cellStyle name="Normal 2 15 2 2 2" xfId="9542"/>
    <cellStyle name="Normal 2 15 2 2 2 2" xfId="13826"/>
    <cellStyle name="Normal 2 15 2 2 3" xfId="13825"/>
    <cellStyle name="Normal 2 15 2 3" xfId="7670"/>
    <cellStyle name="Normal 2 15 2 3 2" xfId="13827"/>
    <cellStyle name="Normal 2 15 2 4" xfId="13824"/>
    <cellStyle name="Normal 2 15 3" xfId="2554"/>
    <cellStyle name="Normal 2 15 3 2" xfId="8736"/>
    <cellStyle name="Normal 2 15 3 2 2" xfId="13829"/>
    <cellStyle name="Normal 2 15 3 3" xfId="13828"/>
    <cellStyle name="Normal 2 15 4" xfId="4366"/>
    <cellStyle name="Normal 2 15 4 2" xfId="10548"/>
    <cellStyle name="Normal 2 15 4 2 2" xfId="13831"/>
    <cellStyle name="Normal 2 15 4 3" xfId="13830"/>
    <cellStyle name="Normal 2 15 5" xfId="5373"/>
    <cellStyle name="Normal 2 15 5 2" xfId="11554"/>
    <cellStyle name="Normal 2 15 5 2 2" xfId="13833"/>
    <cellStyle name="Normal 2 15 5 3" xfId="13832"/>
    <cellStyle name="Normal 2 15 6" xfId="6864"/>
    <cellStyle name="Normal 2 15 6 2" xfId="13834"/>
    <cellStyle name="Normal 2 15 7" xfId="13823"/>
    <cellStyle name="Normal 2 16" xfId="760"/>
    <cellStyle name="Normal 2 16 2" xfId="1610"/>
    <cellStyle name="Normal 2 16 2 2" xfId="3482"/>
    <cellStyle name="Normal 2 16 2 2 2" xfId="9664"/>
    <cellStyle name="Normal 2 16 2 2 2 2" xfId="13838"/>
    <cellStyle name="Normal 2 16 2 2 3" xfId="13837"/>
    <cellStyle name="Normal 2 16 2 3" xfId="7792"/>
    <cellStyle name="Normal 2 16 2 3 2" xfId="13839"/>
    <cellStyle name="Normal 2 16 2 4" xfId="13836"/>
    <cellStyle name="Normal 2 16 3" xfId="2632"/>
    <cellStyle name="Normal 2 16 3 2" xfId="8814"/>
    <cellStyle name="Normal 2 16 3 2 2" xfId="13841"/>
    <cellStyle name="Normal 2 16 3 3" xfId="13840"/>
    <cellStyle name="Normal 2 16 4" xfId="4488"/>
    <cellStyle name="Normal 2 16 4 2" xfId="10670"/>
    <cellStyle name="Normal 2 16 4 2 2" xfId="13843"/>
    <cellStyle name="Normal 2 16 4 3" xfId="13842"/>
    <cellStyle name="Normal 2 16 5" xfId="5495"/>
    <cellStyle name="Normal 2 16 5 2" xfId="11676"/>
    <cellStyle name="Normal 2 16 5 2 2" xfId="13845"/>
    <cellStyle name="Normal 2 16 5 3" xfId="13844"/>
    <cellStyle name="Normal 2 16 6" xfId="6942"/>
    <cellStyle name="Normal 2 16 6 2" xfId="13846"/>
    <cellStyle name="Normal 2 16 7" xfId="13835"/>
    <cellStyle name="Normal 2 17" xfId="882"/>
    <cellStyle name="Normal 2 17 2" xfId="2754"/>
    <cellStyle name="Normal 2 17 2 2" xfId="8936"/>
    <cellStyle name="Normal 2 17 2 2 2" xfId="13849"/>
    <cellStyle name="Normal 2 17 2 3" xfId="13848"/>
    <cellStyle name="Normal 2 17 3" xfId="4622"/>
    <cellStyle name="Normal 2 17 3 2" xfId="10804"/>
    <cellStyle name="Normal 2 17 3 2 2" xfId="13851"/>
    <cellStyle name="Normal 2 17 3 3" xfId="13850"/>
    <cellStyle name="Normal 2 17 4" xfId="5629"/>
    <cellStyle name="Normal 2 17 4 2" xfId="11810"/>
    <cellStyle name="Normal 2 17 4 2 2" xfId="13853"/>
    <cellStyle name="Normal 2 17 4 3" xfId="13852"/>
    <cellStyle name="Normal 2 17 5" xfId="7064"/>
    <cellStyle name="Normal 2 17 5 2" xfId="13854"/>
    <cellStyle name="Normal 2 17 6" xfId="13847"/>
    <cellStyle name="Normal 2 18" xfId="1744"/>
    <cellStyle name="Normal 2 18 2" xfId="3616"/>
    <cellStyle name="Normal 2 18 2 2" xfId="9798"/>
    <cellStyle name="Normal 2 18 2 2 2" xfId="13857"/>
    <cellStyle name="Normal 2 18 2 3" xfId="13856"/>
    <cellStyle name="Normal 2 18 3" xfId="7926"/>
    <cellStyle name="Normal 2 18 3 2" xfId="13858"/>
    <cellStyle name="Normal 2 18 4" xfId="13855"/>
    <cellStyle name="Normal 2 19" xfId="1886"/>
    <cellStyle name="Normal 2 19 2" xfId="8068"/>
    <cellStyle name="Normal 2 19 2 2" xfId="13860"/>
    <cellStyle name="Normal 2 19 3" xfId="13859"/>
    <cellStyle name="Normal 2 2" xfId="14"/>
    <cellStyle name="Normal 2 2 10" xfId="445"/>
    <cellStyle name="Normal 2 2 10 2" xfId="1232"/>
    <cellStyle name="Normal 2 2 10 2 2" xfId="3104"/>
    <cellStyle name="Normal 2 2 10 2 2 2" xfId="9286"/>
    <cellStyle name="Normal 2 2 10 2 2 2 2" xfId="13865"/>
    <cellStyle name="Normal 2 2 10 2 2 3" xfId="13864"/>
    <cellStyle name="Normal 2 2 10 2 3" xfId="7414"/>
    <cellStyle name="Normal 2 2 10 2 3 2" xfId="13866"/>
    <cellStyle name="Normal 2 2 10 2 4" xfId="13863"/>
    <cellStyle name="Normal 2 2 10 3" xfId="2318"/>
    <cellStyle name="Normal 2 2 10 3 2" xfId="8500"/>
    <cellStyle name="Normal 2 2 10 3 2 2" xfId="13868"/>
    <cellStyle name="Normal 2 2 10 3 3" xfId="13867"/>
    <cellStyle name="Normal 2 2 10 4" xfId="4110"/>
    <cellStyle name="Normal 2 2 10 4 2" xfId="10292"/>
    <cellStyle name="Normal 2 2 10 4 2 2" xfId="13870"/>
    <cellStyle name="Normal 2 2 10 4 3" xfId="13869"/>
    <cellStyle name="Normal 2 2 10 5" xfId="5117"/>
    <cellStyle name="Normal 2 2 10 5 2" xfId="11298"/>
    <cellStyle name="Normal 2 2 10 5 2 2" xfId="13872"/>
    <cellStyle name="Normal 2 2 10 5 3" xfId="13871"/>
    <cellStyle name="Normal 2 2 10 6" xfId="6628"/>
    <cellStyle name="Normal 2 2 10 6 2" xfId="13873"/>
    <cellStyle name="Normal 2 2 10 7" xfId="13862"/>
    <cellStyle name="Normal 2 2 11" xfId="503"/>
    <cellStyle name="Normal 2 2 11 2" xfId="1290"/>
    <cellStyle name="Normal 2 2 11 2 2" xfId="3162"/>
    <cellStyle name="Normal 2 2 11 2 2 2" xfId="9344"/>
    <cellStyle name="Normal 2 2 11 2 2 2 2" xfId="13877"/>
    <cellStyle name="Normal 2 2 11 2 2 3" xfId="13876"/>
    <cellStyle name="Normal 2 2 11 2 3" xfId="7472"/>
    <cellStyle name="Normal 2 2 11 2 3 2" xfId="13878"/>
    <cellStyle name="Normal 2 2 11 2 4" xfId="13875"/>
    <cellStyle name="Normal 2 2 11 3" xfId="2376"/>
    <cellStyle name="Normal 2 2 11 3 2" xfId="8558"/>
    <cellStyle name="Normal 2 2 11 3 2 2" xfId="13880"/>
    <cellStyle name="Normal 2 2 11 3 3" xfId="13879"/>
    <cellStyle name="Normal 2 2 11 4" xfId="4168"/>
    <cellStyle name="Normal 2 2 11 4 2" xfId="10350"/>
    <cellStyle name="Normal 2 2 11 4 2 2" xfId="13882"/>
    <cellStyle name="Normal 2 2 11 4 3" xfId="13881"/>
    <cellStyle name="Normal 2 2 11 5" xfId="5175"/>
    <cellStyle name="Normal 2 2 11 5 2" xfId="11356"/>
    <cellStyle name="Normal 2 2 11 5 2 2" xfId="13884"/>
    <cellStyle name="Normal 2 2 11 5 3" xfId="13883"/>
    <cellStyle name="Normal 2 2 11 6" xfId="6686"/>
    <cellStyle name="Normal 2 2 11 6 2" xfId="13885"/>
    <cellStyle name="Normal 2 2 11 7" xfId="13874"/>
    <cellStyle name="Normal 2 2 12" xfId="561"/>
    <cellStyle name="Normal 2 2 12 2" xfId="1350"/>
    <cellStyle name="Normal 2 2 12 2 2" xfId="3222"/>
    <cellStyle name="Normal 2 2 12 2 2 2" xfId="9404"/>
    <cellStyle name="Normal 2 2 12 2 2 2 2" xfId="13889"/>
    <cellStyle name="Normal 2 2 12 2 2 3" xfId="13888"/>
    <cellStyle name="Normal 2 2 12 2 3" xfId="7532"/>
    <cellStyle name="Normal 2 2 12 2 3 2" xfId="13890"/>
    <cellStyle name="Normal 2 2 12 2 4" xfId="13887"/>
    <cellStyle name="Normal 2 2 12 3" xfId="2434"/>
    <cellStyle name="Normal 2 2 12 3 2" xfId="8616"/>
    <cellStyle name="Normal 2 2 12 3 2 2" xfId="13892"/>
    <cellStyle name="Normal 2 2 12 3 3" xfId="13891"/>
    <cellStyle name="Normal 2 2 12 4" xfId="4228"/>
    <cellStyle name="Normal 2 2 12 4 2" xfId="10410"/>
    <cellStyle name="Normal 2 2 12 4 2 2" xfId="13894"/>
    <cellStyle name="Normal 2 2 12 4 3" xfId="13893"/>
    <cellStyle name="Normal 2 2 12 5" xfId="5235"/>
    <cellStyle name="Normal 2 2 12 5 2" xfId="11416"/>
    <cellStyle name="Normal 2 2 12 5 2 2" xfId="13896"/>
    <cellStyle name="Normal 2 2 12 5 3" xfId="13895"/>
    <cellStyle name="Normal 2 2 12 6" xfId="6744"/>
    <cellStyle name="Normal 2 2 12 6 2" xfId="13897"/>
    <cellStyle name="Normal 2 2 12 7" xfId="13886"/>
    <cellStyle name="Normal 2 2 13" xfId="621"/>
    <cellStyle name="Normal 2 2 13 2" xfId="1420"/>
    <cellStyle name="Normal 2 2 13 2 2" xfId="3292"/>
    <cellStyle name="Normal 2 2 13 2 2 2" xfId="9474"/>
    <cellStyle name="Normal 2 2 13 2 2 2 2" xfId="13901"/>
    <cellStyle name="Normal 2 2 13 2 2 3" xfId="13900"/>
    <cellStyle name="Normal 2 2 13 2 3" xfId="7602"/>
    <cellStyle name="Normal 2 2 13 2 3 2" xfId="13902"/>
    <cellStyle name="Normal 2 2 13 2 4" xfId="13899"/>
    <cellStyle name="Normal 2 2 13 3" xfId="2494"/>
    <cellStyle name="Normal 2 2 13 3 2" xfId="8676"/>
    <cellStyle name="Normal 2 2 13 3 2 2" xfId="13904"/>
    <cellStyle name="Normal 2 2 13 3 3" xfId="13903"/>
    <cellStyle name="Normal 2 2 13 4" xfId="4298"/>
    <cellStyle name="Normal 2 2 13 4 2" xfId="10480"/>
    <cellStyle name="Normal 2 2 13 4 2 2" xfId="13906"/>
    <cellStyle name="Normal 2 2 13 4 3" xfId="13905"/>
    <cellStyle name="Normal 2 2 13 5" xfId="5305"/>
    <cellStyle name="Normal 2 2 13 5 2" xfId="11486"/>
    <cellStyle name="Normal 2 2 13 5 2 2" xfId="13908"/>
    <cellStyle name="Normal 2 2 13 5 3" xfId="13907"/>
    <cellStyle name="Normal 2 2 13 6" xfId="6804"/>
    <cellStyle name="Normal 2 2 13 6 2" xfId="13909"/>
    <cellStyle name="Normal 2 2 13 7" xfId="13898"/>
    <cellStyle name="Normal 2 2 14" xfId="691"/>
    <cellStyle name="Normal 2 2 14 2" xfId="1498"/>
    <cellStyle name="Normal 2 2 14 2 2" xfId="3370"/>
    <cellStyle name="Normal 2 2 14 2 2 2" xfId="9552"/>
    <cellStyle name="Normal 2 2 14 2 2 2 2" xfId="13913"/>
    <cellStyle name="Normal 2 2 14 2 2 3" xfId="13912"/>
    <cellStyle name="Normal 2 2 14 2 3" xfId="7680"/>
    <cellStyle name="Normal 2 2 14 2 3 2" xfId="13914"/>
    <cellStyle name="Normal 2 2 14 2 4" xfId="13911"/>
    <cellStyle name="Normal 2 2 14 3" xfId="2564"/>
    <cellStyle name="Normal 2 2 14 3 2" xfId="8746"/>
    <cellStyle name="Normal 2 2 14 3 2 2" xfId="13916"/>
    <cellStyle name="Normal 2 2 14 3 3" xfId="13915"/>
    <cellStyle name="Normal 2 2 14 4" xfId="4376"/>
    <cellStyle name="Normal 2 2 14 4 2" xfId="10558"/>
    <cellStyle name="Normal 2 2 14 4 2 2" xfId="13918"/>
    <cellStyle name="Normal 2 2 14 4 3" xfId="13917"/>
    <cellStyle name="Normal 2 2 14 5" xfId="5383"/>
    <cellStyle name="Normal 2 2 14 5 2" xfId="11564"/>
    <cellStyle name="Normal 2 2 14 5 2 2" xfId="13920"/>
    <cellStyle name="Normal 2 2 14 5 3" xfId="13919"/>
    <cellStyle name="Normal 2 2 14 6" xfId="6874"/>
    <cellStyle name="Normal 2 2 14 6 2" xfId="13921"/>
    <cellStyle name="Normal 2 2 14 7" xfId="13910"/>
    <cellStyle name="Normal 2 2 15" xfId="770"/>
    <cellStyle name="Normal 2 2 15 2" xfId="1620"/>
    <cellStyle name="Normal 2 2 15 2 2" xfId="3492"/>
    <cellStyle name="Normal 2 2 15 2 2 2" xfId="9674"/>
    <cellStyle name="Normal 2 2 15 2 2 2 2" xfId="13925"/>
    <cellStyle name="Normal 2 2 15 2 2 3" xfId="13924"/>
    <cellStyle name="Normal 2 2 15 2 3" xfId="7802"/>
    <cellStyle name="Normal 2 2 15 2 3 2" xfId="13926"/>
    <cellStyle name="Normal 2 2 15 2 4" xfId="13923"/>
    <cellStyle name="Normal 2 2 15 3" xfId="2642"/>
    <cellStyle name="Normal 2 2 15 3 2" xfId="8824"/>
    <cellStyle name="Normal 2 2 15 3 2 2" xfId="13928"/>
    <cellStyle name="Normal 2 2 15 3 3" xfId="13927"/>
    <cellStyle name="Normal 2 2 15 4" xfId="4498"/>
    <cellStyle name="Normal 2 2 15 4 2" xfId="10680"/>
    <cellStyle name="Normal 2 2 15 4 2 2" xfId="13930"/>
    <cellStyle name="Normal 2 2 15 4 3" xfId="13929"/>
    <cellStyle name="Normal 2 2 15 5" xfId="5505"/>
    <cellStyle name="Normal 2 2 15 5 2" xfId="11686"/>
    <cellStyle name="Normal 2 2 15 5 2 2" xfId="13932"/>
    <cellStyle name="Normal 2 2 15 5 3" xfId="13931"/>
    <cellStyle name="Normal 2 2 15 6" xfId="6952"/>
    <cellStyle name="Normal 2 2 15 6 2" xfId="13933"/>
    <cellStyle name="Normal 2 2 15 7" xfId="13922"/>
    <cellStyle name="Normal 2 2 16" xfId="886"/>
    <cellStyle name="Normal 2 2 16 2" xfId="2758"/>
    <cellStyle name="Normal 2 2 16 2 2" xfId="8940"/>
    <cellStyle name="Normal 2 2 16 2 2 2" xfId="13936"/>
    <cellStyle name="Normal 2 2 16 2 3" xfId="13935"/>
    <cellStyle name="Normal 2 2 16 3" xfId="4632"/>
    <cellStyle name="Normal 2 2 16 3 2" xfId="10814"/>
    <cellStyle name="Normal 2 2 16 3 2 2" xfId="13938"/>
    <cellStyle name="Normal 2 2 16 3 3" xfId="13937"/>
    <cellStyle name="Normal 2 2 16 4" xfId="5639"/>
    <cellStyle name="Normal 2 2 16 4 2" xfId="11820"/>
    <cellStyle name="Normal 2 2 16 4 2 2" xfId="13940"/>
    <cellStyle name="Normal 2 2 16 4 3" xfId="13939"/>
    <cellStyle name="Normal 2 2 16 5" xfId="7068"/>
    <cellStyle name="Normal 2 2 16 5 2" xfId="13941"/>
    <cellStyle name="Normal 2 2 16 6" xfId="13934"/>
    <cellStyle name="Normal 2 2 17" xfId="1754"/>
    <cellStyle name="Normal 2 2 17 2" xfId="3626"/>
    <cellStyle name="Normal 2 2 17 2 2" xfId="9808"/>
    <cellStyle name="Normal 2 2 17 2 2 2" xfId="13944"/>
    <cellStyle name="Normal 2 2 17 2 3" xfId="13943"/>
    <cellStyle name="Normal 2 2 17 3" xfId="7936"/>
    <cellStyle name="Normal 2 2 17 3 2" xfId="13945"/>
    <cellStyle name="Normal 2 2 17 4" xfId="13942"/>
    <cellStyle name="Normal 2 2 18" xfId="1896"/>
    <cellStyle name="Normal 2 2 18 2" xfId="8078"/>
    <cellStyle name="Normal 2 2 18 2 2" xfId="13947"/>
    <cellStyle name="Normal 2 2 18 3" xfId="13946"/>
    <cellStyle name="Normal 2 2 19" xfId="3764"/>
    <cellStyle name="Normal 2 2 19 2" xfId="9946"/>
    <cellStyle name="Normal 2 2 19 2 2" xfId="13949"/>
    <cellStyle name="Normal 2 2 19 3" xfId="13948"/>
    <cellStyle name="Normal 2 2 2" xfId="33"/>
    <cellStyle name="Normal 2 2 2 10" xfId="579"/>
    <cellStyle name="Normal 2 2 2 10 2" xfId="1368"/>
    <cellStyle name="Normal 2 2 2 10 2 2" xfId="3240"/>
    <cellStyle name="Normal 2 2 2 10 2 2 2" xfId="9422"/>
    <cellStyle name="Normal 2 2 2 10 2 2 2 2" xfId="13954"/>
    <cellStyle name="Normal 2 2 2 10 2 2 3" xfId="13953"/>
    <cellStyle name="Normal 2 2 2 10 2 3" xfId="7550"/>
    <cellStyle name="Normal 2 2 2 10 2 3 2" xfId="13955"/>
    <cellStyle name="Normal 2 2 2 10 2 4" xfId="13952"/>
    <cellStyle name="Normal 2 2 2 10 3" xfId="2452"/>
    <cellStyle name="Normal 2 2 2 10 3 2" xfId="8634"/>
    <cellStyle name="Normal 2 2 2 10 3 2 2" xfId="13957"/>
    <cellStyle name="Normal 2 2 2 10 3 3" xfId="13956"/>
    <cellStyle name="Normal 2 2 2 10 4" xfId="4246"/>
    <cellStyle name="Normal 2 2 2 10 4 2" xfId="10428"/>
    <cellStyle name="Normal 2 2 2 10 4 2 2" xfId="13959"/>
    <cellStyle name="Normal 2 2 2 10 4 3" xfId="13958"/>
    <cellStyle name="Normal 2 2 2 10 5" xfId="5253"/>
    <cellStyle name="Normal 2 2 2 10 5 2" xfId="11434"/>
    <cellStyle name="Normal 2 2 2 10 5 2 2" xfId="13961"/>
    <cellStyle name="Normal 2 2 2 10 5 3" xfId="13960"/>
    <cellStyle name="Normal 2 2 2 10 6" xfId="6762"/>
    <cellStyle name="Normal 2 2 2 10 6 2" xfId="13962"/>
    <cellStyle name="Normal 2 2 2 10 7" xfId="13951"/>
    <cellStyle name="Normal 2 2 2 11" xfId="639"/>
    <cellStyle name="Normal 2 2 2 11 2" xfId="1438"/>
    <cellStyle name="Normal 2 2 2 11 2 2" xfId="3310"/>
    <cellStyle name="Normal 2 2 2 11 2 2 2" xfId="9492"/>
    <cellStyle name="Normal 2 2 2 11 2 2 2 2" xfId="13966"/>
    <cellStyle name="Normal 2 2 2 11 2 2 3" xfId="13965"/>
    <cellStyle name="Normal 2 2 2 11 2 3" xfId="7620"/>
    <cellStyle name="Normal 2 2 2 11 2 3 2" xfId="13967"/>
    <cellStyle name="Normal 2 2 2 11 2 4" xfId="13964"/>
    <cellStyle name="Normal 2 2 2 11 3" xfId="2512"/>
    <cellStyle name="Normal 2 2 2 11 3 2" xfId="8694"/>
    <cellStyle name="Normal 2 2 2 11 3 2 2" xfId="13969"/>
    <cellStyle name="Normal 2 2 2 11 3 3" xfId="13968"/>
    <cellStyle name="Normal 2 2 2 11 4" xfId="4316"/>
    <cellStyle name="Normal 2 2 2 11 4 2" xfId="10498"/>
    <cellStyle name="Normal 2 2 2 11 4 2 2" xfId="13971"/>
    <cellStyle name="Normal 2 2 2 11 4 3" xfId="13970"/>
    <cellStyle name="Normal 2 2 2 11 5" xfId="5323"/>
    <cellStyle name="Normal 2 2 2 11 5 2" xfId="11504"/>
    <cellStyle name="Normal 2 2 2 11 5 2 2" xfId="13973"/>
    <cellStyle name="Normal 2 2 2 11 5 3" xfId="13972"/>
    <cellStyle name="Normal 2 2 2 11 6" xfId="6822"/>
    <cellStyle name="Normal 2 2 2 11 6 2" xfId="13974"/>
    <cellStyle name="Normal 2 2 2 11 7" xfId="13963"/>
    <cellStyle name="Normal 2 2 2 12" xfId="709"/>
    <cellStyle name="Normal 2 2 2 12 2" xfId="1516"/>
    <cellStyle name="Normal 2 2 2 12 2 2" xfId="3388"/>
    <cellStyle name="Normal 2 2 2 12 2 2 2" xfId="9570"/>
    <cellStyle name="Normal 2 2 2 12 2 2 2 2" xfId="13978"/>
    <cellStyle name="Normal 2 2 2 12 2 2 3" xfId="13977"/>
    <cellStyle name="Normal 2 2 2 12 2 3" xfId="7698"/>
    <cellStyle name="Normal 2 2 2 12 2 3 2" xfId="13979"/>
    <cellStyle name="Normal 2 2 2 12 2 4" xfId="13976"/>
    <cellStyle name="Normal 2 2 2 12 3" xfId="2582"/>
    <cellStyle name="Normal 2 2 2 12 3 2" xfId="8764"/>
    <cellStyle name="Normal 2 2 2 12 3 2 2" xfId="13981"/>
    <cellStyle name="Normal 2 2 2 12 3 3" xfId="13980"/>
    <cellStyle name="Normal 2 2 2 12 4" xfId="4394"/>
    <cellStyle name="Normal 2 2 2 12 4 2" xfId="10576"/>
    <cellStyle name="Normal 2 2 2 12 4 2 2" xfId="13983"/>
    <cellStyle name="Normal 2 2 2 12 4 3" xfId="13982"/>
    <cellStyle name="Normal 2 2 2 12 5" xfId="5401"/>
    <cellStyle name="Normal 2 2 2 12 5 2" xfId="11582"/>
    <cellStyle name="Normal 2 2 2 12 5 2 2" xfId="13985"/>
    <cellStyle name="Normal 2 2 2 12 5 3" xfId="13984"/>
    <cellStyle name="Normal 2 2 2 12 6" xfId="6892"/>
    <cellStyle name="Normal 2 2 2 12 6 2" xfId="13986"/>
    <cellStyle name="Normal 2 2 2 12 7" xfId="13975"/>
    <cellStyle name="Normal 2 2 2 13" xfId="788"/>
    <cellStyle name="Normal 2 2 2 13 2" xfId="1638"/>
    <cellStyle name="Normal 2 2 2 13 2 2" xfId="3510"/>
    <cellStyle name="Normal 2 2 2 13 2 2 2" xfId="9692"/>
    <cellStyle name="Normal 2 2 2 13 2 2 2 2" xfId="13990"/>
    <cellStyle name="Normal 2 2 2 13 2 2 3" xfId="13989"/>
    <cellStyle name="Normal 2 2 2 13 2 3" xfId="7820"/>
    <cellStyle name="Normal 2 2 2 13 2 3 2" xfId="13991"/>
    <cellStyle name="Normal 2 2 2 13 2 4" xfId="13988"/>
    <cellStyle name="Normal 2 2 2 13 3" xfId="2660"/>
    <cellStyle name="Normal 2 2 2 13 3 2" xfId="8842"/>
    <cellStyle name="Normal 2 2 2 13 3 2 2" xfId="13993"/>
    <cellStyle name="Normal 2 2 2 13 3 3" xfId="13992"/>
    <cellStyle name="Normal 2 2 2 13 4" xfId="4516"/>
    <cellStyle name="Normal 2 2 2 13 4 2" xfId="10698"/>
    <cellStyle name="Normal 2 2 2 13 4 2 2" xfId="13995"/>
    <cellStyle name="Normal 2 2 2 13 4 3" xfId="13994"/>
    <cellStyle name="Normal 2 2 2 13 5" xfId="5523"/>
    <cellStyle name="Normal 2 2 2 13 5 2" xfId="11704"/>
    <cellStyle name="Normal 2 2 2 13 5 2 2" xfId="13997"/>
    <cellStyle name="Normal 2 2 2 13 5 3" xfId="13996"/>
    <cellStyle name="Normal 2 2 2 13 6" xfId="6970"/>
    <cellStyle name="Normal 2 2 2 13 6 2" xfId="13998"/>
    <cellStyle name="Normal 2 2 2 13 7" xfId="13987"/>
    <cellStyle name="Normal 2 2 2 14" xfId="920"/>
    <cellStyle name="Normal 2 2 2 14 2" xfId="2792"/>
    <cellStyle name="Normal 2 2 2 14 2 2" xfId="8974"/>
    <cellStyle name="Normal 2 2 2 14 2 2 2" xfId="14001"/>
    <cellStyle name="Normal 2 2 2 14 2 3" xfId="14000"/>
    <cellStyle name="Normal 2 2 2 14 3" xfId="4650"/>
    <cellStyle name="Normal 2 2 2 14 3 2" xfId="10832"/>
    <cellStyle name="Normal 2 2 2 14 3 2 2" xfId="14003"/>
    <cellStyle name="Normal 2 2 2 14 3 3" xfId="14002"/>
    <cellStyle name="Normal 2 2 2 14 4" xfId="5657"/>
    <cellStyle name="Normal 2 2 2 14 4 2" xfId="11838"/>
    <cellStyle name="Normal 2 2 2 14 4 2 2" xfId="14005"/>
    <cellStyle name="Normal 2 2 2 14 4 3" xfId="14004"/>
    <cellStyle name="Normal 2 2 2 14 5" xfId="7102"/>
    <cellStyle name="Normal 2 2 2 14 5 2" xfId="14006"/>
    <cellStyle name="Normal 2 2 2 14 6" xfId="13999"/>
    <cellStyle name="Normal 2 2 2 15" xfId="1772"/>
    <cellStyle name="Normal 2 2 2 15 2" xfId="3644"/>
    <cellStyle name="Normal 2 2 2 15 2 2" xfId="9826"/>
    <cellStyle name="Normal 2 2 2 15 2 2 2" xfId="14009"/>
    <cellStyle name="Normal 2 2 2 15 2 3" xfId="14008"/>
    <cellStyle name="Normal 2 2 2 15 3" xfId="7954"/>
    <cellStyle name="Normal 2 2 2 15 3 2" xfId="14010"/>
    <cellStyle name="Normal 2 2 2 15 4" xfId="14007"/>
    <cellStyle name="Normal 2 2 2 16" xfId="1914"/>
    <cellStyle name="Normal 2 2 2 16 2" xfId="8096"/>
    <cellStyle name="Normal 2 2 2 16 2 2" xfId="14012"/>
    <cellStyle name="Normal 2 2 2 16 3" xfId="14011"/>
    <cellStyle name="Normal 2 2 2 17" xfId="3798"/>
    <cellStyle name="Normal 2 2 2 17 2" xfId="9980"/>
    <cellStyle name="Normal 2 2 2 17 2 2" xfId="14014"/>
    <cellStyle name="Normal 2 2 2 17 3" xfId="14013"/>
    <cellStyle name="Normal 2 2 2 18" xfId="4805"/>
    <cellStyle name="Normal 2 2 2 18 2" xfId="10986"/>
    <cellStyle name="Normal 2 2 2 18 2 2" xfId="14016"/>
    <cellStyle name="Normal 2 2 2 18 3" xfId="14015"/>
    <cellStyle name="Normal 2 2 2 19" xfId="5782"/>
    <cellStyle name="Normal 2 2 2 19 2" xfId="11963"/>
    <cellStyle name="Normal 2 2 2 19 2 2" xfId="14018"/>
    <cellStyle name="Normal 2 2 2 19 3" xfId="14017"/>
    <cellStyle name="Normal 2 2 2 2" xfId="190"/>
    <cellStyle name="Normal 2 2 2 2 2" xfId="956"/>
    <cellStyle name="Normal 2 2 2 2 2 2" xfId="2828"/>
    <cellStyle name="Normal 2 2 2 2 2 2 2" xfId="9010"/>
    <cellStyle name="Normal 2 2 2 2 2 2 2 2" xfId="14022"/>
    <cellStyle name="Normal 2 2 2 2 2 2 3" xfId="14021"/>
    <cellStyle name="Normal 2 2 2 2 2 3" xfId="7138"/>
    <cellStyle name="Normal 2 2 2 2 2 3 2" xfId="14023"/>
    <cellStyle name="Normal 2 2 2 2 2 4" xfId="14020"/>
    <cellStyle name="Normal 2 2 2 2 3" xfId="2064"/>
    <cellStyle name="Normal 2 2 2 2 3 2" xfId="8246"/>
    <cellStyle name="Normal 2 2 2 2 3 2 2" xfId="14025"/>
    <cellStyle name="Normal 2 2 2 2 3 3" xfId="14024"/>
    <cellStyle name="Normal 2 2 2 2 4" xfId="3834"/>
    <cellStyle name="Normal 2 2 2 2 4 2" xfId="10016"/>
    <cellStyle name="Normal 2 2 2 2 4 2 2" xfId="14027"/>
    <cellStyle name="Normal 2 2 2 2 4 3" xfId="14026"/>
    <cellStyle name="Normal 2 2 2 2 5" xfId="4841"/>
    <cellStyle name="Normal 2 2 2 2 5 2" xfId="11022"/>
    <cellStyle name="Normal 2 2 2 2 5 2 2" xfId="14029"/>
    <cellStyle name="Normal 2 2 2 2 5 3" xfId="14028"/>
    <cellStyle name="Normal 2 2 2 2 6" xfId="6374"/>
    <cellStyle name="Normal 2 2 2 2 6 2" xfId="14030"/>
    <cellStyle name="Normal 2 2 2 2 7" xfId="14019"/>
    <cellStyle name="Normal 2 2 2 20" xfId="6224"/>
    <cellStyle name="Normal 2 2 2 20 2" xfId="14031"/>
    <cellStyle name="Normal 2 2 2 21" xfId="13950"/>
    <cellStyle name="Normal 2 2 2 3" xfId="226"/>
    <cellStyle name="Normal 2 2 2 3 2" xfId="994"/>
    <cellStyle name="Normal 2 2 2 3 2 2" xfId="2866"/>
    <cellStyle name="Normal 2 2 2 3 2 2 2" xfId="9048"/>
    <cellStyle name="Normal 2 2 2 3 2 2 2 2" xfId="14035"/>
    <cellStyle name="Normal 2 2 2 3 2 2 3" xfId="14034"/>
    <cellStyle name="Normal 2 2 2 3 2 3" xfId="7176"/>
    <cellStyle name="Normal 2 2 2 3 2 3 2" xfId="14036"/>
    <cellStyle name="Normal 2 2 2 3 2 4" xfId="14033"/>
    <cellStyle name="Normal 2 2 2 3 3" xfId="2100"/>
    <cellStyle name="Normal 2 2 2 3 3 2" xfId="8282"/>
    <cellStyle name="Normal 2 2 2 3 3 2 2" xfId="14038"/>
    <cellStyle name="Normal 2 2 2 3 3 3" xfId="14037"/>
    <cellStyle name="Normal 2 2 2 3 4" xfId="3872"/>
    <cellStyle name="Normal 2 2 2 3 4 2" xfId="10054"/>
    <cellStyle name="Normal 2 2 2 3 4 2 2" xfId="14040"/>
    <cellStyle name="Normal 2 2 2 3 4 3" xfId="14039"/>
    <cellStyle name="Normal 2 2 2 3 5" xfId="4879"/>
    <cellStyle name="Normal 2 2 2 3 5 2" xfId="11060"/>
    <cellStyle name="Normal 2 2 2 3 5 2 2" xfId="14042"/>
    <cellStyle name="Normal 2 2 2 3 5 3" xfId="14041"/>
    <cellStyle name="Normal 2 2 2 3 6" xfId="6410"/>
    <cellStyle name="Normal 2 2 2 3 6 2" xfId="14043"/>
    <cellStyle name="Normal 2 2 2 3 7" xfId="14032"/>
    <cellStyle name="Normal 2 2 2 4" xfId="264"/>
    <cellStyle name="Normal 2 2 2 4 2" xfId="1036"/>
    <cellStyle name="Normal 2 2 2 4 2 2" xfId="2908"/>
    <cellStyle name="Normal 2 2 2 4 2 2 2" xfId="9090"/>
    <cellStyle name="Normal 2 2 2 4 2 2 2 2" xfId="14047"/>
    <cellStyle name="Normal 2 2 2 4 2 2 3" xfId="14046"/>
    <cellStyle name="Normal 2 2 2 4 2 3" xfId="7218"/>
    <cellStyle name="Normal 2 2 2 4 2 3 2" xfId="14048"/>
    <cellStyle name="Normal 2 2 2 4 2 4" xfId="14045"/>
    <cellStyle name="Normal 2 2 2 4 3" xfId="2138"/>
    <cellStyle name="Normal 2 2 2 4 3 2" xfId="8320"/>
    <cellStyle name="Normal 2 2 2 4 3 2 2" xfId="14050"/>
    <cellStyle name="Normal 2 2 2 4 3 3" xfId="14049"/>
    <cellStyle name="Normal 2 2 2 4 4" xfId="3914"/>
    <cellStyle name="Normal 2 2 2 4 4 2" xfId="10096"/>
    <cellStyle name="Normal 2 2 2 4 4 2 2" xfId="14052"/>
    <cellStyle name="Normal 2 2 2 4 4 3" xfId="14051"/>
    <cellStyle name="Normal 2 2 2 4 5" xfId="4921"/>
    <cellStyle name="Normal 2 2 2 4 5 2" xfId="11102"/>
    <cellStyle name="Normal 2 2 2 4 5 2 2" xfId="14054"/>
    <cellStyle name="Normal 2 2 2 4 5 3" xfId="14053"/>
    <cellStyle name="Normal 2 2 2 4 6" xfId="6448"/>
    <cellStyle name="Normal 2 2 2 4 6 2" xfId="14055"/>
    <cellStyle name="Normal 2 2 2 4 7" xfId="14044"/>
    <cellStyle name="Normal 2 2 2 5" xfId="306"/>
    <cellStyle name="Normal 2 2 2 5 2" xfId="1082"/>
    <cellStyle name="Normal 2 2 2 5 2 2" xfId="2954"/>
    <cellStyle name="Normal 2 2 2 5 2 2 2" xfId="9136"/>
    <cellStyle name="Normal 2 2 2 5 2 2 2 2" xfId="14059"/>
    <cellStyle name="Normal 2 2 2 5 2 2 3" xfId="14058"/>
    <cellStyle name="Normal 2 2 2 5 2 3" xfId="7264"/>
    <cellStyle name="Normal 2 2 2 5 2 3 2" xfId="14060"/>
    <cellStyle name="Normal 2 2 2 5 2 4" xfId="14057"/>
    <cellStyle name="Normal 2 2 2 5 3" xfId="2180"/>
    <cellStyle name="Normal 2 2 2 5 3 2" xfId="8362"/>
    <cellStyle name="Normal 2 2 2 5 3 2 2" xfId="14062"/>
    <cellStyle name="Normal 2 2 2 5 3 3" xfId="14061"/>
    <cellStyle name="Normal 2 2 2 5 4" xfId="3960"/>
    <cellStyle name="Normal 2 2 2 5 4 2" xfId="10142"/>
    <cellStyle name="Normal 2 2 2 5 4 2 2" xfId="14064"/>
    <cellStyle name="Normal 2 2 2 5 4 3" xfId="14063"/>
    <cellStyle name="Normal 2 2 2 5 5" xfId="4967"/>
    <cellStyle name="Normal 2 2 2 5 5 2" xfId="11148"/>
    <cellStyle name="Normal 2 2 2 5 5 2 2" xfId="14066"/>
    <cellStyle name="Normal 2 2 2 5 5 3" xfId="14065"/>
    <cellStyle name="Normal 2 2 2 5 6" xfId="6490"/>
    <cellStyle name="Normal 2 2 2 5 6 2" xfId="14067"/>
    <cellStyle name="Normal 2 2 2 5 7" xfId="14056"/>
    <cellStyle name="Normal 2 2 2 6" xfId="353"/>
    <cellStyle name="Normal 2 2 2 6 2" xfId="1136"/>
    <cellStyle name="Normal 2 2 2 6 2 2" xfId="3008"/>
    <cellStyle name="Normal 2 2 2 6 2 2 2" xfId="9190"/>
    <cellStyle name="Normal 2 2 2 6 2 2 2 2" xfId="14071"/>
    <cellStyle name="Normal 2 2 2 6 2 2 3" xfId="14070"/>
    <cellStyle name="Normal 2 2 2 6 2 3" xfId="7318"/>
    <cellStyle name="Normal 2 2 2 6 2 3 2" xfId="14072"/>
    <cellStyle name="Normal 2 2 2 6 2 4" xfId="14069"/>
    <cellStyle name="Normal 2 2 2 6 3" xfId="2226"/>
    <cellStyle name="Normal 2 2 2 6 3 2" xfId="8408"/>
    <cellStyle name="Normal 2 2 2 6 3 2 2" xfId="14074"/>
    <cellStyle name="Normal 2 2 2 6 3 3" xfId="14073"/>
    <cellStyle name="Normal 2 2 2 6 4" xfId="4014"/>
    <cellStyle name="Normal 2 2 2 6 4 2" xfId="10196"/>
    <cellStyle name="Normal 2 2 2 6 4 2 2" xfId="14076"/>
    <cellStyle name="Normal 2 2 2 6 4 3" xfId="14075"/>
    <cellStyle name="Normal 2 2 2 6 5" xfId="5021"/>
    <cellStyle name="Normal 2 2 2 6 5 2" xfId="11202"/>
    <cellStyle name="Normal 2 2 2 6 5 2 2" xfId="14078"/>
    <cellStyle name="Normal 2 2 2 6 5 3" xfId="14077"/>
    <cellStyle name="Normal 2 2 2 6 6" xfId="6536"/>
    <cellStyle name="Normal 2 2 2 6 6 2" xfId="14079"/>
    <cellStyle name="Normal 2 2 2 6 7" xfId="14068"/>
    <cellStyle name="Normal 2 2 2 7" xfId="407"/>
    <cellStyle name="Normal 2 2 2 7 2" xfId="1192"/>
    <cellStyle name="Normal 2 2 2 7 2 2" xfId="3064"/>
    <cellStyle name="Normal 2 2 2 7 2 2 2" xfId="9246"/>
    <cellStyle name="Normal 2 2 2 7 2 2 2 2" xfId="14083"/>
    <cellStyle name="Normal 2 2 2 7 2 2 3" xfId="14082"/>
    <cellStyle name="Normal 2 2 2 7 2 3" xfId="7374"/>
    <cellStyle name="Normal 2 2 2 7 2 3 2" xfId="14084"/>
    <cellStyle name="Normal 2 2 2 7 2 4" xfId="14081"/>
    <cellStyle name="Normal 2 2 2 7 3" xfId="2280"/>
    <cellStyle name="Normal 2 2 2 7 3 2" xfId="8462"/>
    <cellStyle name="Normal 2 2 2 7 3 2 2" xfId="14086"/>
    <cellStyle name="Normal 2 2 2 7 3 3" xfId="14085"/>
    <cellStyle name="Normal 2 2 2 7 4" xfId="4070"/>
    <cellStyle name="Normal 2 2 2 7 4 2" xfId="10252"/>
    <cellStyle name="Normal 2 2 2 7 4 2 2" xfId="14088"/>
    <cellStyle name="Normal 2 2 2 7 4 3" xfId="14087"/>
    <cellStyle name="Normal 2 2 2 7 5" xfId="5077"/>
    <cellStyle name="Normal 2 2 2 7 5 2" xfId="11258"/>
    <cellStyle name="Normal 2 2 2 7 5 2 2" xfId="14090"/>
    <cellStyle name="Normal 2 2 2 7 5 3" xfId="14089"/>
    <cellStyle name="Normal 2 2 2 7 6" xfId="6590"/>
    <cellStyle name="Normal 2 2 2 7 6 2" xfId="14091"/>
    <cellStyle name="Normal 2 2 2 7 7" xfId="14080"/>
    <cellStyle name="Normal 2 2 2 8" xfId="463"/>
    <cellStyle name="Normal 2 2 2 8 2" xfId="1250"/>
    <cellStyle name="Normal 2 2 2 8 2 2" xfId="3122"/>
    <cellStyle name="Normal 2 2 2 8 2 2 2" xfId="9304"/>
    <cellStyle name="Normal 2 2 2 8 2 2 2 2" xfId="14095"/>
    <cellStyle name="Normal 2 2 2 8 2 2 3" xfId="14094"/>
    <cellStyle name="Normal 2 2 2 8 2 3" xfId="7432"/>
    <cellStyle name="Normal 2 2 2 8 2 3 2" xfId="14096"/>
    <cellStyle name="Normal 2 2 2 8 2 4" xfId="14093"/>
    <cellStyle name="Normal 2 2 2 8 3" xfId="2336"/>
    <cellStyle name="Normal 2 2 2 8 3 2" xfId="8518"/>
    <cellStyle name="Normal 2 2 2 8 3 2 2" xfId="14098"/>
    <cellStyle name="Normal 2 2 2 8 3 3" xfId="14097"/>
    <cellStyle name="Normal 2 2 2 8 4" xfId="4128"/>
    <cellStyle name="Normal 2 2 2 8 4 2" xfId="10310"/>
    <cellStyle name="Normal 2 2 2 8 4 2 2" xfId="14100"/>
    <cellStyle name="Normal 2 2 2 8 4 3" xfId="14099"/>
    <cellStyle name="Normal 2 2 2 8 5" xfId="5135"/>
    <cellStyle name="Normal 2 2 2 8 5 2" xfId="11316"/>
    <cellStyle name="Normal 2 2 2 8 5 2 2" xfId="14102"/>
    <cellStyle name="Normal 2 2 2 8 5 3" xfId="14101"/>
    <cellStyle name="Normal 2 2 2 8 6" xfId="6646"/>
    <cellStyle name="Normal 2 2 2 8 6 2" xfId="14103"/>
    <cellStyle name="Normal 2 2 2 8 7" xfId="14092"/>
    <cellStyle name="Normal 2 2 2 9" xfId="521"/>
    <cellStyle name="Normal 2 2 2 9 2" xfId="1308"/>
    <cellStyle name="Normal 2 2 2 9 2 2" xfId="3180"/>
    <cellStyle name="Normal 2 2 2 9 2 2 2" xfId="9362"/>
    <cellStyle name="Normal 2 2 2 9 2 2 2 2" xfId="14107"/>
    <cellStyle name="Normal 2 2 2 9 2 2 3" xfId="14106"/>
    <cellStyle name="Normal 2 2 2 9 2 3" xfId="7490"/>
    <cellStyle name="Normal 2 2 2 9 2 3 2" xfId="14108"/>
    <cellStyle name="Normal 2 2 2 9 2 4" xfId="14105"/>
    <cellStyle name="Normal 2 2 2 9 3" xfId="2394"/>
    <cellStyle name="Normal 2 2 2 9 3 2" xfId="8576"/>
    <cellStyle name="Normal 2 2 2 9 3 2 2" xfId="14110"/>
    <cellStyle name="Normal 2 2 2 9 3 3" xfId="14109"/>
    <cellStyle name="Normal 2 2 2 9 4" xfId="4186"/>
    <cellStyle name="Normal 2 2 2 9 4 2" xfId="10368"/>
    <cellStyle name="Normal 2 2 2 9 4 2 2" xfId="14112"/>
    <cellStyle name="Normal 2 2 2 9 4 3" xfId="14111"/>
    <cellStyle name="Normal 2 2 2 9 5" xfId="5193"/>
    <cellStyle name="Normal 2 2 2 9 5 2" xfId="11374"/>
    <cellStyle name="Normal 2 2 2 9 5 2 2" xfId="14114"/>
    <cellStyle name="Normal 2 2 2 9 5 3" xfId="14113"/>
    <cellStyle name="Normal 2 2 2 9 6" xfId="6704"/>
    <cellStyle name="Normal 2 2 2 9 6 2" xfId="14115"/>
    <cellStyle name="Normal 2 2 2 9 7" xfId="14104"/>
    <cellStyle name="Normal 2 2 20" xfId="4771"/>
    <cellStyle name="Normal 2 2 20 2" xfId="10952"/>
    <cellStyle name="Normal 2 2 20 2 2" xfId="14117"/>
    <cellStyle name="Normal 2 2 20 3" xfId="14116"/>
    <cellStyle name="Normal 2 2 21" xfId="5783"/>
    <cellStyle name="Normal 2 2 21 2" xfId="11964"/>
    <cellStyle name="Normal 2 2 21 2 2" xfId="14119"/>
    <cellStyle name="Normal 2 2 21 3" xfId="14118"/>
    <cellStyle name="Normal 2 2 22" xfId="6206"/>
    <cellStyle name="Normal 2 2 22 2" xfId="14120"/>
    <cellStyle name="Normal 2 2 23" xfId="13861"/>
    <cellStyle name="Normal 2 2 3" xfId="154"/>
    <cellStyle name="Normal 2 2 3 2" xfId="902"/>
    <cellStyle name="Normal 2 2 3 2 2" xfId="2774"/>
    <cellStyle name="Normal 2 2 3 2 2 2" xfId="8956"/>
    <cellStyle name="Normal 2 2 3 2 2 2 2" xfId="14124"/>
    <cellStyle name="Normal 2 2 3 2 2 3" xfId="14123"/>
    <cellStyle name="Normal 2 2 3 2 3" xfId="7084"/>
    <cellStyle name="Normal 2 2 3 2 3 2" xfId="14125"/>
    <cellStyle name="Normal 2 2 3 2 4" xfId="14122"/>
    <cellStyle name="Normal 2 2 3 3" xfId="2030"/>
    <cellStyle name="Normal 2 2 3 3 2" xfId="8212"/>
    <cellStyle name="Normal 2 2 3 3 2 2" xfId="14127"/>
    <cellStyle name="Normal 2 2 3 3 3" xfId="14126"/>
    <cellStyle name="Normal 2 2 3 4" xfId="3780"/>
    <cellStyle name="Normal 2 2 3 4 2" xfId="9962"/>
    <cellStyle name="Normal 2 2 3 4 2 2" xfId="14129"/>
    <cellStyle name="Normal 2 2 3 4 3" xfId="14128"/>
    <cellStyle name="Normal 2 2 3 5" xfId="4787"/>
    <cellStyle name="Normal 2 2 3 5 2" xfId="10968"/>
    <cellStyle name="Normal 2 2 3 5 2 2" xfId="14131"/>
    <cellStyle name="Normal 2 2 3 5 3" xfId="14130"/>
    <cellStyle name="Normal 2 2 3 6" xfId="6340"/>
    <cellStyle name="Normal 2 2 3 6 2" xfId="14132"/>
    <cellStyle name="Normal 2 2 3 7" xfId="14121"/>
    <cellStyle name="Normal 2 2 4" xfId="156"/>
    <cellStyle name="Normal 2 2 4 2" xfId="938"/>
    <cellStyle name="Normal 2 2 4 2 2" xfId="2810"/>
    <cellStyle name="Normal 2 2 4 2 2 2" xfId="8992"/>
    <cellStyle name="Normal 2 2 4 2 2 2 2" xfId="14136"/>
    <cellStyle name="Normal 2 2 4 2 2 3" xfId="14135"/>
    <cellStyle name="Normal 2 2 4 2 3" xfId="7120"/>
    <cellStyle name="Normal 2 2 4 2 3 2" xfId="14137"/>
    <cellStyle name="Normal 2 2 4 2 4" xfId="14134"/>
    <cellStyle name="Normal 2 2 4 3" xfId="2032"/>
    <cellStyle name="Normal 2 2 4 3 2" xfId="8214"/>
    <cellStyle name="Normal 2 2 4 3 2 2" xfId="14139"/>
    <cellStyle name="Normal 2 2 4 3 3" xfId="14138"/>
    <cellStyle name="Normal 2 2 4 4" xfId="3816"/>
    <cellStyle name="Normal 2 2 4 4 2" xfId="9998"/>
    <cellStyle name="Normal 2 2 4 4 2 2" xfId="14141"/>
    <cellStyle name="Normal 2 2 4 4 3" xfId="14140"/>
    <cellStyle name="Normal 2 2 4 5" xfId="4823"/>
    <cellStyle name="Normal 2 2 4 5 2" xfId="11004"/>
    <cellStyle name="Normal 2 2 4 5 2 2" xfId="14143"/>
    <cellStyle name="Normal 2 2 4 5 3" xfId="14142"/>
    <cellStyle name="Normal 2 2 4 6" xfId="6342"/>
    <cellStyle name="Normal 2 2 4 6 2" xfId="14144"/>
    <cellStyle name="Normal 2 2 4 7" xfId="14133"/>
    <cellStyle name="Normal 2 2 5" xfId="208"/>
    <cellStyle name="Normal 2 2 5 2" xfId="976"/>
    <cellStyle name="Normal 2 2 5 2 2" xfId="2848"/>
    <cellStyle name="Normal 2 2 5 2 2 2" xfId="9030"/>
    <cellStyle name="Normal 2 2 5 2 2 2 2" xfId="14148"/>
    <cellStyle name="Normal 2 2 5 2 2 3" xfId="14147"/>
    <cellStyle name="Normal 2 2 5 2 3" xfId="7158"/>
    <cellStyle name="Normal 2 2 5 2 3 2" xfId="14149"/>
    <cellStyle name="Normal 2 2 5 2 4" xfId="14146"/>
    <cellStyle name="Normal 2 2 5 3" xfId="2082"/>
    <cellStyle name="Normal 2 2 5 3 2" xfId="8264"/>
    <cellStyle name="Normal 2 2 5 3 2 2" xfId="14151"/>
    <cellStyle name="Normal 2 2 5 3 3" xfId="14150"/>
    <cellStyle name="Normal 2 2 5 4" xfId="3854"/>
    <cellStyle name="Normal 2 2 5 4 2" xfId="10036"/>
    <cellStyle name="Normal 2 2 5 4 2 2" xfId="14153"/>
    <cellStyle name="Normal 2 2 5 4 3" xfId="14152"/>
    <cellStyle name="Normal 2 2 5 5" xfId="4861"/>
    <cellStyle name="Normal 2 2 5 5 2" xfId="11042"/>
    <cellStyle name="Normal 2 2 5 5 2 2" xfId="14155"/>
    <cellStyle name="Normal 2 2 5 5 3" xfId="14154"/>
    <cellStyle name="Normal 2 2 5 6" xfId="6392"/>
    <cellStyle name="Normal 2 2 5 6 2" xfId="14156"/>
    <cellStyle name="Normal 2 2 5 7" xfId="14145"/>
    <cellStyle name="Normal 2 2 6" xfId="246"/>
    <cellStyle name="Normal 2 2 6 2" xfId="1018"/>
    <cellStyle name="Normal 2 2 6 2 2" xfId="2890"/>
    <cellStyle name="Normal 2 2 6 2 2 2" xfId="9072"/>
    <cellStyle name="Normal 2 2 6 2 2 2 2" xfId="14160"/>
    <cellStyle name="Normal 2 2 6 2 2 3" xfId="14159"/>
    <cellStyle name="Normal 2 2 6 2 3" xfId="7200"/>
    <cellStyle name="Normal 2 2 6 2 3 2" xfId="14161"/>
    <cellStyle name="Normal 2 2 6 2 4" xfId="14158"/>
    <cellStyle name="Normal 2 2 6 3" xfId="2120"/>
    <cellStyle name="Normal 2 2 6 3 2" xfId="8302"/>
    <cellStyle name="Normal 2 2 6 3 2 2" xfId="14163"/>
    <cellStyle name="Normal 2 2 6 3 3" xfId="14162"/>
    <cellStyle name="Normal 2 2 6 4" xfId="3896"/>
    <cellStyle name="Normal 2 2 6 4 2" xfId="10078"/>
    <cellStyle name="Normal 2 2 6 4 2 2" xfId="14165"/>
    <cellStyle name="Normal 2 2 6 4 3" xfId="14164"/>
    <cellStyle name="Normal 2 2 6 5" xfId="4903"/>
    <cellStyle name="Normal 2 2 6 5 2" xfId="11084"/>
    <cellStyle name="Normal 2 2 6 5 2 2" xfId="14167"/>
    <cellStyle name="Normal 2 2 6 5 3" xfId="14166"/>
    <cellStyle name="Normal 2 2 6 6" xfId="6430"/>
    <cellStyle name="Normal 2 2 6 6 2" xfId="14168"/>
    <cellStyle name="Normal 2 2 6 7" xfId="14157"/>
    <cellStyle name="Normal 2 2 7" xfId="288"/>
    <cellStyle name="Normal 2 2 7 2" xfId="1064"/>
    <cellStyle name="Normal 2 2 7 2 2" xfId="2936"/>
    <cellStyle name="Normal 2 2 7 2 2 2" xfId="9118"/>
    <cellStyle name="Normal 2 2 7 2 2 2 2" xfId="14172"/>
    <cellStyle name="Normal 2 2 7 2 2 3" xfId="14171"/>
    <cellStyle name="Normal 2 2 7 2 3" xfId="7246"/>
    <cellStyle name="Normal 2 2 7 2 3 2" xfId="14173"/>
    <cellStyle name="Normal 2 2 7 2 4" xfId="14170"/>
    <cellStyle name="Normal 2 2 7 3" xfId="2162"/>
    <cellStyle name="Normal 2 2 7 3 2" xfId="8344"/>
    <cellStyle name="Normal 2 2 7 3 2 2" xfId="14175"/>
    <cellStyle name="Normal 2 2 7 3 3" xfId="14174"/>
    <cellStyle name="Normal 2 2 7 4" xfId="3942"/>
    <cellStyle name="Normal 2 2 7 4 2" xfId="10124"/>
    <cellStyle name="Normal 2 2 7 4 2 2" xfId="14177"/>
    <cellStyle name="Normal 2 2 7 4 3" xfId="14176"/>
    <cellStyle name="Normal 2 2 7 5" xfId="4949"/>
    <cellStyle name="Normal 2 2 7 5 2" xfId="11130"/>
    <cellStyle name="Normal 2 2 7 5 2 2" xfId="14179"/>
    <cellStyle name="Normal 2 2 7 5 3" xfId="14178"/>
    <cellStyle name="Normal 2 2 7 6" xfId="6472"/>
    <cellStyle name="Normal 2 2 7 6 2" xfId="14180"/>
    <cellStyle name="Normal 2 2 7 7" xfId="14169"/>
    <cellStyle name="Normal 2 2 8" xfId="335"/>
    <cellStyle name="Normal 2 2 8 2" xfId="1118"/>
    <cellStyle name="Normal 2 2 8 2 2" xfId="2990"/>
    <cellStyle name="Normal 2 2 8 2 2 2" xfId="9172"/>
    <cellStyle name="Normal 2 2 8 2 2 2 2" xfId="14184"/>
    <cellStyle name="Normal 2 2 8 2 2 3" xfId="14183"/>
    <cellStyle name="Normal 2 2 8 2 3" xfId="7300"/>
    <cellStyle name="Normal 2 2 8 2 3 2" xfId="14185"/>
    <cellStyle name="Normal 2 2 8 2 4" xfId="14182"/>
    <cellStyle name="Normal 2 2 8 3" xfId="2208"/>
    <cellStyle name="Normal 2 2 8 3 2" xfId="8390"/>
    <cellStyle name="Normal 2 2 8 3 2 2" xfId="14187"/>
    <cellStyle name="Normal 2 2 8 3 3" xfId="14186"/>
    <cellStyle name="Normal 2 2 8 4" xfId="3996"/>
    <cellStyle name="Normal 2 2 8 4 2" xfId="10178"/>
    <cellStyle name="Normal 2 2 8 4 2 2" xfId="14189"/>
    <cellStyle name="Normal 2 2 8 4 3" xfId="14188"/>
    <cellStyle name="Normal 2 2 8 5" xfId="5003"/>
    <cellStyle name="Normal 2 2 8 5 2" xfId="11184"/>
    <cellStyle name="Normal 2 2 8 5 2 2" xfId="14191"/>
    <cellStyle name="Normal 2 2 8 5 3" xfId="14190"/>
    <cellStyle name="Normal 2 2 8 6" xfId="6518"/>
    <cellStyle name="Normal 2 2 8 6 2" xfId="14192"/>
    <cellStyle name="Normal 2 2 8 7" xfId="14181"/>
    <cellStyle name="Normal 2 2 9" xfId="389"/>
    <cellStyle name="Normal 2 2 9 2" xfId="1174"/>
    <cellStyle name="Normal 2 2 9 2 2" xfId="3046"/>
    <cellStyle name="Normal 2 2 9 2 2 2" xfId="9228"/>
    <cellStyle name="Normal 2 2 9 2 2 2 2" xfId="14196"/>
    <cellStyle name="Normal 2 2 9 2 2 3" xfId="14195"/>
    <cellStyle name="Normal 2 2 9 2 3" xfId="7356"/>
    <cellStyle name="Normal 2 2 9 2 3 2" xfId="14197"/>
    <cellStyle name="Normal 2 2 9 2 4" xfId="14194"/>
    <cellStyle name="Normal 2 2 9 3" xfId="2262"/>
    <cellStyle name="Normal 2 2 9 3 2" xfId="8444"/>
    <cellStyle name="Normal 2 2 9 3 2 2" xfId="14199"/>
    <cellStyle name="Normal 2 2 9 3 3" xfId="14198"/>
    <cellStyle name="Normal 2 2 9 4" xfId="4052"/>
    <cellStyle name="Normal 2 2 9 4 2" xfId="10234"/>
    <cellStyle name="Normal 2 2 9 4 2 2" xfId="14201"/>
    <cellStyle name="Normal 2 2 9 4 3" xfId="14200"/>
    <cellStyle name="Normal 2 2 9 5" xfId="5059"/>
    <cellStyle name="Normal 2 2 9 5 2" xfId="11240"/>
    <cellStyle name="Normal 2 2 9 5 2 2" xfId="14203"/>
    <cellStyle name="Normal 2 2 9 5 3" xfId="14202"/>
    <cellStyle name="Normal 2 2 9 6" xfId="6572"/>
    <cellStyle name="Normal 2 2 9 6 2" xfId="14204"/>
    <cellStyle name="Normal 2 2 9 7" xfId="14193"/>
    <cellStyle name="Normal 2 20" xfId="3760"/>
    <cellStyle name="Normal 2 20 2" xfId="9942"/>
    <cellStyle name="Normal 2 20 2 2" xfId="14206"/>
    <cellStyle name="Normal 2 20 3" xfId="14205"/>
    <cellStyle name="Normal 2 21" xfId="4767"/>
    <cellStyle name="Normal 2 21 2" xfId="10948"/>
    <cellStyle name="Normal 2 21 2 2" xfId="14208"/>
    <cellStyle name="Normal 2 21 3" xfId="14207"/>
    <cellStyle name="Normal 2 22" xfId="5784"/>
    <cellStyle name="Normal 2 22 2" xfId="11965"/>
    <cellStyle name="Normal 2 22 2 2" xfId="14210"/>
    <cellStyle name="Normal 2 22 3" xfId="14209"/>
    <cellStyle name="Normal 2 23" xfId="6196"/>
    <cellStyle name="Normal 2 23 2" xfId="14211"/>
    <cellStyle name="Normal 2 24" xfId="13762"/>
    <cellStyle name="Normal 2 3" xfId="23"/>
    <cellStyle name="Normal 2 3 10" xfId="569"/>
    <cellStyle name="Normal 2 3 10 2" xfId="1358"/>
    <cellStyle name="Normal 2 3 10 2 2" xfId="3230"/>
    <cellStyle name="Normal 2 3 10 2 2 2" xfId="9412"/>
    <cellStyle name="Normal 2 3 10 2 2 2 2" xfId="14216"/>
    <cellStyle name="Normal 2 3 10 2 2 3" xfId="14215"/>
    <cellStyle name="Normal 2 3 10 2 3" xfId="7540"/>
    <cellStyle name="Normal 2 3 10 2 3 2" xfId="14217"/>
    <cellStyle name="Normal 2 3 10 2 4" xfId="14214"/>
    <cellStyle name="Normal 2 3 10 3" xfId="2442"/>
    <cellStyle name="Normal 2 3 10 3 2" xfId="8624"/>
    <cellStyle name="Normal 2 3 10 3 2 2" xfId="14219"/>
    <cellStyle name="Normal 2 3 10 3 3" xfId="14218"/>
    <cellStyle name="Normal 2 3 10 4" xfId="4236"/>
    <cellStyle name="Normal 2 3 10 4 2" xfId="10418"/>
    <cellStyle name="Normal 2 3 10 4 2 2" xfId="14221"/>
    <cellStyle name="Normal 2 3 10 4 3" xfId="14220"/>
    <cellStyle name="Normal 2 3 10 5" xfId="5243"/>
    <cellStyle name="Normal 2 3 10 5 2" xfId="11424"/>
    <cellStyle name="Normal 2 3 10 5 2 2" xfId="14223"/>
    <cellStyle name="Normal 2 3 10 5 3" xfId="14222"/>
    <cellStyle name="Normal 2 3 10 6" xfId="6752"/>
    <cellStyle name="Normal 2 3 10 6 2" xfId="14224"/>
    <cellStyle name="Normal 2 3 10 7" xfId="14213"/>
    <cellStyle name="Normal 2 3 11" xfId="629"/>
    <cellStyle name="Normal 2 3 11 2" xfId="1428"/>
    <cellStyle name="Normal 2 3 11 2 2" xfId="3300"/>
    <cellStyle name="Normal 2 3 11 2 2 2" xfId="9482"/>
    <cellStyle name="Normal 2 3 11 2 2 2 2" xfId="14228"/>
    <cellStyle name="Normal 2 3 11 2 2 3" xfId="14227"/>
    <cellStyle name="Normal 2 3 11 2 3" xfId="7610"/>
    <cellStyle name="Normal 2 3 11 2 3 2" xfId="14229"/>
    <cellStyle name="Normal 2 3 11 2 4" xfId="14226"/>
    <cellStyle name="Normal 2 3 11 3" xfId="2502"/>
    <cellStyle name="Normal 2 3 11 3 2" xfId="8684"/>
    <cellStyle name="Normal 2 3 11 3 2 2" xfId="14231"/>
    <cellStyle name="Normal 2 3 11 3 3" xfId="14230"/>
    <cellStyle name="Normal 2 3 11 4" xfId="4306"/>
    <cellStyle name="Normal 2 3 11 4 2" xfId="10488"/>
    <cellStyle name="Normal 2 3 11 4 2 2" xfId="14233"/>
    <cellStyle name="Normal 2 3 11 4 3" xfId="14232"/>
    <cellStyle name="Normal 2 3 11 5" xfId="5313"/>
    <cellStyle name="Normal 2 3 11 5 2" xfId="11494"/>
    <cellStyle name="Normal 2 3 11 5 2 2" xfId="14235"/>
    <cellStyle name="Normal 2 3 11 5 3" xfId="14234"/>
    <cellStyle name="Normal 2 3 11 6" xfId="6812"/>
    <cellStyle name="Normal 2 3 11 6 2" xfId="14236"/>
    <cellStyle name="Normal 2 3 11 7" xfId="14225"/>
    <cellStyle name="Normal 2 3 12" xfId="699"/>
    <cellStyle name="Normal 2 3 12 2" xfId="1506"/>
    <cellStyle name="Normal 2 3 12 2 2" xfId="3378"/>
    <cellStyle name="Normal 2 3 12 2 2 2" xfId="9560"/>
    <cellStyle name="Normal 2 3 12 2 2 2 2" xfId="14240"/>
    <cellStyle name="Normal 2 3 12 2 2 3" xfId="14239"/>
    <cellStyle name="Normal 2 3 12 2 3" xfId="7688"/>
    <cellStyle name="Normal 2 3 12 2 3 2" xfId="14241"/>
    <cellStyle name="Normal 2 3 12 2 4" xfId="14238"/>
    <cellStyle name="Normal 2 3 12 3" xfId="2572"/>
    <cellStyle name="Normal 2 3 12 3 2" xfId="8754"/>
    <cellStyle name="Normal 2 3 12 3 2 2" xfId="14243"/>
    <cellStyle name="Normal 2 3 12 3 3" xfId="14242"/>
    <cellStyle name="Normal 2 3 12 4" xfId="4384"/>
    <cellStyle name="Normal 2 3 12 4 2" xfId="10566"/>
    <cellStyle name="Normal 2 3 12 4 2 2" xfId="14245"/>
    <cellStyle name="Normal 2 3 12 4 3" xfId="14244"/>
    <cellStyle name="Normal 2 3 12 5" xfId="5391"/>
    <cellStyle name="Normal 2 3 12 5 2" xfId="11572"/>
    <cellStyle name="Normal 2 3 12 5 2 2" xfId="14247"/>
    <cellStyle name="Normal 2 3 12 5 3" xfId="14246"/>
    <cellStyle name="Normal 2 3 12 6" xfId="6882"/>
    <cellStyle name="Normal 2 3 12 6 2" xfId="14248"/>
    <cellStyle name="Normal 2 3 12 7" xfId="14237"/>
    <cellStyle name="Normal 2 3 13" xfId="778"/>
    <cellStyle name="Normal 2 3 13 2" xfId="1628"/>
    <cellStyle name="Normal 2 3 13 2 2" xfId="3500"/>
    <cellStyle name="Normal 2 3 13 2 2 2" xfId="9682"/>
    <cellStyle name="Normal 2 3 13 2 2 2 2" xfId="14252"/>
    <cellStyle name="Normal 2 3 13 2 2 3" xfId="14251"/>
    <cellStyle name="Normal 2 3 13 2 3" xfId="7810"/>
    <cellStyle name="Normal 2 3 13 2 3 2" xfId="14253"/>
    <cellStyle name="Normal 2 3 13 2 4" xfId="14250"/>
    <cellStyle name="Normal 2 3 13 3" xfId="2650"/>
    <cellStyle name="Normal 2 3 13 3 2" xfId="8832"/>
    <cellStyle name="Normal 2 3 13 3 2 2" xfId="14255"/>
    <cellStyle name="Normal 2 3 13 3 3" xfId="14254"/>
    <cellStyle name="Normal 2 3 13 4" xfId="4506"/>
    <cellStyle name="Normal 2 3 13 4 2" xfId="10688"/>
    <cellStyle name="Normal 2 3 13 4 2 2" xfId="14257"/>
    <cellStyle name="Normal 2 3 13 4 3" xfId="14256"/>
    <cellStyle name="Normal 2 3 13 5" xfId="5513"/>
    <cellStyle name="Normal 2 3 13 5 2" xfId="11694"/>
    <cellStyle name="Normal 2 3 13 5 2 2" xfId="14259"/>
    <cellStyle name="Normal 2 3 13 5 3" xfId="14258"/>
    <cellStyle name="Normal 2 3 13 6" xfId="6960"/>
    <cellStyle name="Normal 2 3 13 6 2" xfId="14260"/>
    <cellStyle name="Normal 2 3 13 7" xfId="14249"/>
    <cellStyle name="Normal 2 3 14" xfId="910"/>
    <cellStyle name="Normal 2 3 14 2" xfId="2782"/>
    <cellStyle name="Normal 2 3 14 2 2" xfId="8964"/>
    <cellStyle name="Normal 2 3 14 2 2 2" xfId="14263"/>
    <cellStyle name="Normal 2 3 14 2 3" xfId="14262"/>
    <cellStyle name="Normal 2 3 14 3" xfId="4640"/>
    <cellStyle name="Normal 2 3 14 3 2" xfId="10822"/>
    <cellStyle name="Normal 2 3 14 3 2 2" xfId="14265"/>
    <cellStyle name="Normal 2 3 14 3 3" xfId="14264"/>
    <cellStyle name="Normal 2 3 14 4" xfId="5647"/>
    <cellStyle name="Normal 2 3 14 4 2" xfId="11828"/>
    <cellStyle name="Normal 2 3 14 4 2 2" xfId="14267"/>
    <cellStyle name="Normal 2 3 14 4 3" xfId="14266"/>
    <cellStyle name="Normal 2 3 14 5" xfId="7092"/>
    <cellStyle name="Normal 2 3 14 5 2" xfId="14268"/>
    <cellStyle name="Normal 2 3 14 6" xfId="14261"/>
    <cellStyle name="Normal 2 3 15" xfId="1762"/>
    <cellStyle name="Normal 2 3 15 2" xfId="3634"/>
    <cellStyle name="Normal 2 3 15 2 2" xfId="9816"/>
    <cellStyle name="Normal 2 3 15 2 2 2" xfId="14271"/>
    <cellStyle name="Normal 2 3 15 2 3" xfId="14270"/>
    <cellStyle name="Normal 2 3 15 3" xfId="7944"/>
    <cellStyle name="Normal 2 3 15 3 2" xfId="14272"/>
    <cellStyle name="Normal 2 3 15 4" xfId="14269"/>
    <cellStyle name="Normal 2 3 16" xfId="1904"/>
    <cellStyle name="Normal 2 3 16 2" xfId="8086"/>
    <cellStyle name="Normal 2 3 16 2 2" xfId="14274"/>
    <cellStyle name="Normal 2 3 16 3" xfId="14273"/>
    <cellStyle name="Normal 2 3 17" xfId="3788"/>
    <cellStyle name="Normal 2 3 17 2" xfId="9970"/>
    <cellStyle name="Normal 2 3 17 2 2" xfId="14276"/>
    <cellStyle name="Normal 2 3 17 3" xfId="14275"/>
    <cellStyle name="Normal 2 3 18" xfId="4795"/>
    <cellStyle name="Normal 2 3 18 2" xfId="10976"/>
    <cellStyle name="Normal 2 3 18 2 2" xfId="14278"/>
    <cellStyle name="Normal 2 3 18 3" xfId="14277"/>
    <cellStyle name="Normal 2 3 19" xfId="5785"/>
    <cellStyle name="Normal 2 3 19 2" xfId="11966"/>
    <cellStyle name="Normal 2 3 19 2 2" xfId="14280"/>
    <cellStyle name="Normal 2 3 19 3" xfId="14279"/>
    <cellStyle name="Normal 2 3 2" xfId="163"/>
    <cellStyle name="Normal 2 3 2 2" xfId="946"/>
    <cellStyle name="Normal 2 3 2 2 2" xfId="2818"/>
    <cellStyle name="Normal 2 3 2 2 2 2" xfId="9000"/>
    <cellStyle name="Normal 2 3 2 2 2 2 2" xfId="14284"/>
    <cellStyle name="Normal 2 3 2 2 2 3" xfId="14283"/>
    <cellStyle name="Normal 2 3 2 2 3" xfId="7128"/>
    <cellStyle name="Normal 2 3 2 2 3 2" xfId="14285"/>
    <cellStyle name="Normal 2 3 2 2 4" xfId="14282"/>
    <cellStyle name="Normal 2 3 2 3" xfId="2039"/>
    <cellStyle name="Normal 2 3 2 3 2" xfId="8221"/>
    <cellStyle name="Normal 2 3 2 3 2 2" xfId="14287"/>
    <cellStyle name="Normal 2 3 2 3 3" xfId="14286"/>
    <cellStyle name="Normal 2 3 2 4" xfId="3824"/>
    <cellStyle name="Normal 2 3 2 4 2" xfId="10006"/>
    <cellStyle name="Normal 2 3 2 4 2 2" xfId="14289"/>
    <cellStyle name="Normal 2 3 2 4 3" xfId="14288"/>
    <cellStyle name="Normal 2 3 2 5" xfId="4831"/>
    <cellStyle name="Normal 2 3 2 5 2" xfId="11012"/>
    <cellStyle name="Normal 2 3 2 5 2 2" xfId="14291"/>
    <cellStyle name="Normal 2 3 2 5 3" xfId="14290"/>
    <cellStyle name="Normal 2 3 2 6" xfId="6349"/>
    <cellStyle name="Normal 2 3 2 6 2" xfId="14292"/>
    <cellStyle name="Normal 2 3 2 7" xfId="14281"/>
    <cellStyle name="Normal 2 3 20" xfId="6214"/>
    <cellStyle name="Normal 2 3 20 2" xfId="14293"/>
    <cellStyle name="Normal 2 3 21" xfId="14212"/>
    <cellStyle name="Normal 2 3 3" xfId="216"/>
    <cellStyle name="Normal 2 3 3 2" xfId="984"/>
    <cellStyle name="Normal 2 3 3 2 2" xfId="2856"/>
    <cellStyle name="Normal 2 3 3 2 2 2" xfId="9038"/>
    <cellStyle name="Normal 2 3 3 2 2 2 2" xfId="14297"/>
    <cellStyle name="Normal 2 3 3 2 2 3" xfId="14296"/>
    <cellStyle name="Normal 2 3 3 2 3" xfId="7166"/>
    <cellStyle name="Normal 2 3 3 2 3 2" xfId="14298"/>
    <cellStyle name="Normal 2 3 3 2 4" xfId="14295"/>
    <cellStyle name="Normal 2 3 3 3" xfId="2090"/>
    <cellStyle name="Normal 2 3 3 3 2" xfId="8272"/>
    <cellStyle name="Normal 2 3 3 3 2 2" xfId="14300"/>
    <cellStyle name="Normal 2 3 3 3 3" xfId="14299"/>
    <cellStyle name="Normal 2 3 3 4" xfId="3862"/>
    <cellStyle name="Normal 2 3 3 4 2" xfId="10044"/>
    <cellStyle name="Normal 2 3 3 4 2 2" xfId="14302"/>
    <cellStyle name="Normal 2 3 3 4 3" xfId="14301"/>
    <cellStyle name="Normal 2 3 3 5" xfId="4869"/>
    <cellStyle name="Normal 2 3 3 5 2" xfId="11050"/>
    <cellStyle name="Normal 2 3 3 5 2 2" xfId="14304"/>
    <cellStyle name="Normal 2 3 3 5 3" xfId="14303"/>
    <cellStyle name="Normal 2 3 3 6" xfId="6400"/>
    <cellStyle name="Normal 2 3 3 6 2" xfId="14305"/>
    <cellStyle name="Normal 2 3 3 7" xfId="14294"/>
    <cellStyle name="Normal 2 3 4" xfId="254"/>
    <cellStyle name="Normal 2 3 4 2" xfId="1026"/>
    <cellStyle name="Normal 2 3 4 2 2" xfId="2898"/>
    <cellStyle name="Normal 2 3 4 2 2 2" xfId="9080"/>
    <cellStyle name="Normal 2 3 4 2 2 2 2" xfId="14309"/>
    <cellStyle name="Normal 2 3 4 2 2 3" xfId="14308"/>
    <cellStyle name="Normal 2 3 4 2 3" xfId="7208"/>
    <cellStyle name="Normal 2 3 4 2 3 2" xfId="14310"/>
    <cellStyle name="Normal 2 3 4 2 4" xfId="14307"/>
    <cellStyle name="Normal 2 3 4 3" xfId="2128"/>
    <cellStyle name="Normal 2 3 4 3 2" xfId="8310"/>
    <cellStyle name="Normal 2 3 4 3 2 2" xfId="14312"/>
    <cellStyle name="Normal 2 3 4 3 3" xfId="14311"/>
    <cellStyle name="Normal 2 3 4 4" xfId="3904"/>
    <cellStyle name="Normal 2 3 4 4 2" xfId="10086"/>
    <cellStyle name="Normal 2 3 4 4 2 2" xfId="14314"/>
    <cellStyle name="Normal 2 3 4 4 3" xfId="14313"/>
    <cellStyle name="Normal 2 3 4 5" xfId="4911"/>
    <cellStyle name="Normal 2 3 4 5 2" xfId="11092"/>
    <cellStyle name="Normal 2 3 4 5 2 2" xfId="14316"/>
    <cellStyle name="Normal 2 3 4 5 3" xfId="14315"/>
    <cellStyle name="Normal 2 3 4 6" xfId="6438"/>
    <cellStyle name="Normal 2 3 4 6 2" xfId="14317"/>
    <cellStyle name="Normal 2 3 4 7" xfId="14306"/>
    <cellStyle name="Normal 2 3 5" xfId="296"/>
    <cellStyle name="Normal 2 3 5 2" xfId="1072"/>
    <cellStyle name="Normal 2 3 5 2 2" xfId="2944"/>
    <cellStyle name="Normal 2 3 5 2 2 2" xfId="9126"/>
    <cellStyle name="Normal 2 3 5 2 2 2 2" xfId="14321"/>
    <cellStyle name="Normal 2 3 5 2 2 3" xfId="14320"/>
    <cellStyle name="Normal 2 3 5 2 3" xfId="7254"/>
    <cellStyle name="Normal 2 3 5 2 3 2" xfId="14322"/>
    <cellStyle name="Normal 2 3 5 2 4" xfId="14319"/>
    <cellStyle name="Normal 2 3 5 3" xfId="2170"/>
    <cellStyle name="Normal 2 3 5 3 2" xfId="8352"/>
    <cellStyle name="Normal 2 3 5 3 2 2" xfId="14324"/>
    <cellStyle name="Normal 2 3 5 3 3" xfId="14323"/>
    <cellStyle name="Normal 2 3 5 4" xfId="3950"/>
    <cellStyle name="Normal 2 3 5 4 2" xfId="10132"/>
    <cellStyle name="Normal 2 3 5 4 2 2" xfId="14326"/>
    <cellStyle name="Normal 2 3 5 4 3" xfId="14325"/>
    <cellStyle name="Normal 2 3 5 5" xfId="4957"/>
    <cellStyle name="Normal 2 3 5 5 2" xfId="11138"/>
    <cellStyle name="Normal 2 3 5 5 2 2" xfId="14328"/>
    <cellStyle name="Normal 2 3 5 5 3" xfId="14327"/>
    <cellStyle name="Normal 2 3 5 6" xfId="6480"/>
    <cellStyle name="Normal 2 3 5 6 2" xfId="14329"/>
    <cellStyle name="Normal 2 3 5 7" xfId="14318"/>
    <cellStyle name="Normal 2 3 6" xfId="343"/>
    <cellStyle name="Normal 2 3 6 2" xfId="1126"/>
    <cellStyle name="Normal 2 3 6 2 2" xfId="2998"/>
    <cellStyle name="Normal 2 3 6 2 2 2" xfId="9180"/>
    <cellStyle name="Normal 2 3 6 2 2 2 2" xfId="14333"/>
    <cellStyle name="Normal 2 3 6 2 2 3" xfId="14332"/>
    <cellStyle name="Normal 2 3 6 2 3" xfId="7308"/>
    <cellStyle name="Normal 2 3 6 2 3 2" xfId="14334"/>
    <cellStyle name="Normal 2 3 6 2 4" xfId="14331"/>
    <cellStyle name="Normal 2 3 6 3" xfId="2216"/>
    <cellStyle name="Normal 2 3 6 3 2" xfId="8398"/>
    <cellStyle name="Normal 2 3 6 3 2 2" xfId="14336"/>
    <cellStyle name="Normal 2 3 6 3 3" xfId="14335"/>
    <cellStyle name="Normal 2 3 6 4" xfId="4004"/>
    <cellStyle name="Normal 2 3 6 4 2" xfId="10186"/>
    <cellStyle name="Normal 2 3 6 4 2 2" xfId="14338"/>
    <cellStyle name="Normal 2 3 6 4 3" xfId="14337"/>
    <cellStyle name="Normal 2 3 6 5" xfId="5011"/>
    <cellStyle name="Normal 2 3 6 5 2" xfId="11192"/>
    <cellStyle name="Normal 2 3 6 5 2 2" xfId="14340"/>
    <cellStyle name="Normal 2 3 6 5 3" xfId="14339"/>
    <cellStyle name="Normal 2 3 6 6" xfId="6526"/>
    <cellStyle name="Normal 2 3 6 6 2" xfId="14341"/>
    <cellStyle name="Normal 2 3 6 7" xfId="14330"/>
    <cellStyle name="Normal 2 3 7" xfId="397"/>
    <cellStyle name="Normal 2 3 7 2" xfId="1182"/>
    <cellStyle name="Normal 2 3 7 2 2" xfId="3054"/>
    <cellStyle name="Normal 2 3 7 2 2 2" xfId="9236"/>
    <cellStyle name="Normal 2 3 7 2 2 2 2" xfId="14345"/>
    <cellStyle name="Normal 2 3 7 2 2 3" xfId="14344"/>
    <cellStyle name="Normal 2 3 7 2 3" xfId="7364"/>
    <cellStyle name="Normal 2 3 7 2 3 2" xfId="14346"/>
    <cellStyle name="Normal 2 3 7 2 4" xfId="14343"/>
    <cellStyle name="Normal 2 3 7 3" xfId="2270"/>
    <cellStyle name="Normal 2 3 7 3 2" xfId="8452"/>
    <cellStyle name="Normal 2 3 7 3 2 2" xfId="14348"/>
    <cellStyle name="Normal 2 3 7 3 3" xfId="14347"/>
    <cellStyle name="Normal 2 3 7 4" xfId="4060"/>
    <cellStyle name="Normal 2 3 7 4 2" xfId="10242"/>
    <cellStyle name="Normal 2 3 7 4 2 2" xfId="14350"/>
    <cellStyle name="Normal 2 3 7 4 3" xfId="14349"/>
    <cellStyle name="Normal 2 3 7 5" xfId="5067"/>
    <cellStyle name="Normal 2 3 7 5 2" xfId="11248"/>
    <cellStyle name="Normal 2 3 7 5 2 2" xfId="14352"/>
    <cellStyle name="Normal 2 3 7 5 3" xfId="14351"/>
    <cellStyle name="Normal 2 3 7 6" xfId="6580"/>
    <cellStyle name="Normal 2 3 7 6 2" xfId="14353"/>
    <cellStyle name="Normal 2 3 7 7" xfId="14342"/>
    <cellStyle name="Normal 2 3 8" xfId="453"/>
    <cellStyle name="Normal 2 3 8 2" xfId="1240"/>
    <cellStyle name="Normal 2 3 8 2 2" xfId="3112"/>
    <cellStyle name="Normal 2 3 8 2 2 2" xfId="9294"/>
    <cellStyle name="Normal 2 3 8 2 2 2 2" xfId="14357"/>
    <cellStyle name="Normal 2 3 8 2 2 3" xfId="14356"/>
    <cellStyle name="Normal 2 3 8 2 3" xfId="7422"/>
    <cellStyle name="Normal 2 3 8 2 3 2" xfId="14358"/>
    <cellStyle name="Normal 2 3 8 2 4" xfId="14355"/>
    <cellStyle name="Normal 2 3 8 3" xfId="2326"/>
    <cellStyle name="Normal 2 3 8 3 2" xfId="8508"/>
    <cellStyle name="Normal 2 3 8 3 2 2" xfId="14360"/>
    <cellStyle name="Normal 2 3 8 3 3" xfId="14359"/>
    <cellStyle name="Normal 2 3 8 4" xfId="4118"/>
    <cellStyle name="Normal 2 3 8 4 2" xfId="10300"/>
    <cellStyle name="Normal 2 3 8 4 2 2" xfId="14362"/>
    <cellStyle name="Normal 2 3 8 4 3" xfId="14361"/>
    <cellStyle name="Normal 2 3 8 5" xfId="5125"/>
    <cellStyle name="Normal 2 3 8 5 2" xfId="11306"/>
    <cellStyle name="Normal 2 3 8 5 2 2" xfId="14364"/>
    <cellStyle name="Normal 2 3 8 5 3" xfId="14363"/>
    <cellStyle name="Normal 2 3 8 6" xfId="6636"/>
    <cellStyle name="Normal 2 3 8 6 2" xfId="14365"/>
    <cellStyle name="Normal 2 3 8 7" xfId="14354"/>
    <cellStyle name="Normal 2 3 9" xfId="511"/>
    <cellStyle name="Normal 2 3 9 2" xfId="1298"/>
    <cellStyle name="Normal 2 3 9 2 2" xfId="3170"/>
    <cellStyle name="Normal 2 3 9 2 2 2" xfId="9352"/>
    <cellStyle name="Normal 2 3 9 2 2 2 2" xfId="14369"/>
    <cellStyle name="Normal 2 3 9 2 2 3" xfId="14368"/>
    <cellStyle name="Normal 2 3 9 2 3" xfId="7480"/>
    <cellStyle name="Normal 2 3 9 2 3 2" xfId="14370"/>
    <cellStyle name="Normal 2 3 9 2 4" xfId="14367"/>
    <cellStyle name="Normal 2 3 9 3" xfId="2384"/>
    <cellStyle name="Normal 2 3 9 3 2" xfId="8566"/>
    <cellStyle name="Normal 2 3 9 3 2 2" xfId="14372"/>
    <cellStyle name="Normal 2 3 9 3 3" xfId="14371"/>
    <cellStyle name="Normal 2 3 9 4" xfId="4176"/>
    <cellStyle name="Normal 2 3 9 4 2" xfId="10358"/>
    <cellStyle name="Normal 2 3 9 4 2 2" xfId="14374"/>
    <cellStyle name="Normal 2 3 9 4 3" xfId="14373"/>
    <cellStyle name="Normal 2 3 9 5" xfId="5183"/>
    <cellStyle name="Normal 2 3 9 5 2" xfId="11364"/>
    <cellStyle name="Normal 2 3 9 5 2 2" xfId="14376"/>
    <cellStyle name="Normal 2 3 9 5 3" xfId="14375"/>
    <cellStyle name="Normal 2 3 9 6" xfId="6694"/>
    <cellStyle name="Normal 2 3 9 6 2" xfId="14377"/>
    <cellStyle name="Normal 2 3 9 7" xfId="14366"/>
    <cellStyle name="Normal 2 4" xfId="108"/>
    <cellStyle name="Normal 2 4 2" xfId="759"/>
    <cellStyle name="Normal 2 4 3" xfId="187"/>
    <cellStyle name="Normal 2 4 3 2" xfId="2062"/>
    <cellStyle name="Normal 2 4 3 2 2" xfId="8244"/>
    <cellStyle name="Normal 2 4 3 2 2 2" xfId="14380"/>
    <cellStyle name="Normal 2 4 3 2 3" xfId="14379"/>
    <cellStyle name="Normal 2 4 3 3" xfId="6372"/>
    <cellStyle name="Normal 2 4 3 3 2" xfId="14381"/>
    <cellStyle name="Normal 2 4 3 4" xfId="14378"/>
    <cellStyle name="Normal 2 4 4" xfId="892"/>
    <cellStyle name="Normal 2 4 4 2" xfId="2764"/>
    <cellStyle name="Normal 2 4 4 2 2" xfId="8946"/>
    <cellStyle name="Normal 2 4 4 2 2 2" xfId="14384"/>
    <cellStyle name="Normal 2 4 4 2 3" xfId="14383"/>
    <cellStyle name="Normal 2 4 4 3" xfId="7074"/>
    <cellStyle name="Normal 2 4 4 3 2" xfId="14385"/>
    <cellStyle name="Normal 2 4 4 4" xfId="14382"/>
    <cellStyle name="Normal 2 4 5" xfId="3770"/>
    <cellStyle name="Normal 2 4 5 2" xfId="9952"/>
    <cellStyle name="Normal 2 4 5 2 2" xfId="14387"/>
    <cellStyle name="Normal 2 4 5 3" xfId="14386"/>
    <cellStyle name="Normal 2 4 6" xfId="4777"/>
    <cellStyle name="Normal 2 4 6 2" xfId="10958"/>
    <cellStyle name="Normal 2 4 6 2 2" xfId="14389"/>
    <cellStyle name="Normal 2 4 6 3" xfId="14388"/>
    <cellStyle name="Normal 2 5" xfId="176"/>
    <cellStyle name="Normal 2 5 2" xfId="928"/>
    <cellStyle name="Normal 2 5 2 2" xfId="2800"/>
    <cellStyle name="Normal 2 5 2 2 2" xfId="8982"/>
    <cellStyle name="Normal 2 5 2 2 2 2" xfId="14393"/>
    <cellStyle name="Normal 2 5 2 2 3" xfId="14392"/>
    <cellStyle name="Normal 2 5 2 3" xfId="7110"/>
    <cellStyle name="Normal 2 5 2 3 2" xfId="14394"/>
    <cellStyle name="Normal 2 5 2 4" xfId="14391"/>
    <cellStyle name="Normal 2 5 3" xfId="2052"/>
    <cellStyle name="Normal 2 5 3 2" xfId="8234"/>
    <cellStyle name="Normal 2 5 3 2 2" xfId="14396"/>
    <cellStyle name="Normal 2 5 3 3" xfId="14395"/>
    <cellStyle name="Normal 2 5 4" xfId="3806"/>
    <cellStyle name="Normal 2 5 4 2" xfId="9988"/>
    <cellStyle name="Normal 2 5 4 2 2" xfId="14398"/>
    <cellStyle name="Normal 2 5 4 3" xfId="14397"/>
    <cellStyle name="Normal 2 5 5" xfId="4813"/>
    <cellStyle name="Normal 2 5 5 2" xfId="10994"/>
    <cellStyle name="Normal 2 5 5 2 2" xfId="14400"/>
    <cellStyle name="Normal 2 5 5 3" xfId="14399"/>
    <cellStyle name="Normal 2 5 6" xfId="6362"/>
    <cellStyle name="Normal 2 5 6 2" xfId="14401"/>
    <cellStyle name="Normal 2 5 7" xfId="14390"/>
    <cellStyle name="Normal 2 6" xfId="198"/>
    <cellStyle name="Normal 2 6 2" xfId="966"/>
    <cellStyle name="Normal 2 6 2 2" xfId="2838"/>
    <cellStyle name="Normal 2 6 2 2 2" xfId="9020"/>
    <cellStyle name="Normal 2 6 2 2 2 2" xfId="14405"/>
    <cellStyle name="Normal 2 6 2 2 3" xfId="14404"/>
    <cellStyle name="Normal 2 6 2 3" xfId="7148"/>
    <cellStyle name="Normal 2 6 2 3 2" xfId="14406"/>
    <cellStyle name="Normal 2 6 2 4" xfId="14403"/>
    <cellStyle name="Normal 2 6 3" xfId="2072"/>
    <cellStyle name="Normal 2 6 3 2" xfId="8254"/>
    <cellStyle name="Normal 2 6 3 2 2" xfId="14408"/>
    <cellStyle name="Normal 2 6 3 3" xfId="14407"/>
    <cellStyle name="Normal 2 6 4" xfId="3844"/>
    <cellStyle name="Normal 2 6 4 2" xfId="10026"/>
    <cellStyle name="Normal 2 6 4 2 2" xfId="14410"/>
    <cellStyle name="Normal 2 6 4 3" xfId="14409"/>
    <cellStyle name="Normal 2 6 5" xfId="4851"/>
    <cellStyle name="Normal 2 6 5 2" xfId="11032"/>
    <cellStyle name="Normal 2 6 5 2 2" xfId="14412"/>
    <cellStyle name="Normal 2 6 5 3" xfId="14411"/>
    <cellStyle name="Normal 2 6 6" xfId="6382"/>
    <cellStyle name="Normal 2 6 6 2" xfId="14413"/>
    <cellStyle name="Normal 2 6 7" xfId="14402"/>
    <cellStyle name="Normal 2 7" xfId="236"/>
    <cellStyle name="Normal 2 7 2" xfId="1008"/>
    <cellStyle name="Normal 2 7 2 2" xfId="2880"/>
    <cellStyle name="Normal 2 7 2 2 2" xfId="9062"/>
    <cellStyle name="Normal 2 7 2 2 2 2" xfId="14417"/>
    <cellStyle name="Normal 2 7 2 2 3" xfId="14416"/>
    <cellStyle name="Normal 2 7 2 3" xfId="7190"/>
    <cellStyle name="Normal 2 7 2 3 2" xfId="14418"/>
    <cellStyle name="Normal 2 7 2 4" xfId="14415"/>
    <cellStyle name="Normal 2 7 3" xfId="2110"/>
    <cellStyle name="Normal 2 7 3 2" xfId="8292"/>
    <cellStyle name="Normal 2 7 3 2 2" xfId="14420"/>
    <cellStyle name="Normal 2 7 3 3" xfId="14419"/>
    <cellStyle name="Normal 2 7 4" xfId="3886"/>
    <cellStyle name="Normal 2 7 4 2" xfId="10068"/>
    <cellStyle name="Normal 2 7 4 2 2" xfId="14422"/>
    <cellStyle name="Normal 2 7 4 3" xfId="14421"/>
    <cellStyle name="Normal 2 7 5" xfId="4893"/>
    <cellStyle name="Normal 2 7 5 2" xfId="11074"/>
    <cellStyle name="Normal 2 7 5 2 2" xfId="14424"/>
    <cellStyle name="Normal 2 7 5 3" xfId="14423"/>
    <cellStyle name="Normal 2 7 6" xfId="6420"/>
    <cellStyle name="Normal 2 7 6 2" xfId="14425"/>
    <cellStyle name="Normal 2 7 7" xfId="14414"/>
    <cellStyle name="Normal 2 8" xfId="278"/>
    <cellStyle name="Normal 2 8 2" xfId="1054"/>
    <cellStyle name="Normal 2 8 2 2" xfId="2926"/>
    <cellStyle name="Normal 2 8 2 2 2" xfId="9108"/>
    <cellStyle name="Normal 2 8 2 2 2 2" xfId="14429"/>
    <cellStyle name="Normal 2 8 2 2 3" xfId="14428"/>
    <cellStyle name="Normal 2 8 2 3" xfId="7236"/>
    <cellStyle name="Normal 2 8 2 3 2" xfId="14430"/>
    <cellStyle name="Normal 2 8 2 4" xfId="14427"/>
    <cellStyle name="Normal 2 8 3" xfId="2152"/>
    <cellStyle name="Normal 2 8 3 2" xfId="8334"/>
    <cellStyle name="Normal 2 8 3 2 2" xfId="14432"/>
    <cellStyle name="Normal 2 8 3 3" xfId="14431"/>
    <cellStyle name="Normal 2 8 4" xfId="3932"/>
    <cellStyle name="Normal 2 8 4 2" xfId="10114"/>
    <cellStyle name="Normal 2 8 4 2 2" xfId="14434"/>
    <cellStyle name="Normal 2 8 4 3" xfId="14433"/>
    <cellStyle name="Normal 2 8 5" xfId="4939"/>
    <cellStyle name="Normal 2 8 5 2" xfId="11120"/>
    <cellStyle name="Normal 2 8 5 2 2" xfId="14436"/>
    <cellStyle name="Normal 2 8 5 3" xfId="14435"/>
    <cellStyle name="Normal 2 8 6" xfId="6462"/>
    <cellStyle name="Normal 2 8 6 2" xfId="14437"/>
    <cellStyle name="Normal 2 8 7" xfId="14426"/>
    <cellStyle name="Normal 2 9" xfId="325"/>
    <cellStyle name="Normal 2 9 2" xfId="1108"/>
    <cellStyle name="Normal 2 9 2 2" xfId="2980"/>
    <cellStyle name="Normal 2 9 2 2 2" xfId="9162"/>
    <cellStyle name="Normal 2 9 2 2 2 2" xfId="14441"/>
    <cellStyle name="Normal 2 9 2 2 3" xfId="14440"/>
    <cellStyle name="Normal 2 9 2 3" xfId="7290"/>
    <cellStyle name="Normal 2 9 2 3 2" xfId="14442"/>
    <cellStyle name="Normal 2 9 2 4" xfId="14439"/>
    <cellStyle name="Normal 2 9 3" xfId="2198"/>
    <cellStyle name="Normal 2 9 3 2" xfId="8380"/>
    <cellStyle name="Normal 2 9 3 2 2" xfId="14444"/>
    <cellStyle name="Normal 2 9 3 3" xfId="14443"/>
    <cellStyle name="Normal 2 9 4" xfId="3986"/>
    <cellStyle name="Normal 2 9 4 2" xfId="10168"/>
    <cellStyle name="Normal 2 9 4 2 2" xfId="14446"/>
    <cellStyle name="Normal 2 9 4 3" xfId="14445"/>
    <cellStyle name="Normal 2 9 5" xfId="4993"/>
    <cellStyle name="Normal 2 9 5 2" xfId="11174"/>
    <cellStyle name="Normal 2 9 5 2 2" xfId="14448"/>
    <cellStyle name="Normal 2 9 5 3" xfId="14447"/>
    <cellStyle name="Normal 2 9 6" xfId="6508"/>
    <cellStyle name="Normal 2 9 6 2" xfId="14449"/>
    <cellStyle name="Normal 2 9 7" xfId="14438"/>
    <cellStyle name="Normal 20" xfId="60"/>
    <cellStyle name="Normal 20 10" xfId="1106"/>
    <cellStyle name="Normal 20 10 2" xfId="2978"/>
    <cellStyle name="Normal 20 10 2 2" xfId="9160"/>
    <cellStyle name="Normal 20 10 2 2 2" xfId="14453"/>
    <cellStyle name="Normal 20 10 2 3" xfId="14452"/>
    <cellStyle name="Normal 20 10 3" xfId="4674"/>
    <cellStyle name="Normal 20 10 3 2" xfId="10856"/>
    <cellStyle name="Normal 20 10 3 2 2" xfId="14455"/>
    <cellStyle name="Normal 20 10 3 3" xfId="14454"/>
    <cellStyle name="Normal 20 10 4" xfId="5681"/>
    <cellStyle name="Normal 20 10 4 2" xfId="11862"/>
    <cellStyle name="Normal 20 10 4 2 2" xfId="14457"/>
    <cellStyle name="Normal 20 10 4 3" xfId="14456"/>
    <cellStyle name="Normal 20 10 5" xfId="7288"/>
    <cellStyle name="Normal 20 10 5 2" xfId="14458"/>
    <cellStyle name="Normal 20 10 6" xfId="14451"/>
    <cellStyle name="Normal 20 11" xfId="1796"/>
    <cellStyle name="Normal 20 11 2" xfId="3668"/>
    <cellStyle name="Normal 20 11 2 2" xfId="9850"/>
    <cellStyle name="Normal 20 11 2 2 2" xfId="14461"/>
    <cellStyle name="Normal 20 11 2 3" xfId="14460"/>
    <cellStyle name="Normal 20 11 3" xfId="7978"/>
    <cellStyle name="Normal 20 11 3 2" xfId="14462"/>
    <cellStyle name="Normal 20 11 4" xfId="14459"/>
    <cellStyle name="Normal 20 12" xfId="1938"/>
    <cellStyle name="Normal 20 12 2" xfId="8120"/>
    <cellStyle name="Normal 20 12 2 2" xfId="14464"/>
    <cellStyle name="Normal 20 12 3" xfId="14463"/>
    <cellStyle name="Normal 20 13" xfId="3984"/>
    <cellStyle name="Normal 20 13 2" xfId="10166"/>
    <cellStyle name="Normal 20 13 2 2" xfId="14466"/>
    <cellStyle name="Normal 20 13 3" xfId="14465"/>
    <cellStyle name="Normal 20 14" xfId="4991"/>
    <cellStyle name="Normal 20 14 2" xfId="11172"/>
    <cellStyle name="Normal 20 14 2 2" xfId="14468"/>
    <cellStyle name="Normal 20 14 3" xfId="14467"/>
    <cellStyle name="Normal 20 15" xfId="5786"/>
    <cellStyle name="Normal 20 15 2" xfId="11967"/>
    <cellStyle name="Normal 20 15 2 2" xfId="14470"/>
    <cellStyle name="Normal 20 15 3" xfId="14469"/>
    <cellStyle name="Normal 20 16" xfId="6248"/>
    <cellStyle name="Normal 20 16 2" xfId="14471"/>
    <cellStyle name="Normal 20 17" xfId="14450"/>
    <cellStyle name="Normal 20 2" xfId="377"/>
    <cellStyle name="Normal 20 2 2" xfId="1160"/>
    <cellStyle name="Normal 20 2 2 2" xfId="3032"/>
    <cellStyle name="Normal 20 2 2 2 2" xfId="9214"/>
    <cellStyle name="Normal 20 2 2 2 2 2" xfId="14475"/>
    <cellStyle name="Normal 20 2 2 2 3" xfId="14474"/>
    <cellStyle name="Normal 20 2 2 3" xfId="7342"/>
    <cellStyle name="Normal 20 2 2 3 2" xfId="14476"/>
    <cellStyle name="Normal 20 2 2 4" xfId="14473"/>
    <cellStyle name="Normal 20 2 3" xfId="2250"/>
    <cellStyle name="Normal 20 2 3 2" xfId="8432"/>
    <cellStyle name="Normal 20 2 3 2 2" xfId="14478"/>
    <cellStyle name="Normal 20 2 3 3" xfId="14477"/>
    <cellStyle name="Normal 20 2 4" xfId="4038"/>
    <cellStyle name="Normal 20 2 4 2" xfId="10220"/>
    <cellStyle name="Normal 20 2 4 2 2" xfId="14480"/>
    <cellStyle name="Normal 20 2 4 3" xfId="14479"/>
    <cellStyle name="Normal 20 2 5" xfId="5045"/>
    <cellStyle name="Normal 20 2 5 2" xfId="11226"/>
    <cellStyle name="Normal 20 2 5 2 2" xfId="14482"/>
    <cellStyle name="Normal 20 2 5 3" xfId="14481"/>
    <cellStyle name="Normal 20 2 6" xfId="6560"/>
    <cellStyle name="Normal 20 2 6 2" xfId="14483"/>
    <cellStyle name="Normal 20 2 7" xfId="14472"/>
    <cellStyle name="Normal 20 3" xfId="431"/>
    <cellStyle name="Normal 20 3 2" xfId="1216"/>
    <cellStyle name="Normal 20 3 2 2" xfId="3088"/>
    <cellStyle name="Normal 20 3 2 2 2" xfId="9270"/>
    <cellStyle name="Normal 20 3 2 2 2 2" xfId="14487"/>
    <cellStyle name="Normal 20 3 2 2 3" xfId="14486"/>
    <cellStyle name="Normal 20 3 2 3" xfId="7398"/>
    <cellStyle name="Normal 20 3 2 3 2" xfId="14488"/>
    <cellStyle name="Normal 20 3 2 4" xfId="14485"/>
    <cellStyle name="Normal 20 3 3" xfId="2304"/>
    <cellStyle name="Normal 20 3 3 2" xfId="8486"/>
    <cellStyle name="Normal 20 3 3 2 2" xfId="14490"/>
    <cellStyle name="Normal 20 3 3 3" xfId="14489"/>
    <cellStyle name="Normal 20 3 4" xfId="4094"/>
    <cellStyle name="Normal 20 3 4 2" xfId="10276"/>
    <cellStyle name="Normal 20 3 4 2 2" xfId="14492"/>
    <cellStyle name="Normal 20 3 4 3" xfId="14491"/>
    <cellStyle name="Normal 20 3 5" xfId="5101"/>
    <cellStyle name="Normal 20 3 5 2" xfId="11282"/>
    <cellStyle name="Normal 20 3 5 2 2" xfId="14494"/>
    <cellStyle name="Normal 20 3 5 3" xfId="14493"/>
    <cellStyle name="Normal 20 3 6" xfId="6614"/>
    <cellStyle name="Normal 20 3 6 2" xfId="14495"/>
    <cellStyle name="Normal 20 3 7" xfId="14484"/>
    <cellStyle name="Normal 20 4" xfId="487"/>
    <cellStyle name="Normal 20 4 2" xfId="1274"/>
    <cellStyle name="Normal 20 4 2 2" xfId="3146"/>
    <cellStyle name="Normal 20 4 2 2 2" xfId="9328"/>
    <cellStyle name="Normal 20 4 2 2 2 2" xfId="14499"/>
    <cellStyle name="Normal 20 4 2 2 3" xfId="14498"/>
    <cellStyle name="Normal 20 4 2 3" xfId="7456"/>
    <cellStyle name="Normal 20 4 2 3 2" xfId="14500"/>
    <cellStyle name="Normal 20 4 2 4" xfId="14497"/>
    <cellStyle name="Normal 20 4 3" xfId="2360"/>
    <cellStyle name="Normal 20 4 3 2" xfId="8542"/>
    <cellStyle name="Normal 20 4 3 2 2" xfId="14502"/>
    <cellStyle name="Normal 20 4 3 3" xfId="14501"/>
    <cellStyle name="Normal 20 4 4" xfId="4152"/>
    <cellStyle name="Normal 20 4 4 2" xfId="10334"/>
    <cellStyle name="Normal 20 4 4 2 2" xfId="14504"/>
    <cellStyle name="Normal 20 4 4 3" xfId="14503"/>
    <cellStyle name="Normal 20 4 5" xfId="5159"/>
    <cellStyle name="Normal 20 4 5 2" xfId="11340"/>
    <cellStyle name="Normal 20 4 5 2 2" xfId="14506"/>
    <cellStyle name="Normal 20 4 5 3" xfId="14505"/>
    <cellStyle name="Normal 20 4 6" xfId="6670"/>
    <cellStyle name="Normal 20 4 6 2" xfId="14507"/>
    <cellStyle name="Normal 20 4 7" xfId="14496"/>
    <cellStyle name="Normal 20 5" xfId="545"/>
    <cellStyle name="Normal 20 5 2" xfId="1332"/>
    <cellStyle name="Normal 20 5 2 2" xfId="3204"/>
    <cellStyle name="Normal 20 5 2 2 2" xfId="9386"/>
    <cellStyle name="Normal 20 5 2 2 2 2" xfId="14511"/>
    <cellStyle name="Normal 20 5 2 2 3" xfId="14510"/>
    <cellStyle name="Normal 20 5 2 3" xfId="7514"/>
    <cellStyle name="Normal 20 5 2 3 2" xfId="14512"/>
    <cellStyle name="Normal 20 5 2 4" xfId="14509"/>
    <cellStyle name="Normal 20 5 3" xfId="2418"/>
    <cellStyle name="Normal 20 5 3 2" xfId="8600"/>
    <cellStyle name="Normal 20 5 3 2 2" xfId="14514"/>
    <cellStyle name="Normal 20 5 3 3" xfId="14513"/>
    <cellStyle name="Normal 20 5 4" xfId="4210"/>
    <cellStyle name="Normal 20 5 4 2" xfId="10392"/>
    <cellStyle name="Normal 20 5 4 2 2" xfId="14516"/>
    <cellStyle name="Normal 20 5 4 3" xfId="14515"/>
    <cellStyle name="Normal 20 5 5" xfId="5217"/>
    <cellStyle name="Normal 20 5 5 2" xfId="11398"/>
    <cellStyle name="Normal 20 5 5 2 2" xfId="14518"/>
    <cellStyle name="Normal 20 5 5 3" xfId="14517"/>
    <cellStyle name="Normal 20 5 6" xfId="6728"/>
    <cellStyle name="Normal 20 5 6 2" xfId="14519"/>
    <cellStyle name="Normal 20 5 7" xfId="14508"/>
    <cellStyle name="Normal 20 6" xfId="603"/>
    <cellStyle name="Normal 20 6 2" xfId="1392"/>
    <cellStyle name="Normal 20 6 2 2" xfId="3264"/>
    <cellStyle name="Normal 20 6 2 2 2" xfId="9446"/>
    <cellStyle name="Normal 20 6 2 2 2 2" xfId="14523"/>
    <cellStyle name="Normal 20 6 2 2 3" xfId="14522"/>
    <cellStyle name="Normal 20 6 2 3" xfId="7574"/>
    <cellStyle name="Normal 20 6 2 3 2" xfId="14524"/>
    <cellStyle name="Normal 20 6 2 4" xfId="14521"/>
    <cellStyle name="Normal 20 6 3" xfId="2476"/>
    <cellStyle name="Normal 20 6 3 2" xfId="8658"/>
    <cellStyle name="Normal 20 6 3 2 2" xfId="14526"/>
    <cellStyle name="Normal 20 6 3 3" xfId="14525"/>
    <cellStyle name="Normal 20 6 4" xfId="4270"/>
    <cellStyle name="Normal 20 6 4 2" xfId="10452"/>
    <cellStyle name="Normal 20 6 4 2 2" xfId="14528"/>
    <cellStyle name="Normal 20 6 4 3" xfId="14527"/>
    <cellStyle name="Normal 20 6 5" xfId="5277"/>
    <cellStyle name="Normal 20 6 5 2" xfId="11458"/>
    <cellStyle name="Normal 20 6 5 2 2" xfId="14530"/>
    <cellStyle name="Normal 20 6 5 3" xfId="14529"/>
    <cellStyle name="Normal 20 6 6" xfId="6786"/>
    <cellStyle name="Normal 20 6 6 2" xfId="14531"/>
    <cellStyle name="Normal 20 6 7" xfId="14520"/>
    <cellStyle name="Normal 20 7" xfId="663"/>
    <cellStyle name="Normal 20 7 2" xfId="1462"/>
    <cellStyle name="Normal 20 7 2 2" xfId="3334"/>
    <cellStyle name="Normal 20 7 2 2 2" xfId="9516"/>
    <cellStyle name="Normal 20 7 2 2 2 2" xfId="14535"/>
    <cellStyle name="Normal 20 7 2 2 3" xfId="14534"/>
    <cellStyle name="Normal 20 7 2 3" xfId="7644"/>
    <cellStyle name="Normal 20 7 2 3 2" xfId="14536"/>
    <cellStyle name="Normal 20 7 2 4" xfId="14533"/>
    <cellStyle name="Normal 20 7 3" xfId="2536"/>
    <cellStyle name="Normal 20 7 3 2" xfId="8718"/>
    <cellStyle name="Normal 20 7 3 2 2" xfId="14538"/>
    <cellStyle name="Normal 20 7 3 3" xfId="14537"/>
    <cellStyle name="Normal 20 7 4" xfId="4340"/>
    <cellStyle name="Normal 20 7 4 2" xfId="10522"/>
    <cellStyle name="Normal 20 7 4 2 2" xfId="14540"/>
    <cellStyle name="Normal 20 7 4 3" xfId="14539"/>
    <cellStyle name="Normal 20 7 5" xfId="5347"/>
    <cellStyle name="Normal 20 7 5 2" xfId="11528"/>
    <cellStyle name="Normal 20 7 5 2 2" xfId="14542"/>
    <cellStyle name="Normal 20 7 5 3" xfId="14541"/>
    <cellStyle name="Normal 20 7 6" xfId="6846"/>
    <cellStyle name="Normal 20 7 6 2" xfId="14543"/>
    <cellStyle name="Normal 20 7 7" xfId="14532"/>
    <cellStyle name="Normal 20 8" xfId="733"/>
    <cellStyle name="Normal 20 8 2" xfId="1540"/>
    <cellStyle name="Normal 20 8 2 2" xfId="3412"/>
    <cellStyle name="Normal 20 8 2 2 2" xfId="9594"/>
    <cellStyle name="Normal 20 8 2 2 2 2" xfId="14547"/>
    <cellStyle name="Normal 20 8 2 2 3" xfId="14546"/>
    <cellStyle name="Normal 20 8 2 3" xfId="7722"/>
    <cellStyle name="Normal 20 8 2 3 2" xfId="14548"/>
    <cellStyle name="Normal 20 8 2 4" xfId="14545"/>
    <cellStyle name="Normal 20 8 3" xfId="2606"/>
    <cellStyle name="Normal 20 8 3 2" xfId="8788"/>
    <cellStyle name="Normal 20 8 3 2 2" xfId="14550"/>
    <cellStyle name="Normal 20 8 3 3" xfId="14549"/>
    <cellStyle name="Normal 20 8 4" xfId="4418"/>
    <cellStyle name="Normal 20 8 4 2" xfId="10600"/>
    <cellStyle name="Normal 20 8 4 2 2" xfId="14552"/>
    <cellStyle name="Normal 20 8 4 3" xfId="14551"/>
    <cellStyle name="Normal 20 8 5" xfId="5425"/>
    <cellStyle name="Normal 20 8 5 2" xfId="11606"/>
    <cellStyle name="Normal 20 8 5 2 2" xfId="14554"/>
    <cellStyle name="Normal 20 8 5 3" xfId="14553"/>
    <cellStyle name="Normal 20 8 6" xfId="6916"/>
    <cellStyle name="Normal 20 8 6 2" xfId="14555"/>
    <cellStyle name="Normal 20 8 7" xfId="14544"/>
    <cellStyle name="Normal 20 9" xfId="812"/>
    <cellStyle name="Normal 20 9 2" xfId="1662"/>
    <cellStyle name="Normal 20 9 2 2" xfId="3534"/>
    <cellStyle name="Normal 20 9 2 2 2" xfId="9716"/>
    <cellStyle name="Normal 20 9 2 2 2 2" xfId="14559"/>
    <cellStyle name="Normal 20 9 2 2 3" xfId="14558"/>
    <cellStyle name="Normal 20 9 2 3" xfId="7844"/>
    <cellStyle name="Normal 20 9 2 3 2" xfId="14560"/>
    <cellStyle name="Normal 20 9 2 4" xfId="14557"/>
    <cellStyle name="Normal 20 9 3" xfId="2684"/>
    <cellStyle name="Normal 20 9 3 2" xfId="8866"/>
    <cellStyle name="Normal 20 9 3 2 2" xfId="14562"/>
    <cellStyle name="Normal 20 9 3 3" xfId="14561"/>
    <cellStyle name="Normal 20 9 4" xfId="4540"/>
    <cellStyle name="Normal 20 9 4 2" xfId="10722"/>
    <cellStyle name="Normal 20 9 4 2 2" xfId="14564"/>
    <cellStyle name="Normal 20 9 4 3" xfId="14563"/>
    <cellStyle name="Normal 20 9 5" xfId="5547"/>
    <cellStyle name="Normal 20 9 5 2" xfId="11728"/>
    <cellStyle name="Normal 20 9 5 2 2" xfId="14566"/>
    <cellStyle name="Normal 20 9 5 3" xfId="14565"/>
    <cellStyle name="Normal 20 9 6" xfId="6994"/>
    <cellStyle name="Normal 20 9 6 2" xfId="14567"/>
    <cellStyle name="Normal 20 9 7" xfId="14556"/>
    <cellStyle name="Normal 200" xfId="6170"/>
    <cellStyle name="Normal 200 2" xfId="12351"/>
    <cellStyle name="Normal 200 2 2" xfId="14569"/>
    <cellStyle name="Normal 200 3" xfId="14568"/>
    <cellStyle name="Normal 201" xfId="6172"/>
    <cellStyle name="Normal 201 2" xfId="12353"/>
    <cellStyle name="Normal 201 2 2" xfId="14571"/>
    <cellStyle name="Normal 201 3" xfId="14570"/>
    <cellStyle name="Normal 202" xfId="6174"/>
    <cellStyle name="Normal 202 2" xfId="12355"/>
    <cellStyle name="Normal 202 2 2" xfId="14573"/>
    <cellStyle name="Normal 202 3" xfId="14572"/>
    <cellStyle name="Normal 203" xfId="6176"/>
    <cellStyle name="Normal 203 2" xfId="12357"/>
    <cellStyle name="Normal 203 2 2" xfId="14575"/>
    <cellStyle name="Normal 203 3" xfId="14574"/>
    <cellStyle name="Normal 204" xfId="6178"/>
    <cellStyle name="Normal 204 2" xfId="12359"/>
    <cellStyle name="Normal 204 2 2" xfId="14577"/>
    <cellStyle name="Normal 204 3" xfId="14576"/>
    <cellStyle name="Normal 205" xfId="6180"/>
    <cellStyle name="Normal 205 2" xfId="12361"/>
    <cellStyle name="Normal 205 2 2" xfId="14579"/>
    <cellStyle name="Normal 205 3" xfId="14578"/>
    <cellStyle name="Normal 206" xfId="6182"/>
    <cellStyle name="Normal 206 2" xfId="12363"/>
    <cellStyle name="Normal 206 2 2" xfId="14581"/>
    <cellStyle name="Normal 206 3" xfId="14580"/>
    <cellStyle name="Normal 207" xfId="6184"/>
    <cellStyle name="Normal 207 2" xfId="12365"/>
    <cellStyle name="Normal 207 2 2" xfId="14583"/>
    <cellStyle name="Normal 207 3" xfId="14582"/>
    <cellStyle name="Normal 208" xfId="6186"/>
    <cellStyle name="Normal 208 2" xfId="12367"/>
    <cellStyle name="Normal 208 2 2" xfId="14585"/>
    <cellStyle name="Normal 208 3" xfId="14584"/>
    <cellStyle name="Normal 209" xfId="6187"/>
    <cellStyle name="Normal 209 2" xfId="12368"/>
    <cellStyle name="Normal 209 2 2" xfId="14587"/>
    <cellStyle name="Normal 209 3" xfId="14586"/>
    <cellStyle name="Normal 21" xfId="62"/>
    <cellStyle name="Normal 21 10" xfId="1798"/>
    <cellStyle name="Normal 21 10 2" xfId="3670"/>
    <cellStyle name="Normal 21 10 2 2" xfId="9852"/>
    <cellStyle name="Normal 21 10 2 2 2" xfId="14591"/>
    <cellStyle name="Normal 21 10 2 3" xfId="14590"/>
    <cellStyle name="Normal 21 10 3" xfId="7980"/>
    <cellStyle name="Normal 21 10 3 2" xfId="14592"/>
    <cellStyle name="Normal 21 10 4" xfId="14589"/>
    <cellStyle name="Normal 21 11" xfId="1940"/>
    <cellStyle name="Normal 21 11 2" xfId="8122"/>
    <cellStyle name="Normal 21 11 2 2" xfId="14594"/>
    <cellStyle name="Normal 21 11 3" xfId="14593"/>
    <cellStyle name="Normal 21 12" xfId="4040"/>
    <cellStyle name="Normal 21 12 2" xfId="10222"/>
    <cellStyle name="Normal 21 12 2 2" xfId="14596"/>
    <cellStyle name="Normal 21 12 3" xfId="14595"/>
    <cellStyle name="Normal 21 13" xfId="5047"/>
    <cellStyle name="Normal 21 13 2" xfId="11228"/>
    <cellStyle name="Normal 21 13 2 2" xfId="14598"/>
    <cellStyle name="Normal 21 13 3" xfId="14597"/>
    <cellStyle name="Normal 21 14" xfId="5787"/>
    <cellStyle name="Normal 21 14 2" xfId="11968"/>
    <cellStyle name="Normal 21 14 2 2" xfId="14600"/>
    <cellStyle name="Normal 21 14 3" xfId="14599"/>
    <cellStyle name="Normal 21 15" xfId="6250"/>
    <cellStyle name="Normal 21 15 2" xfId="14601"/>
    <cellStyle name="Normal 21 16" xfId="14588"/>
    <cellStyle name="Normal 21 2" xfId="433"/>
    <cellStyle name="Normal 21 2 2" xfId="1218"/>
    <cellStyle name="Normal 21 2 2 2" xfId="3090"/>
    <cellStyle name="Normal 21 2 2 2 2" xfId="9272"/>
    <cellStyle name="Normal 21 2 2 2 2 2" xfId="14605"/>
    <cellStyle name="Normal 21 2 2 2 3" xfId="14604"/>
    <cellStyle name="Normal 21 2 2 3" xfId="7400"/>
    <cellStyle name="Normal 21 2 2 3 2" xfId="14606"/>
    <cellStyle name="Normal 21 2 2 4" xfId="14603"/>
    <cellStyle name="Normal 21 2 3" xfId="2306"/>
    <cellStyle name="Normal 21 2 3 2" xfId="8488"/>
    <cellStyle name="Normal 21 2 3 2 2" xfId="14608"/>
    <cellStyle name="Normal 21 2 3 3" xfId="14607"/>
    <cellStyle name="Normal 21 2 4" xfId="4096"/>
    <cellStyle name="Normal 21 2 4 2" xfId="10278"/>
    <cellStyle name="Normal 21 2 4 2 2" xfId="14610"/>
    <cellStyle name="Normal 21 2 4 3" xfId="14609"/>
    <cellStyle name="Normal 21 2 5" xfId="5103"/>
    <cellStyle name="Normal 21 2 5 2" xfId="11284"/>
    <cellStyle name="Normal 21 2 5 2 2" xfId="14612"/>
    <cellStyle name="Normal 21 2 5 3" xfId="14611"/>
    <cellStyle name="Normal 21 2 6" xfId="6616"/>
    <cellStyle name="Normal 21 2 6 2" xfId="14613"/>
    <cellStyle name="Normal 21 2 7" xfId="14602"/>
    <cellStyle name="Normal 21 3" xfId="489"/>
    <cellStyle name="Normal 21 3 2" xfId="1276"/>
    <cellStyle name="Normal 21 3 2 2" xfId="3148"/>
    <cellStyle name="Normal 21 3 2 2 2" xfId="9330"/>
    <cellStyle name="Normal 21 3 2 2 2 2" xfId="14617"/>
    <cellStyle name="Normal 21 3 2 2 3" xfId="14616"/>
    <cellStyle name="Normal 21 3 2 3" xfId="7458"/>
    <cellStyle name="Normal 21 3 2 3 2" xfId="14618"/>
    <cellStyle name="Normal 21 3 2 4" xfId="14615"/>
    <cellStyle name="Normal 21 3 3" xfId="2362"/>
    <cellStyle name="Normal 21 3 3 2" xfId="8544"/>
    <cellStyle name="Normal 21 3 3 2 2" xfId="14620"/>
    <cellStyle name="Normal 21 3 3 3" xfId="14619"/>
    <cellStyle name="Normal 21 3 4" xfId="4154"/>
    <cellStyle name="Normal 21 3 4 2" xfId="10336"/>
    <cellStyle name="Normal 21 3 4 2 2" xfId="14622"/>
    <cellStyle name="Normal 21 3 4 3" xfId="14621"/>
    <cellStyle name="Normal 21 3 5" xfId="5161"/>
    <cellStyle name="Normal 21 3 5 2" xfId="11342"/>
    <cellStyle name="Normal 21 3 5 2 2" xfId="14624"/>
    <cellStyle name="Normal 21 3 5 3" xfId="14623"/>
    <cellStyle name="Normal 21 3 6" xfId="6672"/>
    <cellStyle name="Normal 21 3 6 2" xfId="14625"/>
    <cellStyle name="Normal 21 3 7" xfId="14614"/>
    <cellStyle name="Normal 21 4" xfId="547"/>
    <cellStyle name="Normal 21 4 2" xfId="1334"/>
    <cellStyle name="Normal 21 4 2 2" xfId="3206"/>
    <cellStyle name="Normal 21 4 2 2 2" xfId="9388"/>
    <cellStyle name="Normal 21 4 2 2 2 2" xfId="14629"/>
    <cellStyle name="Normal 21 4 2 2 3" xfId="14628"/>
    <cellStyle name="Normal 21 4 2 3" xfId="7516"/>
    <cellStyle name="Normal 21 4 2 3 2" xfId="14630"/>
    <cellStyle name="Normal 21 4 2 4" xfId="14627"/>
    <cellStyle name="Normal 21 4 3" xfId="2420"/>
    <cellStyle name="Normal 21 4 3 2" xfId="8602"/>
    <cellStyle name="Normal 21 4 3 2 2" xfId="14632"/>
    <cellStyle name="Normal 21 4 3 3" xfId="14631"/>
    <cellStyle name="Normal 21 4 4" xfId="4212"/>
    <cellStyle name="Normal 21 4 4 2" xfId="10394"/>
    <cellStyle name="Normal 21 4 4 2 2" xfId="14634"/>
    <cellStyle name="Normal 21 4 4 3" xfId="14633"/>
    <cellStyle name="Normal 21 4 5" xfId="5219"/>
    <cellStyle name="Normal 21 4 5 2" xfId="11400"/>
    <cellStyle name="Normal 21 4 5 2 2" xfId="14636"/>
    <cellStyle name="Normal 21 4 5 3" xfId="14635"/>
    <cellStyle name="Normal 21 4 6" xfId="6730"/>
    <cellStyle name="Normal 21 4 6 2" xfId="14637"/>
    <cellStyle name="Normal 21 4 7" xfId="14626"/>
    <cellStyle name="Normal 21 5" xfId="605"/>
    <cellStyle name="Normal 21 5 2" xfId="1394"/>
    <cellStyle name="Normal 21 5 2 2" xfId="3266"/>
    <cellStyle name="Normal 21 5 2 2 2" xfId="9448"/>
    <cellStyle name="Normal 21 5 2 2 2 2" xfId="14641"/>
    <cellStyle name="Normal 21 5 2 2 3" xfId="14640"/>
    <cellStyle name="Normal 21 5 2 3" xfId="7576"/>
    <cellStyle name="Normal 21 5 2 3 2" xfId="14642"/>
    <cellStyle name="Normal 21 5 2 4" xfId="14639"/>
    <cellStyle name="Normal 21 5 3" xfId="2478"/>
    <cellStyle name="Normal 21 5 3 2" xfId="8660"/>
    <cellStyle name="Normal 21 5 3 2 2" xfId="14644"/>
    <cellStyle name="Normal 21 5 3 3" xfId="14643"/>
    <cellStyle name="Normal 21 5 4" xfId="4272"/>
    <cellStyle name="Normal 21 5 4 2" xfId="10454"/>
    <cellStyle name="Normal 21 5 4 2 2" xfId="14646"/>
    <cellStyle name="Normal 21 5 4 3" xfId="14645"/>
    <cellStyle name="Normal 21 5 5" xfId="5279"/>
    <cellStyle name="Normal 21 5 5 2" xfId="11460"/>
    <cellStyle name="Normal 21 5 5 2 2" xfId="14648"/>
    <cellStyle name="Normal 21 5 5 3" xfId="14647"/>
    <cellStyle name="Normal 21 5 6" xfId="6788"/>
    <cellStyle name="Normal 21 5 6 2" xfId="14649"/>
    <cellStyle name="Normal 21 5 7" xfId="14638"/>
    <cellStyle name="Normal 21 6" xfId="665"/>
    <cellStyle name="Normal 21 6 2" xfId="1464"/>
    <cellStyle name="Normal 21 6 2 2" xfId="3336"/>
    <cellStyle name="Normal 21 6 2 2 2" xfId="9518"/>
    <cellStyle name="Normal 21 6 2 2 2 2" xfId="14653"/>
    <cellStyle name="Normal 21 6 2 2 3" xfId="14652"/>
    <cellStyle name="Normal 21 6 2 3" xfId="7646"/>
    <cellStyle name="Normal 21 6 2 3 2" xfId="14654"/>
    <cellStyle name="Normal 21 6 2 4" xfId="14651"/>
    <cellStyle name="Normal 21 6 3" xfId="2538"/>
    <cellStyle name="Normal 21 6 3 2" xfId="8720"/>
    <cellStyle name="Normal 21 6 3 2 2" xfId="14656"/>
    <cellStyle name="Normal 21 6 3 3" xfId="14655"/>
    <cellStyle name="Normal 21 6 4" xfId="4342"/>
    <cellStyle name="Normal 21 6 4 2" xfId="10524"/>
    <cellStyle name="Normal 21 6 4 2 2" xfId="14658"/>
    <cellStyle name="Normal 21 6 4 3" xfId="14657"/>
    <cellStyle name="Normal 21 6 5" xfId="5349"/>
    <cellStyle name="Normal 21 6 5 2" xfId="11530"/>
    <cellStyle name="Normal 21 6 5 2 2" xfId="14660"/>
    <cellStyle name="Normal 21 6 5 3" xfId="14659"/>
    <cellStyle name="Normal 21 6 6" xfId="6848"/>
    <cellStyle name="Normal 21 6 6 2" xfId="14661"/>
    <cellStyle name="Normal 21 6 7" xfId="14650"/>
    <cellStyle name="Normal 21 7" xfId="735"/>
    <cellStyle name="Normal 21 7 2" xfId="1542"/>
    <cellStyle name="Normal 21 7 2 2" xfId="3414"/>
    <cellStyle name="Normal 21 7 2 2 2" xfId="9596"/>
    <cellStyle name="Normal 21 7 2 2 2 2" xfId="14665"/>
    <cellStyle name="Normal 21 7 2 2 3" xfId="14664"/>
    <cellStyle name="Normal 21 7 2 3" xfId="7724"/>
    <cellStyle name="Normal 21 7 2 3 2" xfId="14666"/>
    <cellStyle name="Normal 21 7 2 4" xfId="14663"/>
    <cellStyle name="Normal 21 7 3" xfId="2608"/>
    <cellStyle name="Normal 21 7 3 2" xfId="8790"/>
    <cellStyle name="Normal 21 7 3 2 2" xfId="14668"/>
    <cellStyle name="Normal 21 7 3 3" xfId="14667"/>
    <cellStyle name="Normal 21 7 4" xfId="4420"/>
    <cellStyle name="Normal 21 7 4 2" xfId="10602"/>
    <cellStyle name="Normal 21 7 4 2 2" xfId="14670"/>
    <cellStyle name="Normal 21 7 4 3" xfId="14669"/>
    <cellStyle name="Normal 21 7 5" xfId="5427"/>
    <cellStyle name="Normal 21 7 5 2" xfId="11608"/>
    <cellStyle name="Normal 21 7 5 2 2" xfId="14672"/>
    <cellStyle name="Normal 21 7 5 3" xfId="14671"/>
    <cellStyle name="Normal 21 7 6" xfId="6918"/>
    <cellStyle name="Normal 21 7 6 2" xfId="14673"/>
    <cellStyle name="Normal 21 7 7" xfId="14662"/>
    <cellStyle name="Normal 21 8" xfId="814"/>
    <cellStyle name="Normal 21 8 2" xfId="1664"/>
    <cellStyle name="Normal 21 8 2 2" xfId="3536"/>
    <cellStyle name="Normal 21 8 2 2 2" xfId="9718"/>
    <cellStyle name="Normal 21 8 2 2 2 2" xfId="14677"/>
    <cellStyle name="Normal 21 8 2 2 3" xfId="14676"/>
    <cellStyle name="Normal 21 8 2 3" xfId="7846"/>
    <cellStyle name="Normal 21 8 2 3 2" xfId="14678"/>
    <cellStyle name="Normal 21 8 2 4" xfId="14675"/>
    <cellStyle name="Normal 21 8 3" xfId="2686"/>
    <cellStyle name="Normal 21 8 3 2" xfId="8868"/>
    <cellStyle name="Normal 21 8 3 2 2" xfId="14680"/>
    <cellStyle name="Normal 21 8 3 3" xfId="14679"/>
    <cellStyle name="Normal 21 8 4" xfId="4542"/>
    <cellStyle name="Normal 21 8 4 2" xfId="10724"/>
    <cellStyle name="Normal 21 8 4 2 2" xfId="14682"/>
    <cellStyle name="Normal 21 8 4 3" xfId="14681"/>
    <cellStyle name="Normal 21 8 5" xfId="5549"/>
    <cellStyle name="Normal 21 8 5 2" xfId="11730"/>
    <cellStyle name="Normal 21 8 5 2 2" xfId="14684"/>
    <cellStyle name="Normal 21 8 5 3" xfId="14683"/>
    <cellStyle name="Normal 21 8 6" xfId="6996"/>
    <cellStyle name="Normal 21 8 6 2" xfId="14685"/>
    <cellStyle name="Normal 21 8 7" xfId="14674"/>
    <cellStyle name="Normal 21 9" xfId="1162"/>
    <cellStyle name="Normal 21 9 2" xfId="3034"/>
    <cellStyle name="Normal 21 9 2 2" xfId="9216"/>
    <cellStyle name="Normal 21 9 2 2 2" xfId="14688"/>
    <cellStyle name="Normal 21 9 2 3" xfId="14687"/>
    <cellStyle name="Normal 21 9 3" xfId="4676"/>
    <cellStyle name="Normal 21 9 3 2" xfId="10858"/>
    <cellStyle name="Normal 21 9 3 2 2" xfId="14690"/>
    <cellStyle name="Normal 21 9 3 3" xfId="14689"/>
    <cellStyle name="Normal 21 9 4" xfId="5683"/>
    <cellStyle name="Normal 21 9 4 2" xfId="11864"/>
    <cellStyle name="Normal 21 9 4 2 2" xfId="14692"/>
    <cellStyle name="Normal 21 9 4 3" xfId="14691"/>
    <cellStyle name="Normal 21 9 5" xfId="7344"/>
    <cellStyle name="Normal 21 9 5 2" xfId="14693"/>
    <cellStyle name="Normal 21 9 6" xfId="14686"/>
    <cellStyle name="Normal 210" xfId="6189"/>
    <cellStyle name="Normal 210 2" xfId="12370"/>
    <cellStyle name="Normal 210 2 2" xfId="14695"/>
    <cellStyle name="Normal 210 3" xfId="14694"/>
    <cellStyle name="Normal 211" xfId="6191"/>
    <cellStyle name="Normal 211 2" xfId="12372"/>
    <cellStyle name="Normal 211 2 2" xfId="14697"/>
    <cellStyle name="Normal 211 3" xfId="14696"/>
    <cellStyle name="Normal 212" xfId="6193"/>
    <cellStyle name="Normal 212 2" xfId="12374"/>
    <cellStyle name="Normal 212 2 2" xfId="14699"/>
    <cellStyle name="Normal 212 3" xfId="14698"/>
    <cellStyle name="Normal 213" xfId="6195"/>
    <cellStyle name="Normal 213 2" xfId="12376"/>
    <cellStyle name="Normal 213 2 2" xfId="14701"/>
    <cellStyle name="Normal 213 3" xfId="14700"/>
    <cellStyle name="Normal 214" xfId="12377"/>
    <cellStyle name="Normal 214 2" xfId="14702"/>
    <cellStyle name="Normal 215" xfId="12379"/>
    <cellStyle name="Normal 215 2" xfId="14703"/>
    <cellStyle name="Normal 216" xfId="12380"/>
    <cellStyle name="Normal 216 2" xfId="14704"/>
    <cellStyle name="Normal 217" xfId="12381"/>
    <cellStyle name="Normal 217 2" xfId="14705"/>
    <cellStyle name="Normal 218" xfId="12382"/>
    <cellStyle name="Normal 218 2" xfId="14706"/>
    <cellStyle name="Normal 219" xfId="12384"/>
    <cellStyle name="Normal 219 2" xfId="14707"/>
    <cellStyle name="Normal 22" xfId="64"/>
    <cellStyle name="Normal 22 10" xfId="1942"/>
    <cellStyle name="Normal 22 10 2" xfId="8124"/>
    <cellStyle name="Normal 22 10 2 2" xfId="14710"/>
    <cellStyle name="Normal 22 10 3" xfId="14709"/>
    <cellStyle name="Normal 22 11" xfId="4098"/>
    <cellStyle name="Normal 22 11 2" xfId="10280"/>
    <cellStyle name="Normal 22 11 2 2" xfId="14712"/>
    <cellStyle name="Normal 22 11 3" xfId="14711"/>
    <cellStyle name="Normal 22 12" xfId="5105"/>
    <cellStyle name="Normal 22 12 2" xfId="11286"/>
    <cellStyle name="Normal 22 12 2 2" xfId="14714"/>
    <cellStyle name="Normal 22 12 3" xfId="14713"/>
    <cellStyle name="Normal 22 13" xfId="5788"/>
    <cellStyle name="Normal 22 13 2" xfId="11969"/>
    <cellStyle name="Normal 22 13 2 2" xfId="14716"/>
    <cellStyle name="Normal 22 13 3" xfId="14715"/>
    <cellStyle name="Normal 22 14" xfId="6252"/>
    <cellStyle name="Normal 22 14 2" xfId="14717"/>
    <cellStyle name="Normal 22 15" xfId="14708"/>
    <cellStyle name="Normal 22 2" xfId="491"/>
    <cellStyle name="Normal 22 2 2" xfId="1278"/>
    <cellStyle name="Normal 22 2 2 2" xfId="3150"/>
    <cellStyle name="Normal 22 2 2 2 2" xfId="9332"/>
    <cellStyle name="Normal 22 2 2 2 2 2" xfId="14721"/>
    <cellStyle name="Normal 22 2 2 2 3" xfId="14720"/>
    <cellStyle name="Normal 22 2 2 3" xfId="7460"/>
    <cellStyle name="Normal 22 2 2 3 2" xfId="14722"/>
    <cellStyle name="Normal 22 2 2 4" xfId="14719"/>
    <cellStyle name="Normal 22 2 3" xfId="2364"/>
    <cellStyle name="Normal 22 2 3 2" xfId="8546"/>
    <cellStyle name="Normal 22 2 3 2 2" xfId="14724"/>
    <cellStyle name="Normal 22 2 3 3" xfId="14723"/>
    <cellStyle name="Normal 22 2 4" xfId="4156"/>
    <cellStyle name="Normal 22 2 4 2" xfId="10338"/>
    <cellStyle name="Normal 22 2 4 2 2" xfId="14726"/>
    <cellStyle name="Normal 22 2 4 3" xfId="14725"/>
    <cellStyle name="Normal 22 2 5" xfId="5163"/>
    <cellStyle name="Normal 22 2 5 2" xfId="11344"/>
    <cellStyle name="Normal 22 2 5 2 2" xfId="14728"/>
    <cellStyle name="Normal 22 2 5 3" xfId="14727"/>
    <cellStyle name="Normal 22 2 6" xfId="6674"/>
    <cellStyle name="Normal 22 2 6 2" xfId="14729"/>
    <cellStyle name="Normal 22 2 7" xfId="14718"/>
    <cellStyle name="Normal 22 3" xfId="549"/>
    <cellStyle name="Normal 22 3 2" xfId="1336"/>
    <cellStyle name="Normal 22 3 2 2" xfId="3208"/>
    <cellStyle name="Normal 22 3 2 2 2" xfId="9390"/>
    <cellStyle name="Normal 22 3 2 2 2 2" xfId="14733"/>
    <cellStyle name="Normal 22 3 2 2 3" xfId="14732"/>
    <cellStyle name="Normal 22 3 2 3" xfId="7518"/>
    <cellStyle name="Normal 22 3 2 3 2" xfId="14734"/>
    <cellStyle name="Normal 22 3 2 4" xfId="14731"/>
    <cellStyle name="Normal 22 3 3" xfId="2422"/>
    <cellStyle name="Normal 22 3 3 2" xfId="8604"/>
    <cellStyle name="Normal 22 3 3 2 2" xfId="14736"/>
    <cellStyle name="Normal 22 3 3 3" xfId="14735"/>
    <cellStyle name="Normal 22 3 4" xfId="4214"/>
    <cellStyle name="Normal 22 3 4 2" xfId="10396"/>
    <cellStyle name="Normal 22 3 4 2 2" xfId="14738"/>
    <cellStyle name="Normal 22 3 4 3" xfId="14737"/>
    <cellStyle name="Normal 22 3 5" xfId="5221"/>
    <cellStyle name="Normal 22 3 5 2" xfId="11402"/>
    <cellStyle name="Normal 22 3 5 2 2" xfId="14740"/>
    <cellStyle name="Normal 22 3 5 3" xfId="14739"/>
    <cellStyle name="Normal 22 3 6" xfId="6732"/>
    <cellStyle name="Normal 22 3 6 2" xfId="14741"/>
    <cellStyle name="Normal 22 3 7" xfId="14730"/>
    <cellStyle name="Normal 22 4" xfId="607"/>
    <cellStyle name="Normal 22 4 2" xfId="1396"/>
    <cellStyle name="Normal 22 4 2 2" xfId="3268"/>
    <cellStyle name="Normal 22 4 2 2 2" xfId="9450"/>
    <cellStyle name="Normal 22 4 2 2 2 2" xfId="14745"/>
    <cellStyle name="Normal 22 4 2 2 3" xfId="14744"/>
    <cellStyle name="Normal 22 4 2 3" xfId="7578"/>
    <cellStyle name="Normal 22 4 2 3 2" xfId="14746"/>
    <cellStyle name="Normal 22 4 2 4" xfId="14743"/>
    <cellStyle name="Normal 22 4 3" xfId="2480"/>
    <cellStyle name="Normal 22 4 3 2" xfId="8662"/>
    <cellStyle name="Normal 22 4 3 2 2" xfId="14748"/>
    <cellStyle name="Normal 22 4 3 3" xfId="14747"/>
    <cellStyle name="Normal 22 4 4" xfId="4274"/>
    <cellStyle name="Normal 22 4 4 2" xfId="10456"/>
    <cellStyle name="Normal 22 4 4 2 2" xfId="14750"/>
    <cellStyle name="Normal 22 4 4 3" xfId="14749"/>
    <cellStyle name="Normal 22 4 5" xfId="5281"/>
    <cellStyle name="Normal 22 4 5 2" xfId="11462"/>
    <cellStyle name="Normal 22 4 5 2 2" xfId="14752"/>
    <cellStyle name="Normal 22 4 5 3" xfId="14751"/>
    <cellStyle name="Normal 22 4 6" xfId="6790"/>
    <cellStyle name="Normal 22 4 6 2" xfId="14753"/>
    <cellStyle name="Normal 22 4 7" xfId="14742"/>
    <cellStyle name="Normal 22 5" xfId="667"/>
    <cellStyle name="Normal 22 5 2" xfId="1466"/>
    <cellStyle name="Normal 22 5 2 2" xfId="3338"/>
    <cellStyle name="Normal 22 5 2 2 2" xfId="9520"/>
    <cellStyle name="Normal 22 5 2 2 2 2" xfId="14757"/>
    <cellStyle name="Normal 22 5 2 2 3" xfId="14756"/>
    <cellStyle name="Normal 22 5 2 3" xfId="7648"/>
    <cellStyle name="Normal 22 5 2 3 2" xfId="14758"/>
    <cellStyle name="Normal 22 5 2 4" xfId="14755"/>
    <cellStyle name="Normal 22 5 3" xfId="2540"/>
    <cellStyle name="Normal 22 5 3 2" xfId="8722"/>
    <cellStyle name="Normal 22 5 3 2 2" xfId="14760"/>
    <cellStyle name="Normal 22 5 3 3" xfId="14759"/>
    <cellStyle name="Normal 22 5 4" xfId="4344"/>
    <cellStyle name="Normal 22 5 4 2" xfId="10526"/>
    <cellStyle name="Normal 22 5 4 2 2" xfId="14762"/>
    <cellStyle name="Normal 22 5 4 3" xfId="14761"/>
    <cellStyle name="Normal 22 5 5" xfId="5351"/>
    <cellStyle name="Normal 22 5 5 2" xfId="11532"/>
    <cellStyle name="Normal 22 5 5 2 2" xfId="14764"/>
    <cellStyle name="Normal 22 5 5 3" xfId="14763"/>
    <cellStyle name="Normal 22 5 6" xfId="6850"/>
    <cellStyle name="Normal 22 5 6 2" xfId="14765"/>
    <cellStyle name="Normal 22 5 7" xfId="14754"/>
    <cellStyle name="Normal 22 6" xfId="737"/>
    <cellStyle name="Normal 22 6 2" xfId="1544"/>
    <cellStyle name="Normal 22 6 2 2" xfId="3416"/>
    <cellStyle name="Normal 22 6 2 2 2" xfId="9598"/>
    <cellStyle name="Normal 22 6 2 2 2 2" xfId="14769"/>
    <cellStyle name="Normal 22 6 2 2 3" xfId="14768"/>
    <cellStyle name="Normal 22 6 2 3" xfId="7726"/>
    <cellStyle name="Normal 22 6 2 3 2" xfId="14770"/>
    <cellStyle name="Normal 22 6 2 4" xfId="14767"/>
    <cellStyle name="Normal 22 6 3" xfId="2610"/>
    <cellStyle name="Normal 22 6 3 2" xfId="8792"/>
    <cellStyle name="Normal 22 6 3 2 2" xfId="14772"/>
    <cellStyle name="Normal 22 6 3 3" xfId="14771"/>
    <cellStyle name="Normal 22 6 4" xfId="4422"/>
    <cellStyle name="Normal 22 6 4 2" xfId="10604"/>
    <cellStyle name="Normal 22 6 4 2 2" xfId="14774"/>
    <cellStyle name="Normal 22 6 4 3" xfId="14773"/>
    <cellStyle name="Normal 22 6 5" xfId="5429"/>
    <cellStyle name="Normal 22 6 5 2" xfId="11610"/>
    <cellStyle name="Normal 22 6 5 2 2" xfId="14776"/>
    <cellStyle name="Normal 22 6 5 3" xfId="14775"/>
    <cellStyle name="Normal 22 6 6" xfId="6920"/>
    <cellStyle name="Normal 22 6 6 2" xfId="14777"/>
    <cellStyle name="Normal 22 6 7" xfId="14766"/>
    <cellStyle name="Normal 22 7" xfId="816"/>
    <cellStyle name="Normal 22 7 2" xfId="1666"/>
    <cellStyle name="Normal 22 7 2 2" xfId="3538"/>
    <cellStyle name="Normal 22 7 2 2 2" xfId="9720"/>
    <cellStyle name="Normal 22 7 2 2 2 2" xfId="14781"/>
    <cellStyle name="Normal 22 7 2 2 3" xfId="14780"/>
    <cellStyle name="Normal 22 7 2 3" xfId="7848"/>
    <cellStyle name="Normal 22 7 2 3 2" xfId="14782"/>
    <cellStyle name="Normal 22 7 2 4" xfId="14779"/>
    <cellStyle name="Normal 22 7 3" xfId="2688"/>
    <cellStyle name="Normal 22 7 3 2" xfId="8870"/>
    <cellStyle name="Normal 22 7 3 2 2" xfId="14784"/>
    <cellStyle name="Normal 22 7 3 3" xfId="14783"/>
    <cellStyle name="Normal 22 7 4" xfId="4544"/>
    <cellStyle name="Normal 22 7 4 2" xfId="10726"/>
    <cellStyle name="Normal 22 7 4 2 2" xfId="14786"/>
    <cellStyle name="Normal 22 7 4 3" xfId="14785"/>
    <cellStyle name="Normal 22 7 5" xfId="5551"/>
    <cellStyle name="Normal 22 7 5 2" xfId="11732"/>
    <cellStyle name="Normal 22 7 5 2 2" xfId="14788"/>
    <cellStyle name="Normal 22 7 5 3" xfId="14787"/>
    <cellStyle name="Normal 22 7 6" xfId="6998"/>
    <cellStyle name="Normal 22 7 6 2" xfId="14789"/>
    <cellStyle name="Normal 22 7 7" xfId="14778"/>
    <cellStyle name="Normal 22 8" xfId="1220"/>
    <cellStyle name="Normal 22 8 2" xfId="3092"/>
    <cellStyle name="Normal 22 8 2 2" xfId="9274"/>
    <cellStyle name="Normal 22 8 2 2 2" xfId="14792"/>
    <cellStyle name="Normal 22 8 2 3" xfId="14791"/>
    <cellStyle name="Normal 22 8 3" xfId="4678"/>
    <cellStyle name="Normal 22 8 3 2" xfId="10860"/>
    <cellStyle name="Normal 22 8 3 2 2" xfId="14794"/>
    <cellStyle name="Normal 22 8 3 3" xfId="14793"/>
    <cellStyle name="Normal 22 8 4" xfId="5685"/>
    <cellStyle name="Normal 22 8 4 2" xfId="11866"/>
    <cellStyle name="Normal 22 8 4 2 2" xfId="14796"/>
    <cellStyle name="Normal 22 8 4 3" xfId="14795"/>
    <cellStyle name="Normal 22 8 5" xfId="7402"/>
    <cellStyle name="Normal 22 8 5 2" xfId="14797"/>
    <cellStyle name="Normal 22 8 6" xfId="14790"/>
    <cellStyle name="Normal 22 9" xfId="1800"/>
    <cellStyle name="Normal 22 9 2" xfId="3672"/>
    <cellStyle name="Normal 22 9 2 2" xfId="9854"/>
    <cellStyle name="Normal 22 9 2 2 2" xfId="14800"/>
    <cellStyle name="Normal 22 9 2 3" xfId="14799"/>
    <cellStyle name="Normal 22 9 3" xfId="7982"/>
    <cellStyle name="Normal 22 9 3 2" xfId="14801"/>
    <cellStyle name="Normal 22 9 4" xfId="14798"/>
    <cellStyle name="Normal 220" xfId="12386"/>
    <cellStyle name="Normal 220 2" xfId="14802"/>
    <cellStyle name="Normal 221" xfId="12388"/>
    <cellStyle name="Normal 221 2" xfId="14803"/>
    <cellStyle name="Normal 222" xfId="12390"/>
    <cellStyle name="Normal 222 2" xfId="14804"/>
    <cellStyle name="Normal 223" xfId="12392"/>
    <cellStyle name="Normal 223 2" xfId="14805"/>
    <cellStyle name="Normal 224" xfId="12394"/>
    <cellStyle name="Normal 224 2" xfId="14806"/>
    <cellStyle name="Normal 225" xfId="12396"/>
    <cellStyle name="Normal 225 2" xfId="12591"/>
    <cellStyle name="Normal 225 3" xfId="14807"/>
    <cellStyle name="Normal 226" xfId="12398"/>
    <cellStyle name="Normal 226 2" xfId="14808"/>
    <cellStyle name="Normal 227" xfId="12400"/>
    <cellStyle name="Normal 227 2" xfId="14809"/>
    <cellStyle name="Normal 228" xfId="12402"/>
    <cellStyle name="Normal 228 2" xfId="14810"/>
    <cellStyle name="Normal 229" xfId="12404"/>
    <cellStyle name="Normal 229 2" xfId="14811"/>
    <cellStyle name="Normal 23" xfId="66"/>
    <cellStyle name="Normal 23 10" xfId="5223"/>
    <cellStyle name="Normal 23 10 2" xfId="11404"/>
    <cellStyle name="Normal 23 10 2 2" xfId="14814"/>
    <cellStyle name="Normal 23 10 3" xfId="14813"/>
    <cellStyle name="Normal 23 11" xfId="5789"/>
    <cellStyle name="Normal 23 11 2" xfId="11970"/>
    <cellStyle name="Normal 23 11 2 2" xfId="14816"/>
    <cellStyle name="Normal 23 11 3" xfId="14815"/>
    <cellStyle name="Normal 23 12" xfId="6254"/>
    <cellStyle name="Normal 23 12 2" xfId="14817"/>
    <cellStyle name="Normal 23 13" xfId="14812"/>
    <cellStyle name="Normal 23 2" xfId="609"/>
    <cellStyle name="Normal 23 2 2" xfId="1398"/>
    <cellStyle name="Normal 23 2 2 2" xfId="3270"/>
    <cellStyle name="Normal 23 2 2 2 2" xfId="9452"/>
    <cellStyle name="Normal 23 2 2 2 2 2" xfId="14821"/>
    <cellStyle name="Normal 23 2 2 2 3" xfId="14820"/>
    <cellStyle name="Normal 23 2 2 3" xfId="7580"/>
    <cellStyle name="Normal 23 2 2 3 2" xfId="14822"/>
    <cellStyle name="Normal 23 2 2 4" xfId="14819"/>
    <cellStyle name="Normal 23 2 3" xfId="2482"/>
    <cellStyle name="Normal 23 2 3 2" xfId="8664"/>
    <cellStyle name="Normal 23 2 3 2 2" xfId="14824"/>
    <cellStyle name="Normal 23 2 3 3" xfId="14823"/>
    <cellStyle name="Normal 23 2 4" xfId="4276"/>
    <cellStyle name="Normal 23 2 4 2" xfId="10458"/>
    <cellStyle name="Normal 23 2 4 2 2" xfId="14826"/>
    <cellStyle name="Normal 23 2 4 3" xfId="14825"/>
    <cellStyle name="Normal 23 2 5" xfId="5283"/>
    <cellStyle name="Normal 23 2 5 2" xfId="11464"/>
    <cellStyle name="Normal 23 2 5 2 2" xfId="14828"/>
    <cellStyle name="Normal 23 2 5 3" xfId="14827"/>
    <cellStyle name="Normal 23 2 6" xfId="6792"/>
    <cellStyle name="Normal 23 2 6 2" xfId="14829"/>
    <cellStyle name="Normal 23 2 7" xfId="14818"/>
    <cellStyle name="Normal 23 3" xfId="669"/>
    <cellStyle name="Normal 23 3 2" xfId="1468"/>
    <cellStyle name="Normal 23 3 2 2" xfId="3340"/>
    <cellStyle name="Normal 23 3 2 2 2" xfId="9522"/>
    <cellStyle name="Normal 23 3 2 2 2 2" xfId="14833"/>
    <cellStyle name="Normal 23 3 2 2 3" xfId="14832"/>
    <cellStyle name="Normal 23 3 2 3" xfId="7650"/>
    <cellStyle name="Normal 23 3 2 3 2" xfId="14834"/>
    <cellStyle name="Normal 23 3 2 4" xfId="14831"/>
    <cellStyle name="Normal 23 3 3" xfId="2542"/>
    <cellStyle name="Normal 23 3 3 2" xfId="8724"/>
    <cellStyle name="Normal 23 3 3 2 2" xfId="14836"/>
    <cellStyle name="Normal 23 3 3 3" xfId="14835"/>
    <cellStyle name="Normal 23 3 4" xfId="4346"/>
    <cellStyle name="Normal 23 3 4 2" xfId="10528"/>
    <cellStyle name="Normal 23 3 4 2 2" xfId="14838"/>
    <cellStyle name="Normal 23 3 4 3" xfId="14837"/>
    <cellStyle name="Normal 23 3 5" xfId="5353"/>
    <cellStyle name="Normal 23 3 5 2" xfId="11534"/>
    <cellStyle name="Normal 23 3 5 2 2" xfId="14840"/>
    <cellStyle name="Normal 23 3 5 3" xfId="14839"/>
    <cellStyle name="Normal 23 3 6" xfId="6852"/>
    <cellStyle name="Normal 23 3 6 2" xfId="14841"/>
    <cellStyle name="Normal 23 3 7" xfId="14830"/>
    <cellStyle name="Normal 23 4" xfId="739"/>
    <cellStyle name="Normal 23 4 2" xfId="1546"/>
    <cellStyle name="Normal 23 4 2 2" xfId="3418"/>
    <cellStyle name="Normal 23 4 2 2 2" xfId="9600"/>
    <cellStyle name="Normal 23 4 2 2 2 2" xfId="14845"/>
    <cellStyle name="Normal 23 4 2 2 3" xfId="14844"/>
    <cellStyle name="Normal 23 4 2 3" xfId="7728"/>
    <cellStyle name="Normal 23 4 2 3 2" xfId="14846"/>
    <cellStyle name="Normal 23 4 2 4" xfId="14843"/>
    <cellStyle name="Normal 23 4 3" xfId="2612"/>
    <cellStyle name="Normal 23 4 3 2" xfId="8794"/>
    <cellStyle name="Normal 23 4 3 2 2" xfId="14848"/>
    <cellStyle name="Normal 23 4 3 3" xfId="14847"/>
    <cellStyle name="Normal 23 4 4" xfId="4424"/>
    <cellStyle name="Normal 23 4 4 2" xfId="10606"/>
    <cellStyle name="Normal 23 4 4 2 2" xfId="14850"/>
    <cellStyle name="Normal 23 4 4 3" xfId="14849"/>
    <cellStyle name="Normal 23 4 5" xfId="5431"/>
    <cellStyle name="Normal 23 4 5 2" xfId="11612"/>
    <cellStyle name="Normal 23 4 5 2 2" xfId="14852"/>
    <cellStyle name="Normal 23 4 5 3" xfId="14851"/>
    <cellStyle name="Normal 23 4 6" xfId="6922"/>
    <cellStyle name="Normal 23 4 6 2" xfId="14853"/>
    <cellStyle name="Normal 23 4 7" xfId="14842"/>
    <cellStyle name="Normal 23 5" xfId="818"/>
    <cellStyle name="Normal 23 5 2" xfId="1668"/>
    <cellStyle name="Normal 23 5 2 2" xfId="3540"/>
    <cellStyle name="Normal 23 5 2 2 2" xfId="9722"/>
    <cellStyle name="Normal 23 5 2 2 2 2" xfId="14857"/>
    <cellStyle name="Normal 23 5 2 2 3" xfId="14856"/>
    <cellStyle name="Normal 23 5 2 3" xfId="7850"/>
    <cellStyle name="Normal 23 5 2 3 2" xfId="14858"/>
    <cellStyle name="Normal 23 5 2 4" xfId="14855"/>
    <cellStyle name="Normal 23 5 3" xfId="2690"/>
    <cellStyle name="Normal 23 5 3 2" xfId="8872"/>
    <cellStyle name="Normal 23 5 3 2 2" xfId="14860"/>
    <cellStyle name="Normal 23 5 3 3" xfId="14859"/>
    <cellStyle name="Normal 23 5 4" xfId="4546"/>
    <cellStyle name="Normal 23 5 4 2" xfId="10728"/>
    <cellStyle name="Normal 23 5 4 2 2" xfId="14862"/>
    <cellStyle name="Normal 23 5 4 3" xfId="14861"/>
    <cellStyle name="Normal 23 5 5" xfId="5553"/>
    <cellStyle name="Normal 23 5 5 2" xfId="11734"/>
    <cellStyle name="Normal 23 5 5 2 2" xfId="14864"/>
    <cellStyle name="Normal 23 5 5 3" xfId="14863"/>
    <cellStyle name="Normal 23 5 6" xfId="7000"/>
    <cellStyle name="Normal 23 5 6 2" xfId="14865"/>
    <cellStyle name="Normal 23 5 7" xfId="14854"/>
    <cellStyle name="Normal 23 6" xfId="1338"/>
    <cellStyle name="Normal 23 6 2" xfId="3210"/>
    <cellStyle name="Normal 23 6 2 2" xfId="9392"/>
    <cellStyle name="Normal 23 6 2 2 2" xfId="14868"/>
    <cellStyle name="Normal 23 6 2 3" xfId="14867"/>
    <cellStyle name="Normal 23 6 3" xfId="4680"/>
    <cellStyle name="Normal 23 6 3 2" xfId="10862"/>
    <cellStyle name="Normal 23 6 3 2 2" xfId="14870"/>
    <cellStyle name="Normal 23 6 3 3" xfId="14869"/>
    <cellStyle name="Normal 23 6 4" xfId="5687"/>
    <cellStyle name="Normal 23 6 4 2" xfId="11868"/>
    <cellStyle name="Normal 23 6 4 2 2" xfId="14872"/>
    <cellStyle name="Normal 23 6 4 3" xfId="14871"/>
    <cellStyle name="Normal 23 6 5" xfId="7520"/>
    <cellStyle name="Normal 23 6 5 2" xfId="14873"/>
    <cellStyle name="Normal 23 6 6" xfId="14866"/>
    <cellStyle name="Normal 23 7" xfId="1802"/>
    <cellStyle name="Normal 23 7 2" xfId="3674"/>
    <cellStyle name="Normal 23 7 2 2" xfId="9856"/>
    <cellStyle name="Normal 23 7 2 2 2" xfId="14876"/>
    <cellStyle name="Normal 23 7 2 3" xfId="14875"/>
    <cellStyle name="Normal 23 7 3" xfId="7984"/>
    <cellStyle name="Normal 23 7 3 2" xfId="14877"/>
    <cellStyle name="Normal 23 7 4" xfId="14874"/>
    <cellStyle name="Normal 23 8" xfId="1944"/>
    <cellStyle name="Normal 23 8 2" xfId="8126"/>
    <cellStyle name="Normal 23 8 2 2" xfId="14879"/>
    <cellStyle name="Normal 23 8 3" xfId="14878"/>
    <cellStyle name="Normal 23 9" xfId="4216"/>
    <cellStyle name="Normal 23 9 2" xfId="10398"/>
    <cellStyle name="Normal 23 9 2 2" xfId="14881"/>
    <cellStyle name="Normal 23 9 3" xfId="14880"/>
    <cellStyle name="Normal 230" xfId="12406"/>
    <cellStyle name="Normal 230 2" xfId="14882"/>
    <cellStyle name="Normal 231" xfId="12408"/>
    <cellStyle name="Normal 231 2" xfId="14883"/>
    <cellStyle name="Normal 232" xfId="12410"/>
    <cellStyle name="Normal 232 2" xfId="14884"/>
    <cellStyle name="Normal 233" xfId="12412"/>
    <cellStyle name="Normal 233 2" xfId="14885"/>
    <cellStyle name="Normal 234" xfId="12414"/>
    <cellStyle name="Normal 234 2" xfId="14886"/>
    <cellStyle name="Normal 235" xfId="12416"/>
    <cellStyle name="Normal 235 2" xfId="14887"/>
    <cellStyle name="Normal 236" xfId="12418"/>
    <cellStyle name="Normal 236 2" xfId="14888"/>
    <cellStyle name="Normal 237" xfId="12420"/>
    <cellStyle name="Normal 237 2" xfId="14889"/>
    <cellStyle name="Normal 238" xfId="12422"/>
    <cellStyle name="Normal 238 2" xfId="14890"/>
    <cellStyle name="Normal 239" xfId="12424"/>
    <cellStyle name="Normal 239 2" xfId="14891"/>
    <cellStyle name="Normal 24" xfId="68"/>
    <cellStyle name="Normal 24 10" xfId="5790"/>
    <cellStyle name="Normal 24 10 2" xfId="11971"/>
    <cellStyle name="Normal 24 10 2 2" xfId="14894"/>
    <cellStyle name="Normal 24 10 3" xfId="14893"/>
    <cellStyle name="Normal 24 11" xfId="6256"/>
    <cellStyle name="Normal 24 11 2" xfId="14895"/>
    <cellStyle name="Normal 24 12" xfId="14892"/>
    <cellStyle name="Normal 24 2" xfId="671"/>
    <cellStyle name="Normal 24 2 2" xfId="1470"/>
    <cellStyle name="Normal 24 2 2 2" xfId="3342"/>
    <cellStyle name="Normal 24 2 2 2 2" xfId="9524"/>
    <cellStyle name="Normal 24 2 2 2 2 2" xfId="14899"/>
    <cellStyle name="Normal 24 2 2 2 3" xfId="14898"/>
    <cellStyle name="Normal 24 2 2 3" xfId="7652"/>
    <cellStyle name="Normal 24 2 2 3 2" xfId="14900"/>
    <cellStyle name="Normal 24 2 2 4" xfId="14897"/>
    <cellStyle name="Normal 24 2 3" xfId="2544"/>
    <cellStyle name="Normal 24 2 3 2" xfId="8726"/>
    <cellStyle name="Normal 24 2 3 2 2" xfId="14902"/>
    <cellStyle name="Normal 24 2 3 3" xfId="14901"/>
    <cellStyle name="Normal 24 2 4" xfId="4348"/>
    <cellStyle name="Normal 24 2 4 2" xfId="10530"/>
    <cellStyle name="Normal 24 2 4 2 2" xfId="14904"/>
    <cellStyle name="Normal 24 2 4 3" xfId="14903"/>
    <cellStyle name="Normal 24 2 5" xfId="5355"/>
    <cellStyle name="Normal 24 2 5 2" xfId="11536"/>
    <cellStyle name="Normal 24 2 5 2 2" xfId="14906"/>
    <cellStyle name="Normal 24 2 5 3" xfId="14905"/>
    <cellStyle name="Normal 24 2 6" xfId="6854"/>
    <cellStyle name="Normal 24 2 6 2" xfId="14907"/>
    <cellStyle name="Normal 24 2 7" xfId="14896"/>
    <cellStyle name="Normal 24 3" xfId="741"/>
    <cellStyle name="Normal 24 3 2" xfId="1548"/>
    <cellStyle name="Normal 24 3 2 2" xfId="3420"/>
    <cellStyle name="Normal 24 3 2 2 2" xfId="9602"/>
    <cellStyle name="Normal 24 3 2 2 2 2" xfId="14911"/>
    <cellStyle name="Normal 24 3 2 2 3" xfId="14910"/>
    <cellStyle name="Normal 24 3 2 3" xfId="7730"/>
    <cellStyle name="Normal 24 3 2 3 2" xfId="14912"/>
    <cellStyle name="Normal 24 3 2 4" xfId="14909"/>
    <cellStyle name="Normal 24 3 3" xfId="2614"/>
    <cellStyle name="Normal 24 3 3 2" xfId="8796"/>
    <cellStyle name="Normal 24 3 3 2 2" xfId="14914"/>
    <cellStyle name="Normal 24 3 3 3" xfId="14913"/>
    <cellStyle name="Normal 24 3 4" xfId="4426"/>
    <cellStyle name="Normal 24 3 4 2" xfId="10608"/>
    <cellStyle name="Normal 24 3 4 2 2" xfId="14916"/>
    <cellStyle name="Normal 24 3 4 3" xfId="14915"/>
    <cellStyle name="Normal 24 3 5" xfId="5433"/>
    <cellStyle name="Normal 24 3 5 2" xfId="11614"/>
    <cellStyle name="Normal 24 3 5 2 2" xfId="14918"/>
    <cellStyle name="Normal 24 3 5 3" xfId="14917"/>
    <cellStyle name="Normal 24 3 6" xfId="6924"/>
    <cellStyle name="Normal 24 3 6 2" xfId="14919"/>
    <cellStyle name="Normal 24 3 7" xfId="14908"/>
    <cellStyle name="Normal 24 4" xfId="820"/>
    <cellStyle name="Normal 24 4 2" xfId="1670"/>
    <cellStyle name="Normal 24 4 2 2" xfId="3542"/>
    <cellStyle name="Normal 24 4 2 2 2" xfId="9724"/>
    <cellStyle name="Normal 24 4 2 2 2 2" xfId="14923"/>
    <cellStyle name="Normal 24 4 2 2 3" xfId="14922"/>
    <cellStyle name="Normal 24 4 2 3" xfId="7852"/>
    <cellStyle name="Normal 24 4 2 3 2" xfId="14924"/>
    <cellStyle name="Normal 24 4 2 4" xfId="14921"/>
    <cellStyle name="Normal 24 4 3" xfId="2692"/>
    <cellStyle name="Normal 24 4 3 2" xfId="8874"/>
    <cellStyle name="Normal 24 4 3 2 2" xfId="14926"/>
    <cellStyle name="Normal 24 4 3 3" xfId="14925"/>
    <cellStyle name="Normal 24 4 4" xfId="4548"/>
    <cellStyle name="Normal 24 4 4 2" xfId="10730"/>
    <cellStyle name="Normal 24 4 4 2 2" xfId="14928"/>
    <cellStyle name="Normal 24 4 4 3" xfId="14927"/>
    <cellStyle name="Normal 24 4 5" xfId="5555"/>
    <cellStyle name="Normal 24 4 5 2" xfId="11736"/>
    <cellStyle name="Normal 24 4 5 2 2" xfId="14930"/>
    <cellStyle name="Normal 24 4 5 3" xfId="14929"/>
    <cellStyle name="Normal 24 4 6" xfId="7002"/>
    <cellStyle name="Normal 24 4 6 2" xfId="14931"/>
    <cellStyle name="Normal 24 4 7" xfId="14920"/>
    <cellStyle name="Normal 24 5" xfId="1400"/>
    <cellStyle name="Normal 24 5 2" xfId="3272"/>
    <cellStyle name="Normal 24 5 2 2" xfId="9454"/>
    <cellStyle name="Normal 24 5 2 2 2" xfId="14934"/>
    <cellStyle name="Normal 24 5 2 3" xfId="14933"/>
    <cellStyle name="Normal 24 5 3" xfId="4682"/>
    <cellStyle name="Normal 24 5 3 2" xfId="10864"/>
    <cellStyle name="Normal 24 5 3 2 2" xfId="14936"/>
    <cellStyle name="Normal 24 5 3 3" xfId="14935"/>
    <cellStyle name="Normal 24 5 4" xfId="5689"/>
    <cellStyle name="Normal 24 5 4 2" xfId="11870"/>
    <cellStyle name="Normal 24 5 4 2 2" xfId="14938"/>
    <cellStyle name="Normal 24 5 4 3" xfId="14937"/>
    <cellStyle name="Normal 24 5 5" xfId="7582"/>
    <cellStyle name="Normal 24 5 5 2" xfId="14939"/>
    <cellStyle name="Normal 24 5 6" xfId="14932"/>
    <cellStyle name="Normal 24 6" xfId="1804"/>
    <cellStyle name="Normal 24 6 2" xfId="3676"/>
    <cellStyle name="Normal 24 6 2 2" xfId="9858"/>
    <cellStyle name="Normal 24 6 2 2 2" xfId="14942"/>
    <cellStyle name="Normal 24 6 2 3" xfId="14941"/>
    <cellStyle name="Normal 24 6 3" xfId="7986"/>
    <cellStyle name="Normal 24 6 3 2" xfId="14943"/>
    <cellStyle name="Normal 24 6 4" xfId="14940"/>
    <cellStyle name="Normal 24 7" xfId="1946"/>
    <cellStyle name="Normal 24 7 2" xfId="8128"/>
    <cellStyle name="Normal 24 7 2 2" xfId="14945"/>
    <cellStyle name="Normal 24 7 3" xfId="14944"/>
    <cellStyle name="Normal 24 8" xfId="4278"/>
    <cellStyle name="Normal 24 8 2" xfId="10460"/>
    <cellStyle name="Normal 24 8 2 2" xfId="14947"/>
    <cellStyle name="Normal 24 8 3" xfId="14946"/>
    <cellStyle name="Normal 24 9" xfId="5285"/>
    <cellStyle name="Normal 24 9 2" xfId="11466"/>
    <cellStyle name="Normal 24 9 2 2" xfId="14949"/>
    <cellStyle name="Normal 24 9 3" xfId="14948"/>
    <cellStyle name="Normal 240" xfId="12426"/>
    <cellStyle name="Normal 240 2" xfId="14950"/>
    <cellStyle name="Normal 241" xfId="12428"/>
    <cellStyle name="Normal 241 2" xfId="14951"/>
    <cellStyle name="Normal 242" xfId="12430"/>
    <cellStyle name="Normal 242 2" xfId="14952"/>
    <cellStyle name="Normal 243" xfId="12432"/>
    <cellStyle name="Normal 243 2" xfId="14953"/>
    <cellStyle name="Normal 244" xfId="12434"/>
    <cellStyle name="Normal 244 2" xfId="14954"/>
    <cellStyle name="Normal 245" xfId="12436"/>
    <cellStyle name="Normal 245 2" xfId="14955"/>
    <cellStyle name="Normal 246" xfId="12438"/>
    <cellStyle name="Normal 246 2" xfId="14956"/>
    <cellStyle name="Normal 247" xfId="12440"/>
    <cellStyle name="Normal 247 2" xfId="14957"/>
    <cellStyle name="Normal 248" xfId="12441"/>
    <cellStyle name="Normal 248 2" xfId="12617"/>
    <cellStyle name="Normal 248 2 2" xfId="14959"/>
    <cellStyle name="Normal 248 3" xfId="14958"/>
    <cellStyle name="Normal 249" xfId="12443"/>
    <cellStyle name="Normal 249 2" xfId="14960"/>
    <cellStyle name="Normal 25" xfId="70"/>
    <cellStyle name="Normal 25 10" xfId="5791"/>
    <cellStyle name="Normal 25 10 2" xfId="11972"/>
    <cellStyle name="Normal 25 10 2 2" xfId="14963"/>
    <cellStyle name="Normal 25 10 3" xfId="14962"/>
    <cellStyle name="Normal 25 11" xfId="6258"/>
    <cellStyle name="Normal 25 11 2" xfId="14964"/>
    <cellStyle name="Normal 25 12" xfId="14961"/>
    <cellStyle name="Normal 25 2" xfId="673"/>
    <cellStyle name="Normal 25 2 2" xfId="1472"/>
    <cellStyle name="Normal 25 2 2 2" xfId="3344"/>
    <cellStyle name="Normal 25 2 2 2 2" xfId="9526"/>
    <cellStyle name="Normal 25 2 2 2 2 2" xfId="14968"/>
    <cellStyle name="Normal 25 2 2 2 3" xfId="14967"/>
    <cellStyle name="Normal 25 2 2 3" xfId="7654"/>
    <cellStyle name="Normal 25 2 2 3 2" xfId="14969"/>
    <cellStyle name="Normal 25 2 2 4" xfId="14966"/>
    <cellStyle name="Normal 25 2 3" xfId="2546"/>
    <cellStyle name="Normal 25 2 3 2" xfId="8728"/>
    <cellStyle name="Normal 25 2 3 2 2" xfId="14971"/>
    <cellStyle name="Normal 25 2 3 3" xfId="14970"/>
    <cellStyle name="Normal 25 2 4" xfId="4350"/>
    <cellStyle name="Normal 25 2 4 2" xfId="10532"/>
    <cellStyle name="Normal 25 2 4 2 2" xfId="14973"/>
    <cellStyle name="Normal 25 2 4 3" xfId="14972"/>
    <cellStyle name="Normal 25 2 5" xfId="5357"/>
    <cellStyle name="Normal 25 2 5 2" xfId="11538"/>
    <cellStyle name="Normal 25 2 5 2 2" xfId="14975"/>
    <cellStyle name="Normal 25 2 5 3" xfId="14974"/>
    <cellStyle name="Normal 25 2 6" xfId="6856"/>
    <cellStyle name="Normal 25 2 6 2" xfId="14976"/>
    <cellStyle name="Normal 25 2 7" xfId="14965"/>
    <cellStyle name="Normal 25 3" xfId="743"/>
    <cellStyle name="Normal 25 3 2" xfId="1550"/>
    <cellStyle name="Normal 25 3 2 2" xfId="3422"/>
    <cellStyle name="Normal 25 3 2 2 2" xfId="9604"/>
    <cellStyle name="Normal 25 3 2 2 2 2" xfId="14980"/>
    <cellStyle name="Normal 25 3 2 2 3" xfId="14979"/>
    <cellStyle name="Normal 25 3 2 3" xfId="7732"/>
    <cellStyle name="Normal 25 3 2 3 2" xfId="14981"/>
    <cellStyle name="Normal 25 3 2 4" xfId="14978"/>
    <cellStyle name="Normal 25 3 3" xfId="2616"/>
    <cellStyle name="Normal 25 3 3 2" xfId="8798"/>
    <cellStyle name="Normal 25 3 3 2 2" xfId="14983"/>
    <cellStyle name="Normal 25 3 3 3" xfId="14982"/>
    <cellStyle name="Normal 25 3 4" xfId="4428"/>
    <cellStyle name="Normal 25 3 4 2" xfId="10610"/>
    <cellStyle name="Normal 25 3 4 2 2" xfId="14985"/>
    <cellStyle name="Normal 25 3 4 3" xfId="14984"/>
    <cellStyle name="Normal 25 3 5" xfId="5435"/>
    <cellStyle name="Normal 25 3 5 2" xfId="11616"/>
    <cellStyle name="Normal 25 3 5 2 2" xfId="14987"/>
    <cellStyle name="Normal 25 3 5 3" xfId="14986"/>
    <cellStyle name="Normal 25 3 6" xfId="6926"/>
    <cellStyle name="Normal 25 3 6 2" xfId="14988"/>
    <cellStyle name="Normal 25 3 7" xfId="14977"/>
    <cellStyle name="Normal 25 4" xfId="822"/>
    <cellStyle name="Normal 25 4 2" xfId="1672"/>
    <cellStyle name="Normal 25 4 2 2" xfId="3544"/>
    <cellStyle name="Normal 25 4 2 2 2" xfId="9726"/>
    <cellStyle name="Normal 25 4 2 2 2 2" xfId="14992"/>
    <cellStyle name="Normal 25 4 2 2 3" xfId="14991"/>
    <cellStyle name="Normal 25 4 2 3" xfId="7854"/>
    <cellStyle name="Normal 25 4 2 3 2" xfId="14993"/>
    <cellStyle name="Normal 25 4 2 4" xfId="14990"/>
    <cellStyle name="Normal 25 4 3" xfId="2694"/>
    <cellStyle name="Normal 25 4 3 2" xfId="8876"/>
    <cellStyle name="Normal 25 4 3 2 2" xfId="14995"/>
    <cellStyle name="Normal 25 4 3 3" xfId="14994"/>
    <cellStyle name="Normal 25 4 4" xfId="4550"/>
    <cellStyle name="Normal 25 4 4 2" xfId="10732"/>
    <cellStyle name="Normal 25 4 4 2 2" xfId="14997"/>
    <cellStyle name="Normal 25 4 4 3" xfId="14996"/>
    <cellStyle name="Normal 25 4 5" xfId="5557"/>
    <cellStyle name="Normal 25 4 5 2" xfId="11738"/>
    <cellStyle name="Normal 25 4 5 2 2" xfId="14999"/>
    <cellStyle name="Normal 25 4 5 3" xfId="14998"/>
    <cellStyle name="Normal 25 4 6" xfId="7004"/>
    <cellStyle name="Normal 25 4 6 2" xfId="15000"/>
    <cellStyle name="Normal 25 4 7" xfId="14989"/>
    <cellStyle name="Normal 25 5" xfId="1402"/>
    <cellStyle name="Normal 25 5 2" xfId="3274"/>
    <cellStyle name="Normal 25 5 2 2" xfId="9456"/>
    <cellStyle name="Normal 25 5 2 2 2" xfId="15003"/>
    <cellStyle name="Normal 25 5 2 3" xfId="15002"/>
    <cellStyle name="Normal 25 5 3" xfId="4684"/>
    <cellStyle name="Normal 25 5 3 2" xfId="10866"/>
    <cellStyle name="Normal 25 5 3 2 2" xfId="15005"/>
    <cellStyle name="Normal 25 5 3 3" xfId="15004"/>
    <cellStyle name="Normal 25 5 4" xfId="5691"/>
    <cellStyle name="Normal 25 5 4 2" xfId="11872"/>
    <cellStyle name="Normal 25 5 4 2 2" xfId="15007"/>
    <cellStyle name="Normal 25 5 4 3" xfId="15006"/>
    <cellStyle name="Normal 25 5 5" xfId="7584"/>
    <cellStyle name="Normal 25 5 5 2" xfId="15008"/>
    <cellStyle name="Normal 25 5 6" xfId="15001"/>
    <cellStyle name="Normal 25 6" xfId="1806"/>
    <cellStyle name="Normal 25 6 2" xfId="3678"/>
    <cellStyle name="Normal 25 6 2 2" xfId="9860"/>
    <cellStyle name="Normal 25 6 2 2 2" xfId="15011"/>
    <cellStyle name="Normal 25 6 2 3" xfId="15010"/>
    <cellStyle name="Normal 25 6 3" xfId="7988"/>
    <cellStyle name="Normal 25 6 3 2" xfId="15012"/>
    <cellStyle name="Normal 25 6 4" xfId="15009"/>
    <cellStyle name="Normal 25 7" xfId="1948"/>
    <cellStyle name="Normal 25 7 2" xfId="8130"/>
    <cellStyle name="Normal 25 7 2 2" xfId="15014"/>
    <cellStyle name="Normal 25 7 3" xfId="15013"/>
    <cellStyle name="Normal 25 8" xfId="4280"/>
    <cellStyle name="Normal 25 8 2" xfId="10462"/>
    <cellStyle name="Normal 25 8 2 2" xfId="15016"/>
    <cellStyle name="Normal 25 8 3" xfId="15015"/>
    <cellStyle name="Normal 25 9" xfId="5287"/>
    <cellStyle name="Normal 25 9 2" xfId="11468"/>
    <cellStyle name="Normal 25 9 2 2" xfId="15018"/>
    <cellStyle name="Normal 25 9 3" xfId="15017"/>
    <cellStyle name="Normal 250" xfId="12445"/>
    <cellStyle name="Normal 250 2" xfId="15019"/>
    <cellStyle name="Normal 251" xfId="12447"/>
    <cellStyle name="Normal 251 2" xfId="15020"/>
    <cellStyle name="Normal 252" xfId="12449"/>
    <cellStyle name="Normal 252 2" xfId="15021"/>
    <cellStyle name="Normal 253" xfId="12451"/>
    <cellStyle name="Normal 253 2" xfId="15022"/>
    <cellStyle name="Normal 254" xfId="12453"/>
    <cellStyle name="Normal 254 2" xfId="15023"/>
    <cellStyle name="Normal 255" xfId="12455"/>
    <cellStyle name="Normal 255 2" xfId="15024"/>
    <cellStyle name="Normal 256" xfId="12457"/>
    <cellStyle name="Normal 256 2" xfId="15025"/>
    <cellStyle name="Normal 257" xfId="12459"/>
    <cellStyle name="Normal 257 2" xfId="15026"/>
    <cellStyle name="Normal 258" xfId="12461"/>
    <cellStyle name="Normal 258 2" xfId="15027"/>
    <cellStyle name="Normal 259" xfId="12463"/>
    <cellStyle name="Normal 259 2" xfId="15028"/>
    <cellStyle name="Normal 26" xfId="72"/>
    <cellStyle name="Normal 26 10" xfId="5792"/>
    <cellStyle name="Normal 26 10 2" xfId="11973"/>
    <cellStyle name="Normal 26 10 2 2" xfId="15031"/>
    <cellStyle name="Normal 26 10 3" xfId="15030"/>
    <cellStyle name="Normal 26 11" xfId="6260"/>
    <cellStyle name="Normal 26 11 2" xfId="15032"/>
    <cellStyle name="Normal 26 12" xfId="15029"/>
    <cellStyle name="Normal 26 2" xfId="675"/>
    <cellStyle name="Normal 26 2 2" xfId="1474"/>
    <cellStyle name="Normal 26 2 2 2" xfId="3346"/>
    <cellStyle name="Normal 26 2 2 2 2" xfId="9528"/>
    <cellStyle name="Normal 26 2 2 2 2 2" xfId="15036"/>
    <cellStyle name="Normal 26 2 2 2 3" xfId="15035"/>
    <cellStyle name="Normal 26 2 2 3" xfId="7656"/>
    <cellStyle name="Normal 26 2 2 3 2" xfId="15037"/>
    <cellStyle name="Normal 26 2 2 4" xfId="15034"/>
    <cellStyle name="Normal 26 2 3" xfId="2548"/>
    <cellStyle name="Normal 26 2 3 2" xfId="8730"/>
    <cellStyle name="Normal 26 2 3 2 2" xfId="15039"/>
    <cellStyle name="Normal 26 2 3 3" xfId="15038"/>
    <cellStyle name="Normal 26 2 4" xfId="4352"/>
    <cellStyle name="Normal 26 2 4 2" xfId="10534"/>
    <cellStyle name="Normal 26 2 4 2 2" xfId="15041"/>
    <cellStyle name="Normal 26 2 4 3" xfId="15040"/>
    <cellStyle name="Normal 26 2 5" xfId="5359"/>
    <cellStyle name="Normal 26 2 5 2" xfId="11540"/>
    <cellStyle name="Normal 26 2 5 2 2" xfId="15043"/>
    <cellStyle name="Normal 26 2 5 3" xfId="15042"/>
    <cellStyle name="Normal 26 2 6" xfId="6858"/>
    <cellStyle name="Normal 26 2 6 2" xfId="15044"/>
    <cellStyle name="Normal 26 2 7" xfId="15033"/>
    <cellStyle name="Normal 26 3" xfId="745"/>
    <cellStyle name="Normal 26 3 2" xfId="1552"/>
    <cellStyle name="Normal 26 3 2 2" xfId="3424"/>
    <cellStyle name="Normal 26 3 2 2 2" xfId="9606"/>
    <cellStyle name="Normal 26 3 2 2 2 2" xfId="15048"/>
    <cellStyle name="Normal 26 3 2 2 3" xfId="15047"/>
    <cellStyle name="Normal 26 3 2 3" xfId="7734"/>
    <cellStyle name="Normal 26 3 2 3 2" xfId="15049"/>
    <cellStyle name="Normal 26 3 2 4" xfId="15046"/>
    <cellStyle name="Normal 26 3 3" xfId="2618"/>
    <cellStyle name="Normal 26 3 3 2" xfId="8800"/>
    <cellStyle name="Normal 26 3 3 2 2" xfId="15051"/>
    <cellStyle name="Normal 26 3 3 3" xfId="15050"/>
    <cellStyle name="Normal 26 3 4" xfId="4430"/>
    <cellStyle name="Normal 26 3 4 2" xfId="10612"/>
    <cellStyle name="Normal 26 3 4 2 2" xfId="15053"/>
    <cellStyle name="Normal 26 3 4 3" xfId="15052"/>
    <cellStyle name="Normal 26 3 5" xfId="5437"/>
    <cellStyle name="Normal 26 3 5 2" xfId="11618"/>
    <cellStyle name="Normal 26 3 5 2 2" xfId="15055"/>
    <cellStyle name="Normal 26 3 5 3" xfId="15054"/>
    <cellStyle name="Normal 26 3 6" xfId="6928"/>
    <cellStyle name="Normal 26 3 6 2" xfId="15056"/>
    <cellStyle name="Normal 26 3 7" xfId="15045"/>
    <cellStyle name="Normal 26 4" xfId="824"/>
    <cellStyle name="Normal 26 4 2" xfId="1674"/>
    <cellStyle name="Normal 26 4 2 2" xfId="3546"/>
    <cellStyle name="Normal 26 4 2 2 2" xfId="9728"/>
    <cellStyle name="Normal 26 4 2 2 2 2" xfId="15060"/>
    <cellStyle name="Normal 26 4 2 2 3" xfId="15059"/>
    <cellStyle name="Normal 26 4 2 3" xfId="7856"/>
    <cellStyle name="Normal 26 4 2 3 2" xfId="15061"/>
    <cellStyle name="Normal 26 4 2 4" xfId="15058"/>
    <cellStyle name="Normal 26 4 3" xfId="2696"/>
    <cellStyle name="Normal 26 4 3 2" xfId="8878"/>
    <cellStyle name="Normal 26 4 3 2 2" xfId="15063"/>
    <cellStyle name="Normal 26 4 3 3" xfId="15062"/>
    <cellStyle name="Normal 26 4 4" xfId="4552"/>
    <cellStyle name="Normal 26 4 4 2" xfId="10734"/>
    <cellStyle name="Normal 26 4 4 2 2" xfId="15065"/>
    <cellStyle name="Normal 26 4 4 3" xfId="15064"/>
    <cellStyle name="Normal 26 4 5" xfId="5559"/>
    <cellStyle name="Normal 26 4 5 2" xfId="11740"/>
    <cellStyle name="Normal 26 4 5 2 2" xfId="15067"/>
    <cellStyle name="Normal 26 4 5 3" xfId="15066"/>
    <cellStyle name="Normal 26 4 6" xfId="7006"/>
    <cellStyle name="Normal 26 4 6 2" xfId="15068"/>
    <cellStyle name="Normal 26 4 7" xfId="15057"/>
    <cellStyle name="Normal 26 5" xfId="1404"/>
    <cellStyle name="Normal 26 5 2" xfId="3276"/>
    <cellStyle name="Normal 26 5 2 2" xfId="9458"/>
    <cellStyle name="Normal 26 5 2 2 2" xfId="15071"/>
    <cellStyle name="Normal 26 5 2 3" xfId="15070"/>
    <cellStyle name="Normal 26 5 3" xfId="4686"/>
    <cellStyle name="Normal 26 5 3 2" xfId="10868"/>
    <cellStyle name="Normal 26 5 3 2 2" xfId="15073"/>
    <cellStyle name="Normal 26 5 3 3" xfId="15072"/>
    <cellStyle name="Normal 26 5 4" xfId="5693"/>
    <cellStyle name="Normal 26 5 4 2" xfId="11874"/>
    <cellStyle name="Normal 26 5 4 2 2" xfId="15075"/>
    <cellStyle name="Normal 26 5 4 3" xfId="15074"/>
    <cellStyle name="Normal 26 5 5" xfId="7586"/>
    <cellStyle name="Normal 26 5 5 2" xfId="15076"/>
    <cellStyle name="Normal 26 5 6" xfId="15069"/>
    <cellStyle name="Normal 26 6" xfId="1808"/>
    <cellStyle name="Normal 26 6 2" xfId="3680"/>
    <cellStyle name="Normal 26 6 2 2" xfId="9862"/>
    <cellStyle name="Normal 26 6 2 2 2" xfId="15079"/>
    <cellStyle name="Normal 26 6 2 3" xfId="15078"/>
    <cellStyle name="Normal 26 6 3" xfId="7990"/>
    <cellStyle name="Normal 26 6 3 2" xfId="15080"/>
    <cellStyle name="Normal 26 6 4" xfId="15077"/>
    <cellStyle name="Normal 26 7" xfId="1950"/>
    <cellStyle name="Normal 26 7 2" xfId="8132"/>
    <cellStyle name="Normal 26 7 2 2" xfId="15082"/>
    <cellStyle name="Normal 26 7 3" xfId="15081"/>
    <cellStyle name="Normal 26 8" xfId="4282"/>
    <cellStyle name="Normal 26 8 2" xfId="10464"/>
    <cellStyle name="Normal 26 8 2 2" xfId="15084"/>
    <cellStyle name="Normal 26 8 3" xfId="15083"/>
    <cellStyle name="Normal 26 9" xfId="5289"/>
    <cellStyle name="Normal 26 9 2" xfId="11470"/>
    <cellStyle name="Normal 26 9 2 2" xfId="15086"/>
    <cellStyle name="Normal 26 9 3" xfId="15085"/>
    <cellStyle name="Normal 260" xfId="12465"/>
    <cellStyle name="Normal 260 2" xfId="15087"/>
    <cellStyle name="Normal 261" xfId="12467"/>
    <cellStyle name="Normal 261 2" xfId="15088"/>
    <cellStyle name="Normal 262" xfId="12469"/>
    <cellStyle name="Normal 262 2" xfId="15089"/>
    <cellStyle name="Normal 263" xfId="12471"/>
    <cellStyle name="Normal 263 2" xfId="15090"/>
    <cellStyle name="Normal 264" xfId="12473"/>
    <cellStyle name="Normal 264 2" xfId="15091"/>
    <cellStyle name="Normal 265" xfId="12475"/>
    <cellStyle name="Normal 265 2" xfId="15092"/>
    <cellStyle name="Normal 266" xfId="12477"/>
    <cellStyle name="Normal 266 2" xfId="15093"/>
    <cellStyle name="Normal 267" xfId="12479"/>
    <cellStyle name="Normal 267 2" xfId="15094"/>
    <cellStyle name="Normal 268" xfId="12481"/>
    <cellStyle name="Normal 268 2" xfId="15095"/>
    <cellStyle name="Normal 269" xfId="12483"/>
    <cellStyle name="Normal 269 2" xfId="15096"/>
    <cellStyle name="Normal 27" xfId="74"/>
    <cellStyle name="Normal 27 10" xfId="5793"/>
    <cellStyle name="Normal 27 10 2" xfId="11974"/>
    <cellStyle name="Normal 27 10 2 2" xfId="15099"/>
    <cellStyle name="Normal 27 10 3" xfId="15098"/>
    <cellStyle name="Normal 27 11" xfId="6262"/>
    <cellStyle name="Normal 27 11 2" xfId="15100"/>
    <cellStyle name="Normal 27 12" xfId="15097"/>
    <cellStyle name="Normal 27 2" xfId="677"/>
    <cellStyle name="Normal 27 2 2" xfId="1476"/>
    <cellStyle name="Normal 27 2 2 2" xfId="3348"/>
    <cellStyle name="Normal 27 2 2 2 2" xfId="9530"/>
    <cellStyle name="Normal 27 2 2 2 2 2" xfId="15104"/>
    <cellStyle name="Normal 27 2 2 2 3" xfId="15103"/>
    <cellStyle name="Normal 27 2 2 3" xfId="7658"/>
    <cellStyle name="Normal 27 2 2 3 2" xfId="15105"/>
    <cellStyle name="Normal 27 2 2 4" xfId="15102"/>
    <cellStyle name="Normal 27 2 3" xfId="2550"/>
    <cellStyle name="Normal 27 2 3 2" xfId="8732"/>
    <cellStyle name="Normal 27 2 3 2 2" xfId="15107"/>
    <cellStyle name="Normal 27 2 3 3" xfId="15106"/>
    <cellStyle name="Normal 27 2 4" xfId="4354"/>
    <cellStyle name="Normal 27 2 4 2" xfId="10536"/>
    <cellStyle name="Normal 27 2 4 2 2" xfId="15109"/>
    <cellStyle name="Normal 27 2 4 3" xfId="15108"/>
    <cellStyle name="Normal 27 2 5" xfId="5361"/>
    <cellStyle name="Normal 27 2 5 2" xfId="11542"/>
    <cellStyle name="Normal 27 2 5 2 2" xfId="15111"/>
    <cellStyle name="Normal 27 2 5 3" xfId="15110"/>
    <cellStyle name="Normal 27 2 6" xfId="6860"/>
    <cellStyle name="Normal 27 2 6 2" xfId="15112"/>
    <cellStyle name="Normal 27 2 7" xfId="15101"/>
    <cellStyle name="Normal 27 3" xfId="747"/>
    <cellStyle name="Normal 27 3 2" xfId="1554"/>
    <cellStyle name="Normal 27 3 2 2" xfId="3426"/>
    <cellStyle name="Normal 27 3 2 2 2" xfId="9608"/>
    <cellStyle name="Normal 27 3 2 2 2 2" xfId="15116"/>
    <cellStyle name="Normal 27 3 2 2 3" xfId="15115"/>
    <cellStyle name="Normal 27 3 2 3" xfId="7736"/>
    <cellStyle name="Normal 27 3 2 3 2" xfId="15117"/>
    <cellStyle name="Normal 27 3 2 4" xfId="15114"/>
    <cellStyle name="Normal 27 3 3" xfId="2620"/>
    <cellStyle name="Normal 27 3 3 2" xfId="8802"/>
    <cellStyle name="Normal 27 3 3 2 2" xfId="15119"/>
    <cellStyle name="Normal 27 3 3 3" xfId="15118"/>
    <cellStyle name="Normal 27 3 4" xfId="4432"/>
    <cellStyle name="Normal 27 3 4 2" xfId="10614"/>
    <cellStyle name="Normal 27 3 4 2 2" xfId="15121"/>
    <cellStyle name="Normal 27 3 4 3" xfId="15120"/>
    <cellStyle name="Normal 27 3 5" xfId="5439"/>
    <cellStyle name="Normal 27 3 5 2" xfId="11620"/>
    <cellStyle name="Normal 27 3 5 2 2" xfId="15123"/>
    <cellStyle name="Normal 27 3 5 3" xfId="15122"/>
    <cellStyle name="Normal 27 3 6" xfId="6930"/>
    <cellStyle name="Normal 27 3 6 2" xfId="15124"/>
    <cellStyle name="Normal 27 3 7" xfId="15113"/>
    <cellStyle name="Normal 27 4" xfId="826"/>
    <cellStyle name="Normal 27 4 2" xfId="1676"/>
    <cellStyle name="Normal 27 4 2 2" xfId="3548"/>
    <cellStyle name="Normal 27 4 2 2 2" xfId="9730"/>
    <cellStyle name="Normal 27 4 2 2 2 2" xfId="15128"/>
    <cellStyle name="Normal 27 4 2 2 3" xfId="15127"/>
    <cellStyle name="Normal 27 4 2 3" xfId="7858"/>
    <cellStyle name="Normal 27 4 2 3 2" xfId="15129"/>
    <cellStyle name="Normal 27 4 2 4" xfId="15126"/>
    <cellStyle name="Normal 27 4 3" xfId="2698"/>
    <cellStyle name="Normal 27 4 3 2" xfId="8880"/>
    <cellStyle name="Normal 27 4 3 2 2" xfId="15131"/>
    <cellStyle name="Normal 27 4 3 3" xfId="15130"/>
    <cellStyle name="Normal 27 4 4" xfId="4554"/>
    <cellStyle name="Normal 27 4 4 2" xfId="10736"/>
    <cellStyle name="Normal 27 4 4 2 2" xfId="15133"/>
    <cellStyle name="Normal 27 4 4 3" xfId="15132"/>
    <cellStyle name="Normal 27 4 5" xfId="5561"/>
    <cellStyle name="Normal 27 4 5 2" xfId="11742"/>
    <cellStyle name="Normal 27 4 5 2 2" xfId="15135"/>
    <cellStyle name="Normal 27 4 5 3" xfId="15134"/>
    <cellStyle name="Normal 27 4 6" xfId="7008"/>
    <cellStyle name="Normal 27 4 6 2" xfId="15136"/>
    <cellStyle name="Normal 27 4 7" xfId="15125"/>
    <cellStyle name="Normal 27 5" xfId="1406"/>
    <cellStyle name="Normal 27 5 2" xfId="3278"/>
    <cellStyle name="Normal 27 5 2 2" xfId="9460"/>
    <cellStyle name="Normal 27 5 2 2 2" xfId="15139"/>
    <cellStyle name="Normal 27 5 2 3" xfId="15138"/>
    <cellStyle name="Normal 27 5 3" xfId="4688"/>
    <cellStyle name="Normal 27 5 3 2" xfId="10870"/>
    <cellStyle name="Normal 27 5 3 2 2" xfId="15141"/>
    <cellStyle name="Normal 27 5 3 3" xfId="15140"/>
    <cellStyle name="Normal 27 5 4" xfId="5695"/>
    <cellStyle name="Normal 27 5 4 2" xfId="11876"/>
    <cellStyle name="Normal 27 5 4 2 2" xfId="15143"/>
    <cellStyle name="Normal 27 5 4 3" xfId="15142"/>
    <cellStyle name="Normal 27 5 5" xfId="7588"/>
    <cellStyle name="Normal 27 5 5 2" xfId="15144"/>
    <cellStyle name="Normal 27 5 6" xfId="15137"/>
    <cellStyle name="Normal 27 6" xfId="1810"/>
    <cellStyle name="Normal 27 6 2" xfId="3682"/>
    <cellStyle name="Normal 27 6 2 2" xfId="9864"/>
    <cellStyle name="Normal 27 6 2 2 2" xfId="15147"/>
    <cellStyle name="Normal 27 6 2 3" xfId="15146"/>
    <cellStyle name="Normal 27 6 3" xfId="7992"/>
    <cellStyle name="Normal 27 6 3 2" xfId="15148"/>
    <cellStyle name="Normal 27 6 4" xfId="15145"/>
    <cellStyle name="Normal 27 7" xfId="1952"/>
    <cellStyle name="Normal 27 7 2" xfId="8134"/>
    <cellStyle name="Normal 27 7 2 2" xfId="15150"/>
    <cellStyle name="Normal 27 7 3" xfId="15149"/>
    <cellStyle name="Normal 27 8" xfId="4284"/>
    <cellStyle name="Normal 27 8 2" xfId="10466"/>
    <cellStyle name="Normal 27 8 2 2" xfId="15152"/>
    <cellStyle name="Normal 27 8 3" xfId="15151"/>
    <cellStyle name="Normal 27 9" xfId="5291"/>
    <cellStyle name="Normal 27 9 2" xfId="11472"/>
    <cellStyle name="Normal 27 9 2 2" xfId="15154"/>
    <cellStyle name="Normal 27 9 3" xfId="15153"/>
    <cellStyle name="Normal 270" xfId="12485"/>
    <cellStyle name="Normal 270 2" xfId="15155"/>
    <cellStyle name="Normal 271" xfId="12487"/>
    <cellStyle name="Normal 271 2" xfId="15156"/>
    <cellStyle name="Normal 272" xfId="12489"/>
    <cellStyle name="Normal 272 2" xfId="15157"/>
    <cellStyle name="Normal 273" xfId="12491"/>
    <cellStyle name="Normal 273 2" xfId="15158"/>
    <cellStyle name="Normal 274" xfId="12493"/>
    <cellStyle name="Normal 274 2" xfId="15159"/>
    <cellStyle name="Normal 275" xfId="12495"/>
    <cellStyle name="Normal 275 2" xfId="15160"/>
    <cellStyle name="Normal 276" xfId="12497"/>
    <cellStyle name="Normal 276 2" xfId="15161"/>
    <cellStyle name="Normal 277" xfId="12499"/>
    <cellStyle name="Normal 277 2" xfId="15162"/>
    <cellStyle name="Normal 278" xfId="12501"/>
    <cellStyle name="Normal 278 2" xfId="15163"/>
    <cellStyle name="Normal 279" xfId="12503"/>
    <cellStyle name="Normal 279 2" xfId="15164"/>
    <cellStyle name="Normal 28" xfId="76"/>
    <cellStyle name="Normal 28 10" xfId="5794"/>
    <cellStyle name="Normal 28 10 2" xfId="11975"/>
    <cellStyle name="Normal 28 10 2 2" xfId="15167"/>
    <cellStyle name="Normal 28 10 3" xfId="15166"/>
    <cellStyle name="Normal 28 11" xfId="6264"/>
    <cellStyle name="Normal 28 11 2" xfId="15168"/>
    <cellStyle name="Normal 28 12" xfId="15165"/>
    <cellStyle name="Normal 28 2" xfId="679"/>
    <cellStyle name="Normal 28 2 2" xfId="1478"/>
    <cellStyle name="Normal 28 2 2 2" xfId="3350"/>
    <cellStyle name="Normal 28 2 2 2 2" xfId="9532"/>
    <cellStyle name="Normal 28 2 2 2 2 2" xfId="15172"/>
    <cellStyle name="Normal 28 2 2 2 3" xfId="15171"/>
    <cellStyle name="Normal 28 2 2 3" xfId="7660"/>
    <cellStyle name="Normal 28 2 2 3 2" xfId="15173"/>
    <cellStyle name="Normal 28 2 2 4" xfId="15170"/>
    <cellStyle name="Normal 28 2 3" xfId="2552"/>
    <cellStyle name="Normal 28 2 3 2" xfId="8734"/>
    <cellStyle name="Normal 28 2 3 2 2" xfId="15175"/>
    <cellStyle name="Normal 28 2 3 3" xfId="15174"/>
    <cellStyle name="Normal 28 2 4" xfId="4356"/>
    <cellStyle name="Normal 28 2 4 2" xfId="10538"/>
    <cellStyle name="Normal 28 2 4 2 2" xfId="15177"/>
    <cellStyle name="Normal 28 2 4 3" xfId="15176"/>
    <cellStyle name="Normal 28 2 5" xfId="5363"/>
    <cellStyle name="Normal 28 2 5 2" xfId="11544"/>
    <cellStyle name="Normal 28 2 5 2 2" xfId="15179"/>
    <cellStyle name="Normal 28 2 5 3" xfId="15178"/>
    <cellStyle name="Normal 28 2 6" xfId="6862"/>
    <cellStyle name="Normal 28 2 6 2" xfId="15180"/>
    <cellStyle name="Normal 28 2 7" xfId="15169"/>
    <cellStyle name="Normal 28 3" xfId="749"/>
    <cellStyle name="Normal 28 3 2" xfId="1556"/>
    <cellStyle name="Normal 28 3 2 2" xfId="3428"/>
    <cellStyle name="Normal 28 3 2 2 2" xfId="9610"/>
    <cellStyle name="Normal 28 3 2 2 2 2" xfId="15184"/>
    <cellStyle name="Normal 28 3 2 2 3" xfId="15183"/>
    <cellStyle name="Normal 28 3 2 3" xfId="7738"/>
    <cellStyle name="Normal 28 3 2 3 2" xfId="15185"/>
    <cellStyle name="Normal 28 3 2 4" xfId="15182"/>
    <cellStyle name="Normal 28 3 3" xfId="2622"/>
    <cellStyle name="Normal 28 3 3 2" xfId="8804"/>
    <cellStyle name="Normal 28 3 3 2 2" xfId="15187"/>
    <cellStyle name="Normal 28 3 3 3" xfId="15186"/>
    <cellStyle name="Normal 28 3 4" xfId="4434"/>
    <cellStyle name="Normal 28 3 4 2" xfId="10616"/>
    <cellStyle name="Normal 28 3 4 2 2" xfId="15189"/>
    <cellStyle name="Normal 28 3 4 3" xfId="15188"/>
    <cellStyle name="Normal 28 3 5" xfId="5441"/>
    <cellStyle name="Normal 28 3 5 2" xfId="11622"/>
    <cellStyle name="Normal 28 3 5 2 2" xfId="15191"/>
    <cellStyle name="Normal 28 3 5 3" xfId="15190"/>
    <cellStyle name="Normal 28 3 6" xfId="6932"/>
    <cellStyle name="Normal 28 3 6 2" xfId="15192"/>
    <cellStyle name="Normal 28 3 7" xfId="15181"/>
    <cellStyle name="Normal 28 4" xfId="828"/>
    <cellStyle name="Normal 28 4 2" xfId="1678"/>
    <cellStyle name="Normal 28 4 2 2" xfId="3550"/>
    <cellStyle name="Normal 28 4 2 2 2" xfId="9732"/>
    <cellStyle name="Normal 28 4 2 2 2 2" xfId="15196"/>
    <cellStyle name="Normal 28 4 2 2 3" xfId="15195"/>
    <cellStyle name="Normal 28 4 2 3" xfId="7860"/>
    <cellStyle name="Normal 28 4 2 3 2" xfId="15197"/>
    <cellStyle name="Normal 28 4 2 4" xfId="15194"/>
    <cellStyle name="Normal 28 4 3" xfId="2700"/>
    <cellStyle name="Normal 28 4 3 2" xfId="8882"/>
    <cellStyle name="Normal 28 4 3 2 2" xfId="15199"/>
    <cellStyle name="Normal 28 4 3 3" xfId="15198"/>
    <cellStyle name="Normal 28 4 4" xfId="4556"/>
    <cellStyle name="Normal 28 4 4 2" xfId="10738"/>
    <cellStyle name="Normal 28 4 4 2 2" xfId="15201"/>
    <cellStyle name="Normal 28 4 4 3" xfId="15200"/>
    <cellStyle name="Normal 28 4 5" xfId="5563"/>
    <cellStyle name="Normal 28 4 5 2" xfId="11744"/>
    <cellStyle name="Normal 28 4 5 2 2" xfId="15203"/>
    <cellStyle name="Normal 28 4 5 3" xfId="15202"/>
    <cellStyle name="Normal 28 4 6" xfId="7010"/>
    <cellStyle name="Normal 28 4 6 2" xfId="15204"/>
    <cellStyle name="Normal 28 4 7" xfId="15193"/>
    <cellStyle name="Normal 28 5" xfId="1408"/>
    <cellStyle name="Normal 28 5 2" xfId="3280"/>
    <cellStyle name="Normal 28 5 2 2" xfId="9462"/>
    <cellStyle name="Normal 28 5 2 2 2" xfId="15207"/>
    <cellStyle name="Normal 28 5 2 3" xfId="15206"/>
    <cellStyle name="Normal 28 5 3" xfId="4690"/>
    <cellStyle name="Normal 28 5 3 2" xfId="10872"/>
    <cellStyle name="Normal 28 5 3 2 2" xfId="15209"/>
    <cellStyle name="Normal 28 5 3 3" xfId="15208"/>
    <cellStyle name="Normal 28 5 4" xfId="5697"/>
    <cellStyle name="Normal 28 5 4 2" xfId="11878"/>
    <cellStyle name="Normal 28 5 4 2 2" xfId="15211"/>
    <cellStyle name="Normal 28 5 4 3" xfId="15210"/>
    <cellStyle name="Normal 28 5 5" xfId="7590"/>
    <cellStyle name="Normal 28 5 5 2" xfId="15212"/>
    <cellStyle name="Normal 28 5 6" xfId="15205"/>
    <cellStyle name="Normal 28 6" xfId="1812"/>
    <cellStyle name="Normal 28 6 2" xfId="3684"/>
    <cellStyle name="Normal 28 6 2 2" xfId="9866"/>
    <cellStyle name="Normal 28 6 2 2 2" xfId="15215"/>
    <cellStyle name="Normal 28 6 2 3" xfId="15214"/>
    <cellStyle name="Normal 28 6 3" xfId="7994"/>
    <cellStyle name="Normal 28 6 3 2" xfId="15216"/>
    <cellStyle name="Normal 28 6 4" xfId="15213"/>
    <cellStyle name="Normal 28 7" xfId="1954"/>
    <cellStyle name="Normal 28 7 2" xfId="8136"/>
    <cellStyle name="Normal 28 7 2 2" xfId="15218"/>
    <cellStyle name="Normal 28 7 3" xfId="15217"/>
    <cellStyle name="Normal 28 8" xfId="4286"/>
    <cellStyle name="Normal 28 8 2" xfId="10468"/>
    <cellStyle name="Normal 28 8 2 2" xfId="15220"/>
    <cellStyle name="Normal 28 8 3" xfId="15219"/>
    <cellStyle name="Normal 28 9" xfId="5293"/>
    <cellStyle name="Normal 28 9 2" xfId="11474"/>
    <cellStyle name="Normal 28 9 2 2" xfId="15222"/>
    <cellStyle name="Normal 28 9 3" xfId="15221"/>
    <cellStyle name="Normal 280" xfId="12505"/>
    <cellStyle name="Normal 280 2" xfId="15223"/>
    <cellStyle name="Normal 281" xfId="12507"/>
    <cellStyle name="Normal 281 2" xfId="15224"/>
    <cellStyle name="Normal 282" xfId="12509"/>
    <cellStyle name="Normal 282 2" xfId="15225"/>
    <cellStyle name="Normal 283" xfId="12511"/>
    <cellStyle name="Normal 283 2" xfId="15226"/>
    <cellStyle name="Normal 284" xfId="12513"/>
    <cellStyle name="Normal 284 2" xfId="15227"/>
    <cellStyle name="Normal 285" xfId="12515"/>
    <cellStyle name="Normal 285 2" xfId="15228"/>
    <cellStyle name="Normal 286" xfId="12517"/>
    <cellStyle name="Normal 286 2" xfId="15229"/>
    <cellStyle name="Normal 287" xfId="12519"/>
    <cellStyle name="Normal 287 2" xfId="15230"/>
    <cellStyle name="Normal 288" xfId="12521"/>
    <cellStyle name="Normal 288 2" xfId="15231"/>
    <cellStyle name="Normal 289" xfId="12523"/>
    <cellStyle name="Normal 289 2" xfId="15232"/>
    <cellStyle name="Normal 29" xfId="78"/>
    <cellStyle name="Normal 29 10" xfId="6266"/>
    <cellStyle name="Normal 29 10 2" xfId="15234"/>
    <cellStyle name="Normal 29 11" xfId="15233"/>
    <cellStyle name="Normal 29 2" xfId="751"/>
    <cellStyle name="Normal 29 2 2" xfId="1558"/>
    <cellStyle name="Normal 29 2 2 2" xfId="3430"/>
    <cellStyle name="Normal 29 2 2 2 2" xfId="9612"/>
    <cellStyle name="Normal 29 2 2 2 2 2" xfId="15238"/>
    <cellStyle name="Normal 29 2 2 2 3" xfId="15237"/>
    <cellStyle name="Normal 29 2 2 3" xfId="7740"/>
    <cellStyle name="Normal 29 2 2 3 2" xfId="15239"/>
    <cellStyle name="Normal 29 2 2 4" xfId="15236"/>
    <cellStyle name="Normal 29 2 3" xfId="2624"/>
    <cellStyle name="Normal 29 2 3 2" xfId="8806"/>
    <cellStyle name="Normal 29 2 3 2 2" xfId="15241"/>
    <cellStyle name="Normal 29 2 3 3" xfId="15240"/>
    <cellStyle name="Normal 29 2 4" xfId="4436"/>
    <cellStyle name="Normal 29 2 4 2" xfId="10618"/>
    <cellStyle name="Normal 29 2 4 2 2" xfId="15243"/>
    <cellStyle name="Normal 29 2 4 3" xfId="15242"/>
    <cellStyle name="Normal 29 2 5" xfId="5443"/>
    <cellStyle name="Normal 29 2 5 2" xfId="11624"/>
    <cellStyle name="Normal 29 2 5 2 2" xfId="15245"/>
    <cellStyle name="Normal 29 2 5 3" xfId="15244"/>
    <cellStyle name="Normal 29 2 6" xfId="6934"/>
    <cellStyle name="Normal 29 2 6 2" xfId="15246"/>
    <cellStyle name="Normal 29 2 7" xfId="15235"/>
    <cellStyle name="Normal 29 3" xfId="830"/>
    <cellStyle name="Normal 29 3 2" xfId="1680"/>
    <cellStyle name="Normal 29 3 2 2" xfId="3552"/>
    <cellStyle name="Normal 29 3 2 2 2" xfId="9734"/>
    <cellStyle name="Normal 29 3 2 2 2 2" xfId="15250"/>
    <cellStyle name="Normal 29 3 2 2 3" xfId="15249"/>
    <cellStyle name="Normal 29 3 2 3" xfId="7862"/>
    <cellStyle name="Normal 29 3 2 3 2" xfId="15251"/>
    <cellStyle name="Normal 29 3 2 4" xfId="15248"/>
    <cellStyle name="Normal 29 3 3" xfId="2702"/>
    <cellStyle name="Normal 29 3 3 2" xfId="8884"/>
    <cellStyle name="Normal 29 3 3 2 2" xfId="15253"/>
    <cellStyle name="Normal 29 3 3 3" xfId="15252"/>
    <cellStyle name="Normal 29 3 4" xfId="4558"/>
    <cellStyle name="Normal 29 3 4 2" xfId="10740"/>
    <cellStyle name="Normal 29 3 4 2 2" xfId="15255"/>
    <cellStyle name="Normal 29 3 4 3" xfId="15254"/>
    <cellStyle name="Normal 29 3 5" xfId="5565"/>
    <cellStyle name="Normal 29 3 5 2" xfId="11746"/>
    <cellStyle name="Normal 29 3 5 2 2" xfId="15257"/>
    <cellStyle name="Normal 29 3 5 3" xfId="15256"/>
    <cellStyle name="Normal 29 3 6" xfId="7012"/>
    <cellStyle name="Normal 29 3 6 2" xfId="15258"/>
    <cellStyle name="Normal 29 3 7" xfId="15247"/>
    <cellStyle name="Normal 29 4" xfId="1480"/>
    <cellStyle name="Normal 29 4 2" xfId="3352"/>
    <cellStyle name="Normal 29 4 2 2" xfId="9534"/>
    <cellStyle name="Normal 29 4 2 2 2" xfId="15261"/>
    <cellStyle name="Normal 29 4 2 3" xfId="15260"/>
    <cellStyle name="Normal 29 4 3" xfId="4692"/>
    <cellStyle name="Normal 29 4 3 2" xfId="10874"/>
    <cellStyle name="Normal 29 4 3 2 2" xfId="15263"/>
    <cellStyle name="Normal 29 4 3 3" xfId="15262"/>
    <cellStyle name="Normal 29 4 4" xfId="5699"/>
    <cellStyle name="Normal 29 4 4 2" xfId="11880"/>
    <cellStyle name="Normal 29 4 4 2 2" xfId="15265"/>
    <cellStyle name="Normal 29 4 4 3" xfId="15264"/>
    <cellStyle name="Normal 29 4 5" xfId="7662"/>
    <cellStyle name="Normal 29 4 5 2" xfId="15266"/>
    <cellStyle name="Normal 29 4 6" xfId="15259"/>
    <cellStyle name="Normal 29 5" xfId="1814"/>
    <cellStyle name="Normal 29 5 2" xfId="3686"/>
    <cellStyle name="Normal 29 5 2 2" xfId="9868"/>
    <cellStyle name="Normal 29 5 2 2 2" xfId="15269"/>
    <cellStyle name="Normal 29 5 2 3" xfId="15268"/>
    <cellStyle name="Normal 29 5 3" xfId="7996"/>
    <cellStyle name="Normal 29 5 3 2" xfId="15270"/>
    <cellStyle name="Normal 29 5 4" xfId="15267"/>
    <cellStyle name="Normal 29 6" xfId="1956"/>
    <cellStyle name="Normal 29 6 2" xfId="8138"/>
    <cellStyle name="Normal 29 6 2 2" xfId="15272"/>
    <cellStyle name="Normal 29 6 3" xfId="15271"/>
    <cellStyle name="Normal 29 7" xfId="4358"/>
    <cellStyle name="Normal 29 7 2" xfId="10540"/>
    <cellStyle name="Normal 29 7 2 2" xfId="15274"/>
    <cellStyle name="Normal 29 7 3" xfId="15273"/>
    <cellStyle name="Normal 29 8" xfId="5365"/>
    <cellStyle name="Normal 29 8 2" xfId="11546"/>
    <cellStyle name="Normal 29 8 2 2" xfId="15276"/>
    <cellStyle name="Normal 29 8 3" xfId="15275"/>
    <cellStyle name="Normal 29 9" xfId="5795"/>
    <cellStyle name="Normal 29 9 2" xfId="11976"/>
    <cellStyle name="Normal 29 9 2 2" xfId="15278"/>
    <cellStyle name="Normal 29 9 3" xfId="15277"/>
    <cellStyle name="Normal 290" xfId="12525"/>
    <cellStyle name="Normal 290 2" xfId="15279"/>
    <cellStyle name="Normal 291" xfId="12527"/>
    <cellStyle name="Normal 291 2" xfId="15280"/>
    <cellStyle name="Normal 292" xfId="12529"/>
    <cellStyle name="Normal 292 2" xfId="15281"/>
    <cellStyle name="Normal 293" xfId="12531"/>
    <cellStyle name="Normal 293 2" xfId="15282"/>
    <cellStyle name="Normal 294" xfId="12533"/>
    <cellStyle name="Normal 294 2" xfId="15283"/>
    <cellStyle name="Normal 295" xfId="12535"/>
    <cellStyle name="Normal 295 2" xfId="15284"/>
    <cellStyle name="Normal 296" xfId="12537"/>
    <cellStyle name="Normal 296 2" xfId="15285"/>
    <cellStyle name="Normal 297" xfId="12539"/>
    <cellStyle name="Normal 297 2" xfId="15286"/>
    <cellStyle name="Normal 298" xfId="12541"/>
    <cellStyle name="Normal 298 2" xfId="15287"/>
    <cellStyle name="Normal 299" xfId="12543"/>
    <cellStyle name="Normal 299 2" xfId="15288"/>
    <cellStyle name="Normal 3" xfId="4"/>
    <cellStyle name="Normal 3 10" xfId="381"/>
    <cellStyle name="Normal 3 10 2" xfId="1166"/>
    <cellStyle name="Normal 3 10 2 2" xfId="3038"/>
    <cellStyle name="Normal 3 10 2 2 2" xfId="9220"/>
    <cellStyle name="Normal 3 10 2 2 2 2" xfId="15293"/>
    <cellStyle name="Normal 3 10 2 2 3" xfId="15292"/>
    <cellStyle name="Normal 3 10 2 3" xfId="7348"/>
    <cellStyle name="Normal 3 10 2 3 2" xfId="15294"/>
    <cellStyle name="Normal 3 10 2 4" xfId="15291"/>
    <cellStyle name="Normal 3 10 3" xfId="2254"/>
    <cellStyle name="Normal 3 10 3 2" xfId="8436"/>
    <cellStyle name="Normal 3 10 3 2 2" xfId="15296"/>
    <cellStyle name="Normal 3 10 3 3" xfId="15295"/>
    <cellStyle name="Normal 3 10 4" xfId="4044"/>
    <cellStyle name="Normal 3 10 4 2" xfId="10226"/>
    <cellStyle name="Normal 3 10 4 2 2" xfId="15298"/>
    <cellStyle name="Normal 3 10 4 3" xfId="15297"/>
    <cellStyle name="Normal 3 10 5" xfId="5051"/>
    <cellStyle name="Normal 3 10 5 2" xfId="11232"/>
    <cellStyle name="Normal 3 10 5 2 2" xfId="15300"/>
    <cellStyle name="Normal 3 10 5 3" xfId="15299"/>
    <cellStyle name="Normal 3 10 6" xfId="6564"/>
    <cellStyle name="Normal 3 10 6 2" xfId="15301"/>
    <cellStyle name="Normal 3 10 7" xfId="15290"/>
    <cellStyle name="Normal 3 11" xfId="437"/>
    <cellStyle name="Normal 3 11 2" xfId="1224"/>
    <cellStyle name="Normal 3 11 2 2" xfId="3096"/>
    <cellStyle name="Normal 3 11 2 2 2" xfId="9278"/>
    <cellStyle name="Normal 3 11 2 2 2 2" xfId="15305"/>
    <cellStyle name="Normal 3 11 2 2 3" xfId="15304"/>
    <cellStyle name="Normal 3 11 2 3" xfId="7406"/>
    <cellStyle name="Normal 3 11 2 3 2" xfId="15306"/>
    <cellStyle name="Normal 3 11 2 4" xfId="15303"/>
    <cellStyle name="Normal 3 11 3" xfId="2310"/>
    <cellStyle name="Normal 3 11 3 2" xfId="8492"/>
    <cellStyle name="Normal 3 11 3 2 2" xfId="15308"/>
    <cellStyle name="Normal 3 11 3 3" xfId="15307"/>
    <cellStyle name="Normal 3 11 4" xfId="4102"/>
    <cellStyle name="Normal 3 11 4 2" xfId="10284"/>
    <cellStyle name="Normal 3 11 4 2 2" xfId="15310"/>
    <cellStyle name="Normal 3 11 4 3" xfId="15309"/>
    <cellStyle name="Normal 3 11 5" xfId="5109"/>
    <cellStyle name="Normal 3 11 5 2" xfId="11290"/>
    <cellStyle name="Normal 3 11 5 2 2" xfId="15312"/>
    <cellStyle name="Normal 3 11 5 3" xfId="15311"/>
    <cellStyle name="Normal 3 11 6" xfId="6620"/>
    <cellStyle name="Normal 3 11 6 2" xfId="15313"/>
    <cellStyle name="Normal 3 11 7" xfId="15302"/>
    <cellStyle name="Normal 3 12" xfId="495"/>
    <cellStyle name="Normal 3 12 2" xfId="1282"/>
    <cellStyle name="Normal 3 12 2 2" xfId="3154"/>
    <cellStyle name="Normal 3 12 2 2 2" xfId="9336"/>
    <cellStyle name="Normal 3 12 2 2 2 2" xfId="15317"/>
    <cellStyle name="Normal 3 12 2 2 3" xfId="15316"/>
    <cellStyle name="Normal 3 12 2 3" xfId="7464"/>
    <cellStyle name="Normal 3 12 2 3 2" xfId="15318"/>
    <cellStyle name="Normal 3 12 2 4" xfId="15315"/>
    <cellStyle name="Normal 3 12 3" xfId="2368"/>
    <cellStyle name="Normal 3 12 3 2" xfId="8550"/>
    <cellStyle name="Normal 3 12 3 2 2" xfId="15320"/>
    <cellStyle name="Normal 3 12 3 3" xfId="15319"/>
    <cellStyle name="Normal 3 12 4" xfId="4160"/>
    <cellStyle name="Normal 3 12 4 2" xfId="10342"/>
    <cellStyle name="Normal 3 12 4 2 2" xfId="15322"/>
    <cellStyle name="Normal 3 12 4 3" xfId="15321"/>
    <cellStyle name="Normal 3 12 5" xfId="5167"/>
    <cellStyle name="Normal 3 12 5 2" xfId="11348"/>
    <cellStyle name="Normal 3 12 5 2 2" xfId="15324"/>
    <cellStyle name="Normal 3 12 5 3" xfId="15323"/>
    <cellStyle name="Normal 3 12 6" xfId="6678"/>
    <cellStyle name="Normal 3 12 6 2" xfId="15325"/>
    <cellStyle name="Normal 3 12 7" xfId="15314"/>
    <cellStyle name="Normal 3 13" xfId="553"/>
    <cellStyle name="Normal 3 13 2" xfId="1342"/>
    <cellStyle name="Normal 3 13 2 2" xfId="3214"/>
    <cellStyle name="Normal 3 13 2 2 2" xfId="9396"/>
    <cellStyle name="Normal 3 13 2 2 2 2" xfId="15329"/>
    <cellStyle name="Normal 3 13 2 2 3" xfId="15328"/>
    <cellStyle name="Normal 3 13 2 3" xfId="7524"/>
    <cellStyle name="Normal 3 13 2 3 2" xfId="15330"/>
    <cellStyle name="Normal 3 13 2 4" xfId="15327"/>
    <cellStyle name="Normal 3 13 3" xfId="2426"/>
    <cellStyle name="Normal 3 13 3 2" xfId="8608"/>
    <cellStyle name="Normal 3 13 3 2 2" xfId="15332"/>
    <cellStyle name="Normal 3 13 3 3" xfId="15331"/>
    <cellStyle name="Normal 3 13 4" xfId="4220"/>
    <cellStyle name="Normal 3 13 4 2" xfId="10402"/>
    <cellStyle name="Normal 3 13 4 2 2" xfId="15334"/>
    <cellStyle name="Normal 3 13 4 3" xfId="15333"/>
    <cellStyle name="Normal 3 13 5" xfId="5227"/>
    <cellStyle name="Normal 3 13 5 2" xfId="11408"/>
    <cellStyle name="Normal 3 13 5 2 2" xfId="15336"/>
    <cellStyle name="Normal 3 13 5 3" xfId="15335"/>
    <cellStyle name="Normal 3 13 6" xfId="6736"/>
    <cellStyle name="Normal 3 13 6 2" xfId="15337"/>
    <cellStyle name="Normal 3 13 7" xfId="15326"/>
    <cellStyle name="Normal 3 14" xfId="613"/>
    <cellStyle name="Normal 3 14 2" xfId="1412"/>
    <cellStyle name="Normal 3 14 2 2" xfId="3284"/>
    <cellStyle name="Normal 3 14 2 2 2" xfId="9466"/>
    <cellStyle name="Normal 3 14 2 2 2 2" xfId="15341"/>
    <cellStyle name="Normal 3 14 2 2 3" xfId="15340"/>
    <cellStyle name="Normal 3 14 2 3" xfId="7594"/>
    <cellStyle name="Normal 3 14 2 3 2" xfId="15342"/>
    <cellStyle name="Normal 3 14 2 4" xfId="15339"/>
    <cellStyle name="Normal 3 14 3" xfId="2486"/>
    <cellStyle name="Normal 3 14 3 2" xfId="8668"/>
    <cellStyle name="Normal 3 14 3 2 2" xfId="15344"/>
    <cellStyle name="Normal 3 14 3 3" xfId="15343"/>
    <cellStyle name="Normal 3 14 4" xfId="4290"/>
    <cellStyle name="Normal 3 14 4 2" xfId="10472"/>
    <cellStyle name="Normal 3 14 4 2 2" xfId="15346"/>
    <cellStyle name="Normal 3 14 4 3" xfId="15345"/>
    <cellStyle name="Normal 3 14 5" xfId="5297"/>
    <cellStyle name="Normal 3 14 5 2" xfId="11478"/>
    <cellStyle name="Normal 3 14 5 2 2" xfId="15348"/>
    <cellStyle name="Normal 3 14 5 3" xfId="15347"/>
    <cellStyle name="Normal 3 14 6" xfId="6796"/>
    <cellStyle name="Normal 3 14 6 2" xfId="15349"/>
    <cellStyle name="Normal 3 14 7" xfId="15338"/>
    <cellStyle name="Normal 3 15" xfId="683"/>
    <cellStyle name="Normal 3 15 2" xfId="1490"/>
    <cellStyle name="Normal 3 15 2 2" xfId="3362"/>
    <cellStyle name="Normal 3 15 2 2 2" xfId="9544"/>
    <cellStyle name="Normal 3 15 2 2 2 2" xfId="15353"/>
    <cellStyle name="Normal 3 15 2 2 3" xfId="15352"/>
    <cellStyle name="Normal 3 15 2 3" xfId="7672"/>
    <cellStyle name="Normal 3 15 2 3 2" xfId="15354"/>
    <cellStyle name="Normal 3 15 2 4" xfId="15351"/>
    <cellStyle name="Normal 3 15 3" xfId="2556"/>
    <cellStyle name="Normal 3 15 3 2" xfId="8738"/>
    <cellStyle name="Normal 3 15 3 2 2" xfId="15356"/>
    <cellStyle name="Normal 3 15 3 3" xfId="15355"/>
    <cellStyle name="Normal 3 15 4" xfId="4368"/>
    <cellStyle name="Normal 3 15 4 2" xfId="10550"/>
    <cellStyle name="Normal 3 15 4 2 2" xfId="15358"/>
    <cellStyle name="Normal 3 15 4 3" xfId="15357"/>
    <cellStyle name="Normal 3 15 5" xfId="5375"/>
    <cellStyle name="Normal 3 15 5 2" xfId="11556"/>
    <cellStyle name="Normal 3 15 5 2 2" xfId="15360"/>
    <cellStyle name="Normal 3 15 5 3" xfId="15359"/>
    <cellStyle name="Normal 3 15 6" xfId="6866"/>
    <cellStyle name="Normal 3 15 6 2" xfId="15361"/>
    <cellStyle name="Normal 3 15 7" xfId="15350"/>
    <cellStyle name="Normal 3 16" xfId="762"/>
    <cellStyle name="Normal 3 16 2" xfId="1612"/>
    <cellStyle name="Normal 3 16 2 2" xfId="3484"/>
    <cellStyle name="Normal 3 16 2 2 2" xfId="9666"/>
    <cellStyle name="Normal 3 16 2 2 2 2" xfId="15365"/>
    <cellStyle name="Normal 3 16 2 2 3" xfId="15364"/>
    <cellStyle name="Normal 3 16 2 3" xfId="7794"/>
    <cellStyle name="Normal 3 16 2 3 2" xfId="15366"/>
    <cellStyle name="Normal 3 16 2 4" xfId="15363"/>
    <cellStyle name="Normal 3 16 3" xfId="2634"/>
    <cellStyle name="Normal 3 16 3 2" xfId="8816"/>
    <cellStyle name="Normal 3 16 3 2 2" xfId="15368"/>
    <cellStyle name="Normal 3 16 3 3" xfId="15367"/>
    <cellStyle name="Normal 3 16 4" xfId="4490"/>
    <cellStyle name="Normal 3 16 4 2" xfId="10672"/>
    <cellStyle name="Normal 3 16 4 2 2" xfId="15370"/>
    <cellStyle name="Normal 3 16 4 3" xfId="15369"/>
    <cellStyle name="Normal 3 16 5" xfId="5497"/>
    <cellStyle name="Normal 3 16 5 2" xfId="11678"/>
    <cellStyle name="Normal 3 16 5 2 2" xfId="15372"/>
    <cellStyle name="Normal 3 16 5 3" xfId="15371"/>
    <cellStyle name="Normal 3 16 6" xfId="6944"/>
    <cellStyle name="Normal 3 16 6 2" xfId="15373"/>
    <cellStyle name="Normal 3 16 7" xfId="15362"/>
    <cellStyle name="Normal 3 17" xfId="884"/>
    <cellStyle name="Normal 3 17 2" xfId="2756"/>
    <cellStyle name="Normal 3 17 2 2" xfId="8938"/>
    <cellStyle name="Normal 3 17 2 2 2" xfId="15376"/>
    <cellStyle name="Normal 3 17 2 3" xfId="15375"/>
    <cellStyle name="Normal 3 17 3" xfId="4624"/>
    <cellStyle name="Normal 3 17 3 2" xfId="10806"/>
    <cellStyle name="Normal 3 17 3 2 2" xfId="15378"/>
    <cellStyle name="Normal 3 17 3 3" xfId="15377"/>
    <cellStyle name="Normal 3 17 4" xfId="5631"/>
    <cellStyle name="Normal 3 17 4 2" xfId="11812"/>
    <cellStyle name="Normal 3 17 4 2 2" xfId="15380"/>
    <cellStyle name="Normal 3 17 4 3" xfId="15379"/>
    <cellStyle name="Normal 3 17 5" xfId="7066"/>
    <cellStyle name="Normal 3 17 5 2" xfId="15381"/>
    <cellStyle name="Normal 3 17 6" xfId="15374"/>
    <cellStyle name="Normal 3 18" xfId="1746"/>
    <cellStyle name="Normal 3 18 2" xfId="3618"/>
    <cellStyle name="Normal 3 18 2 2" xfId="9800"/>
    <cellStyle name="Normal 3 18 2 2 2" xfId="15384"/>
    <cellStyle name="Normal 3 18 2 3" xfId="15383"/>
    <cellStyle name="Normal 3 18 3" xfId="7928"/>
    <cellStyle name="Normal 3 18 3 2" xfId="15385"/>
    <cellStyle name="Normal 3 18 4" xfId="15382"/>
    <cellStyle name="Normal 3 19" xfId="1888"/>
    <cellStyle name="Normal 3 19 2" xfId="8070"/>
    <cellStyle name="Normal 3 19 2 2" xfId="15387"/>
    <cellStyle name="Normal 3 19 3" xfId="15386"/>
    <cellStyle name="Normal 3 2" xfId="16"/>
    <cellStyle name="Normal 3 2 10" xfId="447"/>
    <cellStyle name="Normal 3 2 10 2" xfId="1234"/>
    <cellStyle name="Normal 3 2 10 2 2" xfId="3106"/>
    <cellStyle name="Normal 3 2 10 2 2 2" xfId="9288"/>
    <cellStyle name="Normal 3 2 10 2 2 2 2" xfId="15392"/>
    <cellStyle name="Normal 3 2 10 2 2 3" xfId="15391"/>
    <cellStyle name="Normal 3 2 10 2 3" xfId="7416"/>
    <cellStyle name="Normal 3 2 10 2 3 2" xfId="15393"/>
    <cellStyle name="Normal 3 2 10 2 4" xfId="15390"/>
    <cellStyle name="Normal 3 2 10 3" xfId="2320"/>
    <cellStyle name="Normal 3 2 10 3 2" xfId="8502"/>
    <cellStyle name="Normal 3 2 10 3 2 2" xfId="15395"/>
    <cellStyle name="Normal 3 2 10 3 3" xfId="15394"/>
    <cellStyle name="Normal 3 2 10 4" xfId="4112"/>
    <cellStyle name="Normal 3 2 10 4 2" xfId="10294"/>
    <cellStyle name="Normal 3 2 10 4 2 2" xfId="15397"/>
    <cellStyle name="Normal 3 2 10 4 3" xfId="15396"/>
    <cellStyle name="Normal 3 2 10 5" xfId="5119"/>
    <cellStyle name="Normal 3 2 10 5 2" xfId="11300"/>
    <cellStyle name="Normal 3 2 10 5 2 2" xfId="15399"/>
    <cellStyle name="Normal 3 2 10 5 3" xfId="15398"/>
    <cellStyle name="Normal 3 2 10 6" xfId="6630"/>
    <cellStyle name="Normal 3 2 10 6 2" xfId="15400"/>
    <cellStyle name="Normal 3 2 10 7" xfId="15389"/>
    <cellStyle name="Normal 3 2 11" xfId="505"/>
    <cellStyle name="Normal 3 2 11 2" xfId="1292"/>
    <cellStyle name="Normal 3 2 11 2 2" xfId="3164"/>
    <cellStyle name="Normal 3 2 11 2 2 2" xfId="9346"/>
    <cellStyle name="Normal 3 2 11 2 2 2 2" xfId="15404"/>
    <cellStyle name="Normal 3 2 11 2 2 3" xfId="15403"/>
    <cellStyle name="Normal 3 2 11 2 3" xfId="7474"/>
    <cellStyle name="Normal 3 2 11 2 3 2" xfId="15405"/>
    <cellStyle name="Normal 3 2 11 2 4" xfId="15402"/>
    <cellStyle name="Normal 3 2 11 3" xfId="2378"/>
    <cellStyle name="Normal 3 2 11 3 2" xfId="8560"/>
    <cellStyle name="Normal 3 2 11 3 2 2" xfId="15407"/>
    <cellStyle name="Normal 3 2 11 3 3" xfId="15406"/>
    <cellStyle name="Normal 3 2 11 4" xfId="4170"/>
    <cellStyle name="Normal 3 2 11 4 2" xfId="10352"/>
    <cellStyle name="Normal 3 2 11 4 2 2" xfId="15409"/>
    <cellStyle name="Normal 3 2 11 4 3" xfId="15408"/>
    <cellStyle name="Normal 3 2 11 5" xfId="5177"/>
    <cellStyle name="Normal 3 2 11 5 2" xfId="11358"/>
    <cellStyle name="Normal 3 2 11 5 2 2" xfId="15411"/>
    <cellStyle name="Normal 3 2 11 5 3" xfId="15410"/>
    <cellStyle name="Normal 3 2 11 6" xfId="6688"/>
    <cellStyle name="Normal 3 2 11 6 2" xfId="15412"/>
    <cellStyle name="Normal 3 2 11 7" xfId="15401"/>
    <cellStyle name="Normal 3 2 12" xfId="563"/>
    <cellStyle name="Normal 3 2 12 2" xfId="1352"/>
    <cellStyle name="Normal 3 2 12 2 2" xfId="3224"/>
    <cellStyle name="Normal 3 2 12 2 2 2" xfId="9406"/>
    <cellStyle name="Normal 3 2 12 2 2 2 2" xfId="15416"/>
    <cellStyle name="Normal 3 2 12 2 2 3" xfId="15415"/>
    <cellStyle name="Normal 3 2 12 2 3" xfId="7534"/>
    <cellStyle name="Normal 3 2 12 2 3 2" xfId="15417"/>
    <cellStyle name="Normal 3 2 12 2 4" xfId="15414"/>
    <cellStyle name="Normal 3 2 12 3" xfId="2436"/>
    <cellStyle name="Normal 3 2 12 3 2" xfId="8618"/>
    <cellStyle name="Normal 3 2 12 3 2 2" xfId="15419"/>
    <cellStyle name="Normal 3 2 12 3 3" xfId="15418"/>
    <cellStyle name="Normal 3 2 12 4" xfId="4230"/>
    <cellStyle name="Normal 3 2 12 4 2" xfId="10412"/>
    <cellStyle name="Normal 3 2 12 4 2 2" xfId="15421"/>
    <cellStyle name="Normal 3 2 12 4 3" xfId="15420"/>
    <cellStyle name="Normal 3 2 12 5" xfId="5237"/>
    <cellStyle name="Normal 3 2 12 5 2" xfId="11418"/>
    <cellStyle name="Normal 3 2 12 5 2 2" xfId="15423"/>
    <cellStyle name="Normal 3 2 12 5 3" xfId="15422"/>
    <cellStyle name="Normal 3 2 12 6" xfId="6746"/>
    <cellStyle name="Normal 3 2 12 6 2" xfId="15424"/>
    <cellStyle name="Normal 3 2 12 7" xfId="15413"/>
    <cellStyle name="Normal 3 2 13" xfId="623"/>
    <cellStyle name="Normal 3 2 13 2" xfId="1422"/>
    <cellStyle name="Normal 3 2 13 2 2" xfId="3294"/>
    <cellStyle name="Normal 3 2 13 2 2 2" xfId="9476"/>
    <cellStyle name="Normal 3 2 13 2 2 2 2" xfId="15428"/>
    <cellStyle name="Normal 3 2 13 2 2 3" xfId="15427"/>
    <cellStyle name="Normal 3 2 13 2 3" xfId="7604"/>
    <cellStyle name="Normal 3 2 13 2 3 2" xfId="15429"/>
    <cellStyle name="Normal 3 2 13 2 4" xfId="15426"/>
    <cellStyle name="Normal 3 2 13 3" xfId="2496"/>
    <cellStyle name="Normal 3 2 13 3 2" xfId="8678"/>
    <cellStyle name="Normal 3 2 13 3 2 2" xfId="15431"/>
    <cellStyle name="Normal 3 2 13 3 3" xfId="15430"/>
    <cellStyle name="Normal 3 2 13 4" xfId="4300"/>
    <cellStyle name="Normal 3 2 13 4 2" xfId="10482"/>
    <cellStyle name="Normal 3 2 13 4 2 2" xfId="15433"/>
    <cellStyle name="Normal 3 2 13 4 3" xfId="15432"/>
    <cellStyle name="Normal 3 2 13 5" xfId="5307"/>
    <cellStyle name="Normal 3 2 13 5 2" xfId="11488"/>
    <cellStyle name="Normal 3 2 13 5 2 2" xfId="15435"/>
    <cellStyle name="Normal 3 2 13 5 3" xfId="15434"/>
    <cellStyle name="Normal 3 2 13 6" xfId="6806"/>
    <cellStyle name="Normal 3 2 13 6 2" xfId="15436"/>
    <cellStyle name="Normal 3 2 13 7" xfId="15425"/>
    <cellStyle name="Normal 3 2 14" xfId="693"/>
    <cellStyle name="Normal 3 2 14 2" xfId="1500"/>
    <cellStyle name="Normal 3 2 14 2 2" xfId="3372"/>
    <cellStyle name="Normal 3 2 14 2 2 2" xfId="9554"/>
    <cellStyle name="Normal 3 2 14 2 2 2 2" xfId="15440"/>
    <cellStyle name="Normal 3 2 14 2 2 3" xfId="15439"/>
    <cellStyle name="Normal 3 2 14 2 3" xfId="7682"/>
    <cellStyle name="Normal 3 2 14 2 3 2" xfId="15441"/>
    <cellStyle name="Normal 3 2 14 2 4" xfId="15438"/>
    <cellStyle name="Normal 3 2 14 3" xfId="2566"/>
    <cellStyle name="Normal 3 2 14 3 2" xfId="8748"/>
    <cellStyle name="Normal 3 2 14 3 2 2" xfId="15443"/>
    <cellStyle name="Normal 3 2 14 3 3" xfId="15442"/>
    <cellStyle name="Normal 3 2 14 4" xfId="4378"/>
    <cellStyle name="Normal 3 2 14 4 2" xfId="10560"/>
    <cellStyle name="Normal 3 2 14 4 2 2" xfId="15445"/>
    <cellStyle name="Normal 3 2 14 4 3" xfId="15444"/>
    <cellStyle name="Normal 3 2 14 5" xfId="5385"/>
    <cellStyle name="Normal 3 2 14 5 2" xfId="11566"/>
    <cellStyle name="Normal 3 2 14 5 2 2" xfId="15447"/>
    <cellStyle name="Normal 3 2 14 5 3" xfId="15446"/>
    <cellStyle name="Normal 3 2 14 6" xfId="6876"/>
    <cellStyle name="Normal 3 2 14 6 2" xfId="15448"/>
    <cellStyle name="Normal 3 2 14 7" xfId="15437"/>
    <cellStyle name="Normal 3 2 15" xfId="772"/>
    <cellStyle name="Normal 3 2 15 2" xfId="1622"/>
    <cellStyle name="Normal 3 2 15 2 2" xfId="3494"/>
    <cellStyle name="Normal 3 2 15 2 2 2" xfId="9676"/>
    <cellStyle name="Normal 3 2 15 2 2 2 2" xfId="15452"/>
    <cellStyle name="Normal 3 2 15 2 2 3" xfId="15451"/>
    <cellStyle name="Normal 3 2 15 2 3" xfId="7804"/>
    <cellStyle name="Normal 3 2 15 2 3 2" xfId="15453"/>
    <cellStyle name="Normal 3 2 15 2 4" xfId="15450"/>
    <cellStyle name="Normal 3 2 15 3" xfId="2644"/>
    <cellStyle name="Normal 3 2 15 3 2" xfId="8826"/>
    <cellStyle name="Normal 3 2 15 3 2 2" xfId="15455"/>
    <cellStyle name="Normal 3 2 15 3 3" xfId="15454"/>
    <cellStyle name="Normal 3 2 15 4" xfId="4500"/>
    <cellStyle name="Normal 3 2 15 4 2" xfId="10682"/>
    <cellStyle name="Normal 3 2 15 4 2 2" xfId="15457"/>
    <cellStyle name="Normal 3 2 15 4 3" xfId="15456"/>
    <cellStyle name="Normal 3 2 15 5" xfId="5507"/>
    <cellStyle name="Normal 3 2 15 5 2" xfId="11688"/>
    <cellStyle name="Normal 3 2 15 5 2 2" xfId="15459"/>
    <cellStyle name="Normal 3 2 15 5 3" xfId="15458"/>
    <cellStyle name="Normal 3 2 15 6" xfId="6954"/>
    <cellStyle name="Normal 3 2 15 6 2" xfId="15460"/>
    <cellStyle name="Normal 3 2 15 7" xfId="15449"/>
    <cellStyle name="Normal 3 2 16" xfId="888"/>
    <cellStyle name="Normal 3 2 16 2" xfId="2760"/>
    <cellStyle name="Normal 3 2 16 2 2" xfId="8942"/>
    <cellStyle name="Normal 3 2 16 2 2 2" xfId="15463"/>
    <cellStyle name="Normal 3 2 16 2 3" xfId="15462"/>
    <cellStyle name="Normal 3 2 16 3" xfId="4634"/>
    <cellStyle name="Normal 3 2 16 3 2" xfId="10816"/>
    <cellStyle name="Normal 3 2 16 3 2 2" xfId="15465"/>
    <cellStyle name="Normal 3 2 16 3 3" xfId="15464"/>
    <cellStyle name="Normal 3 2 16 4" xfId="5641"/>
    <cellStyle name="Normal 3 2 16 4 2" xfId="11822"/>
    <cellStyle name="Normal 3 2 16 4 2 2" xfId="15467"/>
    <cellStyle name="Normal 3 2 16 4 3" xfId="15466"/>
    <cellStyle name="Normal 3 2 16 5" xfId="7070"/>
    <cellStyle name="Normal 3 2 16 5 2" xfId="15468"/>
    <cellStyle name="Normal 3 2 16 6" xfId="15461"/>
    <cellStyle name="Normal 3 2 17" xfId="1756"/>
    <cellStyle name="Normal 3 2 17 2" xfId="3628"/>
    <cellStyle name="Normal 3 2 17 2 2" xfId="9810"/>
    <cellStyle name="Normal 3 2 17 2 2 2" xfId="15471"/>
    <cellStyle name="Normal 3 2 17 2 3" xfId="15470"/>
    <cellStyle name="Normal 3 2 17 3" xfId="7938"/>
    <cellStyle name="Normal 3 2 17 3 2" xfId="15472"/>
    <cellStyle name="Normal 3 2 17 4" xfId="15469"/>
    <cellStyle name="Normal 3 2 18" xfId="1898"/>
    <cellStyle name="Normal 3 2 18 2" xfId="8080"/>
    <cellStyle name="Normal 3 2 18 2 2" xfId="15474"/>
    <cellStyle name="Normal 3 2 18 3" xfId="15473"/>
    <cellStyle name="Normal 3 2 19" xfId="3766"/>
    <cellStyle name="Normal 3 2 19 2" xfId="9948"/>
    <cellStyle name="Normal 3 2 19 2 2" xfId="15476"/>
    <cellStyle name="Normal 3 2 19 3" xfId="15475"/>
    <cellStyle name="Normal 3 2 2" xfId="35"/>
    <cellStyle name="Normal 3 2 2 10" xfId="581"/>
    <cellStyle name="Normal 3 2 2 10 2" xfId="1370"/>
    <cellStyle name="Normal 3 2 2 10 2 2" xfId="3242"/>
    <cellStyle name="Normal 3 2 2 10 2 2 2" xfId="9424"/>
    <cellStyle name="Normal 3 2 2 10 2 2 2 2" xfId="15481"/>
    <cellStyle name="Normal 3 2 2 10 2 2 3" xfId="15480"/>
    <cellStyle name="Normal 3 2 2 10 2 3" xfId="7552"/>
    <cellStyle name="Normal 3 2 2 10 2 3 2" xfId="15482"/>
    <cellStyle name="Normal 3 2 2 10 2 4" xfId="15479"/>
    <cellStyle name="Normal 3 2 2 10 3" xfId="2454"/>
    <cellStyle name="Normal 3 2 2 10 3 2" xfId="8636"/>
    <cellStyle name="Normal 3 2 2 10 3 2 2" xfId="15484"/>
    <cellStyle name="Normal 3 2 2 10 3 3" xfId="15483"/>
    <cellStyle name="Normal 3 2 2 10 4" xfId="4248"/>
    <cellStyle name="Normal 3 2 2 10 4 2" xfId="10430"/>
    <cellStyle name="Normal 3 2 2 10 4 2 2" xfId="15486"/>
    <cellStyle name="Normal 3 2 2 10 4 3" xfId="15485"/>
    <cellStyle name="Normal 3 2 2 10 5" xfId="5255"/>
    <cellStyle name="Normal 3 2 2 10 5 2" xfId="11436"/>
    <cellStyle name="Normal 3 2 2 10 5 2 2" xfId="15488"/>
    <cellStyle name="Normal 3 2 2 10 5 3" xfId="15487"/>
    <cellStyle name="Normal 3 2 2 10 6" xfId="6764"/>
    <cellStyle name="Normal 3 2 2 10 6 2" xfId="15489"/>
    <cellStyle name="Normal 3 2 2 10 7" xfId="15478"/>
    <cellStyle name="Normal 3 2 2 11" xfId="641"/>
    <cellStyle name="Normal 3 2 2 11 2" xfId="1440"/>
    <cellStyle name="Normal 3 2 2 11 2 2" xfId="3312"/>
    <cellStyle name="Normal 3 2 2 11 2 2 2" xfId="9494"/>
    <cellStyle name="Normal 3 2 2 11 2 2 2 2" xfId="15493"/>
    <cellStyle name="Normal 3 2 2 11 2 2 3" xfId="15492"/>
    <cellStyle name="Normal 3 2 2 11 2 3" xfId="7622"/>
    <cellStyle name="Normal 3 2 2 11 2 3 2" xfId="15494"/>
    <cellStyle name="Normal 3 2 2 11 2 4" xfId="15491"/>
    <cellStyle name="Normal 3 2 2 11 3" xfId="2514"/>
    <cellStyle name="Normal 3 2 2 11 3 2" xfId="8696"/>
    <cellStyle name="Normal 3 2 2 11 3 2 2" xfId="15496"/>
    <cellStyle name="Normal 3 2 2 11 3 3" xfId="15495"/>
    <cellStyle name="Normal 3 2 2 11 4" xfId="4318"/>
    <cellStyle name="Normal 3 2 2 11 4 2" xfId="10500"/>
    <cellStyle name="Normal 3 2 2 11 4 2 2" xfId="15498"/>
    <cellStyle name="Normal 3 2 2 11 4 3" xfId="15497"/>
    <cellStyle name="Normal 3 2 2 11 5" xfId="5325"/>
    <cellStyle name="Normal 3 2 2 11 5 2" xfId="11506"/>
    <cellStyle name="Normal 3 2 2 11 5 2 2" xfId="15500"/>
    <cellStyle name="Normal 3 2 2 11 5 3" xfId="15499"/>
    <cellStyle name="Normal 3 2 2 11 6" xfId="6824"/>
    <cellStyle name="Normal 3 2 2 11 6 2" xfId="15501"/>
    <cellStyle name="Normal 3 2 2 11 7" xfId="15490"/>
    <cellStyle name="Normal 3 2 2 12" xfId="711"/>
    <cellStyle name="Normal 3 2 2 12 2" xfId="1518"/>
    <cellStyle name="Normal 3 2 2 12 2 2" xfId="3390"/>
    <cellStyle name="Normal 3 2 2 12 2 2 2" xfId="9572"/>
    <cellStyle name="Normal 3 2 2 12 2 2 2 2" xfId="15505"/>
    <cellStyle name="Normal 3 2 2 12 2 2 3" xfId="15504"/>
    <cellStyle name="Normal 3 2 2 12 2 3" xfId="7700"/>
    <cellStyle name="Normal 3 2 2 12 2 3 2" xfId="15506"/>
    <cellStyle name="Normal 3 2 2 12 2 4" xfId="15503"/>
    <cellStyle name="Normal 3 2 2 12 3" xfId="2584"/>
    <cellStyle name="Normal 3 2 2 12 3 2" xfId="8766"/>
    <cellStyle name="Normal 3 2 2 12 3 2 2" xfId="15508"/>
    <cellStyle name="Normal 3 2 2 12 3 3" xfId="15507"/>
    <cellStyle name="Normal 3 2 2 12 4" xfId="4396"/>
    <cellStyle name="Normal 3 2 2 12 4 2" xfId="10578"/>
    <cellStyle name="Normal 3 2 2 12 4 2 2" xfId="15510"/>
    <cellStyle name="Normal 3 2 2 12 4 3" xfId="15509"/>
    <cellStyle name="Normal 3 2 2 12 5" xfId="5403"/>
    <cellStyle name="Normal 3 2 2 12 5 2" xfId="11584"/>
    <cellStyle name="Normal 3 2 2 12 5 2 2" xfId="15512"/>
    <cellStyle name="Normal 3 2 2 12 5 3" xfId="15511"/>
    <cellStyle name="Normal 3 2 2 12 6" xfId="6894"/>
    <cellStyle name="Normal 3 2 2 12 6 2" xfId="15513"/>
    <cellStyle name="Normal 3 2 2 12 7" xfId="15502"/>
    <cellStyle name="Normal 3 2 2 13" xfId="790"/>
    <cellStyle name="Normal 3 2 2 13 2" xfId="1640"/>
    <cellStyle name="Normal 3 2 2 13 2 2" xfId="3512"/>
    <cellStyle name="Normal 3 2 2 13 2 2 2" xfId="9694"/>
    <cellStyle name="Normal 3 2 2 13 2 2 2 2" xfId="15517"/>
    <cellStyle name="Normal 3 2 2 13 2 2 3" xfId="15516"/>
    <cellStyle name="Normal 3 2 2 13 2 3" xfId="7822"/>
    <cellStyle name="Normal 3 2 2 13 2 3 2" xfId="15518"/>
    <cellStyle name="Normal 3 2 2 13 2 4" xfId="15515"/>
    <cellStyle name="Normal 3 2 2 13 3" xfId="2662"/>
    <cellStyle name="Normal 3 2 2 13 3 2" xfId="8844"/>
    <cellStyle name="Normal 3 2 2 13 3 2 2" xfId="15520"/>
    <cellStyle name="Normal 3 2 2 13 3 3" xfId="15519"/>
    <cellStyle name="Normal 3 2 2 13 4" xfId="4518"/>
    <cellStyle name="Normal 3 2 2 13 4 2" xfId="10700"/>
    <cellStyle name="Normal 3 2 2 13 4 2 2" xfId="15522"/>
    <cellStyle name="Normal 3 2 2 13 4 3" xfId="15521"/>
    <cellStyle name="Normal 3 2 2 13 5" xfId="5525"/>
    <cellStyle name="Normal 3 2 2 13 5 2" xfId="11706"/>
    <cellStyle name="Normal 3 2 2 13 5 2 2" xfId="15524"/>
    <cellStyle name="Normal 3 2 2 13 5 3" xfId="15523"/>
    <cellStyle name="Normal 3 2 2 13 6" xfId="6972"/>
    <cellStyle name="Normal 3 2 2 13 6 2" xfId="15525"/>
    <cellStyle name="Normal 3 2 2 13 7" xfId="15514"/>
    <cellStyle name="Normal 3 2 2 14" xfId="922"/>
    <cellStyle name="Normal 3 2 2 14 2" xfId="2794"/>
    <cellStyle name="Normal 3 2 2 14 2 2" xfId="8976"/>
    <cellStyle name="Normal 3 2 2 14 2 2 2" xfId="15528"/>
    <cellStyle name="Normal 3 2 2 14 2 3" xfId="15527"/>
    <cellStyle name="Normal 3 2 2 14 3" xfId="4652"/>
    <cellStyle name="Normal 3 2 2 14 3 2" xfId="10834"/>
    <cellStyle name="Normal 3 2 2 14 3 2 2" xfId="15530"/>
    <cellStyle name="Normal 3 2 2 14 3 3" xfId="15529"/>
    <cellStyle name="Normal 3 2 2 14 4" xfId="5659"/>
    <cellStyle name="Normal 3 2 2 14 4 2" xfId="11840"/>
    <cellStyle name="Normal 3 2 2 14 4 2 2" xfId="15532"/>
    <cellStyle name="Normal 3 2 2 14 4 3" xfId="15531"/>
    <cellStyle name="Normal 3 2 2 14 5" xfId="7104"/>
    <cellStyle name="Normal 3 2 2 14 5 2" xfId="15533"/>
    <cellStyle name="Normal 3 2 2 14 6" xfId="15526"/>
    <cellStyle name="Normal 3 2 2 15" xfId="1774"/>
    <cellStyle name="Normal 3 2 2 15 2" xfId="3646"/>
    <cellStyle name="Normal 3 2 2 15 2 2" xfId="9828"/>
    <cellStyle name="Normal 3 2 2 15 2 2 2" xfId="15536"/>
    <cellStyle name="Normal 3 2 2 15 2 3" xfId="15535"/>
    <cellStyle name="Normal 3 2 2 15 3" xfId="7956"/>
    <cellStyle name="Normal 3 2 2 15 3 2" xfId="15537"/>
    <cellStyle name="Normal 3 2 2 15 4" xfId="15534"/>
    <cellStyle name="Normal 3 2 2 16" xfId="1916"/>
    <cellStyle name="Normal 3 2 2 16 2" xfId="8098"/>
    <cellStyle name="Normal 3 2 2 16 2 2" xfId="15539"/>
    <cellStyle name="Normal 3 2 2 16 3" xfId="15538"/>
    <cellStyle name="Normal 3 2 2 17" xfId="3800"/>
    <cellStyle name="Normal 3 2 2 17 2" xfId="9982"/>
    <cellStyle name="Normal 3 2 2 17 2 2" xfId="15541"/>
    <cellStyle name="Normal 3 2 2 17 3" xfId="15540"/>
    <cellStyle name="Normal 3 2 2 18" xfId="4807"/>
    <cellStyle name="Normal 3 2 2 18 2" xfId="10988"/>
    <cellStyle name="Normal 3 2 2 18 2 2" xfId="15543"/>
    <cellStyle name="Normal 3 2 2 18 3" xfId="15542"/>
    <cellStyle name="Normal 3 2 2 19" xfId="5796"/>
    <cellStyle name="Normal 3 2 2 19 2" xfId="11977"/>
    <cellStyle name="Normal 3 2 2 19 2 2" xfId="15545"/>
    <cellStyle name="Normal 3 2 2 19 3" xfId="15544"/>
    <cellStyle name="Normal 3 2 2 2" xfId="192"/>
    <cellStyle name="Normal 3 2 2 2 2" xfId="958"/>
    <cellStyle name="Normal 3 2 2 2 2 2" xfId="2830"/>
    <cellStyle name="Normal 3 2 2 2 2 2 2" xfId="9012"/>
    <cellStyle name="Normal 3 2 2 2 2 2 2 2" xfId="15549"/>
    <cellStyle name="Normal 3 2 2 2 2 2 3" xfId="15548"/>
    <cellStyle name="Normal 3 2 2 2 2 3" xfId="7140"/>
    <cellStyle name="Normal 3 2 2 2 2 3 2" xfId="15550"/>
    <cellStyle name="Normal 3 2 2 2 2 4" xfId="15547"/>
    <cellStyle name="Normal 3 2 2 2 3" xfId="2066"/>
    <cellStyle name="Normal 3 2 2 2 3 2" xfId="8248"/>
    <cellStyle name="Normal 3 2 2 2 3 2 2" xfId="15552"/>
    <cellStyle name="Normal 3 2 2 2 3 3" xfId="15551"/>
    <cellStyle name="Normal 3 2 2 2 4" xfId="3836"/>
    <cellStyle name="Normal 3 2 2 2 4 2" xfId="10018"/>
    <cellStyle name="Normal 3 2 2 2 4 2 2" xfId="15554"/>
    <cellStyle name="Normal 3 2 2 2 4 3" xfId="15553"/>
    <cellStyle name="Normal 3 2 2 2 5" xfId="4843"/>
    <cellStyle name="Normal 3 2 2 2 5 2" xfId="11024"/>
    <cellStyle name="Normal 3 2 2 2 5 2 2" xfId="15556"/>
    <cellStyle name="Normal 3 2 2 2 5 3" xfId="15555"/>
    <cellStyle name="Normal 3 2 2 2 6" xfId="6376"/>
    <cellStyle name="Normal 3 2 2 2 6 2" xfId="15557"/>
    <cellStyle name="Normal 3 2 2 2 7" xfId="15546"/>
    <cellStyle name="Normal 3 2 2 20" xfId="6226"/>
    <cellStyle name="Normal 3 2 2 20 2" xfId="15558"/>
    <cellStyle name="Normal 3 2 2 21" xfId="15477"/>
    <cellStyle name="Normal 3 2 2 3" xfId="228"/>
    <cellStyle name="Normal 3 2 2 3 2" xfId="996"/>
    <cellStyle name="Normal 3 2 2 3 2 2" xfId="2868"/>
    <cellStyle name="Normal 3 2 2 3 2 2 2" xfId="9050"/>
    <cellStyle name="Normal 3 2 2 3 2 2 2 2" xfId="15562"/>
    <cellStyle name="Normal 3 2 2 3 2 2 3" xfId="15561"/>
    <cellStyle name="Normal 3 2 2 3 2 3" xfId="7178"/>
    <cellStyle name="Normal 3 2 2 3 2 3 2" xfId="15563"/>
    <cellStyle name="Normal 3 2 2 3 2 4" xfId="15560"/>
    <cellStyle name="Normal 3 2 2 3 3" xfId="2102"/>
    <cellStyle name="Normal 3 2 2 3 3 2" xfId="8284"/>
    <cellStyle name="Normal 3 2 2 3 3 2 2" xfId="15565"/>
    <cellStyle name="Normal 3 2 2 3 3 3" xfId="15564"/>
    <cellStyle name="Normal 3 2 2 3 4" xfId="3874"/>
    <cellStyle name="Normal 3 2 2 3 4 2" xfId="10056"/>
    <cellStyle name="Normal 3 2 2 3 4 2 2" xfId="15567"/>
    <cellStyle name="Normal 3 2 2 3 4 3" xfId="15566"/>
    <cellStyle name="Normal 3 2 2 3 5" xfId="4881"/>
    <cellStyle name="Normal 3 2 2 3 5 2" xfId="11062"/>
    <cellStyle name="Normal 3 2 2 3 5 2 2" xfId="15569"/>
    <cellStyle name="Normal 3 2 2 3 5 3" xfId="15568"/>
    <cellStyle name="Normal 3 2 2 3 6" xfId="6412"/>
    <cellStyle name="Normal 3 2 2 3 6 2" xfId="15570"/>
    <cellStyle name="Normal 3 2 2 3 7" xfId="15559"/>
    <cellStyle name="Normal 3 2 2 4" xfId="266"/>
    <cellStyle name="Normal 3 2 2 4 2" xfId="1038"/>
    <cellStyle name="Normal 3 2 2 4 2 2" xfId="2910"/>
    <cellStyle name="Normal 3 2 2 4 2 2 2" xfId="9092"/>
    <cellStyle name="Normal 3 2 2 4 2 2 2 2" xfId="15574"/>
    <cellStyle name="Normal 3 2 2 4 2 2 3" xfId="15573"/>
    <cellStyle name="Normal 3 2 2 4 2 3" xfId="7220"/>
    <cellStyle name="Normal 3 2 2 4 2 3 2" xfId="15575"/>
    <cellStyle name="Normal 3 2 2 4 2 4" xfId="15572"/>
    <cellStyle name="Normal 3 2 2 4 3" xfId="2140"/>
    <cellStyle name="Normal 3 2 2 4 3 2" xfId="8322"/>
    <cellStyle name="Normal 3 2 2 4 3 2 2" xfId="15577"/>
    <cellStyle name="Normal 3 2 2 4 3 3" xfId="15576"/>
    <cellStyle name="Normal 3 2 2 4 4" xfId="3916"/>
    <cellStyle name="Normal 3 2 2 4 4 2" xfId="10098"/>
    <cellStyle name="Normal 3 2 2 4 4 2 2" xfId="15579"/>
    <cellStyle name="Normal 3 2 2 4 4 3" xfId="15578"/>
    <cellStyle name="Normal 3 2 2 4 5" xfId="4923"/>
    <cellStyle name="Normal 3 2 2 4 5 2" xfId="11104"/>
    <cellStyle name="Normal 3 2 2 4 5 2 2" xfId="15581"/>
    <cellStyle name="Normal 3 2 2 4 5 3" xfId="15580"/>
    <cellStyle name="Normal 3 2 2 4 6" xfId="6450"/>
    <cellStyle name="Normal 3 2 2 4 6 2" xfId="15582"/>
    <cellStyle name="Normal 3 2 2 4 7" xfId="15571"/>
    <cellStyle name="Normal 3 2 2 5" xfId="308"/>
    <cellStyle name="Normal 3 2 2 5 2" xfId="1084"/>
    <cellStyle name="Normal 3 2 2 5 2 2" xfId="2956"/>
    <cellStyle name="Normal 3 2 2 5 2 2 2" xfId="9138"/>
    <cellStyle name="Normal 3 2 2 5 2 2 2 2" xfId="15586"/>
    <cellStyle name="Normal 3 2 2 5 2 2 3" xfId="15585"/>
    <cellStyle name="Normal 3 2 2 5 2 3" xfId="7266"/>
    <cellStyle name="Normal 3 2 2 5 2 3 2" xfId="15587"/>
    <cellStyle name="Normal 3 2 2 5 2 4" xfId="15584"/>
    <cellStyle name="Normal 3 2 2 5 3" xfId="2182"/>
    <cellStyle name="Normal 3 2 2 5 3 2" xfId="8364"/>
    <cellStyle name="Normal 3 2 2 5 3 2 2" xfId="15589"/>
    <cellStyle name="Normal 3 2 2 5 3 3" xfId="15588"/>
    <cellStyle name="Normal 3 2 2 5 4" xfId="3962"/>
    <cellStyle name="Normal 3 2 2 5 4 2" xfId="10144"/>
    <cellStyle name="Normal 3 2 2 5 4 2 2" xfId="15591"/>
    <cellStyle name="Normal 3 2 2 5 4 3" xfId="15590"/>
    <cellStyle name="Normal 3 2 2 5 5" xfId="4969"/>
    <cellStyle name="Normal 3 2 2 5 5 2" xfId="11150"/>
    <cellStyle name="Normal 3 2 2 5 5 2 2" xfId="15593"/>
    <cellStyle name="Normal 3 2 2 5 5 3" xfId="15592"/>
    <cellStyle name="Normal 3 2 2 5 6" xfId="6492"/>
    <cellStyle name="Normal 3 2 2 5 6 2" xfId="15594"/>
    <cellStyle name="Normal 3 2 2 5 7" xfId="15583"/>
    <cellStyle name="Normal 3 2 2 6" xfId="355"/>
    <cellStyle name="Normal 3 2 2 6 2" xfId="1138"/>
    <cellStyle name="Normal 3 2 2 6 2 2" xfId="3010"/>
    <cellStyle name="Normal 3 2 2 6 2 2 2" xfId="9192"/>
    <cellStyle name="Normal 3 2 2 6 2 2 2 2" xfId="15598"/>
    <cellStyle name="Normal 3 2 2 6 2 2 3" xfId="15597"/>
    <cellStyle name="Normal 3 2 2 6 2 3" xfId="7320"/>
    <cellStyle name="Normal 3 2 2 6 2 3 2" xfId="15599"/>
    <cellStyle name="Normal 3 2 2 6 2 4" xfId="15596"/>
    <cellStyle name="Normal 3 2 2 6 3" xfId="2228"/>
    <cellStyle name="Normal 3 2 2 6 3 2" xfId="8410"/>
    <cellStyle name="Normal 3 2 2 6 3 2 2" xfId="15601"/>
    <cellStyle name="Normal 3 2 2 6 3 3" xfId="15600"/>
    <cellStyle name="Normal 3 2 2 6 4" xfId="4016"/>
    <cellStyle name="Normal 3 2 2 6 4 2" xfId="10198"/>
    <cellStyle name="Normal 3 2 2 6 4 2 2" xfId="15603"/>
    <cellStyle name="Normal 3 2 2 6 4 3" xfId="15602"/>
    <cellStyle name="Normal 3 2 2 6 5" xfId="5023"/>
    <cellStyle name="Normal 3 2 2 6 5 2" xfId="11204"/>
    <cellStyle name="Normal 3 2 2 6 5 2 2" xfId="15605"/>
    <cellStyle name="Normal 3 2 2 6 5 3" xfId="15604"/>
    <cellStyle name="Normal 3 2 2 6 6" xfId="6538"/>
    <cellStyle name="Normal 3 2 2 6 6 2" xfId="15606"/>
    <cellStyle name="Normal 3 2 2 6 7" xfId="15595"/>
    <cellStyle name="Normal 3 2 2 7" xfId="409"/>
    <cellStyle name="Normal 3 2 2 7 2" xfId="1194"/>
    <cellStyle name="Normal 3 2 2 7 2 2" xfId="3066"/>
    <cellStyle name="Normal 3 2 2 7 2 2 2" xfId="9248"/>
    <cellStyle name="Normal 3 2 2 7 2 2 2 2" xfId="15610"/>
    <cellStyle name="Normal 3 2 2 7 2 2 3" xfId="15609"/>
    <cellStyle name="Normal 3 2 2 7 2 3" xfId="7376"/>
    <cellStyle name="Normal 3 2 2 7 2 3 2" xfId="15611"/>
    <cellStyle name="Normal 3 2 2 7 2 4" xfId="15608"/>
    <cellStyle name="Normal 3 2 2 7 3" xfId="2282"/>
    <cellStyle name="Normal 3 2 2 7 3 2" xfId="8464"/>
    <cellStyle name="Normal 3 2 2 7 3 2 2" xfId="15613"/>
    <cellStyle name="Normal 3 2 2 7 3 3" xfId="15612"/>
    <cellStyle name="Normal 3 2 2 7 4" xfId="4072"/>
    <cellStyle name="Normal 3 2 2 7 4 2" xfId="10254"/>
    <cellStyle name="Normal 3 2 2 7 4 2 2" xfId="15615"/>
    <cellStyle name="Normal 3 2 2 7 4 3" xfId="15614"/>
    <cellStyle name="Normal 3 2 2 7 5" xfId="5079"/>
    <cellStyle name="Normal 3 2 2 7 5 2" xfId="11260"/>
    <cellStyle name="Normal 3 2 2 7 5 2 2" xfId="15617"/>
    <cellStyle name="Normal 3 2 2 7 5 3" xfId="15616"/>
    <cellStyle name="Normal 3 2 2 7 6" xfId="6592"/>
    <cellStyle name="Normal 3 2 2 7 6 2" xfId="15618"/>
    <cellStyle name="Normal 3 2 2 7 7" xfId="15607"/>
    <cellStyle name="Normal 3 2 2 8" xfId="465"/>
    <cellStyle name="Normal 3 2 2 8 2" xfId="1252"/>
    <cellStyle name="Normal 3 2 2 8 2 2" xfId="3124"/>
    <cellStyle name="Normal 3 2 2 8 2 2 2" xfId="9306"/>
    <cellStyle name="Normal 3 2 2 8 2 2 2 2" xfId="15622"/>
    <cellStyle name="Normal 3 2 2 8 2 2 3" xfId="15621"/>
    <cellStyle name="Normal 3 2 2 8 2 3" xfId="7434"/>
    <cellStyle name="Normal 3 2 2 8 2 3 2" xfId="15623"/>
    <cellStyle name="Normal 3 2 2 8 2 4" xfId="15620"/>
    <cellStyle name="Normal 3 2 2 8 3" xfId="2338"/>
    <cellStyle name="Normal 3 2 2 8 3 2" xfId="8520"/>
    <cellStyle name="Normal 3 2 2 8 3 2 2" xfId="15625"/>
    <cellStyle name="Normal 3 2 2 8 3 3" xfId="15624"/>
    <cellStyle name="Normal 3 2 2 8 4" xfId="4130"/>
    <cellStyle name="Normal 3 2 2 8 4 2" xfId="10312"/>
    <cellStyle name="Normal 3 2 2 8 4 2 2" xfId="15627"/>
    <cellStyle name="Normal 3 2 2 8 4 3" xfId="15626"/>
    <cellStyle name="Normal 3 2 2 8 5" xfId="5137"/>
    <cellStyle name="Normal 3 2 2 8 5 2" xfId="11318"/>
    <cellStyle name="Normal 3 2 2 8 5 2 2" xfId="15629"/>
    <cellStyle name="Normal 3 2 2 8 5 3" xfId="15628"/>
    <cellStyle name="Normal 3 2 2 8 6" xfId="6648"/>
    <cellStyle name="Normal 3 2 2 8 6 2" xfId="15630"/>
    <cellStyle name="Normal 3 2 2 8 7" xfId="15619"/>
    <cellStyle name="Normal 3 2 2 9" xfId="523"/>
    <cellStyle name="Normal 3 2 2 9 2" xfId="1310"/>
    <cellStyle name="Normal 3 2 2 9 2 2" xfId="3182"/>
    <cellStyle name="Normal 3 2 2 9 2 2 2" xfId="9364"/>
    <cellStyle name="Normal 3 2 2 9 2 2 2 2" xfId="15634"/>
    <cellStyle name="Normal 3 2 2 9 2 2 3" xfId="15633"/>
    <cellStyle name="Normal 3 2 2 9 2 3" xfId="7492"/>
    <cellStyle name="Normal 3 2 2 9 2 3 2" xfId="15635"/>
    <cellStyle name="Normal 3 2 2 9 2 4" xfId="15632"/>
    <cellStyle name="Normal 3 2 2 9 3" xfId="2396"/>
    <cellStyle name="Normal 3 2 2 9 3 2" xfId="8578"/>
    <cellStyle name="Normal 3 2 2 9 3 2 2" xfId="15637"/>
    <cellStyle name="Normal 3 2 2 9 3 3" xfId="15636"/>
    <cellStyle name="Normal 3 2 2 9 4" xfId="4188"/>
    <cellStyle name="Normal 3 2 2 9 4 2" xfId="10370"/>
    <cellStyle name="Normal 3 2 2 9 4 2 2" xfId="15639"/>
    <cellStyle name="Normal 3 2 2 9 4 3" xfId="15638"/>
    <cellStyle name="Normal 3 2 2 9 5" xfId="5195"/>
    <cellStyle name="Normal 3 2 2 9 5 2" xfId="11376"/>
    <cellStyle name="Normal 3 2 2 9 5 2 2" xfId="15641"/>
    <cellStyle name="Normal 3 2 2 9 5 3" xfId="15640"/>
    <cellStyle name="Normal 3 2 2 9 6" xfId="6706"/>
    <cellStyle name="Normal 3 2 2 9 6 2" xfId="15642"/>
    <cellStyle name="Normal 3 2 2 9 7" xfId="15631"/>
    <cellStyle name="Normal 3 2 20" xfId="4773"/>
    <cellStyle name="Normal 3 2 20 2" xfId="10954"/>
    <cellStyle name="Normal 3 2 20 2 2" xfId="15644"/>
    <cellStyle name="Normal 3 2 20 3" xfId="15643"/>
    <cellStyle name="Normal 3 2 21" xfId="5797"/>
    <cellStyle name="Normal 3 2 21 2" xfId="11978"/>
    <cellStyle name="Normal 3 2 21 2 2" xfId="15646"/>
    <cellStyle name="Normal 3 2 21 3" xfId="15645"/>
    <cellStyle name="Normal 3 2 22" xfId="6208"/>
    <cellStyle name="Normal 3 2 22 2" xfId="15647"/>
    <cellStyle name="Normal 3 2 23" xfId="15388"/>
    <cellStyle name="Normal 3 2 3" xfId="179"/>
    <cellStyle name="Normal 3 2 3 2" xfId="904"/>
    <cellStyle name="Normal 3 2 3 2 2" xfId="2776"/>
    <cellStyle name="Normal 3 2 3 2 2 2" xfId="8958"/>
    <cellStyle name="Normal 3 2 3 2 2 2 2" xfId="15651"/>
    <cellStyle name="Normal 3 2 3 2 2 3" xfId="15650"/>
    <cellStyle name="Normal 3 2 3 2 3" xfId="7086"/>
    <cellStyle name="Normal 3 2 3 2 3 2" xfId="15652"/>
    <cellStyle name="Normal 3 2 3 2 4" xfId="15649"/>
    <cellStyle name="Normal 3 2 3 3" xfId="2055"/>
    <cellStyle name="Normal 3 2 3 3 2" xfId="8237"/>
    <cellStyle name="Normal 3 2 3 3 2 2" xfId="15654"/>
    <cellStyle name="Normal 3 2 3 3 3" xfId="15653"/>
    <cellStyle name="Normal 3 2 3 4" xfId="3782"/>
    <cellStyle name="Normal 3 2 3 4 2" xfId="9964"/>
    <cellStyle name="Normal 3 2 3 4 2 2" xfId="15656"/>
    <cellStyle name="Normal 3 2 3 4 3" xfId="15655"/>
    <cellStyle name="Normal 3 2 3 5" xfId="4789"/>
    <cellStyle name="Normal 3 2 3 5 2" xfId="10970"/>
    <cellStyle name="Normal 3 2 3 5 2 2" xfId="15658"/>
    <cellStyle name="Normal 3 2 3 5 3" xfId="15657"/>
    <cellStyle name="Normal 3 2 3 6" xfId="6365"/>
    <cellStyle name="Normal 3 2 3 6 2" xfId="15659"/>
    <cellStyle name="Normal 3 2 3 7" xfId="15648"/>
    <cellStyle name="Normal 3 2 4" xfId="155"/>
    <cellStyle name="Normal 3 2 4 2" xfId="940"/>
    <cellStyle name="Normal 3 2 4 2 2" xfId="2812"/>
    <cellStyle name="Normal 3 2 4 2 2 2" xfId="8994"/>
    <cellStyle name="Normal 3 2 4 2 2 2 2" xfId="15663"/>
    <cellStyle name="Normal 3 2 4 2 2 3" xfId="15662"/>
    <cellStyle name="Normal 3 2 4 2 3" xfId="7122"/>
    <cellStyle name="Normal 3 2 4 2 3 2" xfId="15664"/>
    <cellStyle name="Normal 3 2 4 2 4" xfId="15661"/>
    <cellStyle name="Normal 3 2 4 3" xfId="2031"/>
    <cellStyle name="Normal 3 2 4 3 2" xfId="8213"/>
    <cellStyle name="Normal 3 2 4 3 2 2" xfId="15666"/>
    <cellStyle name="Normal 3 2 4 3 3" xfId="15665"/>
    <cellStyle name="Normal 3 2 4 4" xfId="3818"/>
    <cellStyle name="Normal 3 2 4 4 2" xfId="10000"/>
    <cellStyle name="Normal 3 2 4 4 2 2" xfId="15668"/>
    <cellStyle name="Normal 3 2 4 4 3" xfId="15667"/>
    <cellStyle name="Normal 3 2 4 5" xfId="4825"/>
    <cellStyle name="Normal 3 2 4 5 2" xfId="11006"/>
    <cellStyle name="Normal 3 2 4 5 2 2" xfId="15670"/>
    <cellStyle name="Normal 3 2 4 5 3" xfId="15669"/>
    <cellStyle name="Normal 3 2 4 6" xfId="6341"/>
    <cellStyle name="Normal 3 2 4 6 2" xfId="15671"/>
    <cellStyle name="Normal 3 2 4 7" xfId="15660"/>
    <cellStyle name="Normal 3 2 5" xfId="210"/>
    <cellStyle name="Normal 3 2 5 2" xfId="978"/>
    <cellStyle name="Normal 3 2 5 2 2" xfId="2850"/>
    <cellStyle name="Normal 3 2 5 2 2 2" xfId="9032"/>
    <cellStyle name="Normal 3 2 5 2 2 2 2" xfId="15675"/>
    <cellStyle name="Normal 3 2 5 2 2 3" xfId="15674"/>
    <cellStyle name="Normal 3 2 5 2 3" xfId="7160"/>
    <cellStyle name="Normal 3 2 5 2 3 2" xfId="15676"/>
    <cellStyle name="Normal 3 2 5 2 4" xfId="15673"/>
    <cellStyle name="Normal 3 2 5 3" xfId="2084"/>
    <cellStyle name="Normal 3 2 5 3 2" xfId="8266"/>
    <cellStyle name="Normal 3 2 5 3 2 2" xfId="15678"/>
    <cellStyle name="Normal 3 2 5 3 3" xfId="15677"/>
    <cellStyle name="Normal 3 2 5 4" xfId="3856"/>
    <cellStyle name="Normal 3 2 5 4 2" xfId="10038"/>
    <cellStyle name="Normal 3 2 5 4 2 2" xfId="15680"/>
    <cellStyle name="Normal 3 2 5 4 3" xfId="15679"/>
    <cellStyle name="Normal 3 2 5 5" xfId="4863"/>
    <cellStyle name="Normal 3 2 5 5 2" xfId="11044"/>
    <cellStyle name="Normal 3 2 5 5 2 2" xfId="15682"/>
    <cellStyle name="Normal 3 2 5 5 3" xfId="15681"/>
    <cellStyle name="Normal 3 2 5 6" xfId="6394"/>
    <cellStyle name="Normal 3 2 5 6 2" xfId="15683"/>
    <cellStyle name="Normal 3 2 5 7" xfId="15672"/>
    <cellStyle name="Normal 3 2 6" xfId="248"/>
    <cellStyle name="Normal 3 2 6 2" xfId="1020"/>
    <cellStyle name="Normal 3 2 6 2 2" xfId="2892"/>
    <cellStyle name="Normal 3 2 6 2 2 2" xfId="9074"/>
    <cellStyle name="Normal 3 2 6 2 2 2 2" xfId="15687"/>
    <cellStyle name="Normal 3 2 6 2 2 3" xfId="15686"/>
    <cellStyle name="Normal 3 2 6 2 3" xfId="7202"/>
    <cellStyle name="Normal 3 2 6 2 3 2" xfId="15688"/>
    <cellStyle name="Normal 3 2 6 2 4" xfId="15685"/>
    <cellStyle name="Normal 3 2 6 3" xfId="2122"/>
    <cellStyle name="Normal 3 2 6 3 2" xfId="8304"/>
    <cellStyle name="Normal 3 2 6 3 2 2" xfId="15690"/>
    <cellStyle name="Normal 3 2 6 3 3" xfId="15689"/>
    <cellStyle name="Normal 3 2 6 4" xfId="3898"/>
    <cellStyle name="Normal 3 2 6 4 2" xfId="10080"/>
    <cellStyle name="Normal 3 2 6 4 2 2" xfId="15692"/>
    <cellStyle name="Normal 3 2 6 4 3" xfId="15691"/>
    <cellStyle name="Normal 3 2 6 5" xfId="4905"/>
    <cellStyle name="Normal 3 2 6 5 2" xfId="11086"/>
    <cellStyle name="Normal 3 2 6 5 2 2" xfId="15694"/>
    <cellStyle name="Normal 3 2 6 5 3" xfId="15693"/>
    <cellStyle name="Normal 3 2 6 6" xfId="6432"/>
    <cellStyle name="Normal 3 2 6 6 2" xfId="15695"/>
    <cellStyle name="Normal 3 2 6 7" xfId="15684"/>
    <cellStyle name="Normal 3 2 7" xfId="290"/>
    <cellStyle name="Normal 3 2 7 2" xfId="1066"/>
    <cellStyle name="Normal 3 2 7 2 2" xfId="2938"/>
    <cellStyle name="Normal 3 2 7 2 2 2" xfId="9120"/>
    <cellStyle name="Normal 3 2 7 2 2 2 2" xfId="15699"/>
    <cellStyle name="Normal 3 2 7 2 2 3" xfId="15698"/>
    <cellStyle name="Normal 3 2 7 2 3" xfId="7248"/>
    <cellStyle name="Normal 3 2 7 2 3 2" xfId="15700"/>
    <cellStyle name="Normal 3 2 7 2 4" xfId="15697"/>
    <cellStyle name="Normal 3 2 7 3" xfId="2164"/>
    <cellStyle name="Normal 3 2 7 3 2" xfId="8346"/>
    <cellStyle name="Normal 3 2 7 3 2 2" xfId="15702"/>
    <cellStyle name="Normal 3 2 7 3 3" xfId="15701"/>
    <cellStyle name="Normal 3 2 7 4" xfId="3944"/>
    <cellStyle name="Normal 3 2 7 4 2" xfId="10126"/>
    <cellStyle name="Normal 3 2 7 4 2 2" xfId="15704"/>
    <cellStyle name="Normal 3 2 7 4 3" xfId="15703"/>
    <cellStyle name="Normal 3 2 7 5" xfId="4951"/>
    <cellStyle name="Normal 3 2 7 5 2" xfId="11132"/>
    <cellStyle name="Normal 3 2 7 5 2 2" xfId="15706"/>
    <cellStyle name="Normal 3 2 7 5 3" xfId="15705"/>
    <cellStyle name="Normal 3 2 7 6" xfId="6474"/>
    <cellStyle name="Normal 3 2 7 6 2" xfId="15707"/>
    <cellStyle name="Normal 3 2 7 7" xfId="15696"/>
    <cellStyle name="Normal 3 2 8" xfId="337"/>
    <cellStyle name="Normal 3 2 8 2" xfId="1120"/>
    <cellStyle name="Normal 3 2 8 2 2" xfId="2992"/>
    <cellStyle name="Normal 3 2 8 2 2 2" xfId="9174"/>
    <cellStyle name="Normal 3 2 8 2 2 2 2" xfId="15711"/>
    <cellStyle name="Normal 3 2 8 2 2 3" xfId="15710"/>
    <cellStyle name="Normal 3 2 8 2 3" xfId="7302"/>
    <cellStyle name="Normal 3 2 8 2 3 2" xfId="15712"/>
    <cellStyle name="Normal 3 2 8 2 4" xfId="15709"/>
    <cellStyle name="Normal 3 2 8 3" xfId="2210"/>
    <cellStyle name="Normal 3 2 8 3 2" xfId="8392"/>
    <cellStyle name="Normal 3 2 8 3 2 2" xfId="15714"/>
    <cellStyle name="Normal 3 2 8 3 3" xfId="15713"/>
    <cellStyle name="Normal 3 2 8 4" xfId="3998"/>
    <cellStyle name="Normal 3 2 8 4 2" xfId="10180"/>
    <cellStyle name="Normal 3 2 8 4 2 2" xfId="15716"/>
    <cellStyle name="Normal 3 2 8 4 3" xfId="15715"/>
    <cellStyle name="Normal 3 2 8 5" xfId="5005"/>
    <cellStyle name="Normal 3 2 8 5 2" xfId="11186"/>
    <cellStyle name="Normal 3 2 8 5 2 2" xfId="15718"/>
    <cellStyle name="Normal 3 2 8 5 3" xfId="15717"/>
    <cellStyle name="Normal 3 2 8 6" xfId="6520"/>
    <cellStyle name="Normal 3 2 8 6 2" xfId="15719"/>
    <cellStyle name="Normal 3 2 8 7" xfId="15708"/>
    <cellStyle name="Normal 3 2 9" xfId="391"/>
    <cellStyle name="Normal 3 2 9 2" xfId="1176"/>
    <cellStyle name="Normal 3 2 9 2 2" xfId="3048"/>
    <cellStyle name="Normal 3 2 9 2 2 2" xfId="9230"/>
    <cellStyle name="Normal 3 2 9 2 2 2 2" xfId="15723"/>
    <cellStyle name="Normal 3 2 9 2 2 3" xfId="15722"/>
    <cellStyle name="Normal 3 2 9 2 3" xfId="7358"/>
    <cellStyle name="Normal 3 2 9 2 3 2" xfId="15724"/>
    <cellStyle name="Normal 3 2 9 2 4" xfId="15721"/>
    <cellStyle name="Normal 3 2 9 3" xfId="2264"/>
    <cellStyle name="Normal 3 2 9 3 2" xfId="8446"/>
    <cellStyle name="Normal 3 2 9 3 2 2" xfId="15726"/>
    <cellStyle name="Normal 3 2 9 3 3" xfId="15725"/>
    <cellStyle name="Normal 3 2 9 4" xfId="4054"/>
    <cellStyle name="Normal 3 2 9 4 2" xfId="10236"/>
    <cellStyle name="Normal 3 2 9 4 2 2" xfId="15728"/>
    <cellStyle name="Normal 3 2 9 4 3" xfId="15727"/>
    <cellStyle name="Normal 3 2 9 5" xfId="5061"/>
    <cellStyle name="Normal 3 2 9 5 2" xfId="11242"/>
    <cellStyle name="Normal 3 2 9 5 2 2" xfId="15730"/>
    <cellStyle name="Normal 3 2 9 5 3" xfId="15729"/>
    <cellStyle name="Normal 3 2 9 6" xfId="6574"/>
    <cellStyle name="Normal 3 2 9 6 2" xfId="15731"/>
    <cellStyle name="Normal 3 2 9 7" xfId="15720"/>
    <cellStyle name="Normal 3 20" xfId="3762"/>
    <cellStyle name="Normal 3 20 2" xfId="9944"/>
    <cellStyle name="Normal 3 20 2 2" xfId="15733"/>
    <cellStyle name="Normal 3 20 3" xfId="15732"/>
    <cellStyle name="Normal 3 21" xfId="4769"/>
    <cellStyle name="Normal 3 21 2" xfId="10950"/>
    <cellStyle name="Normal 3 21 2 2" xfId="15735"/>
    <cellStyle name="Normal 3 21 3" xfId="15734"/>
    <cellStyle name="Normal 3 22" xfId="5798"/>
    <cellStyle name="Normal 3 22 2" xfId="11979"/>
    <cellStyle name="Normal 3 22 2 2" xfId="15737"/>
    <cellStyle name="Normal 3 22 3" xfId="15736"/>
    <cellStyle name="Normal 3 23" xfId="6198"/>
    <cellStyle name="Normal 3 23 2" xfId="15738"/>
    <cellStyle name="Normal 3 24" xfId="15289"/>
    <cellStyle name="Normal 3 3" xfId="25"/>
    <cellStyle name="Normal 3 3 10" xfId="571"/>
    <cellStyle name="Normal 3 3 10 2" xfId="1360"/>
    <cellStyle name="Normal 3 3 10 2 2" xfId="3232"/>
    <cellStyle name="Normal 3 3 10 2 2 2" xfId="9414"/>
    <cellStyle name="Normal 3 3 10 2 2 2 2" xfId="15743"/>
    <cellStyle name="Normal 3 3 10 2 2 3" xfId="15742"/>
    <cellStyle name="Normal 3 3 10 2 3" xfId="7542"/>
    <cellStyle name="Normal 3 3 10 2 3 2" xfId="15744"/>
    <cellStyle name="Normal 3 3 10 2 4" xfId="15741"/>
    <cellStyle name="Normal 3 3 10 3" xfId="2444"/>
    <cellStyle name="Normal 3 3 10 3 2" xfId="8626"/>
    <cellStyle name="Normal 3 3 10 3 2 2" xfId="15746"/>
    <cellStyle name="Normal 3 3 10 3 3" xfId="15745"/>
    <cellStyle name="Normal 3 3 10 4" xfId="4238"/>
    <cellStyle name="Normal 3 3 10 4 2" xfId="10420"/>
    <cellStyle name="Normal 3 3 10 4 2 2" xfId="15748"/>
    <cellStyle name="Normal 3 3 10 4 3" xfId="15747"/>
    <cellStyle name="Normal 3 3 10 5" xfId="5245"/>
    <cellStyle name="Normal 3 3 10 5 2" xfId="11426"/>
    <cellStyle name="Normal 3 3 10 5 2 2" xfId="15750"/>
    <cellStyle name="Normal 3 3 10 5 3" xfId="15749"/>
    <cellStyle name="Normal 3 3 10 6" xfId="6754"/>
    <cellStyle name="Normal 3 3 10 6 2" xfId="15751"/>
    <cellStyle name="Normal 3 3 10 7" xfId="15740"/>
    <cellStyle name="Normal 3 3 11" xfId="631"/>
    <cellStyle name="Normal 3 3 11 2" xfId="1430"/>
    <cellStyle name="Normal 3 3 11 2 2" xfId="3302"/>
    <cellStyle name="Normal 3 3 11 2 2 2" xfId="9484"/>
    <cellStyle name="Normal 3 3 11 2 2 2 2" xfId="15755"/>
    <cellStyle name="Normal 3 3 11 2 2 3" xfId="15754"/>
    <cellStyle name="Normal 3 3 11 2 3" xfId="7612"/>
    <cellStyle name="Normal 3 3 11 2 3 2" xfId="15756"/>
    <cellStyle name="Normal 3 3 11 2 4" xfId="15753"/>
    <cellStyle name="Normal 3 3 11 3" xfId="2504"/>
    <cellStyle name="Normal 3 3 11 3 2" xfId="8686"/>
    <cellStyle name="Normal 3 3 11 3 2 2" xfId="15758"/>
    <cellStyle name="Normal 3 3 11 3 3" xfId="15757"/>
    <cellStyle name="Normal 3 3 11 4" xfId="4308"/>
    <cellStyle name="Normal 3 3 11 4 2" xfId="10490"/>
    <cellStyle name="Normal 3 3 11 4 2 2" xfId="15760"/>
    <cellStyle name="Normal 3 3 11 4 3" xfId="15759"/>
    <cellStyle name="Normal 3 3 11 5" xfId="5315"/>
    <cellStyle name="Normal 3 3 11 5 2" xfId="11496"/>
    <cellStyle name="Normal 3 3 11 5 2 2" xfId="15762"/>
    <cellStyle name="Normal 3 3 11 5 3" xfId="15761"/>
    <cellStyle name="Normal 3 3 11 6" xfId="6814"/>
    <cellStyle name="Normal 3 3 11 6 2" xfId="15763"/>
    <cellStyle name="Normal 3 3 11 7" xfId="15752"/>
    <cellStyle name="Normal 3 3 12" xfId="701"/>
    <cellStyle name="Normal 3 3 12 2" xfId="1508"/>
    <cellStyle name="Normal 3 3 12 2 2" xfId="3380"/>
    <cellStyle name="Normal 3 3 12 2 2 2" xfId="9562"/>
    <cellStyle name="Normal 3 3 12 2 2 2 2" xfId="15767"/>
    <cellStyle name="Normal 3 3 12 2 2 3" xfId="15766"/>
    <cellStyle name="Normal 3 3 12 2 3" xfId="7690"/>
    <cellStyle name="Normal 3 3 12 2 3 2" xfId="15768"/>
    <cellStyle name="Normal 3 3 12 2 4" xfId="15765"/>
    <cellStyle name="Normal 3 3 12 3" xfId="2574"/>
    <cellStyle name="Normal 3 3 12 3 2" xfId="8756"/>
    <cellStyle name="Normal 3 3 12 3 2 2" xfId="15770"/>
    <cellStyle name="Normal 3 3 12 3 3" xfId="15769"/>
    <cellStyle name="Normal 3 3 12 4" xfId="4386"/>
    <cellStyle name="Normal 3 3 12 4 2" xfId="10568"/>
    <cellStyle name="Normal 3 3 12 4 2 2" xfId="15772"/>
    <cellStyle name="Normal 3 3 12 4 3" xfId="15771"/>
    <cellStyle name="Normal 3 3 12 5" xfId="5393"/>
    <cellStyle name="Normal 3 3 12 5 2" xfId="11574"/>
    <cellStyle name="Normal 3 3 12 5 2 2" xfId="15774"/>
    <cellStyle name="Normal 3 3 12 5 3" xfId="15773"/>
    <cellStyle name="Normal 3 3 12 6" xfId="6884"/>
    <cellStyle name="Normal 3 3 12 6 2" xfId="15775"/>
    <cellStyle name="Normal 3 3 12 7" xfId="15764"/>
    <cellStyle name="Normal 3 3 13" xfId="780"/>
    <cellStyle name="Normal 3 3 13 2" xfId="1630"/>
    <cellStyle name="Normal 3 3 13 2 2" xfId="3502"/>
    <cellStyle name="Normal 3 3 13 2 2 2" xfId="9684"/>
    <cellStyle name="Normal 3 3 13 2 2 2 2" xfId="15779"/>
    <cellStyle name="Normal 3 3 13 2 2 3" xfId="15778"/>
    <cellStyle name="Normal 3 3 13 2 3" xfId="7812"/>
    <cellStyle name="Normal 3 3 13 2 3 2" xfId="15780"/>
    <cellStyle name="Normal 3 3 13 2 4" xfId="15777"/>
    <cellStyle name="Normal 3 3 13 3" xfId="2652"/>
    <cellStyle name="Normal 3 3 13 3 2" xfId="8834"/>
    <cellStyle name="Normal 3 3 13 3 2 2" xfId="15782"/>
    <cellStyle name="Normal 3 3 13 3 3" xfId="15781"/>
    <cellStyle name="Normal 3 3 13 4" xfId="4508"/>
    <cellStyle name="Normal 3 3 13 4 2" xfId="10690"/>
    <cellStyle name="Normal 3 3 13 4 2 2" xfId="15784"/>
    <cellStyle name="Normal 3 3 13 4 3" xfId="15783"/>
    <cellStyle name="Normal 3 3 13 5" xfId="5515"/>
    <cellStyle name="Normal 3 3 13 5 2" xfId="11696"/>
    <cellStyle name="Normal 3 3 13 5 2 2" xfId="15786"/>
    <cellStyle name="Normal 3 3 13 5 3" xfId="15785"/>
    <cellStyle name="Normal 3 3 13 6" xfId="6962"/>
    <cellStyle name="Normal 3 3 13 6 2" xfId="15787"/>
    <cellStyle name="Normal 3 3 13 7" xfId="15776"/>
    <cellStyle name="Normal 3 3 14" xfId="912"/>
    <cellStyle name="Normal 3 3 14 2" xfId="2784"/>
    <cellStyle name="Normal 3 3 14 2 2" xfId="8966"/>
    <cellStyle name="Normal 3 3 14 2 2 2" xfId="15790"/>
    <cellStyle name="Normal 3 3 14 2 3" xfId="15789"/>
    <cellStyle name="Normal 3 3 14 3" xfId="4642"/>
    <cellStyle name="Normal 3 3 14 3 2" xfId="10824"/>
    <cellStyle name="Normal 3 3 14 3 2 2" xfId="15792"/>
    <cellStyle name="Normal 3 3 14 3 3" xfId="15791"/>
    <cellStyle name="Normal 3 3 14 4" xfId="5649"/>
    <cellStyle name="Normal 3 3 14 4 2" xfId="11830"/>
    <cellStyle name="Normal 3 3 14 4 2 2" xfId="15794"/>
    <cellStyle name="Normal 3 3 14 4 3" xfId="15793"/>
    <cellStyle name="Normal 3 3 14 5" xfId="7094"/>
    <cellStyle name="Normal 3 3 14 5 2" xfId="15795"/>
    <cellStyle name="Normal 3 3 14 6" xfId="15788"/>
    <cellStyle name="Normal 3 3 15" xfId="1764"/>
    <cellStyle name="Normal 3 3 15 2" xfId="3636"/>
    <cellStyle name="Normal 3 3 15 2 2" xfId="9818"/>
    <cellStyle name="Normal 3 3 15 2 2 2" xfId="15798"/>
    <cellStyle name="Normal 3 3 15 2 3" xfId="15797"/>
    <cellStyle name="Normal 3 3 15 3" xfId="7946"/>
    <cellStyle name="Normal 3 3 15 3 2" xfId="15799"/>
    <cellStyle name="Normal 3 3 15 4" xfId="15796"/>
    <cellStyle name="Normal 3 3 16" xfId="1906"/>
    <cellStyle name="Normal 3 3 16 2" xfId="8088"/>
    <cellStyle name="Normal 3 3 16 2 2" xfId="15801"/>
    <cellStyle name="Normal 3 3 16 3" xfId="15800"/>
    <cellStyle name="Normal 3 3 17" xfId="3790"/>
    <cellStyle name="Normal 3 3 17 2" xfId="9972"/>
    <cellStyle name="Normal 3 3 17 2 2" xfId="15803"/>
    <cellStyle name="Normal 3 3 17 3" xfId="15802"/>
    <cellStyle name="Normal 3 3 18" xfId="4797"/>
    <cellStyle name="Normal 3 3 18 2" xfId="10978"/>
    <cellStyle name="Normal 3 3 18 2 2" xfId="15805"/>
    <cellStyle name="Normal 3 3 18 3" xfId="15804"/>
    <cellStyle name="Normal 3 3 19" xfId="5799"/>
    <cellStyle name="Normal 3 3 19 2" xfId="11980"/>
    <cellStyle name="Normal 3 3 19 2 2" xfId="15807"/>
    <cellStyle name="Normal 3 3 19 3" xfId="15806"/>
    <cellStyle name="Normal 3 3 2" xfId="161"/>
    <cellStyle name="Normal 3 3 2 2" xfId="948"/>
    <cellStyle name="Normal 3 3 2 2 2" xfId="2820"/>
    <cellStyle name="Normal 3 3 2 2 2 2" xfId="9002"/>
    <cellStyle name="Normal 3 3 2 2 2 2 2" xfId="15811"/>
    <cellStyle name="Normal 3 3 2 2 2 3" xfId="15810"/>
    <cellStyle name="Normal 3 3 2 2 3" xfId="7130"/>
    <cellStyle name="Normal 3 3 2 2 3 2" xfId="15812"/>
    <cellStyle name="Normal 3 3 2 2 4" xfId="15809"/>
    <cellStyle name="Normal 3 3 2 3" xfId="2037"/>
    <cellStyle name="Normal 3 3 2 3 2" xfId="8219"/>
    <cellStyle name="Normal 3 3 2 3 2 2" xfId="15814"/>
    <cellStyle name="Normal 3 3 2 3 3" xfId="15813"/>
    <cellStyle name="Normal 3 3 2 4" xfId="3826"/>
    <cellStyle name="Normal 3 3 2 4 2" xfId="10008"/>
    <cellStyle name="Normal 3 3 2 4 2 2" xfId="15816"/>
    <cellStyle name="Normal 3 3 2 4 3" xfId="15815"/>
    <cellStyle name="Normal 3 3 2 5" xfId="4833"/>
    <cellStyle name="Normal 3 3 2 5 2" xfId="11014"/>
    <cellStyle name="Normal 3 3 2 5 2 2" xfId="15818"/>
    <cellStyle name="Normal 3 3 2 5 3" xfId="15817"/>
    <cellStyle name="Normal 3 3 2 6" xfId="6347"/>
    <cellStyle name="Normal 3 3 2 6 2" xfId="15819"/>
    <cellStyle name="Normal 3 3 2 7" xfId="15808"/>
    <cellStyle name="Normal 3 3 20" xfId="6216"/>
    <cellStyle name="Normal 3 3 20 2" xfId="15820"/>
    <cellStyle name="Normal 3 3 21" xfId="15739"/>
    <cellStyle name="Normal 3 3 3" xfId="218"/>
    <cellStyle name="Normal 3 3 3 2" xfId="986"/>
    <cellStyle name="Normal 3 3 3 2 2" xfId="2858"/>
    <cellStyle name="Normal 3 3 3 2 2 2" xfId="9040"/>
    <cellStyle name="Normal 3 3 3 2 2 2 2" xfId="15824"/>
    <cellStyle name="Normal 3 3 3 2 2 3" xfId="15823"/>
    <cellStyle name="Normal 3 3 3 2 3" xfId="7168"/>
    <cellStyle name="Normal 3 3 3 2 3 2" xfId="15825"/>
    <cellStyle name="Normal 3 3 3 2 4" xfId="15822"/>
    <cellStyle name="Normal 3 3 3 3" xfId="2092"/>
    <cellStyle name="Normal 3 3 3 3 2" xfId="8274"/>
    <cellStyle name="Normal 3 3 3 3 2 2" xfId="15827"/>
    <cellStyle name="Normal 3 3 3 3 3" xfId="15826"/>
    <cellStyle name="Normal 3 3 3 4" xfId="3864"/>
    <cellStyle name="Normal 3 3 3 4 2" xfId="10046"/>
    <cellStyle name="Normal 3 3 3 4 2 2" xfId="15829"/>
    <cellStyle name="Normal 3 3 3 4 3" xfId="15828"/>
    <cellStyle name="Normal 3 3 3 5" xfId="4871"/>
    <cellStyle name="Normal 3 3 3 5 2" xfId="11052"/>
    <cellStyle name="Normal 3 3 3 5 2 2" xfId="15831"/>
    <cellStyle name="Normal 3 3 3 5 3" xfId="15830"/>
    <cellStyle name="Normal 3 3 3 6" xfId="6402"/>
    <cellStyle name="Normal 3 3 3 6 2" xfId="15832"/>
    <cellStyle name="Normal 3 3 3 7" xfId="15821"/>
    <cellStyle name="Normal 3 3 4" xfId="256"/>
    <cellStyle name="Normal 3 3 4 2" xfId="1028"/>
    <cellStyle name="Normal 3 3 4 2 2" xfId="2900"/>
    <cellStyle name="Normal 3 3 4 2 2 2" xfId="9082"/>
    <cellStyle name="Normal 3 3 4 2 2 2 2" xfId="15836"/>
    <cellStyle name="Normal 3 3 4 2 2 3" xfId="15835"/>
    <cellStyle name="Normal 3 3 4 2 3" xfId="7210"/>
    <cellStyle name="Normal 3 3 4 2 3 2" xfId="15837"/>
    <cellStyle name="Normal 3 3 4 2 4" xfId="15834"/>
    <cellStyle name="Normal 3 3 4 3" xfId="2130"/>
    <cellStyle name="Normal 3 3 4 3 2" xfId="8312"/>
    <cellStyle name="Normal 3 3 4 3 2 2" xfId="15839"/>
    <cellStyle name="Normal 3 3 4 3 3" xfId="15838"/>
    <cellStyle name="Normal 3 3 4 4" xfId="3906"/>
    <cellStyle name="Normal 3 3 4 4 2" xfId="10088"/>
    <cellStyle name="Normal 3 3 4 4 2 2" xfId="15841"/>
    <cellStyle name="Normal 3 3 4 4 3" xfId="15840"/>
    <cellStyle name="Normal 3 3 4 5" xfId="4913"/>
    <cellStyle name="Normal 3 3 4 5 2" xfId="11094"/>
    <cellStyle name="Normal 3 3 4 5 2 2" xfId="15843"/>
    <cellStyle name="Normal 3 3 4 5 3" xfId="15842"/>
    <cellStyle name="Normal 3 3 4 6" xfId="6440"/>
    <cellStyle name="Normal 3 3 4 6 2" xfId="15844"/>
    <cellStyle name="Normal 3 3 4 7" xfId="15833"/>
    <cellStyle name="Normal 3 3 5" xfId="298"/>
    <cellStyle name="Normal 3 3 5 2" xfId="1074"/>
    <cellStyle name="Normal 3 3 5 2 2" xfId="2946"/>
    <cellStyle name="Normal 3 3 5 2 2 2" xfId="9128"/>
    <cellStyle name="Normal 3 3 5 2 2 2 2" xfId="15848"/>
    <cellStyle name="Normal 3 3 5 2 2 3" xfId="15847"/>
    <cellStyle name="Normal 3 3 5 2 3" xfId="7256"/>
    <cellStyle name="Normal 3 3 5 2 3 2" xfId="15849"/>
    <cellStyle name="Normal 3 3 5 2 4" xfId="15846"/>
    <cellStyle name="Normal 3 3 5 3" xfId="2172"/>
    <cellStyle name="Normal 3 3 5 3 2" xfId="8354"/>
    <cellStyle name="Normal 3 3 5 3 2 2" xfId="15851"/>
    <cellStyle name="Normal 3 3 5 3 3" xfId="15850"/>
    <cellStyle name="Normal 3 3 5 4" xfId="3952"/>
    <cellStyle name="Normal 3 3 5 4 2" xfId="10134"/>
    <cellStyle name="Normal 3 3 5 4 2 2" xfId="15853"/>
    <cellStyle name="Normal 3 3 5 4 3" xfId="15852"/>
    <cellStyle name="Normal 3 3 5 5" xfId="4959"/>
    <cellStyle name="Normal 3 3 5 5 2" xfId="11140"/>
    <cellStyle name="Normal 3 3 5 5 2 2" xfId="15855"/>
    <cellStyle name="Normal 3 3 5 5 3" xfId="15854"/>
    <cellStyle name="Normal 3 3 5 6" xfId="6482"/>
    <cellStyle name="Normal 3 3 5 6 2" xfId="15856"/>
    <cellStyle name="Normal 3 3 5 7" xfId="15845"/>
    <cellStyle name="Normal 3 3 6" xfId="345"/>
    <cellStyle name="Normal 3 3 6 2" xfId="1128"/>
    <cellStyle name="Normal 3 3 6 2 2" xfId="3000"/>
    <cellStyle name="Normal 3 3 6 2 2 2" xfId="9182"/>
    <cellStyle name="Normal 3 3 6 2 2 2 2" xfId="15860"/>
    <cellStyle name="Normal 3 3 6 2 2 3" xfId="15859"/>
    <cellStyle name="Normal 3 3 6 2 3" xfId="7310"/>
    <cellStyle name="Normal 3 3 6 2 3 2" xfId="15861"/>
    <cellStyle name="Normal 3 3 6 2 4" xfId="15858"/>
    <cellStyle name="Normal 3 3 6 3" xfId="2218"/>
    <cellStyle name="Normal 3 3 6 3 2" xfId="8400"/>
    <cellStyle name="Normal 3 3 6 3 2 2" xfId="15863"/>
    <cellStyle name="Normal 3 3 6 3 3" xfId="15862"/>
    <cellStyle name="Normal 3 3 6 4" xfId="4006"/>
    <cellStyle name="Normal 3 3 6 4 2" xfId="10188"/>
    <cellStyle name="Normal 3 3 6 4 2 2" xfId="15865"/>
    <cellStyle name="Normal 3 3 6 4 3" xfId="15864"/>
    <cellStyle name="Normal 3 3 6 5" xfId="5013"/>
    <cellStyle name="Normal 3 3 6 5 2" xfId="11194"/>
    <cellStyle name="Normal 3 3 6 5 2 2" xfId="15867"/>
    <cellStyle name="Normal 3 3 6 5 3" xfId="15866"/>
    <cellStyle name="Normal 3 3 6 6" xfId="6528"/>
    <cellStyle name="Normal 3 3 6 6 2" xfId="15868"/>
    <cellStyle name="Normal 3 3 6 7" xfId="15857"/>
    <cellStyle name="Normal 3 3 7" xfId="399"/>
    <cellStyle name="Normal 3 3 7 2" xfId="1184"/>
    <cellStyle name="Normal 3 3 7 2 2" xfId="3056"/>
    <cellStyle name="Normal 3 3 7 2 2 2" xfId="9238"/>
    <cellStyle name="Normal 3 3 7 2 2 2 2" xfId="15872"/>
    <cellStyle name="Normal 3 3 7 2 2 3" xfId="15871"/>
    <cellStyle name="Normal 3 3 7 2 3" xfId="7366"/>
    <cellStyle name="Normal 3 3 7 2 3 2" xfId="15873"/>
    <cellStyle name="Normal 3 3 7 2 4" xfId="15870"/>
    <cellStyle name="Normal 3 3 7 3" xfId="2272"/>
    <cellStyle name="Normal 3 3 7 3 2" xfId="8454"/>
    <cellStyle name="Normal 3 3 7 3 2 2" xfId="15875"/>
    <cellStyle name="Normal 3 3 7 3 3" xfId="15874"/>
    <cellStyle name="Normal 3 3 7 4" xfId="4062"/>
    <cellStyle name="Normal 3 3 7 4 2" xfId="10244"/>
    <cellStyle name="Normal 3 3 7 4 2 2" xfId="15877"/>
    <cellStyle name="Normal 3 3 7 4 3" xfId="15876"/>
    <cellStyle name="Normal 3 3 7 5" xfId="5069"/>
    <cellStyle name="Normal 3 3 7 5 2" xfId="11250"/>
    <cellStyle name="Normal 3 3 7 5 2 2" xfId="15879"/>
    <cellStyle name="Normal 3 3 7 5 3" xfId="15878"/>
    <cellStyle name="Normal 3 3 7 6" xfId="6582"/>
    <cellStyle name="Normal 3 3 7 6 2" xfId="15880"/>
    <cellStyle name="Normal 3 3 7 7" xfId="15869"/>
    <cellStyle name="Normal 3 3 8" xfId="455"/>
    <cellStyle name="Normal 3 3 8 2" xfId="1242"/>
    <cellStyle name="Normal 3 3 8 2 2" xfId="3114"/>
    <cellStyle name="Normal 3 3 8 2 2 2" xfId="9296"/>
    <cellStyle name="Normal 3 3 8 2 2 2 2" xfId="15884"/>
    <cellStyle name="Normal 3 3 8 2 2 3" xfId="15883"/>
    <cellStyle name="Normal 3 3 8 2 3" xfId="7424"/>
    <cellStyle name="Normal 3 3 8 2 3 2" xfId="15885"/>
    <cellStyle name="Normal 3 3 8 2 4" xfId="15882"/>
    <cellStyle name="Normal 3 3 8 3" xfId="2328"/>
    <cellStyle name="Normal 3 3 8 3 2" xfId="8510"/>
    <cellStyle name="Normal 3 3 8 3 2 2" xfId="15887"/>
    <cellStyle name="Normal 3 3 8 3 3" xfId="15886"/>
    <cellStyle name="Normal 3 3 8 4" xfId="4120"/>
    <cellStyle name="Normal 3 3 8 4 2" xfId="10302"/>
    <cellStyle name="Normal 3 3 8 4 2 2" xfId="15889"/>
    <cellStyle name="Normal 3 3 8 4 3" xfId="15888"/>
    <cellStyle name="Normal 3 3 8 5" xfId="5127"/>
    <cellStyle name="Normal 3 3 8 5 2" xfId="11308"/>
    <cellStyle name="Normal 3 3 8 5 2 2" xfId="15891"/>
    <cellStyle name="Normal 3 3 8 5 3" xfId="15890"/>
    <cellStyle name="Normal 3 3 8 6" xfId="6638"/>
    <cellStyle name="Normal 3 3 8 6 2" xfId="15892"/>
    <cellStyle name="Normal 3 3 8 7" xfId="15881"/>
    <cellStyle name="Normal 3 3 9" xfId="513"/>
    <cellStyle name="Normal 3 3 9 2" xfId="1300"/>
    <cellStyle name="Normal 3 3 9 2 2" xfId="3172"/>
    <cellStyle name="Normal 3 3 9 2 2 2" xfId="9354"/>
    <cellStyle name="Normal 3 3 9 2 2 2 2" xfId="15896"/>
    <cellStyle name="Normal 3 3 9 2 2 3" xfId="15895"/>
    <cellStyle name="Normal 3 3 9 2 3" xfId="7482"/>
    <cellStyle name="Normal 3 3 9 2 3 2" xfId="15897"/>
    <cellStyle name="Normal 3 3 9 2 4" xfId="15894"/>
    <cellStyle name="Normal 3 3 9 3" xfId="2386"/>
    <cellStyle name="Normal 3 3 9 3 2" xfId="8568"/>
    <cellStyle name="Normal 3 3 9 3 2 2" xfId="15899"/>
    <cellStyle name="Normal 3 3 9 3 3" xfId="15898"/>
    <cellStyle name="Normal 3 3 9 4" xfId="4178"/>
    <cellStyle name="Normal 3 3 9 4 2" xfId="10360"/>
    <cellStyle name="Normal 3 3 9 4 2 2" xfId="15901"/>
    <cellStyle name="Normal 3 3 9 4 3" xfId="15900"/>
    <cellStyle name="Normal 3 3 9 5" xfId="5185"/>
    <cellStyle name="Normal 3 3 9 5 2" xfId="11366"/>
    <cellStyle name="Normal 3 3 9 5 2 2" xfId="15903"/>
    <cellStyle name="Normal 3 3 9 5 3" xfId="15902"/>
    <cellStyle name="Normal 3 3 9 6" xfId="6696"/>
    <cellStyle name="Normal 3 3 9 6 2" xfId="15904"/>
    <cellStyle name="Normal 3 3 9 7" xfId="15893"/>
    <cellStyle name="Normal 3 4" xfId="185"/>
    <cellStyle name="Normal 3 4 2" xfId="894"/>
    <cellStyle name="Normal 3 4 2 2" xfId="2766"/>
    <cellStyle name="Normal 3 4 2 2 2" xfId="8948"/>
    <cellStyle name="Normal 3 4 2 2 2 2" xfId="15908"/>
    <cellStyle name="Normal 3 4 2 2 3" xfId="15907"/>
    <cellStyle name="Normal 3 4 2 3" xfId="7076"/>
    <cellStyle name="Normal 3 4 2 3 2" xfId="15909"/>
    <cellStyle name="Normal 3 4 2 4" xfId="15906"/>
    <cellStyle name="Normal 3 4 3" xfId="2060"/>
    <cellStyle name="Normal 3 4 3 2" xfId="8242"/>
    <cellStyle name="Normal 3 4 3 2 2" xfId="15911"/>
    <cellStyle name="Normal 3 4 3 3" xfId="15910"/>
    <cellStyle name="Normal 3 4 4" xfId="3772"/>
    <cellStyle name="Normal 3 4 4 2" xfId="9954"/>
    <cellStyle name="Normal 3 4 4 2 2" xfId="15913"/>
    <cellStyle name="Normal 3 4 4 3" xfId="15912"/>
    <cellStyle name="Normal 3 4 5" xfId="4779"/>
    <cellStyle name="Normal 3 4 5 2" xfId="10960"/>
    <cellStyle name="Normal 3 4 5 2 2" xfId="15915"/>
    <cellStyle name="Normal 3 4 5 3" xfId="15914"/>
    <cellStyle name="Normal 3 4 6" xfId="6370"/>
    <cellStyle name="Normal 3 4 6 2" xfId="15916"/>
    <cellStyle name="Normal 3 4 7" xfId="15905"/>
    <cellStyle name="Normal 3 5" xfId="174"/>
    <cellStyle name="Normal 3 5 2" xfId="930"/>
    <cellStyle name="Normal 3 5 2 2" xfId="2802"/>
    <cellStyle name="Normal 3 5 2 2 2" xfId="8984"/>
    <cellStyle name="Normal 3 5 2 2 2 2" xfId="15920"/>
    <cellStyle name="Normal 3 5 2 2 3" xfId="15919"/>
    <cellStyle name="Normal 3 5 2 3" xfId="7112"/>
    <cellStyle name="Normal 3 5 2 3 2" xfId="15921"/>
    <cellStyle name="Normal 3 5 2 4" xfId="15918"/>
    <cellStyle name="Normal 3 5 3" xfId="2050"/>
    <cellStyle name="Normal 3 5 3 2" xfId="8232"/>
    <cellStyle name="Normal 3 5 3 2 2" xfId="15923"/>
    <cellStyle name="Normal 3 5 3 3" xfId="15922"/>
    <cellStyle name="Normal 3 5 4" xfId="3808"/>
    <cellStyle name="Normal 3 5 4 2" xfId="9990"/>
    <cellStyle name="Normal 3 5 4 2 2" xfId="15925"/>
    <cellStyle name="Normal 3 5 4 3" xfId="15924"/>
    <cellStyle name="Normal 3 5 5" xfId="4815"/>
    <cellStyle name="Normal 3 5 5 2" xfId="10996"/>
    <cellStyle name="Normal 3 5 5 2 2" xfId="15927"/>
    <cellStyle name="Normal 3 5 5 3" xfId="15926"/>
    <cellStyle name="Normal 3 5 6" xfId="6360"/>
    <cellStyle name="Normal 3 5 6 2" xfId="15928"/>
    <cellStyle name="Normal 3 5 7" xfId="15917"/>
    <cellStyle name="Normal 3 6" xfId="200"/>
    <cellStyle name="Normal 3 6 2" xfId="968"/>
    <cellStyle name="Normal 3 6 2 2" xfId="2840"/>
    <cellStyle name="Normal 3 6 2 2 2" xfId="9022"/>
    <cellStyle name="Normal 3 6 2 2 2 2" xfId="15932"/>
    <cellStyle name="Normal 3 6 2 2 3" xfId="15931"/>
    <cellStyle name="Normal 3 6 2 3" xfId="7150"/>
    <cellStyle name="Normal 3 6 2 3 2" xfId="15933"/>
    <cellStyle name="Normal 3 6 2 4" xfId="15930"/>
    <cellStyle name="Normal 3 6 3" xfId="2074"/>
    <cellStyle name="Normal 3 6 3 2" xfId="8256"/>
    <cellStyle name="Normal 3 6 3 2 2" xfId="15935"/>
    <cellStyle name="Normal 3 6 3 3" xfId="15934"/>
    <cellStyle name="Normal 3 6 4" xfId="3846"/>
    <cellStyle name="Normal 3 6 4 2" xfId="10028"/>
    <cellStyle name="Normal 3 6 4 2 2" xfId="15937"/>
    <cellStyle name="Normal 3 6 4 3" xfId="15936"/>
    <cellStyle name="Normal 3 6 5" xfId="4853"/>
    <cellStyle name="Normal 3 6 5 2" xfId="11034"/>
    <cellStyle name="Normal 3 6 5 2 2" xfId="15939"/>
    <cellStyle name="Normal 3 6 5 3" xfId="15938"/>
    <cellStyle name="Normal 3 6 6" xfId="6384"/>
    <cellStyle name="Normal 3 6 6 2" xfId="15940"/>
    <cellStyle name="Normal 3 6 7" xfId="15929"/>
    <cellStyle name="Normal 3 7" xfId="238"/>
    <cellStyle name="Normal 3 7 2" xfId="1010"/>
    <cellStyle name="Normal 3 7 2 2" xfId="2882"/>
    <cellStyle name="Normal 3 7 2 2 2" xfId="9064"/>
    <cellStyle name="Normal 3 7 2 2 2 2" xfId="15944"/>
    <cellStyle name="Normal 3 7 2 2 3" xfId="15943"/>
    <cellStyle name="Normal 3 7 2 3" xfId="7192"/>
    <cellStyle name="Normal 3 7 2 3 2" xfId="15945"/>
    <cellStyle name="Normal 3 7 2 4" xfId="15942"/>
    <cellStyle name="Normal 3 7 3" xfId="2112"/>
    <cellStyle name="Normal 3 7 3 2" xfId="8294"/>
    <cellStyle name="Normal 3 7 3 2 2" xfId="15947"/>
    <cellStyle name="Normal 3 7 3 3" xfId="15946"/>
    <cellStyle name="Normal 3 7 4" xfId="3888"/>
    <cellStyle name="Normal 3 7 4 2" xfId="10070"/>
    <cellStyle name="Normal 3 7 4 2 2" xfId="15949"/>
    <cellStyle name="Normal 3 7 4 3" xfId="15948"/>
    <cellStyle name="Normal 3 7 5" xfId="4895"/>
    <cellStyle name="Normal 3 7 5 2" xfId="11076"/>
    <cellStyle name="Normal 3 7 5 2 2" xfId="15951"/>
    <cellStyle name="Normal 3 7 5 3" xfId="15950"/>
    <cellStyle name="Normal 3 7 6" xfId="6422"/>
    <cellStyle name="Normal 3 7 6 2" xfId="15952"/>
    <cellStyle name="Normal 3 7 7" xfId="15941"/>
    <cellStyle name="Normal 3 8" xfId="280"/>
    <cellStyle name="Normal 3 8 2" xfId="1056"/>
    <cellStyle name="Normal 3 8 2 2" xfId="2928"/>
    <cellStyle name="Normal 3 8 2 2 2" xfId="9110"/>
    <cellStyle name="Normal 3 8 2 2 2 2" xfId="15956"/>
    <cellStyle name="Normal 3 8 2 2 3" xfId="15955"/>
    <cellStyle name="Normal 3 8 2 3" xfId="7238"/>
    <cellStyle name="Normal 3 8 2 3 2" xfId="15957"/>
    <cellStyle name="Normal 3 8 2 4" xfId="15954"/>
    <cellStyle name="Normal 3 8 3" xfId="2154"/>
    <cellStyle name="Normal 3 8 3 2" xfId="8336"/>
    <cellStyle name="Normal 3 8 3 2 2" xfId="15959"/>
    <cellStyle name="Normal 3 8 3 3" xfId="15958"/>
    <cellStyle name="Normal 3 8 4" xfId="3934"/>
    <cellStyle name="Normal 3 8 4 2" xfId="10116"/>
    <cellStyle name="Normal 3 8 4 2 2" xfId="15961"/>
    <cellStyle name="Normal 3 8 4 3" xfId="15960"/>
    <cellStyle name="Normal 3 8 5" xfId="4941"/>
    <cellStyle name="Normal 3 8 5 2" xfId="11122"/>
    <cellStyle name="Normal 3 8 5 2 2" xfId="15963"/>
    <cellStyle name="Normal 3 8 5 3" xfId="15962"/>
    <cellStyle name="Normal 3 8 6" xfId="6464"/>
    <cellStyle name="Normal 3 8 6 2" xfId="15964"/>
    <cellStyle name="Normal 3 8 7" xfId="15953"/>
    <cellStyle name="Normal 3 9" xfId="327"/>
    <cellStyle name="Normal 3 9 2" xfId="1110"/>
    <cellStyle name="Normal 3 9 2 2" xfId="2982"/>
    <cellStyle name="Normal 3 9 2 2 2" xfId="9164"/>
    <cellStyle name="Normal 3 9 2 2 2 2" xfId="15968"/>
    <cellStyle name="Normal 3 9 2 2 3" xfId="15967"/>
    <cellStyle name="Normal 3 9 2 3" xfId="7292"/>
    <cellStyle name="Normal 3 9 2 3 2" xfId="15969"/>
    <cellStyle name="Normal 3 9 2 4" xfId="15966"/>
    <cellStyle name="Normal 3 9 3" xfId="2200"/>
    <cellStyle name="Normal 3 9 3 2" xfId="8382"/>
    <cellStyle name="Normal 3 9 3 2 2" xfId="15971"/>
    <cellStyle name="Normal 3 9 3 3" xfId="15970"/>
    <cellStyle name="Normal 3 9 4" xfId="3988"/>
    <cellStyle name="Normal 3 9 4 2" xfId="10170"/>
    <cellStyle name="Normal 3 9 4 2 2" xfId="15973"/>
    <cellStyle name="Normal 3 9 4 3" xfId="15972"/>
    <cellStyle name="Normal 3 9 5" xfId="4995"/>
    <cellStyle name="Normal 3 9 5 2" xfId="11176"/>
    <cellStyle name="Normal 3 9 5 2 2" xfId="15975"/>
    <cellStyle name="Normal 3 9 5 3" xfId="15974"/>
    <cellStyle name="Normal 3 9 6" xfId="6510"/>
    <cellStyle name="Normal 3 9 6 2" xfId="15976"/>
    <cellStyle name="Normal 3 9 7" xfId="15965"/>
    <cellStyle name="Normal 30" xfId="80"/>
    <cellStyle name="Normal 30 10" xfId="6268"/>
    <cellStyle name="Normal 30 10 2" xfId="15978"/>
    <cellStyle name="Normal 30 11" xfId="15977"/>
    <cellStyle name="Normal 30 2" xfId="753"/>
    <cellStyle name="Normal 30 2 2" xfId="1560"/>
    <cellStyle name="Normal 30 2 2 2" xfId="3432"/>
    <cellStyle name="Normal 30 2 2 2 2" xfId="9614"/>
    <cellStyle name="Normal 30 2 2 2 2 2" xfId="15982"/>
    <cellStyle name="Normal 30 2 2 2 3" xfId="15981"/>
    <cellStyle name="Normal 30 2 2 3" xfId="7742"/>
    <cellStyle name="Normal 30 2 2 3 2" xfId="15983"/>
    <cellStyle name="Normal 30 2 2 4" xfId="15980"/>
    <cellStyle name="Normal 30 2 3" xfId="2626"/>
    <cellStyle name="Normal 30 2 3 2" xfId="8808"/>
    <cellStyle name="Normal 30 2 3 2 2" xfId="15985"/>
    <cellStyle name="Normal 30 2 3 3" xfId="15984"/>
    <cellStyle name="Normal 30 2 4" xfId="4438"/>
    <cellStyle name="Normal 30 2 4 2" xfId="10620"/>
    <cellStyle name="Normal 30 2 4 2 2" xfId="15987"/>
    <cellStyle name="Normal 30 2 4 3" xfId="15986"/>
    <cellStyle name="Normal 30 2 5" xfId="5445"/>
    <cellStyle name="Normal 30 2 5 2" xfId="11626"/>
    <cellStyle name="Normal 30 2 5 2 2" xfId="15989"/>
    <cellStyle name="Normal 30 2 5 3" xfId="15988"/>
    <cellStyle name="Normal 30 2 6" xfId="6936"/>
    <cellStyle name="Normal 30 2 6 2" xfId="15990"/>
    <cellStyle name="Normal 30 2 7" xfId="15979"/>
    <cellStyle name="Normal 30 3" xfId="832"/>
    <cellStyle name="Normal 30 3 2" xfId="1682"/>
    <cellStyle name="Normal 30 3 2 2" xfId="3554"/>
    <cellStyle name="Normal 30 3 2 2 2" xfId="9736"/>
    <cellStyle name="Normal 30 3 2 2 2 2" xfId="15994"/>
    <cellStyle name="Normal 30 3 2 2 3" xfId="15993"/>
    <cellStyle name="Normal 30 3 2 3" xfId="7864"/>
    <cellStyle name="Normal 30 3 2 3 2" xfId="15995"/>
    <cellStyle name="Normal 30 3 2 4" xfId="15992"/>
    <cellStyle name="Normal 30 3 3" xfId="2704"/>
    <cellStyle name="Normal 30 3 3 2" xfId="8886"/>
    <cellStyle name="Normal 30 3 3 2 2" xfId="15997"/>
    <cellStyle name="Normal 30 3 3 3" xfId="15996"/>
    <cellStyle name="Normal 30 3 4" xfId="4560"/>
    <cellStyle name="Normal 30 3 4 2" xfId="10742"/>
    <cellStyle name="Normal 30 3 4 2 2" xfId="15999"/>
    <cellStyle name="Normal 30 3 4 3" xfId="15998"/>
    <cellStyle name="Normal 30 3 5" xfId="5567"/>
    <cellStyle name="Normal 30 3 5 2" xfId="11748"/>
    <cellStyle name="Normal 30 3 5 2 2" xfId="16001"/>
    <cellStyle name="Normal 30 3 5 3" xfId="16000"/>
    <cellStyle name="Normal 30 3 6" xfId="7014"/>
    <cellStyle name="Normal 30 3 6 2" xfId="16002"/>
    <cellStyle name="Normal 30 3 7" xfId="15991"/>
    <cellStyle name="Normal 30 4" xfId="1482"/>
    <cellStyle name="Normal 30 4 2" xfId="3354"/>
    <cellStyle name="Normal 30 4 2 2" xfId="9536"/>
    <cellStyle name="Normal 30 4 2 2 2" xfId="16005"/>
    <cellStyle name="Normal 30 4 2 3" xfId="16004"/>
    <cellStyle name="Normal 30 4 3" xfId="4694"/>
    <cellStyle name="Normal 30 4 3 2" xfId="10876"/>
    <cellStyle name="Normal 30 4 3 2 2" xfId="16007"/>
    <cellStyle name="Normal 30 4 3 3" xfId="16006"/>
    <cellStyle name="Normal 30 4 4" xfId="5701"/>
    <cellStyle name="Normal 30 4 4 2" xfId="11882"/>
    <cellStyle name="Normal 30 4 4 2 2" xfId="16009"/>
    <cellStyle name="Normal 30 4 4 3" xfId="16008"/>
    <cellStyle name="Normal 30 4 5" xfId="7664"/>
    <cellStyle name="Normal 30 4 5 2" xfId="16010"/>
    <cellStyle name="Normal 30 4 6" xfId="16003"/>
    <cellStyle name="Normal 30 5" xfId="1816"/>
    <cellStyle name="Normal 30 5 2" xfId="3688"/>
    <cellStyle name="Normal 30 5 2 2" xfId="9870"/>
    <cellStyle name="Normal 30 5 2 2 2" xfId="16013"/>
    <cellStyle name="Normal 30 5 2 3" xfId="16012"/>
    <cellStyle name="Normal 30 5 3" xfId="7998"/>
    <cellStyle name="Normal 30 5 3 2" xfId="16014"/>
    <cellStyle name="Normal 30 5 4" xfId="16011"/>
    <cellStyle name="Normal 30 6" xfId="1958"/>
    <cellStyle name="Normal 30 6 2" xfId="8140"/>
    <cellStyle name="Normal 30 6 2 2" xfId="16016"/>
    <cellStyle name="Normal 30 6 3" xfId="16015"/>
    <cellStyle name="Normal 30 7" xfId="4360"/>
    <cellStyle name="Normal 30 7 2" xfId="10542"/>
    <cellStyle name="Normal 30 7 2 2" xfId="16018"/>
    <cellStyle name="Normal 30 7 3" xfId="16017"/>
    <cellStyle name="Normal 30 8" xfId="5367"/>
    <cellStyle name="Normal 30 8 2" xfId="11548"/>
    <cellStyle name="Normal 30 8 2 2" xfId="16020"/>
    <cellStyle name="Normal 30 8 3" xfId="16019"/>
    <cellStyle name="Normal 30 9" xfId="5800"/>
    <cellStyle name="Normal 30 9 2" xfId="11981"/>
    <cellStyle name="Normal 30 9 2 2" xfId="16022"/>
    <cellStyle name="Normal 30 9 3" xfId="16021"/>
    <cellStyle name="Normal 300" xfId="12545"/>
    <cellStyle name="Normal 300 2" xfId="16023"/>
    <cellStyle name="Normal 301" xfId="12547"/>
    <cellStyle name="Normal 301 2" xfId="16024"/>
    <cellStyle name="Normal 302" xfId="12549"/>
    <cellStyle name="Normal 302 2" xfId="16025"/>
    <cellStyle name="Normal 303" xfId="12551"/>
    <cellStyle name="Normal 303 2" xfId="16026"/>
    <cellStyle name="Normal 304" xfId="12553"/>
    <cellStyle name="Normal 304 2" xfId="16027"/>
    <cellStyle name="Normal 305" xfId="12555"/>
    <cellStyle name="Normal 305 2" xfId="16028"/>
    <cellStyle name="Normal 306" xfId="12557"/>
    <cellStyle name="Normal 306 2" xfId="16029"/>
    <cellStyle name="Normal 307" xfId="12559"/>
    <cellStyle name="Normal 307 2" xfId="16030"/>
    <cellStyle name="Normal 308" xfId="12560"/>
    <cellStyle name="Normal 308 2" xfId="16031"/>
    <cellStyle name="Normal 309" xfId="12562"/>
    <cellStyle name="Normal 309 2" xfId="16032"/>
    <cellStyle name="Normal 31" xfId="82"/>
    <cellStyle name="Normal 31 10" xfId="6270"/>
    <cellStyle name="Normal 31 10 2" xfId="16034"/>
    <cellStyle name="Normal 31 11" xfId="16033"/>
    <cellStyle name="Normal 31 2" xfId="755"/>
    <cellStyle name="Normal 31 2 2" xfId="1562"/>
    <cellStyle name="Normal 31 2 2 2" xfId="3434"/>
    <cellStyle name="Normal 31 2 2 2 2" xfId="9616"/>
    <cellStyle name="Normal 31 2 2 2 2 2" xfId="16038"/>
    <cellStyle name="Normal 31 2 2 2 3" xfId="16037"/>
    <cellStyle name="Normal 31 2 2 3" xfId="7744"/>
    <cellStyle name="Normal 31 2 2 3 2" xfId="16039"/>
    <cellStyle name="Normal 31 2 2 4" xfId="16036"/>
    <cellStyle name="Normal 31 2 3" xfId="2628"/>
    <cellStyle name="Normal 31 2 3 2" xfId="8810"/>
    <cellStyle name="Normal 31 2 3 2 2" xfId="16041"/>
    <cellStyle name="Normal 31 2 3 3" xfId="16040"/>
    <cellStyle name="Normal 31 2 4" xfId="4440"/>
    <cellStyle name="Normal 31 2 4 2" xfId="10622"/>
    <cellStyle name="Normal 31 2 4 2 2" xfId="16043"/>
    <cellStyle name="Normal 31 2 4 3" xfId="16042"/>
    <cellStyle name="Normal 31 2 5" xfId="5447"/>
    <cellStyle name="Normal 31 2 5 2" xfId="11628"/>
    <cellStyle name="Normal 31 2 5 2 2" xfId="16045"/>
    <cellStyle name="Normal 31 2 5 3" xfId="16044"/>
    <cellStyle name="Normal 31 2 6" xfId="6938"/>
    <cellStyle name="Normal 31 2 6 2" xfId="16046"/>
    <cellStyle name="Normal 31 2 7" xfId="16035"/>
    <cellStyle name="Normal 31 3" xfId="834"/>
    <cellStyle name="Normal 31 3 2" xfId="1684"/>
    <cellStyle name="Normal 31 3 2 2" xfId="3556"/>
    <cellStyle name="Normal 31 3 2 2 2" xfId="9738"/>
    <cellStyle name="Normal 31 3 2 2 2 2" xfId="16050"/>
    <cellStyle name="Normal 31 3 2 2 3" xfId="16049"/>
    <cellStyle name="Normal 31 3 2 3" xfId="7866"/>
    <cellStyle name="Normal 31 3 2 3 2" xfId="16051"/>
    <cellStyle name="Normal 31 3 2 4" xfId="16048"/>
    <cellStyle name="Normal 31 3 3" xfId="2706"/>
    <cellStyle name="Normal 31 3 3 2" xfId="8888"/>
    <cellStyle name="Normal 31 3 3 2 2" xfId="16053"/>
    <cellStyle name="Normal 31 3 3 3" xfId="16052"/>
    <cellStyle name="Normal 31 3 4" xfId="4562"/>
    <cellStyle name="Normal 31 3 4 2" xfId="10744"/>
    <cellStyle name="Normal 31 3 4 2 2" xfId="16055"/>
    <cellStyle name="Normal 31 3 4 3" xfId="16054"/>
    <cellStyle name="Normal 31 3 5" xfId="5569"/>
    <cellStyle name="Normal 31 3 5 2" xfId="11750"/>
    <cellStyle name="Normal 31 3 5 2 2" xfId="16057"/>
    <cellStyle name="Normal 31 3 5 3" xfId="16056"/>
    <cellStyle name="Normal 31 3 6" xfId="7016"/>
    <cellStyle name="Normal 31 3 6 2" xfId="16058"/>
    <cellStyle name="Normal 31 3 7" xfId="16047"/>
    <cellStyle name="Normal 31 4" xfId="1484"/>
    <cellStyle name="Normal 31 4 2" xfId="3356"/>
    <cellStyle name="Normal 31 4 2 2" xfId="9538"/>
    <cellStyle name="Normal 31 4 2 2 2" xfId="16061"/>
    <cellStyle name="Normal 31 4 2 3" xfId="16060"/>
    <cellStyle name="Normal 31 4 3" xfId="4696"/>
    <cellStyle name="Normal 31 4 3 2" xfId="10878"/>
    <cellStyle name="Normal 31 4 3 2 2" xfId="16063"/>
    <cellStyle name="Normal 31 4 3 3" xfId="16062"/>
    <cellStyle name="Normal 31 4 4" xfId="5703"/>
    <cellStyle name="Normal 31 4 4 2" xfId="11884"/>
    <cellStyle name="Normal 31 4 4 2 2" xfId="16065"/>
    <cellStyle name="Normal 31 4 4 3" xfId="16064"/>
    <cellStyle name="Normal 31 4 5" xfId="7666"/>
    <cellStyle name="Normal 31 4 5 2" xfId="16066"/>
    <cellStyle name="Normal 31 4 6" xfId="16059"/>
    <cellStyle name="Normal 31 5" xfId="1818"/>
    <cellStyle name="Normal 31 5 2" xfId="3690"/>
    <cellStyle name="Normal 31 5 2 2" xfId="9872"/>
    <cellStyle name="Normal 31 5 2 2 2" xfId="16069"/>
    <cellStyle name="Normal 31 5 2 3" xfId="16068"/>
    <cellStyle name="Normal 31 5 3" xfId="8000"/>
    <cellStyle name="Normal 31 5 3 2" xfId="16070"/>
    <cellStyle name="Normal 31 5 4" xfId="16067"/>
    <cellStyle name="Normal 31 6" xfId="1960"/>
    <cellStyle name="Normal 31 6 2" xfId="8142"/>
    <cellStyle name="Normal 31 6 2 2" xfId="16072"/>
    <cellStyle name="Normal 31 6 3" xfId="16071"/>
    <cellStyle name="Normal 31 7" xfId="4362"/>
    <cellStyle name="Normal 31 7 2" xfId="10544"/>
    <cellStyle name="Normal 31 7 2 2" xfId="16074"/>
    <cellStyle name="Normal 31 7 3" xfId="16073"/>
    <cellStyle name="Normal 31 8" xfId="5369"/>
    <cellStyle name="Normal 31 8 2" xfId="11550"/>
    <cellStyle name="Normal 31 8 2 2" xfId="16076"/>
    <cellStyle name="Normal 31 8 3" xfId="16075"/>
    <cellStyle name="Normal 31 9" xfId="5801"/>
    <cellStyle name="Normal 31 9 2" xfId="11982"/>
    <cellStyle name="Normal 31 9 2 2" xfId="16078"/>
    <cellStyle name="Normal 31 9 3" xfId="16077"/>
    <cellStyle name="Normal 310" xfId="12564"/>
    <cellStyle name="Normal 310 2" xfId="16079"/>
    <cellStyle name="Normal 311" xfId="12566"/>
    <cellStyle name="Normal 311 2" xfId="16080"/>
    <cellStyle name="Normal 312" xfId="12568"/>
    <cellStyle name="Normal 312 2" xfId="16081"/>
    <cellStyle name="Normal 313" xfId="12570"/>
    <cellStyle name="Normal 313 2" xfId="16082"/>
    <cellStyle name="Normal 314" xfId="12572"/>
    <cellStyle name="Normal 314 2" xfId="16083"/>
    <cellStyle name="Normal 315" xfId="12574"/>
    <cellStyle name="Normal 315 2" xfId="16084"/>
    <cellStyle name="Normal 316" xfId="12576"/>
    <cellStyle name="Normal 316 2" xfId="16085"/>
    <cellStyle name="Normal 317" xfId="12578"/>
    <cellStyle name="Normal 317 2" xfId="16086"/>
    <cellStyle name="Normal 318" xfId="12580"/>
    <cellStyle name="Normal 318 2" xfId="16087"/>
    <cellStyle name="Normal 319" xfId="12582"/>
    <cellStyle name="Normal 319 2" xfId="16088"/>
    <cellStyle name="Normal 32" xfId="84"/>
    <cellStyle name="Normal 32 10" xfId="6272"/>
    <cellStyle name="Normal 32 10 2" xfId="16090"/>
    <cellStyle name="Normal 32 11" xfId="16089"/>
    <cellStyle name="Normal 32 2" xfId="757"/>
    <cellStyle name="Normal 32 2 2" xfId="1564"/>
    <cellStyle name="Normal 32 2 2 2" xfId="3436"/>
    <cellStyle name="Normal 32 2 2 2 2" xfId="9618"/>
    <cellStyle name="Normal 32 2 2 2 2 2" xfId="16094"/>
    <cellStyle name="Normal 32 2 2 2 3" xfId="16093"/>
    <cellStyle name="Normal 32 2 2 3" xfId="7746"/>
    <cellStyle name="Normal 32 2 2 3 2" xfId="16095"/>
    <cellStyle name="Normal 32 2 2 4" xfId="16092"/>
    <cellStyle name="Normal 32 2 3" xfId="2630"/>
    <cellStyle name="Normal 32 2 3 2" xfId="8812"/>
    <cellStyle name="Normal 32 2 3 2 2" xfId="16097"/>
    <cellStyle name="Normal 32 2 3 3" xfId="16096"/>
    <cellStyle name="Normal 32 2 4" xfId="4442"/>
    <cellStyle name="Normal 32 2 4 2" xfId="10624"/>
    <cellStyle name="Normal 32 2 4 2 2" xfId="16099"/>
    <cellStyle name="Normal 32 2 4 3" xfId="16098"/>
    <cellStyle name="Normal 32 2 5" xfId="5449"/>
    <cellStyle name="Normal 32 2 5 2" xfId="11630"/>
    <cellStyle name="Normal 32 2 5 2 2" xfId="16101"/>
    <cellStyle name="Normal 32 2 5 3" xfId="16100"/>
    <cellStyle name="Normal 32 2 6" xfId="6940"/>
    <cellStyle name="Normal 32 2 6 2" xfId="16102"/>
    <cellStyle name="Normal 32 2 7" xfId="16091"/>
    <cellStyle name="Normal 32 3" xfId="836"/>
    <cellStyle name="Normal 32 3 2" xfId="1686"/>
    <cellStyle name="Normal 32 3 2 2" xfId="3558"/>
    <cellStyle name="Normal 32 3 2 2 2" xfId="9740"/>
    <cellStyle name="Normal 32 3 2 2 2 2" xfId="16106"/>
    <cellStyle name="Normal 32 3 2 2 3" xfId="16105"/>
    <cellStyle name="Normal 32 3 2 3" xfId="7868"/>
    <cellStyle name="Normal 32 3 2 3 2" xfId="16107"/>
    <cellStyle name="Normal 32 3 2 4" xfId="16104"/>
    <cellStyle name="Normal 32 3 3" xfId="2708"/>
    <cellStyle name="Normal 32 3 3 2" xfId="8890"/>
    <cellStyle name="Normal 32 3 3 2 2" xfId="16109"/>
    <cellStyle name="Normal 32 3 3 3" xfId="16108"/>
    <cellStyle name="Normal 32 3 4" xfId="4564"/>
    <cellStyle name="Normal 32 3 4 2" xfId="10746"/>
    <cellStyle name="Normal 32 3 4 2 2" xfId="16111"/>
    <cellStyle name="Normal 32 3 4 3" xfId="16110"/>
    <cellStyle name="Normal 32 3 5" xfId="5571"/>
    <cellStyle name="Normal 32 3 5 2" xfId="11752"/>
    <cellStyle name="Normal 32 3 5 2 2" xfId="16113"/>
    <cellStyle name="Normal 32 3 5 3" xfId="16112"/>
    <cellStyle name="Normal 32 3 6" xfId="7018"/>
    <cellStyle name="Normal 32 3 6 2" xfId="16114"/>
    <cellStyle name="Normal 32 3 7" xfId="16103"/>
    <cellStyle name="Normal 32 4" xfId="1486"/>
    <cellStyle name="Normal 32 4 2" xfId="3358"/>
    <cellStyle name="Normal 32 4 2 2" xfId="9540"/>
    <cellStyle name="Normal 32 4 2 2 2" xfId="16117"/>
    <cellStyle name="Normal 32 4 2 3" xfId="16116"/>
    <cellStyle name="Normal 32 4 3" xfId="4698"/>
    <cellStyle name="Normal 32 4 3 2" xfId="10880"/>
    <cellStyle name="Normal 32 4 3 2 2" xfId="16119"/>
    <cellStyle name="Normal 32 4 3 3" xfId="16118"/>
    <cellStyle name="Normal 32 4 4" xfId="5705"/>
    <cellStyle name="Normal 32 4 4 2" xfId="11886"/>
    <cellStyle name="Normal 32 4 4 2 2" xfId="16121"/>
    <cellStyle name="Normal 32 4 4 3" xfId="16120"/>
    <cellStyle name="Normal 32 4 5" xfId="7668"/>
    <cellStyle name="Normal 32 4 5 2" xfId="16122"/>
    <cellStyle name="Normal 32 4 6" xfId="16115"/>
    <cellStyle name="Normal 32 5" xfId="1820"/>
    <cellStyle name="Normal 32 5 2" xfId="3692"/>
    <cellStyle name="Normal 32 5 2 2" xfId="9874"/>
    <cellStyle name="Normal 32 5 2 2 2" xfId="16125"/>
    <cellStyle name="Normal 32 5 2 3" xfId="16124"/>
    <cellStyle name="Normal 32 5 3" xfId="8002"/>
    <cellStyle name="Normal 32 5 3 2" xfId="16126"/>
    <cellStyle name="Normal 32 5 4" xfId="16123"/>
    <cellStyle name="Normal 32 6" xfId="1962"/>
    <cellStyle name="Normal 32 6 2" xfId="8144"/>
    <cellStyle name="Normal 32 6 2 2" xfId="16128"/>
    <cellStyle name="Normal 32 6 3" xfId="16127"/>
    <cellStyle name="Normal 32 7" xfId="4364"/>
    <cellStyle name="Normal 32 7 2" xfId="10546"/>
    <cellStyle name="Normal 32 7 2 2" xfId="16130"/>
    <cellStyle name="Normal 32 7 3" xfId="16129"/>
    <cellStyle name="Normal 32 8" xfId="5371"/>
    <cellStyle name="Normal 32 8 2" xfId="11552"/>
    <cellStyle name="Normal 32 8 2 2" xfId="16132"/>
    <cellStyle name="Normal 32 8 3" xfId="16131"/>
    <cellStyle name="Normal 32 9" xfId="5802"/>
    <cellStyle name="Normal 32 9 2" xfId="11983"/>
    <cellStyle name="Normal 32 9 2 2" xfId="16134"/>
    <cellStyle name="Normal 32 9 3" xfId="16133"/>
    <cellStyle name="Normal 320" xfId="12584"/>
    <cellStyle name="Normal 320 2" xfId="16135"/>
    <cellStyle name="Normal 321" xfId="12586"/>
    <cellStyle name="Normal 321 2" xfId="16136"/>
    <cellStyle name="Normal 322" xfId="12588"/>
    <cellStyle name="Normal 322 2" xfId="16137"/>
    <cellStyle name="Normal 323" xfId="12592"/>
    <cellStyle name="Normal 323 2" xfId="16138"/>
    <cellStyle name="Normal 324" xfId="12595"/>
    <cellStyle name="Normal 324 2" xfId="16139"/>
    <cellStyle name="Normal 325" xfId="12598"/>
    <cellStyle name="Normal 325 2" xfId="16140"/>
    <cellStyle name="Normal 326" xfId="12601"/>
    <cellStyle name="Normal 326 2" xfId="16141"/>
    <cellStyle name="Normal 327" xfId="12603"/>
    <cellStyle name="Normal 327 2" xfId="12650"/>
    <cellStyle name="Normal 327 3" xfId="25351"/>
    <cellStyle name="Normal 328" xfId="12604"/>
    <cellStyle name="Normal 328 2" xfId="16142"/>
    <cellStyle name="Normal 329" xfId="12607"/>
    <cellStyle name="Normal 329 2" xfId="16143"/>
    <cellStyle name="Normal 33" xfId="86"/>
    <cellStyle name="Normal 33 10" xfId="16144"/>
    <cellStyle name="Normal 33 2" xfId="838"/>
    <cellStyle name="Normal 33 2 2" xfId="1688"/>
    <cellStyle name="Normal 33 2 2 2" xfId="3560"/>
    <cellStyle name="Normal 33 2 2 2 2" xfId="9742"/>
    <cellStyle name="Normal 33 2 2 2 2 2" xfId="16148"/>
    <cellStyle name="Normal 33 2 2 2 3" xfId="16147"/>
    <cellStyle name="Normal 33 2 2 3" xfId="7870"/>
    <cellStyle name="Normal 33 2 2 3 2" xfId="16149"/>
    <cellStyle name="Normal 33 2 2 4" xfId="16146"/>
    <cellStyle name="Normal 33 2 3" xfId="2710"/>
    <cellStyle name="Normal 33 2 3 2" xfId="8892"/>
    <cellStyle name="Normal 33 2 3 2 2" xfId="16151"/>
    <cellStyle name="Normal 33 2 3 3" xfId="16150"/>
    <cellStyle name="Normal 33 2 4" xfId="4566"/>
    <cellStyle name="Normal 33 2 4 2" xfId="10748"/>
    <cellStyle name="Normal 33 2 4 2 2" xfId="16153"/>
    <cellStyle name="Normal 33 2 4 3" xfId="16152"/>
    <cellStyle name="Normal 33 2 5" xfId="5573"/>
    <cellStyle name="Normal 33 2 5 2" xfId="11754"/>
    <cellStyle name="Normal 33 2 5 2 2" xfId="16155"/>
    <cellStyle name="Normal 33 2 5 3" xfId="16154"/>
    <cellStyle name="Normal 33 2 6" xfId="7020"/>
    <cellStyle name="Normal 33 2 6 2" xfId="16156"/>
    <cellStyle name="Normal 33 2 7" xfId="16145"/>
    <cellStyle name="Normal 33 3" xfId="1566"/>
    <cellStyle name="Normal 33 3 2" xfId="3438"/>
    <cellStyle name="Normal 33 3 2 2" xfId="9620"/>
    <cellStyle name="Normal 33 3 2 2 2" xfId="16159"/>
    <cellStyle name="Normal 33 3 2 3" xfId="16158"/>
    <cellStyle name="Normal 33 3 3" xfId="4700"/>
    <cellStyle name="Normal 33 3 3 2" xfId="10882"/>
    <cellStyle name="Normal 33 3 3 2 2" xfId="16161"/>
    <cellStyle name="Normal 33 3 3 3" xfId="16160"/>
    <cellStyle name="Normal 33 3 4" xfId="5707"/>
    <cellStyle name="Normal 33 3 4 2" xfId="11888"/>
    <cellStyle name="Normal 33 3 4 2 2" xfId="16163"/>
    <cellStyle name="Normal 33 3 4 3" xfId="16162"/>
    <cellStyle name="Normal 33 3 5" xfId="7748"/>
    <cellStyle name="Normal 33 3 5 2" xfId="16164"/>
    <cellStyle name="Normal 33 3 6" xfId="16157"/>
    <cellStyle name="Normal 33 4" xfId="1822"/>
    <cellStyle name="Normal 33 4 2" xfId="3694"/>
    <cellStyle name="Normal 33 4 2 2" xfId="9876"/>
    <cellStyle name="Normal 33 4 2 2 2" xfId="16167"/>
    <cellStyle name="Normal 33 4 2 3" xfId="16166"/>
    <cellStyle name="Normal 33 4 3" xfId="8004"/>
    <cellStyle name="Normal 33 4 3 2" xfId="16168"/>
    <cellStyle name="Normal 33 4 4" xfId="16165"/>
    <cellStyle name="Normal 33 5" xfId="1964"/>
    <cellStyle name="Normal 33 5 2" xfId="8146"/>
    <cellStyle name="Normal 33 5 2 2" xfId="16170"/>
    <cellStyle name="Normal 33 5 3" xfId="16169"/>
    <cellStyle name="Normal 33 6" xfId="4444"/>
    <cellStyle name="Normal 33 6 2" xfId="10626"/>
    <cellStyle name="Normal 33 6 2 2" xfId="16172"/>
    <cellStyle name="Normal 33 6 3" xfId="16171"/>
    <cellStyle name="Normal 33 7" xfId="5451"/>
    <cellStyle name="Normal 33 7 2" xfId="11632"/>
    <cellStyle name="Normal 33 7 2 2" xfId="16174"/>
    <cellStyle name="Normal 33 7 3" xfId="16173"/>
    <cellStyle name="Normal 33 8" xfId="5803"/>
    <cellStyle name="Normal 33 8 2" xfId="11984"/>
    <cellStyle name="Normal 33 8 2 2" xfId="16176"/>
    <cellStyle name="Normal 33 8 3" xfId="16175"/>
    <cellStyle name="Normal 33 9" xfId="6274"/>
    <cellStyle name="Normal 33 9 2" xfId="16177"/>
    <cellStyle name="Normal 330" xfId="12609"/>
    <cellStyle name="Normal 330 2" xfId="16178"/>
    <cellStyle name="Normal 331" xfId="12612"/>
    <cellStyle name="Normal 331 2" xfId="16179"/>
    <cellStyle name="Normal 332" xfId="12614"/>
    <cellStyle name="Normal 332 2" xfId="16180"/>
    <cellStyle name="Normal 333" xfId="12618"/>
    <cellStyle name="Normal 333 2" xfId="16181"/>
    <cellStyle name="Normal 334" xfId="12621"/>
    <cellStyle name="Normal 334 2" xfId="16182"/>
    <cellStyle name="Normal 335" xfId="12623"/>
    <cellStyle name="Normal 335 2" xfId="16183"/>
    <cellStyle name="Normal 336" xfId="12626"/>
    <cellStyle name="Normal 336 2" xfId="16184"/>
    <cellStyle name="Normal 337" xfId="12629"/>
    <cellStyle name="Normal 337 2" xfId="16185"/>
    <cellStyle name="Normal 338" xfId="12632"/>
    <cellStyle name="Normal 338 2" xfId="16186"/>
    <cellStyle name="Normal 339" xfId="12634"/>
    <cellStyle name="Normal 339 2" xfId="16187"/>
    <cellStyle name="Normal 34" xfId="88"/>
    <cellStyle name="Normal 34 10" xfId="16188"/>
    <cellStyle name="Normal 34 2" xfId="840"/>
    <cellStyle name="Normal 34 2 2" xfId="1690"/>
    <cellStyle name="Normal 34 2 2 2" xfId="3562"/>
    <cellStyle name="Normal 34 2 2 2 2" xfId="9744"/>
    <cellStyle name="Normal 34 2 2 2 2 2" xfId="16192"/>
    <cellStyle name="Normal 34 2 2 2 3" xfId="16191"/>
    <cellStyle name="Normal 34 2 2 3" xfId="7872"/>
    <cellStyle name="Normal 34 2 2 3 2" xfId="16193"/>
    <cellStyle name="Normal 34 2 2 4" xfId="16190"/>
    <cellStyle name="Normal 34 2 3" xfId="2712"/>
    <cellStyle name="Normal 34 2 3 2" xfId="8894"/>
    <cellStyle name="Normal 34 2 3 2 2" xfId="16195"/>
    <cellStyle name="Normal 34 2 3 3" xfId="16194"/>
    <cellStyle name="Normal 34 2 4" xfId="4568"/>
    <cellStyle name="Normal 34 2 4 2" xfId="10750"/>
    <cellStyle name="Normal 34 2 4 2 2" xfId="16197"/>
    <cellStyle name="Normal 34 2 4 3" xfId="16196"/>
    <cellStyle name="Normal 34 2 5" xfId="5575"/>
    <cellStyle name="Normal 34 2 5 2" xfId="11756"/>
    <cellStyle name="Normal 34 2 5 2 2" xfId="16199"/>
    <cellStyle name="Normal 34 2 5 3" xfId="16198"/>
    <cellStyle name="Normal 34 2 6" xfId="7022"/>
    <cellStyle name="Normal 34 2 6 2" xfId="16200"/>
    <cellStyle name="Normal 34 2 7" xfId="16189"/>
    <cellStyle name="Normal 34 3" xfId="1568"/>
    <cellStyle name="Normal 34 3 2" xfId="3440"/>
    <cellStyle name="Normal 34 3 2 2" xfId="9622"/>
    <cellStyle name="Normal 34 3 2 2 2" xfId="16203"/>
    <cellStyle name="Normal 34 3 2 3" xfId="16202"/>
    <cellStyle name="Normal 34 3 3" xfId="4702"/>
    <cellStyle name="Normal 34 3 3 2" xfId="10884"/>
    <cellStyle name="Normal 34 3 3 2 2" xfId="16205"/>
    <cellStyle name="Normal 34 3 3 3" xfId="16204"/>
    <cellStyle name="Normal 34 3 4" xfId="5709"/>
    <cellStyle name="Normal 34 3 4 2" xfId="11890"/>
    <cellStyle name="Normal 34 3 4 2 2" xfId="16207"/>
    <cellStyle name="Normal 34 3 4 3" xfId="16206"/>
    <cellStyle name="Normal 34 3 5" xfId="7750"/>
    <cellStyle name="Normal 34 3 5 2" xfId="16208"/>
    <cellStyle name="Normal 34 3 6" xfId="16201"/>
    <cellStyle name="Normal 34 4" xfId="1824"/>
    <cellStyle name="Normal 34 4 2" xfId="3696"/>
    <cellStyle name="Normal 34 4 2 2" xfId="9878"/>
    <cellStyle name="Normal 34 4 2 2 2" xfId="16211"/>
    <cellStyle name="Normal 34 4 2 3" xfId="16210"/>
    <cellStyle name="Normal 34 4 3" xfId="8006"/>
    <cellStyle name="Normal 34 4 3 2" xfId="16212"/>
    <cellStyle name="Normal 34 4 4" xfId="16209"/>
    <cellStyle name="Normal 34 5" xfId="1966"/>
    <cellStyle name="Normal 34 5 2" xfId="8148"/>
    <cellStyle name="Normal 34 5 2 2" xfId="16214"/>
    <cellStyle name="Normal 34 5 3" xfId="16213"/>
    <cellStyle name="Normal 34 6" xfId="4446"/>
    <cellStyle name="Normal 34 6 2" xfId="10628"/>
    <cellStyle name="Normal 34 6 2 2" xfId="16216"/>
    <cellStyle name="Normal 34 6 3" xfId="16215"/>
    <cellStyle name="Normal 34 7" xfId="5453"/>
    <cellStyle name="Normal 34 7 2" xfId="11634"/>
    <cellStyle name="Normal 34 7 2 2" xfId="16218"/>
    <cellStyle name="Normal 34 7 3" xfId="16217"/>
    <cellStyle name="Normal 34 8" xfId="5804"/>
    <cellStyle name="Normal 34 8 2" xfId="11985"/>
    <cellStyle name="Normal 34 8 2 2" xfId="16220"/>
    <cellStyle name="Normal 34 8 3" xfId="16219"/>
    <cellStyle name="Normal 34 9" xfId="6276"/>
    <cellStyle name="Normal 34 9 2" xfId="16221"/>
    <cellStyle name="Normal 340" xfId="12637"/>
    <cellStyle name="Normal 340 2" xfId="16222"/>
    <cellStyle name="Normal 341" xfId="12639"/>
    <cellStyle name="Normal 341 2" xfId="16223"/>
    <cellStyle name="Normal 342" xfId="12641"/>
    <cellStyle name="Normal 342 2" xfId="16224"/>
    <cellStyle name="Normal 343" xfId="12643"/>
    <cellStyle name="Normal 343 2" xfId="16225"/>
    <cellStyle name="Normal 344" xfId="12646"/>
    <cellStyle name="Normal 345" xfId="12648"/>
    <cellStyle name="Normal 346" xfId="25280"/>
    <cellStyle name="Normal 347" xfId="25282"/>
    <cellStyle name="Normal 348" xfId="25284"/>
    <cellStyle name="Normal 349" xfId="25286"/>
    <cellStyle name="Normal 35" xfId="90"/>
    <cellStyle name="Normal 35 10" xfId="16226"/>
    <cellStyle name="Normal 35 2" xfId="842"/>
    <cellStyle name="Normal 35 2 2" xfId="1692"/>
    <cellStyle name="Normal 35 2 2 2" xfId="3564"/>
    <cellStyle name="Normal 35 2 2 2 2" xfId="9746"/>
    <cellStyle name="Normal 35 2 2 2 2 2" xfId="16230"/>
    <cellStyle name="Normal 35 2 2 2 3" xfId="16229"/>
    <cellStyle name="Normal 35 2 2 3" xfId="7874"/>
    <cellStyle name="Normal 35 2 2 3 2" xfId="16231"/>
    <cellStyle name="Normal 35 2 2 4" xfId="16228"/>
    <cellStyle name="Normal 35 2 3" xfId="2714"/>
    <cellStyle name="Normal 35 2 3 2" xfId="8896"/>
    <cellStyle name="Normal 35 2 3 2 2" xfId="16233"/>
    <cellStyle name="Normal 35 2 3 3" xfId="16232"/>
    <cellStyle name="Normal 35 2 4" xfId="4570"/>
    <cellStyle name="Normal 35 2 4 2" xfId="10752"/>
    <cellStyle name="Normal 35 2 4 2 2" xfId="16235"/>
    <cellStyle name="Normal 35 2 4 3" xfId="16234"/>
    <cellStyle name="Normal 35 2 5" xfId="5577"/>
    <cellStyle name="Normal 35 2 5 2" xfId="11758"/>
    <cellStyle name="Normal 35 2 5 2 2" xfId="16237"/>
    <cellStyle name="Normal 35 2 5 3" xfId="16236"/>
    <cellStyle name="Normal 35 2 6" xfId="7024"/>
    <cellStyle name="Normal 35 2 6 2" xfId="16238"/>
    <cellStyle name="Normal 35 2 7" xfId="16227"/>
    <cellStyle name="Normal 35 3" xfId="1570"/>
    <cellStyle name="Normal 35 3 2" xfId="3442"/>
    <cellStyle name="Normal 35 3 2 2" xfId="9624"/>
    <cellStyle name="Normal 35 3 2 2 2" xfId="16241"/>
    <cellStyle name="Normal 35 3 2 3" xfId="16240"/>
    <cellStyle name="Normal 35 3 3" xfId="4704"/>
    <cellStyle name="Normal 35 3 3 2" xfId="10886"/>
    <cellStyle name="Normal 35 3 3 2 2" xfId="16243"/>
    <cellStyle name="Normal 35 3 3 3" xfId="16242"/>
    <cellStyle name="Normal 35 3 4" xfId="5711"/>
    <cellStyle name="Normal 35 3 4 2" xfId="11892"/>
    <cellStyle name="Normal 35 3 4 2 2" xfId="16245"/>
    <cellStyle name="Normal 35 3 4 3" xfId="16244"/>
    <cellStyle name="Normal 35 3 5" xfId="7752"/>
    <cellStyle name="Normal 35 3 5 2" xfId="16246"/>
    <cellStyle name="Normal 35 3 6" xfId="16239"/>
    <cellStyle name="Normal 35 4" xfId="1826"/>
    <cellStyle name="Normal 35 4 2" xfId="3698"/>
    <cellStyle name="Normal 35 4 2 2" xfId="9880"/>
    <cellStyle name="Normal 35 4 2 2 2" xfId="16249"/>
    <cellStyle name="Normal 35 4 2 3" xfId="16248"/>
    <cellStyle name="Normal 35 4 3" xfId="8008"/>
    <cellStyle name="Normal 35 4 3 2" xfId="16250"/>
    <cellStyle name="Normal 35 4 4" xfId="16247"/>
    <cellStyle name="Normal 35 5" xfId="1968"/>
    <cellStyle name="Normal 35 5 2" xfId="8150"/>
    <cellStyle name="Normal 35 5 2 2" xfId="16252"/>
    <cellStyle name="Normal 35 5 3" xfId="16251"/>
    <cellStyle name="Normal 35 6" xfId="4448"/>
    <cellStyle name="Normal 35 6 2" xfId="10630"/>
    <cellStyle name="Normal 35 6 2 2" xfId="16254"/>
    <cellStyle name="Normal 35 6 3" xfId="16253"/>
    <cellStyle name="Normal 35 7" xfId="5455"/>
    <cellStyle name="Normal 35 7 2" xfId="11636"/>
    <cellStyle name="Normal 35 7 2 2" xfId="16256"/>
    <cellStyle name="Normal 35 7 3" xfId="16255"/>
    <cellStyle name="Normal 35 8" xfId="5805"/>
    <cellStyle name="Normal 35 8 2" xfId="11986"/>
    <cellStyle name="Normal 35 8 2 2" xfId="16258"/>
    <cellStyle name="Normal 35 8 3" xfId="16257"/>
    <cellStyle name="Normal 35 9" xfId="6278"/>
    <cellStyle name="Normal 35 9 2" xfId="16259"/>
    <cellStyle name="Normal 350" xfId="25289"/>
    <cellStyle name="Normal 351" xfId="25291"/>
    <cellStyle name="Normal 352" xfId="25294"/>
    <cellStyle name="Normal 353" xfId="25297"/>
    <cellStyle name="Normal 354" xfId="25300"/>
    <cellStyle name="Normal 355" xfId="25303"/>
    <cellStyle name="Normal 356" xfId="25305"/>
    <cellStyle name="Normal 357" xfId="25308"/>
    <cellStyle name="Normal 358" xfId="25310"/>
    <cellStyle name="Normal 359" xfId="25312"/>
    <cellStyle name="Normal 36" xfId="92"/>
    <cellStyle name="Normal 36 10" xfId="16260"/>
    <cellStyle name="Normal 36 2" xfId="844"/>
    <cellStyle name="Normal 36 2 2" xfId="1694"/>
    <cellStyle name="Normal 36 2 2 2" xfId="3566"/>
    <cellStyle name="Normal 36 2 2 2 2" xfId="9748"/>
    <cellStyle name="Normal 36 2 2 2 2 2" xfId="16264"/>
    <cellStyle name="Normal 36 2 2 2 3" xfId="16263"/>
    <cellStyle name="Normal 36 2 2 3" xfId="7876"/>
    <cellStyle name="Normal 36 2 2 3 2" xfId="16265"/>
    <cellStyle name="Normal 36 2 2 4" xfId="16262"/>
    <cellStyle name="Normal 36 2 3" xfId="2716"/>
    <cellStyle name="Normal 36 2 3 2" xfId="8898"/>
    <cellStyle name="Normal 36 2 3 2 2" xfId="16267"/>
    <cellStyle name="Normal 36 2 3 3" xfId="16266"/>
    <cellStyle name="Normal 36 2 4" xfId="4572"/>
    <cellStyle name="Normal 36 2 4 2" xfId="10754"/>
    <cellStyle name="Normal 36 2 4 2 2" xfId="16269"/>
    <cellStyle name="Normal 36 2 4 3" xfId="16268"/>
    <cellStyle name="Normal 36 2 5" xfId="5579"/>
    <cellStyle name="Normal 36 2 5 2" xfId="11760"/>
    <cellStyle name="Normal 36 2 5 2 2" xfId="16271"/>
    <cellStyle name="Normal 36 2 5 3" xfId="16270"/>
    <cellStyle name="Normal 36 2 6" xfId="7026"/>
    <cellStyle name="Normal 36 2 6 2" xfId="16272"/>
    <cellStyle name="Normal 36 2 7" xfId="16261"/>
    <cellStyle name="Normal 36 3" xfId="1572"/>
    <cellStyle name="Normal 36 3 2" xfId="3444"/>
    <cellStyle name="Normal 36 3 2 2" xfId="9626"/>
    <cellStyle name="Normal 36 3 2 2 2" xfId="16275"/>
    <cellStyle name="Normal 36 3 2 3" xfId="16274"/>
    <cellStyle name="Normal 36 3 3" xfId="4706"/>
    <cellStyle name="Normal 36 3 3 2" xfId="10888"/>
    <cellStyle name="Normal 36 3 3 2 2" xfId="16277"/>
    <cellStyle name="Normal 36 3 3 3" xfId="16276"/>
    <cellStyle name="Normal 36 3 4" xfId="5713"/>
    <cellStyle name="Normal 36 3 4 2" xfId="11894"/>
    <cellStyle name="Normal 36 3 4 2 2" xfId="16279"/>
    <cellStyle name="Normal 36 3 4 3" xfId="16278"/>
    <cellStyle name="Normal 36 3 5" xfId="7754"/>
    <cellStyle name="Normal 36 3 5 2" xfId="16280"/>
    <cellStyle name="Normal 36 3 6" xfId="16273"/>
    <cellStyle name="Normal 36 4" xfId="1828"/>
    <cellStyle name="Normal 36 4 2" xfId="3700"/>
    <cellStyle name="Normal 36 4 2 2" xfId="9882"/>
    <cellStyle name="Normal 36 4 2 2 2" xfId="16283"/>
    <cellStyle name="Normal 36 4 2 3" xfId="16282"/>
    <cellStyle name="Normal 36 4 3" xfId="8010"/>
    <cellStyle name="Normal 36 4 3 2" xfId="16284"/>
    <cellStyle name="Normal 36 4 4" xfId="16281"/>
    <cellStyle name="Normal 36 5" xfId="1970"/>
    <cellStyle name="Normal 36 5 2" xfId="8152"/>
    <cellStyle name="Normal 36 5 2 2" xfId="16286"/>
    <cellStyle name="Normal 36 5 3" xfId="16285"/>
    <cellStyle name="Normal 36 6" xfId="4450"/>
    <cellStyle name="Normal 36 6 2" xfId="10632"/>
    <cellStyle name="Normal 36 6 2 2" xfId="16288"/>
    <cellStyle name="Normal 36 6 3" xfId="16287"/>
    <cellStyle name="Normal 36 7" xfId="5457"/>
    <cellStyle name="Normal 36 7 2" xfId="11638"/>
    <cellStyle name="Normal 36 7 2 2" xfId="16290"/>
    <cellStyle name="Normal 36 7 3" xfId="16289"/>
    <cellStyle name="Normal 36 8" xfId="5806"/>
    <cellStyle name="Normal 36 8 2" xfId="11987"/>
    <cellStyle name="Normal 36 8 2 2" xfId="16292"/>
    <cellStyle name="Normal 36 8 3" xfId="16291"/>
    <cellStyle name="Normal 36 9" xfId="6280"/>
    <cellStyle name="Normal 36 9 2" xfId="16293"/>
    <cellStyle name="Normal 360" xfId="25315"/>
    <cellStyle name="Normal 361" xfId="25317"/>
    <cellStyle name="Normal 362" xfId="25320"/>
    <cellStyle name="Normal 363" xfId="25323"/>
    <cellStyle name="Normal 364" xfId="25326"/>
    <cellStyle name="Normal 365" xfId="25328"/>
    <cellStyle name="Normal 366" xfId="25330"/>
    <cellStyle name="Normal 367" xfId="25333"/>
    <cellStyle name="Normal 368" xfId="25335"/>
    <cellStyle name="Normal 369" xfId="25337"/>
    <cellStyle name="Normal 37" xfId="94"/>
    <cellStyle name="Normal 37 10" xfId="16294"/>
    <cellStyle name="Normal 37 2" xfId="846"/>
    <cellStyle name="Normal 37 2 2" xfId="1696"/>
    <cellStyle name="Normal 37 2 2 2" xfId="3568"/>
    <cellStyle name="Normal 37 2 2 2 2" xfId="9750"/>
    <cellStyle name="Normal 37 2 2 2 2 2" xfId="16298"/>
    <cellStyle name="Normal 37 2 2 2 3" xfId="16297"/>
    <cellStyle name="Normal 37 2 2 3" xfId="7878"/>
    <cellStyle name="Normal 37 2 2 3 2" xfId="16299"/>
    <cellStyle name="Normal 37 2 2 4" xfId="16296"/>
    <cellStyle name="Normal 37 2 3" xfId="2718"/>
    <cellStyle name="Normal 37 2 3 2" xfId="8900"/>
    <cellStyle name="Normal 37 2 3 2 2" xfId="16301"/>
    <cellStyle name="Normal 37 2 3 3" xfId="16300"/>
    <cellStyle name="Normal 37 2 4" xfId="4574"/>
    <cellStyle name="Normal 37 2 4 2" xfId="10756"/>
    <cellStyle name="Normal 37 2 4 2 2" xfId="16303"/>
    <cellStyle name="Normal 37 2 4 3" xfId="16302"/>
    <cellStyle name="Normal 37 2 5" xfId="5581"/>
    <cellStyle name="Normal 37 2 5 2" xfId="11762"/>
    <cellStyle name="Normal 37 2 5 2 2" xfId="16305"/>
    <cellStyle name="Normal 37 2 5 3" xfId="16304"/>
    <cellStyle name="Normal 37 2 6" xfId="7028"/>
    <cellStyle name="Normal 37 2 6 2" xfId="16306"/>
    <cellStyle name="Normal 37 2 7" xfId="16295"/>
    <cellStyle name="Normal 37 3" xfId="1574"/>
    <cellStyle name="Normal 37 3 2" xfId="3446"/>
    <cellStyle name="Normal 37 3 2 2" xfId="9628"/>
    <cellStyle name="Normal 37 3 2 2 2" xfId="16309"/>
    <cellStyle name="Normal 37 3 2 3" xfId="16308"/>
    <cellStyle name="Normal 37 3 3" xfId="4708"/>
    <cellStyle name="Normal 37 3 3 2" xfId="10890"/>
    <cellStyle name="Normal 37 3 3 2 2" xfId="16311"/>
    <cellStyle name="Normal 37 3 3 3" xfId="16310"/>
    <cellStyle name="Normal 37 3 4" xfId="5715"/>
    <cellStyle name="Normal 37 3 4 2" xfId="11896"/>
    <cellStyle name="Normal 37 3 4 2 2" xfId="16313"/>
    <cellStyle name="Normal 37 3 4 3" xfId="16312"/>
    <cellStyle name="Normal 37 3 5" xfId="7756"/>
    <cellStyle name="Normal 37 3 5 2" xfId="16314"/>
    <cellStyle name="Normal 37 3 6" xfId="16307"/>
    <cellStyle name="Normal 37 4" xfId="1830"/>
    <cellStyle name="Normal 37 4 2" xfId="3702"/>
    <cellStyle name="Normal 37 4 2 2" xfId="9884"/>
    <cellStyle name="Normal 37 4 2 2 2" xfId="16317"/>
    <cellStyle name="Normal 37 4 2 3" xfId="16316"/>
    <cellStyle name="Normal 37 4 3" xfId="8012"/>
    <cellStyle name="Normal 37 4 3 2" xfId="16318"/>
    <cellStyle name="Normal 37 4 4" xfId="16315"/>
    <cellStyle name="Normal 37 5" xfId="1972"/>
    <cellStyle name="Normal 37 5 2" xfId="8154"/>
    <cellStyle name="Normal 37 5 2 2" xfId="16320"/>
    <cellStyle name="Normal 37 5 3" xfId="16319"/>
    <cellStyle name="Normal 37 6" xfId="4452"/>
    <cellStyle name="Normal 37 6 2" xfId="10634"/>
    <cellStyle name="Normal 37 6 2 2" xfId="16322"/>
    <cellStyle name="Normal 37 6 3" xfId="16321"/>
    <cellStyle name="Normal 37 7" xfId="5459"/>
    <cellStyle name="Normal 37 7 2" xfId="11640"/>
    <cellStyle name="Normal 37 7 2 2" xfId="16324"/>
    <cellStyle name="Normal 37 7 3" xfId="16323"/>
    <cellStyle name="Normal 37 8" xfId="5807"/>
    <cellStyle name="Normal 37 8 2" xfId="11988"/>
    <cellStyle name="Normal 37 8 2 2" xfId="16326"/>
    <cellStyle name="Normal 37 8 3" xfId="16325"/>
    <cellStyle name="Normal 37 9" xfId="6282"/>
    <cellStyle name="Normal 37 9 2" xfId="16327"/>
    <cellStyle name="Normal 370" xfId="25339"/>
    <cellStyle name="Normal 371" xfId="25341"/>
    <cellStyle name="Normal 372" xfId="25343"/>
    <cellStyle name="Normal 373" xfId="25345"/>
    <cellStyle name="Normal 374" xfId="25347"/>
    <cellStyle name="Normal 375" xfId="25349"/>
    <cellStyle name="Normal 376" xfId="25353"/>
    <cellStyle name="Normal 377" xfId="25356"/>
    <cellStyle name="Normal 378" xfId="25358"/>
    <cellStyle name="Normal 379" xfId="25360"/>
    <cellStyle name="Normal 38" xfId="96"/>
    <cellStyle name="Normal 38 10" xfId="16328"/>
    <cellStyle name="Normal 38 2" xfId="848"/>
    <cellStyle name="Normal 38 2 2" xfId="1698"/>
    <cellStyle name="Normal 38 2 2 2" xfId="3570"/>
    <cellStyle name="Normal 38 2 2 2 2" xfId="9752"/>
    <cellStyle name="Normal 38 2 2 2 2 2" xfId="16332"/>
    <cellStyle name="Normal 38 2 2 2 3" xfId="16331"/>
    <cellStyle name="Normal 38 2 2 3" xfId="7880"/>
    <cellStyle name="Normal 38 2 2 3 2" xfId="16333"/>
    <cellStyle name="Normal 38 2 2 4" xfId="16330"/>
    <cellStyle name="Normal 38 2 3" xfId="2720"/>
    <cellStyle name="Normal 38 2 3 2" xfId="8902"/>
    <cellStyle name="Normal 38 2 3 2 2" xfId="16335"/>
    <cellStyle name="Normal 38 2 3 3" xfId="16334"/>
    <cellStyle name="Normal 38 2 4" xfId="4576"/>
    <cellStyle name="Normal 38 2 4 2" xfId="10758"/>
    <cellStyle name="Normal 38 2 4 2 2" xfId="16337"/>
    <cellStyle name="Normal 38 2 4 3" xfId="16336"/>
    <cellStyle name="Normal 38 2 5" xfId="5583"/>
    <cellStyle name="Normal 38 2 5 2" xfId="11764"/>
    <cellStyle name="Normal 38 2 5 2 2" xfId="16339"/>
    <cellStyle name="Normal 38 2 5 3" xfId="16338"/>
    <cellStyle name="Normal 38 2 6" xfId="7030"/>
    <cellStyle name="Normal 38 2 6 2" xfId="16340"/>
    <cellStyle name="Normal 38 2 7" xfId="16329"/>
    <cellStyle name="Normal 38 3" xfId="1576"/>
    <cellStyle name="Normal 38 3 2" xfId="3448"/>
    <cellStyle name="Normal 38 3 2 2" xfId="9630"/>
    <cellStyle name="Normal 38 3 2 2 2" xfId="16343"/>
    <cellStyle name="Normal 38 3 2 3" xfId="16342"/>
    <cellStyle name="Normal 38 3 3" xfId="4710"/>
    <cellStyle name="Normal 38 3 3 2" xfId="10892"/>
    <cellStyle name="Normal 38 3 3 2 2" xfId="16345"/>
    <cellStyle name="Normal 38 3 3 3" xfId="16344"/>
    <cellStyle name="Normal 38 3 4" xfId="5717"/>
    <cellStyle name="Normal 38 3 4 2" xfId="11898"/>
    <cellStyle name="Normal 38 3 4 2 2" xfId="16347"/>
    <cellStyle name="Normal 38 3 4 3" xfId="16346"/>
    <cellStyle name="Normal 38 3 5" xfId="7758"/>
    <cellStyle name="Normal 38 3 5 2" xfId="16348"/>
    <cellStyle name="Normal 38 3 6" xfId="16341"/>
    <cellStyle name="Normal 38 4" xfId="1832"/>
    <cellStyle name="Normal 38 4 2" xfId="3704"/>
    <cellStyle name="Normal 38 4 2 2" xfId="9886"/>
    <cellStyle name="Normal 38 4 2 2 2" xfId="16351"/>
    <cellStyle name="Normal 38 4 2 3" xfId="16350"/>
    <cellStyle name="Normal 38 4 3" xfId="8014"/>
    <cellStyle name="Normal 38 4 3 2" xfId="16352"/>
    <cellStyle name="Normal 38 4 4" xfId="16349"/>
    <cellStyle name="Normal 38 5" xfId="1974"/>
    <cellStyle name="Normal 38 5 2" xfId="8156"/>
    <cellStyle name="Normal 38 5 2 2" xfId="16354"/>
    <cellStyle name="Normal 38 5 3" xfId="16353"/>
    <cellStyle name="Normal 38 6" xfId="4454"/>
    <cellStyle name="Normal 38 6 2" xfId="10636"/>
    <cellStyle name="Normal 38 6 2 2" xfId="16356"/>
    <cellStyle name="Normal 38 6 3" xfId="16355"/>
    <cellStyle name="Normal 38 7" xfId="5461"/>
    <cellStyle name="Normal 38 7 2" xfId="11642"/>
    <cellStyle name="Normal 38 7 2 2" xfId="16358"/>
    <cellStyle name="Normal 38 7 3" xfId="16357"/>
    <cellStyle name="Normal 38 8" xfId="5808"/>
    <cellStyle name="Normal 38 8 2" xfId="11989"/>
    <cellStyle name="Normal 38 8 2 2" xfId="16360"/>
    <cellStyle name="Normal 38 8 3" xfId="16359"/>
    <cellStyle name="Normal 38 9" xfId="6284"/>
    <cellStyle name="Normal 38 9 2" xfId="16361"/>
    <cellStyle name="Normal 380" xfId="25362"/>
    <cellStyle name="Normal 381" xfId="25364"/>
    <cellStyle name="Normal 382" xfId="25366"/>
    <cellStyle name="Normal 383" xfId="25369"/>
    <cellStyle name="Normal 384" xfId="25371"/>
    <cellStyle name="Normal 385" xfId="25374"/>
    <cellStyle name="Normal 386" xfId="25376"/>
    <cellStyle name="Normal 387" xfId="25378"/>
    <cellStyle name="Normal 388" xfId="25381"/>
    <cellStyle name="Normal 389" xfId="25383"/>
    <cellStyle name="Normal 39" xfId="98"/>
    <cellStyle name="Normal 39 10" xfId="16362"/>
    <cellStyle name="Normal 39 2" xfId="850"/>
    <cellStyle name="Normal 39 2 2" xfId="1700"/>
    <cellStyle name="Normal 39 2 2 2" xfId="3572"/>
    <cellStyle name="Normal 39 2 2 2 2" xfId="9754"/>
    <cellStyle name="Normal 39 2 2 2 2 2" xfId="16366"/>
    <cellStyle name="Normal 39 2 2 2 3" xfId="16365"/>
    <cellStyle name="Normal 39 2 2 3" xfId="7882"/>
    <cellStyle name="Normal 39 2 2 3 2" xfId="16367"/>
    <cellStyle name="Normal 39 2 2 4" xfId="16364"/>
    <cellStyle name="Normal 39 2 3" xfId="2722"/>
    <cellStyle name="Normal 39 2 3 2" xfId="8904"/>
    <cellStyle name="Normal 39 2 3 2 2" xfId="16369"/>
    <cellStyle name="Normal 39 2 3 3" xfId="16368"/>
    <cellStyle name="Normal 39 2 4" xfId="4578"/>
    <cellStyle name="Normal 39 2 4 2" xfId="10760"/>
    <cellStyle name="Normal 39 2 4 2 2" xfId="16371"/>
    <cellStyle name="Normal 39 2 4 3" xfId="16370"/>
    <cellStyle name="Normal 39 2 5" xfId="5585"/>
    <cellStyle name="Normal 39 2 5 2" xfId="11766"/>
    <cellStyle name="Normal 39 2 5 2 2" xfId="16373"/>
    <cellStyle name="Normal 39 2 5 3" xfId="16372"/>
    <cellStyle name="Normal 39 2 6" xfId="7032"/>
    <cellStyle name="Normal 39 2 6 2" xfId="16374"/>
    <cellStyle name="Normal 39 2 7" xfId="16363"/>
    <cellStyle name="Normal 39 3" xfId="1578"/>
    <cellStyle name="Normal 39 3 2" xfId="3450"/>
    <cellStyle name="Normal 39 3 2 2" xfId="9632"/>
    <cellStyle name="Normal 39 3 2 2 2" xfId="16377"/>
    <cellStyle name="Normal 39 3 2 3" xfId="16376"/>
    <cellStyle name="Normal 39 3 3" xfId="4712"/>
    <cellStyle name="Normal 39 3 3 2" xfId="10894"/>
    <cellStyle name="Normal 39 3 3 2 2" xfId="16379"/>
    <cellStyle name="Normal 39 3 3 3" xfId="16378"/>
    <cellStyle name="Normal 39 3 4" xfId="5719"/>
    <cellStyle name="Normal 39 3 4 2" xfId="11900"/>
    <cellStyle name="Normal 39 3 4 2 2" xfId="16381"/>
    <cellStyle name="Normal 39 3 4 3" xfId="16380"/>
    <cellStyle name="Normal 39 3 5" xfId="7760"/>
    <cellStyle name="Normal 39 3 5 2" xfId="16382"/>
    <cellStyle name="Normal 39 3 6" xfId="16375"/>
    <cellStyle name="Normal 39 4" xfId="1834"/>
    <cellStyle name="Normal 39 4 2" xfId="3706"/>
    <cellStyle name="Normal 39 4 2 2" xfId="9888"/>
    <cellStyle name="Normal 39 4 2 2 2" xfId="16385"/>
    <cellStyle name="Normal 39 4 2 3" xfId="16384"/>
    <cellStyle name="Normal 39 4 3" xfId="8016"/>
    <cellStyle name="Normal 39 4 3 2" xfId="16386"/>
    <cellStyle name="Normal 39 4 4" xfId="16383"/>
    <cellStyle name="Normal 39 5" xfId="1976"/>
    <cellStyle name="Normal 39 5 2" xfId="8158"/>
    <cellStyle name="Normal 39 5 2 2" xfId="16388"/>
    <cellStyle name="Normal 39 5 3" xfId="16387"/>
    <cellStyle name="Normal 39 6" xfId="4456"/>
    <cellStyle name="Normal 39 6 2" xfId="10638"/>
    <cellStyle name="Normal 39 6 2 2" xfId="16390"/>
    <cellStyle name="Normal 39 6 3" xfId="16389"/>
    <cellStyle name="Normal 39 7" xfId="5463"/>
    <cellStyle name="Normal 39 7 2" xfId="11644"/>
    <cellStyle name="Normal 39 7 2 2" xfId="16392"/>
    <cellStyle name="Normal 39 7 3" xfId="16391"/>
    <cellStyle name="Normal 39 8" xfId="5809"/>
    <cellStyle name="Normal 39 8 2" xfId="11990"/>
    <cellStyle name="Normal 39 8 2 2" xfId="16394"/>
    <cellStyle name="Normal 39 8 3" xfId="16393"/>
    <cellStyle name="Normal 39 9" xfId="6286"/>
    <cellStyle name="Normal 39 9 2" xfId="16395"/>
    <cellStyle name="Normal 390" xfId="25386"/>
    <cellStyle name="Normal 391" xfId="25389"/>
    <cellStyle name="Normal 392" xfId="25392"/>
    <cellStyle name="Normal 393" xfId="25395"/>
    <cellStyle name="Normal 394" xfId="25397"/>
    <cellStyle name="Normal 395" xfId="25400"/>
    <cellStyle name="Normal 396" xfId="25403"/>
    <cellStyle name="Normal 397" xfId="25406"/>
    <cellStyle name="Normal 398" xfId="25409"/>
    <cellStyle name="Normal 399" xfId="25411"/>
    <cellStyle name="Normal 4" xfId="6"/>
    <cellStyle name="Normal 4 2" xfId="188"/>
    <cellStyle name="Normal 40" xfId="100"/>
    <cellStyle name="Normal 40 10" xfId="16396"/>
    <cellStyle name="Normal 40 2" xfId="852"/>
    <cellStyle name="Normal 40 2 2" xfId="1702"/>
    <cellStyle name="Normal 40 2 2 2" xfId="3574"/>
    <cellStyle name="Normal 40 2 2 2 2" xfId="9756"/>
    <cellStyle name="Normal 40 2 2 2 2 2" xfId="16400"/>
    <cellStyle name="Normal 40 2 2 2 3" xfId="16399"/>
    <cellStyle name="Normal 40 2 2 3" xfId="7884"/>
    <cellStyle name="Normal 40 2 2 3 2" xfId="16401"/>
    <cellStyle name="Normal 40 2 2 4" xfId="16398"/>
    <cellStyle name="Normal 40 2 3" xfId="2724"/>
    <cellStyle name="Normal 40 2 3 2" xfId="8906"/>
    <cellStyle name="Normal 40 2 3 2 2" xfId="16403"/>
    <cellStyle name="Normal 40 2 3 3" xfId="16402"/>
    <cellStyle name="Normal 40 2 4" xfId="4580"/>
    <cellStyle name="Normal 40 2 4 2" xfId="10762"/>
    <cellStyle name="Normal 40 2 4 2 2" xfId="16405"/>
    <cellStyle name="Normal 40 2 4 3" xfId="16404"/>
    <cellStyle name="Normal 40 2 5" xfId="5587"/>
    <cellStyle name="Normal 40 2 5 2" xfId="11768"/>
    <cellStyle name="Normal 40 2 5 2 2" xfId="16407"/>
    <cellStyle name="Normal 40 2 5 3" xfId="16406"/>
    <cellStyle name="Normal 40 2 6" xfId="7034"/>
    <cellStyle name="Normal 40 2 6 2" xfId="16408"/>
    <cellStyle name="Normal 40 2 7" xfId="16397"/>
    <cellStyle name="Normal 40 3" xfId="1580"/>
    <cellStyle name="Normal 40 3 2" xfId="3452"/>
    <cellStyle name="Normal 40 3 2 2" xfId="9634"/>
    <cellStyle name="Normal 40 3 2 2 2" xfId="16411"/>
    <cellStyle name="Normal 40 3 2 3" xfId="16410"/>
    <cellStyle name="Normal 40 3 3" xfId="4714"/>
    <cellStyle name="Normal 40 3 3 2" xfId="10896"/>
    <cellStyle name="Normal 40 3 3 2 2" xfId="16413"/>
    <cellStyle name="Normal 40 3 3 3" xfId="16412"/>
    <cellStyle name="Normal 40 3 4" xfId="5721"/>
    <cellStyle name="Normal 40 3 4 2" xfId="11902"/>
    <cellStyle name="Normal 40 3 4 2 2" xfId="16415"/>
    <cellStyle name="Normal 40 3 4 3" xfId="16414"/>
    <cellStyle name="Normal 40 3 5" xfId="7762"/>
    <cellStyle name="Normal 40 3 5 2" xfId="16416"/>
    <cellStyle name="Normal 40 3 6" xfId="16409"/>
    <cellStyle name="Normal 40 4" xfId="1836"/>
    <cellStyle name="Normal 40 4 2" xfId="3708"/>
    <cellStyle name="Normal 40 4 2 2" xfId="9890"/>
    <cellStyle name="Normal 40 4 2 2 2" xfId="16419"/>
    <cellStyle name="Normal 40 4 2 3" xfId="16418"/>
    <cellStyle name="Normal 40 4 3" xfId="8018"/>
    <cellStyle name="Normal 40 4 3 2" xfId="16420"/>
    <cellStyle name="Normal 40 4 4" xfId="16417"/>
    <cellStyle name="Normal 40 5" xfId="1978"/>
    <cellStyle name="Normal 40 5 2" xfId="8160"/>
    <cellStyle name="Normal 40 5 2 2" xfId="16422"/>
    <cellStyle name="Normal 40 5 3" xfId="16421"/>
    <cellStyle name="Normal 40 6" xfId="4458"/>
    <cellStyle name="Normal 40 6 2" xfId="10640"/>
    <cellStyle name="Normal 40 6 2 2" xfId="16424"/>
    <cellStyle name="Normal 40 6 3" xfId="16423"/>
    <cellStyle name="Normal 40 7" xfId="5465"/>
    <cellStyle name="Normal 40 7 2" xfId="11646"/>
    <cellStyle name="Normal 40 7 2 2" xfId="16426"/>
    <cellStyle name="Normal 40 7 3" xfId="16425"/>
    <cellStyle name="Normal 40 8" xfId="5810"/>
    <cellStyle name="Normal 40 8 2" xfId="11991"/>
    <cellStyle name="Normal 40 8 2 2" xfId="16428"/>
    <cellStyle name="Normal 40 8 3" xfId="16427"/>
    <cellStyle name="Normal 40 9" xfId="6288"/>
    <cellStyle name="Normal 40 9 2" xfId="16429"/>
    <cellStyle name="Normal 400" xfId="25413"/>
    <cellStyle name="Normal 401" xfId="25416"/>
    <cellStyle name="Normal 402" xfId="25419"/>
    <cellStyle name="Normal 403" xfId="25421"/>
    <cellStyle name="Normal 404" xfId="25424"/>
    <cellStyle name="Normal 405" xfId="25426"/>
    <cellStyle name="Normal 406" xfId="25428"/>
    <cellStyle name="Normal 407" xfId="25430"/>
    <cellStyle name="Normal 408" xfId="25433"/>
    <cellStyle name="Normal 409" xfId="25435"/>
    <cellStyle name="Normal 41" xfId="102"/>
    <cellStyle name="Normal 41 10" xfId="16430"/>
    <cellStyle name="Normal 41 2" xfId="854"/>
    <cellStyle name="Normal 41 2 2" xfId="1704"/>
    <cellStyle name="Normal 41 2 2 2" xfId="3576"/>
    <cellStyle name="Normal 41 2 2 2 2" xfId="9758"/>
    <cellStyle name="Normal 41 2 2 2 2 2" xfId="16434"/>
    <cellStyle name="Normal 41 2 2 2 3" xfId="16433"/>
    <cellStyle name="Normal 41 2 2 3" xfId="7886"/>
    <cellStyle name="Normal 41 2 2 3 2" xfId="16435"/>
    <cellStyle name="Normal 41 2 2 4" xfId="16432"/>
    <cellStyle name="Normal 41 2 3" xfId="2726"/>
    <cellStyle name="Normal 41 2 3 2" xfId="8908"/>
    <cellStyle name="Normal 41 2 3 2 2" xfId="16437"/>
    <cellStyle name="Normal 41 2 3 3" xfId="16436"/>
    <cellStyle name="Normal 41 2 4" xfId="4582"/>
    <cellStyle name="Normal 41 2 4 2" xfId="10764"/>
    <cellStyle name="Normal 41 2 4 2 2" xfId="16439"/>
    <cellStyle name="Normal 41 2 4 3" xfId="16438"/>
    <cellStyle name="Normal 41 2 5" xfId="5589"/>
    <cellStyle name="Normal 41 2 5 2" xfId="11770"/>
    <cellStyle name="Normal 41 2 5 2 2" xfId="16441"/>
    <cellStyle name="Normal 41 2 5 3" xfId="16440"/>
    <cellStyle name="Normal 41 2 6" xfId="7036"/>
    <cellStyle name="Normal 41 2 6 2" xfId="16442"/>
    <cellStyle name="Normal 41 2 7" xfId="16431"/>
    <cellStyle name="Normal 41 3" xfId="1582"/>
    <cellStyle name="Normal 41 3 2" xfId="3454"/>
    <cellStyle name="Normal 41 3 2 2" xfId="9636"/>
    <cellStyle name="Normal 41 3 2 2 2" xfId="16445"/>
    <cellStyle name="Normal 41 3 2 3" xfId="16444"/>
    <cellStyle name="Normal 41 3 3" xfId="4716"/>
    <cellStyle name="Normal 41 3 3 2" xfId="10898"/>
    <cellStyle name="Normal 41 3 3 2 2" xfId="16447"/>
    <cellStyle name="Normal 41 3 3 3" xfId="16446"/>
    <cellStyle name="Normal 41 3 4" xfId="5723"/>
    <cellStyle name="Normal 41 3 4 2" xfId="11904"/>
    <cellStyle name="Normal 41 3 4 2 2" xfId="16449"/>
    <cellStyle name="Normal 41 3 4 3" xfId="16448"/>
    <cellStyle name="Normal 41 3 5" xfId="7764"/>
    <cellStyle name="Normal 41 3 5 2" xfId="16450"/>
    <cellStyle name="Normal 41 3 6" xfId="16443"/>
    <cellStyle name="Normal 41 4" xfId="1838"/>
    <cellStyle name="Normal 41 4 2" xfId="3710"/>
    <cellStyle name="Normal 41 4 2 2" xfId="9892"/>
    <cellStyle name="Normal 41 4 2 2 2" xfId="16453"/>
    <cellStyle name="Normal 41 4 2 3" xfId="16452"/>
    <cellStyle name="Normal 41 4 3" xfId="8020"/>
    <cellStyle name="Normal 41 4 3 2" xfId="16454"/>
    <cellStyle name="Normal 41 4 4" xfId="16451"/>
    <cellStyle name="Normal 41 5" xfId="1980"/>
    <cellStyle name="Normal 41 5 2" xfId="8162"/>
    <cellStyle name="Normal 41 5 2 2" xfId="16456"/>
    <cellStyle name="Normal 41 5 3" xfId="16455"/>
    <cellStyle name="Normal 41 6" xfId="4460"/>
    <cellStyle name="Normal 41 6 2" xfId="10642"/>
    <cellStyle name="Normal 41 6 2 2" xfId="16458"/>
    <cellStyle name="Normal 41 6 3" xfId="16457"/>
    <cellStyle name="Normal 41 7" xfId="5467"/>
    <cellStyle name="Normal 41 7 2" xfId="11648"/>
    <cellStyle name="Normal 41 7 2 2" xfId="16460"/>
    <cellStyle name="Normal 41 7 3" xfId="16459"/>
    <cellStyle name="Normal 41 8" xfId="5811"/>
    <cellStyle name="Normal 41 8 2" xfId="11992"/>
    <cellStyle name="Normal 41 8 2 2" xfId="16462"/>
    <cellStyle name="Normal 41 8 3" xfId="16461"/>
    <cellStyle name="Normal 41 9" xfId="6290"/>
    <cellStyle name="Normal 41 9 2" xfId="16463"/>
    <cellStyle name="Normal 410" xfId="25437"/>
    <cellStyle name="Normal 411" xfId="25439"/>
    <cellStyle name="Normal 412" xfId="25442"/>
    <cellStyle name="Normal 413" xfId="25445"/>
    <cellStyle name="Normal 414" xfId="25447"/>
    <cellStyle name="Normal 415" xfId="25450"/>
    <cellStyle name="Normal 416" xfId="25453"/>
    <cellStyle name="Normal 417" xfId="25456"/>
    <cellStyle name="Normal 418" xfId="25458"/>
    <cellStyle name="Normal 419" xfId="25461"/>
    <cellStyle name="Normal 42" xfId="104"/>
    <cellStyle name="Normal 42 10" xfId="16464"/>
    <cellStyle name="Normal 42 2" xfId="856"/>
    <cellStyle name="Normal 42 2 2" xfId="1706"/>
    <cellStyle name="Normal 42 2 2 2" xfId="3578"/>
    <cellStyle name="Normal 42 2 2 2 2" xfId="9760"/>
    <cellStyle name="Normal 42 2 2 2 2 2" xfId="16468"/>
    <cellStyle name="Normal 42 2 2 2 3" xfId="16467"/>
    <cellStyle name="Normal 42 2 2 3" xfId="7888"/>
    <cellStyle name="Normal 42 2 2 3 2" xfId="16469"/>
    <cellStyle name="Normal 42 2 2 4" xfId="16466"/>
    <cellStyle name="Normal 42 2 3" xfId="2728"/>
    <cellStyle name="Normal 42 2 3 2" xfId="8910"/>
    <cellStyle name="Normal 42 2 3 2 2" xfId="16471"/>
    <cellStyle name="Normal 42 2 3 3" xfId="16470"/>
    <cellStyle name="Normal 42 2 4" xfId="4584"/>
    <cellStyle name="Normal 42 2 4 2" xfId="10766"/>
    <cellStyle name="Normal 42 2 4 2 2" xfId="16473"/>
    <cellStyle name="Normal 42 2 4 3" xfId="16472"/>
    <cellStyle name="Normal 42 2 5" xfId="5591"/>
    <cellStyle name="Normal 42 2 5 2" xfId="11772"/>
    <cellStyle name="Normal 42 2 5 2 2" xfId="16475"/>
    <cellStyle name="Normal 42 2 5 3" xfId="16474"/>
    <cellStyle name="Normal 42 2 6" xfId="7038"/>
    <cellStyle name="Normal 42 2 6 2" xfId="16476"/>
    <cellStyle name="Normal 42 2 7" xfId="16465"/>
    <cellStyle name="Normal 42 3" xfId="1584"/>
    <cellStyle name="Normal 42 3 2" xfId="3456"/>
    <cellStyle name="Normal 42 3 2 2" xfId="9638"/>
    <cellStyle name="Normal 42 3 2 2 2" xfId="16479"/>
    <cellStyle name="Normal 42 3 2 3" xfId="16478"/>
    <cellStyle name="Normal 42 3 3" xfId="4718"/>
    <cellStyle name="Normal 42 3 3 2" xfId="10900"/>
    <cellStyle name="Normal 42 3 3 2 2" xfId="16481"/>
    <cellStyle name="Normal 42 3 3 3" xfId="16480"/>
    <cellStyle name="Normal 42 3 4" xfId="5725"/>
    <cellStyle name="Normal 42 3 4 2" xfId="11906"/>
    <cellStyle name="Normal 42 3 4 2 2" xfId="16483"/>
    <cellStyle name="Normal 42 3 4 3" xfId="16482"/>
    <cellStyle name="Normal 42 3 5" xfId="7766"/>
    <cellStyle name="Normal 42 3 5 2" xfId="16484"/>
    <cellStyle name="Normal 42 3 6" xfId="16477"/>
    <cellStyle name="Normal 42 4" xfId="1840"/>
    <cellStyle name="Normal 42 4 2" xfId="3712"/>
    <cellStyle name="Normal 42 4 2 2" xfId="9894"/>
    <cellStyle name="Normal 42 4 2 2 2" xfId="16487"/>
    <cellStyle name="Normal 42 4 2 3" xfId="16486"/>
    <cellStyle name="Normal 42 4 3" xfId="8022"/>
    <cellStyle name="Normal 42 4 3 2" xfId="16488"/>
    <cellStyle name="Normal 42 4 4" xfId="16485"/>
    <cellStyle name="Normal 42 5" xfId="1982"/>
    <cellStyle name="Normal 42 5 2" xfId="8164"/>
    <cellStyle name="Normal 42 5 2 2" xfId="16490"/>
    <cellStyle name="Normal 42 5 3" xfId="16489"/>
    <cellStyle name="Normal 42 6" xfId="4462"/>
    <cellStyle name="Normal 42 6 2" xfId="10644"/>
    <cellStyle name="Normal 42 6 2 2" xfId="16492"/>
    <cellStyle name="Normal 42 6 3" xfId="16491"/>
    <cellStyle name="Normal 42 7" xfId="5469"/>
    <cellStyle name="Normal 42 7 2" xfId="11650"/>
    <cellStyle name="Normal 42 7 2 2" xfId="16494"/>
    <cellStyle name="Normal 42 7 3" xfId="16493"/>
    <cellStyle name="Normal 42 8" xfId="5812"/>
    <cellStyle name="Normal 42 8 2" xfId="11993"/>
    <cellStyle name="Normal 42 8 2 2" xfId="16496"/>
    <cellStyle name="Normal 42 8 3" xfId="16495"/>
    <cellStyle name="Normal 42 9" xfId="6292"/>
    <cellStyle name="Normal 42 9 2" xfId="16497"/>
    <cellStyle name="Normal 420" xfId="25464"/>
    <cellStyle name="Normal 421" xfId="25467"/>
    <cellStyle name="Normal 422" xfId="25470"/>
    <cellStyle name="Normal 423" xfId="25473"/>
    <cellStyle name="Normal 424" xfId="25476"/>
    <cellStyle name="Normal 425" xfId="25479"/>
    <cellStyle name="Normal 426" xfId="25482"/>
    <cellStyle name="Normal 427" xfId="25485"/>
    <cellStyle name="Normal 428" xfId="25488"/>
    <cellStyle name="Normal 429" xfId="25491"/>
    <cellStyle name="Normal 43" xfId="106"/>
    <cellStyle name="Normal 43 10" xfId="16498"/>
    <cellStyle name="Normal 43 2" xfId="858"/>
    <cellStyle name="Normal 43 2 2" xfId="1708"/>
    <cellStyle name="Normal 43 2 2 2" xfId="3580"/>
    <cellStyle name="Normal 43 2 2 2 2" xfId="9762"/>
    <cellStyle name="Normal 43 2 2 2 2 2" xfId="16502"/>
    <cellStyle name="Normal 43 2 2 2 3" xfId="16501"/>
    <cellStyle name="Normal 43 2 2 3" xfId="7890"/>
    <cellStyle name="Normal 43 2 2 3 2" xfId="16503"/>
    <cellStyle name="Normal 43 2 2 4" xfId="16500"/>
    <cellStyle name="Normal 43 2 3" xfId="2730"/>
    <cellStyle name="Normal 43 2 3 2" xfId="8912"/>
    <cellStyle name="Normal 43 2 3 2 2" xfId="16505"/>
    <cellStyle name="Normal 43 2 3 3" xfId="16504"/>
    <cellStyle name="Normal 43 2 4" xfId="4586"/>
    <cellStyle name="Normal 43 2 4 2" xfId="10768"/>
    <cellStyle name="Normal 43 2 4 2 2" xfId="16507"/>
    <cellStyle name="Normal 43 2 4 3" xfId="16506"/>
    <cellStyle name="Normal 43 2 5" xfId="5593"/>
    <cellStyle name="Normal 43 2 5 2" xfId="11774"/>
    <cellStyle name="Normal 43 2 5 2 2" xfId="16509"/>
    <cellStyle name="Normal 43 2 5 3" xfId="16508"/>
    <cellStyle name="Normal 43 2 6" xfId="7040"/>
    <cellStyle name="Normal 43 2 6 2" xfId="16510"/>
    <cellStyle name="Normal 43 2 7" xfId="16499"/>
    <cellStyle name="Normal 43 3" xfId="1586"/>
    <cellStyle name="Normal 43 3 2" xfId="3458"/>
    <cellStyle name="Normal 43 3 2 2" xfId="9640"/>
    <cellStyle name="Normal 43 3 2 2 2" xfId="16513"/>
    <cellStyle name="Normal 43 3 2 3" xfId="16512"/>
    <cellStyle name="Normal 43 3 3" xfId="4720"/>
    <cellStyle name="Normal 43 3 3 2" xfId="10902"/>
    <cellStyle name="Normal 43 3 3 2 2" xfId="16515"/>
    <cellStyle name="Normal 43 3 3 3" xfId="16514"/>
    <cellStyle name="Normal 43 3 4" xfId="5727"/>
    <cellStyle name="Normal 43 3 4 2" xfId="11908"/>
    <cellStyle name="Normal 43 3 4 2 2" xfId="16517"/>
    <cellStyle name="Normal 43 3 4 3" xfId="16516"/>
    <cellStyle name="Normal 43 3 5" xfId="7768"/>
    <cellStyle name="Normal 43 3 5 2" xfId="16518"/>
    <cellStyle name="Normal 43 3 6" xfId="16511"/>
    <cellStyle name="Normal 43 4" xfId="1842"/>
    <cellStyle name="Normal 43 4 2" xfId="3714"/>
    <cellStyle name="Normal 43 4 2 2" xfId="9896"/>
    <cellStyle name="Normal 43 4 2 2 2" xfId="16521"/>
    <cellStyle name="Normal 43 4 2 3" xfId="16520"/>
    <cellStyle name="Normal 43 4 3" xfId="8024"/>
    <cellStyle name="Normal 43 4 3 2" xfId="16522"/>
    <cellStyle name="Normal 43 4 4" xfId="16519"/>
    <cellStyle name="Normal 43 5" xfId="1984"/>
    <cellStyle name="Normal 43 5 2" xfId="8166"/>
    <cellStyle name="Normal 43 5 2 2" xfId="16524"/>
    <cellStyle name="Normal 43 5 3" xfId="16523"/>
    <cellStyle name="Normal 43 6" xfId="4464"/>
    <cellStyle name="Normal 43 6 2" xfId="10646"/>
    <cellStyle name="Normal 43 6 2 2" xfId="16526"/>
    <cellStyle name="Normal 43 6 3" xfId="16525"/>
    <cellStyle name="Normal 43 7" xfId="5471"/>
    <cellStyle name="Normal 43 7 2" xfId="11652"/>
    <cellStyle name="Normal 43 7 2 2" xfId="16528"/>
    <cellStyle name="Normal 43 7 3" xfId="16527"/>
    <cellStyle name="Normal 43 8" xfId="5813"/>
    <cellStyle name="Normal 43 8 2" xfId="11994"/>
    <cellStyle name="Normal 43 8 2 2" xfId="16530"/>
    <cellStyle name="Normal 43 8 3" xfId="16529"/>
    <cellStyle name="Normal 43 9" xfId="6294"/>
    <cellStyle name="Normal 43 9 2" xfId="16531"/>
    <cellStyle name="Normal 430" xfId="25493"/>
    <cellStyle name="Normal 431" xfId="25496"/>
    <cellStyle name="Normal 432" xfId="25498"/>
    <cellStyle name="Normal 433" xfId="25500"/>
    <cellStyle name="Normal 434" xfId="25503"/>
    <cellStyle name="Normal 435" xfId="25506"/>
    <cellStyle name="Normal 436" xfId="25508"/>
    <cellStyle name="Normal 437" xfId="25510"/>
    <cellStyle name="Normal 438" xfId="25512"/>
    <cellStyle name="Normal 439" xfId="25515"/>
    <cellStyle name="Normal 44" xfId="109"/>
    <cellStyle name="Normal 44 10" xfId="16532"/>
    <cellStyle name="Normal 44 2" xfId="860"/>
    <cellStyle name="Normal 44 2 2" xfId="1710"/>
    <cellStyle name="Normal 44 2 2 2" xfId="3582"/>
    <cellStyle name="Normal 44 2 2 2 2" xfId="9764"/>
    <cellStyle name="Normal 44 2 2 2 2 2" xfId="16536"/>
    <cellStyle name="Normal 44 2 2 2 3" xfId="16535"/>
    <cellStyle name="Normal 44 2 2 3" xfId="7892"/>
    <cellStyle name="Normal 44 2 2 3 2" xfId="16537"/>
    <cellStyle name="Normal 44 2 2 4" xfId="16534"/>
    <cellStyle name="Normal 44 2 3" xfId="2732"/>
    <cellStyle name="Normal 44 2 3 2" xfId="8914"/>
    <cellStyle name="Normal 44 2 3 2 2" xfId="16539"/>
    <cellStyle name="Normal 44 2 3 3" xfId="16538"/>
    <cellStyle name="Normal 44 2 4" xfId="4588"/>
    <cellStyle name="Normal 44 2 4 2" xfId="10770"/>
    <cellStyle name="Normal 44 2 4 2 2" xfId="16541"/>
    <cellStyle name="Normal 44 2 4 3" xfId="16540"/>
    <cellStyle name="Normal 44 2 5" xfId="5595"/>
    <cellStyle name="Normal 44 2 5 2" xfId="11776"/>
    <cellStyle name="Normal 44 2 5 2 2" xfId="16543"/>
    <cellStyle name="Normal 44 2 5 3" xfId="16542"/>
    <cellStyle name="Normal 44 2 6" xfId="7042"/>
    <cellStyle name="Normal 44 2 6 2" xfId="16544"/>
    <cellStyle name="Normal 44 2 7" xfId="16533"/>
    <cellStyle name="Normal 44 3" xfId="1588"/>
    <cellStyle name="Normal 44 3 2" xfId="3460"/>
    <cellStyle name="Normal 44 3 2 2" xfId="9642"/>
    <cellStyle name="Normal 44 3 2 2 2" xfId="16547"/>
    <cellStyle name="Normal 44 3 2 3" xfId="16546"/>
    <cellStyle name="Normal 44 3 3" xfId="4722"/>
    <cellStyle name="Normal 44 3 3 2" xfId="10904"/>
    <cellStyle name="Normal 44 3 3 2 2" xfId="16549"/>
    <cellStyle name="Normal 44 3 3 3" xfId="16548"/>
    <cellStyle name="Normal 44 3 4" xfId="5729"/>
    <cellStyle name="Normal 44 3 4 2" xfId="11910"/>
    <cellStyle name="Normal 44 3 4 2 2" xfId="16551"/>
    <cellStyle name="Normal 44 3 4 3" xfId="16550"/>
    <cellStyle name="Normal 44 3 5" xfId="7770"/>
    <cellStyle name="Normal 44 3 5 2" xfId="16552"/>
    <cellStyle name="Normal 44 3 6" xfId="16545"/>
    <cellStyle name="Normal 44 4" xfId="1844"/>
    <cellStyle name="Normal 44 4 2" xfId="3716"/>
    <cellStyle name="Normal 44 4 2 2" xfId="9898"/>
    <cellStyle name="Normal 44 4 2 2 2" xfId="16555"/>
    <cellStyle name="Normal 44 4 2 3" xfId="16554"/>
    <cellStyle name="Normal 44 4 3" xfId="8026"/>
    <cellStyle name="Normal 44 4 3 2" xfId="16556"/>
    <cellStyle name="Normal 44 4 4" xfId="16553"/>
    <cellStyle name="Normal 44 5" xfId="1986"/>
    <cellStyle name="Normal 44 5 2" xfId="8168"/>
    <cellStyle name="Normal 44 5 2 2" xfId="16558"/>
    <cellStyle name="Normal 44 5 3" xfId="16557"/>
    <cellStyle name="Normal 44 6" xfId="4466"/>
    <cellStyle name="Normal 44 6 2" xfId="10648"/>
    <cellStyle name="Normal 44 6 2 2" xfId="16560"/>
    <cellStyle name="Normal 44 6 3" xfId="16559"/>
    <cellStyle name="Normal 44 7" xfId="5473"/>
    <cellStyle name="Normal 44 7 2" xfId="11654"/>
    <cellStyle name="Normal 44 7 2 2" xfId="16562"/>
    <cellStyle name="Normal 44 7 3" xfId="16561"/>
    <cellStyle name="Normal 44 8" xfId="5814"/>
    <cellStyle name="Normal 44 8 2" xfId="11995"/>
    <cellStyle name="Normal 44 8 2 2" xfId="16564"/>
    <cellStyle name="Normal 44 8 3" xfId="16563"/>
    <cellStyle name="Normal 44 9" xfId="6296"/>
    <cellStyle name="Normal 44 9 2" xfId="16565"/>
    <cellStyle name="Normal 440" xfId="25518"/>
    <cellStyle name="Normal 441" xfId="25521"/>
    <cellStyle name="Normal 442" xfId="25523"/>
    <cellStyle name="Normal 443" xfId="25525"/>
    <cellStyle name="Normal 444" xfId="25528"/>
    <cellStyle name="Normal 445" xfId="25530"/>
    <cellStyle name="Normal 446" xfId="25532"/>
    <cellStyle name="Normal 447" xfId="25534"/>
    <cellStyle name="Normal 448" xfId="25536"/>
    <cellStyle name="Normal 449" xfId="25539"/>
    <cellStyle name="Normal 45" xfId="111"/>
    <cellStyle name="Normal 45 10" xfId="16566"/>
    <cellStyle name="Normal 45 2" xfId="862"/>
    <cellStyle name="Normal 45 2 2" xfId="1712"/>
    <cellStyle name="Normal 45 2 2 2" xfId="3584"/>
    <cellStyle name="Normal 45 2 2 2 2" xfId="9766"/>
    <cellStyle name="Normal 45 2 2 2 2 2" xfId="16570"/>
    <cellStyle name="Normal 45 2 2 2 3" xfId="16569"/>
    <cellStyle name="Normal 45 2 2 3" xfId="7894"/>
    <cellStyle name="Normal 45 2 2 3 2" xfId="16571"/>
    <cellStyle name="Normal 45 2 2 4" xfId="16568"/>
    <cellStyle name="Normal 45 2 3" xfId="2734"/>
    <cellStyle name="Normal 45 2 3 2" xfId="8916"/>
    <cellStyle name="Normal 45 2 3 2 2" xfId="16573"/>
    <cellStyle name="Normal 45 2 3 3" xfId="16572"/>
    <cellStyle name="Normal 45 2 4" xfId="4590"/>
    <cellStyle name="Normal 45 2 4 2" xfId="10772"/>
    <cellStyle name="Normal 45 2 4 2 2" xfId="16575"/>
    <cellStyle name="Normal 45 2 4 3" xfId="16574"/>
    <cellStyle name="Normal 45 2 5" xfId="5597"/>
    <cellStyle name="Normal 45 2 5 2" xfId="11778"/>
    <cellStyle name="Normal 45 2 5 2 2" xfId="16577"/>
    <cellStyle name="Normal 45 2 5 3" xfId="16576"/>
    <cellStyle name="Normal 45 2 6" xfId="7044"/>
    <cellStyle name="Normal 45 2 6 2" xfId="16578"/>
    <cellStyle name="Normal 45 2 7" xfId="16567"/>
    <cellStyle name="Normal 45 3" xfId="1590"/>
    <cellStyle name="Normal 45 3 2" xfId="3462"/>
    <cellStyle name="Normal 45 3 2 2" xfId="9644"/>
    <cellStyle name="Normal 45 3 2 2 2" xfId="16581"/>
    <cellStyle name="Normal 45 3 2 3" xfId="16580"/>
    <cellStyle name="Normal 45 3 3" xfId="4724"/>
    <cellStyle name="Normal 45 3 3 2" xfId="10906"/>
    <cellStyle name="Normal 45 3 3 2 2" xfId="16583"/>
    <cellStyle name="Normal 45 3 3 3" xfId="16582"/>
    <cellStyle name="Normal 45 3 4" xfId="5731"/>
    <cellStyle name="Normal 45 3 4 2" xfId="11912"/>
    <cellStyle name="Normal 45 3 4 2 2" xfId="16585"/>
    <cellStyle name="Normal 45 3 4 3" xfId="16584"/>
    <cellStyle name="Normal 45 3 5" xfId="7772"/>
    <cellStyle name="Normal 45 3 5 2" xfId="16586"/>
    <cellStyle name="Normal 45 3 6" xfId="16579"/>
    <cellStyle name="Normal 45 4" xfId="1846"/>
    <cellStyle name="Normal 45 4 2" xfId="3718"/>
    <cellStyle name="Normal 45 4 2 2" xfId="9900"/>
    <cellStyle name="Normal 45 4 2 2 2" xfId="16589"/>
    <cellStyle name="Normal 45 4 2 3" xfId="16588"/>
    <cellStyle name="Normal 45 4 3" xfId="8028"/>
    <cellStyle name="Normal 45 4 3 2" xfId="16590"/>
    <cellStyle name="Normal 45 4 4" xfId="16587"/>
    <cellStyle name="Normal 45 5" xfId="1988"/>
    <cellStyle name="Normal 45 5 2" xfId="8170"/>
    <cellStyle name="Normal 45 5 2 2" xfId="16592"/>
    <cellStyle name="Normal 45 5 3" xfId="16591"/>
    <cellStyle name="Normal 45 6" xfId="4468"/>
    <cellStyle name="Normal 45 6 2" xfId="10650"/>
    <cellStyle name="Normal 45 6 2 2" xfId="16594"/>
    <cellStyle name="Normal 45 6 3" xfId="16593"/>
    <cellStyle name="Normal 45 7" xfId="5475"/>
    <cellStyle name="Normal 45 7 2" xfId="11656"/>
    <cellStyle name="Normal 45 7 2 2" xfId="16596"/>
    <cellStyle name="Normal 45 7 3" xfId="16595"/>
    <cellStyle name="Normal 45 8" xfId="5815"/>
    <cellStyle name="Normal 45 8 2" xfId="11996"/>
    <cellStyle name="Normal 45 8 2 2" xfId="16598"/>
    <cellStyle name="Normal 45 8 3" xfId="16597"/>
    <cellStyle name="Normal 45 9" xfId="6298"/>
    <cellStyle name="Normal 45 9 2" xfId="16599"/>
    <cellStyle name="Normal 450" xfId="25541"/>
    <cellStyle name="Normal 451" xfId="25544"/>
    <cellStyle name="Normal 452" xfId="25547"/>
    <cellStyle name="Normal 453" xfId="25550"/>
    <cellStyle name="Normal 454" xfId="25552"/>
    <cellStyle name="Normal 455" xfId="25555"/>
    <cellStyle name="Normal 456" xfId="25557"/>
    <cellStyle name="Normal 457" xfId="25559"/>
    <cellStyle name="Normal 458" xfId="25562"/>
    <cellStyle name="Normal 459" xfId="25565"/>
    <cellStyle name="Normal 46" xfId="113"/>
    <cellStyle name="Normal 46 10" xfId="16600"/>
    <cellStyle name="Normal 46 2" xfId="864"/>
    <cellStyle name="Normal 46 2 2" xfId="1714"/>
    <cellStyle name="Normal 46 2 2 2" xfId="3586"/>
    <cellStyle name="Normal 46 2 2 2 2" xfId="9768"/>
    <cellStyle name="Normal 46 2 2 2 2 2" xfId="16604"/>
    <cellStyle name="Normal 46 2 2 2 3" xfId="16603"/>
    <cellStyle name="Normal 46 2 2 3" xfId="7896"/>
    <cellStyle name="Normal 46 2 2 3 2" xfId="16605"/>
    <cellStyle name="Normal 46 2 2 4" xfId="16602"/>
    <cellStyle name="Normal 46 2 3" xfId="2736"/>
    <cellStyle name="Normal 46 2 3 2" xfId="8918"/>
    <cellStyle name="Normal 46 2 3 2 2" xfId="16607"/>
    <cellStyle name="Normal 46 2 3 3" xfId="16606"/>
    <cellStyle name="Normal 46 2 4" xfId="4592"/>
    <cellStyle name="Normal 46 2 4 2" xfId="10774"/>
    <cellStyle name="Normal 46 2 4 2 2" xfId="16609"/>
    <cellStyle name="Normal 46 2 4 3" xfId="16608"/>
    <cellStyle name="Normal 46 2 5" xfId="5599"/>
    <cellStyle name="Normal 46 2 5 2" xfId="11780"/>
    <cellStyle name="Normal 46 2 5 2 2" xfId="16611"/>
    <cellStyle name="Normal 46 2 5 3" xfId="16610"/>
    <cellStyle name="Normal 46 2 6" xfId="7046"/>
    <cellStyle name="Normal 46 2 6 2" xfId="16612"/>
    <cellStyle name="Normal 46 2 7" xfId="16601"/>
    <cellStyle name="Normal 46 3" xfId="1592"/>
    <cellStyle name="Normal 46 3 2" xfId="3464"/>
    <cellStyle name="Normal 46 3 2 2" xfId="9646"/>
    <cellStyle name="Normal 46 3 2 2 2" xfId="16615"/>
    <cellStyle name="Normal 46 3 2 3" xfId="16614"/>
    <cellStyle name="Normal 46 3 3" xfId="4726"/>
    <cellStyle name="Normal 46 3 3 2" xfId="10908"/>
    <cellStyle name="Normal 46 3 3 2 2" xfId="16617"/>
    <cellStyle name="Normal 46 3 3 3" xfId="16616"/>
    <cellStyle name="Normal 46 3 4" xfId="5733"/>
    <cellStyle name="Normal 46 3 4 2" xfId="11914"/>
    <cellStyle name="Normal 46 3 4 2 2" xfId="16619"/>
    <cellStyle name="Normal 46 3 4 3" xfId="16618"/>
    <cellStyle name="Normal 46 3 5" xfId="7774"/>
    <cellStyle name="Normal 46 3 5 2" xfId="16620"/>
    <cellStyle name="Normal 46 3 6" xfId="16613"/>
    <cellStyle name="Normal 46 4" xfId="1848"/>
    <cellStyle name="Normal 46 4 2" xfId="3720"/>
    <cellStyle name="Normal 46 4 2 2" xfId="9902"/>
    <cellStyle name="Normal 46 4 2 2 2" xfId="16623"/>
    <cellStyle name="Normal 46 4 2 3" xfId="16622"/>
    <cellStyle name="Normal 46 4 3" xfId="8030"/>
    <cellStyle name="Normal 46 4 3 2" xfId="16624"/>
    <cellStyle name="Normal 46 4 4" xfId="16621"/>
    <cellStyle name="Normal 46 5" xfId="1990"/>
    <cellStyle name="Normal 46 5 2" xfId="8172"/>
    <cellStyle name="Normal 46 5 2 2" xfId="16626"/>
    <cellStyle name="Normal 46 5 3" xfId="16625"/>
    <cellStyle name="Normal 46 6" xfId="4470"/>
    <cellStyle name="Normal 46 6 2" xfId="10652"/>
    <cellStyle name="Normal 46 6 2 2" xfId="16628"/>
    <cellStyle name="Normal 46 6 3" xfId="16627"/>
    <cellStyle name="Normal 46 7" xfId="5477"/>
    <cellStyle name="Normal 46 7 2" xfId="11658"/>
    <cellStyle name="Normal 46 7 2 2" xfId="16630"/>
    <cellStyle name="Normal 46 7 3" xfId="16629"/>
    <cellStyle name="Normal 46 8" xfId="5816"/>
    <cellStyle name="Normal 46 8 2" xfId="11997"/>
    <cellStyle name="Normal 46 8 2 2" xfId="16632"/>
    <cellStyle name="Normal 46 8 3" xfId="16631"/>
    <cellStyle name="Normal 46 9" xfId="6300"/>
    <cellStyle name="Normal 46 9 2" xfId="16633"/>
    <cellStyle name="Normal 460" xfId="25568"/>
    <cellStyle name="Normal 461" xfId="25571"/>
    <cellStyle name="Normal 462" xfId="25573"/>
    <cellStyle name="Normal 463" xfId="25576"/>
    <cellStyle name="Normal 464" xfId="25579"/>
    <cellStyle name="Normal 465" xfId="25582"/>
    <cellStyle name="Normal 466" xfId="25583"/>
    <cellStyle name="Normal 467" xfId="25586"/>
    <cellStyle name="Normal 468" xfId="25588"/>
    <cellStyle name="Normal 469" xfId="25591"/>
    <cellStyle name="Normal 47" xfId="115"/>
    <cellStyle name="Normal 47 10" xfId="16634"/>
    <cellStyle name="Normal 47 2" xfId="866"/>
    <cellStyle name="Normal 47 2 2" xfId="1716"/>
    <cellStyle name="Normal 47 2 2 2" xfId="3588"/>
    <cellStyle name="Normal 47 2 2 2 2" xfId="9770"/>
    <cellStyle name="Normal 47 2 2 2 2 2" xfId="16638"/>
    <cellStyle name="Normal 47 2 2 2 3" xfId="16637"/>
    <cellStyle name="Normal 47 2 2 3" xfId="7898"/>
    <cellStyle name="Normal 47 2 2 3 2" xfId="16639"/>
    <cellStyle name="Normal 47 2 2 4" xfId="16636"/>
    <cellStyle name="Normal 47 2 3" xfId="2738"/>
    <cellStyle name="Normal 47 2 3 2" xfId="8920"/>
    <cellStyle name="Normal 47 2 3 2 2" xfId="16641"/>
    <cellStyle name="Normal 47 2 3 3" xfId="16640"/>
    <cellStyle name="Normal 47 2 4" xfId="4594"/>
    <cellStyle name="Normal 47 2 4 2" xfId="10776"/>
    <cellStyle name="Normal 47 2 4 2 2" xfId="16643"/>
    <cellStyle name="Normal 47 2 4 3" xfId="16642"/>
    <cellStyle name="Normal 47 2 5" xfId="5601"/>
    <cellStyle name="Normal 47 2 5 2" xfId="11782"/>
    <cellStyle name="Normal 47 2 5 2 2" xfId="16645"/>
    <cellStyle name="Normal 47 2 5 3" xfId="16644"/>
    <cellStyle name="Normal 47 2 6" xfId="7048"/>
    <cellStyle name="Normal 47 2 6 2" xfId="16646"/>
    <cellStyle name="Normal 47 2 7" xfId="16635"/>
    <cellStyle name="Normal 47 3" xfId="1594"/>
    <cellStyle name="Normal 47 3 2" xfId="3466"/>
    <cellStyle name="Normal 47 3 2 2" xfId="9648"/>
    <cellStyle name="Normal 47 3 2 2 2" xfId="16649"/>
    <cellStyle name="Normal 47 3 2 3" xfId="16648"/>
    <cellStyle name="Normal 47 3 3" xfId="4728"/>
    <cellStyle name="Normal 47 3 3 2" xfId="10910"/>
    <cellStyle name="Normal 47 3 3 2 2" xfId="16651"/>
    <cellStyle name="Normal 47 3 3 3" xfId="16650"/>
    <cellStyle name="Normal 47 3 4" xfId="5735"/>
    <cellStyle name="Normal 47 3 4 2" xfId="11916"/>
    <cellStyle name="Normal 47 3 4 2 2" xfId="16653"/>
    <cellStyle name="Normal 47 3 4 3" xfId="16652"/>
    <cellStyle name="Normal 47 3 5" xfId="7776"/>
    <cellStyle name="Normal 47 3 5 2" xfId="16654"/>
    <cellStyle name="Normal 47 3 6" xfId="16647"/>
    <cellStyle name="Normal 47 4" xfId="1850"/>
    <cellStyle name="Normal 47 4 2" xfId="3722"/>
    <cellStyle name="Normal 47 4 2 2" xfId="9904"/>
    <cellStyle name="Normal 47 4 2 2 2" xfId="16657"/>
    <cellStyle name="Normal 47 4 2 3" xfId="16656"/>
    <cellStyle name="Normal 47 4 3" xfId="8032"/>
    <cellStyle name="Normal 47 4 3 2" xfId="16658"/>
    <cellStyle name="Normal 47 4 4" xfId="16655"/>
    <cellStyle name="Normal 47 5" xfId="1992"/>
    <cellStyle name="Normal 47 5 2" xfId="8174"/>
    <cellStyle name="Normal 47 5 2 2" xfId="16660"/>
    <cellStyle name="Normal 47 5 3" xfId="16659"/>
    <cellStyle name="Normal 47 6" xfId="4472"/>
    <cellStyle name="Normal 47 6 2" xfId="10654"/>
    <cellStyle name="Normal 47 6 2 2" xfId="16662"/>
    <cellStyle name="Normal 47 6 3" xfId="16661"/>
    <cellStyle name="Normal 47 7" xfId="5479"/>
    <cellStyle name="Normal 47 7 2" xfId="11660"/>
    <cellStyle name="Normal 47 7 2 2" xfId="16664"/>
    <cellStyle name="Normal 47 7 3" xfId="16663"/>
    <cellStyle name="Normal 47 8" xfId="5817"/>
    <cellStyle name="Normal 47 8 2" xfId="11998"/>
    <cellStyle name="Normal 47 8 2 2" xfId="16666"/>
    <cellStyle name="Normal 47 8 3" xfId="16665"/>
    <cellStyle name="Normal 47 9" xfId="6302"/>
    <cellStyle name="Normal 47 9 2" xfId="16667"/>
    <cellStyle name="Normal 470" xfId="25594"/>
    <cellStyle name="Normal 471" xfId="25596"/>
    <cellStyle name="Normal 472" xfId="25599"/>
    <cellStyle name="Normal 473" xfId="25601"/>
    <cellStyle name="Normal 474" xfId="25603"/>
    <cellStyle name="Normal 475" xfId="25606"/>
    <cellStyle name="Normal 476" xfId="25609"/>
    <cellStyle name="Normal 477" xfId="25612"/>
    <cellStyle name="Normal 478" xfId="25615"/>
    <cellStyle name="Normal 479" xfId="25618"/>
    <cellStyle name="Normal 48" xfId="117"/>
    <cellStyle name="Normal 48 10" xfId="16668"/>
    <cellStyle name="Normal 48 2" xfId="868"/>
    <cellStyle name="Normal 48 2 2" xfId="1718"/>
    <cellStyle name="Normal 48 2 2 2" xfId="3590"/>
    <cellStyle name="Normal 48 2 2 2 2" xfId="9772"/>
    <cellStyle name="Normal 48 2 2 2 2 2" xfId="16672"/>
    <cellStyle name="Normal 48 2 2 2 3" xfId="16671"/>
    <cellStyle name="Normal 48 2 2 3" xfId="7900"/>
    <cellStyle name="Normal 48 2 2 3 2" xfId="16673"/>
    <cellStyle name="Normal 48 2 2 4" xfId="16670"/>
    <cellStyle name="Normal 48 2 3" xfId="2740"/>
    <cellStyle name="Normal 48 2 3 2" xfId="8922"/>
    <cellStyle name="Normal 48 2 3 2 2" xfId="16675"/>
    <cellStyle name="Normal 48 2 3 3" xfId="16674"/>
    <cellStyle name="Normal 48 2 4" xfId="4596"/>
    <cellStyle name="Normal 48 2 4 2" xfId="10778"/>
    <cellStyle name="Normal 48 2 4 2 2" xfId="16677"/>
    <cellStyle name="Normal 48 2 4 3" xfId="16676"/>
    <cellStyle name="Normal 48 2 5" xfId="5603"/>
    <cellStyle name="Normal 48 2 5 2" xfId="11784"/>
    <cellStyle name="Normal 48 2 5 2 2" xfId="16679"/>
    <cellStyle name="Normal 48 2 5 3" xfId="16678"/>
    <cellStyle name="Normal 48 2 6" xfId="7050"/>
    <cellStyle name="Normal 48 2 6 2" xfId="16680"/>
    <cellStyle name="Normal 48 2 7" xfId="16669"/>
    <cellStyle name="Normal 48 3" xfId="1596"/>
    <cellStyle name="Normal 48 3 2" xfId="3468"/>
    <cellStyle name="Normal 48 3 2 2" xfId="9650"/>
    <cellStyle name="Normal 48 3 2 2 2" xfId="16683"/>
    <cellStyle name="Normal 48 3 2 3" xfId="16682"/>
    <cellStyle name="Normal 48 3 3" xfId="4730"/>
    <cellStyle name="Normal 48 3 3 2" xfId="10912"/>
    <cellStyle name="Normal 48 3 3 2 2" xfId="16685"/>
    <cellStyle name="Normal 48 3 3 3" xfId="16684"/>
    <cellStyle name="Normal 48 3 4" xfId="5737"/>
    <cellStyle name="Normal 48 3 4 2" xfId="11918"/>
    <cellStyle name="Normal 48 3 4 2 2" xfId="16687"/>
    <cellStyle name="Normal 48 3 4 3" xfId="16686"/>
    <cellStyle name="Normal 48 3 5" xfId="7778"/>
    <cellStyle name="Normal 48 3 5 2" xfId="16688"/>
    <cellStyle name="Normal 48 3 6" xfId="16681"/>
    <cellStyle name="Normal 48 4" xfId="1852"/>
    <cellStyle name="Normal 48 4 2" xfId="3724"/>
    <cellStyle name="Normal 48 4 2 2" xfId="9906"/>
    <cellStyle name="Normal 48 4 2 2 2" xfId="16691"/>
    <cellStyle name="Normal 48 4 2 3" xfId="16690"/>
    <cellStyle name="Normal 48 4 3" xfId="8034"/>
    <cellStyle name="Normal 48 4 3 2" xfId="16692"/>
    <cellStyle name="Normal 48 4 4" xfId="16689"/>
    <cellStyle name="Normal 48 5" xfId="1994"/>
    <cellStyle name="Normal 48 5 2" xfId="8176"/>
    <cellStyle name="Normal 48 5 2 2" xfId="16694"/>
    <cellStyle name="Normal 48 5 3" xfId="16693"/>
    <cellStyle name="Normal 48 6" xfId="4474"/>
    <cellStyle name="Normal 48 6 2" xfId="10656"/>
    <cellStyle name="Normal 48 6 2 2" xfId="16696"/>
    <cellStyle name="Normal 48 6 3" xfId="16695"/>
    <cellStyle name="Normal 48 7" xfId="5481"/>
    <cellStyle name="Normal 48 7 2" xfId="11662"/>
    <cellStyle name="Normal 48 7 2 2" xfId="16698"/>
    <cellStyle name="Normal 48 7 3" xfId="16697"/>
    <cellStyle name="Normal 48 8" xfId="5818"/>
    <cellStyle name="Normal 48 8 2" xfId="11999"/>
    <cellStyle name="Normal 48 8 2 2" xfId="16700"/>
    <cellStyle name="Normal 48 8 3" xfId="16699"/>
    <cellStyle name="Normal 48 9" xfId="6304"/>
    <cellStyle name="Normal 48 9 2" xfId="16701"/>
    <cellStyle name="Normal 480" xfId="25621"/>
    <cellStyle name="Normal 481" xfId="25624"/>
    <cellStyle name="Normal 482" xfId="25626"/>
    <cellStyle name="Normal 483" xfId="25628"/>
    <cellStyle name="Normal 484" xfId="25631"/>
    <cellStyle name="Normal 485" xfId="25634"/>
    <cellStyle name="Normal 486" xfId="25636"/>
    <cellStyle name="Normal 487" xfId="25639"/>
    <cellStyle name="Normal 488" xfId="25642"/>
    <cellStyle name="Normal 489" xfId="25645"/>
    <cellStyle name="Normal 49" xfId="119"/>
    <cellStyle name="Normal 49 10" xfId="16702"/>
    <cellStyle name="Normal 49 2" xfId="870"/>
    <cellStyle name="Normal 49 2 2" xfId="1720"/>
    <cellStyle name="Normal 49 2 2 2" xfId="3592"/>
    <cellStyle name="Normal 49 2 2 2 2" xfId="9774"/>
    <cellStyle name="Normal 49 2 2 2 2 2" xfId="16706"/>
    <cellStyle name="Normal 49 2 2 2 3" xfId="16705"/>
    <cellStyle name="Normal 49 2 2 3" xfId="7902"/>
    <cellStyle name="Normal 49 2 2 3 2" xfId="16707"/>
    <cellStyle name="Normal 49 2 2 4" xfId="16704"/>
    <cellStyle name="Normal 49 2 3" xfId="2742"/>
    <cellStyle name="Normal 49 2 3 2" xfId="8924"/>
    <cellStyle name="Normal 49 2 3 2 2" xfId="16709"/>
    <cellStyle name="Normal 49 2 3 3" xfId="16708"/>
    <cellStyle name="Normal 49 2 4" xfId="4598"/>
    <cellStyle name="Normal 49 2 4 2" xfId="10780"/>
    <cellStyle name="Normal 49 2 4 2 2" xfId="16711"/>
    <cellStyle name="Normal 49 2 4 3" xfId="16710"/>
    <cellStyle name="Normal 49 2 5" xfId="5605"/>
    <cellStyle name="Normal 49 2 5 2" xfId="11786"/>
    <cellStyle name="Normal 49 2 5 2 2" xfId="16713"/>
    <cellStyle name="Normal 49 2 5 3" xfId="16712"/>
    <cellStyle name="Normal 49 2 6" xfId="7052"/>
    <cellStyle name="Normal 49 2 6 2" xfId="16714"/>
    <cellStyle name="Normal 49 2 7" xfId="16703"/>
    <cellStyle name="Normal 49 3" xfId="1598"/>
    <cellStyle name="Normal 49 3 2" xfId="3470"/>
    <cellStyle name="Normal 49 3 2 2" xfId="9652"/>
    <cellStyle name="Normal 49 3 2 2 2" xfId="16717"/>
    <cellStyle name="Normal 49 3 2 3" xfId="16716"/>
    <cellStyle name="Normal 49 3 3" xfId="4732"/>
    <cellStyle name="Normal 49 3 3 2" xfId="10914"/>
    <cellStyle name="Normal 49 3 3 2 2" xfId="16719"/>
    <cellStyle name="Normal 49 3 3 3" xfId="16718"/>
    <cellStyle name="Normal 49 3 4" xfId="5739"/>
    <cellStyle name="Normal 49 3 4 2" xfId="11920"/>
    <cellStyle name="Normal 49 3 4 2 2" xfId="16721"/>
    <cellStyle name="Normal 49 3 4 3" xfId="16720"/>
    <cellStyle name="Normal 49 3 5" xfId="7780"/>
    <cellStyle name="Normal 49 3 5 2" xfId="16722"/>
    <cellStyle name="Normal 49 3 6" xfId="16715"/>
    <cellStyle name="Normal 49 4" xfId="1854"/>
    <cellStyle name="Normal 49 4 2" xfId="3726"/>
    <cellStyle name="Normal 49 4 2 2" xfId="9908"/>
    <cellStyle name="Normal 49 4 2 2 2" xfId="16725"/>
    <cellStyle name="Normal 49 4 2 3" xfId="16724"/>
    <cellStyle name="Normal 49 4 3" xfId="8036"/>
    <cellStyle name="Normal 49 4 3 2" xfId="16726"/>
    <cellStyle name="Normal 49 4 4" xfId="16723"/>
    <cellStyle name="Normal 49 5" xfId="1996"/>
    <cellStyle name="Normal 49 5 2" xfId="8178"/>
    <cellStyle name="Normal 49 5 2 2" xfId="16728"/>
    <cellStyle name="Normal 49 5 3" xfId="16727"/>
    <cellStyle name="Normal 49 6" xfId="4476"/>
    <cellStyle name="Normal 49 6 2" xfId="10658"/>
    <cellStyle name="Normal 49 6 2 2" xfId="16730"/>
    <cellStyle name="Normal 49 6 3" xfId="16729"/>
    <cellStyle name="Normal 49 7" xfId="5483"/>
    <cellStyle name="Normal 49 7 2" xfId="11664"/>
    <cellStyle name="Normal 49 7 2 2" xfId="16732"/>
    <cellStyle name="Normal 49 7 3" xfId="16731"/>
    <cellStyle name="Normal 49 8" xfId="5819"/>
    <cellStyle name="Normal 49 8 2" xfId="12000"/>
    <cellStyle name="Normal 49 8 2 2" xfId="16734"/>
    <cellStyle name="Normal 49 8 3" xfId="16733"/>
    <cellStyle name="Normal 49 9" xfId="6306"/>
    <cellStyle name="Normal 49 9 2" xfId="16735"/>
    <cellStyle name="Normal 490" xfId="25648"/>
    <cellStyle name="Normal 491" xfId="25651"/>
    <cellStyle name="Normal 492" xfId="25654"/>
    <cellStyle name="Normal 493" xfId="25657"/>
    <cellStyle name="Normal 494" xfId="25660"/>
    <cellStyle name="Normal 495" xfId="25663"/>
    <cellStyle name="Normal 496" xfId="25666"/>
    <cellStyle name="Normal 497" xfId="25669"/>
    <cellStyle name="Normal 498" xfId="25672"/>
    <cellStyle name="Normal 499" xfId="25675"/>
    <cellStyle name="Normal 5" xfId="7"/>
    <cellStyle name="Normal 5 2" xfId="18"/>
    <cellStyle name="Normal 5 3" xfId="183"/>
    <cellStyle name="Normal 50" xfId="121"/>
    <cellStyle name="Normal 50 10" xfId="16736"/>
    <cellStyle name="Normal 50 2" xfId="872"/>
    <cellStyle name="Normal 50 2 2" xfId="1722"/>
    <cellStyle name="Normal 50 2 2 2" xfId="3594"/>
    <cellStyle name="Normal 50 2 2 2 2" xfId="9776"/>
    <cellStyle name="Normal 50 2 2 2 2 2" xfId="16740"/>
    <cellStyle name="Normal 50 2 2 2 3" xfId="16739"/>
    <cellStyle name="Normal 50 2 2 3" xfId="7904"/>
    <cellStyle name="Normal 50 2 2 3 2" xfId="16741"/>
    <cellStyle name="Normal 50 2 2 4" xfId="16738"/>
    <cellStyle name="Normal 50 2 3" xfId="2744"/>
    <cellStyle name="Normal 50 2 3 2" xfId="8926"/>
    <cellStyle name="Normal 50 2 3 2 2" xfId="16743"/>
    <cellStyle name="Normal 50 2 3 3" xfId="16742"/>
    <cellStyle name="Normal 50 2 4" xfId="4600"/>
    <cellStyle name="Normal 50 2 4 2" xfId="10782"/>
    <cellStyle name="Normal 50 2 4 2 2" xfId="16745"/>
    <cellStyle name="Normal 50 2 4 3" xfId="16744"/>
    <cellStyle name="Normal 50 2 5" xfId="5607"/>
    <cellStyle name="Normal 50 2 5 2" xfId="11788"/>
    <cellStyle name="Normal 50 2 5 2 2" xfId="16747"/>
    <cellStyle name="Normal 50 2 5 3" xfId="16746"/>
    <cellStyle name="Normal 50 2 6" xfId="7054"/>
    <cellStyle name="Normal 50 2 6 2" xfId="16748"/>
    <cellStyle name="Normal 50 2 7" xfId="16737"/>
    <cellStyle name="Normal 50 3" xfId="1600"/>
    <cellStyle name="Normal 50 3 2" xfId="3472"/>
    <cellStyle name="Normal 50 3 2 2" xfId="9654"/>
    <cellStyle name="Normal 50 3 2 2 2" xfId="16751"/>
    <cellStyle name="Normal 50 3 2 3" xfId="16750"/>
    <cellStyle name="Normal 50 3 3" xfId="4734"/>
    <cellStyle name="Normal 50 3 3 2" xfId="10916"/>
    <cellStyle name="Normal 50 3 3 2 2" xfId="16753"/>
    <cellStyle name="Normal 50 3 3 3" xfId="16752"/>
    <cellStyle name="Normal 50 3 4" xfId="5741"/>
    <cellStyle name="Normal 50 3 4 2" xfId="11922"/>
    <cellStyle name="Normal 50 3 4 2 2" xfId="16755"/>
    <cellStyle name="Normal 50 3 4 3" xfId="16754"/>
    <cellStyle name="Normal 50 3 5" xfId="7782"/>
    <cellStyle name="Normal 50 3 5 2" xfId="16756"/>
    <cellStyle name="Normal 50 3 6" xfId="16749"/>
    <cellStyle name="Normal 50 4" xfId="1856"/>
    <cellStyle name="Normal 50 4 2" xfId="3728"/>
    <cellStyle name="Normal 50 4 2 2" xfId="9910"/>
    <cellStyle name="Normal 50 4 2 2 2" xfId="16759"/>
    <cellStyle name="Normal 50 4 2 3" xfId="16758"/>
    <cellStyle name="Normal 50 4 3" xfId="8038"/>
    <cellStyle name="Normal 50 4 3 2" xfId="16760"/>
    <cellStyle name="Normal 50 4 4" xfId="16757"/>
    <cellStyle name="Normal 50 5" xfId="1998"/>
    <cellStyle name="Normal 50 5 2" xfId="8180"/>
    <cellStyle name="Normal 50 5 2 2" xfId="16762"/>
    <cellStyle name="Normal 50 5 3" xfId="16761"/>
    <cellStyle name="Normal 50 6" xfId="4478"/>
    <cellStyle name="Normal 50 6 2" xfId="10660"/>
    <cellStyle name="Normal 50 6 2 2" xfId="16764"/>
    <cellStyle name="Normal 50 6 3" xfId="16763"/>
    <cellStyle name="Normal 50 7" xfId="5485"/>
    <cellStyle name="Normal 50 7 2" xfId="11666"/>
    <cellStyle name="Normal 50 7 2 2" xfId="16766"/>
    <cellStyle name="Normal 50 7 3" xfId="16765"/>
    <cellStyle name="Normal 50 8" xfId="5820"/>
    <cellStyle name="Normal 50 8 2" xfId="12001"/>
    <cellStyle name="Normal 50 8 2 2" xfId="16768"/>
    <cellStyle name="Normal 50 8 3" xfId="16767"/>
    <cellStyle name="Normal 50 9" xfId="6308"/>
    <cellStyle name="Normal 50 9 2" xfId="16769"/>
    <cellStyle name="Normal 500" xfId="25678"/>
    <cellStyle name="Normal 501" xfId="25681"/>
    <cellStyle name="Normal 502" xfId="25684"/>
    <cellStyle name="Normal 503" xfId="25687"/>
    <cellStyle name="Normal 504" xfId="25689"/>
    <cellStyle name="Normal 505" xfId="25691"/>
    <cellStyle name="Normal 506" xfId="25694"/>
    <cellStyle name="Normal 507" xfId="25697"/>
    <cellStyle name="Normal 508" xfId="25700"/>
    <cellStyle name="Normal 509" xfId="25703"/>
    <cellStyle name="Normal 51" xfId="123"/>
    <cellStyle name="Normal 51 10" xfId="16770"/>
    <cellStyle name="Normal 51 2" xfId="874"/>
    <cellStyle name="Normal 51 2 2" xfId="1724"/>
    <cellStyle name="Normal 51 2 2 2" xfId="3596"/>
    <cellStyle name="Normal 51 2 2 2 2" xfId="9778"/>
    <cellStyle name="Normal 51 2 2 2 2 2" xfId="16774"/>
    <cellStyle name="Normal 51 2 2 2 3" xfId="16773"/>
    <cellStyle name="Normal 51 2 2 3" xfId="7906"/>
    <cellStyle name="Normal 51 2 2 3 2" xfId="16775"/>
    <cellStyle name="Normal 51 2 2 4" xfId="16772"/>
    <cellStyle name="Normal 51 2 3" xfId="2746"/>
    <cellStyle name="Normal 51 2 3 2" xfId="8928"/>
    <cellStyle name="Normal 51 2 3 2 2" xfId="16777"/>
    <cellStyle name="Normal 51 2 3 3" xfId="16776"/>
    <cellStyle name="Normal 51 2 4" xfId="4602"/>
    <cellStyle name="Normal 51 2 4 2" xfId="10784"/>
    <cellStyle name="Normal 51 2 4 2 2" xfId="16779"/>
    <cellStyle name="Normal 51 2 4 3" xfId="16778"/>
    <cellStyle name="Normal 51 2 5" xfId="5609"/>
    <cellStyle name="Normal 51 2 5 2" xfId="11790"/>
    <cellStyle name="Normal 51 2 5 2 2" xfId="16781"/>
    <cellStyle name="Normal 51 2 5 3" xfId="16780"/>
    <cellStyle name="Normal 51 2 6" xfId="7056"/>
    <cellStyle name="Normal 51 2 6 2" xfId="16782"/>
    <cellStyle name="Normal 51 2 7" xfId="16771"/>
    <cellStyle name="Normal 51 3" xfId="1602"/>
    <cellStyle name="Normal 51 3 2" xfId="3474"/>
    <cellStyle name="Normal 51 3 2 2" xfId="9656"/>
    <cellStyle name="Normal 51 3 2 2 2" xfId="16785"/>
    <cellStyle name="Normal 51 3 2 3" xfId="16784"/>
    <cellStyle name="Normal 51 3 3" xfId="4736"/>
    <cellStyle name="Normal 51 3 3 2" xfId="10918"/>
    <cellStyle name="Normal 51 3 3 2 2" xfId="16787"/>
    <cellStyle name="Normal 51 3 3 3" xfId="16786"/>
    <cellStyle name="Normal 51 3 4" xfId="5743"/>
    <cellStyle name="Normal 51 3 4 2" xfId="11924"/>
    <cellStyle name="Normal 51 3 4 2 2" xfId="16789"/>
    <cellStyle name="Normal 51 3 4 3" xfId="16788"/>
    <cellStyle name="Normal 51 3 5" xfId="7784"/>
    <cellStyle name="Normal 51 3 5 2" xfId="16790"/>
    <cellStyle name="Normal 51 3 6" xfId="16783"/>
    <cellStyle name="Normal 51 4" xfId="1858"/>
    <cellStyle name="Normal 51 4 2" xfId="3730"/>
    <cellStyle name="Normal 51 4 2 2" xfId="9912"/>
    <cellStyle name="Normal 51 4 2 2 2" xfId="16793"/>
    <cellStyle name="Normal 51 4 2 3" xfId="16792"/>
    <cellStyle name="Normal 51 4 3" xfId="8040"/>
    <cellStyle name="Normal 51 4 3 2" xfId="16794"/>
    <cellStyle name="Normal 51 4 4" xfId="16791"/>
    <cellStyle name="Normal 51 5" xfId="2000"/>
    <cellStyle name="Normal 51 5 2" xfId="8182"/>
    <cellStyle name="Normal 51 5 2 2" xfId="16796"/>
    <cellStyle name="Normal 51 5 3" xfId="16795"/>
    <cellStyle name="Normal 51 6" xfId="4480"/>
    <cellStyle name="Normal 51 6 2" xfId="10662"/>
    <cellStyle name="Normal 51 6 2 2" xfId="16798"/>
    <cellStyle name="Normal 51 6 3" xfId="16797"/>
    <cellStyle name="Normal 51 7" xfId="5487"/>
    <cellStyle name="Normal 51 7 2" xfId="11668"/>
    <cellStyle name="Normal 51 7 2 2" xfId="16800"/>
    <cellStyle name="Normal 51 7 3" xfId="16799"/>
    <cellStyle name="Normal 51 8" xfId="5821"/>
    <cellStyle name="Normal 51 8 2" xfId="12002"/>
    <cellStyle name="Normal 51 8 2 2" xfId="16802"/>
    <cellStyle name="Normal 51 8 3" xfId="16801"/>
    <cellStyle name="Normal 51 9" xfId="6310"/>
    <cellStyle name="Normal 51 9 2" xfId="16803"/>
    <cellStyle name="Normal 510" xfId="25706"/>
    <cellStyle name="Normal 511" xfId="25709"/>
    <cellStyle name="Normal 512" xfId="25712"/>
    <cellStyle name="Normal 513" xfId="25715"/>
    <cellStyle name="Normal 514" xfId="25718"/>
    <cellStyle name="Normal 515" xfId="25721"/>
    <cellStyle name="Normal 516" xfId="25724"/>
    <cellStyle name="Normal 517" xfId="25727"/>
    <cellStyle name="Normal 518" xfId="25730"/>
    <cellStyle name="Normal 519" xfId="25732"/>
    <cellStyle name="Normal 52" xfId="125"/>
    <cellStyle name="Normal 52 10" xfId="16804"/>
    <cellStyle name="Normal 52 2" xfId="876"/>
    <cellStyle name="Normal 52 2 2" xfId="1726"/>
    <cellStyle name="Normal 52 2 2 2" xfId="3598"/>
    <cellStyle name="Normal 52 2 2 2 2" xfId="9780"/>
    <cellStyle name="Normal 52 2 2 2 2 2" xfId="16808"/>
    <cellStyle name="Normal 52 2 2 2 3" xfId="16807"/>
    <cellStyle name="Normal 52 2 2 3" xfId="7908"/>
    <cellStyle name="Normal 52 2 2 3 2" xfId="16809"/>
    <cellStyle name="Normal 52 2 2 4" xfId="16806"/>
    <cellStyle name="Normal 52 2 3" xfId="2748"/>
    <cellStyle name="Normal 52 2 3 2" xfId="8930"/>
    <cellStyle name="Normal 52 2 3 2 2" xfId="16811"/>
    <cellStyle name="Normal 52 2 3 3" xfId="16810"/>
    <cellStyle name="Normal 52 2 4" xfId="4604"/>
    <cellStyle name="Normal 52 2 4 2" xfId="10786"/>
    <cellStyle name="Normal 52 2 4 2 2" xfId="16813"/>
    <cellStyle name="Normal 52 2 4 3" xfId="16812"/>
    <cellStyle name="Normal 52 2 5" xfId="5611"/>
    <cellStyle name="Normal 52 2 5 2" xfId="11792"/>
    <cellStyle name="Normal 52 2 5 2 2" xfId="16815"/>
    <cellStyle name="Normal 52 2 5 3" xfId="16814"/>
    <cellStyle name="Normal 52 2 6" xfId="7058"/>
    <cellStyle name="Normal 52 2 6 2" xfId="16816"/>
    <cellStyle name="Normal 52 2 7" xfId="16805"/>
    <cellStyle name="Normal 52 3" xfId="1604"/>
    <cellStyle name="Normal 52 3 2" xfId="3476"/>
    <cellStyle name="Normal 52 3 2 2" xfId="9658"/>
    <cellStyle name="Normal 52 3 2 2 2" xfId="16819"/>
    <cellStyle name="Normal 52 3 2 3" xfId="16818"/>
    <cellStyle name="Normal 52 3 3" xfId="4738"/>
    <cellStyle name="Normal 52 3 3 2" xfId="10920"/>
    <cellStyle name="Normal 52 3 3 2 2" xfId="16821"/>
    <cellStyle name="Normal 52 3 3 3" xfId="16820"/>
    <cellStyle name="Normal 52 3 4" xfId="5745"/>
    <cellStyle name="Normal 52 3 4 2" xfId="11926"/>
    <cellStyle name="Normal 52 3 4 2 2" xfId="16823"/>
    <cellStyle name="Normal 52 3 4 3" xfId="16822"/>
    <cellStyle name="Normal 52 3 5" xfId="7786"/>
    <cellStyle name="Normal 52 3 5 2" xfId="16824"/>
    <cellStyle name="Normal 52 3 6" xfId="16817"/>
    <cellStyle name="Normal 52 4" xfId="1860"/>
    <cellStyle name="Normal 52 4 2" xfId="3732"/>
    <cellStyle name="Normal 52 4 2 2" xfId="9914"/>
    <cellStyle name="Normal 52 4 2 2 2" xfId="16827"/>
    <cellStyle name="Normal 52 4 2 3" xfId="16826"/>
    <cellStyle name="Normal 52 4 3" xfId="8042"/>
    <cellStyle name="Normal 52 4 3 2" xfId="16828"/>
    <cellStyle name="Normal 52 4 4" xfId="16825"/>
    <cellStyle name="Normal 52 5" xfId="2002"/>
    <cellStyle name="Normal 52 5 2" xfId="8184"/>
    <cellStyle name="Normal 52 5 2 2" xfId="16830"/>
    <cellStyle name="Normal 52 5 3" xfId="16829"/>
    <cellStyle name="Normal 52 6" xfId="4482"/>
    <cellStyle name="Normal 52 6 2" xfId="10664"/>
    <cellStyle name="Normal 52 6 2 2" xfId="16832"/>
    <cellStyle name="Normal 52 6 3" xfId="16831"/>
    <cellStyle name="Normal 52 7" xfId="5489"/>
    <cellStyle name="Normal 52 7 2" xfId="11670"/>
    <cellStyle name="Normal 52 7 2 2" xfId="16834"/>
    <cellStyle name="Normal 52 7 3" xfId="16833"/>
    <cellStyle name="Normal 52 8" xfId="5822"/>
    <cellStyle name="Normal 52 8 2" xfId="12003"/>
    <cellStyle name="Normal 52 8 2 2" xfId="16836"/>
    <cellStyle name="Normal 52 8 3" xfId="16835"/>
    <cellStyle name="Normal 52 9" xfId="6312"/>
    <cellStyle name="Normal 52 9 2" xfId="16837"/>
    <cellStyle name="Normal 520" xfId="25734"/>
    <cellStyle name="Normal 521" xfId="25737"/>
    <cellStyle name="Normal 522" xfId="25740"/>
    <cellStyle name="Normal 523" xfId="25742"/>
    <cellStyle name="Normal 524" xfId="25744"/>
    <cellStyle name="Normal 525" xfId="25747"/>
    <cellStyle name="Normal 526" xfId="25749"/>
    <cellStyle name="Normal 527" xfId="25751"/>
    <cellStyle name="Normal 528" xfId="25754"/>
    <cellStyle name="Normal 529" xfId="25757"/>
    <cellStyle name="Normal 53" xfId="127"/>
    <cellStyle name="Normal 53 10" xfId="16838"/>
    <cellStyle name="Normal 53 2" xfId="878"/>
    <cellStyle name="Normal 53 2 2" xfId="1728"/>
    <cellStyle name="Normal 53 2 2 2" xfId="3600"/>
    <cellStyle name="Normal 53 2 2 2 2" xfId="9782"/>
    <cellStyle name="Normal 53 2 2 2 2 2" xfId="16842"/>
    <cellStyle name="Normal 53 2 2 2 3" xfId="16841"/>
    <cellStyle name="Normal 53 2 2 3" xfId="7910"/>
    <cellStyle name="Normal 53 2 2 3 2" xfId="16843"/>
    <cellStyle name="Normal 53 2 2 4" xfId="16840"/>
    <cellStyle name="Normal 53 2 3" xfId="2750"/>
    <cellStyle name="Normal 53 2 3 2" xfId="8932"/>
    <cellStyle name="Normal 53 2 3 2 2" xfId="16845"/>
    <cellStyle name="Normal 53 2 3 3" xfId="16844"/>
    <cellStyle name="Normal 53 2 4" xfId="4606"/>
    <cellStyle name="Normal 53 2 4 2" xfId="10788"/>
    <cellStyle name="Normal 53 2 4 2 2" xfId="16847"/>
    <cellStyle name="Normal 53 2 4 3" xfId="16846"/>
    <cellStyle name="Normal 53 2 5" xfId="5613"/>
    <cellStyle name="Normal 53 2 5 2" xfId="11794"/>
    <cellStyle name="Normal 53 2 5 2 2" xfId="16849"/>
    <cellStyle name="Normal 53 2 5 3" xfId="16848"/>
    <cellStyle name="Normal 53 2 6" xfId="7060"/>
    <cellStyle name="Normal 53 2 6 2" xfId="16850"/>
    <cellStyle name="Normal 53 2 7" xfId="16839"/>
    <cellStyle name="Normal 53 3" xfId="1606"/>
    <cellStyle name="Normal 53 3 2" xfId="3478"/>
    <cellStyle name="Normal 53 3 2 2" xfId="9660"/>
    <cellStyle name="Normal 53 3 2 2 2" xfId="16853"/>
    <cellStyle name="Normal 53 3 2 3" xfId="16852"/>
    <cellStyle name="Normal 53 3 3" xfId="4740"/>
    <cellStyle name="Normal 53 3 3 2" xfId="10922"/>
    <cellStyle name="Normal 53 3 3 2 2" xfId="16855"/>
    <cellStyle name="Normal 53 3 3 3" xfId="16854"/>
    <cellStyle name="Normal 53 3 4" xfId="5747"/>
    <cellStyle name="Normal 53 3 4 2" xfId="11928"/>
    <cellStyle name="Normal 53 3 4 2 2" xfId="16857"/>
    <cellStyle name="Normal 53 3 4 3" xfId="16856"/>
    <cellStyle name="Normal 53 3 5" xfId="7788"/>
    <cellStyle name="Normal 53 3 5 2" xfId="16858"/>
    <cellStyle name="Normal 53 3 6" xfId="16851"/>
    <cellStyle name="Normal 53 4" xfId="1862"/>
    <cellStyle name="Normal 53 4 2" xfId="3734"/>
    <cellStyle name="Normal 53 4 2 2" xfId="9916"/>
    <cellStyle name="Normal 53 4 2 2 2" xfId="16861"/>
    <cellStyle name="Normal 53 4 2 3" xfId="16860"/>
    <cellStyle name="Normal 53 4 3" xfId="8044"/>
    <cellStyle name="Normal 53 4 3 2" xfId="16862"/>
    <cellStyle name="Normal 53 4 4" xfId="16859"/>
    <cellStyle name="Normal 53 5" xfId="2004"/>
    <cellStyle name="Normal 53 5 2" xfId="8186"/>
    <cellStyle name="Normal 53 5 2 2" xfId="16864"/>
    <cellStyle name="Normal 53 5 3" xfId="16863"/>
    <cellStyle name="Normal 53 6" xfId="4484"/>
    <cellStyle name="Normal 53 6 2" xfId="10666"/>
    <cellStyle name="Normal 53 6 2 2" xfId="16866"/>
    <cellStyle name="Normal 53 6 3" xfId="16865"/>
    <cellStyle name="Normal 53 7" xfId="5491"/>
    <cellStyle name="Normal 53 7 2" xfId="11672"/>
    <cellStyle name="Normal 53 7 2 2" xfId="16868"/>
    <cellStyle name="Normal 53 7 3" xfId="16867"/>
    <cellStyle name="Normal 53 8" xfId="5823"/>
    <cellStyle name="Normal 53 8 2" xfId="12004"/>
    <cellStyle name="Normal 53 8 2 2" xfId="16870"/>
    <cellStyle name="Normal 53 8 3" xfId="16869"/>
    <cellStyle name="Normal 53 9" xfId="6314"/>
    <cellStyle name="Normal 53 9 2" xfId="16871"/>
    <cellStyle name="Normal 530" xfId="25759"/>
    <cellStyle name="Normal 531" xfId="25761"/>
    <cellStyle name="Normal 532" xfId="25763"/>
    <cellStyle name="Normal 533" xfId="25766"/>
    <cellStyle name="Normal 534" xfId="25769"/>
    <cellStyle name="Normal 535" xfId="25772"/>
    <cellStyle name="Normal 536" xfId="25775"/>
    <cellStyle name="Normal 537" xfId="25778"/>
    <cellStyle name="Normal 538" xfId="25781"/>
    <cellStyle name="Normal 539" xfId="25784"/>
    <cellStyle name="Normal 54" xfId="129"/>
    <cellStyle name="Normal 54 10" xfId="16872"/>
    <cellStyle name="Normal 54 2" xfId="880"/>
    <cellStyle name="Normal 54 2 2" xfId="1730"/>
    <cellStyle name="Normal 54 2 2 2" xfId="3602"/>
    <cellStyle name="Normal 54 2 2 2 2" xfId="9784"/>
    <cellStyle name="Normal 54 2 2 2 2 2" xfId="16876"/>
    <cellStyle name="Normal 54 2 2 2 3" xfId="16875"/>
    <cellStyle name="Normal 54 2 2 3" xfId="7912"/>
    <cellStyle name="Normal 54 2 2 3 2" xfId="16877"/>
    <cellStyle name="Normal 54 2 2 4" xfId="16874"/>
    <cellStyle name="Normal 54 2 3" xfId="2752"/>
    <cellStyle name="Normal 54 2 3 2" xfId="8934"/>
    <cellStyle name="Normal 54 2 3 2 2" xfId="16879"/>
    <cellStyle name="Normal 54 2 3 3" xfId="16878"/>
    <cellStyle name="Normal 54 2 4" xfId="4608"/>
    <cellStyle name="Normal 54 2 4 2" xfId="10790"/>
    <cellStyle name="Normal 54 2 4 2 2" xfId="16881"/>
    <cellStyle name="Normal 54 2 4 3" xfId="16880"/>
    <cellStyle name="Normal 54 2 5" xfId="5615"/>
    <cellStyle name="Normal 54 2 5 2" xfId="11796"/>
    <cellStyle name="Normal 54 2 5 2 2" xfId="16883"/>
    <cellStyle name="Normal 54 2 5 3" xfId="16882"/>
    <cellStyle name="Normal 54 2 6" xfId="7062"/>
    <cellStyle name="Normal 54 2 6 2" xfId="16884"/>
    <cellStyle name="Normal 54 2 7" xfId="16873"/>
    <cellStyle name="Normal 54 3" xfId="1608"/>
    <cellStyle name="Normal 54 3 2" xfId="3480"/>
    <cellStyle name="Normal 54 3 2 2" xfId="9662"/>
    <cellStyle name="Normal 54 3 2 2 2" xfId="16887"/>
    <cellStyle name="Normal 54 3 2 3" xfId="16886"/>
    <cellStyle name="Normal 54 3 3" xfId="4742"/>
    <cellStyle name="Normal 54 3 3 2" xfId="10924"/>
    <cellStyle name="Normal 54 3 3 2 2" xfId="16889"/>
    <cellStyle name="Normal 54 3 3 3" xfId="16888"/>
    <cellStyle name="Normal 54 3 4" xfId="5749"/>
    <cellStyle name="Normal 54 3 4 2" xfId="11930"/>
    <cellStyle name="Normal 54 3 4 2 2" xfId="16891"/>
    <cellStyle name="Normal 54 3 4 3" xfId="16890"/>
    <cellStyle name="Normal 54 3 5" xfId="7790"/>
    <cellStyle name="Normal 54 3 5 2" xfId="16892"/>
    <cellStyle name="Normal 54 3 6" xfId="16885"/>
    <cellStyle name="Normal 54 4" xfId="1864"/>
    <cellStyle name="Normal 54 4 2" xfId="3736"/>
    <cellStyle name="Normal 54 4 2 2" xfId="9918"/>
    <cellStyle name="Normal 54 4 2 2 2" xfId="16895"/>
    <cellStyle name="Normal 54 4 2 3" xfId="16894"/>
    <cellStyle name="Normal 54 4 3" xfId="8046"/>
    <cellStyle name="Normal 54 4 3 2" xfId="16896"/>
    <cellStyle name="Normal 54 4 4" xfId="16893"/>
    <cellStyle name="Normal 54 5" xfId="2006"/>
    <cellStyle name="Normal 54 5 2" xfId="8188"/>
    <cellStyle name="Normal 54 5 2 2" xfId="16898"/>
    <cellStyle name="Normal 54 5 3" xfId="16897"/>
    <cellStyle name="Normal 54 6" xfId="4486"/>
    <cellStyle name="Normal 54 6 2" xfId="10668"/>
    <cellStyle name="Normal 54 6 2 2" xfId="16900"/>
    <cellStyle name="Normal 54 6 3" xfId="16899"/>
    <cellStyle name="Normal 54 7" xfId="5493"/>
    <cellStyle name="Normal 54 7 2" xfId="11674"/>
    <cellStyle name="Normal 54 7 2 2" xfId="16902"/>
    <cellStyle name="Normal 54 7 3" xfId="16901"/>
    <cellStyle name="Normal 54 8" xfId="5824"/>
    <cellStyle name="Normal 54 8 2" xfId="12005"/>
    <cellStyle name="Normal 54 8 2 2" xfId="16904"/>
    <cellStyle name="Normal 54 8 3" xfId="16903"/>
    <cellStyle name="Normal 54 9" xfId="6316"/>
    <cellStyle name="Normal 54 9 2" xfId="16905"/>
    <cellStyle name="Normal 540" xfId="25787"/>
    <cellStyle name="Normal 541" xfId="25790"/>
    <cellStyle name="Normal 542" xfId="25793"/>
    <cellStyle name="Normal 543" xfId="25796"/>
    <cellStyle name="Normal 544" xfId="25799"/>
    <cellStyle name="Normal 545" xfId="25801"/>
    <cellStyle name="Normal 546" xfId="25803"/>
    <cellStyle name="Normal 547" xfId="25806"/>
    <cellStyle name="Normal 548" xfId="25809"/>
    <cellStyle name="Normal 549" xfId="25812"/>
    <cellStyle name="Normal 55" xfId="131"/>
    <cellStyle name="Normal 55 2" xfId="1732"/>
    <cellStyle name="Normal 55 2 2" xfId="3604"/>
    <cellStyle name="Normal 55 2 2 2" xfId="9786"/>
    <cellStyle name="Normal 55 2 2 2 2" xfId="16909"/>
    <cellStyle name="Normal 55 2 2 3" xfId="16908"/>
    <cellStyle name="Normal 55 2 3" xfId="4744"/>
    <cellStyle name="Normal 55 2 3 2" xfId="10926"/>
    <cellStyle name="Normal 55 2 3 2 2" xfId="16911"/>
    <cellStyle name="Normal 55 2 3 3" xfId="16910"/>
    <cellStyle name="Normal 55 2 4" xfId="5751"/>
    <cellStyle name="Normal 55 2 4 2" xfId="11932"/>
    <cellStyle name="Normal 55 2 4 2 2" xfId="16913"/>
    <cellStyle name="Normal 55 2 4 3" xfId="16912"/>
    <cellStyle name="Normal 55 2 5" xfId="7914"/>
    <cellStyle name="Normal 55 2 5 2" xfId="16914"/>
    <cellStyle name="Normal 55 2 6" xfId="16907"/>
    <cellStyle name="Normal 55 3" xfId="1866"/>
    <cellStyle name="Normal 55 3 2" xfId="3738"/>
    <cellStyle name="Normal 55 3 2 2" xfId="9920"/>
    <cellStyle name="Normal 55 3 2 2 2" xfId="16917"/>
    <cellStyle name="Normal 55 3 2 3" xfId="16916"/>
    <cellStyle name="Normal 55 3 3" xfId="8048"/>
    <cellStyle name="Normal 55 3 3 2" xfId="16918"/>
    <cellStyle name="Normal 55 3 4" xfId="16915"/>
    <cellStyle name="Normal 55 4" xfId="2008"/>
    <cellStyle name="Normal 55 4 2" xfId="8190"/>
    <cellStyle name="Normal 55 4 2 2" xfId="16920"/>
    <cellStyle name="Normal 55 4 3" xfId="16919"/>
    <cellStyle name="Normal 55 5" xfId="4610"/>
    <cellStyle name="Normal 55 5 2" xfId="10792"/>
    <cellStyle name="Normal 55 5 2 2" xfId="16922"/>
    <cellStyle name="Normal 55 5 3" xfId="16921"/>
    <cellStyle name="Normal 55 6" xfId="5617"/>
    <cellStyle name="Normal 55 6 2" xfId="11798"/>
    <cellStyle name="Normal 55 6 2 2" xfId="16924"/>
    <cellStyle name="Normal 55 6 3" xfId="16923"/>
    <cellStyle name="Normal 55 7" xfId="5825"/>
    <cellStyle name="Normal 55 7 2" xfId="12006"/>
    <cellStyle name="Normal 55 7 2 2" xfId="16926"/>
    <cellStyle name="Normal 55 7 3" xfId="16925"/>
    <cellStyle name="Normal 55 8" xfId="6318"/>
    <cellStyle name="Normal 55 8 2" xfId="16927"/>
    <cellStyle name="Normal 55 9" xfId="16906"/>
    <cellStyle name="Normal 550" xfId="25815"/>
    <cellStyle name="Normal 551" xfId="25818"/>
    <cellStyle name="Normal 552" xfId="25821"/>
    <cellStyle name="Normal 553" xfId="25824"/>
    <cellStyle name="Normal 554" xfId="25827"/>
    <cellStyle name="Normal 555" xfId="25830"/>
    <cellStyle name="Normal 556" xfId="25832"/>
    <cellStyle name="Normal 557" xfId="25835"/>
    <cellStyle name="Normal 558" xfId="25838"/>
    <cellStyle name="Normal 559" xfId="25841"/>
    <cellStyle name="Normal 56" xfId="133"/>
    <cellStyle name="Normal 56 2" xfId="1734"/>
    <cellStyle name="Normal 56 2 2" xfId="3606"/>
    <cellStyle name="Normal 56 2 2 2" xfId="9788"/>
    <cellStyle name="Normal 56 2 2 2 2" xfId="16931"/>
    <cellStyle name="Normal 56 2 2 3" xfId="16930"/>
    <cellStyle name="Normal 56 2 3" xfId="4746"/>
    <cellStyle name="Normal 56 2 3 2" xfId="10928"/>
    <cellStyle name="Normal 56 2 3 2 2" xfId="16933"/>
    <cellStyle name="Normal 56 2 3 3" xfId="16932"/>
    <cellStyle name="Normal 56 2 4" xfId="5753"/>
    <cellStyle name="Normal 56 2 4 2" xfId="11934"/>
    <cellStyle name="Normal 56 2 4 2 2" xfId="16935"/>
    <cellStyle name="Normal 56 2 4 3" xfId="16934"/>
    <cellStyle name="Normal 56 2 5" xfId="7916"/>
    <cellStyle name="Normal 56 2 5 2" xfId="16936"/>
    <cellStyle name="Normal 56 2 6" xfId="16929"/>
    <cellStyle name="Normal 56 3" xfId="1868"/>
    <cellStyle name="Normal 56 3 2" xfId="3740"/>
    <cellStyle name="Normal 56 3 2 2" xfId="9922"/>
    <cellStyle name="Normal 56 3 2 2 2" xfId="16939"/>
    <cellStyle name="Normal 56 3 2 3" xfId="16938"/>
    <cellStyle name="Normal 56 3 3" xfId="8050"/>
    <cellStyle name="Normal 56 3 3 2" xfId="16940"/>
    <cellStyle name="Normal 56 3 4" xfId="16937"/>
    <cellStyle name="Normal 56 4" xfId="2010"/>
    <cellStyle name="Normal 56 4 2" xfId="8192"/>
    <cellStyle name="Normal 56 4 2 2" xfId="16942"/>
    <cellStyle name="Normal 56 4 3" xfId="16941"/>
    <cellStyle name="Normal 56 5" xfId="4612"/>
    <cellStyle name="Normal 56 5 2" xfId="10794"/>
    <cellStyle name="Normal 56 5 2 2" xfId="16944"/>
    <cellStyle name="Normal 56 5 3" xfId="16943"/>
    <cellStyle name="Normal 56 6" xfId="5619"/>
    <cellStyle name="Normal 56 6 2" xfId="11800"/>
    <cellStyle name="Normal 56 6 2 2" xfId="16946"/>
    <cellStyle name="Normal 56 6 3" xfId="16945"/>
    <cellStyle name="Normal 56 7" xfId="5826"/>
    <cellStyle name="Normal 56 7 2" xfId="12007"/>
    <cellStyle name="Normal 56 7 2 2" xfId="16948"/>
    <cellStyle name="Normal 56 7 3" xfId="16947"/>
    <cellStyle name="Normal 56 8" xfId="6320"/>
    <cellStyle name="Normal 56 8 2" xfId="16949"/>
    <cellStyle name="Normal 56 9" xfId="16928"/>
    <cellStyle name="Normal 560" xfId="25844"/>
    <cellStyle name="Normal 561" xfId="25847"/>
    <cellStyle name="Normal 562" xfId="25850"/>
    <cellStyle name="Normal 563" xfId="25853"/>
    <cellStyle name="Normal 564" xfId="25856"/>
    <cellStyle name="Normal 565" xfId="25858"/>
    <cellStyle name="Normal 566" xfId="25861"/>
    <cellStyle name="Normal 567" xfId="25864"/>
    <cellStyle name="Normal 568" xfId="25867"/>
    <cellStyle name="Normal 569" xfId="25869"/>
    <cellStyle name="Normal 57" xfId="135"/>
    <cellStyle name="Normal 57 2" xfId="1736"/>
    <cellStyle name="Normal 57 2 2" xfId="3608"/>
    <cellStyle name="Normal 57 2 2 2" xfId="9790"/>
    <cellStyle name="Normal 57 2 2 2 2" xfId="16953"/>
    <cellStyle name="Normal 57 2 2 3" xfId="16952"/>
    <cellStyle name="Normal 57 2 3" xfId="4748"/>
    <cellStyle name="Normal 57 2 3 2" xfId="10930"/>
    <cellStyle name="Normal 57 2 3 2 2" xfId="16955"/>
    <cellStyle name="Normal 57 2 3 3" xfId="16954"/>
    <cellStyle name="Normal 57 2 4" xfId="5755"/>
    <cellStyle name="Normal 57 2 4 2" xfId="11936"/>
    <cellStyle name="Normal 57 2 4 2 2" xfId="16957"/>
    <cellStyle name="Normal 57 2 4 3" xfId="16956"/>
    <cellStyle name="Normal 57 2 5" xfId="7918"/>
    <cellStyle name="Normal 57 2 5 2" xfId="16958"/>
    <cellStyle name="Normal 57 2 6" xfId="16951"/>
    <cellStyle name="Normal 57 3" xfId="1870"/>
    <cellStyle name="Normal 57 3 2" xfId="3742"/>
    <cellStyle name="Normal 57 3 2 2" xfId="9924"/>
    <cellStyle name="Normal 57 3 2 2 2" xfId="16961"/>
    <cellStyle name="Normal 57 3 2 3" xfId="16960"/>
    <cellStyle name="Normal 57 3 3" xfId="8052"/>
    <cellStyle name="Normal 57 3 3 2" xfId="16962"/>
    <cellStyle name="Normal 57 3 4" xfId="16959"/>
    <cellStyle name="Normal 57 4" xfId="2012"/>
    <cellStyle name="Normal 57 4 2" xfId="8194"/>
    <cellStyle name="Normal 57 4 2 2" xfId="16964"/>
    <cellStyle name="Normal 57 4 3" xfId="16963"/>
    <cellStyle name="Normal 57 5" xfId="4614"/>
    <cellStyle name="Normal 57 5 2" xfId="10796"/>
    <cellStyle name="Normal 57 5 2 2" xfId="16966"/>
    <cellStyle name="Normal 57 5 3" xfId="16965"/>
    <cellStyle name="Normal 57 6" xfId="5621"/>
    <cellStyle name="Normal 57 6 2" xfId="11802"/>
    <cellStyle name="Normal 57 6 2 2" xfId="16968"/>
    <cellStyle name="Normal 57 6 3" xfId="16967"/>
    <cellStyle name="Normal 57 7" xfId="5827"/>
    <cellStyle name="Normal 57 7 2" xfId="12008"/>
    <cellStyle name="Normal 57 7 2 2" xfId="16970"/>
    <cellStyle name="Normal 57 7 3" xfId="16969"/>
    <cellStyle name="Normal 57 8" xfId="6322"/>
    <cellStyle name="Normal 57 8 2" xfId="16971"/>
    <cellStyle name="Normal 57 9" xfId="16950"/>
    <cellStyle name="Normal 570" xfId="25871"/>
    <cellStyle name="Normal 571" xfId="25873"/>
    <cellStyle name="Normal 572" xfId="25875"/>
    <cellStyle name="Normal 573" xfId="25878"/>
    <cellStyle name="Normal 574" xfId="25880"/>
    <cellStyle name="Normal 575" xfId="25883"/>
    <cellStyle name="Normal 576" xfId="25885"/>
    <cellStyle name="Normal 577" xfId="25888"/>
    <cellStyle name="Normal 578" xfId="25891"/>
    <cellStyle name="Normal 579" xfId="25894"/>
    <cellStyle name="Normal 58" xfId="137"/>
    <cellStyle name="Normal 58 2" xfId="1738"/>
    <cellStyle name="Normal 58 2 2" xfId="3610"/>
    <cellStyle name="Normal 58 2 2 2" xfId="9792"/>
    <cellStyle name="Normal 58 2 2 2 2" xfId="16975"/>
    <cellStyle name="Normal 58 2 2 3" xfId="16974"/>
    <cellStyle name="Normal 58 2 3" xfId="4750"/>
    <cellStyle name="Normal 58 2 3 2" xfId="10932"/>
    <cellStyle name="Normal 58 2 3 2 2" xfId="16977"/>
    <cellStyle name="Normal 58 2 3 3" xfId="16976"/>
    <cellStyle name="Normal 58 2 4" xfId="5757"/>
    <cellStyle name="Normal 58 2 4 2" xfId="11938"/>
    <cellStyle name="Normal 58 2 4 2 2" xfId="16979"/>
    <cellStyle name="Normal 58 2 4 3" xfId="16978"/>
    <cellStyle name="Normal 58 2 5" xfId="7920"/>
    <cellStyle name="Normal 58 2 5 2" xfId="16980"/>
    <cellStyle name="Normal 58 2 6" xfId="16973"/>
    <cellStyle name="Normal 58 3" xfId="1872"/>
    <cellStyle name="Normal 58 3 2" xfId="3744"/>
    <cellStyle name="Normal 58 3 2 2" xfId="9926"/>
    <cellStyle name="Normal 58 3 2 2 2" xfId="16983"/>
    <cellStyle name="Normal 58 3 2 3" xfId="16982"/>
    <cellStyle name="Normal 58 3 3" xfId="8054"/>
    <cellStyle name="Normal 58 3 3 2" xfId="16984"/>
    <cellStyle name="Normal 58 3 4" xfId="16981"/>
    <cellStyle name="Normal 58 4" xfId="2014"/>
    <cellStyle name="Normal 58 4 2" xfId="8196"/>
    <cellStyle name="Normal 58 4 2 2" xfId="16986"/>
    <cellStyle name="Normal 58 4 3" xfId="16985"/>
    <cellStyle name="Normal 58 5" xfId="4616"/>
    <cellStyle name="Normal 58 5 2" xfId="10798"/>
    <cellStyle name="Normal 58 5 2 2" xfId="16988"/>
    <cellStyle name="Normal 58 5 3" xfId="16987"/>
    <cellStyle name="Normal 58 6" xfId="5623"/>
    <cellStyle name="Normal 58 6 2" xfId="11804"/>
    <cellStyle name="Normal 58 6 2 2" xfId="16990"/>
    <cellStyle name="Normal 58 6 3" xfId="16989"/>
    <cellStyle name="Normal 58 7" xfId="5828"/>
    <cellStyle name="Normal 58 7 2" xfId="12009"/>
    <cellStyle name="Normal 58 7 2 2" xfId="16992"/>
    <cellStyle name="Normal 58 7 3" xfId="16991"/>
    <cellStyle name="Normal 58 8" xfId="6324"/>
    <cellStyle name="Normal 58 8 2" xfId="16993"/>
    <cellStyle name="Normal 58 9" xfId="16972"/>
    <cellStyle name="Normal 580" xfId="25897"/>
    <cellStyle name="Normal 581" xfId="25900"/>
    <cellStyle name="Normal 582" xfId="25903"/>
    <cellStyle name="Normal 583" xfId="25906"/>
    <cellStyle name="Normal 584" xfId="25909"/>
    <cellStyle name="Normal 585" xfId="25912"/>
    <cellStyle name="Normal 586" xfId="25915"/>
    <cellStyle name="Normal 587" xfId="25918"/>
    <cellStyle name="Normal 588" xfId="25920"/>
    <cellStyle name="Normal 589" xfId="25923"/>
    <cellStyle name="Normal 59" xfId="139"/>
    <cellStyle name="Normal 59 2" xfId="1740"/>
    <cellStyle name="Normal 59 2 2" xfId="3612"/>
    <cellStyle name="Normal 59 2 2 2" xfId="9794"/>
    <cellStyle name="Normal 59 2 2 2 2" xfId="16997"/>
    <cellStyle name="Normal 59 2 2 3" xfId="16996"/>
    <cellStyle name="Normal 59 2 3" xfId="4752"/>
    <cellStyle name="Normal 59 2 3 2" xfId="10934"/>
    <cellStyle name="Normal 59 2 3 2 2" xfId="16999"/>
    <cellStyle name="Normal 59 2 3 3" xfId="16998"/>
    <cellStyle name="Normal 59 2 4" xfId="5759"/>
    <cellStyle name="Normal 59 2 4 2" xfId="11940"/>
    <cellStyle name="Normal 59 2 4 2 2" xfId="17001"/>
    <cellStyle name="Normal 59 2 4 3" xfId="17000"/>
    <cellStyle name="Normal 59 2 5" xfId="7922"/>
    <cellStyle name="Normal 59 2 5 2" xfId="17002"/>
    <cellStyle name="Normal 59 2 6" xfId="16995"/>
    <cellStyle name="Normal 59 3" xfId="1874"/>
    <cellStyle name="Normal 59 3 2" xfId="3746"/>
    <cellStyle name="Normal 59 3 2 2" xfId="9928"/>
    <cellStyle name="Normal 59 3 2 2 2" xfId="17005"/>
    <cellStyle name="Normal 59 3 2 3" xfId="17004"/>
    <cellStyle name="Normal 59 3 3" xfId="8056"/>
    <cellStyle name="Normal 59 3 3 2" xfId="17006"/>
    <cellStyle name="Normal 59 3 4" xfId="17003"/>
    <cellStyle name="Normal 59 4" xfId="2016"/>
    <cellStyle name="Normal 59 4 2" xfId="8198"/>
    <cellStyle name="Normal 59 4 2 2" xfId="17008"/>
    <cellStyle name="Normal 59 4 3" xfId="17007"/>
    <cellStyle name="Normal 59 5" xfId="4618"/>
    <cellStyle name="Normal 59 5 2" xfId="10800"/>
    <cellStyle name="Normal 59 5 2 2" xfId="17010"/>
    <cellStyle name="Normal 59 5 3" xfId="17009"/>
    <cellStyle name="Normal 59 6" xfId="5625"/>
    <cellStyle name="Normal 59 6 2" xfId="11806"/>
    <cellStyle name="Normal 59 6 2 2" xfId="17012"/>
    <cellStyle name="Normal 59 6 3" xfId="17011"/>
    <cellStyle name="Normal 59 7" xfId="5829"/>
    <cellStyle name="Normal 59 7 2" xfId="12010"/>
    <cellStyle name="Normal 59 7 2 2" xfId="17014"/>
    <cellStyle name="Normal 59 7 3" xfId="17013"/>
    <cellStyle name="Normal 59 8" xfId="6326"/>
    <cellStyle name="Normal 59 8 2" xfId="17015"/>
    <cellStyle name="Normal 59 9" xfId="16994"/>
    <cellStyle name="Normal 590" xfId="25925"/>
    <cellStyle name="Normal 591" xfId="25927"/>
    <cellStyle name="Normal 592" xfId="25930"/>
    <cellStyle name="Normal 593" xfId="25933"/>
    <cellStyle name="Normal 594" xfId="25936"/>
    <cellStyle name="Normal 595" xfId="25938"/>
    <cellStyle name="Normal 596" xfId="25940"/>
    <cellStyle name="Normal 597" xfId="25943"/>
    <cellStyle name="Normal 598" xfId="25946"/>
    <cellStyle name="Normal 599" xfId="25949"/>
    <cellStyle name="Normal 6" xfId="8"/>
    <cellStyle name="Normal 6 10" xfId="383"/>
    <cellStyle name="Normal 6 10 2" xfId="1168"/>
    <cellStyle name="Normal 6 10 2 2" xfId="3040"/>
    <cellStyle name="Normal 6 10 2 2 2" xfId="9222"/>
    <cellStyle name="Normal 6 10 2 2 2 2" xfId="17020"/>
    <cellStyle name="Normal 6 10 2 2 3" xfId="17019"/>
    <cellStyle name="Normal 6 10 2 3" xfId="7350"/>
    <cellStyle name="Normal 6 10 2 3 2" xfId="17021"/>
    <cellStyle name="Normal 6 10 2 4" xfId="17018"/>
    <cellStyle name="Normal 6 10 3" xfId="2256"/>
    <cellStyle name="Normal 6 10 3 2" xfId="8438"/>
    <cellStyle name="Normal 6 10 3 2 2" xfId="17023"/>
    <cellStyle name="Normal 6 10 3 3" xfId="17022"/>
    <cellStyle name="Normal 6 10 4" xfId="4046"/>
    <cellStyle name="Normal 6 10 4 2" xfId="10228"/>
    <cellStyle name="Normal 6 10 4 2 2" xfId="17025"/>
    <cellStyle name="Normal 6 10 4 3" xfId="17024"/>
    <cellStyle name="Normal 6 10 5" xfId="5053"/>
    <cellStyle name="Normal 6 10 5 2" xfId="11234"/>
    <cellStyle name="Normal 6 10 5 2 2" xfId="17027"/>
    <cellStyle name="Normal 6 10 5 3" xfId="17026"/>
    <cellStyle name="Normal 6 10 6" xfId="6566"/>
    <cellStyle name="Normal 6 10 6 2" xfId="17028"/>
    <cellStyle name="Normal 6 10 7" xfId="17017"/>
    <cellStyle name="Normal 6 11" xfId="439"/>
    <cellStyle name="Normal 6 11 2" xfId="1226"/>
    <cellStyle name="Normal 6 11 2 2" xfId="3098"/>
    <cellStyle name="Normal 6 11 2 2 2" xfId="9280"/>
    <cellStyle name="Normal 6 11 2 2 2 2" xfId="17032"/>
    <cellStyle name="Normal 6 11 2 2 3" xfId="17031"/>
    <cellStyle name="Normal 6 11 2 3" xfId="7408"/>
    <cellStyle name="Normal 6 11 2 3 2" xfId="17033"/>
    <cellStyle name="Normal 6 11 2 4" xfId="17030"/>
    <cellStyle name="Normal 6 11 3" xfId="2312"/>
    <cellStyle name="Normal 6 11 3 2" xfId="8494"/>
    <cellStyle name="Normal 6 11 3 2 2" xfId="17035"/>
    <cellStyle name="Normal 6 11 3 3" xfId="17034"/>
    <cellStyle name="Normal 6 11 4" xfId="4104"/>
    <cellStyle name="Normal 6 11 4 2" xfId="10286"/>
    <cellStyle name="Normal 6 11 4 2 2" xfId="17037"/>
    <cellStyle name="Normal 6 11 4 3" xfId="17036"/>
    <cellStyle name="Normal 6 11 5" xfId="5111"/>
    <cellStyle name="Normal 6 11 5 2" xfId="11292"/>
    <cellStyle name="Normal 6 11 5 2 2" xfId="17039"/>
    <cellStyle name="Normal 6 11 5 3" xfId="17038"/>
    <cellStyle name="Normal 6 11 6" xfId="6622"/>
    <cellStyle name="Normal 6 11 6 2" xfId="17040"/>
    <cellStyle name="Normal 6 11 7" xfId="17029"/>
    <cellStyle name="Normal 6 12" xfId="497"/>
    <cellStyle name="Normal 6 12 2" xfId="1284"/>
    <cellStyle name="Normal 6 12 2 2" xfId="3156"/>
    <cellStyle name="Normal 6 12 2 2 2" xfId="9338"/>
    <cellStyle name="Normal 6 12 2 2 2 2" xfId="17044"/>
    <cellStyle name="Normal 6 12 2 2 3" xfId="17043"/>
    <cellStyle name="Normal 6 12 2 3" xfId="7466"/>
    <cellStyle name="Normal 6 12 2 3 2" xfId="17045"/>
    <cellStyle name="Normal 6 12 2 4" xfId="17042"/>
    <cellStyle name="Normal 6 12 3" xfId="2370"/>
    <cellStyle name="Normal 6 12 3 2" xfId="8552"/>
    <cellStyle name="Normal 6 12 3 2 2" xfId="17047"/>
    <cellStyle name="Normal 6 12 3 3" xfId="17046"/>
    <cellStyle name="Normal 6 12 4" xfId="4162"/>
    <cellStyle name="Normal 6 12 4 2" xfId="10344"/>
    <cellStyle name="Normal 6 12 4 2 2" xfId="17049"/>
    <cellStyle name="Normal 6 12 4 3" xfId="17048"/>
    <cellStyle name="Normal 6 12 5" xfId="5169"/>
    <cellStyle name="Normal 6 12 5 2" xfId="11350"/>
    <cellStyle name="Normal 6 12 5 2 2" xfId="17051"/>
    <cellStyle name="Normal 6 12 5 3" xfId="17050"/>
    <cellStyle name="Normal 6 12 6" xfId="6680"/>
    <cellStyle name="Normal 6 12 6 2" xfId="17052"/>
    <cellStyle name="Normal 6 12 7" xfId="17041"/>
    <cellStyle name="Normal 6 13" xfId="555"/>
    <cellStyle name="Normal 6 13 2" xfId="1344"/>
    <cellStyle name="Normal 6 13 2 2" xfId="3216"/>
    <cellStyle name="Normal 6 13 2 2 2" xfId="9398"/>
    <cellStyle name="Normal 6 13 2 2 2 2" xfId="17056"/>
    <cellStyle name="Normal 6 13 2 2 3" xfId="17055"/>
    <cellStyle name="Normal 6 13 2 3" xfId="7526"/>
    <cellStyle name="Normal 6 13 2 3 2" xfId="17057"/>
    <cellStyle name="Normal 6 13 2 4" xfId="17054"/>
    <cellStyle name="Normal 6 13 3" xfId="2428"/>
    <cellStyle name="Normal 6 13 3 2" xfId="8610"/>
    <cellStyle name="Normal 6 13 3 2 2" xfId="17059"/>
    <cellStyle name="Normal 6 13 3 3" xfId="17058"/>
    <cellStyle name="Normal 6 13 4" xfId="4222"/>
    <cellStyle name="Normal 6 13 4 2" xfId="10404"/>
    <cellStyle name="Normal 6 13 4 2 2" xfId="17061"/>
    <cellStyle name="Normal 6 13 4 3" xfId="17060"/>
    <cellStyle name="Normal 6 13 5" xfId="5229"/>
    <cellStyle name="Normal 6 13 5 2" xfId="11410"/>
    <cellStyle name="Normal 6 13 5 2 2" xfId="17063"/>
    <cellStyle name="Normal 6 13 5 3" xfId="17062"/>
    <cellStyle name="Normal 6 13 6" xfId="6738"/>
    <cellStyle name="Normal 6 13 6 2" xfId="17064"/>
    <cellStyle name="Normal 6 13 7" xfId="17053"/>
    <cellStyle name="Normal 6 14" xfId="615"/>
    <cellStyle name="Normal 6 14 2" xfId="1414"/>
    <cellStyle name="Normal 6 14 2 2" xfId="3286"/>
    <cellStyle name="Normal 6 14 2 2 2" xfId="9468"/>
    <cellStyle name="Normal 6 14 2 2 2 2" xfId="17068"/>
    <cellStyle name="Normal 6 14 2 2 3" xfId="17067"/>
    <cellStyle name="Normal 6 14 2 3" xfId="7596"/>
    <cellStyle name="Normal 6 14 2 3 2" xfId="17069"/>
    <cellStyle name="Normal 6 14 2 4" xfId="17066"/>
    <cellStyle name="Normal 6 14 3" xfId="2488"/>
    <cellStyle name="Normal 6 14 3 2" xfId="8670"/>
    <cellStyle name="Normal 6 14 3 2 2" xfId="17071"/>
    <cellStyle name="Normal 6 14 3 3" xfId="17070"/>
    <cellStyle name="Normal 6 14 4" xfId="4292"/>
    <cellStyle name="Normal 6 14 4 2" xfId="10474"/>
    <cellStyle name="Normal 6 14 4 2 2" xfId="17073"/>
    <cellStyle name="Normal 6 14 4 3" xfId="17072"/>
    <cellStyle name="Normal 6 14 5" xfId="5299"/>
    <cellStyle name="Normal 6 14 5 2" xfId="11480"/>
    <cellStyle name="Normal 6 14 5 2 2" xfId="17075"/>
    <cellStyle name="Normal 6 14 5 3" xfId="17074"/>
    <cellStyle name="Normal 6 14 6" xfId="6798"/>
    <cellStyle name="Normal 6 14 6 2" xfId="17076"/>
    <cellStyle name="Normal 6 14 7" xfId="17065"/>
    <cellStyle name="Normal 6 15" xfId="685"/>
    <cellStyle name="Normal 6 15 2" xfId="1492"/>
    <cellStyle name="Normal 6 15 2 2" xfId="3364"/>
    <cellStyle name="Normal 6 15 2 2 2" xfId="9546"/>
    <cellStyle name="Normal 6 15 2 2 2 2" xfId="17080"/>
    <cellStyle name="Normal 6 15 2 2 3" xfId="17079"/>
    <cellStyle name="Normal 6 15 2 3" xfId="7674"/>
    <cellStyle name="Normal 6 15 2 3 2" xfId="17081"/>
    <cellStyle name="Normal 6 15 2 4" xfId="17078"/>
    <cellStyle name="Normal 6 15 3" xfId="2558"/>
    <cellStyle name="Normal 6 15 3 2" xfId="8740"/>
    <cellStyle name="Normal 6 15 3 2 2" xfId="17083"/>
    <cellStyle name="Normal 6 15 3 3" xfId="17082"/>
    <cellStyle name="Normal 6 15 4" xfId="4370"/>
    <cellStyle name="Normal 6 15 4 2" xfId="10552"/>
    <cellStyle name="Normal 6 15 4 2 2" xfId="17085"/>
    <cellStyle name="Normal 6 15 4 3" xfId="17084"/>
    <cellStyle name="Normal 6 15 5" xfId="5377"/>
    <cellStyle name="Normal 6 15 5 2" xfId="11558"/>
    <cellStyle name="Normal 6 15 5 2 2" xfId="17087"/>
    <cellStyle name="Normal 6 15 5 3" xfId="17086"/>
    <cellStyle name="Normal 6 15 6" xfId="6868"/>
    <cellStyle name="Normal 6 15 6 2" xfId="17088"/>
    <cellStyle name="Normal 6 15 7" xfId="17077"/>
    <cellStyle name="Normal 6 16" xfId="764"/>
    <cellStyle name="Normal 6 16 2" xfId="1614"/>
    <cellStyle name="Normal 6 16 2 2" xfId="3486"/>
    <cellStyle name="Normal 6 16 2 2 2" xfId="9668"/>
    <cellStyle name="Normal 6 16 2 2 2 2" xfId="17092"/>
    <cellStyle name="Normal 6 16 2 2 3" xfId="17091"/>
    <cellStyle name="Normal 6 16 2 3" xfId="7796"/>
    <cellStyle name="Normal 6 16 2 3 2" xfId="17093"/>
    <cellStyle name="Normal 6 16 2 4" xfId="17090"/>
    <cellStyle name="Normal 6 16 3" xfId="2636"/>
    <cellStyle name="Normal 6 16 3 2" xfId="8818"/>
    <cellStyle name="Normal 6 16 3 2 2" xfId="17095"/>
    <cellStyle name="Normal 6 16 3 3" xfId="17094"/>
    <cellStyle name="Normal 6 16 4" xfId="4492"/>
    <cellStyle name="Normal 6 16 4 2" xfId="10674"/>
    <cellStyle name="Normal 6 16 4 2 2" xfId="17097"/>
    <cellStyle name="Normal 6 16 4 3" xfId="17096"/>
    <cellStyle name="Normal 6 16 5" xfId="5499"/>
    <cellStyle name="Normal 6 16 5 2" xfId="11680"/>
    <cellStyle name="Normal 6 16 5 2 2" xfId="17099"/>
    <cellStyle name="Normal 6 16 5 3" xfId="17098"/>
    <cellStyle name="Normal 6 16 6" xfId="6946"/>
    <cellStyle name="Normal 6 16 6 2" xfId="17100"/>
    <cellStyle name="Normal 6 16 7" xfId="17089"/>
    <cellStyle name="Normal 6 17" xfId="890"/>
    <cellStyle name="Normal 6 17 2" xfId="2762"/>
    <cellStyle name="Normal 6 17 2 2" xfId="8944"/>
    <cellStyle name="Normal 6 17 2 2 2" xfId="17103"/>
    <cellStyle name="Normal 6 17 2 3" xfId="17102"/>
    <cellStyle name="Normal 6 17 3" xfId="4626"/>
    <cellStyle name="Normal 6 17 3 2" xfId="10808"/>
    <cellStyle name="Normal 6 17 3 2 2" xfId="17105"/>
    <cellStyle name="Normal 6 17 3 3" xfId="17104"/>
    <cellStyle name="Normal 6 17 4" xfId="5633"/>
    <cellStyle name="Normal 6 17 4 2" xfId="11814"/>
    <cellStyle name="Normal 6 17 4 2 2" xfId="17107"/>
    <cellStyle name="Normal 6 17 4 3" xfId="17106"/>
    <cellStyle name="Normal 6 17 5" xfId="7072"/>
    <cellStyle name="Normal 6 17 5 2" xfId="17108"/>
    <cellStyle name="Normal 6 17 6" xfId="17101"/>
    <cellStyle name="Normal 6 18" xfId="1748"/>
    <cellStyle name="Normal 6 18 2" xfId="3620"/>
    <cellStyle name="Normal 6 18 2 2" xfId="9802"/>
    <cellStyle name="Normal 6 18 2 2 2" xfId="17111"/>
    <cellStyle name="Normal 6 18 2 3" xfId="17110"/>
    <cellStyle name="Normal 6 18 3" xfId="7930"/>
    <cellStyle name="Normal 6 18 3 2" xfId="17112"/>
    <cellStyle name="Normal 6 18 4" xfId="17109"/>
    <cellStyle name="Normal 6 19" xfId="1890"/>
    <cellStyle name="Normal 6 19 2" xfId="8072"/>
    <cellStyle name="Normal 6 19 2 2" xfId="17114"/>
    <cellStyle name="Normal 6 19 3" xfId="17113"/>
    <cellStyle name="Normal 6 2" xfId="19"/>
    <cellStyle name="Normal 6 2 10" xfId="507"/>
    <cellStyle name="Normal 6 2 10 2" xfId="1294"/>
    <cellStyle name="Normal 6 2 10 2 2" xfId="3166"/>
    <cellStyle name="Normal 6 2 10 2 2 2" xfId="9348"/>
    <cellStyle name="Normal 6 2 10 2 2 2 2" xfId="17119"/>
    <cellStyle name="Normal 6 2 10 2 2 3" xfId="17118"/>
    <cellStyle name="Normal 6 2 10 2 3" xfId="7476"/>
    <cellStyle name="Normal 6 2 10 2 3 2" xfId="17120"/>
    <cellStyle name="Normal 6 2 10 2 4" xfId="17117"/>
    <cellStyle name="Normal 6 2 10 3" xfId="2380"/>
    <cellStyle name="Normal 6 2 10 3 2" xfId="8562"/>
    <cellStyle name="Normal 6 2 10 3 2 2" xfId="17122"/>
    <cellStyle name="Normal 6 2 10 3 3" xfId="17121"/>
    <cellStyle name="Normal 6 2 10 4" xfId="4172"/>
    <cellStyle name="Normal 6 2 10 4 2" xfId="10354"/>
    <cellStyle name="Normal 6 2 10 4 2 2" xfId="17124"/>
    <cellStyle name="Normal 6 2 10 4 3" xfId="17123"/>
    <cellStyle name="Normal 6 2 10 5" xfId="5179"/>
    <cellStyle name="Normal 6 2 10 5 2" xfId="11360"/>
    <cellStyle name="Normal 6 2 10 5 2 2" xfId="17126"/>
    <cellStyle name="Normal 6 2 10 5 3" xfId="17125"/>
    <cellStyle name="Normal 6 2 10 6" xfId="6690"/>
    <cellStyle name="Normal 6 2 10 6 2" xfId="17127"/>
    <cellStyle name="Normal 6 2 10 7" xfId="17116"/>
    <cellStyle name="Normal 6 2 11" xfId="565"/>
    <cellStyle name="Normal 6 2 11 2" xfId="1354"/>
    <cellStyle name="Normal 6 2 11 2 2" xfId="3226"/>
    <cellStyle name="Normal 6 2 11 2 2 2" xfId="9408"/>
    <cellStyle name="Normal 6 2 11 2 2 2 2" xfId="17131"/>
    <cellStyle name="Normal 6 2 11 2 2 3" xfId="17130"/>
    <cellStyle name="Normal 6 2 11 2 3" xfId="7536"/>
    <cellStyle name="Normal 6 2 11 2 3 2" xfId="17132"/>
    <cellStyle name="Normal 6 2 11 2 4" xfId="17129"/>
    <cellStyle name="Normal 6 2 11 3" xfId="2438"/>
    <cellStyle name="Normal 6 2 11 3 2" xfId="8620"/>
    <cellStyle name="Normal 6 2 11 3 2 2" xfId="17134"/>
    <cellStyle name="Normal 6 2 11 3 3" xfId="17133"/>
    <cellStyle name="Normal 6 2 11 4" xfId="4232"/>
    <cellStyle name="Normal 6 2 11 4 2" xfId="10414"/>
    <cellStyle name="Normal 6 2 11 4 2 2" xfId="17136"/>
    <cellStyle name="Normal 6 2 11 4 3" xfId="17135"/>
    <cellStyle name="Normal 6 2 11 5" xfId="5239"/>
    <cellStyle name="Normal 6 2 11 5 2" xfId="11420"/>
    <cellStyle name="Normal 6 2 11 5 2 2" xfId="17138"/>
    <cellStyle name="Normal 6 2 11 5 3" xfId="17137"/>
    <cellStyle name="Normal 6 2 11 6" xfId="6748"/>
    <cellStyle name="Normal 6 2 11 6 2" xfId="17139"/>
    <cellStyle name="Normal 6 2 11 7" xfId="17128"/>
    <cellStyle name="Normal 6 2 12" xfId="625"/>
    <cellStyle name="Normal 6 2 12 2" xfId="1424"/>
    <cellStyle name="Normal 6 2 12 2 2" xfId="3296"/>
    <cellStyle name="Normal 6 2 12 2 2 2" xfId="9478"/>
    <cellStyle name="Normal 6 2 12 2 2 2 2" xfId="17143"/>
    <cellStyle name="Normal 6 2 12 2 2 3" xfId="17142"/>
    <cellStyle name="Normal 6 2 12 2 3" xfId="7606"/>
    <cellStyle name="Normal 6 2 12 2 3 2" xfId="17144"/>
    <cellStyle name="Normal 6 2 12 2 4" xfId="17141"/>
    <cellStyle name="Normal 6 2 12 3" xfId="2498"/>
    <cellStyle name="Normal 6 2 12 3 2" xfId="8680"/>
    <cellStyle name="Normal 6 2 12 3 2 2" xfId="17146"/>
    <cellStyle name="Normal 6 2 12 3 3" xfId="17145"/>
    <cellStyle name="Normal 6 2 12 4" xfId="4302"/>
    <cellStyle name="Normal 6 2 12 4 2" xfId="10484"/>
    <cellStyle name="Normal 6 2 12 4 2 2" xfId="17148"/>
    <cellStyle name="Normal 6 2 12 4 3" xfId="17147"/>
    <cellStyle name="Normal 6 2 12 5" xfId="5309"/>
    <cellStyle name="Normal 6 2 12 5 2" xfId="11490"/>
    <cellStyle name="Normal 6 2 12 5 2 2" xfId="17150"/>
    <cellStyle name="Normal 6 2 12 5 3" xfId="17149"/>
    <cellStyle name="Normal 6 2 12 6" xfId="6808"/>
    <cellStyle name="Normal 6 2 12 6 2" xfId="17151"/>
    <cellStyle name="Normal 6 2 12 7" xfId="17140"/>
    <cellStyle name="Normal 6 2 13" xfId="695"/>
    <cellStyle name="Normal 6 2 13 2" xfId="1502"/>
    <cellStyle name="Normal 6 2 13 2 2" xfId="3374"/>
    <cellStyle name="Normal 6 2 13 2 2 2" xfId="9556"/>
    <cellStyle name="Normal 6 2 13 2 2 2 2" xfId="17155"/>
    <cellStyle name="Normal 6 2 13 2 2 3" xfId="17154"/>
    <cellStyle name="Normal 6 2 13 2 3" xfId="7684"/>
    <cellStyle name="Normal 6 2 13 2 3 2" xfId="17156"/>
    <cellStyle name="Normal 6 2 13 2 4" xfId="17153"/>
    <cellStyle name="Normal 6 2 13 3" xfId="2568"/>
    <cellStyle name="Normal 6 2 13 3 2" xfId="8750"/>
    <cellStyle name="Normal 6 2 13 3 2 2" xfId="17158"/>
    <cellStyle name="Normal 6 2 13 3 3" xfId="17157"/>
    <cellStyle name="Normal 6 2 13 4" xfId="4380"/>
    <cellStyle name="Normal 6 2 13 4 2" xfId="10562"/>
    <cellStyle name="Normal 6 2 13 4 2 2" xfId="17160"/>
    <cellStyle name="Normal 6 2 13 4 3" xfId="17159"/>
    <cellStyle name="Normal 6 2 13 5" xfId="5387"/>
    <cellStyle name="Normal 6 2 13 5 2" xfId="11568"/>
    <cellStyle name="Normal 6 2 13 5 2 2" xfId="17162"/>
    <cellStyle name="Normal 6 2 13 5 3" xfId="17161"/>
    <cellStyle name="Normal 6 2 13 6" xfId="6878"/>
    <cellStyle name="Normal 6 2 13 6 2" xfId="17163"/>
    <cellStyle name="Normal 6 2 13 7" xfId="17152"/>
    <cellStyle name="Normal 6 2 14" xfId="774"/>
    <cellStyle name="Normal 6 2 14 2" xfId="1624"/>
    <cellStyle name="Normal 6 2 14 2 2" xfId="3496"/>
    <cellStyle name="Normal 6 2 14 2 2 2" xfId="9678"/>
    <cellStyle name="Normal 6 2 14 2 2 2 2" xfId="17167"/>
    <cellStyle name="Normal 6 2 14 2 2 3" xfId="17166"/>
    <cellStyle name="Normal 6 2 14 2 3" xfId="7806"/>
    <cellStyle name="Normal 6 2 14 2 3 2" xfId="17168"/>
    <cellStyle name="Normal 6 2 14 2 4" xfId="17165"/>
    <cellStyle name="Normal 6 2 14 3" xfId="2646"/>
    <cellStyle name="Normal 6 2 14 3 2" xfId="8828"/>
    <cellStyle name="Normal 6 2 14 3 2 2" xfId="17170"/>
    <cellStyle name="Normal 6 2 14 3 3" xfId="17169"/>
    <cellStyle name="Normal 6 2 14 4" xfId="4502"/>
    <cellStyle name="Normal 6 2 14 4 2" xfId="10684"/>
    <cellStyle name="Normal 6 2 14 4 2 2" xfId="17172"/>
    <cellStyle name="Normal 6 2 14 4 3" xfId="17171"/>
    <cellStyle name="Normal 6 2 14 5" xfId="5509"/>
    <cellStyle name="Normal 6 2 14 5 2" xfId="11690"/>
    <cellStyle name="Normal 6 2 14 5 2 2" xfId="17174"/>
    <cellStyle name="Normal 6 2 14 5 3" xfId="17173"/>
    <cellStyle name="Normal 6 2 14 6" xfId="6956"/>
    <cellStyle name="Normal 6 2 14 6 2" xfId="17175"/>
    <cellStyle name="Normal 6 2 14 7" xfId="17164"/>
    <cellStyle name="Normal 6 2 15" xfId="906"/>
    <cellStyle name="Normal 6 2 15 2" xfId="2778"/>
    <cellStyle name="Normal 6 2 15 2 2" xfId="8960"/>
    <cellStyle name="Normal 6 2 15 2 2 2" xfId="17178"/>
    <cellStyle name="Normal 6 2 15 2 3" xfId="17177"/>
    <cellStyle name="Normal 6 2 15 3" xfId="4636"/>
    <cellStyle name="Normal 6 2 15 3 2" xfId="10818"/>
    <cellStyle name="Normal 6 2 15 3 2 2" xfId="17180"/>
    <cellStyle name="Normal 6 2 15 3 3" xfId="17179"/>
    <cellStyle name="Normal 6 2 15 4" xfId="5643"/>
    <cellStyle name="Normal 6 2 15 4 2" xfId="11824"/>
    <cellStyle name="Normal 6 2 15 4 2 2" xfId="17182"/>
    <cellStyle name="Normal 6 2 15 4 3" xfId="17181"/>
    <cellStyle name="Normal 6 2 15 5" xfId="7088"/>
    <cellStyle name="Normal 6 2 15 5 2" xfId="17183"/>
    <cellStyle name="Normal 6 2 15 6" xfId="17176"/>
    <cellStyle name="Normal 6 2 16" xfId="1758"/>
    <cellStyle name="Normal 6 2 16 2" xfId="3630"/>
    <cellStyle name="Normal 6 2 16 2 2" xfId="9812"/>
    <cellStyle name="Normal 6 2 16 2 2 2" xfId="17186"/>
    <cellStyle name="Normal 6 2 16 2 3" xfId="17185"/>
    <cellStyle name="Normal 6 2 16 3" xfId="7940"/>
    <cellStyle name="Normal 6 2 16 3 2" xfId="17187"/>
    <cellStyle name="Normal 6 2 16 4" xfId="17184"/>
    <cellStyle name="Normal 6 2 17" xfId="1900"/>
    <cellStyle name="Normal 6 2 17 2" xfId="8082"/>
    <cellStyle name="Normal 6 2 17 2 2" xfId="17189"/>
    <cellStyle name="Normal 6 2 17 3" xfId="17188"/>
    <cellStyle name="Normal 6 2 18" xfId="3784"/>
    <cellStyle name="Normal 6 2 18 2" xfId="9966"/>
    <cellStyle name="Normal 6 2 18 2 2" xfId="17191"/>
    <cellStyle name="Normal 6 2 18 3" xfId="17190"/>
    <cellStyle name="Normal 6 2 19" xfId="4791"/>
    <cellStyle name="Normal 6 2 19 2" xfId="10972"/>
    <cellStyle name="Normal 6 2 19 2 2" xfId="17193"/>
    <cellStyle name="Normal 6 2 19 3" xfId="17192"/>
    <cellStyle name="Normal 6 2 2" xfId="37"/>
    <cellStyle name="Normal 6 2 2 10" xfId="583"/>
    <cellStyle name="Normal 6 2 2 10 2" xfId="1372"/>
    <cellStyle name="Normal 6 2 2 10 2 2" xfId="3244"/>
    <cellStyle name="Normal 6 2 2 10 2 2 2" xfId="9426"/>
    <cellStyle name="Normal 6 2 2 10 2 2 2 2" xfId="17198"/>
    <cellStyle name="Normal 6 2 2 10 2 2 3" xfId="17197"/>
    <cellStyle name="Normal 6 2 2 10 2 3" xfId="7554"/>
    <cellStyle name="Normal 6 2 2 10 2 3 2" xfId="17199"/>
    <cellStyle name="Normal 6 2 2 10 2 4" xfId="17196"/>
    <cellStyle name="Normal 6 2 2 10 3" xfId="2456"/>
    <cellStyle name="Normal 6 2 2 10 3 2" xfId="8638"/>
    <cellStyle name="Normal 6 2 2 10 3 2 2" xfId="17201"/>
    <cellStyle name="Normal 6 2 2 10 3 3" xfId="17200"/>
    <cellStyle name="Normal 6 2 2 10 4" xfId="4250"/>
    <cellStyle name="Normal 6 2 2 10 4 2" xfId="10432"/>
    <cellStyle name="Normal 6 2 2 10 4 2 2" xfId="17203"/>
    <cellStyle name="Normal 6 2 2 10 4 3" xfId="17202"/>
    <cellStyle name="Normal 6 2 2 10 5" xfId="5257"/>
    <cellStyle name="Normal 6 2 2 10 5 2" xfId="11438"/>
    <cellStyle name="Normal 6 2 2 10 5 2 2" xfId="17205"/>
    <cellStyle name="Normal 6 2 2 10 5 3" xfId="17204"/>
    <cellStyle name="Normal 6 2 2 10 6" xfId="6766"/>
    <cellStyle name="Normal 6 2 2 10 6 2" xfId="17206"/>
    <cellStyle name="Normal 6 2 2 10 7" xfId="17195"/>
    <cellStyle name="Normal 6 2 2 11" xfId="643"/>
    <cellStyle name="Normal 6 2 2 11 2" xfId="1442"/>
    <cellStyle name="Normal 6 2 2 11 2 2" xfId="3314"/>
    <cellStyle name="Normal 6 2 2 11 2 2 2" xfId="9496"/>
    <cellStyle name="Normal 6 2 2 11 2 2 2 2" xfId="17210"/>
    <cellStyle name="Normal 6 2 2 11 2 2 3" xfId="17209"/>
    <cellStyle name="Normal 6 2 2 11 2 3" xfId="7624"/>
    <cellStyle name="Normal 6 2 2 11 2 3 2" xfId="17211"/>
    <cellStyle name="Normal 6 2 2 11 2 4" xfId="17208"/>
    <cellStyle name="Normal 6 2 2 11 3" xfId="2516"/>
    <cellStyle name="Normal 6 2 2 11 3 2" xfId="8698"/>
    <cellStyle name="Normal 6 2 2 11 3 2 2" xfId="17213"/>
    <cellStyle name="Normal 6 2 2 11 3 3" xfId="17212"/>
    <cellStyle name="Normal 6 2 2 11 4" xfId="4320"/>
    <cellStyle name="Normal 6 2 2 11 4 2" xfId="10502"/>
    <cellStyle name="Normal 6 2 2 11 4 2 2" xfId="17215"/>
    <cellStyle name="Normal 6 2 2 11 4 3" xfId="17214"/>
    <cellStyle name="Normal 6 2 2 11 5" xfId="5327"/>
    <cellStyle name="Normal 6 2 2 11 5 2" xfId="11508"/>
    <cellStyle name="Normal 6 2 2 11 5 2 2" xfId="17217"/>
    <cellStyle name="Normal 6 2 2 11 5 3" xfId="17216"/>
    <cellStyle name="Normal 6 2 2 11 6" xfId="6826"/>
    <cellStyle name="Normal 6 2 2 11 6 2" xfId="17218"/>
    <cellStyle name="Normal 6 2 2 11 7" xfId="17207"/>
    <cellStyle name="Normal 6 2 2 12" xfId="713"/>
    <cellStyle name="Normal 6 2 2 12 2" xfId="1520"/>
    <cellStyle name="Normal 6 2 2 12 2 2" xfId="3392"/>
    <cellStyle name="Normal 6 2 2 12 2 2 2" xfId="9574"/>
    <cellStyle name="Normal 6 2 2 12 2 2 2 2" xfId="17222"/>
    <cellStyle name="Normal 6 2 2 12 2 2 3" xfId="17221"/>
    <cellStyle name="Normal 6 2 2 12 2 3" xfId="7702"/>
    <cellStyle name="Normal 6 2 2 12 2 3 2" xfId="17223"/>
    <cellStyle name="Normal 6 2 2 12 2 4" xfId="17220"/>
    <cellStyle name="Normal 6 2 2 12 3" xfId="2586"/>
    <cellStyle name="Normal 6 2 2 12 3 2" xfId="8768"/>
    <cellStyle name="Normal 6 2 2 12 3 2 2" xfId="17225"/>
    <cellStyle name="Normal 6 2 2 12 3 3" xfId="17224"/>
    <cellStyle name="Normal 6 2 2 12 4" xfId="4398"/>
    <cellStyle name="Normal 6 2 2 12 4 2" xfId="10580"/>
    <cellStyle name="Normal 6 2 2 12 4 2 2" xfId="17227"/>
    <cellStyle name="Normal 6 2 2 12 4 3" xfId="17226"/>
    <cellStyle name="Normal 6 2 2 12 5" xfId="5405"/>
    <cellStyle name="Normal 6 2 2 12 5 2" xfId="11586"/>
    <cellStyle name="Normal 6 2 2 12 5 2 2" xfId="17229"/>
    <cellStyle name="Normal 6 2 2 12 5 3" xfId="17228"/>
    <cellStyle name="Normal 6 2 2 12 6" xfId="6896"/>
    <cellStyle name="Normal 6 2 2 12 6 2" xfId="17230"/>
    <cellStyle name="Normal 6 2 2 12 7" xfId="17219"/>
    <cellStyle name="Normal 6 2 2 13" xfId="792"/>
    <cellStyle name="Normal 6 2 2 13 2" xfId="1642"/>
    <cellStyle name="Normal 6 2 2 13 2 2" xfId="3514"/>
    <cellStyle name="Normal 6 2 2 13 2 2 2" xfId="9696"/>
    <cellStyle name="Normal 6 2 2 13 2 2 2 2" xfId="17234"/>
    <cellStyle name="Normal 6 2 2 13 2 2 3" xfId="17233"/>
    <cellStyle name="Normal 6 2 2 13 2 3" xfId="7824"/>
    <cellStyle name="Normal 6 2 2 13 2 3 2" xfId="17235"/>
    <cellStyle name="Normal 6 2 2 13 2 4" xfId="17232"/>
    <cellStyle name="Normal 6 2 2 13 3" xfId="2664"/>
    <cellStyle name="Normal 6 2 2 13 3 2" xfId="8846"/>
    <cellStyle name="Normal 6 2 2 13 3 2 2" xfId="17237"/>
    <cellStyle name="Normal 6 2 2 13 3 3" xfId="17236"/>
    <cellStyle name="Normal 6 2 2 13 4" xfId="4520"/>
    <cellStyle name="Normal 6 2 2 13 4 2" xfId="10702"/>
    <cellStyle name="Normal 6 2 2 13 4 2 2" xfId="17239"/>
    <cellStyle name="Normal 6 2 2 13 4 3" xfId="17238"/>
    <cellStyle name="Normal 6 2 2 13 5" xfId="5527"/>
    <cellStyle name="Normal 6 2 2 13 5 2" xfId="11708"/>
    <cellStyle name="Normal 6 2 2 13 5 2 2" xfId="17241"/>
    <cellStyle name="Normal 6 2 2 13 5 3" xfId="17240"/>
    <cellStyle name="Normal 6 2 2 13 6" xfId="6974"/>
    <cellStyle name="Normal 6 2 2 13 6 2" xfId="17242"/>
    <cellStyle name="Normal 6 2 2 13 7" xfId="17231"/>
    <cellStyle name="Normal 6 2 2 14" xfId="924"/>
    <cellStyle name="Normal 6 2 2 14 2" xfId="2796"/>
    <cellStyle name="Normal 6 2 2 14 2 2" xfId="8978"/>
    <cellStyle name="Normal 6 2 2 14 2 2 2" xfId="17245"/>
    <cellStyle name="Normal 6 2 2 14 2 3" xfId="17244"/>
    <cellStyle name="Normal 6 2 2 14 3" xfId="4654"/>
    <cellStyle name="Normal 6 2 2 14 3 2" xfId="10836"/>
    <cellStyle name="Normal 6 2 2 14 3 2 2" xfId="17247"/>
    <cellStyle name="Normal 6 2 2 14 3 3" xfId="17246"/>
    <cellStyle name="Normal 6 2 2 14 4" xfId="5661"/>
    <cellStyle name="Normal 6 2 2 14 4 2" xfId="11842"/>
    <cellStyle name="Normal 6 2 2 14 4 2 2" xfId="17249"/>
    <cellStyle name="Normal 6 2 2 14 4 3" xfId="17248"/>
    <cellStyle name="Normal 6 2 2 14 5" xfId="7106"/>
    <cellStyle name="Normal 6 2 2 14 5 2" xfId="17250"/>
    <cellStyle name="Normal 6 2 2 14 6" xfId="17243"/>
    <cellStyle name="Normal 6 2 2 15" xfId="1776"/>
    <cellStyle name="Normal 6 2 2 15 2" xfId="3648"/>
    <cellStyle name="Normal 6 2 2 15 2 2" xfId="9830"/>
    <cellStyle name="Normal 6 2 2 15 2 2 2" xfId="17253"/>
    <cellStyle name="Normal 6 2 2 15 2 3" xfId="17252"/>
    <cellStyle name="Normal 6 2 2 15 3" xfId="7958"/>
    <cellStyle name="Normal 6 2 2 15 3 2" xfId="17254"/>
    <cellStyle name="Normal 6 2 2 15 4" xfId="17251"/>
    <cellStyle name="Normal 6 2 2 16" xfId="1918"/>
    <cellStyle name="Normal 6 2 2 16 2" xfId="8100"/>
    <cellStyle name="Normal 6 2 2 16 2 2" xfId="17256"/>
    <cellStyle name="Normal 6 2 2 16 3" xfId="17255"/>
    <cellStyle name="Normal 6 2 2 17" xfId="3802"/>
    <cellStyle name="Normal 6 2 2 17 2" xfId="9984"/>
    <cellStyle name="Normal 6 2 2 17 2 2" xfId="17258"/>
    <cellStyle name="Normal 6 2 2 17 3" xfId="17257"/>
    <cellStyle name="Normal 6 2 2 18" xfId="4809"/>
    <cellStyle name="Normal 6 2 2 18 2" xfId="10990"/>
    <cellStyle name="Normal 6 2 2 18 2 2" xfId="17260"/>
    <cellStyle name="Normal 6 2 2 18 3" xfId="17259"/>
    <cellStyle name="Normal 6 2 2 19" xfId="5830"/>
    <cellStyle name="Normal 6 2 2 19 2" xfId="12011"/>
    <cellStyle name="Normal 6 2 2 19 2 2" xfId="17262"/>
    <cellStyle name="Normal 6 2 2 19 3" xfId="17261"/>
    <cellStyle name="Normal 6 2 2 2" xfId="194"/>
    <cellStyle name="Normal 6 2 2 2 2" xfId="960"/>
    <cellStyle name="Normal 6 2 2 2 2 2" xfId="2832"/>
    <cellStyle name="Normal 6 2 2 2 2 2 2" xfId="9014"/>
    <cellStyle name="Normal 6 2 2 2 2 2 2 2" xfId="17266"/>
    <cellStyle name="Normal 6 2 2 2 2 2 3" xfId="17265"/>
    <cellStyle name="Normal 6 2 2 2 2 3" xfId="7142"/>
    <cellStyle name="Normal 6 2 2 2 2 3 2" xfId="17267"/>
    <cellStyle name="Normal 6 2 2 2 2 4" xfId="17264"/>
    <cellStyle name="Normal 6 2 2 2 3" xfId="2068"/>
    <cellStyle name="Normal 6 2 2 2 3 2" xfId="8250"/>
    <cellStyle name="Normal 6 2 2 2 3 2 2" xfId="17269"/>
    <cellStyle name="Normal 6 2 2 2 3 3" xfId="17268"/>
    <cellStyle name="Normal 6 2 2 2 4" xfId="3838"/>
    <cellStyle name="Normal 6 2 2 2 4 2" xfId="10020"/>
    <cellStyle name="Normal 6 2 2 2 4 2 2" xfId="17271"/>
    <cellStyle name="Normal 6 2 2 2 4 3" xfId="17270"/>
    <cellStyle name="Normal 6 2 2 2 5" xfId="4845"/>
    <cellStyle name="Normal 6 2 2 2 5 2" xfId="11026"/>
    <cellStyle name="Normal 6 2 2 2 5 2 2" xfId="17273"/>
    <cellStyle name="Normal 6 2 2 2 5 3" xfId="17272"/>
    <cellStyle name="Normal 6 2 2 2 6" xfId="6378"/>
    <cellStyle name="Normal 6 2 2 2 6 2" xfId="17274"/>
    <cellStyle name="Normal 6 2 2 2 7" xfId="17263"/>
    <cellStyle name="Normal 6 2 2 20" xfId="6228"/>
    <cellStyle name="Normal 6 2 2 20 2" xfId="17275"/>
    <cellStyle name="Normal 6 2 2 21" xfId="17194"/>
    <cellStyle name="Normal 6 2 2 3" xfId="230"/>
    <cellStyle name="Normal 6 2 2 3 2" xfId="998"/>
    <cellStyle name="Normal 6 2 2 3 2 2" xfId="2870"/>
    <cellStyle name="Normal 6 2 2 3 2 2 2" xfId="9052"/>
    <cellStyle name="Normal 6 2 2 3 2 2 2 2" xfId="17279"/>
    <cellStyle name="Normal 6 2 2 3 2 2 3" xfId="17278"/>
    <cellStyle name="Normal 6 2 2 3 2 3" xfId="7180"/>
    <cellStyle name="Normal 6 2 2 3 2 3 2" xfId="17280"/>
    <cellStyle name="Normal 6 2 2 3 2 4" xfId="17277"/>
    <cellStyle name="Normal 6 2 2 3 3" xfId="2104"/>
    <cellStyle name="Normal 6 2 2 3 3 2" xfId="8286"/>
    <cellStyle name="Normal 6 2 2 3 3 2 2" xfId="17282"/>
    <cellStyle name="Normal 6 2 2 3 3 3" xfId="17281"/>
    <cellStyle name="Normal 6 2 2 3 4" xfId="3876"/>
    <cellStyle name="Normal 6 2 2 3 4 2" xfId="10058"/>
    <cellStyle name="Normal 6 2 2 3 4 2 2" xfId="17284"/>
    <cellStyle name="Normal 6 2 2 3 4 3" xfId="17283"/>
    <cellStyle name="Normal 6 2 2 3 5" xfId="4883"/>
    <cellStyle name="Normal 6 2 2 3 5 2" xfId="11064"/>
    <cellStyle name="Normal 6 2 2 3 5 2 2" xfId="17286"/>
    <cellStyle name="Normal 6 2 2 3 5 3" xfId="17285"/>
    <cellStyle name="Normal 6 2 2 3 6" xfId="6414"/>
    <cellStyle name="Normal 6 2 2 3 6 2" xfId="17287"/>
    <cellStyle name="Normal 6 2 2 3 7" xfId="17276"/>
    <cellStyle name="Normal 6 2 2 4" xfId="268"/>
    <cellStyle name="Normal 6 2 2 4 2" xfId="1040"/>
    <cellStyle name="Normal 6 2 2 4 2 2" xfId="2912"/>
    <cellStyle name="Normal 6 2 2 4 2 2 2" xfId="9094"/>
    <cellStyle name="Normal 6 2 2 4 2 2 2 2" xfId="17291"/>
    <cellStyle name="Normal 6 2 2 4 2 2 3" xfId="17290"/>
    <cellStyle name="Normal 6 2 2 4 2 3" xfId="7222"/>
    <cellStyle name="Normal 6 2 2 4 2 3 2" xfId="17292"/>
    <cellStyle name="Normal 6 2 2 4 2 4" xfId="17289"/>
    <cellStyle name="Normal 6 2 2 4 3" xfId="2142"/>
    <cellStyle name="Normal 6 2 2 4 3 2" xfId="8324"/>
    <cellStyle name="Normal 6 2 2 4 3 2 2" xfId="17294"/>
    <cellStyle name="Normal 6 2 2 4 3 3" xfId="17293"/>
    <cellStyle name="Normal 6 2 2 4 4" xfId="3918"/>
    <cellStyle name="Normal 6 2 2 4 4 2" xfId="10100"/>
    <cellStyle name="Normal 6 2 2 4 4 2 2" xfId="17296"/>
    <cellStyle name="Normal 6 2 2 4 4 3" xfId="17295"/>
    <cellStyle name="Normal 6 2 2 4 5" xfId="4925"/>
    <cellStyle name="Normal 6 2 2 4 5 2" xfId="11106"/>
    <cellStyle name="Normal 6 2 2 4 5 2 2" xfId="17298"/>
    <cellStyle name="Normal 6 2 2 4 5 3" xfId="17297"/>
    <cellStyle name="Normal 6 2 2 4 6" xfId="6452"/>
    <cellStyle name="Normal 6 2 2 4 6 2" xfId="17299"/>
    <cellStyle name="Normal 6 2 2 4 7" xfId="17288"/>
    <cellStyle name="Normal 6 2 2 5" xfId="310"/>
    <cellStyle name="Normal 6 2 2 5 2" xfId="1086"/>
    <cellStyle name="Normal 6 2 2 5 2 2" xfId="2958"/>
    <cellStyle name="Normal 6 2 2 5 2 2 2" xfId="9140"/>
    <cellStyle name="Normal 6 2 2 5 2 2 2 2" xfId="17303"/>
    <cellStyle name="Normal 6 2 2 5 2 2 3" xfId="17302"/>
    <cellStyle name="Normal 6 2 2 5 2 3" xfId="7268"/>
    <cellStyle name="Normal 6 2 2 5 2 3 2" xfId="17304"/>
    <cellStyle name="Normal 6 2 2 5 2 4" xfId="17301"/>
    <cellStyle name="Normal 6 2 2 5 3" xfId="2184"/>
    <cellStyle name="Normal 6 2 2 5 3 2" xfId="8366"/>
    <cellStyle name="Normal 6 2 2 5 3 2 2" xfId="17306"/>
    <cellStyle name="Normal 6 2 2 5 3 3" xfId="17305"/>
    <cellStyle name="Normal 6 2 2 5 4" xfId="3964"/>
    <cellStyle name="Normal 6 2 2 5 4 2" xfId="10146"/>
    <cellStyle name="Normal 6 2 2 5 4 2 2" xfId="17308"/>
    <cellStyle name="Normal 6 2 2 5 4 3" xfId="17307"/>
    <cellStyle name="Normal 6 2 2 5 5" xfId="4971"/>
    <cellStyle name="Normal 6 2 2 5 5 2" xfId="11152"/>
    <cellStyle name="Normal 6 2 2 5 5 2 2" xfId="17310"/>
    <cellStyle name="Normal 6 2 2 5 5 3" xfId="17309"/>
    <cellStyle name="Normal 6 2 2 5 6" xfId="6494"/>
    <cellStyle name="Normal 6 2 2 5 6 2" xfId="17311"/>
    <cellStyle name="Normal 6 2 2 5 7" xfId="17300"/>
    <cellStyle name="Normal 6 2 2 6" xfId="357"/>
    <cellStyle name="Normal 6 2 2 6 2" xfId="1140"/>
    <cellStyle name="Normal 6 2 2 6 2 2" xfId="3012"/>
    <cellStyle name="Normal 6 2 2 6 2 2 2" xfId="9194"/>
    <cellStyle name="Normal 6 2 2 6 2 2 2 2" xfId="17315"/>
    <cellStyle name="Normal 6 2 2 6 2 2 3" xfId="17314"/>
    <cellStyle name="Normal 6 2 2 6 2 3" xfId="7322"/>
    <cellStyle name="Normal 6 2 2 6 2 3 2" xfId="17316"/>
    <cellStyle name="Normal 6 2 2 6 2 4" xfId="17313"/>
    <cellStyle name="Normal 6 2 2 6 3" xfId="2230"/>
    <cellStyle name="Normal 6 2 2 6 3 2" xfId="8412"/>
    <cellStyle name="Normal 6 2 2 6 3 2 2" xfId="17318"/>
    <cellStyle name="Normal 6 2 2 6 3 3" xfId="17317"/>
    <cellStyle name="Normal 6 2 2 6 4" xfId="4018"/>
    <cellStyle name="Normal 6 2 2 6 4 2" xfId="10200"/>
    <cellStyle name="Normal 6 2 2 6 4 2 2" xfId="17320"/>
    <cellStyle name="Normal 6 2 2 6 4 3" xfId="17319"/>
    <cellStyle name="Normal 6 2 2 6 5" xfId="5025"/>
    <cellStyle name="Normal 6 2 2 6 5 2" xfId="11206"/>
    <cellStyle name="Normal 6 2 2 6 5 2 2" xfId="17322"/>
    <cellStyle name="Normal 6 2 2 6 5 3" xfId="17321"/>
    <cellStyle name="Normal 6 2 2 6 6" xfId="6540"/>
    <cellStyle name="Normal 6 2 2 6 6 2" xfId="17323"/>
    <cellStyle name="Normal 6 2 2 6 7" xfId="17312"/>
    <cellStyle name="Normal 6 2 2 7" xfId="411"/>
    <cellStyle name="Normal 6 2 2 7 2" xfId="1196"/>
    <cellStyle name="Normal 6 2 2 7 2 2" xfId="3068"/>
    <cellStyle name="Normal 6 2 2 7 2 2 2" xfId="9250"/>
    <cellStyle name="Normal 6 2 2 7 2 2 2 2" xfId="17327"/>
    <cellStyle name="Normal 6 2 2 7 2 2 3" xfId="17326"/>
    <cellStyle name="Normal 6 2 2 7 2 3" xfId="7378"/>
    <cellStyle name="Normal 6 2 2 7 2 3 2" xfId="17328"/>
    <cellStyle name="Normal 6 2 2 7 2 4" xfId="17325"/>
    <cellStyle name="Normal 6 2 2 7 3" xfId="2284"/>
    <cellStyle name="Normal 6 2 2 7 3 2" xfId="8466"/>
    <cellStyle name="Normal 6 2 2 7 3 2 2" xfId="17330"/>
    <cellStyle name="Normal 6 2 2 7 3 3" xfId="17329"/>
    <cellStyle name="Normal 6 2 2 7 4" xfId="4074"/>
    <cellStyle name="Normal 6 2 2 7 4 2" xfId="10256"/>
    <cellStyle name="Normal 6 2 2 7 4 2 2" xfId="17332"/>
    <cellStyle name="Normal 6 2 2 7 4 3" xfId="17331"/>
    <cellStyle name="Normal 6 2 2 7 5" xfId="5081"/>
    <cellStyle name="Normal 6 2 2 7 5 2" xfId="11262"/>
    <cellStyle name="Normal 6 2 2 7 5 2 2" xfId="17334"/>
    <cellStyle name="Normal 6 2 2 7 5 3" xfId="17333"/>
    <cellStyle name="Normal 6 2 2 7 6" xfId="6594"/>
    <cellStyle name="Normal 6 2 2 7 6 2" xfId="17335"/>
    <cellStyle name="Normal 6 2 2 7 7" xfId="17324"/>
    <cellStyle name="Normal 6 2 2 8" xfId="467"/>
    <cellStyle name="Normal 6 2 2 8 2" xfId="1254"/>
    <cellStyle name="Normal 6 2 2 8 2 2" xfId="3126"/>
    <cellStyle name="Normal 6 2 2 8 2 2 2" xfId="9308"/>
    <cellStyle name="Normal 6 2 2 8 2 2 2 2" xfId="17339"/>
    <cellStyle name="Normal 6 2 2 8 2 2 3" xfId="17338"/>
    <cellStyle name="Normal 6 2 2 8 2 3" xfId="7436"/>
    <cellStyle name="Normal 6 2 2 8 2 3 2" xfId="17340"/>
    <cellStyle name="Normal 6 2 2 8 2 4" xfId="17337"/>
    <cellStyle name="Normal 6 2 2 8 3" xfId="2340"/>
    <cellStyle name="Normal 6 2 2 8 3 2" xfId="8522"/>
    <cellStyle name="Normal 6 2 2 8 3 2 2" xfId="17342"/>
    <cellStyle name="Normal 6 2 2 8 3 3" xfId="17341"/>
    <cellStyle name="Normal 6 2 2 8 4" xfId="4132"/>
    <cellStyle name="Normal 6 2 2 8 4 2" xfId="10314"/>
    <cellStyle name="Normal 6 2 2 8 4 2 2" xfId="17344"/>
    <cellStyle name="Normal 6 2 2 8 4 3" xfId="17343"/>
    <cellStyle name="Normal 6 2 2 8 5" xfId="5139"/>
    <cellStyle name="Normal 6 2 2 8 5 2" xfId="11320"/>
    <cellStyle name="Normal 6 2 2 8 5 2 2" xfId="17346"/>
    <cellStyle name="Normal 6 2 2 8 5 3" xfId="17345"/>
    <cellStyle name="Normal 6 2 2 8 6" xfId="6650"/>
    <cellStyle name="Normal 6 2 2 8 6 2" xfId="17347"/>
    <cellStyle name="Normal 6 2 2 8 7" xfId="17336"/>
    <cellStyle name="Normal 6 2 2 9" xfId="525"/>
    <cellStyle name="Normal 6 2 2 9 2" xfId="1312"/>
    <cellStyle name="Normal 6 2 2 9 2 2" xfId="3184"/>
    <cellStyle name="Normal 6 2 2 9 2 2 2" xfId="9366"/>
    <cellStyle name="Normal 6 2 2 9 2 2 2 2" xfId="17351"/>
    <cellStyle name="Normal 6 2 2 9 2 2 3" xfId="17350"/>
    <cellStyle name="Normal 6 2 2 9 2 3" xfId="7494"/>
    <cellStyle name="Normal 6 2 2 9 2 3 2" xfId="17352"/>
    <cellStyle name="Normal 6 2 2 9 2 4" xfId="17349"/>
    <cellStyle name="Normal 6 2 2 9 3" xfId="2398"/>
    <cellStyle name="Normal 6 2 2 9 3 2" xfId="8580"/>
    <cellStyle name="Normal 6 2 2 9 3 2 2" xfId="17354"/>
    <cellStyle name="Normal 6 2 2 9 3 3" xfId="17353"/>
    <cellStyle name="Normal 6 2 2 9 4" xfId="4190"/>
    <cellStyle name="Normal 6 2 2 9 4 2" xfId="10372"/>
    <cellStyle name="Normal 6 2 2 9 4 2 2" xfId="17356"/>
    <cellStyle name="Normal 6 2 2 9 4 3" xfId="17355"/>
    <cellStyle name="Normal 6 2 2 9 5" xfId="5197"/>
    <cellStyle name="Normal 6 2 2 9 5 2" xfId="11378"/>
    <cellStyle name="Normal 6 2 2 9 5 2 2" xfId="17358"/>
    <cellStyle name="Normal 6 2 2 9 5 3" xfId="17357"/>
    <cellStyle name="Normal 6 2 2 9 6" xfId="6708"/>
    <cellStyle name="Normal 6 2 2 9 6 2" xfId="17359"/>
    <cellStyle name="Normal 6 2 2 9 7" xfId="17348"/>
    <cellStyle name="Normal 6 2 20" xfId="5831"/>
    <cellStyle name="Normal 6 2 20 2" xfId="12012"/>
    <cellStyle name="Normal 6 2 20 2 2" xfId="17361"/>
    <cellStyle name="Normal 6 2 20 3" xfId="17360"/>
    <cellStyle name="Normal 6 2 21" xfId="6210"/>
    <cellStyle name="Normal 6 2 21 2" xfId="17362"/>
    <cellStyle name="Normal 6 2 22" xfId="17115"/>
    <cellStyle name="Normal 6 2 3" xfId="167"/>
    <cellStyle name="Normal 6 2 3 2" xfId="942"/>
    <cellStyle name="Normal 6 2 3 2 2" xfId="2814"/>
    <cellStyle name="Normal 6 2 3 2 2 2" xfId="8996"/>
    <cellStyle name="Normal 6 2 3 2 2 2 2" xfId="17366"/>
    <cellStyle name="Normal 6 2 3 2 2 3" xfId="17365"/>
    <cellStyle name="Normal 6 2 3 2 3" xfId="7124"/>
    <cellStyle name="Normal 6 2 3 2 3 2" xfId="17367"/>
    <cellStyle name="Normal 6 2 3 2 4" xfId="17364"/>
    <cellStyle name="Normal 6 2 3 3" xfId="2043"/>
    <cellStyle name="Normal 6 2 3 3 2" xfId="8225"/>
    <cellStyle name="Normal 6 2 3 3 2 2" xfId="17369"/>
    <cellStyle name="Normal 6 2 3 3 3" xfId="17368"/>
    <cellStyle name="Normal 6 2 3 4" xfId="3820"/>
    <cellStyle name="Normal 6 2 3 4 2" xfId="10002"/>
    <cellStyle name="Normal 6 2 3 4 2 2" xfId="17371"/>
    <cellStyle name="Normal 6 2 3 4 3" xfId="17370"/>
    <cellStyle name="Normal 6 2 3 5" xfId="4827"/>
    <cellStyle name="Normal 6 2 3 5 2" xfId="11008"/>
    <cellStyle name="Normal 6 2 3 5 2 2" xfId="17373"/>
    <cellStyle name="Normal 6 2 3 5 3" xfId="17372"/>
    <cellStyle name="Normal 6 2 3 6" xfId="6353"/>
    <cellStyle name="Normal 6 2 3 6 2" xfId="17374"/>
    <cellStyle name="Normal 6 2 3 7" xfId="17363"/>
    <cellStyle name="Normal 6 2 4" xfId="212"/>
    <cellStyle name="Normal 6 2 4 2" xfId="980"/>
    <cellStyle name="Normal 6 2 4 2 2" xfId="2852"/>
    <cellStyle name="Normal 6 2 4 2 2 2" xfId="9034"/>
    <cellStyle name="Normal 6 2 4 2 2 2 2" xfId="17378"/>
    <cellStyle name="Normal 6 2 4 2 2 3" xfId="17377"/>
    <cellStyle name="Normal 6 2 4 2 3" xfId="7162"/>
    <cellStyle name="Normal 6 2 4 2 3 2" xfId="17379"/>
    <cellStyle name="Normal 6 2 4 2 4" xfId="17376"/>
    <cellStyle name="Normal 6 2 4 3" xfId="2086"/>
    <cellStyle name="Normal 6 2 4 3 2" xfId="8268"/>
    <cellStyle name="Normal 6 2 4 3 2 2" xfId="17381"/>
    <cellStyle name="Normal 6 2 4 3 3" xfId="17380"/>
    <cellStyle name="Normal 6 2 4 4" xfId="3858"/>
    <cellStyle name="Normal 6 2 4 4 2" xfId="10040"/>
    <cellStyle name="Normal 6 2 4 4 2 2" xfId="17383"/>
    <cellStyle name="Normal 6 2 4 4 3" xfId="17382"/>
    <cellStyle name="Normal 6 2 4 5" xfId="4865"/>
    <cellStyle name="Normal 6 2 4 5 2" xfId="11046"/>
    <cellStyle name="Normal 6 2 4 5 2 2" xfId="17385"/>
    <cellStyle name="Normal 6 2 4 5 3" xfId="17384"/>
    <cellStyle name="Normal 6 2 4 6" xfId="6396"/>
    <cellStyle name="Normal 6 2 4 6 2" xfId="17386"/>
    <cellStyle name="Normal 6 2 4 7" xfId="17375"/>
    <cellStyle name="Normal 6 2 5" xfId="250"/>
    <cellStyle name="Normal 6 2 5 2" xfId="1022"/>
    <cellStyle name="Normal 6 2 5 2 2" xfId="2894"/>
    <cellStyle name="Normal 6 2 5 2 2 2" xfId="9076"/>
    <cellStyle name="Normal 6 2 5 2 2 2 2" xfId="17390"/>
    <cellStyle name="Normal 6 2 5 2 2 3" xfId="17389"/>
    <cellStyle name="Normal 6 2 5 2 3" xfId="7204"/>
    <cellStyle name="Normal 6 2 5 2 3 2" xfId="17391"/>
    <cellStyle name="Normal 6 2 5 2 4" xfId="17388"/>
    <cellStyle name="Normal 6 2 5 3" xfId="2124"/>
    <cellStyle name="Normal 6 2 5 3 2" xfId="8306"/>
    <cellStyle name="Normal 6 2 5 3 2 2" xfId="17393"/>
    <cellStyle name="Normal 6 2 5 3 3" xfId="17392"/>
    <cellStyle name="Normal 6 2 5 4" xfId="3900"/>
    <cellStyle name="Normal 6 2 5 4 2" xfId="10082"/>
    <cellStyle name="Normal 6 2 5 4 2 2" xfId="17395"/>
    <cellStyle name="Normal 6 2 5 4 3" xfId="17394"/>
    <cellStyle name="Normal 6 2 5 5" xfId="4907"/>
    <cellStyle name="Normal 6 2 5 5 2" xfId="11088"/>
    <cellStyle name="Normal 6 2 5 5 2 2" xfId="17397"/>
    <cellStyle name="Normal 6 2 5 5 3" xfId="17396"/>
    <cellStyle name="Normal 6 2 5 6" xfId="6434"/>
    <cellStyle name="Normal 6 2 5 6 2" xfId="17398"/>
    <cellStyle name="Normal 6 2 5 7" xfId="17387"/>
    <cellStyle name="Normal 6 2 6" xfId="292"/>
    <cellStyle name="Normal 6 2 6 2" xfId="1068"/>
    <cellStyle name="Normal 6 2 6 2 2" xfId="2940"/>
    <cellStyle name="Normal 6 2 6 2 2 2" xfId="9122"/>
    <cellStyle name="Normal 6 2 6 2 2 2 2" xfId="17402"/>
    <cellStyle name="Normal 6 2 6 2 2 3" xfId="17401"/>
    <cellStyle name="Normal 6 2 6 2 3" xfId="7250"/>
    <cellStyle name="Normal 6 2 6 2 3 2" xfId="17403"/>
    <cellStyle name="Normal 6 2 6 2 4" xfId="17400"/>
    <cellStyle name="Normal 6 2 6 3" xfId="2166"/>
    <cellStyle name="Normal 6 2 6 3 2" xfId="8348"/>
    <cellStyle name="Normal 6 2 6 3 2 2" xfId="17405"/>
    <cellStyle name="Normal 6 2 6 3 3" xfId="17404"/>
    <cellStyle name="Normal 6 2 6 4" xfId="3946"/>
    <cellStyle name="Normal 6 2 6 4 2" xfId="10128"/>
    <cellStyle name="Normal 6 2 6 4 2 2" xfId="17407"/>
    <cellStyle name="Normal 6 2 6 4 3" xfId="17406"/>
    <cellStyle name="Normal 6 2 6 5" xfId="4953"/>
    <cellStyle name="Normal 6 2 6 5 2" xfId="11134"/>
    <cellStyle name="Normal 6 2 6 5 2 2" xfId="17409"/>
    <cellStyle name="Normal 6 2 6 5 3" xfId="17408"/>
    <cellStyle name="Normal 6 2 6 6" xfId="6476"/>
    <cellStyle name="Normal 6 2 6 6 2" xfId="17410"/>
    <cellStyle name="Normal 6 2 6 7" xfId="17399"/>
    <cellStyle name="Normal 6 2 7" xfId="339"/>
    <cellStyle name="Normal 6 2 7 2" xfId="1122"/>
    <cellStyle name="Normal 6 2 7 2 2" xfId="2994"/>
    <cellStyle name="Normal 6 2 7 2 2 2" xfId="9176"/>
    <cellStyle name="Normal 6 2 7 2 2 2 2" xfId="17414"/>
    <cellStyle name="Normal 6 2 7 2 2 3" xfId="17413"/>
    <cellStyle name="Normal 6 2 7 2 3" xfId="7304"/>
    <cellStyle name="Normal 6 2 7 2 3 2" xfId="17415"/>
    <cellStyle name="Normal 6 2 7 2 4" xfId="17412"/>
    <cellStyle name="Normal 6 2 7 3" xfId="2212"/>
    <cellStyle name="Normal 6 2 7 3 2" xfId="8394"/>
    <cellStyle name="Normal 6 2 7 3 2 2" xfId="17417"/>
    <cellStyle name="Normal 6 2 7 3 3" xfId="17416"/>
    <cellStyle name="Normal 6 2 7 4" xfId="4000"/>
    <cellStyle name="Normal 6 2 7 4 2" xfId="10182"/>
    <cellStyle name="Normal 6 2 7 4 2 2" xfId="17419"/>
    <cellStyle name="Normal 6 2 7 4 3" xfId="17418"/>
    <cellStyle name="Normal 6 2 7 5" xfId="5007"/>
    <cellStyle name="Normal 6 2 7 5 2" xfId="11188"/>
    <cellStyle name="Normal 6 2 7 5 2 2" xfId="17421"/>
    <cellStyle name="Normal 6 2 7 5 3" xfId="17420"/>
    <cellStyle name="Normal 6 2 7 6" xfId="6522"/>
    <cellStyle name="Normal 6 2 7 6 2" xfId="17422"/>
    <cellStyle name="Normal 6 2 7 7" xfId="17411"/>
    <cellStyle name="Normal 6 2 8" xfId="393"/>
    <cellStyle name="Normal 6 2 8 2" xfId="1178"/>
    <cellStyle name="Normal 6 2 8 2 2" xfId="3050"/>
    <cellStyle name="Normal 6 2 8 2 2 2" xfId="9232"/>
    <cellStyle name="Normal 6 2 8 2 2 2 2" xfId="17426"/>
    <cellStyle name="Normal 6 2 8 2 2 3" xfId="17425"/>
    <cellStyle name="Normal 6 2 8 2 3" xfId="7360"/>
    <cellStyle name="Normal 6 2 8 2 3 2" xfId="17427"/>
    <cellStyle name="Normal 6 2 8 2 4" xfId="17424"/>
    <cellStyle name="Normal 6 2 8 3" xfId="2266"/>
    <cellStyle name="Normal 6 2 8 3 2" xfId="8448"/>
    <cellStyle name="Normal 6 2 8 3 2 2" xfId="17429"/>
    <cellStyle name="Normal 6 2 8 3 3" xfId="17428"/>
    <cellStyle name="Normal 6 2 8 4" xfId="4056"/>
    <cellStyle name="Normal 6 2 8 4 2" xfId="10238"/>
    <cellStyle name="Normal 6 2 8 4 2 2" xfId="17431"/>
    <cellStyle name="Normal 6 2 8 4 3" xfId="17430"/>
    <cellStyle name="Normal 6 2 8 5" xfId="5063"/>
    <cellStyle name="Normal 6 2 8 5 2" xfId="11244"/>
    <cellStyle name="Normal 6 2 8 5 2 2" xfId="17433"/>
    <cellStyle name="Normal 6 2 8 5 3" xfId="17432"/>
    <cellStyle name="Normal 6 2 8 6" xfId="6576"/>
    <cellStyle name="Normal 6 2 8 6 2" xfId="17434"/>
    <cellStyle name="Normal 6 2 8 7" xfId="17423"/>
    <cellStyle name="Normal 6 2 9" xfId="449"/>
    <cellStyle name="Normal 6 2 9 2" xfId="1236"/>
    <cellStyle name="Normal 6 2 9 2 2" xfId="3108"/>
    <cellStyle name="Normal 6 2 9 2 2 2" xfId="9290"/>
    <cellStyle name="Normal 6 2 9 2 2 2 2" xfId="17438"/>
    <cellStyle name="Normal 6 2 9 2 2 3" xfId="17437"/>
    <cellStyle name="Normal 6 2 9 2 3" xfId="7418"/>
    <cellStyle name="Normal 6 2 9 2 3 2" xfId="17439"/>
    <cellStyle name="Normal 6 2 9 2 4" xfId="17436"/>
    <cellStyle name="Normal 6 2 9 3" xfId="2322"/>
    <cellStyle name="Normal 6 2 9 3 2" xfId="8504"/>
    <cellStyle name="Normal 6 2 9 3 2 2" xfId="17441"/>
    <cellStyle name="Normal 6 2 9 3 3" xfId="17440"/>
    <cellStyle name="Normal 6 2 9 4" xfId="4114"/>
    <cellStyle name="Normal 6 2 9 4 2" xfId="10296"/>
    <cellStyle name="Normal 6 2 9 4 2 2" xfId="17443"/>
    <cellStyle name="Normal 6 2 9 4 3" xfId="17442"/>
    <cellStyle name="Normal 6 2 9 5" xfId="5121"/>
    <cellStyle name="Normal 6 2 9 5 2" xfId="11302"/>
    <cellStyle name="Normal 6 2 9 5 2 2" xfId="17445"/>
    <cellStyle name="Normal 6 2 9 5 3" xfId="17444"/>
    <cellStyle name="Normal 6 2 9 6" xfId="6632"/>
    <cellStyle name="Normal 6 2 9 6 2" xfId="17446"/>
    <cellStyle name="Normal 6 2 9 7" xfId="17435"/>
    <cellStyle name="Normal 6 20" xfId="3768"/>
    <cellStyle name="Normal 6 20 2" xfId="9950"/>
    <cellStyle name="Normal 6 20 2 2" xfId="17448"/>
    <cellStyle name="Normal 6 20 3" xfId="17447"/>
    <cellStyle name="Normal 6 21" xfId="4775"/>
    <cellStyle name="Normal 6 21 2" xfId="10956"/>
    <cellStyle name="Normal 6 21 2 2" xfId="17450"/>
    <cellStyle name="Normal 6 21 3" xfId="17449"/>
    <cellStyle name="Normal 6 22" xfId="5832"/>
    <cellStyle name="Normal 6 22 2" xfId="12013"/>
    <cellStyle name="Normal 6 22 2 2" xfId="17452"/>
    <cellStyle name="Normal 6 22 3" xfId="17451"/>
    <cellStyle name="Normal 6 23" xfId="6200"/>
    <cellStyle name="Normal 6 23 2" xfId="17453"/>
    <cellStyle name="Normal 6 24" xfId="17016"/>
    <cellStyle name="Normal 6 3" xfId="27"/>
    <cellStyle name="Normal 6 3 10" xfId="573"/>
    <cellStyle name="Normal 6 3 10 2" xfId="1362"/>
    <cellStyle name="Normal 6 3 10 2 2" xfId="3234"/>
    <cellStyle name="Normal 6 3 10 2 2 2" xfId="9416"/>
    <cellStyle name="Normal 6 3 10 2 2 2 2" xfId="17458"/>
    <cellStyle name="Normal 6 3 10 2 2 3" xfId="17457"/>
    <cellStyle name="Normal 6 3 10 2 3" xfId="7544"/>
    <cellStyle name="Normal 6 3 10 2 3 2" xfId="17459"/>
    <cellStyle name="Normal 6 3 10 2 4" xfId="17456"/>
    <cellStyle name="Normal 6 3 10 3" xfId="2446"/>
    <cellStyle name="Normal 6 3 10 3 2" xfId="8628"/>
    <cellStyle name="Normal 6 3 10 3 2 2" xfId="17461"/>
    <cellStyle name="Normal 6 3 10 3 3" xfId="17460"/>
    <cellStyle name="Normal 6 3 10 4" xfId="4240"/>
    <cellStyle name="Normal 6 3 10 4 2" xfId="10422"/>
    <cellStyle name="Normal 6 3 10 4 2 2" xfId="17463"/>
    <cellStyle name="Normal 6 3 10 4 3" xfId="17462"/>
    <cellStyle name="Normal 6 3 10 5" xfId="5247"/>
    <cellStyle name="Normal 6 3 10 5 2" xfId="11428"/>
    <cellStyle name="Normal 6 3 10 5 2 2" xfId="17465"/>
    <cellStyle name="Normal 6 3 10 5 3" xfId="17464"/>
    <cellStyle name="Normal 6 3 10 6" xfId="6756"/>
    <cellStyle name="Normal 6 3 10 6 2" xfId="17466"/>
    <cellStyle name="Normal 6 3 10 7" xfId="17455"/>
    <cellStyle name="Normal 6 3 11" xfId="633"/>
    <cellStyle name="Normal 6 3 11 2" xfId="1432"/>
    <cellStyle name="Normal 6 3 11 2 2" xfId="3304"/>
    <cellStyle name="Normal 6 3 11 2 2 2" xfId="9486"/>
    <cellStyle name="Normal 6 3 11 2 2 2 2" xfId="17470"/>
    <cellStyle name="Normal 6 3 11 2 2 3" xfId="17469"/>
    <cellStyle name="Normal 6 3 11 2 3" xfId="7614"/>
    <cellStyle name="Normal 6 3 11 2 3 2" xfId="17471"/>
    <cellStyle name="Normal 6 3 11 2 4" xfId="17468"/>
    <cellStyle name="Normal 6 3 11 3" xfId="2506"/>
    <cellStyle name="Normal 6 3 11 3 2" xfId="8688"/>
    <cellStyle name="Normal 6 3 11 3 2 2" xfId="17473"/>
    <cellStyle name="Normal 6 3 11 3 3" xfId="17472"/>
    <cellStyle name="Normal 6 3 11 4" xfId="4310"/>
    <cellStyle name="Normal 6 3 11 4 2" xfId="10492"/>
    <cellStyle name="Normal 6 3 11 4 2 2" xfId="17475"/>
    <cellStyle name="Normal 6 3 11 4 3" xfId="17474"/>
    <cellStyle name="Normal 6 3 11 5" xfId="5317"/>
    <cellStyle name="Normal 6 3 11 5 2" xfId="11498"/>
    <cellStyle name="Normal 6 3 11 5 2 2" xfId="17477"/>
    <cellStyle name="Normal 6 3 11 5 3" xfId="17476"/>
    <cellStyle name="Normal 6 3 11 6" xfId="6816"/>
    <cellStyle name="Normal 6 3 11 6 2" xfId="17478"/>
    <cellStyle name="Normal 6 3 11 7" xfId="17467"/>
    <cellStyle name="Normal 6 3 12" xfId="703"/>
    <cellStyle name="Normal 6 3 12 2" xfId="1510"/>
    <cellStyle name="Normal 6 3 12 2 2" xfId="3382"/>
    <cellStyle name="Normal 6 3 12 2 2 2" xfId="9564"/>
    <cellStyle name="Normal 6 3 12 2 2 2 2" xfId="17482"/>
    <cellStyle name="Normal 6 3 12 2 2 3" xfId="17481"/>
    <cellStyle name="Normal 6 3 12 2 3" xfId="7692"/>
    <cellStyle name="Normal 6 3 12 2 3 2" xfId="17483"/>
    <cellStyle name="Normal 6 3 12 2 4" xfId="17480"/>
    <cellStyle name="Normal 6 3 12 3" xfId="2576"/>
    <cellStyle name="Normal 6 3 12 3 2" xfId="8758"/>
    <cellStyle name="Normal 6 3 12 3 2 2" xfId="17485"/>
    <cellStyle name="Normal 6 3 12 3 3" xfId="17484"/>
    <cellStyle name="Normal 6 3 12 4" xfId="4388"/>
    <cellStyle name="Normal 6 3 12 4 2" xfId="10570"/>
    <cellStyle name="Normal 6 3 12 4 2 2" xfId="17487"/>
    <cellStyle name="Normal 6 3 12 4 3" xfId="17486"/>
    <cellStyle name="Normal 6 3 12 5" xfId="5395"/>
    <cellStyle name="Normal 6 3 12 5 2" xfId="11576"/>
    <cellStyle name="Normal 6 3 12 5 2 2" xfId="17489"/>
    <cellStyle name="Normal 6 3 12 5 3" xfId="17488"/>
    <cellStyle name="Normal 6 3 12 6" xfId="6886"/>
    <cellStyle name="Normal 6 3 12 6 2" xfId="17490"/>
    <cellStyle name="Normal 6 3 12 7" xfId="17479"/>
    <cellStyle name="Normal 6 3 13" xfId="782"/>
    <cellStyle name="Normal 6 3 13 2" xfId="1632"/>
    <cellStyle name="Normal 6 3 13 2 2" xfId="3504"/>
    <cellStyle name="Normal 6 3 13 2 2 2" xfId="9686"/>
    <cellStyle name="Normal 6 3 13 2 2 2 2" xfId="17494"/>
    <cellStyle name="Normal 6 3 13 2 2 3" xfId="17493"/>
    <cellStyle name="Normal 6 3 13 2 3" xfId="7814"/>
    <cellStyle name="Normal 6 3 13 2 3 2" xfId="17495"/>
    <cellStyle name="Normal 6 3 13 2 4" xfId="17492"/>
    <cellStyle name="Normal 6 3 13 3" xfId="2654"/>
    <cellStyle name="Normal 6 3 13 3 2" xfId="8836"/>
    <cellStyle name="Normal 6 3 13 3 2 2" xfId="17497"/>
    <cellStyle name="Normal 6 3 13 3 3" xfId="17496"/>
    <cellStyle name="Normal 6 3 13 4" xfId="4510"/>
    <cellStyle name="Normal 6 3 13 4 2" xfId="10692"/>
    <cellStyle name="Normal 6 3 13 4 2 2" xfId="17499"/>
    <cellStyle name="Normal 6 3 13 4 3" xfId="17498"/>
    <cellStyle name="Normal 6 3 13 5" xfId="5517"/>
    <cellStyle name="Normal 6 3 13 5 2" xfId="11698"/>
    <cellStyle name="Normal 6 3 13 5 2 2" xfId="17501"/>
    <cellStyle name="Normal 6 3 13 5 3" xfId="17500"/>
    <cellStyle name="Normal 6 3 13 6" xfId="6964"/>
    <cellStyle name="Normal 6 3 13 6 2" xfId="17502"/>
    <cellStyle name="Normal 6 3 13 7" xfId="17491"/>
    <cellStyle name="Normal 6 3 14" xfId="914"/>
    <cellStyle name="Normal 6 3 14 2" xfId="2786"/>
    <cellStyle name="Normal 6 3 14 2 2" xfId="8968"/>
    <cellStyle name="Normal 6 3 14 2 2 2" xfId="17505"/>
    <cellStyle name="Normal 6 3 14 2 3" xfId="17504"/>
    <cellStyle name="Normal 6 3 14 3" xfId="4644"/>
    <cellStyle name="Normal 6 3 14 3 2" xfId="10826"/>
    <cellStyle name="Normal 6 3 14 3 2 2" xfId="17507"/>
    <cellStyle name="Normal 6 3 14 3 3" xfId="17506"/>
    <cellStyle name="Normal 6 3 14 4" xfId="5651"/>
    <cellStyle name="Normal 6 3 14 4 2" xfId="11832"/>
    <cellStyle name="Normal 6 3 14 4 2 2" xfId="17509"/>
    <cellStyle name="Normal 6 3 14 4 3" xfId="17508"/>
    <cellStyle name="Normal 6 3 14 5" xfId="7096"/>
    <cellStyle name="Normal 6 3 14 5 2" xfId="17510"/>
    <cellStyle name="Normal 6 3 14 6" xfId="17503"/>
    <cellStyle name="Normal 6 3 15" xfId="1766"/>
    <cellStyle name="Normal 6 3 15 2" xfId="3638"/>
    <cellStyle name="Normal 6 3 15 2 2" xfId="9820"/>
    <cellStyle name="Normal 6 3 15 2 2 2" xfId="17513"/>
    <cellStyle name="Normal 6 3 15 2 3" xfId="17512"/>
    <cellStyle name="Normal 6 3 15 3" xfId="7948"/>
    <cellStyle name="Normal 6 3 15 3 2" xfId="17514"/>
    <cellStyle name="Normal 6 3 15 4" xfId="17511"/>
    <cellStyle name="Normal 6 3 16" xfId="1908"/>
    <cellStyle name="Normal 6 3 16 2" xfId="8090"/>
    <cellStyle name="Normal 6 3 16 2 2" xfId="17516"/>
    <cellStyle name="Normal 6 3 16 3" xfId="17515"/>
    <cellStyle name="Normal 6 3 17" xfId="3792"/>
    <cellStyle name="Normal 6 3 17 2" xfId="9974"/>
    <cellStyle name="Normal 6 3 17 2 2" xfId="17518"/>
    <cellStyle name="Normal 6 3 17 3" xfId="17517"/>
    <cellStyle name="Normal 6 3 18" xfId="4799"/>
    <cellStyle name="Normal 6 3 18 2" xfId="10980"/>
    <cellStyle name="Normal 6 3 18 2 2" xfId="17520"/>
    <cellStyle name="Normal 6 3 18 3" xfId="17519"/>
    <cellStyle name="Normal 6 3 19" xfId="5833"/>
    <cellStyle name="Normal 6 3 19 2" xfId="12014"/>
    <cellStyle name="Normal 6 3 19 2 2" xfId="17522"/>
    <cellStyle name="Normal 6 3 19 3" xfId="17521"/>
    <cellStyle name="Normal 6 3 2" xfId="159"/>
    <cellStyle name="Normal 6 3 2 2" xfId="950"/>
    <cellStyle name="Normal 6 3 2 2 2" xfId="2822"/>
    <cellStyle name="Normal 6 3 2 2 2 2" xfId="9004"/>
    <cellStyle name="Normal 6 3 2 2 2 2 2" xfId="17526"/>
    <cellStyle name="Normal 6 3 2 2 2 3" xfId="17525"/>
    <cellStyle name="Normal 6 3 2 2 3" xfId="7132"/>
    <cellStyle name="Normal 6 3 2 2 3 2" xfId="17527"/>
    <cellStyle name="Normal 6 3 2 2 4" xfId="17524"/>
    <cellStyle name="Normal 6 3 2 3" xfId="2035"/>
    <cellStyle name="Normal 6 3 2 3 2" xfId="8217"/>
    <cellStyle name="Normal 6 3 2 3 2 2" xfId="17529"/>
    <cellStyle name="Normal 6 3 2 3 3" xfId="17528"/>
    <cellStyle name="Normal 6 3 2 4" xfId="3828"/>
    <cellStyle name="Normal 6 3 2 4 2" xfId="10010"/>
    <cellStyle name="Normal 6 3 2 4 2 2" xfId="17531"/>
    <cellStyle name="Normal 6 3 2 4 3" xfId="17530"/>
    <cellStyle name="Normal 6 3 2 5" xfId="4835"/>
    <cellStyle name="Normal 6 3 2 5 2" xfId="11016"/>
    <cellStyle name="Normal 6 3 2 5 2 2" xfId="17533"/>
    <cellStyle name="Normal 6 3 2 5 3" xfId="17532"/>
    <cellStyle name="Normal 6 3 2 6" xfId="6345"/>
    <cellStyle name="Normal 6 3 2 6 2" xfId="17534"/>
    <cellStyle name="Normal 6 3 2 7" xfId="17523"/>
    <cellStyle name="Normal 6 3 20" xfId="6218"/>
    <cellStyle name="Normal 6 3 20 2" xfId="17535"/>
    <cellStyle name="Normal 6 3 21" xfId="17454"/>
    <cellStyle name="Normal 6 3 3" xfId="220"/>
    <cellStyle name="Normal 6 3 3 2" xfId="988"/>
    <cellStyle name="Normal 6 3 3 2 2" xfId="2860"/>
    <cellStyle name="Normal 6 3 3 2 2 2" xfId="9042"/>
    <cellStyle name="Normal 6 3 3 2 2 2 2" xfId="17539"/>
    <cellStyle name="Normal 6 3 3 2 2 3" xfId="17538"/>
    <cellStyle name="Normal 6 3 3 2 3" xfId="7170"/>
    <cellStyle name="Normal 6 3 3 2 3 2" xfId="17540"/>
    <cellStyle name="Normal 6 3 3 2 4" xfId="17537"/>
    <cellStyle name="Normal 6 3 3 3" xfId="2094"/>
    <cellStyle name="Normal 6 3 3 3 2" xfId="8276"/>
    <cellStyle name="Normal 6 3 3 3 2 2" xfId="17542"/>
    <cellStyle name="Normal 6 3 3 3 3" xfId="17541"/>
    <cellStyle name="Normal 6 3 3 4" xfId="3866"/>
    <cellStyle name="Normal 6 3 3 4 2" xfId="10048"/>
    <cellStyle name="Normal 6 3 3 4 2 2" xfId="17544"/>
    <cellStyle name="Normal 6 3 3 4 3" xfId="17543"/>
    <cellStyle name="Normal 6 3 3 5" xfId="4873"/>
    <cellStyle name="Normal 6 3 3 5 2" xfId="11054"/>
    <cellStyle name="Normal 6 3 3 5 2 2" xfId="17546"/>
    <cellStyle name="Normal 6 3 3 5 3" xfId="17545"/>
    <cellStyle name="Normal 6 3 3 6" xfId="6404"/>
    <cellStyle name="Normal 6 3 3 6 2" xfId="17547"/>
    <cellStyle name="Normal 6 3 3 7" xfId="17536"/>
    <cellStyle name="Normal 6 3 4" xfId="258"/>
    <cellStyle name="Normal 6 3 4 2" xfId="1030"/>
    <cellStyle name="Normal 6 3 4 2 2" xfId="2902"/>
    <cellStyle name="Normal 6 3 4 2 2 2" xfId="9084"/>
    <cellStyle name="Normal 6 3 4 2 2 2 2" xfId="17551"/>
    <cellStyle name="Normal 6 3 4 2 2 3" xfId="17550"/>
    <cellStyle name="Normal 6 3 4 2 3" xfId="7212"/>
    <cellStyle name="Normal 6 3 4 2 3 2" xfId="17552"/>
    <cellStyle name="Normal 6 3 4 2 4" xfId="17549"/>
    <cellStyle name="Normal 6 3 4 3" xfId="2132"/>
    <cellStyle name="Normal 6 3 4 3 2" xfId="8314"/>
    <cellStyle name="Normal 6 3 4 3 2 2" xfId="17554"/>
    <cellStyle name="Normal 6 3 4 3 3" xfId="17553"/>
    <cellStyle name="Normal 6 3 4 4" xfId="3908"/>
    <cellStyle name="Normal 6 3 4 4 2" xfId="10090"/>
    <cellStyle name="Normal 6 3 4 4 2 2" xfId="17556"/>
    <cellStyle name="Normal 6 3 4 4 3" xfId="17555"/>
    <cellStyle name="Normal 6 3 4 5" xfId="4915"/>
    <cellStyle name="Normal 6 3 4 5 2" xfId="11096"/>
    <cellStyle name="Normal 6 3 4 5 2 2" xfId="17558"/>
    <cellStyle name="Normal 6 3 4 5 3" xfId="17557"/>
    <cellStyle name="Normal 6 3 4 6" xfId="6442"/>
    <cellStyle name="Normal 6 3 4 6 2" xfId="17559"/>
    <cellStyle name="Normal 6 3 4 7" xfId="17548"/>
    <cellStyle name="Normal 6 3 5" xfId="300"/>
    <cellStyle name="Normal 6 3 5 2" xfId="1076"/>
    <cellStyle name="Normal 6 3 5 2 2" xfId="2948"/>
    <cellStyle name="Normal 6 3 5 2 2 2" xfId="9130"/>
    <cellStyle name="Normal 6 3 5 2 2 2 2" xfId="17563"/>
    <cellStyle name="Normal 6 3 5 2 2 3" xfId="17562"/>
    <cellStyle name="Normal 6 3 5 2 3" xfId="7258"/>
    <cellStyle name="Normal 6 3 5 2 3 2" xfId="17564"/>
    <cellStyle name="Normal 6 3 5 2 4" xfId="17561"/>
    <cellStyle name="Normal 6 3 5 3" xfId="2174"/>
    <cellStyle name="Normal 6 3 5 3 2" xfId="8356"/>
    <cellStyle name="Normal 6 3 5 3 2 2" xfId="17566"/>
    <cellStyle name="Normal 6 3 5 3 3" xfId="17565"/>
    <cellStyle name="Normal 6 3 5 4" xfId="3954"/>
    <cellStyle name="Normal 6 3 5 4 2" xfId="10136"/>
    <cellStyle name="Normal 6 3 5 4 2 2" xfId="17568"/>
    <cellStyle name="Normal 6 3 5 4 3" xfId="17567"/>
    <cellStyle name="Normal 6 3 5 5" xfId="4961"/>
    <cellStyle name="Normal 6 3 5 5 2" xfId="11142"/>
    <cellStyle name="Normal 6 3 5 5 2 2" xfId="17570"/>
    <cellStyle name="Normal 6 3 5 5 3" xfId="17569"/>
    <cellStyle name="Normal 6 3 5 6" xfId="6484"/>
    <cellStyle name="Normal 6 3 5 6 2" xfId="17571"/>
    <cellStyle name="Normal 6 3 5 7" xfId="17560"/>
    <cellStyle name="Normal 6 3 6" xfId="347"/>
    <cellStyle name="Normal 6 3 6 2" xfId="1130"/>
    <cellStyle name="Normal 6 3 6 2 2" xfId="3002"/>
    <cellStyle name="Normal 6 3 6 2 2 2" xfId="9184"/>
    <cellStyle name="Normal 6 3 6 2 2 2 2" xfId="17575"/>
    <cellStyle name="Normal 6 3 6 2 2 3" xfId="17574"/>
    <cellStyle name="Normal 6 3 6 2 3" xfId="7312"/>
    <cellStyle name="Normal 6 3 6 2 3 2" xfId="17576"/>
    <cellStyle name="Normal 6 3 6 2 4" xfId="17573"/>
    <cellStyle name="Normal 6 3 6 3" xfId="2220"/>
    <cellStyle name="Normal 6 3 6 3 2" xfId="8402"/>
    <cellStyle name="Normal 6 3 6 3 2 2" xfId="17578"/>
    <cellStyle name="Normal 6 3 6 3 3" xfId="17577"/>
    <cellStyle name="Normal 6 3 6 4" xfId="4008"/>
    <cellStyle name="Normal 6 3 6 4 2" xfId="10190"/>
    <cellStyle name="Normal 6 3 6 4 2 2" xfId="17580"/>
    <cellStyle name="Normal 6 3 6 4 3" xfId="17579"/>
    <cellStyle name="Normal 6 3 6 5" xfId="5015"/>
    <cellStyle name="Normal 6 3 6 5 2" xfId="11196"/>
    <cellStyle name="Normal 6 3 6 5 2 2" xfId="17582"/>
    <cellStyle name="Normal 6 3 6 5 3" xfId="17581"/>
    <cellStyle name="Normal 6 3 6 6" xfId="6530"/>
    <cellStyle name="Normal 6 3 6 6 2" xfId="17583"/>
    <cellStyle name="Normal 6 3 6 7" xfId="17572"/>
    <cellStyle name="Normal 6 3 7" xfId="401"/>
    <cellStyle name="Normal 6 3 7 2" xfId="1186"/>
    <cellStyle name="Normal 6 3 7 2 2" xfId="3058"/>
    <cellStyle name="Normal 6 3 7 2 2 2" xfId="9240"/>
    <cellStyle name="Normal 6 3 7 2 2 2 2" xfId="17587"/>
    <cellStyle name="Normal 6 3 7 2 2 3" xfId="17586"/>
    <cellStyle name="Normal 6 3 7 2 3" xfId="7368"/>
    <cellStyle name="Normal 6 3 7 2 3 2" xfId="17588"/>
    <cellStyle name="Normal 6 3 7 2 4" xfId="17585"/>
    <cellStyle name="Normal 6 3 7 3" xfId="2274"/>
    <cellStyle name="Normal 6 3 7 3 2" xfId="8456"/>
    <cellStyle name="Normal 6 3 7 3 2 2" xfId="17590"/>
    <cellStyle name="Normal 6 3 7 3 3" xfId="17589"/>
    <cellStyle name="Normal 6 3 7 4" xfId="4064"/>
    <cellStyle name="Normal 6 3 7 4 2" xfId="10246"/>
    <cellStyle name="Normal 6 3 7 4 2 2" xfId="17592"/>
    <cellStyle name="Normal 6 3 7 4 3" xfId="17591"/>
    <cellStyle name="Normal 6 3 7 5" xfId="5071"/>
    <cellStyle name="Normal 6 3 7 5 2" xfId="11252"/>
    <cellStyle name="Normal 6 3 7 5 2 2" xfId="17594"/>
    <cellStyle name="Normal 6 3 7 5 3" xfId="17593"/>
    <cellStyle name="Normal 6 3 7 6" xfId="6584"/>
    <cellStyle name="Normal 6 3 7 6 2" xfId="17595"/>
    <cellStyle name="Normal 6 3 7 7" xfId="17584"/>
    <cellStyle name="Normal 6 3 8" xfId="457"/>
    <cellStyle name="Normal 6 3 8 2" xfId="1244"/>
    <cellStyle name="Normal 6 3 8 2 2" xfId="3116"/>
    <cellStyle name="Normal 6 3 8 2 2 2" xfId="9298"/>
    <cellStyle name="Normal 6 3 8 2 2 2 2" xfId="17599"/>
    <cellStyle name="Normal 6 3 8 2 2 3" xfId="17598"/>
    <cellStyle name="Normal 6 3 8 2 3" xfId="7426"/>
    <cellStyle name="Normal 6 3 8 2 3 2" xfId="17600"/>
    <cellStyle name="Normal 6 3 8 2 4" xfId="17597"/>
    <cellStyle name="Normal 6 3 8 3" xfId="2330"/>
    <cellStyle name="Normal 6 3 8 3 2" xfId="8512"/>
    <cellStyle name="Normal 6 3 8 3 2 2" xfId="17602"/>
    <cellStyle name="Normal 6 3 8 3 3" xfId="17601"/>
    <cellStyle name="Normal 6 3 8 4" xfId="4122"/>
    <cellStyle name="Normal 6 3 8 4 2" xfId="10304"/>
    <cellStyle name="Normal 6 3 8 4 2 2" xfId="17604"/>
    <cellStyle name="Normal 6 3 8 4 3" xfId="17603"/>
    <cellStyle name="Normal 6 3 8 5" xfId="5129"/>
    <cellStyle name="Normal 6 3 8 5 2" xfId="11310"/>
    <cellStyle name="Normal 6 3 8 5 2 2" xfId="17606"/>
    <cellStyle name="Normal 6 3 8 5 3" xfId="17605"/>
    <cellStyle name="Normal 6 3 8 6" xfId="6640"/>
    <cellStyle name="Normal 6 3 8 6 2" xfId="17607"/>
    <cellStyle name="Normal 6 3 8 7" xfId="17596"/>
    <cellStyle name="Normal 6 3 9" xfId="515"/>
    <cellStyle name="Normal 6 3 9 2" xfId="1302"/>
    <cellStyle name="Normal 6 3 9 2 2" xfId="3174"/>
    <cellStyle name="Normal 6 3 9 2 2 2" xfId="9356"/>
    <cellStyle name="Normal 6 3 9 2 2 2 2" xfId="17611"/>
    <cellStyle name="Normal 6 3 9 2 2 3" xfId="17610"/>
    <cellStyle name="Normal 6 3 9 2 3" xfId="7484"/>
    <cellStyle name="Normal 6 3 9 2 3 2" xfId="17612"/>
    <cellStyle name="Normal 6 3 9 2 4" xfId="17609"/>
    <cellStyle name="Normal 6 3 9 3" xfId="2388"/>
    <cellStyle name="Normal 6 3 9 3 2" xfId="8570"/>
    <cellStyle name="Normal 6 3 9 3 2 2" xfId="17614"/>
    <cellStyle name="Normal 6 3 9 3 3" xfId="17613"/>
    <cellStyle name="Normal 6 3 9 4" xfId="4180"/>
    <cellStyle name="Normal 6 3 9 4 2" xfId="10362"/>
    <cellStyle name="Normal 6 3 9 4 2 2" xfId="17616"/>
    <cellStyle name="Normal 6 3 9 4 3" xfId="17615"/>
    <cellStyle name="Normal 6 3 9 5" xfId="5187"/>
    <cellStyle name="Normal 6 3 9 5 2" xfId="11368"/>
    <cellStyle name="Normal 6 3 9 5 2 2" xfId="17618"/>
    <cellStyle name="Normal 6 3 9 5 3" xfId="17617"/>
    <cellStyle name="Normal 6 3 9 6" xfId="6698"/>
    <cellStyle name="Normal 6 3 9 6 2" xfId="17619"/>
    <cellStyle name="Normal 6 3 9 7" xfId="17608"/>
    <cellStyle name="Normal 6 4" xfId="182"/>
    <cellStyle name="Normal 6 4 2" xfId="896"/>
    <cellStyle name="Normal 6 4 2 2" xfId="2768"/>
    <cellStyle name="Normal 6 4 2 2 2" xfId="8950"/>
    <cellStyle name="Normal 6 4 2 2 2 2" xfId="17623"/>
    <cellStyle name="Normal 6 4 2 2 3" xfId="17622"/>
    <cellStyle name="Normal 6 4 2 3" xfId="7078"/>
    <cellStyle name="Normal 6 4 2 3 2" xfId="17624"/>
    <cellStyle name="Normal 6 4 2 4" xfId="17621"/>
    <cellStyle name="Normal 6 4 3" xfId="2058"/>
    <cellStyle name="Normal 6 4 3 2" xfId="8240"/>
    <cellStyle name="Normal 6 4 3 2 2" xfId="17626"/>
    <cellStyle name="Normal 6 4 3 3" xfId="17625"/>
    <cellStyle name="Normal 6 4 4" xfId="3774"/>
    <cellStyle name="Normal 6 4 4 2" xfId="9956"/>
    <cellStyle name="Normal 6 4 4 2 2" xfId="17628"/>
    <cellStyle name="Normal 6 4 4 3" xfId="17627"/>
    <cellStyle name="Normal 6 4 5" xfId="4781"/>
    <cellStyle name="Normal 6 4 5 2" xfId="10962"/>
    <cellStyle name="Normal 6 4 5 2 2" xfId="17630"/>
    <cellStyle name="Normal 6 4 5 3" xfId="17629"/>
    <cellStyle name="Normal 6 4 6" xfId="6368"/>
    <cellStyle name="Normal 6 4 6 2" xfId="17631"/>
    <cellStyle name="Normal 6 4 7" xfId="17620"/>
    <cellStyle name="Normal 6 5" xfId="172"/>
    <cellStyle name="Normal 6 5 2" xfId="932"/>
    <cellStyle name="Normal 6 5 2 2" xfId="2804"/>
    <cellStyle name="Normal 6 5 2 2 2" xfId="8986"/>
    <cellStyle name="Normal 6 5 2 2 2 2" xfId="17635"/>
    <cellStyle name="Normal 6 5 2 2 3" xfId="17634"/>
    <cellStyle name="Normal 6 5 2 3" xfId="7114"/>
    <cellStyle name="Normal 6 5 2 3 2" xfId="17636"/>
    <cellStyle name="Normal 6 5 2 4" xfId="17633"/>
    <cellStyle name="Normal 6 5 3" xfId="2048"/>
    <cellStyle name="Normal 6 5 3 2" xfId="8230"/>
    <cellStyle name="Normal 6 5 3 2 2" xfId="17638"/>
    <cellStyle name="Normal 6 5 3 3" xfId="17637"/>
    <cellStyle name="Normal 6 5 4" xfId="3810"/>
    <cellStyle name="Normal 6 5 4 2" xfId="9992"/>
    <cellStyle name="Normal 6 5 4 2 2" xfId="17640"/>
    <cellStyle name="Normal 6 5 4 3" xfId="17639"/>
    <cellStyle name="Normal 6 5 5" xfId="4817"/>
    <cellStyle name="Normal 6 5 5 2" xfId="10998"/>
    <cellStyle name="Normal 6 5 5 2 2" xfId="17642"/>
    <cellStyle name="Normal 6 5 5 3" xfId="17641"/>
    <cellStyle name="Normal 6 5 6" xfId="6358"/>
    <cellStyle name="Normal 6 5 6 2" xfId="17643"/>
    <cellStyle name="Normal 6 5 7" xfId="17632"/>
    <cellStyle name="Normal 6 6" xfId="202"/>
    <cellStyle name="Normal 6 6 2" xfId="970"/>
    <cellStyle name="Normal 6 6 2 2" xfId="2842"/>
    <cellStyle name="Normal 6 6 2 2 2" xfId="9024"/>
    <cellStyle name="Normal 6 6 2 2 2 2" xfId="17647"/>
    <cellStyle name="Normal 6 6 2 2 3" xfId="17646"/>
    <cellStyle name="Normal 6 6 2 3" xfId="7152"/>
    <cellStyle name="Normal 6 6 2 3 2" xfId="17648"/>
    <cellStyle name="Normal 6 6 2 4" xfId="17645"/>
    <cellStyle name="Normal 6 6 3" xfId="2076"/>
    <cellStyle name="Normal 6 6 3 2" xfId="8258"/>
    <cellStyle name="Normal 6 6 3 2 2" xfId="17650"/>
    <cellStyle name="Normal 6 6 3 3" xfId="17649"/>
    <cellStyle name="Normal 6 6 4" xfId="3848"/>
    <cellStyle name="Normal 6 6 4 2" xfId="10030"/>
    <cellStyle name="Normal 6 6 4 2 2" xfId="17652"/>
    <cellStyle name="Normal 6 6 4 3" xfId="17651"/>
    <cellStyle name="Normal 6 6 5" xfId="4855"/>
    <cellStyle name="Normal 6 6 5 2" xfId="11036"/>
    <cellStyle name="Normal 6 6 5 2 2" xfId="17654"/>
    <cellStyle name="Normal 6 6 5 3" xfId="17653"/>
    <cellStyle name="Normal 6 6 6" xfId="6386"/>
    <cellStyle name="Normal 6 6 6 2" xfId="17655"/>
    <cellStyle name="Normal 6 6 7" xfId="17644"/>
    <cellStyle name="Normal 6 7" xfId="240"/>
    <cellStyle name="Normal 6 7 2" xfId="1012"/>
    <cellStyle name="Normal 6 7 2 2" xfId="2884"/>
    <cellStyle name="Normal 6 7 2 2 2" xfId="9066"/>
    <cellStyle name="Normal 6 7 2 2 2 2" xfId="17659"/>
    <cellStyle name="Normal 6 7 2 2 3" xfId="17658"/>
    <cellStyle name="Normal 6 7 2 3" xfId="7194"/>
    <cellStyle name="Normal 6 7 2 3 2" xfId="17660"/>
    <cellStyle name="Normal 6 7 2 4" xfId="17657"/>
    <cellStyle name="Normal 6 7 3" xfId="2114"/>
    <cellStyle name="Normal 6 7 3 2" xfId="8296"/>
    <cellStyle name="Normal 6 7 3 2 2" xfId="17662"/>
    <cellStyle name="Normal 6 7 3 3" xfId="17661"/>
    <cellStyle name="Normal 6 7 4" xfId="3890"/>
    <cellStyle name="Normal 6 7 4 2" xfId="10072"/>
    <cellStyle name="Normal 6 7 4 2 2" xfId="17664"/>
    <cellStyle name="Normal 6 7 4 3" xfId="17663"/>
    <cellStyle name="Normal 6 7 5" xfId="4897"/>
    <cellStyle name="Normal 6 7 5 2" xfId="11078"/>
    <cellStyle name="Normal 6 7 5 2 2" xfId="17666"/>
    <cellStyle name="Normal 6 7 5 3" xfId="17665"/>
    <cellStyle name="Normal 6 7 6" xfId="6424"/>
    <cellStyle name="Normal 6 7 6 2" xfId="17667"/>
    <cellStyle name="Normal 6 7 7" xfId="17656"/>
    <cellStyle name="Normal 6 8" xfId="282"/>
    <cellStyle name="Normal 6 8 2" xfId="1058"/>
    <cellStyle name="Normal 6 8 2 2" xfId="2930"/>
    <cellStyle name="Normal 6 8 2 2 2" xfId="9112"/>
    <cellStyle name="Normal 6 8 2 2 2 2" xfId="17671"/>
    <cellStyle name="Normal 6 8 2 2 3" xfId="17670"/>
    <cellStyle name="Normal 6 8 2 3" xfId="7240"/>
    <cellStyle name="Normal 6 8 2 3 2" xfId="17672"/>
    <cellStyle name="Normal 6 8 2 4" xfId="17669"/>
    <cellStyle name="Normal 6 8 3" xfId="2156"/>
    <cellStyle name="Normal 6 8 3 2" xfId="8338"/>
    <cellStyle name="Normal 6 8 3 2 2" xfId="17674"/>
    <cellStyle name="Normal 6 8 3 3" xfId="17673"/>
    <cellStyle name="Normal 6 8 4" xfId="3936"/>
    <cellStyle name="Normal 6 8 4 2" xfId="10118"/>
    <cellStyle name="Normal 6 8 4 2 2" xfId="17676"/>
    <cellStyle name="Normal 6 8 4 3" xfId="17675"/>
    <cellStyle name="Normal 6 8 5" xfId="4943"/>
    <cellStyle name="Normal 6 8 5 2" xfId="11124"/>
    <cellStyle name="Normal 6 8 5 2 2" xfId="17678"/>
    <cellStyle name="Normal 6 8 5 3" xfId="17677"/>
    <cellStyle name="Normal 6 8 6" xfId="6466"/>
    <cellStyle name="Normal 6 8 6 2" xfId="17679"/>
    <cellStyle name="Normal 6 8 7" xfId="17668"/>
    <cellStyle name="Normal 6 9" xfId="329"/>
    <cellStyle name="Normal 6 9 2" xfId="1112"/>
    <cellStyle name="Normal 6 9 2 2" xfId="2984"/>
    <cellStyle name="Normal 6 9 2 2 2" xfId="9166"/>
    <cellStyle name="Normal 6 9 2 2 2 2" xfId="17683"/>
    <cellStyle name="Normal 6 9 2 2 3" xfId="17682"/>
    <cellStyle name="Normal 6 9 2 3" xfId="7294"/>
    <cellStyle name="Normal 6 9 2 3 2" xfId="17684"/>
    <cellStyle name="Normal 6 9 2 4" xfId="17681"/>
    <cellStyle name="Normal 6 9 3" xfId="2202"/>
    <cellStyle name="Normal 6 9 3 2" xfId="8384"/>
    <cellStyle name="Normal 6 9 3 2 2" xfId="17686"/>
    <cellStyle name="Normal 6 9 3 3" xfId="17685"/>
    <cellStyle name="Normal 6 9 4" xfId="3990"/>
    <cellStyle name="Normal 6 9 4 2" xfId="10172"/>
    <cellStyle name="Normal 6 9 4 2 2" xfId="17688"/>
    <cellStyle name="Normal 6 9 4 3" xfId="17687"/>
    <cellStyle name="Normal 6 9 5" xfId="4997"/>
    <cellStyle name="Normal 6 9 5 2" xfId="11178"/>
    <cellStyle name="Normal 6 9 5 2 2" xfId="17690"/>
    <cellStyle name="Normal 6 9 5 3" xfId="17689"/>
    <cellStyle name="Normal 6 9 6" xfId="6512"/>
    <cellStyle name="Normal 6 9 6 2" xfId="17691"/>
    <cellStyle name="Normal 6 9 7" xfId="17680"/>
    <cellStyle name="Normal 60" xfId="141"/>
    <cellStyle name="Normal 60 2" xfId="1742"/>
    <cellStyle name="Normal 60 2 2" xfId="3614"/>
    <cellStyle name="Normal 60 2 2 2" xfId="9796"/>
    <cellStyle name="Normal 60 2 2 2 2" xfId="17695"/>
    <cellStyle name="Normal 60 2 2 3" xfId="17694"/>
    <cellStyle name="Normal 60 2 3" xfId="4754"/>
    <cellStyle name="Normal 60 2 3 2" xfId="10936"/>
    <cellStyle name="Normal 60 2 3 2 2" xfId="17697"/>
    <cellStyle name="Normal 60 2 3 3" xfId="17696"/>
    <cellStyle name="Normal 60 2 4" xfId="5761"/>
    <cellStyle name="Normal 60 2 4 2" xfId="11942"/>
    <cellStyle name="Normal 60 2 4 2 2" xfId="17699"/>
    <cellStyle name="Normal 60 2 4 3" xfId="17698"/>
    <cellStyle name="Normal 60 2 5" xfId="7924"/>
    <cellStyle name="Normal 60 2 5 2" xfId="17700"/>
    <cellStyle name="Normal 60 2 6" xfId="17693"/>
    <cellStyle name="Normal 60 3" xfId="1876"/>
    <cellStyle name="Normal 60 3 2" xfId="3748"/>
    <cellStyle name="Normal 60 3 2 2" xfId="9930"/>
    <cellStyle name="Normal 60 3 2 2 2" xfId="17703"/>
    <cellStyle name="Normal 60 3 2 3" xfId="17702"/>
    <cellStyle name="Normal 60 3 3" xfId="8058"/>
    <cellStyle name="Normal 60 3 3 2" xfId="17704"/>
    <cellStyle name="Normal 60 3 4" xfId="17701"/>
    <cellStyle name="Normal 60 4" xfId="2018"/>
    <cellStyle name="Normal 60 4 2" xfId="8200"/>
    <cellStyle name="Normal 60 4 2 2" xfId="17706"/>
    <cellStyle name="Normal 60 4 3" xfId="17705"/>
    <cellStyle name="Normal 60 5" xfId="4620"/>
    <cellStyle name="Normal 60 5 2" xfId="10802"/>
    <cellStyle name="Normal 60 5 2 2" xfId="17708"/>
    <cellStyle name="Normal 60 5 3" xfId="17707"/>
    <cellStyle name="Normal 60 6" xfId="5627"/>
    <cellStyle name="Normal 60 6 2" xfId="11808"/>
    <cellStyle name="Normal 60 6 2 2" xfId="17710"/>
    <cellStyle name="Normal 60 6 3" xfId="17709"/>
    <cellStyle name="Normal 60 7" xfId="5834"/>
    <cellStyle name="Normal 60 7 2" xfId="12015"/>
    <cellStyle name="Normal 60 7 2 2" xfId="17712"/>
    <cellStyle name="Normal 60 7 3" xfId="17711"/>
    <cellStyle name="Normal 60 8" xfId="6328"/>
    <cellStyle name="Normal 60 8 2" xfId="17713"/>
    <cellStyle name="Normal 60 9" xfId="17692"/>
    <cellStyle name="Normal 600" xfId="25952"/>
    <cellStyle name="Normal 601" xfId="25955"/>
    <cellStyle name="Normal 602" xfId="25958"/>
    <cellStyle name="Normal 603" xfId="25961"/>
    <cellStyle name="Normal 604" xfId="25964"/>
    <cellStyle name="Normal 605" xfId="25967"/>
    <cellStyle name="Normal 606" xfId="25969"/>
    <cellStyle name="Normal 607" xfId="25972"/>
    <cellStyle name="Normal 608" xfId="25975"/>
    <cellStyle name="Normal 609" xfId="25978"/>
    <cellStyle name="Normal 61" xfId="143"/>
    <cellStyle name="Normal 61 2" xfId="1878"/>
    <cellStyle name="Normal 61 2 2" xfId="3750"/>
    <cellStyle name="Normal 61 2 2 2" xfId="9932"/>
    <cellStyle name="Normal 61 2 2 2 2" xfId="17717"/>
    <cellStyle name="Normal 61 2 2 3" xfId="17716"/>
    <cellStyle name="Normal 61 2 3" xfId="8060"/>
    <cellStyle name="Normal 61 2 3 2" xfId="17718"/>
    <cellStyle name="Normal 61 2 4" xfId="17715"/>
    <cellStyle name="Normal 61 3" xfId="2020"/>
    <cellStyle name="Normal 61 3 2" xfId="8202"/>
    <cellStyle name="Normal 61 3 2 2" xfId="17720"/>
    <cellStyle name="Normal 61 3 3" xfId="17719"/>
    <cellStyle name="Normal 61 4" xfId="4756"/>
    <cellStyle name="Normal 61 4 2" xfId="10938"/>
    <cellStyle name="Normal 61 4 2 2" xfId="17722"/>
    <cellStyle name="Normal 61 4 3" xfId="17721"/>
    <cellStyle name="Normal 61 5" xfId="5763"/>
    <cellStyle name="Normal 61 5 2" xfId="11944"/>
    <cellStyle name="Normal 61 5 2 2" xfId="17724"/>
    <cellStyle name="Normal 61 5 3" xfId="17723"/>
    <cellStyle name="Normal 61 6" xfId="5835"/>
    <cellStyle name="Normal 61 6 2" xfId="12016"/>
    <cellStyle name="Normal 61 6 2 2" xfId="17726"/>
    <cellStyle name="Normal 61 6 3" xfId="17725"/>
    <cellStyle name="Normal 61 7" xfId="6330"/>
    <cellStyle name="Normal 61 7 2" xfId="17727"/>
    <cellStyle name="Normal 61 8" xfId="17714"/>
    <cellStyle name="Normal 610" xfId="25981"/>
    <cellStyle name="Normal 611" xfId="25984"/>
    <cellStyle name="Normal 612" xfId="25987"/>
    <cellStyle name="Normal 613" xfId="25990"/>
    <cellStyle name="Normal 614" xfId="25993"/>
    <cellStyle name="Normal 615" xfId="25996"/>
    <cellStyle name="Normal 616" xfId="25999"/>
    <cellStyle name="Normal 617" xfId="26002"/>
    <cellStyle name="Normal 618" xfId="26004"/>
    <cellStyle name="Normal 619" xfId="26006"/>
    <cellStyle name="Normal 62" xfId="145"/>
    <cellStyle name="Normal 62 2" xfId="1880"/>
    <cellStyle name="Normal 62 2 2" xfId="3752"/>
    <cellStyle name="Normal 62 2 2 2" xfId="9934"/>
    <cellStyle name="Normal 62 2 2 2 2" xfId="17731"/>
    <cellStyle name="Normal 62 2 2 3" xfId="17730"/>
    <cellStyle name="Normal 62 2 3" xfId="8062"/>
    <cellStyle name="Normal 62 2 3 2" xfId="17732"/>
    <cellStyle name="Normal 62 2 4" xfId="17729"/>
    <cellStyle name="Normal 62 3" xfId="2022"/>
    <cellStyle name="Normal 62 3 2" xfId="8204"/>
    <cellStyle name="Normal 62 3 2 2" xfId="17734"/>
    <cellStyle name="Normal 62 3 3" xfId="17733"/>
    <cellStyle name="Normal 62 4" xfId="4758"/>
    <cellStyle name="Normal 62 4 2" xfId="10940"/>
    <cellStyle name="Normal 62 4 2 2" xfId="17736"/>
    <cellStyle name="Normal 62 4 3" xfId="17735"/>
    <cellStyle name="Normal 62 5" xfId="5765"/>
    <cellStyle name="Normal 62 5 2" xfId="11946"/>
    <cellStyle name="Normal 62 5 2 2" xfId="17738"/>
    <cellStyle name="Normal 62 5 3" xfId="17737"/>
    <cellStyle name="Normal 62 6" xfId="5836"/>
    <cellStyle name="Normal 62 6 2" xfId="12017"/>
    <cellStyle name="Normal 62 6 2 2" xfId="17740"/>
    <cellStyle name="Normal 62 6 3" xfId="17739"/>
    <cellStyle name="Normal 62 7" xfId="6332"/>
    <cellStyle name="Normal 62 7 2" xfId="17741"/>
    <cellStyle name="Normal 62 8" xfId="17728"/>
    <cellStyle name="Normal 620" xfId="26009"/>
    <cellStyle name="Normal 621" xfId="26012"/>
    <cellStyle name="Normal 622" xfId="26015"/>
    <cellStyle name="Normal 623" xfId="26017"/>
    <cellStyle name="Normal 624" xfId="26019"/>
    <cellStyle name="Normal 625" xfId="26022"/>
    <cellStyle name="Normal 626" xfId="26025"/>
    <cellStyle name="Normal 627" xfId="26028"/>
    <cellStyle name="Normal 628" xfId="26031"/>
    <cellStyle name="Normal 629" xfId="26034"/>
    <cellStyle name="Normal 63" xfId="147"/>
    <cellStyle name="Normal 63 2" xfId="1882"/>
    <cellStyle name="Normal 63 2 2" xfId="3754"/>
    <cellStyle name="Normal 63 2 2 2" xfId="9936"/>
    <cellStyle name="Normal 63 2 2 2 2" xfId="17745"/>
    <cellStyle name="Normal 63 2 2 3" xfId="17744"/>
    <cellStyle name="Normal 63 2 3" xfId="8064"/>
    <cellStyle name="Normal 63 2 3 2" xfId="17746"/>
    <cellStyle name="Normal 63 2 4" xfId="17743"/>
    <cellStyle name="Normal 63 3" xfId="2024"/>
    <cellStyle name="Normal 63 3 2" xfId="8206"/>
    <cellStyle name="Normal 63 3 2 2" xfId="17748"/>
    <cellStyle name="Normal 63 3 3" xfId="17747"/>
    <cellStyle name="Normal 63 4" xfId="4760"/>
    <cellStyle name="Normal 63 4 2" xfId="10942"/>
    <cellStyle name="Normal 63 4 2 2" xfId="17750"/>
    <cellStyle name="Normal 63 4 3" xfId="17749"/>
    <cellStyle name="Normal 63 5" xfId="5767"/>
    <cellStyle name="Normal 63 5 2" xfId="11948"/>
    <cellStyle name="Normal 63 5 2 2" xfId="17752"/>
    <cellStyle name="Normal 63 5 3" xfId="17751"/>
    <cellStyle name="Normal 63 6" xfId="5837"/>
    <cellStyle name="Normal 63 6 2" xfId="12018"/>
    <cellStyle name="Normal 63 6 2 2" xfId="17754"/>
    <cellStyle name="Normal 63 6 3" xfId="17753"/>
    <cellStyle name="Normal 63 7" xfId="6334"/>
    <cellStyle name="Normal 63 7 2" xfId="17755"/>
    <cellStyle name="Normal 63 8" xfId="17742"/>
    <cellStyle name="Normal 630" xfId="26037"/>
    <cellStyle name="Normal 631" xfId="26040"/>
    <cellStyle name="Normal 632" xfId="26043"/>
    <cellStyle name="Normal 633" xfId="26046"/>
    <cellStyle name="Normal 634" xfId="26049"/>
    <cellStyle name="Normal 635" xfId="26052"/>
    <cellStyle name="Normal 636" xfId="26055"/>
    <cellStyle name="Normal 637" xfId="26058"/>
    <cellStyle name="Normal 638" xfId="26061"/>
    <cellStyle name="Normal 639" xfId="26063"/>
    <cellStyle name="Normal 64" xfId="1884"/>
    <cellStyle name="Normal 64 2" xfId="3756"/>
    <cellStyle name="Normal 64 2 2" xfId="9938"/>
    <cellStyle name="Normal 64 2 2 2" xfId="17758"/>
    <cellStyle name="Normal 64 2 3" xfId="17757"/>
    <cellStyle name="Normal 64 3" xfId="4762"/>
    <cellStyle name="Normal 64 3 2" xfId="10944"/>
    <cellStyle name="Normal 64 3 2 2" xfId="17760"/>
    <cellStyle name="Normal 64 3 3" xfId="17759"/>
    <cellStyle name="Normal 64 4" xfId="5769"/>
    <cellStyle name="Normal 64 4 2" xfId="11950"/>
    <cellStyle name="Normal 64 4 2 2" xfId="17762"/>
    <cellStyle name="Normal 64 4 3" xfId="17761"/>
    <cellStyle name="Normal 64 5" xfId="5838"/>
    <cellStyle name="Normal 64 5 2" xfId="12019"/>
    <cellStyle name="Normal 64 5 2 2" xfId="17764"/>
    <cellStyle name="Normal 64 5 3" xfId="17763"/>
    <cellStyle name="Normal 64 6" xfId="8066"/>
    <cellStyle name="Normal 64 6 2" xfId="17765"/>
    <cellStyle name="Normal 64 7" xfId="17756"/>
    <cellStyle name="Normal 640" xfId="26066"/>
    <cellStyle name="Normal 641" xfId="26069"/>
    <cellStyle name="Normal 642" xfId="26072"/>
    <cellStyle name="Normal 643" xfId="26075"/>
    <cellStyle name="Normal 644" xfId="26078"/>
    <cellStyle name="Normal 645" xfId="26081"/>
    <cellStyle name="Normal 646" xfId="26084"/>
    <cellStyle name="Normal 647" xfId="26087"/>
    <cellStyle name="Normal 648" xfId="26090"/>
    <cellStyle name="Normal 649" xfId="26093"/>
    <cellStyle name="Normal 65" xfId="3758"/>
    <cellStyle name="Normal 65 2" xfId="9940"/>
    <cellStyle name="Normal 65 2 2" xfId="17767"/>
    <cellStyle name="Normal 65 3" xfId="17766"/>
    <cellStyle name="Normal 650" xfId="26095"/>
    <cellStyle name="Normal 651" xfId="26097"/>
    <cellStyle name="Normal 652" xfId="26100"/>
    <cellStyle name="Normal 653" xfId="26103"/>
    <cellStyle name="Normal 654" xfId="26106"/>
    <cellStyle name="Normal 655" xfId="26109"/>
    <cellStyle name="Normal 656" xfId="26112"/>
    <cellStyle name="Normal 657" xfId="26114"/>
    <cellStyle name="Normal 658" xfId="26117"/>
    <cellStyle name="Normal 659" xfId="26119"/>
    <cellStyle name="Normal 66" xfId="4764"/>
    <cellStyle name="Normal 66 2" xfId="10946"/>
    <cellStyle name="Normal 66 2 2" xfId="17769"/>
    <cellStyle name="Normal 66 3" xfId="17768"/>
    <cellStyle name="Normal 660" xfId="26121"/>
    <cellStyle name="Normal 661" xfId="26124"/>
    <cellStyle name="Normal 662" xfId="26127"/>
    <cellStyle name="Normal 663" xfId="26130"/>
    <cellStyle name="Normal 664" xfId="26133"/>
    <cellStyle name="Normal 665" xfId="26136"/>
    <cellStyle name="Normal 666" xfId="26139"/>
    <cellStyle name="Normal 667" xfId="26142"/>
    <cellStyle name="Normal 668" xfId="26145"/>
    <cellStyle name="Normal 669" xfId="26148"/>
    <cellStyle name="Normal 67" xfId="5771"/>
    <cellStyle name="Normal 67 2" xfId="11952"/>
    <cellStyle name="Normal 67 2 2" xfId="17771"/>
    <cellStyle name="Normal 67 3" xfId="17770"/>
    <cellStyle name="Normal 670" xfId="26151"/>
    <cellStyle name="Normal 671" xfId="26154"/>
    <cellStyle name="Normal 672" xfId="26157"/>
    <cellStyle name="Normal 673" xfId="26160"/>
    <cellStyle name="Normal 674" xfId="26163"/>
    <cellStyle name="Normal 675" xfId="26166"/>
    <cellStyle name="Normal 676" xfId="26169"/>
    <cellStyle name="Normal 677" xfId="26172"/>
    <cellStyle name="Normal 678" xfId="26175"/>
    <cellStyle name="Normal 679" xfId="26178"/>
    <cellStyle name="Normal 68" xfId="5773"/>
    <cellStyle name="Normal 68 2" xfId="11954"/>
    <cellStyle name="Normal 68 2 2" xfId="17773"/>
    <cellStyle name="Normal 68 3" xfId="17772"/>
    <cellStyle name="Normal 680" xfId="26181"/>
    <cellStyle name="Normal 681" xfId="26184"/>
    <cellStyle name="Normal 682" xfId="26186"/>
    <cellStyle name="Normal 683" xfId="26188"/>
    <cellStyle name="Normal 684" xfId="26191"/>
    <cellStyle name="Normal 685" xfId="26194"/>
    <cellStyle name="Normal 686" xfId="26197"/>
    <cellStyle name="Normal 687" xfId="26200"/>
    <cellStyle name="Normal 688" xfId="26203"/>
    <cellStyle name="Normal 689" xfId="26206"/>
    <cellStyle name="Normal 69" xfId="5917"/>
    <cellStyle name="Normal 69 2" xfId="12098"/>
    <cellStyle name="Normal 69 2 2" xfId="17775"/>
    <cellStyle name="Normal 69 3" xfId="17774"/>
    <cellStyle name="Normal 690" xfId="26209"/>
    <cellStyle name="Normal 691" xfId="26212"/>
    <cellStyle name="Normal 692" xfId="26215"/>
    <cellStyle name="Normal 693" xfId="26218"/>
    <cellStyle name="Normal 694" xfId="26221"/>
    <cellStyle name="Normal 695" xfId="26223"/>
    <cellStyle name="Normal 696" xfId="26226"/>
    <cellStyle name="Normal 697" xfId="26229"/>
    <cellStyle name="Normal 698" xfId="26232"/>
    <cellStyle name="Normal 699" xfId="26234"/>
    <cellStyle name="Normal 7" xfId="10"/>
    <cellStyle name="Normal 7 10" xfId="441"/>
    <cellStyle name="Normal 7 10 2" xfId="1228"/>
    <cellStyle name="Normal 7 10 2 2" xfId="3100"/>
    <cellStyle name="Normal 7 10 2 2 2" xfId="9282"/>
    <cellStyle name="Normal 7 10 2 2 2 2" xfId="17780"/>
    <cellStyle name="Normal 7 10 2 2 3" xfId="17779"/>
    <cellStyle name="Normal 7 10 2 3" xfId="7410"/>
    <cellStyle name="Normal 7 10 2 3 2" xfId="17781"/>
    <cellStyle name="Normal 7 10 2 4" xfId="17778"/>
    <cellStyle name="Normal 7 10 3" xfId="2314"/>
    <cellStyle name="Normal 7 10 3 2" xfId="8496"/>
    <cellStyle name="Normal 7 10 3 2 2" xfId="17783"/>
    <cellStyle name="Normal 7 10 3 3" xfId="17782"/>
    <cellStyle name="Normal 7 10 4" xfId="4106"/>
    <cellStyle name="Normal 7 10 4 2" xfId="10288"/>
    <cellStyle name="Normal 7 10 4 2 2" xfId="17785"/>
    <cellStyle name="Normal 7 10 4 3" xfId="17784"/>
    <cellStyle name="Normal 7 10 5" xfId="5113"/>
    <cellStyle name="Normal 7 10 5 2" xfId="11294"/>
    <cellStyle name="Normal 7 10 5 2 2" xfId="17787"/>
    <cellStyle name="Normal 7 10 5 3" xfId="17786"/>
    <cellStyle name="Normal 7 10 6" xfId="6624"/>
    <cellStyle name="Normal 7 10 6 2" xfId="17788"/>
    <cellStyle name="Normal 7 10 7" xfId="17777"/>
    <cellStyle name="Normal 7 11" xfId="499"/>
    <cellStyle name="Normal 7 11 2" xfId="1286"/>
    <cellStyle name="Normal 7 11 2 2" xfId="3158"/>
    <cellStyle name="Normal 7 11 2 2 2" xfId="9340"/>
    <cellStyle name="Normal 7 11 2 2 2 2" xfId="17792"/>
    <cellStyle name="Normal 7 11 2 2 3" xfId="17791"/>
    <cellStyle name="Normal 7 11 2 3" xfId="7468"/>
    <cellStyle name="Normal 7 11 2 3 2" xfId="17793"/>
    <cellStyle name="Normal 7 11 2 4" xfId="17790"/>
    <cellStyle name="Normal 7 11 3" xfId="2372"/>
    <cellStyle name="Normal 7 11 3 2" xfId="8554"/>
    <cellStyle name="Normal 7 11 3 2 2" xfId="17795"/>
    <cellStyle name="Normal 7 11 3 3" xfId="17794"/>
    <cellStyle name="Normal 7 11 4" xfId="4164"/>
    <cellStyle name="Normal 7 11 4 2" xfId="10346"/>
    <cellStyle name="Normal 7 11 4 2 2" xfId="17797"/>
    <cellStyle name="Normal 7 11 4 3" xfId="17796"/>
    <cellStyle name="Normal 7 11 5" xfId="5171"/>
    <cellStyle name="Normal 7 11 5 2" xfId="11352"/>
    <cellStyle name="Normal 7 11 5 2 2" xfId="17799"/>
    <cellStyle name="Normal 7 11 5 3" xfId="17798"/>
    <cellStyle name="Normal 7 11 6" xfId="6682"/>
    <cellStyle name="Normal 7 11 6 2" xfId="17800"/>
    <cellStyle name="Normal 7 11 7" xfId="17789"/>
    <cellStyle name="Normal 7 12" xfId="557"/>
    <cellStyle name="Normal 7 12 2" xfId="1346"/>
    <cellStyle name="Normal 7 12 2 2" xfId="3218"/>
    <cellStyle name="Normal 7 12 2 2 2" xfId="9400"/>
    <cellStyle name="Normal 7 12 2 2 2 2" xfId="17804"/>
    <cellStyle name="Normal 7 12 2 2 3" xfId="17803"/>
    <cellStyle name="Normal 7 12 2 3" xfId="7528"/>
    <cellStyle name="Normal 7 12 2 3 2" xfId="17805"/>
    <cellStyle name="Normal 7 12 2 4" xfId="17802"/>
    <cellStyle name="Normal 7 12 3" xfId="2430"/>
    <cellStyle name="Normal 7 12 3 2" xfId="8612"/>
    <cellStyle name="Normal 7 12 3 2 2" xfId="17807"/>
    <cellStyle name="Normal 7 12 3 3" xfId="17806"/>
    <cellStyle name="Normal 7 12 4" xfId="4224"/>
    <cellStyle name="Normal 7 12 4 2" xfId="10406"/>
    <cellStyle name="Normal 7 12 4 2 2" xfId="17809"/>
    <cellStyle name="Normal 7 12 4 3" xfId="17808"/>
    <cellStyle name="Normal 7 12 5" xfId="5231"/>
    <cellStyle name="Normal 7 12 5 2" xfId="11412"/>
    <cellStyle name="Normal 7 12 5 2 2" xfId="17811"/>
    <cellStyle name="Normal 7 12 5 3" xfId="17810"/>
    <cellStyle name="Normal 7 12 6" xfId="6740"/>
    <cellStyle name="Normal 7 12 6 2" xfId="17812"/>
    <cellStyle name="Normal 7 12 7" xfId="17801"/>
    <cellStyle name="Normal 7 13" xfId="617"/>
    <cellStyle name="Normal 7 13 2" xfId="1416"/>
    <cellStyle name="Normal 7 13 2 2" xfId="3288"/>
    <cellStyle name="Normal 7 13 2 2 2" xfId="9470"/>
    <cellStyle name="Normal 7 13 2 2 2 2" xfId="17816"/>
    <cellStyle name="Normal 7 13 2 2 3" xfId="17815"/>
    <cellStyle name="Normal 7 13 2 3" xfId="7598"/>
    <cellStyle name="Normal 7 13 2 3 2" xfId="17817"/>
    <cellStyle name="Normal 7 13 2 4" xfId="17814"/>
    <cellStyle name="Normal 7 13 3" xfId="2490"/>
    <cellStyle name="Normal 7 13 3 2" xfId="8672"/>
    <cellStyle name="Normal 7 13 3 2 2" xfId="17819"/>
    <cellStyle name="Normal 7 13 3 3" xfId="17818"/>
    <cellStyle name="Normal 7 13 4" xfId="4294"/>
    <cellStyle name="Normal 7 13 4 2" xfId="10476"/>
    <cellStyle name="Normal 7 13 4 2 2" xfId="17821"/>
    <cellStyle name="Normal 7 13 4 3" xfId="17820"/>
    <cellStyle name="Normal 7 13 5" xfId="5301"/>
    <cellStyle name="Normal 7 13 5 2" xfId="11482"/>
    <cellStyle name="Normal 7 13 5 2 2" xfId="17823"/>
    <cellStyle name="Normal 7 13 5 3" xfId="17822"/>
    <cellStyle name="Normal 7 13 6" xfId="6800"/>
    <cellStyle name="Normal 7 13 6 2" xfId="17824"/>
    <cellStyle name="Normal 7 13 7" xfId="17813"/>
    <cellStyle name="Normal 7 14" xfId="687"/>
    <cellStyle name="Normal 7 14 2" xfId="1494"/>
    <cellStyle name="Normal 7 14 2 2" xfId="3366"/>
    <cellStyle name="Normal 7 14 2 2 2" xfId="9548"/>
    <cellStyle name="Normal 7 14 2 2 2 2" xfId="17828"/>
    <cellStyle name="Normal 7 14 2 2 3" xfId="17827"/>
    <cellStyle name="Normal 7 14 2 3" xfId="7676"/>
    <cellStyle name="Normal 7 14 2 3 2" xfId="17829"/>
    <cellStyle name="Normal 7 14 2 4" xfId="17826"/>
    <cellStyle name="Normal 7 14 3" xfId="2560"/>
    <cellStyle name="Normal 7 14 3 2" xfId="8742"/>
    <cellStyle name="Normal 7 14 3 2 2" xfId="17831"/>
    <cellStyle name="Normal 7 14 3 3" xfId="17830"/>
    <cellStyle name="Normal 7 14 4" xfId="4372"/>
    <cellStyle name="Normal 7 14 4 2" xfId="10554"/>
    <cellStyle name="Normal 7 14 4 2 2" xfId="17833"/>
    <cellStyle name="Normal 7 14 4 3" xfId="17832"/>
    <cellStyle name="Normal 7 14 5" xfId="5379"/>
    <cellStyle name="Normal 7 14 5 2" xfId="11560"/>
    <cellStyle name="Normal 7 14 5 2 2" xfId="17835"/>
    <cellStyle name="Normal 7 14 5 3" xfId="17834"/>
    <cellStyle name="Normal 7 14 6" xfId="6870"/>
    <cellStyle name="Normal 7 14 6 2" xfId="17836"/>
    <cellStyle name="Normal 7 14 7" xfId="17825"/>
    <cellStyle name="Normal 7 15" xfId="766"/>
    <cellStyle name="Normal 7 15 2" xfId="1616"/>
    <cellStyle name="Normal 7 15 2 2" xfId="3488"/>
    <cellStyle name="Normal 7 15 2 2 2" xfId="9670"/>
    <cellStyle name="Normal 7 15 2 2 2 2" xfId="17840"/>
    <cellStyle name="Normal 7 15 2 2 3" xfId="17839"/>
    <cellStyle name="Normal 7 15 2 3" xfId="7798"/>
    <cellStyle name="Normal 7 15 2 3 2" xfId="17841"/>
    <cellStyle name="Normal 7 15 2 4" xfId="17838"/>
    <cellStyle name="Normal 7 15 3" xfId="2638"/>
    <cellStyle name="Normal 7 15 3 2" xfId="8820"/>
    <cellStyle name="Normal 7 15 3 2 2" xfId="17843"/>
    <cellStyle name="Normal 7 15 3 3" xfId="17842"/>
    <cellStyle name="Normal 7 15 4" xfId="4494"/>
    <cellStyle name="Normal 7 15 4 2" xfId="10676"/>
    <cellStyle name="Normal 7 15 4 2 2" xfId="17845"/>
    <cellStyle name="Normal 7 15 4 3" xfId="17844"/>
    <cellStyle name="Normal 7 15 5" xfId="5501"/>
    <cellStyle name="Normal 7 15 5 2" xfId="11682"/>
    <cellStyle name="Normal 7 15 5 2 2" xfId="17847"/>
    <cellStyle name="Normal 7 15 5 3" xfId="17846"/>
    <cellStyle name="Normal 7 15 6" xfId="6948"/>
    <cellStyle name="Normal 7 15 6 2" xfId="17848"/>
    <cellStyle name="Normal 7 15 7" xfId="17837"/>
    <cellStyle name="Normal 7 16" xfId="898"/>
    <cellStyle name="Normal 7 16 2" xfId="2770"/>
    <cellStyle name="Normal 7 16 2 2" xfId="8952"/>
    <cellStyle name="Normal 7 16 2 2 2" xfId="17851"/>
    <cellStyle name="Normal 7 16 2 3" xfId="17850"/>
    <cellStyle name="Normal 7 16 3" xfId="4628"/>
    <cellStyle name="Normal 7 16 3 2" xfId="10810"/>
    <cellStyle name="Normal 7 16 3 2 2" xfId="17853"/>
    <cellStyle name="Normal 7 16 3 3" xfId="17852"/>
    <cellStyle name="Normal 7 16 4" xfId="5635"/>
    <cellStyle name="Normal 7 16 4 2" xfId="11816"/>
    <cellStyle name="Normal 7 16 4 2 2" xfId="17855"/>
    <cellStyle name="Normal 7 16 4 3" xfId="17854"/>
    <cellStyle name="Normal 7 16 5" xfId="7080"/>
    <cellStyle name="Normal 7 16 5 2" xfId="17856"/>
    <cellStyle name="Normal 7 16 6" xfId="17849"/>
    <cellStyle name="Normal 7 17" xfId="1750"/>
    <cellStyle name="Normal 7 17 2" xfId="3622"/>
    <cellStyle name="Normal 7 17 2 2" xfId="9804"/>
    <cellStyle name="Normal 7 17 2 2 2" xfId="17859"/>
    <cellStyle name="Normal 7 17 2 3" xfId="17858"/>
    <cellStyle name="Normal 7 17 3" xfId="7932"/>
    <cellStyle name="Normal 7 17 3 2" xfId="17860"/>
    <cellStyle name="Normal 7 17 4" xfId="17857"/>
    <cellStyle name="Normal 7 18" xfId="1892"/>
    <cellStyle name="Normal 7 18 2" xfId="8074"/>
    <cellStyle name="Normal 7 18 2 2" xfId="17862"/>
    <cellStyle name="Normal 7 18 3" xfId="17861"/>
    <cellStyle name="Normal 7 19" xfId="3776"/>
    <cellStyle name="Normal 7 19 2" xfId="9958"/>
    <cellStyle name="Normal 7 19 2 2" xfId="17864"/>
    <cellStyle name="Normal 7 19 3" xfId="17863"/>
    <cellStyle name="Normal 7 2" xfId="21"/>
    <cellStyle name="Normal 7 2 10" xfId="509"/>
    <cellStyle name="Normal 7 2 10 2" xfId="1296"/>
    <cellStyle name="Normal 7 2 10 2 2" xfId="3168"/>
    <cellStyle name="Normal 7 2 10 2 2 2" xfId="9350"/>
    <cellStyle name="Normal 7 2 10 2 2 2 2" xfId="17869"/>
    <cellStyle name="Normal 7 2 10 2 2 3" xfId="17868"/>
    <cellStyle name="Normal 7 2 10 2 3" xfId="7478"/>
    <cellStyle name="Normal 7 2 10 2 3 2" xfId="17870"/>
    <cellStyle name="Normal 7 2 10 2 4" xfId="17867"/>
    <cellStyle name="Normal 7 2 10 3" xfId="2382"/>
    <cellStyle name="Normal 7 2 10 3 2" xfId="8564"/>
    <cellStyle name="Normal 7 2 10 3 2 2" xfId="17872"/>
    <cellStyle name="Normal 7 2 10 3 3" xfId="17871"/>
    <cellStyle name="Normal 7 2 10 4" xfId="4174"/>
    <cellStyle name="Normal 7 2 10 4 2" xfId="10356"/>
    <cellStyle name="Normal 7 2 10 4 2 2" xfId="17874"/>
    <cellStyle name="Normal 7 2 10 4 3" xfId="17873"/>
    <cellStyle name="Normal 7 2 10 5" xfId="5181"/>
    <cellStyle name="Normal 7 2 10 5 2" xfId="11362"/>
    <cellStyle name="Normal 7 2 10 5 2 2" xfId="17876"/>
    <cellStyle name="Normal 7 2 10 5 3" xfId="17875"/>
    <cellStyle name="Normal 7 2 10 6" xfId="6692"/>
    <cellStyle name="Normal 7 2 10 6 2" xfId="17877"/>
    <cellStyle name="Normal 7 2 10 7" xfId="17866"/>
    <cellStyle name="Normal 7 2 11" xfId="567"/>
    <cellStyle name="Normal 7 2 11 2" xfId="1356"/>
    <cellStyle name="Normal 7 2 11 2 2" xfId="3228"/>
    <cellStyle name="Normal 7 2 11 2 2 2" xfId="9410"/>
    <cellStyle name="Normal 7 2 11 2 2 2 2" xfId="17881"/>
    <cellStyle name="Normal 7 2 11 2 2 3" xfId="17880"/>
    <cellStyle name="Normal 7 2 11 2 3" xfId="7538"/>
    <cellStyle name="Normal 7 2 11 2 3 2" xfId="17882"/>
    <cellStyle name="Normal 7 2 11 2 4" xfId="17879"/>
    <cellStyle name="Normal 7 2 11 3" xfId="2440"/>
    <cellStyle name="Normal 7 2 11 3 2" xfId="8622"/>
    <cellStyle name="Normal 7 2 11 3 2 2" xfId="17884"/>
    <cellStyle name="Normal 7 2 11 3 3" xfId="17883"/>
    <cellStyle name="Normal 7 2 11 4" xfId="4234"/>
    <cellStyle name="Normal 7 2 11 4 2" xfId="10416"/>
    <cellStyle name="Normal 7 2 11 4 2 2" xfId="17886"/>
    <cellStyle name="Normal 7 2 11 4 3" xfId="17885"/>
    <cellStyle name="Normal 7 2 11 5" xfId="5241"/>
    <cellStyle name="Normal 7 2 11 5 2" xfId="11422"/>
    <cellStyle name="Normal 7 2 11 5 2 2" xfId="17888"/>
    <cellStyle name="Normal 7 2 11 5 3" xfId="17887"/>
    <cellStyle name="Normal 7 2 11 6" xfId="6750"/>
    <cellStyle name="Normal 7 2 11 6 2" xfId="17889"/>
    <cellStyle name="Normal 7 2 11 7" xfId="17878"/>
    <cellStyle name="Normal 7 2 12" xfId="627"/>
    <cellStyle name="Normal 7 2 12 2" xfId="1426"/>
    <cellStyle name="Normal 7 2 12 2 2" xfId="3298"/>
    <cellStyle name="Normal 7 2 12 2 2 2" xfId="9480"/>
    <cellStyle name="Normal 7 2 12 2 2 2 2" xfId="17893"/>
    <cellStyle name="Normal 7 2 12 2 2 3" xfId="17892"/>
    <cellStyle name="Normal 7 2 12 2 3" xfId="7608"/>
    <cellStyle name="Normal 7 2 12 2 3 2" xfId="17894"/>
    <cellStyle name="Normal 7 2 12 2 4" xfId="17891"/>
    <cellStyle name="Normal 7 2 12 3" xfId="2500"/>
    <cellStyle name="Normal 7 2 12 3 2" xfId="8682"/>
    <cellStyle name="Normal 7 2 12 3 2 2" xfId="17896"/>
    <cellStyle name="Normal 7 2 12 3 3" xfId="17895"/>
    <cellStyle name="Normal 7 2 12 4" xfId="4304"/>
    <cellStyle name="Normal 7 2 12 4 2" xfId="10486"/>
    <cellStyle name="Normal 7 2 12 4 2 2" xfId="17898"/>
    <cellStyle name="Normal 7 2 12 4 3" xfId="17897"/>
    <cellStyle name="Normal 7 2 12 5" xfId="5311"/>
    <cellStyle name="Normal 7 2 12 5 2" xfId="11492"/>
    <cellStyle name="Normal 7 2 12 5 2 2" xfId="17900"/>
    <cellStyle name="Normal 7 2 12 5 3" xfId="17899"/>
    <cellStyle name="Normal 7 2 12 6" xfId="6810"/>
    <cellStyle name="Normal 7 2 12 6 2" xfId="17901"/>
    <cellStyle name="Normal 7 2 12 7" xfId="17890"/>
    <cellStyle name="Normal 7 2 13" xfId="697"/>
    <cellStyle name="Normal 7 2 13 2" xfId="1504"/>
    <cellStyle name="Normal 7 2 13 2 2" xfId="3376"/>
    <cellStyle name="Normal 7 2 13 2 2 2" xfId="9558"/>
    <cellStyle name="Normal 7 2 13 2 2 2 2" xfId="17905"/>
    <cellStyle name="Normal 7 2 13 2 2 3" xfId="17904"/>
    <cellStyle name="Normal 7 2 13 2 3" xfId="7686"/>
    <cellStyle name="Normal 7 2 13 2 3 2" xfId="17906"/>
    <cellStyle name="Normal 7 2 13 2 4" xfId="17903"/>
    <cellStyle name="Normal 7 2 13 3" xfId="2570"/>
    <cellStyle name="Normal 7 2 13 3 2" xfId="8752"/>
    <cellStyle name="Normal 7 2 13 3 2 2" xfId="17908"/>
    <cellStyle name="Normal 7 2 13 3 3" xfId="17907"/>
    <cellStyle name="Normal 7 2 13 4" xfId="4382"/>
    <cellStyle name="Normal 7 2 13 4 2" xfId="10564"/>
    <cellStyle name="Normal 7 2 13 4 2 2" xfId="17910"/>
    <cellStyle name="Normal 7 2 13 4 3" xfId="17909"/>
    <cellStyle name="Normal 7 2 13 5" xfId="5389"/>
    <cellStyle name="Normal 7 2 13 5 2" xfId="11570"/>
    <cellStyle name="Normal 7 2 13 5 2 2" xfId="17912"/>
    <cellStyle name="Normal 7 2 13 5 3" xfId="17911"/>
    <cellStyle name="Normal 7 2 13 6" xfId="6880"/>
    <cellStyle name="Normal 7 2 13 6 2" xfId="17913"/>
    <cellStyle name="Normal 7 2 13 7" xfId="17902"/>
    <cellStyle name="Normal 7 2 14" xfId="776"/>
    <cellStyle name="Normal 7 2 14 2" xfId="1626"/>
    <cellStyle name="Normal 7 2 14 2 2" xfId="3498"/>
    <cellStyle name="Normal 7 2 14 2 2 2" xfId="9680"/>
    <cellStyle name="Normal 7 2 14 2 2 2 2" xfId="17917"/>
    <cellStyle name="Normal 7 2 14 2 2 3" xfId="17916"/>
    <cellStyle name="Normal 7 2 14 2 3" xfId="7808"/>
    <cellStyle name="Normal 7 2 14 2 3 2" xfId="17918"/>
    <cellStyle name="Normal 7 2 14 2 4" xfId="17915"/>
    <cellStyle name="Normal 7 2 14 3" xfId="2648"/>
    <cellStyle name="Normal 7 2 14 3 2" xfId="8830"/>
    <cellStyle name="Normal 7 2 14 3 2 2" xfId="17920"/>
    <cellStyle name="Normal 7 2 14 3 3" xfId="17919"/>
    <cellStyle name="Normal 7 2 14 4" xfId="4504"/>
    <cellStyle name="Normal 7 2 14 4 2" xfId="10686"/>
    <cellStyle name="Normal 7 2 14 4 2 2" xfId="17922"/>
    <cellStyle name="Normal 7 2 14 4 3" xfId="17921"/>
    <cellStyle name="Normal 7 2 14 5" xfId="5511"/>
    <cellStyle name="Normal 7 2 14 5 2" xfId="11692"/>
    <cellStyle name="Normal 7 2 14 5 2 2" xfId="17924"/>
    <cellStyle name="Normal 7 2 14 5 3" xfId="17923"/>
    <cellStyle name="Normal 7 2 14 6" xfId="6958"/>
    <cellStyle name="Normal 7 2 14 6 2" xfId="17925"/>
    <cellStyle name="Normal 7 2 14 7" xfId="17914"/>
    <cellStyle name="Normal 7 2 15" xfId="908"/>
    <cellStyle name="Normal 7 2 15 2" xfId="2780"/>
    <cellStyle name="Normal 7 2 15 2 2" xfId="8962"/>
    <cellStyle name="Normal 7 2 15 2 2 2" xfId="17928"/>
    <cellStyle name="Normal 7 2 15 2 3" xfId="17927"/>
    <cellStyle name="Normal 7 2 15 3" xfId="4638"/>
    <cellStyle name="Normal 7 2 15 3 2" xfId="10820"/>
    <cellStyle name="Normal 7 2 15 3 2 2" xfId="17930"/>
    <cellStyle name="Normal 7 2 15 3 3" xfId="17929"/>
    <cellStyle name="Normal 7 2 15 4" xfId="5645"/>
    <cellStyle name="Normal 7 2 15 4 2" xfId="11826"/>
    <cellStyle name="Normal 7 2 15 4 2 2" xfId="17932"/>
    <cellStyle name="Normal 7 2 15 4 3" xfId="17931"/>
    <cellStyle name="Normal 7 2 15 5" xfId="7090"/>
    <cellStyle name="Normal 7 2 15 5 2" xfId="17933"/>
    <cellStyle name="Normal 7 2 15 6" xfId="17926"/>
    <cellStyle name="Normal 7 2 16" xfId="1760"/>
    <cellStyle name="Normal 7 2 16 2" xfId="3632"/>
    <cellStyle name="Normal 7 2 16 2 2" xfId="9814"/>
    <cellStyle name="Normal 7 2 16 2 2 2" xfId="17936"/>
    <cellStyle name="Normal 7 2 16 2 3" xfId="17935"/>
    <cellStyle name="Normal 7 2 16 3" xfId="7942"/>
    <cellStyle name="Normal 7 2 16 3 2" xfId="17937"/>
    <cellStyle name="Normal 7 2 16 4" xfId="17934"/>
    <cellStyle name="Normal 7 2 17" xfId="1902"/>
    <cellStyle name="Normal 7 2 17 2" xfId="8084"/>
    <cellStyle name="Normal 7 2 17 2 2" xfId="17939"/>
    <cellStyle name="Normal 7 2 17 3" xfId="17938"/>
    <cellStyle name="Normal 7 2 18" xfId="3786"/>
    <cellStyle name="Normal 7 2 18 2" xfId="9968"/>
    <cellStyle name="Normal 7 2 18 2 2" xfId="17941"/>
    <cellStyle name="Normal 7 2 18 3" xfId="17940"/>
    <cellStyle name="Normal 7 2 19" xfId="4793"/>
    <cellStyle name="Normal 7 2 19 2" xfId="10974"/>
    <cellStyle name="Normal 7 2 19 2 2" xfId="17943"/>
    <cellStyle name="Normal 7 2 19 3" xfId="17942"/>
    <cellStyle name="Normal 7 2 2" xfId="39"/>
    <cellStyle name="Normal 7 2 2 10" xfId="585"/>
    <cellStyle name="Normal 7 2 2 10 2" xfId="1374"/>
    <cellStyle name="Normal 7 2 2 10 2 2" xfId="3246"/>
    <cellStyle name="Normal 7 2 2 10 2 2 2" xfId="9428"/>
    <cellStyle name="Normal 7 2 2 10 2 2 2 2" xfId="17948"/>
    <cellStyle name="Normal 7 2 2 10 2 2 3" xfId="17947"/>
    <cellStyle name="Normal 7 2 2 10 2 3" xfId="7556"/>
    <cellStyle name="Normal 7 2 2 10 2 3 2" xfId="17949"/>
    <cellStyle name="Normal 7 2 2 10 2 4" xfId="17946"/>
    <cellStyle name="Normal 7 2 2 10 3" xfId="2458"/>
    <cellStyle name="Normal 7 2 2 10 3 2" xfId="8640"/>
    <cellStyle name="Normal 7 2 2 10 3 2 2" xfId="17951"/>
    <cellStyle name="Normal 7 2 2 10 3 3" xfId="17950"/>
    <cellStyle name="Normal 7 2 2 10 4" xfId="4252"/>
    <cellStyle name="Normal 7 2 2 10 4 2" xfId="10434"/>
    <cellStyle name="Normal 7 2 2 10 4 2 2" xfId="17953"/>
    <cellStyle name="Normal 7 2 2 10 4 3" xfId="17952"/>
    <cellStyle name="Normal 7 2 2 10 5" xfId="5259"/>
    <cellStyle name="Normal 7 2 2 10 5 2" xfId="11440"/>
    <cellStyle name="Normal 7 2 2 10 5 2 2" xfId="17955"/>
    <cellStyle name="Normal 7 2 2 10 5 3" xfId="17954"/>
    <cellStyle name="Normal 7 2 2 10 6" xfId="6768"/>
    <cellStyle name="Normal 7 2 2 10 6 2" xfId="17956"/>
    <cellStyle name="Normal 7 2 2 10 7" xfId="17945"/>
    <cellStyle name="Normal 7 2 2 11" xfId="645"/>
    <cellStyle name="Normal 7 2 2 11 2" xfId="1444"/>
    <cellStyle name="Normal 7 2 2 11 2 2" xfId="3316"/>
    <cellStyle name="Normal 7 2 2 11 2 2 2" xfId="9498"/>
    <cellStyle name="Normal 7 2 2 11 2 2 2 2" xfId="17960"/>
    <cellStyle name="Normal 7 2 2 11 2 2 3" xfId="17959"/>
    <cellStyle name="Normal 7 2 2 11 2 3" xfId="7626"/>
    <cellStyle name="Normal 7 2 2 11 2 3 2" xfId="17961"/>
    <cellStyle name="Normal 7 2 2 11 2 4" xfId="17958"/>
    <cellStyle name="Normal 7 2 2 11 3" xfId="2518"/>
    <cellStyle name="Normal 7 2 2 11 3 2" xfId="8700"/>
    <cellStyle name="Normal 7 2 2 11 3 2 2" xfId="17963"/>
    <cellStyle name="Normal 7 2 2 11 3 3" xfId="17962"/>
    <cellStyle name="Normal 7 2 2 11 4" xfId="4322"/>
    <cellStyle name="Normal 7 2 2 11 4 2" xfId="10504"/>
    <cellStyle name="Normal 7 2 2 11 4 2 2" xfId="17965"/>
    <cellStyle name="Normal 7 2 2 11 4 3" xfId="17964"/>
    <cellStyle name="Normal 7 2 2 11 5" xfId="5329"/>
    <cellStyle name="Normal 7 2 2 11 5 2" xfId="11510"/>
    <cellStyle name="Normal 7 2 2 11 5 2 2" xfId="17967"/>
    <cellStyle name="Normal 7 2 2 11 5 3" xfId="17966"/>
    <cellStyle name="Normal 7 2 2 11 6" xfId="6828"/>
    <cellStyle name="Normal 7 2 2 11 6 2" xfId="17968"/>
    <cellStyle name="Normal 7 2 2 11 7" xfId="17957"/>
    <cellStyle name="Normal 7 2 2 12" xfId="715"/>
    <cellStyle name="Normal 7 2 2 12 2" xfId="1522"/>
    <cellStyle name="Normal 7 2 2 12 2 2" xfId="3394"/>
    <cellStyle name="Normal 7 2 2 12 2 2 2" xfId="9576"/>
    <cellStyle name="Normal 7 2 2 12 2 2 2 2" xfId="17972"/>
    <cellStyle name="Normal 7 2 2 12 2 2 3" xfId="17971"/>
    <cellStyle name="Normal 7 2 2 12 2 3" xfId="7704"/>
    <cellStyle name="Normal 7 2 2 12 2 3 2" xfId="17973"/>
    <cellStyle name="Normal 7 2 2 12 2 4" xfId="17970"/>
    <cellStyle name="Normal 7 2 2 12 3" xfId="2588"/>
    <cellStyle name="Normal 7 2 2 12 3 2" xfId="8770"/>
    <cellStyle name="Normal 7 2 2 12 3 2 2" xfId="17975"/>
    <cellStyle name="Normal 7 2 2 12 3 3" xfId="17974"/>
    <cellStyle name="Normal 7 2 2 12 4" xfId="4400"/>
    <cellStyle name="Normal 7 2 2 12 4 2" xfId="10582"/>
    <cellStyle name="Normal 7 2 2 12 4 2 2" xfId="17977"/>
    <cellStyle name="Normal 7 2 2 12 4 3" xfId="17976"/>
    <cellStyle name="Normal 7 2 2 12 5" xfId="5407"/>
    <cellStyle name="Normal 7 2 2 12 5 2" xfId="11588"/>
    <cellStyle name="Normal 7 2 2 12 5 2 2" xfId="17979"/>
    <cellStyle name="Normal 7 2 2 12 5 3" xfId="17978"/>
    <cellStyle name="Normal 7 2 2 12 6" xfId="6898"/>
    <cellStyle name="Normal 7 2 2 12 6 2" xfId="17980"/>
    <cellStyle name="Normal 7 2 2 12 7" xfId="17969"/>
    <cellStyle name="Normal 7 2 2 13" xfId="794"/>
    <cellStyle name="Normal 7 2 2 13 2" xfId="1644"/>
    <cellStyle name="Normal 7 2 2 13 2 2" xfId="3516"/>
    <cellStyle name="Normal 7 2 2 13 2 2 2" xfId="9698"/>
    <cellStyle name="Normal 7 2 2 13 2 2 2 2" xfId="17984"/>
    <cellStyle name="Normal 7 2 2 13 2 2 3" xfId="17983"/>
    <cellStyle name="Normal 7 2 2 13 2 3" xfId="7826"/>
    <cellStyle name="Normal 7 2 2 13 2 3 2" xfId="17985"/>
    <cellStyle name="Normal 7 2 2 13 2 4" xfId="17982"/>
    <cellStyle name="Normal 7 2 2 13 3" xfId="2666"/>
    <cellStyle name="Normal 7 2 2 13 3 2" xfId="8848"/>
    <cellStyle name="Normal 7 2 2 13 3 2 2" xfId="17987"/>
    <cellStyle name="Normal 7 2 2 13 3 3" xfId="17986"/>
    <cellStyle name="Normal 7 2 2 13 4" xfId="4522"/>
    <cellStyle name="Normal 7 2 2 13 4 2" xfId="10704"/>
    <cellStyle name="Normal 7 2 2 13 4 2 2" xfId="17989"/>
    <cellStyle name="Normal 7 2 2 13 4 3" xfId="17988"/>
    <cellStyle name="Normal 7 2 2 13 5" xfId="5529"/>
    <cellStyle name="Normal 7 2 2 13 5 2" xfId="11710"/>
    <cellStyle name="Normal 7 2 2 13 5 2 2" xfId="17991"/>
    <cellStyle name="Normal 7 2 2 13 5 3" xfId="17990"/>
    <cellStyle name="Normal 7 2 2 13 6" xfId="6976"/>
    <cellStyle name="Normal 7 2 2 13 6 2" xfId="17992"/>
    <cellStyle name="Normal 7 2 2 13 7" xfId="17981"/>
    <cellStyle name="Normal 7 2 2 14" xfId="926"/>
    <cellStyle name="Normal 7 2 2 14 2" xfId="2798"/>
    <cellStyle name="Normal 7 2 2 14 2 2" xfId="8980"/>
    <cellStyle name="Normal 7 2 2 14 2 2 2" xfId="17995"/>
    <cellStyle name="Normal 7 2 2 14 2 3" xfId="17994"/>
    <cellStyle name="Normal 7 2 2 14 3" xfId="4656"/>
    <cellStyle name="Normal 7 2 2 14 3 2" xfId="10838"/>
    <cellStyle name="Normal 7 2 2 14 3 2 2" xfId="17997"/>
    <cellStyle name="Normal 7 2 2 14 3 3" xfId="17996"/>
    <cellStyle name="Normal 7 2 2 14 4" xfId="5663"/>
    <cellStyle name="Normal 7 2 2 14 4 2" xfId="11844"/>
    <cellStyle name="Normal 7 2 2 14 4 2 2" xfId="17999"/>
    <cellStyle name="Normal 7 2 2 14 4 3" xfId="17998"/>
    <cellStyle name="Normal 7 2 2 14 5" xfId="7108"/>
    <cellStyle name="Normal 7 2 2 14 5 2" xfId="18000"/>
    <cellStyle name="Normal 7 2 2 14 6" xfId="17993"/>
    <cellStyle name="Normal 7 2 2 15" xfId="1778"/>
    <cellStyle name="Normal 7 2 2 15 2" xfId="3650"/>
    <cellStyle name="Normal 7 2 2 15 2 2" xfId="9832"/>
    <cellStyle name="Normal 7 2 2 15 2 2 2" xfId="18003"/>
    <cellStyle name="Normal 7 2 2 15 2 3" xfId="18002"/>
    <cellStyle name="Normal 7 2 2 15 3" xfId="7960"/>
    <cellStyle name="Normal 7 2 2 15 3 2" xfId="18004"/>
    <cellStyle name="Normal 7 2 2 15 4" xfId="18001"/>
    <cellStyle name="Normal 7 2 2 16" xfId="1920"/>
    <cellStyle name="Normal 7 2 2 16 2" xfId="8102"/>
    <cellStyle name="Normal 7 2 2 16 2 2" xfId="18006"/>
    <cellStyle name="Normal 7 2 2 16 3" xfId="18005"/>
    <cellStyle name="Normal 7 2 2 17" xfId="3804"/>
    <cellStyle name="Normal 7 2 2 17 2" xfId="9986"/>
    <cellStyle name="Normal 7 2 2 17 2 2" xfId="18008"/>
    <cellStyle name="Normal 7 2 2 17 3" xfId="18007"/>
    <cellStyle name="Normal 7 2 2 18" xfId="4811"/>
    <cellStyle name="Normal 7 2 2 18 2" xfId="10992"/>
    <cellStyle name="Normal 7 2 2 18 2 2" xfId="18010"/>
    <cellStyle name="Normal 7 2 2 18 3" xfId="18009"/>
    <cellStyle name="Normal 7 2 2 19" xfId="5839"/>
    <cellStyle name="Normal 7 2 2 19 2" xfId="12020"/>
    <cellStyle name="Normal 7 2 2 19 2 2" xfId="18012"/>
    <cellStyle name="Normal 7 2 2 19 3" xfId="18011"/>
    <cellStyle name="Normal 7 2 2 2" xfId="196"/>
    <cellStyle name="Normal 7 2 2 2 2" xfId="962"/>
    <cellStyle name="Normal 7 2 2 2 2 2" xfId="2834"/>
    <cellStyle name="Normal 7 2 2 2 2 2 2" xfId="9016"/>
    <cellStyle name="Normal 7 2 2 2 2 2 2 2" xfId="18016"/>
    <cellStyle name="Normal 7 2 2 2 2 2 3" xfId="18015"/>
    <cellStyle name="Normal 7 2 2 2 2 3" xfId="7144"/>
    <cellStyle name="Normal 7 2 2 2 2 3 2" xfId="18017"/>
    <cellStyle name="Normal 7 2 2 2 2 4" xfId="18014"/>
    <cellStyle name="Normal 7 2 2 2 3" xfId="2070"/>
    <cellStyle name="Normal 7 2 2 2 3 2" xfId="8252"/>
    <cellStyle name="Normal 7 2 2 2 3 2 2" xfId="18019"/>
    <cellStyle name="Normal 7 2 2 2 3 3" xfId="18018"/>
    <cellStyle name="Normal 7 2 2 2 4" xfId="3840"/>
    <cellStyle name="Normal 7 2 2 2 4 2" xfId="10022"/>
    <cellStyle name="Normal 7 2 2 2 4 2 2" xfId="18021"/>
    <cellStyle name="Normal 7 2 2 2 4 3" xfId="18020"/>
    <cellStyle name="Normal 7 2 2 2 5" xfId="4847"/>
    <cellStyle name="Normal 7 2 2 2 5 2" xfId="11028"/>
    <cellStyle name="Normal 7 2 2 2 5 2 2" xfId="18023"/>
    <cellStyle name="Normal 7 2 2 2 5 3" xfId="18022"/>
    <cellStyle name="Normal 7 2 2 2 6" xfId="6380"/>
    <cellStyle name="Normal 7 2 2 2 6 2" xfId="18024"/>
    <cellStyle name="Normal 7 2 2 2 7" xfId="18013"/>
    <cellStyle name="Normal 7 2 2 20" xfId="6230"/>
    <cellStyle name="Normal 7 2 2 20 2" xfId="18025"/>
    <cellStyle name="Normal 7 2 2 21" xfId="17944"/>
    <cellStyle name="Normal 7 2 2 3" xfId="232"/>
    <cellStyle name="Normal 7 2 2 3 2" xfId="1000"/>
    <cellStyle name="Normal 7 2 2 3 2 2" xfId="2872"/>
    <cellStyle name="Normal 7 2 2 3 2 2 2" xfId="9054"/>
    <cellStyle name="Normal 7 2 2 3 2 2 2 2" xfId="18029"/>
    <cellStyle name="Normal 7 2 2 3 2 2 3" xfId="18028"/>
    <cellStyle name="Normal 7 2 2 3 2 3" xfId="7182"/>
    <cellStyle name="Normal 7 2 2 3 2 3 2" xfId="18030"/>
    <cellStyle name="Normal 7 2 2 3 2 4" xfId="18027"/>
    <cellStyle name="Normal 7 2 2 3 3" xfId="2106"/>
    <cellStyle name="Normal 7 2 2 3 3 2" xfId="8288"/>
    <cellStyle name="Normal 7 2 2 3 3 2 2" xfId="18032"/>
    <cellStyle name="Normal 7 2 2 3 3 3" xfId="18031"/>
    <cellStyle name="Normal 7 2 2 3 4" xfId="3878"/>
    <cellStyle name="Normal 7 2 2 3 4 2" xfId="10060"/>
    <cellStyle name="Normal 7 2 2 3 4 2 2" xfId="18034"/>
    <cellStyle name="Normal 7 2 2 3 4 3" xfId="18033"/>
    <cellStyle name="Normal 7 2 2 3 5" xfId="4885"/>
    <cellStyle name="Normal 7 2 2 3 5 2" xfId="11066"/>
    <cellStyle name="Normal 7 2 2 3 5 2 2" xfId="18036"/>
    <cellStyle name="Normal 7 2 2 3 5 3" xfId="18035"/>
    <cellStyle name="Normal 7 2 2 3 6" xfId="6416"/>
    <cellStyle name="Normal 7 2 2 3 6 2" xfId="18037"/>
    <cellStyle name="Normal 7 2 2 3 7" xfId="18026"/>
    <cellStyle name="Normal 7 2 2 4" xfId="270"/>
    <cellStyle name="Normal 7 2 2 4 2" xfId="1042"/>
    <cellStyle name="Normal 7 2 2 4 2 2" xfId="2914"/>
    <cellStyle name="Normal 7 2 2 4 2 2 2" xfId="9096"/>
    <cellStyle name="Normal 7 2 2 4 2 2 2 2" xfId="18041"/>
    <cellStyle name="Normal 7 2 2 4 2 2 3" xfId="18040"/>
    <cellStyle name="Normal 7 2 2 4 2 3" xfId="7224"/>
    <cellStyle name="Normal 7 2 2 4 2 3 2" xfId="18042"/>
    <cellStyle name="Normal 7 2 2 4 2 4" xfId="18039"/>
    <cellStyle name="Normal 7 2 2 4 3" xfId="2144"/>
    <cellStyle name="Normal 7 2 2 4 3 2" xfId="8326"/>
    <cellStyle name="Normal 7 2 2 4 3 2 2" xfId="18044"/>
    <cellStyle name="Normal 7 2 2 4 3 3" xfId="18043"/>
    <cellStyle name="Normal 7 2 2 4 4" xfId="3920"/>
    <cellStyle name="Normal 7 2 2 4 4 2" xfId="10102"/>
    <cellStyle name="Normal 7 2 2 4 4 2 2" xfId="18046"/>
    <cellStyle name="Normal 7 2 2 4 4 3" xfId="18045"/>
    <cellStyle name="Normal 7 2 2 4 5" xfId="4927"/>
    <cellStyle name="Normal 7 2 2 4 5 2" xfId="11108"/>
    <cellStyle name="Normal 7 2 2 4 5 2 2" xfId="18048"/>
    <cellStyle name="Normal 7 2 2 4 5 3" xfId="18047"/>
    <cellStyle name="Normal 7 2 2 4 6" xfId="6454"/>
    <cellStyle name="Normal 7 2 2 4 6 2" xfId="18049"/>
    <cellStyle name="Normal 7 2 2 4 7" xfId="18038"/>
    <cellStyle name="Normal 7 2 2 5" xfId="312"/>
    <cellStyle name="Normal 7 2 2 5 2" xfId="1088"/>
    <cellStyle name="Normal 7 2 2 5 2 2" xfId="2960"/>
    <cellStyle name="Normal 7 2 2 5 2 2 2" xfId="9142"/>
    <cellStyle name="Normal 7 2 2 5 2 2 2 2" xfId="18053"/>
    <cellStyle name="Normal 7 2 2 5 2 2 3" xfId="18052"/>
    <cellStyle name="Normal 7 2 2 5 2 3" xfId="7270"/>
    <cellStyle name="Normal 7 2 2 5 2 3 2" xfId="18054"/>
    <cellStyle name="Normal 7 2 2 5 2 4" xfId="18051"/>
    <cellStyle name="Normal 7 2 2 5 3" xfId="2186"/>
    <cellStyle name="Normal 7 2 2 5 3 2" xfId="8368"/>
    <cellStyle name="Normal 7 2 2 5 3 2 2" xfId="18056"/>
    <cellStyle name="Normal 7 2 2 5 3 3" xfId="18055"/>
    <cellStyle name="Normal 7 2 2 5 4" xfId="3966"/>
    <cellStyle name="Normal 7 2 2 5 4 2" xfId="10148"/>
    <cellStyle name="Normal 7 2 2 5 4 2 2" xfId="18058"/>
    <cellStyle name="Normal 7 2 2 5 4 3" xfId="18057"/>
    <cellStyle name="Normal 7 2 2 5 5" xfId="4973"/>
    <cellStyle name="Normal 7 2 2 5 5 2" xfId="11154"/>
    <cellStyle name="Normal 7 2 2 5 5 2 2" xfId="18060"/>
    <cellStyle name="Normal 7 2 2 5 5 3" xfId="18059"/>
    <cellStyle name="Normal 7 2 2 5 6" xfId="6496"/>
    <cellStyle name="Normal 7 2 2 5 6 2" xfId="18061"/>
    <cellStyle name="Normal 7 2 2 5 7" xfId="18050"/>
    <cellStyle name="Normal 7 2 2 6" xfId="359"/>
    <cellStyle name="Normal 7 2 2 6 2" xfId="1142"/>
    <cellStyle name="Normal 7 2 2 6 2 2" xfId="3014"/>
    <cellStyle name="Normal 7 2 2 6 2 2 2" xfId="9196"/>
    <cellStyle name="Normal 7 2 2 6 2 2 2 2" xfId="18065"/>
    <cellStyle name="Normal 7 2 2 6 2 2 3" xfId="18064"/>
    <cellStyle name="Normal 7 2 2 6 2 3" xfId="7324"/>
    <cellStyle name="Normal 7 2 2 6 2 3 2" xfId="18066"/>
    <cellStyle name="Normal 7 2 2 6 2 4" xfId="18063"/>
    <cellStyle name="Normal 7 2 2 6 3" xfId="2232"/>
    <cellStyle name="Normal 7 2 2 6 3 2" xfId="8414"/>
    <cellStyle name="Normal 7 2 2 6 3 2 2" xfId="18068"/>
    <cellStyle name="Normal 7 2 2 6 3 3" xfId="18067"/>
    <cellStyle name="Normal 7 2 2 6 4" xfId="4020"/>
    <cellStyle name="Normal 7 2 2 6 4 2" xfId="10202"/>
    <cellStyle name="Normal 7 2 2 6 4 2 2" xfId="18070"/>
    <cellStyle name="Normal 7 2 2 6 4 3" xfId="18069"/>
    <cellStyle name="Normal 7 2 2 6 5" xfId="5027"/>
    <cellStyle name="Normal 7 2 2 6 5 2" xfId="11208"/>
    <cellStyle name="Normal 7 2 2 6 5 2 2" xfId="18072"/>
    <cellStyle name="Normal 7 2 2 6 5 3" xfId="18071"/>
    <cellStyle name="Normal 7 2 2 6 6" xfId="6542"/>
    <cellStyle name="Normal 7 2 2 6 6 2" xfId="18073"/>
    <cellStyle name="Normal 7 2 2 6 7" xfId="18062"/>
    <cellStyle name="Normal 7 2 2 7" xfId="413"/>
    <cellStyle name="Normal 7 2 2 7 2" xfId="1198"/>
    <cellStyle name="Normal 7 2 2 7 2 2" xfId="3070"/>
    <cellStyle name="Normal 7 2 2 7 2 2 2" xfId="9252"/>
    <cellStyle name="Normal 7 2 2 7 2 2 2 2" xfId="18077"/>
    <cellStyle name="Normal 7 2 2 7 2 2 3" xfId="18076"/>
    <cellStyle name="Normal 7 2 2 7 2 3" xfId="7380"/>
    <cellStyle name="Normal 7 2 2 7 2 3 2" xfId="18078"/>
    <cellStyle name="Normal 7 2 2 7 2 4" xfId="18075"/>
    <cellStyle name="Normal 7 2 2 7 3" xfId="2286"/>
    <cellStyle name="Normal 7 2 2 7 3 2" xfId="8468"/>
    <cellStyle name="Normal 7 2 2 7 3 2 2" xfId="18080"/>
    <cellStyle name="Normal 7 2 2 7 3 3" xfId="18079"/>
    <cellStyle name="Normal 7 2 2 7 4" xfId="4076"/>
    <cellStyle name="Normal 7 2 2 7 4 2" xfId="10258"/>
    <cellStyle name="Normal 7 2 2 7 4 2 2" xfId="18082"/>
    <cellStyle name="Normal 7 2 2 7 4 3" xfId="18081"/>
    <cellStyle name="Normal 7 2 2 7 5" xfId="5083"/>
    <cellStyle name="Normal 7 2 2 7 5 2" xfId="11264"/>
    <cellStyle name="Normal 7 2 2 7 5 2 2" xfId="18084"/>
    <cellStyle name="Normal 7 2 2 7 5 3" xfId="18083"/>
    <cellStyle name="Normal 7 2 2 7 6" xfId="6596"/>
    <cellStyle name="Normal 7 2 2 7 6 2" xfId="18085"/>
    <cellStyle name="Normal 7 2 2 7 7" xfId="18074"/>
    <cellStyle name="Normal 7 2 2 8" xfId="469"/>
    <cellStyle name="Normal 7 2 2 8 2" xfId="1256"/>
    <cellStyle name="Normal 7 2 2 8 2 2" xfId="3128"/>
    <cellStyle name="Normal 7 2 2 8 2 2 2" xfId="9310"/>
    <cellStyle name="Normal 7 2 2 8 2 2 2 2" xfId="18089"/>
    <cellStyle name="Normal 7 2 2 8 2 2 3" xfId="18088"/>
    <cellStyle name="Normal 7 2 2 8 2 3" xfId="7438"/>
    <cellStyle name="Normal 7 2 2 8 2 3 2" xfId="18090"/>
    <cellStyle name="Normal 7 2 2 8 2 4" xfId="18087"/>
    <cellStyle name="Normal 7 2 2 8 3" xfId="2342"/>
    <cellStyle name="Normal 7 2 2 8 3 2" xfId="8524"/>
    <cellStyle name="Normal 7 2 2 8 3 2 2" xfId="18092"/>
    <cellStyle name="Normal 7 2 2 8 3 3" xfId="18091"/>
    <cellStyle name="Normal 7 2 2 8 4" xfId="4134"/>
    <cellStyle name="Normal 7 2 2 8 4 2" xfId="10316"/>
    <cellStyle name="Normal 7 2 2 8 4 2 2" xfId="18094"/>
    <cellStyle name="Normal 7 2 2 8 4 3" xfId="18093"/>
    <cellStyle name="Normal 7 2 2 8 5" xfId="5141"/>
    <cellStyle name="Normal 7 2 2 8 5 2" xfId="11322"/>
    <cellStyle name="Normal 7 2 2 8 5 2 2" xfId="18096"/>
    <cellStyle name="Normal 7 2 2 8 5 3" xfId="18095"/>
    <cellStyle name="Normal 7 2 2 8 6" xfId="6652"/>
    <cellStyle name="Normal 7 2 2 8 6 2" xfId="18097"/>
    <cellStyle name="Normal 7 2 2 8 7" xfId="18086"/>
    <cellStyle name="Normal 7 2 2 9" xfId="527"/>
    <cellStyle name="Normal 7 2 2 9 2" xfId="1314"/>
    <cellStyle name="Normal 7 2 2 9 2 2" xfId="3186"/>
    <cellStyle name="Normal 7 2 2 9 2 2 2" xfId="9368"/>
    <cellStyle name="Normal 7 2 2 9 2 2 2 2" xfId="18101"/>
    <cellStyle name="Normal 7 2 2 9 2 2 3" xfId="18100"/>
    <cellStyle name="Normal 7 2 2 9 2 3" xfId="7496"/>
    <cellStyle name="Normal 7 2 2 9 2 3 2" xfId="18102"/>
    <cellStyle name="Normal 7 2 2 9 2 4" xfId="18099"/>
    <cellStyle name="Normal 7 2 2 9 3" xfId="2400"/>
    <cellStyle name="Normal 7 2 2 9 3 2" xfId="8582"/>
    <cellStyle name="Normal 7 2 2 9 3 2 2" xfId="18104"/>
    <cellStyle name="Normal 7 2 2 9 3 3" xfId="18103"/>
    <cellStyle name="Normal 7 2 2 9 4" xfId="4192"/>
    <cellStyle name="Normal 7 2 2 9 4 2" xfId="10374"/>
    <cellStyle name="Normal 7 2 2 9 4 2 2" xfId="18106"/>
    <cellStyle name="Normal 7 2 2 9 4 3" xfId="18105"/>
    <cellStyle name="Normal 7 2 2 9 5" xfId="5199"/>
    <cellStyle name="Normal 7 2 2 9 5 2" xfId="11380"/>
    <cellStyle name="Normal 7 2 2 9 5 2 2" xfId="18108"/>
    <cellStyle name="Normal 7 2 2 9 5 3" xfId="18107"/>
    <cellStyle name="Normal 7 2 2 9 6" xfId="6710"/>
    <cellStyle name="Normal 7 2 2 9 6 2" xfId="18109"/>
    <cellStyle name="Normal 7 2 2 9 7" xfId="18098"/>
    <cellStyle name="Normal 7 2 20" xfId="5840"/>
    <cellStyle name="Normal 7 2 20 2" xfId="12021"/>
    <cellStyle name="Normal 7 2 20 2 2" xfId="18111"/>
    <cellStyle name="Normal 7 2 20 3" xfId="18110"/>
    <cellStyle name="Normal 7 2 21" xfId="6212"/>
    <cellStyle name="Normal 7 2 21 2" xfId="18112"/>
    <cellStyle name="Normal 7 2 22" xfId="17865"/>
    <cellStyle name="Normal 7 2 3" xfId="165"/>
    <cellStyle name="Normal 7 2 3 2" xfId="944"/>
    <cellStyle name="Normal 7 2 3 2 2" xfId="2816"/>
    <cellStyle name="Normal 7 2 3 2 2 2" xfId="8998"/>
    <cellStyle name="Normal 7 2 3 2 2 2 2" xfId="18116"/>
    <cellStyle name="Normal 7 2 3 2 2 3" xfId="18115"/>
    <cellStyle name="Normal 7 2 3 2 3" xfId="7126"/>
    <cellStyle name="Normal 7 2 3 2 3 2" xfId="18117"/>
    <cellStyle name="Normal 7 2 3 2 4" xfId="18114"/>
    <cellStyle name="Normal 7 2 3 3" xfId="2041"/>
    <cellStyle name="Normal 7 2 3 3 2" xfId="8223"/>
    <cellStyle name="Normal 7 2 3 3 2 2" xfId="18119"/>
    <cellStyle name="Normal 7 2 3 3 3" xfId="18118"/>
    <cellStyle name="Normal 7 2 3 4" xfId="3822"/>
    <cellStyle name="Normal 7 2 3 4 2" xfId="10004"/>
    <cellStyle name="Normal 7 2 3 4 2 2" xfId="18121"/>
    <cellStyle name="Normal 7 2 3 4 3" xfId="18120"/>
    <cellStyle name="Normal 7 2 3 5" xfId="4829"/>
    <cellStyle name="Normal 7 2 3 5 2" xfId="11010"/>
    <cellStyle name="Normal 7 2 3 5 2 2" xfId="18123"/>
    <cellStyle name="Normal 7 2 3 5 3" xfId="18122"/>
    <cellStyle name="Normal 7 2 3 6" xfId="6351"/>
    <cellStyle name="Normal 7 2 3 6 2" xfId="18124"/>
    <cellStyle name="Normal 7 2 3 7" xfId="18113"/>
    <cellStyle name="Normal 7 2 4" xfId="214"/>
    <cellStyle name="Normal 7 2 4 2" xfId="982"/>
    <cellStyle name="Normal 7 2 4 2 2" xfId="2854"/>
    <cellStyle name="Normal 7 2 4 2 2 2" xfId="9036"/>
    <cellStyle name="Normal 7 2 4 2 2 2 2" xfId="18128"/>
    <cellStyle name="Normal 7 2 4 2 2 3" xfId="18127"/>
    <cellStyle name="Normal 7 2 4 2 3" xfId="7164"/>
    <cellStyle name="Normal 7 2 4 2 3 2" xfId="18129"/>
    <cellStyle name="Normal 7 2 4 2 4" xfId="18126"/>
    <cellStyle name="Normal 7 2 4 3" xfId="2088"/>
    <cellStyle name="Normal 7 2 4 3 2" xfId="8270"/>
    <cellStyle name="Normal 7 2 4 3 2 2" xfId="18131"/>
    <cellStyle name="Normal 7 2 4 3 3" xfId="18130"/>
    <cellStyle name="Normal 7 2 4 4" xfId="3860"/>
    <cellStyle name="Normal 7 2 4 4 2" xfId="10042"/>
    <cellStyle name="Normal 7 2 4 4 2 2" xfId="18133"/>
    <cellStyle name="Normal 7 2 4 4 3" xfId="18132"/>
    <cellStyle name="Normal 7 2 4 5" xfId="4867"/>
    <cellStyle name="Normal 7 2 4 5 2" xfId="11048"/>
    <cellStyle name="Normal 7 2 4 5 2 2" xfId="18135"/>
    <cellStyle name="Normal 7 2 4 5 3" xfId="18134"/>
    <cellStyle name="Normal 7 2 4 6" xfId="6398"/>
    <cellStyle name="Normal 7 2 4 6 2" xfId="18136"/>
    <cellStyle name="Normal 7 2 4 7" xfId="18125"/>
    <cellStyle name="Normal 7 2 5" xfId="252"/>
    <cellStyle name="Normal 7 2 5 2" xfId="1024"/>
    <cellStyle name="Normal 7 2 5 2 2" xfId="2896"/>
    <cellStyle name="Normal 7 2 5 2 2 2" xfId="9078"/>
    <cellStyle name="Normal 7 2 5 2 2 2 2" xfId="18140"/>
    <cellStyle name="Normal 7 2 5 2 2 3" xfId="18139"/>
    <cellStyle name="Normal 7 2 5 2 3" xfId="7206"/>
    <cellStyle name="Normal 7 2 5 2 3 2" xfId="18141"/>
    <cellStyle name="Normal 7 2 5 2 4" xfId="18138"/>
    <cellStyle name="Normal 7 2 5 3" xfId="2126"/>
    <cellStyle name="Normal 7 2 5 3 2" xfId="8308"/>
    <cellStyle name="Normal 7 2 5 3 2 2" xfId="18143"/>
    <cellStyle name="Normal 7 2 5 3 3" xfId="18142"/>
    <cellStyle name="Normal 7 2 5 4" xfId="3902"/>
    <cellStyle name="Normal 7 2 5 4 2" xfId="10084"/>
    <cellStyle name="Normal 7 2 5 4 2 2" xfId="18145"/>
    <cellStyle name="Normal 7 2 5 4 3" xfId="18144"/>
    <cellStyle name="Normal 7 2 5 5" xfId="4909"/>
    <cellStyle name="Normal 7 2 5 5 2" xfId="11090"/>
    <cellStyle name="Normal 7 2 5 5 2 2" xfId="18147"/>
    <cellStyle name="Normal 7 2 5 5 3" xfId="18146"/>
    <cellStyle name="Normal 7 2 5 6" xfId="6436"/>
    <cellStyle name="Normal 7 2 5 6 2" xfId="18148"/>
    <cellStyle name="Normal 7 2 5 7" xfId="18137"/>
    <cellStyle name="Normal 7 2 6" xfId="294"/>
    <cellStyle name="Normal 7 2 6 2" xfId="1070"/>
    <cellStyle name="Normal 7 2 6 2 2" xfId="2942"/>
    <cellStyle name="Normal 7 2 6 2 2 2" xfId="9124"/>
    <cellStyle name="Normal 7 2 6 2 2 2 2" xfId="18152"/>
    <cellStyle name="Normal 7 2 6 2 2 3" xfId="18151"/>
    <cellStyle name="Normal 7 2 6 2 3" xfId="7252"/>
    <cellStyle name="Normal 7 2 6 2 3 2" xfId="18153"/>
    <cellStyle name="Normal 7 2 6 2 4" xfId="18150"/>
    <cellStyle name="Normal 7 2 6 3" xfId="2168"/>
    <cellStyle name="Normal 7 2 6 3 2" xfId="8350"/>
    <cellStyle name="Normal 7 2 6 3 2 2" xfId="18155"/>
    <cellStyle name="Normal 7 2 6 3 3" xfId="18154"/>
    <cellStyle name="Normal 7 2 6 4" xfId="3948"/>
    <cellStyle name="Normal 7 2 6 4 2" xfId="10130"/>
    <cellStyle name="Normal 7 2 6 4 2 2" xfId="18157"/>
    <cellStyle name="Normal 7 2 6 4 3" xfId="18156"/>
    <cellStyle name="Normal 7 2 6 5" xfId="4955"/>
    <cellStyle name="Normal 7 2 6 5 2" xfId="11136"/>
    <cellStyle name="Normal 7 2 6 5 2 2" xfId="18159"/>
    <cellStyle name="Normal 7 2 6 5 3" xfId="18158"/>
    <cellStyle name="Normal 7 2 6 6" xfId="6478"/>
    <cellStyle name="Normal 7 2 6 6 2" xfId="18160"/>
    <cellStyle name="Normal 7 2 6 7" xfId="18149"/>
    <cellStyle name="Normal 7 2 7" xfId="341"/>
    <cellStyle name="Normal 7 2 7 2" xfId="1124"/>
    <cellStyle name="Normal 7 2 7 2 2" xfId="2996"/>
    <cellStyle name="Normal 7 2 7 2 2 2" xfId="9178"/>
    <cellStyle name="Normal 7 2 7 2 2 2 2" xfId="18164"/>
    <cellStyle name="Normal 7 2 7 2 2 3" xfId="18163"/>
    <cellStyle name="Normal 7 2 7 2 3" xfId="7306"/>
    <cellStyle name="Normal 7 2 7 2 3 2" xfId="18165"/>
    <cellStyle name="Normal 7 2 7 2 4" xfId="18162"/>
    <cellStyle name="Normal 7 2 7 3" xfId="2214"/>
    <cellStyle name="Normal 7 2 7 3 2" xfId="8396"/>
    <cellStyle name="Normal 7 2 7 3 2 2" xfId="18167"/>
    <cellStyle name="Normal 7 2 7 3 3" xfId="18166"/>
    <cellStyle name="Normal 7 2 7 4" xfId="4002"/>
    <cellStyle name="Normal 7 2 7 4 2" xfId="10184"/>
    <cellStyle name="Normal 7 2 7 4 2 2" xfId="18169"/>
    <cellStyle name="Normal 7 2 7 4 3" xfId="18168"/>
    <cellStyle name="Normal 7 2 7 5" xfId="5009"/>
    <cellStyle name="Normal 7 2 7 5 2" xfId="11190"/>
    <cellStyle name="Normal 7 2 7 5 2 2" xfId="18171"/>
    <cellStyle name="Normal 7 2 7 5 3" xfId="18170"/>
    <cellStyle name="Normal 7 2 7 6" xfId="6524"/>
    <cellStyle name="Normal 7 2 7 6 2" xfId="18172"/>
    <cellStyle name="Normal 7 2 7 7" xfId="18161"/>
    <cellStyle name="Normal 7 2 8" xfId="395"/>
    <cellStyle name="Normal 7 2 8 2" xfId="1180"/>
    <cellStyle name="Normal 7 2 8 2 2" xfId="3052"/>
    <cellStyle name="Normal 7 2 8 2 2 2" xfId="9234"/>
    <cellStyle name="Normal 7 2 8 2 2 2 2" xfId="18176"/>
    <cellStyle name="Normal 7 2 8 2 2 3" xfId="18175"/>
    <cellStyle name="Normal 7 2 8 2 3" xfId="7362"/>
    <cellStyle name="Normal 7 2 8 2 3 2" xfId="18177"/>
    <cellStyle name="Normal 7 2 8 2 4" xfId="18174"/>
    <cellStyle name="Normal 7 2 8 3" xfId="2268"/>
    <cellStyle name="Normal 7 2 8 3 2" xfId="8450"/>
    <cellStyle name="Normal 7 2 8 3 2 2" xfId="18179"/>
    <cellStyle name="Normal 7 2 8 3 3" xfId="18178"/>
    <cellStyle name="Normal 7 2 8 4" xfId="4058"/>
    <cellStyle name="Normal 7 2 8 4 2" xfId="10240"/>
    <cellStyle name="Normal 7 2 8 4 2 2" xfId="18181"/>
    <cellStyle name="Normal 7 2 8 4 3" xfId="18180"/>
    <cellStyle name="Normal 7 2 8 5" xfId="5065"/>
    <cellStyle name="Normal 7 2 8 5 2" xfId="11246"/>
    <cellStyle name="Normal 7 2 8 5 2 2" xfId="18183"/>
    <cellStyle name="Normal 7 2 8 5 3" xfId="18182"/>
    <cellStyle name="Normal 7 2 8 6" xfId="6578"/>
    <cellStyle name="Normal 7 2 8 6 2" xfId="18184"/>
    <cellStyle name="Normal 7 2 8 7" xfId="18173"/>
    <cellStyle name="Normal 7 2 9" xfId="451"/>
    <cellStyle name="Normal 7 2 9 2" xfId="1238"/>
    <cellStyle name="Normal 7 2 9 2 2" xfId="3110"/>
    <cellStyle name="Normal 7 2 9 2 2 2" xfId="9292"/>
    <cellStyle name="Normal 7 2 9 2 2 2 2" xfId="18188"/>
    <cellStyle name="Normal 7 2 9 2 2 3" xfId="18187"/>
    <cellStyle name="Normal 7 2 9 2 3" xfId="7420"/>
    <cellStyle name="Normal 7 2 9 2 3 2" xfId="18189"/>
    <cellStyle name="Normal 7 2 9 2 4" xfId="18186"/>
    <cellStyle name="Normal 7 2 9 3" xfId="2324"/>
    <cellStyle name="Normal 7 2 9 3 2" xfId="8506"/>
    <cellStyle name="Normal 7 2 9 3 2 2" xfId="18191"/>
    <cellStyle name="Normal 7 2 9 3 3" xfId="18190"/>
    <cellStyle name="Normal 7 2 9 4" xfId="4116"/>
    <cellStyle name="Normal 7 2 9 4 2" xfId="10298"/>
    <cellStyle name="Normal 7 2 9 4 2 2" xfId="18193"/>
    <cellStyle name="Normal 7 2 9 4 3" xfId="18192"/>
    <cellStyle name="Normal 7 2 9 5" xfId="5123"/>
    <cellStyle name="Normal 7 2 9 5 2" xfId="11304"/>
    <cellStyle name="Normal 7 2 9 5 2 2" xfId="18195"/>
    <cellStyle name="Normal 7 2 9 5 3" xfId="18194"/>
    <cellStyle name="Normal 7 2 9 6" xfId="6634"/>
    <cellStyle name="Normal 7 2 9 6 2" xfId="18196"/>
    <cellStyle name="Normal 7 2 9 7" xfId="18185"/>
    <cellStyle name="Normal 7 20" xfId="4783"/>
    <cellStyle name="Normal 7 20 2" xfId="10964"/>
    <cellStyle name="Normal 7 20 2 2" xfId="18198"/>
    <cellStyle name="Normal 7 20 3" xfId="18197"/>
    <cellStyle name="Normal 7 21" xfId="5841"/>
    <cellStyle name="Normal 7 21 2" xfId="12022"/>
    <cellStyle name="Normal 7 21 2 2" xfId="18200"/>
    <cellStyle name="Normal 7 21 3" xfId="18199"/>
    <cellStyle name="Normal 7 22" xfId="6202"/>
    <cellStyle name="Normal 7 22 2" xfId="18201"/>
    <cellStyle name="Normal 7 23" xfId="17776"/>
    <cellStyle name="Normal 7 3" xfId="29"/>
    <cellStyle name="Normal 7 3 10" xfId="575"/>
    <cellStyle name="Normal 7 3 10 2" xfId="1364"/>
    <cellStyle name="Normal 7 3 10 2 2" xfId="3236"/>
    <cellStyle name="Normal 7 3 10 2 2 2" xfId="9418"/>
    <cellStyle name="Normal 7 3 10 2 2 2 2" xfId="18206"/>
    <cellStyle name="Normal 7 3 10 2 2 3" xfId="18205"/>
    <cellStyle name="Normal 7 3 10 2 3" xfId="7546"/>
    <cellStyle name="Normal 7 3 10 2 3 2" xfId="18207"/>
    <cellStyle name="Normal 7 3 10 2 4" xfId="18204"/>
    <cellStyle name="Normal 7 3 10 3" xfId="2448"/>
    <cellStyle name="Normal 7 3 10 3 2" xfId="8630"/>
    <cellStyle name="Normal 7 3 10 3 2 2" xfId="18209"/>
    <cellStyle name="Normal 7 3 10 3 3" xfId="18208"/>
    <cellStyle name="Normal 7 3 10 4" xfId="4242"/>
    <cellStyle name="Normal 7 3 10 4 2" xfId="10424"/>
    <cellStyle name="Normal 7 3 10 4 2 2" xfId="18211"/>
    <cellStyle name="Normal 7 3 10 4 3" xfId="18210"/>
    <cellStyle name="Normal 7 3 10 5" xfId="5249"/>
    <cellStyle name="Normal 7 3 10 5 2" xfId="11430"/>
    <cellStyle name="Normal 7 3 10 5 2 2" xfId="18213"/>
    <cellStyle name="Normal 7 3 10 5 3" xfId="18212"/>
    <cellStyle name="Normal 7 3 10 6" xfId="6758"/>
    <cellStyle name="Normal 7 3 10 6 2" xfId="18214"/>
    <cellStyle name="Normal 7 3 10 7" xfId="18203"/>
    <cellStyle name="Normal 7 3 11" xfId="635"/>
    <cellStyle name="Normal 7 3 11 2" xfId="1434"/>
    <cellStyle name="Normal 7 3 11 2 2" xfId="3306"/>
    <cellStyle name="Normal 7 3 11 2 2 2" xfId="9488"/>
    <cellStyle name="Normal 7 3 11 2 2 2 2" xfId="18218"/>
    <cellStyle name="Normal 7 3 11 2 2 3" xfId="18217"/>
    <cellStyle name="Normal 7 3 11 2 3" xfId="7616"/>
    <cellStyle name="Normal 7 3 11 2 3 2" xfId="18219"/>
    <cellStyle name="Normal 7 3 11 2 4" xfId="18216"/>
    <cellStyle name="Normal 7 3 11 3" xfId="2508"/>
    <cellStyle name="Normal 7 3 11 3 2" xfId="8690"/>
    <cellStyle name="Normal 7 3 11 3 2 2" xfId="18221"/>
    <cellStyle name="Normal 7 3 11 3 3" xfId="18220"/>
    <cellStyle name="Normal 7 3 11 4" xfId="4312"/>
    <cellStyle name="Normal 7 3 11 4 2" xfId="10494"/>
    <cellStyle name="Normal 7 3 11 4 2 2" xfId="18223"/>
    <cellStyle name="Normal 7 3 11 4 3" xfId="18222"/>
    <cellStyle name="Normal 7 3 11 5" xfId="5319"/>
    <cellStyle name="Normal 7 3 11 5 2" xfId="11500"/>
    <cellStyle name="Normal 7 3 11 5 2 2" xfId="18225"/>
    <cellStyle name="Normal 7 3 11 5 3" xfId="18224"/>
    <cellStyle name="Normal 7 3 11 6" xfId="6818"/>
    <cellStyle name="Normal 7 3 11 6 2" xfId="18226"/>
    <cellStyle name="Normal 7 3 11 7" xfId="18215"/>
    <cellStyle name="Normal 7 3 12" xfId="705"/>
    <cellStyle name="Normal 7 3 12 2" xfId="1512"/>
    <cellStyle name="Normal 7 3 12 2 2" xfId="3384"/>
    <cellStyle name="Normal 7 3 12 2 2 2" xfId="9566"/>
    <cellStyle name="Normal 7 3 12 2 2 2 2" xfId="18230"/>
    <cellStyle name="Normal 7 3 12 2 2 3" xfId="18229"/>
    <cellStyle name="Normal 7 3 12 2 3" xfId="7694"/>
    <cellStyle name="Normal 7 3 12 2 3 2" xfId="18231"/>
    <cellStyle name="Normal 7 3 12 2 4" xfId="18228"/>
    <cellStyle name="Normal 7 3 12 3" xfId="2578"/>
    <cellStyle name="Normal 7 3 12 3 2" xfId="8760"/>
    <cellStyle name="Normal 7 3 12 3 2 2" xfId="18233"/>
    <cellStyle name="Normal 7 3 12 3 3" xfId="18232"/>
    <cellStyle name="Normal 7 3 12 4" xfId="4390"/>
    <cellStyle name="Normal 7 3 12 4 2" xfId="10572"/>
    <cellStyle name="Normal 7 3 12 4 2 2" xfId="18235"/>
    <cellStyle name="Normal 7 3 12 4 3" xfId="18234"/>
    <cellStyle name="Normal 7 3 12 5" xfId="5397"/>
    <cellStyle name="Normal 7 3 12 5 2" xfId="11578"/>
    <cellStyle name="Normal 7 3 12 5 2 2" xfId="18237"/>
    <cellStyle name="Normal 7 3 12 5 3" xfId="18236"/>
    <cellStyle name="Normal 7 3 12 6" xfId="6888"/>
    <cellStyle name="Normal 7 3 12 6 2" xfId="18238"/>
    <cellStyle name="Normal 7 3 12 7" xfId="18227"/>
    <cellStyle name="Normal 7 3 13" xfId="784"/>
    <cellStyle name="Normal 7 3 13 2" xfId="1634"/>
    <cellStyle name="Normal 7 3 13 2 2" xfId="3506"/>
    <cellStyle name="Normal 7 3 13 2 2 2" xfId="9688"/>
    <cellStyle name="Normal 7 3 13 2 2 2 2" xfId="18242"/>
    <cellStyle name="Normal 7 3 13 2 2 3" xfId="18241"/>
    <cellStyle name="Normal 7 3 13 2 3" xfId="7816"/>
    <cellStyle name="Normal 7 3 13 2 3 2" xfId="18243"/>
    <cellStyle name="Normal 7 3 13 2 4" xfId="18240"/>
    <cellStyle name="Normal 7 3 13 3" xfId="2656"/>
    <cellStyle name="Normal 7 3 13 3 2" xfId="8838"/>
    <cellStyle name="Normal 7 3 13 3 2 2" xfId="18245"/>
    <cellStyle name="Normal 7 3 13 3 3" xfId="18244"/>
    <cellStyle name="Normal 7 3 13 4" xfId="4512"/>
    <cellStyle name="Normal 7 3 13 4 2" xfId="10694"/>
    <cellStyle name="Normal 7 3 13 4 2 2" xfId="18247"/>
    <cellStyle name="Normal 7 3 13 4 3" xfId="18246"/>
    <cellStyle name="Normal 7 3 13 5" xfId="5519"/>
    <cellStyle name="Normal 7 3 13 5 2" xfId="11700"/>
    <cellStyle name="Normal 7 3 13 5 2 2" xfId="18249"/>
    <cellStyle name="Normal 7 3 13 5 3" xfId="18248"/>
    <cellStyle name="Normal 7 3 13 6" xfId="6966"/>
    <cellStyle name="Normal 7 3 13 6 2" xfId="18250"/>
    <cellStyle name="Normal 7 3 13 7" xfId="18239"/>
    <cellStyle name="Normal 7 3 14" xfId="916"/>
    <cellStyle name="Normal 7 3 14 2" xfId="2788"/>
    <cellStyle name="Normal 7 3 14 2 2" xfId="8970"/>
    <cellStyle name="Normal 7 3 14 2 2 2" xfId="18253"/>
    <cellStyle name="Normal 7 3 14 2 3" xfId="18252"/>
    <cellStyle name="Normal 7 3 14 3" xfId="4646"/>
    <cellStyle name="Normal 7 3 14 3 2" xfId="10828"/>
    <cellStyle name="Normal 7 3 14 3 2 2" xfId="18255"/>
    <cellStyle name="Normal 7 3 14 3 3" xfId="18254"/>
    <cellStyle name="Normal 7 3 14 4" xfId="5653"/>
    <cellStyle name="Normal 7 3 14 4 2" xfId="11834"/>
    <cellStyle name="Normal 7 3 14 4 2 2" xfId="18257"/>
    <cellStyle name="Normal 7 3 14 4 3" xfId="18256"/>
    <cellStyle name="Normal 7 3 14 5" xfId="7098"/>
    <cellStyle name="Normal 7 3 14 5 2" xfId="18258"/>
    <cellStyle name="Normal 7 3 14 6" xfId="18251"/>
    <cellStyle name="Normal 7 3 15" xfId="1768"/>
    <cellStyle name="Normal 7 3 15 2" xfId="3640"/>
    <cellStyle name="Normal 7 3 15 2 2" xfId="9822"/>
    <cellStyle name="Normal 7 3 15 2 2 2" xfId="18261"/>
    <cellStyle name="Normal 7 3 15 2 3" xfId="18260"/>
    <cellStyle name="Normal 7 3 15 3" xfId="7950"/>
    <cellStyle name="Normal 7 3 15 3 2" xfId="18262"/>
    <cellStyle name="Normal 7 3 15 4" xfId="18259"/>
    <cellStyle name="Normal 7 3 16" xfId="1910"/>
    <cellStyle name="Normal 7 3 16 2" xfId="8092"/>
    <cellStyle name="Normal 7 3 16 2 2" xfId="18264"/>
    <cellStyle name="Normal 7 3 16 3" xfId="18263"/>
    <cellStyle name="Normal 7 3 17" xfId="3794"/>
    <cellStyle name="Normal 7 3 17 2" xfId="9976"/>
    <cellStyle name="Normal 7 3 17 2 2" xfId="18266"/>
    <cellStyle name="Normal 7 3 17 3" xfId="18265"/>
    <cellStyle name="Normal 7 3 18" xfId="4801"/>
    <cellStyle name="Normal 7 3 18 2" xfId="10982"/>
    <cellStyle name="Normal 7 3 18 2 2" xfId="18268"/>
    <cellStyle name="Normal 7 3 18 3" xfId="18267"/>
    <cellStyle name="Normal 7 3 19" xfId="5842"/>
    <cellStyle name="Normal 7 3 19 2" xfId="12023"/>
    <cellStyle name="Normal 7 3 19 2 2" xfId="18270"/>
    <cellStyle name="Normal 7 3 19 3" xfId="18269"/>
    <cellStyle name="Normal 7 3 2" xfId="150"/>
    <cellStyle name="Normal 7 3 2 2" xfId="952"/>
    <cellStyle name="Normal 7 3 2 2 2" xfId="2824"/>
    <cellStyle name="Normal 7 3 2 2 2 2" xfId="9006"/>
    <cellStyle name="Normal 7 3 2 2 2 2 2" xfId="18274"/>
    <cellStyle name="Normal 7 3 2 2 2 3" xfId="18273"/>
    <cellStyle name="Normal 7 3 2 2 3" xfId="7134"/>
    <cellStyle name="Normal 7 3 2 2 3 2" xfId="18275"/>
    <cellStyle name="Normal 7 3 2 2 4" xfId="18272"/>
    <cellStyle name="Normal 7 3 2 3" xfId="2026"/>
    <cellStyle name="Normal 7 3 2 3 2" xfId="8208"/>
    <cellStyle name="Normal 7 3 2 3 2 2" xfId="18277"/>
    <cellStyle name="Normal 7 3 2 3 3" xfId="18276"/>
    <cellStyle name="Normal 7 3 2 4" xfId="3830"/>
    <cellStyle name="Normal 7 3 2 4 2" xfId="10012"/>
    <cellStyle name="Normal 7 3 2 4 2 2" xfId="18279"/>
    <cellStyle name="Normal 7 3 2 4 3" xfId="18278"/>
    <cellStyle name="Normal 7 3 2 5" xfId="4837"/>
    <cellStyle name="Normal 7 3 2 5 2" xfId="11018"/>
    <cellStyle name="Normal 7 3 2 5 2 2" xfId="18281"/>
    <cellStyle name="Normal 7 3 2 5 3" xfId="18280"/>
    <cellStyle name="Normal 7 3 2 6" xfId="6336"/>
    <cellStyle name="Normal 7 3 2 6 2" xfId="18282"/>
    <cellStyle name="Normal 7 3 2 7" xfId="18271"/>
    <cellStyle name="Normal 7 3 20" xfId="6220"/>
    <cellStyle name="Normal 7 3 20 2" xfId="18283"/>
    <cellStyle name="Normal 7 3 21" xfId="18202"/>
    <cellStyle name="Normal 7 3 3" xfId="222"/>
    <cellStyle name="Normal 7 3 3 2" xfId="990"/>
    <cellStyle name="Normal 7 3 3 2 2" xfId="2862"/>
    <cellStyle name="Normal 7 3 3 2 2 2" xfId="9044"/>
    <cellStyle name="Normal 7 3 3 2 2 2 2" xfId="18287"/>
    <cellStyle name="Normal 7 3 3 2 2 3" xfId="18286"/>
    <cellStyle name="Normal 7 3 3 2 3" xfId="7172"/>
    <cellStyle name="Normal 7 3 3 2 3 2" xfId="18288"/>
    <cellStyle name="Normal 7 3 3 2 4" xfId="18285"/>
    <cellStyle name="Normal 7 3 3 3" xfId="2096"/>
    <cellStyle name="Normal 7 3 3 3 2" xfId="8278"/>
    <cellStyle name="Normal 7 3 3 3 2 2" xfId="18290"/>
    <cellStyle name="Normal 7 3 3 3 3" xfId="18289"/>
    <cellStyle name="Normal 7 3 3 4" xfId="3868"/>
    <cellStyle name="Normal 7 3 3 4 2" xfId="10050"/>
    <cellStyle name="Normal 7 3 3 4 2 2" xfId="18292"/>
    <cellStyle name="Normal 7 3 3 4 3" xfId="18291"/>
    <cellStyle name="Normal 7 3 3 5" xfId="4875"/>
    <cellStyle name="Normal 7 3 3 5 2" xfId="11056"/>
    <cellStyle name="Normal 7 3 3 5 2 2" xfId="18294"/>
    <cellStyle name="Normal 7 3 3 5 3" xfId="18293"/>
    <cellStyle name="Normal 7 3 3 6" xfId="6406"/>
    <cellStyle name="Normal 7 3 3 6 2" xfId="18295"/>
    <cellStyle name="Normal 7 3 3 7" xfId="18284"/>
    <cellStyle name="Normal 7 3 4" xfId="260"/>
    <cellStyle name="Normal 7 3 4 2" xfId="1032"/>
    <cellStyle name="Normal 7 3 4 2 2" xfId="2904"/>
    <cellStyle name="Normal 7 3 4 2 2 2" xfId="9086"/>
    <cellStyle name="Normal 7 3 4 2 2 2 2" xfId="18299"/>
    <cellStyle name="Normal 7 3 4 2 2 3" xfId="18298"/>
    <cellStyle name="Normal 7 3 4 2 3" xfId="7214"/>
    <cellStyle name="Normal 7 3 4 2 3 2" xfId="18300"/>
    <cellStyle name="Normal 7 3 4 2 4" xfId="18297"/>
    <cellStyle name="Normal 7 3 4 3" xfId="2134"/>
    <cellStyle name="Normal 7 3 4 3 2" xfId="8316"/>
    <cellStyle name="Normal 7 3 4 3 2 2" xfId="18302"/>
    <cellStyle name="Normal 7 3 4 3 3" xfId="18301"/>
    <cellStyle name="Normal 7 3 4 4" xfId="3910"/>
    <cellStyle name="Normal 7 3 4 4 2" xfId="10092"/>
    <cellStyle name="Normal 7 3 4 4 2 2" xfId="18304"/>
    <cellStyle name="Normal 7 3 4 4 3" xfId="18303"/>
    <cellStyle name="Normal 7 3 4 5" xfId="4917"/>
    <cellStyle name="Normal 7 3 4 5 2" xfId="11098"/>
    <cellStyle name="Normal 7 3 4 5 2 2" xfId="18306"/>
    <cellStyle name="Normal 7 3 4 5 3" xfId="18305"/>
    <cellStyle name="Normal 7 3 4 6" xfId="6444"/>
    <cellStyle name="Normal 7 3 4 6 2" xfId="18307"/>
    <cellStyle name="Normal 7 3 4 7" xfId="18296"/>
    <cellStyle name="Normal 7 3 5" xfId="302"/>
    <cellStyle name="Normal 7 3 5 2" xfId="1078"/>
    <cellStyle name="Normal 7 3 5 2 2" xfId="2950"/>
    <cellStyle name="Normal 7 3 5 2 2 2" xfId="9132"/>
    <cellStyle name="Normal 7 3 5 2 2 2 2" xfId="18311"/>
    <cellStyle name="Normal 7 3 5 2 2 3" xfId="18310"/>
    <cellStyle name="Normal 7 3 5 2 3" xfId="7260"/>
    <cellStyle name="Normal 7 3 5 2 3 2" xfId="18312"/>
    <cellStyle name="Normal 7 3 5 2 4" xfId="18309"/>
    <cellStyle name="Normal 7 3 5 3" xfId="2176"/>
    <cellStyle name="Normal 7 3 5 3 2" xfId="8358"/>
    <cellStyle name="Normal 7 3 5 3 2 2" xfId="18314"/>
    <cellStyle name="Normal 7 3 5 3 3" xfId="18313"/>
    <cellStyle name="Normal 7 3 5 4" xfId="3956"/>
    <cellStyle name="Normal 7 3 5 4 2" xfId="10138"/>
    <cellStyle name="Normal 7 3 5 4 2 2" xfId="18316"/>
    <cellStyle name="Normal 7 3 5 4 3" xfId="18315"/>
    <cellStyle name="Normal 7 3 5 5" xfId="4963"/>
    <cellStyle name="Normal 7 3 5 5 2" xfId="11144"/>
    <cellStyle name="Normal 7 3 5 5 2 2" xfId="18318"/>
    <cellStyle name="Normal 7 3 5 5 3" xfId="18317"/>
    <cellStyle name="Normal 7 3 5 6" xfId="6486"/>
    <cellStyle name="Normal 7 3 5 6 2" xfId="18319"/>
    <cellStyle name="Normal 7 3 5 7" xfId="18308"/>
    <cellStyle name="Normal 7 3 6" xfId="349"/>
    <cellStyle name="Normal 7 3 6 2" xfId="1132"/>
    <cellStyle name="Normal 7 3 6 2 2" xfId="3004"/>
    <cellStyle name="Normal 7 3 6 2 2 2" xfId="9186"/>
    <cellStyle name="Normal 7 3 6 2 2 2 2" xfId="18323"/>
    <cellStyle name="Normal 7 3 6 2 2 3" xfId="18322"/>
    <cellStyle name="Normal 7 3 6 2 3" xfId="7314"/>
    <cellStyle name="Normal 7 3 6 2 3 2" xfId="18324"/>
    <cellStyle name="Normal 7 3 6 2 4" xfId="18321"/>
    <cellStyle name="Normal 7 3 6 3" xfId="2222"/>
    <cellStyle name="Normal 7 3 6 3 2" xfId="8404"/>
    <cellStyle name="Normal 7 3 6 3 2 2" xfId="18326"/>
    <cellStyle name="Normal 7 3 6 3 3" xfId="18325"/>
    <cellStyle name="Normal 7 3 6 4" xfId="4010"/>
    <cellStyle name="Normal 7 3 6 4 2" xfId="10192"/>
    <cellStyle name="Normal 7 3 6 4 2 2" xfId="18328"/>
    <cellStyle name="Normal 7 3 6 4 3" xfId="18327"/>
    <cellStyle name="Normal 7 3 6 5" xfId="5017"/>
    <cellStyle name="Normal 7 3 6 5 2" xfId="11198"/>
    <cellStyle name="Normal 7 3 6 5 2 2" xfId="18330"/>
    <cellStyle name="Normal 7 3 6 5 3" xfId="18329"/>
    <cellStyle name="Normal 7 3 6 6" xfId="6532"/>
    <cellStyle name="Normal 7 3 6 6 2" xfId="18331"/>
    <cellStyle name="Normal 7 3 6 7" xfId="18320"/>
    <cellStyle name="Normal 7 3 7" xfId="403"/>
    <cellStyle name="Normal 7 3 7 2" xfId="1188"/>
    <cellStyle name="Normal 7 3 7 2 2" xfId="3060"/>
    <cellStyle name="Normal 7 3 7 2 2 2" xfId="9242"/>
    <cellStyle name="Normal 7 3 7 2 2 2 2" xfId="18335"/>
    <cellStyle name="Normal 7 3 7 2 2 3" xfId="18334"/>
    <cellStyle name="Normal 7 3 7 2 3" xfId="7370"/>
    <cellStyle name="Normal 7 3 7 2 3 2" xfId="18336"/>
    <cellStyle name="Normal 7 3 7 2 4" xfId="18333"/>
    <cellStyle name="Normal 7 3 7 3" xfId="2276"/>
    <cellStyle name="Normal 7 3 7 3 2" xfId="8458"/>
    <cellStyle name="Normal 7 3 7 3 2 2" xfId="18338"/>
    <cellStyle name="Normal 7 3 7 3 3" xfId="18337"/>
    <cellStyle name="Normal 7 3 7 4" xfId="4066"/>
    <cellStyle name="Normal 7 3 7 4 2" xfId="10248"/>
    <cellStyle name="Normal 7 3 7 4 2 2" xfId="18340"/>
    <cellStyle name="Normal 7 3 7 4 3" xfId="18339"/>
    <cellStyle name="Normal 7 3 7 5" xfId="5073"/>
    <cellStyle name="Normal 7 3 7 5 2" xfId="11254"/>
    <cellStyle name="Normal 7 3 7 5 2 2" xfId="18342"/>
    <cellStyle name="Normal 7 3 7 5 3" xfId="18341"/>
    <cellStyle name="Normal 7 3 7 6" xfId="6586"/>
    <cellStyle name="Normal 7 3 7 6 2" xfId="18343"/>
    <cellStyle name="Normal 7 3 7 7" xfId="18332"/>
    <cellStyle name="Normal 7 3 8" xfId="459"/>
    <cellStyle name="Normal 7 3 8 2" xfId="1246"/>
    <cellStyle name="Normal 7 3 8 2 2" xfId="3118"/>
    <cellStyle name="Normal 7 3 8 2 2 2" xfId="9300"/>
    <cellStyle name="Normal 7 3 8 2 2 2 2" xfId="18347"/>
    <cellStyle name="Normal 7 3 8 2 2 3" xfId="18346"/>
    <cellStyle name="Normal 7 3 8 2 3" xfId="7428"/>
    <cellStyle name="Normal 7 3 8 2 3 2" xfId="18348"/>
    <cellStyle name="Normal 7 3 8 2 4" xfId="18345"/>
    <cellStyle name="Normal 7 3 8 3" xfId="2332"/>
    <cellStyle name="Normal 7 3 8 3 2" xfId="8514"/>
    <cellStyle name="Normal 7 3 8 3 2 2" xfId="18350"/>
    <cellStyle name="Normal 7 3 8 3 3" xfId="18349"/>
    <cellStyle name="Normal 7 3 8 4" xfId="4124"/>
    <cellStyle name="Normal 7 3 8 4 2" xfId="10306"/>
    <cellStyle name="Normal 7 3 8 4 2 2" xfId="18352"/>
    <cellStyle name="Normal 7 3 8 4 3" xfId="18351"/>
    <cellStyle name="Normal 7 3 8 5" xfId="5131"/>
    <cellStyle name="Normal 7 3 8 5 2" xfId="11312"/>
    <cellStyle name="Normal 7 3 8 5 2 2" xfId="18354"/>
    <cellStyle name="Normal 7 3 8 5 3" xfId="18353"/>
    <cellStyle name="Normal 7 3 8 6" xfId="6642"/>
    <cellStyle name="Normal 7 3 8 6 2" xfId="18355"/>
    <cellStyle name="Normal 7 3 8 7" xfId="18344"/>
    <cellStyle name="Normal 7 3 9" xfId="517"/>
    <cellStyle name="Normal 7 3 9 2" xfId="1304"/>
    <cellStyle name="Normal 7 3 9 2 2" xfId="3176"/>
    <cellStyle name="Normal 7 3 9 2 2 2" xfId="9358"/>
    <cellStyle name="Normal 7 3 9 2 2 2 2" xfId="18359"/>
    <cellStyle name="Normal 7 3 9 2 2 3" xfId="18358"/>
    <cellStyle name="Normal 7 3 9 2 3" xfId="7486"/>
    <cellStyle name="Normal 7 3 9 2 3 2" xfId="18360"/>
    <cellStyle name="Normal 7 3 9 2 4" xfId="18357"/>
    <cellStyle name="Normal 7 3 9 3" xfId="2390"/>
    <cellStyle name="Normal 7 3 9 3 2" xfId="8572"/>
    <cellStyle name="Normal 7 3 9 3 2 2" xfId="18362"/>
    <cellStyle name="Normal 7 3 9 3 3" xfId="18361"/>
    <cellStyle name="Normal 7 3 9 4" xfId="4182"/>
    <cellStyle name="Normal 7 3 9 4 2" xfId="10364"/>
    <cellStyle name="Normal 7 3 9 4 2 2" xfId="18364"/>
    <cellStyle name="Normal 7 3 9 4 3" xfId="18363"/>
    <cellStyle name="Normal 7 3 9 5" xfId="5189"/>
    <cellStyle name="Normal 7 3 9 5 2" xfId="11370"/>
    <cellStyle name="Normal 7 3 9 5 2 2" xfId="18366"/>
    <cellStyle name="Normal 7 3 9 5 3" xfId="18365"/>
    <cellStyle name="Normal 7 3 9 6" xfId="6700"/>
    <cellStyle name="Normal 7 3 9 6 2" xfId="18367"/>
    <cellStyle name="Normal 7 3 9 7" xfId="18356"/>
    <cellStyle name="Normal 7 4" xfId="170"/>
    <cellStyle name="Normal 7 4 2" xfId="934"/>
    <cellStyle name="Normal 7 4 2 2" xfId="2806"/>
    <cellStyle name="Normal 7 4 2 2 2" xfId="8988"/>
    <cellStyle name="Normal 7 4 2 2 2 2" xfId="18371"/>
    <cellStyle name="Normal 7 4 2 2 3" xfId="18370"/>
    <cellStyle name="Normal 7 4 2 3" xfId="7116"/>
    <cellStyle name="Normal 7 4 2 3 2" xfId="18372"/>
    <cellStyle name="Normal 7 4 2 4" xfId="18369"/>
    <cellStyle name="Normal 7 4 3" xfId="2046"/>
    <cellStyle name="Normal 7 4 3 2" xfId="8228"/>
    <cellStyle name="Normal 7 4 3 2 2" xfId="18374"/>
    <cellStyle name="Normal 7 4 3 3" xfId="18373"/>
    <cellStyle name="Normal 7 4 4" xfId="3812"/>
    <cellStyle name="Normal 7 4 4 2" xfId="9994"/>
    <cellStyle name="Normal 7 4 4 2 2" xfId="18376"/>
    <cellStyle name="Normal 7 4 4 3" xfId="18375"/>
    <cellStyle name="Normal 7 4 5" xfId="4819"/>
    <cellStyle name="Normal 7 4 5 2" xfId="11000"/>
    <cellStyle name="Normal 7 4 5 2 2" xfId="18378"/>
    <cellStyle name="Normal 7 4 5 3" xfId="18377"/>
    <cellStyle name="Normal 7 4 6" xfId="6356"/>
    <cellStyle name="Normal 7 4 6 2" xfId="18379"/>
    <cellStyle name="Normal 7 4 7" xfId="18368"/>
    <cellStyle name="Normal 7 5" xfId="204"/>
    <cellStyle name="Normal 7 5 2" xfId="972"/>
    <cellStyle name="Normal 7 5 2 2" xfId="2844"/>
    <cellStyle name="Normal 7 5 2 2 2" xfId="9026"/>
    <cellStyle name="Normal 7 5 2 2 2 2" xfId="18383"/>
    <cellStyle name="Normal 7 5 2 2 3" xfId="18382"/>
    <cellStyle name="Normal 7 5 2 3" xfId="7154"/>
    <cellStyle name="Normal 7 5 2 3 2" xfId="18384"/>
    <cellStyle name="Normal 7 5 2 4" xfId="18381"/>
    <cellStyle name="Normal 7 5 3" xfId="2078"/>
    <cellStyle name="Normal 7 5 3 2" xfId="8260"/>
    <cellStyle name="Normal 7 5 3 2 2" xfId="18386"/>
    <cellStyle name="Normal 7 5 3 3" xfId="18385"/>
    <cellStyle name="Normal 7 5 4" xfId="3850"/>
    <cellStyle name="Normal 7 5 4 2" xfId="10032"/>
    <cellStyle name="Normal 7 5 4 2 2" xfId="18388"/>
    <cellStyle name="Normal 7 5 4 3" xfId="18387"/>
    <cellStyle name="Normal 7 5 5" xfId="4857"/>
    <cellStyle name="Normal 7 5 5 2" xfId="11038"/>
    <cellStyle name="Normal 7 5 5 2 2" xfId="18390"/>
    <cellStyle name="Normal 7 5 5 3" xfId="18389"/>
    <cellStyle name="Normal 7 5 6" xfId="6388"/>
    <cellStyle name="Normal 7 5 6 2" xfId="18391"/>
    <cellStyle name="Normal 7 5 7" xfId="18380"/>
    <cellStyle name="Normal 7 6" xfId="242"/>
    <cellStyle name="Normal 7 6 2" xfId="1014"/>
    <cellStyle name="Normal 7 6 2 2" xfId="2886"/>
    <cellStyle name="Normal 7 6 2 2 2" xfId="9068"/>
    <cellStyle name="Normal 7 6 2 2 2 2" xfId="18395"/>
    <cellStyle name="Normal 7 6 2 2 3" xfId="18394"/>
    <cellStyle name="Normal 7 6 2 3" xfId="7196"/>
    <cellStyle name="Normal 7 6 2 3 2" xfId="18396"/>
    <cellStyle name="Normal 7 6 2 4" xfId="18393"/>
    <cellStyle name="Normal 7 6 3" xfId="2116"/>
    <cellStyle name="Normal 7 6 3 2" xfId="8298"/>
    <cellStyle name="Normal 7 6 3 2 2" xfId="18398"/>
    <cellStyle name="Normal 7 6 3 3" xfId="18397"/>
    <cellStyle name="Normal 7 6 4" xfId="3892"/>
    <cellStyle name="Normal 7 6 4 2" xfId="10074"/>
    <cellStyle name="Normal 7 6 4 2 2" xfId="18400"/>
    <cellStyle name="Normal 7 6 4 3" xfId="18399"/>
    <cellStyle name="Normal 7 6 5" xfId="4899"/>
    <cellStyle name="Normal 7 6 5 2" xfId="11080"/>
    <cellStyle name="Normal 7 6 5 2 2" xfId="18402"/>
    <cellStyle name="Normal 7 6 5 3" xfId="18401"/>
    <cellStyle name="Normal 7 6 6" xfId="6426"/>
    <cellStyle name="Normal 7 6 6 2" xfId="18403"/>
    <cellStyle name="Normal 7 6 7" xfId="18392"/>
    <cellStyle name="Normal 7 7" xfId="284"/>
    <cellStyle name="Normal 7 7 2" xfId="1060"/>
    <cellStyle name="Normal 7 7 2 2" xfId="2932"/>
    <cellStyle name="Normal 7 7 2 2 2" xfId="9114"/>
    <cellStyle name="Normal 7 7 2 2 2 2" xfId="18407"/>
    <cellStyle name="Normal 7 7 2 2 3" xfId="18406"/>
    <cellStyle name="Normal 7 7 2 3" xfId="7242"/>
    <cellStyle name="Normal 7 7 2 3 2" xfId="18408"/>
    <cellStyle name="Normal 7 7 2 4" xfId="18405"/>
    <cellStyle name="Normal 7 7 3" xfId="2158"/>
    <cellStyle name="Normal 7 7 3 2" xfId="8340"/>
    <cellStyle name="Normal 7 7 3 2 2" xfId="18410"/>
    <cellStyle name="Normal 7 7 3 3" xfId="18409"/>
    <cellStyle name="Normal 7 7 4" xfId="3938"/>
    <cellStyle name="Normal 7 7 4 2" xfId="10120"/>
    <cellStyle name="Normal 7 7 4 2 2" xfId="18412"/>
    <cellStyle name="Normal 7 7 4 3" xfId="18411"/>
    <cellStyle name="Normal 7 7 5" xfId="4945"/>
    <cellStyle name="Normal 7 7 5 2" xfId="11126"/>
    <cellStyle name="Normal 7 7 5 2 2" xfId="18414"/>
    <cellStyle name="Normal 7 7 5 3" xfId="18413"/>
    <cellStyle name="Normal 7 7 6" xfId="6468"/>
    <cellStyle name="Normal 7 7 6 2" xfId="18415"/>
    <cellStyle name="Normal 7 7 7" xfId="18404"/>
    <cellStyle name="Normal 7 8" xfId="331"/>
    <cellStyle name="Normal 7 8 2" xfId="1114"/>
    <cellStyle name="Normal 7 8 2 2" xfId="2986"/>
    <cellStyle name="Normal 7 8 2 2 2" xfId="9168"/>
    <cellStyle name="Normal 7 8 2 2 2 2" xfId="18419"/>
    <cellStyle name="Normal 7 8 2 2 3" xfId="18418"/>
    <cellStyle name="Normal 7 8 2 3" xfId="7296"/>
    <cellStyle name="Normal 7 8 2 3 2" xfId="18420"/>
    <cellStyle name="Normal 7 8 2 4" xfId="18417"/>
    <cellStyle name="Normal 7 8 3" xfId="2204"/>
    <cellStyle name="Normal 7 8 3 2" xfId="8386"/>
    <cellStyle name="Normal 7 8 3 2 2" xfId="18422"/>
    <cellStyle name="Normal 7 8 3 3" xfId="18421"/>
    <cellStyle name="Normal 7 8 4" xfId="3992"/>
    <cellStyle name="Normal 7 8 4 2" xfId="10174"/>
    <cellStyle name="Normal 7 8 4 2 2" xfId="18424"/>
    <cellStyle name="Normal 7 8 4 3" xfId="18423"/>
    <cellStyle name="Normal 7 8 5" xfId="4999"/>
    <cellStyle name="Normal 7 8 5 2" xfId="11180"/>
    <cellStyle name="Normal 7 8 5 2 2" xfId="18426"/>
    <cellStyle name="Normal 7 8 5 3" xfId="18425"/>
    <cellStyle name="Normal 7 8 6" xfId="6514"/>
    <cellStyle name="Normal 7 8 6 2" xfId="18427"/>
    <cellStyle name="Normal 7 8 7" xfId="18416"/>
    <cellStyle name="Normal 7 9" xfId="385"/>
    <cellStyle name="Normal 7 9 2" xfId="1170"/>
    <cellStyle name="Normal 7 9 2 2" xfId="3042"/>
    <cellStyle name="Normal 7 9 2 2 2" xfId="9224"/>
    <cellStyle name="Normal 7 9 2 2 2 2" xfId="18431"/>
    <cellStyle name="Normal 7 9 2 2 3" xfId="18430"/>
    <cellStyle name="Normal 7 9 2 3" xfId="7352"/>
    <cellStyle name="Normal 7 9 2 3 2" xfId="18432"/>
    <cellStyle name="Normal 7 9 2 4" xfId="18429"/>
    <cellStyle name="Normal 7 9 3" xfId="2258"/>
    <cellStyle name="Normal 7 9 3 2" xfId="8440"/>
    <cellStyle name="Normal 7 9 3 2 2" xfId="18434"/>
    <cellStyle name="Normal 7 9 3 3" xfId="18433"/>
    <cellStyle name="Normal 7 9 4" xfId="4048"/>
    <cellStyle name="Normal 7 9 4 2" xfId="10230"/>
    <cellStyle name="Normal 7 9 4 2 2" xfId="18436"/>
    <cellStyle name="Normal 7 9 4 3" xfId="18435"/>
    <cellStyle name="Normal 7 9 5" xfId="5055"/>
    <cellStyle name="Normal 7 9 5 2" xfId="11236"/>
    <cellStyle name="Normal 7 9 5 2 2" xfId="18438"/>
    <cellStyle name="Normal 7 9 5 3" xfId="18437"/>
    <cellStyle name="Normal 7 9 6" xfId="6568"/>
    <cellStyle name="Normal 7 9 6 2" xfId="18439"/>
    <cellStyle name="Normal 7 9 7" xfId="18428"/>
    <cellStyle name="Normal 70" xfId="5919"/>
    <cellStyle name="Normal 70 2" xfId="12100"/>
    <cellStyle name="Normal 70 2 2" xfId="18441"/>
    <cellStyle name="Normal 70 3" xfId="18440"/>
    <cellStyle name="Normal 700" xfId="26236"/>
    <cellStyle name="Normal 701" xfId="26238"/>
    <cellStyle name="Normal 702" xfId="26241"/>
    <cellStyle name="Normal 703" xfId="26244"/>
    <cellStyle name="Normal 704" xfId="26246"/>
    <cellStyle name="Normal 705" xfId="26248"/>
    <cellStyle name="Normal 706" xfId="26251"/>
    <cellStyle name="Normal 707" xfId="26254"/>
    <cellStyle name="Normal 708" xfId="26257"/>
    <cellStyle name="Normal 709" xfId="26260"/>
    <cellStyle name="Normal 71" xfId="5921"/>
    <cellStyle name="Normal 71 2" xfId="12102"/>
    <cellStyle name="Normal 71 2 2" xfId="18443"/>
    <cellStyle name="Normal 71 3" xfId="18442"/>
    <cellStyle name="Normal 710" xfId="26263"/>
    <cellStyle name="Normal 711" xfId="26266"/>
    <cellStyle name="Normal 712" xfId="26269"/>
    <cellStyle name="Normal 713" xfId="26272"/>
    <cellStyle name="Normal 714" xfId="26274"/>
    <cellStyle name="Normal 715" xfId="26276"/>
    <cellStyle name="Normal 716" xfId="26278"/>
    <cellStyle name="Normal 717" xfId="26280"/>
    <cellStyle name="Normal 718" xfId="26282"/>
    <cellStyle name="Normal 719" xfId="26284"/>
    <cellStyle name="Normal 72" xfId="5923"/>
    <cellStyle name="Normal 72 2" xfId="12104"/>
    <cellStyle name="Normal 72 2 2" xfId="18445"/>
    <cellStyle name="Normal 72 3" xfId="18444"/>
    <cellStyle name="Normal 720" xfId="26286"/>
    <cellStyle name="Normal 721" xfId="26288"/>
    <cellStyle name="Normal 722" xfId="26290"/>
    <cellStyle name="Normal 723" xfId="26292"/>
    <cellStyle name="Normal 724" xfId="26294"/>
    <cellStyle name="Normal 725" xfId="26296"/>
    <cellStyle name="Normal 726" xfId="26298"/>
    <cellStyle name="Normal 727" xfId="26300"/>
    <cellStyle name="Normal 728" xfId="26302"/>
    <cellStyle name="Normal 729" xfId="26304"/>
    <cellStyle name="Normal 73" xfId="5925"/>
    <cellStyle name="Normal 73 2" xfId="12106"/>
    <cellStyle name="Normal 73 2 2" xfId="18447"/>
    <cellStyle name="Normal 73 3" xfId="18446"/>
    <cellStyle name="Normal 730" xfId="26306"/>
    <cellStyle name="Normal 731" xfId="26308"/>
    <cellStyle name="Normal 732" xfId="26310"/>
    <cellStyle name="Normal 733" xfId="26312"/>
    <cellStyle name="Normal 734" xfId="26314"/>
    <cellStyle name="Normal 735" xfId="26316"/>
    <cellStyle name="Normal 736" xfId="26318"/>
    <cellStyle name="Normal 737" xfId="26320"/>
    <cellStyle name="Normal 738" xfId="26322"/>
    <cellStyle name="Normal 739" xfId="26324"/>
    <cellStyle name="Normal 74" xfId="5927"/>
    <cellStyle name="Normal 74 2" xfId="12108"/>
    <cellStyle name="Normal 74 2 2" xfId="18449"/>
    <cellStyle name="Normal 74 3" xfId="18448"/>
    <cellStyle name="Normal 740" xfId="26326"/>
    <cellStyle name="Normal 741" xfId="26328"/>
    <cellStyle name="Normal 742" xfId="26330"/>
    <cellStyle name="Normal 743" xfId="26332"/>
    <cellStyle name="Normal 744" xfId="26334"/>
    <cellStyle name="Normal 75" xfId="5929"/>
    <cellStyle name="Normal 75 2" xfId="12110"/>
    <cellStyle name="Normal 75 2 2" xfId="18451"/>
    <cellStyle name="Normal 75 3" xfId="18450"/>
    <cellStyle name="Normal 76" xfId="5931"/>
    <cellStyle name="Normal 76 2" xfId="12112"/>
    <cellStyle name="Normal 76 2 2" xfId="18453"/>
    <cellStyle name="Normal 76 3" xfId="18452"/>
    <cellStyle name="Normal 77" xfId="5933"/>
    <cellStyle name="Normal 77 2" xfId="12114"/>
    <cellStyle name="Normal 77 2 2" xfId="18455"/>
    <cellStyle name="Normal 77 3" xfId="18454"/>
    <cellStyle name="Normal 78" xfId="5935"/>
    <cellStyle name="Normal 78 2" xfId="12116"/>
    <cellStyle name="Normal 78 2 2" xfId="18457"/>
    <cellStyle name="Normal 78 3" xfId="18456"/>
    <cellStyle name="Normal 79" xfId="5937"/>
    <cellStyle name="Normal 79 2" xfId="12118"/>
    <cellStyle name="Normal 79 2 2" xfId="18459"/>
    <cellStyle name="Normal 79 3" xfId="18458"/>
    <cellStyle name="Normal 8" xfId="12"/>
    <cellStyle name="Normal 8 10" xfId="501"/>
    <cellStyle name="Normal 8 10 2" xfId="1288"/>
    <cellStyle name="Normal 8 10 2 2" xfId="3160"/>
    <cellStyle name="Normal 8 10 2 2 2" xfId="9342"/>
    <cellStyle name="Normal 8 10 2 2 2 2" xfId="18464"/>
    <cellStyle name="Normal 8 10 2 2 3" xfId="18463"/>
    <cellStyle name="Normal 8 10 2 3" xfId="7470"/>
    <cellStyle name="Normal 8 10 2 3 2" xfId="18465"/>
    <cellStyle name="Normal 8 10 2 4" xfId="18462"/>
    <cellStyle name="Normal 8 10 3" xfId="2374"/>
    <cellStyle name="Normal 8 10 3 2" xfId="8556"/>
    <cellStyle name="Normal 8 10 3 2 2" xfId="18467"/>
    <cellStyle name="Normal 8 10 3 3" xfId="18466"/>
    <cellStyle name="Normal 8 10 4" xfId="4166"/>
    <cellStyle name="Normal 8 10 4 2" xfId="10348"/>
    <cellStyle name="Normal 8 10 4 2 2" xfId="18469"/>
    <cellStyle name="Normal 8 10 4 3" xfId="18468"/>
    <cellStyle name="Normal 8 10 5" xfId="5173"/>
    <cellStyle name="Normal 8 10 5 2" xfId="11354"/>
    <cellStyle name="Normal 8 10 5 2 2" xfId="18471"/>
    <cellStyle name="Normal 8 10 5 3" xfId="18470"/>
    <cellStyle name="Normal 8 10 6" xfId="6684"/>
    <cellStyle name="Normal 8 10 6 2" xfId="18472"/>
    <cellStyle name="Normal 8 10 7" xfId="18461"/>
    <cellStyle name="Normal 8 11" xfId="559"/>
    <cellStyle name="Normal 8 11 2" xfId="1348"/>
    <cellStyle name="Normal 8 11 2 2" xfId="3220"/>
    <cellStyle name="Normal 8 11 2 2 2" xfId="9402"/>
    <cellStyle name="Normal 8 11 2 2 2 2" xfId="18476"/>
    <cellStyle name="Normal 8 11 2 2 3" xfId="18475"/>
    <cellStyle name="Normal 8 11 2 3" xfId="7530"/>
    <cellStyle name="Normal 8 11 2 3 2" xfId="18477"/>
    <cellStyle name="Normal 8 11 2 4" xfId="18474"/>
    <cellStyle name="Normal 8 11 3" xfId="2432"/>
    <cellStyle name="Normal 8 11 3 2" xfId="8614"/>
    <cellStyle name="Normal 8 11 3 2 2" xfId="18479"/>
    <cellStyle name="Normal 8 11 3 3" xfId="18478"/>
    <cellStyle name="Normal 8 11 4" xfId="4226"/>
    <cellStyle name="Normal 8 11 4 2" xfId="10408"/>
    <cellStyle name="Normal 8 11 4 2 2" xfId="18481"/>
    <cellStyle name="Normal 8 11 4 3" xfId="18480"/>
    <cellStyle name="Normal 8 11 5" xfId="5233"/>
    <cellStyle name="Normal 8 11 5 2" xfId="11414"/>
    <cellStyle name="Normal 8 11 5 2 2" xfId="18483"/>
    <cellStyle name="Normal 8 11 5 3" xfId="18482"/>
    <cellStyle name="Normal 8 11 6" xfId="6742"/>
    <cellStyle name="Normal 8 11 6 2" xfId="18484"/>
    <cellStyle name="Normal 8 11 7" xfId="18473"/>
    <cellStyle name="Normal 8 12" xfId="619"/>
    <cellStyle name="Normal 8 12 2" xfId="1418"/>
    <cellStyle name="Normal 8 12 2 2" xfId="3290"/>
    <cellStyle name="Normal 8 12 2 2 2" xfId="9472"/>
    <cellStyle name="Normal 8 12 2 2 2 2" xfId="18488"/>
    <cellStyle name="Normal 8 12 2 2 3" xfId="18487"/>
    <cellStyle name="Normal 8 12 2 3" xfId="7600"/>
    <cellStyle name="Normal 8 12 2 3 2" xfId="18489"/>
    <cellStyle name="Normal 8 12 2 4" xfId="18486"/>
    <cellStyle name="Normal 8 12 3" xfId="2492"/>
    <cellStyle name="Normal 8 12 3 2" xfId="8674"/>
    <cellStyle name="Normal 8 12 3 2 2" xfId="18491"/>
    <cellStyle name="Normal 8 12 3 3" xfId="18490"/>
    <cellStyle name="Normal 8 12 4" xfId="4296"/>
    <cellStyle name="Normal 8 12 4 2" xfId="10478"/>
    <cellStyle name="Normal 8 12 4 2 2" xfId="18493"/>
    <cellStyle name="Normal 8 12 4 3" xfId="18492"/>
    <cellStyle name="Normal 8 12 5" xfId="5303"/>
    <cellStyle name="Normal 8 12 5 2" xfId="11484"/>
    <cellStyle name="Normal 8 12 5 2 2" xfId="18495"/>
    <cellStyle name="Normal 8 12 5 3" xfId="18494"/>
    <cellStyle name="Normal 8 12 6" xfId="6802"/>
    <cellStyle name="Normal 8 12 6 2" xfId="18496"/>
    <cellStyle name="Normal 8 12 7" xfId="18485"/>
    <cellStyle name="Normal 8 13" xfId="689"/>
    <cellStyle name="Normal 8 13 2" xfId="1496"/>
    <cellStyle name="Normal 8 13 2 2" xfId="3368"/>
    <cellStyle name="Normal 8 13 2 2 2" xfId="9550"/>
    <cellStyle name="Normal 8 13 2 2 2 2" xfId="18500"/>
    <cellStyle name="Normal 8 13 2 2 3" xfId="18499"/>
    <cellStyle name="Normal 8 13 2 3" xfId="7678"/>
    <cellStyle name="Normal 8 13 2 3 2" xfId="18501"/>
    <cellStyle name="Normal 8 13 2 4" xfId="18498"/>
    <cellStyle name="Normal 8 13 3" xfId="2562"/>
    <cellStyle name="Normal 8 13 3 2" xfId="8744"/>
    <cellStyle name="Normal 8 13 3 2 2" xfId="18503"/>
    <cellStyle name="Normal 8 13 3 3" xfId="18502"/>
    <cellStyle name="Normal 8 13 4" xfId="4374"/>
    <cellStyle name="Normal 8 13 4 2" xfId="10556"/>
    <cellStyle name="Normal 8 13 4 2 2" xfId="18505"/>
    <cellStyle name="Normal 8 13 4 3" xfId="18504"/>
    <cellStyle name="Normal 8 13 5" xfId="5381"/>
    <cellStyle name="Normal 8 13 5 2" xfId="11562"/>
    <cellStyle name="Normal 8 13 5 2 2" xfId="18507"/>
    <cellStyle name="Normal 8 13 5 3" xfId="18506"/>
    <cellStyle name="Normal 8 13 6" xfId="6872"/>
    <cellStyle name="Normal 8 13 6 2" xfId="18508"/>
    <cellStyle name="Normal 8 13 7" xfId="18497"/>
    <cellStyle name="Normal 8 14" xfId="768"/>
    <cellStyle name="Normal 8 14 2" xfId="1618"/>
    <cellStyle name="Normal 8 14 2 2" xfId="3490"/>
    <cellStyle name="Normal 8 14 2 2 2" xfId="9672"/>
    <cellStyle name="Normal 8 14 2 2 2 2" xfId="18512"/>
    <cellStyle name="Normal 8 14 2 2 3" xfId="18511"/>
    <cellStyle name="Normal 8 14 2 3" xfId="7800"/>
    <cellStyle name="Normal 8 14 2 3 2" xfId="18513"/>
    <cellStyle name="Normal 8 14 2 4" xfId="18510"/>
    <cellStyle name="Normal 8 14 3" xfId="2640"/>
    <cellStyle name="Normal 8 14 3 2" xfId="8822"/>
    <cellStyle name="Normal 8 14 3 2 2" xfId="18515"/>
    <cellStyle name="Normal 8 14 3 3" xfId="18514"/>
    <cellStyle name="Normal 8 14 4" xfId="4496"/>
    <cellStyle name="Normal 8 14 4 2" xfId="10678"/>
    <cellStyle name="Normal 8 14 4 2 2" xfId="18517"/>
    <cellStyle name="Normal 8 14 4 3" xfId="18516"/>
    <cellStyle name="Normal 8 14 5" xfId="5503"/>
    <cellStyle name="Normal 8 14 5 2" xfId="11684"/>
    <cellStyle name="Normal 8 14 5 2 2" xfId="18519"/>
    <cellStyle name="Normal 8 14 5 3" xfId="18518"/>
    <cellStyle name="Normal 8 14 6" xfId="6950"/>
    <cellStyle name="Normal 8 14 6 2" xfId="18520"/>
    <cellStyle name="Normal 8 14 7" xfId="18509"/>
    <cellStyle name="Normal 8 15" xfId="900"/>
    <cellStyle name="Normal 8 15 2" xfId="2772"/>
    <cellStyle name="Normal 8 15 2 2" xfId="8954"/>
    <cellStyle name="Normal 8 15 2 2 2" xfId="18523"/>
    <cellStyle name="Normal 8 15 2 3" xfId="18522"/>
    <cellStyle name="Normal 8 15 3" xfId="4630"/>
    <cellStyle name="Normal 8 15 3 2" xfId="10812"/>
    <cellStyle name="Normal 8 15 3 2 2" xfId="18525"/>
    <cellStyle name="Normal 8 15 3 3" xfId="18524"/>
    <cellStyle name="Normal 8 15 4" xfId="5637"/>
    <cellStyle name="Normal 8 15 4 2" xfId="11818"/>
    <cellStyle name="Normal 8 15 4 2 2" xfId="18527"/>
    <cellStyle name="Normal 8 15 4 3" xfId="18526"/>
    <cellStyle name="Normal 8 15 5" xfId="7082"/>
    <cellStyle name="Normal 8 15 5 2" xfId="18528"/>
    <cellStyle name="Normal 8 15 6" xfId="18521"/>
    <cellStyle name="Normal 8 16" xfId="1752"/>
    <cellStyle name="Normal 8 16 2" xfId="3624"/>
    <cellStyle name="Normal 8 16 2 2" xfId="9806"/>
    <cellStyle name="Normal 8 16 2 2 2" xfId="18531"/>
    <cellStyle name="Normal 8 16 2 3" xfId="18530"/>
    <cellStyle name="Normal 8 16 3" xfId="7934"/>
    <cellStyle name="Normal 8 16 3 2" xfId="18532"/>
    <cellStyle name="Normal 8 16 4" xfId="18529"/>
    <cellStyle name="Normal 8 17" xfId="1894"/>
    <cellStyle name="Normal 8 17 2" xfId="8076"/>
    <cellStyle name="Normal 8 17 2 2" xfId="18534"/>
    <cellStyle name="Normal 8 17 3" xfId="18533"/>
    <cellStyle name="Normal 8 18" xfId="3778"/>
    <cellStyle name="Normal 8 18 2" xfId="9960"/>
    <cellStyle name="Normal 8 18 2 2" xfId="18536"/>
    <cellStyle name="Normal 8 18 3" xfId="18535"/>
    <cellStyle name="Normal 8 19" xfId="4785"/>
    <cellStyle name="Normal 8 19 2" xfId="10966"/>
    <cellStyle name="Normal 8 19 2 2" xfId="18538"/>
    <cellStyle name="Normal 8 19 3" xfId="18537"/>
    <cellStyle name="Normal 8 2" xfId="31"/>
    <cellStyle name="Normal 8 2 10" xfId="577"/>
    <cellStyle name="Normal 8 2 10 2" xfId="1366"/>
    <cellStyle name="Normal 8 2 10 2 2" xfId="3238"/>
    <cellStyle name="Normal 8 2 10 2 2 2" xfId="9420"/>
    <cellStyle name="Normal 8 2 10 2 2 2 2" xfId="18543"/>
    <cellStyle name="Normal 8 2 10 2 2 3" xfId="18542"/>
    <cellStyle name="Normal 8 2 10 2 3" xfId="7548"/>
    <cellStyle name="Normal 8 2 10 2 3 2" xfId="18544"/>
    <cellStyle name="Normal 8 2 10 2 4" xfId="18541"/>
    <cellStyle name="Normal 8 2 10 3" xfId="2450"/>
    <cellStyle name="Normal 8 2 10 3 2" xfId="8632"/>
    <cellStyle name="Normal 8 2 10 3 2 2" xfId="18546"/>
    <cellStyle name="Normal 8 2 10 3 3" xfId="18545"/>
    <cellStyle name="Normal 8 2 10 4" xfId="4244"/>
    <cellStyle name="Normal 8 2 10 4 2" xfId="10426"/>
    <cellStyle name="Normal 8 2 10 4 2 2" xfId="18548"/>
    <cellStyle name="Normal 8 2 10 4 3" xfId="18547"/>
    <cellStyle name="Normal 8 2 10 5" xfId="5251"/>
    <cellStyle name="Normal 8 2 10 5 2" xfId="11432"/>
    <cellStyle name="Normal 8 2 10 5 2 2" xfId="18550"/>
    <cellStyle name="Normal 8 2 10 5 3" xfId="18549"/>
    <cellStyle name="Normal 8 2 10 6" xfId="6760"/>
    <cellStyle name="Normal 8 2 10 6 2" xfId="18551"/>
    <cellStyle name="Normal 8 2 10 7" xfId="18540"/>
    <cellStyle name="Normal 8 2 11" xfId="637"/>
    <cellStyle name="Normal 8 2 11 2" xfId="1436"/>
    <cellStyle name="Normal 8 2 11 2 2" xfId="3308"/>
    <cellStyle name="Normal 8 2 11 2 2 2" xfId="9490"/>
    <cellStyle name="Normal 8 2 11 2 2 2 2" xfId="18555"/>
    <cellStyle name="Normal 8 2 11 2 2 3" xfId="18554"/>
    <cellStyle name="Normal 8 2 11 2 3" xfId="7618"/>
    <cellStyle name="Normal 8 2 11 2 3 2" xfId="18556"/>
    <cellStyle name="Normal 8 2 11 2 4" xfId="18553"/>
    <cellStyle name="Normal 8 2 11 3" xfId="2510"/>
    <cellStyle name="Normal 8 2 11 3 2" xfId="8692"/>
    <cellStyle name="Normal 8 2 11 3 2 2" xfId="18558"/>
    <cellStyle name="Normal 8 2 11 3 3" xfId="18557"/>
    <cellStyle name="Normal 8 2 11 4" xfId="4314"/>
    <cellStyle name="Normal 8 2 11 4 2" xfId="10496"/>
    <cellStyle name="Normal 8 2 11 4 2 2" xfId="18560"/>
    <cellStyle name="Normal 8 2 11 4 3" xfId="18559"/>
    <cellStyle name="Normal 8 2 11 5" xfId="5321"/>
    <cellStyle name="Normal 8 2 11 5 2" xfId="11502"/>
    <cellStyle name="Normal 8 2 11 5 2 2" xfId="18562"/>
    <cellStyle name="Normal 8 2 11 5 3" xfId="18561"/>
    <cellStyle name="Normal 8 2 11 6" xfId="6820"/>
    <cellStyle name="Normal 8 2 11 6 2" xfId="18563"/>
    <cellStyle name="Normal 8 2 11 7" xfId="18552"/>
    <cellStyle name="Normal 8 2 12" xfId="707"/>
    <cellStyle name="Normal 8 2 12 2" xfId="1514"/>
    <cellStyle name="Normal 8 2 12 2 2" xfId="3386"/>
    <cellStyle name="Normal 8 2 12 2 2 2" xfId="9568"/>
    <cellStyle name="Normal 8 2 12 2 2 2 2" xfId="18567"/>
    <cellStyle name="Normal 8 2 12 2 2 3" xfId="18566"/>
    <cellStyle name="Normal 8 2 12 2 3" xfId="7696"/>
    <cellStyle name="Normal 8 2 12 2 3 2" xfId="18568"/>
    <cellStyle name="Normal 8 2 12 2 4" xfId="18565"/>
    <cellStyle name="Normal 8 2 12 3" xfId="2580"/>
    <cellStyle name="Normal 8 2 12 3 2" xfId="8762"/>
    <cellStyle name="Normal 8 2 12 3 2 2" xfId="18570"/>
    <cellStyle name="Normal 8 2 12 3 3" xfId="18569"/>
    <cellStyle name="Normal 8 2 12 4" xfId="4392"/>
    <cellStyle name="Normal 8 2 12 4 2" xfId="10574"/>
    <cellStyle name="Normal 8 2 12 4 2 2" xfId="18572"/>
    <cellStyle name="Normal 8 2 12 4 3" xfId="18571"/>
    <cellStyle name="Normal 8 2 12 5" xfId="5399"/>
    <cellStyle name="Normal 8 2 12 5 2" xfId="11580"/>
    <cellStyle name="Normal 8 2 12 5 2 2" xfId="18574"/>
    <cellStyle name="Normal 8 2 12 5 3" xfId="18573"/>
    <cellStyle name="Normal 8 2 12 6" xfId="6890"/>
    <cellStyle name="Normal 8 2 12 6 2" xfId="18575"/>
    <cellStyle name="Normal 8 2 12 7" xfId="18564"/>
    <cellStyle name="Normal 8 2 13" xfId="786"/>
    <cellStyle name="Normal 8 2 13 2" xfId="1636"/>
    <cellStyle name="Normal 8 2 13 2 2" xfId="3508"/>
    <cellStyle name="Normal 8 2 13 2 2 2" xfId="9690"/>
    <cellStyle name="Normal 8 2 13 2 2 2 2" xfId="18579"/>
    <cellStyle name="Normal 8 2 13 2 2 3" xfId="18578"/>
    <cellStyle name="Normal 8 2 13 2 3" xfId="7818"/>
    <cellStyle name="Normal 8 2 13 2 3 2" xfId="18580"/>
    <cellStyle name="Normal 8 2 13 2 4" xfId="18577"/>
    <cellStyle name="Normal 8 2 13 3" xfId="2658"/>
    <cellStyle name="Normal 8 2 13 3 2" xfId="8840"/>
    <cellStyle name="Normal 8 2 13 3 2 2" xfId="18582"/>
    <cellStyle name="Normal 8 2 13 3 3" xfId="18581"/>
    <cellStyle name="Normal 8 2 13 4" xfId="4514"/>
    <cellStyle name="Normal 8 2 13 4 2" xfId="10696"/>
    <cellStyle name="Normal 8 2 13 4 2 2" xfId="18584"/>
    <cellStyle name="Normal 8 2 13 4 3" xfId="18583"/>
    <cellStyle name="Normal 8 2 13 5" xfId="5521"/>
    <cellStyle name="Normal 8 2 13 5 2" xfId="11702"/>
    <cellStyle name="Normal 8 2 13 5 2 2" xfId="18586"/>
    <cellStyle name="Normal 8 2 13 5 3" xfId="18585"/>
    <cellStyle name="Normal 8 2 13 6" xfId="6968"/>
    <cellStyle name="Normal 8 2 13 6 2" xfId="18587"/>
    <cellStyle name="Normal 8 2 13 7" xfId="18576"/>
    <cellStyle name="Normal 8 2 14" xfId="918"/>
    <cellStyle name="Normal 8 2 14 2" xfId="2790"/>
    <cellStyle name="Normal 8 2 14 2 2" xfId="8972"/>
    <cellStyle name="Normal 8 2 14 2 2 2" xfId="18590"/>
    <cellStyle name="Normal 8 2 14 2 3" xfId="18589"/>
    <cellStyle name="Normal 8 2 14 3" xfId="4648"/>
    <cellStyle name="Normal 8 2 14 3 2" xfId="10830"/>
    <cellStyle name="Normal 8 2 14 3 2 2" xfId="18592"/>
    <cellStyle name="Normal 8 2 14 3 3" xfId="18591"/>
    <cellStyle name="Normal 8 2 14 4" xfId="5655"/>
    <cellStyle name="Normal 8 2 14 4 2" xfId="11836"/>
    <cellStyle name="Normal 8 2 14 4 2 2" xfId="18594"/>
    <cellStyle name="Normal 8 2 14 4 3" xfId="18593"/>
    <cellStyle name="Normal 8 2 14 5" xfId="7100"/>
    <cellStyle name="Normal 8 2 14 5 2" xfId="18595"/>
    <cellStyle name="Normal 8 2 14 6" xfId="18588"/>
    <cellStyle name="Normal 8 2 15" xfId="1770"/>
    <cellStyle name="Normal 8 2 15 2" xfId="3642"/>
    <cellStyle name="Normal 8 2 15 2 2" xfId="9824"/>
    <cellStyle name="Normal 8 2 15 2 2 2" xfId="18598"/>
    <cellStyle name="Normal 8 2 15 2 3" xfId="18597"/>
    <cellStyle name="Normal 8 2 15 3" xfId="7952"/>
    <cellStyle name="Normal 8 2 15 3 2" xfId="18599"/>
    <cellStyle name="Normal 8 2 15 4" xfId="18596"/>
    <cellStyle name="Normal 8 2 16" xfId="1912"/>
    <cellStyle name="Normal 8 2 16 2" xfId="8094"/>
    <cellStyle name="Normal 8 2 16 2 2" xfId="18601"/>
    <cellStyle name="Normal 8 2 16 3" xfId="18600"/>
    <cellStyle name="Normal 8 2 17" xfId="3796"/>
    <cellStyle name="Normal 8 2 17 2" xfId="9978"/>
    <cellStyle name="Normal 8 2 17 2 2" xfId="18603"/>
    <cellStyle name="Normal 8 2 17 3" xfId="18602"/>
    <cellStyle name="Normal 8 2 18" xfId="4803"/>
    <cellStyle name="Normal 8 2 18 2" xfId="10984"/>
    <cellStyle name="Normal 8 2 18 2 2" xfId="18605"/>
    <cellStyle name="Normal 8 2 18 3" xfId="18604"/>
    <cellStyle name="Normal 8 2 19" xfId="5843"/>
    <cellStyle name="Normal 8 2 19 2" xfId="12024"/>
    <cellStyle name="Normal 8 2 19 2 2" xfId="18607"/>
    <cellStyle name="Normal 8 2 19 3" xfId="18606"/>
    <cellStyle name="Normal 8 2 2" xfId="152"/>
    <cellStyle name="Normal 8 2 2 2" xfId="954"/>
    <cellStyle name="Normal 8 2 2 2 2" xfId="2826"/>
    <cellStyle name="Normal 8 2 2 2 2 2" xfId="9008"/>
    <cellStyle name="Normal 8 2 2 2 2 2 2" xfId="18611"/>
    <cellStyle name="Normal 8 2 2 2 2 3" xfId="18610"/>
    <cellStyle name="Normal 8 2 2 2 3" xfId="7136"/>
    <cellStyle name="Normal 8 2 2 2 3 2" xfId="18612"/>
    <cellStyle name="Normal 8 2 2 2 4" xfId="18609"/>
    <cellStyle name="Normal 8 2 2 3" xfId="2028"/>
    <cellStyle name="Normal 8 2 2 3 2" xfId="8210"/>
    <cellStyle name="Normal 8 2 2 3 2 2" xfId="18614"/>
    <cellStyle name="Normal 8 2 2 3 3" xfId="18613"/>
    <cellStyle name="Normal 8 2 2 4" xfId="3832"/>
    <cellStyle name="Normal 8 2 2 4 2" xfId="10014"/>
    <cellStyle name="Normal 8 2 2 4 2 2" xfId="18616"/>
    <cellStyle name="Normal 8 2 2 4 3" xfId="18615"/>
    <cellStyle name="Normal 8 2 2 5" xfId="4839"/>
    <cellStyle name="Normal 8 2 2 5 2" xfId="11020"/>
    <cellStyle name="Normal 8 2 2 5 2 2" xfId="18618"/>
    <cellStyle name="Normal 8 2 2 5 3" xfId="18617"/>
    <cellStyle name="Normal 8 2 2 6" xfId="6338"/>
    <cellStyle name="Normal 8 2 2 6 2" xfId="18619"/>
    <cellStyle name="Normal 8 2 2 7" xfId="18608"/>
    <cellStyle name="Normal 8 2 20" xfId="6222"/>
    <cellStyle name="Normal 8 2 20 2" xfId="18620"/>
    <cellStyle name="Normal 8 2 21" xfId="18539"/>
    <cellStyle name="Normal 8 2 3" xfId="224"/>
    <cellStyle name="Normal 8 2 3 2" xfId="992"/>
    <cellStyle name="Normal 8 2 3 2 2" xfId="2864"/>
    <cellStyle name="Normal 8 2 3 2 2 2" xfId="9046"/>
    <cellStyle name="Normal 8 2 3 2 2 2 2" xfId="18624"/>
    <cellStyle name="Normal 8 2 3 2 2 3" xfId="18623"/>
    <cellStyle name="Normal 8 2 3 2 3" xfId="7174"/>
    <cellStyle name="Normal 8 2 3 2 3 2" xfId="18625"/>
    <cellStyle name="Normal 8 2 3 2 4" xfId="18622"/>
    <cellStyle name="Normal 8 2 3 3" xfId="2098"/>
    <cellStyle name="Normal 8 2 3 3 2" xfId="8280"/>
    <cellStyle name="Normal 8 2 3 3 2 2" xfId="18627"/>
    <cellStyle name="Normal 8 2 3 3 3" xfId="18626"/>
    <cellStyle name="Normal 8 2 3 4" xfId="3870"/>
    <cellStyle name="Normal 8 2 3 4 2" xfId="10052"/>
    <cellStyle name="Normal 8 2 3 4 2 2" xfId="18629"/>
    <cellStyle name="Normal 8 2 3 4 3" xfId="18628"/>
    <cellStyle name="Normal 8 2 3 5" xfId="4877"/>
    <cellStyle name="Normal 8 2 3 5 2" xfId="11058"/>
    <cellStyle name="Normal 8 2 3 5 2 2" xfId="18631"/>
    <cellStyle name="Normal 8 2 3 5 3" xfId="18630"/>
    <cellStyle name="Normal 8 2 3 6" xfId="6408"/>
    <cellStyle name="Normal 8 2 3 6 2" xfId="18632"/>
    <cellStyle name="Normal 8 2 3 7" xfId="18621"/>
    <cellStyle name="Normal 8 2 4" xfId="262"/>
    <cellStyle name="Normal 8 2 4 2" xfId="1034"/>
    <cellStyle name="Normal 8 2 4 2 2" xfId="2906"/>
    <cellStyle name="Normal 8 2 4 2 2 2" xfId="9088"/>
    <cellStyle name="Normal 8 2 4 2 2 2 2" xfId="18636"/>
    <cellStyle name="Normal 8 2 4 2 2 3" xfId="18635"/>
    <cellStyle name="Normal 8 2 4 2 3" xfId="7216"/>
    <cellStyle name="Normal 8 2 4 2 3 2" xfId="18637"/>
    <cellStyle name="Normal 8 2 4 2 4" xfId="18634"/>
    <cellStyle name="Normal 8 2 4 3" xfId="2136"/>
    <cellStyle name="Normal 8 2 4 3 2" xfId="8318"/>
    <cellStyle name="Normal 8 2 4 3 2 2" xfId="18639"/>
    <cellStyle name="Normal 8 2 4 3 3" xfId="18638"/>
    <cellStyle name="Normal 8 2 4 4" xfId="3912"/>
    <cellStyle name="Normal 8 2 4 4 2" xfId="10094"/>
    <cellStyle name="Normal 8 2 4 4 2 2" xfId="18641"/>
    <cellStyle name="Normal 8 2 4 4 3" xfId="18640"/>
    <cellStyle name="Normal 8 2 4 5" xfId="4919"/>
    <cellStyle name="Normal 8 2 4 5 2" xfId="11100"/>
    <cellStyle name="Normal 8 2 4 5 2 2" xfId="18643"/>
    <cellStyle name="Normal 8 2 4 5 3" xfId="18642"/>
    <cellStyle name="Normal 8 2 4 6" xfId="6446"/>
    <cellStyle name="Normal 8 2 4 6 2" xfId="18644"/>
    <cellStyle name="Normal 8 2 4 7" xfId="18633"/>
    <cellStyle name="Normal 8 2 5" xfId="304"/>
    <cellStyle name="Normal 8 2 5 2" xfId="1080"/>
    <cellStyle name="Normal 8 2 5 2 2" xfId="2952"/>
    <cellStyle name="Normal 8 2 5 2 2 2" xfId="9134"/>
    <cellStyle name="Normal 8 2 5 2 2 2 2" xfId="18648"/>
    <cellStyle name="Normal 8 2 5 2 2 3" xfId="18647"/>
    <cellStyle name="Normal 8 2 5 2 3" xfId="7262"/>
    <cellStyle name="Normal 8 2 5 2 3 2" xfId="18649"/>
    <cellStyle name="Normal 8 2 5 2 4" xfId="18646"/>
    <cellStyle name="Normal 8 2 5 3" xfId="2178"/>
    <cellStyle name="Normal 8 2 5 3 2" xfId="8360"/>
    <cellStyle name="Normal 8 2 5 3 2 2" xfId="18651"/>
    <cellStyle name="Normal 8 2 5 3 3" xfId="18650"/>
    <cellStyle name="Normal 8 2 5 4" xfId="3958"/>
    <cellStyle name="Normal 8 2 5 4 2" xfId="10140"/>
    <cellStyle name="Normal 8 2 5 4 2 2" xfId="18653"/>
    <cellStyle name="Normal 8 2 5 4 3" xfId="18652"/>
    <cellStyle name="Normal 8 2 5 5" xfId="4965"/>
    <cellStyle name="Normal 8 2 5 5 2" xfId="11146"/>
    <cellStyle name="Normal 8 2 5 5 2 2" xfId="18655"/>
    <cellStyle name="Normal 8 2 5 5 3" xfId="18654"/>
    <cellStyle name="Normal 8 2 5 6" xfId="6488"/>
    <cellStyle name="Normal 8 2 5 6 2" xfId="18656"/>
    <cellStyle name="Normal 8 2 5 7" xfId="18645"/>
    <cellStyle name="Normal 8 2 6" xfId="351"/>
    <cellStyle name="Normal 8 2 6 2" xfId="1134"/>
    <cellStyle name="Normal 8 2 6 2 2" xfId="3006"/>
    <cellStyle name="Normal 8 2 6 2 2 2" xfId="9188"/>
    <cellStyle name="Normal 8 2 6 2 2 2 2" xfId="18660"/>
    <cellStyle name="Normal 8 2 6 2 2 3" xfId="18659"/>
    <cellStyle name="Normal 8 2 6 2 3" xfId="7316"/>
    <cellStyle name="Normal 8 2 6 2 3 2" xfId="18661"/>
    <cellStyle name="Normal 8 2 6 2 4" xfId="18658"/>
    <cellStyle name="Normal 8 2 6 3" xfId="2224"/>
    <cellStyle name="Normal 8 2 6 3 2" xfId="8406"/>
    <cellStyle name="Normal 8 2 6 3 2 2" xfId="18663"/>
    <cellStyle name="Normal 8 2 6 3 3" xfId="18662"/>
    <cellStyle name="Normal 8 2 6 4" xfId="4012"/>
    <cellStyle name="Normal 8 2 6 4 2" xfId="10194"/>
    <cellStyle name="Normal 8 2 6 4 2 2" xfId="18665"/>
    <cellStyle name="Normal 8 2 6 4 3" xfId="18664"/>
    <cellStyle name="Normal 8 2 6 5" xfId="5019"/>
    <cellStyle name="Normal 8 2 6 5 2" xfId="11200"/>
    <cellStyle name="Normal 8 2 6 5 2 2" xfId="18667"/>
    <cellStyle name="Normal 8 2 6 5 3" xfId="18666"/>
    <cellStyle name="Normal 8 2 6 6" xfId="6534"/>
    <cellStyle name="Normal 8 2 6 6 2" xfId="18668"/>
    <cellStyle name="Normal 8 2 6 7" xfId="18657"/>
    <cellStyle name="Normal 8 2 7" xfId="405"/>
    <cellStyle name="Normal 8 2 7 2" xfId="1190"/>
    <cellStyle name="Normal 8 2 7 2 2" xfId="3062"/>
    <cellStyle name="Normal 8 2 7 2 2 2" xfId="9244"/>
    <cellStyle name="Normal 8 2 7 2 2 2 2" xfId="18672"/>
    <cellStyle name="Normal 8 2 7 2 2 3" xfId="18671"/>
    <cellStyle name="Normal 8 2 7 2 3" xfId="7372"/>
    <cellStyle name="Normal 8 2 7 2 3 2" xfId="18673"/>
    <cellStyle name="Normal 8 2 7 2 4" xfId="18670"/>
    <cellStyle name="Normal 8 2 7 3" xfId="2278"/>
    <cellStyle name="Normal 8 2 7 3 2" xfId="8460"/>
    <cellStyle name="Normal 8 2 7 3 2 2" xfId="18675"/>
    <cellStyle name="Normal 8 2 7 3 3" xfId="18674"/>
    <cellStyle name="Normal 8 2 7 4" xfId="4068"/>
    <cellStyle name="Normal 8 2 7 4 2" xfId="10250"/>
    <cellStyle name="Normal 8 2 7 4 2 2" xfId="18677"/>
    <cellStyle name="Normal 8 2 7 4 3" xfId="18676"/>
    <cellStyle name="Normal 8 2 7 5" xfId="5075"/>
    <cellStyle name="Normal 8 2 7 5 2" xfId="11256"/>
    <cellStyle name="Normal 8 2 7 5 2 2" xfId="18679"/>
    <cellStyle name="Normal 8 2 7 5 3" xfId="18678"/>
    <cellStyle name="Normal 8 2 7 6" xfId="6588"/>
    <cellStyle name="Normal 8 2 7 6 2" xfId="18680"/>
    <cellStyle name="Normal 8 2 7 7" xfId="18669"/>
    <cellStyle name="Normal 8 2 8" xfId="461"/>
    <cellStyle name="Normal 8 2 8 2" xfId="1248"/>
    <cellStyle name="Normal 8 2 8 2 2" xfId="3120"/>
    <cellStyle name="Normal 8 2 8 2 2 2" xfId="9302"/>
    <cellStyle name="Normal 8 2 8 2 2 2 2" xfId="18684"/>
    <cellStyle name="Normal 8 2 8 2 2 3" xfId="18683"/>
    <cellStyle name="Normal 8 2 8 2 3" xfId="7430"/>
    <cellStyle name="Normal 8 2 8 2 3 2" xfId="18685"/>
    <cellStyle name="Normal 8 2 8 2 4" xfId="18682"/>
    <cellStyle name="Normal 8 2 8 3" xfId="2334"/>
    <cellStyle name="Normal 8 2 8 3 2" xfId="8516"/>
    <cellStyle name="Normal 8 2 8 3 2 2" xfId="18687"/>
    <cellStyle name="Normal 8 2 8 3 3" xfId="18686"/>
    <cellStyle name="Normal 8 2 8 4" xfId="4126"/>
    <cellStyle name="Normal 8 2 8 4 2" xfId="10308"/>
    <cellStyle name="Normal 8 2 8 4 2 2" xfId="18689"/>
    <cellStyle name="Normal 8 2 8 4 3" xfId="18688"/>
    <cellStyle name="Normal 8 2 8 5" xfId="5133"/>
    <cellStyle name="Normal 8 2 8 5 2" xfId="11314"/>
    <cellStyle name="Normal 8 2 8 5 2 2" xfId="18691"/>
    <cellStyle name="Normal 8 2 8 5 3" xfId="18690"/>
    <cellStyle name="Normal 8 2 8 6" xfId="6644"/>
    <cellStyle name="Normal 8 2 8 6 2" xfId="18692"/>
    <cellStyle name="Normal 8 2 8 7" xfId="18681"/>
    <cellStyle name="Normal 8 2 9" xfId="519"/>
    <cellStyle name="Normal 8 2 9 2" xfId="1306"/>
    <cellStyle name="Normal 8 2 9 2 2" xfId="3178"/>
    <cellStyle name="Normal 8 2 9 2 2 2" xfId="9360"/>
    <cellStyle name="Normal 8 2 9 2 2 2 2" xfId="18696"/>
    <cellStyle name="Normal 8 2 9 2 2 3" xfId="18695"/>
    <cellStyle name="Normal 8 2 9 2 3" xfId="7488"/>
    <cellStyle name="Normal 8 2 9 2 3 2" xfId="18697"/>
    <cellStyle name="Normal 8 2 9 2 4" xfId="18694"/>
    <cellStyle name="Normal 8 2 9 3" xfId="2392"/>
    <cellStyle name="Normal 8 2 9 3 2" xfId="8574"/>
    <cellStyle name="Normal 8 2 9 3 2 2" xfId="18699"/>
    <cellStyle name="Normal 8 2 9 3 3" xfId="18698"/>
    <cellStyle name="Normal 8 2 9 4" xfId="4184"/>
    <cellStyle name="Normal 8 2 9 4 2" xfId="10366"/>
    <cellStyle name="Normal 8 2 9 4 2 2" xfId="18701"/>
    <cellStyle name="Normal 8 2 9 4 3" xfId="18700"/>
    <cellStyle name="Normal 8 2 9 5" xfId="5191"/>
    <cellStyle name="Normal 8 2 9 5 2" xfId="11372"/>
    <cellStyle name="Normal 8 2 9 5 2 2" xfId="18703"/>
    <cellStyle name="Normal 8 2 9 5 3" xfId="18702"/>
    <cellStyle name="Normal 8 2 9 6" xfId="6702"/>
    <cellStyle name="Normal 8 2 9 6 2" xfId="18704"/>
    <cellStyle name="Normal 8 2 9 7" xfId="18693"/>
    <cellStyle name="Normal 8 20" xfId="5844"/>
    <cellStyle name="Normal 8 20 2" xfId="12025"/>
    <cellStyle name="Normal 8 20 2 2" xfId="18706"/>
    <cellStyle name="Normal 8 20 3" xfId="18705"/>
    <cellStyle name="Normal 8 21" xfId="6204"/>
    <cellStyle name="Normal 8 21 2" xfId="18707"/>
    <cellStyle name="Normal 8 22" xfId="18460"/>
    <cellStyle name="Normal 8 3" xfId="168"/>
    <cellStyle name="Normal 8 3 2" xfId="936"/>
    <cellStyle name="Normal 8 3 2 2" xfId="2808"/>
    <cellStyle name="Normal 8 3 2 2 2" xfId="8990"/>
    <cellStyle name="Normal 8 3 2 2 2 2" xfId="18711"/>
    <cellStyle name="Normal 8 3 2 2 3" xfId="18710"/>
    <cellStyle name="Normal 8 3 2 3" xfId="7118"/>
    <cellStyle name="Normal 8 3 2 3 2" xfId="18712"/>
    <cellStyle name="Normal 8 3 2 4" xfId="18709"/>
    <cellStyle name="Normal 8 3 3" xfId="2044"/>
    <cellStyle name="Normal 8 3 3 2" xfId="8226"/>
    <cellStyle name="Normal 8 3 3 2 2" xfId="18714"/>
    <cellStyle name="Normal 8 3 3 3" xfId="18713"/>
    <cellStyle name="Normal 8 3 4" xfId="3814"/>
    <cellStyle name="Normal 8 3 4 2" xfId="9996"/>
    <cellStyle name="Normal 8 3 4 2 2" xfId="18716"/>
    <cellStyle name="Normal 8 3 4 3" xfId="18715"/>
    <cellStyle name="Normal 8 3 5" xfId="4821"/>
    <cellStyle name="Normal 8 3 5 2" xfId="11002"/>
    <cellStyle name="Normal 8 3 5 2 2" xfId="18718"/>
    <cellStyle name="Normal 8 3 5 3" xfId="18717"/>
    <cellStyle name="Normal 8 3 6" xfId="6354"/>
    <cellStyle name="Normal 8 3 6 2" xfId="18719"/>
    <cellStyle name="Normal 8 3 7" xfId="18708"/>
    <cellStyle name="Normal 8 4" xfId="206"/>
    <cellStyle name="Normal 8 4 2" xfId="974"/>
    <cellStyle name="Normal 8 4 2 2" xfId="2846"/>
    <cellStyle name="Normal 8 4 2 2 2" xfId="9028"/>
    <cellStyle name="Normal 8 4 2 2 2 2" xfId="18723"/>
    <cellStyle name="Normal 8 4 2 2 3" xfId="18722"/>
    <cellStyle name="Normal 8 4 2 3" xfId="7156"/>
    <cellStyle name="Normal 8 4 2 3 2" xfId="18724"/>
    <cellStyle name="Normal 8 4 2 4" xfId="18721"/>
    <cellStyle name="Normal 8 4 3" xfId="2080"/>
    <cellStyle name="Normal 8 4 3 2" xfId="8262"/>
    <cellStyle name="Normal 8 4 3 2 2" xfId="18726"/>
    <cellStyle name="Normal 8 4 3 3" xfId="18725"/>
    <cellStyle name="Normal 8 4 4" xfId="3852"/>
    <cellStyle name="Normal 8 4 4 2" xfId="10034"/>
    <cellStyle name="Normal 8 4 4 2 2" xfId="18728"/>
    <cellStyle name="Normal 8 4 4 3" xfId="18727"/>
    <cellStyle name="Normal 8 4 5" xfId="4859"/>
    <cellStyle name="Normal 8 4 5 2" xfId="11040"/>
    <cellStyle name="Normal 8 4 5 2 2" xfId="18730"/>
    <cellStyle name="Normal 8 4 5 3" xfId="18729"/>
    <cellStyle name="Normal 8 4 6" xfId="6390"/>
    <cellStyle name="Normal 8 4 6 2" xfId="18731"/>
    <cellStyle name="Normal 8 4 7" xfId="18720"/>
    <cellStyle name="Normal 8 5" xfId="244"/>
    <cellStyle name="Normal 8 5 2" xfId="1016"/>
    <cellStyle name="Normal 8 5 2 2" xfId="2888"/>
    <cellStyle name="Normal 8 5 2 2 2" xfId="9070"/>
    <cellStyle name="Normal 8 5 2 2 2 2" xfId="18735"/>
    <cellStyle name="Normal 8 5 2 2 3" xfId="18734"/>
    <cellStyle name="Normal 8 5 2 3" xfId="7198"/>
    <cellStyle name="Normal 8 5 2 3 2" xfId="18736"/>
    <cellStyle name="Normal 8 5 2 4" xfId="18733"/>
    <cellStyle name="Normal 8 5 3" xfId="2118"/>
    <cellStyle name="Normal 8 5 3 2" xfId="8300"/>
    <cellStyle name="Normal 8 5 3 2 2" xfId="18738"/>
    <cellStyle name="Normal 8 5 3 3" xfId="18737"/>
    <cellStyle name="Normal 8 5 4" xfId="3894"/>
    <cellStyle name="Normal 8 5 4 2" xfId="10076"/>
    <cellStyle name="Normal 8 5 4 2 2" xfId="18740"/>
    <cellStyle name="Normal 8 5 4 3" xfId="18739"/>
    <cellStyle name="Normal 8 5 5" xfId="4901"/>
    <cellStyle name="Normal 8 5 5 2" xfId="11082"/>
    <cellStyle name="Normal 8 5 5 2 2" xfId="18742"/>
    <cellStyle name="Normal 8 5 5 3" xfId="18741"/>
    <cellStyle name="Normal 8 5 6" xfId="6428"/>
    <cellStyle name="Normal 8 5 6 2" xfId="18743"/>
    <cellStyle name="Normal 8 5 7" xfId="18732"/>
    <cellStyle name="Normal 8 6" xfId="286"/>
    <cellStyle name="Normal 8 6 2" xfId="1062"/>
    <cellStyle name="Normal 8 6 2 2" xfId="2934"/>
    <cellStyle name="Normal 8 6 2 2 2" xfId="9116"/>
    <cellStyle name="Normal 8 6 2 2 2 2" xfId="18747"/>
    <cellStyle name="Normal 8 6 2 2 3" xfId="18746"/>
    <cellStyle name="Normal 8 6 2 3" xfId="7244"/>
    <cellStyle name="Normal 8 6 2 3 2" xfId="18748"/>
    <cellStyle name="Normal 8 6 2 4" xfId="18745"/>
    <cellStyle name="Normal 8 6 3" xfId="2160"/>
    <cellStyle name="Normal 8 6 3 2" xfId="8342"/>
    <cellStyle name="Normal 8 6 3 2 2" xfId="18750"/>
    <cellStyle name="Normal 8 6 3 3" xfId="18749"/>
    <cellStyle name="Normal 8 6 4" xfId="3940"/>
    <cellStyle name="Normal 8 6 4 2" xfId="10122"/>
    <cellStyle name="Normal 8 6 4 2 2" xfId="18752"/>
    <cellStyle name="Normal 8 6 4 3" xfId="18751"/>
    <cellStyle name="Normal 8 6 5" xfId="4947"/>
    <cellStyle name="Normal 8 6 5 2" xfId="11128"/>
    <cellStyle name="Normal 8 6 5 2 2" xfId="18754"/>
    <cellStyle name="Normal 8 6 5 3" xfId="18753"/>
    <cellStyle name="Normal 8 6 6" xfId="6470"/>
    <cellStyle name="Normal 8 6 6 2" xfId="18755"/>
    <cellStyle name="Normal 8 6 7" xfId="18744"/>
    <cellStyle name="Normal 8 7" xfId="333"/>
    <cellStyle name="Normal 8 7 2" xfId="1116"/>
    <cellStyle name="Normal 8 7 2 2" xfId="2988"/>
    <cellStyle name="Normal 8 7 2 2 2" xfId="9170"/>
    <cellStyle name="Normal 8 7 2 2 2 2" xfId="18759"/>
    <cellStyle name="Normal 8 7 2 2 3" xfId="18758"/>
    <cellStyle name="Normal 8 7 2 3" xfId="7298"/>
    <cellStyle name="Normal 8 7 2 3 2" xfId="18760"/>
    <cellStyle name="Normal 8 7 2 4" xfId="18757"/>
    <cellStyle name="Normal 8 7 3" xfId="2206"/>
    <cellStyle name="Normal 8 7 3 2" xfId="8388"/>
    <cellStyle name="Normal 8 7 3 2 2" xfId="18762"/>
    <cellStyle name="Normal 8 7 3 3" xfId="18761"/>
    <cellStyle name="Normal 8 7 4" xfId="3994"/>
    <cellStyle name="Normal 8 7 4 2" xfId="10176"/>
    <cellStyle name="Normal 8 7 4 2 2" xfId="18764"/>
    <cellStyle name="Normal 8 7 4 3" xfId="18763"/>
    <cellStyle name="Normal 8 7 5" xfId="5001"/>
    <cellStyle name="Normal 8 7 5 2" xfId="11182"/>
    <cellStyle name="Normal 8 7 5 2 2" xfId="18766"/>
    <cellStyle name="Normal 8 7 5 3" xfId="18765"/>
    <cellStyle name="Normal 8 7 6" xfId="6516"/>
    <cellStyle name="Normal 8 7 6 2" xfId="18767"/>
    <cellStyle name="Normal 8 7 7" xfId="18756"/>
    <cellStyle name="Normal 8 8" xfId="387"/>
    <cellStyle name="Normal 8 8 2" xfId="1172"/>
    <cellStyle name="Normal 8 8 2 2" xfId="3044"/>
    <cellStyle name="Normal 8 8 2 2 2" xfId="9226"/>
    <cellStyle name="Normal 8 8 2 2 2 2" xfId="18771"/>
    <cellStyle name="Normal 8 8 2 2 3" xfId="18770"/>
    <cellStyle name="Normal 8 8 2 3" xfId="7354"/>
    <cellStyle name="Normal 8 8 2 3 2" xfId="18772"/>
    <cellStyle name="Normal 8 8 2 4" xfId="18769"/>
    <cellStyle name="Normal 8 8 3" xfId="2260"/>
    <cellStyle name="Normal 8 8 3 2" xfId="8442"/>
    <cellStyle name="Normal 8 8 3 2 2" xfId="18774"/>
    <cellStyle name="Normal 8 8 3 3" xfId="18773"/>
    <cellStyle name="Normal 8 8 4" xfId="4050"/>
    <cellStyle name="Normal 8 8 4 2" xfId="10232"/>
    <cellStyle name="Normal 8 8 4 2 2" xfId="18776"/>
    <cellStyle name="Normal 8 8 4 3" xfId="18775"/>
    <cellStyle name="Normal 8 8 5" xfId="5057"/>
    <cellStyle name="Normal 8 8 5 2" xfId="11238"/>
    <cellStyle name="Normal 8 8 5 2 2" xfId="18778"/>
    <cellStyle name="Normal 8 8 5 3" xfId="18777"/>
    <cellStyle name="Normal 8 8 6" xfId="6570"/>
    <cellStyle name="Normal 8 8 6 2" xfId="18779"/>
    <cellStyle name="Normal 8 8 7" xfId="18768"/>
    <cellStyle name="Normal 8 9" xfId="443"/>
    <cellStyle name="Normal 8 9 2" xfId="1230"/>
    <cellStyle name="Normal 8 9 2 2" xfId="3102"/>
    <cellStyle name="Normal 8 9 2 2 2" xfId="9284"/>
    <cellStyle name="Normal 8 9 2 2 2 2" xfId="18783"/>
    <cellStyle name="Normal 8 9 2 2 3" xfId="18782"/>
    <cellStyle name="Normal 8 9 2 3" xfId="7412"/>
    <cellStyle name="Normal 8 9 2 3 2" xfId="18784"/>
    <cellStyle name="Normal 8 9 2 4" xfId="18781"/>
    <cellStyle name="Normal 8 9 3" xfId="2316"/>
    <cellStyle name="Normal 8 9 3 2" xfId="8498"/>
    <cellStyle name="Normal 8 9 3 2 2" xfId="18786"/>
    <cellStyle name="Normal 8 9 3 3" xfId="18785"/>
    <cellStyle name="Normal 8 9 4" xfId="4108"/>
    <cellStyle name="Normal 8 9 4 2" xfId="10290"/>
    <cellStyle name="Normal 8 9 4 2 2" xfId="18788"/>
    <cellStyle name="Normal 8 9 4 3" xfId="18787"/>
    <cellStyle name="Normal 8 9 5" xfId="5115"/>
    <cellStyle name="Normal 8 9 5 2" xfId="11296"/>
    <cellStyle name="Normal 8 9 5 2 2" xfId="18790"/>
    <cellStyle name="Normal 8 9 5 3" xfId="18789"/>
    <cellStyle name="Normal 8 9 6" xfId="6626"/>
    <cellStyle name="Normal 8 9 6 2" xfId="18791"/>
    <cellStyle name="Normal 8 9 7" xfId="18780"/>
    <cellStyle name="Normal 80" xfId="5939"/>
    <cellStyle name="Normal 80 2" xfId="12120"/>
    <cellStyle name="Normal 80 2 2" xfId="18793"/>
    <cellStyle name="Normal 80 3" xfId="18792"/>
    <cellStyle name="Normal 81" xfId="5941"/>
    <cellStyle name="Normal 81 2" xfId="12122"/>
    <cellStyle name="Normal 81 2 2" xfId="18795"/>
    <cellStyle name="Normal 81 3" xfId="18794"/>
    <cellStyle name="Normal 82" xfId="5943"/>
    <cellStyle name="Normal 82 2" xfId="12124"/>
    <cellStyle name="Normal 82 2 2" xfId="18797"/>
    <cellStyle name="Normal 82 3" xfId="18796"/>
    <cellStyle name="Normal 83" xfId="5945"/>
    <cellStyle name="Normal 83 2" xfId="12126"/>
    <cellStyle name="Normal 83 2 2" xfId="18799"/>
    <cellStyle name="Normal 83 3" xfId="18798"/>
    <cellStyle name="Normal 84" xfId="5947"/>
    <cellStyle name="Normal 84 2" xfId="12128"/>
    <cellStyle name="Normal 84 2 2" xfId="18801"/>
    <cellStyle name="Normal 84 3" xfId="18800"/>
    <cellStyle name="Normal 85" xfId="5949"/>
    <cellStyle name="Normal 85 2" xfId="12130"/>
    <cellStyle name="Normal 85 2 2" xfId="18803"/>
    <cellStyle name="Normal 85 3" xfId="18802"/>
    <cellStyle name="Normal 86" xfId="5951"/>
    <cellStyle name="Normal 86 2" xfId="12132"/>
    <cellStyle name="Normal 86 2 2" xfId="18805"/>
    <cellStyle name="Normal 86 3" xfId="18804"/>
    <cellStyle name="Normal 87" xfId="5953"/>
    <cellStyle name="Normal 87 2" xfId="12134"/>
    <cellStyle name="Normal 87 2 2" xfId="18807"/>
    <cellStyle name="Normal 87 3" xfId="18806"/>
    <cellStyle name="Normal 88" xfId="5955"/>
    <cellStyle name="Normal 88 2" xfId="12136"/>
    <cellStyle name="Normal 88 2 2" xfId="18809"/>
    <cellStyle name="Normal 88 3" xfId="18808"/>
    <cellStyle name="Normal 89" xfId="5957"/>
    <cellStyle name="Normal 89 2" xfId="12138"/>
    <cellStyle name="Normal 89 2 2" xfId="18811"/>
    <cellStyle name="Normal 89 3" xfId="18810"/>
    <cellStyle name="Normal 9" xfId="41"/>
    <cellStyle name="Normal 9 10" xfId="647"/>
    <cellStyle name="Normal 9 10 2" xfId="1446"/>
    <cellStyle name="Normal 9 10 2 2" xfId="3318"/>
    <cellStyle name="Normal 9 10 2 2 2" xfId="9500"/>
    <cellStyle name="Normal 9 10 2 2 2 2" xfId="18816"/>
    <cellStyle name="Normal 9 10 2 2 3" xfId="18815"/>
    <cellStyle name="Normal 9 10 2 3" xfId="7628"/>
    <cellStyle name="Normal 9 10 2 3 2" xfId="18817"/>
    <cellStyle name="Normal 9 10 2 4" xfId="18814"/>
    <cellStyle name="Normal 9 10 3" xfId="2520"/>
    <cellStyle name="Normal 9 10 3 2" xfId="8702"/>
    <cellStyle name="Normal 9 10 3 2 2" xfId="18819"/>
    <cellStyle name="Normal 9 10 3 3" xfId="18818"/>
    <cellStyle name="Normal 9 10 4" xfId="4324"/>
    <cellStyle name="Normal 9 10 4 2" xfId="10506"/>
    <cellStyle name="Normal 9 10 4 2 2" xfId="18821"/>
    <cellStyle name="Normal 9 10 4 3" xfId="18820"/>
    <cellStyle name="Normal 9 10 5" xfId="5331"/>
    <cellStyle name="Normal 9 10 5 2" xfId="11512"/>
    <cellStyle name="Normal 9 10 5 2 2" xfId="18823"/>
    <cellStyle name="Normal 9 10 5 3" xfId="18822"/>
    <cellStyle name="Normal 9 10 6" xfId="6830"/>
    <cellStyle name="Normal 9 10 6 2" xfId="18824"/>
    <cellStyle name="Normal 9 10 7" xfId="18813"/>
    <cellStyle name="Normal 9 11" xfId="717"/>
    <cellStyle name="Normal 9 11 2" xfId="1524"/>
    <cellStyle name="Normal 9 11 2 2" xfId="3396"/>
    <cellStyle name="Normal 9 11 2 2 2" xfId="9578"/>
    <cellStyle name="Normal 9 11 2 2 2 2" xfId="18828"/>
    <cellStyle name="Normal 9 11 2 2 3" xfId="18827"/>
    <cellStyle name="Normal 9 11 2 3" xfId="7706"/>
    <cellStyle name="Normal 9 11 2 3 2" xfId="18829"/>
    <cellStyle name="Normal 9 11 2 4" xfId="18826"/>
    <cellStyle name="Normal 9 11 3" xfId="2590"/>
    <cellStyle name="Normal 9 11 3 2" xfId="8772"/>
    <cellStyle name="Normal 9 11 3 2 2" xfId="18831"/>
    <cellStyle name="Normal 9 11 3 3" xfId="18830"/>
    <cellStyle name="Normal 9 11 4" xfId="4402"/>
    <cellStyle name="Normal 9 11 4 2" xfId="10584"/>
    <cellStyle name="Normal 9 11 4 2 2" xfId="18833"/>
    <cellStyle name="Normal 9 11 4 3" xfId="18832"/>
    <cellStyle name="Normal 9 11 5" xfId="5409"/>
    <cellStyle name="Normal 9 11 5 2" xfId="11590"/>
    <cellStyle name="Normal 9 11 5 2 2" xfId="18835"/>
    <cellStyle name="Normal 9 11 5 3" xfId="18834"/>
    <cellStyle name="Normal 9 11 6" xfId="6900"/>
    <cellStyle name="Normal 9 11 6 2" xfId="18836"/>
    <cellStyle name="Normal 9 11 7" xfId="18825"/>
    <cellStyle name="Normal 9 12" xfId="796"/>
    <cellStyle name="Normal 9 12 2" xfId="1646"/>
    <cellStyle name="Normal 9 12 2 2" xfId="3518"/>
    <cellStyle name="Normal 9 12 2 2 2" xfId="9700"/>
    <cellStyle name="Normal 9 12 2 2 2 2" xfId="18840"/>
    <cellStyle name="Normal 9 12 2 2 3" xfId="18839"/>
    <cellStyle name="Normal 9 12 2 3" xfId="7828"/>
    <cellStyle name="Normal 9 12 2 3 2" xfId="18841"/>
    <cellStyle name="Normal 9 12 2 4" xfId="18838"/>
    <cellStyle name="Normal 9 12 3" xfId="2668"/>
    <cellStyle name="Normal 9 12 3 2" xfId="8850"/>
    <cellStyle name="Normal 9 12 3 2 2" xfId="18843"/>
    <cellStyle name="Normal 9 12 3 3" xfId="18842"/>
    <cellStyle name="Normal 9 12 4" xfId="4524"/>
    <cellStyle name="Normal 9 12 4 2" xfId="10706"/>
    <cellStyle name="Normal 9 12 4 2 2" xfId="18845"/>
    <cellStyle name="Normal 9 12 4 3" xfId="18844"/>
    <cellStyle name="Normal 9 12 5" xfId="5531"/>
    <cellStyle name="Normal 9 12 5 2" xfId="11712"/>
    <cellStyle name="Normal 9 12 5 2 2" xfId="18847"/>
    <cellStyle name="Normal 9 12 5 3" xfId="18846"/>
    <cellStyle name="Normal 9 12 6" xfId="6978"/>
    <cellStyle name="Normal 9 12 6 2" xfId="18848"/>
    <cellStyle name="Normal 9 12 7" xfId="18837"/>
    <cellStyle name="Normal 9 13" xfId="964"/>
    <cellStyle name="Normal 9 13 2" xfId="2836"/>
    <cellStyle name="Normal 9 13 2 2" xfId="9018"/>
    <cellStyle name="Normal 9 13 2 2 2" xfId="18851"/>
    <cellStyle name="Normal 9 13 2 3" xfId="18850"/>
    <cellStyle name="Normal 9 13 3" xfId="4658"/>
    <cellStyle name="Normal 9 13 3 2" xfId="10840"/>
    <cellStyle name="Normal 9 13 3 2 2" xfId="18853"/>
    <cellStyle name="Normal 9 13 3 3" xfId="18852"/>
    <cellStyle name="Normal 9 13 4" xfId="5665"/>
    <cellStyle name="Normal 9 13 4 2" xfId="11846"/>
    <cellStyle name="Normal 9 13 4 2 2" xfId="18855"/>
    <cellStyle name="Normal 9 13 4 3" xfId="18854"/>
    <cellStyle name="Normal 9 13 5" xfId="7146"/>
    <cellStyle name="Normal 9 13 5 2" xfId="18856"/>
    <cellStyle name="Normal 9 13 6" xfId="18849"/>
    <cellStyle name="Normal 9 14" xfId="1780"/>
    <cellStyle name="Normal 9 14 2" xfId="3652"/>
    <cellStyle name="Normal 9 14 2 2" xfId="9834"/>
    <cellStyle name="Normal 9 14 2 2 2" xfId="18859"/>
    <cellStyle name="Normal 9 14 2 3" xfId="18858"/>
    <cellStyle name="Normal 9 14 3" xfId="7962"/>
    <cellStyle name="Normal 9 14 3 2" xfId="18860"/>
    <cellStyle name="Normal 9 14 4" xfId="18857"/>
    <cellStyle name="Normal 9 15" xfId="1922"/>
    <cellStyle name="Normal 9 15 2" xfId="8104"/>
    <cellStyle name="Normal 9 15 2 2" xfId="18862"/>
    <cellStyle name="Normal 9 15 3" xfId="18861"/>
    <cellStyle name="Normal 9 16" xfId="3842"/>
    <cellStyle name="Normal 9 16 2" xfId="10024"/>
    <cellStyle name="Normal 9 16 2 2" xfId="18864"/>
    <cellStyle name="Normal 9 16 3" xfId="18863"/>
    <cellStyle name="Normal 9 17" xfId="4849"/>
    <cellStyle name="Normal 9 17 2" xfId="11030"/>
    <cellStyle name="Normal 9 17 2 2" xfId="18866"/>
    <cellStyle name="Normal 9 17 3" xfId="18865"/>
    <cellStyle name="Normal 9 18" xfId="5845"/>
    <cellStyle name="Normal 9 18 2" xfId="12026"/>
    <cellStyle name="Normal 9 18 2 2" xfId="18868"/>
    <cellStyle name="Normal 9 18 3" xfId="18867"/>
    <cellStyle name="Normal 9 19" xfId="6232"/>
    <cellStyle name="Normal 9 19 2" xfId="18869"/>
    <cellStyle name="Normal 9 2" xfId="234"/>
    <cellStyle name="Normal 9 2 2" xfId="1002"/>
    <cellStyle name="Normal 9 2 2 2" xfId="2874"/>
    <cellStyle name="Normal 9 2 2 2 2" xfId="9056"/>
    <cellStyle name="Normal 9 2 2 2 2 2" xfId="18873"/>
    <cellStyle name="Normal 9 2 2 2 3" xfId="18872"/>
    <cellStyle name="Normal 9 2 2 3" xfId="7184"/>
    <cellStyle name="Normal 9 2 2 3 2" xfId="18874"/>
    <cellStyle name="Normal 9 2 2 4" xfId="18871"/>
    <cellStyle name="Normal 9 2 3" xfId="2108"/>
    <cellStyle name="Normal 9 2 3 2" xfId="8290"/>
    <cellStyle name="Normal 9 2 3 2 2" xfId="18876"/>
    <cellStyle name="Normal 9 2 3 3" xfId="18875"/>
    <cellStyle name="Normal 9 2 4" xfId="3880"/>
    <cellStyle name="Normal 9 2 4 2" xfId="10062"/>
    <cellStyle name="Normal 9 2 4 2 2" xfId="18878"/>
    <cellStyle name="Normal 9 2 4 3" xfId="18877"/>
    <cellStyle name="Normal 9 2 5" xfId="4887"/>
    <cellStyle name="Normal 9 2 5 2" xfId="11068"/>
    <cellStyle name="Normal 9 2 5 2 2" xfId="18880"/>
    <cellStyle name="Normal 9 2 5 3" xfId="18879"/>
    <cellStyle name="Normal 9 2 6" xfId="6418"/>
    <cellStyle name="Normal 9 2 6 2" xfId="18881"/>
    <cellStyle name="Normal 9 2 7" xfId="18870"/>
    <cellStyle name="Normal 9 20" xfId="18812"/>
    <cellStyle name="Normal 9 3" xfId="272"/>
    <cellStyle name="Normal 9 3 2" xfId="1044"/>
    <cellStyle name="Normal 9 3 2 2" xfId="2916"/>
    <cellStyle name="Normal 9 3 2 2 2" xfId="9098"/>
    <cellStyle name="Normal 9 3 2 2 2 2" xfId="18885"/>
    <cellStyle name="Normal 9 3 2 2 3" xfId="18884"/>
    <cellStyle name="Normal 9 3 2 3" xfId="7226"/>
    <cellStyle name="Normal 9 3 2 3 2" xfId="18886"/>
    <cellStyle name="Normal 9 3 2 4" xfId="18883"/>
    <cellStyle name="Normal 9 3 3" xfId="2146"/>
    <cellStyle name="Normal 9 3 3 2" xfId="8328"/>
    <cellStyle name="Normal 9 3 3 2 2" xfId="18888"/>
    <cellStyle name="Normal 9 3 3 3" xfId="18887"/>
    <cellStyle name="Normal 9 3 4" xfId="3922"/>
    <cellStyle name="Normal 9 3 4 2" xfId="10104"/>
    <cellStyle name="Normal 9 3 4 2 2" xfId="18890"/>
    <cellStyle name="Normal 9 3 4 3" xfId="18889"/>
    <cellStyle name="Normal 9 3 5" xfId="4929"/>
    <cellStyle name="Normal 9 3 5 2" xfId="11110"/>
    <cellStyle name="Normal 9 3 5 2 2" xfId="18892"/>
    <cellStyle name="Normal 9 3 5 3" xfId="18891"/>
    <cellStyle name="Normal 9 3 6" xfId="6456"/>
    <cellStyle name="Normal 9 3 6 2" xfId="18893"/>
    <cellStyle name="Normal 9 3 7" xfId="18882"/>
    <cellStyle name="Normal 9 4" xfId="314"/>
    <cellStyle name="Normal 9 4 2" xfId="1090"/>
    <cellStyle name="Normal 9 4 2 2" xfId="2962"/>
    <cellStyle name="Normal 9 4 2 2 2" xfId="9144"/>
    <cellStyle name="Normal 9 4 2 2 2 2" xfId="18897"/>
    <cellStyle name="Normal 9 4 2 2 3" xfId="18896"/>
    <cellStyle name="Normal 9 4 2 3" xfId="7272"/>
    <cellStyle name="Normal 9 4 2 3 2" xfId="18898"/>
    <cellStyle name="Normal 9 4 2 4" xfId="18895"/>
    <cellStyle name="Normal 9 4 3" xfId="2188"/>
    <cellStyle name="Normal 9 4 3 2" xfId="8370"/>
    <cellStyle name="Normal 9 4 3 2 2" xfId="18900"/>
    <cellStyle name="Normal 9 4 3 3" xfId="18899"/>
    <cellStyle name="Normal 9 4 4" xfId="3968"/>
    <cellStyle name="Normal 9 4 4 2" xfId="10150"/>
    <cellStyle name="Normal 9 4 4 2 2" xfId="18902"/>
    <cellStyle name="Normal 9 4 4 3" xfId="18901"/>
    <cellStyle name="Normal 9 4 5" xfId="4975"/>
    <cellStyle name="Normal 9 4 5 2" xfId="11156"/>
    <cellStyle name="Normal 9 4 5 2 2" xfId="18904"/>
    <cellStyle name="Normal 9 4 5 3" xfId="18903"/>
    <cellStyle name="Normal 9 4 6" xfId="6498"/>
    <cellStyle name="Normal 9 4 6 2" xfId="18905"/>
    <cellStyle name="Normal 9 4 7" xfId="18894"/>
    <cellStyle name="Normal 9 5" xfId="361"/>
    <cellStyle name="Normal 9 5 2" xfId="1144"/>
    <cellStyle name="Normal 9 5 2 2" xfId="3016"/>
    <cellStyle name="Normal 9 5 2 2 2" xfId="9198"/>
    <cellStyle name="Normal 9 5 2 2 2 2" xfId="18909"/>
    <cellStyle name="Normal 9 5 2 2 3" xfId="18908"/>
    <cellStyle name="Normal 9 5 2 3" xfId="7326"/>
    <cellStyle name="Normal 9 5 2 3 2" xfId="18910"/>
    <cellStyle name="Normal 9 5 2 4" xfId="18907"/>
    <cellStyle name="Normal 9 5 3" xfId="2234"/>
    <cellStyle name="Normal 9 5 3 2" xfId="8416"/>
    <cellStyle name="Normal 9 5 3 2 2" xfId="18912"/>
    <cellStyle name="Normal 9 5 3 3" xfId="18911"/>
    <cellStyle name="Normal 9 5 4" xfId="4022"/>
    <cellStyle name="Normal 9 5 4 2" xfId="10204"/>
    <cellStyle name="Normal 9 5 4 2 2" xfId="18914"/>
    <cellStyle name="Normal 9 5 4 3" xfId="18913"/>
    <cellStyle name="Normal 9 5 5" xfId="5029"/>
    <cellStyle name="Normal 9 5 5 2" xfId="11210"/>
    <cellStyle name="Normal 9 5 5 2 2" xfId="18916"/>
    <cellStyle name="Normal 9 5 5 3" xfId="18915"/>
    <cellStyle name="Normal 9 5 6" xfId="6544"/>
    <cellStyle name="Normal 9 5 6 2" xfId="18917"/>
    <cellStyle name="Normal 9 5 7" xfId="18906"/>
    <cellStyle name="Normal 9 6" xfId="415"/>
    <cellStyle name="Normal 9 6 2" xfId="1200"/>
    <cellStyle name="Normal 9 6 2 2" xfId="3072"/>
    <cellStyle name="Normal 9 6 2 2 2" xfId="9254"/>
    <cellStyle name="Normal 9 6 2 2 2 2" xfId="18921"/>
    <cellStyle name="Normal 9 6 2 2 3" xfId="18920"/>
    <cellStyle name="Normal 9 6 2 3" xfId="7382"/>
    <cellStyle name="Normal 9 6 2 3 2" xfId="18922"/>
    <cellStyle name="Normal 9 6 2 4" xfId="18919"/>
    <cellStyle name="Normal 9 6 3" xfId="2288"/>
    <cellStyle name="Normal 9 6 3 2" xfId="8470"/>
    <cellStyle name="Normal 9 6 3 2 2" xfId="18924"/>
    <cellStyle name="Normal 9 6 3 3" xfId="18923"/>
    <cellStyle name="Normal 9 6 4" xfId="4078"/>
    <cellStyle name="Normal 9 6 4 2" xfId="10260"/>
    <cellStyle name="Normal 9 6 4 2 2" xfId="18926"/>
    <cellStyle name="Normal 9 6 4 3" xfId="18925"/>
    <cellStyle name="Normal 9 6 5" xfId="5085"/>
    <cellStyle name="Normal 9 6 5 2" xfId="11266"/>
    <cellStyle name="Normal 9 6 5 2 2" xfId="18928"/>
    <cellStyle name="Normal 9 6 5 3" xfId="18927"/>
    <cellStyle name="Normal 9 6 6" xfId="6598"/>
    <cellStyle name="Normal 9 6 6 2" xfId="18929"/>
    <cellStyle name="Normal 9 6 7" xfId="18918"/>
    <cellStyle name="Normal 9 7" xfId="471"/>
    <cellStyle name="Normal 9 7 2" xfId="1258"/>
    <cellStyle name="Normal 9 7 2 2" xfId="3130"/>
    <cellStyle name="Normal 9 7 2 2 2" xfId="9312"/>
    <cellStyle name="Normal 9 7 2 2 2 2" xfId="18933"/>
    <cellStyle name="Normal 9 7 2 2 3" xfId="18932"/>
    <cellStyle name="Normal 9 7 2 3" xfId="7440"/>
    <cellStyle name="Normal 9 7 2 3 2" xfId="18934"/>
    <cellStyle name="Normal 9 7 2 4" xfId="18931"/>
    <cellStyle name="Normal 9 7 3" xfId="2344"/>
    <cellStyle name="Normal 9 7 3 2" xfId="8526"/>
    <cellStyle name="Normal 9 7 3 2 2" xfId="18936"/>
    <cellStyle name="Normal 9 7 3 3" xfId="18935"/>
    <cellStyle name="Normal 9 7 4" xfId="4136"/>
    <cellStyle name="Normal 9 7 4 2" xfId="10318"/>
    <cellStyle name="Normal 9 7 4 2 2" xfId="18938"/>
    <cellStyle name="Normal 9 7 4 3" xfId="18937"/>
    <cellStyle name="Normal 9 7 5" xfId="5143"/>
    <cellStyle name="Normal 9 7 5 2" xfId="11324"/>
    <cellStyle name="Normal 9 7 5 2 2" xfId="18940"/>
    <cellStyle name="Normal 9 7 5 3" xfId="18939"/>
    <cellStyle name="Normal 9 7 6" xfId="6654"/>
    <cellStyle name="Normal 9 7 6 2" xfId="18941"/>
    <cellStyle name="Normal 9 7 7" xfId="18930"/>
    <cellStyle name="Normal 9 8" xfId="529"/>
    <cellStyle name="Normal 9 8 2" xfId="1316"/>
    <cellStyle name="Normal 9 8 2 2" xfId="3188"/>
    <cellStyle name="Normal 9 8 2 2 2" xfId="9370"/>
    <cellStyle name="Normal 9 8 2 2 2 2" xfId="18945"/>
    <cellStyle name="Normal 9 8 2 2 3" xfId="18944"/>
    <cellStyle name="Normal 9 8 2 3" xfId="7498"/>
    <cellStyle name="Normal 9 8 2 3 2" xfId="18946"/>
    <cellStyle name="Normal 9 8 2 4" xfId="18943"/>
    <cellStyle name="Normal 9 8 3" xfId="2402"/>
    <cellStyle name="Normal 9 8 3 2" xfId="8584"/>
    <cellStyle name="Normal 9 8 3 2 2" xfId="18948"/>
    <cellStyle name="Normal 9 8 3 3" xfId="18947"/>
    <cellStyle name="Normal 9 8 4" xfId="4194"/>
    <cellStyle name="Normal 9 8 4 2" xfId="10376"/>
    <cellStyle name="Normal 9 8 4 2 2" xfId="18950"/>
    <cellStyle name="Normal 9 8 4 3" xfId="18949"/>
    <cellStyle name="Normal 9 8 5" xfId="5201"/>
    <cellStyle name="Normal 9 8 5 2" xfId="11382"/>
    <cellStyle name="Normal 9 8 5 2 2" xfId="18952"/>
    <cellStyle name="Normal 9 8 5 3" xfId="18951"/>
    <cellStyle name="Normal 9 8 6" xfId="6712"/>
    <cellStyle name="Normal 9 8 6 2" xfId="18953"/>
    <cellStyle name="Normal 9 8 7" xfId="18942"/>
    <cellStyle name="Normal 9 9" xfId="587"/>
    <cellStyle name="Normal 9 9 2" xfId="1376"/>
    <cellStyle name="Normal 9 9 2 2" xfId="3248"/>
    <cellStyle name="Normal 9 9 2 2 2" xfId="9430"/>
    <cellStyle name="Normal 9 9 2 2 2 2" xfId="18957"/>
    <cellStyle name="Normal 9 9 2 2 3" xfId="18956"/>
    <cellStyle name="Normal 9 9 2 3" xfId="7558"/>
    <cellStyle name="Normal 9 9 2 3 2" xfId="18958"/>
    <cellStyle name="Normal 9 9 2 4" xfId="18955"/>
    <cellStyle name="Normal 9 9 3" xfId="2460"/>
    <cellStyle name="Normal 9 9 3 2" xfId="8642"/>
    <cellStyle name="Normal 9 9 3 2 2" xfId="18960"/>
    <cellStyle name="Normal 9 9 3 3" xfId="18959"/>
    <cellStyle name="Normal 9 9 4" xfId="4254"/>
    <cellStyle name="Normal 9 9 4 2" xfId="10436"/>
    <cellStyle name="Normal 9 9 4 2 2" xfId="18962"/>
    <cellStyle name="Normal 9 9 4 3" xfId="18961"/>
    <cellStyle name="Normal 9 9 5" xfId="5261"/>
    <cellStyle name="Normal 9 9 5 2" xfId="11442"/>
    <cellStyle name="Normal 9 9 5 2 2" xfId="18964"/>
    <cellStyle name="Normal 9 9 5 3" xfId="18963"/>
    <cellStyle name="Normal 9 9 6" xfId="6770"/>
    <cellStyle name="Normal 9 9 6 2" xfId="18965"/>
    <cellStyle name="Normal 9 9 7" xfId="18954"/>
    <cellStyle name="Normal 90" xfId="5959"/>
    <cellStyle name="Normal 90 2" xfId="12140"/>
    <cellStyle name="Normal 90 2 2" xfId="18967"/>
    <cellStyle name="Normal 90 3" xfId="18966"/>
    <cellStyle name="Normal 91" xfId="5961"/>
    <cellStyle name="Normal 91 2" xfId="12142"/>
    <cellStyle name="Normal 91 2 2" xfId="18969"/>
    <cellStyle name="Normal 91 3" xfId="18968"/>
    <cellStyle name="Normal 92" xfId="5963"/>
    <cellStyle name="Normal 92 2" xfId="12144"/>
    <cellStyle name="Normal 92 2 2" xfId="18971"/>
    <cellStyle name="Normal 92 3" xfId="18970"/>
    <cellStyle name="Normal 93" xfId="5965"/>
    <cellStyle name="Normal 93 2" xfId="12146"/>
    <cellStyle name="Normal 93 2 2" xfId="18973"/>
    <cellStyle name="Normal 93 3" xfId="18972"/>
    <cellStyle name="Normal 94" xfId="5967"/>
    <cellStyle name="Normal 94 2" xfId="12148"/>
    <cellStyle name="Normal 94 2 2" xfId="18975"/>
    <cellStyle name="Normal 94 3" xfId="18974"/>
    <cellStyle name="Normal 95" xfId="5969"/>
    <cellStyle name="Normal 95 2" xfId="12150"/>
    <cellStyle name="Normal 95 2 2" xfId="18977"/>
    <cellStyle name="Normal 95 3" xfId="18976"/>
    <cellStyle name="Normal 96" xfId="5971"/>
    <cellStyle name="Normal 96 2" xfId="12152"/>
    <cellStyle name="Normal 96 2 2" xfId="18979"/>
    <cellStyle name="Normal 96 3" xfId="18978"/>
    <cellStyle name="Normal 97" xfId="5973"/>
    <cellStyle name="Normal 97 2" xfId="12154"/>
    <cellStyle name="Normal 97 2 2" xfId="18981"/>
    <cellStyle name="Normal 97 3" xfId="18980"/>
    <cellStyle name="Normal 98" xfId="5975"/>
    <cellStyle name="Normal 98 2" xfId="12156"/>
    <cellStyle name="Normal 98 2 2" xfId="18983"/>
    <cellStyle name="Normal 98 3" xfId="18982"/>
    <cellStyle name="Normal 99" xfId="5977"/>
    <cellStyle name="Normal 99 2" xfId="12158"/>
    <cellStyle name="Normal 99 2 2" xfId="18985"/>
    <cellStyle name="Normal 99 3" xfId="18984"/>
    <cellStyle name="Percent" xfId="149" builtinId="5"/>
    <cellStyle name="Percent 10" xfId="49"/>
    <cellStyle name="Percent 10 10" xfId="803"/>
    <cellStyle name="Percent 10 10 2" xfId="1653"/>
    <cellStyle name="Percent 10 10 2 2" xfId="3525"/>
    <cellStyle name="Percent 10 10 2 2 2" xfId="9707"/>
    <cellStyle name="Percent 10 10 2 2 2 2" xfId="18990"/>
    <cellStyle name="Percent 10 10 2 2 3" xfId="18989"/>
    <cellStyle name="Percent 10 10 2 3" xfId="7835"/>
    <cellStyle name="Percent 10 10 2 3 2" xfId="18991"/>
    <cellStyle name="Percent 10 10 2 4" xfId="18988"/>
    <cellStyle name="Percent 10 10 3" xfId="2675"/>
    <cellStyle name="Percent 10 10 3 2" xfId="8857"/>
    <cellStyle name="Percent 10 10 3 2 2" xfId="18993"/>
    <cellStyle name="Percent 10 10 3 3" xfId="18992"/>
    <cellStyle name="Percent 10 10 4" xfId="4531"/>
    <cellStyle name="Percent 10 10 4 2" xfId="10713"/>
    <cellStyle name="Percent 10 10 4 2 2" xfId="18995"/>
    <cellStyle name="Percent 10 10 4 3" xfId="18994"/>
    <cellStyle name="Percent 10 10 5" xfId="5538"/>
    <cellStyle name="Percent 10 10 5 2" xfId="11719"/>
    <cellStyle name="Percent 10 10 5 2 2" xfId="18997"/>
    <cellStyle name="Percent 10 10 5 3" xfId="18996"/>
    <cellStyle name="Percent 10 10 6" xfId="6985"/>
    <cellStyle name="Percent 10 10 6 2" xfId="18998"/>
    <cellStyle name="Percent 10 10 7" xfId="18987"/>
    <cellStyle name="Percent 10 11" xfId="1051"/>
    <cellStyle name="Percent 10 11 2" xfId="2923"/>
    <cellStyle name="Percent 10 11 2 2" xfId="9105"/>
    <cellStyle name="Percent 10 11 2 2 2" xfId="19001"/>
    <cellStyle name="Percent 10 11 2 3" xfId="19000"/>
    <cellStyle name="Percent 10 11 3" xfId="4665"/>
    <cellStyle name="Percent 10 11 3 2" xfId="10847"/>
    <cellStyle name="Percent 10 11 3 2 2" xfId="19003"/>
    <cellStyle name="Percent 10 11 3 3" xfId="19002"/>
    <cellStyle name="Percent 10 11 4" xfId="5672"/>
    <cellStyle name="Percent 10 11 4 2" xfId="11853"/>
    <cellStyle name="Percent 10 11 4 2 2" xfId="19005"/>
    <cellStyle name="Percent 10 11 4 3" xfId="19004"/>
    <cellStyle name="Percent 10 11 5" xfId="7233"/>
    <cellStyle name="Percent 10 11 5 2" xfId="19006"/>
    <cellStyle name="Percent 10 11 6" xfId="18999"/>
    <cellStyle name="Percent 10 12" xfId="1787"/>
    <cellStyle name="Percent 10 12 2" xfId="3659"/>
    <cellStyle name="Percent 10 12 2 2" xfId="9841"/>
    <cellStyle name="Percent 10 12 2 2 2" xfId="19009"/>
    <cellStyle name="Percent 10 12 2 3" xfId="19008"/>
    <cellStyle name="Percent 10 12 3" xfId="7969"/>
    <cellStyle name="Percent 10 12 3 2" xfId="19010"/>
    <cellStyle name="Percent 10 12 4" xfId="19007"/>
    <cellStyle name="Percent 10 13" xfId="1929"/>
    <cellStyle name="Percent 10 13 2" xfId="8111"/>
    <cellStyle name="Percent 10 13 2 2" xfId="19012"/>
    <cellStyle name="Percent 10 13 3" xfId="19011"/>
    <cellStyle name="Percent 10 14" xfId="3929"/>
    <cellStyle name="Percent 10 14 2" xfId="10111"/>
    <cellStyle name="Percent 10 14 2 2" xfId="19014"/>
    <cellStyle name="Percent 10 14 3" xfId="19013"/>
    <cellStyle name="Percent 10 15" xfId="4936"/>
    <cellStyle name="Percent 10 15 2" xfId="11117"/>
    <cellStyle name="Percent 10 15 2 2" xfId="19016"/>
    <cellStyle name="Percent 10 15 3" xfId="19015"/>
    <cellStyle name="Percent 10 16" xfId="5846"/>
    <cellStyle name="Percent 10 16 2" xfId="12027"/>
    <cellStyle name="Percent 10 16 2 2" xfId="19018"/>
    <cellStyle name="Percent 10 16 3" xfId="19017"/>
    <cellStyle name="Percent 10 17" xfId="6239"/>
    <cellStyle name="Percent 10 17 2" xfId="19019"/>
    <cellStyle name="Percent 10 18" xfId="18986"/>
    <cellStyle name="Percent 10 2" xfId="321"/>
    <cellStyle name="Percent 10 2 2" xfId="1097"/>
    <cellStyle name="Percent 10 2 2 2" xfId="2969"/>
    <cellStyle name="Percent 10 2 2 2 2" xfId="9151"/>
    <cellStyle name="Percent 10 2 2 2 2 2" xfId="19023"/>
    <cellStyle name="Percent 10 2 2 2 3" xfId="19022"/>
    <cellStyle name="Percent 10 2 2 3" xfId="7279"/>
    <cellStyle name="Percent 10 2 2 3 2" xfId="19024"/>
    <cellStyle name="Percent 10 2 2 4" xfId="19021"/>
    <cellStyle name="Percent 10 2 3" xfId="2195"/>
    <cellStyle name="Percent 10 2 3 2" xfId="8377"/>
    <cellStyle name="Percent 10 2 3 2 2" xfId="19026"/>
    <cellStyle name="Percent 10 2 3 3" xfId="19025"/>
    <cellStyle name="Percent 10 2 4" xfId="3975"/>
    <cellStyle name="Percent 10 2 4 2" xfId="10157"/>
    <cellStyle name="Percent 10 2 4 2 2" xfId="19028"/>
    <cellStyle name="Percent 10 2 4 3" xfId="19027"/>
    <cellStyle name="Percent 10 2 5" xfId="4982"/>
    <cellStyle name="Percent 10 2 5 2" xfId="11163"/>
    <cellStyle name="Percent 10 2 5 2 2" xfId="19030"/>
    <cellStyle name="Percent 10 2 5 3" xfId="19029"/>
    <cellStyle name="Percent 10 2 6" xfId="6505"/>
    <cellStyle name="Percent 10 2 6 2" xfId="19031"/>
    <cellStyle name="Percent 10 2 7" xfId="19020"/>
    <cellStyle name="Percent 10 3" xfId="368"/>
    <cellStyle name="Percent 10 3 2" xfId="1151"/>
    <cellStyle name="Percent 10 3 2 2" xfId="3023"/>
    <cellStyle name="Percent 10 3 2 2 2" xfId="9205"/>
    <cellStyle name="Percent 10 3 2 2 2 2" xfId="19035"/>
    <cellStyle name="Percent 10 3 2 2 3" xfId="19034"/>
    <cellStyle name="Percent 10 3 2 3" xfId="7333"/>
    <cellStyle name="Percent 10 3 2 3 2" xfId="19036"/>
    <cellStyle name="Percent 10 3 2 4" xfId="19033"/>
    <cellStyle name="Percent 10 3 3" xfId="2241"/>
    <cellStyle name="Percent 10 3 3 2" xfId="8423"/>
    <cellStyle name="Percent 10 3 3 2 2" xfId="19038"/>
    <cellStyle name="Percent 10 3 3 3" xfId="19037"/>
    <cellStyle name="Percent 10 3 4" xfId="4029"/>
    <cellStyle name="Percent 10 3 4 2" xfId="10211"/>
    <cellStyle name="Percent 10 3 4 2 2" xfId="19040"/>
    <cellStyle name="Percent 10 3 4 3" xfId="19039"/>
    <cellStyle name="Percent 10 3 5" xfId="5036"/>
    <cellStyle name="Percent 10 3 5 2" xfId="11217"/>
    <cellStyle name="Percent 10 3 5 2 2" xfId="19042"/>
    <cellStyle name="Percent 10 3 5 3" xfId="19041"/>
    <cellStyle name="Percent 10 3 6" xfId="6551"/>
    <cellStyle name="Percent 10 3 6 2" xfId="19043"/>
    <cellStyle name="Percent 10 3 7" xfId="19032"/>
    <cellStyle name="Percent 10 4" xfId="422"/>
    <cellStyle name="Percent 10 4 2" xfId="1207"/>
    <cellStyle name="Percent 10 4 2 2" xfId="3079"/>
    <cellStyle name="Percent 10 4 2 2 2" xfId="9261"/>
    <cellStyle name="Percent 10 4 2 2 2 2" xfId="19047"/>
    <cellStyle name="Percent 10 4 2 2 3" xfId="19046"/>
    <cellStyle name="Percent 10 4 2 3" xfId="7389"/>
    <cellStyle name="Percent 10 4 2 3 2" xfId="19048"/>
    <cellStyle name="Percent 10 4 2 4" xfId="19045"/>
    <cellStyle name="Percent 10 4 3" xfId="2295"/>
    <cellStyle name="Percent 10 4 3 2" xfId="8477"/>
    <cellStyle name="Percent 10 4 3 2 2" xfId="19050"/>
    <cellStyle name="Percent 10 4 3 3" xfId="19049"/>
    <cellStyle name="Percent 10 4 4" xfId="4085"/>
    <cellStyle name="Percent 10 4 4 2" xfId="10267"/>
    <cellStyle name="Percent 10 4 4 2 2" xfId="19052"/>
    <cellStyle name="Percent 10 4 4 3" xfId="19051"/>
    <cellStyle name="Percent 10 4 5" xfId="5092"/>
    <cellStyle name="Percent 10 4 5 2" xfId="11273"/>
    <cellStyle name="Percent 10 4 5 2 2" xfId="19054"/>
    <cellStyle name="Percent 10 4 5 3" xfId="19053"/>
    <cellStyle name="Percent 10 4 6" xfId="6605"/>
    <cellStyle name="Percent 10 4 6 2" xfId="19055"/>
    <cellStyle name="Percent 10 4 7" xfId="19044"/>
    <cellStyle name="Percent 10 5" xfId="478"/>
    <cellStyle name="Percent 10 5 2" xfId="1265"/>
    <cellStyle name="Percent 10 5 2 2" xfId="3137"/>
    <cellStyle name="Percent 10 5 2 2 2" xfId="9319"/>
    <cellStyle name="Percent 10 5 2 2 2 2" xfId="19059"/>
    <cellStyle name="Percent 10 5 2 2 3" xfId="19058"/>
    <cellStyle name="Percent 10 5 2 3" xfId="7447"/>
    <cellStyle name="Percent 10 5 2 3 2" xfId="19060"/>
    <cellStyle name="Percent 10 5 2 4" xfId="19057"/>
    <cellStyle name="Percent 10 5 3" xfId="2351"/>
    <cellStyle name="Percent 10 5 3 2" xfId="8533"/>
    <cellStyle name="Percent 10 5 3 2 2" xfId="19062"/>
    <cellStyle name="Percent 10 5 3 3" xfId="19061"/>
    <cellStyle name="Percent 10 5 4" xfId="4143"/>
    <cellStyle name="Percent 10 5 4 2" xfId="10325"/>
    <cellStyle name="Percent 10 5 4 2 2" xfId="19064"/>
    <cellStyle name="Percent 10 5 4 3" xfId="19063"/>
    <cellStyle name="Percent 10 5 5" xfId="5150"/>
    <cellStyle name="Percent 10 5 5 2" xfId="11331"/>
    <cellStyle name="Percent 10 5 5 2 2" xfId="19066"/>
    <cellStyle name="Percent 10 5 5 3" xfId="19065"/>
    <cellStyle name="Percent 10 5 6" xfId="6661"/>
    <cellStyle name="Percent 10 5 6 2" xfId="19067"/>
    <cellStyle name="Percent 10 5 7" xfId="19056"/>
    <cellStyle name="Percent 10 6" xfId="536"/>
    <cellStyle name="Percent 10 6 2" xfId="1323"/>
    <cellStyle name="Percent 10 6 2 2" xfId="3195"/>
    <cellStyle name="Percent 10 6 2 2 2" xfId="9377"/>
    <cellStyle name="Percent 10 6 2 2 2 2" xfId="19071"/>
    <cellStyle name="Percent 10 6 2 2 3" xfId="19070"/>
    <cellStyle name="Percent 10 6 2 3" xfId="7505"/>
    <cellStyle name="Percent 10 6 2 3 2" xfId="19072"/>
    <cellStyle name="Percent 10 6 2 4" xfId="19069"/>
    <cellStyle name="Percent 10 6 3" xfId="2409"/>
    <cellStyle name="Percent 10 6 3 2" xfId="8591"/>
    <cellStyle name="Percent 10 6 3 2 2" xfId="19074"/>
    <cellStyle name="Percent 10 6 3 3" xfId="19073"/>
    <cellStyle name="Percent 10 6 4" xfId="4201"/>
    <cellStyle name="Percent 10 6 4 2" xfId="10383"/>
    <cellStyle name="Percent 10 6 4 2 2" xfId="19076"/>
    <cellStyle name="Percent 10 6 4 3" xfId="19075"/>
    <cellStyle name="Percent 10 6 5" xfId="5208"/>
    <cellStyle name="Percent 10 6 5 2" xfId="11389"/>
    <cellStyle name="Percent 10 6 5 2 2" xfId="19078"/>
    <cellStyle name="Percent 10 6 5 3" xfId="19077"/>
    <cellStyle name="Percent 10 6 6" xfId="6719"/>
    <cellStyle name="Percent 10 6 6 2" xfId="19079"/>
    <cellStyle name="Percent 10 6 7" xfId="19068"/>
    <cellStyle name="Percent 10 7" xfId="594"/>
    <cellStyle name="Percent 10 7 2" xfId="1383"/>
    <cellStyle name="Percent 10 7 2 2" xfId="3255"/>
    <cellStyle name="Percent 10 7 2 2 2" xfId="9437"/>
    <cellStyle name="Percent 10 7 2 2 2 2" xfId="19083"/>
    <cellStyle name="Percent 10 7 2 2 3" xfId="19082"/>
    <cellStyle name="Percent 10 7 2 3" xfId="7565"/>
    <cellStyle name="Percent 10 7 2 3 2" xfId="19084"/>
    <cellStyle name="Percent 10 7 2 4" xfId="19081"/>
    <cellStyle name="Percent 10 7 3" xfId="2467"/>
    <cellStyle name="Percent 10 7 3 2" xfId="8649"/>
    <cellStyle name="Percent 10 7 3 2 2" xfId="19086"/>
    <cellStyle name="Percent 10 7 3 3" xfId="19085"/>
    <cellStyle name="Percent 10 7 4" xfId="4261"/>
    <cellStyle name="Percent 10 7 4 2" xfId="10443"/>
    <cellStyle name="Percent 10 7 4 2 2" xfId="19088"/>
    <cellStyle name="Percent 10 7 4 3" xfId="19087"/>
    <cellStyle name="Percent 10 7 5" xfId="5268"/>
    <cellStyle name="Percent 10 7 5 2" xfId="11449"/>
    <cellStyle name="Percent 10 7 5 2 2" xfId="19090"/>
    <cellStyle name="Percent 10 7 5 3" xfId="19089"/>
    <cellStyle name="Percent 10 7 6" xfId="6777"/>
    <cellStyle name="Percent 10 7 6 2" xfId="19091"/>
    <cellStyle name="Percent 10 7 7" xfId="19080"/>
    <cellStyle name="Percent 10 8" xfId="654"/>
    <cellStyle name="Percent 10 8 2" xfId="1453"/>
    <cellStyle name="Percent 10 8 2 2" xfId="3325"/>
    <cellStyle name="Percent 10 8 2 2 2" xfId="9507"/>
    <cellStyle name="Percent 10 8 2 2 2 2" xfId="19095"/>
    <cellStyle name="Percent 10 8 2 2 3" xfId="19094"/>
    <cellStyle name="Percent 10 8 2 3" xfId="7635"/>
    <cellStyle name="Percent 10 8 2 3 2" xfId="19096"/>
    <cellStyle name="Percent 10 8 2 4" xfId="19093"/>
    <cellStyle name="Percent 10 8 3" xfId="2527"/>
    <cellStyle name="Percent 10 8 3 2" xfId="8709"/>
    <cellStyle name="Percent 10 8 3 2 2" xfId="19098"/>
    <cellStyle name="Percent 10 8 3 3" xfId="19097"/>
    <cellStyle name="Percent 10 8 4" xfId="4331"/>
    <cellStyle name="Percent 10 8 4 2" xfId="10513"/>
    <cellStyle name="Percent 10 8 4 2 2" xfId="19100"/>
    <cellStyle name="Percent 10 8 4 3" xfId="19099"/>
    <cellStyle name="Percent 10 8 5" xfId="5338"/>
    <cellStyle name="Percent 10 8 5 2" xfId="11519"/>
    <cellStyle name="Percent 10 8 5 2 2" xfId="19102"/>
    <cellStyle name="Percent 10 8 5 3" xfId="19101"/>
    <cellStyle name="Percent 10 8 6" xfId="6837"/>
    <cellStyle name="Percent 10 8 6 2" xfId="19103"/>
    <cellStyle name="Percent 10 8 7" xfId="19092"/>
    <cellStyle name="Percent 10 9" xfId="724"/>
    <cellStyle name="Percent 10 9 2" xfId="1531"/>
    <cellStyle name="Percent 10 9 2 2" xfId="3403"/>
    <cellStyle name="Percent 10 9 2 2 2" xfId="9585"/>
    <cellStyle name="Percent 10 9 2 2 2 2" xfId="19107"/>
    <cellStyle name="Percent 10 9 2 2 3" xfId="19106"/>
    <cellStyle name="Percent 10 9 2 3" xfId="7713"/>
    <cellStyle name="Percent 10 9 2 3 2" xfId="19108"/>
    <cellStyle name="Percent 10 9 2 4" xfId="19105"/>
    <cellStyle name="Percent 10 9 3" xfId="2597"/>
    <cellStyle name="Percent 10 9 3 2" xfId="8779"/>
    <cellStyle name="Percent 10 9 3 2 2" xfId="19110"/>
    <cellStyle name="Percent 10 9 3 3" xfId="19109"/>
    <cellStyle name="Percent 10 9 4" xfId="4409"/>
    <cellStyle name="Percent 10 9 4 2" xfId="10591"/>
    <cellStyle name="Percent 10 9 4 2 2" xfId="19112"/>
    <cellStyle name="Percent 10 9 4 3" xfId="19111"/>
    <cellStyle name="Percent 10 9 5" xfId="5416"/>
    <cellStyle name="Percent 10 9 5 2" xfId="11597"/>
    <cellStyle name="Percent 10 9 5 2 2" xfId="19114"/>
    <cellStyle name="Percent 10 9 5 3" xfId="19113"/>
    <cellStyle name="Percent 10 9 6" xfId="6907"/>
    <cellStyle name="Percent 10 9 6 2" xfId="19115"/>
    <cellStyle name="Percent 10 9 7" xfId="19104"/>
    <cellStyle name="Percent 100" xfId="5990"/>
    <cellStyle name="Percent 100 2" xfId="12171"/>
    <cellStyle name="Percent 100 2 2" xfId="19117"/>
    <cellStyle name="Percent 100 3" xfId="19116"/>
    <cellStyle name="Percent 101" xfId="5992"/>
    <cellStyle name="Percent 101 2" xfId="12173"/>
    <cellStyle name="Percent 101 2 2" xfId="19119"/>
    <cellStyle name="Percent 101 3" xfId="19118"/>
    <cellStyle name="Percent 102" xfId="5994"/>
    <cellStyle name="Percent 102 2" xfId="12175"/>
    <cellStyle name="Percent 102 2 2" xfId="19121"/>
    <cellStyle name="Percent 102 3" xfId="19120"/>
    <cellStyle name="Percent 103" xfId="5996"/>
    <cellStyle name="Percent 103 2" xfId="12177"/>
    <cellStyle name="Percent 103 2 2" xfId="19123"/>
    <cellStyle name="Percent 103 3" xfId="19122"/>
    <cellStyle name="Percent 104" xfId="5998"/>
    <cellStyle name="Percent 104 2" xfId="12179"/>
    <cellStyle name="Percent 104 2 2" xfId="19125"/>
    <cellStyle name="Percent 104 3" xfId="19124"/>
    <cellStyle name="Percent 105" xfId="6000"/>
    <cellStyle name="Percent 105 2" xfId="12181"/>
    <cellStyle name="Percent 105 2 2" xfId="19127"/>
    <cellStyle name="Percent 105 3" xfId="19126"/>
    <cellStyle name="Percent 106" xfId="6002"/>
    <cellStyle name="Percent 106 2" xfId="12183"/>
    <cellStyle name="Percent 106 2 2" xfId="19129"/>
    <cellStyle name="Percent 106 3" xfId="19128"/>
    <cellStyle name="Percent 107" xfId="6004"/>
    <cellStyle name="Percent 107 2" xfId="12185"/>
    <cellStyle name="Percent 107 2 2" xfId="19131"/>
    <cellStyle name="Percent 107 3" xfId="19130"/>
    <cellStyle name="Percent 108" xfId="6006"/>
    <cellStyle name="Percent 108 2" xfId="12187"/>
    <cellStyle name="Percent 108 2 2" xfId="19133"/>
    <cellStyle name="Percent 108 3" xfId="19132"/>
    <cellStyle name="Percent 109" xfId="6008"/>
    <cellStyle name="Percent 109 2" xfId="12189"/>
    <cellStyle name="Percent 109 2 2" xfId="19135"/>
    <cellStyle name="Percent 109 3" xfId="19134"/>
    <cellStyle name="Percent 11" xfId="52"/>
    <cellStyle name="Percent 11 10" xfId="805"/>
    <cellStyle name="Percent 11 10 2" xfId="1655"/>
    <cellStyle name="Percent 11 10 2 2" xfId="3527"/>
    <cellStyle name="Percent 11 10 2 2 2" xfId="9709"/>
    <cellStyle name="Percent 11 10 2 2 2 2" xfId="19140"/>
    <cellStyle name="Percent 11 10 2 2 3" xfId="19139"/>
    <cellStyle name="Percent 11 10 2 3" xfId="7837"/>
    <cellStyle name="Percent 11 10 2 3 2" xfId="19141"/>
    <cellStyle name="Percent 11 10 2 4" xfId="19138"/>
    <cellStyle name="Percent 11 10 3" xfId="2677"/>
    <cellStyle name="Percent 11 10 3 2" xfId="8859"/>
    <cellStyle name="Percent 11 10 3 2 2" xfId="19143"/>
    <cellStyle name="Percent 11 10 3 3" xfId="19142"/>
    <cellStyle name="Percent 11 10 4" xfId="4533"/>
    <cellStyle name="Percent 11 10 4 2" xfId="10715"/>
    <cellStyle name="Percent 11 10 4 2 2" xfId="19145"/>
    <cellStyle name="Percent 11 10 4 3" xfId="19144"/>
    <cellStyle name="Percent 11 10 5" xfId="5540"/>
    <cellStyle name="Percent 11 10 5 2" xfId="11721"/>
    <cellStyle name="Percent 11 10 5 2 2" xfId="19147"/>
    <cellStyle name="Percent 11 10 5 3" xfId="19146"/>
    <cellStyle name="Percent 11 10 6" xfId="6987"/>
    <cellStyle name="Percent 11 10 6 2" xfId="19148"/>
    <cellStyle name="Percent 11 10 7" xfId="19137"/>
    <cellStyle name="Percent 11 11" xfId="1053"/>
    <cellStyle name="Percent 11 11 2" xfId="2925"/>
    <cellStyle name="Percent 11 11 2 2" xfId="9107"/>
    <cellStyle name="Percent 11 11 2 2 2" xfId="19151"/>
    <cellStyle name="Percent 11 11 2 3" xfId="19150"/>
    <cellStyle name="Percent 11 11 3" xfId="4667"/>
    <cellStyle name="Percent 11 11 3 2" xfId="10849"/>
    <cellStyle name="Percent 11 11 3 2 2" xfId="19153"/>
    <cellStyle name="Percent 11 11 3 3" xfId="19152"/>
    <cellStyle name="Percent 11 11 4" xfId="5674"/>
    <cellStyle name="Percent 11 11 4 2" xfId="11855"/>
    <cellStyle name="Percent 11 11 4 2 2" xfId="19155"/>
    <cellStyle name="Percent 11 11 4 3" xfId="19154"/>
    <cellStyle name="Percent 11 11 5" xfId="7235"/>
    <cellStyle name="Percent 11 11 5 2" xfId="19156"/>
    <cellStyle name="Percent 11 11 6" xfId="19149"/>
    <cellStyle name="Percent 11 12" xfId="1789"/>
    <cellStyle name="Percent 11 12 2" xfId="3661"/>
    <cellStyle name="Percent 11 12 2 2" xfId="9843"/>
    <cellStyle name="Percent 11 12 2 2 2" xfId="19159"/>
    <cellStyle name="Percent 11 12 2 3" xfId="19158"/>
    <cellStyle name="Percent 11 12 3" xfId="7971"/>
    <cellStyle name="Percent 11 12 3 2" xfId="19160"/>
    <cellStyle name="Percent 11 12 4" xfId="19157"/>
    <cellStyle name="Percent 11 13" xfId="1931"/>
    <cellStyle name="Percent 11 13 2" xfId="8113"/>
    <cellStyle name="Percent 11 13 2 2" xfId="19162"/>
    <cellStyle name="Percent 11 13 3" xfId="19161"/>
    <cellStyle name="Percent 11 14" xfId="3931"/>
    <cellStyle name="Percent 11 14 2" xfId="10113"/>
    <cellStyle name="Percent 11 14 2 2" xfId="19164"/>
    <cellStyle name="Percent 11 14 3" xfId="19163"/>
    <cellStyle name="Percent 11 15" xfId="4938"/>
    <cellStyle name="Percent 11 15 2" xfId="11119"/>
    <cellStyle name="Percent 11 15 2 2" xfId="19166"/>
    <cellStyle name="Percent 11 15 3" xfId="19165"/>
    <cellStyle name="Percent 11 16" xfId="5847"/>
    <cellStyle name="Percent 11 16 2" xfId="12028"/>
    <cellStyle name="Percent 11 16 2 2" xfId="19168"/>
    <cellStyle name="Percent 11 16 3" xfId="19167"/>
    <cellStyle name="Percent 11 17" xfId="6241"/>
    <cellStyle name="Percent 11 17 2" xfId="19169"/>
    <cellStyle name="Percent 11 18" xfId="19136"/>
    <cellStyle name="Percent 11 2" xfId="324"/>
    <cellStyle name="Percent 11 2 2" xfId="1099"/>
    <cellStyle name="Percent 11 2 2 2" xfId="2971"/>
    <cellStyle name="Percent 11 2 2 2 2" xfId="9153"/>
    <cellStyle name="Percent 11 2 2 2 2 2" xfId="19173"/>
    <cellStyle name="Percent 11 2 2 2 3" xfId="19172"/>
    <cellStyle name="Percent 11 2 2 3" xfId="7281"/>
    <cellStyle name="Percent 11 2 2 3 2" xfId="19174"/>
    <cellStyle name="Percent 11 2 2 4" xfId="19171"/>
    <cellStyle name="Percent 11 2 3" xfId="2197"/>
    <cellStyle name="Percent 11 2 3 2" xfId="8379"/>
    <cellStyle name="Percent 11 2 3 2 2" xfId="19176"/>
    <cellStyle name="Percent 11 2 3 3" xfId="19175"/>
    <cellStyle name="Percent 11 2 4" xfId="3977"/>
    <cellStyle name="Percent 11 2 4 2" xfId="10159"/>
    <cellStyle name="Percent 11 2 4 2 2" xfId="19178"/>
    <cellStyle name="Percent 11 2 4 3" xfId="19177"/>
    <cellStyle name="Percent 11 2 5" xfId="4984"/>
    <cellStyle name="Percent 11 2 5 2" xfId="11165"/>
    <cellStyle name="Percent 11 2 5 2 2" xfId="19180"/>
    <cellStyle name="Percent 11 2 5 3" xfId="19179"/>
    <cellStyle name="Percent 11 2 6" xfId="6507"/>
    <cellStyle name="Percent 11 2 6 2" xfId="19181"/>
    <cellStyle name="Percent 11 2 7" xfId="19170"/>
    <cellStyle name="Percent 11 3" xfId="370"/>
    <cellStyle name="Percent 11 3 2" xfId="1153"/>
    <cellStyle name="Percent 11 3 2 2" xfId="3025"/>
    <cellStyle name="Percent 11 3 2 2 2" xfId="9207"/>
    <cellStyle name="Percent 11 3 2 2 2 2" xfId="19185"/>
    <cellStyle name="Percent 11 3 2 2 3" xfId="19184"/>
    <cellStyle name="Percent 11 3 2 3" xfId="7335"/>
    <cellStyle name="Percent 11 3 2 3 2" xfId="19186"/>
    <cellStyle name="Percent 11 3 2 4" xfId="19183"/>
    <cellStyle name="Percent 11 3 3" xfId="2243"/>
    <cellStyle name="Percent 11 3 3 2" xfId="8425"/>
    <cellStyle name="Percent 11 3 3 2 2" xfId="19188"/>
    <cellStyle name="Percent 11 3 3 3" xfId="19187"/>
    <cellStyle name="Percent 11 3 4" xfId="4031"/>
    <cellStyle name="Percent 11 3 4 2" xfId="10213"/>
    <cellStyle name="Percent 11 3 4 2 2" xfId="19190"/>
    <cellStyle name="Percent 11 3 4 3" xfId="19189"/>
    <cellStyle name="Percent 11 3 5" xfId="5038"/>
    <cellStyle name="Percent 11 3 5 2" xfId="11219"/>
    <cellStyle name="Percent 11 3 5 2 2" xfId="19192"/>
    <cellStyle name="Percent 11 3 5 3" xfId="19191"/>
    <cellStyle name="Percent 11 3 6" xfId="6553"/>
    <cellStyle name="Percent 11 3 6 2" xfId="19193"/>
    <cellStyle name="Percent 11 3 7" xfId="19182"/>
    <cellStyle name="Percent 11 4" xfId="424"/>
    <cellStyle name="Percent 11 4 2" xfId="1209"/>
    <cellStyle name="Percent 11 4 2 2" xfId="3081"/>
    <cellStyle name="Percent 11 4 2 2 2" xfId="9263"/>
    <cellStyle name="Percent 11 4 2 2 2 2" xfId="19197"/>
    <cellStyle name="Percent 11 4 2 2 3" xfId="19196"/>
    <cellStyle name="Percent 11 4 2 3" xfId="7391"/>
    <cellStyle name="Percent 11 4 2 3 2" xfId="19198"/>
    <cellStyle name="Percent 11 4 2 4" xfId="19195"/>
    <cellStyle name="Percent 11 4 3" xfId="2297"/>
    <cellStyle name="Percent 11 4 3 2" xfId="8479"/>
    <cellStyle name="Percent 11 4 3 2 2" xfId="19200"/>
    <cellStyle name="Percent 11 4 3 3" xfId="19199"/>
    <cellStyle name="Percent 11 4 4" xfId="4087"/>
    <cellStyle name="Percent 11 4 4 2" xfId="10269"/>
    <cellStyle name="Percent 11 4 4 2 2" xfId="19202"/>
    <cellStyle name="Percent 11 4 4 3" xfId="19201"/>
    <cellStyle name="Percent 11 4 5" xfId="5094"/>
    <cellStyle name="Percent 11 4 5 2" xfId="11275"/>
    <cellStyle name="Percent 11 4 5 2 2" xfId="19204"/>
    <cellStyle name="Percent 11 4 5 3" xfId="19203"/>
    <cellStyle name="Percent 11 4 6" xfId="6607"/>
    <cellStyle name="Percent 11 4 6 2" xfId="19205"/>
    <cellStyle name="Percent 11 4 7" xfId="19194"/>
    <cellStyle name="Percent 11 5" xfId="480"/>
    <cellStyle name="Percent 11 5 2" xfId="1267"/>
    <cellStyle name="Percent 11 5 2 2" xfId="3139"/>
    <cellStyle name="Percent 11 5 2 2 2" xfId="9321"/>
    <cellStyle name="Percent 11 5 2 2 2 2" xfId="19209"/>
    <cellStyle name="Percent 11 5 2 2 3" xfId="19208"/>
    <cellStyle name="Percent 11 5 2 3" xfId="7449"/>
    <cellStyle name="Percent 11 5 2 3 2" xfId="19210"/>
    <cellStyle name="Percent 11 5 2 4" xfId="19207"/>
    <cellStyle name="Percent 11 5 3" xfId="2353"/>
    <cellStyle name="Percent 11 5 3 2" xfId="8535"/>
    <cellStyle name="Percent 11 5 3 2 2" xfId="19212"/>
    <cellStyle name="Percent 11 5 3 3" xfId="19211"/>
    <cellStyle name="Percent 11 5 4" xfId="4145"/>
    <cellStyle name="Percent 11 5 4 2" xfId="10327"/>
    <cellStyle name="Percent 11 5 4 2 2" xfId="19214"/>
    <cellStyle name="Percent 11 5 4 3" xfId="19213"/>
    <cellStyle name="Percent 11 5 5" xfId="5152"/>
    <cellStyle name="Percent 11 5 5 2" xfId="11333"/>
    <cellStyle name="Percent 11 5 5 2 2" xfId="19216"/>
    <cellStyle name="Percent 11 5 5 3" xfId="19215"/>
    <cellStyle name="Percent 11 5 6" xfId="6663"/>
    <cellStyle name="Percent 11 5 6 2" xfId="19217"/>
    <cellStyle name="Percent 11 5 7" xfId="19206"/>
    <cellStyle name="Percent 11 6" xfId="538"/>
    <cellStyle name="Percent 11 6 2" xfId="1325"/>
    <cellStyle name="Percent 11 6 2 2" xfId="3197"/>
    <cellStyle name="Percent 11 6 2 2 2" xfId="9379"/>
    <cellStyle name="Percent 11 6 2 2 2 2" xfId="19221"/>
    <cellStyle name="Percent 11 6 2 2 3" xfId="19220"/>
    <cellStyle name="Percent 11 6 2 3" xfId="7507"/>
    <cellStyle name="Percent 11 6 2 3 2" xfId="19222"/>
    <cellStyle name="Percent 11 6 2 4" xfId="19219"/>
    <cellStyle name="Percent 11 6 3" xfId="2411"/>
    <cellStyle name="Percent 11 6 3 2" xfId="8593"/>
    <cellStyle name="Percent 11 6 3 2 2" xfId="19224"/>
    <cellStyle name="Percent 11 6 3 3" xfId="19223"/>
    <cellStyle name="Percent 11 6 4" xfId="4203"/>
    <cellStyle name="Percent 11 6 4 2" xfId="10385"/>
    <cellStyle name="Percent 11 6 4 2 2" xfId="19226"/>
    <cellStyle name="Percent 11 6 4 3" xfId="19225"/>
    <cellStyle name="Percent 11 6 5" xfId="5210"/>
    <cellStyle name="Percent 11 6 5 2" xfId="11391"/>
    <cellStyle name="Percent 11 6 5 2 2" xfId="19228"/>
    <cellStyle name="Percent 11 6 5 3" xfId="19227"/>
    <cellStyle name="Percent 11 6 6" xfId="6721"/>
    <cellStyle name="Percent 11 6 6 2" xfId="19229"/>
    <cellStyle name="Percent 11 6 7" xfId="19218"/>
    <cellStyle name="Percent 11 7" xfId="596"/>
    <cellStyle name="Percent 11 7 2" xfId="1385"/>
    <cellStyle name="Percent 11 7 2 2" xfId="3257"/>
    <cellStyle name="Percent 11 7 2 2 2" xfId="9439"/>
    <cellStyle name="Percent 11 7 2 2 2 2" xfId="19233"/>
    <cellStyle name="Percent 11 7 2 2 3" xfId="19232"/>
    <cellStyle name="Percent 11 7 2 3" xfId="7567"/>
    <cellStyle name="Percent 11 7 2 3 2" xfId="19234"/>
    <cellStyle name="Percent 11 7 2 4" xfId="19231"/>
    <cellStyle name="Percent 11 7 3" xfId="2469"/>
    <cellStyle name="Percent 11 7 3 2" xfId="8651"/>
    <cellStyle name="Percent 11 7 3 2 2" xfId="19236"/>
    <cellStyle name="Percent 11 7 3 3" xfId="19235"/>
    <cellStyle name="Percent 11 7 4" xfId="4263"/>
    <cellStyle name="Percent 11 7 4 2" xfId="10445"/>
    <cellStyle name="Percent 11 7 4 2 2" xfId="19238"/>
    <cellStyle name="Percent 11 7 4 3" xfId="19237"/>
    <cellStyle name="Percent 11 7 5" xfId="5270"/>
    <cellStyle name="Percent 11 7 5 2" xfId="11451"/>
    <cellStyle name="Percent 11 7 5 2 2" xfId="19240"/>
    <cellStyle name="Percent 11 7 5 3" xfId="19239"/>
    <cellStyle name="Percent 11 7 6" xfId="6779"/>
    <cellStyle name="Percent 11 7 6 2" xfId="19241"/>
    <cellStyle name="Percent 11 7 7" xfId="19230"/>
    <cellStyle name="Percent 11 8" xfId="656"/>
    <cellStyle name="Percent 11 8 2" xfId="1455"/>
    <cellStyle name="Percent 11 8 2 2" xfId="3327"/>
    <cellStyle name="Percent 11 8 2 2 2" xfId="9509"/>
    <cellStyle name="Percent 11 8 2 2 2 2" xfId="19245"/>
    <cellStyle name="Percent 11 8 2 2 3" xfId="19244"/>
    <cellStyle name="Percent 11 8 2 3" xfId="7637"/>
    <cellStyle name="Percent 11 8 2 3 2" xfId="19246"/>
    <cellStyle name="Percent 11 8 2 4" xfId="19243"/>
    <cellStyle name="Percent 11 8 3" xfId="2529"/>
    <cellStyle name="Percent 11 8 3 2" xfId="8711"/>
    <cellStyle name="Percent 11 8 3 2 2" xfId="19248"/>
    <cellStyle name="Percent 11 8 3 3" xfId="19247"/>
    <cellStyle name="Percent 11 8 4" xfId="4333"/>
    <cellStyle name="Percent 11 8 4 2" xfId="10515"/>
    <cellStyle name="Percent 11 8 4 2 2" xfId="19250"/>
    <cellStyle name="Percent 11 8 4 3" xfId="19249"/>
    <cellStyle name="Percent 11 8 5" xfId="5340"/>
    <cellStyle name="Percent 11 8 5 2" xfId="11521"/>
    <cellStyle name="Percent 11 8 5 2 2" xfId="19252"/>
    <cellStyle name="Percent 11 8 5 3" xfId="19251"/>
    <cellStyle name="Percent 11 8 6" xfId="6839"/>
    <cellStyle name="Percent 11 8 6 2" xfId="19253"/>
    <cellStyle name="Percent 11 8 7" xfId="19242"/>
    <cellStyle name="Percent 11 9" xfId="726"/>
    <cellStyle name="Percent 11 9 2" xfId="1533"/>
    <cellStyle name="Percent 11 9 2 2" xfId="3405"/>
    <cellStyle name="Percent 11 9 2 2 2" xfId="9587"/>
    <cellStyle name="Percent 11 9 2 2 2 2" xfId="19257"/>
    <cellStyle name="Percent 11 9 2 2 3" xfId="19256"/>
    <cellStyle name="Percent 11 9 2 3" xfId="7715"/>
    <cellStyle name="Percent 11 9 2 3 2" xfId="19258"/>
    <cellStyle name="Percent 11 9 2 4" xfId="19255"/>
    <cellStyle name="Percent 11 9 3" xfId="2599"/>
    <cellStyle name="Percent 11 9 3 2" xfId="8781"/>
    <cellStyle name="Percent 11 9 3 2 2" xfId="19260"/>
    <cellStyle name="Percent 11 9 3 3" xfId="19259"/>
    <cellStyle name="Percent 11 9 4" xfId="4411"/>
    <cellStyle name="Percent 11 9 4 2" xfId="10593"/>
    <cellStyle name="Percent 11 9 4 2 2" xfId="19262"/>
    <cellStyle name="Percent 11 9 4 3" xfId="19261"/>
    <cellStyle name="Percent 11 9 5" xfId="5418"/>
    <cellStyle name="Percent 11 9 5 2" xfId="11599"/>
    <cellStyle name="Percent 11 9 5 2 2" xfId="19264"/>
    <cellStyle name="Percent 11 9 5 3" xfId="19263"/>
    <cellStyle name="Percent 11 9 6" xfId="6909"/>
    <cellStyle name="Percent 11 9 6 2" xfId="19265"/>
    <cellStyle name="Percent 11 9 7" xfId="19254"/>
    <cellStyle name="Percent 110" xfId="6010"/>
    <cellStyle name="Percent 110 2" xfId="12191"/>
    <cellStyle name="Percent 110 2 2" xfId="19267"/>
    <cellStyle name="Percent 110 3" xfId="19266"/>
    <cellStyle name="Percent 111" xfId="6012"/>
    <cellStyle name="Percent 111 2" xfId="12193"/>
    <cellStyle name="Percent 111 2 2" xfId="19269"/>
    <cellStyle name="Percent 111 3" xfId="19268"/>
    <cellStyle name="Percent 112" xfId="6014"/>
    <cellStyle name="Percent 112 2" xfId="12195"/>
    <cellStyle name="Percent 112 2 2" xfId="19271"/>
    <cellStyle name="Percent 112 3" xfId="19270"/>
    <cellStyle name="Percent 113" xfId="6016"/>
    <cellStyle name="Percent 113 2" xfId="12197"/>
    <cellStyle name="Percent 113 2 2" xfId="19273"/>
    <cellStyle name="Percent 113 3" xfId="19272"/>
    <cellStyle name="Percent 114" xfId="6018"/>
    <cellStyle name="Percent 114 2" xfId="12199"/>
    <cellStyle name="Percent 114 2 2" xfId="19275"/>
    <cellStyle name="Percent 114 3" xfId="19274"/>
    <cellStyle name="Percent 115" xfId="6020"/>
    <cellStyle name="Percent 115 2" xfId="12201"/>
    <cellStyle name="Percent 115 2 2" xfId="19277"/>
    <cellStyle name="Percent 115 3" xfId="19276"/>
    <cellStyle name="Percent 116" xfId="6022"/>
    <cellStyle name="Percent 116 2" xfId="12203"/>
    <cellStyle name="Percent 116 2 2" xfId="19279"/>
    <cellStyle name="Percent 116 3" xfId="19278"/>
    <cellStyle name="Percent 117" xfId="6024"/>
    <cellStyle name="Percent 117 2" xfId="12205"/>
    <cellStyle name="Percent 117 2 2" xfId="19281"/>
    <cellStyle name="Percent 117 3" xfId="19280"/>
    <cellStyle name="Percent 118" xfId="6026"/>
    <cellStyle name="Percent 118 2" xfId="12207"/>
    <cellStyle name="Percent 118 2 2" xfId="19283"/>
    <cellStyle name="Percent 118 3" xfId="19282"/>
    <cellStyle name="Percent 119" xfId="6028"/>
    <cellStyle name="Percent 119 2" xfId="12209"/>
    <cellStyle name="Percent 119 2 2" xfId="19285"/>
    <cellStyle name="Percent 119 3" xfId="19284"/>
    <cellStyle name="Percent 12" xfId="55"/>
    <cellStyle name="Percent 12 10" xfId="1101"/>
    <cellStyle name="Percent 12 10 2" xfId="2973"/>
    <cellStyle name="Percent 12 10 2 2" xfId="9155"/>
    <cellStyle name="Percent 12 10 2 2 2" xfId="19289"/>
    <cellStyle name="Percent 12 10 2 3" xfId="19288"/>
    <cellStyle name="Percent 12 10 3" xfId="4669"/>
    <cellStyle name="Percent 12 10 3 2" xfId="10851"/>
    <cellStyle name="Percent 12 10 3 2 2" xfId="19291"/>
    <cellStyle name="Percent 12 10 3 3" xfId="19290"/>
    <cellStyle name="Percent 12 10 4" xfId="5676"/>
    <cellStyle name="Percent 12 10 4 2" xfId="11857"/>
    <cellStyle name="Percent 12 10 4 2 2" xfId="19293"/>
    <cellStyle name="Percent 12 10 4 3" xfId="19292"/>
    <cellStyle name="Percent 12 10 5" xfId="7283"/>
    <cellStyle name="Percent 12 10 5 2" xfId="19294"/>
    <cellStyle name="Percent 12 10 6" xfId="19287"/>
    <cellStyle name="Percent 12 11" xfId="1791"/>
    <cellStyle name="Percent 12 11 2" xfId="3663"/>
    <cellStyle name="Percent 12 11 2 2" xfId="9845"/>
    <cellStyle name="Percent 12 11 2 2 2" xfId="19297"/>
    <cellStyle name="Percent 12 11 2 3" xfId="19296"/>
    <cellStyle name="Percent 12 11 3" xfId="7973"/>
    <cellStyle name="Percent 12 11 3 2" xfId="19298"/>
    <cellStyle name="Percent 12 11 4" xfId="19295"/>
    <cellStyle name="Percent 12 12" xfId="1933"/>
    <cellStyle name="Percent 12 12 2" xfId="8115"/>
    <cellStyle name="Percent 12 12 2 2" xfId="19300"/>
    <cellStyle name="Percent 12 12 3" xfId="19299"/>
    <cellStyle name="Percent 12 13" xfId="3979"/>
    <cellStyle name="Percent 12 13 2" xfId="10161"/>
    <cellStyle name="Percent 12 13 2 2" xfId="19302"/>
    <cellStyle name="Percent 12 13 3" xfId="19301"/>
    <cellStyle name="Percent 12 14" xfId="4986"/>
    <cellStyle name="Percent 12 14 2" xfId="11167"/>
    <cellStyle name="Percent 12 14 2 2" xfId="19304"/>
    <cellStyle name="Percent 12 14 3" xfId="19303"/>
    <cellStyle name="Percent 12 15" xfId="5848"/>
    <cellStyle name="Percent 12 15 2" xfId="12029"/>
    <cellStyle name="Percent 12 15 2 2" xfId="19306"/>
    <cellStyle name="Percent 12 15 3" xfId="19305"/>
    <cellStyle name="Percent 12 16" xfId="6243"/>
    <cellStyle name="Percent 12 16 2" xfId="19307"/>
    <cellStyle name="Percent 12 17" xfId="19286"/>
    <cellStyle name="Percent 12 2" xfId="372"/>
    <cellStyle name="Percent 12 2 2" xfId="1155"/>
    <cellStyle name="Percent 12 2 2 2" xfId="3027"/>
    <cellStyle name="Percent 12 2 2 2 2" xfId="9209"/>
    <cellStyle name="Percent 12 2 2 2 2 2" xfId="19311"/>
    <cellStyle name="Percent 12 2 2 2 3" xfId="19310"/>
    <cellStyle name="Percent 12 2 2 3" xfId="7337"/>
    <cellStyle name="Percent 12 2 2 3 2" xfId="19312"/>
    <cellStyle name="Percent 12 2 2 4" xfId="19309"/>
    <cellStyle name="Percent 12 2 3" xfId="2245"/>
    <cellStyle name="Percent 12 2 3 2" xfId="8427"/>
    <cellStyle name="Percent 12 2 3 2 2" xfId="19314"/>
    <cellStyle name="Percent 12 2 3 3" xfId="19313"/>
    <cellStyle name="Percent 12 2 4" xfId="4033"/>
    <cellStyle name="Percent 12 2 4 2" xfId="10215"/>
    <cellStyle name="Percent 12 2 4 2 2" xfId="19316"/>
    <cellStyle name="Percent 12 2 4 3" xfId="19315"/>
    <cellStyle name="Percent 12 2 5" xfId="5040"/>
    <cellStyle name="Percent 12 2 5 2" xfId="11221"/>
    <cellStyle name="Percent 12 2 5 2 2" xfId="19318"/>
    <cellStyle name="Percent 12 2 5 3" xfId="19317"/>
    <cellStyle name="Percent 12 2 6" xfId="6555"/>
    <cellStyle name="Percent 12 2 6 2" xfId="19319"/>
    <cellStyle name="Percent 12 2 7" xfId="19308"/>
    <cellStyle name="Percent 12 3" xfId="426"/>
    <cellStyle name="Percent 12 3 2" xfId="1211"/>
    <cellStyle name="Percent 12 3 2 2" xfId="3083"/>
    <cellStyle name="Percent 12 3 2 2 2" xfId="9265"/>
    <cellStyle name="Percent 12 3 2 2 2 2" xfId="19323"/>
    <cellStyle name="Percent 12 3 2 2 3" xfId="19322"/>
    <cellStyle name="Percent 12 3 2 3" xfId="7393"/>
    <cellStyle name="Percent 12 3 2 3 2" xfId="19324"/>
    <cellStyle name="Percent 12 3 2 4" xfId="19321"/>
    <cellStyle name="Percent 12 3 3" xfId="2299"/>
    <cellStyle name="Percent 12 3 3 2" xfId="8481"/>
    <cellStyle name="Percent 12 3 3 2 2" xfId="19326"/>
    <cellStyle name="Percent 12 3 3 3" xfId="19325"/>
    <cellStyle name="Percent 12 3 4" xfId="4089"/>
    <cellStyle name="Percent 12 3 4 2" xfId="10271"/>
    <cellStyle name="Percent 12 3 4 2 2" xfId="19328"/>
    <cellStyle name="Percent 12 3 4 3" xfId="19327"/>
    <cellStyle name="Percent 12 3 5" xfId="5096"/>
    <cellStyle name="Percent 12 3 5 2" xfId="11277"/>
    <cellStyle name="Percent 12 3 5 2 2" xfId="19330"/>
    <cellStyle name="Percent 12 3 5 3" xfId="19329"/>
    <cellStyle name="Percent 12 3 6" xfId="6609"/>
    <cellStyle name="Percent 12 3 6 2" xfId="19331"/>
    <cellStyle name="Percent 12 3 7" xfId="19320"/>
    <cellStyle name="Percent 12 4" xfId="482"/>
    <cellStyle name="Percent 12 4 2" xfId="1269"/>
    <cellStyle name="Percent 12 4 2 2" xfId="3141"/>
    <cellStyle name="Percent 12 4 2 2 2" xfId="9323"/>
    <cellStyle name="Percent 12 4 2 2 2 2" xfId="19335"/>
    <cellStyle name="Percent 12 4 2 2 3" xfId="19334"/>
    <cellStyle name="Percent 12 4 2 3" xfId="7451"/>
    <cellStyle name="Percent 12 4 2 3 2" xfId="19336"/>
    <cellStyle name="Percent 12 4 2 4" xfId="19333"/>
    <cellStyle name="Percent 12 4 3" xfId="2355"/>
    <cellStyle name="Percent 12 4 3 2" xfId="8537"/>
    <cellStyle name="Percent 12 4 3 2 2" xfId="19338"/>
    <cellStyle name="Percent 12 4 3 3" xfId="19337"/>
    <cellStyle name="Percent 12 4 4" xfId="4147"/>
    <cellStyle name="Percent 12 4 4 2" xfId="10329"/>
    <cellStyle name="Percent 12 4 4 2 2" xfId="19340"/>
    <cellStyle name="Percent 12 4 4 3" xfId="19339"/>
    <cellStyle name="Percent 12 4 5" xfId="5154"/>
    <cellStyle name="Percent 12 4 5 2" xfId="11335"/>
    <cellStyle name="Percent 12 4 5 2 2" xfId="19342"/>
    <cellStyle name="Percent 12 4 5 3" xfId="19341"/>
    <cellStyle name="Percent 12 4 6" xfId="6665"/>
    <cellStyle name="Percent 12 4 6 2" xfId="19343"/>
    <cellStyle name="Percent 12 4 7" xfId="19332"/>
    <cellStyle name="Percent 12 5" xfId="540"/>
    <cellStyle name="Percent 12 5 2" xfId="1327"/>
    <cellStyle name="Percent 12 5 2 2" xfId="3199"/>
    <cellStyle name="Percent 12 5 2 2 2" xfId="9381"/>
    <cellStyle name="Percent 12 5 2 2 2 2" xfId="19347"/>
    <cellStyle name="Percent 12 5 2 2 3" xfId="19346"/>
    <cellStyle name="Percent 12 5 2 3" xfId="7509"/>
    <cellStyle name="Percent 12 5 2 3 2" xfId="19348"/>
    <cellStyle name="Percent 12 5 2 4" xfId="19345"/>
    <cellStyle name="Percent 12 5 3" xfId="2413"/>
    <cellStyle name="Percent 12 5 3 2" xfId="8595"/>
    <cellStyle name="Percent 12 5 3 2 2" xfId="19350"/>
    <cellStyle name="Percent 12 5 3 3" xfId="19349"/>
    <cellStyle name="Percent 12 5 4" xfId="4205"/>
    <cellStyle name="Percent 12 5 4 2" xfId="10387"/>
    <cellStyle name="Percent 12 5 4 2 2" xfId="19352"/>
    <cellStyle name="Percent 12 5 4 3" xfId="19351"/>
    <cellStyle name="Percent 12 5 5" xfId="5212"/>
    <cellStyle name="Percent 12 5 5 2" xfId="11393"/>
    <cellStyle name="Percent 12 5 5 2 2" xfId="19354"/>
    <cellStyle name="Percent 12 5 5 3" xfId="19353"/>
    <cellStyle name="Percent 12 5 6" xfId="6723"/>
    <cellStyle name="Percent 12 5 6 2" xfId="19355"/>
    <cellStyle name="Percent 12 5 7" xfId="19344"/>
    <cellStyle name="Percent 12 6" xfId="598"/>
    <cellStyle name="Percent 12 6 2" xfId="1387"/>
    <cellStyle name="Percent 12 6 2 2" xfId="3259"/>
    <cellStyle name="Percent 12 6 2 2 2" xfId="9441"/>
    <cellStyle name="Percent 12 6 2 2 2 2" xfId="19359"/>
    <cellStyle name="Percent 12 6 2 2 3" xfId="19358"/>
    <cellStyle name="Percent 12 6 2 3" xfId="7569"/>
    <cellStyle name="Percent 12 6 2 3 2" xfId="19360"/>
    <cellStyle name="Percent 12 6 2 4" xfId="19357"/>
    <cellStyle name="Percent 12 6 3" xfId="2471"/>
    <cellStyle name="Percent 12 6 3 2" xfId="8653"/>
    <cellStyle name="Percent 12 6 3 2 2" xfId="19362"/>
    <cellStyle name="Percent 12 6 3 3" xfId="19361"/>
    <cellStyle name="Percent 12 6 4" xfId="4265"/>
    <cellStyle name="Percent 12 6 4 2" xfId="10447"/>
    <cellStyle name="Percent 12 6 4 2 2" xfId="19364"/>
    <cellStyle name="Percent 12 6 4 3" xfId="19363"/>
    <cellStyle name="Percent 12 6 5" xfId="5272"/>
    <cellStyle name="Percent 12 6 5 2" xfId="11453"/>
    <cellStyle name="Percent 12 6 5 2 2" xfId="19366"/>
    <cellStyle name="Percent 12 6 5 3" xfId="19365"/>
    <cellStyle name="Percent 12 6 6" xfId="6781"/>
    <cellStyle name="Percent 12 6 6 2" xfId="19367"/>
    <cellStyle name="Percent 12 6 7" xfId="19356"/>
    <cellStyle name="Percent 12 7" xfId="658"/>
    <cellStyle name="Percent 12 7 2" xfId="1457"/>
    <cellStyle name="Percent 12 7 2 2" xfId="3329"/>
    <cellStyle name="Percent 12 7 2 2 2" xfId="9511"/>
    <cellStyle name="Percent 12 7 2 2 2 2" xfId="19371"/>
    <cellStyle name="Percent 12 7 2 2 3" xfId="19370"/>
    <cellStyle name="Percent 12 7 2 3" xfId="7639"/>
    <cellStyle name="Percent 12 7 2 3 2" xfId="19372"/>
    <cellStyle name="Percent 12 7 2 4" xfId="19369"/>
    <cellStyle name="Percent 12 7 3" xfId="2531"/>
    <cellStyle name="Percent 12 7 3 2" xfId="8713"/>
    <cellStyle name="Percent 12 7 3 2 2" xfId="19374"/>
    <cellStyle name="Percent 12 7 3 3" xfId="19373"/>
    <cellStyle name="Percent 12 7 4" xfId="4335"/>
    <cellStyle name="Percent 12 7 4 2" xfId="10517"/>
    <cellStyle name="Percent 12 7 4 2 2" xfId="19376"/>
    <cellStyle name="Percent 12 7 4 3" xfId="19375"/>
    <cellStyle name="Percent 12 7 5" xfId="5342"/>
    <cellStyle name="Percent 12 7 5 2" xfId="11523"/>
    <cellStyle name="Percent 12 7 5 2 2" xfId="19378"/>
    <cellStyle name="Percent 12 7 5 3" xfId="19377"/>
    <cellStyle name="Percent 12 7 6" xfId="6841"/>
    <cellStyle name="Percent 12 7 6 2" xfId="19379"/>
    <cellStyle name="Percent 12 7 7" xfId="19368"/>
    <cellStyle name="Percent 12 8" xfId="728"/>
    <cellStyle name="Percent 12 8 2" xfId="1535"/>
    <cellStyle name="Percent 12 8 2 2" xfId="3407"/>
    <cellStyle name="Percent 12 8 2 2 2" xfId="9589"/>
    <cellStyle name="Percent 12 8 2 2 2 2" xfId="19383"/>
    <cellStyle name="Percent 12 8 2 2 3" xfId="19382"/>
    <cellStyle name="Percent 12 8 2 3" xfId="7717"/>
    <cellStyle name="Percent 12 8 2 3 2" xfId="19384"/>
    <cellStyle name="Percent 12 8 2 4" xfId="19381"/>
    <cellStyle name="Percent 12 8 3" xfId="2601"/>
    <cellStyle name="Percent 12 8 3 2" xfId="8783"/>
    <cellStyle name="Percent 12 8 3 2 2" xfId="19386"/>
    <cellStyle name="Percent 12 8 3 3" xfId="19385"/>
    <cellStyle name="Percent 12 8 4" xfId="4413"/>
    <cellStyle name="Percent 12 8 4 2" xfId="10595"/>
    <cellStyle name="Percent 12 8 4 2 2" xfId="19388"/>
    <cellStyle name="Percent 12 8 4 3" xfId="19387"/>
    <cellStyle name="Percent 12 8 5" xfId="5420"/>
    <cellStyle name="Percent 12 8 5 2" xfId="11601"/>
    <cellStyle name="Percent 12 8 5 2 2" xfId="19390"/>
    <cellStyle name="Percent 12 8 5 3" xfId="19389"/>
    <cellStyle name="Percent 12 8 6" xfId="6911"/>
    <cellStyle name="Percent 12 8 6 2" xfId="19391"/>
    <cellStyle name="Percent 12 8 7" xfId="19380"/>
    <cellStyle name="Percent 12 9" xfId="807"/>
    <cellStyle name="Percent 12 9 2" xfId="1657"/>
    <cellStyle name="Percent 12 9 2 2" xfId="3529"/>
    <cellStyle name="Percent 12 9 2 2 2" xfId="9711"/>
    <cellStyle name="Percent 12 9 2 2 2 2" xfId="19395"/>
    <cellStyle name="Percent 12 9 2 2 3" xfId="19394"/>
    <cellStyle name="Percent 12 9 2 3" xfId="7839"/>
    <cellStyle name="Percent 12 9 2 3 2" xfId="19396"/>
    <cellStyle name="Percent 12 9 2 4" xfId="19393"/>
    <cellStyle name="Percent 12 9 3" xfId="2679"/>
    <cellStyle name="Percent 12 9 3 2" xfId="8861"/>
    <cellStyle name="Percent 12 9 3 2 2" xfId="19398"/>
    <cellStyle name="Percent 12 9 3 3" xfId="19397"/>
    <cellStyle name="Percent 12 9 4" xfId="4535"/>
    <cellStyle name="Percent 12 9 4 2" xfId="10717"/>
    <cellStyle name="Percent 12 9 4 2 2" xfId="19400"/>
    <cellStyle name="Percent 12 9 4 3" xfId="19399"/>
    <cellStyle name="Percent 12 9 5" xfId="5542"/>
    <cellStyle name="Percent 12 9 5 2" xfId="11723"/>
    <cellStyle name="Percent 12 9 5 2 2" xfId="19402"/>
    <cellStyle name="Percent 12 9 5 3" xfId="19401"/>
    <cellStyle name="Percent 12 9 6" xfId="6989"/>
    <cellStyle name="Percent 12 9 6 2" xfId="19403"/>
    <cellStyle name="Percent 12 9 7" xfId="19392"/>
    <cellStyle name="Percent 120" xfId="6030"/>
    <cellStyle name="Percent 120 2" xfId="12211"/>
    <cellStyle name="Percent 120 2 2" xfId="19405"/>
    <cellStyle name="Percent 120 3" xfId="19404"/>
    <cellStyle name="Percent 121" xfId="6032"/>
    <cellStyle name="Percent 121 2" xfId="12213"/>
    <cellStyle name="Percent 121 2 2" xfId="19407"/>
    <cellStyle name="Percent 121 3" xfId="19406"/>
    <cellStyle name="Percent 122" xfId="6034"/>
    <cellStyle name="Percent 122 2" xfId="12215"/>
    <cellStyle name="Percent 122 2 2" xfId="19409"/>
    <cellStyle name="Percent 122 3" xfId="19408"/>
    <cellStyle name="Percent 123" xfId="6036"/>
    <cellStyle name="Percent 123 2" xfId="12217"/>
    <cellStyle name="Percent 123 2 2" xfId="19411"/>
    <cellStyle name="Percent 123 3" xfId="19410"/>
    <cellStyle name="Percent 124" xfId="6038"/>
    <cellStyle name="Percent 124 2" xfId="12219"/>
    <cellStyle name="Percent 124 2 2" xfId="19413"/>
    <cellStyle name="Percent 124 3" xfId="19412"/>
    <cellStyle name="Percent 125" xfId="6040"/>
    <cellStyle name="Percent 125 2" xfId="12221"/>
    <cellStyle name="Percent 125 2 2" xfId="19415"/>
    <cellStyle name="Percent 125 3" xfId="19414"/>
    <cellStyle name="Percent 126" xfId="6045"/>
    <cellStyle name="Percent 126 2" xfId="12226"/>
    <cellStyle name="Percent 126 2 2" xfId="19417"/>
    <cellStyle name="Percent 126 3" xfId="19416"/>
    <cellStyle name="Percent 127" xfId="6046"/>
    <cellStyle name="Percent 127 2" xfId="12227"/>
    <cellStyle name="Percent 127 2 2" xfId="19419"/>
    <cellStyle name="Percent 127 3" xfId="19418"/>
    <cellStyle name="Percent 128" xfId="6047"/>
    <cellStyle name="Percent 128 2" xfId="12228"/>
    <cellStyle name="Percent 128 2 2" xfId="19421"/>
    <cellStyle name="Percent 128 3" xfId="19420"/>
    <cellStyle name="Percent 129" xfId="6048"/>
    <cellStyle name="Percent 129 2" xfId="12229"/>
    <cellStyle name="Percent 129 2 2" xfId="19423"/>
    <cellStyle name="Percent 129 3" xfId="19422"/>
    <cellStyle name="Percent 13" xfId="57"/>
    <cellStyle name="Percent 13 10" xfId="1103"/>
    <cellStyle name="Percent 13 10 2" xfId="2975"/>
    <cellStyle name="Percent 13 10 2 2" xfId="9157"/>
    <cellStyle name="Percent 13 10 2 2 2" xfId="19427"/>
    <cellStyle name="Percent 13 10 2 3" xfId="19426"/>
    <cellStyle name="Percent 13 10 3" xfId="4671"/>
    <cellStyle name="Percent 13 10 3 2" xfId="10853"/>
    <cellStyle name="Percent 13 10 3 2 2" xfId="19429"/>
    <cellStyle name="Percent 13 10 3 3" xfId="19428"/>
    <cellStyle name="Percent 13 10 4" xfId="5678"/>
    <cellStyle name="Percent 13 10 4 2" xfId="11859"/>
    <cellStyle name="Percent 13 10 4 2 2" xfId="19431"/>
    <cellStyle name="Percent 13 10 4 3" xfId="19430"/>
    <cellStyle name="Percent 13 10 5" xfId="7285"/>
    <cellStyle name="Percent 13 10 5 2" xfId="19432"/>
    <cellStyle name="Percent 13 10 6" xfId="19425"/>
    <cellStyle name="Percent 13 11" xfId="1793"/>
    <cellStyle name="Percent 13 11 2" xfId="3665"/>
    <cellStyle name="Percent 13 11 2 2" xfId="9847"/>
    <cellStyle name="Percent 13 11 2 2 2" xfId="19435"/>
    <cellStyle name="Percent 13 11 2 3" xfId="19434"/>
    <cellStyle name="Percent 13 11 3" xfId="7975"/>
    <cellStyle name="Percent 13 11 3 2" xfId="19436"/>
    <cellStyle name="Percent 13 11 4" xfId="19433"/>
    <cellStyle name="Percent 13 12" xfId="1935"/>
    <cellStyle name="Percent 13 12 2" xfId="8117"/>
    <cellStyle name="Percent 13 12 2 2" xfId="19438"/>
    <cellStyle name="Percent 13 12 3" xfId="19437"/>
    <cellStyle name="Percent 13 13" xfId="3981"/>
    <cellStyle name="Percent 13 13 2" xfId="10163"/>
    <cellStyle name="Percent 13 13 2 2" xfId="19440"/>
    <cellStyle name="Percent 13 13 3" xfId="19439"/>
    <cellStyle name="Percent 13 14" xfId="4988"/>
    <cellStyle name="Percent 13 14 2" xfId="11169"/>
    <cellStyle name="Percent 13 14 2 2" xfId="19442"/>
    <cellStyle name="Percent 13 14 3" xfId="19441"/>
    <cellStyle name="Percent 13 15" xfId="5849"/>
    <cellStyle name="Percent 13 15 2" xfId="12030"/>
    <cellStyle name="Percent 13 15 2 2" xfId="19444"/>
    <cellStyle name="Percent 13 15 3" xfId="19443"/>
    <cellStyle name="Percent 13 16" xfId="6245"/>
    <cellStyle name="Percent 13 16 2" xfId="19445"/>
    <cellStyle name="Percent 13 17" xfId="19424"/>
    <cellStyle name="Percent 13 2" xfId="374"/>
    <cellStyle name="Percent 13 2 2" xfId="1157"/>
    <cellStyle name="Percent 13 2 2 2" xfId="3029"/>
    <cellStyle name="Percent 13 2 2 2 2" xfId="9211"/>
    <cellStyle name="Percent 13 2 2 2 2 2" xfId="19449"/>
    <cellStyle name="Percent 13 2 2 2 3" xfId="19448"/>
    <cellStyle name="Percent 13 2 2 3" xfId="7339"/>
    <cellStyle name="Percent 13 2 2 3 2" xfId="19450"/>
    <cellStyle name="Percent 13 2 2 4" xfId="19447"/>
    <cellStyle name="Percent 13 2 3" xfId="2247"/>
    <cellStyle name="Percent 13 2 3 2" xfId="8429"/>
    <cellStyle name="Percent 13 2 3 2 2" xfId="19452"/>
    <cellStyle name="Percent 13 2 3 3" xfId="19451"/>
    <cellStyle name="Percent 13 2 4" xfId="4035"/>
    <cellStyle name="Percent 13 2 4 2" xfId="10217"/>
    <cellStyle name="Percent 13 2 4 2 2" xfId="19454"/>
    <cellStyle name="Percent 13 2 4 3" xfId="19453"/>
    <cellStyle name="Percent 13 2 5" xfId="5042"/>
    <cellStyle name="Percent 13 2 5 2" xfId="11223"/>
    <cellStyle name="Percent 13 2 5 2 2" xfId="19456"/>
    <cellStyle name="Percent 13 2 5 3" xfId="19455"/>
    <cellStyle name="Percent 13 2 6" xfId="6557"/>
    <cellStyle name="Percent 13 2 6 2" xfId="19457"/>
    <cellStyle name="Percent 13 2 7" xfId="19446"/>
    <cellStyle name="Percent 13 3" xfId="428"/>
    <cellStyle name="Percent 13 3 2" xfId="1213"/>
    <cellStyle name="Percent 13 3 2 2" xfId="3085"/>
    <cellStyle name="Percent 13 3 2 2 2" xfId="9267"/>
    <cellStyle name="Percent 13 3 2 2 2 2" xfId="19461"/>
    <cellStyle name="Percent 13 3 2 2 3" xfId="19460"/>
    <cellStyle name="Percent 13 3 2 3" xfId="7395"/>
    <cellStyle name="Percent 13 3 2 3 2" xfId="19462"/>
    <cellStyle name="Percent 13 3 2 4" xfId="19459"/>
    <cellStyle name="Percent 13 3 3" xfId="2301"/>
    <cellStyle name="Percent 13 3 3 2" xfId="8483"/>
    <cellStyle name="Percent 13 3 3 2 2" xfId="19464"/>
    <cellStyle name="Percent 13 3 3 3" xfId="19463"/>
    <cellStyle name="Percent 13 3 4" xfId="4091"/>
    <cellStyle name="Percent 13 3 4 2" xfId="10273"/>
    <cellStyle name="Percent 13 3 4 2 2" xfId="19466"/>
    <cellStyle name="Percent 13 3 4 3" xfId="19465"/>
    <cellStyle name="Percent 13 3 5" xfId="5098"/>
    <cellStyle name="Percent 13 3 5 2" xfId="11279"/>
    <cellStyle name="Percent 13 3 5 2 2" xfId="19468"/>
    <cellStyle name="Percent 13 3 5 3" xfId="19467"/>
    <cellStyle name="Percent 13 3 6" xfId="6611"/>
    <cellStyle name="Percent 13 3 6 2" xfId="19469"/>
    <cellStyle name="Percent 13 3 7" xfId="19458"/>
    <cellStyle name="Percent 13 4" xfId="484"/>
    <cellStyle name="Percent 13 4 2" xfId="1271"/>
    <cellStyle name="Percent 13 4 2 2" xfId="3143"/>
    <cellStyle name="Percent 13 4 2 2 2" xfId="9325"/>
    <cellStyle name="Percent 13 4 2 2 2 2" xfId="19473"/>
    <cellStyle name="Percent 13 4 2 2 3" xfId="19472"/>
    <cellStyle name="Percent 13 4 2 3" xfId="7453"/>
    <cellStyle name="Percent 13 4 2 3 2" xfId="19474"/>
    <cellStyle name="Percent 13 4 2 4" xfId="19471"/>
    <cellStyle name="Percent 13 4 3" xfId="2357"/>
    <cellStyle name="Percent 13 4 3 2" xfId="8539"/>
    <cellStyle name="Percent 13 4 3 2 2" xfId="19476"/>
    <cellStyle name="Percent 13 4 3 3" xfId="19475"/>
    <cellStyle name="Percent 13 4 4" xfId="4149"/>
    <cellStyle name="Percent 13 4 4 2" xfId="10331"/>
    <cellStyle name="Percent 13 4 4 2 2" xfId="19478"/>
    <cellStyle name="Percent 13 4 4 3" xfId="19477"/>
    <cellStyle name="Percent 13 4 5" xfId="5156"/>
    <cellStyle name="Percent 13 4 5 2" xfId="11337"/>
    <cellStyle name="Percent 13 4 5 2 2" xfId="19480"/>
    <cellStyle name="Percent 13 4 5 3" xfId="19479"/>
    <cellStyle name="Percent 13 4 6" xfId="6667"/>
    <cellStyle name="Percent 13 4 6 2" xfId="19481"/>
    <cellStyle name="Percent 13 4 7" xfId="19470"/>
    <cellStyle name="Percent 13 5" xfId="542"/>
    <cellStyle name="Percent 13 5 2" xfId="1329"/>
    <cellStyle name="Percent 13 5 2 2" xfId="3201"/>
    <cellStyle name="Percent 13 5 2 2 2" xfId="9383"/>
    <cellStyle name="Percent 13 5 2 2 2 2" xfId="19485"/>
    <cellStyle name="Percent 13 5 2 2 3" xfId="19484"/>
    <cellStyle name="Percent 13 5 2 3" xfId="7511"/>
    <cellStyle name="Percent 13 5 2 3 2" xfId="19486"/>
    <cellStyle name="Percent 13 5 2 4" xfId="19483"/>
    <cellStyle name="Percent 13 5 3" xfId="2415"/>
    <cellStyle name="Percent 13 5 3 2" xfId="8597"/>
    <cellStyle name="Percent 13 5 3 2 2" xfId="19488"/>
    <cellStyle name="Percent 13 5 3 3" xfId="19487"/>
    <cellStyle name="Percent 13 5 4" xfId="4207"/>
    <cellStyle name="Percent 13 5 4 2" xfId="10389"/>
    <cellStyle name="Percent 13 5 4 2 2" xfId="19490"/>
    <cellStyle name="Percent 13 5 4 3" xfId="19489"/>
    <cellStyle name="Percent 13 5 5" xfId="5214"/>
    <cellStyle name="Percent 13 5 5 2" xfId="11395"/>
    <cellStyle name="Percent 13 5 5 2 2" xfId="19492"/>
    <cellStyle name="Percent 13 5 5 3" xfId="19491"/>
    <cellStyle name="Percent 13 5 6" xfId="6725"/>
    <cellStyle name="Percent 13 5 6 2" xfId="19493"/>
    <cellStyle name="Percent 13 5 7" xfId="19482"/>
    <cellStyle name="Percent 13 6" xfId="600"/>
    <cellStyle name="Percent 13 6 2" xfId="1389"/>
    <cellStyle name="Percent 13 6 2 2" xfId="3261"/>
    <cellStyle name="Percent 13 6 2 2 2" xfId="9443"/>
    <cellStyle name="Percent 13 6 2 2 2 2" xfId="19497"/>
    <cellStyle name="Percent 13 6 2 2 3" xfId="19496"/>
    <cellStyle name="Percent 13 6 2 3" xfId="7571"/>
    <cellStyle name="Percent 13 6 2 3 2" xfId="19498"/>
    <cellStyle name="Percent 13 6 2 4" xfId="19495"/>
    <cellStyle name="Percent 13 6 3" xfId="2473"/>
    <cellStyle name="Percent 13 6 3 2" xfId="8655"/>
    <cellStyle name="Percent 13 6 3 2 2" xfId="19500"/>
    <cellStyle name="Percent 13 6 3 3" xfId="19499"/>
    <cellStyle name="Percent 13 6 4" xfId="4267"/>
    <cellStyle name="Percent 13 6 4 2" xfId="10449"/>
    <cellStyle name="Percent 13 6 4 2 2" xfId="19502"/>
    <cellStyle name="Percent 13 6 4 3" xfId="19501"/>
    <cellStyle name="Percent 13 6 5" xfId="5274"/>
    <cellStyle name="Percent 13 6 5 2" xfId="11455"/>
    <cellStyle name="Percent 13 6 5 2 2" xfId="19504"/>
    <cellStyle name="Percent 13 6 5 3" xfId="19503"/>
    <cellStyle name="Percent 13 6 6" xfId="6783"/>
    <cellStyle name="Percent 13 6 6 2" xfId="19505"/>
    <cellStyle name="Percent 13 6 7" xfId="19494"/>
    <cellStyle name="Percent 13 7" xfId="660"/>
    <cellStyle name="Percent 13 7 2" xfId="1459"/>
    <cellStyle name="Percent 13 7 2 2" xfId="3331"/>
    <cellStyle name="Percent 13 7 2 2 2" xfId="9513"/>
    <cellStyle name="Percent 13 7 2 2 2 2" xfId="19509"/>
    <cellStyle name="Percent 13 7 2 2 3" xfId="19508"/>
    <cellStyle name="Percent 13 7 2 3" xfId="7641"/>
    <cellStyle name="Percent 13 7 2 3 2" xfId="19510"/>
    <cellStyle name="Percent 13 7 2 4" xfId="19507"/>
    <cellStyle name="Percent 13 7 3" xfId="2533"/>
    <cellStyle name="Percent 13 7 3 2" xfId="8715"/>
    <cellStyle name="Percent 13 7 3 2 2" xfId="19512"/>
    <cellStyle name="Percent 13 7 3 3" xfId="19511"/>
    <cellStyle name="Percent 13 7 4" xfId="4337"/>
    <cellStyle name="Percent 13 7 4 2" xfId="10519"/>
    <cellStyle name="Percent 13 7 4 2 2" xfId="19514"/>
    <cellStyle name="Percent 13 7 4 3" xfId="19513"/>
    <cellStyle name="Percent 13 7 5" xfId="5344"/>
    <cellStyle name="Percent 13 7 5 2" xfId="11525"/>
    <cellStyle name="Percent 13 7 5 2 2" xfId="19516"/>
    <cellStyle name="Percent 13 7 5 3" xfId="19515"/>
    <cellStyle name="Percent 13 7 6" xfId="6843"/>
    <cellStyle name="Percent 13 7 6 2" xfId="19517"/>
    <cellStyle name="Percent 13 7 7" xfId="19506"/>
    <cellStyle name="Percent 13 8" xfId="730"/>
    <cellStyle name="Percent 13 8 2" xfId="1537"/>
    <cellStyle name="Percent 13 8 2 2" xfId="3409"/>
    <cellStyle name="Percent 13 8 2 2 2" xfId="9591"/>
    <cellStyle name="Percent 13 8 2 2 2 2" xfId="19521"/>
    <cellStyle name="Percent 13 8 2 2 3" xfId="19520"/>
    <cellStyle name="Percent 13 8 2 3" xfId="7719"/>
    <cellStyle name="Percent 13 8 2 3 2" xfId="19522"/>
    <cellStyle name="Percent 13 8 2 4" xfId="19519"/>
    <cellStyle name="Percent 13 8 3" xfId="2603"/>
    <cellStyle name="Percent 13 8 3 2" xfId="8785"/>
    <cellStyle name="Percent 13 8 3 2 2" xfId="19524"/>
    <cellStyle name="Percent 13 8 3 3" xfId="19523"/>
    <cellStyle name="Percent 13 8 4" xfId="4415"/>
    <cellStyle name="Percent 13 8 4 2" xfId="10597"/>
    <cellStyle name="Percent 13 8 4 2 2" xfId="19526"/>
    <cellStyle name="Percent 13 8 4 3" xfId="19525"/>
    <cellStyle name="Percent 13 8 5" xfId="5422"/>
    <cellStyle name="Percent 13 8 5 2" xfId="11603"/>
    <cellStyle name="Percent 13 8 5 2 2" xfId="19528"/>
    <cellStyle name="Percent 13 8 5 3" xfId="19527"/>
    <cellStyle name="Percent 13 8 6" xfId="6913"/>
    <cellStyle name="Percent 13 8 6 2" xfId="19529"/>
    <cellStyle name="Percent 13 8 7" xfId="19518"/>
    <cellStyle name="Percent 13 9" xfId="809"/>
    <cellStyle name="Percent 13 9 2" xfId="1659"/>
    <cellStyle name="Percent 13 9 2 2" xfId="3531"/>
    <cellStyle name="Percent 13 9 2 2 2" xfId="9713"/>
    <cellStyle name="Percent 13 9 2 2 2 2" xfId="19533"/>
    <cellStyle name="Percent 13 9 2 2 3" xfId="19532"/>
    <cellStyle name="Percent 13 9 2 3" xfId="7841"/>
    <cellStyle name="Percent 13 9 2 3 2" xfId="19534"/>
    <cellStyle name="Percent 13 9 2 4" xfId="19531"/>
    <cellStyle name="Percent 13 9 3" xfId="2681"/>
    <cellStyle name="Percent 13 9 3 2" xfId="8863"/>
    <cellStyle name="Percent 13 9 3 2 2" xfId="19536"/>
    <cellStyle name="Percent 13 9 3 3" xfId="19535"/>
    <cellStyle name="Percent 13 9 4" xfId="4537"/>
    <cellStyle name="Percent 13 9 4 2" xfId="10719"/>
    <cellStyle name="Percent 13 9 4 2 2" xfId="19538"/>
    <cellStyle name="Percent 13 9 4 3" xfId="19537"/>
    <cellStyle name="Percent 13 9 5" xfId="5544"/>
    <cellStyle name="Percent 13 9 5 2" xfId="11725"/>
    <cellStyle name="Percent 13 9 5 2 2" xfId="19540"/>
    <cellStyle name="Percent 13 9 5 3" xfId="19539"/>
    <cellStyle name="Percent 13 9 6" xfId="6991"/>
    <cellStyle name="Percent 13 9 6 2" xfId="19541"/>
    <cellStyle name="Percent 13 9 7" xfId="19530"/>
    <cellStyle name="Percent 130" xfId="6050"/>
    <cellStyle name="Percent 130 2" xfId="12231"/>
    <cellStyle name="Percent 130 2 2" xfId="19543"/>
    <cellStyle name="Percent 130 3" xfId="19542"/>
    <cellStyle name="Percent 131" xfId="6052"/>
    <cellStyle name="Percent 131 2" xfId="12233"/>
    <cellStyle name="Percent 131 2 2" xfId="19545"/>
    <cellStyle name="Percent 131 3" xfId="19544"/>
    <cellStyle name="Percent 132" xfId="6054"/>
    <cellStyle name="Percent 132 2" xfId="12235"/>
    <cellStyle name="Percent 132 2 2" xfId="19547"/>
    <cellStyle name="Percent 132 3" xfId="19546"/>
    <cellStyle name="Percent 133" xfId="6058"/>
    <cellStyle name="Percent 133 2" xfId="12239"/>
    <cellStyle name="Percent 133 2 2" xfId="19549"/>
    <cellStyle name="Percent 133 3" xfId="19548"/>
    <cellStyle name="Percent 134" xfId="6060"/>
    <cellStyle name="Percent 134 2" xfId="12241"/>
    <cellStyle name="Percent 134 2 2" xfId="19551"/>
    <cellStyle name="Percent 134 3" xfId="19550"/>
    <cellStyle name="Percent 135" xfId="6062"/>
    <cellStyle name="Percent 135 2" xfId="12243"/>
    <cellStyle name="Percent 135 2 2" xfId="19553"/>
    <cellStyle name="Percent 135 3" xfId="19552"/>
    <cellStyle name="Percent 136" xfId="6064"/>
    <cellStyle name="Percent 136 2" xfId="12245"/>
    <cellStyle name="Percent 136 2 2" xfId="19555"/>
    <cellStyle name="Percent 136 3" xfId="19554"/>
    <cellStyle name="Percent 137" xfId="6066"/>
    <cellStyle name="Percent 137 2" xfId="12247"/>
    <cellStyle name="Percent 137 2 2" xfId="19557"/>
    <cellStyle name="Percent 137 3" xfId="19556"/>
    <cellStyle name="Percent 138" xfId="6068"/>
    <cellStyle name="Percent 138 2" xfId="12249"/>
    <cellStyle name="Percent 138 2 2" xfId="19559"/>
    <cellStyle name="Percent 138 3" xfId="19558"/>
    <cellStyle name="Percent 139" xfId="6070"/>
    <cellStyle name="Percent 139 2" xfId="12251"/>
    <cellStyle name="Percent 139 2 2" xfId="19561"/>
    <cellStyle name="Percent 139 3" xfId="19560"/>
    <cellStyle name="Percent 14" xfId="59"/>
    <cellStyle name="Percent 14 10" xfId="1105"/>
    <cellStyle name="Percent 14 10 2" xfId="2977"/>
    <cellStyle name="Percent 14 10 2 2" xfId="9159"/>
    <cellStyle name="Percent 14 10 2 2 2" xfId="19565"/>
    <cellStyle name="Percent 14 10 2 3" xfId="19564"/>
    <cellStyle name="Percent 14 10 3" xfId="4673"/>
    <cellStyle name="Percent 14 10 3 2" xfId="10855"/>
    <cellStyle name="Percent 14 10 3 2 2" xfId="19567"/>
    <cellStyle name="Percent 14 10 3 3" xfId="19566"/>
    <cellStyle name="Percent 14 10 4" xfId="5680"/>
    <cellStyle name="Percent 14 10 4 2" xfId="11861"/>
    <cellStyle name="Percent 14 10 4 2 2" xfId="19569"/>
    <cellStyle name="Percent 14 10 4 3" xfId="19568"/>
    <cellStyle name="Percent 14 10 5" xfId="7287"/>
    <cellStyle name="Percent 14 10 5 2" xfId="19570"/>
    <cellStyle name="Percent 14 10 6" xfId="19563"/>
    <cellStyle name="Percent 14 11" xfId="1795"/>
    <cellStyle name="Percent 14 11 2" xfId="3667"/>
    <cellStyle name="Percent 14 11 2 2" xfId="9849"/>
    <cellStyle name="Percent 14 11 2 2 2" xfId="19573"/>
    <cellStyle name="Percent 14 11 2 3" xfId="19572"/>
    <cellStyle name="Percent 14 11 3" xfId="7977"/>
    <cellStyle name="Percent 14 11 3 2" xfId="19574"/>
    <cellStyle name="Percent 14 11 4" xfId="19571"/>
    <cellStyle name="Percent 14 12" xfId="1937"/>
    <cellStyle name="Percent 14 12 2" xfId="8119"/>
    <cellStyle name="Percent 14 12 2 2" xfId="19576"/>
    <cellStyle name="Percent 14 12 3" xfId="19575"/>
    <cellStyle name="Percent 14 13" xfId="3983"/>
    <cellStyle name="Percent 14 13 2" xfId="10165"/>
    <cellStyle name="Percent 14 13 2 2" xfId="19578"/>
    <cellStyle name="Percent 14 13 3" xfId="19577"/>
    <cellStyle name="Percent 14 14" xfId="4990"/>
    <cellStyle name="Percent 14 14 2" xfId="11171"/>
    <cellStyle name="Percent 14 14 2 2" xfId="19580"/>
    <cellStyle name="Percent 14 14 3" xfId="19579"/>
    <cellStyle name="Percent 14 15" xfId="5850"/>
    <cellStyle name="Percent 14 15 2" xfId="12031"/>
    <cellStyle name="Percent 14 15 2 2" xfId="19582"/>
    <cellStyle name="Percent 14 15 3" xfId="19581"/>
    <cellStyle name="Percent 14 16" xfId="6247"/>
    <cellStyle name="Percent 14 16 2" xfId="19583"/>
    <cellStyle name="Percent 14 17" xfId="19562"/>
    <cellStyle name="Percent 14 2" xfId="376"/>
    <cellStyle name="Percent 14 2 2" xfId="1159"/>
    <cellStyle name="Percent 14 2 2 2" xfId="3031"/>
    <cellStyle name="Percent 14 2 2 2 2" xfId="9213"/>
    <cellStyle name="Percent 14 2 2 2 2 2" xfId="19587"/>
    <cellStyle name="Percent 14 2 2 2 3" xfId="19586"/>
    <cellStyle name="Percent 14 2 2 3" xfId="7341"/>
    <cellStyle name="Percent 14 2 2 3 2" xfId="19588"/>
    <cellStyle name="Percent 14 2 2 4" xfId="19585"/>
    <cellStyle name="Percent 14 2 3" xfId="2249"/>
    <cellStyle name="Percent 14 2 3 2" xfId="8431"/>
    <cellStyle name="Percent 14 2 3 2 2" xfId="19590"/>
    <cellStyle name="Percent 14 2 3 3" xfId="19589"/>
    <cellStyle name="Percent 14 2 4" xfId="4037"/>
    <cellStyle name="Percent 14 2 4 2" xfId="10219"/>
    <cellStyle name="Percent 14 2 4 2 2" xfId="19592"/>
    <cellStyle name="Percent 14 2 4 3" xfId="19591"/>
    <cellStyle name="Percent 14 2 5" xfId="5044"/>
    <cellStyle name="Percent 14 2 5 2" xfId="11225"/>
    <cellStyle name="Percent 14 2 5 2 2" xfId="19594"/>
    <cellStyle name="Percent 14 2 5 3" xfId="19593"/>
    <cellStyle name="Percent 14 2 6" xfId="6559"/>
    <cellStyle name="Percent 14 2 6 2" xfId="19595"/>
    <cellStyle name="Percent 14 2 7" xfId="19584"/>
    <cellStyle name="Percent 14 3" xfId="430"/>
    <cellStyle name="Percent 14 3 2" xfId="1215"/>
    <cellStyle name="Percent 14 3 2 2" xfId="3087"/>
    <cellStyle name="Percent 14 3 2 2 2" xfId="9269"/>
    <cellStyle name="Percent 14 3 2 2 2 2" xfId="19599"/>
    <cellStyle name="Percent 14 3 2 2 3" xfId="19598"/>
    <cellStyle name="Percent 14 3 2 3" xfId="7397"/>
    <cellStyle name="Percent 14 3 2 3 2" xfId="19600"/>
    <cellStyle name="Percent 14 3 2 4" xfId="19597"/>
    <cellStyle name="Percent 14 3 3" xfId="2303"/>
    <cellStyle name="Percent 14 3 3 2" xfId="8485"/>
    <cellStyle name="Percent 14 3 3 2 2" xfId="19602"/>
    <cellStyle name="Percent 14 3 3 3" xfId="19601"/>
    <cellStyle name="Percent 14 3 4" xfId="4093"/>
    <cellStyle name="Percent 14 3 4 2" xfId="10275"/>
    <cellStyle name="Percent 14 3 4 2 2" xfId="19604"/>
    <cellStyle name="Percent 14 3 4 3" xfId="19603"/>
    <cellStyle name="Percent 14 3 5" xfId="5100"/>
    <cellStyle name="Percent 14 3 5 2" xfId="11281"/>
    <cellStyle name="Percent 14 3 5 2 2" xfId="19606"/>
    <cellStyle name="Percent 14 3 5 3" xfId="19605"/>
    <cellStyle name="Percent 14 3 6" xfId="6613"/>
    <cellStyle name="Percent 14 3 6 2" xfId="19607"/>
    <cellStyle name="Percent 14 3 7" xfId="19596"/>
    <cellStyle name="Percent 14 4" xfId="486"/>
    <cellStyle name="Percent 14 4 2" xfId="1273"/>
    <cellStyle name="Percent 14 4 2 2" xfId="3145"/>
    <cellStyle name="Percent 14 4 2 2 2" xfId="9327"/>
    <cellStyle name="Percent 14 4 2 2 2 2" xfId="19611"/>
    <cellStyle name="Percent 14 4 2 2 3" xfId="19610"/>
    <cellStyle name="Percent 14 4 2 3" xfId="7455"/>
    <cellStyle name="Percent 14 4 2 3 2" xfId="19612"/>
    <cellStyle name="Percent 14 4 2 4" xfId="19609"/>
    <cellStyle name="Percent 14 4 3" xfId="2359"/>
    <cellStyle name="Percent 14 4 3 2" xfId="8541"/>
    <cellStyle name="Percent 14 4 3 2 2" xfId="19614"/>
    <cellStyle name="Percent 14 4 3 3" xfId="19613"/>
    <cellStyle name="Percent 14 4 4" xfId="4151"/>
    <cellStyle name="Percent 14 4 4 2" xfId="10333"/>
    <cellStyle name="Percent 14 4 4 2 2" xfId="19616"/>
    <cellStyle name="Percent 14 4 4 3" xfId="19615"/>
    <cellStyle name="Percent 14 4 5" xfId="5158"/>
    <cellStyle name="Percent 14 4 5 2" xfId="11339"/>
    <cellStyle name="Percent 14 4 5 2 2" xfId="19618"/>
    <cellStyle name="Percent 14 4 5 3" xfId="19617"/>
    <cellStyle name="Percent 14 4 6" xfId="6669"/>
    <cellStyle name="Percent 14 4 6 2" xfId="19619"/>
    <cellStyle name="Percent 14 4 7" xfId="19608"/>
    <cellStyle name="Percent 14 5" xfId="544"/>
    <cellStyle name="Percent 14 5 2" xfId="1331"/>
    <cellStyle name="Percent 14 5 2 2" xfId="3203"/>
    <cellStyle name="Percent 14 5 2 2 2" xfId="9385"/>
    <cellStyle name="Percent 14 5 2 2 2 2" xfId="19623"/>
    <cellStyle name="Percent 14 5 2 2 3" xfId="19622"/>
    <cellStyle name="Percent 14 5 2 3" xfId="7513"/>
    <cellStyle name="Percent 14 5 2 3 2" xfId="19624"/>
    <cellStyle name="Percent 14 5 2 4" xfId="19621"/>
    <cellStyle name="Percent 14 5 3" xfId="2417"/>
    <cellStyle name="Percent 14 5 3 2" xfId="8599"/>
    <cellStyle name="Percent 14 5 3 2 2" xfId="19626"/>
    <cellStyle name="Percent 14 5 3 3" xfId="19625"/>
    <cellStyle name="Percent 14 5 4" xfId="4209"/>
    <cellStyle name="Percent 14 5 4 2" xfId="10391"/>
    <cellStyle name="Percent 14 5 4 2 2" xfId="19628"/>
    <cellStyle name="Percent 14 5 4 3" xfId="19627"/>
    <cellStyle name="Percent 14 5 5" xfId="5216"/>
    <cellStyle name="Percent 14 5 5 2" xfId="11397"/>
    <cellStyle name="Percent 14 5 5 2 2" xfId="19630"/>
    <cellStyle name="Percent 14 5 5 3" xfId="19629"/>
    <cellStyle name="Percent 14 5 6" xfId="6727"/>
    <cellStyle name="Percent 14 5 6 2" xfId="19631"/>
    <cellStyle name="Percent 14 5 7" xfId="19620"/>
    <cellStyle name="Percent 14 6" xfId="602"/>
    <cellStyle name="Percent 14 6 2" xfId="1391"/>
    <cellStyle name="Percent 14 6 2 2" xfId="3263"/>
    <cellStyle name="Percent 14 6 2 2 2" xfId="9445"/>
    <cellStyle name="Percent 14 6 2 2 2 2" xfId="19635"/>
    <cellStyle name="Percent 14 6 2 2 3" xfId="19634"/>
    <cellStyle name="Percent 14 6 2 3" xfId="7573"/>
    <cellStyle name="Percent 14 6 2 3 2" xfId="19636"/>
    <cellStyle name="Percent 14 6 2 4" xfId="19633"/>
    <cellStyle name="Percent 14 6 3" xfId="2475"/>
    <cellStyle name="Percent 14 6 3 2" xfId="8657"/>
    <cellStyle name="Percent 14 6 3 2 2" xfId="19638"/>
    <cellStyle name="Percent 14 6 3 3" xfId="19637"/>
    <cellStyle name="Percent 14 6 4" xfId="4269"/>
    <cellStyle name="Percent 14 6 4 2" xfId="10451"/>
    <cellStyle name="Percent 14 6 4 2 2" xfId="19640"/>
    <cellStyle name="Percent 14 6 4 3" xfId="19639"/>
    <cellStyle name="Percent 14 6 5" xfId="5276"/>
    <cellStyle name="Percent 14 6 5 2" xfId="11457"/>
    <cellStyle name="Percent 14 6 5 2 2" xfId="19642"/>
    <cellStyle name="Percent 14 6 5 3" xfId="19641"/>
    <cellStyle name="Percent 14 6 6" xfId="6785"/>
    <cellStyle name="Percent 14 6 6 2" xfId="19643"/>
    <cellStyle name="Percent 14 6 7" xfId="19632"/>
    <cellStyle name="Percent 14 7" xfId="662"/>
    <cellStyle name="Percent 14 7 2" xfId="1461"/>
    <cellStyle name="Percent 14 7 2 2" xfId="3333"/>
    <cellStyle name="Percent 14 7 2 2 2" xfId="9515"/>
    <cellStyle name="Percent 14 7 2 2 2 2" xfId="19647"/>
    <cellStyle name="Percent 14 7 2 2 3" xfId="19646"/>
    <cellStyle name="Percent 14 7 2 3" xfId="7643"/>
    <cellStyle name="Percent 14 7 2 3 2" xfId="19648"/>
    <cellStyle name="Percent 14 7 2 4" xfId="19645"/>
    <cellStyle name="Percent 14 7 3" xfId="2535"/>
    <cellStyle name="Percent 14 7 3 2" xfId="8717"/>
    <cellStyle name="Percent 14 7 3 2 2" xfId="19650"/>
    <cellStyle name="Percent 14 7 3 3" xfId="19649"/>
    <cellStyle name="Percent 14 7 4" xfId="4339"/>
    <cellStyle name="Percent 14 7 4 2" xfId="10521"/>
    <cellStyle name="Percent 14 7 4 2 2" xfId="19652"/>
    <cellStyle name="Percent 14 7 4 3" xfId="19651"/>
    <cellStyle name="Percent 14 7 5" xfId="5346"/>
    <cellStyle name="Percent 14 7 5 2" xfId="11527"/>
    <cellStyle name="Percent 14 7 5 2 2" xfId="19654"/>
    <cellStyle name="Percent 14 7 5 3" xfId="19653"/>
    <cellStyle name="Percent 14 7 6" xfId="6845"/>
    <cellStyle name="Percent 14 7 6 2" xfId="19655"/>
    <cellStyle name="Percent 14 7 7" xfId="19644"/>
    <cellStyle name="Percent 14 8" xfId="732"/>
    <cellStyle name="Percent 14 8 2" xfId="1539"/>
    <cellStyle name="Percent 14 8 2 2" xfId="3411"/>
    <cellStyle name="Percent 14 8 2 2 2" xfId="9593"/>
    <cellStyle name="Percent 14 8 2 2 2 2" xfId="19659"/>
    <cellStyle name="Percent 14 8 2 2 3" xfId="19658"/>
    <cellStyle name="Percent 14 8 2 3" xfId="7721"/>
    <cellStyle name="Percent 14 8 2 3 2" xfId="19660"/>
    <cellStyle name="Percent 14 8 2 4" xfId="19657"/>
    <cellStyle name="Percent 14 8 3" xfId="2605"/>
    <cellStyle name="Percent 14 8 3 2" xfId="8787"/>
    <cellStyle name="Percent 14 8 3 2 2" xfId="19662"/>
    <cellStyle name="Percent 14 8 3 3" xfId="19661"/>
    <cellStyle name="Percent 14 8 4" xfId="4417"/>
    <cellStyle name="Percent 14 8 4 2" xfId="10599"/>
    <cellStyle name="Percent 14 8 4 2 2" xfId="19664"/>
    <cellStyle name="Percent 14 8 4 3" xfId="19663"/>
    <cellStyle name="Percent 14 8 5" xfId="5424"/>
    <cellStyle name="Percent 14 8 5 2" xfId="11605"/>
    <cellStyle name="Percent 14 8 5 2 2" xfId="19666"/>
    <cellStyle name="Percent 14 8 5 3" xfId="19665"/>
    <cellStyle name="Percent 14 8 6" xfId="6915"/>
    <cellStyle name="Percent 14 8 6 2" xfId="19667"/>
    <cellStyle name="Percent 14 8 7" xfId="19656"/>
    <cellStyle name="Percent 14 9" xfId="811"/>
    <cellStyle name="Percent 14 9 2" xfId="1661"/>
    <cellStyle name="Percent 14 9 2 2" xfId="3533"/>
    <cellStyle name="Percent 14 9 2 2 2" xfId="9715"/>
    <cellStyle name="Percent 14 9 2 2 2 2" xfId="19671"/>
    <cellStyle name="Percent 14 9 2 2 3" xfId="19670"/>
    <cellStyle name="Percent 14 9 2 3" xfId="7843"/>
    <cellStyle name="Percent 14 9 2 3 2" xfId="19672"/>
    <cellStyle name="Percent 14 9 2 4" xfId="19669"/>
    <cellStyle name="Percent 14 9 3" xfId="2683"/>
    <cellStyle name="Percent 14 9 3 2" xfId="8865"/>
    <cellStyle name="Percent 14 9 3 2 2" xfId="19674"/>
    <cellStyle name="Percent 14 9 3 3" xfId="19673"/>
    <cellStyle name="Percent 14 9 4" xfId="4539"/>
    <cellStyle name="Percent 14 9 4 2" xfId="10721"/>
    <cellStyle name="Percent 14 9 4 2 2" xfId="19676"/>
    <cellStyle name="Percent 14 9 4 3" xfId="19675"/>
    <cellStyle name="Percent 14 9 5" xfId="5546"/>
    <cellStyle name="Percent 14 9 5 2" xfId="11727"/>
    <cellStyle name="Percent 14 9 5 2 2" xfId="19678"/>
    <cellStyle name="Percent 14 9 5 3" xfId="19677"/>
    <cellStyle name="Percent 14 9 6" xfId="6993"/>
    <cellStyle name="Percent 14 9 6 2" xfId="19679"/>
    <cellStyle name="Percent 14 9 7" xfId="19668"/>
    <cellStyle name="Percent 140" xfId="6072"/>
    <cellStyle name="Percent 140 2" xfId="12253"/>
    <cellStyle name="Percent 140 2 2" xfId="19681"/>
    <cellStyle name="Percent 140 3" xfId="19680"/>
    <cellStyle name="Percent 141" xfId="6074"/>
    <cellStyle name="Percent 141 2" xfId="12255"/>
    <cellStyle name="Percent 141 2 2" xfId="19683"/>
    <cellStyle name="Percent 141 3" xfId="19682"/>
    <cellStyle name="Percent 142" xfId="6076"/>
    <cellStyle name="Percent 142 2" xfId="12257"/>
    <cellStyle name="Percent 142 2 2" xfId="19685"/>
    <cellStyle name="Percent 142 3" xfId="19684"/>
    <cellStyle name="Percent 143" xfId="6078"/>
    <cellStyle name="Percent 143 2" xfId="12259"/>
    <cellStyle name="Percent 143 2 2" xfId="19687"/>
    <cellStyle name="Percent 143 3" xfId="19686"/>
    <cellStyle name="Percent 144" xfId="6080"/>
    <cellStyle name="Percent 144 2" xfId="12261"/>
    <cellStyle name="Percent 144 2 2" xfId="19689"/>
    <cellStyle name="Percent 144 3" xfId="19688"/>
    <cellStyle name="Percent 145" xfId="6082"/>
    <cellStyle name="Percent 145 2" xfId="12263"/>
    <cellStyle name="Percent 145 2 2" xfId="19691"/>
    <cellStyle name="Percent 145 3" xfId="19690"/>
    <cellStyle name="Percent 146" xfId="6084"/>
    <cellStyle name="Percent 146 2" xfId="12265"/>
    <cellStyle name="Percent 146 2 2" xfId="19693"/>
    <cellStyle name="Percent 146 3" xfId="19692"/>
    <cellStyle name="Percent 147" xfId="6086"/>
    <cellStyle name="Percent 147 2" xfId="12267"/>
    <cellStyle name="Percent 147 2 2" xfId="19695"/>
    <cellStyle name="Percent 147 3" xfId="19694"/>
    <cellStyle name="Percent 148" xfId="6088"/>
    <cellStyle name="Percent 148 2" xfId="12269"/>
    <cellStyle name="Percent 148 2 2" xfId="19697"/>
    <cellStyle name="Percent 148 3" xfId="19696"/>
    <cellStyle name="Percent 149" xfId="6090"/>
    <cellStyle name="Percent 149 2" xfId="12271"/>
    <cellStyle name="Percent 149 2 2" xfId="19699"/>
    <cellStyle name="Percent 149 3" xfId="19698"/>
    <cellStyle name="Percent 15" xfId="61"/>
    <cellStyle name="Percent 15 10" xfId="1107"/>
    <cellStyle name="Percent 15 10 2" xfId="2979"/>
    <cellStyle name="Percent 15 10 2 2" xfId="9161"/>
    <cellStyle name="Percent 15 10 2 2 2" xfId="19703"/>
    <cellStyle name="Percent 15 10 2 3" xfId="19702"/>
    <cellStyle name="Percent 15 10 3" xfId="4675"/>
    <cellStyle name="Percent 15 10 3 2" xfId="10857"/>
    <cellStyle name="Percent 15 10 3 2 2" xfId="19705"/>
    <cellStyle name="Percent 15 10 3 3" xfId="19704"/>
    <cellStyle name="Percent 15 10 4" xfId="5682"/>
    <cellStyle name="Percent 15 10 4 2" xfId="11863"/>
    <cellStyle name="Percent 15 10 4 2 2" xfId="19707"/>
    <cellStyle name="Percent 15 10 4 3" xfId="19706"/>
    <cellStyle name="Percent 15 10 5" xfId="7289"/>
    <cellStyle name="Percent 15 10 5 2" xfId="19708"/>
    <cellStyle name="Percent 15 10 6" xfId="19701"/>
    <cellStyle name="Percent 15 11" xfId="1797"/>
    <cellStyle name="Percent 15 11 2" xfId="3669"/>
    <cellStyle name="Percent 15 11 2 2" xfId="9851"/>
    <cellStyle name="Percent 15 11 2 2 2" xfId="19711"/>
    <cellStyle name="Percent 15 11 2 3" xfId="19710"/>
    <cellStyle name="Percent 15 11 3" xfId="7979"/>
    <cellStyle name="Percent 15 11 3 2" xfId="19712"/>
    <cellStyle name="Percent 15 11 4" xfId="19709"/>
    <cellStyle name="Percent 15 12" xfId="1939"/>
    <cellStyle name="Percent 15 12 2" xfId="8121"/>
    <cellStyle name="Percent 15 12 2 2" xfId="19714"/>
    <cellStyle name="Percent 15 12 3" xfId="19713"/>
    <cellStyle name="Percent 15 13" xfId="3985"/>
    <cellStyle name="Percent 15 13 2" xfId="10167"/>
    <cellStyle name="Percent 15 13 2 2" xfId="19716"/>
    <cellStyle name="Percent 15 13 3" xfId="19715"/>
    <cellStyle name="Percent 15 14" xfId="4992"/>
    <cellStyle name="Percent 15 14 2" xfId="11173"/>
    <cellStyle name="Percent 15 14 2 2" xfId="19718"/>
    <cellStyle name="Percent 15 14 3" xfId="19717"/>
    <cellStyle name="Percent 15 15" xfId="5851"/>
    <cellStyle name="Percent 15 15 2" xfId="12032"/>
    <cellStyle name="Percent 15 15 2 2" xfId="19720"/>
    <cellStyle name="Percent 15 15 3" xfId="19719"/>
    <cellStyle name="Percent 15 16" xfId="6249"/>
    <cellStyle name="Percent 15 16 2" xfId="19721"/>
    <cellStyle name="Percent 15 17" xfId="19700"/>
    <cellStyle name="Percent 15 2" xfId="378"/>
    <cellStyle name="Percent 15 2 2" xfId="1161"/>
    <cellStyle name="Percent 15 2 2 2" xfId="3033"/>
    <cellStyle name="Percent 15 2 2 2 2" xfId="9215"/>
    <cellStyle name="Percent 15 2 2 2 2 2" xfId="19725"/>
    <cellStyle name="Percent 15 2 2 2 3" xfId="19724"/>
    <cellStyle name="Percent 15 2 2 3" xfId="7343"/>
    <cellStyle name="Percent 15 2 2 3 2" xfId="19726"/>
    <cellStyle name="Percent 15 2 2 4" xfId="19723"/>
    <cellStyle name="Percent 15 2 3" xfId="2251"/>
    <cellStyle name="Percent 15 2 3 2" xfId="8433"/>
    <cellStyle name="Percent 15 2 3 2 2" xfId="19728"/>
    <cellStyle name="Percent 15 2 3 3" xfId="19727"/>
    <cellStyle name="Percent 15 2 4" xfId="4039"/>
    <cellStyle name="Percent 15 2 4 2" xfId="10221"/>
    <cellStyle name="Percent 15 2 4 2 2" xfId="19730"/>
    <cellStyle name="Percent 15 2 4 3" xfId="19729"/>
    <cellStyle name="Percent 15 2 5" xfId="5046"/>
    <cellStyle name="Percent 15 2 5 2" xfId="11227"/>
    <cellStyle name="Percent 15 2 5 2 2" xfId="19732"/>
    <cellStyle name="Percent 15 2 5 3" xfId="19731"/>
    <cellStyle name="Percent 15 2 6" xfId="6561"/>
    <cellStyle name="Percent 15 2 6 2" xfId="19733"/>
    <cellStyle name="Percent 15 2 7" xfId="19722"/>
    <cellStyle name="Percent 15 3" xfId="432"/>
    <cellStyle name="Percent 15 3 2" xfId="1217"/>
    <cellStyle name="Percent 15 3 2 2" xfId="3089"/>
    <cellStyle name="Percent 15 3 2 2 2" xfId="9271"/>
    <cellStyle name="Percent 15 3 2 2 2 2" xfId="19737"/>
    <cellStyle name="Percent 15 3 2 2 3" xfId="19736"/>
    <cellStyle name="Percent 15 3 2 3" xfId="7399"/>
    <cellStyle name="Percent 15 3 2 3 2" xfId="19738"/>
    <cellStyle name="Percent 15 3 2 4" xfId="19735"/>
    <cellStyle name="Percent 15 3 3" xfId="2305"/>
    <cellStyle name="Percent 15 3 3 2" xfId="8487"/>
    <cellStyle name="Percent 15 3 3 2 2" xfId="19740"/>
    <cellStyle name="Percent 15 3 3 3" xfId="19739"/>
    <cellStyle name="Percent 15 3 4" xfId="4095"/>
    <cellStyle name="Percent 15 3 4 2" xfId="10277"/>
    <cellStyle name="Percent 15 3 4 2 2" xfId="19742"/>
    <cellStyle name="Percent 15 3 4 3" xfId="19741"/>
    <cellStyle name="Percent 15 3 5" xfId="5102"/>
    <cellStyle name="Percent 15 3 5 2" xfId="11283"/>
    <cellStyle name="Percent 15 3 5 2 2" xfId="19744"/>
    <cellStyle name="Percent 15 3 5 3" xfId="19743"/>
    <cellStyle name="Percent 15 3 6" xfId="6615"/>
    <cellStyle name="Percent 15 3 6 2" xfId="19745"/>
    <cellStyle name="Percent 15 3 7" xfId="19734"/>
    <cellStyle name="Percent 15 4" xfId="488"/>
    <cellStyle name="Percent 15 4 2" xfId="1275"/>
    <cellStyle name="Percent 15 4 2 2" xfId="3147"/>
    <cellStyle name="Percent 15 4 2 2 2" xfId="9329"/>
    <cellStyle name="Percent 15 4 2 2 2 2" xfId="19749"/>
    <cellStyle name="Percent 15 4 2 2 3" xfId="19748"/>
    <cellStyle name="Percent 15 4 2 3" xfId="7457"/>
    <cellStyle name="Percent 15 4 2 3 2" xfId="19750"/>
    <cellStyle name="Percent 15 4 2 4" xfId="19747"/>
    <cellStyle name="Percent 15 4 3" xfId="2361"/>
    <cellStyle name="Percent 15 4 3 2" xfId="8543"/>
    <cellStyle name="Percent 15 4 3 2 2" xfId="19752"/>
    <cellStyle name="Percent 15 4 3 3" xfId="19751"/>
    <cellStyle name="Percent 15 4 4" xfId="4153"/>
    <cellStyle name="Percent 15 4 4 2" xfId="10335"/>
    <cellStyle name="Percent 15 4 4 2 2" xfId="19754"/>
    <cellStyle name="Percent 15 4 4 3" xfId="19753"/>
    <cellStyle name="Percent 15 4 5" xfId="5160"/>
    <cellStyle name="Percent 15 4 5 2" xfId="11341"/>
    <cellStyle name="Percent 15 4 5 2 2" xfId="19756"/>
    <cellStyle name="Percent 15 4 5 3" xfId="19755"/>
    <cellStyle name="Percent 15 4 6" xfId="6671"/>
    <cellStyle name="Percent 15 4 6 2" xfId="19757"/>
    <cellStyle name="Percent 15 4 7" xfId="19746"/>
    <cellStyle name="Percent 15 5" xfId="546"/>
    <cellStyle name="Percent 15 5 2" xfId="1333"/>
    <cellStyle name="Percent 15 5 2 2" xfId="3205"/>
    <cellStyle name="Percent 15 5 2 2 2" xfId="9387"/>
    <cellStyle name="Percent 15 5 2 2 2 2" xfId="19761"/>
    <cellStyle name="Percent 15 5 2 2 3" xfId="19760"/>
    <cellStyle name="Percent 15 5 2 3" xfId="7515"/>
    <cellStyle name="Percent 15 5 2 3 2" xfId="19762"/>
    <cellStyle name="Percent 15 5 2 4" xfId="19759"/>
    <cellStyle name="Percent 15 5 3" xfId="2419"/>
    <cellStyle name="Percent 15 5 3 2" xfId="8601"/>
    <cellStyle name="Percent 15 5 3 2 2" xfId="19764"/>
    <cellStyle name="Percent 15 5 3 3" xfId="19763"/>
    <cellStyle name="Percent 15 5 4" xfId="4211"/>
    <cellStyle name="Percent 15 5 4 2" xfId="10393"/>
    <cellStyle name="Percent 15 5 4 2 2" xfId="19766"/>
    <cellStyle name="Percent 15 5 4 3" xfId="19765"/>
    <cellStyle name="Percent 15 5 5" xfId="5218"/>
    <cellStyle name="Percent 15 5 5 2" xfId="11399"/>
    <cellStyle name="Percent 15 5 5 2 2" xfId="19768"/>
    <cellStyle name="Percent 15 5 5 3" xfId="19767"/>
    <cellStyle name="Percent 15 5 6" xfId="6729"/>
    <cellStyle name="Percent 15 5 6 2" xfId="19769"/>
    <cellStyle name="Percent 15 5 7" xfId="19758"/>
    <cellStyle name="Percent 15 6" xfId="604"/>
    <cellStyle name="Percent 15 6 2" xfId="1393"/>
    <cellStyle name="Percent 15 6 2 2" xfId="3265"/>
    <cellStyle name="Percent 15 6 2 2 2" xfId="9447"/>
    <cellStyle name="Percent 15 6 2 2 2 2" xfId="19773"/>
    <cellStyle name="Percent 15 6 2 2 3" xfId="19772"/>
    <cellStyle name="Percent 15 6 2 3" xfId="7575"/>
    <cellStyle name="Percent 15 6 2 3 2" xfId="19774"/>
    <cellStyle name="Percent 15 6 2 4" xfId="19771"/>
    <cellStyle name="Percent 15 6 3" xfId="2477"/>
    <cellStyle name="Percent 15 6 3 2" xfId="8659"/>
    <cellStyle name="Percent 15 6 3 2 2" xfId="19776"/>
    <cellStyle name="Percent 15 6 3 3" xfId="19775"/>
    <cellStyle name="Percent 15 6 4" xfId="4271"/>
    <cellStyle name="Percent 15 6 4 2" xfId="10453"/>
    <cellStyle name="Percent 15 6 4 2 2" xfId="19778"/>
    <cellStyle name="Percent 15 6 4 3" xfId="19777"/>
    <cellStyle name="Percent 15 6 5" xfId="5278"/>
    <cellStyle name="Percent 15 6 5 2" xfId="11459"/>
    <cellStyle name="Percent 15 6 5 2 2" xfId="19780"/>
    <cellStyle name="Percent 15 6 5 3" xfId="19779"/>
    <cellStyle name="Percent 15 6 6" xfId="6787"/>
    <cellStyle name="Percent 15 6 6 2" xfId="19781"/>
    <cellStyle name="Percent 15 6 7" xfId="19770"/>
    <cellStyle name="Percent 15 7" xfId="664"/>
    <cellStyle name="Percent 15 7 2" xfId="1463"/>
    <cellStyle name="Percent 15 7 2 2" xfId="3335"/>
    <cellStyle name="Percent 15 7 2 2 2" xfId="9517"/>
    <cellStyle name="Percent 15 7 2 2 2 2" xfId="19785"/>
    <cellStyle name="Percent 15 7 2 2 3" xfId="19784"/>
    <cellStyle name="Percent 15 7 2 3" xfId="7645"/>
    <cellStyle name="Percent 15 7 2 3 2" xfId="19786"/>
    <cellStyle name="Percent 15 7 2 4" xfId="19783"/>
    <cellStyle name="Percent 15 7 3" xfId="2537"/>
    <cellStyle name="Percent 15 7 3 2" xfId="8719"/>
    <cellStyle name="Percent 15 7 3 2 2" xfId="19788"/>
    <cellStyle name="Percent 15 7 3 3" xfId="19787"/>
    <cellStyle name="Percent 15 7 4" xfId="4341"/>
    <cellStyle name="Percent 15 7 4 2" xfId="10523"/>
    <cellStyle name="Percent 15 7 4 2 2" xfId="19790"/>
    <cellStyle name="Percent 15 7 4 3" xfId="19789"/>
    <cellStyle name="Percent 15 7 5" xfId="5348"/>
    <cellStyle name="Percent 15 7 5 2" xfId="11529"/>
    <cellStyle name="Percent 15 7 5 2 2" xfId="19792"/>
    <cellStyle name="Percent 15 7 5 3" xfId="19791"/>
    <cellStyle name="Percent 15 7 6" xfId="6847"/>
    <cellStyle name="Percent 15 7 6 2" xfId="19793"/>
    <cellStyle name="Percent 15 7 7" xfId="19782"/>
    <cellStyle name="Percent 15 8" xfId="734"/>
    <cellStyle name="Percent 15 8 2" xfId="1541"/>
    <cellStyle name="Percent 15 8 2 2" xfId="3413"/>
    <cellStyle name="Percent 15 8 2 2 2" xfId="9595"/>
    <cellStyle name="Percent 15 8 2 2 2 2" xfId="19797"/>
    <cellStyle name="Percent 15 8 2 2 3" xfId="19796"/>
    <cellStyle name="Percent 15 8 2 3" xfId="7723"/>
    <cellStyle name="Percent 15 8 2 3 2" xfId="19798"/>
    <cellStyle name="Percent 15 8 2 4" xfId="19795"/>
    <cellStyle name="Percent 15 8 3" xfId="2607"/>
    <cellStyle name="Percent 15 8 3 2" xfId="8789"/>
    <cellStyle name="Percent 15 8 3 2 2" xfId="19800"/>
    <cellStyle name="Percent 15 8 3 3" xfId="19799"/>
    <cellStyle name="Percent 15 8 4" xfId="4419"/>
    <cellStyle name="Percent 15 8 4 2" xfId="10601"/>
    <cellStyle name="Percent 15 8 4 2 2" xfId="19802"/>
    <cellStyle name="Percent 15 8 4 3" xfId="19801"/>
    <cellStyle name="Percent 15 8 5" xfId="5426"/>
    <cellStyle name="Percent 15 8 5 2" xfId="11607"/>
    <cellStyle name="Percent 15 8 5 2 2" xfId="19804"/>
    <cellStyle name="Percent 15 8 5 3" xfId="19803"/>
    <cellStyle name="Percent 15 8 6" xfId="6917"/>
    <cellStyle name="Percent 15 8 6 2" xfId="19805"/>
    <cellStyle name="Percent 15 8 7" xfId="19794"/>
    <cellStyle name="Percent 15 9" xfId="813"/>
    <cellStyle name="Percent 15 9 2" xfId="1663"/>
    <cellStyle name="Percent 15 9 2 2" xfId="3535"/>
    <cellStyle name="Percent 15 9 2 2 2" xfId="9717"/>
    <cellStyle name="Percent 15 9 2 2 2 2" xfId="19809"/>
    <cellStyle name="Percent 15 9 2 2 3" xfId="19808"/>
    <cellStyle name="Percent 15 9 2 3" xfId="7845"/>
    <cellStyle name="Percent 15 9 2 3 2" xfId="19810"/>
    <cellStyle name="Percent 15 9 2 4" xfId="19807"/>
    <cellStyle name="Percent 15 9 3" xfId="2685"/>
    <cellStyle name="Percent 15 9 3 2" xfId="8867"/>
    <cellStyle name="Percent 15 9 3 2 2" xfId="19812"/>
    <cellStyle name="Percent 15 9 3 3" xfId="19811"/>
    <cellStyle name="Percent 15 9 4" xfId="4541"/>
    <cellStyle name="Percent 15 9 4 2" xfId="10723"/>
    <cellStyle name="Percent 15 9 4 2 2" xfId="19814"/>
    <cellStyle name="Percent 15 9 4 3" xfId="19813"/>
    <cellStyle name="Percent 15 9 5" xfId="5548"/>
    <cellStyle name="Percent 15 9 5 2" xfId="11729"/>
    <cellStyle name="Percent 15 9 5 2 2" xfId="19816"/>
    <cellStyle name="Percent 15 9 5 3" xfId="19815"/>
    <cellStyle name="Percent 15 9 6" xfId="6995"/>
    <cellStyle name="Percent 15 9 6 2" xfId="19817"/>
    <cellStyle name="Percent 15 9 7" xfId="19806"/>
    <cellStyle name="Percent 150" xfId="6092"/>
    <cellStyle name="Percent 150 2" xfId="12273"/>
    <cellStyle name="Percent 150 2 2" xfId="19819"/>
    <cellStyle name="Percent 150 3" xfId="19818"/>
    <cellStyle name="Percent 151" xfId="6094"/>
    <cellStyle name="Percent 151 2" xfId="12275"/>
    <cellStyle name="Percent 151 2 2" xfId="19821"/>
    <cellStyle name="Percent 151 3" xfId="19820"/>
    <cellStyle name="Percent 152" xfId="6096"/>
    <cellStyle name="Percent 152 2" xfId="12277"/>
    <cellStyle name="Percent 152 2 2" xfId="19823"/>
    <cellStyle name="Percent 152 3" xfId="19822"/>
    <cellStyle name="Percent 153" xfId="6098"/>
    <cellStyle name="Percent 153 2" xfId="12279"/>
    <cellStyle name="Percent 153 2 2" xfId="19825"/>
    <cellStyle name="Percent 153 3" xfId="19824"/>
    <cellStyle name="Percent 154" xfId="6100"/>
    <cellStyle name="Percent 154 2" xfId="12281"/>
    <cellStyle name="Percent 154 2 2" xfId="19827"/>
    <cellStyle name="Percent 154 3" xfId="19826"/>
    <cellStyle name="Percent 155" xfId="6103"/>
    <cellStyle name="Percent 155 2" xfId="12284"/>
    <cellStyle name="Percent 155 2 2" xfId="19829"/>
    <cellStyle name="Percent 155 3" xfId="19828"/>
    <cellStyle name="Percent 156" xfId="6105"/>
    <cellStyle name="Percent 156 2" xfId="12286"/>
    <cellStyle name="Percent 156 2 2" xfId="19831"/>
    <cellStyle name="Percent 156 3" xfId="19830"/>
    <cellStyle name="Percent 157" xfId="6107"/>
    <cellStyle name="Percent 157 2" xfId="12288"/>
    <cellStyle name="Percent 157 2 2" xfId="19833"/>
    <cellStyle name="Percent 157 3" xfId="19832"/>
    <cellStyle name="Percent 158" xfId="6109"/>
    <cellStyle name="Percent 158 2" xfId="12290"/>
    <cellStyle name="Percent 158 2 2" xfId="19835"/>
    <cellStyle name="Percent 158 3" xfId="19834"/>
    <cellStyle name="Percent 159" xfId="6111"/>
    <cellStyle name="Percent 159 2" xfId="12292"/>
    <cellStyle name="Percent 159 2 2" xfId="19837"/>
    <cellStyle name="Percent 159 3" xfId="19836"/>
    <cellStyle name="Percent 16" xfId="63"/>
    <cellStyle name="Percent 16 10" xfId="1799"/>
    <cellStyle name="Percent 16 10 2" xfId="3671"/>
    <cellStyle name="Percent 16 10 2 2" xfId="9853"/>
    <cellStyle name="Percent 16 10 2 2 2" xfId="19841"/>
    <cellStyle name="Percent 16 10 2 3" xfId="19840"/>
    <cellStyle name="Percent 16 10 3" xfId="7981"/>
    <cellStyle name="Percent 16 10 3 2" xfId="19842"/>
    <cellStyle name="Percent 16 10 4" xfId="19839"/>
    <cellStyle name="Percent 16 11" xfId="1941"/>
    <cellStyle name="Percent 16 11 2" xfId="8123"/>
    <cellStyle name="Percent 16 11 2 2" xfId="19844"/>
    <cellStyle name="Percent 16 11 3" xfId="19843"/>
    <cellStyle name="Percent 16 12" xfId="4041"/>
    <cellStyle name="Percent 16 12 2" xfId="10223"/>
    <cellStyle name="Percent 16 12 2 2" xfId="19846"/>
    <cellStyle name="Percent 16 12 3" xfId="19845"/>
    <cellStyle name="Percent 16 13" xfId="5048"/>
    <cellStyle name="Percent 16 13 2" xfId="11229"/>
    <cellStyle name="Percent 16 13 2 2" xfId="19848"/>
    <cellStyle name="Percent 16 13 3" xfId="19847"/>
    <cellStyle name="Percent 16 14" xfId="5852"/>
    <cellStyle name="Percent 16 14 2" xfId="12033"/>
    <cellStyle name="Percent 16 14 2 2" xfId="19850"/>
    <cellStyle name="Percent 16 14 3" xfId="19849"/>
    <cellStyle name="Percent 16 15" xfId="6251"/>
    <cellStyle name="Percent 16 15 2" xfId="19851"/>
    <cellStyle name="Percent 16 16" xfId="19838"/>
    <cellStyle name="Percent 16 2" xfId="434"/>
    <cellStyle name="Percent 16 2 2" xfId="1219"/>
    <cellStyle name="Percent 16 2 2 2" xfId="3091"/>
    <cellStyle name="Percent 16 2 2 2 2" xfId="9273"/>
    <cellStyle name="Percent 16 2 2 2 2 2" xfId="19855"/>
    <cellStyle name="Percent 16 2 2 2 3" xfId="19854"/>
    <cellStyle name="Percent 16 2 2 3" xfId="7401"/>
    <cellStyle name="Percent 16 2 2 3 2" xfId="19856"/>
    <cellStyle name="Percent 16 2 2 4" xfId="19853"/>
    <cellStyle name="Percent 16 2 3" xfId="2307"/>
    <cellStyle name="Percent 16 2 3 2" xfId="8489"/>
    <cellStyle name="Percent 16 2 3 2 2" xfId="19858"/>
    <cellStyle name="Percent 16 2 3 3" xfId="19857"/>
    <cellStyle name="Percent 16 2 4" xfId="4097"/>
    <cellStyle name="Percent 16 2 4 2" xfId="10279"/>
    <cellStyle name="Percent 16 2 4 2 2" xfId="19860"/>
    <cellStyle name="Percent 16 2 4 3" xfId="19859"/>
    <cellStyle name="Percent 16 2 5" xfId="5104"/>
    <cellStyle name="Percent 16 2 5 2" xfId="11285"/>
    <cellStyle name="Percent 16 2 5 2 2" xfId="19862"/>
    <cellStyle name="Percent 16 2 5 3" xfId="19861"/>
    <cellStyle name="Percent 16 2 6" xfId="6617"/>
    <cellStyle name="Percent 16 2 6 2" xfId="19863"/>
    <cellStyle name="Percent 16 2 7" xfId="19852"/>
    <cellStyle name="Percent 16 3" xfId="490"/>
    <cellStyle name="Percent 16 3 2" xfId="1277"/>
    <cellStyle name="Percent 16 3 2 2" xfId="3149"/>
    <cellStyle name="Percent 16 3 2 2 2" xfId="9331"/>
    <cellStyle name="Percent 16 3 2 2 2 2" xfId="19867"/>
    <cellStyle name="Percent 16 3 2 2 3" xfId="19866"/>
    <cellStyle name="Percent 16 3 2 3" xfId="7459"/>
    <cellStyle name="Percent 16 3 2 3 2" xfId="19868"/>
    <cellStyle name="Percent 16 3 2 4" xfId="19865"/>
    <cellStyle name="Percent 16 3 3" xfId="2363"/>
    <cellStyle name="Percent 16 3 3 2" xfId="8545"/>
    <cellStyle name="Percent 16 3 3 2 2" xfId="19870"/>
    <cellStyle name="Percent 16 3 3 3" xfId="19869"/>
    <cellStyle name="Percent 16 3 4" xfId="4155"/>
    <cellStyle name="Percent 16 3 4 2" xfId="10337"/>
    <cellStyle name="Percent 16 3 4 2 2" xfId="19872"/>
    <cellStyle name="Percent 16 3 4 3" xfId="19871"/>
    <cellStyle name="Percent 16 3 5" xfId="5162"/>
    <cellStyle name="Percent 16 3 5 2" xfId="11343"/>
    <cellStyle name="Percent 16 3 5 2 2" xfId="19874"/>
    <cellStyle name="Percent 16 3 5 3" xfId="19873"/>
    <cellStyle name="Percent 16 3 6" xfId="6673"/>
    <cellStyle name="Percent 16 3 6 2" xfId="19875"/>
    <cellStyle name="Percent 16 3 7" xfId="19864"/>
    <cellStyle name="Percent 16 4" xfId="548"/>
    <cellStyle name="Percent 16 4 2" xfId="1335"/>
    <cellStyle name="Percent 16 4 2 2" xfId="3207"/>
    <cellStyle name="Percent 16 4 2 2 2" xfId="9389"/>
    <cellStyle name="Percent 16 4 2 2 2 2" xfId="19879"/>
    <cellStyle name="Percent 16 4 2 2 3" xfId="19878"/>
    <cellStyle name="Percent 16 4 2 3" xfId="7517"/>
    <cellStyle name="Percent 16 4 2 3 2" xfId="19880"/>
    <cellStyle name="Percent 16 4 2 4" xfId="19877"/>
    <cellStyle name="Percent 16 4 3" xfId="2421"/>
    <cellStyle name="Percent 16 4 3 2" xfId="8603"/>
    <cellStyle name="Percent 16 4 3 2 2" xfId="19882"/>
    <cellStyle name="Percent 16 4 3 3" xfId="19881"/>
    <cellStyle name="Percent 16 4 4" xfId="4213"/>
    <cellStyle name="Percent 16 4 4 2" xfId="10395"/>
    <cellStyle name="Percent 16 4 4 2 2" xfId="19884"/>
    <cellStyle name="Percent 16 4 4 3" xfId="19883"/>
    <cellStyle name="Percent 16 4 5" xfId="5220"/>
    <cellStyle name="Percent 16 4 5 2" xfId="11401"/>
    <cellStyle name="Percent 16 4 5 2 2" xfId="19886"/>
    <cellStyle name="Percent 16 4 5 3" xfId="19885"/>
    <cellStyle name="Percent 16 4 6" xfId="6731"/>
    <cellStyle name="Percent 16 4 6 2" xfId="19887"/>
    <cellStyle name="Percent 16 4 7" xfId="19876"/>
    <cellStyle name="Percent 16 5" xfId="606"/>
    <cellStyle name="Percent 16 5 2" xfId="1395"/>
    <cellStyle name="Percent 16 5 2 2" xfId="3267"/>
    <cellStyle name="Percent 16 5 2 2 2" xfId="9449"/>
    <cellStyle name="Percent 16 5 2 2 2 2" xfId="19891"/>
    <cellStyle name="Percent 16 5 2 2 3" xfId="19890"/>
    <cellStyle name="Percent 16 5 2 3" xfId="7577"/>
    <cellStyle name="Percent 16 5 2 3 2" xfId="19892"/>
    <cellStyle name="Percent 16 5 2 4" xfId="19889"/>
    <cellStyle name="Percent 16 5 3" xfId="2479"/>
    <cellStyle name="Percent 16 5 3 2" xfId="8661"/>
    <cellStyle name="Percent 16 5 3 2 2" xfId="19894"/>
    <cellStyle name="Percent 16 5 3 3" xfId="19893"/>
    <cellStyle name="Percent 16 5 4" xfId="4273"/>
    <cellStyle name="Percent 16 5 4 2" xfId="10455"/>
    <cellStyle name="Percent 16 5 4 2 2" xfId="19896"/>
    <cellStyle name="Percent 16 5 4 3" xfId="19895"/>
    <cellStyle name="Percent 16 5 5" xfId="5280"/>
    <cellStyle name="Percent 16 5 5 2" xfId="11461"/>
    <cellStyle name="Percent 16 5 5 2 2" xfId="19898"/>
    <cellStyle name="Percent 16 5 5 3" xfId="19897"/>
    <cellStyle name="Percent 16 5 6" xfId="6789"/>
    <cellStyle name="Percent 16 5 6 2" xfId="19899"/>
    <cellStyle name="Percent 16 5 7" xfId="19888"/>
    <cellStyle name="Percent 16 6" xfId="666"/>
    <cellStyle name="Percent 16 6 2" xfId="1465"/>
    <cellStyle name="Percent 16 6 2 2" xfId="3337"/>
    <cellStyle name="Percent 16 6 2 2 2" xfId="9519"/>
    <cellStyle name="Percent 16 6 2 2 2 2" xfId="19903"/>
    <cellStyle name="Percent 16 6 2 2 3" xfId="19902"/>
    <cellStyle name="Percent 16 6 2 3" xfId="7647"/>
    <cellStyle name="Percent 16 6 2 3 2" xfId="19904"/>
    <cellStyle name="Percent 16 6 2 4" xfId="19901"/>
    <cellStyle name="Percent 16 6 3" xfId="2539"/>
    <cellStyle name="Percent 16 6 3 2" xfId="8721"/>
    <cellStyle name="Percent 16 6 3 2 2" xfId="19906"/>
    <cellStyle name="Percent 16 6 3 3" xfId="19905"/>
    <cellStyle name="Percent 16 6 4" xfId="4343"/>
    <cellStyle name="Percent 16 6 4 2" xfId="10525"/>
    <cellStyle name="Percent 16 6 4 2 2" xfId="19908"/>
    <cellStyle name="Percent 16 6 4 3" xfId="19907"/>
    <cellStyle name="Percent 16 6 5" xfId="5350"/>
    <cellStyle name="Percent 16 6 5 2" xfId="11531"/>
    <cellStyle name="Percent 16 6 5 2 2" xfId="19910"/>
    <cellStyle name="Percent 16 6 5 3" xfId="19909"/>
    <cellStyle name="Percent 16 6 6" xfId="6849"/>
    <cellStyle name="Percent 16 6 6 2" xfId="19911"/>
    <cellStyle name="Percent 16 6 7" xfId="19900"/>
    <cellStyle name="Percent 16 7" xfId="736"/>
    <cellStyle name="Percent 16 7 2" xfId="1543"/>
    <cellStyle name="Percent 16 7 2 2" xfId="3415"/>
    <cellStyle name="Percent 16 7 2 2 2" xfId="9597"/>
    <cellStyle name="Percent 16 7 2 2 2 2" xfId="19915"/>
    <cellStyle name="Percent 16 7 2 2 3" xfId="19914"/>
    <cellStyle name="Percent 16 7 2 3" xfId="7725"/>
    <cellStyle name="Percent 16 7 2 3 2" xfId="19916"/>
    <cellStyle name="Percent 16 7 2 4" xfId="19913"/>
    <cellStyle name="Percent 16 7 3" xfId="2609"/>
    <cellStyle name="Percent 16 7 3 2" xfId="8791"/>
    <cellStyle name="Percent 16 7 3 2 2" xfId="19918"/>
    <cellStyle name="Percent 16 7 3 3" xfId="19917"/>
    <cellStyle name="Percent 16 7 4" xfId="4421"/>
    <cellStyle name="Percent 16 7 4 2" xfId="10603"/>
    <cellStyle name="Percent 16 7 4 2 2" xfId="19920"/>
    <cellStyle name="Percent 16 7 4 3" xfId="19919"/>
    <cellStyle name="Percent 16 7 5" xfId="5428"/>
    <cellStyle name="Percent 16 7 5 2" xfId="11609"/>
    <cellStyle name="Percent 16 7 5 2 2" xfId="19922"/>
    <cellStyle name="Percent 16 7 5 3" xfId="19921"/>
    <cellStyle name="Percent 16 7 6" xfId="6919"/>
    <cellStyle name="Percent 16 7 6 2" xfId="19923"/>
    <cellStyle name="Percent 16 7 7" xfId="19912"/>
    <cellStyle name="Percent 16 8" xfId="815"/>
    <cellStyle name="Percent 16 8 2" xfId="1665"/>
    <cellStyle name="Percent 16 8 2 2" xfId="3537"/>
    <cellStyle name="Percent 16 8 2 2 2" xfId="9719"/>
    <cellStyle name="Percent 16 8 2 2 2 2" xfId="19927"/>
    <cellStyle name="Percent 16 8 2 2 3" xfId="19926"/>
    <cellStyle name="Percent 16 8 2 3" xfId="7847"/>
    <cellStyle name="Percent 16 8 2 3 2" xfId="19928"/>
    <cellStyle name="Percent 16 8 2 4" xfId="19925"/>
    <cellStyle name="Percent 16 8 3" xfId="2687"/>
    <cellStyle name="Percent 16 8 3 2" xfId="8869"/>
    <cellStyle name="Percent 16 8 3 2 2" xfId="19930"/>
    <cellStyle name="Percent 16 8 3 3" xfId="19929"/>
    <cellStyle name="Percent 16 8 4" xfId="4543"/>
    <cellStyle name="Percent 16 8 4 2" xfId="10725"/>
    <cellStyle name="Percent 16 8 4 2 2" xfId="19932"/>
    <cellStyle name="Percent 16 8 4 3" xfId="19931"/>
    <cellStyle name="Percent 16 8 5" xfId="5550"/>
    <cellStyle name="Percent 16 8 5 2" xfId="11731"/>
    <cellStyle name="Percent 16 8 5 2 2" xfId="19934"/>
    <cellStyle name="Percent 16 8 5 3" xfId="19933"/>
    <cellStyle name="Percent 16 8 6" xfId="6997"/>
    <cellStyle name="Percent 16 8 6 2" xfId="19935"/>
    <cellStyle name="Percent 16 8 7" xfId="19924"/>
    <cellStyle name="Percent 16 9" xfId="1163"/>
    <cellStyle name="Percent 16 9 2" xfId="3035"/>
    <cellStyle name="Percent 16 9 2 2" xfId="9217"/>
    <cellStyle name="Percent 16 9 2 2 2" xfId="19938"/>
    <cellStyle name="Percent 16 9 2 3" xfId="19937"/>
    <cellStyle name="Percent 16 9 3" xfId="4677"/>
    <cellStyle name="Percent 16 9 3 2" xfId="10859"/>
    <cellStyle name="Percent 16 9 3 2 2" xfId="19940"/>
    <cellStyle name="Percent 16 9 3 3" xfId="19939"/>
    <cellStyle name="Percent 16 9 4" xfId="5684"/>
    <cellStyle name="Percent 16 9 4 2" xfId="11865"/>
    <cellStyle name="Percent 16 9 4 2 2" xfId="19942"/>
    <cellStyle name="Percent 16 9 4 3" xfId="19941"/>
    <cellStyle name="Percent 16 9 5" xfId="7345"/>
    <cellStyle name="Percent 16 9 5 2" xfId="19943"/>
    <cellStyle name="Percent 16 9 6" xfId="19936"/>
    <cellStyle name="Percent 160" xfId="6113"/>
    <cellStyle name="Percent 160 2" xfId="12294"/>
    <cellStyle name="Percent 160 2 2" xfId="19945"/>
    <cellStyle name="Percent 160 3" xfId="19944"/>
    <cellStyle name="Percent 161" xfId="6115"/>
    <cellStyle name="Percent 161 2" xfId="12296"/>
    <cellStyle name="Percent 161 2 2" xfId="19947"/>
    <cellStyle name="Percent 161 3" xfId="19946"/>
    <cellStyle name="Percent 162" xfId="6117"/>
    <cellStyle name="Percent 162 2" xfId="12298"/>
    <cellStyle name="Percent 162 2 2" xfId="19949"/>
    <cellStyle name="Percent 162 3" xfId="19948"/>
    <cellStyle name="Percent 163" xfId="6119"/>
    <cellStyle name="Percent 163 2" xfId="12300"/>
    <cellStyle name="Percent 163 2 2" xfId="19951"/>
    <cellStyle name="Percent 163 3" xfId="19950"/>
    <cellStyle name="Percent 164" xfId="6121"/>
    <cellStyle name="Percent 164 2" xfId="12302"/>
    <cellStyle name="Percent 164 2 2" xfId="19953"/>
    <cellStyle name="Percent 164 3" xfId="19952"/>
    <cellStyle name="Percent 165" xfId="6123"/>
    <cellStyle name="Percent 165 2" xfId="12304"/>
    <cellStyle name="Percent 165 2 2" xfId="19955"/>
    <cellStyle name="Percent 165 3" xfId="19954"/>
    <cellStyle name="Percent 166" xfId="6125"/>
    <cellStyle name="Percent 166 2" xfId="12306"/>
    <cellStyle name="Percent 166 2 2" xfId="19957"/>
    <cellStyle name="Percent 166 3" xfId="19956"/>
    <cellStyle name="Percent 167" xfId="6128"/>
    <cellStyle name="Percent 167 2" xfId="12309"/>
    <cellStyle name="Percent 167 2 2" xfId="19959"/>
    <cellStyle name="Percent 167 3" xfId="19958"/>
    <cellStyle name="Percent 168" xfId="6130"/>
    <cellStyle name="Percent 168 2" xfId="12311"/>
    <cellStyle name="Percent 168 2 2" xfId="19961"/>
    <cellStyle name="Percent 168 3" xfId="19960"/>
    <cellStyle name="Percent 169" xfId="6132"/>
    <cellStyle name="Percent 169 2" xfId="12313"/>
    <cellStyle name="Percent 169 2 2" xfId="19963"/>
    <cellStyle name="Percent 169 3" xfId="19962"/>
    <cellStyle name="Percent 17" xfId="65"/>
    <cellStyle name="Percent 17 10" xfId="1943"/>
    <cellStyle name="Percent 17 10 2" xfId="8125"/>
    <cellStyle name="Percent 17 10 2 2" xfId="19966"/>
    <cellStyle name="Percent 17 10 3" xfId="19965"/>
    <cellStyle name="Percent 17 11" xfId="4099"/>
    <cellStyle name="Percent 17 11 2" xfId="10281"/>
    <cellStyle name="Percent 17 11 2 2" xfId="19968"/>
    <cellStyle name="Percent 17 11 3" xfId="19967"/>
    <cellStyle name="Percent 17 12" xfId="5106"/>
    <cellStyle name="Percent 17 12 2" xfId="11287"/>
    <cellStyle name="Percent 17 12 2 2" xfId="19970"/>
    <cellStyle name="Percent 17 12 3" xfId="19969"/>
    <cellStyle name="Percent 17 13" xfId="5853"/>
    <cellStyle name="Percent 17 13 2" xfId="12034"/>
    <cellStyle name="Percent 17 13 2 2" xfId="19972"/>
    <cellStyle name="Percent 17 13 3" xfId="19971"/>
    <cellStyle name="Percent 17 14" xfId="6253"/>
    <cellStyle name="Percent 17 14 2" xfId="19973"/>
    <cellStyle name="Percent 17 15" xfId="19964"/>
    <cellStyle name="Percent 17 2" xfId="492"/>
    <cellStyle name="Percent 17 2 2" xfId="1279"/>
    <cellStyle name="Percent 17 2 2 2" xfId="3151"/>
    <cellStyle name="Percent 17 2 2 2 2" xfId="9333"/>
    <cellStyle name="Percent 17 2 2 2 2 2" xfId="19977"/>
    <cellStyle name="Percent 17 2 2 2 3" xfId="19976"/>
    <cellStyle name="Percent 17 2 2 3" xfId="7461"/>
    <cellStyle name="Percent 17 2 2 3 2" xfId="19978"/>
    <cellStyle name="Percent 17 2 2 4" xfId="19975"/>
    <cellStyle name="Percent 17 2 3" xfId="2365"/>
    <cellStyle name="Percent 17 2 3 2" xfId="8547"/>
    <cellStyle name="Percent 17 2 3 2 2" xfId="19980"/>
    <cellStyle name="Percent 17 2 3 3" xfId="19979"/>
    <cellStyle name="Percent 17 2 4" xfId="4157"/>
    <cellStyle name="Percent 17 2 4 2" xfId="10339"/>
    <cellStyle name="Percent 17 2 4 2 2" xfId="19982"/>
    <cellStyle name="Percent 17 2 4 3" xfId="19981"/>
    <cellStyle name="Percent 17 2 5" xfId="5164"/>
    <cellStyle name="Percent 17 2 5 2" xfId="11345"/>
    <cellStyle name="Percent 17 2 5 2 2" xfId="19984"/>
    <cellStyle name="Percent 17 2 5 3" xfId="19983"/>
    <cellStyle name="Percent 17 2 6" xfId="6675"/>
    <cellStyle name="Percent 17 2 6 2" xfId="19985"/>
    <cellStyle name="Percent 17 2 7" xfId="19974"/>
    <cellStyle name="Percent 17 3" xfId="550"/>
    <cellStyle name="Percent 17 3 2" xfId="1337"/>
    <cellStyle name="Percent 17 3 2 2" xfId="3209"/>
    <cellStyle name="Percent 17 3 2 2 2" xfId="9391"/>
    <cellStyle name="Percent 17 3 2 2 2 2" xfId="19989"/>
    <cellStyle name="Percent 17 3 2 2 3" xfId="19988"/>
    <cellStyle name="Percent 17 3 2 3" xfId="7519"/>
    <cellStyle name="Percent 17 3 2 3 2" xfId="19990"/>
    <cellStyle name="Percent 17 3 2 4" xfId="19987"/>
    <cellStyle name="Percent 17 3 3" xfId="2423"/>
    <cellStyle name="Percent 17 3 3 2" xfId="8605"/>
    <cellStyle name="Percent 17 3 3 2 2" xfId="19992"/>
    <cellStyle name="Percent 17 3 3 3" xfId="19991"/>
    <cellStyle name="Percent 17 3 4" xfId="4215"/>
    <cellStyle name="Percent 17 3 4 2" xfId="10397"/>
    <cellStyle name="Percent 17 3 4 2 2" xfId="19994"/>
    <cellStyle name="Percent 17 3 4 3" xfId="19993"/>
    <cellStyle name="Percent 17 3 5" xfId="5222"/>
    <cellStyle name="Percent 17 3 5 2" xfId="11403"/>
    <cellStyle name="Percent 17 3 5 2 2" xfId="19996"/>
    <cellStyle name="Percent 17 3 5 3" xfId="19995"/>
    <cellStyle name="Percent 17 3 6" xfId="6733"/>
    <cellStyle name="Percent 17 3 6 2" xfId="19997"/>
    <cellStyle name="Percent 17 3 7" xfId="19986"/>
    <cellStyle name="Percent 17 4" xfId="608"/>
    <cellStyle name="Percent 17 4 2" xfId="1397"/>
    <cellStyle name="Percent 17 4 2 2" xfId="3269"/>
    <cellStyle name="Percent 17 4 2 2 2" xfId="9451"/>
    <cellStyle name="Percent 17 4 2 2 2 2" xfId="20001"/>
    <cellStyle name="Percent 17 4 2 2 3" xfId="20000"/>
    <cellStyle name="Percent 17 4 2 3" xfId="7579"/>
    <cellStyle name="Percent 17 4 2 3 2" xfId="20002"/>
    <cellStyle name="Percent 17 4 2 4" xfId="19999"/>
    <cellStyle name="Percent 17 4 3" xfId="2481"/>
    <cellStyle name="Percent 17 4 3 2" xfId="8663"/>
    <cellStyle name="Percent 17 4 3 2 2" xfId="20004"/>
    <cellStyle name="Percent 17 4 3 3" xfId="20003"/>
    <cellStyle name="Percent 17 4 4" xfId="4275"/>
    <cellStyle name="Percent 17 4 4 2" xfId="10457"/>
    <cellStyle name="Percent 17 4 4 2 2" xfId="20006"/>
    <cellStyle name="Percent 17 4 4 3" xfId="20005"/>
    <cellStyle name="Percent 17 4 5" xfId="5282"/>
    <cellStyle name="Percent 17 4 5 2" xfId="11463"/>
    <cellStyle name="Percent 17 4 5 2 2" xfId="20008"/>
    <cellStyle name="Percent 17 4 5 3" xfId="20007"/>
    <cellStyle name="Percent 17 4 6" xfId="6791"/>
    <cellStyle name="Percent 17 4 6 2" xfId="20009"/>
    <cellStyle name="Percent 17 4 7" xfId="19998"/>
    <cellStyle name="Percent 17 5" xfId="668"/>
    <cellStyle name="Percent 17 5 2" xfId="1467"/>
    <cellStyle name="Percent 17 5 2 2" xfId="3339"/>
    <cellStyle name="Percent 17 5 2 2 2" xfId="9521"/>
    <cellStyle name="Percent 17 5 2 2 2 2" xfId="20013"/>
    <cellStyle name="Percent 17 5 2 2 3" xfId="20012"/>
    <cellStyle name="Percent 17 5 2 3" xfId="7649"/>
    <cellStyle name="Percent 17 5 2 3 2" xfId="20014"/>
    <cellStyle name="Percent 17 5 2 4" xfId="20011"/>
    <cellStyle name="Percent 17 5 3" xfId="2541"/>
    <cellStyle name="Percent 17 5 3 2" xfId="8723"/>
    <cellStyle name="Percent 17 5 3 2 2" xfId="20016"/>
    <cellStyle name="Percent 17 5 3 3" xfId="20015"/>
    <cellStyle name="Percent 17 5 4" xfId="4345"/>
    <cellStyle name="Percent 17 5 4 2" xfId="10527"/>
    <cellStyle name="Percent 17 5 4 2 2" xfId="20018"/>
    <cellStyle name="Percent 17 5 4 3" xfId="20017"/>
    <cellStyle name="Percent 17 5 5" xfId="5352"/>
    <cellStyle name="Percent 17 5 5 2" xfId="11533"/>
    <cellStyle name="Percent 17 5 5 2 2" xfId="20020"/>
    <cellStyle name="Percent 17 5 5 3" xfId="20019"/>
    <cellStyle name="Percent 17 5 6" xfId="6851"/>
    <cellStyle name="Percent 17 5 6 2" xfId="20021"/>
    <cellStyle name="Percent 17 5 7" xfId="20010"/>
    <cellStyle name="Percent 17 6" xfId="738"/>
    <cellStyle name="Percent 17 6 2" xfId="1545"/>
    <cellStyle name="Percent 17 6 2 2" xfId="3417"/>
    <cellStyle name="Percent 17 6 2 2 2" xfId="9599"/>
    <cellStyle name="Percent 17 6 2 2 2 2" xfId="20025"/>
    <cellStyle name="Percent 17 6 2 2 3" xfId="20024"/>
    <cellStyle name="Percent 17 6 2 3" xfId="7727"/>
    <cellStyle name="Percent 17 6 2 3 2" xfId="20026"/>
    <cellStyle name="Percent 17 6 2 4" xfId="20023"/>
    <cellStyle name="Percent 17 6 3" xfId="2611"/>
    <cellStyle name="Percent 17 6 3 2" xfId="8793"/>
    <cellStyle name="Percent 17 6 3 2 2" xfId="20028"/>
    <cellStyle name="Percent 17 6 3 3" xfId="20027"/>
    <cellStyle name="Percent 17 6 4" xfId="4423"/>
    <cellStyle name="Percent 17 6 4 2" xfId="10605"/>
    <cellStyle name="Percent 17 6 4 2 2" xfId="20030"/>
    <cellStyle name="Percent 17 6 4 3" xfId="20029"/>
    <cellStyle name="Percent 17 6 5" xfId="5430"/>
    <cellStyle name="Percent 17 6 5 2" xfId="11611"/>
    <cellStyle name="Percent 17 6 5 2 2" xfId="20032"/>
    <cellStyle name="Percent 17 6 5 3" xfId="20031"/>
    <cellStyle name="Percent 17 6 6" xfId="6921"/>
    <cellStyle name="Percent 17 6 6 2" xfId="20033"/>
    <cellStyle name="Percent 17 6 7" xfId="20022"/>
    <cellStyle name="Percent 17 7" xfId="817"/>
    <cellStyle name="Percent 17 7 2" xfId="1667"/>
    <cellStyle name="Percent 17 7 2 2" xfId="3539"/>
    <cellStyle name="Percent 17 7 2 2 2" xfId="9721"/>
    <cellStyle name="Percent 17 7 2 2 2 2" xfId="20037"/>
    <cellStyle name="Percent 17 7 2 2 3" xfId="20036"/>
    <cellStyle name="Percent 17 7 2 3" xfId="7849"/>
    <cellStyle name="Percent 17 7 2 3 2" xfId="20038"/>
    <cellStyle name="Percent 17 7 2 4" xfId="20035"/>
    <cellStyle name="Percent 17 7 3" xfId="2689"/>
    <cellStyle name="Percent 17 7 3 2" xfId="8871"/>
    <cellStyle name="Percent 17 7 3 2 2" xfId="20040"/>
    <cellStyle name="Percent 17 7 3 3" xfId="20039"/>
    <cellStyle name="Percent 17 7 4" xfId="4545"/>
    <cellStyle name="Percent 17 7 4 2" xfId="10727"/>
    <cellStyle name="Percent 17 7 4 2 2" xfId="20042"/>
    <cellStyle name="Percent 17 7 4 3" xfId="20041"/>
    <cellStyle name="Percent 17 7 5" xfId="5552"/>
    <cellStyle name="Percent 17 7 5 2" xfId="11733"/>
    <cellStyle name="Percent 17 7 5 2 2" xfId="20044"/>
    <cellStyle name="Percent 17 7 5 3" xfId="20043"/>
    <cellStyle name="Percent 17 7 6" xfId="6999"/>
    <cellStyle name="Percent 17 7 6 2" xfId="20045"/>
    <cellStyle name="Percent 17 7 7" xfId="20034"/>
    <cellStyle name="Percent 17 8" xfId="1221"/>
    <cellStyle name="Percent 17 8 2" xfId="3093"/>
    <cellStyle name="Percent 17 8 2 2" xfId="9275"/>
    <cellStyle name="Percent 17 8 2 2 2" xfId="20048"/>
    <cellStyle name="Percent 17 8 2 3" xfId="20047"/>
    <cellStyle name="Percent 17 8 3" xfId="4679"/>
    <cellStyle name="Percent 17 8 3 2" xfId="10861"/>
    <cellStyle name="Percent 17 8 3 2 2" xfId="20050"/>
    <cellStyle name="Percent 17 8 3 3" xfId="20049"/>
    <cellStyle name="Percent 17 8 4" xfId="5686"/>
    <cellStyle name="Percent 17 8 4 2" xfId="11867"/>
    <cellStyle name="Percent 17 8 4 2 2" xfId="20052"/>
    <cellStyle name="Percent 17 8 4 3" xfId="20051"/>
    <cellStyle name="Percent 17 8 5" xfId="7403"/>
    <cellStyle name="Percent 17 8 5 2" xfId="20053"/>
    <cellStyle name="Percent 17 8 6" xfId="20046"/>
    <cellStyle name="Percent 17 9" xfId="1801"/>
    <cellStyle name="Percent 17 9 2" xfId="3673"/>
    <cellStyle name="Percent 17 9 2 2" xfId="9855"/>
    <cellStyle name="Percent 17 9 2 2 2" xfId="20056"/>
    <cellStyle name="Percent 17 9 2 3" xfId="20055"/>
    <cellStyle name="Percent 17 9 3" xfId="7983"/>
    <cellStyle name="Percent 17 9 3 2" xfId="20057"/>
    <cellStyle name="Percent 17 9 4" xfId="20054"/>
    <cellStyle name="Percent 170" xfId="6134"/>
    <cellStyle name="Percent 170 2" xfId="12315"/>
    <cellStyle name="Percent 170 2 2" xfId="20059"/>
    <cellStyle name="Percent 170 3" xfId="20058"/>
    <cellStyle name="Percent 171" xfId="6136"/>
    <cellStyle name="Percent 171 2" xfId="12317"/>
    <cellStyle name="Percent 171 2 2" xfId="20061"/>
    <cellStyle name="Percent 171 3" xfId="20060"/>
    <cellStyle name="Percent 172" xfId="6139"/>
    <cellStyle name="Percent 172 2" xfId="12320"/>
    <cellStyle name="Percent 172 2 2" xfId="20063"/>
    <cellStyle name="Percent 172 3" xfId="20062"/>
    <cellStyle name="Percent 173" xfId="6142"/>
    <cellStyle name="Percent 173 2" xfId="12323"/>
    <cellStyle name="Percent 173 2 2" xfId="20065"/>
    <cellStyle name="Percent 173 3" xfId="20064"/>
    <cellStyle name="Percent 174" xfId="6145"/>
    <cellStyle name="Percent 174 2" xfId="12326"/>
    <cellStyle name="Percent 174 2 2" xfId="20067"/>
    <cellStyle name="Percent 174 3" xfId="20066"/>
    <cellStyle name="Percent 175" xfId="6147"/>
    <cellStyle name="Percent 175 2" xfId="12328"/>
    <cellStyle name="Percent 175 2 2" xfId="20069"/>
    <cellStyle name="Percent 175 3" xfId="20068"/>
    <cellStyle name="Percent 176" xfId="6149"/>
    <cellStyle name="Percent 176 2" xfId="12330"/>
    <cellStyle name="Percent 176 2 2" xfId="20071"/>
    <cellStyle name="Percent 176 3" xfId="20070"/>
    <cellStyle name="Percent 177" xfId="6151"/>
    <cellStyle name="Percent 177 2" xfId="12332"/>
    <cellStyle name="Percent 177 2 2" xfId="20073"/>
    <cellStyle name="Percent 177 3" xfId="20072"/>
    <cellStyle name="Percent 178" xfId="6153"/>
    <cellStyle name="Percent 178 2" xfId="12334"/>
    <cellStyle name="Percent 178 2 2" xfId="20075"/>
    <cellStyle name="Percent 178 3" xfId="20074"/>
    <cellStyle name="Percent 179" xfId="6155"/>
    <cellStyle name="Percent 179 2" xfId="12336"/>
    <cellStyle name="Percent 179 2 2" xfId="20077"/>
    <cellStyle name="Percent 179 3" xfId="20076"/>
    <cellStyle name="Percent 18" xfId="67"/>
    <cellStyle name="Percent 18 10" xfId="5224"/>
    <cellStyle name="Percent 18 10 2" xfId="11405"/>
    <cellStyle name="Percent 18 10 2 2" xfId="20080"/>
    <cellStyle name="Percent 18 10 3" xfId="20079"/>
    <cellStyle name="Percent 18 11" xfId="5854"/>
    <cellStyle name="Percent 18 11 2" xfId="12035"/>
    <cellStyle name="Percent 18 11 2 2" xfId="20082"/>
    <cellStyle name="Percent 18 11 3" xfId="20081"/>
    <cellStyle name="Percent 18 12" xfId="6255"/>
    <cellStyle name="Percent 18 12 2" xfId="20083"/>
    <cellStyle name="Percent 18 13" xfId="20078"/>
    <cellStyle name="Percent 18 2" xfId="610"/>
    <cellStyle name="Percent 18 2 2" xfId="1399"/>
    <cellStyle name="Percent 18 2 2 2" xfId="3271"/>
    <cellStyle name="Percent 18 2 2 2 2" xfId="9453"/>
    <cellStyle name="Percent 18 2 2 2 2 2" xfId="20087"/>
    <cellStyle name="Percent 18 2 2 2 3" xfId="20086"/>
    <cellStyle name="Percent 18 2 2 3" xfId="7581"/>
    <cellStyle name="Percent 18 2 2 3 2" xfId="20088"/>
    <cellStyle name="Percent 18 2 2 4" xfId="20085"/>
    <cellStyle name="Percent 18 2 3" xfId="2483"/>
    <cellStyle name="Percent 18 2 3 2" xfId="8665"/>
    <cellStyle name="Percent 18 2 3 2 2" xfId="20090"/>
    <cellStyle name="Percent 18 2 3 3" xfId="20089"/>
    <cellStyle name="Percent 18 2 4" xfId="4277"/>
    <cellStyle name="Percent 18 2 4 2" xfId="10459"/>
    <cellStyle name="Percent 18 2 4 2 2" xfId="20092"/>
    <cellStyle name="Percent 18 2 4 3" xfId="20091"/>
    <cellStyle name="Percent 18 2 5" xfId="5284"/>
    <cellStyle name="Percent 18 2 5 2" xfId="11465"/>
    <cellStyle name="Percent 18 2 5 2 2" xfId="20094"/>
    <cellStyle name="Percent 18 2 5 3" xfId="20093"/>
    <cellStyle name="Percent 18 2 6" xfId="6793"/>
    <cellStyle name="Percent 18 2 6 2" xfId="20095"/>
    <cellStyle name="Percent 18 2 7" xfId="20084"/>
    <cellStyle name="Percent 18 3" xfId="670"/>
    <cellStyle name="Percent 18 3 2" xfId="1469"/>
    <cellStyle name="Percent 18 3 2 2" xfId="3341"/>
    <cellStyle name="Percent 18 3 2 2 2" xfId="9523"/>
    <cellStyle name="Percent 18 3 2 2 2 2" xfId="20099"/>
    <cellStyle name="Percent 18 3 2 2 3" xfId="20098"/>
    <cellStyle name="Percent 18 3 2 3" xfId="7651"/>
    <cellStyle name="Percent 18 3 2 3 2" xfId="20100"/>
    <cellStyle name="Percent 18 3 2 4" xfId="20097"/>
    <cellStyle name="Percent 18 3 3" xfId="2543"/>
    <cellStyle name="Percent 18 3 3 2" xfId="8725"/>
    <cellStyle name="Percent 18 3 3 2 2" xfId="20102"/>
    <cellStyle name="Percent 18 3 3 3" xfId="20101"/>
    <cellStyle name="Percent 18 3 4" xfId="4347"/>
    <cellStyle name="Percent 18 3 4 2" xfId="10529"/>
    <cellStyle name="Percent 18 3 4 2 2" xfId="20104"/>
    <cellStyle name="Percent 18 3 4 3" xfId="20103"/>
    <cellStyle name="Percent 18 3 5" xfId="5354"/>
    <cellStyle name="Percent 18 3 5 2" xfId="11535"/>
    <cellStyle name="Percent 18 3 5 2 2" xfId="20106"/>
    <cellStyle name="Percent 18 3 5 3" xfId="20105"/>
    <cellStyle name="Percent 18 3 6" xfId="6853"/>
    <cellStyle name="Percent 18 3 6 2" xfId="20107"/>
    <cellStyle name="Percent 18 3 7" xfId="20096"/>
    <cellStyle name="Percent 18 4" xfId="740"/>
    <cellStyle name="Percent 18 4 2" xfId="1547"/>
    <cellStyle name="Percent 18 4 2 2" xfId="3419"/>
    <cellStyle name="Percent 18 4 2 2 2" xfId="9601"/>
    <cellStyle name="Percent 18 4 2 2 2 2" xfId="20111"/>
    <cellStyle name="Percent 18 4 2 2 3" xfId="20110"/>
    <cellStyle name="Percent 18 4 2 3" xfId="7729"/>
    <cellStyle name="Percent 18 4 2 3 2" xfId="20112"/>
    <cellStyle name="Percent 18 4 2 4" xfId="20109"/>
    <cellStyle name="Percent 18 4 3" xfId="2613"/>
    <cellStyle name="Percent 18 4 3 2" xfId="8795"/>
    <cellStyle name="Percent 18 4 3 2 2" xfId="20114"/>
    <cellStyle name="Percent 18 4 3 3" xfId="20113"/>
    <cellStyle name="Percent 18 4 4" xfId="4425"/>
    <cellStyle name="Percent 18 4 4 2" xfId="10607"/>
    <cellStyle name="Percent 18 4 4 2 2" xfId="20116"/>
    <cellStyle name="Percent 18 4 4 3" xfId="20115"/>
    <cellStyle name="Percent 18 4 5" xfId="5432"/>
    <cellStyle name="Percent 18 4 5 2" xfId="11613"/>
    <cellStyle name="Percent 18 4 5 2 2" xfId="20118"/>
    <cellStyle name="Percent 18 4 5 3" xfId="20117"/>
    <cellStyle name="Percent 18 4 6" xfId="6923"/>
    <cellStyle name="Percent 18 4 6 2" xfId="20119"/>
    <cellStyle name="Percent 18 4 7" xfId="20108"/>
    <cellStyle name="Percent 18 5" xfId="819"/>
    <cellStyle name="Percent 18 5 2" xfId="1669"/>
    <cellStyle name="Percent 18 5 2 2" xfId="3541"/>
    <cellStyle name="Percent 18 5 2 2 2" xfId="9723"/>
    <cellStyle name="Percent 18 5 2 2 2 2" xfId="20123"/>
    <cellStyle name="Percent 18 5 2 2 3" xfId="20122"/>
    <cellStyle name="Percent 18 5 2 3" xfId="7851"/>
    <cellStyle name="Percent 18 5 2 3 2" xfId="20124"/>
    <cellStyle name="Percent 18 5 2 4" xfId="20121"/>
    <cellStyle name="Percent 18 5 3" xfId="2691"/>
    <cellStyle name="Percent 18 5 3 2" xfId="8873"/>
    <cellStyle name="Percent 18 5 3 2 2" xfId="20126"/>
    <cellStyle name="Percent 18 5 3 3" xfId="20125"/>
    <cellStyle name="Percent 18 5 4" xfId="4547"/>
    <cellStyle name="Percent 18 5 4 2" xfId="10729"/>
    <cellStyle name="Percent 18 5 4 2 2" xfId="20128"/>
    <cellStyle name="Percent 18 5 4 3" xfId="20127"/>
    <cellStyle name="Percent 18 5 5" xfId="5554"/>
    <cellStyle name="Percent 18 5 5 2" xfId="11735"/>
    <cellStyle name="Percent 18 5 5 2 2" xfId="20130"/>
    <cellStyle name="Percent 18 5 5 3" xfId="20129"/>
    <cellStyle name="Percent 18 5 6" xfId="7001"/>
    <cellStyle name="Percent 18 5 6 2" xfId="20131"/>
    <cellStyle name="Percent 18 5 7" xfId="20120"/>
    <cellStyle name="Percent 18 6" xfId="1339"/>
    <cellStyle name="Percent 18 6 2" xfId="3211"/>
    <cellStyle name="Percent 18 6 2 2" xfId="9393"/>
    <cellStyle name="Percent 18 6 2 2 2" xfId="20134"/>
    <cellStyle name="Percent 18 6 2 3" xfId="20133"/>
    <cellStyle name="Percent 18 6 3" xfId="4681"/>
    <cellStyle name="Percent 18 6 3 2" xfId="10863"/>
    <cellStyle name="Percent 18 6 3 2 2" xfId="20136"/>
    <cellStyle name="Percent 18 6 3 3" xfId="20135"/>
    <cellStyle name="Percent 18 6 4" xfId="5688"/>
    <cellStyle name="Percent 18 6 4 2" xfId="11869"/>
    <cellStyle name="Percent 18 6 4 2 2" xfId="20138"/>
    <cellStyle name="Percent 18 6 4 3" xfId="20137"/>
    <cellStyle name="Percent 18 6 5" xfId="7521"/>
    <cellStyle name="Percent 18 6 5 2" xfId="20139"/>
    <cellStyle name="Percent 18 6 6" xfId="20132"/>
    <cellStyle name="Percent 18 7" xfId="1803"/>
    <cellStyle name="Percent 18 7 2" xfId="3675"/>
    <cellStyle name="Percent 18 7 2 2" xfId="9857"/>
    <cellStyle name="Percent 18 7 2 2 2" xfId="20142"/>
    <cellStyle name="Percent 18 7 2 3" xfId="20141"/>
    <cellStyle name="Percent 18 7 3" xfId="7985"/>
    <cellStyle name="Percent 18 7 3 2" xfId="20143"/>
    <cellStyle name="Percent 18 7 4" xfId="20140"/>
    <cellStyle name="Percent 18 8" xfId="1945"/>
    <cellStyle name="Percent 18 8 2" xfId="8127"/>
    <cellStyle name="Percent 18 8 2 2" xfId="20145"/>
    <cellStyle name="Percent 18 8 3" xfId="20144"/>
    <cellStyle name="Percent 18 9" xfId="4217"/>
    <cellStyle name="Percent 18 9 2" xfId="10399"/>
    <cellStyle name="Percent 18 9 2 2" xfId="20147"/>
    <cellStyle name="Percent 18 9 3" xfId="20146"/>
    <cellStyle name="Percent 180" xfId="6157"/>
    <cellStyle name="Percent 180 2" xfId="12338"/>
    <cellStyle name="Percent 180 2 2" xfId="20149"/>
    <cellStyle name="Percent 180 3" xfId="20148"/>
    <cellStyle name="Percent 181" xfId="6159"/>
    <cellStyle name="Percent 181 2" xfId="12340"/>
    <cellStyle name="Percent 181 2 2" xfId="20151"/>
    <cellStyle name="Percent 181 3" xfId="20150"/>
    <cellStyle name="Percent 182" xfId="6162"/>
    <cellStyle name="Percent 182 2" xfId="12343"/>
    <cellStyle name="Percent 182 2 2" xfId="20153"/>
    <cellStyle name="Percent 182 3" xfId="20152"/>
    <cellStyle name="Percent 183" xfId="6164"/>
    <cellStyle name="Percent 183 2" xfId="12345"/>
    <cellStyle name="Percent 183 2 2" xfId="20155"/>
    <cellStyle name="Percent 183 3" xfId="20154"/>
    <cellStyle name="Percent 184" xfId="6166"/>
    <cellStyle name="Percent 184 2" xfId="12347"/>
    <cellStyle name="Percent 184 2 2" xfId="20157"/>
    <cellStyle name="Percent 184 3" xfId="20156"/>
    <cellStyle name="Percent 185" xfId="6169"/>
    <cellStyle name="Percent 185 2" xfId="12350"/>
    <cellStyle name="Percent 185 2 2" xfId="20159"/>
    <cellStyle name="Percent 185 3" xfId="20158"/>
    <cellStyle name="Percent 186" xfId="6171"/>
    <cellStyle name="Percent 186 2" xfId="12352"/>
    <cellStyle name="Percent 186 2 2" xfId="20161"/>
    <cellStyle name="Percent 186 3" xfId="20160"/>
    <cellStyle name="Percent 187" xfId="6173"/>
    <cellStyle name="Percent 187 2" xfId="12354"/>
    <cellStyle name="Percent 187 2 2" xfId="20163"/>
    <cellStyle name="Percent 187 3" xfId="20162"/>
    <cellStyle name="Percent 188" xfId="6175"/>
    <cellStyle name="Percent 188 2" xfId="12356"/>
    <cellStyle name="Percent 188 2 2" xfId="20165"/>
    <cellStyle name="Percent 188 3" xfId="20164"/>
    <cellStyle name="Percent 189" xfId="6177"/>
    <cellStyle name="Percent 189 2" xfId="12358"/>
    <cellStyle name="Percent 189 2 2" xfId="20167"/>
    <cellStyle name="Percent 189 3" xfId="20166"/>
    <cellStyle name="Percent 19" xfId="69"/>
    <cellStyle name="Percent 19 10" xfId="5855"/>
    <cellStyle name="Percent 19 10 2" xfId="12036"/>
    <cellStyle name="Percent 19 10 2 2" xfId="20170"/>
    <cellStyle name="Percent 19 10 3" xfId="20169"/>
    <cellStyle name="Percent 19 11" xfId="6257"/>
    <cellStyle name="Percent 19 11 2" xfId="20171"/>
    <cellStyle name="Percent 19 12" xfId="20168"/>
    <cellStyle name="Percent 19 2" xfId="672"/>
    <cellStyle name="Percent 19 2 2" xfId="1471"/>
    <cellStyle name="Percent 19 2 2 2" xfId="3343"/>
    <cellStyle name="Percent 19 2 2 2 2" xfId="9525"/>
    <cellStyle name="Percent 19 2 2 2 2 2" xfId="20175"/>
    <cellStyle name="Percent 19 2 2 2 3" xfId="20174"/>
    <cellStyle name="Percent 19 2 2 3" xfId="7653"/>
    <cellStyle name="Percent 19 2 2 3 2" xfId="20176"/>
    <cellStyle name="Percent 19 2 2 4" xfId="20173"/>
    <cellStyle name="Percent 19 2 3" xfId="2545"/>
    <cellStyle name="Percent 19 2 3 2" xfId="8727"/>
    <cellStyle name="Percent 19 2 3 2 2" xfId="20178"/>
    <cellStyle name="Percent 19 2 3 3" xfId="20177"/>
    <cellStyle name="Percent 19 2 4" xfId="4349"/>
    <cellStyle name="Percent 19 2 4 2" xfId="10531"/>
    <cellStyle name="Percent 19 2 4 2 2" xfId="20180"/>
    <cellStyle name="Percent 19 2 4 3" xfId="20179"/>
    <cellStyle name="Percent 19 2 5" xfId="5356"/>
    <cellStyle name="Percent 19 2 5 2" xfId="11537"/>
    <cellStyle name="Percent 19 2 5 2 2" xfId="20182"/>
    <cellStyle name="Percent 19 2 5 3" xfId="20181"/>
    <cellStyle name="Percent 19 2 6" xfId="6855"/>
    <cellStyle name="Percent 19 2 6 2" xfId="20183"/>
    <cellStyle name="Percent 19 2 7" xfId="20172"/>
    <cellStyle name="Percent 19 3" xfId="742"/>
    <cellStyle name="Percent 19 3 2" xfId="1549"/>
    <cellStyle name="Percent 19 3 2 2" xfId="3421"/>
    <cellStyle name="Percent 19 3 2 2 2" xfId="9603"/>
    <cellStyle name="Percent 19 3 2 2 2 2" xfId="20187"/>
    <cellStyle name="Percent 19 3 2 2 3" xfId="20186"/>
    <cellStyle name="Percent 19 3 2 3" xfId="7731"/>
    <cellStyle name="Percent 19 3 2 3 2" xfId="20188"/>
    <cellStyle name="Percent 19 3 2 4" xfId="20185"/>
    <cellStyle name="Percent 19 3 3" xfId="2615"/>
    <cellStyle name="Percent 19 3 3 2" xfId="8797"/>
    <cellStyle name="Percent 19 3 3 2 2" xfId="20190"/>
    <cellStyle name="Percent 19 3 3 3" xfId="20189"/>
    <cellStyle name="Percent 19 3 4" xfId="4427"/>
    <cellStyle name="Percent 19 3 4 2" xfId="10609"/>
    <cellStyle name="Percent 19 3 4 2 2" xfId="20192"/>
    <cellStyle name="Percent 19 3 4 3" xfId="20191"/>
    <cellStyle name="Percent 19 3 5" xfId="5434"/>
    <cellStyle name="Percent 19 3 5 2" xfId="11615"/>
    <cellStyle name="Percent 19 3 5 2 2" xfId="20194"/>
    <cellStyle name="Percent 19 3 5 3" xfId="20193"/>
    <cellStyle name="Percent 19 3 6" xfId="6925"/>
    <cellStyle name="Percent 19 3 6 2" xfId="20195"/>
    <cellStyle name="Percent 19 3 7" xfId="20184"/>
    <cellStyle name="Percent 19 4" xfId="821"/>
    <cellStyle name="Percent 19 4 2" xfId="1671"/>
    <cellStyle name="Percent 19 4 2 2" xfId="3543"/>
    <cellStyle name="Percent 19 4 2 2 2" xfId="9725"/>
    <cellStyle name="Percent 19 4 2 2 2 2" xfId="20199"/>
    <cellStyle name="Percent 19 4 2 2 3" xfId="20198"/>
    <cellStyle name="Percent 19 4 2 3" xfId="7853"/>
    <cellStyle name="Percent 19 4 2 3 2" xfId="20200"/>
    <cellStyle name="Percent 19 4 2 4" xfId="20197"/>
    <cellStyle name="Percent 19 4 3" xfId="2693"/>
    <cellStyle name="Percent 19 4 3 2" xfId="8875"/>
    <cellStyle name="Percent 19 4 3 2 2" xfId="20202"/>
    <cellStyle name="Percent 19 4 3 3" xfId="20201"/>
    <cellStyle name="Percent 19 4 4" xfId="4549"/>
    <cellStyle name="Percent 19 4 4 2" xfId="10731"/>
    <cellStyle name="Percent 19 4 4 2 2" xfId="20204"/>
    <cellStyle name="Percent 19 4 4 3" xfId="20203"/>
    <cellStyle name="Percent 19 4 5" xfId="5556"/>
    <cellStyle name="Percent 19 4 5 2" xfId="11737"/>
    <cellStyle name="Percent 19 4 5 2 2" xfId="20206"/>
    <cellStyle name="Percent 19 4 5 3" xfId="20205"/>
    <cellStyle name="Percent 19 4 6" xfId="7003"/>
    <cellStyle name="Percent 19 4 6 2" xfId="20207"/>
    <cellStyle name="Percent 19 4 7" xfId="20196"/>
    <cellStyle name="Percent 19 5" xfId="1401"/>
    <cellStyle name="Percent 19 5 2" xfId="3273"/>
    <cellStyle name="Percent 19 5 2 2" xfId="9455"/>
    <cellStyle name="Percent 19 5 2 2 2" xfId="20210"/>
    <cellStyle name="Percent 19 5 2 3" xfId="20209"/>
    <cellStyle name="Percent 19 5 3" xfId="4683"/>
    <cellStyle name="Percent 19 5 3 2" xfId="10865"/>
    <cellStyle name="Percent 19 5 3 2 2" xfId="20212"/>
    <cellStyle name="Percent 19 5 3 3" xfId="20211"/>
    <cellStyle name="Percent 19 5 4" xfId="5690"/>
    <cellStyle name="Percent 19 5 4 2" xfId="11871"/>
    <cellStyle name="Percent 19 5 4 2 2" xfId="20214"/>
    <cellStyle name="Percent 19 5 4 3" xfId="20213"/>
    <cellStyle name="Percent 19 5 5" xfId="7583"/>
    <cellStyle name="Percent 19 5 5 2" xfId="20215"/>
    <cellStyle name="Percent 19 5 6" xfId="20208"/>
    <cellStyle name="Percent 19 6" xfId="1805"/>
    <cellStyle name="Percent 19 6 2" xfId="3677"/>
    <cellStyle name="Percent 19 6 2 2" xfId="9859"/>
    <cellStyle name="Percent 19 6 2 2 2" xfId="20218"/>
    <cellStyle name="Percent 19 6 2 3" xfId="20217"/>
    <cellStyle name="Percent 19 6 3" xfId="7987"/>
    <cellStyle name="Percent 19 6 3 2" xfId="20219"/>
    <cellStyle name="Percent 19 6 4" xfId="20216"/>
    <cellStyle name="Percent 19 7" xfId="1947"/>
    <cellStyle name="Percent 19 7 2" xfId="8129"/>
    <cellStyle name="Percent 19 7 2 2" xfId="20221"/>
    <cellStyle name="Percent 19 7 3" xfId="20220"/>
    <cellStyle name="Percent 19 8" xfId="4279"/>
    <cellStyle name="Percent 19 8 2" xfId="10461"/>
    <cellStyle name="Percent 19 8 2 2" xfId="20223"/>
    <cellStyle name="Percent 19 8 3" xfId="20222"/>
    <cellStyle name="Percent 19 9" xfId="5286"/>
    <cellStyle name="Percent 19 9 2" xfId="11467"/>
    <cellStyle name="Percent 19 9 2 2" xfId="20225"/>
    <cellStyle name="Percent 19 9 3" xfId="20224"/>
    <cellStyle name="Percent 190" xfId="6179"/>
    <cellStyle name="Percent 190 2" xfId="12360"/>
    <cellStyle name="Percent 190 2 2" xfId="20227"/>
    <cellStyle name="Percent 190 3" xfId="20226"/>
    <cellStyle name="Percent 191" xfId="6181"/>
    <cellStyle name="Percent 191 2" xfId="12362"/>
    <cellStyle name="Percent 191 2 2" xfId="20229"/>
    <cellStyle name="Percent 191 3" xfId="20228"/>
    <cellStyle name="Percent 192" xfId="6183"/>
    <cellStyle name="Percent 192 2" xfId="12364"/>
    <cellStyle name="Percent 192 2 2" xfId="20231"/>
    <cellStyle name="Percent 192 3" xfId="20230"/>
    <cellStyle name="Percent 193" xfId="6185"/>
    <cellStyle name="Percent 193 2" xfId="12366"/>
    <cellStyle name="Percent 193 2 2" xfId="20233"/>
    <cellStyle name="Percent 193 3" xfId="20232"/>
    <cellStyle name="Percent 194" xfId="6188"/>
    <cellStyle name="Percent 194 2" xfId="12369"/>
    <cellStyle name="Percent 194 2 2" xfId="20235"/>
    <cellStyle name="Percent 194 3" xfId="20234"/>
    <cellStyle name="Percent 195" xfId="6190"/>
    <cellStyle name="Percent 195 2" xfId="12371"/>
    <cellStyle name="Percent 195 2 2" xfId="20237"/>
    <cellStyle name="Percent 195 3" xfId="20236"/>
    <cellStyle name="Percent 196" xfId="6192"/>
    <cellStyle name="Percent 196 2" xfId="12373"/>
    <cellStyle name="Percent 196 2 2" xfId="20239"/>
    <cellStyle name="Percent 196 3" xfId="20238"/>
    <cellStyle name="Percent 197" xfId="6194"/>
    <cellStyle name="Percent 197 2" xfId="12375"/>
    <cellStyle name="Percent 197 2 2" xfId="20241"/>
    <cellStyle name="Percent 197 3" xfId="20240"/>
    <cellStyle name="Percent 198" xfId="12378"/>
    <cellStyle name="Percent 198 2" xfId="20242"/>
    <cellStyle name="Percent 199" xfId="12383"/>
    <cellStyle name="Percent 199 2" xfId="20243"/>
    <cellStyle name="Percent 2" xfId="3"/>
    <cellStyle name="Percent 2 10" xfId="380"/>
    <cellStyle name="Percent 2 10 2" xfId="1165"/>
    <cellStyle name="Percent 2 10 2 2" xfId="3037"/>
    <cellStyle name="Percent 2 10 2 2 2" xfId="9219"/>
    <cellStyle name="Percent 2 10 2 2 2 2" xfId="20248"/>
    <cellStyle name="Percent 2 10 2 2 3" xfId="20247"/>
    <cellStyle name="Percent 2 10 2 3" xfId="7347"/>
    <cellStyle name="Percent 2 10 2 3 2" xfId="20249"/>
    <cellStyle name="Percent 2 10 2 4" xfId="20246"/>
    <cellStyle name="Percent 2 10 3" xfId="2253"/>
    <cellStyle name="Percent 2 10 3 2" xfId="8435"/>
    <cellStyle name="Percent 2 10 3 2 2" xfId="20251"/>
    <cellStyle name="Percent 2 10 3 3" xfId="20250"/>
    <cellStyle name="Percent 2 10 4" xfId="4043"/>
    <cellStyle name="Percent 2 10 4 2" xfId="10225"/>
    <cellStyle name="Percent 2 10 4 2 2" xfId="20253"/>
    <cellStyle name="Percent 2 10 4 3" xfId="20252"/>
    <cellStyle name="Percent 2 10 5" xfId="5050"/>
    <cellStyle name="Percent 2 10 5 2" xfId="11231"/>
    <cellStyle name="Percent 2 10 5 2 2" xfId="20255"/>
    <cellStyle name="Percent 2 10 5 3" xfId="20254"/>
    <cellStyle name="Percent 2 10 6" xfId="6563"/>
    <cellStyle name="Percent 2 10 6 2" xfId="20256"/>
    <cellStyle name="Percent 2 10 7" xfId="20245"/>
    <cellStyle name="Percent 2 11" xfId="436"/>
    <cellStyle name="Percent 2 11 2" xfId="1223"/>
    <cellStyle name="Percent 2 11 2 2" xfId="3095"/>
    <cellStyle name="Percent 2 11 2 2 2" xfId="9277"/>
    <cellStyle name="Percent 2 11 2 2 2 2" xfId="20260"/>
    <cellStyle name="Percent 2 11 2 2 3" xfId="20259"/>
    <cellStyle name="Percent 2 11 2 3" xfId="7405"/>
    <cellStyle name="Percent 2 11 2 3 2" xfId="20261"/>
    <cellStyle name="Percent 2 11 2 4" xfId="20258"/>
    <cellStyle name="Percent 2 11 3" xfId="2309"/>
    <cellStyle name="Percent 2 11 3 2" xfId="8491"/>
    <cellStyle name="Percent 2 11 3 2 2" xfId="20263"/>
    <cellStyle name="Percent 2 11 3 3" xfId="20262"/>
    <cellStyle name="Percent 2 11 4" xfId="4101"/>
    <cellStyle name="Percent 2 11 4 2" xfId="10283"/>
    <cellStyle name="Percent 2 11 4 2 2" xfId="20265"/>
    <cellStyle name="Percent 2 11 4 3" xfId="20264"/>
    <cellStyle name="Percent 2 11 5" xfId="5108"/>
    <cellStyle name="Percent 2 11 5 2" xfId="11289"/>
    <cellStyle name="Percent 2 11 5 2 2" xfId="20267"/>
    <cellStyle name="Percent 2 11 5 3" xfId="20266"/>
    <cellStyle name="Percent 2 11 6" xfId="6619"/>
    <cellStyle name="Percent 2 11 6 2" xfId="20268"/>
    <cellStyle name="Percent 2 11 7" xfId="20257"/>
    <cellStyle name="Percent 2 12" xfId="494"/>
    <cellStyle name="Percent 2 12 2" xfId="1281"/>
    <cellStyle name="Percent 2 12 2 2" xfId="3153"/>
    <cellStyle name="Percent 2 12 2 2 2" xfId="9335"/>
    <cellStyle name="Percent 2 12 2 2 2 2" xfId="20272"/>
    <cellStyle name="Percent 2 12 2 2 3" xfId="20271"/>
    <cellStyle name="Percent 2 12 2 3" xfId="7463"/>
    <cellStyle name="Percent 2 12 2 3 2" xfId="20273"/>
    <cellStyle name="Percent 2 12 2 4" xfId="20270"/>
    <cellStyle name="Percent 2 12 3" xfId="2367"/>
    <cellStyle name="Percent 2 12 3 2" xfId="8549"/>
    <cellStyle name="Percent 2 12 3 2 2" xfId="20275"/>
    <cellStyle name="Percent 2 12 3 3" xfId="20274"/>
    <cellStyle name="Percent 2 12 4" xfId="4159"/>
    <cellStyle name="Percent 2 12 4 2" xfId="10341"/>
    <cellStyle name="Percent 2 12 4 2 2" xfId="20277"/>
    <cellStyle name="Percent 2 12 4 3" xfId="20276"/>
    <cellStyle name="Percent 2 12 5" xfId="5166"/>
    <cellStyle name="Percent 2 12 5 2" xfId="11347"/>
    <cellStyle name="Percent 2 12 5 2 2" xfId="20279"/>
    <cellStyle name="Percent 2 12 5 3" xfId="20278"/>
    <cellStyle name="Percent 2 12 6" xfId="6677"/>
    <cellStyle name="Percent 2 12 6 2" xfId="20280"/>
    <cellStyle name="Percent 2 12 7" xfId="20269"/>
    <cellStyle name="Percent 2 13" xfId="552"/>
    <cellStyle name="Percent 2 13 2" xfId="1341"/>
    <cellStyle name="Percent 2 13 2 2" xfId="3213"/>
    <cellStyle name="Percent 2 13 2 2 2" xfId="9395"/>
    <cellStyle name="Percent 2 13 2 2 2 2" xfId="20284"/>
    <cellStyle name="Percent 2 13 2 2 3" xfId="20283"/>
    <cellStyle name="Percent 2 13 2 3" xfId="7523"/>
    <cellStyle name="Percent 2 13 2 3 2" xfId="20285"/>
    <cellStyle name="Percent 2 13 2 4" xfId="20282"/>
    <cellStyle name="Percent 2 13 3" xfId="2425"/>
    <cellStyle name="Percent 2 13 3 2" xfId="8607"/>
    <cellStyle name="Percent 2 13 3 2 2" xfId="20287"/>
    <cellStyle name="Percent 2 13 3 3" xfId="20286"/>
    <cellStyle name="Percent 2 13 4" xfId="4219"/>
    <cellStyle name="Percent 2 13 4 2" xfId="10401"/>
    <cellStyle name="Percent 2 13 4 2 2" xfId="20289"/>
    <cellStyle name="Percent 2 13 4 3" xfId="20288"/>
    <cellStyle name="Percent 2 13 5" xfId="5226"/>
    <cellStyle name="Percent 2 13 5 2" xfId="11407"/>
    <cellStyle name="Percent 2 13 5 2 2" xfId="20291"/>
    <cellStyle name="Percent 2 13 5 3" xfId="20290"/>
    <cellStyle name="Percent 2 13 6" xfId="6735"/>
    <cellStyle name="Percent 2 13 6 2" xfId="20292"/>
    <cellStyle name="Percent 2 13 7" xfId="20281"/>
    <cellStyle name="Percent 2 14" xfId="612"/>
    <cellStyle name="Percent 2 14 2" xfId="1411"/>
    <cellStyle name="Percent 2 14 2 2" xfId="3283"/>
    <cellStyle name="Percent 2 14 2 2 2" xfId="9465"/>
    <cellStyle name="Percent 2 14 2 2 2 2" xfId="20296"/>
    <cellStyle name="Percent 2 14 2 2 3" xfId="20295"/>
    <cellStyle name="Percent 2 14 2 3" xfId="7593"/>
    <cellStyle name="Percent 2 14 2 3 2" xfId="20297"/>
    <cellStyle name="Percent 2 14 2 4" xfId="20294"/>
    <cellStyle name="Percent 2 14 3" xfId="2485"/>
    <cellStyle name="Percent 2 14 3 2" xfId="8667"/>
    <cellStyle name="Percent 2 14 3 2 2" xfId="20299"/>
    <cellStyle name="Percent 2 14 3 3" xfId="20298"/>
    <cellStyle name="Percent 2 14 4" xfId="4289"/>
    <cellStyle name="Percent 2 14 4 2" xfId="10471"/>
    <cellStyle name="Percent 2 14 4 2 2" xfId="20301"/>
    <cellStyle name="Percent 2 14 4 3" xfId="20300"/>
    <cellStyle name="Percent 2 14 5" xfId="5296"/>
    <cellStyle name="Percent 2 14 5 2" xfId="11477"/>
    <cellStyle name="Percent 2 14 5 2 2" xfId="20303"/>
    <cellStyle name="Percent 2 14 5 3" xfId="20302"/>
    <cellStyle name="Percent 2 14 6" xfId="6795"/>
    <cellStyle name="Percent 2 14 6 2" xfId="20304"/>
    <cellStyle name="Percent 2 14 7" xfId="20293"/>
    <cellStyle name="Percent 2 15" xfId="682"/>
    <cellStyle name="Percent 2 15 2" xfId="1489"/>
    <cellStyle name="Percent 2 15 2 2" xfId="3361"/>
    <cellStyle name="Percent 2 15 2 2 2" xfId="9543"/>
    <cellStyle name="Percent 2 15 2 2 2 2" xfId="20308"/>
    <cellStyle name="Percent 2 15 2 2 3" xfId="20307"/>
    <cellStyle name="Percent 2 15 2 3" xfId="7671"/>
    <cellStyle name="Percent 2 15 2 3 2" xfId="20309"/>
    <cellStyle name="Percent 2 15 2 4" xfId="20306"/>
    <cellStyle name="Percent 2 15 3" xfId="2555"/>
    <cellStyle name="Percent 2 15 3 2" xfId="8737"/>
    <cellStyle name="Percent 2 15 3 2 2" xfId="20311"/>
    <cellStyle name="Percent 2 15 3 3" xfId="20310"/>
    <cellStyle name="Percent 2 15 4" xfId="4367"/>
    <cellStyle name="Percent 2 15 4 2" xfId="10549"/>
    <cellStyle name="Percent 2 15 4 2 2" xfId="20313"/>
    <cellStyle name="Percent 2 15 4 3" xfId="20312"/>
    <cellStyle name="Percent 2 15 5" xfId="5374"/>
    <cellStyle name="Percent 2 15 5 2" xfId="11555"/>
    <cellStyle name="Percent 2 15 5 2 2" xfId="20315"/>
    <cellStyle name="Percent 2 15 5 3" xfId="20314"/>
    <cellStyle name="Percent 2 15 6" xfId="6865"/>
    <cellStyle name="Percent 2 15 6 2" xfId="20316"/>
    <cellStyle name="Percent 2 15 7" xfId="20305"/>
    <cellStyle name="Percent 2 16" xfId="761"/>
    <cellStyle name="Percent 2 16 2" xfId="1611"/>
    <cellStyle name="Percent 2 16 2 2" xfId="3483"/>
    <cellStyle name="Percent 2 16 2 2 2" xfId="9665"/>
    <cellStyle name="Percent 2 16 2 2 2 2" xfId="20320"/>
    <cellStyle name="Percent 2 16 2 2 3" xfId="20319"/>
    <cellStyle name="Percent 2 16 2 3" xfId="7793"/>
    <cellStyle name="Percent 2 16 2 3 2" xfId="20321"/>
    <cellStyle name="Percent 2 16 2 4" xfId="20318"/>
    <cellStyle name="Percent 2 16 3" xfId="2633"/>
    <cellStyle name="Percent 2 16 3 2" xfId="8815"/>
    <cellStyle name="Percent 2 16 3 2 2" xfId="20323"/>
    <cellStyle name="Percent 2 16 3 3" xfId="20322"/>
    <cellStyle name="Percent 2 16 4" xfId="4489"/>
    <cellStyle name="Percent 2 16 4 2" xfId="10671"/>
    <cellStyle name="Percent 2 16 4 2 2" xfId="20325"/>
    <cellStyle name="Percent 2 16 4 3" xfId="20324"/>
    <cellStyle name="Percent 2 16 5" xfId="5496"/>
    <cellStyle name="Percent 2 16 5 2" xfId="11677"/>
    <cellStyle name="Percent 2 16 5 2 2" xfId="20327"/>
    <cellStyle name="Percent 2 16 5 3" xfId="20326"/>
    <cellStyle name="Percent 2 16 6" xfId="6943"/>
    <cellStyle name="Percent 2 16 6 2" xfId="20328"/>
    <cellStyle name="Percent 2 16 7" xfId="20317"/>
    <cellStyle name="Percent 2 17" xfId="883"/>
    <cellStyle name="Percent 2 17 2" xfId="2755"/>
    <cellStyle name="Percent 2 17 2 2" xfId="8937"/>
    <cellStyle name="Percent 2 17 2 2 2" xfId="20331"/>
    <cellStyle name="Percent 2 17 2 3" xfId="20330"/>
    <cellStyle name="Percent 2 17 3" xfId="4623"/>
    <cellStyle name="Percent 2 17 3 2" xfId="10805"/>
    <cellStyle name="Percent 2 17 3 2 2" xfId="20333"/>
    <cellStyle name="Percent 2 17 3 3" xfId="20332"/>
    <cellStyle name="Percent 2 17 4" xfId="5630"/>
    <cellStyle name="Percent 2 17 4 2" xfId="11811"/>
    <cellStyle name="Percent 2 17 4 2 2" xfId="20335"/>
    <cellStyle name="Percent 2 17 4 3" xfId="20334"/>
    <cellStyle name="Percent 2 17 5" xfId="7065"/>
    <cellStyle name="Percent 2 17 5 2" xfId="20336"/>
    <cellStyle name="Percent 2 17 6" xfId="20329"/>
    <cellStyle name="Percent 2 18" xfId="1745"/>
    <cellStyle name="Percent 2 18 2" xfId="3617"/>
    <cellStyle name="Percent 2 18 2 2" xfId="9799"/>
    <cellStyle name="Percent 2 18 2 2 2" xfId="20339"/>
    <cellStyle name="Percent 2 18 2 3" xfId="20338"/>
    <cellStyle name="Percent 2 18 3" xfId="7927"/>
    <cellStyle name="Percent 2 18 3 2" xfId="20340"/>
    <cellStyle name="Percent 2 18 4" xfId="20337"/>
    <cellStyle name="Percent 2 19" xfId="1887"/>
    <cellStyle name="Percent 2 19 2" xfId="8069"/>
    <cellStyle name="Percent 2 19 2 2" xfId="20342"/>
    <cellStyle name="Percent 2 19 3" xfId="20341"/>
    <cellStyle name="Percent 2 2" xfId="15"/>
    <cellStyle name="Percent 2 2 10" xfId="446"/>
    <cellStyle name="Percent 2 2 10 2" xfId="1233"/>
    <cellStyle name="Percent 2 2 10 2 2" xfId="3105"/>
    <cellStyle name="Percent 2 2 10 2 2 2" xfId="9287"/>
    <cellStyle name="Percent 2 2 10 2 2 2 2" xfId="20347"/>
    <cellStyle name="Percent 2 2 10 2 2 3" xfId="20346"/>
    <cellStyle name="Percent 2 2 10 2 3" xfId="7415"/>
    <cellStyle name="Percent 2 2 10 2 3 2" xfId="20348"/>
    <cellStyle name="Percent 2 2 10 2 4" xfId="20345"/>
    <cellStyle name="Percent 2 2 10 3" xfId="2319"/>
    <cellStyle name="Percent 2 2 10 3 2" xfId="8501"/>
    <cellStyle name="Percent 2 2 10 3 2 2" xfId="20350"/>
    <cellStyle name="Percent 2 2 10 3 3" xfId="20349"/>
    <cellStyle name="Percent 2 2 10 4" xfId="4111"/>
    <cellStyle name="Percent 2 2 10 4 2" xfId="10293"/>
    <cellStyle name="Percent 2 2 10 4 2 2" xfId="20352"/>
    <cellStyle name="Percent 2 2 10 4 3" xfId="20351"/>
    <cellStyle name="Percent 2 2 10 5" xfId="5118"/>
    <cellStyle name="Percent 2 2 10 5 2" xfId="11299"/>
    <cellStyle name="Percent 2 2 10 5 2 2" xfId="20354"/>
    <cellStyle name="Percent 2 2 10 5 3" xfId="20353"/>
    <cellStyle name="Percent 2 2 10 6" xfId="6629"/>
    <cellStyle name="Percent 2 2 10 6 2" xfId="20355"/>
    <cellStyle name="Percent 2 2 10 7" xfId="20344"/>
    <cellStyle name="Percent 2 2 11" xfId="504"/>
    <cellStyle name="Percent 2 2 11 2" xfId="1291"/>
    <cellStyle name="Percent 2 2 11 2 2" xfId="3163"/>
    <cellStyle name="Percent 2 2 11 2 2 2" xfId="9345"/>
    <cellStyle name="Percent 2 2 11 2 2 2 2" xfId="20359"/>
    <cellStyle name="Percent 2 2 11 2 2 3" xfId="20358"/>
    <cellStyle name="Percent 2 2 11 2 3" xfId="7473"/>
    <cellStyle name="Percent 2 2 11 2 3 2" xfId="20360"/>
    <cellStyle name="Percent 2 2 11 2 4" xfId="20357"/>
    <cellStyle name="Percent 2 2 11 3" xfId="2377"/>
    <cellStyle name="Percent 2 2 11 3 2" xfId="8559"/>
    <cellStyle name="Percent 2 2 11 3 2 2" xfId="20362"/>
    <cellStyle name="Percent 2 2 11 3 3" xfId="20361"/>
    <cellStyle name="Percent 2 2 11 4" xfId="4169"/>
    <cellStyle name="Percent 2 2 11 4 2" xfId="10351"/>
    <cellStyle name="Percent 2 2 11 4 2 2" xfId="20364"/>
    <cellStyle name="Percent 2 2 11 4 3" xfId="20363"/>
    <cellStyle name="Percent 2 2 11 5" xfId="5176"/>
    <cellStyle name="Percent 2 2 11 5 2" xfId="11357"/>
    <cellStyle name="Percent 2 2 11 5 2 2" xfId="20366"/>
    <cellStyle name="Percent 2 2 11 5 3" xfId="20365"/>
    <cellStyle name="Percent 2 2 11 6" xfId="6687"/>
    <cellStyle name="Percent 2 2 11 6 2" xfId="20367"/>
    <cellStyle name="Percent 2 2 11 7" xfId="20356"/>
    <cellStyle name="Percent 2 2 12" xfId="562"/>
    <cellStyle name="Percent 2 2 12 2" xfId="1351"/>
    <cellStyle name="Percent 2 2 12 2 2" xfId="3223"/>
    <cellStyle name="Percent 2 2 12 2 2 2" xfId="9405"/>
    <cellStyle name="Percent 2 2 12 2 2 2 2" xfId="20371"/>
    <cellStyle name="Percent 2 2 12 2 2 3" xfId="20370"/>
    <cellStyle name="Percent 2 2 12 2 3" xfId="7533"/>
    <cellStyle name="Percent 2 2 12 2 3 2" xfId="20372"/>
    <cellStyle name="Percent 2 2 12 2 4" xfId="20369"/>
    <cellStyle name="Percent 2 2 12 3" xfId="2435"/>
    <cellStyle name="Percent 2 2 12 3 2" xfId="8617"/>
    <cellStyle name="Percent 2 2 12 3 2 2" xfId="20374"/>
    <cellStyle name="Percent 2 2 12 3 3" xfId="20373"/>
    <cellStyle name="Percent 2 2 12 4" xfId="4229"/>
    <cellStyle name="Percent 2 2 12 4 2" xfId="10411"/>
    <cellStyle name="Percent 2 2 12 4 2 2" xfId="20376"/>
    <cellStyle name="Percent 2 2 12 4 3" xfId="20375"/>
    <cellStyle name="Percent 2 2 12 5" xfId="5236"/>
    <cellStyle name="Percent 2 2 12 5 2" xfId="11417"/>
    <cellStyle name="Percent 2 2 12 5 2 2" xfId="20378"/>
    <cellStyle name="Percent 2 2 12 5 3" xfId="20377"/>
    <cellStyle name="Percent 2 2 12 6" xfId="6745"/>
    <cellStyle name="Percent 2 2 12 6 2" xfId="20379"/>
    <cellStyle name="Percent 2 2 12 7" xfId="20368"/>
    <cellStyle name="Percent 2 2 13" xfId="622"/>
    <cellStyle name="Percent 2 2 13 2" xfId="1421"/>
    <cellStyle name="Percent 2 2 13 2 2" xfId="3293"/>
    <cellStyle name="Percent 2 2 13 2 2 2" xfId="9475"/>
    <cellStyle name="Percent 2 2 13 2 2 2 2" xfId="20383"/>
    <cellStyle name="Percent 2 2 13 2 2 3" xfId="20382"/>
    <cellStyle name="Percent 2 2 13 2 3" xfId="7603"/>
    <cellStyle name="Percent 2 2 13 2 3 2" xfId="20384"/>
    <cellStyle name="Percent 2 2 13 2 4" xfId="20381"/>
    <cellStyle name="Percent 2 2 13 3" xfId="2495"/>
    <cellStyle name="Percent 2 2 13 3 2" xfId="8677"/>
    <cellStyle name="Percent 2 2 13 3 2 2" xfId="20386"/>
    <cellStyle name="Percent 2 2 13 3 3" xfId="20385"/>
    <cellStyle name="Percent 2 2 13 4" xfId="4299"/>
    <cellStyle name="Percent 2 2 13 4 2" xfId="10481"/>
    <cellStyle name="Percent 2 2 13 4 2 2" xfId="20388"/>
    <cellStyle name="Percent 2 2 13 4 3" xfId="20387"/>
    <cellStyle name="Percent 2 2 13 5" xfId="5306"/>
    <cellStyle name="Percent 2 2 13 5 2" xfId="11487"/>
    <cellStyle name="Percent 2 2 13 5 2 2" xfId="20390"/>
    <cellStyle name="Percent 2 2 13 5 3" xfId="20389"/>
    <cellStyle name="Percent 2 2 13 6" xfId="6805"/>
    <cellStyle name="Percent 2 2 13 6 2" xfId="20391"/>
    <cellStyle name="Percent 2 2 13 7" xfId="20380"/>
    <cellStyle name="Percent 2 2 14" xfId="692"/>
    <cellStyle name="Percent 2 2 14 2" xfId="1499"/>
    <cellStyle name="Percent 2 2 14 2 2" xfId="3371"/>
    <cellStyle name="Percent 2 2 14 2 2 2" xfId="9553"/>
    <cellStyle name="Percent 2 2 14 2 2 2 2" xfId="20395"/>
    <cellStyle name="Percent 2 2 14 2 2 3" xfId="20394"/>
    <cellStyle name="Percent 2 2 14 2 3" xfId="7681"/>
    <cellStyle name="Percent 2 2 14 2 3 2" xfId="20396"/>
    <cellStyle name="Percent 2 2 14 2 4" xfId="20393"/>
    <cellStyle name="Percent 2 2 14 3" xfId="2565"/>
    <cellStyle name="Percent 2 2 14 3 2" xfId="8747"/>
    <cellStyle name="Percent 2 2 14 3 2 2" xfId="20398"/>
    <cellStyle name="Percent 2 2 14 3 3" xfId="20397"/>
    <cellStyle name="Percent 2 2 14 4" xfId="4377"/>
    <cellStyle name="Percent 2 2 14 4 2" xfId="10559"/>
    <cellStyle name="Percent 2 2 14 4 2 2" xfId="20400"/>
    <cellStyle name="Percent 2 2 14 4 3" xfId="20399"/>
    <cellStyle name="Percent 2 2 14 5" xfId="5384"/>
    <cellStyle name="Percent 2 2 14 5 2" xfId="11565"/>
    <cellStyle name="Percent 2 2 14 5 2 2" xfId="20402"/>
    <cellStyle name="Percent 2 2 14 5 3" xfId="20401"/>
    <cellStyle name="Percent 2 2 14 6" xfId="6875"/>
    <cellStyle name="Percent 2 2 14 6 2" xfId="20403"/>
    <cellStyle name="Percent 2 2 14 7" xfId="20392"/>
    <cellStyle name="Percent 2 2 15" xfId="771"/>
    <cellStyle name="Percent 2 2 15 2" xfId="1621"/>
    <cellStyle name="Percent 2 2 15 2 2" xfId="3493"/>
    <cellStyle name="Percent 2 2 15 2 2 2" xfId="9675"/>
    <cellStyle name="Percent 2 2 15 2 2 2 2" xfId="20407"/>
    <cellStyle name="Percent 2 2 15 2 2 3" xfId="20406"/>
    <cellStyle name="Percent 2 2 15 2 3" xfId="7803"/>
    <cellStyle name="Percent 2 2 15 2 3 2" xfId="20408"/>
    <cellStyle name="Percent 2 2 15 2 4" xfId="20405"/>
    <cellStyle name="Percent 2 2 15 3" xfId="2643"/>
    <cellStyle name="Percent 2 2 15 3 2" xfId="8825"/>
    <cellStyle name="Percent 2 2 15 3 2 2" xfId="20410"/>
    <cellStyle name="Percent 2 2 15 3 3" xfId="20409"/>
    <cellStyle name="Percent 2 2 15 4" xfId="4499"/>
    <cellStyle name="Percent 2 2 15 4 2" xfId="10681"/>
    <cellStyle name="Percent 2 2 15 4 2 2" xfId="20412"/>
    <cellStyle name="Percent 2 2 15 4 3" xfId="20411"/>
    <cellStyle name="Percent 2 2 15 5" xfId="5506"/>
    <cellStyle name="Percent 2 2 15 5 2" xfId="11687"/>
    <cellStyle name="Percent 2 2 15 5 2 2" xfId="20414"/>
    <cellStyle name="Percent 2 2 15 5 3" xfId="20413"/>
    <cellStyle name="Percent 2 2 15 6" xfId="6953"/>
    <cellStyle name="Percent 2 2 15 6 2" xfId="20415"/>
    <cellStyle name="Percent 2 2 15 7" xfId="20404"/>
    <cellStyle name="Percent 2 2 16" xfId="887"/>
    <cellStyle name="Percent 2 2 16 2" xfId="2759"/>
    <cellStyle name="Percent 2 2 16 2 2" xfId="8941"/>
    <cellStyle name="Percent 2 2 16 2 2 2" xfId="20418"/>
    <cellStyle name="Percent 2 2 16 2 3" xfId="20417"/>
    <cellStyle name="Percent 2 2 16 3" xfId="4633"/>
    <cellStyle name="Percent 2 2 16 3 2" xfId="10815"/>
    <cellStyle name="Percent 2 2 16 3 2 2" xfId="20420"/>
    <cellStyle name="Percent 2 2 16 3 3" xfId="20419"/>
    <cellStyle name="Percent 2 2 16 4" xfId="5640"/>
    <cellStyle name="Percent 2 2 16 4 2" xfId="11821"/>
    <cellStyle name="Percent 2 2 16 4 2 2" xfId="20422"/>
    <cellStyle name="Percent 2 2 16 4 3" xfId="20421"/>
    <cellStyle name="Percent 2 2 16 5" xfId="7069"/>
    <cellStyle name="Percent 2 2 16 5 2" xfId="20423"/>
    <cellStyle name="Percent 2 2 16 6" xfId="20416"/>
    <cellStyle name="Percent 2 2 17" xfId="1755"/>
    <cellStyle name="Percent 2 2 17 2" xfId="3627"/>
    <cellStyle name="Percent 2 2 17 2 2" xfId="9809"/>
    <cellStyle name="Percent 2 2 17 2 2 2" xfId="20426"/>
    <cellStyle name="Percent 2 2 17 2 3" xfId="20425"/>
    <cellStyle name="Percent 2 2 17 3" xfId="7937"/>
    <cellStyle name="Percent 2 2 17 3 2" xfId="20427"/>
    <cellStyle name="Percent 2 2 17 4" xfId="20424"/>
    <cellStyle name="Percent 2 2 18" xfId="1897"/>
    <cellStyle name="Percent 2 2 18 2" xfId="8079"/>
    <cellStyle name="Percent 2 2 18 2 2" xfId="20429"/>
    <cellStyle name="Percent 2 2 18 3" xfId="20428"/>
    <cellStyle name="Percent 2 2 19" xfId="3765"/>
    <cellStyle name="Percent 2 2 19 2" xfId="9947"/>
    <cellStyle name="Percent 2 2 19 2 2" xfId="20431"/>
    <cellStyle name="Percent 2 2 19 3" xfId="20430"/>
    <cellStyle name="Percent 2 2 2" xfId="34"/>
    <cellStyle name="Percent 2 2 2 10" xfId="580"/>
    <cellStyle name="Percent 2 2 2 10 2" xfId="1369"/>
    <cellStyle name="Percent 2 2 2 10 2 2" xfId="3241"/>
    <cellStyle name="Percent 2 2 2 10 2 2 2" xfId="9423"/>
    <cellStyle name="Percent 2 2 2 10 2 2 2 2" xfId="20436"/>
    <cellStyle name="Percent 2 2 2 10 2 2 3" xfId="20435"/>
    <cellStyle name="Percent 2 2 2 10 2 3" xfId="7551"/>
    <cellStyle name="Percent 2 2 2 10 2 3 2" xfId="20437"/>
    <cellStyle name="Percent 2 2 2 10 2 4" xfId="20434"/>
    <cellStyle name="Percent 2 2 2 10 3" xfId="2453"/>
    <cellStyle name="Percent 2 2 2 10 3 2" xfId="8635"/>
    <cellStyle name="Percent 2 2 2 10 3 2 2" xfId="20439"/>
    <cellStyle name="Percent 2 2 2 10 3 3" xfId="20438"/>
    <cellStyle name="Percent 2 2 2 10 4" xfId="4247"/>
    <cellStyle name="Percent 2 2 2 10 4 2" xfId="10429"/>
    <cellStyle name="Percent 2 2 2 10 4 2 2" xfId="20441"/>
    <cellStyle name="Percent 2 2 2 10 4 3" xfId="20440"/>
    <cellStyle name="Percent 2 2 2 10 5" xfId="5254"/>
    <cellStyle name="Percent 2 2 2 10 5 2" xfId="11435"/>
    <cellStyle name="Percent 2 2 2 10 5 2 2" xfId="20443"/>
    <cellStyle name="Percent 2 2 2 10 5 3" xfId="20442"/>
    <cellStyle name="Percent 2 2 2 10 6" xfId="6763"/>
    <cellStyle name="Percent 2 2 2 10 6 2" xfId="20444"/>
    <cellStyle name="Percent 2 2 2 10 7" xfId="20433"/>
    <cellStyle name="Percent 2 2 2 11" xfId="640"/>
    <cellStyle name="Percent 2 2 2 11 2" xfId="1439"/>
    <cellStyle name="Percent 2 2 2 11 2 2" xfId="3311"/>
    <cellStyle name="Percent 2 2 2 11 2 2 2" xfId="9493"/>
    <cellStyle name="Percent 2 2 2 11 2 2 2 2" xfId="20448"/>
    <cellStyle name="Percent 2 2 2 11 2 2 3" xfId="20447"/>
    <cellStyle name="Percent 2 2 2 11 2 3" xfId="7621"/>
    <cellStyle name="Percent 2 2 2 11 2 3 2" xfId="20449"/>
    <cellStyle name="Percent 2 2 2 11 2 4" xfId="20446"/>
    <cellStyle name="Percent 2 2 2 11 3" xfId="2513"/>
    <cellStyle name="Percent 2 2 2 11 3 2" xfId="8695"/>
    <cellStyle name="Percent 2 2 2 11 3 2 2" xfId="20451"/>
    <cellStyle name="Percent 2 2 2 11 3 3" xfId="20450"/>
    <cellStyle name="Percent 2 2 2 11 4" xfId="4317"/>
    <cellStyle name="Percent 2 2 2 11 4 2" xfId="10499"/>
    <cellStyle name="Percent 2 2 2 11 4 2 2" xfId="20453"/>
    <cellStyle name="Percent 2 2 2 11 4 3" xfId="20452"/>
    <cellStyle name="Percent 2 2 2 11 5" xfId="5324"/>
    <cellStyle name="Percent 2 2 2 11 5 2" xfId="11505"/>
    <cellStyle name="Percent 2 2 2 11 5 2 2" xfId="20455"/>
    <cellStyle name="Percent 2 2 2 11 5 3" xfId="20454"/>
    <cellStyle name="Percent 2 2 2 11 6" xfId="6823"/>
    <cellStyle name="Percent 2 2 2 11 6 2" xfId="20456"/>
    <cellStyle name="Percent 2 2 2 11 7" xfId="20445"/>
    <cellStyle name="Percent 2 2 2 12" xfId="710"/>
    <cellStyle name="Percent 2 2 2 12 2" xfId="1517"/>
    <cellStyle name="Percent 2 2 2 12 2 2" xfId="3389"/>
    <cellStyle name="Percent 2 2 2 12 2 2 2" xfId="9571"/>
    <cellStyle name="Percent 2 2 2 12 2 2 2 2" xfId="20460"/>
    <cellStyle name="Percent 2 2 2 12 2 2 3" xfId="20459"/>
    <cellStyle name="Percent 2 2 2 12 2 3" xfId="7699"/>
    <cellStyle name="Percent 2 2 2 12 2 3 2" xfId="20461"/>
    <cellStyle name="Percent 2 2 2 12 2 4" xfId="20458"/>
    <cellStyle name="Percent 2 2 2 12 3" xfId="2583"/>
    <cellStyle name="Percent 2 2 2 12 3 2" xfId="8765"/>
    <cellStyle name="Percent 2 2 2 12 3 2 2" xfId="20463"/>
    <cellStyle name="Percent 2 2 2 12 3 3" xfId="20462"/>
    <cellStyle name="Percent 2 2 2 12 4" xfId="4395"/>
    <cellStyle name="Percent 2 2 2 12 4 2" xfId="10577"/>
    <cellStyle name="Percent 2 2 2 12 4 2 2" xfId="20465"/>
    <cellStyle name="Percent 2 2 2 12 4 3" xfId="20464"/>
    <cellStyle name="Percent 2 2 2 12 5" xfId="5402"/>
    <cellStyle name="Percent 2 2 2 12 5 2" xfId="11583"/>
    <cellStyle name="Percent 2 2 2 12 5 2 2" xfId="20467"/>
    <cellStyle name="Percent 2 2 2 12 5 3" xfId="20466"/>
    <cellStyle name="Percent 2 2 2 12 6" xfId="6893"/>
    <cellStyle name="Percent 2 2 2 12 6 2" xfId="20468"/>
    <cellStyle name="Percent 2 2 2 12 7" xfId="20457"/>
    <cellStyle name="Percent 2 2 2 13" xfId="789"/>
    <cellStyle name="Percent 2 2 2 13 2" xfId="1639"/>
    <cellStyle name="Percent 2 2 2 13 2 2" xfId="3511"/>
    <cellStyle name="Percent 2 2 2 13 2 2 2" xfId="9693"/>
    <cellStyle name="Percent 2 2 2 13 2 2 2 2" xfId="20472"/>
    <cellStyle name="Percent 2 2 2 13 2 2 3" xfId="20471"/>
    <cellStyle name="Percent 2 2 2 13 2 3" xfId="7821"/>
    <cellStyle name="Percent 2 2 2 13 2 3 2" xfId="20473"/>
    <cellStyle name="Percent 2 2 2 13 2 4" xfId="20470"/>
    <cellStyle name="Percent 2 2 2 13 3" xfId="2661"/>
    <cellStyle name="Percent 2 2 2 13 3 2" xfId="8843"/>
    <cellStyle name="Percent 2 2 2 13 3 2 2" xfId="20475"/>
    <cellStyle name="Percent 2 2 2 13 3 3" xfId="20474"/>
    <cellStyle name="Percent 2 2 2 13 4" xfId="4517"/>
    <cellStyle name="Percent 2 2 2 13 4 2" xfId="10699"/>
    <cellStyle name="Percent 2 2 2 13 4 2 2" xfId="20477"/>
    <cellStyle name="Percent 2 2 2 13 4 3" xfId="20476"/>
    <cellStyle name="Percent 2 2 2 13 5" xfId="5524"/>
    <cellStyle name="Percent 2 2 2 13 5 2" xfId="11705"/>
    <cellStyle name="Percent 2 2 2 13 5 2 2" xfId="20479"/>
    <cellStyle name="Percent 2 2 2 13 5 3" xfId="20478"/>
    <cellStyle name="Percent 2 2 2 13 6" xfId="6971"/>
    <cellStyle name="Percent 2 2 2 13 6 2" xfId="20480"/>
    <cellStyle name="Percent 2 2 2 13 7" xfId="20469"/>
    <cellStyle name="Percent 2 2 2 14" xfId="921"/>
    <cellStyle name="Percent 2 2 2 14 2" xfId="2793"/>
    <cellStyle name="Percent 2 2 2 14 2 2" xfId="8975"/>
    <cellStyle name="Percent 2 2 2 14 2 2 2" xfId="20483"/>
    <cellStyle name="Percent 2 2 2 14 2 3" xfId="20482"/>
    <cellStyle name="Percent 2 2 2 14 3" xfId="4651"/>
    <cellStyle name="Percent 2 2 2 14 3 2" xfId="10833"/>
    <cellStyle name="Percent 2 2 2 14 3 2 2" xfId="20485"/>
    <cellStyle name="Percent 2 2 2 14 3 3" xfId="20484"/>
    <cellStyle name="Percent 2 2 2 14 4" xfId="5658"/>
    <cellStyle name="Percent 2 2 2 14 4 2" xfId="11839"/>
    <cellStyle name="Percent 2 2 2 14 4 2 2" xfId="20487"/>
    <cellStyle name="Percent 2 2 2 14 4 3" xfId="20486"/>
    <cellStyle name="Percent 2 2 2 14 5" xfId="7103"/>
    <cellStyle name="Percent 2 2 2 14 5 2" xfId="20488"/>
    <cellStyle name="Percent 2 2 2 14 6" xfId="20481"/>
    <cellStyle name="Percent 2 2 2 15" xfId="1773"/>
    <cellStyle name="Percent 2 2 2 15 2" xfId="3645"/>
    <cellStyle name="Percent 2 2 2 15 2 2" xfId="9827"/>
    <cellStyle name="Percent 2 2 2 15 2 2 2" xfId="20491"/>
    <cellStyle name="Percent 2 2 2 15 2 3" xfId="20490"/>
    <cellStyle name="Percent 2 2 2 15 3" xfId="7955"/>
    <cellStyle name="Percent 2 2 2 15 3 2" xfId="20492"/>
    <cellStyle name="Percent 2 2 2 15 4" xfId="20489"/>
    <cellStyle name="Percent 2 2 2 16" xfId="1915"/>
    <cellStyle name="Percent 2 2 2 16 2" xfId="8097"/>
    <cellStyle name="Percent 2 2 2 16 2 2" xfId="20494"/>
    <cellStyle name="Percent 2 2 2 16 3" xfId="20493"/>
    <cellStyle name="Percent 2 2 2 17" xfId="3799"/>
    <cellStyle name="Percent 2 2 2 17 2" xfId="9981"/>
    <cellStyle name="Percent 2 2 2 17 2 2" xfId="20496"/>
    <cellStyle name="Percent 2 2 2 17 3" xfId="20495"/>
    <cellStyle name="Percent 2 2 2 18" xfId="4806"/>
    <cellStyle name="Percent 2 2 2 18 2" xfId="10987"/>
    <cellStyle name="Percent 2 2 2 18 2 2" xfId="20498"/>
    <cellStyle name="Percent 2 2 2 18 3" xfId="20497"/>
    <cellStyle name="Percent 2 2 2 19" xfId="5856"/>
    <cellStyle name="Percent 2 2 2 19 2" xfId="12037"/>
    <cellStyle name="Percent 2 2 2 19 2 2" xfId="20500"/>
    <cellStyle name="Percent 2 2 2 19 3" xfId="20499"/>
    <cellStyle name="Percent 2 2 2 2" xfId="191"/>
    <cellStyle name="Percent 2 2 2 2 2" xfId="957"/>
    <cellStyle name="Percent 2 2 2 2 2 2" xfId="2829"/>
    <cellStyle name="Percent 2 2 2 2 2 2 2" xfId="9011"/>
    <cellStyle name="Percent 2 2 2 2 2 2 2 2" xfId="20504"/>
    <cellStyle name="Percent 2 2 2 2 2 2 3" xfId="20503"/>
    <cellStyle name="Percent 2 2 2 2 2 3" xfId="7139"/>
    <cellStyle name="Percent 2 2 2 2 2 3 2" xfId="20505"/>
    <cellStyle name="Percent 2 2 2 2 2 4" xfId="20502"/>
    <cellStyle name="Percent 2 2 2 2 3" xfId="2065"/>
    <cellStyle name="Percent 2 2 2 2 3 2" xfId="8247"/>
    <cellStyle name="Percent 2 2 2 2 3 2 2" xfId="20507"/>
    <cellStyle name="Percent 2 2 2 2 3 3" xfId="20506"/>
    <cellStyle name="Percent 2 2 2 2 4" xfId="3835"/>
    <cellStyle name="Percent 2 2 2 2 4 2" xfId="10017"/>
    <cellStyle name="Percent 2 2 2 2 4 2 2" xfId="20509"/>
    <cellStyle name="Percent 2 2 2 2 4 3" xfId="20508"/>
    <cellStyle name="Percent 2 2 2 2 5" xfId="4842"/>
    <cellStyle name="Percent 2 2 2 2 5 2" xfId="11023"/>
    <cellStyle name="Percent 2 2 2 2 5 2 2" xfId="20511"/>
    <cellStyle name="Percent 2 2 2 2 5 3" xfId="20510"/>
    <cellStyle name="Percent 2 2 2 2 6" xfId="6375"/>
    <cellStyle name="Percent 2 2 2 2 6 2" xfId="20512"/>
    <cellStyle name="Percent 2 2 2 2 7" xfId="20501"/>
    <cellStyle name="Percent 2 2 2 20" xfId="6225"/>
    <cellStyle name="Percent 2 2 2 20 2" xfId="20513"/>
    <cellStyle name="Percent 2 2 2 21" xfId="20432"/>
    <cellStyle name="Percent 2 2 2 3" xfId="227"/>
    <cellStyle name="Percent 2 2 2 3 2" xfId="995"/>
    <cellStyle name="Percent 2 2 2 3 2 2" xfId="2867"/>
    <cellStyle name="Percent 2 2 2 3 2 2 2" xfId="9049"/>
    <cellStyle name="Percent 2 2 2 3 2 2 2 2" xfId="20517"/>
    <cellStyle name="Percent 2 2 2 3 2 2 3" xfId="20516"/>
    <cellStyle name="Percent 2 2 2 3 2 3" xfId="7177"/>
    <cellStyle name="Percent 2 2 2 3 2 3 2" xfId="20518"/>
    <cellStyle name="Percent 2 2 2 3 2 4" xfId="20515"/>
    <cellStyle name="Percent 2 2 2 3 3" xfId="2101"/>
    <cellStyle name="Percent 2 2 2 3 3 2" xfId="8283"/>
    <cellStyle name="Percent 2 2 2 3 3 2 2" xfId="20520"/>
    <cellStyle name="Percent 2 2 2 3 3 3" xfId="20519"/>
    <cellStyle name="Percent 2 2 2 3 4" xfId="3873"/>
    <cellStyle name="Percent 2 2 2 3 4 2" xfId="10055"/>
    <cellStyle name="Percent 2 2 2 3 4 2 2" xfId="20522"/>
    <cellStyle name="Percent 2 2 2 3 4 3" xfId="20521"/>
    <cellStyle name="Percent 2 2 2 3 5" xfId="4880"/>
    <cellStyle name="Percent 2 2 2 3 5 2" xfId="11061"/>
    <cellStyle name="Percent 2 2 2 3 5 2 2" xfId="20524"/>
    <cellStyle name="Percent 2 2 2 3 5 3" xfId="20523"/>
    <cellStyle name="Percent 2 2 2 3 6" xfId="6411"/>
    <cellStyle name="Percent 2 2 2 3 6 2" xfId="20525"/>
    <cellStyle name="Percent 2 2 2 3 7" xfId="20514"/>
    <cellStyle name="Percent 2 2 2 4" xfId="265"/>
    <cellStyle name="Percent 2 2 2 4 2" xfId="1037"/>
    <cellStyle name="Percent 2 2 2 4 2 2" xfId="2909"/>
    <cellStyle name="Percent 2 2 2 4 2 2 2" xfId="9091"/>
    <cellStyle name="Percent 2 2 2 4 2 2 2 2" xfId="20529"/>
    <cellStyle name="Percent 2 2 2 4 2 2 3" xfId="20528"/>
    <cellStyle name="Percent 2 2 2 4 2 3" xfId="7219"/>
    <cellStyle name="Percent 2 2 2 4 2 3 2" xfId="20530"/>
    <cellStyle name="Percent 2 2 2 4 2 4" xfId="20527"/>
    <cellStyle name="Percent 2 2 2 4 3" xfId="2139"/>
    <cellStyle name="Percent 2 2 2 4 3 2" xfId="8321"/>
    <cellStyle name="Percent 2 2 2 4 3 2 2" xfId="20532"/>
    <cellStyle name="Percent 2 2 2 4 3 3" xfId="20531"/>
    <cellStyle name="Percent 2 2 2 4 4" xfId="3915"/>
    <cellStyle name="Percent 2 2 2 4 4 2" xfId="10097"/>
    <cellStyle name="Percent 2 2 2 4 4 2 2" xfId="20534"/>
    <cellStyle name="Percent 2 2 2 4 4 3" xfId="20533"/>
    <cellStyle name="Percent 2 2 2 4 5" xfId="4922"/>
    <cellStyle name="Percent 2 2 2 4 5 2" xfId="11103"/>
    <cellStyle name="Percent 2 2 2 4 5 2 2" xfId="20536"/>
    <cellStyle name="Percent 2 2 2 4 5 3" xfId="20535"/>
    <cellStyle name="Percent 2 2 2 4 6" xfId="6449"/>
    <cellStyle name="Percent 2 2 2 4 6 2" xfId="20537"/>
    <cellStyle name="Percent 2 2 2 4 7" xfId="20526"/>
    <cellStyle name="Percent 2 2 2 5" xfId="307"/>
    <cellStyle name="Percent 2 2 2 5 2" xfId="1083"/>
    <cellStyle name="Percent 2 2 2 5 2 2" xfId="2955"/>
    <cellStyle name="Percent 2 2 2 5 2 2 2" xfId="9137"/>
    <cellStyle name="Percent 2 2 2 5 2 2 2 2" xfId="20541"/>
    <cellStyle name="Percent 2 2 2 5 2 2 3" xfId="20540"/>
    <cellStyle name="Percent 2 2 2 5 2 3" xfId="7265"/>
    <cellStyle name="Percent 2 2 2 5 2 3 2" xfId="20542"/>
    <cellStyle name="Percent 2 2 2 5 2 4" xfId="20539"/>
    <cellStyle name="Percent 2 2 2 5 3" xfId="2181"/>
    <cellStyle name="Percent 2 2 2 5 3 2" xfId="8363"/>
    <cellStyle name="Percent 2 2 2 5 3 2 2" xfId="20544"/>
    <cellStyle name="Percent 2 2 2 5 3 3" xfId="20543"/>
    <cellStyle name="Percent 2 2 2 5 4" xfId="3961"/>
    <cellStyle name="Percent 2 2 2 5 4 2" xfId="10143"/>
    <cellStyle name="Percent 2 2 2 5 4 2 2" xfId="20546"/>
    <cellStyle name="Percent 2 2 2 5 4 3" xfId="20545"/>
    <cellStyle name="Percent 2 2 2 5 5" xfId="4968"/>
    <cellStyle name="Percent 2 2 2 5 5 2" xfId="11149"/>
    <cellStyle name="Percent 2 2 2 5 5 2 2" xfId="20548"/>
    <cellStyle name="Percent 2 2 2 5 5 3" xfId="20547"/>
    <cellStyle name="Percent 2 2 2 5 6" xfId="6491"/>
    <cellStyle name="Percent 2 2 2 5 6 2" xfId="20549"/>
    <cellStyle name="Percent 2 2 2 5 7" xfId="20538"/>
    <cellStyle name="Percent 2 2 2 6" xfId="354"/>
    <cellStyle name="Percent 2 2 2 6 2" xfId="1137"/>
    <cellStyle name="Percent 2 2 2 6 2 2" xfId="3009"/>
    <cellStyle name="Percent 2 2 2 6 2 2 2" xfId="9191"/>
    <cellStyle name="Percent 2 2 2 6 2 2 2 2" xfId="20553"/>
    <cellStyle name="Percent 2 2 2 6 2 2 3" xfId="20552"/>
    <cellStyle name="Percent 2 2 2 6 2 3" xfId="7319"/>
    <cellStyle name="Percent 2 2 2 6 2 3 2" xfId="20554"/>
    <cellStyle name="Percent 2 2 2 6 2 4" xfId="20551"/>
    <cellStyle name="Percent 2 2 2 6 3" xfId="2227"/>
    <cellStyle name="Percent 2 2 2 6 3 2" xfId="8409"/>
    <cellStyle name="Percent 2 2 2 6 3 2 2" xfId="20556"/>
    <cellStyle name="Percent 2 2 2 6 3 3" xfId="20555"/>
    <cellStyle name="Percent 2 2 2 6 4" xfId="4015"/>
    <cellStyle name="Percent 2 2 2 6 4 2" xfId="10197"/>
    <cellStyle name="Percent 2 2 2 6 4 2 2" xfId="20558"/>
    <cellStyle name="Percent 2 2 2 6 4 3" xfId="20557"/>
    <cellStyle name="Percent 2 2 2 6 5" xfId="5022"/>
    <cellStyle name="Percent 2 2 2 6 5 2" xfId="11203"/>
    <cellStyle name="Percent 2 2 2 6 5 2 2" xfId="20560"/>
    <cellStyle name="Percent 2 2 2 6 5 3" xfId="20559"/>
    <cellStyle name="Percent 2 2 2 6 6" xfId="6537"/>
    <cellStyle name="Percent 2 2 2 6 6 2" xfId="20561"/>
    <cellStyle name="Percent 2 2 2 6 7" xfId="20550"/>
    <cellStyle name="Percent 2 2 2 7" xfId="408"/>
    <cellStyle name="Percent 2 2 2 7 2" xfId="1193"/>
    <cellStyle name="Percent 2 2 2 7 2 2" xfId="3065"/>
    <cellStyle name="Percent 2 2 2 7 2 2 2" xfId="9247"/>
    <cellStyle name="Percent 2 2 2 7 2 2 2 2" xfId="20565"/>
    <cellStyle name="Percent 2 2 2 7 2 2 3" xfId="20564"/>
    <cellStyle name="Percent 2 2 2 7 2 3" xfId="7375"/>
    <cellStyle name="Percent 2 2 2 7 2 3 2" xfId="20566"/>
    <cellStyle name="Percent 2 2 2 7 2 4" xfId="20563"/>
    <cellStyle name="Percent 2 2 2 7 3" xfId="2281"/>
    <cellStyle name="Percent 2 2 2 7 3 2" xfId="8463"/>
    <cellStyle name="Percent 2 2 2 7 3 2 2" xfId="20568"/>
    <cellStyle name="Percent 2 2 2 7 3 3" xfId="20567"/>
    <cellStyle name="Percent 2 2 2 7 4" xfId="4071"/>
    <cellStyle name="Percent 2 2 2 7 4 2" xfId="10253"/>
    <cellStyle name="Percent 2 2 2 7 4 2 2" xfId="20570"/>
    <cellStyle name="Percent 2 2 2 7 4 3" xfId="20569"/>
    <cellStyle name="Percent 2 2 2 7 5" xfId="5078"/>
    <cellStyle name="Percent 2 2 2 7 5 2" xfId="11259"/>
    <cellStyle name="Percent 2 2 2 7 5 2 2" xfId="20572"/>
    <cellStyle name="Percent 2 2 2 7 5 3" xfId="20571"/>
    <cellStyle name="Percent 2 2 2 7 6" xfId="6591"/>
    <cellStyle name="Percent 2 2 2 7 6 2" xfId="20573"/>
    <cellStyle name="Percent 2 2 2 7 7" xfId="20562"/>
    <cellStyle name="Percent 2 2 2 8" xfId="464"/>
    <cellStyle name="Percent 2 2 2 8 2" xfId="1251"/>
    <cellStyle name="Percent 2 2 2 8 2 2" xfId="3123"/>
    <cellStyle name="Percent 2 2 2 8 2 2 2" xfId="9305"/>
    <cellStyle name="Percent 2 2 2 8 2 2 2 2" xfId="20577"/>
    <cellStyle name="Percent 2 2 2 8 2 2 3" xfId="20576"/>
    <cellStyle name="Percent 2 2 2 8 2 3" xfId="7433"/>
    <cellStyle name="Percent 2 2 2 8 2 3 2" xfId="20578"/>
    <cellStyle name="Percent 2 2 2 8 2 4" xfId="20575"/>
    <cellStyle name="Percent 2 2 2 8 3" xfId="2337"/>
    <cellStyle name="Percent 2 2 2 8 3 2" xfId="8519"/>
    <cellStyle name="Percent 2 2 2 8 3 2 2" xfId="20580"/>
    <cellStyle name="Percent 2 2 2 8 3 3" xfId="20579"/>
    <cellStyle name="Percent 2 2 2 8 4" xfId="4129"/>
    <cellStyle name="Percent 2 2 2 8 4 2" xfId="10311"/>
    <cellStyle name="Percent 2 2 2 8 4 2 2" xfId="20582"/>
    <cellStyle name="Percent 2 2 2 8 4 3" xfId="20581"/>
    <cellStyle name="Percent 2 2 2 8 5" xfId="5136"/>
    <cellStyle name="Percent 2 2 2 8 5 2" xfId="11317"/>
    <cellStyle name="Percent 2 2 2 8 5 2 2" xfId="20584"/>
    <cellStyle name="Percent 2 2 2 8 5 3" xfId="20583"/>
    <cellStyle name="Percent 2 2 2 8 6" xfId="6647"/>
    <cellStyle name="Percent 2 2 2 8 6 2" xfId="20585"/>
    <cellStyle name="Percent 2 2 2 8 7" xfId="20574"/>
    <cellStyle name="Percent 2 2 2 9" xfId="522"/>
    <cellStyle name="Percent 2 2 2 9 2" xfId="1309"/>
    <cellStyle name="Percent 2 2 2 9 2 2" xfId="3181"/>
    <cellStyle name="Percent 2 2 2 9 2 2 2" xfId="9363"/>
    <cellStyle name="Percent 2 2 2 9 2 2 2 2" xfId="20589"/>
    <cellStyle name="Percent 2 2 2 9 2 2 3" xfId="20588"/>
    <cellStyle name="Percent 2 2 2 9 2 3" xfId="7491"/>
    <cellStyle name="Percent 2 2 2 9 2 3 2" xfId="20590"/>
    <cellStyle name="Percent 2 2 2 9 2 4" xfId="20587"/>
    <cellStyle name="Percent 2 2 2 9 3" xfId="2395"/>
    <cellStyle name="Percent 2 2 2 9 3 2" xfId="8577"/>
    <cellStyle name="Percent 2 2 2 9 3 2 2" xfId="20592"/>
    <cellStyle name="Percent 2 2 2 9 3 3" xfId="20591"/>
    <cellStyle name="Percent 2 2 2 9 4" xfId="4187"/>
    <cellStyle name="Percent 2 2 2 9 4 2" xfId="10369"/>
    <cellStyle name="Percent 2 2 2 9 4 2 2" xfId="20594"/>
    <cellStyle name="Percent 2 2 2 9 4 3" xfId="20593"/>
    <cellStyle name="Percent 2 2 2 9 5" xfId="5194"/>
    <cellStyle name="Percent 2 2 2 9 5 2" xfId="11375"/>
    <cellStyle name="Percent 2 2 2 9 5 2 2" xfId="20596"/>
    <cellStyle name="Percent 2 2 2 9 5 3" xfId="20595"/>
    <cellStyle name="Percent 2 2 2 9 6" xfId="6705"/>
    <cellStyle name="Percent 2 2 2 9 6 2" xfId="20597"/>
    <cellStyle name="Percent 2 2 2 9 7" xfId="20586"/>
    <cellStyle name="Percent 2 2 20" xfId="4772"/>
    <cellStyle name="Percent 2 2 20 2" xfId="10953"/>
    <cellStyle name="Percent 2 2 20 2 2" xfId="20599"/>
    <cellStyle name="Percent 2 2 20 3" xfId="20598"/>
    <cellStyle name="Percent 2 2 21" xfId="5857"/>
    <cellStyle name="Percent 2 2 21 2" xfId="12038"/>
    <cellStyle name="Percent 2 2 21 2 2" xfId="20601"/>
    <cellStyle name="Percent 2 2 21 3" xfId="20600"/>
    <cellStyle name="Percent 2 2 22" xfId="6207"/>
    <cellStyle name="Percent 2 2 22 2" xfId="20602"/>
    <cellStyle name="Percent 2 2 23" xfId="20343"/>
    <cellStyle name="Percent 2 2 3" xfId="180"/>
    <cellStyle name="Percent 2 2 3 2" xfId="903"/>
    <cellStyle name="Percent 2 2 3 2 2" xfId="2775"/>
    <cellStyle name="Percent 2 2 3 2 2 2" xfId="8957"/>
    <cellStyle name="Percent 2 2 3 2 2 2 2" xfId="20606"/>
    <cellStyle name="Percent 2 2 3 2 2 3" xfId="20605"/>
    <cellStyle name="Percent 2 2 3 2 3" xfId="7085"/>
    <cellStyle name="Percent 2 2 3 2 3 2" xfId="20607"/>
    <cellStyle name="Percent 2 2 3 2 4" xfId="20604"/>
    <cellStyle name="Percent 2 2 3 3" xfId="2056"/>
    <cellStyle name="Percent 2 2 3 3 2" xfId="8238"/>
    <cellStyle name="Percent 2 2 3 3 2 2" xfId="20609"/>
    <cellStyle name="Percent 2 2 3 3 3" xfId="20608"/>
    <cellStyle name="Percent 2 2 3 4" xfId="3781"/>
    <cellStyle name="Percent 2 2 3 4 2" xfId="9963"/>
    <cellStyle name="Percent 2 2 3 4 2 2" xfId="20611"/>
    <cellStyle name="Percent 2 2 3 4 3" xfId="20610"/>
    <cellStyle name="Percent 2 2 3 5" xfId="4788"/>
    <cellStyle name="Percent 2 2 3 5 2" xfId="10969"/>
    <cellStyle name="Percent 2 2 3 5 2 2" xfId="20613"/>
    <cellStyle name="Percent 2 2 3 5 3" xfId="20612"/>
    <cellStyle name="Percent 2 2 3 6" xfId="6366"/>
    <cellStyle name="Percent 2 2 3 6 2" xfId="20614"/>
    <cellStyle name="Percent 2 2 3 7" xfId="20603"/>
    <cellStyle name="Percent 2 2 4" xfId="157"/>
    <cellStyle name="Percent 2 2 4 2" xfId="939"/>
    <cellStyle name="Percent 2 2 4 2 2" xfId="2811"/>
    <cellStyle name="Percent 2 2 4 2 2 2" xfId="8993"/>
    <cellStyle name="Percent 2 2 4 2 2 2 2" xfId="20618"/>
    <cellStyle name="Percent 2 2 4 2 2 3" xfId="20617"/>
    <cellStyle name="Percent 2 2 4 2 3" xfId="7121"/>
    <cellStyle name="Percent 2 2 4 2 3 2" xfId="20619"/>
    <cellStyle name="Percent 2 2 4 2 4" xfId="20616"/>
    <cellStyle name="Percent 2 2 4 3" xfId="2033"/>
    <cellStyle name="Percent 2 2 4 3 2" xfId="8215"/>
    <cellStyle name="Percent 2 2 4 3 2 2" xfId="20621"/>
    <cellStyle name="Percent 2 2 4 3 3" xfId="20620"/>
    <cellStyle name="Percent 2 2 4 4" xfId="3817"/>
    <cellStyle name="Percent 2 2 4 4 2" xfId="9999"/>
    <cellStyle name="Percent 2 2 4 4 2 2" xfId="20623"/>
    <cellStyle name="Percent 2 2 4 4 3" xfId="20622"/>
    <cellStyle name="Percent 2 2 4 5" xfId="4824"/>
    <cellStyle name="Percent 2 2 4 5 2" xfId="11005"/>
    <cellStyle name="Percent 2 2 4 5 2 2" xfId="20625"/>
    <cellStyle name="Percent 2 2 4 5 3" xfId="20624"/>
    <cellStyle name="Percent 2 2 4 6" xfId="6343"/>
    <cellStyle name="Percent 2 2 4 6 2" xfId="20626"/>
    <cellStyle name="Percent 2 2 4 7" xfId="20615"/>
    <cellStyle name="Percent 2 2 5" xfId="209"/>
    <cellStyle name="Percent 2 2 5 2" xfId="977"/>
    <cellStyle name="Percent 2 2 5 2 2" xfId="2849"/>
    <cellStyle name="Percent 2 2 5 2 2 2" xfId="9031"/>
    <cellStyle name="Percent 2 2 5 2 2 2 2" xfId="20630"/>
    <cellStyle name="Percent 2 2 5 2 2 3" xfId="20629"/>
    <cellStyle name="Percent 2 2 5 2 3" xfId="7159"/>
    <cellStyle name="Percent 2 2 5 2 3 2" xfId="20631"/>
    <cellStyle name="Percent 2 2 5 2 4" xfId="20628"/>
    <cellStyle name="Percent 2 2 5 3" xfId="2083"/>
    <cellStyle name="Percent 2 2 5 3 2" xfId="8265"/>
    <cellStyle name="Percent 2 2 5 3 2 2" xfId="20633"/>
    <cellStyle name="Percent 2 2 5 3 3" xfId="20632"/>
    <cellStyle name="Percent 2 2 5 4" xfId="3855"/>
    <cellStyle name="Percent 2 2 5 4 2" xfId="10037"/>
    <cellStyle name="Percent 2 2 5 4 2 2" xfId="20635"/>
    <cellStyle name="Percent 2 2 5 4 3" xfId="20634"/>
    <cellStyle name="Percent 2 2 5 5" xfId="4862"/>
    <cellStyle name="Percent 2 2 5 5 2" xfId="11043"/>
    <cellStyle name="Percent 2 2 5 5 2 2" xfId="20637"/>
    <cellStyle name="Percent 2 2 5 5 3" xfId="20636"/>
    <cellStyle name="Percent 2 2 5 6" xfId="6393"/>
    <cellStyle name="Percent 2 2 5 6 2" xfId="20638"/>
    <cellStyle name="Percent 2 2 5 7" xfId="20627"/>
    <cellStyle name="Percent 2 2 6" xfId="247"/>
    <cellStyle name="Percent 2 2 6 2" xfId="1019"/>
    <cellStyle name="Percent 2 2 6 2 2" xfId="2891"/>
    <cellStyle name="Percent 2 2 6 2 2 2" xfId="9073"/>
    <cellStyle name="Percent 2 2 6 2 2 2 2" xfId="20642"/>
    <cellStyle name="Percent 2 2 6 2 2 3" xfId="20641"/>
    <cellStyle name="Percent 2 2 6 2 3" xfId="7201"/>
    <cellStyle name="Percent 2 2 6 2 3 2" xfId="20643"/>
    <cellStyle name="Percent 2 2 6 2 4" xfId="20640"/>
    <cellStyle name="Percent 2 2 6 3" xfId="2121"/>
    <cellStyle name="Percent 2 2 6 3 2" xfId="8303"/>
    <cellStyle name="Percent 2 2 6 3 2 2" xfId="20645"/>
    <cellStyle name="Percent 2 2 6 3 3" xfId="20644"/>
    <cellStyle name="Percent 2 2 6 4" xfId="3897"/>
    <cellStyle name="Percent 2 2 6 4 2" xfId="10079"/>
    <cellStyle name="Percent 2 2 6 4 2 2" xfId="20647"/>
    <cellStyle name="Percent 2 2 6 4 3" xfId="20646"/>
    <cellStyle name="Percent 2 2 6 5" xfId="4904"/>
    <cellStyle name="Percent 2 2 6 5 2" xfId="11085"/>
    <cellStyle name="Percent 2 2 6 5 2 2" xfId="20649"/>
    <cellStyle name="Percent 2 2 6 5 3" xfId="20648"/>
    <cellStyle name="Percent 2 2 6 6" xfId="6431"/>
    <cellStyle name="Percent 2 2 6 6 2" xfId="20650"/>
    <cellStyle name="Percent 2 2 6 7" xfId="20639"/>
    <cellStyle name="Percent 2 2 7" xfId="289"/>
    <cellStyle name="Percent 2 2 7 2" xfId="1065"/>
    <cellStyle name="Percent 2 2 7 2 2" xfId="2937"/>
    <cellStyle name="Percent 2 2 7 2 2 2" xfId="9119"/>
    <cellStyle name="Percent 2 2 7 2 2 2 2" xfId="20654"/>
    <cellStyle name="Percent 2 2 7 2 2 3" xfId="20653"/>
    <cellStyle name="Percent 2 2 7 2 3" xfId="7247"/>
    <cellStyle name="Percent 2 2 7 2 3 2" xfId="20655"/>
    <cellStyle name="Percent 2 2 7 2 4" xfId="20652"/>
    <cellStyle name="Percent 2 2 7 3" xfId="2163"/>
    <cellStyle name="Percent 2 2 7 3 2" xfId="8345"/>
    <cellStyle name="Percent 2 2 7 3 2 2" xfId="20657"/>
    <cellStyle name="Percent 2 2 7 3 3" xfId="20656"/>
    <cellStyle name="Percent 2 2 7 4" xfId="3943"/>
    <cellStyle name="Percent 2 2 7 4 2" xfId="10125"/>
    <cellStyle name="Percent 2 2 7 4 2 2" xfId="20659"/>
    <cellStyle name="Percent 2 2 7 4 3" xfId="20658"/>
    <cellStyle name="Percent 2 2 7 5" xfId="4950"/>
    <cellStyle name="Percent 2 2 7 5 2" xfId="11131"/>
    <cellStyle name="Percent 2 2 7 5 2 2" xfId="20661"/>
    <cellStyle name="Percent 2 2 7 5 3" xfId="20660"/>
    <cellStyle name="Percent 2 2 7 6" xfId="6473"/>
    <cellStyle name="Percent 2 2 7 6 2" xfId="20662"/>
    <cellStyle name="Percent 2 2 7 7" xfId="20651"/>
    <cellStyle name="Percent 2 2 8" xfId="336"/>
    <cellStyle name="Percent 2 2 8 2" xfId="1119"/>
    <cellStyle name="Percent 2 2 8 2 2" xfId="2991"/>
    <cellStyle name="Percent 2 2 8 2 2 2" xfId="9173"/>
    <cellStyle name="Percent 2 2 8 2 2 2 2" xfId="20666"/>
    <cellStyle name="Percent 2 2 8 2 2 3" xfId="20665"/>
    <cellStyle name="Percent 2 2 8 2 3" xfId="7301"/>
    <cellStyle name="Percent 2 2 8 2 3 2" xfId="20667"/>
    <cellStyle name="Percent 2 2 8 2 4" xfId="20664"/>
    <cellStyle name="Percent 2 2 8 3" xfId="2209"/>
    <cellStyle name="Percent 2 2 8 3 2" xfId="8391"/>
    <cellStyle name="Percent 2 2 8 3 2 2" xfId="20669"/>
    <cellStyle name="Percent 2 2 8 3 3" xfId="20668"/>
    <cellStyle name="Percent 2 2 8 4" xfId="3997"/>
    <cellStyle name="Percent 2 2 8 4 2" xfId="10179"/>
    <cellStyle name="Percent 2 2 8 4 2 2" xfId="20671"/>
    <cellStyle name="Percent 2 2 8 4 3" xfId="20670"/>
    <cellStyle name="Percent 2 2 8 5" xfId="5004"/>
    <cellStyle name="Percent 2 2 8 5 2" xfId="11185"/>
    <cellStyle name="Percent 2 2 8 5 2 2" xfId="20673"/>
    <cellStyle name="Percent 2 2 8 5 3" xfId="20672"/>
    <cellStyle name="Percent 2 2 8 6" xfId="6519"/>
    <cellStyle name="Percent 2 2 8 6 2" xfId="20674"/>
    <cellStyle name="Percent 2 2 8 7" xfId="20663"/>
    <cellStyle name="Percent 2 2 9" xfId="390"/>
    <cellStyle name="Percent 2 2 9 2" xfId="1175"/>
    <cellStyle name="Percent 2 2 9 2 2" xfId="3047"/>
    <cellStyle name="Percent 2 2 9 2 2 2" xfId="9229"/>
    <cellStyle name="Percent 2 2 9 2 2 2 2" xfId="20678"/>
    <cellStyle name="Percent 2 2 9 2 2 3" xfId="20677"/>
    <cellStyle name="Percent 2 2 9 2 3" xfId="7357"/>
    <cellStyle name="Percent 2 2 9 2 3 2" xfId="20679"/>
    <cellStyle name="Percent 2 2 9 2 4" xfId="20676"/>
    <cellStyle name="Percent 2 2 9 3" xfId="2263"/>
    <cellStyle name="Percent 2 2 9 3 2" xfId="8445"/>
    <cellStyle name="Percent 2 2 9 3 2 2" xfId="20681"/>
    <cellStyle name="Percent 2 2 9 3 3" xfId="20680"/>
    <cellStyle name="Percent 2 2 9 4" xfId="4053"/>
    <cellStyle name="Percent 2 2 9 4 2" xfId="10235"/>
    <cellStyle name="Percent 2 2 9 4 2 2" xfId="20683"/>
    <cellStyle name="Percent 2 2 9 4 3" xfId="20682"/>
    <cellStyle name="Percent 2 2 9 5" xfId="5060"/>
    <cellStyle name="Percent 2 2 9 5 2" xfId="11241"/>
    <cellStyle name="Percent 2 2 9 5 2 2" xfId="20685"/>
    <cellStyle name="Percent 2 2 9 5 3" xfId="20684"/>
    <cellStyle name="Percent 2 2 9 6" xfId="6573"/>
    <cellStyle name="Percent 2 2 9 6 2" xfId="20686"/>
    <cellStyle name="Percent 2 2 9 7" xfId="20675"/>
    <cellStyle name="Percent 2 20" xfId="3761"/>
    <cellStyle name="Percent 2 20 2" xfId="9943"/>
    <cellStyle name="Percent 2 20 2 2" xfId="20688"/>
    <cellStyle name="Percent 2 20 3" xfId="20687"/>
    <cellStyle name="Percent 2 21" xfId="4768"/>
    <cellStyle name="Percent 2 21 2" xfId="10949"/>
    <cellStyle name="Percent 2 21 2 2" xfId="20690"/>
    <cellStyle name="Percent 2 21 3" xfId="20689"/>
    <cellStyle name="Percent 2 22" xfId="5858"/>
    <cellStyle name="Percent 2 22 2" xfId="12039"/>
    <cellStyle name="Percent 2 22 2 2" xfId="20692"/>
    <cellStyle name="Percent 2 22 3" xfId="20691"/>
    <cellStyle name="Percent 2 23" xfId="6197"/>
    <cellStyle name="Percent 2 23 2" xfId="20693"/>
    <cellStyle name="Percent 2 24" xfId="20244"/>
    <cellStyle name="Percent 2 3" xfId="24"/>
    <cellStyle name="Percent 2 3 10" xfId="570"/>
    <cellStyle name="Percent 2 3 10 2" xfId="1359"/>
    <cellStyle name="Percent 2 3 10 2 2" xfId="3231"/>
    <cellStyle name="Percent 2 3 10 2 2 2" xfId="9413"/>
    <cellStyle name="Percent 2 3 10 2 2 2 2" xfId="20698"/>
    <cellStyle name="Percent 2 3 10 2 2 3" xfId="20697"/>
    <cellStyle name="Percent 2 3 10 2 3" xfId="7541"/>
    <cellStyle name="Percent 2 3 10 2 3 2" xfId="20699"/>
    <cellStyle name="Percent 2 3 10 2 4" xfId="20696"/>
    <cellStyle name="Percent 2 3 10 3" xfId="2443"/>
    <cellStyle name="Percent 2 3 10 3 2" xfId="8625"/>
    <cellStyle name="Percent 2 3 10 3 2 2" xfId="20701"/>
    <cellStyle name="Percent 2 3 10 3 3" xfId="20700"/>
    <cellStyle name="Percent 2 3 10 4" xfId="4237"/>
    <cellStyle name="Percent 2 3 10 4 2" xfId="10419"/>
    <cellStyle name="Percent 2 3 10 4 2 2" xfId="20703"/>
    <cellStyle name="Percent 2 3 10 4 3" xfId="20702"/>
    <cellStyle name="Percent 2 3 10 5" xfId="5244"/>
    <cellStyle name="Percent 2 3 10 5 2" xfId="11425"/>
    <cellStyle name="Percent 2 3 10 5 2 2" xfId="20705"/>
    <cellStyle name="Percent 2 3 10 5 3" xfId="20704"/>
    <cellStyle name="Percent 2 3 10 6" xfId="6753"/>
    <cellStyle name="Percent 2 3 10 6 2" xfId="20706"/>
    <cellStyle name="Percent 2 3 10 7" xfId="20695"/>
    <cellStyle name="Percent 2 3 11" xfId="630"/>
    <cellStyle name="Percent 2 3 11 2" xfId="1429"/>
    <cellStyle name="Percent 2 3 11 2 2" xfId="3301"/>
    <cellStyle name="Percent 2 3 11 2 2 2" xfId="9483"/>
    <cellStyle name="Percent 2 3 11 2 2 2 2" xfId="20710"/>
    <cellStyle name="Percent 2 3 11 2 2 3" xfId="20709"/>
    <cellStyle name="Percent 2 3 11 2 3" xfId="7611"/>
    <cellStyle name="Percent 2 3 11 2 3 2" xfId="20711"/>
    <cellStyle name="Percent 2 3 11 2 4" xfId="20708"/>
    <cellStyle name="Percent 2 3 11 3" xfId="2503"/>
    <cellStyle name="Percent 2 3 11 3 2" xfId="8685"/>
    <cellStyle name="Percent 2 3 11 3 2 2" xfId="20713"/>
    <cellStyle name="Percent 2 3 11 3 3" xfId="20712"/>
    <cellStyle name="Percent 2 3 11 4" xfId="4307"/>
    <cellStyle name="Percent 2 3 11 4 2" xfId="10489"/>
    <cellStyle name="Percent 2 3 11 4 2 2" xfId="20715"/>
    <cellStyle name="Percent 2 3 11 4 3" xfId="20714"/>
    <cellStyle name="Percent 2 3 11 5" xfId="5314"/>
    <cellStyle name="Percent 2 3 11 5 2" xfId="11495"/>
    <cellStyle name="Percent 2 3 11 5 2 2" xfId="20717"/>
    <cellStyle name="Percent 2 3 11 5 3" xfId="20716"/>
    <cellStyle name="Percent 2 3 11 6" xfId="6813"/>
    <cellStyle name="Percent 2 3 11 6 2" xfId="20718"/>
    <cellStyle name="Percent 2 3 11 7" xfId="20707"/>
    <cellStyle name="Percent 2 3 12" xfId="700"/>
    <cellStyle name="Percent 2 3 12 2" xfId="1507"/>
    <cellStyle name="Percent 2 3 12 2 2" xfId="3379"/>
    <cellStyle name="Percent 2 3 12 2 2 2" xfId="9561"/>
    <cellStyle name="Percent 2 3 12 2 2 2 2" xfId="20722"/>
    <cellStyle name="Percent 2 3 12 2 2 3" xfId="20721"/>
    <cellStyle name="Percent 2 3 12 2 3" xfId="7689"/>
    <cellStyle name="Percent 2 3 12 2 3 2" xfId="20723"/>
    <cellStyle name="Percent 2 3 12 2 4" xfId="20720"/>
    <cellStyle name="Percent 2 3 12 3" xfId="2573"/>
    <cellStyle name="Percent 2 3 12 3 2" xfId="8755"/>
    <cellStyle name="Percent 2 3 12 3 2 2" xfId="20725"/>
    <cellStyle name="Percent 2 3 12 3 3" xfId="20724"/>
    <cellStyle name="Percent 2 3 12 4" xfId="4385"/>
    <cellStyle name="Percent 2 3 12 4 2" xfId="10567"/>
    <cellStyle name="Percent 2 3 12 4 2 2" xfId="20727"/>
    <cellStyle name="Percent 2 3 12 4 3" xfId="20726"/>
    <cellStyle name="Percent 2 3 12 5" xfId="5392"/>
    <cellStyle name="Percent 2 3 12 5 2" xfId="11573"/>
    <cellStyle name="Percent 2 3 12 5 2 2" xfId="20729"/>
    <cellStyle name="Percent 2 3 12 5 3" xfId="20728"/>
    <cellStyle name="Percent 2 3 12 6" xfId="6883"/>
    <cellStyle name="Percent 2 3 12 6 2" xfId="20730"/>
    <cellStyle name="Percent 2 3 12 7" xfId="20719"/>
    <cellStyle name="Percent 2 3 13" xfId="779"/>
    <cellStyle name="Percent 2 3 13 2" xfId="1629"/>
    <cellStyle name="Percent 2 3 13 2 2" xfId="3501"/>
    <cellStyle name="Percent 2 3 13 2 2 2" xfId="9683"/>
    <cellStyle name="Percent 2 3 13 2 2 2 2" xfId="20734"/>
    <cellStyle name="Percent 2 3 13 2 2 3" xfId="20733"/>
    <cellStyle name="Percent 2 3 13 2 3" xfId="7811"/>
    <cellStyle name="Percent 2 3 13 2 3 2" xfId="20735"/>
    <cellStyle name="Percent 2 3 13 2 4" xfId="20732"/>
    <cellStyle name="Percent 2 3 13 3" xfId="2651"/>
    <cellStyle name="Percent 2 3 13 3 2" xfId="8833"/>
    <cellStyle name="Percent 2 3 13 3 2 2" xfId="20737"/>
    <cellStyle name="Percent 2 3 13 3 3" xfId="20736"/>
    <cellStyle name="Percent 2 3 13 4" xfId="4507"/>
    <cellStyle name="Percent 2 3 13 4 2" xfId="10689"/>
    <cellStyle name="Percent 2 3 13 4 2 2" xfId="20739"/>
    <cellStyle name="Percent 2 3 13 4 3" xfId="20738"/>
    <cellStyle name="Percent 2 3 13 5" xfId="5514"/>
    <cellStyle name="Percent 2 3 13 5 2" xfId="11695"/>
    <cellStyle name="Percent 2 3 13 5 2 2" xfId="20741"/>
    <cellStyle name="Percent 2 3 13 5 3" xfId="20740"/>
    <cellStyle name="Percent 2 3 13 6" xfId="6961"/>
    <cellStyle name="Percent 2 3 13 6 2" xfId="20742"/>
    <cellStyle name="Percent 2 3 13 7" xfId="20731"/>
    <cellStyle name="Percent 2 3 14" xfId="911"/>
    <cellStyle name="Percent 2 3 14 2" xfId="2783"/>
    <cellStyle name="Percent 2 3 14 2 2" xfId="8965"/>
    <cellStyle name="Percent 2 3 14 2 2 2" xfId="20745"/>
    <cellStyle name="Percent 2 3 14 2 3" xfId="20744"/>
    <cellStyle name="Percent 2 3 14 3" xfId="4641"/>
    <cellStyle name="Percent 2 3 14 3 2" xfId="10823"/>
    <cellStyle name="Percent 2 3 14 3 2 2" xfId="20747"/>
    <cellStyle name="Percent 2 3 14 3 3" xfId="20746"/>
    <cellStyle name="Percent 2 3 14 4" xfId="5648"/>
    <cellStyle name="Percent 2 3 14 4 2" xfId="11829"/>
    <cellStyle name="Percent 2 3 14 4 2 2" xfId="20749"/>
    <cellStyle name="Percent 2 3 14 4 3" xfId="20748"/>
    <cellStyle name="Percent 2 3 14 5" xfId="7093"/>
    <cellStyle name="Percent 2 3 14 5 2" xfId="20750"/>
    <cellStyle name="Percent 2 3 14 6" xfId="20743"/>
    <cellStyle name="Percent 2 3 15" xfId="1763"/>
    <cellStyle name="Percent 2 3 15 2" xfId="3635"/>
    <cellStyle name="Percent 2 3 15 2 2" xfId="9817"/>
    <cellStyle name="Percent 2 3 15 2 2 2" xfId="20753"/>
    <cellStyle name="Percent 2 3 15 2 3" xfId="20752"/>
    <cellStyle name="Percent 2 3 15 3" xfId="7945"/>
    <cellStyle name="Percent 2 3 15 3 2" xfId="20754"/>
    <cellStyle name="Percent 2 3 15 4" xfId="20751"/>
    <cellStyle name="Percent 2 3 16" xfId="1905"/>
    <cellStyle name="Percent 2 3 16 2" xfId="8087"/>
    <cellStyle name="Percent 2 3 16 2 2" xfId="20756"/>
    <cellStyle name="Percent 2 3 16 3" xfId="20755"/>
    <cellStyle name="Percent 2 3 17" xfId="3789"/>
    <cellStyle name="Percent 2 3 17 2" xfId="9971"/>
    <cellStyle name="Percent 2 3 17 2 2" xfId="20758"/>
    <cellStyle name="Percent 2 3 17 3" xfId="20757"/>
    <cellStyle name="Percent 2 3 18" xfId="4796"/>
    <cellStyle name="Percent 2 3 18 2" xfId="10977"/>
    <cellStyle name="Percent 2 3 18 2 2" xfId="20760"/>
    <cellStyle name="Percent 2 3 18 3" xfId="20759"/>
    <cellStyle name="Percent 2 3 19" xfId="5859"/>
    <cellStyle name="Percent 2 3 19 2" xfId="12040"/>
    <cellStyle name="Percent 2 3 19 2 2" xfId="20762"/>
    <cellStyle name="Percent 2 3 19 3" xfId="20761"/>
    <cellStyle name="Percent 2 3 2" xfId="162"/>
    <cellStyle name="Percent 2 3 2 2" xfId="947"/>
    <cellStyle name="Percent 2 3 2 2 2" xfId="2819"/>
    <cellStyle name="Percent 2 3 2 2 2 2" xfId="9001"/>
    <cellStyle name="Percent 2 3 2 2 2 2 2" xfId="20766"/>
    <cellStyle name="Percent 2 3 2 2 2 3" xfId="20765"/>
    <cellStyle name="Percent 2 3 2 2 3" xfId="7129"/>
    <cellStyle name="Percent 2 3 2 2 3 2" xfId="20767"/>
    <cellStyle name="Percent 2 3 2 2 4" xfId="20764"/>
    <cellStyle name="Percent 2 3 2 3" xfId="2038"/>
    <cellStyle name="Percent 2 3 2 3 2" xfId="8220"/>
    <cellStyle name="Percent 2 3 2 3 2 2" xfId="20769"/>
    <cellStyle name="Percent 2 3 2 3 3" xfId="20768"/>
    <cellStyle name="Percent 2 3 2 4" xfId="3825"/>
    <cellStyle name="Percent 2 3 2 4 2" xfId="10007"/>
    <cellStyle name="Percent 2 3 2 4 2 2" xfId="20771"/>
    <cellStyle name="Percent 2 3 2 4 3" xfId="20770"/>
    <cellStyle name="Percent 2 3 2 5" xfId="4832"/>
    <cellStyle name="Percent 2 3 2 5 2" xfId="11013"/>
    <cellStyle name="Percent 2 3 2 5 2 2" xfId="20773"/>
    <cellStyle name="Percent 2 3 2 5 3" xfId="20772"/>
    <cellStyle name="Percent 2 3 2 6" xfId="6348"/>
    <cellStyle name="Percent 2 3 2 6 2" xfId="20774"/>
    <cellStyle name="Percent 2 3 2 7" xfId="20763"/>
    <cellStyle name="Percent 2 3 20" xfId="6215"/>
    <cellStyle name="Percent 2 3 20 2" xfId="20775"/>
    <cellStyle name="Percent 2 3 21" xfId="20694"/>
    <cellStyle name="Percent 2 3 3" xfId="217"/>
    <cellStyle name="Percent 2 3 3 2" xfId="985"/>
    <cellStyle name="Percent 2 3 3 2 2" xfId="2857"/>
    <cellStyle name="Percent 2 3 3 2 2 2" xfId="9039"/>
    <cellStyle name="Percent 2 3 3 2 2 2 2" xfId="20779"/>
    <cellStyle name="Percent 2 3 3 2 2 3" xfId="20778"/>
    <cellStyle name="Percent 2 3 3 2 3" xfId="7167"/>
    <cellStyle name="Percent 2 3 3 2 3 2" xfId="20780"/>
    <cellStyle name="Percent 2 3 3 2 4" xfId="20777"/>
    <cellStyle name="Percent 2 3 3 3" xfId="2091"/>
    <cellStyle name="Percent 2 3 3 3 2" xfId="8273"/>
    <cellStyle name="Percent 2 3 3 3 2 2" xfId="20782"/>
    <cellStyle name="Percent 2 3 3 3 3" xfId="20781"/>
    <cellStyle name="Percent 2 3 3 4" xfId="3863"/>
    <cellStyle name="Percent 2 3 3 4 2" xfId="10045"/>
    <cellStyle name="Percent 2 3 3 4 2 2" xfId="20784"/>
    <cellStyle name="Percent 2 3 3 4 3" xfId="20783"/>
    <cellStyle name="Percent 2 3 3 5" xfId="4870"/>
    <cellStyle name="Percent 2 3 3 5 2" xfId="11051"/>
    <cellStyle name="Percent 2 3 3 5 2 2" xfId="20786"/>
    <cellStyle name="Percent 2 3 3 5 3" xfId="20785"/>
    <cellStyle name="Percent 2 3 3 6" xfId="6401"/>
    <cellStyle name="Percent 2 3 3 6 2" xfId="20787"/>
    <cellStyle name="Percent 2 3 3 7" xfId="20776"/>
    <cellStyle name="Percent 2 3 4" xfId="255"/>
    <cellStyle name="Percent 2 3 4 2" xfId="1027"/>
    <cellStyle name="Percent 2 3 4 2 2" xfId="2899"/>
    <cellStyle name="Percent 2 3 4 2 2 2" xfId="9081"/>
    <cellStyle name="Percent 2 3 4 2 2 2 2" xfId="20791"/>
    <cellStyle name="Percent 2 3 4 2 2 3" xfId="20790"/>
    <cellStyle name="Percent 2 3 4 2 3" xfId="7209"/>
    <cellStyle name="Percent 2 3 4 2 3 2" xfId="20792"/>
    <cellStyle name="Percent 2 3 4 2 4" xfId="20789"/>
    <cellStyle name="Percent 2 3 4 3" xfId="2129"/>
    <cellStyle name="Percent 2 3 4 3 2" xfId="8311"/>
    <cellStyle name="Percent 2 3 4 3 2 2" xfId="20794"/>
    <cellStyle name="Percent 2 3 4 3 3" xfId="20793"/>
    <cellStyle name="Percent 2 3 4 4" xfId="3905"/>
    <cellStyle name="Percent 2 3 4 4 2" xfId="10087"/>
    <cellStyle name="Percent 2 3 4 4 2 2" xfId="20796"/>
    <cellStyle name="Percent 2 3 4 4 3" xfId="20795"/>
    <cellStyle name="Percent 2 3 4 5" xfId="4912"/>
    <cellStyle name="Percent 2 3 4 5 2" xfId="11093"/>
    <cellStyle name="Percent 2 3 4 5 2 2" xfId="20798"/>
    <cellStyle name="Percent 2 3 4 5 3" xfId="20797"/>
    <cellStyle name="Percent 2 3 4 6" xfId="6439"/>
    <cellStyle name="Percent 2 3 4 6 2" xfId="20799"/>
    <cellStyle name="Percent 2 3 4 7" xfId="20788"/>
    <cellStyle name="Percent 2 3 5" xfId="297"/>
    <cellStyle name="Percent 2 3 5 2" xfId="1073"/>
    <cellStyle name="Percent 2 3 5 2 2" xfId="2945"/>
    <cellStyle name="Percent 2 3 5 2 2 2" xfId="9127"/>
    <cellStyle name="Percent 2 3 5 2 2 2 2" xfId="20803"/>
    <cellStyle name="Percent 2 3 5 2 2 3" xfId="20802"/>
    <cellStyle name="Percent 2 3 5 2 3" xfId="7255"/>
    <cellStyle name="Percent 2 3 5 2 3 2" xfId="20804"/>
    <cellStyle name="Percent 2 3 5 2 4" xfId="20801"/>
    <cellStyle name="Percent 2 3 5 3" xfId="2171"/>
    <cellStyle name="Percent 2 3 5 3 2" xfId="8353"/>
    <cellStyle name="Percent 2 3 5 3 2 2" xfId="20806"/>
    <cellStyle name="Percent 2 3 5 3 3" xfId="20805"/>
    <cellStyle name="Percent 2 3 5 4" xfId="3951"/>
    <cellStyle name="Percent 2 3 5 4 2" xfId="10133"/>
    <cellStyle name="Percent 2 3 5 4 2 2" xfId="20808"/>
    <cellStyle name="Percent 2 3 5 4 3" xfId="20807"/>
    <cellStyle name="Percent 2 3 5 5" xfId="4958"/>
    <cellStyle name="Percent 2 3 5 5 2" xfId="11139"/>
    <cellStyle name="Percent 2 3 5 5 2 2" xfId="20810"/>
    <cellStyle name="Percent 2 3 5 5 3" xfId="20809"/>
    <cellStyle name="Percent 2 3 5 6" xfId="6481"/>
    <cellStyle name="Percent 2 3 5 6 2" xfId="20811"/>
    <cellStyle name="Percent 2 3 5 7" xfId="20800"/>
    <cellStyle name="Percent 2 3 6" xfId="344"/>
    <cellStyle name="Percent 2 3 6 2" xfId="1127"/>
    <cellStyle name="Percent 2 3 6 2 2" xfId="2999"/>
    <cellStyle name="Percent 2 3 6 2 2 2" xfId="9181"/>
    <cellStyle name="Percent 2 3 6 2 2 2 2" xfId="20815"/>
    <cellStyle name="Percent 2 3 6 2 2 3" xfId="20814"/>
    <cellStyle name="Percent 2 3 6 2 3" xfId="7309"/>
    <cellStyle name="Percent 2 3 6 2 3 2" xfId="20816"/>
    <cellStyle name="Percent 2 3 6 2 4" xfId="20813"/>
    <cellStyle name="Percent 2 3 6 3" xfId="2217"/>
    <cellStyle name="Percent 2 3 6 3 2" xfId="8399"/>
    <cellStyle name="Percent 2 3 6 3 2 2" xfId="20818"/>
    <cellStyle name="Percent 2 3 6 3 3" xfId="20817"/>
    <cellStyle name="Percent 2 3 6 4" xfId="4005"/>
    <cellStyle name="Percent 2 3 6 4 2" xfId="10187"/>
    <cellStyle name="Percent 2 3 6 4 2 2" xfId="20820"/>
    <cellStyle name="Percent 2 3 6 4 3" xfId="20819"/>
    <cellStyle name="Percent 2 3 6 5" xfId="5012"/>
    <cellStyle name="Percent 2 3 6 5 2" xfId="11193"/>
    <cellStyle name="Percent 2 3 6 5 2 2" xfId="20822"/>
    <cellStyle name="Percent 2 3 6 5 3" xfId="20821"/>
    <cellStyle name="Percent 2 3 6 6" xfId="6527"/>
    <cellStyle name="Percent 2 3 6 6 2" xfId="20823"/>
    <cellStyle name="Percent 2 3 6 7" xfId="20812"/>
    <cellStyle name="Percent 2 3 7" xfId="398"/>
    <cellStyle name="Percent 2 3 7 2" xfId="1183"/>
    <cellStyle name="Percent 2 3 7 2 2" xfId="3055"/>
    <cellStyle name="Percent 2 3 7 2 2 2" xfId="9237"/>
    <cellStyle name="Percent 2 3 7 2 2 2 2" xfId="20827"/>
    <cellStyle name="Percent 2 3 7 2 2 3" xfId="20826"/>
    <cellStyle name="Percent 2 3 7 2 3" xfId="7365"/>
    <cellStyle name="Percent 2 3 7 2 3 2" xfId="20828"/>
    <cellStyle name="Percent 2 3 7 2 4" xfId="20825"/>
    <cellStyle name="Percent 2 3 7 3" xfId="2271"/>
    <cellStyle name="Percent 2 3 7 3 2" xfId="8453"/>
    <cellStyle name="Percent 2 3 7 3 2 2" xfId="20830"/>
    <cellStyle name="Percent 2 3 7 3 3" xfId="20829"/>
    <cellStyle name="Percent 2 3 7 4" xfId="4061"/>
    <cellStyle name="Percent 2 3 7 4 2" xfId="10243"/>
    <cellStyle name="Percent 2 3 7 4 2 2" xfId="20832"/>
    <cellStyle name="Percent 2 3 7 4 3" xfId="20831"/>
    <cellStyle name="Percent 2 3 7 5" xfId="5068"/>
    <cellStyle name="Percent 2 3 7 5 2" xfId="11249"/>
    <cellStyle name="Percent 2 3 7 5 2 2" xfId="20834"/>
    <cellStyle name="Percent 2 3 7 5 3" xfId="20833"/>
    <cellStyle name="Percent 2 3 7 6" xfId="6581"/>
    <cellStyle name="Percent 2 3 7 6 2" xfId="20835"/>
    <cellStyle name="Percent 2 3 7 7" xfId="20824"/>
    <cellStyle name="Percent 2 3 8" xfId="454"/>
    <cellStyle name="Percent 2 3 8 2" xfId="1241"/>
    <cellStyle name="Percent 2 3 8 2 2" xfId="3113"/>
    <cellStyle name="Percent 2 3 8 2 2 2" xfId="9295"/>
    <cellStyle name="Percent 2 3 8 2 2 2 2" xfId="20839"/>
    <cellStyle name="Percent 2 3 8 2 2 3" xfId="20838"/>
    <cellStyle name="Percent 2 3 8 2 3" xfId="7423"/>
    <cellStyle name="Percent 2 3 8 2 3 2" xfId="20840"/>
    <cellStyle name="Percent 2 3 8 2 4" xfId="20837"/>
    <cellStyle name="Percent 2 3 8 3" xfId="2327"/>
    <cellStyle name="Percent 2 3 8 3 2" xfId="8509"/>
    <cellStyle name="Percent 2 3 8 3 2 2" xfId="20842"/>
    <cellStyle name="Percent 2 3 8 3 3" xfId="20841"/>
    <cellStyle name="Percent 2 3 8 4" xfId="4119"/>
    <cellStyle name="Percent 2 3 8 4 2" xfId="10301"/>
    <cellStyle name="Percent 2 3 8 4 2 2" xfId="20844"/>
    <cellStyle name="Percent 2 3 8 4 3" xfId="20843"/>
    <cellStyle name="Percent 2 3 8 5" xfId="5126"/>
    <cellStyle name="Percent 2 3 8 5 2" xfId="11307"/>
    <cellStyle name="Percent 2 3 8 5 2 2" xfId="20846"/>
    <cellStyle name="Percent 2 3 8 5 3" xfId="20845"/>
    <cellStyle name="Percent 2 3 8 6" xfId="6637"/>
    <cellStyle name="Percent 2 3 8 6 2" xfId="20847"/>
    <cellStyle name="Percent 2 3 8 7" xfId="20836"/>
    <cellStyle name="Percent 2 3 9" xfId="512"/>
    <cellStyle name="Percent 2 3 9 2" xfId="1299"/>
    <cellStyle name="Percent 2 3 9 2 2" xfId="3171"/>
    <cellStyle name="Percent 2 3 9 2 2 2" xfId="9353"/>
    <cellStyle name="Percent 2 3 9 2 2 2 2" xfId="20851"/>
    <cellStyle name="Percent 2 3 9 2 2 3" xfId="20850"/>
    <cellStyle name="Percent 2 3 9 2 3" xfId="7481"/>
    <cellStyle name="Percent 2 3 9 2 3 2" xfId="20852"/>
    <cellStyle name="Percent 2 3 9 2 4" xfId="20849"/>
    <cellStyle name="Percent 2 3 9 3" xfId="2385"/>
    <cellStyle name="Percent 2 3 9 3 2" xfId="8567"/>
    <cellStyle name="Percent 2 3 9 3 2 2" xfId="20854"/>
    <cellStyle name="Percent 2 3 9 3 3" xfId="20853"/>
    <cellStyle name="Percent 2 3 9 4" xfId="4177"/>
    <cellStyle name="Percent 2 3 9 4 2" xfId="10359"/>
    <cellStyle name="Percent 2 3 9 4 2 2" xfId="20856"/>
    <cellStyle name="Percent 2 3 9 4 3" xfId="20855"/>
    <cellStyle name="Percent 2 3 9 5" xfId="5184"/>
    <cellStyle name="Percent 2 3 9 5 2" xfId="11365"/>
    <cellStyle name="Percent 2 3 9 5 2 2" xfId="20858"/>
    <cellStyle name="Percent 2 3 9 5 3" xfId="20857"/>
    <cellStyle name="Percent 2 3 9 6" xfId="6695"/>
    <cellStyle name="Percent 2 3 9 6 2" xfId="20859"/>
    <cellStyle name="Percent 2 3 9 7" xfId="20848"/>
    <cellStyle name="Percent 2 4" xfId="186"/>
    <cellStyle name="Percent 2 4 2" xfId="893"/>
    <cellStyle name="Percent 2 4 2 2" xfId="2765"/>
    <cellStyle name="Percent 2 4 2 2 2" xfId="8947"/>
    <cellStyle name="Percent 2 4 2 2 2 2" xfId="20863"/>
    <cellStyle name="Percent 2 4 2 2 3" xfId="20862"/>
    <cellStyle name="Percent 2 4 2 3" xfId="7075"/>
    <cellStyle name="Percent 2 4 2 3 2" xfId="20864"/>
    <cellStyle name="Percent 2 4 2 4" xfId="20861"/>
    <cellStyle name="Percent 2 4 3" xfId="2061"/>
    <cellStyle name="Percent 2 4 3 2" xfId="8243"/>
    <cellStyle name="Percent 2 4 3 2 2" xfId="20866"/>
    <cellStyle name="Percent 2 4 3 3" xfId="20865"/>
    <cellStyle name="Percent 2 4 4" xfId="3771"/>
    <cellStyle name="Percent 2 4 4 2" xfId="9953"/>
    <cellStyle name="Percent 2 4 4 2 2" xfId="20868"/>
    <cellStyle name="Percent 2 4 4 3" xfId="20867"/>
    <cellStyle name="Percent 2 4 5" xfId="4778"/>
    <cellStyle name="Percent 2 4 5 2" xfId="10959"/>
    <cellStyle name="Percent 2 4 5 2 2" xfId="20870"/>
    <cellStyle name="Percent 2 4 5 3" xfId="20869"/>
    <cellStyle name="Percent 2 4 6" xfId="6371"/>
    <cellStyle name="Percent 2 4 6 2" xfId="20871"/>
    <cellStyle name="Percent 2 4 7" xfId="20860"/>
    <cellStyle name="Percent 2 5" xfId="175"/>
    <cellStyle name="Percent 2 5 2" xfId="929"/>
    <cellStyle name="Percent 2 5 2 2" xfId="2801"/>
    <cellStyle name="Percent 2 5 2 2 2" xfId="8983"/>
    <cellStyle name="Percent 2 5 2 2 2 2" xfId="20875"/>
    <cellStyle name="Percent 2 5 2 2 3" xfId="20874"/>
    <cellStyle name="Percent 2 5 2 3" xfId="7111"/>
    <cellStyle name="Percent 2 5 2 3 2" xfId="20876"/>
    <cellStyle name="Percent 2 5 2 4" xfId="20873"/>
    <cellStyle name="Percent 2 5 3" xfId="2051"/>
    <cellStyle name="Percent 2 5 3 2" xfId="8233"/>
    <cellStyle name="Percent 2 5 3 2 2" xfId="20878"/>
    <cellStyle name="Percent 2 5 3 3" xfId="20877"/>
    <cellStyle name="Percent 2 5 4" xfId="3807"/>
    <cellStyle name="Percent 2 5 4 2" xfId="9989"/>
    <cellStyle name="Percent 2 5 4 2 2" xfId="20880"/>
    <cellStyle name="Percent 2 5 4 3" xfId="20879"/>
    <cellStyle name="Percent 2 5 5" xfId="4814"/>
    <cellStyle name="Percent 2 5 5 2" xfId="10995"/>
    <cellStyle name="Percent 2 5 5 2 2" xfId="20882"/>
    <cellStyle name="Percent 2 5 5 3" xfId="20881"/>
    <cellStyle name="Percent 2 5 6" xfId="6361"/>
    <cellStyle name="Percent 2 5 6 2" xfId="20883"/>
    <cellStyle name="Percent 2 5 7" xfId="20872"/>
    <cellStyle name="Percent 2 6" xfId="199"/>
    <cellStyle name="Percent 2 6 2" xfId="967"/>
    <cellStyle name="Percent 2 6 2 2" xfId="2839"/>
    <cellStyle name="Percent 2 6 2 2 2" xfId="9021"/>
    <cellStyle name="Percent 2 6 2 2 2 2" xfId="20887"/>
    <cellStyle name="Percent 2 6 2 2 3" xfId="20886"/>
    <cellStyle name="Percent 2 6 2 3" xfId="7149"/>
    <cellStyle name="Percent 2 6 2 3 2" xfId="20888"/>
    <cellStyle name="Percent 2 6 2 4" xfId="20885"/>
    <cellStyle name="Percent 2 6 3" xfId="2073"/>
    <cellStyle name="Percent 2 6 3 2" xfId="8255"/>
    <cellStyle name="Percent 2 6 3 2 2" xfId="20890"/>
    <cellStyle name="Percent 2 6 3 3" xfId="20889"/>
    <cellStyle name="Percent 2 6 4" xfId="3845"/>
    <cellStyle name="Percent 2 6 4 2" xfId="10027"/>
    <cellStyle name="Percent 2 6 4 2 2" xfId="20892"/>
    <cellStyle name="Percent 2 6 4 3" xfId="20891"/>
    <cellStyle name="Percent 2 6 5" xfId="4852"/>
    <cellStyle name="Percent 2 6 5 2" xfId="11033"/>
    <cellStyle name="Percent 2 6 5 2 2" xfId="20894"/>
    <cellStyle name="Percent 2 6 5 3" xfId="20893"/>
    <cellStyle name="Percent 2 6 6" xfId="6383"/>
    <cellStyle name="Percent 2 6 6 2" xfId="20895"/>
    <cellStyle name="Percent 2 6 7" xfId="20884"/>
    <cellStyle name="Percent 2 7" xfId="237"/>
    <cellStyle name="Percent 2 7 2" xfId="1009"/>
    <cellStyle name="Percent 2 7 2 2" xfId="2881"/>
    <cellStyle name="Percent 2 7 2 2 2" xfId="9063"/>
    <cellStyle name="Percent 2 7 2 2 2 2" xfId="20899"/>
    <cellStyle name="Percent 2 7 2 2 3" xfId="20898"/>
    <cellStyle name="Percent 2 7 2 3" xfId="7191"/>
    <cellStyle name="Percent 2 7 2 3 2" xfId="20900"/>
    <cellStyle name="Percent 2 7 2 4" xfId="20897"/>
    <cellStyle name="Percent 2 7 3" xfId="2111"/>
    <cellStyle name="Percent 2 7 3 2" xfId="8293"/>
    <cellStyle name="Percent 2 7 3 2 2" xfId="20902"/>
    <cellStyle name="Percent 2 7 3 3" xfId="20901"/>
    <cellStyle name="Percent 2 7 4" xfId="3887"/>
    <cellStyle name="Percent 2 7 4 2" xfId="10069"/>
    <cellStyle name="Percent 2 7 4 2 2" xfId="20904"/>
    <cellStyle name="Percent 2 7 4 3" xfId="20903"/>
    <cellStyle name="Percent 2 7 5" xfId="4894"/>
    <cellStyle name="Percent 2 7 5 2" xfId="11075"/>
    <cellStyle name="Percent 2 7 5 2 2" xfId="20906"/>
    <cellStyle name="Percent 2 7 5 3" xfId="20905"/>
    <cellStyle name="Percent 2 7 6" xfId="6421"/>
    <cellStyle name="Percent 2 7 6 2" xfId="20907"/>
    <cellStyle name="Percent 2 7 7" xfId="20896"/>
    <cellStyle name="Percent 2 8" xfId="279"/>
    <cellStyle name="Percent 2 8 2" xfId="1055"/>
    <cellStyle name="Percent 2 8 2 2" xfId="2927"/>
    <cellStyle name="Percent 2 8 2 2 2" xfId="9109"/>
    <cellStyle name="Percent 2 8 2 2 2 2" xfId="20911"/>
    <cellStyle name="Percent 2 8 2 2 3" xfId="20910"/>
    <cellStyle name="Percent 2 8 2 3" xfId="7237"/>
    <cellStyle name="Percent 2 8 2 3 2" xfId="20912"/>
    <cellStyle name="Percent 2 8 2 4" xfId="20909"/>
    <cellStyle name="Percent 2 8 3" xfId="2153"/>
    <cellStyle name="Percent 2 8 3 2" xfId="8335"/>
    <cellStyle name="Percent 2 8 3 2 2" xfId="20914"/>
    <cellStyle name="Percent 2 8 3 3" xfId="20913"/>
    <cellStyle name="Percent 2 8 4" xfId="3933"/>
    <cellStyle name="Percent 2 8 4 2" xfId="10115"/>
    <cellStyle name="Percent 2 8 4 2 2" xfId="20916"/>
    <cellStyle name="Percent 2 8 4 3" xfId="20915"/>
    <cellStyle name="Percent 2 8 5" xfId="4940"/>
    <cellStyle name="Percent 2 8 5 2" xfId="11121"/>
    <cellStyle name="Percent 2 8 5 2 2" xfId="20918"/>
    <cellStyle name="Percent 2 8 5 3" xfId="20917"/>
    <cellStyle name="Percent 2 8 6" xfId="6463"/>
    <cellStyle name="Percent 2 8 6 2" xfId="20919"/>
    <cellStyle name="Percent 2 8 7" xfId="20908"/>
    <cellStyle name="Percent 2 9" xfId="326"/>
    <cellStyle name="Percent 2 9 2" xfId="1109"/>
    <cellStyle name="Percent 2 9 2 2" xfId="2981"/>
    <cellStyle name="Percent 2 9 2 2 2" xfId="9163"/>
    <cellStyle name="Percent 2 9 2 2 2 2" xfId="20923"/>
    <cellStyle name="Percent 2 9 2 2 3" xfId="20922"/>
    <cellStyle name="Percent 2 9 2 3" xfId="7291"/>
    <cellStyle name="Percent 2 9 2 3 2" xfId="20924"/>
    <cellStyle name="Percent 2 9 2 4" xfId="20921"/>
    <cellStyle name="Percent 2 9 3" xfId="2199"/>
    <cellStyle name="Percent 2 9 3 2" xfId="8381"/>
    <cellStyle name="Percent 2 9 3 2 2" xfId="20926"/>
    <cellStyle name="Percent 2 9 3 3" xfId="20925"/>
    <cellStyle name="Percent 2 9 4" xfId="3987"/>
    <cellStyle name="Percent 2 9 4 2" xfId="10169"/>
    <cellStyle name="Percent 2 9 4 2 2" xfId="20928"/>
    <cellStyle name="Percent 2 9 4 3" xfId="20927"/>
    <cellStyle name="Percent 2 9 5" xfId="4994"/>
    <cellStyle name="Percent 2 9 5 2" xfId="11175"/>
    <cellStyle name="Percent 2 9 5 2 2" xfId="20930"/>
    <cellStyle name="Percent 2 9 5 3" xfId="20929"/>
    <cellStyle name="Percent 2 9 6" xfId="6509"/>
    <cellStyle name="Percent 2 9 6 2" xfId="20931"/>
    <cellStyle name="Percent 2 9 7" xfId="20920"/>
    <cellStyle name="Percent 20" xfId="71"/>
    <cellStyle name="Percent 20 10" xfId="5860"/>
    <cellStyle name="Percent 20 10 2" xfId="12041"/>
    <cellStyle name="Percent 20 10 2 2" xfId="20934"/>
    <cellStyle name="Percent 20 10 3" xfId="20933"/>
    <cellStyle name="Percent 20 11" xfId="6259"/>
    <cellStyle name="Percent 20 11 2" xfId="20935"/>
    <cellStyle name="Percent 20 12" xfId="20932"/>
    <cellStyle name="Percent 20 2" xfId="674"/>
    <cellStyle name="Percent 20 2 2" xfId="1473"/>
    <cellStyle name="Percent 20 2 2 2" xfId="3345"/>
    <cellStyle name="Percent 20 2 2 2 2" xfId="9527"/>
    <cellStyle name="Percent 20 2 2 2 2 2" xfId="20939"/>
    <cellStyle name="Percent 20 2 2 2 3" xfId="20938"/>
    <cellStyle name="Percent 20 2 2 3" xfId="7655"/>
    <cellStyle name="Percent 20 2 2 3 2" xfId="20940"/>
    <cellStyle name="Percent 20 2 2 4" xfId="20937"/>
    <cellStyle name="Percent 20 2 3" xfId="2547"/>
    <cellStyle name="Percent 20 2 3 2" xfId="8729"/>
    <cellStyle name="Percent 20 2 3 2 2" xfId="20942"/>
    <cellStyle name="Percent 20 2 3 3" xfId="20941"/>
    <cellStyle name="Percent 20 2 4" xfId="4351"/>
    <cellStyle name="Percent 20 2 4 2" xfId="10533"/>
    <cellStyle name="Percent 20 2 4 2 2" xfId="20944"/>
    <cellStyle name="Percent 20 2 4 3" xfId="20943"/>
    <cellStyle name="Percent 20 2 5" xfId="5358"/>
    <cellStyle name="Percent 20 2 5 2" xfId="11539"/>
    <cellStyle name="Percent 20 2 5 2 2" xfId="20946"/>
    <cellStyle name="Percent 20 2 5 3" xfId="20945"/>
    <cellStyle name="Percent 20 2 6" xfId="6857"/>
    <cellStyle name="Percent 20 2 6 2" xfId="20947"/>
    <cellStyle name="Percent 20 2 7" xfId="20936"/>
    <cellStyle name="Percent 20 3" xfId="744"/>
    <cellStyle name="Percent 20 3 2" xfId="1551"/>
    <cellStyle name="Percent 20 3 2 2" xfId="3423"/>
    <cellStyle name="Percent 20 3 2 2 2" xfId="9605"/>
    <cellStyle name="Percent 20 3 2 2 2 2" xfId="20951"/>
    <cellStyle name="Percent 20 3 2 2 3" xfId="20950"/>
    <cellStyle name="Percent 20 3 2 3" xfId="7733"/>
    <cellStyle name="Percent 20 3 2 3 2" xfId="20952"/>
    <cellStyle name="Percent 20 3 2 4" xfId="20949"/>
    <cellStyle name="Percent 20 3 3" xfId="2617"/>
    <cellStyle name="Percent 20 3 3 2" xfId="8799"/>
    <cellStyle name="Percent 20 3 3 2 2" xfId="20954"/>
    <cellStyle name="Percent 20 3 3 3" xfId="20953"/>
    <cellStyle name="Percent 20 3 4" xfId="4429"/>
    <cellStyle name="Percent 20 3 4 2" xfId="10611"/>
    <cellStyle name="Percent 20 3 4 2 2" xfId="20956"/>
    <cellStyle name="Percent 20 3 4 3" xfId="20955"/>
    <cellStyle name="Percent 20 3 5" xfId="5436"/>
    <cellStyle name="Percent 20 3 5 2" xfId="11617"/>
    <cellStyle name="Percent 20 3 5 2 2" xfId="20958"/>
    <cellStyle name="Percent 20 3 5 3" xfId="20957"/>
    <cellStyle name="Percent 20 3 6" xfId="6927"/>
    <cellStyle name="Percent 20 3 6 2" xfId="20959"/>
    <cellStyle name="Percent 20 3 7" xfId="20948"/>
    <cellStyle name="Percent 20 4" xfId="823"/>
    <cellStyle name="Percent 20 4 2" xfId="1673"/>
    <cellStyle name="Percent 20 4 2 2" xfId="3545"/>
    <cellStyle name="Percent 20 4 2 2 2" xfId="9727"/>
    <cellStyle name="Percent 20 4 2 2 2 2" xfId="20963"/>
    <cellStyle name="Percent 20 4 2 2 3" xfId="20962"/>
    <cellStyle name="Percent 20 4 2 3" xfId="7855"/>
    <cellStyle name="Percent 20 4 2 3 2" xfId="20964"/>
    <cellStyle name="Percent 20 4 2 4" xfId="20961"/>
    <cellStyle name="Percent 20 4 3" xfId="2695"/>
    <cellStyle name="Percent 20 4 3 2" xfId="8877"/>
    <cellStyle name="Percent 20 4 3 2 2" xfId="20966"/>
    <cellStyle name="Percent 20 4 3 3" xfId="20965"/>
    <cellStyle name="Percent 20 4 4" xfId="4551"/>
    <cellStyle name="Percent 20 4 4 2" xfId="10733"/>
    <cellStyle name="Percent 20 4 4 2 2" xfId="20968"/>
    <cellStyle name="Percent 20 4 4 3" xfId="20967"/>
    <cellStyle name="Percent 20 4 5" xfId="5558"/>
    <cellStyle name="Percent 20 4 5 2" xfId="11739"/>
    <cellStyle name="Percent 20 4 5 2 2" xfId="20970"/>
    <cellStyle name="Percent 20 4 5 3" xfId="20969"/>
    <cellStyle name="Percent 20 4 6" xfId="7005"/>
    <cellStyle name="Percent 20 4 6 2" xfId="20971"/>
    <cellStyle name="Percent 20 4 7" xfId="20960"/>
    <cellStyle name="Percent 20 5" xfId="1403"/>
    <cellStyle name="Percent 20 5 2" xfId="3275"/>
    <cellStyle name="Percent 20 5 2 2" xfId="9457"/>
    <cellStyle name="Percent 20 5 2 2 2" xfId="20974"/>
    <cellStyle name="Percent 20 5 2 3" xfId="20973"/>
    <cellStyle name="Percent 20 5 3" xfId="4685"/>
    <cellStyle name="Percent 20 5 3 2" xfId="10867"/>
    <cellStyle name="Percent 20 5 3 2 2" xfId="20976"/>
    <cellStyle name="Percent 20 5 3 3" xfId="20975"/>
    <cellStyle name="Percent 20 5 4" xfId="5692"/>
    <cellStyle name="Percent 20 5 4 2" xfId="11873"/>
    <cellStyle name="Percent 20 5 4 2 2" xfId="20978"/>
    <cellStyle name="Percent 20 5 4 3" xfId="20977"/>
    <cellStyle name="Percent 20 5 5" xfId="7585"/>
    <cellStyle name="Percent 20 5 5 2" xfId="20979"/>
    <cellStyle name="Percent 20 5 6" xfId="20972"/>
    <cellStyle name="Percent 20 6" xfId="1807"/>
    <cellStyle name="Percent 20 6 2" xfId="3679"/>
    <cellStyle name="Percent 20 6 2 2" xfId="9861"/>
    <cellStyle name="Percent 20 6 2 2 2" xfId="20982"/>
    <cellStyle name="Percent 20 6 2 3" xfId="20981"/>
    <cellStyle name="Percent 20 6 3" xfId="7989"/>
    <cellStyle name="Percent 20 6 3 2" xfId="20983"/>
    <cellStyle name="Percent 20 6 4" xfId="20980"/>
    <cellStyle name="Percent 20 7" xfId="1949"/>
    <cellStyle name="Percent 20 7 2" xfId="8131"/>
    <cellStyle name="Percent 20 7 2 2" xfId="20985"/>
    <cellStyle name="Percent 20 7 3" xfId="20984"/>
    <cellStyle name="Percent 20 8" xfId="4281"/>
    <cellStyle name="Percent 20 8 2" xfId="10463"/>
    <cellStyle name="Percent 20 8 2 2" xfId="20987"/>
    <cellStyle name="Percent 20 8 3" xfId="20986"/>
    <cellStyle name="Percent 20 9" xfId="5288"/>
    <cellStyle name="Percent 20 9 2" xfId="11469"/>
    <cellStyle name="Percent 20 9 2 2" xfId="20989"/>
    <cellStyle name="Percent 20 9 3" xfId="20988"/>
    <cellStyle name="Percent 200" xfId="12385"/>
    <cellStyle name="Percent 200 2" xfId="20990"/>
    <cellStyle name="Percent 201" xfId="12387"/>
    <cellStyle name="Percent 201 2" xfId="20991"/>
    <cellStyle name="Percent 202" xfId="12389"/>
    <cellStyle name="Percent 202 2" xfId="20992"/>
    <cellStyle name="Percent 203" xfId="12391"/>
    <cellStyle name="Percent 203 2" xfId="20993"/>
    <cellStyle name="Percent 204" xfId="12393"/>
    <cellStyle name="Percent 204 2" xfId="20994"/>
    <cellStyle name="Percent 205" xfId="12395"/>
    <cellStyle name="Percent 205 2" xfId="20995"/>
    <cellStyle name="Percent 206" xfId="12397"/>
    <cellStyle name="Percent 206 2" xfId="20996"/>
    <cellStyle name="Percent 207" xfId="12399"/>
    <cellStyle name="Percent 207 2" xfId="20997"/>
    <cellStyle name="Percent 208" xfId="12401"/>
    <cellStyle name="Percent 208 2" xfId="20998"/>
    <cellStyle name="Percent 209" xfId="12403"/>
    <cellStyle name="Percent 209 2" xfId="20999"/>
    <cellStyle name="Percent 21" xfId="73"/>
    <cellStyle name="Percent 21 10" xfId="5861"/>
    <cellStyle name="Percent 21 10 2" xfId="12042"/>
    <cellStyle name="Percent 21 10 2 2" xfId="21002"/>
    <cellStyle name="Percent 21 10 3" xfId="21001"/>
    <cellStyle name="Percent 21 11" xfId="6261"/>
    <cellStyle name="Percent 21 11 2" xfId="21003"/>
    <cellStyle name="Percent 21 12" xfId="21000"/>
    <cellStyle name="Percent 21 2" xfId="676"/>
    <cellStyle name="Percent 21 2 2" xfId="1475"/>
    <cellStyle name="Percent 21 2 2 2" xfId="3347"/>
    <cellStyle name="Percent 21 2 2 2 2" xfId="9529"/>
    <cellStyle name="Percent 21 2 2 2 2 2" xfId="21007"/>
    <cellStyle name="Percent 21 2 2 2 3" xfId="21006"/>
    <cellStyle name="Percent 21 2 2 3" xfId="7657"/>
    <cellStyle name="Percent 21 2 2 3 2" xfId="21008"/>
    <cellStyle name="Percent 21 2 2 4" xfId="21005"/>
    <cellStyle name="Percent 21 2 3" xfId="2549"/>
    <cellStyle name="Percent 21 2 3 2" xfId="8731"/>
    <cellStyle name="Percent 21 2 3 2 2" xfId="21010"/>
    <cellStyle name="Percent 21 2 3 3" xfId="21009"/>
    <cellStyle name="Percent 21 2 4" xfId="4353"/>
    <cellStyle name="Percent 21 2 4 2" xfId="10535"/>
    <cellStyle name="Percent 21 2 4 2 2" xfId="21012"/>
    <cellStyle name="Percent 21 2 4 3" xfId="21011"/>
    <cellStyle name="Percent 21 2 5" xfId="5360"/>
    <cellStyle name="Percent 21 2 5 2" xfId="11541"/>
    <cellStyle name="Percent 21 2 5 2 2" xfId="21014"/>
    <cellStyle name="Percent 21 2 5 3" xfId="21013"/>
    <cellStyle name="Percent 21 2 6" xfId="6859"/>
    <cellStyle name="Percent 21 2 6 2" xfId="21015"/>
    <cellStyle name="Percent 21 2 7" xfId="21004"/>
    <cellStyle name="Percent 21 3" xfId="746"/>
    <cellStyle name="Percent 21 3 2" xfId="1553"/>
    <cellStyle name="Percent 21 3 2 2" xfId="3425"/>
    <cellStyle name="Percent 21 3 2 2 2" xfId="9607"/>
    <cellStyle name="Percent 21 3 2 2 2 2" xfId="21019"/>
    <cellStyle name="Percent 21 3 2 2 3" xfId="21018"/>
    <cellStyle name="Percent 21 3 2 3" xfId="7735"/>
    <cellStyle name="Percent 21 3 2 3 2" xfId="21020"/>
    <cellStyle name="Percent 21 3 2 4" xfId="21017"/>
    <cellStyle name="Percent 21 3 3" xfId="2619"/>
    <cellStyle name="Percent 21 3 3 2" xfId="8801"/>
    <cellStyle name="Percent 21 3 3 2 2" xfId="21022"/>
    <cellStyle name="Percent 21 3 3 3" xfId="21021"/>
    <cellStyle name="Percent 21 3 4" xfId="4431"/>
    <cellStyle name="Percent 21 3 4 2" xfId="10613"/>
    <cellStyle name="Percent 21 3 4 2 2" xfId="21024"/>
    <cellStyle name="Percent 21 3 4 3" xfId="21023"/>
    <cellStyle name="Percent 21 3 5" xfId="5438"/>
    <cellStyle name="Percent 21 3 5 2" xfId="11619"/>
    <cellStyle name="Percent 21 3 5 2 2" xfId="21026"/>
    <cellStyle name="Percent 21 3 5 3" xfId="21025"/>
    <cellStyle name="Percent 21 3 6" xfId="6929"/>
    <cellStyle name="Percent 21 3 6 2" xfId="21027"/>
    <cellStyle name="Percent 21 3 7" xfId="21016"/>
    <cellStyle name="Percent 21 4" xfId="825"/>
    <cellStyle name="Percent 21 4 2" xfId="1675"/>
    <cellStyle name="Percent 21 4 2 2" xfId="3547"/>
    <cellStyle name="Percent 21 4 2 2 2" xfId="9729"/>
    <cellStyle name="Percent 21 4 2 2 2 2" xfId="21031"/>
    <cellStyle name="Percent 21 4 2 2 3" xfId="21030"/>
    <cellStyle name="Percent 21 4 2 3" xfId="7857"/>
    <cellStyle name="Percent 21 4 2 3 2" xfId="21032"/>
    <cellStyle name="Percent 21 4 2 4" xfId="21029"/>
    <cellStyle name="Percent 21 4 3" xfId="2697"/>
    <cellStyle name="Percent 21 4 3 2" xfId="8879"/>
    <cellStyle name="Percent 21 4 3 2 2" xfId="21034"/>
    <cellStyle name="Percent 21 4 3 3" xfId="21033"/>
    <cellStyle name="Percent 21 4 4" xfId="4553"/>
    <cellStyle name="Percent 21 4 4 2" xfId="10735"/>
    <cellStyle name="Percent 21 4 4 2 2" xfId="21036"/>
    <cellStyle name="Percent 21 4 4 3" xfId="21035"/>
    <cellStyle name="Percent 21 4 5" xfId="5560"/>
    <cellStyle name="Percent 21 4 5 2" xfId="11741"/>
    <cellStyle name="Percent 21 4 5 2 2" xfId="21038"/>
    <cellStyle name="Percent 21 4 5 3" xfId="21037"/>
    <cellStyle name="Percent 21 4 6" xfId="7007"/>
    <cellStyle name="Percent 21 4 6 2" xfId="21039"/>
    <cellStyle name="Percent 21 4 7" xfId="21028"/>
    <cellStyle name="Percent 21 5" xfId="1405"/>
    <cellStyle name="Percent 21 5 2" xfId="3277"/>
    <cellStyle name="Percent 21 5 2 2" xfId="9459"/>
    <cellStyle name="Percent 21 5 2 2 2" xfId="21042"/>
    <cellStyle name="Percent 21 5 2 3" xfId="21041"/>
    <cellStyle name="Percent 21 5 3" xfId="4687"/>
    <cellStyle name="Percent 21 5 3 2" xfId="10869"/>
    <cellStyle name="Percent 21 5 3 2 2" xfId="21044"/>
    <cellStyle name="Percent 21 5 3 3" xfId="21043"/>
    <cellStyle name="Percent 21 5 4" xfId="5694"/>
    <cellStyle name="Percent 21 5 4 2" xfId="11875"/>
    <cellStyle name="Percent 21 5 4 2 2" xfId="21046"/>
    <cellStyle name="Percent 21 5 4 3" xfId="21045"/>
    <cellStyle name="Percent 21 5 5" xfId="7587"/>
    <cellStyle name="Percent 21 5 5 2" xfId="21047"/>
    <cellStyle name="Percent 21 5 6" xfId="21040"/>
    <cellStyle name="Percent 21 6" xfId="1809"/>
    <cellStyle name="Percent 21 6 2" xfId="3681"/>
    <cellStyle name="Percent 21 6 2 2" xfId="9863"/>
    <cellStyle name="Percent 21 6 2 2 2" xfId="21050"/>
    <cellStyle name="Percent 21 6 2 3" xfId="21049"/>
    <cellStyle name="Percent 21 6 3" xfId="7991"/>
    <cellStyle name="Percent 21 6 3 2" xfId="21051"/>
    <cellStyle name="Percent 21 6 4" xfId="21048"/>
    <cellStyle name="Percent 21 7" xfId="1951"/>
    <cellStyle name="Percent 21 7 2" xfId="8133"/>
    <cellStyle name="Percent 21 7 2 2" xfId="21053"/>
    <cellStyle name="Percent 21 7 3" xfId="21052"/>
    <cellStyle name="Percent 21 8" xfId="4283"/>
    <cellStyle name="Percent 21 8 2" xfId="10465"/>
    <cellStyle name="Percent 21 8 2 2" xfId="21055"/>
    <cellStyle name="Percent 21 8 3" xfId="21054"/>
    <cellStyle name="Percent 21 9" xfId="5290"/>
    <cellStyle name="Percent 21 9 2" xfId="11471"/>
    <cellStyle name="Percent 21 9 2 2" xfId="21057"/>
    <cellStyle name="Percent 21 9 3" xfId="21056"/>
    <cellStyle name="Percent 210" xfId="12405"/>
    <cellStyle name="Percent 210 2" xfId="21058"/>
    <cellStyle name="Percent 211" xfId="12407"/>
    <cellStyle name="Percent 211 2" xfId="21059"/>
    <cellStyle name="Percent 212" xfId="12409"/>
    <cellStyle name="Percent 212 2" xfId="21060"/>
    <cellStyle name="Percent 213" xfId="12411"/>
    <cellStyle name="Percent 213 2" xfId="21061"/>
    <cellStyle name="Percent 214" xfId="12413"/>
    <cellStyle name="Percent 214 2" xfId="21062"/>
    <cellStyle name="Percent 215" xfId="12415"/>
    <cellStyle name="Percent 215 2" xfId="21063"/>
    <cellStyle name="Percent 216" xfId="12417"/>
    <cellStyle name="Percent 216 2" xfId="21064"/>
    <cellStyle name="Percent 217" xfId="12419"/>
    <cellStyle name="Percent 217 2" xfId="21065"/>
    <cellStyle name="Percent 218" xfId="12421"/>
    <cellStyle name="Percent 218 2" xfId="21066"/>
    <cellStyle name="Percent 219" xfId="12423"/>
    <cellStyle name="Percent 219 2" xfId="21067"/>
    <cellStyle name="Percent 22" xfId="75"/>
    <cellStyle name="Percent 22 10" xfId="5862"/>
    <cellStyle name="Percent 22 10 2" xfId="12043"/>
    <cellStyle name="Percent 22 10 2 2" xfId="21070"/>
    <cellStyle name="Percent 22 10 3" xfId="21069"/>
    <cellStyle name="Percent 22 11" xfId="6263"/>
    <cellStyle name="Percent 22 11 2" xfId="21071"/>
    <cellStyle name="Percent 22 12" xfId="21068"/>
    <cellStyle name="Percent 22 2" xfId="678"/>
    <cellStyle name="Percent 22 2 2" xfId="1477"/>
    <cellStyle name="Percent 22 2 2 2" xfId="3349"/>
    <cellStyle name="Percent 22 2 2 2 2" xfId="9531"/>
    <cellStyle name="Percent 22 2 2 2 2 2" xfId="21075"/>
    <cellStyle name="Percent 22 2 2 2 3" xfId="21074"/>
    <cellStyle name="Percent 22 2 2 3" xfId="7659"/>
    <cellStyle name="Percent 22 2 2 3 2" xfId="21076"/>
    <cellStyle name="Percent 22 2 2 4" xfId="21073"/>
    <cellStyle name="Percent 22 2 3" xfId="2551"/>
    <cellStyle name="Percent 22 2 3 2" xfId="8733"/>
    <cellStyle name="Percent 22 2 3 2 2" xfId="21078"/>
    <cellStyle name="Percent 22 2 3 3" xfId="21077"/>
    <cellStyle name="Percent 22 2 4" xfId="4355"/>
    <cellStyle name="Percent 22 2 4 2" xfId="10537"/>
    <cellStyle name="Percent 22 2 4 2 2" xfId="21080"/>
    <cellStyle name="Percent 22 2 4 3" xfId="21079"/>
    <cellStyle name="Percent 22 2 5" xfId="5362"/>
    <cellStyle name="Percent 22 2 5 2" xfId="11543"/>
    <cellStyle name="Percent 22 2 5 2 2" xfId="21082"/>
    <cellStyle name="Percent 22 2 5 3" xfId="21081"/>
    <cellStyle name="Percent 22 2 6" xfId="6861"/>
    <cellStyle name="Percent 22 2 6 2" xfId="21083"/>
    <cellStyle name="Percent 22 2 7" xfId="21072"/>
    <cellStyle name="Percent 22 3" xfId="748"/>
    <cellStyle name="Percent 22 3 2" xfId="1555"/>
    <cellStyle name="Percent 22 3 2 2" xfId="3427"/>
    <cellStyle name="Percent 22 3 2 2 2" xfId="9609"/>
    <cellStyle name="Percent 22 3 2 2 2 2" xfId="21087"/>
    <cellStyle name="Percent 22 3 2 2 3" xfId="21086"/>
    <cellStyle name="Percent 22 3 2 3" xfId="7737"/>
    <cellStyle name="Percent 22 3 2 3 2" xfId="21088"/>
    <cellStyle name="Percent 22 3 2 4" xfId="21085"/>
    <cellStyle name="Percent 22 3 3" xfId="2621"/>
    <cellStyle name="Percent 22 3 3 2" xfId="8803"/>
    <cellStyle name="Percent 22 3 3 2 2" xfId="21090"/>
    <cellStyle name="Percent 22 3 3 3" xfId="21089"/>
    <cellStyle name="Percent 22 3 4" xfId="4433"/>
    <cellStyle name="Percent 22 3 4 2" xfId="10615"/>
    <cellStyle name="Percent 22 3 4 2 2" xfId="21092"/>
    <cellStyle name="Percent 22 3 4 3" xfId="21091"/>
    <cellStyle name="Percent 22 3 5" xfId="5440"/>
    <cellStyle name="Percent 22 3 5 2" xfId="11621"/>
    <cellStyle name="Percent 22 3 5 2 2" xfId="21094"/>
    <cellStyle name="Percent 22 3 5 3" xfId="21093"/>
    <cellStyle name="Percent 22 3 6" xfId="6931"/>
    <cellStyle name="Percent 22 3 6 2" xfId="21095"/>
    <cellStyle name="Percent 22 3 7" xfId="21084"/>
    <cellStyle name="Percent 22 4" xfId="827"/>
    <cellStyle name="Percent 22 4 2" xfId="1677"/>
    <cellStyle name="Percent 22 4 2 2" xfId="3549"/>
    <cellStyle name="Percent 22 4 2 2 2" xfId="9731"/>
    <cellStyle name="Percent 22 4 2 2 2 2" xfId="21099"/>
    <cellStyle name="Percent 22 4 2 2 3" xfId="21098"/>
    <cellStyle name="Percent 22 4 2 3" xfId="7859"/>
    <cellStyle name="Percent 22 4 2 3 2" xfId="21100"/>
    <cellStyle name="Percent 22 4 2 4" xfId="21097"/>
    <cellStyle name="Percent 22 4 3" xfId="2699"/>
    <cellStyle name="Percent 22 4 3 2" xfId="8881"/>
    <cellStyle name="Percent 22 4 3 2 2" xfId="21102"/>
    <cellStyle name="Percent 22 4 3 3" xfId="21101"/>
    <cellStyle name="Percent 22 4 4" xfId="4555"/>
    <cellStyle name="Percent 22 4 4 2" xfId="10737"/>
    <cellStyle name="Percent 22 4 4 2 2" xfId="21104"/>
    <cellStyle name="Percent 22 4 4 3" xfId="21103"/>
    <cellStyle name="Percent 22 4 5" xfId="5562"/>
    <cellStyle name="Percent 22 4 5 2" xfId="11743"/>
    <cellStyle name="Percent 22 4 5 2 2" xfId="21106"/>
    <cellStyle name="Percent 22 4 5 3" xfId="21105"/>
    <cellStyle name="Percent 22 4 6" xfId="7009"/>
    <cellStyle name="Percent 22 4 6 2" xfId="21107"/>
    <cellStyle name="Percent 22 4 7" xfId="21096"/>
    <cellStyle name="Percent 22 5" xfId="1407"/>
    <cellStyle name="Percent 22 5 2" xfId="3279"/>
    <cellStyle name="Percent 22 5 2 2" xfId="9461"/>
    <cellStyle name="Percent 22 5 2 2 2" xfId="21110"/>
    <cellStyle name="Percent 22 5 2 3" xfId="21109"/>
    <cellStyle name="Percent 22 5 3" xfId="4689"/>
    <cellStyle name="Percent 22 5 3 2" xfId="10871"/>
    <cellStyle name="Percent 22 5 3 2 2" xfId="21112"/>
    <cellStyle name="Percent 22 5 3 3" xfId="21111"/>
    <cellStyle name="Percent 22 5 4" xfId="5696"/>
    <cellStyle name="Percent 22 5 4 2" xfId="11877"/>
    <cellStyle name="Percent 22 5 4 2 2" xfId="21114"/>
    <cellStyle name="Percent 22 5 4 3" xfId="21113"/>
    <cellStyle name="Percent 22 5 5" xfId="7589"/>
    <cellStyle name="Percent 22 5 5 2" xfId="21115"/>
    <cellStyle name="Percent 22 5 6" xfId="21108"/>
    <cellStyle name="Percent 22 6" xfId="1811"/>
    <cellStyle name="Percent 22 6 2" xfId="3683"/>
    <cellStyle name="Percent 22 6 2 2" xfId="9865"/>
    <cellStyle name="Percent 22 6 2 2 2" xfId="21118"/>
    <cellStyle name="Percent 22 6 2 3" xfId="21117"/>
    <cellStyle name="Percent 22 6 3" xfId="7993"/>
    <cellStyle name="Percent 22 6 3 2" xfId="21119"/>
    <cellStyle name="Percent 22 6 4" xfId="21116"/>
    <cellStyle name="Percent 22 7" xfId="1953"/>
    <cellStyle name="Percent 22 7 2" xfId="8135"/>
    <cellStyle name="Percent 22 7 2 2" xfId="21121"/>
    <cellStyle name="Percent 22 7 3" xfId="21120"/>
    <cellStyle name="Percent 22 8" xfId="4285"/>
    <cellStyle name="Percent 22 8 2" xfId="10467"/>
    <cellStyle name="Percent 22 8 2 2" xfId="21123"/>
    <cellStyle name="Percent 22 8 3" xfId="21122"/>
    <cellStyle name="Percent 22 9" xfId="5292"/>
    <cellStyle name="Percent 22 9 2" xfId="11473"/>
    <cellStyle name="Percent 22 9 2 2" xfId="21125"/>
    <cellStyle name="Percent 22 9 3" xfId="21124"/>
    <cellStyle name="Percent 220" xfId="12425"/>
    <cellStyle name="Percent 220 2" xfId="21126"/>
    <cellStyle name="Percent 221" xfId="12427"/>
    <cellStyle name="Percent 221 2" xfId="21127"/>
    <cellStyle name="Percent 222" xfId="12429"/>
    <cellStyle name="Percent 222 2" xfId="21128"/>
    <cellStyle name="Percent 223" xfId="12431"/>
    <cellStyle name="Percent 223 2" xfId="21129"/>
    <cellStyle name="Percent 224" xfId="12433"/>
    <cellStyle name="Percent 224 2" xfId="21130"/>
    <cellStyle name="Percent 225" xfId="12435"/>
    <cellStyle name="Percent 225 2" xfId="21131"/>
    <cellStyle name="Percent 226" xfId="12437"/>
    <cellStyle name="Percent 226 2" xfId="21132"/>
    <cellStyle name="Percent 227" xfId="12439"/>
    <cellStyle name="Percent 227 2" xfId="21133"/>
    <cellStyle name="Percent 228" xfId="12442"/>
    <cellStyle name="Percent 228 2" xfId="21134"/>
    <cellStyle name="Percent 229" xfId="12444"/>
    <cellStyle name="Percent 229 2" xfId="21135"/>
    <cellStyle name="Percent 23" xfId="77"/>
    <cellStyle name="Percent 23 10" xfId="5863"/>
    <cellStyle name="Percent 23 10 2" xfId="12044"/>
    <cellStyle name="Percent 23 10 2 2" xfId="21138"/>
    <cellStyle name="Percent 23 10 3" xfId="21137"/>
    <cellStyle name="Percent 23 11" xfId="6265"/>
    <cellStyle name="Percent 23 11 2" xfId="21139"/>
    <cellStyle name="Percent 23 12" xfId="21136"/>
    <cellStyle name="Percent 23 2" xfId="680"/>
    <cellStyle name="Percent 23 2 2" xfId="1479"/>
    <cellStyle name="Percent 23 2 2 2" xfId="3351"/>
    <cellStyle name="Percent 23 2 2 2 2" xfId="9533"/>
    <cellStyle name="Percent 23 2 2 2 2 2" xfId="21143"/>
    <cellStyle name="Percent 23 2 2 2 3" xfId="21142"/>
    <cellStyle name="Percent 23 2 2 3" xfId="7661"/>
    <cellStyle name="Percent 23 2 2 3 2" xfId="21144"/>
    <cellStyle name="Percent 23 2 2 4" xfId="21141"/>
    <cellStyle name="Percent 23 2 3" xfId="2553"/>
    <cellStyle name="Percent 23 2 3 2" xfId="8735"/>
    <cellStyle name="Percent 23 2 3 2 2" xfId="21146"/>
    <cellStyle name="Percent 23 2 3 3" xfId="21145"/>
    <cellStyle name="Percent 23 2 4" xfId="4357"/>
    <cellStyle name="Percent 23 2 4 2" xfId="10539"/>
    <cellStyle name="Percent 23 2 4 2 2" xfId="21148"/>
    <cellStyle name="Percent 23 2 4 3" xfId="21147"/>
    <cellStyle name="Percent 23 2 5" xfId="5364"/>
    <cellStyle name="Percent 23 2 5 2" xfId="11545"/>
    <cellStyle name="Percent 23 2 5 2 2" xfId="21150"/>
    <cellStyle name="Percent 23 2 5 3" xfId="21149"/>
    <cellStyle name="Percent 23 2 6" xfId="6863"/>
    <cellStyle name="Percent 23 2 6 2" xfId="21151"/>
    <cellStyle name="Percent 23 2 7" xfId="21140"/>
    <cellStyle name="Percent 23 3" xfId="750"/>
    <cellStyle name="Percent 23 3 2" xfId="1557"/>
    <cellStyle name="Percent 23 3 2 2" xfId="3429"/>
    <cellStyle name="Percent 23 3 2 2 2" xfId="9611"/>
    <cellStyle name="Percent 23 3 2 2 2 2" xfId="21155"/>
    <cellStyle name="Percent 23 3 2 2 3" xfId="21154"/>
    <cellStyle name="Percent 23 3 2 3" xfId="7739"/>
    <cellStyle name="Percent 23 3 2 3 2" xfId="21156"/>
    <cellStyle name="Percent 23 3 2 4" xfId="21153"/>
    <cellStyle name="Percent 23 3 3" xfId="2623"/>
    <cellStyle name="Percent 23 3 3 2" xfId="8805"/>
    <cellStyle name="Percent 23 3 3 2 2" xfId="21158"/>
    <cellStyle name="Percent 23 3 3 3" xfId="21157"/>
    <cellStyle name="Percent 23 3 4" xfId="4435"/>
    <cellStyle name="Percent 23 3 4 2" xfId="10617"/>
    <cellStyle name="Percent 23 3 4 2 2" xfId="21160"/>
    <cellStyle name="Percent 23 3 4 3" xfId="21159"/>
    <cellStyle name="Percent 23 3 5" xfId="5442"/>
    <cellStyle name="Percent 23 3 5 2" xfId="11623"/>
    <cellStyle name="Percent 23 3 5 2 2" xfId="21162"/>
    <cellStyle name="Percent 23 3 5 3" xfId="21161"/>
    <cellStyle name="Percent 23 3 6" xfId="6933"/>
    <cellStyle name="Percent 23 3 6 2" xfId="21163"/>
    <cellStyle name="Percent 23 3 7" xfId="21152"/>
    <cellStyle name="Percent 23 4" xfId="829"/>
    <cellStyle name="Percent 23 4 2" xfId="1679"/>
    <cellStyle name="Percent 23 4 2 2" xfId="3551"/>
    <cellStyle name="Percent 23 4 2 2 2" xfId="9733"/>
    <cellStyle name="Percent 23 4 2 2 2 2" xfId="21167"/>
    <cellStyle name="Percent 23 4 2 2 3" xfId="21166"/>
    <cellStyle name="Percent 23 4 2 3" xfId="7861"/>
    <cellStyle name="Percent 23 4 2 3 2" xfId="21168"/>
    <cellStyle name="Percent 23 4 2 4" xfId="21165"/>
    <cellStyle name="Percent 23 4 3" xfId="2701"/>
    <cellStyle name="Percent 23 4 3 2" xfId="8883"/>
    <cellStyle name="Percent 23 4 3 2 2" xfId="21170"/>
    <cellStyle name="Percent 23 4 3 3" xfId="21169"/>
    <cellStyle name="Percent 23 4 4" xfId="4557"/>
    <cellStyle name="Percent 23 4 4 2" xfId="10739"/>
    <cellStyle name="Percent 23 4 4 2 2" xfId="21172"/>
    <cellStyle name="Percent 23 4 4 3" xfId="21171"/>
    <cellStyle name="Percent 23 4 5" xfId="5564"/>
    <cellStyle name="Percent 23 4 5 2" xfId="11745"/>
    <cellStyle name="Percent 23 4 5 2 2" xfId="21174"/>
    <cellStyle name="Percent 23 4 5 3" xfId="21173"/>
    <cellStyle name="Percent 23 4 6" xfId="7011"/>
    <cellStyle name="Percent 23 4 6 2" xfId="21175"/>
    <cellStyle name="Percent 23 4 7" xfId="21164"/>
    <cellStyle name="Percent 23 5" xfId="1409"/>
    <cellStyle name="Percent 23 5 2" xfId="3281"/>
    <cellStyle name="Percent 23 5 2 2" xfId="9463"/>
    <cellStyle name="Percent 23 5 2 2 2" xfId="21178"/>
    <cellStyle name="Percent 23 5 2 3" xfId="21177"/>
    <cellStyle name="Percent 23 5 3" xfId="4691"/>
    <cellStyle name="Percent 23 5 3 2" xfId="10873"/>
    <cellStyle name="Percent 23 5 3 2 2" xfId="21180"/>
    <cellStyle name="Percent 23 5 3 3" xfId="21179"/>
    <cellStyle name="Percent 23 5 4" xfId="5698"/>
    <cellStyle name="Percent 23 5 4 2" xfId="11879"/>
    <cellStyle name="Percent 23 5 4 2 2" xfId="21182"/>
    <cellStyle name="Percent 23 5 4 3" xfId="21181"/>
    <cellStyle name="Percent 23 5 5" xfId="7591"/>
    <cellStyle name="Percent 23 5 5 2" xfId="21183"/>
    <cellStyle name="Percent 23 5 6" xfId="21176"/>
    <cellStyle name="Percent 23 6" xfId="1813"/>
    <cellStyle name="Percent 23 6 2" xfId="3685"/>
    <cellStyle name="Percent 23 6 2 2" xfId="9867"/>
    <cellStyle name="Percent 23 6 2 2 2" xfId="21186"/>
    <cellStyle name="Percent 23 6 2 3" xfId="21185"/>
    <cellStyle name="Percent 23 6 3" xfId="7995"/>
    <cellStyle name="Percent 23 6 3 2" xfId="21187"/>
    <cellStyle name="Percent 23 6 4" xfId="21184"/>
    <cellStyle name="Percent 23 7" xfId="1955"/>
    <cellStyle name="Percent 23 7 2" xfId="8137"/>
    <cellStyle name="Percent 23 7 2 2" xfId="21189"/>
    <cellStyle name="Percent 23 7 3" xfId="21188"/>
    <cellStyle name="Percent 23 8" xfId="4287"/>
    <cellStyle name="Percent 23 8 2" xfId="10469"/>
    <cellStyle name="Percent 23 8 2 2" xfId="21191"/>
    <cellStyle name="Percent 23 8 3" xfId="21190"/>
    <cellStyle name="Percent 23 9" xfId="5294"/>
    <cellStyle name="Percent 23 9 2" xfId="11475"/>
    <cellStyle name="Percent 23 9 2 2" xfId="21193"/>
    <cellStyle name="Percent 23 9 3" xfId="21192"/>
    <cellStyle name="Percent 230" xfId="12446"/>
    <cellStyle name="Percent 230 2" xfId="21194"/>
    <cellStyle name="Percent 231" xfId="12448"/>
    <cellStyle name="Percent 231 2" xfId="21195"/>
    <cellStyle name="Percent 232" xfId="12450"/>
    <cellStyle name="Percent 232 2" xfId="21196"/>
    <cellStyle name="Percent 233" xfId="12452"/>
    <cellStyle name="Percent 233 2" xfId="21197"/>
    <cellStyle name="Percent 234" xfId="12454"/>
    <cellStyle name="Percent 234 2" xfId="21198"/>
    <cellStyle name="Percent 235" xfId="12456"/>
    <cellStyle name="Percent 235 2" xfId="21199"/>
    <cellStyle name="Percent 236" xfId="12458"/>
    <cellStyle name="Percent 236 2" xfId="21200"/>
    <cellStyle name="Percent 237" xfId="12460"/>
    <cellStyle name="Percent 237 2" xfId="21201"/>
    <cellStyle name="Percent 238" xfId="12462"/>
    <cellStyle name="Percent 238 2" xfId="21202"/>
    <cellStyle name="Percent 239" xfId="12464"/>
    <cellStyle name="Percent 239 2" xfId="21203"/>
    <cellStyle name="Percent 24" xfId="79"/>
    <cellStyle name="Percent 24 10" xfId="6267"/>
    <cellStyle name="Percent 24 10 2" xfId="21205"/>
    <cellStyle name="Percent 24 11" xfId="21204"/>
    <cellStyle name="Percent 24 2" xfId="752"/>
    <cellStyle name="Percent 24 2 2" xfId="1559"/>
    <cellStyle name="Percent 24 2 2 2" xfId="3431"/>
    <cellStyle name="Percent 24 2 2 2 2" xfId="9613"/>
    <cellStyle name="Percent 24 2 2 2 2 2" xfId="21209"/>
    <cellStyle name="Percent 24 2 2 2 3" xfId="21208"/>
    <cellStyle name="Percent 24 2 2 3" xfId="7741"/>
    <cellStyle name="Percent 24 2 2 3 2" xfId="21210"/>
    <cellStyle name="Percent 24 2 2 4" xfId="21207"/>
    <cellStyle name="Percent 24 2 3" xfId="2625"/>
    <cellStyle name="Percent 24 2 3 2" xfId="8807"/>
    <cellStyle name="Percent 24 2 3 2 2" xfId="21212"/>
    <cellStyle name="Percent 24 2 3 3" xfId="21211"/>
    <cellStyle name="Percent 24 2 4" xfId="4437"/>
    <cellStyle name="Percent 24 2 4 2" xfId="10619"/>
    <cellStyle name="Percent 24 2 4 2 2" xfId="21214"/>
    <cellStyle name="Percent 24 2 4 3" xfId="21213"/>
    <cellStyle name="Percent 24 2 5" xfId="5444"/>
    <cellStyle name="Percent 24 2 5 2" xfId="11625"/>
    <cellStyle name="Percent 24 2 5 2 2" xfId="21216"/>
    <cellStyle name="Percent 24 2 5 3" xfId="21215"/>
    <cellStyle name="Percent 24 2 6" xfId="6935"/>
    <cellStyle name="Percent 24 2 6 2" xfId="21217"/>
    <cellStyle name="Percent 24 2 7" xfId="21206"/>
    <cellStyle name="Percent 24 3" xfId="831"/>
    <cellStyle name="Percent 24 3 2" xfId="1681"/>
    <cellStyle name="Percent 24 3 2 2" xfId="3553"/>
    <cellStyle name="Percent 24 3 2 2 2" xfId="9735"/>
    <cellStyle name="Percent 24 3 2 2 2 2" xfId="21221"/>
    <cellStyle name="Percent 24 3 2 2 3" xfId="21220"/>
    <cellStyle name="Percent 24 3 2 3" xfId="7863"/>
    <cellStyle name="Percent 24 3 2 3 2" xfId="21222"/>
    <cellStyle name="Percent 24 3 2 4" xfId="21219"/>
    <cellStyle name="Percent 24 3 3" xfId="2703"/>
    <cellStyle name="Percent 24 3 3 2" xfId="8885"/>
    <cellStyle name="Percent 24 3 3 2 2" xfId="21224"/>
    <cellStyle name="Percent 24 3 3 3" xfId="21223"/>
    <cellStyle name="Percent 24 3 4" xfId="4559"/>
    <cellStyle name="Percent 24 3 4 2" xfId="10741"/>
    <cellStyle name="Percent 24 3 4 2 2" xfId="21226"/>
    <cellStyle name="Percent 24 3 4 3" xfId="21225"/>
    <cellStyle name="Percent 24 3 5" xfId="5566"/>
    <cellStyle name="Percent 24 3 5 2" xfId="11747"/>
    <cellStyle name="Percent 24 3 5 2 2" xfId="21228"/>
    <cellStyle name="Percent 24 3 5 3" xfId="21227"/>
    <cellStyle name="Percent 24 3 6" xfId="7013"/>
    <cellStyle name="Percent 24 3 6 2" xfId="21229"/>
    <cellStyle name="Percent 24 3 7" xfId="21218"/>
    <cellStyle name="Percent 24 4" xfId="1481"/>
    <cellStyle name="Percent 24 4 2" xfId="3353"/>
    <cellStyle name="Percent 24 4 2 2" xfId="9535"/>
    <cellStyle name="Percent 24 4 2 2 2" xfId="21232"/>
    <cellStyle name="Percent 24 4 2 3" xfId="21231"/>
    <cellStyle name="Percent 24 4 3" xfId="4693"/>
    <cellStyle name="Percent 24 4 3 2" xfId="10875"/>
    <cellStyle name="Percent 24 4 3 2 2" xfId="21234"/>
    <cellStyle name="Percent 24 4 3 3" xfId="21233"/>
    <cellStyle name="Percent 24 4 4" xfId="5700"/>
    <cellStyle name="Percent 24 4 4 2" xfId="11881"/>
    <cellStyle name="Percent 24 4 4 2 2" xfId="21236"/>
    <cellStyle name="Percent 24 4 4 3" xfId="21235"/>
    <cellStyle name="Percent 24 4 5" xfId="7663"/>
    <cellStyle name="Percent 24 4 5 2" xfId="21237"/>
    <cellStyle name="Percent 24 4 6" xfId="21230"/>
    <cellStyle name="Percent 24 5" xfId="1815"/>
    <cellStyle name="Percent 24 5 2" xfId="3687"/>
    <cellStyle name="Percent 24 5 2 2" xfId="9869"/>
    <cellStyle name="Percent 24 5 2 2 2" xfId="21240"/>
    <cellStyle name="Percent 24 5 2 3" xfId="21239"/>
    <cellStyle name="Percent 24 5 3" xfId="7997"/>
    <cellStyle name="Percent 24 5 3 2" xfId="21241"/>
    <cellStyle name="Percent 24 5 4" xfId="21238"/>
    <cellStyle name="Percent 24 6" xfId="1957"/>
    <cellStyle name="Percent 24 6 2" xfId="8139"/>
    <cellStyle name="Percent 24 6 2 2" xfId="21243"/>
    <cellStyle name="Percent 24 6 3" xfId="21242"/>
    <cellStyle name="Percent 24 7" xfId="4359"/>
    <cellStyle name="Percent 24 7 2" xfId="10541"/>
    <cellStyle name="Percent 24 7 2 2" xfId="21245"/>
    <cellStyle name="Percent 24 7 3" xfId="21244"/>
    <cellStyle name="Percent 24 8" xfId="5366"/>
    <cellStyle name="Percent 24 8 2" xfId="11547"/>
    <cellStyle name="Percent 24 8 2 2" xfId="21247"/>
    <cellStyle name="Percent 24 8 3" xfId="21246"/>
    <cellStyle name="Percent 24 9" xfId="5864"/>
    <cellStyle name="Percent 24 9 2" xfId="12045"/>
    <cellStyle name="Percent 24 9 2 2" xfId="21249"/>
    <cellStyle name="Percent 24 9 3" xfId="21248"/>
    <cellStyle name="Percent 240" xfId="12466"/>
    <cellStyle name="Percent 240 2" xfId="21250"/>
    <cellStyle name="Percent 241" xfId="12468"/>
    <cellStyle name="Percent 241 2" xfId="21251"/>
    <cellStyle name="Percent 242" xfId="12470"/>
    <cellStyle name="Percent 242 2" xfId="21252"/>
    <cellStyle name="Percent 243" xfId="12472"/>
    <cellStyle name="Percent 243 2" xfId="21253"/>
    <cellStyle name="Percent 244" xfId="12474"/>
    <cellStyle name="Percent 244 2" xfId="21254"/>
    <cellStyle name="Percent 245" xfId="12476"/>
    <cellStyle name="Percent 245 2" xfId="21255"/>
    <cellStyle name="Percent 246" xfId="12478"/>
    <cellStyle name="Percent 246 2" xfId="21256"/>
    <cellStyle name="Percent 247" xfId="12480"/>
    <cellStyle name="Percent 247 2" xfId="21257"/>
    <cellStyle name="Percent 248" xfId="12482"/>
    <cellStyle name="Percent 248 2" xfId="21258"/>
    <cellStyle name="Percent 249" xfId="12484"/>
    <cellStyle name="Percent 249 2" xfId="21259"/>
    <cellStyle name="Percent 25" xfId="81"/>
    <cellStyle name="Percent 25 10" xfId="6269"/>
    <cellStyle name="Percent 25 10 2" xfId="21261"/>
    <cellStyle name="Percent 25 11" xfId="21260"/>
    <cellStyle name="Percent 25 2" xfId="754"/>
    <cellStyle name="Percent 25 2 2" xfId="1561"/>
    <cellStyle name="Percent 25 2 2 2" xfId="3433"/>
    <cellStyle name="Percent 25 2 2 2 2" xfId="9615"/>
    <cellStyle name="Percent 25 2 2 2 2 2" xfId="21265"/>
    <cellStyle name="Percent 25 2 2 2 3" xfId="21264"/>
    <cellStyle name="Percent 25 2 2 3" xfId="7743"/>
    <cellStyle name="Percent 25 2 2 3 2" xfId="21266"/>
    <cellStyle name="Percent 25 2 2 4" xfId="21263"/>
    <cellStyle name="Percent 25 2 3" xfId="2627"/>
    <cellStyle name="Percent 25 2 3 2" xfId="8809"/>
    <cellStyle name="Percent 25 2 3 2 2" xfId="21268"/>
    <cellStyle name="Percent 25 2 3 3" xfId="21267"/>
    <cellStyle name="Percent 25 2 4" xfId="4439"/>
    <cellStyle name="Percent 25 2 4 2" xfId="10621"/>
    <cellStyle name="Percent 25 2 4 2 2" xfId="21270"/>
    <cellStyle name="Percent 25 2 4 3" xfId="21269"/>
    <cellStyle name="Percent 25 2 5" xfId="5446"/>
    <cellStyle name="Percent 25 2 5 2" xfId="11627"/>
    <cellStyle name="Percent 25 2 5 2 2" xfId="21272"/>
    <cellStyle name="Percent 25 2 5 3" xfId="21271"/>
    <cellStyle name="Percent 25 2 6" xfId="6937"/>
    <cellStyle name="Percent 25 2 6 2" xfId="21273"/>
    <cellStyle name="Percent 25 2 7" xfId="21262"/>
    <cellStyle name="Percent 25 3" xfId="833"/>
    <cellStyle name="Percent 25 3 2" xfId="1683"/>
    <cellStyle name="Percent 25 3 2 2" xfId="3555"/>
    <cellStyle name="Percent 25 3 2 2 2" xfId="9737"/>
    <cellStyle name="Percent 25 3 2 2 2 2" xfId="21277"/>
    <cellStyle name="Percent 25 3 2 2 3" xfId="21276"/>
    <cellStyle name="Percent 25 3 2 3" xfId="7865"/>
    <cellStyle name="Percent 25 3 2 3 2" xfId="21278"/>
    <cellStyle name="Percent 25 3 2 4" xfId="21275"/>
    <cellStyle name="Percent 25 3 3" xfId="2705"/>
    <cellStyle name="Percent 25 3 3 2" xfId="8887"/>
    <cellStyle name="Percent 25 3 3 2 2" xfId="21280"/>
    <cellStyle name="Percent 25 3 3 3" xfId="21279"/>
    <cellStyle name="Percent 25 3 4" xfId="4561"/>
    <cellStyle name="Percent 25 3 4 2" xfId="10743"/>
    <cellStyle name="Percent 25 3 4 2 2" xfId="21282"/>
    <cellStyle name="Percent 25 3 4 3" xfId="21281"/>
    <cellStyle name="Percent 25 3 5" xfId="5568"/>
    <cellStyle name="Percent 25 3 5 2" xfId="11749"/>
    <cellStyle name="Percent 25 3 5 2 2" xfId="21284"/>
    <cellStyle name="Percent 25 3 5 3" xfId="21283"/>
    <cellStyle name="Percent 25 3 6" xfId="7015"/>
    <cellStyle name="Percent 25 3 6 2" xfId="21285"/>
    <cellStyle name="Percent 25 3 7" xfId="21274"/>
    <cellStyle name="Percent 25 4" xfId="1483"/>
    <cellStyle name="Percent 25 4 2" xfId="3355"/>
    <cellStyle name="Percent 25 4 2 2" xfId="9537"/>
    <cellStyle name="Percent 25 4 2 2 2" xfId="21288"/>
    <cellStyle name="Percent 25 4 2 3" xfId="21287"/>
    <cellStyle name="Percent 25 4 3" xfId="4695"/>
    <cellStyle name="Percent 25 4 3 2" xfId="10877"/>
    <cellStyle name="Percent 25 4 3 2 2" xfId="21290"/>
    <cellStyle name="Percent 25 4 3 3" xfId="21289"/>
    <cellStyle name="Percent 25 4 4" xfId="5702"/>
    <cellStyle name="Percent 25 4 4 2" xfId="11883"/>
    <cellStyle name="Percent 25 4 4 2 2" xfId="21292"/>
    <cellStyle name="Percent 25 4 4 3" xfId="21291"/>
    <cellStyle name="Percent 25 4 5" xfId="7665"/>
    <cellStyle name="Percent 25 4 5 2" xfId="21293"/>
    <cellStyle name="Percent 25 4 6" xfId="21286"/>
    <cellStyle name="Percent 25 5" xfId="1817"/>
    <cellStyle name="Percent 25 5 2" xfId="3689"/>
    <cellStyle name="Percent 25 5 2 2" xfId="9871"/>
    <cellStyle name="Percent 25 5 2 2 2" xfId="21296"/>
    <cellStyle name="Percent 25 5 2 3" xfId="21295"/>
    <cellStyle name="Percent 25 5 3" xfId="7999"/>
    <cellStyle name="Percent 25 5 3 2" xfId="21297"/>
    <cellStyle name="Percent 25 5 4" xfId="21294"/>
    <cellStyle name="Percent 25 6" xfId="1959"/>
    <cellStyle name="Percent 25 6 2" xfId="8141"/>
    <cellStyle name="Percent 25 6 2 2" xfId="21299"/>
    <cellStyle name="Percent 25 6 3" xfId="21298"/>
    <cellStyle name="Percent 25 7" xfId="4361"/>
    <cellStyle name="Percent 25 7 2" xfId="10543"/>
    <cellStyle name="Percent 25 7 2 2" xfId="21301"/>
    <cellStyle name="Percent 25 7 3" xfId="21300"/>
    <cellStyle name="Percent 25 8" xfId="5368"/>
    <cellStyle name="Percent 25 8 2" xfId="11549"/>
    <cellStyle name="Percent 25 8 2 2" xfId="21303"/>
    <cellStyle name="Percent 25 8 3" xfId="21302"/>
    <cellStyle name="Percent 25 9" xfId="5865"/>
    <cellStyle name="Percent 25 9 2" xfId="12046"/>
    <cellStyle name="Percent 25 9 2 2" xfId="21305"/>
    <cellStyle name="Percent 25 9 3" xfId="21304"/>
    <cellStyle name="Percent 250" xfId="12486"/>
    <cellStyle name="Percent 250 2" xfId="21306"/>
    <cellStyle name="Percent 251" xfId="12488"/>
    <cellStyle name="Percent 251 2" xfId="21307"/>
    <cellStyle name="Percent 252" xfId="12490"/>
    <cellStyle name="Percent 252 2" xfId="21308"/>
    <cellStyle name="Percent 253" xfId="12492"/>
    <cellStyle name="Percent 253 2" xfId="21309"/>
    <cellStyle name="Percent 254" xfId="12494"/>
    <cellStyle name="Percent 254 2" xfId="21310"/>
    <cellStyle name="Percent 255" xfId="12496"/>
    <cellStyle name="Percent 255 2" xfId="21311"/>
    <cellStyle name="Percent 256" xfId="12498"/>
    <cellStyle name="Percent 256 2" xfId="21312"/>
    <cellStyle name="Percent 257" xfId="12500"/>
    <cellStyle name="Percent 257 2" xfId="21313"/>
    <cellStyle name="Percent 258" xfId="12502"/>
    <cellStyle name="Percent 258 2" xfId="21314"/>
    <cellStyle name="Percent 259" xfId="12504"/>
    <cellStyle name="Percent 259 2" xfId="21315"/>
    <cellStyle name="Percent 26" xfId="83"/>
    <cellStyle name="Percent 26 10" xfId="6271"/>
    <cellStyle name="Percent 26 10 2" xfId="21317"/>
    <cellStyle name="Percent 26 11" xfId="21316"/>
    <cellStyle name="Percent 26 2" xfId="756"/>
    <cellStyle name="Percent 26 2 2" xfId="1563"/>
    <cellStyle name="Percent 26 2 2 2" xfId="3435"/>
    <cellStyle name="Percent 26 2 2 2 2" xfId="9617"/>
    <cellStyle name="Percent 26 2 2 2 2 2" xfId="21321"/>
    <cellStyle name="Percent 26 2 2 2 3" xfId="21320"/>
    <cellStyle name="Percent 26 2 2 3" xfId="7745"/>
    <cellStyle name="Percent 26 2 2 3 2" xfId="21322"/>
    <cellStyle name="Percent 26 2 2 4" xfId="21319"/>
    <cellStyle name="Percent 26 2 3" xfId="2629"/>
    <cellStyle name="Percent 26 2 3 2" xfId="8811"/>
    <cellStyle name="Percent 26 2 3 2 2" xfId="21324"/>
    <cellStyle name="Percent 26 2 3 3" xfId="21323"/>
    <cellStyle name="Percent 26 2 4" xfId="4441"/>
    <cellStyle name="Percent 26 2 4 2" xfId="10623"/>
    <cellStyle name="Percent 26 2 4 2 2" xfId="21326"/>
    <cellStyle name="Percent 26 2 4 3" xfId="21325"/>
    <cellStyle name="Percent 26 2 5" xfId="5448"/>
    <cellStyle name="Percent 26 2 5 2" xfId="11629"/>
    <cellStyle name="Percent 26 2 5 2 2" xfId="21328"/>
    <cellStyle name="Percent 26 2 5 3" xfId="21327"/>
    <cellStyle name="Percent 26 2 6" xfId="6939"/>
    <cellStyle name="Percent 26 2 6 2" xfId="21329"/>
    <cellStyle name="Percent 26 2 7" xfId="21318"/>
    <cellStyle name="Percent 26 3" xfId="835"/>
    <cellStyle name="Percent 26 3 2" xfId="1685"/>
    <cellStyle name="Percent 26 3 2 2" xfId="3557"/>
    <cellStyle name="Percent 26 3 2 2 2" xfId="9739"/>
    <cellStyle name="Percent 26 3 2 2 2 2" xfId="21333"/>
    <cellStyle name="Percent 26 3 2 2 3" xfId="21332"/>
    <cellStyle name="Percent 26 3 2 3" xfId="7867"/>
    <cellStyle name="Percent 26 3 2 3 2" xfId="21334"/>
    <cellStyle name="Percent 26 3 2 4" xfId="21331"/>
    <cellStyle name="Percent 26 3 3" xfId="2707"/>
    <cellStyle name="Percent 26 3 3 2" xfId="8889"/>
    <cellStyle name="Percent 26 3 3 2 2" xfId="21336"/>
    <cellStyle name="Percent 26 3 3 3" xfId="21335"/>
    <cellStyle name="Percent 26 3 4" xfId="4563"/>
    <cellStyle name="Percent 26 3 4 2" xfId="10745"/>
    <cellStyle name="Percent 26 3 4 2 2" xfId="21338"/>
    <cellStyle name="Percent 26 3 4 3" xfId="21337"/>
    <cellStyle name="Percent 26 3 5" xfId="5570"/>
    <cellStyle name="Percent 26 3 5 2" xfId="11751"/>
    <cellStyle name="Percent 26 3 5 2 2" xfId="21340"/>
    <cellStyle name="Percent 26 3 5 3" xfId="21339"/>
    <cellStyle name="Percent 26 3 6" xfId="7017"/>
    <cellStyle name="Percent 26 3 6 2" xfId="21341"/>
    <cellStyle name="Percent 26 3 7" xfId="21330"/>
    <cellStyle name="Percent 26 4" xfId="1485"/>
    <cellStyle name="Percent 26 4 2" xfId="3357"/>
    <cellStyle name="Percent 26 4 2 2" xfId="9539"/>
    <cellStyle name="Percent 26 4 2 2 2" xfId="21344"/>
    <cellStyle name="Percent 26 4 2 3" xfId="21343"/>
    <cellStyle name="Percent 26 4 3" xfId="4697"/>
    <cellStyle name="Percent 26 4 3 2" xfId="10879"/>
    <cellStyle name="Percent 26 4 3 2 2" xfId="21346"/>
    <cellStyle name="Percent 26 4 3 3" xfId="21345"/>
    <cellStyle name="Percent 26 4 4" xfId="5704"/>
    <cellStyle name="Percent 26 4 4 2" xfId="11885"/>
    <cellStyle name="Percent 26 4 4 2 2" xfId="21348"/>
    <cellStyle name="Percent 26 4 4 3" xfId="21347"/>
    <cellStyle name="Percent 26 4 5" xfId="7667"/>
    <cellStyle name="Percent 26 4 5 2" xfId="21349"/>
    <cellStyle name="Percent 26 4 6" xfId="21342"/>
    <cellStyle name="Percent 26 5" xfId="1819"/>
    <cellStyle name="Percent 26 5 2" xfId="3691"/>
    <cellStyle name="Percent 26 5 2 2" xfId="9873"/>
    <cellStyle name="Percent 26 5 2 2 2" xfId="21352"/>
    <cellStyle name="Percent 26 5 2 3" xfId="21351"/>
    <cellStyle name="Percent 26 5 3" xfId="8001"/>
    <cellStyle name="Percent 26 5 3 2" xfId="21353"/>
    <cellStyle name="Percent 26 5 4" xfId="21350"/>
    <cellStyle name="Percent 26 6" xfId="1961"/>
    <cellStyle name="Percent 26 6 2" xfId="8143"/>
    <cellStyle name="Percent 26 6 2 2" xfId="21355"/>
    <cellStyle name="Percent 26 6 3" xfId="21354"/>
    <cellStyle name="Percent 26 7" xfId="4363"/>
    <cellStyle name="Percent 26 7 2" xfId="10545"/>
    <cellStyle name="Percent 26 7 2 2" xfId="21357"/>
    <cellStyle name="Percent 26 7 3" xfId="21356"/>
    <cellStyle name="Percent 26 8" xfId="5370"/>
    <cellStyle name="Percent 26 8 2" xfId="11551"/>
    <cellStyle name="Percent 26 8 2 2" xfId="21359"/>
    <cellStyle name="Percent 26 8 3" xfId="21358"/>
    <cellStyle name="Percent 26 9" xfId="5866"/>
    <cellStyle name="Percent 26 9 2" xfId="12047"/>
    <cellStyle name="Percent 26 9 2 2" xfId="21361"/>
    <cellStyle name="Percent 26 9 3" xfId="21360"/>
    <cellStyle name="Percent 260" xfId="12506"/>
    <cellStyle name="Percent 260 2" xfId="21362"/>
    <cellStyle name="Percent 261" xfId="12508"/>
    <cellStyle name="Percent 261 2" xfId="21363"/>
    <cellStyle name="Percent 262" xfId="12510"/>
    <cellStyle name="Percent 262 2" xfId="21364"/>
    <cellStyle name="Percent 263" xfId="12512"/>
    <cellStyle name="Percent 263 2" xfId="21365"/>
    <cellStyle name="Percent 264" xfId="12514"/>
    <cellStyle name="Percent 264 2" xfId="21366"/>
    <cellStyle name="Percent 265" xfId="12516"/>
    <cellStyle name="Percent 265 2" xfId="21367"/>
    <cellStyle name="Percent 266" xfId="12518"/>
    <cellStyle name="Percent 266 2" xfId="21368"/>
    <cellStyle name="Percent 267" xfId="12520"/>
    <cellStyle name="Percent 267 2" xfId="21369"/>
    <cellStyle name="Percent 268" xfId="12522"/>
    <cellStyle name="Percent 268 2" xfId="21370"/>
    <cellStyle name="Percent 269" xfId="12524"/>
    <cellStyle name="Percent 269 2" xfId="21371"/>
    <cellStyle name="Percent 27" xfId="85"/>
    <cellStyle name="Percent 27 10" xfId="6273"/>
    <cellStyle name="Percent 27 10 2" xfId="21373"/>
    <cellStyle name="Percent 27 11" xfId="21372"/>
    <cellStyle name="Percent 27 2" xfId="758"/>
    <cellStyle name="Percent 27 2 2" xfId="1565"/>
    <cellStyle name="Percent 27 2 2 2" xfId="3437"/>
    <cellStyle name="Percent 27 2 2 2 2" xfId="9619"/>
    <cellStyle name="Percent 27 2 2 2 2 2" xfId="21377"/>
    <cellStyle name="Percent 27 2 2 2 3" xfId="21376"/>
    <cellStyle name="Percent 27 2 2 3" xfId="7747"/>
    <cellStyle name="Percent 27 2 2 3 2" xfId="21378"/>
    <cellStyle name="Percent 27 2 2 4" xfId="21375"/>
    <cellStyle name="Percent 27 2 3" xfId="2631"/>
    <cellStyle name="Percent 27 2 3 2" xfId="8813"/>
    <cellStyle name="Percent 27 2 3 2 2" xfId="21380"/>
    <cellStyle name="Percent 27 2 3 3" xfId="21379"/>
    <cellStyle name="Percent 27 2 4" xfId="4443"/>
    <cellStyle name="Percent 27 2 4 2" xfId="10625"/>
    <cellStyle name="Percent 27 2 4 2 2" xfId="21382"/>
    <cellStyle name="Percent 27 2 4 3" xfId="21381"/>
    <cellStyle name="Percent 27 2 5" xfId="5450"/>
    <cellStyle name="Percent 27 2 5 2" xfId="11631"/>
    <cellStyle name="Percent 27 2 5 2 2" xfId="21384"/>
    <cellStyle name="Percent 27 2 5 3" xfId="21383"/>
    <cellStyle name="Percent 27 2 6" xfId="6941"/>
    <cellStyle name="Percent 27 2 6 2" xfId="21385"/>
    <cellStyle name="Percent 27 2 7" xfId="21374"/>
    <cellStyle name="Percent 27 3" xfId="837"/>
    <cellStyle name="Percent 27 3 2" xfId="1687"/>
    <cellStyle name="Percent 27 3 2 2" xfId="3559"/>
    <cellStyle name="Percent 27 3 2 2 2" xfId="9741"/>
    <cellStyle name="Percent 27 3 2 2 2 2" xfId="21389"/>
    <cellStyle name="Percent 27 3 2 2 3" xfId="21388"/>
    <cellStyle name="Percent 27 3 2 3" xfId="7869"/>
    <cellStyle name="Percent 27 3 2 3 2" xfId="21390"/>
    <cellStyle name="Percent 27 3 2 4" xfId="21387"/>
    <cellStyle name="Percent 27 3 3" xfId="2709"/>
    <cellStyle name="Percent 27 3 3 2" xfId="8891"/>
    <cellStyle name="Percent 27 3 3 2 2" xfId="21392"/>
    <cellStyle name="Percent 27 3 3 3" xfId="21391"/>
    <cellStyle name="Percent 27 3 4" xfId="4565"/>
    <cellStyle name="Percent 27 3 4 2" xfId="10747"/>
    <cellStyle name="Percent 27 3 4 2 2" xfId="21394"/>
    <cellStyle name="Percent 27 3 4 3" xfId="21393"/>
    <cellStyle name="Percent 27 3 5" xfId="5572"/>
    <cellStyle name="Percent 27 3 5 2" xfId="11753"/>
    <cellStyle name="Percent 27 3 5 2 2" xfId="21396"/>
    <cellStyle name="Percent 27 3 5 3" xfId="21395"/>
    <cellStyle name="Percent 27 3 6" xfId="7019"/>
    <cellStyle name="Percent 27 3 6 2" xfId="21397"/>
    <cellStyle name="Percent 27 3 7" xfId="21386"/>
    <cellStyle name="Percent 27 4" xfId="1487"/>
    <cellStyle name="Percent 27 4 2" xfId="3359"/>
    <cellStyle name="Percent 27 4 2 2" xfId="9541"/>
    <cellStyle name="Percent 27 4 2 2 2" xfId="21400"/>
    <cellStyle name="Percent 27 4 2 3" xfId="21399"/>
    <cellStyle name="Percent 27 4 3" xfId="4699"/>
    <cellStyle name="Percent 27 4 3 2" xfId="10881"/>
    <cellStyle name="Percent 27 4 3 2 2" xfId="21402"/>
    <cellStyle name="Percent 27 4 3 3" xfId="21401"/>
    <cellStyle name="Percent 27 4 4" xfId="5706"/>
    <cellStyle name="Percent 27 4 4 2" xfId="11887"/>
    <cellStyle name="Percent 27 4 4 2 2" xfId="21404"/>
    <cellStyle name="Percent 27 4 4 3" xfId="21403"/>
    <cellStyle name="Percent 27 4 5" xfId="7669"/>
    <cellStyle name="Percent 27 4 5 2" xfId="21405"/>
    <cellStyle name="Percent 27 4 6" xfId="21398"/>
    <cellStyle name="Percent 27 5" xfId="1821"/>
    <cellStyle name="Percent 27 5 2" xfId="3693"/>
    <cellStyle name="Percent 27 5 2 2" xfId="9875"/>
    <cellStyle name="Percent 27 5 2 2 2" xfId="21408"/>
    <cellStyle name="Percent 27 5 2 3" xfId="21407"/>
    <cellStyle name="Percent 27 5 3" xfId="8003"/>
    <cellStyle name="Percent 27 5 3 2" xfId="21409"/>
    <cellStyle name="Percent 27 5 4" xfId="21406"/>
    <cellStyle name="Percent 27 6" xfId="1963"/>
    <cellStyle name="Percent 27 6 2" xfId="8145"/>
    <cellStyle name="Percent 27 6 2 2" xfId="21411"/>
    <cellStyle name="Percent 27 6 3" xfId="21410"/>
    <cellStyle name="Percent 27 7" xfId="4365"/>
    <cellStyle name="Percent 27 7 2" xfId="10547"/>
    <cellStyle name="Percent 27 7 2 2" xfId="21413"/>
    <cellStyle name="Percent 27 7 3" xfId="21412"/>
    <cellStyle name="Percent 27 8" xfId="5372"/>
    <cellStyle name="Percent 27 8 2" xfId="11553"/>
    <cellStyle name="Percent 27 8 2 2" xfId="21415"/>
    <cellStyle name="Percent 27 8 3" xfId="21414"/>
    <cellStyle name="Percent 27 9" xfId="5867"/>
    <cellStyle name="Percent 27 9 2" xfId="12048"/>
    <cellStyle name="Percent 27 9 2 2" xfId="21417"/>
    <cellStyle name="Percent 27 9 3" xfId="21416"/>
    <cellStyle name="Percent 270" xfId="12526"/>
    <cellStyle name="Percent 270 2" xfId="21418"/>
    <cellStyle name="Percent 271" xfId="12528"/>
    <cellStyle name="Percent 271 2" xfId="21419"/>
    <cellStyle name="Percent 272" xfId="12530"/>
    <cellStyle name="Percent 272 2" xfId="21420"/>
    <cellStyle name="Percent 273" xfId="12532"/>
    <cellStyle name="Percent 273 2" xfId="21421"/>
    <cellStyle name="Percent 274" xfId="12534"/>
    <cellStyle name="Percent 274 2" xfId="21422"/>
    <cellStyle name="Percent 275" xfId="12536"/>
    <cellStyle name="Percent 275 2" xfId="21423"/>
    <cellStyle name="Percent 276" xfId="12538"/>
    <cellStyle name="Percent 276 2" xfId="21424"/>
    <cellStyle name="Percent 277" xfId="12540"/>
    <cellStyle name="Percent 277 2" xfId="21425"/>
    <cellStyle name="Percent 278" xfId="12542"/>
    <cellStyle name="Percent 278 2" xfId="21426"/>
    <cellStyle name="Percent 279" xfId="12544"/>
    <cellStyle name="Percent 279 2" xfId="21427"/>
    <cellStyle name="Percent 28" xfId="87"/>
    <cellStyle name="Percent 28 10" xfId="21428"/>
    <cellStyle name="Percent 28 2" xfId="839"/>
    <cellStyle name="Percent 28 2 2" xfId="1689"/>
    <cellStyle name="Percent 28 2 2 2" xfId="3561"/>
    <cellStyle name="Percent 28 2 2 2 2" xfId="9743"/>
    <cellStyle name="Percent 28 2 2 2 2 2" xfId="21432"/>
    <cellStyle name="Percent 28 2 2 2 3" xfId="21431"/>
    <cellStyle name="Percent 28 2 2 3" xfId="7871"/>
    <cellStyle name="Percent 28 2 2 3 2" xfId="21433"/>
    <cellStyle name="Percent 28 2 2 4" xfId="21430"/>
    <cellStyle name="Percent 28 2 3" xfId="2711"/>
    <cellStyle name="Percent 28 2 3 2" xfId="8893"/>
    <cellStyle name="Percent 28 2 3 2 2" xfId="21435"/>
    <cellStyle name="Percent 28 2 3 3" xfId="21434"/>
    <cellStyle name="Percent 28 2 4" xfId="4567"/>
    <cellStyle name="Percent 28 2 4 2" xfId="10749"/>
    <cellStyle name="Percent 28 2 4 2 2" xfId="21437"/>
    <cellStyle name="Percent 28 2 4 3" xfId="21436"/>
    <cellStyle name="Percent 28 2 5" xfId="5574"/>
    <cellStyle name="Percent 28 2 5 2" xfId="11755"/>
    <cellStyle name="Percent 28 2 5 2 2" xfId="21439"/>
    <cellStyle name="Percent 28 2 5 3" xfId="21438"/>
    <cellStyle name="Percent 28 2 6" xfId="7021"/>
    <cellStyle name="Percent 28 2 6 2" xfId="21440"/>
    <cellStyle name="Percent 28 2 7" xfId="21429"/>
    <cellStyle name="Percent 28 3" xfId="1567"/>
    <cellStyle name="Percent 28 3 2" xfId="3439"/>
    <cellStyle name="Percent 28 3 2 2" xfId="9621"/>
    <cellStyle name="Percent 28 3 2 2 2" xfId="21443"/>
    <cellStyle name="Percent 28 3 2 3" xfId="21442"/>
    <cellStyle name="Percent 28 3 3" xfId="4701"/>
    <cellStyle name="Percent 28 3 3 2" xfId="10883"/>
    <cellStyle name="Percent 28 3 3 2 2" xfId="21445"/>
    <cellStyle name="Percent 28 3 3 3" xfId="21444"/>
    <cellStyle name="Percent 28 3 4" xfId="5708"/>
    <cellStyle name="Percent 28 3 4 2" xfId="11889"/>
    <cellStyle name="Percent 28 3 4 2 2" xfId="21447"/>
    <cellStyle name="Percent 28 3 4 3" xfId="21446"/>
    <cellStyle name="Percent 28 3 5" xfId="7749"/>
    <cellStyle name="Percent 28 3 5 2" xfId="21448"/>
    <cellStyle name="Percent 28 3 6" xfId="21441"/>
    <cellStyle name="Percent 28 4" xfId="1823"/>
    <cellStyle name="Percent 28 4 2" xfId="3695"/>
    <cellStyle name="Percent 28 4 2 2" xfId="9877"/>
    <cellStyle name="Percent 28 4 2 2 2" xfId="21451"/>
    <cellStyle name="Percent 28 4 2 3" xfId="21450"/>
    <cellStyle name="Percent 28 4 3" xfId="8005"/>
    <cellStyle name="Percent 28 4 3 2" xfId="21452"/>
    <cellStyle name="Percent 28 4 4" xfId="21449"/>
    <cellStyle name="Percent 28 5" xfId="1965"/>
    <cellStyle name="Percent 28 5 2" xfId="8147"/>
    <cellStyle name="Percent 28 5 2 2" xfId="21454"/>
    <cellStyle name="Percent 28 5 3" xfId="21453"/>
    <cellStyle name="Percent 28 6" xfId="4445"/>
    <cellStyle name="Percent 28 6 2" xfId="10627"/>
    <cellStyle name="Percent 28 6 2 2" xfId="21456"/>
    <cellStyle name="Percent 28 6 3" xfId="21455"/>
    <cellStyle name="Percent 28 7" xfId="5452"/>
    <cellStyle name="Percent 28 7 2" xfId="11633"/>
    <cellStyle name="Percent 28 7 2 2" xfId="21458"/>
    <cellStyle name="Percent 28 7 3" xfId="21457"/>
    <cellStyle name="Percent 28 8" xfId="5868"/>
    <cellStyle name="Percent 28 8 2" xfId="12049"/>
    <cellStyle name="Percent 28 8 2 2" xfId="21460"/>
    <cellStyle name="Percent 28 8 3" xfId="21459"/>
    <cellStyle name="Percent 28 9" xfId="6275"/>
    <cellStyle name="Percent 28 9 2" xfId="21461"/>
    <cellStyle name="Percent 280" xfId="12546"/>
    <cellStyle name="Percent 280 2" xfId="21462"/>
    <cellStyle name="Percent 281" xfId="12548"/>
    <cellStyle name="Percent 281 2" xfId="21463"/>
    <cellStyle name="Percent 282" xfId="12550"/>
    <cellStyle name="Percent 282 2" xfId="21464"/>
    <cellStyle name="Percent 283" xfId="12552"/>
    <cellStyle name="Percent 283 2" xfId="21465"/>
    <cellStyle name="Percent 284" xfId="12554"/>
    <cellStyle name="Percent 284 2" xfId="21466"/>
    <cellStyle name="Percent 285" xfId="12556"/>
    <cellStyle name="Percent 285 2" xfId="21467"/>
    <cellStyle name="Percent 286" xfId="12558"/>
    <cellStyle name="Percent 286 2" xfId="21468"/>
    <cellStyle name="Percent 287" xfId="12561"/>
    <cellStyle name="Percent 287 2" xfId="21469"/>
    <cellStyle name="Percent 288" xfId="12563"/>
    <cellStyle name="Percent 288 2" xfId="21470"/>
    <cellStyle name="Percent 289" xfId="12565"/>
    <cellStyle name="Percent 289 2" xfId="21471"/>
    <cellStyle name="Percent 29" xfId="89"/>
    <cellStyle name="Percent 29 10" xfId="21472"/>
    <cellStyle name="Percent 29 2" xfId="841"/>
    <cellStyle name="Percent 29 2 2" xfId="1691"/>
    <cellStyle name="Percent 29 2 2 2" xfId="3563"/>
    <cellStyle name="Percent 29 2 2 2 2" xfId="9745"/>
    <cellStyle name="Percent 29 2 2 2 2 2" xfId="21476"/>
    <cellStyle name="Percent 29 2 2 2 3" xfId="21475"/>
    <cellStyle name="Percent 29 2 2 3" xfId="7873"/>
    <cellStyle name="Percent 29 2 2 3 2" xfId="21477"/>
    <cellStyle name="Percent 29 2 2 4" xfId="21474"/>
    <cellStyle name="Percent 29 2 3" xfId="2713"/>
    <cellStyle name="Percent 29 2 3 2" xfId="8895"/>
    <cellStyle name="Percent 29 2 3 2 2" xfId="21479"/>
    <cellStyle name="Percent 29 2 3 3" xfId="21478"/>
    <cellStyle name="Percent 29 2 4" xfId="4569"/>
    <cellStyle name="Percent 29 2 4 2" xfId="10751"/>
    <cellStyle name="Percent 29 2 4 2 2" xfId="21481"/>
    <cellStyle name="Percent 29 2 4 3" xfId="21480"/>
    <cellStyle name="Percent 29 2 5" xfId="5576"/>
    <cellStyle name="Percent 29 2 5 2" xfId="11757"/>
    <cellStyle name="Percent 29 2 5 2 2" xfId="21483"/>
    <cellStyle name="Percent 29 2 5 3" xfId="21482"/>
    <cellStyle name="Percent 29 2 6" xfId="7023"/>
    <cellStyle name="Percent 29 2 6 2" xfId="21484"/>
    <cellStyle name="Percent 29 2 7" xfId="21473"/>
    <cellStyle name="Percent 29 3" xfId="1569"/>
    <cellStyle name="Percent 29 3 2" xfId="3441"/>
    <cellStyle name="Percent 29 3 2 2" xfId="9623"/>
    <cellStyle name="Percent 29 3 2 2 2" xfId="21487"/>
    <cellStyle name="Percent 29 3 2 3" xfId="21486"/>
    <cellStyle name="Percent 29 3 3" xfId="4703"/>
    <cellStyle name="Percent 29 3 3 2" xfId="10885"/>
    <cellStyle name="Percent 29 3 3 2 2" xfId="21489"/>
    <cellStyle name="Percent 29 3 3 3" xfId="21488"/>
    <cellStyle name="Percent 29 3 4" xfId="5710"/>
    <cellStyle name="Percent 29 3 4 2" xfId="11891"/>
    <cellStyle name="Percent 29 3 4 2 2" xfId="21491"/>
    <cellStyle name="Percent 29 3 4 3" xfId="21490"/>
    <cellStyle name="Percent 29 3 5" xfId="7751"/>
    <cellStyle name="Percent 29 3 5 2" xfId="21492"/>
    <cellStyle name="Percent 29 3 6" xfId="21485"/>
    <cellStyle name="Percent 29 4" xfId="1825"/>
    <cellStyle name="Percent 29 4 2" xfId="3697"/>
    <cellStyle name="Percent 29 4 2 2" xfId="9879"/>
    <cellStyle name="Percent 29 4 2 2 2" xfId="21495"/>
    <cellStyle name="Percent 29 4 2 3" xfId="21494"/>
    <cellStyle name="Percent 29 4 3" xfId="8007"/>
    <cellStyle name="Percent 29 4 3 2" xfId="21496"/>
    <cellStyle name="Percent 29 4 4" xfId="21493"/>
    <cellStyle name="Percent 29 5" xfId="1967"/>
    <cellStyle name="Percent 29 5 2" xfId="8149"/>
    <cellStyle name="Percent 29 5 2 2" xfId="21498"/>
    <cellStyle name="Percent 29 5 3" xfId="21497"/>
    <cellStyle name="Percent 29 6" xfId="4447"/>
    <cellStyle name="Percent 29 6 2" xfId="10629"/>
    <cellStyle name="Percent 29 6 2 2" xfId="21500"/>
    <cellStyle name="Percent 29 6 3" xfId="21499"/>
    <cellStyle name="Percent 29 7" xfId="5454"/>
    <cellStyle name="Percent 29 7 2" xfId="11635"/>
    <cellStyle name="Percent 29 7 2 2" xfId="21502"/>
    <cellStyle name="Percent 29 7 3" xfId="21501"/>
    <cellStyle name="Percent 29 8" xfId="5869"/>
    <cellStyle name="Percent 29 8 2" xfId="12050"/>
    <cellStyle name="Percent 29 8 2 2" xfId="21504"/>
    <cellStyle name="Percent 29 8 3" xfId="21503"/>
    <cellStyle name="Percent 29 9" xfId="6277"/>
    <cellStyle name="Percent 29 9 2" xfId="21505"/>
    <cellStyle name="Percent 290" xfId="12567"/>
    <cellStyle name="Percent 290 2" xfId="21506"/>
    <cellStyle name="Percent 291" xfId="12569"/>
    <cellStyle name="Percent 291 2" xfId="21507"/>
    <cellStyle name="Percent 292" xfId="12571"/>
    <cellStyle name="Percent 292 2" xfId="21508"/>
    <cellStyle name="Percent 293" xfId="12573"/>
    <cellStyle name="Percent 293 2" xfId="21509"/>
    <cellStyle name="Percent 294" xfId="12575"/>
    <cellStyle name="Percent 294 2" xfId="21510"/>
    <cellStyle name="Percent 295" xfId="12577"/>
    <cellStyle name="Percent 295 2" xfId="21511"/>
    <cellStyle name="Percent 296" xfId="12579"/>
    <cellStyle name="Percent 296 2" xfId="21512"/>
    <cellStyle name="Percent 297" xfId="12581"/>
    <cellStyle name="Percent 297 2" xfId="21513"/>
    <cellStyle name="Percent 298" xfId="12583"/>
    <cellStyle name="Percent 298 2" xfId="21514"/>
    <cellStyle name="Percent 299" xfId="12585"/>
    <cellStyle name="Percent 299 2" xfId="21515"/>
    <cellStyle name="Percent 3" xfId="5"/>
    <cellStyle name="Percent 3 10" xfId="382"/>
    <cellStyle name="Percent 3 10 2" xfId="1167"/>
    <cellStyle name="Percent 3 10 2 2" xfId="3039"/>
    <cellStyle name="Percent 3 10 2 2 2" xfId="9221"/>
    <cellStyle name="Percent 3 10 2 2 2 2" xfId="21520"/>
    <cellStyle name="Percent 3 10 2 2 3" xfId="21519"/>
    <cellStyle name="Percent 3 10 2 3" xfId="7349"/>
    <cellStyle name="Percent 3 10 2 3 2" xfId="21521"/>
    <cellStyle name="Percent 3 10 2 4" xfId="21518"/>
    <cellStyle name="Percent 3 10 3" xfId="2255"/>
    <cellStyle name="Percent 3 10 3 2" xfId="8437"/>
    <cellStyle name="Percent 3 10 3 2 2" xfId="21523"/>
    <cellStyle name="Percent 3 10 3 3" xfId="21522"/>
    <cellStyle name="Percent 3 10 4" xfId="4045"/>
    <cellStyle name="Percent 3 10 4 2" xfId="10227"/>
    <cellStyle name="Percent 3 10 4 2 2" xfId="21525"/>
    <cellStyle name="Percent 3 10 4 3" xfId="21524"/>
    <cellStyle name="Percent 3 10 5" xfId="5052"/>
    <cellStyle name="Percent 3 10 5 2" xfId="11233"/>
    <cellStyle name="Percent 3 10 5 2 2" xfId="21527"/>
    <cellStyle name="Percent 3 10 5 3" xfId="21526"/>
    <cellStyle name="Percent 3 10 6" xfId="6565"/>
    <cellStyle name="Percent 3 10 6 2" xfId="21528"/>
    <cellStyle name="Percent 3 10 7" xfId="21517"/>
    <cellStyle name="Percent 3 11" xfId="438"/>
    <cellStyle name="Percent 3 11 2" xfId="1225"/>
    <cellStyle name="Percent 3 11 2 2" xfId="3097"/>
    <cellStyle name="Percent 3 11 2 2 2" xfId="9279"/>
    <cellStyle name="Percent 3 11 2 2 2 2" xfId="21532"/>
    <cellStyle name="Percent 3 11 2 2 3" xfId="21531"/>
    <cellStyle name="Percent 3 11 2 3" xfId="7407"/>
    <cellStyle name="Percent 3 11 2 3 2" xfId="21533"/>
    <cellStyle name="Percent 3 11 2 4" xfId="21530"/>
    <cellStyle name="Percent 3 11 3" xfId="2311"/>
    <cellStyle name="Percent 3 11 3 2" xfId="8493"/>
    <cellStyle name="Percent 3 11 3 2 2" xfId="21535"/>
    <cellStyle name="Percent 3 11 3 3" xfId="21534"/>
    <cellStyle name="Percent 3 11 4" xfId="4103"/>
    <cellStyle name="Percent 3 11 4 2" xfId="10285"/>
    <cellStyle name="Percent 3 11 4 2 2" xfId="21537"/>
    <cellStyle name="Percent 3 11 4 3" xfId="21536"/>
    <cellStyle name="Percent 3 11 5" xfId="5110"/>
    <cellStyle name="Percent 3 11 5 2" xfId="11291"/>
    <cellStyle name="Percent 3 11 5 2 2" xfId="21539"/>
    <cellStyle name="Percent 3 11 5 3" xfId="21538"/>
    <cellStyle name="Percent 3 11 6" xfId="6621"/>
    <cellStyle name="Percent 3 11 6 2" xfId="21540"/>
    <cellStyle name="Percent 3 11 7" xfId="21529"/>
    <cellStyle name="Percent 3 12" xfId="496"/>
    <cellStyle name="Percent 3 12 2" xfId="1283"/>
    <cellStyle name="Percent 3 12 2 2" xfId="3155"/>
    <cellStyle name="Percent 3 12 2 2 2" xfId="9337"/>
    <cellStyle name="Percent 3 12 2 2 2 2" xfId="21544"/>
    <cellStyle name="Percent 3 12 2 2 3" xfId="21543"/>
    <cellStyle name="Percent 3 12 2 3" xfId="7465"/>
    <cellStyle name="Percent 3 12 2 3 2" xfId="21545"/>
    <cellStyle name="Percent 3 12 2 4" xfId="21542"/>
    <cellStyle name="Percent 3 12 3" xfId="2369"/>
    <cellStyle name="Percent 3 12 3 2" xfId="8551"/>
    <cellStyle name="Percent 3 12 3 2 2" xfId="21547"/>
    <cellStyle name="Percent 3 12 3 3" xfId="21546"/>
    <cellStyle name="Percent 3 12 4" xfId="4161"/>
    <cellStyle name="Percent 3 12 4 2" xfId="10343"/>
    <cellStyle name="Percent 3 12 4 2 2" xfId="21549"/>
    <cellStyle name="Percent 3 12 4 3" xfId="21548"/>
    <cellStyle name="Percent 3 12 5" xfId="5168"/>
    <cellStyle name="Percent 3 12 5 2" xfId="11349"/>
    <cellStyle name="Percent 3 12 5 2 2" xfId="21551"/>
    <cellStyle name="Percent 3 12 5 3" xfId="21550"/>
    <cellStyle name="Percent 3 12 6" xfId="6679"/>
    <cellStyle name="Percent 3 12 6 2" xfId="21552"/>
    <cellStyle name="Percent 3 12 7" xfId="21541"/>
    <cellStyle name="Percent 3 13" xfId="554"/>
    <cellStyle name="Percent 3 13 2" xfId="1343"/>
    <cellStyle name="Percent 3 13 2 2" xfId="3215"/>
    <cellStyle name="Percent 3 13 2 2 2" xfId="9397"/>
    <cellStyle name="Percent 3 13 2 2 2 2" xfId="21556"/>
    <cellStyle name="Percent 3 13 2 2 3" xfId="21555"/>
    <cellStyle name="Percent 3 13 2 3" xfId="7525"/>
    <cellStyle name="Percent 3 13 2 3 2" xfId="21557"/>
    <cellStyle name="Percent 3 13 2 4" xfId="21554"/>
    <cellStyle name="Percent 3 13 3" xfId="2427"/>
    <cellStyle name="Percent 3 13 3 2" xfId="8609"/>
    <cellStyle name="Percent 3 13 3 2 2" xfId="21559"/>
    <cellStyle name="Percent 3 13 3 3" xfId="21558"/>
    <cellStyle name="Percent 3 13 4" xfId="4221"/>
    <cellStyle name="Percent 3 13 4 2" xfId="10403"/>
    <cellStyle name="Percent 3 13 4 2 2" xfId="21561"/>
    <cellStyle name="Percent 3 13 4 3" xfId="21560"/>
    <cellStyle name="Percent 3 13 5" xfId="5228"/>
    <cellStyle name="Percent 3 13 5 2" xfId="11409"/>
    <cellStyle name="Percent 3 13 5 2 2" xfId="21563"/>
    <cellStyle name="Percent 3 13 5 3" xfId="21562"/>
    <cellStyle name="Percent 3 13 6" xfId="6737"/>
    <cellStyle name="Percent 3 13 6 2" xfId="21564"/>
    <cellStyle name="Percent 3 13 7" xfId="21553"/>
    <cellStyle name="Percent 3 14" xfId="614"/>
    <cellStyle name="Percent 3 14 2" xfId="1413"/>
    <cellStyle name="Percent 3 14 2 2" xfId="3285"/>
    <cellStyle name="Percent 3 14 2 2 2" xfId="9467"/>
    <cellStyle name="Percent 3 14 2 2 2 2" xfId="21568"/>
    <cellStyle name="Percent 3 14 2 2 3" xfId="21567"/>
    <cellStyle name="Percent 3 14 2 3" xfId="7595"/>
    <cellStyle name="Percent 3 14 2 3 2" xfId="21569"/>
    <cellStyle name="Percent 3 14 2 4" xfId="21566"/>
    <cellStyle name="Percent 3 14 3" xfId="2487"/>
    <cellStyle name="Percent 3 14 3 2" xfId="8669"/>
    <cellStyle name="Percent 3 14 3 2 2" xfId="21571"/>
    <cellStyle name="Percent 3 14 3 3" xfId="21570"/>
    <cellStyle name="Percent 3 14 4" xfId="4291"/>
    <cellStyle name="Percent 3 14 4 2" xfId="10473"/>
    <cellStyle name="Percent 3 14 4 2 2" xfId="21573"/>
    <cellStyle name="Percent 3 14 4 3" xfId="21572"/>
    <cellStyle name="Percent 3 14 5" xfId="5298"/>
    <cellStyle name="Percent 3 14 5 2" xfId="11479"/>
    <cellStyle name="Percent 3 14 5 2 2" xfId="21575"/>
    <cellStyle name="Percent 3 14 5 3" xfId="21574"/>
    <cellStyle name="Percent 3 14 6" xfId="6797"/>
    <cellStyle name="Percent 3 14 6 2" xfId="21576"/>
    <cellStyle name="Percent 3 14 7" xfId="21565"/>
    <cellStyle name="Percent 3 15" xfId="684"/>
    <cellStyle name="Percent 3 15 2" xfId="1491"/>
    <cellStyle name="Percent 3 15 2 2" xfId="3363"/>
    <cellStyle name="Percent 3 15 2 2 2" xfId="9545"/>
    <cellStyle name="Percent 3 15 2 2 2 2" xfId="21580"/>
    <cellStyle name="Percent 3 15 2 2 3" xfId="21579"/>
    <cellStyle name="Percent 3 15 2 3" xfId="7673"/>
    <cellStyle name="Percent 3 15 2 3 2" xfId="21581"/>
    <cellStyle name="Percent 3 15 2 4" xfId="21578"/>
    <cellStyle name="Percent 3 15 3" xfId="2557"/>
    <cellStyle name="Percent 3 15 3 2" xfId="8739"/>
    <cellStyle name="Percent 3 15 3 2 2" xfId="21583"/>
    <cellStyle name="Percent 3 15 3 3" xfId="21582"/>
    <cellStyle name="Percent 3 15 4" xfId="4369"/>
    <cellStyle name="Percent 3 15 4 2" xfId="10551"/>
    <cellStyle name="Percent 3 15 4 2 2" xfId="21585"/>
    <cellStyle name="Percent 3 15 4 3" xfId="21584"/>
    <cellStyle name="Percent 3 15 5" xfId="5376"/>
    <cellStyle name="Percent 3 15 5 2" xfId="11557"/>
    <cellStyle name="Percent 3 15 5 2 2" xfId="21587"/>
    <cellStyle name="Percent 3 15 5 3" xfId="21586"/>
    <cellStyle name="Percent 3 15 6" xfId="6867"/>
    <cellStyle name="Percent 3 15 6 2" xfId="21588"/>
    <cellStyle name="Percent 3 15 7" xfId="21577"/>
    <cellStyle name="Percent 3 16" xfId="763"/>
    <cellStyle name="Percent 3 16 2" xfId="1613"/>
    <cellStyle name="Percent 3 16 2 2" xfId="3485"/>
    <cellStyle name="Percent 3 16 2 2 2" xfId="9667"/>
    <cellStyle name="Percent 3 16 2 2 2 2" xfId="21592"/>
    <cellStyle name="Percent 3 16 2 2 3" xfId="21591"/>
    <cellStyle name="Percent 3 16 2 3" xfId="7795"/>
    <cellStyle name="Percent 3 16 2 3 2" xfId="21593"/>
    <cellStyle name="Percent 3 16 2 4" xfId="21590"/>
    <cellStyle name="Percent 3 16 3" xfId="2635"/>
    <cellStyle name="Percent 3 16 3 2" xfId="8817"/>
    <cellStyle name="Percent 3 16 3 2 2" xfId="21595"/>
    <cellStyle name="Percent 3 16 3 3" xfId="21594"/>
    <cellStyle name="Percent 3 16 4" xfId="4491"/>
    <cellStyle name="Percent 3 16 4 2" xfId="10673"/>
    <cellStyle name="Percent 3 16 4 2 2" xfId="21597"/>
    <cellStyle name="Percent 3 16 4 3" xfId="21596"/>
    <cellStyle name="Percent 3 16 5" xfId="5498"/>
    <cellStyle name="Percent 3 16 5 2" xfId="11679"/>
    <cellStyle name="Percent 3 16 5 2 2" xfId="21599"/>
    <cellStyle name="Percent 3 16 5 3" xfId="21598"/>
    <cellStyle name="Percent 3 16 6" xfId="6945"/>
    <cellStyle name="Percent 3 16 6 2" xfId="21600"/>
    <cellStyle name="Percent 3 16 7" xfId="21589"/>
    <cellStyle name="Percent 3 17" xfId="885"/>
    <cellStyle name="Percent 3 17 2" xfId="2757"/>
    <cellStyle name="Percent 3 17 2 2" xfId="8939"/>
    <cellStyle name="Percent 3 17 2 2 2" xfId="21603"/>
    <cellStyle name="Percent 3 17 2 3" xfId="21602"/>
    <cellStyle name="Percent 3 17 3" xfId="4625"/>
    <cellStyle name="Percent 3 17 3 2" xfId="10807"/>
    <cellStyle name="Percent 3 17 3 2 2" xfId="21605"/>
    <cellStyle name="Percent 3 17 3 3" xfId="21604"/>
    <cellStyle name="Percent 3 17 4" xfId="5632"/>
    <cellStyle name="Percent 3 17 4 2" xfId="11813"/>
    <cellStyle name="Percent 3 17 4 2 2" xfId="21607"/>
    <cellStyle name="Percent 3 17 4 3" xfId="21606"/>
    <cellStyle name="Percent 3 17 5" xfId="7067"/>
    <cellStyle name="Percent 3 17 5 2" xfId="21608"/>
    <cellStyle name="Percent 3 17 6" xfId="21601"/>
    <cellStyle name="Percent 3 18" xfId="1747"/>
    <cellStyle name="Percent 3 18 2" xfId="3619"/>
    <cellStyle name="Percent 3 18 2 2" xfId="9801"/>
    <cellStyle name="Percent 3 18 2 2 2" xfId="21611"/>
    <cellStyle name="Percent 3 18 2 3" xfId="21610"/>
    <cellStyle name="Percent 3 18 3" xfId="7929"/>
    <cellStyle name="Percent 3 18 3 2" xfId="21612"/>
    <cellStyle name="Percent 3 18 4" xfId="21609"/>
    <cellStyle name="Percent 3 19" xfId="1889"/>
    <cellStyle name="Percent 3 19 2" xfId="8071"/>
    <cellStyle name="Percent 3 19 2 2" xfId="21614"/>
    <cellStyle name="Percent 3 19 3" xfId="21613"/>
    <cellStyle name="Percent 3 2" xfId="17"/>
    <cellStyle name="Percent 3 2 10" xfId="448"/>
    <cellStyle name="Percent 3 2 10 2" xfId="1235"/>
    <cellStyle name="Percent 3 2 10 2 2" xfId="3107"/>
    <cellStyle name="Percent 3 2 10 2 2 2" xfId="9289"/>
    <cellStyle name="Percent 3 2 10 2 2 2 2" xfId="21619"/>
    <cellStyle name="Percent 3 2 10 2 2 3" xfId="21618"/>
    <cellStyle name="Percent 3 2 10 2 3" xfId="7417"/>
    <cellStyle name="Percent 3 2 10 2 3 2" xfId="21620"/>
    <cellStyle name="Percent 3 2 10 2 4" xfId="21617"/>
    <cellStyle name="Percent 3 2 10 3" xfId="2321"/>
    <cellStyle name="Percent 3 2 10 3 2" xfId="8503"/>
    <cellStyle name="Percent 3 2 10 3 2 2" xfId="21622"/>
    <cellStyle name="Percent 3 2 10 3 3" xfId="21621"/>
    <cellStyle name="Percent 3 2 10 4" xfId="4113"/>
    <cellStyle name="Percent 3 2 10 4 2" xfId="10295"/>
    <cellStyle name="Percent 3 2 10 4 2 2" xfId="21624"/>
    <cellStyle name="Percent 3 2 10 4 3" xfId="21623"/>
    <cellStyle name="Percent 3 2 10 5" xfId="5120"/>
    <cellStyle name="Percent 3 2 10 5 2" xfId="11301"/>
    <cellStyle name="Percent 3 2 10 5 2 2" xfId="21626"/>
    <cellStyle name="Percent 3 2 10 5 3" xfId="21625"/>
    <cellStyle name="Percent 3 2 10 6" xfId="6631"/>
    <cellStyle name="Percent 3 2 10 6 2" xfId="21627"/>
    <cellStyle name="Percent 3 2 10 7" xfId="21616"/>
    <cellStyle name="Percent 3 2 11" xfId="506"/>
    <cellStyle name="Percent 3 2 11 2" xfId="1293"/>
    <cellStyle name="Percent 3 2 11 2 2" xfId="3165"/>
    <cellStyle name="Percent 3 2 11 2 2 2" xfId="9347"/>
    <cellStyle name="Percent 3 2 11 2 2 2 2" xfId="21631"/>
    <cellStyle name="Percent 3 2 11 2 2 3" xfId="21630"/>
    <cellStyle name="Percent 3 2 11 2 3" xfId="7475"/>
    <cellStyle name="Percent 3 2 11 2 3 2" xfId="21632"/>
    <cellStyle name="Percent 3 2 11 2 4" xfId="21629"/>
    <cellStyle name="Percent 3 2 11 3" xfId="2379"/>
    <cellStyle name="Percent 3 2 11 3 2" xfId="8561"/>
    <cellStyle name="Percent 3 2 11 3 2 2" xfId="21634"/>
    <cellStyle name="Percent 3 2 11 3 3" xfId="21633"/>
    <cellStyle name="Percent 3 2 11 4" xfId="4171"/>
    <cellStyle name="Percent 3 2 11 4 2" xfId="10353"/>
    <cellStyle name="Percent 3 2 11 4 2 2" xfId="21636"/>
    <cellStyle name="Percent 3 2 11 4 3" xfId="21635"/>
    <cellStyle name="Percent 3 2 11 5" xfId="5178"/>
    <cellStyle name="Percent 3 2 11 5 2" xfId="11359"/>
    <cellStyle name="Percent 3 2 11 5 2 2" xfId="21638"/>
    <cellStyle name="Percent 3 2 11 5 3" xfId="21637"/>
    <cellStyle name="Percent 3 2 11 6" xfId="6689"/>
    <cellStyle name="Percent 3 2 11 6 2" xfId="21639"/>
    <cellStyle name="Percent 3 2 11 7" xfId="21628"/>
    <cellStyle name="Percent 3 2 12" xfId="564"/>
    <cellStyle name="Percent 3 2 12 2" xfId="1353"/>
    <cellStyle name="Percent 3 2 12 2 2" xfId="3225"/>
    <cellStyle name="Percent 3 2 12 2 2 2" xfId="9407"/>
    <cellStyle name="Percent 3 2 12 2 2 2 2" xfId="21643"/>
    <cellStyle name="Percent 3 2 12 2 2 3" xfId="21642"/>
    <cellStyle name="Percent 3 2 12 2 3" xfId="7535"/>
    <cellStyle name="Percent 3 2 12 2 3 2" xfId="21644"/>
    <cellStyle name="Percent 3 2 12 2 4" xfId="21641"/>
    <cellStyle name="Percent 3 2 12 3" xfId="2437"/>
    <cellStyle name="Percent 3 2 12 3 2" xfId="8619"/>
    <cellStyle name="Percent 3 2 12 3 2 2" xfId="21646"/>
    <cellStyle name="Percent 3 2 12 3 3" xfId="21645"/>
    <cellStyle name="Percent 3 2 12 4" xfId="4231"/>
    <cellStyle name="Percent 3 2 12 4 2" xfId="10413"/>
    <cellStyle name="Percent 3 2 12 4 2 2" xfId="21648"/>
    <cellStyle name="Percent 3 2 12 4 3" xfId="21647"/>
    <cellStyle name="Percent 3 2 12 5" xfId="5238"/>
    <cellStyle name="Percent 3 2 12 5 2" xfId="11419"/>
    <cellStyle name="Percent 3 2 12 5 2 2" xfId="21650"/>
    <cellStyle name="Percent 3 2 12 5 3" xfId="21649"/>
    <cellStyle name="Percent 3 2 12 6" xfId="6747"/>
    <cellStyle name="Percent 3 2 12 6 2" xfId="21651"/>
    <cellStyle name="Percent 3 2 12 7" xfId="21640"/>
    <cellStyle name="Percent 3 2 13" xfId="624"/>
    <cellStyle name="Percent 3 2 13 2" xfId="1423"/>
    <cellStyle name="Percent 3 2 13 2 2" xfId="3295"/>
    <cellStyle name="Percent 3 2 13 2 2 2" xfId="9477"/>
    <cellStyle name="Percent 3 2 13 2 2 2 2" xfId="21655"/>
    <cellStyle name="Percent 3 2 13 2 2 3" xfId="21654"/>
    <cellStyle name="Percent 3 2 13 2 3" xfId="7605"/>
    <cellStyle name="Percent 3 2 13 2 3 2" xfId="21656"/>
    <cellStyle name="Percent 3 2 13 2 4" xfId="21653"/>
    <cellStyle name="Percent 3 2 13 3" xfId="2497"/>
    <cellStyle name="Percent 3 2 13 3 2" xfId="8679"/>
    <cellStyle name="Percent 3 2 13 3 2 2" xfId="21658"/>
    <cellStyle name="Percent 3 2 13 3 3" xfId="21657"/>
    <cellStyle name="Percent 3 2 13 4" xfId="4301"/>
    <cellStyle name="Percent 3 2 13 4 2" xfId="10483"/>
    <cellStyle name="Percent 3 2 13 4 2 2" xfId="21660"/>
    <cellStyle name="Percent 3 2 13 4 3" xfId="21659"/>
    <cellStyle name="Percent 3 2 13 5" xfId="5308"/>
    <cellStyle name="Percent 3 2 13 5 2" xfId="11489"/>
    <cellStyle name="Percent 3 2 13 5 2 2" xfId="21662"/>
    <cellStyle name="Percent 3 2 13 5 3" xfId="21661"/>
    <cellStyle name="Percent 3 2 13 6" xfId="6807"/>
    <cellStyle name="Percent 3 2 13 6 2" xfId="21663"/>
    <cellStyle name="Percent 3 2 13 7" xfId="21652"/>
    <cellStyle name="Percent 3 2 14" xfId="694"/>
    <cellStyle name="Percent 3 2 14 2" xfId="1501"/>
    <cellStyle name="Percent 3 2 14 2 2" xfId="3373"/>
    <cellStyle name="Percent 3 2 14 2 2 2" xfId="9555"/>
    <cellStyle name="Percent 3 2 14 2 2 2 2" xfId="21667"/>
    <cellStyle name="Percent 3 2 14 2 2 3" xfId="21666"/>
    <cellStyle name="Percent 3 2 14 2 3" xfId="7683"/>
    <cellStyle name="Percent 3 2 14 2 3 2" xfId="21668"/>
    <cellStyle name="Percent 3 2 14 2 4" xfId="21665"/>
    <cellStyle name="Percent 3 2 14 3" xfId="2567"/>
    <cellStyle name="Percent 3 2 14 3 2" xfId="8749"/>
    <cellStyle name="Percent 3 2 14 3 2 2" xfId="21670"/>
    <cellStyle name="Percent 3 2 14 3 3" xfId="21669"/>
    <cellStyle name="Percent 3 2 14 4" xfId="4379"/>
    <cellStyle name="Percent 3 2 14 4 2" xfId="10561"/>
    <cellStyle name="Percent 3 2 14 4 2 2" xfId="21672"/>
    <cellStyle name="Percent 3 2 14 4 3" xfId="21671"/>
    <cellStyle name="Percent 3 2 14 5" xfId="5386"/>
    <cellStyle name="Percent 3 2 14 5 2" xfId="11567"/>
    <cellStyle name="Percent 3 2 14 5 2 2" xfId="21674"/>
    <cellStyle name="Percent 3 2 14 5 3" xfId="21673"/>
    <cellStyle name="Percent 3 2 14 6" xfId="6877"/>
    <cellStyle name="Percent 3 2 14 6 2" xfId="21675"/>
    <cellStyle name="Percent 3 2 14 7" xfId="21664"/>
    <cellStyle name="Percent 3 2 15" xfId="773"/>
    <cellStyle name="Percent 3 2 15 2" xfId="1623"/>
    <cellStyle name="Percent 3 2 15 2 2" xfId="3495"/>
    <cellStyle name="Percent 3 2 15 2 2 2" xfId="9677"/>
    <cellStyle name="Percent 3 2 15 2 2 2 2" xfId="21679"/>
    <cellStyle name="Percent 3 2 15 2 2 3" xfId="21678"/>
    <cellStyle name="Percent 3 2 15 2 3" xfId="7805"/>
    <cellStyle name="Percent 3 2 15 2 3 2" xfId="21680"/>
    <cellStyle name="Percent 3 2 15 2 4" xfId="21677"/>
    <cellStyle name="Percent 3 2 15 3" xfId="2645"/>
    <cellStyle name="Percent 3 2 15 3 2" xfId="8827"/>
    <cellStyle name="Percent 3 2 15 3 2 2" xfId="21682"/>
    <cellStyle name="Percent 3 2 15 3 3" xfId="21681"/>
    <cellStyle name="Percent 3 2 15 4" xfId="4501"/>
    <cellStyle name="Percent 3 2 15 4 2" xfId="10683"/>
    <cellStyle name="Percent 3 2 15 4 2 2" xfId="21684"/>
    <cellStyle name="Percent 3 2 15 4 3" xfId="21683"/>
    <cellStyle name="Percent 3 2 15 5" xfId="5508"/>
    <cellStyle name="Percent 3 2 15 5 2" xfId="11689"/>
    <cellStyle name="Percent 3 2 15 5 2 2" xfId="21686"/>
    <cellStyle name="Percent 3 2 15 5 3" xfId="21685"/>
    <cellStyle name="Percent 3 2 15 6" xfId="6955"/>
    <cellStyle name="Percent 3 2 15 6 2" xfId="21687"/>
    <cellStyle name="Percent 3 2 15 7" xfId="21676"/>
    <cellStyle name="Percent 3 2 16" xfId="889"/>
    <cellStyle name="Percent 3 2 16 2" xfId="2761"/>
    <cellStyle name="Percent 3 2 16 2 2" xfId="8943"/>
    <cellStyle name="Percent 3 2 16 2 2 2" xfId="21690"/>
    <cellStyle name="Percent 3 2 16 2 3" xfId="21689"/>
    <cellStyle name="Percent 3 2 16 3" xfId="4635"/>
    <cellStyle name="Percent 3 2 16 3 2" xfId="10817"/>
    <cellStyle name="Percent 3 2 16 3 2 2" xfId="21692"/>
    <cellStyle name="Percent 3 2 16 3 3" xfId="21691"/>
    <cellStyle name="Percent 3 2 16 4" xfId="5642"/>
    <cellStyle name="Percent 3 2 16 4 2" xfId="11823"/>
    <cellStyle name="Percent 3 2 16 4 2 2" xfId="21694"/>
    <cellStyle name="Percent 3 2 16 4 3" xfId="21693"/>
    <cellStyle name="Percent 3 2 16 5" xfId="7071"/>
    <cellStyle name="Percent 3 2 16 5 2" xfId="21695"/>
    <cellStyle name="Percent 3 2 16 6" xfId="21688"/>
    <cellStyle name="Percent 3 2 17" xfId="1757"/>
    <cellStyle name="Percent 3 2 17 2" xfId="3629"/>
    <cellStyle name="Percent 3 2 17 2 2" xfId="9811"/>
    <cellStyle name="Percent 3 2 17 2 2 2" xfId="21698"/>
    <cellStyle name="Percent 3 2 17 2 3" xfId="21697"/>
    <cellStyle name="Percent 3 2 17 3" xfId="7939"/>
    <cellStyle name="Percent 3 2 17 3 2" xfId="21699"/>
    <cellStyle name="Percent 3 2 17 4" xfId="21696"/>
    <cellStyle name="Percent 3 2 18" xfId="1899"/>
    <cellStyle name="Percent 3 2 18 2" xfId="8081"/>
    <cellStyle name="Percent 3 2 18 2 2" xfId="21701"/>
    <cellStyle name="Percent 3 2 18 3" xfId="21700"/>
    <cellStyle name="Percent 3 2 19" xfId="3767"/>
    <cellStyle name="Percent 3 2 19 2" xfId="9949"/>
    <cellStyle name="Percent 3 2 19 2 2" xfId="21703"/>
    <cellStyle name="Percent 3 2 19 3" xfId="21702"/>
    <cellStyle name="Percent 3 2 2" xfId="36"/>
    <cellStyle name="Percent 3 2 2 10" xfId="582"/>
    <cellStyle name="Percent 3 2 2 10 2" xfId="1371"/>
    <cellStyle name="Percent 3 2 2 10 2 2" xfId="3243"/>
    <cellStyle name="Percent 3 2 2 10 2 2 2" xfId="9425"/>
    <cellStyle name="Percent 3 2 2 10 2 2 2 2" xfId="21708"/>
    <cellStyle name="Percent 3 2 2 10 2 2 3" xfId="21707"/>
    <cellStyle name="Percent 3 2 2 10 2 3" xfId="7553"/>
    <cellStyle name="Percent 3 2 2 10 2 3 2" xfId="21709"/>
    <cellStyle name="Percent 3 2 2 10 2 4" xfId="21706"/>
    <cellStyle name="Percent 3 2 2 10 3" xfId="2455"/>
    <cellStyle name="Percent 3 2 2 10 3 2" xfId="8637"/>
    <cellStyle name="Percent 3 2 2 10 3 2 2" xfId="21711"/>
    <cellStyle name="Percent 3 2 2 10 3 3" xfId="21710"/>
    <cellStyle name="Percent 3 2 2 10 4" xfId="4249"/>
    <cellStyle name="Percent 3 2 2 10 4 2" xfId="10431"/>
    <cellStyle name="Percent 3 2 2 10 4 2 2" xfId="21713"/>
    <cellStyle name="Percent 3 2 2 10 4 3" xfId="21712"/>
    <cellStyle name="Percent 3 2 2 10 5" xfId="5256"/>
    <cellStyle name="Percent 3 2 2 10 5 2" xfId="11437"/>
    <cellStyle name="Percent 3 2 2 10 5 2 2" xfId="21715"/>
    <cellStyle name="Percent 3 2 2 10 5 3" xfId="21714"/>
    <cellStyle name="Percent 3 2 2 10 6" xfId="6765"/>
    <cellStyle name="Percent 3 2 2 10 6 2" xfId="21716"/>
    <cellStyle name="Percent 3 2 2 10 7" xfId="21705"/>
    <cellStyle name="Percent 3 2 2 11" xfId="642"/>
    <cellStyle name="Percent 3 2 2 11 2" xfId="1441"/>
    <cellStyle name="Percent 3 2 2 11 2 2" xfId="3313"/>
    <cellStyle name="Percent 3 2 2 11 2 2 2" xfId="9495"/>
    <cellStyle name="Percent 3 2 2 11 2 2 2 2" xfId="21720"/>
    <cellStyle name="Percent 3 2 2 11 2 2 3" xfId="21719"/>
    <cellStyle name="Percent 3 2 2 11 2 3" xfId="7623"/>
    <cellStyle name="Percent 3 2 2 11 2 3 2" xfId="21721"/>
    <cellStyle name="Percent 3 2 2 11 2 4" xfId="21718"/>
    <cellStyle name="Percent 3 2 2 11 3" xfId="2515"/>
    <cellStyle name="Percent 3 2 2 11 3 2" xfId="8697"/>
    <cellStyle name="Percent 3 2 2 11 3 2 2" xfId="21723"/>
    <cellStyle name="Percent 3 2 2 11 3 3" xfId="21722"/>
    <cellStyle name="Percent 3 2 2 11 4" xfId="4319"/>
    <cellStyle name="Percent 3 2 2 11 4 2" xfId="10501"/>
    <cellStyle name="Percent 3 2 2 11 4 2 2" xfId="21725"/>
    <cellStyle name="Percent 3 2 2 11 4 3" xfId="21724"/>
    <cellStyle name="Percent 3 2 2 11 5" xfId="5326"/>
    <cellStyle name="Percent 3 2 2 11 5 2" xfId="11507"/>
    <cellStyle name="Percent 3 2 2 11 5 2 2" xfId="21727"/>
    <cellStyle name="Percent 3 2 2 11 5 3" xfId="21726"/>
    <cellStyle name="Percent 3 2 2 11 6" xfId="6825"/>
    <cellStyle name="Percent 3 2 2 11 6 2" xfId="21728"/>
    <cellStyle name="Percent 3 2 2 11 7" xfId="21717"/>
    <cellStyle name="Percent 3 2 2 12" xfId="712"/>
    <cellStyle name="Percent 3 2 2 12 2" xfId="1519"/>
    <cellStyle name="Percent 3 2 2 12 2 2" xfId="3391"/>
    <cellStyle name="Percent 3 2 2 12 2 2 2" xfId="9573"/>
    <cellStyle name="Percent 3 2 2 12 2 2 2 2" xfId="21732"/>
    <cellStyle name="Percent 3 2 2 12 2 2 3" xfId="21731"/>
    <cellStyle name="Percent 3 2 2 12 2 3" xfId="7701"/>
    <cellStyle name="Percent 3 2 2 12 2 3 2" xfId="21733"/>
    <cellStyle name="Percent 3 2 2 12 2 4" xfId="21730"/>
    <cellStyle name="Percent 3 2 2 12 3" xfId="2585"/>
    <cellStyle name="Percent 3 2 2 12 3 2" xfId="8767"/>
    <cellStyle name="Percent 3 2 2 12 3 2 2" xfId="21735"/>
    <cellStyle name="Percent 3 2 2 12 3 3" xfId="21734"/>
    <cellStyle name="Percent 3 2 2 12 4" xfId="4397"/>
    <cellStyle name="Percent 3 2 2 12 4 2" xfId="10579"/>
    <cellStyle name="Percent 3 2 2 12 4 2 2" xfId="21737"/>
    <cellStyle name="Percent 3 2 2 12 4 3" xfId="21736"/>
    <cellStyle name="Percent 3 2 2 12 5" xfId="5404"/>
    <cellStyle name="Percent 3 2 2 12 5 2" xfId="11585"/>
    <cellStyle name="Percent 3 2 2 12 5 2 2" xfId="21739"/>
    <cellStyle name="Percent 3 2 2 12 5 3" xfId="21738"/>
    <cellStyle name="Percent 3 2 2 12 6" xfId="6895"/>
    <cellStyle name="Percent 3 2 2 12 6 2" xfId="21740"/>
    <cellStyle name="Percent 3 2 2 12 7" xfId="21729"/>
    <cellStyle name="Percent 3 2 2 13" xfId="791"/>
    <cellStyle name="Percent 3 2 2 13 2" xfId="1641"/>
    <cellStyle name="Percent 3 2 2 13 2 2" xfId="3513"/>
    <cellStyle name="Percent 3 2 2 13 2 2 2" xfId="9695"/>
    <cellStyle name="Percent 3 2 2 13 2 2 2 2" xfId="21744"/>
    <cellStyle name="Percent 3 2 2 13 2 2 3" xfId="21743"/>
    <cellStyle name="Percent 3 2 2 13 2 3" xfId="7823"/>
    <cellStyle name="Percent 3 2 2 13 2 3 2" xfId="21745"/>
    <cellStyle name="Percent 3 2 2 13 2 4" xfId="21742"/>
    <cellStyle name="Percent 3 2 2 13 3" xfId="2663"/>
    <cellStyle name="Percent 3 2 2 13 3 2" xfId="8845"/>
    <cellStyle name="Percent 3 2 2 13 3 2 2" xfId="21747"/>
    <cellStyle name="Percent 3 2 2 13 3 3" xfId="21746"/>
    <cellStyle name="Percent 3 2 2 13 4" xfId="4519"/>
    <cellStyle name="Percent 3 2 2 13 4 2" xfId="10701"/>
    <cellStyle name="Percent 3 2 2 13 4 2 2" xfId="21749"/>
    <cellStyle name="Percent 3 2 2 13 4 3" xfId="21748"/>
    <cellStyle name="Percent 3 2 2 13 5" xfId="5526"/>
    <cellStyle name="Percent 3 2 2 13 5 2" xfId="11707"/>
    <cellStyle name="Percent 3 2 2 13 5 2 2" xfId="21751"/>
    <cellStyle name="Percent 3 2 2 13 5 3" xfId="21750"/>
    <cellStyle name="Percent 3 2 2 13 6" xfId="6973"/>
    <cellStyle name="Percent 3 2 2 13 6 2" xfId="21752"/>
    <cellStyle name="Percent 3 2 2 13 7" xfId="21741"/>
    <cellStyle name="Percent 3 2 2 14" xfId="923"/>
    <cellStyle name="Percent 3 2 2 14 2" xfId="2795"/>
    <cellStyle name="Percent 3 2 2 14 2 2" xfId="8977"/>
    <cellStyle name="Percent 3 2 2 14 2 2 2" xfId="21755"/>
    <cellStyle name="Percent 3 2 2 14 2 3" xfId="21754"/>
    <cellStyle name="Percent 3 2 2 14 3" xfId="4653"/>
    <cellStyle name="Percent 3 2 2 14 3 2" xfId="10835"/>
    <cellStyle name="Percent 3 2 2 14 3 2 2" xfId="21757"/>
    <cellStyle name="Percent 3 2 2 14 3 3" xfId="21756"/>
    <cellStyle name="Percent 3 2 2 14 4" xfId="5660"/>
    <cellStyle name="Percent 3 2 2 14 4 2" xfId="11841"/>
    <cellStyle name="Percent 3 2 2 14 4 2 2" xfId="21759"/>
    <cellStyle name="Percent 3 2 2 14 4 3" xfId="21758"/>
    <cellStyle name="Percent 3 2 2 14 5" xfId="7105"/>
    <cellStyle name="Percent 3 2 2 14 5 2" xfId="21760"/>
    <cellStyle name="Percent 3 2 2 14 6" xfId="21753"/>
    <cellStyle name="Percent 3 2 2 15" xfId="1775"/>
    <cellStyle name="Percent 3 2 2 15 2" xfId="3647"/>
    <cellStyle name="Percent 3 2 2 15 2 2" xfId="9829"/>
    <cellStyle name="Percent 3 2 2 15 2 2 2" xfId="21763"/>
    <cellStyle name="Percent 3 2 2 15 2 3" xfId="21762"/>
    <cellStyle name="Percent 3 2 2 15 3" xfId="7957"/>
    <cellStyle name="Percent 3 2 2 15 3 2" xfId="21764"/>
    <cellStyle name="Percent 3 2 2 15 4" xfId="21761"/>
    <cellStyle name="Percent 3 2 2 16" xfId="1917"/>
    <cellStyle name="Percent 3 2 2 16 2" xfId="8099"/>
    <cellStyle name="Percent 3 2 2 16 2 2" xfId="21766"/>
    <cellStyle name="Percent 3 2 2 16 3" xfId="21765"/>
    <cellStyle name="Percent 3 2 2 17" xfId="3801"/>
    <cellStyle name="Percent 3 2 2 17 2" xfId="9983"/>
    <cellStyle name="Percent 3 2 2 17 2 2" xfId="21768"/>
    <cellStyle name="Percent 3 2 2 17 3" xfId="21767"/>
    <cellStyle name="Percent 3 2 2 18" xfId="4808"/>
    <cellStyle name="Percent 3 2 2 18 2" xfId="10989"/>
    <cellStyle name="Percent 3 2 2 18 2 2" xfId="21770"/>
    <cellStyle name="Percent 3 2 2 18 3" xfId="21769"/>
    <cellStyle name="Percent 3 2 2 19" xfId="5870"/>
    <cellStyle name="Percent 3 2 2 19 2" xfId="12051"/>
    <cellStyle name="Percent 3 2 2 19 2 2" xfId="21772"/>
    <cellStyle name="Percent 3 2 2 19 3" xfId="21771"/>
    <cellStyle name="Percent 3 2 2 2" xfId="193"/>
    <cellStyle name="Percent 3 2 2 2 2" xfId="959"/>
    <cellStyle name="Percent 3 2 2 2 2 2" xfId="2831"/>
    <cellStyle name="Percent 3 2 2 2 2 2 2" xfId="9013"/>
    <cellStyle name="Percent 3 2 2 2 2 2 2 2" xfId="21776"/>
    <cellStyle name="Percent 3 2 2 2 2 2 3" xfId="21775"/>
    <cellStyle name="Percent 3 2 2 2 2 3" xfId="7141"/>
    <cellStyle name="Percent 3 2 2 2 2 3 2" xfId="21777"/>
    <cellStyle name="Percent 3 2 2 2 2 4" xfId="21774"/>
    <cellStyle name="Percent 3 2 2 2 3" xfId="2067"/>
    <cellStyle name="Percent 3 2 2 2 3 2" xfId="8249"/>
    <cellStyle name="Percent 3 2 2 2 3 2 2" xfId="21779"/>
    <cellStyle name="Percent 3 2 2 2 3 3" xfId="21778"/>
    <cellStyle name="Percent 3 2 2 2 4" xfId="3837"/>
    <cellStyle name="Percent 3 2 2 2 4 2" xfId="10019"/>
    <cellStyle name="Percent 3 2 2 2 4 2 2" xfId="21781"/>
    <cellStyle name="Percent 3 2 2 2 4 3" xfId="21780"/>
    <cellStyle name="Percent 3 2 2 2 5" xfId="4844"/>
    <cellStyle name="Percent 3 2 2 2 5 2" xfId="11025"/>
    <cellStyle name="Percent 3 2 2 2 5 2 2" xfId="21783"/>
    <cellStyle name="Percent 3 2 2 2 5 3" xfId="21782"/>
    <cellStyle name="Percent 3 2 2 2 6" xfId="6377"/>
    <cellStyle name="Percent 3 2 2 2 6 2" xfId="21784"/>
    <cellStyle name="Percent 3 2 2 2 7" xfId="21773"/>
    <cellStyle name="Percent 3 2 2 20" xfId="6227"/>
    <cellStyle name="Percent 3 2 2 20 2" xfId="21785"/>
    <cellStyle name="Percent 3 2 2 21" xfId="21704"/>
    <cellStyle name="Percent 3 2 2 3" xfId="229"/>
    <cellStyle name="Percent 3 2 2 3 2" xfId="997"/>
    <cellStyle name="Percent 3 2 2 3 2 2" xfId="2869"/>
    <cellStyle name="Percent 3 2 2 3 2 2 2" xfId="9051"/>
    <cellStyle name="Percent 3 2 2 3 2 2 2 2" xfId="21789"/>
    <cellStyle name="Percent 3 2 2 3 2 2 3" xfId="21788"/>
    <cellStyle name="Percent 3 2 2 3 2 3" xfId="7179"/>
    <cellStyle name="Percent 3 2 2 3 2 3 2" xfId="21790"/>
    <cellStyle name="Percent 3 2 2 3 2 4" xfId="21787"/>
    <cellStyle name="Percent 3 2 2 3 3" xfId="2103"/>
    <cellStyle name="Percent 3 2 2 3 3 2" xfId="8285"/>
    <cellStyle name="Percent 3 2 2 3 3 2 2" xfId="21792"/>
    <cellStyle name="Percent 3 2 2 3 3 3" xfId="21791"/>
    <cellStyle name="Percent 3 2 2 3 4" xfId="3875"/>
    <cellStyle name="Percent 3 2 2 3 4 2" xfId="10057"/>
    <cellStyle name="Percent 3 2 2 3 4 2 2" xfId="21794"/>
    <cellStyle name="Percent 3 2 2 3 4 3" xfId="21793"/>
    <cellStyle name="Percent 3 2 2 3 5" xfId="4882"/>
    <cellStyle name="Percent 3 2 2 3 5 2" xfId="11063"/>
    <cellStyle name="Percent 3 2 2 3 5 2 2" xfId="21796"/>
    <cellStyle name="Percent 3 2 2 3 5 3" xfId="21795"/>
    <cellStyle name="Percent 3 2 2 3 6" xfId="6413"/>
    <cellStyle name="Percent 3 2 2 3 6 2" xfId="21797"/>
    <cellStyle name="Percent 3 2 2 3 7" xfId="21786"/>
    <cellStyle name="Percent 3 2 2 4" xfId="267"/>
    <cellStyle name="Percent 3 2 2 4 2" xfId="1039"/>
    <cellStyle name="Percent 3 2 2 4 2 2" xfId="2911"/>
    <cellStyle name="Percent 3 2 2 4 2 2 2" xfId="9093"/>
    <cellStyle name="Percent 3 2 2 4 2 2 2 2" xfId="21801"/>
    <cellStyle name="Percent 3 2 2 4 2 2 3" xfId="21800"/>
    <cellStyle name="Percent 3 2 2 4 2 3" xfId="7221"/>
    <cellStyle name="Percent 3 2 2 4 2 3 2" xfId="21802"/>
    <cellStyle name="Percent 3 2 2 4 2 4" xfId="21799"/>
    <cellStyle name="Percent 3 2 2 4 3" xfId="2141"/>
    <cellStyle name="Percent 3 2 2 4 3 2" xfId="8323"/>
    <cellStyle name="Percent 3 2 2 4 3 2 2" xfId="21804"/>
    <cellStyle name="Percent 3 2 2 4 3 3" xfId="21803"/>
    <cellStyle name="Percent 3 2 2 4 4" xfId="3917"/>
    <cellStyle name="Percent 3 2 2 4 4 2" xfId="10099"/>
    <cellStyle name="Percent 3 2 2 4 4 2 2" xfId="21806"/>
    <cellStyle name="Percent 3 2 2 4 4 3" xfId="21805"/>
    <cellStyle name="Percent 3 2 2 4 5" xfId="4924"/>
    <cellStyle name="Percent 3 2 2 4 5 2" xfId="11105"/>
    <cellStyle name="Percent 3 2 2 4 5 2 2" xfId="21808"/>
    <cellStyle name="Percent 3 2 2 4 5 3" xfId="21807"/>
    <cellStyle name="Percent 3 2 2 4 6" xfId="6451"/>
    <cellStyle name="Percent 3 2 2 4 6 2" xfId="21809"/>
    <cellStyle name="Percent 3 2 2 4 7" xfId="21798"/>
    <cellStyle name="Percent 3 2 2 5" xfId="309"/>
    <cellStyle name="Percent 3 2 2 5 2" xfId="1085"/>
    <cellStyle name="Percent 3 2 2 5 2 2" xfId="2957"/>
    <cellStyle name="Percent 3 2 2 5 2 2 2" xfId="9139"/>
    <cellStyle name="Percent 3 2 2 5 2 2 2 2" xfId="21813"/>
    <cellStyle name="Percent 3 2 2 5 2 2 3" xfId="21812"/>
    <cellStyle name="Percent 3 2 2 5 2 3" xfId="7267"/>
    <cellStyle name="Percent 3 2 2 5 2 3 2" xfId="21814"/>
    <cellStyle name="Percent 3 2 2 5 2 4" xfId="21811"/>
    <cellStyle name="Percent 3 2 2 5 3" xfId="2183"/>
    <cellStyle name="Percent 3 2 2 5 3 2" xfId="8365"/>
    <cellStyle name="Percent 3 2 2 5 3 2 2" xfId="21816"/>
    <cellStyle name="Percent 3 2 2 5 3 3" xfId="21815"/>
    <cellStyle name="Percent 3 2 2 5 4" xfId="3963"/>
    <cellStyle name="Percent 3 2 2 5 4 2" xfId="10145"/>
    <cellStyle name="Percent 3 2 2 5 4 2 2" xfId="21818"/>
    <cellStyle name="Percent 3 2 2 5 4 3" xfId="21817"/>
    <cellStyle name="Percent 3 2 2 5 5" xfId="4970"/>
    <cellStyle name="Percent 3 2 2 5 5 2" xfId="11151"/>
    <cellStyle name="Percent 3 2 2 5 5 2 2" xfId="21820"/>
    <cellStyle name="Percent 3 2 2 5 5 3" xfId="21819"/>
    <cellStyle name="Percent 3 2 2 5 6" xfId="6493"/>
    <cellStyle name="Percent 3 2 2 5 6 2" xfId="21821"/>
    <cellStyle name="Percent 3 2 2 5 7" xfId="21810"/>
    <cellStyle name="Percent 3 2 2 6" xfId="356"/>
    <cellStyle name="Percent 3 2 2 6 2" xfId="1139"/>
    <cellStyle name="Percent 3 2 2 6 2 2" xfId="3011"/>
    <cellStyle name="Percent 3 2 2 6 2 2 2" xfId="9193"/>
    <cellStyle name="Percent 3 2 2 6 2 2 2 2" xfId="21825"/>
    <cellStyle name="Percent 3 2 2 6 2 2 3" xfId="21824"/>
    <cellStyle name="Percent 3 2 2 6 2 3" xfId="7321"/>
    <cellStyle name="Percent 3 2 2 6 2 3 2" xfId="21826"/>
    <cellStyle name="Percent 3 2 2 6 2 4" xfId="21823"/>
    <cellStyle name="Percent 3 2 2 6 3" xfId="2229"/>
    <cellStyle name="Percent 3 2 2 6 3 2" xfId="8411"/>
    <cellStyle name="Percent 3 2 2 6 3 2 2" xfId="21828"/>
    <cellStyle name="Percent 3 2 2 6 3 3" xfId="21827"/>
    <cellStyle name="Percent 3 2 2 6 4" xfId="4017"/>
    <cellStyle name="Percent 3 2 2 6 4 2" xfId="10199"/>
    <cellStyle name="Percent 3 2 2 6 4 2 2" xfId="21830"/>
    <cellStyle name="Percent 3 2 2 6 4 3" xfId="21829"/>
    <cellStyle name="Percent 3 2 2 6 5" xfId="5024"/>
    <cellStyle name="Percent 3 2 2 6 5 2" xfId="11205"/>
    <cellStyle name="Percent 3 2 2 6 5 2 2" xfId="21832"/>
    <cellStyle name="Percent 3 2 2 6 5 3" xfId="21831"/>
    <cellStyle name="Percent 3 2 2 6 6" xfId="6539"/>
    <cellStyle name="Percent 3 2 2 6 6 2" xfId="21833"/>
    <cellStyle name="Percent 3 2 2 6 7" xfId="21822"/>
    <cellStyle name="Percent 3 2 2 7" xfId="410"/>
    <cellStyle name="Percent 3 2 2 7 2" xfId="1195"/>
    <cellStyle name="Percent 3 2 2 7 2 2" xfId="3067"/>
    <cellStyle name="Percent 3 2 2 7 2 2 2" xfId="9249"/>
    <cellStyle name="Percent 3 2 2 7 2 2 2 2" xfId="21837"/>
    <cellStyle name="Percent 3 2 2 7 2 2 3" xfId="21836"/>
    <cellStyle name="Percent 3 2 2 7 2 3" xfId="7377"/>
    <cellStyle name="Percent 3 2 2 7 2 3 2" xfId="21838"/>
    <cellStyle name="Percent 3 2 2 7 2 4" xfId="21835"/>
    <cellStyle name="Percent 3 2 2 7 3" xfId="2283"/>
    <cellStyle name="Percent 3 2 2 7 3 2" xfId="8465"/>
    <cellStyle name="Percent 3 2 2 7 3 2 2" xfId="21840"/>
    <cellStyle name="Percent 3 2 2 7 3 3" xfId="21839"/>
    <cellStyle name="Percent 3 2 2 7 4" xfId="4073"/>
    <cellStyle name="Percent 3 2 2 7 4 2" xfId="10255"/>
    <cellStyle name="Percent 3 2 2 7 4 2 2" xfId="21842"/>
    <cellStyle name="Percent 3 2 2 7 4 3" xfId="21841"/>
    <cellStyle name="Percent 3 2 2 7 5" xfId="5080"/>
    <cellStyle name="Percent 3 2 2 7 5 2" xfId="11261"/>
    <cellStyle name="Percent 3 2 2 7 5 2 2" xfId="21844"/>
    <cellStyle name="Percent 3 2 2 7 5 3" xfId="21843"/>
    <cellStyle name="Percent 3 2 2 7 6" xfId="6593"/>
    <cellStyle name="Percent 3 2 2 7 6 2" xfId="21845"/>
    <cellStyle name="Percent 3 2 2 7 7" xfId="21834"/>
    <cellStyle name="Percent 3 2 2 8" xfId="466"/>
    <cellStyle name="Percent 3 2 2 8 2" xfId="1253"/>
    <cellStyle name="Percent 3 2 2 8 2 2" xfId="3125"/>
    <cellStyle name="Percent 3 2 2 8 2 2 2" xfId="9307"/>
    <cellStyle name="Percent 3 2 2 8 2 2 2 2" xfId="21849"/>
    <cellStyle name="Percent 3 2 2 8 2 2 3" xfId="21848"/>
    <cellStyle name="Percent 3 2 2 8 2 3" xfId="7435"/>
    <cellStyle name="Percent 3 2 2 8 2 3 2" xfId="21850"/>
    <cellStyle name="Percent 3 2 2 8 2 4" xfId="21847"/>
    <cellStyle name="Percent 3 2 2 8 3" xfId="2339"/>
    <cellStyle name="Percent 3 2 2 8 3 2" xfId="8521"/>
    <cellStyle name="Percent 3 2 2 8 3 2 2" xfId="21852"/>
    <cellStyle name="Percent 3 2 2 8 3 3" xfId="21851"/>
    <cellStyle name="Percent 3 2 2 8 4" xfId="4131"/>
    <cellStyle name="Percent 3 2 2 8 4 2" xfId="10313"/>
    <cellStyle name="Percent 3 2 2 8 4 2 2" xfId="21854"/>
    <cellStyle name="Percent 3 2 2 8 4 3" xfId="21853"/>
    <cellStyle name="Percent 3 2 2 8 5" xfId="5138"/>
    <cellStyle name="Percent 3 2 2 8 5 2" xfId="11319"/>
    <cellStyle name="Percent 3 2 2 8 5 2 2" xfId="21856"/>
    <cellStyle name="Percent 3 2 2 8 5 3" xfId="21855"/>
    <cellStyle name="Percent 3 2 2 8 6" xfId="6649"/>
    <cellStyle name="Percent 3 2 2 8 6 2" xfId="21857"/>
    <cellStyle name="Percent 3 2 2 8 7" xfId="21846"/>
    <cellStyle name="Percent 3 2 2 9" xfId="524"/>
    <cellStyle name="Percent 3 2 2 9 2" xfId="1311"/>
    <cellStyle name="Percent 3 2 2 9 2 2" xfId="3183"/>
    <cellStyle name="Percent 3 2 2 9 2 2 2" xfId="9365"/>
    <cellStyle name="Percent 3 2 2 9 2 2 2 2" xfId="21861"/>
    <cellStyle name="Percent 3 2 2 9 2 2 3" xfId="21860"/>
    <cellStyle name="Percent 3 2 2 9 2 3" xfId="7493"/>
    <cellStyle name="Percent 3 2 2 9 2 3 2" xfId="21862"/>
    <cellStyle name="Percent 3 2 2 9 2 4" xfId="21859"/>
    <cellStyle name="Percent 3 2 2 9 3" xfId="2397"/>
    <cellStyle name="Percent 3 2 2 9 3 2" xfId="8579"/>
    <cellStyle name="Percent 3 2 2 9 3 2 2" xfId="21864"/>
    <cellStyle name="Percent 3 2 2 9 3 3" xfId="21863"/>
    <cellStyle name="Percent 3 2 2 9 4" xfId="4189"/>
    <cellStyle name="Percent 3 2 2 9 4 2" xfId="10371"/>
    <cellStyle name="Percent 3 2 2 9 4 2 2" xfId="21866"/>
    <cellStyle name="Percent 3 2 2 9 4 3" xfId="21865"/>
    <cellStyle name="Percent 3 2 2 9 5" xfId="5196"/>
    <cellStyle name="Percent 3 2 2 9 5 2" xfId="11377"/>
    <cellStyle name="Percent 3 2 2 9 5 2 2" xfId="21868"/>
    <cellStyle name="Percent 3 2 2 9 5 3" xfId="21867"/>
    <cellStyle name="Percent 3 2 2 9 6" xfId="6707"/>
    <cellStyle name="Percent 3 2 2 9 6 2" xfId="21869"/>
    <cellStyle name="Percent 3 2 2 9 7" xfId="21858"/>
    <cellStyle name="Percent 3 2 20" xfId="4774"/>
    <cellStyle name="Percent 3 2 20 2" xfId="10955"/>
    <cellStyle name="Percent 3 2 20 2 2" xfId="21871"/>
    <cellStyle name="Percent 3 2 20 3" xfId="21870"/>
    <cellStyle name="Percent 3 2 21" xfId="5871"/>
    <cellStyle name="Percent 3 2 21 2" xfId="12052"/>
    <cellStyle name="Percent 3 2 21 2 2" xfId="21873"/>
    <cellStyle name="Percent 3 2 21 3" xfId="21872"/>
    <cellStyle name="Percent 3 2 22" xfId="6209"/>
    <cellStyle name="Percent 3 2 22 2" xfId="21874"/>
    <cellStyle name="Percent 3 2 23" xfId="21615"/>
    <cellStyle name="Percent 3 2 3" xfId="178"/>
    <cellStyle name="Percent 3 2 3 2" xfId="905"/>
    <cellStyle name="Percent 3 2 3 2 2" xfId="2777"/>
    <cellStyle name="Percent 3 2 3 2 2 2" xfId="8959"/>
    <cellStyle name="Percent 3 2 3 2 2 2 2" xfId="21878"/>
    <cellStyle name="Percent 3 2 3 2 2 3" xfId="21877"/>
    <cellStyle name="Percent 3 2 3 2 3" xfId="7087"/>
    <cellStyle name="Percent 3 2 3 2 3 2" xfId="21879"/>
    <cellStyle name="Percent 3 2 3 2 4" xfId="21876"/>
    <cellStyle name="Percent 3 2 3 3" xfId="2054"/>
    <cellStyle name="Percent 3 2 3 3 2" xfId="8236"/>
    <cellStyle name="Percent 3 2 3 3 2 2" xfId="21881"/>
    <cellStyle name="Percent 3 2 3 3 3" xfId="21880"/>
    <cellStyle name="Percent 3 2 3 4" xfId="3783"/>
    <cellStyle name="Percent 3 2 3 4 2" xfId="9965"/>
    <cellStyle name="Percent 3 2 3 4 2 2" xfId="21883"/>
    <cellStyle name="Percent 3 2 3 4 3" xfId="21882"/>
    <cellStyle name="Percent 3 2 3 5" xfId="4790"/>
    <cellStyle name="Percent 3 2 3 5 2" xfId="10971"/>
    <cellStyle name="Percent 3 2 3 5 2 2" xfId="21885"/>
    <cellStyle name="Percent 3 2 3 5 3" xfId="21884"/>
    <cellStyle name="Percent 3 2 3 6" xfId="6364"/>
    <cellStyle name="Percent 3 2 3 6 2" xfId="21886"/>
    <cellStyle name="Percent 3 2 3 7" xfId="21875"/>
    <cellStyle name="Percent 3 2 4" xfId="153"/>
    <cellStyle name="Percent 3 2 4 2" xfId="941"/>
    <cellStyle name="Percent 3 2 4 2 2" xfId="2813"/>
    <cellStyle name="Percent 3 2 4 2 2 2" xfId="8995"/>
    <cellStyle name="Percent 3 2 4 2 2 2 2" xfId="21890"/>
    <cellStyle name="Percent 3 2 4 2 2 3" xfId="21889"/>
    <cellStyle name="Percent 3 2 4 2 3" xfId="7123"/>
    <cellStyle name="Percent 3 2 4 2 3 2" xfId="21891"/>
    <cellStyle name="Percent 3 2 4 2 4" xfId="21888"/>
    <cellStyle name="Percent 3 2 4 3" xfId="2029"/>
    <cellStyle name="Percent 3 2 4 3 2" xfId="8211"/>
    <cellStyle name="Percent 3 2 4 3 2 2" xfId="21893"/>
    <cellStyle name="Percent 3 2 4 3 3" xfId="21892"/>
    <cellStyle name="Percent 3 2 4 4" xfId="3819"/>
    <cellStyle name="Percent 3 2 4 4 2" xfId="10001"/>
    <cellStyle name="Percent 3 2 4 4 2 2" xfId="21895"/>
    <cellStyle name="Percent 3 2 4 4 3" xfId="21894"/>
    <cellStyle name="Percent 3 2 4 5" xfId="4826"/>
    <cellStyle name="Percent 3 2 4 5 2" xfId="11007"/>
    <cellStyle name="Percent 3 2 4 5 2 2" xfId="21897"/>
    <cellStyle name="Percent 3 2 4 5 3" xfId="21896"/>
    <cellStyle name="Percent 3 2 4 6" xfId="6339"/>
    <cellStyle name="Percent 3 2 4 6 2" xfId="21898"/>
    <cellStyle name="Percent 3 2 4 7" xfId="21887"/>
    <cellStyle name="Percent 3 2 5" xfId="211"/>
    <cellStyle name="Percent 3 2 5 2" xfId="979"/>
    <cellStyle name="Percent 3 2 5 2 2" xfId="2851"/>
    <cellStyle name="Percent 3 2 5 2 2 2" xfId="9033"/>
    <cellStyle name="Percent 3 2 5 2 2 2 2" xfId="21902"/>
    <cellStyle name="Percent 3 2 5 2 2 3" xfId="21901"/>
    <cellStyle name="Percent 3 2 5 2 3" xfId="7161"/>
    <cellStyle name="Percent 3 2 5 2 3 2" xfId="21903"/>
    <cellStyle name="Percent 3 2 5 2 4" xfId="21900"/>
    <cellStyle name="Percent 3 2 5 3" xfId="2085"/>
    <cellStyle name="Percent 3 2 5 3 2" xfId="8267"/>
    <cellStyle name="Percent 3 2 5 3 2 2" xfId="21905"/>
    <cellStyle name="Percent 3 2 5 3 3" xfId="21904"/>
    <cellStyle name="Percent 3 2 5 4" xfId="3857"/>
    <cellStyle name="Percent 3 2 5 4 2" xfId="10039"/>
    <cellStyle name="Percent 3 2 5 4 2 2" xfId="21907"/>
    <cellStyle name="Percent 3 2 5 4 3" xfId="21906"/>
    <cellStyle name="Percent 3 2 5 5" xfId="4864"/>
    <cellStyle name="Percent 3 2 5 5 2" xfId="11045"/>
    <cellStyle name="Percent 3 2 5 5 2 2" xfId="21909"/>
    <cellStyle name="Percent 3 2 5 5 3" xfId="21908"/>
    <cellStyle name="Percent 3 2 5 6" xfId="6395"/>
    <cellStyle name="Percent 3 2 5 6 2" xfId="21910"/>
    <cellStyle name="Percent 3 2 5 7" xfId="21899"/>
    <cellStyle name="Percent 3 2 6" xfId="249"/>
    <cellStyle name="Percent 3 2 6 2" xfId="1021"/>
    <cellStyle name="Percent 3 2 6 2 2" xfId="2893"/>
    <cellStyle name="Percent 3 2 6 2 2 2" xfId="9075"/>
    <cellStyle name="Percent 3 2 6 2 2 2 2" xfId="21914"/>
    <cellStyle name="Percent 3 2 6 2 2 3" xfId="21913"/>
    <cellStyle name="Percent 3 2 6 2 3" xfId="7203"/>
    <cellStyle name="Percent 3 2 6 2 3 2" xfId="21915"/>
    <cellStyle name="Percent 3 2 6 2 4" xfId="21912"/>
    <cellStyle name="Percent 3 2 6 3" xfId="2123"/>
    <cellStyle name="Percent 3 2 6 3 2" xfId="8305"/>
    <cellStyle name="Percent 3 2 6 3 2 2" xfId="21917"/>
    <cellStyle name="Percent 3 2 6 3 3" xfId="21916"/>
    <cellStyle name="Percent 3 2 6 4" xfId="3899"/>
    <cellStyle name="Percent 3 2 6 4 2" xfId="10081"/>
    <cellStyle name="Percent 3 2 6 4 2 2" xfId="21919"/>
    <cellStyle name="Percent 3 2 6 4 3" xfId="21918"/>
    <cellStyle name="Percent 3 2 6 5" xfId="4906"/>
    <cellStyle name="Percent 3 2 6 5 2" xfId="11087"/>
    <cellStyle name="Percent 3 2 6 5 2 2" xfId="21921"/>
    <cellStyle name="Percent 3 2 6 5 3" xfId="21920"/>
    <cellStyle name="Percent 3 2 6 6" xfId="6433"/>
    <cellStyle name="Percent 3 2 6 6 2" xfId="21922"/>
    <cellStyle name="Percent 3 2 6 7" xfId="21911"/>
    <cellStyle name="Percent 3 2 7" xfId="291"/>
    <cellStyle name="Percent 3 2 7 2" xfId="1067"/>
    <cellStyle name="Percent 3 2 7 2 2" xfId="2939"/>
    <cellStyle name="Percent 3 2 7 2 2 2" xfId="9121"/>
    <cellStyle name="Percent 3 2 7 2 2 2 2" xfId="21926"/>
    <cellStyle name="Percent 3 2 7 2 2 3" xfId="21925"/>
    <cellStyle name="Percent 3 2 7 2 3" xfId="7249"/>
    <cellStyle name="Percent 3 2 7 2 3 2" xfId="21927"/>
    <cellStyle name="Percent 3 2 7 2 4" xfId="21924"/>
    <cellStyle name="Percent 3 2 7 3" xfId="2165"/>
    <cellStyle name="Percent 3 2 7 3 2" xfId="8347"/>
    <cellStyle name="Percent 3 2 7 3 2 2" xfId="21929"/>
    <cellStyle name="Percent 3 2 7 3 3" xfId="21928"/>
    <cellStyle name="Percent 3 2 7 4" xfId="3945"/>
    <cellStyle name="Percent 3 2 7 4 2" xfId="10127"/>
    <cellStyle name="Percent 3 2 7 4 2 2" xfId="21931"/>
    <cellStyle name="Percent 3 2 7 4 3" xfId="21930"/>
    <cellStyle name="Percent 3 2 7 5" xfId="4952"/>
    <cellStyle name="Percent 3 2 7 5 2" xfId="11133"/>
    <cellStyle name="Percent 3 2 7 5 2 2" xfId="21933"/>
    <cellStyle name="Percent 3 2 7 5 3" xfId="21932"/>
    <cellStyle name="Percent 3 2 7 6" xfId="6475"/>
    <cellStyle name="Percent 3 2 7 6 2" xfId="21934"/>
    <cellStyle name="Percent 3 2 7 7" xfId="21923"/>
    <cellStyle name="Percent 3 2 8" xfId="338"/>
    <cellStyle name="Percent 3 2 8 2" xfId="1121"/>
    <cellStyle name="Percent 3 2 8 2 2" xfId="2993"/>
    <cellStyle name="Percent 3 2 8 2 2 2" xfId="9175"/>
    <cellStyle name="Percent 3 2 8 2 2 2 2" xfId="21938"/>
    <cellStyle name="Percent 3 2 8 2 2 3" xfId="21937"/>
    <cellStyle name="Percent 3 2 8 2 3" xfId="7303"/>
    <cellStyle name="Percent 3 2 8 2 3 2" xfId="21939"/>
    <cellStyle name="Percent 3 2 8 2 4" xfId="21936"/>
    <cellStyle name="Percent 3 2 8 3" xfId="2211"/>
    <cellStyle name="Percent 3 2 8 3 2" xfId="8393"/>
    <cellStyle name="Percent 3 2 8 3 2 2" xfId="21941"/>
    <cellStyle name="Percent 3 2 8 3 3" xfId="21940"/>
    <cellStyle name="Percent 3 2 8 4" xfId="3999"/>
    <cellStyle name="Percent 3 2 8 4 2" xfId="10181"/>
    <cellStyle name="Percent 3 2 8 4 2 2" xfId="21943"/>
    <cellStyle name="Percent 3 2 8 4 3" xfId="21942"/>
    <cellStyle name="Percent 3 2 8 5" xfId="5006"/>
    <cellStyle name="Percent 3 2 8 5 2" xfId="11187"/>
    <cellStyle name="Percent 3 2 8 5 2 2" xfId="21945"/>
    <cellStyle name="Percent 3 2 8 5 3" xfId="21944"/>
    <cellStyle name="Percent 3 2 8 6" xfId="6521"/>
    <cellStyle name="Percent 3 2 8 6 2" xfId="21946"/>
    <cellStyle name="Percent 3 2 8 7" xfId="21935"/>
    <cellStyle name="Percent 3 2 9" xfId="392"/>
    <cellStyle name="Percent 3 2 9 2" xfId="1177"/>
    <cellStyle name="Percent 3 2 9 2 2" xfId="3049"/>
    <cellStyle name="Percent 3 2 9 2 2 2" xfId="9231"/>
    <cellStyle name="Percent 3 2 9 2 2 2 2" xfId="21950"/>
    <cellStyle name="Percent 3 2 9 2 2 3" xfId="21949"/>
    <cellStyle name="Percent 3 2 9 2 3" xfId="7359"/>
    <cellStyle name="Percent 3 2 9 2 3 2" xfId="21951"/>
    <cellStyle name="Percent 3 2 9 2 4" xfId="21948"/>
    <cellStyle name="Percent 3 2 9 3" xfId="2265"/>
    <cellStyle name="Percent 3 2 9 3 2" xfId="8447"/>
    <cellStyle name="Percent 3 2 9 3 2 2" xfId="21953"/>
    <cellStyle name="Percent 3 2 9 3 3" xfId="21952"/>
    <cellStyle name="Percent 3 2 9 4" xfId="4055"/>
    <cellStyle name="Percent 3 2 9 4 2" xfId="10237"/>
    <cellStyle name="Percent 3 2 9 4 2 2" xfId="21955"/>
    <cellStyle name="Percent 3 2 9 4 3" xfId="21954"/>
    <cellStyle name="Percent 3 2 9 5" xfId="5062"/>
    <cellStyle name="Percent 3 2 9 5 2" xfId="11243"/>
    <cellStyle name="Percent 3 2 9 5 2 2" xfId="21957"/>
    <cellStyle name="Percent 3 2 9 5 3" xfId="21956"/>
    <cellStyle name="Percent 3 2 9 6" xfId="6575"/>
    <cellStyle name="Percent 3 2 9 6 2" xfId="21958"/>
    <cellStyle name="Percent 3 2 9 7" xfId="21947"/>
    <cellStyle name="Percent 3 20" xfId="3763"/>
    <cellStyle name="Percent 3 20 2" xfId="9945"/>
    <cellStyle name="Percent 3 20 2 2" xfId="21960"/>
    <cellStyle name="Percent 3 20 3" xfId="21959"/>
    <cellStyle name="Percent 3 21" xfId="4770"/>
    <cellStyle name="Percent 3 21 2" xfId="10951"/>
    <cellStyle name="Percent 3 21 2 2" xfId="21962"/>
    <cellStyle name="Percent 3 21 3" xfId="21961"/>
    <cellStyle name="Percent 3 22" xfId="5872"/>
    <cellStyle name="Percent 3 22 2" xfId="12053"/>
    <cellStyle name="Percent 3 22 2 2" xfId="21964"/>
    <cellStyle name="Percent 3 22 3" xfId="21963"/>
    <cellStyle name="Percent 3 23" xfId="6199"/>
    <cellStyle name="Percent 3 23 2" xfId="21965"/>
    <cellStyle name="Percent 3 24" xfId="21516"/>
    <cellStyle name="Percent 3 3" xfId="26"/>
    <cellStyle name="Percent 3 3 10" xfId="572"/>
    <cellStyle name="Percent 3 3 10 2" xfId="1361"/>
    <cellStyle name="Percent 3 3 10 2 2" xfId="3233"/>
    <cellStyle name="Percent 3 3 10 2 2 2" xfId="9415"/>
    <cellStyle name="Percent 3 3 10 2 2 2 2" xfId="21970"/>
    <cellStyle name="Percent 3 3 10 2 2 3" xfId="21969"/>
    <cellStyle name="Percent 3 3 10 2 3" xfId="7543"/>
    <cellStyle name="Percent 3 3 10 2 3 2" xfId="21971"/>
    <cellStyle name="Percent 3 3 10 2 4" xfId="21968"/>
    <cellStyle name="Percent 3 3 10 3" xfId="2445"/>
    <cellStyle name="Percent 3 3 10 3 2" xfId="8627"/>
    <cellStyle name="Percent 3 3 10 3 2 2" xfId="21973"/>
    <cellStyle name="Percent 3 3 10 3 3" xfId="21972"/>
    <cellStyle name="Percent 3 3 10 4" xfId="4239"/>
    <cellStyle name="Percent 3 3 10 4 2" xfId="10421"/>
    <cellStyle name="Percent 3 3 10 4 2 2" xfId="21975"/>
    <cellStyle name="Percent 3 3 10 4 3" xfId="21974"/>
    <cellStyle name="Percent 3 3 10 5" xfId="5246"/>
    <cellStyle name="Percent 3 3 10 5 2" xfId="11427"/>
    <cellStyle name="Percent 3 3 10 5 2 2" xfId="21977"/>
    <cellStyle name="Percent 3 3 10 5 3" xfId="21976"/>
    <cellStyle name="Percent 3 3 10 6" xfId="6755"/>
    <cellStyle name="Percent 3 3 10 6 2" xfId="21978"/>
    <cellStyle name="Percent 3 3 10 7" xfId="21967"/>
    <cellStyle name="Percent 3 3 11" xfId="632"/>
    <cellStyle name="Percent 3 3 11 2" xfId="1431"/>
    <cellStyle name="Percent 3 3 11 2 2" xfId="3303"/>
    <cellStyle name="Percent 3 3 11 2 2 2" xfId="9485"/>
    <cellStyle name="Percent 3 3 11 2 2 2 2" xfId="21982"/>
    <cellStyle name="Percent 3 3 11 2 2 3" xfId="21981"/>
    <cellStyle name="Percent 3 3 11 2 3" xfId="7613"/>
    <cellStyle name="Percent 3 3 11 2 3 2" xfId="21983"/>
    <cellStyle name="Percent 3 3 11 2 4" xfId="21980"/>
    <cellStyle name="Percent 3 3 11 3" xfId="2505"/>
    <cellStyle name="Percent 3 3 11 3 2" xfId="8687"/>
    <cellStyle name="Percent 3 3 11 3 2 2" xfId="21985"/>
    <cellStyle name="Percent 3 3 11 3 3" xfId="21984"/>
    <cellStyle name="Percent 3 3 11 4" xfId="4309"/>
    <cellStyle name="Percent 3 3 11 4 2" xfId="10491"/>
    <cellStyle name="Percent 3 3 11 4 2 2" xfId="21987"/>
    <cellStyle name="Percent 3 3 11 4 3" xfId="21986"/>
    <cellStyle name="Percent 3 3 11 5" xfId="5316"/>
    <cellStyle name="Percent 3 3 11 5 2" xfId="11497"/>
    <cellStyle name="Percent 3 3 11 5 2 2" xfId="21989"/>
    <cellStyle name="Percent 3 3 11 5 3" xfId="21988"/>
    <cellStyle name="Percent 3 3 11 6" xfId="6815"/>
    <cellStyle name="Percent 3 3 11 6 2" xfId="21990"/>
    <cellStyle name="Percent 3 3 11 7" xfId="21979"/>
    <cellStyle name="Percent 3 3 12" xfId="702"/>
    <cellStyle name="Percent 3 3 12 2" xfId="1509"/>
    <cellStyle name="Percent 3 3 12 2 2" xfId="3381"/>
    <cellStyle name="Percent 3 3 12 2 2 2" xfId="9563"/>
    <cellStyle name="Percent 3 3 12 2 2 2 2" xfId="21994"/>
    <cellStyle name="Percent 3 3 12 2 2 3" xfId="21993"/>
    <cellStyle name="Percent 3 3 12 2 3" xfId="7691"/>
    <cellStyle name="Percent 3 3 12 2 3 2" xfId="21995"/>
    <cellStyle name="Percent 3 3 12 2 4" xfId="21992"/>
    <cellStyle name="Percent 3 3 12 3" xfId="2575"/>
    <cellStyle name="Percent 3 3 12 3 2" xfId="8757"/>
    <cellStyle name="Percent 3 3 12 3 2 2" xfId="21997"/>
    <cellStyle name="Percent 3 3 12 3 3" xfId="21996"/>
    <cellStyle name="Percent 3 3 12 4" xfId="4387"/>
    <cellStyle name="Percent 3 3 12 4 2" xfId="10569"/>
    <cellStyle name="Percent 3 3 12 4 2 2" xfId="21999"/>
    <cellStyle name="Percent 3 3 12 4 3" xfId="21998"/>
    <cellStyle name="Percent 3 3 12 5" xfId="5394"/>
    <cellStyle name="Percent 3 3 12 5 2" xfId="11575"/>
    <cellStyle name="Percent 3 3 12 5 2 2" xfId="22001"/>
    <cellStyle name="Percent 3 3 12 5 3" xfId="22000"/>
    <cellStyle name="Percent 3 3 12 6" xfId="6885"/>
    <cellStyle name="Percent 3 3 12 6 2" xfId="22002"/>
    <cellStyle name="Percent 3 3 12 7" xfId="21991"/>
    <cellStyle name="Percent 3 3 13" xfId="781"/>
    <cellStyle name="Percent 3 3 13 2" xfId="1631"/>
    <cellStyle name="Percent 3 3 13 2 2" xfId="3503"/>
    <cellStyle name="Percent 3 3 13 2 2 2" xfId="9685"/>
    <cellStyle name="Percent 3 3 13 2 2 2 2" xfId="22006"/>
    <cellStyle name="Percent 3 3 13 2 2 3" xfId="22005"/>
    <cellStyle name="Percent 3 3 13 2 3" xfId="7813"/>
    <cellStyle name="Percent 3 3 13 2 3 2" xfId="22007"/>
    <cellStyle name="Percent 3 3 13 2 4" xfId="22004"/>
    <cellStyle name="Percent 3 3 13 3" xfId="2653"/>
    <cellStyle name="Percent 3 3 13 3 2" xfId="8835"/>
    <cellStyle name="Percent 3 3 13 3 2 2" xfId="22009"/>
    <cellStyle name="Percent 3 3 13 3 3" xfId="22008"/>
    <cellStyle name="Percent 3 3 13 4" xfId="4509"/>
    <cellStyle name="Percent 3 3 13 4 2" xfId="10691"/>
    <cellStyle name="Percent 3 3 13 4 2 2" xfId="22011"/>
    <cellStyle name="Percent 3 3 13 4 3" xfId="22010"/>
    <cellStyle name="Percent 3 3 13 5" xfId="5516"/>
    <cellStyle name="Percent 3 3 13 5 2" xfId="11697"/>
    <cellStyle name="Percent 3 3 13 5 2 2" xfId="22013"/>
    <cellStyle name="Percent 3 3 13 5 3" xfId="22012"/>
    <cellStyle name="Percent 3 3 13 6" xfId="6963"/>
    <cellStyle name="Percent 3 3 13 6 2" xfId="22014"/>
    <cellStyle name="Percent 3 3 13 7" xfId="22003"/>
    <cellStyle name="Percent 3 3 14" xfId="913"/>
    <cellStyle name="Percent 3 3 14 2" xfId="2785"/>
    <cellStyle name="Percent 3 3 14 2 2" xfId="8967"/>
    <cellStyle name="Percent 3 3 14 2 2 2" xfId="22017"/>
    <cellStyle name="Percent 3 3 14 2 3" xfId="22016"/>
    <cellStyle name="Percent 3 3 14 3" xfId="4643"/>
    <cellStyle name="Percent 3 3 14 3 2" xfId="10825"/>
    <cellStyle name="Percent 3 3 14 3 2 2" xfId="22019"/>
    <cellStyle name="Percent 3 3 14 3 3" xfId="22018"/>
    <cellStyle name="Percent 3 3 14 4" xfId="5650"/>
    <cellStyle name="Percent 3 3 14 4 2" xfId="11831"/>
    <cellStyle name="Percent 3 3 14 4 2 2" xfId="22021"/>
    <cellStyle name="Percent 3 3 14 4 3" xfId="22020"/>
    <cellStyle name="Percent 3 3 14 5" xfId="7095"/>
    <cellStyle name="Percent 3 3 14 5 2" xfId="22022"/>
    <cellStyle name="Percent 3 3 14 6" xfId="22015"/>
    <cellStyle name="Percent 3 3 15" xfId="1765"/>
    <cellStyle name="Percent 3 3 15 2" xfId="3637"/>
    <cellStyle name="Percent 3 3 15 2 2" xfId="9819"/>
    <cellStyle name="Percent 3 3 15 2 2 2" xfId="22025"/>
    <cellStyle name="Percent 3 3 15 2 3" xfId="22024"/>
    <cellStyle name="Percent 3 3 15 3" xfId="7947"/>
    <cellStyle name="Percent 3 3 15 3 2" xfId="22026"/>
    <cellStyle name="Percent 3 3 15 4" xfId="22023"/>
    <cellStyle name="Percent 3 3 16" xfId="1907"/>
    <cellStyle name="Percent 3 3 16 2" xfId="8089"/>
    <cellStyle name="Percent 3 3 16 2 2" xfId="22028"/>
    <cellStyle name="Percent 3 3 16 3" xfId="22027"/>
    <cellStyle name="Percent 3 3 17" xfId="3791"/>
    <cellStyle name="Percent 3 3 17 2" xfId="9973"/>
    <cellStyle name="Percent 3 3 17 2 2" xfId="22030"/>
    <cellStyle name="Percent 3 3 17 3" xfId="22029"/>
    <cellStyle name="Percent 3 3 18" xfId="4798"/>
    <cellStyle name="Percent 3 3 18 2" xfId="10979"/>
    <cellStyle name="Percent 3 3 18 2 2" xfId="22032"/>
    <cellStyle name="Percent 3 3 18 3" xfId="22031"/>
    <cellStyle name="Percent 3 3 19" xfId="5873"/>
    <cellStyle name="Percent 3 3 19 2" xfId="12054"/>
    <cellStyle name="Percent 3 3 19 2 2" xfId="22034"/>
    <cellStyle name="Percent 3 3 19 3" xfId="22033"/>
    <cellStyle name="Percent 3 3 2" xfId="160"/>
    <cellStyle name="Percent 3 3 2 2" xfId="949"/>
    <cellStyle name="Percent 3 3 2 2 2" xfId="2821"/>
    <cellStyle name="Percent 3 3 2 2 2 2" xfId="9003"/>
    <cellStyle name="Percent 3 3 2 2 2 2 2" xfId="22038"/>
    <cellStyle name="Percent 3 3 2 2 2 3" xfId="22037"/>
    <cellStyle name="Percent 3 3 2 2 3" xfId="7131"/>
    <cellStyle name="Percent 3 3 2 2 3 2" xfId="22039"/>
    <cellStyle name="Percent 3 3 2 2 4" xfId="22036"/>
    <cellStyle name="Percent 3 3 2 3" xfId="2036"/>
    <cellStyle name="Percent 3 3 2 3 2" xfId="8218"/>
    <cellStyle name="Percent 3 3 2 3 2 2" xfId="22041"/>
    <cellStyle name="Percent 3 3 2 3 3" xfId="22040"/>
    <cellStyle name="Percent 3 3 2 4" xfId="3827"/>
    <cellStyle name="Percent 3 3 2 4 2" xfId="10009"/>
    <cellStyle name="Percent 3 3 2 4 2 2" xfId="22043"/>
    <cellStyle name="Percent 3 3 2 4 3" xfId="22042"/>
    <cellStyle name="Percent 3 3 2 5" xfId="4834"/>
    <cellStyle name="Percent 3 3 2 5 2" xfId="11015"/>
    <cellStyle name="Percent 3 3 2 5 2 2" xfId="22045"/>
    <cellStyle name="Percent 3 3 2 5 3" xfId="22044"/>
    <cellStyle name="Percent 3 3 2 6" xfId="6346"/>
    <cellStyle name="Percent 3 3 2 6 2" xfId="22046"/>
    <cellStyle name="Percent 3 3 2 7" xfId="22035"/>
    <cellStyle name="Percent 3 3 20" xfId="6217"/>
    <cellStyle name="Percent 3 3 20 2" xfId="22047"/>
    <cellStyle name="Percent 3 3 21" xfId="21966"/>
    <cellStyle name="Percent 3 3 3" xfId="219"/>
    <cellStyle name="Percent 3 3 3 2" xfId="987"/>
    <cellStyle name="Percent 3 3 3 2 2" xfId="2859"/>
    <cellStyle name="Percent 3 3 3 2 2 2" xfId="9041"/>
    <cellStyle name="Percent 3 3 3 2 2 2 2" xfId="22051"/>
    <cellStyle name="Percent 3 3 3 2 2 3" xfId="22050"/>
    <cellStyle name="Percent 3 3 3 2 3" xfId="7169"/>
    <cellStyle name="Percent 3 3 3 2 3 2" xfId="22052"/>
    <cellStyle name="Percent 3 3 3 2 4" xfId="22049"/>
    <cellStyle name="Percent 3 3 3 3" xfId="2093"/>
    <cellStyle name="Percent 3 3 3 3 2" xfId="8275"/>
    <cellStyle name="Percent 3 3 3 3 2 2" xfId="22054"/>
    <cellStyle name="Percent 3 3 3 3 3" xfId="22053"/>
    <cellStyle name="Percent 3 3 3 4" xfId="3865"/>
    <cellStyle name="Percent 3 3 3 4 2" xfId="10047"/>
    <cellStyle name="Percent 3 3 3 4 2 2" xfId="22056"/>
    <cellStyle name="Percent 3 3 3 4 3" xfId="22055"/>
    <cellStyle name="Percent 3 3 3 5" xfId="4872"/>
    <cellStyle name="Percent 3 3 3 5 2" xfId="11053"/>
    <cellStyle name="Percent 3 3 3 5 2 2" xfId="22058"/>
    <cellStyle name="Percent 3 3 3 5 3" xfId="22057"/>
    <cellStyle name="Percent 3 3 3 6" xfId="6403"/>
    <cellStyle name="Percent 3 3 3 6 2" xfId="22059"/>
    <cellStyle name="Percent 3 3 3 7" xfId="22048"/>
    <cellStyle name="Percent 3 3 4" xfId="257"/>
    <cellStyle name="Percent 3 3 4 2" xfId="1029"/>
    <cellStyle name="Percent 3 3 4 2 2" xfId="2901"/>
    <cellStyle name="Percent 3 3 4 2 2 2" xfId="9083"/>
    <cellStyle name="Percent 3 3 4 2 2 2 2" xfId="22063"/>
    <cellStyle name="Percent 3 3 4 2 2 3" xfId="22062"/>
    <cellStyle name="Percent 3 3 4 2 3" xfId="7211"/>
    <cellStyle name="Percent 3 3 4 2 3 2" xfId="22064"/>
    <cellStyle name="Percent 3 3 4 2 4" xfId="22061"/>
    <cellStyle name="Percent 3 3 4 3" xfId="2131"/>
    <cellStyle name="Percent 3 3 4 3 2" xfId="8313"/>
    <cellStyle name="Percent 3 3 4 3 2 2" xfId="22066"/>
    <cellStyle name="Percent 3 3 4 3 3" xfId="22065"/>
    <cellStyle name="Percent 3 3 4 4" xfId="3907"/>
    <cellStyle name="Percent 3 3 4 4 2" xfId="10089"/>
    <cellStyle name="Percent 3 3 4 4 2 2" xfId="22068"/>
    <cellStyle name="Percent 3 3 4 4 3" xfId="22067"/>
    <cellStyle name="Percent 3 3 4 5" xfId="4914"/>
    <cellStyle name="Percent 3 3 4 5 2" xfId="11095"/>
    <cellStyle name="Percent 3 3 4 5 2 2" xfId="22070"/>
    <cellStyle name="Percent 3 3 4 5 3" xfId="22069"/>
    <cellStyle name="Percent 3 3 4 6" xfId="6441"/>
    <cellStyle name="Percent 3 3 4 6 2" xfId="22071"/>
    <cellStyle name="Percent 3 3 4 7" xfId="22060"/>
    <cellStyle name="Percent 3 3 5" xfId="299"/>
    <cellStyle name="Percent 3 3 5 2" xfId="1075"/>
    <cellStyle name="Percent 3 3 5 2 2" xfId="2947"/>
    <cellStyle name="Percent 3 3 5 2 2 2" xfId="9129"/>
    <cellStyle name="Percent 3 3 5 2 2 2 2" xfId="22075"/>
    <cellStyle name="Percent 3 3 5 2 2 3" xfId="22074"/>
    <cellStyle name="Percent 3 3 5 2 3" xfId="7257"/>
    <cellStyle name="Percent 3 3 5 2 3 2" xfId="22076"/>
    <cellStyle name="Percent 3 3 5 2 4" xfId="22073"/>
    <cellStyle name="Percent 3 3 5 3" xfId="2173"/>
    <cellStyle name="Percent 3 3 5 3 2" xfId="8355"/>
    <cellStyle name="Percent 3 3 5 3 2 2" xfId="22078"/>
    <cellStyle name="Percent 3 3 5 3 3" xfId="22077"/>
    <cellStyle name="Percent 3 3 5 4" xfId="3953"/>
    <cellStyle name="Percent 3 3 5 4 2" xfId="10135"/>
    <cellStyle name="Percent 3 3 5 4 2 2" xfId="22080"/>
    <cellStyle name="Percent 3 3 5 4 3" xfId="22079"/>
    <cellStyle name="Percent 3 3 5 5" xfId="4960"/>
    <cellStyle name="Percent 3 3 5 5 2" xfId="11141"/>
    <cellStyle name="Percent 3 3 5 5 2 2" xfId="22082"/>
    <cellStyle name="Percent 3 3 5 5 3" xfId="22081"/>
    <cellStyle name="Percent 3 3 5 6" xfId="6483"/>
    <cellStyle name="Percent 3 3 5 6 2" xfId="22083"/>
    <cellStyle name="Percent 3 3 5 7" xfId="22072"/>
    <cellStyle name="Percent 3 3 6" xfId="346"/>
    <cellStyle name="Percent 3 3 6 2" xfId="1129"/>
    <cellStyle name="Percent 3 3 6 2 2" xfId="3001"/>
    <cellStyle name="Percent 3 3 6 2 2 2" xfId="9183"/>
    <cellStyle name="Percent 3 3 6 2 2 2 2" xfId="22087"/>
    <cellStyle name="Percent 3 3 6 2 2 3" xfId="22086"/>
    <cellStyle name="Percent 3 3 6 2 3" xfId="7311"/>
    <cellStyle name="Percent 3 3 6 2 3 2" xfId="22088"/>
    <cellStyle name="Percent 3 3 6 2 4" xfId="22085"/>
    <cellStyle name="Percent 3 3 6 3" xfId="2219"/>
    <cellStyle name="Percent 3 3 6 3 2" xfId="8401"/>
    <cellStyle name="Percent 3 3 6 3 2 2" xfId="22090"/>
    <cellStyle name="Percent 3 3 6 3 3" xfId="22089"/>
    <cellStyle name="Percent 3 3 6 4" xfId="4007"/>
    <cellStyle name="Percent 3 3 6 4 2" xfId="10189"/>
    <cellStyle name="Percent 3 3 6 4 2 2" xfId="22092"/>
    <cellStyle name="Percent 3 3 6 4 3" xfId="22091"/>
    <cellStyle name="Percent 3 3 6 5" xfId="5014"/>
    <cellStyle name="Percent 3 3 6 5 2" xfId="11195"/>
    <cellStyle name="Percent 3 3 6 5 2 2" xfId="22094"/>
    <cellStyle name="Percent 3 3 6 5 3" xfId="22093"/>
    <cellStyle name="Percent 3 3 6 6" xfId="6529"/>
    <cellStyle name="Percent 3 3 6 6 2" xfId="22095"/>
    <cellStyle name="Percent 3 3 6 7" xfId="22084"/>
    <cellStyle name="Percent 3 3 7" xfId="400"/>
    <cellStyle name="Percent 3 3 7 2" xfId="1185"/>
    <cellStyle name="Percent 3 3 7 2 2" xfId="3057"/>
    <cellStyle name="Percent 3 3 7 2 2 2" xfId="9239"/>
    <cellStyle name="Percent 3 3 7 2 2 2 2" xfId="22099"/>
    <cellStyle name="Percent 3 3 7 2 2 3" xfId="22098"/>
    <cellStyle name="Percent 3 3 7 2 3" xfId="7367"/>
    <cellStyle name="Percent 3 3 7 2 3 2" xfId="22100"/>
    <cellStyle name="Percent 3 3 7 2 4" xfId="22097"/>
    <cellStyle name="Percent 3 3 7 3" xfId="2273"/>
    <cellStyle name="Percent 3 3 7 3 2" xfId="8455"/>
    <cellStyle name="Percent 3 3 7 3 2 2" xfId="22102"/>
    <cellStyle name="Percent 3 3 7 3 3" xfId="22101"/>
    <cellStyle name="Percent 3 3 7 4" xfId="4063"/>
    <cellStyle name="Percent 3 3 7 4 2" xfId="10245"/>
    <cellStyle name="Percent 3 3 7 4 2 2" xfId="22104"/>
    <cellStyle name="Percent 3 3 7 4 3" xfId="22103"/>
    <cellStyle name="Percent 3 3 7 5" xfId="5070"/>
    <cellStyle name="Percent 3 3 7 5 2" xfId="11251"/>
    <cellStyle name="Percent 3 3 7 5 2 2" xfId="22106"/>
    <cellStyle name="Percent 3 3 7 5 3" xfId="22105"/>
    <cellStyle name="Percent 3 3 7 6" xfId="6583"/>
    <cellStyle name="Percent 3 3 7 6 2" xfId="22107"/>
    <cellStyle name="Percent 3 3 7 7" xfId="22096"/>
    <cellStyle name="Percent 3 3 8" xfId="456"/>
    <cellStyle name="Percent 3 3 8 2" xfId="1243"/>
    <cellStyle name="Percent 3 3 8 2 2" xfId="3115"/>
    <cellStyle name="Percent 3 3 8 2 2 2" xfId="9297"/>
    <cellStyle name="Percent 3 3 8 2 2 2 2" xfId="22111"/>
    <cellStyle name="Percent 3 3 8 2 2 3" xfId="22110"/>
    <cellStyle name="Percent 3 3 8 2 3" xfId="7425"/>
    <cellStyle name="Percent 3 3 8 2 3 2" xfId="22112"/>
    <cellStyle name="Percent 3 3 8 2 4" xfId="22109"/>
    <cellStyle name="Percent 3 3 8 3" xfId="2329"/>
    <cellStyle name="Percent 3 3 8 3 2" xfId="8511"/>
    <cellStyle name="Percent 3 3 8 3 2 2" xfId="22114"/>
    <cellStyle name="Percent 3 3 8 3 3" xfId="22113"/>
    <cellStyle name="Percent 3 3 8 4" xfId="4121"/>
    <cellStyle name="Percent 3 3 8 4 2" xfId="10303"/>
    <cellStyle name="Percent 3 3 8 4 2 2" xfId="22116"/>
    <cellStyle name="Percent 3 3 8 4 3" xfId="22115"/>
    <cellStyle name="Percent 3 3 8 5" xfId="5128"/>
    <cellStyle name="Percent 3 3 8 5 2" xfId="11309"/>
    <cellStyle name="Percent 3 3 8 5 2 2" xfId="22118"/>
    <cellStyle name="Percent 3 3 8 5 3" xfId="22117"/>
    <cellStyle name="Percent 3 3 8 6" xfId="6639"/>
    <cellStyle name="Percent 3 3 8 6 2" xfId="22119"/>
    <cellStyle name="Percent 3 3 8 7" xfId="22108"/>
    <cellStyle name="Percent 3 3 9" xfId="514"/>
    <cellStyle name="Percent 3 3 9 2" xfId="1301"/>
    <cellStyle name="Percent 3 3 9 2 2" xfId="3173"/>
    <cellStyle name="Percent 3 3 9 2 2 2" xfId="9355"/>
    <cellStyle name="Percent 3 3 9 2 2 2 2" xfId="22123"/>
    <cellStyle name="Percent 3 3 9 2 2 3" xfId="22122"/>
    <cellStyle name="Percent 3 3 9 2 3" xfId="7483"/>
    <cellStyle name="Percent 3 3 9 2 3 2" xfId="22124"/>
    <cellStyle name="Percent 3 3 9 2 4" xfId="22121"/>
    <cellStyle name="Percent 3 3 9 3" xfId="2387"/>
    <cellStyle name="Percent 3 3 9 3 2" xfId="8569"/>
    <cellStyle name="Percent 3 3 9 3 2 2" xfId="22126"/>
    <cellStyle name="Percent 3 3 9 3 3" xfId="22125"/>
    <cellStyle name="Percent 3 3 9 4" xfId="4179"/>
    <cellStyle name="Percent 3 3 9 4 2" xfId="10361"/>
    <cellStyle name="Percent 3 3 9 4 2 2" xfId="22128"/>
    <cellStyle name="Percent 3 3 9 4 3" xfId="22127"/>
    <cellStyle name="Percent 3 3 9 5" xfId="5186"/>
    <cellStyle name="Percent 3 3 9 5 2" xfId="11367"/>
    <cellStyle name="Percent 3 3 9 5 2 2" xfId="22130"/>
    <cellStyle name="Percent 3 3 9 5 3" xfId="22129"/>
    <cellStyle name="Percent 3 3 9 6" xfId="6697"/>
    <cellStyle name="Percent 3 3 9 6 2" xfId="22131"/>
    <cellStyle name="Percent 3 3 9 7" xfId="22120"/>
    <cellStyle name="Percent 3 4" xfId="184"/>
    <cellStyle name="Percent 3 4 2" xfId="895"/>
    <cellStyle name="Percent 3 4 2 2" xfId="2767"/>
    <cellStyle name="Percent 3 4 2 2 2" xfId="8949"/>
    <cellStyle name="Percent 3 4 2 2 2 2" xfId="22135"/>
    <cellStyle name="Percent 3 4 2 2 3" xfId="22134"/>
    <cellStyle name="Percent 3 4 2 3" xfId="7077"/>
    <cellStyle name="Percent 3 4 2 3 2" xfId="22136"/>
    <cellStyle name="Percent 3 4 2 4" xfId="22133"/>
    <cellStyle name="Percent 3 4 3" xfId="2059"/>
    <cellStyle name="Percent 3 4 3 2" xfId="8241"/>
    <cellStyle name="Percent 3 4 3 2 2" xfId="22138"/>
    <cellStyle name="Percent 3 4 3 3" xfId="22137"/>
    <cellStyle name="Percent 3 4 4" xfId="3773"/>
    <cellStyle name="Percent 3 4 4 2" xfId="9955"/>
    <cellStyle name="Percent 3 4 4 2 2" xfId="22140"/>
    <cellStyle name="Percent 3 4 4 3" xfId="22139"/>
    <cellStyle name="Percent 3 4 5" xfId="4780"/>
    <cellStyle name="Percent 3 4 5 2" xfId="10961"/>
    <cellStyle name="Percent 3 4 5 2 2" xfId="22142"/>
    <cellStyle name="Percent 3 4 5 3" xfId="22141"/>
    <cellStyle name="Percent 3 4 6" xfId="6369"/>
    <cellStyle name="Percent 3 4 6 2" xfId="22143"/>
    <cellStyle name="Percent 3 4 7" xfId="22132"/>
    <cellStyle name="Percent 3 5" xfId="173"/>
    <cellStyle name="Percent 3 5 2" xfId="931"/>
    <cellStyle name="Percent 3 5 2 2" xfId="2803"/>
    <cellStyle name="Percent 3 5 2 2 2" xfId="8985"/>
    <cellStyle name="Percent 3 5 2 2 2 2" xfId="22147"/>
    <cellStyle name="Percent 3 5 2 2 3" xfId="22146"/>
    <cellStyle name="Percent 3 5 2 3" xfId="7113"/>
    <cellStyle name="Percent 3 5 2 3 2" xfId="22148"/>
    <cellStyle name="Percent 3 5 2 4" xfId="22145"/>
    <cellStyle name="Percent 3 5 3" xfId="2049"/>
    <cellStyle name="Percent 3 5 3 2" xfId="8231"/>
    <cellStyle name="Percent 3 5 3 2 2" xfId="22150"/>
    <cellStyle name="Percent 3 5 3 3" xfId="22149"/>
    <cellStyle name="Percent 3 5 4" xfId="3809"/>
    <cellStyle name="Percent 3 5 4 2" xfId="9991"/>
    <cellStyle name="Percent 3 5 4 2 2" xfId="22152"/>
    <cellStyle name="Percent 3 5 4 3" xfId="22151"/>
    <cellStyle name="Percent 3 5 5" xfId="4816"/>
    <cellStyle name="Percent 3 5 5 2" xfId="10997"/>
    <cellStyle name="Percent 3 5 5 2 2" xfId="22154"/>
    <cellStyle name="Percent 3 5 5 3" xfId="22153"/>
    <cellStyle name="Percent 3 5 6" xfId="6359"/>
    <cellStyle name="Percent 3 5 6 2" xfId="22155"/>
    <cellStyle name="Percent 3 5 7" xfId="22144"/>
    <cellStyle name="Percent 3 6" xfId="201"/>
    <cellStyle name="Percent 3 6 2" xfId="969"/>
    <cellStyle name="Percent 3 6 2 2" xfId="2841"/>
    <cellStyle name="Percent 3 6 2 2 2" xfId="9023"/>
    <cellStyle name="Percent 3 6 2 2 2 2" xfId="22159"/>
    <cellStyle name="Percent 3 6 2 2 3" xfId="22158"/>
    <cellStyle name="Percent 3 6 2 3" xfId="7151"/>
    <cellStyle name="Percent 3 6 2 3 2" xfId="22160"/>
    <cellStyle name="Percent 3 6 2 4" xfId="22157"/>
    <cellStyle name="Percent 3 6 3" xfId="2075"/>
    <cellStyle name="Percent 3 6 3 2" xfId="8257"/>
    <cellStyle name="Percent 3 6 3 2 2" xfId="22162"/>
    <cellStyle name="Percent 3 6 3 3" xfId="22161"/>
    <cellStyle name="Percent 3 6 4" xfId="3847"/>
    <cellStyle name="Percent 3 6 4 2" xfId="10029"/>
    <cellStyle name="Percent 3 6 4 2 2" xfId="22164"/>
    <cellStyle name="Percent 3 6 4 3" xfId="22163"/>
    <cellStyle name="Percent 3 6 5" xfId="4854"/>
    <cellStyle name="Percent 3 6 5 2" xfId="11035"/>
    <cellStyle name="Percent 3 6 5 2 2" xfId="22166"/>
    <cellStyle name="Percent 3 6 5 3" xfId="22165"/>
    <cellStyle name="Percent 3 6 6" xfId="6385"/>
    <cellStyle name="Percent 3 6 6 2" xfId="22167"/>
    <cellStyle name="Percent 3 6 7" xfId="22156"/>
    <cellStyle name="Percent 3 7" xfId="239"/>
    <cellStyle name="Percent 3 7 2" xfId="1011"/>
    <cellStyle name="Percent 3 7 2 2" xfId="2883"/>
    <cellStyle name="Percent 3 7 2 2 2" xfId="9065"/>
    <cellStyle name="Percent 3 7 2 2 2 2" xfId="22171"/>
    <cellStyle name="Percent 3 7 2 2 3" xfId="22170"/>
    <cellStyle name="Percent 3 7 2 3" xfId="7193"/>
    <cellStyle name="Percent 3 7 2 3 2" xfId="22172"/>
    <cellStyle name="Percent 3 7 2 4" xfId="22169"/>
    <cellStyle name="Percent 3 7 3" xfId="2113"/>
    <cellStyle name="Percent 3 7 3 2" xfId="8295"/>
    <cellStyle name="Percent 3 7 3 2 2" xfId="22174"/>
    <cellStyle name="Percent 3 7 3 3" xfId="22173"/>
    <cellStyle name="Percent 3 7 4" xfId="3889"/>
    <cellStyle name="Percent 3 7 4 2" xfId="10071"/>
    <cellStyle name="Percent 3 7 4 2 2" xfId="22176"/>
    <cellStyle name="Percent 3 7 4 3" xfId="22175"/>
    <cellStyle name="Percent 3 7 5" xfId="4896"/>
    <cellStyle name="Percent 3 7 5 2" xfId="11077"/>
    <cellStyle name="Percent 3 7 5 2 2" xfId="22178"/>
    <cellStyle name="Percent 3 7 5 3" xfId="22177"/>
    <cellStyle name="Percent 3 7 6" xfId="6423"/>
    <cellStyle name="Percent 3 7 6 2" xfId="22179"/>
    <cellStyle name="Percent 3 7 7" xfId="22168"/>
    <cellStyle name="Percent 3 8" xfId="281"/>
    <cellStyle name="Percent 3 8 2" xfId="1057"/>
    <cellStyle name="Percent 3 8 2 2" xfId="2929"/>
    <cellStyle name="Percent 3 8 2 2 2" xfId="9111"/>
    <cellStyle name="Percent 3 8 2 2 2 2" xfId="22183"/>
    <cellStyle name="Percent 3 8 2 2 3" xfId="22182"/>
    <cellStyle name="Percent 3 8 2 3" xfId="7239"/>
    <cellStyle name="Percent 3 8 2 3 2" xfId="22184"/>
    <cellStyle name="Percent 3 8 2 4" xfId="22181"/>
    <cellStyle name="Percent 3 8 3" xfId="2155"/>
    <cellStyle name="Percent 3 8 3 2" xfId="8337"/>
    <cellStyle name="Percent 3 8 3 2 2" xfId="22186"/>
    <cellStyle name="Percent 3 8 3 3" xfId="22185"/>
    <cellStyle name="Percent 3 8 4" xfId="3935"/>
    <cellStyle name="Percent 3 8 4 2" xfId="10117"/>
    <cellStyle name="Percent 3 8 4 2 2" xfId="22188"/>
    <cellStyle name="Percent 3 8 4 3" xfId="22187"/>
    <cellStyle name="Percent 3 8 5" xfId="4942"/>
    <cellStyle name="Percent 3 8 5 2" xfId="11123"/>
    <cellStyle name="Percent 3 8 5 2 2" xfId="22190"/>
    <cellStyle name="Percent 3 8 5 3" xfId="22189"/>
    <cellStyle name="Percent 3 8 6" xfId="6465"/>
    <cellStyle name="Percent 3 8 6 2" xfId="22191"/>
    <cellStyle name="Percent 3 8 7" xfId="22180"/>
    <cellStyle name="Percent 3 9" xfId="328"/>
    <cellStyle name="Percent 3 9 2" xfId="1111"/>
    <cellStyle name="Percent 3 9 2 2" xfId="2983"/>
    <cellStyle name="Percent 3 9 2 2 2" xfId="9165"/>
    <cellStyle name="Percent 3 9 2 2 2 2" xfId="22195"/>
    <cellStyle name="Percent 3 9 2 2 3" xfId="22194"/>
    <cellStyle name="Percent 3 9 2 3" xfId="7293"/>
    <cellStyle name="Percent 3 9 2 3 2" xfId="22196"/>
    <cellStyle name="Percent 3 9 2 4" xfId="22193"/>
    <cellStyle name="Percent 3 9 3" xfId="2201"/>
    <cellStyle name="Percent 3 9 3 2" xfId="8383"/>
    <cellStyle name="Percent 3 9 3 2 2" xfId="22198"/>
    <cellStyle name="Percent 3 9 3 3" xfId="22197"/>
    <cellStyle name="Percent 3 9 4" xfId="3989"/>
    <cellStyle name="Percent 3 9 4 2" xfId="10171"/>
    <cellStyle name="Percent 3 9 4 2 2" xfId="22200"/>
    <cellStyle name="Percent 3 9 4 3" xfId="22199"/>
    <cellStyle name="Percent 3 9 5" xfId="4996"/>
    <cellStyle name="Percent 3 9 5 2" xfId="11177"/>
    <cellStyle name="Percent 3 9 5 2 2" xfId="22202"/>
    <cellStyle name="Percent 3 9 5 3" xfId="22201"/>
    <cellStyle name="Percent 3 9 6" xfId="6511"/>
    <cellStyle name="Percent 3 9 6 2" xfId="22203"/>
    <cellStyle name="Percent 3 9 7" xfId="22192"/>
    <cellStyle name="Percent 30" xfId="91"/>
    <cellStyle name="Percent 30 10" xfId="22204"/>
    <cellStyle name="Percent 30 2" xfId="843"/>
    <cellStyle name="Percent 30 2 2" xfId="1693"/>
    <cellStyle name="Percent 30 2 2 2" xfId="3565"/>
    <cellStyle name="Percent 30 2 2 2 2" xfId="9747"/>
    <cellStyle name="Percent 30 2 2 2 2 2" xfId="22208"/>
    <cellStyle name="Percent 30 2 2 2 3" xfId="22207"/>
    <cellStyle name="Percent 30 2 2 3" xfId="7875"/>
    <cellStyle name="Percent 30 2 2 3 2" xfId="22209"/>
    <cellStyle name="Percent 30 2 2 4" xfId="22206"/>
    <cellStyle name="Percent 30 2 3" xfId="2715"/>
    <cellStyle name="Percent 30 2 3 2" xfId="8897"/>
    <cellStyle name="Percent 30 2 3 2 2" xfId="22211"/>
    <cellStyle name="Percent 30 2 3 3" xfId="22210"/>
    <cellStyle name="Percent 30 2 4" xfId="4571"/>
    <cellStyle name="Percent 30 2 4 2" xfId="10753"/>
    <cellStyle name="Percent 30 2 4 2 2" xfId="22213"/>
    <cellStyle name="Percent 30 2 4 3" xfId="22212"/>
    <cellStyle name="Percent 30 2 5" xfId="5578"/>
    <cellStyle name="Percent 30 2 5 2" xfId="11759"/>
    <cellStyle name="Percent 30 2 5 2 2" xfId="22215"/>
    <cellStyle name="Percent 30 2 5 3" xfId="22214"/>
    <cellStyle name="Percent 30 2 6" xfId="7025"/>
    <cellStyle name="Percent 30 2 6 2" xfId="22216"/>
    <cellStyle name="Percent 30 2 7" xfId="22205"/>
    <cellStyle name="Percent 30 3" xfId="1571"/>
    <cellStyle name="Percent 30 3 2" xfId="3443"/>
    <cellStyle name="Percent 30 3 2 2" xfId="9625"/>
    <cellStyle name="Percent 30 3 2 2 2" xfId="22219"/>
    <cellStyle name="Percent 30 3 2 3" xfId="22218"/>
    <cellStyle name="Percent 30 3 3" xfId="4705"/>
    <cellStyle name="Percent 30 3 3 2" xfId="10887"/>
    <cellStyle name="Percent 30 3 3 2 2" xfId="22221"/>
    <cellStyle name="Percent 30 3 3 3" xfId="22220"/>
    <cellStyle name="Percent 30 3 4" xfId="5712"/>
    <cellStyle name="Percent 30 3 4 2" xfId="11893"/>
    <cellStyle name="Percent 30 3 4 2 2" xfId="22223"/>
    <cellStyle name="Percent 30 3 4 3" xfId="22222"/>
    <cellStyle name="Percent 30 3 5" xfId="7753"/>
    <cellStyle name="Percent 30 3 5 2" xfId="22224"/>
    <cellStyle name="Percent 30 3 6" xfId="22217"/>
    <cellStyle name="Percent 30 4" xfId="1827"/>
    <cellStyle name="Percent 30 4 2" xfId="3699"/>
    <cellStyle name="Percent 30 4 2 2" xfId="9881"/>
    <cellStyle name="Percent 30 4 2 2 2" xfId="22227"/>
    <cellStyle name="Percent 30 4 2 3" xfId="22226"/>
    <cellStyle name="Percent 30 4 3" xfId="8009"/>
    <cellStyle name="Percent 30 4 3 2" xfId="22228"/>
    <cellStyle name="Percent 30 4 4" xfId="22225"/>
    <cellStyle name="Percent 30 5" xfId="1969"/>
    <cellStyle name="Percent 30 5 2" xfId="8151"/>
    <cellStyle name="Percent 30 5 2 2" xfId="22230"/>
    <cellStyle name="Percent 30 5 3" xfId="22229"/>
    <cellStyle name="Percent 30 6" xfId="4449"/>
    <cellStyle name="Percent 30 6 2" xfId="10631"/>
    <cellStyle name="Percent 30 6 2 2" xfId="22232"/>
    <cellStyle name="Percent 30 6 3" xfId="22231"/>
    <cellStyle name="Percent 30 7" xfId="5456"/>
    <cellStyle name="Percent 30 7 2" xfId="11637"/>
    <cellStyle name="Percent 30 7 2 2" xfId="22234"/>
    <cellStyle name="Percent 30 7 3" xfId="22233"/>
    <cellStyle name="Percent 30 8" xfId="5874"/>
    <cellStyle name="Percent 30 8 2" xfId="12055"/>
    <cellStyle name="Percent 30 8 2 2" xfId="22236"/>
    <cellStyle name="Percent 30 8 3" xfId="22235"/>
    <cellStyle name="Percent 30 9" xfId="6279"/>
    <cellStyle name="Percent 30 9 2" xfId="22237"/>
    <cellStyle name="Percent 300" xfId="12587"/>
    <cellStyle name="Percent 300 2" xfId="22238"/>
    <cellStyle name="Percent 301" xfId="12589"/>
    <cellStyle name="Percent 301 2" xfId="22239"/>
    <cellStyle name="Percent 302" xfId="12593"/>
    <cellStyle name="Percent 302 2" xfId="22240"/>
    <cellStyle name="Percent 303" xfId="12596"/>
    <cellStyle name="Percent 303 2" xfId="22241"/>
    <cellStyle name="Percent 304" xfId="12599"/>
    <cellStyle name="Percent 304 2" xfId="22242"/>
    <cellStyle name="Percent 305" xfId="12602"/>
    <cellStyle name="Percent 305 2" xfId="22243"/>
    <cellStyle name="Percent 306" xfId="12605"/>
    <cellStyle name="Percent 306 2" xfId="22244"/>
    <cellStyle name="Percent 307" xfId="12608"/>
    <cellStyle name="Percent 307 2" xfId="22245"/>
    <cellStyle name="Percent 308" xfId="12610"/>
    <cellStyle name="Percent 308 2" xfId="22246"/>
    <cellStyle name="Percent 309" xfId="12613"/>
    <cellStyle name="Percent 309 2" xfId="22247"/>
    <cellStyle name="Percent 31" xfId="93"/>
    <cellStyle name="Percent 31 10" xfId="22248"/>
    <cellStyle name="Percent 31 2" xfId="845"/>
    <cellStyle name="Percent 31 2 2" xfId="1695"/>
    <cellStyle name="Percent 31 2 2 2" xfId="3567"/>
    <cellStyle name="Percent 31 2 2 2 2" xfId="9749"/>
    <cellStyle name="Percent 31 2 2 2 2 2" xfId="22252"/>
    <cellStyle name="Percent 31 2 2 2 3" xfId="22251"/>
    <cellStyle name="Percent 31 2 2 3" xfId="7877"/>
    <cellStyle name="Percent 31 2 2 3 2" xfId="22253"/>
    <cellStyle name="Percent 31 2 2 4" xfId="22250"/>
    <cellStyle name="Percent 31 2 3" xfId="2717"/>
    <cellStyle name="Percent 31 2 3 2" xfId="8899"/>
    <cellStyle name="Percent 31 2 3 2 2" xfId="22255"/>
    <cellStyle name="Percent 31 2 3 3" xfId="22254"/>
    <cellStyle name="Percent 31 2 4" xfId="4573"/>
    <cellStyle name="Percent 31 2 4 2" xfId="10755"/>
    <cellStyle name="Percent 31 2 4 2 2" xfId="22257"/>
    <cellStyle name="Percent 31 2 4 3" xfId="22256"/>
    <cellStyle name="Percent 31 2 5" xfId="5580"/>
    <cellStyle name="Percent 31 2 5 2" xfId="11761"/>
    <cellStyle name="Percent 31 2 5 2 2" xfId="22259"/>
    <cellStyle name="Percent 31 2 5 3" xfId="22258"/>
    <cellStyle name="Percent 31 2 6" xfId="7027"/>
    <cellStyle name="Percent 31 2 6 2" xfId="22260"/>
    <cellStyle name="Percent 31 2 7" xfId="22249"/>
    <cellStyle name="Percent 31 3" xfId="1573"/>
    <cellStyle name="Percent 31 3 2" xfId="3445"/>
    <cellStyle name="Percent 31 3 2 2" xfId="9627"/>
    <cellStyle name="Percent 31 3 2 2 2" xfId="22263"/>
    <cellStyle name="Percent 31 3 2 3" xfId="22262"/>
    <cellStyle name="Percent 31 3 3" xfId="4707"/>
    <cellStyle name="Percent 31 3 3 2" xfId="10889"/>
    <cellStyle name="Percent 31 3 3 2 2" xfId="22265"/>
    <cellStyle name="Percent 31 3 3 3" xfId="22264"/>
    <cellStyle name="Percent 31 3 4" xfId="5714"/>
    <cellStyle name="Percent 31 3 4 2" xfId="11895"/>
    <cellStyle name="Percent 31 3 4 2 2" xfId="22267"/>
    <cellStyle name="Percent 31 3 4 3" xfId="22266"/>
    <cellStyle name="Percent 31 3 5" xfId="7755"/>
    <cellStyle name="Percent 31 3 5 2" xfId="22268"/>
    <cellStyle name="Percent 31 3 6" xfId="22261"/>
    <cellStyle name="Percent 31 4" xfId="1829"/>
    <cellStyle name="Percent 31 4 2" xfId="3701"/>
    <cellStyle name="Percent 31 4 2 2" xfId="9883"/>
    <cellStyle name="Percent 31 4 2 2 2" xfId="22271"/>
    <cellStyle name="Percent 31 4 2 3" xfId="22270"/>
    <cellStyle name="Percent 31 4 3" xfId="8011"/>
    <cellStyle name="Percent 31 4 3 2" xfId="22272"/>
    <cellStyle name="Percent 31 4 4" xfId="22269"/>
    <cellStyle name="Percent 31 5" xfId="1971"/>
    <cellStyle name="Percent 31 5 2" xfId="8153"/>
    <cellStyle name="Percent 31 5 2 2" xfId="22274"/>
    <cellStyle name="Percent 31 5 3" xfId="22273"/>
    <cellStyle name="Percent 31 6" xfId="4451"/>
    <cellStyle name="Percent 31 6 2" xfId="10633"/>
    <cellStyle name="Percent 31 6 2 2" xfId="22276"/>
    <cellStyle name="Percent 31 6 3" xfId="22275"/>
    <cellStyle name="Percent 31 7" xfId="5458"/>
    <cellStyle name="Percent 31 7 2" xfId="11639"/>
    <cellStyle name="Percent 31 7 2 2" xfId="22278"/>
    <cellStyle name="Percent 31 7 3" xfId="22277"/>
    <cellStyle name="Percent 31 8" xfId="5875"/>
    <cellStyle name="Percent 31 8 2" xfId="12056"/>
    <cellStyle name="Percent 31 8 2 2" xfId="22280"/>
    <cellStyle name="Percent 31 8 3" xfId="22279"/>
    <cellStyle name="Percent 31 9" xfId="6281"/>
    <cellStyle name="Percent 31 9 2" xfId="22281"/>
    <cellStyle name="Percent 310" xfId="12615"/>
    <cellStyle name="Percent 310 2" xfId="22282"/>
    <cellStyle name="Percent 311" xfId="12619"/>
    <cellStyle name="Percent 311 2" xfId="22283"/>
    <cellStyle name="Percent 312" xfId="12622"/>
    <cellStyle name="Percent 312 2" xfId="22284"/>
    <cellStyle name="Percent 313" xfId="12624"/>
    <cellStyle name="Percent 313 2" xfId="22285"/>
    <cellStyle name="Percent 314" xfId="12627"/>
    <cellStyle name="Percent 314 2" xfId="22286"/>
    <cellStyle name="Percent 315" xfId="12630"/>
    <cellStyle name="Percent 315 2" xfId="22287"/>
    <cellStyle name="Percent 316" xfId="12633"/>
    <cellStyle name="Percent 316 2" xfId="22288"/>
    <cellStyle name="Percent 317" xfId="12635"/>
    <cellStyle name="Percent 317 2" xfId="22289"/>
    <cellStyle name="Percent 318" xfId="12638"/>
    <cellStyle name="Percent 318 2" xfId="22290"/>
    <cellStyle name="Percent 319" xfId="12640"/>
    <cellStyle name="Percent 319 2" xfId="22291"/>
    <cellStyle name="Percent 32" xfId="95"/>
    <cellStyle name="Percent 32 10" xfId="22292"/>
    <cellStyle name="Percent 32 2" xfId="847"/>
    <cellStyle name="Percent 32 2 2" xfId="1697"/>
    <cellStyle name="Percent 32 2 2 2" xfId="3569"/>
    <cellStyle name="Percent 32 2 2 2 2" xfId="9751"/>
    <cellStyle name="Percent 32 2 2 2 2 2" xfId="22296"/>
    <cellStyle name="Percent 32 2 2 2 3" xfId="22295"/>
    <cellStyle name="Percent 32 2 2 3" xfId="7879"/>
    <cellStyle name="Percent 32 2 2 3 2" xfId="22297"/>
    <cellStyle name="Percent 32 2 2 4" xfId="22294"/>
    <cellStyle name="Percent 32 2 3" xfId="2719"/>
    <cellStyle name="Percent 32 2 3 2" xfId="8901"/>
    <cellStyle name="Percent 32 2 3 2 2" xfId="22299"/>
    <cellStyle name="Percent 32 2 3 3" xfId="22298"/>
    <cellStyle name="Percent 32 2 4" xfId="4575"/>
    <cellStyle name="Percent 32 2 4 2" xfId="10757"/>
    <cellStyle name="Percent 32 2 4 2 2" xfId="22301"/>
    <cellStyle name="Percent 32 2 4 3" xfId="22300"/>
    <cellStyle name="Percent 32 2 5" xfId="5582"/>
    <cellStyle name="Percent 32 2 5 2" xfId="11763"/>
    <cellStyle name="Percent 32 2 5 2 2" xfId="22303"/>
    <cellStyle name="Percent 32 2 5 3" xfId="22302"/>
    <cellStyle name="Percent 32 2 6" xfId="7029"/>
    <cellStyle name="Percent 32 2 6 2" xfId="22304"/>
    <cellStyle name="Percent 32 2 7" xfId="22293"/>
    <cellStyle name="Percent 32 3" xfId="1575"/>
    <cellStyle name="Percent 32 3 2" xfId="3447"/>
    <cellStyle name="Percent 32 3 2 2" xfId="9629"/>
    <cellStyle name="Percent 32 3 2 2 2" xfId="22307"/>
    <cellStyle name="Percent 32 3 2 3" xfId="22306"/>
    <cellStyle name="Percent 32 3 3" xfId="4709"/>
    <cellStyle name="Percent 32 3 3 2" xfId="10891"/>
    <cellStyle name="Percent 32 3 3 2 2" xfId="22309"/>
    <cellStyle name="Percent 32 3 3 3" xfId="22308"/>
    <cellStyle name="Percent 32 3 4" xfId="5716"/>
    <cellStyle name="Percent 32 3 4 2" xfId="11897"/>
    <cellStyle name="Percent 32 3 4 2 2" xfId="22311"/>
    <cellStyle name="Percent 32 3 4 3" xfId="22310"/>
    <cellStyle name="Percent 32 3 5" xfId="7757"/>
    <cellStyle name="Percent 32 3 5 2" xfId="22312"/>
    <cellStyle name="Percent 32 3 6" xfId="22305"/>
    <cellStyle name="Percent 32 4" xfId="1831"/>
    <cellStyle name="Percent 32 4 2" xfId="3703"/>
    <cellStyle name="Percent 32 4 2 2" xfId="9885"/>
    <cellStyle name="Percent 32 4 2 2 2" xfId="22315"/>
    <cellStyle name="Percent 32 4 2 3" xfId="22314"/>
    <cellStyle name="Percent 32 4 3" xfId="8013"/>
    <cellStyle name="Percent 32 4 3 2" xfId="22316"/>
    <cellStyle name="Percent 32 4 4" xfId="22313"/>
    <cellStyle name="Percent 32 5" xfId="1973"/>
    <cellStyle name="Percent 32 5 2" xfId="8155"/>
    <cellStyle name="Percent 32 5 2 2" xfId="22318"/>
    <cellStyle name="Percent 32 5 3" xfId="22317"/>
    <cellStyle name="Percent 32 6" xfId="4453"/>
    <cellStyle name="Percent 32 6 2" xfId="10635"/>
    <cellStyle name="Percent 32 6 2 2" xfId="22320"/>
    <cellStyle name="Percent 32 6 3" xfId="22319"/>
    <cellStyle name="Percent 32 7" xfId="5460"/>
    <cellStyle name="Percent 32 7 2" xfId="11641"/>
    <cellStyle name="Percent 32 7 2 2" xfId="22322"/>
    <cellStyle name="Percent 32 7 3" xfId="22321"/>
    <cellStyle name="Percent 32 8" xfId="5876"/>
    <cellStyle name="Percent 32 8 2" xfId="12057"/>
    <cellStyle name="Percent 32 8 2 2" xfId="22324"/>
    <cellStyle name="Percent 32 8 3" xfId="22323"/>
    <cellStyle name="Percent 32 9" xfId="6283"/>
    <cellStyle name="Percent 32 9 2" xfId="22325"/>
    <cellStyle name="Percent 320" xfId="12642"/>
    <cellStyle name="Percent 320 2" xfId="22326"/>
    <cellStyle name="Percent 321" xfId="12644"/>
    <cellStyle name="Percent 321 2" xfId="22327"/>
    <cellStyle name="Percent 322" xfId="12647"/>
    <cellStyle name="Percent 323" xfId="12649"/>
    <cellStyle name="Percent 324" xfId="25281"/>
    <cellStyle name="Percent 325" xfId="25283"/>
    <cellStyle name="Percent 326" xfId="25285"/>
    <cellStyle name="Percent 327" xfId="25287"/>
    <cellStyle name="Percent 328" xfId="25290"/>
    <cellStyle name="Percent 329" xfId="25292"/>
    <cellStyle name="Percent 33" xfId="97"/>
    <cellStyle name="Percent 33 10" xfId="22328"/>
    <cellStyle name="Percent 33 2" xfId="849"/>
    <cellStyle name="Percent 33 2 2" xfId="1699"/>
    <cellStyle name="Percent 33 2 2 2" xfId="3571"/>
    <cellStyle name="Percent 33 2 2 2 2" xfId="9753"/>
    <cellStyle name="Percent 33 2 2 2 2 2" xfId="22332"/>
    <cellStyle name="Percent 33 2 2 2 3" xfId="22331"/>
    <cellStyle name="Percent 33 2 2 3" xfId="7881"/>
    <cellStyle name="Percent 33 2 2 3 2" xfId="22333"/>
    <cellStyle name="Percent 33 2 2 4" xfId="22330"/>
    <cellStyle name="Percent 33 2 3" xfId="2721"/>
    <cellStyle name="Percent 33 2 3 2" xfId="8903"/>
    <cellStyle name="Percent 33 2 3 2 2" xfId="22335"/>
    <cellStyle name="Percent 33 2 3 3" xfId="22334"/>
    <cellStyle name="Percent 33 2 4" xfId="4577"/>
    <cellStyle name="Percent 33 2 4 2" xfId="10759"/>
    <cellStyle name="Percent 33 2 4 2 2" xfId="22337"/>
    <cellStyle name="Percent 33 2 4 3" xfId="22336"/>
    <cellStyle name="Percent 33 2 5" xfId="5584"/>
    <cellStyle name="Percent 33 2 5 2" xfId="11765"/>
    <cellStyle name="Percent 33 2 5 2 2" xfId="22339"/>
    <cellStyle name="Percent 33 2 5 3" xfId="22338"/>
    <cellStyle name="Percent 33 2 6" xfId="7031"/>
    <cellStyle name="Percent 33 2 6 2" xfId="22340"/>
    <cellStyle name="Percent 33 2 7" xfId="22329"/>
    <cellStyle name="Percent 33 3" xfId="1577"/>
    <cellStyle name="Percent 33 3 2" xfId="3449"/>
    <cellStyle name="Percent 33 3 2 2" xfId="9631"/>
    <cellStyle name="Percent 33 3 2 2 2" xfId="22343"/>
    <cellStyle name="Percent 33 3 2 3" xfId="22342"/>
    <cellStyle name="Percent 33 3 3" xfId="4711"/>
    <cellStyle name="Percent 33 3 3 2" xfId="10893"/>
    <cellStyle name="Percent 33 3 3 2 2" xfId="22345"/>
    <cellStyle name="Percent 33 3 3 3" xfId="22344"/>
    <cellStyle name="Percent 33 3 4" xfId="5718"/>
    <cellStyle name="Percent 33 3 4 2" xfId="11899"/>
    <cellStyle name="Percent 33 3 4 2 2" xfId="22347"/>
    <cellStyle name="Percent 33 3 4 3" xfId="22346"/>
    <cellStyle name="Percent 33 3 5" xfId="7759"/>
    <cellStyle name="Percent 33 3 5 2" xfId="22348"/>
    <cellStyle name="Percent 33 3 6" xfId="22341"/>
    <cellStyle name="Percent 33 4" xfId="1833"/>
    <cellStyle name="Percent 33 4 2" xfId="3705"/>
    <cellStyle name="Percent 33 4 2 2" xfId="9887"/>
    <cellStyle name="Percent 33 4 2 2 2" xfId="22351"/>
    <cellStyle name="Percent 33 4 2 3" xfId="22350"/>
    <cellStyle name="Percent 33 4 3" xfId="8015"/>
    <cellStyle name="Percent 33 4 3 2" xfId="22352"/>
    <cellStyle name="Percent 33 4 4" xfId="22349"/>
    <cellStyle name="Percent 33 5" xfId="1975"/>
    <cellStyle name="Percent 33 5 2" xfId="8157"/>
    <cellStyle name="Percent 33 5 2 2" xfId="22354"/>
    <cellStyle name="Percent 33 5 3" xfId="22353"/>
    <cellStyle name="Percent 33 6" xfId="4455"/>
    <cellStyle name="Percent 33 6 2" xfId="10637"/>
    <cellStyle name="Percent 33 6 2 2" xfId="22356"/>
    <cellStyle name="Percent 33 6 3" xfId="22355"/>
    <cellStyle name="Percent 33 7" xfId="5462"/>
    <cellStyle name="Percent 33 7 2" xfId="11643"/>
    <cellStyle name="Percent 33 7 2 2" xfId="22358"/>
    <cellStyle name="Percent 33 7 3" xfId="22357"/>
    <cellStyle name="Percent 33 8" xfId="5877"/>
    <cellStyle name="Percent 33 8 2" xfId="12058"/>
    <cellStyle name="Percent 33 8 2 2" xfId="22360"/>
    <cellStyle name="Percent 33 8 3" xfId="22359"/>
    <cellStyle name="Percent 33 9" xfId="6285"/>
    <cellStyle name="Percent 33 9 2" xfId="22361"/>
    <cellStyle name="Percent 330" xfId="25295"/>
    <cellStyle name="Percent 331" xfId="25298"/>
    <cellStyle name="Percent 332" xfId="25302"/>
    <cellStyle name="Percent 333" xfId="25304"/>
    <cellStyle name="Percent 334" xfId="25307"/>
    <cellStyle name="Percent 335" xfId="25309"/>
    <cellStyle name="Percent 336" xfId="25311"/>
    <cellStyle name="Percent 337" xfId="25313"/>
    <cellStyle name="Percent 338" xfId="25316"/>
    <cellStyle name="Percent 339" xfId="25318"/>
    <cellStyle name="Percent 34" xfId="99"/>
    <cellStyle name="Percent 34 10" xfId="22362"/>
    <cellStyle name="Percent 34 2" xfId="851"/>
    <cellStyle name="Percent 34 2 2" xfId="1701"/>
    <cellStyle name="Percent 34 2 2 2" xfId="3573"/>
    <cellStyle name="Percent 34 2 2 2 2" xfId="9755"/>
    <cellStyle name="Percent 34 2 2 2 2 2" xfId="22366"/>
    <cellStyle name="Percent 34 2 2 2 3" xfId="22365"/>
    <cellStyle name="Percent 34 2 2 3" xfId="7883"/>
    <cellStyle name="Percent 34 2 2 3 2" xfId="22367"/>
    <cellStyle name="Percent 34 2 2 4" xfId="22364"/>
    <cellStyle name="Percent 34 2 3" xfId="2723"/>
    <cellStyle name="Percent 34 2 3 2" xfId="8905"/>
    <cellStyle name="Percent 34 2 3 2 2" xfId="22369"/>
    <cellStyle name="Percent 34 2 3 3" xfId="22368"/>
    <cellStyle name="Percent 34 2 4" xfId="4579"/>
    <cellStyle name="Percent 34 2 4 2" xfId="10761"/>
    <cellStyle name="Percent 34 2 4 2 2" xfId="22371"/>
    <cellStyle name="Percent 34 2 4 3" xfId="22370"/>
    <cellStyle name="Percent 34 2 5" xfId="5586"/>
    <cellStyle name="Percent 34 2 5 2" xfId="11767"/>
    <cellStyle name="Percent 34 2 5 2 2" xfId="22373"/>
    <cellStyle name="Percent 34 2 5 3" xfId="22372"/>
    <cellStyle name="Percent 34 2 6" xfId="7033"/>
    <cellStyle name="Percent 34 2 6 2" xfId="22374"/>
    <cellStyle name="Percent 34 2 7" xfId="22363"/>
    <cellStyle name="Percent 34 3" xfId="1579"/>
    <cellStyle name="Percent 34 3 2" xfId="3451"/>
    <cellStyle name="Percent 34 3 2 2" xfId="9633"/>
    <cellStyle name="Percent 34 3 2 2 2" xfId="22377"/>
    <cellStyle name="Percent 34 3 2 3" xfId="22376"/>
    <cellStyle name="Percent 34 3 3" xfId="4713"/>
    <cellStyle name="Percent 34 3 3 2" xfId="10895"/>
    <cellStyle name="Percent 34 3 3 2 2" xfId="22379"/>
    <cellStyle name="Percent 34 3 3 3" xfId="22378"/>
    <cellStyle name="Percent 34 3 4" xfId="5720"/>
    <cellStyle name="Percent 34 3 4 2" xfId="11901"/>
    <cellStyle name="Percent 34 3 4 2 2" xfId="22381"/>
    <cellStyle name="Percent 34 3 4 3" xfId="22380"/>
    <cellStyle name="Percent 34 3 5" xfId="7761"/>
    <cellStyle name="Percent 34 3 5 2" xfId="22382"/>
    <cellStyle name="Percent 34 3 6" xfId="22375"/>
    <cellStyle name="Percent 34 4" xfId="1835"/>
    <cellStyle name="Percent 34 4 2" xfId="3707"/>
    <cellStyle name="Percent 34 4 2 2" xfId="9889"/>
    <cellStyle name="Percent 34 4 2 2 2" xfId="22385"/>
    <cellStyle name="Percent 34 4 2 3" xfId="22384"/>
    <cellStyle name="Percent 34 4 3" xfId="8017"/>
    <cellStyle name="Percent 34 4 3 2" xfId="22386"/>
    <cellStyle name="Percent 34 4 4" xfId="22383"/>
    <cellStyle name="Percent 34 5" xfId="1977"/>
    <cellStyle name="Percent 34 5 2" xfId="8159"/>
    <cellStyle name="Percent 34 5 2 2" xfId="22388"/>
    <cellStyle name="Percent 34 5 3" xfId="22387"/>
    <cellStyle name="Percent 34 6" xfId="4457"/>
    <cellStyle name="Percent 34 6 2" xfId="10639"/>
    <cellStyle name="Percent 34 6 2 2" xfId="22390"/>
    <cellStyle name="Percent 34 6 3" xfId="22389"/>
    <cellStyle name="Percent 34 7" xfId="5464"/>
    <cellStyle name="Percent 34 7 2" xfId="11645"/>
    <cellStyle name="Percent 34 7 2 2" xfId="22392"/>
    <cellStyle name="Percent 34 7 3" xfId="22391"/>
    <cellStyle name="Percent 34 8" xfId="5878"/>
    <cellStyle name="Percent 34 8 2" xfId="12059"/>
    <cellStyle name="Percent 34 8 2 2" xfId="22394"/>
    <cellStyle name="Percent 34 8 3" xfId="22393"/>
    <cellStyle name="Percent 34 9" xfId="6287"/>
    <cellStyle name="Percent 34 9 2" xfId="22395"/>
    <cellStyle name="Percent 340" xfId="25321"/>
    <cellStyle name="Percent 341" xfId="25324"/>
    <cellStyle name="Percent 342" xfId="25327"/>
    <cellStyle name="Percent 343" xfId="25329"/>
    <cellStyle name="Percent 344" xfId="25331"/>
    <cellStyle name="Percent 345" xfId="25334"/>
    <cellStyle name="Percent 346" xfId="25336"/>
    <cellStyle name="Percent 347" xfId="25338"/>
    <cellStyle name="Percent 348" xfId="25342"/>
    <cellStyle name="Percent 349" xfId="25344"/>
    <cellStyle name="Percent 35" xfId="101"/>
    <cellStyle name="Percent 35 10" xfId="22396"/>
    <cellStyle name="Percent 35 2" xfId="853"/>
    <cellStyle name="Percent 35 2 2" xfId="1703"/>
    <cellStyle name="Percent 35 2 2 2" xfId="3575"/>
    <cellStyle name="Percent 35 2 2 2 2" xfId="9757"/>
    <cellStyle name="Percent 35 2 2 2 2 2" xfId="22400"/>
    <cellStyle name="Percent 35 2 2 2 3" xfId="22399"/>
    <cellStyle name="Percent 35 2 2 3" xfId="7885"/>
    <cellStyle name="Percent 35 2 2 3 2" xfId="22401"/>
    <cellStyle name="Percent 35 2 2 4" xfId="22398"/>
    <cellStyle name="Percent 35 2 3" xfId="2725"/>
    <cellStyle name="Percent 35 2 3 2" xfId="8907"/>
    <cellStyle name="Percent 35 2 3 2 2" xfId="22403"/>
    <cellStyle name="Percent 35 2 3 3" xfId="22402"/>
    <cellStyle name="Percent 35 2 4" xfId="4581"/>
    <cellStyle name="Percent 35 2 4 2" xfId="10763"/>
    <cellStyle name="Percent 35 2 4 2 2" xfId="22405"/>
    <cellStyle name="Percent 35 2 4 3" xfId="22404"/>
    <cellStyle name="Percent 35 2 5" xfId="5588"/>
    <cellStyle name="Percent 35 2 5 2" xfId="11769"/>
    <cellStyle name="Percent 35 2 5 2 2" xfId="22407"/>
    <cellStyle name="Percent 35 2 5 3" xfId="22406"/>
    <cellStyle name="Percent 35 2 6" xfId="7035"/>
    <cellStyle name="Percent 35 2 6 2" xfId="22408"/>
    <cellStyle name="Percent 35 2 7" xfId="22397"/>
    <cellStyle name="Percent 35 3" xfId="1581"/>
    <cellStyle name="Percent 35 3 2" xfId="3453"/>
    <cellStyle name="Percent 35 3 2 2" xfId="9635"/>
    <cellStyle name="Percent 35 3 2 2 2" xfId="22411"/>
    <cellStyle name="Percent 35 3 2 3" xfId="22410"/>
    <cellStyle name="Percent 35 3 3" xfId="4715"/>
    <cellStyle name="Percent 35 3 3 2" xfId="10897"/>
    <cellStyle name="Percent 35 3 3 2 2" xfId="22413"/>
    <cellStyle name="Percent 35 3 3 3" xfId="22412"/>
    <cellStyle name="Percent 35 3 4" xfId="5722"/>
    <cellStyle name="Percent 35 3 4 2" xfId="11903"/>
    <cellStyle name="Percent 35 3 4 2 2" xfId="22415"/>
    <cellStyle name="Percent 35 3 4 3" xfId="22414"/>
    <cellStyle name="Percent 35 3 5" xfId="7763"/>
    <cellStyle name="Percent 35 3 5 2" xfId="22416"/>
    <cellStyle name="Percent 35 3 6" xfId="22409"/>
    <cellStyle name="Percent 35 4" xfId="1837"/>
    <cellStyle name="Percent 35 4 2" xfId="3709"/>
    <cellStyle name="Percent 35 4 2 2" xfId="9891"/>
    <cellStyle name="Percent 35 4 2 2 2" xfId="22419"/>
    <cellStyle name="Percent 35 4 2 3" xfId="22418"/>
    <cellStyle name="Percent 35 4 3" xfId="8019"/>
    <cellStyle name="Percent 35 4 3 2" xfId="22420"/>
    <cellStyle name="Percent 35 4 4" xfId="22417"/>
    <cellStyle name="Percent 35 5" xfId="1979"/>
    <cellStyle name="Percent 35 5 2" xfId="8161"/>
    <cellStyle name="Percent 35 5 2 2" xfId="22422"/>
    <cellStyle name="Percent 35 5 3" xfId="22421"/>
    <cellStyle name="Percent 35 6" xfId="4459"/>
    <cellStyle name="Percent 35 6 2" xfId="10641"/>
    <cellStyle name="Percent 35 6 2 2" xfId="22424"/>
    <cellStyle name="Percent 35 6 3" xfId="22423"/>
    <cellStyle name="Percent 35 7" xfId="5466"/>
    <cellStyle name="Percent 35 7 2" xfId="11647"/>
    <cellStyle name="Percent 35 7 2 2" xfId="22426"/>
    <cellStyle name="Percent 35 7 3" xfId="22425"/>
    <cellStyle name="Percent 35 8" xfId="5879"/>
    <cellStyle name="Percent 35 8 2" xfId="12060"/>
    <cellStyle name="Percent 35 8 2 2" xfId="22428"/>
    <cellStyle name="Percent 35 8 3" xfId="22427"/>
    <cellStyle name="Percent 35 9" xfId="6289"/>
    <cellStyle name="Percent 35 9 2" xfId="22429"/>
    <cellStyle name="Percent 350" xfId="25348"/>
    <cellStyle name="Percent 351" xfId="25350"/>
    <cellStyle name="Percent 352" xfId="25354"/>
    <cellStyle name="Percent 353" xfId="25357"/>
    <cellStyle name="Percent 354" xfId="25359"/>
    <cellStyle name="Percent 355" xfId="25363"/>
    <cellStyle name="Percent 356" xfId="25365"/>
    <cellStyle name="Percent 357" xfId="25367"/>
    <cellStyle name="Percent 358" xfId="25370"/>
    <cellStyle name="Percent 359" xfId="25372"/>
    <cellStyle name="Percent 36" xfId="103"/>
    <cellStyle name="Percent 36 10" xfId="22430"/>
    <cellStyle name="Percent 36 2" xfId="855"/>
    <cellStyle name="Percent 36 2 2" xfId="1705"/>
    <cellStyle name="Percent 36 2 2 2" xfId="3577"/>
    <cellStyle name="Percent 36 2 2 2 2" xfId="9759"/>
    <cellStyle name="Percent 36 2 2 2 2 2" xfId="22434"/>
    <cellStyle name="Percent 36 2 2 2 3" xfId="22433"/>
    <cellStyle name="Percent 36 2 2 3" xfId="7887"/>
    <cellStyle name="Percent 36 2 2 3 2" xfId="22435"/>
    <cellStyle name="Percent 36 2 2 4" xfId="22432"/>
    <cellStyle name="Percent 36 2 3" xfId="2727"/>
    <cellStyle name="Percent 36 2 3 2" xfId="8909"/>
    <cellStyle name="Percent 36 2 3 2 2" xfId="22437"/>
    <cellStyle name="Percent 36 2 3 3" xfId="22436"/>
    <cellStyle name="Percent 36 2 4" xfId="4583"/>
    <cellStyle name="Percent 36 2 4 2" xfId="10765"/>
    <cellStyle name="Percent 36 2 4 2 2" xfId="22439"/>
    <cellStyle name="Percent 36 2 4 3" xfId="22438"/>
    <cellStyle name="Percent 36 2 5" xfId="5590"/>
    <cellStyle name="Percent 36 2 5 2" xfId="11771"/>
    <cellStyle name="Percent 36 2 5 2 2" xfId="22441"/>
    <cellStyle name="Percent 36 2 5 3" xfId="22440"/>
    <cellStyle name="Percent 36 2 6" xfId="7037"/>
    <cellStyle name="Percent 36 2 6 2" xfId="22442"/>
    <cellStyle name="Percent 36 2 7" xfId="22431"/>
    <cellStyle name="Percent 36 3" xfId="1583"/>
    <cellStyle name="Percent 36 3 2" xfId="3455"/>
    <cellStyle name="Percent 36 3 2 2" xfId="9637"/>
    <cellStyle name="Percent 36 3 2 2 2" xfId="22445"/>
    <cellStyle name="Percent 36 3 2 3" xfId="22444"/>
    <cellStyle name="Percent 36 3 3" xfId="4717"/>
    <cellStyle name="Percent 36 3 3 2" xfId="10899"/>
    <cellStyle name="Percent 36 3 3 2 2" xfId="22447"/>
    <cellStyle name="Percent 36 3 3 3" xfId="22446"/>
    <cellStyle name="Percent 36 3 4" xfId="5724"/>
    <cellStyle name="Percent 36 3 4 2" xfId="11905"/>
    <cellStyle name="Percent 36 3 4 2 2" xfId="22449"/>
    <cellStyle name="Percent 36 3 4 3" xfId="22448"/>
    <cellStyle name="Percent 36 3 5" xfId="7765"/>
    <cellStyle name="Percent 36 3 5 2" xfId="22450"/>
    <cellStyle name="Percent 36 3 6" xfId="22443"/>
    <cellStyle name="Percent 36 4" xfId="1839"/>
    <cellStyle name="Percent 36 4 2" xfId="3711"/>
    <cellStyle name="Percent 36 4 2 2" xfId="9893"/>
    <cellStyle name="Percent 36 4 2 2 2" xfId="22453"/>
    <cellStyle name="Percent 36 4 2 3" xfId="22452"/>
    <cellStyle name="Percent 36 4 3" xfId="8021"/>
    <cellStyle name="Percent 36 4 3 2" xfId="22454"/>
    <cellStyle name="Percent 36 4 4" xfId="22451"/>
    <cellStyle name="Percent 36 5" xfId="1981"/>
    <cellStyle name="Percent 36 5 2" xfId="8163"/>
    <cellStyle name="Percent 36 5 2 2" xfId="22456"/>
    <cellStyle name="Percent 36 5 3" xfId="22455"/>
    <cellStyle name="Percent 36 6" xfId="4461"/>
    <cellStyle name="Percent 36 6 2" xfId="10643"/>
    <cellStyle name="Percent 36 6 2 2" xfId="22458"/>
    <cellStyle name="Percent 36 6 3" xfId="22457"/>
    <cellStyle name="Percent 36 7" xfId="5468"/>
    <cellStyle name="Percent 36 7 2" xfId="11649"/>
    <cellStyle name="Percent 36 7 2 2" xfId="22460"/>
    <cellStyle name="Percent 36 7 3" xfId="22459"/>
    <cellStyle name="Percent 36 8" xfId="5880"/>
    <cellStyle name="Percent 36 8 2" xfId="12061"/>
    <cellStyle name="Percent 36 8 2 2" xfId="22462"/>
    <cellStyle name="Percent 36 8 3" xfId="22461"/>
    <cellStyle name="Percent 36 9" xfId="6291"/>
    <cellStyle name="Percent 36 9 2" xfId="22463"/>
    <cellStyle name="Percent 360" xfId="25375"/>
    <cellStyle name="Percent 361" xfId="25377"/>
    <cellStyle name="Percent 362" xfId="25379"/>
    <cellStyle name="Percent 363" xfId="25382"/>
    <cellStyle name="Percent 364" xfId="25385"/>
    <cellStyle name="Percent 365" xfId="25387"/>
    <cellStyle name="Percent 366" xfId="25390"/>
    <cellStyle name="Percent 367" xfId="25393"/>
    <cellStyle name="Percent 368" xfId="25396"/>
    <cellStyle name="Percent 369" xfId="25398"/>
    <cellStyle name="Percent 37" xfId="105"/>
    <cellStyle name="Percent 37 10" xfId="22464"/>
    <cellStyle name="Percent 37 2" xfId="857"/>
    <cellStyle name="Percent 37 2 2" xfId="1707"/>
    <cellStyle name="Percent 37 2 2 2" xfId="3579"/>
    <cellStyle name="Percent 37 2 2 2 2" xfId="9761"/>
    <cellStyle name="Percent 37 2 2 2 2 2" xfId="22468"/>
    <cellStyle name="Percent 37 2 2 2 3" xfId="22467"/>
    <cellStyle name="Percent 37 2 2 3" xfId="7889"/>
    <cellStyle name="Percent 37 2 2 3 2" xfId="22469"/>
    <cellStyle name="Percent 37 2 2 4" xfId="22466"/>
    <cellStyle name="Percent 37 2 3" xfId="2729"/>
    <cellStyle name="Percent 37 2 3 2" xfId="8911"/>
    <cellStyle name="Percent 37 2 3 2 2" xfId="22471"/>
    <cellStyle name="Percent 37 2 3 3" xfId="22470"/>
    <cellStyle name="Percent 37 2 4" xfId="4585"/>
    <cellStyle name="Percent 37 2 4 2" xfId="10767"/>
    <cellStyle name="Percent 37 2 4 2 2" xfId="22473"/>
    <cellStyle name="Percent 37 2 4 3" xfId="22472"/>
    <cellStyle name="Percent 37 2 5" xfId="5592"/>
    <cellStyle name="Percent 37 2 5 2" xfId="11773"/>
    <cellStyle name="Percent 37 2 5 2 2" xfId="22475"/>
    <cellStyle name="Percent 37 2 5 3" xfId="22474"/>
    <cellStyle name="Percent 37 2 6" xfId="7039"/>
    <cellStyle name="Percent 37 2 6 2" xfId="22476"/>
    <cellStyle name="Percent 37 2 7" xfId="22465"/>
    <cellStyle name="Percent 37 3" xfId="1585"/>
    <cellStyle name="Percent 37 3 2" xfId="3457"/>
    <cellStyle name="Percent 37 3 2 2" xfId="9639"/>
    <cellStyle name="Percent 37 3 2 2 2" xfId="22479"/>
    <cellStyle name="Percent 37 3 2 3" xfId="22478"/>
    <cellStyle name="Percent 37 3 3" xfId="4719"/>
    <cellStyle name="Percent 37 3 3 2" xfId="10901"/>
    <cellStyle name="Percent 37 3 3 2 2" xfId="22481"/>
    <cellStyle name="Percent 37 3 3 3" xfId="22480"/>
    <cellStyle name="Percent 37 3 4" xfId="5726"/>
    <cellStyle name="Percent 37 3 4 2" xfId="11907"/>
    <cellStyle name="Percent 37 3 4 2 2" xfId="22483"/>
    <cellStyle name="Percent 37 3 4 3" xfId="22482"/>
    <cellStyle name="Percent 37 3 5" xfId="7767"/>
    <cellStyle name="Percent 37 3 5 2" xfId="22484"/>
    <cellStyle name="Percent 37 3 6" xfId="22477"/>
    <cellStyle name="Percent 37 4" xfId="1841"/>
    <cellStyle name="Percent 37 4 2" xfId="3713"/>
    <cellStyle name="Percent 37 4 2 2" xfId="9895"/>
    <cellStyle name="Percent 37 4 2 2 2" xfId="22487"/>
    <cellStyle name="Percent 37 4 2 3" xfId="22486"/>
    <cellStyle name="Percent 37 4 3" xfId="8023"/>
    <cellStyle name="Percent 37 4 3 2" xfId="22488"/>
    <cellStyle name="Percent 37 4 4" xfId="22485"/>
    <cellStyle name="Percent 37 5" xfId="1983"/>
    <cellStyle name="Percent 37 5 2" xfId="8165"/>
    <cellStyle name="Percent 37 5 2 2" xfId="22490"/>
    <cellStyle name="Percent 37 5 3" xfId="22489"/>
    <cellStyle name="Percent 37 6" xfId="4463"/>
    <cellStyle name="Percent 37 6 2" xfId="10645"/>
    <cellStyle name="Percent 37 6 2 2" xfId="22492"/>
    <cellStyle name="Percent 37 6 3" xfId="22491"/>
    <cellStyle name="Percent 37 7" xfId="5470"/>
    <cellStyle name="Percent 37 7 2" xfId="11651"/>
    <cellStyle name="Percent 37 7 2 2" xfId="22494"/>
    <cellStyle name="Percent 37 7 3" xfId="22493"/>
    <cellStyle name="Percent 37 8" xfId="5881"/>
    <cellStyle name="Percent 37 8 2" xfId="12062"/>
    <cellStyle name="Percent 37 8 2 2" xfId="22496"/>
    <cellStyle name="Percent 37 8 3" xfId="22495"/>
    <cellStyle name="Percent 37 9" xfId="6293"/>
    <cellStyle name="Percent 37 9 2" xfId="22497"/>
    <cellStyle name="Percent 370" xfId="25401"/>
    <cellStyle name="Percent 371" xfId="25404"/>
    <cellStyle name="Percent 372" xfId="25407"/>
    <cellStyle name="Percent 373" xfId="25410"/>
    <cellStyle name="Percent 374" xfId="25414"/>
    <cellStyle name="Percent 375" xfId="25417"/>
    <cellStyle name="Percent 376" xfId="25420"/>
    <cellStyle name="Percent 377" xfId="25423"/>
    <cellStyle name="Percent 378" xfId="25425"/>
    <cellStyle name="Percent 379" xfId="25427"/>
    <cellStyle name="Percent 38" xfId="107"/>
    <cellStyle name="Percent 38 10" xfId="22498"/>
    <cellStyle name="Percent 38 2" xfId="859"/>
    <cellStyle name="Percent 38 2 2" xfId="1709"/>
    <cellStyle name="Percent 38 2 2 2" xfId="3581"/>
    <cellStyle name="Percent 38 2 2 2 2" xfId="9763"/>
    <cellStyle name="Percent 38 2 2 2 2 2" xfId="22502"/>
    <cellStyle name="Percent 38 2 2 2 3" xfId="22501"/>
    <cellStyle name="Percent 38 2 2 3" xfId="7891"/>
    <cellStyle name="Percent 38 2 2 3 2" xfId="22503"/>
    <cellStyle name="Percent 38 2 2 4" xfId="22500"/>
    <cellStyle name="Percent 38 2 3" xfId="2731"/>
    <cellStyle name="Percent 38 2 3 2" xfId="8913"/>
    <cellStyle name="Percent 38 2 3 2 2" xfId="22505"/>
    <cellStyle name="Percent 38 2 3 3" xfId="22504"/>
    <cellStyle name="Percent 38 2 4" xfId="4587"/>
    <cellStyle name="Percent 38 2 4 2" xfId="10769"/>
    <cellStyle name="Percent 38 2 4 2 2" xfId="22507"/>
    <cellStyle name="Percent 38 2 4 3" xfId="22506"/>
    <cellStyle name="Percent 38 2 5" xfId="5594"/>
    <cellStyle name="Percent 38 2 5 2" xfId="11775"/>
    <cellStyle name="Percent 38 2 5 2 2" xfId="22509"/>
    <cellStyle name="Percent 38 2 5 3" xfId="22508"/>
    <cellStyle name="Percent 38 2 6" xfId="7041"/>
    <cellStyle name="Percent 38 2 6 2" xfId="22510"/>
    <cellStyle name="Percent 38 2 7" xfId="22499"/>
    <cellStyle name="Percent 38 3" xfId="1587"/>
    <cellStyle name="Percent 38 3 2" xfId="3459"/>
    <cellStyle name="Percent 38 3 2 2" xfId="9641"/>
    <cellStyle name="Percent 38 3 2 2 2" xfId="22513"/>
    <cellStyle name="Percent 38 3 2 3" xfId="22512"/>
    <cellStyle name="Percent 38 3 3" xfId="4721"/>
    <cellStyle name="Percent 38 3 3 2" xfId="10903"/>
    <cellStyle name="Percent 38 3 3 2 2" xfId="22515"/>
    <cellStyle name="Percent 38 3 3 3" xfId="22514"/>
    <cellStyle name="Percent 38 3 4" xfId="5728"/>
    <cellStyle name="Percent 38 3 4 2" xfId="11909"/>
    <cellStyle name="Percent 38 3 4 2 2" xfId="22517"/>
    <cellStyle name="Percent 38 3 4 3" xfId="22516"/>
    <cellStyle name="Percent 38 3 5" xfId="7769"/>
    <cellStyle name="Percent 38 3 5 2" xfId="22518"/>
    <cellStyle name="Percent 38 3 6" xfId="22511"/>
    <cellStyle name="Percent 38 4" xfId="1843"/>
    <cellStyle name="Percent 38 4 2" xfId="3715"/>
    <cellStyle name="Percent 38 4 2 2" xfId="9897"/>
    <cellStyle name="Percent 38 4 2 2 2" xfId="22521"/>
    <cellStyle name="Percent 38 4 2 3" xfId="22520"/>
    <cellStyle name="Percent 38 4 3" xfId="8025"/>
    <cellStyle name="Percent 38 4 3 2" xfId="22522"/>
    <cellStyle name="Percent 38 4 4" xfId="22519"/>
    <cellStyle name="Percent 38 5" xfId="1985"/>
    <cellStyle name="Percent 38 5 2" xfId="8167"/>
    <cellStyle name="Percent 38 5 2 2" xfId="22524"/>
    <cellStyle name="Percent 38 5 3" xfId="22523"/>
    <cellStyle name="Percent 38 6" xfId="4465"/>
    <cellStyle name="Percent 38 6 2" xfId="10647"/>
    <cellStyle name="Percent 38 6 2 2" xfId="22526"/>
    <cellStyle name="Percent 38 6 3" xfId="22525"/>
    <cellStyle name="Percent 38 7" xfId="5472"/>
    <cellStyle name="Percent 38 7 2" xfId="11653"/>
    <cellStyle name="Percent 38 7 2 2" xfId="22528"/>
    <cellStyle name="Percent 38 7 3" xfId="22527"/>
    <cellStyle name="Percent 38 8" xfId="5882"/>
    <cellStyle name="Percent 38 8 2" xfId="12063"/>
    <cellStyle name="Percent 38 8 2 2" xfId="22530"/>
    <cellStyle name="Percent 38 8 3" xfId="22529"/>
    <cellStyle name="Percent 38 9" xfId="6295"/>
    <cellStyle name="Percent 38 9 2" xfId="22531"/>
    <cellStyle name="Percent 380" xfId="25429"/>
    <cellStyle name="Percent 381" xfId="25431"/>
    <cellStyle name="Percent 382" xfId="25434"/>
    <cellStyle name="Percent 383" xfId="25436"/>
    <cellStyle name="Percent 384" xfId="25440"/>
    <cellStyle name="Percent 385" xfId="25443"/>
    <cellStyle name="Percent 386" xfId="25446"/>
    <cellStyle name="Percent 387" xfId="25448"/>
    <cellStyle name="Percent 388" xfId="25452"/>
    <cellStyle name="Percent 389" xfId="25454"/>
    <cellStyle name="Percent 39" xfId="110"/>
    <cellStyle name="Percent 39 10" xfId="22532"/>
    <cellStyle name="Percent 39 2" xfId="861"/>
    <cellStyle name="Percent 39 2 2" xfId="1711"/>
    <cellStyle name="Percent 39 2 2 2" xfId="3583"/>
    <cellStyle name="Percent 39 2 2 2 2" xfId="9765"/>
    <cellStyle name="Percent 39 2 2 2 2 2" xfId="22536"/>
    <cellStyle name="Percent 39 2 2 2 3" xfId="22535"/>
    <cellStyle name="Percent 39 2 2 3" xfId="7893"/>
    <cellStyle name="Percent 39 2 2 3 2" xfId="22537"/>
    <cellStyle name="Percent 39 2 2 4" xfId="22534"/>
    <cellStyle name="Percent 39 2 3" xfId="2733"/>
    <cellStyle name="Percent 39 2 3 2" xfId="8915"/>
    <cellStyle name="Percent 39 2 3 2 2" xfId="22539"/>
    <cellStyle name="Percent 39 2 3 3" xfId="22538"/>
    <cellStyle name="Percent 39 2 4" xfId="4589"/>
    <cellStyle name="Percent 39 2 4 2" xfId="10771"/>
    <cellStyle name="Percent 39 2 4 2 2" xfId="22541"/>
    <cellStyle name="Percent 39 2 4 3" xfId="22540"/>
    <cellStyle name="Percent 39 2 5" xfId="5596"/>
    <cellStyle name="Percent 39 2 5 2" xfId="11777"/>
    <cellStyle name="Percent 39 2 5 2 2" xfId="22543"/>
    <cellStyle name="Percent 39 2 5 3" xfId="22542"/>
    <cellStyle name="Percent 39 2 6" xfId="7043"/>
    <cellStyle name="Percent 39 2 6 2" xfId="22544"/>
    <cellStyle name="Percent 39 2 7" xfId="22533"/>
    <cellStyle name="Percent 39 3" xfId="1589"/>
    <cellStyle name="Percent 39 3 2" xfId="3461"/>
    <cellStyle name="Percent 39 3 2 2" xfId="9643"/>
    <cellStyle name="Percent 39 3 2 2 2" xfId="22547"/>
    <cellStyle name="Percent 39 3 2 3" xfId="22546"/>
    <cellStyle name="Percent 39 3 3" xfId="4723"/>
    <cellStyle name="Percent 39 3 3 2" xfId="10905"/>
    <cellStyle name="Percent 39 3 3 2 2" xfId="22549"/>
    <cellStyle name="Percent 39 3 3 3" xfId="22548"/>
    <cellStyle name="Percent 39 3 4" xfId="5730"/>
    <cellStyle name="Percent 39 3 4 2" xfId="11911"/>
    <cellStyle name="Percent 39 3 4 2 2" xfId="22551"/>
    <cellStyle name="Percent 39 3 4 3" xfId="22550"/>
    <cellStyle name="Percent 39 3 5" xfId="7771"/>
    <cellStyle name="Percent 39 3 5 2" xfId="22552"/>
    <cellStyle name="Percent 39 3 6" xfId="22545"/>
    <cellStyle name="Percent 39 4" xfId="1845"/>
    <cellStyle name="Percent 39 4 2" xfId="3717"/>
    <cellStyle name="Percent 39 4 2 2" xfId="9899"/>
    <cellStyle name="Percent 39 4 2 2 2" xfId="22555"/>
    <cellStyle name="Percent 39 4 2 3" xfId="22554"/>
    <cellStyle name="Percent 39 4 3" xfId="8027"/>
    <cellStyle name="Percent 39 4 3 2" xfId="22556"/>
    <cellStyle name="Percent 39 4 4" xfId="22553"/>
    <cellStyle name="Percent 39 5" xfId="1987"/>
    <cellStyle name="Percent 39 5 2" xfId="8169"/>
    <cellStyle name="Percent 39 5 2 2" xfId="22558"/>
    <cellStyle name="Percent 39 5 3" xfId="22557"/>
    <cellStyle name="Percent 39 6" xfId="4467"/>
    <cellStyle name="Percent 39 6 2" xfId="10649"/>
    <cellStyle name="Percent 39 6 2 2" xfId="22560"/>
    <cellStyle name="Percent 39 6 3" xfId="22559"/>
    <cellStyle name="Percent 39 7" xfId="5474"/>
    <cellStyle name="Percent 39 7 2" xfId="11655"/>
    <cellStyle name="Percent 39 7 2 2" xfId="22562"/>
    <cellStyle name="Percent 39 7 3" xfId="22561"/>
    <cellStyle name="Percent 39 8" xfId="5883"/>
    <cellStyle name="Percent 39 8 2" xfId="12064"/>
    <cellStyle name="Percent 39 8 2 2" xfId="22564"/>
    <cellStyle name="Percent 39 8 3" xfId="22563"/>
    <cellStyle name="Percent 39 9" xfId="6297"/>
    <cellStyle name="Percent 39 9 2" xfId="22565"/>
    <cellStyle name="Percent 390" xfId="25457"/>
    <cellStyle name="Percent 391" xfId="25459"/>
    <cellStyle name="Percent 392" xfId="25462"/>
    <cellStyle name="Percent 393" xfId="25466"/>
    <cellStyle name="Percent 394" xfId="25468"/>
    <cellStyle name="Percent 395" xfId="25472"/>
    <cellStyle name="Percent 396" xfId="25475"/>
    <cellStyle name="Percent 397" xfId="25477"/>
    <cellStyle name="Percent 398" xfId="25480"/>
    <cellStyle name="Percent 399" xfId="25483"/>
    <cellStyle name="Percent 4" xfId="9"/>
    <cellStyle name="Percent 4 10" xfId="384"/>
    <cellStyle name="Percent 4 10 2" xfId="1169"/>
    <cellStyle name="Percent 4 10 2 2" xfId="3041"/>
    <cellStyle name="Percent 4 10 2 2 2" xfId="9223"/>
    <cellStyle name="Percent 4 10 2 2 2 2" xfId="22570"/>
    <cellStyle name="Percent 4 10 2 2 3" xfId="22569"/>
    <cellStyle name="Percent 4 10 2 3" xfId="7351"/>
    <cellStyle name="Percent 4 10 2 3 2" xfId="22571"/>
    <cellStyle name="Percent 4 10 2 4" xfId="22568"/>
    <cellStyle name="Percent 4 10 3" xfId="2257"/>
    <cellStyle name="Percent 4 10 3 2" xfId="8439"/>
    <cellStyle name="Percent 4 10 3 2 2" xfId="22573"/>
    <cellStyle name="Percent 4 10 3 3" xfId="22572"/>
    <cellStyle name="Percent 4 10 4" xfId="4047"/>
    <cellStyle name="Percent 4 10 4 2" xfId="10229"/>
    <cellStyle name="Percent 4 10 4 2 2" xfId="22575"/>
    <cellStyle name="Percent 4 10 4 3" xfId="22574"/>
    <cellStyle name="Percent 4 10 5" xfId="5054"/>
    <cellStyle name="Percent 4 10 5 2" xfId="11235"/>
    <cellStyle name="Percent 4 10 5 2 2" xfId="22577"/>
    <cellStyle name="Percent 4 10 5 3" xfId="22576"/>
    <cellStyle name="Percent 4 10 6" xfId="6567"/>
    <cellStyle name="Percent 4 10 6 2" xfId="22578"/>
    <cellStyle name="Percent 4 10 7" xfId="22567"/>
    <cellStyle name="Percent 4 11" xfId="440"/>
    <cellStyle name="Percent 4 11 2" xfId="1227"/>
    <cellStyle name="Percent 4 11 2 2" xfId="3099"/>
    <cellStyle name="Percent 4 11 2 2 2" xfId="9281"/>
    <cellStyle name="Percent 4 11 2 2 2 2" xfId="22582"/>
    <cellStyle name="Percent 4 11 2 2 3" xfId="22581"/>
    <cellStyle name="Percent 4 11 2 3" xfId="7409"/>
    <cellStyle name="Percent 4 11 2 3 2" xfId="22583"/>
    <cellStyle name="Percent 4 11 2 4" xfId="22580"/>
    <cellStyle name="Percent 4 11 3" xfId="2313"/>
    <cellStyle name="Percent 4 11 3 2" xfId="8495"/>
    <cellStyle name="Percent 4 11 3 2 2" xfId="22585"/>
    <cellStyle name="Percent 4 11 3 3" xfId="22584"/>
    <cellStyle name="Percent 4 11 4" xfId="4105"/>
    <cellStyle name="Percent 4 11 4 2" xfId="10287"/>
    <cellStyle name="Percent 4 11 4 2 2" xfId="22587"/>
    <cellStyle name="Percent 4 11 4 3" xfId="22586"/>
    <cellStyle name="Percent 4 11 5" xfId="5112"/>
    <cellStyle name="Percent 4 11 5 2" xfId="11293"/>
    <cellStyle name="Percent 4 11 5 2 2" xfId="22589"/>
    <cellStyle name="Percent 4 11 5 3" xfId="22588"/>
    <cellStyle name="Percent 4 11 6" xfId="6623"/>
    <cellStyle name="Percent 4 11 6 2" xfId="22590"/>
    <cellStyle name="Percent 4 11 7" xfId="22579"/>
    <cellStyle name="Percent 4 12" xfId="498"/>
    <cellStyle name="Percent 4 12 2" xfId="1285"/>
    <cellStyle name="Percent 4 12 2 2" xfId="3157"/>
    <cellStyle name="Percent 4 12 2 2 2" xfId="9339"/>
    <cellStyle name="Percent 4 12 2 2 2 2" xfId="22594"/>
    <cellStyle name="Percent 4 12 2 2 3" xfId="22593"/>
    <cellStyle name="Percent 4 12 2 3" xfId="7467"/>
    <cellStyle name="Percent 4 12 2 3 2" xfId="22595"/>
    <cellStyle name="Percent 4 12 2 4" xfId="22592"/>
    <cellStyle name="Percent 4 12 3" xfId="2371"/>
    <cellStyle name="Percent 4 12 3 2" xfId="8553"/>
    <cellStyle name="Percent 4 12 3 2 2" xfId="22597"/>
    <cellStyle name="Percent 4 12 3 3" xfId="22596"/>
    <cellStyle name="Percent 4 12 4" xfId="4163"/>
    <cellStyle name="Percent 4 12 4 2" xfId="10345"/>
    <cellStyle name="Percent 4 12 4 2 2" xfId="22599"/>
    <cellStyle name="Percent 4 12 4 3" xfId="22598"/>
    <cellStyle name="Percent 4 12 5" xfId="5170"/>
    <cellStyle name="Percent 4 12 5 2" xfId="11351"/>
    <cellStyle name="Percent 4 12 5 2 2" xfId="22601"/>
    <cellStyle name="Percent 4 12 5 3" xfId="22600"/>
    <cellStyle name="Percent 4 12 6" xfId="6681"/>
    <cellStyle name="Percent 4 12 6 2" xfId="22602"/>
    <cellStyle name="Percent 4 12 7" xfId="22591"/>
    <cellStyle name="Percent 4 13" xfId="556"/>
    <cellStyle name="Percent 4 13 2" xfId="1345"/>
    <cellStyle name="Percent 4 13 2 2" xfId="3217"/>
    <cellStyle name="Percent 4 13 2 2 2" xfId="9399"/>
    <cellStyle name="Percent 4 13 2 2 2 2" xfId="22606"/>
    <cellStyle name="Percent 4 13 2 2 3" xfId="22605"/>
    <cellStyle name="Percent 4 13 2 3" xfId="7527"/>
    <cellStyle name="Percent 4 13 2 3 2" xfId="22607"/>
    <cellStyle name="Percent 4 13 2 4" xfId="22604"/>
    <cellStyle name="Percent 4 13 3" xfId="2429"/>
    <cellStyle name="Percent 4 13 3 2" xfId="8611"/>
    <cellStyle name="Percent 4 13 3 2 2" xfId="22609"/>
    <cellStyle name="Percent 4 13 3 3" xfId="22608"/>
    <cellStyle name="Percent 4 13 4" xfId="4223"/>
    <cellStyle name="Percent 4 13 4 2" xfId="10405"/>
    <cellStyle name="Percent 4 13 4 2 2" xfId="22611"/>
    <cellStyle name="Percent 4 13 4 3" xfId="22610"/>
    <cellStyle name="Percent 4 13 5" xfId="5230"/>
    <cellStyle name="Percent 4 13 5 2" xfId="11411"/>
    <cellStyle name="Percent 4 13 5 2 2" xfId="22613"/>
    <cellStyle name="Percent 4 13 5 3" xfId="22612"/>
    <cellStyle name="Percent 4 13 6" xfId="6739"/>
    <cellStyle name="Percent 4 13 6 2" xfId="22614"/>
    <cellStyle name="Percent 4 13 7" xfId="22603"/>
    <cellStyle name="Percent 4 14" xfId="616"/>
    <cellStyle name="Percent 4 14 2" xfId="1415"/>
    <cellStyle name="Percent 4 14 2 2" xfId="3287"/>
    <cellStyle name="Percent 4 14 2 2 2" xfId="9469"/>
    <cellStyle name="Percent 4 14 2 2 2 2" xfId="22618"/>
    <cellStyle name="Percent 4 14 2 2 3" xfId="22617"/>
    <cellStyle name="Percent 4 14 2 3" xfId="7597"/>
    <cellStyle name="Percent 4 14 2 3 2" xfId="22619"/>
    <cellStyle name="Percent 4 14 2 4" xfId="22616"/>
    <cellStyle name="Percent 4 14 3" xfId="2489"/>
    <cellStyle name="Percent 4 14 3 2" xfId="8671"/>
    <cellStyle name="Percent 4 14 3 2 2" xfId="22621"/>
    <cellStyle name="Percent 4 14 3 3" xfId="22620"/>
    <cellStyle name="Percent 4 14 4" xfId="4293"/>
    <cellStyle name="Percent 4 14 4 2" xfId="10475"/>
    <cellStyle name="Percent 4 14 4 2 2" xfId="22623"/>
    <cellStyle name="Percent 4 14 4 3" xfId="22622"/>
    <cellStyle name="Percent 4 14 5" xfId="5300"/>
    <cellStyle name="Percent 4 14 5 2" xfId="11481"/>
    <cellStyle name="Percent 4 14 5 2 2" xfId="22625"/>
    <cellStyle name="Percent 4 14 5 3" xfId="22624"/>
    <cellStyle name="Percent 4 14 6" xfId="6799"/>
    <cellStyle name="Percent 4 14 6 2" xfId="22626"/>
    <cellStyle name="Percent 4 14 7" xfId="22615"/>
    <cellStyle name="Percent 4 15" xfId="686"/>
    <cellStyle name="Percent 4 15 2" xfId="1493"/>
    <cellStyle name="Percent 4 15 2 2" xfId="3365"/>
    <cellStyle name="Percent 4 15 2 2 2" xfId="9547"/>
    <cellStyle name="Percent 4 15 2 2 2 2" xfId="22630"/>
    <cellStyle name="Percent 4 15 2 2 3" xfId="22629"/>
    <cellStyle name="Percent 4 15 2 3" xfId="7675"/>
    <cellStyle name="Percent 4 15 2 3 2" xfId="22631"/>
    <cellStyle name="Percent 4 15 2 4" xfId="22628"/>
    <cellStyle name="Percent 4 15 3" xfId="2559"/>
    <cellStyle name="Percent 4 15 3 2" xfId="8741"/>
    <cellStyle name="Percent 4 15 3 2 2" xfId="22633"/>
    <cellStyle name="Percent 4 15 3 3" xfId="22632"/>
    <cellStyle name="Percent 4 15 4" xfId="4371"/>
    <cellStyle name="Percent 4 15 4 2" xfId="10553"/>
    <cellStyle name="Percent 4 15 4 2 2" xfId="22635"/>
    <cellStyle name="Percent 4 15 4 3" xfId="22634"/>
    <cellStyle name="Percent 4 15 5" xfId="5378"/>
    <cellStyle name="Percent 4 15 5 2" xfId="11559"/>
    <cellStyle name="Percent 4 15 5 2 2" xfId="22637"/>
    <cellStyle name="Percent 4 15 5 3" xfId="22636"/>
    <cellStyle name="Percent 4 15 6" xfId="6869"/>
    <cellStyle name="Percent 4 15 6 2" xfId="22638"/>
    <cellStyle name="Percent 4 15 7" xfId="22627"/>
    <cellStyle name="Percent 4 16" xfId="765"/>
    <cellStyle name="Percent 4 16 2" xfId="1615"/>
    <cellStyle name="Percent 4 16 2 2" xfId="3487"/>
    <cellStyle name="Percent 4 16 2 2 2" xfId="9669"/>
    <cellStyle name="Percent 4 16 2 2 2 2" xfId="22642"/>
    <cellStyle name="Percent 4 16 2 2 3" xfId="22641"/>
    <cellStyle name="Percent 4 16 2 3" xfId="7797"/>
    <cellStyle name="Percent 4 16 2 3 2" xfId="22643"/>
    <cellStyle name="Percent 4 16 2 4" xfId="22640"/>
    <cellStyle name="Percent 4 16 3" xfId="2637"/>
    <cellStyle name="Percent 4 16 3 2" xfId="8819"/>
    <cellStyle name="Percent 4 16 3 2 2" xfId="22645"/>
    <cellStyle name="Percent 4 16 3 3" xfId="22644"/>
    <cellStyle name="Percent 4 16 4" xfId="4493"/>
    <cellStyle name="Percent 4 16 4 2" xfId="10675"/>
    <cellStyle name="Percent 4 16 4 2 2" xfId="22647"/>
    <cellStyle name="Percent 4 16 4 3" xfId="22646"/>
    <cellStyle name="Percent 4 16 5" xfId="5500"/>
    <cellStyle name="Percent 4 16 5 2" xfId="11681"/>
    <cellStyle name="Percent 4 16 5 2 2" xfId="22649"/>
    <cellStyle name="Percent 4 16 5 3" xfId="22648"/>
    <cellStyle name="Percent 4 16 6" xfId="6947"/>
    <cellStyle name="Percent 4 16 6 2" xfId="22650"/>
    <cellStyle name="Percent 4 16 7" xfId="22639"/>
    <cellStyle name="Percent 4 17" xfId="891"/>
    <cellStyle name="Percent 4 17 2" xfId="2763"/>
    <cellStyle name="Percent 4 17 2 2" xfId="8945"/>
    <cellStyle name="Percent 4 17 2 2 2" xfId="22653"/>
    <cellStyle name="Percent 4 17 2 3" xfId="22652"/>
    <cellStyle name="Percent 4 17 3" xfId="4627"/>
    <cellStyle name="Percent 4 17 3 2" xfId="10809"/>
    <cellStyle name="Percent 4 17 3 2 2" xfId="22655"/>
    <cellStyle name="Percent 4 17 3 3" xfId="22654"/>
    <cellStyle name="Percent 4 17 4" xfId="5634"/>
    <cellStyle name="Percent 4 17 4 2" xfId="11815"/>
    <cellStyle name="Percent 4 17 4 2 2" xfId="22657"/>
    <cellStyle name="Percent 4 17 4 3" xfId="22656"/>
    <cellStyle name="Percent 4 17 5" xfId="7073"/>
    <cellStyle name="Percent 4 17 5 2" xfId="22658"/>
    <cellStyle name="Percent 4 17 6" xfId="22651"/>
    <cellStyle name="Percent 4 18" xfId="1749"/>
    <cellStyle name="Percent 4 18 2" xfId="3621"/>
    <cellStyle name="Percent 4 18 2 2" xfId="9803"/>
    <cellStyle name="Percent 4 18 2 2 2" xfId="22661"/>
    <cellStyle name="Percent 4 18 2 3" xfId="22660"/>
    <cellStyle name="Percent 4 18 3" xfId="7931"/>
    <cellStyle name="Percent 4 18 3 2" xfId="22662"/>
    <cellStyle name="Percent 4 18 4" xfId="22659"/>
    <cellStyle name="Percent 4 19" xfId="1891"/>
    <cellStyle name="Percent 4 19 2" xfId="8073"/>
    <cellStyle name="Percent 4 19 2 2" xfId="22664"/>
    <cellStyle name="Percent 4 19 3" xfId="22663"/>
    <cellStyle name="Percent 4 2" xfId="20"/>
    <cellStyle name="Percent 4 2 10" xfId="508"/>
    <cellStyle name="Percent 4 2 10 2" xfId="1295"/>
    <cellStyle name="Percent 4 2 10 2 2" xfId="3167"/>
    <cellStyle name="Percent 4 2 10 2 2 2" xfId="9349"/>
    <cellStyle name="Percent 4 2 10 2 2 2 2" xfId="22669"/>
    <cellStyle name="Percent 4 2 10 2 2 3" xfId="22668"/>
    <cellStyle name="Percent 4 2 10 2 3" xfId="7477"/>
    <cellStyle name="Percent 4 2 10 2 3 2" xfId="22670"/>
    <cellStyle name="Percent 4 2 10 2 4" xfId="22667"/>
    <cellStyle name="Percent 4 2 10 3" xfId="2381"/>
    <cellStyle name="Percent 4 2 10 3 2" xfId="8563"/>
    <cellStyle name="Percent 4 2 10 3 2 2" xfId="22672"/>
    <cellStyle name="Percent 4 2 10 3 3" xfId="22671"/>
    <cellStyle name="Percent 4 2 10 4" xfId="4173"/>
    <cellStyle name="Percent 4 2 10 4 2" xfId="10355"/>
    <cellStyle name="Percent 4 2 10 4 2 2" xfId="22674"/>
    <cellStyle name="Percent 4 2 10 4 3" xfId="22673"/>
    <cellStyle name="Percent 4 2 10 5" xfId="5180"/>
    <cellStyle name="Percent 4 2 10 5 2" xfId="11361"/>
    <cellStyle name="Percent 4 2 10 5 2 2" xfId="22676"/>
    <cellStyle name="Percent 4 2 10 5 3" xfId="22675"/>
    <cellStyle name="Percent 4 2 10 6" xfId="6691"/>
    <cellStyle name="Percent 4 2 10 6 2" xfId="22677"/>
    <cellStyle name="Percent 4 2 10 7" xfId="22666"/>
    <cellStyle name="Percent 4 2 11" xfId="566"/>
    <cellStyle name="Percent 4 2 11 2" xfId="1355"/>
    <cellStyle name="Percent 4 2 11 2 2" xfId="3227"/>
    <cellStyle name="Percent 4 2 11 2 2 2" xfId="9409"/>
    <cellStyle name="Percent 4 2 11 2 2 2 2" xfId="22681"/>
    <cellStyle name="Percent 4 2 11 2 2 3" xfId="22680"/>
    <cellStyle name="Percent 4 2 11 2 3" xfId="7537"/>
    <cellStyle name="Percent 4 2 11 2 3 2" xfId="22682"/>
    <cellStyle name="Percent 4 2 11 2 4" xfId="22679"/>
    <cellStyle name="Percent 4 2 11 3" xfId="2439"/>
    <cellStyle name="Percent 4 2 11 3 2" xfId="8621"/>
    <cellStyle name="Percent 4 2 11 3 2 2" xfId="22684"/>
    <cellStyle name="Percent 4 2 11 3 3" xfId="22683"/>
    <cellStyle name="Percent 4 2 11 4" xfId="4233"/>
    <cellStyle name="Percent 4 2 11 4 2" xfId="10415"/>
    <cellStyle name="Percent 4 2 11 4 2 2" xfId="22686"/>
    <cellStyle name="Percent 4 2 11 4 3" xfId="22685"/>
    <cellStyle name="Percent 4 2 11 5" xfId="5240"/>
    <cellStyle name="Percent 4 2 11 5 2" xfId="11421"/>
    <cellStyle name="Percent 4 2 11 5 2 2" xfId="22688"/>
    <cellStyle name="Percent 4 2 11 5 3" xfId="22687"/>
    <cellStyle name="Percent 4 2 11 6" xfId="6749"/>
    <cellStyle name="Percent 4 2 11 6 2" xfId="22689"/>
    <cellStyle name="Percent 4 2 11 7" xfId="22678"/>
    <cellStyle name="Percent 4 2 12" xfId="626"/>
    <cellStyle name="Percent 4 2 12 2" xfId="1425"/>
    <cellStyle name="Percent 4 2 12 2 2" xfId="3297"/>
    <cellStyle name="Percent 4 2 12 2 2 2" xfId="9479"/>
    <cellStyle name="Percent 4 2 12 2 2 2 2" xfId="22693"/>
    <cellStyle name="Percent 4 2 12 2 2 3" xfId="22692"/>
    <cellStyle name="Percent 4 2 12 2 3" xfId="7607"/>
    <cellStyle name="Percent 4 2 12 2 3 2" xfId="22694"/>
    <cellStyle name="Percent 4 2 12 2 4" xfId="22691"/>
    <cellStyle name="Percent 4 2 12 3" xfId="2499"/>
    <cellStyle name="Percent 4 2 12 3 2" xfId="8681"/>
    <cellStyle name="Percent 4 2 12 3 2 2" xfId="22696"/>
    <cellStyle name="Percent 4 2 12 3 3" xfId="22695"/>
    <cellStyle name="Percent 4 2 12 4" xfId="4303"/>
    <cellStyle name="Percent 4 2 12 4 2" xfId="10485"/>
    <cellStyle name="Percent 4 2 12 4 2 2" xfId="22698"/>
    <cellStyle name="Percent 4 2 12 4 3" xfId="22697"/>
    <cellStyle name="Percent 4 2 12 5" xfId="5310"/>
    <cellStyle name="Percent 4 2 12 5 2" xfId="11491"/>
    <cellStyle name="Percent 4 2 12 5 2 2" xfId="22700"/>
    <cellStyle name="Percent 4 2 12 5 3" xfId="22699"/>
    <cellStyle name="Percent 4 2 12 6" xfId="6809"/>
    <cellStyle name="Percent 4 2 12 6 2" xfId="22701"/>
    <cellStyle name="Percent 4 2 12 7" xfId="22690"/>
    <cellStyle name="Percent 4 2 13" xfId="696"/>
    <cellStyle name="Percent 4 2 13 2" xfId="1503"/>
    <cellStyle name="Percent 4 2 13 2 2" xfId="3375"/>
    <cellStyle name="Percent 4 2 13 2 2 2" xfId="9557"/>
    <cellStyle name="Percent 4 2 13 2 2 2 2" xfId="22705"/>
    <cellStyle name="Percent 4 2 13 2 2 3" xfId="22704"/>
    <cellStyle name="Percent 4 2 13 2 3" xfId="7685"/>
    <cellStyle name="Percent 4 2 13 2 3 2" xfId="22706"/>
    <cellStyle name="Percent 4 2 13 2 4" xfId="22703"/>
    <cellStyle name="Percent 4 2 13 3" xfId="2569"/>
    <cellStyle name="Percent 4 2 13 3 2" xfId="8751"/>
    <cellStyle name="Percent 4 2 13 3 2 2" xfId="22708"/>
    <cellStyle name="Percent 4 2 13 3 3" xfId="22707"/>
    <cellStyle name="Percent 4 2 13 4" xfId="4381"/>
    <cellStyle name="Percent 4 2 13 4 2" xfId="10563"/>
    <cellStyle name="Percent 4 2 13 4 2 2" xfId="22710"/>
    <cellStyle name="Percent 4 2 13 4 3" xfId="22709"/>
    <cellStyle name="Percent 4 2 13 5" xfId="5388"/>
    <cellStyle name="Percent 4 2 13 5 2" xfId="11569"/>
    <cellStyle name="Percent 4 2 13 5 2 2" xfId="22712"/>
    <cellStyle name="Percent 4 2 13 5 3" xfId="22711"/>
    <cellStyle name="Percent 4 2 13 6" xfId="6879"/>
    <cellStyle name="Percent 4 2 13 6 2" xfId="22713"/>
    <cellStyle name="Percent 4 2 13 7" xfId="22702"/>
    <cellStyle name="Percent 4 2 14" xfId="775"/>
    <cellStyle name="Percent 4 2 14 2" xfId="1625"/>
    <cellStyle name="Percent 4 2 14 2 2" xfId="3497"/>
    <cellStyle name="Percent 4 2 14 2 2 2" xfId="9679"/>
    <cellStyle name="Percent 4 2 14 2 2 2 2" xfId="22717"/>
    <cellStyle name="Percent 4 2 14 2 2 3" xfId="22716"/>
    <cellStyle name="Percent 4 2 14 2 3" xfId="7807"/>
    <cellStyle name="Percent 4 2 14 2 3 2" xfId="22718"/>
    <cellStyle name="Percent 4 2 14 2 4" xfId="22715"/>
    <cellStyle name="Percent 4 2 14 3" xfId="2647"/>
    <cellStyle name="Percent 4 2 14 3 2" xfId="8829"/>
    <cellStyle name="Percent 4 2 14 3 2 2" xfId="22720"/>
    <cellStyle name="Percent 4 2 14 3 3" xfId="22719"/>
    <cellStyle name="Percent 4 2 14 4" xfId="4503"/>
    <cellStyle name="Percent 4 2 14 4 2" xfId="10685"/>
    <cellStyle name="Percent 4 2 14 4 2 2" xfId="22722"/>
    <cellStyle name="Percent 4 2 14 4 3" xfId="22721"/>
    <cellStyle name="Percent 4 2 14 5" xfId="5510"/>
    <cellStyle name="Percent 4 2 14 5 2" xfId="11691"/>
    <cellStyle name="Percent 4 2 14 5 2 2" xfId="22724"/>
    <cellStyle name="Percent 4 2 14 5 3" xfId="22723"/>
    <cellStyle name="Percent 4 2 14 6" xfId="6957"/>
    <cellStyle name="Percent 4 2 14 6 2" xfId="22725"/>
    <cellStyle name="Percent 4 2 14 7" xfId="22714"/>
    <cellStyle name="Percent 4 2 15" xfId="907"/>
    <cellStyle name="Percent 4 2 15 2" xfId="2779"/>
    <cellStyle name="Percent 4 2 15 2 2" xfId="8961"/>
    <cellStyle name="Percent 4 2 15 2 2 2" xfId="22728"/>
    <cellStyle name="Percent 4 2 15 2 3" xfId="22727"/>
    <cellStyle name="Percent 4 2 15 3" xfId="4637"/>
    <cellStyle name="Percent 4 2 15 3 2" xfId="10819"/>
    <cellStyle name="Percent 4 2 15 3 2 2" xfId="22730"/>
    <cellStyle name="Percent 4 2 15 3 3" xfId="22729"/>
    <cellStyle name="Percent 4 2 15 4" xfId="5644"/>
    <cellStyle name="Percent 4 2 15 4 2" xfId="11825"/>
    <cellStyle name="Percent 4 2 15 4 2 2" xfId="22732"/>
    <cellStyle name="Percent 4 2 15 4 3" xfId="22731"/>
    <cellStyle name="Percent 4 2 15 5" xfId="7089"/>
    <cellStyle name="Percent 4 2 15 5 2" xfId="22733"/>
    <cellStyle name="Percent 4 2 15 6" xfId="22726"/>
    <cellStyle name="Percent 4 2 16" xfId="1759"/>
    <cellStyle name="Percent 4 2 16 2" xfId="3631"/>
    <cellStyle name="Percent 4 2 16 2 2" xfId="9813"/>
    <cellStyle name="Percent 4 2 16 2 2 2" xfId="22736"/>
    <cellStyle name="Percent 4 2 16 2 3" xfId="22735"/>
    <cellStyle name="Percent 4 2 16 3" xfId="7941"/>
    <cellStyle name="Percent 4 2 16 3 2" xfId="22737"/>
    <cellStyle name="Percent 4 2 16 4" xfId="22734"/>
    <cellStyle name="Percent 4 2 17" xfId="1901"/>
    <cellStyle name="Percent 4 2 17 2" xfId="8083"/>
    <cellStyle name="Percent 4 2 17 2 2" xfId="22739"/>
    <cellStyle name="Percent 4 2 17 3" xfId="22738"/>
    <cellStyle name="Percent 4 2 18" xfId="3785"/>
    <cellStyle name="Percent 4 2 18 2" xfId="9967"/>
    <cellStyle name="Percent 4 2 18 2 2" xfId="22741"/>
    <cellStyle name="Percent 4 2 18 3" xfId="22740"/>
    <cellStyle name="Percent 4 2 19" xfId="4792"/>
    <cellStyle name="Percent 4 2 19 2" xfId="10973"/>
    <cellStyle name="Percent 4 2 19 2 2" xfId="22743"/>
    <cellStyle name="Percent 4 2 19 3" xfId="22742"/>
    <cellStyle name="Percent 4 2 2" xfId="38"/>
    <cellStyle name="Percent 4 2 2 10" xfId="584"/>
    <cellStyle name="Percent 4 2 2 10 2" xfId="1373"/>
    <cellStyle name="Percent 4 2 2 10 2 2" xfId="3245"/>
    <cellStyle name="Percent 4 2 2 10 2 2 2" xfId="9427"/>
    <cellStyle name="Percent 4 2 2 10 2 2 2 2" xfId="22748"/>
    <cellStyle name="Percent 4 2 2 10 2 2 3" xfId="22747"/>
    <cellStyle name="Percent 4 2 2 10 2 3" xfId="7555"/>
    <cellStyle name="Percent 4 2 2 10 2 3 2" xfId="22749"/>
    <cellStyle name="Percent 4 2 2 10 2 4" xfId="22746"/>
    <cellStyle name="Percent 4 2 2 10 3" xfId="2457"/>
    <cellStyle name="Percent 4 2 2 10 3 2" xfId="8639"/>
    <cellStyle name="Percent 4 2 2 10 3 2 2" xfId="22751"/>
    <cellStyle name="Percent 4 2 2 10 3 3" xfId="22750"/>
    <cellStyle name="Percent 4 2 2 10 4" xfId="4251"/>
    <cellStyle name="Percent 4 2 2 10 4 2" xfId="10433"/>
    <cellStyle name="Percent 4 2 2 10 4 2 2" xfId="22753"/>
    <cellStyle name="Percent 4 2 2 10 4 3" xfId="22752"/>
    <cellStyle name="Percent 4 2 2 10 5" xfId="5258"/>
    <cellStyle name="Percent 4 2 2 10 5 2" xfId="11439"/>
    <cellStyle name="Percent 4 2 2 10 5 2 2" xfId="22755"/>
    <cellStyle name="Percent 4 2 2 10 5 3" xfId="22754"/>
    <cellStyle name="Percent 4 2 2 10 6" xfId="6767"/>
    <cellStyle name="Percent 4 2 2 10 6 2" xfId="22756"/>
    <cellStyle name="Percent 4 2 2 10 7" xfId="22745"/>
    <cellStyle name="Percent 4 2 2 11" xfId="644"/>
    <cellStyle name="Percent 4 2 2 11 2" xfId="1443"/>
    <cellStyle name="Percent 4 2 2 11 2 2" xfId="3315"/>
    <cellStyle name="Percent 4 2 2 11 2 2 2" xfId="9497"/>
    <cellStyle name="Percent 4 2 2 11 2 2 2 2" xfId="22760"/>
    <cellStyle name="Percent 4 2 2 11 2 2 3" xfId="22759"/>
    <cellStyle name="Percent 4 2 2 11 2 3" xfId="7625"/>
    <cellStyle name="Percent 4 2 2 11 2 3 2" xfId="22761"/>
    <cellStyle name="Percent 4 2 2 11 2 4" xfId="22758"/>
    <cellStyle name="Percent 4 2 2 11 3" xfId="2517"/>
    <cellStyle name="Percent 4 2 2 11 3 2" xfId="8699"/>
    <cellStyle name="Percent 4 2 2 11 3 2 2" xfId="22763"/>
    <cellStyle name="Percent 4 2 2 11 3 3" xfId="22762"/>
    <cellStyle name="Percent 4 2 2 11 4" xfId="4321"/>
    <cellStyle name="Percent 4 2 2 11 4 2" xfId="10503"/>
    <cellStyle name="Percent 4 2 2 11 4 2 2" xfId="22765"/>
    <cellStyle name="Percent 4 2 2 11 4 3" xfId="22764"/>
    <cellStyle name="Percent 4 2 2 11 5" xfId="5328"/>
    <cellStyle name="Percent 4 2 2 11 5 2" xfId="11509"/>
    <cellStyle name="Percent 4 2 2 11 5 2 2" xfId="22767"/>
    <cellStyle name="Percent 4 2 2 11 5 3" xfId="22766"/>
    <cellStyle name="Percent 4 2 2 11 6" xfId="6827"/>
    <cellStyle name="Percent 4 2 2 11 6 2" xfId="22768"/>
    <cellStyle name="Percent 4 2 2 11 7" xfId="22757"/>
    <cellStyle name="Percent 4 2 2 12" xfId="714"/>
    <cellStyle name="Percent 4 2 2 12 2" xfId="1521"/>
    <cellStyle name="Percent 4 2 2 12 2 2" xfId="3393"/>
    <cellStyle name="Percent 4 2 2 12 2 2 2" xfId="9575"/>
    <cellStyle name="Percent 4 2 2 12 2 2 2 2" xfId="22772"/>
    <cellStyle name="Percent 4 2 2 12 2 2 3" xfId="22771"/>
    <cellStyle name="Percent 4 2 2 12 2 3" xfId="7703"/>
    <cellStyle name="Percent 4 2 2 12 2 3 2" xfId="22773"/>
    <cellStyle name="Percent 4 2 2 12 2 4" xfId="22770"/>
    <cellStyle name="Percent 4 2 2 12 3" xfId="2587"/>
    <cellStyle name="Percent 4 2 2 12 3 2" xfId="8769"/>
    <cellStyle name="Percent 4 2 2 12 3 2 2" xfId="22775"/>
    <cellStyle name="Percent 4 2 2 12 3 3" xfId="22774"/>
    <cellStyle name="Percent 4 2 2 12 4" xfId="4399"/>
    <cellStyle name="Percent 4 2 2 12 4 2" xfId="10581"/>
    <cellStyle name="Percent 4 2 2 12 4 2 2" xfId="22777"/>
    <cellStyle name="Percent 4 2 2 12 4 3" xfId="22776"/>
    <cellStyle name="Percent 4 2 2 12 5" xfId="5406"/>
    <cellStyle name="Percent 4 2 2 12 5 2" xfId="11587"/>
    <cellStyle name="Percent 4 2 2 12 5 2 2" xfId="22779"/>
    <cellStyle name="Percent 4 2 2 12 5 3" xfId="22778"/>
    <cellStyle name="Percent 4 2 2 12 6" xfId="6897"/>
    <cellStyle name="Percent 4 2 2 12 6 2" xfId="22780"/>
    <cellStyle name="Percent 4 2 2 12 7" xfId="22769"/>
    <cellStyle name="Percent 4 2 2 13" xfId="793"/>
    <cellStyle name="Percent 4 2 2 13 2" xfId="1643"/>
    <cellStyle name="Percent 4 2 2 13 2 2" xfId="3515"/>
    <cellStyle name="Percent 4 2 2 13 2 2 2" xfId="9697"/>
    <cellStyle name="Percent 4 2 2 13 2 2 2 2" xfId="22784"/>
    <cellStyle name="Percent 4 2 2 13 2 2 3" xfId="22783"/>
    <cellStyle name="Percent 4 2 2 13 2 3" xfId="7825"/>
    <cellStyle name="Percent 4 2 2 13 2 3 2" xfId="22785"/>
    <cellStyle name="Percent 4 2 2 13 2 4" xfId="22782"/>
    <cellStyle name="Percent 4 2 2 13 3" xfId="2665"/>
    <cellStyle name="Percent 4 2 2 13 3 2" xfId="8847"/>
    <cellStyle name="Percent 4 2 2 13 3 2 2" xfId="22787"/>
    <cellStyle name="Percent 4 2 2 13 3 3" xfId="22786"/>
    <cellStyle name="Percent 4 2 2 13 4" xfId="4521"/>
    <cellStyle name="Percent 4 2 2 13 4 2" xfId="10703"/>
    <cellStyle name="Percent 4 2 2 13 4 2 2" xfId="22789"/>
    <cellStyle name="Percent 4 2 2 13 4 3" xfId="22788"/>
    <cellStyle name="Percent 4 2 2 13 5" xfId="5528"/>
    <cellStyle name="Percent 4 2 2 13 5 2" xfId="11709"/>
    <cellStyle name="Percent 4 2 2 13 5 2 2" xfId="22791"/>
    <cellStyle name="Percent 4 2 2 13 5 3" xfId="22790"/>
    <cellStyle name="Percent 4 2 2 13 6" xfId="6975"/>
    <cellStyle name="Percent 4 2 2 13 6 2" xfId="22792"/>
    <cellStyle name="Percent 4 2 2 13 7" xfId="22781"/>
    <cellStyle name="Percent 4 2 2 14" xfId="925"/>
    <cellStyle name="Percent 4 2 2 14 2" xfId="2797"/>
    <cellStyle name="Percent 4 2 2 14 2 2" xfId="8979"/>
    <cellStyle name="Percent 4 2 2 14 2 2 2" xfId="22795"/>
    <cellStyle name="Percent 4 2 2 14 2 3" xfId="22794"/>
    <cellStyle name="Percent 4 2 2 14 3" xfId="4655"/>
    <cellStyle name="Percent 4 2 2 14 3 2" xfId="10837"/>
    <cellStyle name="Percent 4 2 2 14 3 2 2" xfId="22797"/>
    <cellStyle name="Percent 4 2 2 14 3 3" xfId="22796"/>
    <cellStyle name="Percent 4 2 2 14 4" xfId="5662"/>
    <cellStyle name="Percent 4 2 2 14 4 2" xfId="11843"/>
    <cellStyle name="Percent 4 2 2 14 4 2 2" xfId="22799"/>
    <cellStyle name="Percent 4 2 2 14 4 3" xfId="22798"/>
    <cellStyle name="Percent 4 2 2 14 5" xfId="7107"/>
    <cellStyle name="Percent 4 2 2 14 5 2" xfId="22800"/>
    <cellStyle name="Percent 4 2 2 14 6" xfId="22793"/>
    <cellStyle name="Percent 4 2 2 15" xfId="1777"/>
    <cellStyle name="Percent 4 2 2 15 2" xfId="3649"/>
    <cellStyle name="Percent 4 2 2 15 2 2" xfId="9831"/>
    <cellStyle name="Percent 4 2 2 15 2 2 2" xfId="22803"/>
    <cellStyle name="Percent 4 2 2 15 2 3" xfId="22802"/>
    <cellStyle name="Percent 4 2 2 15 3" xfId="7959"/>
    <cellStyle name="Percent 4 2 2 15 3 2" xfId="22804"/>
    <cellStyle name="Percent 4 2 2 15 4" xfId="22801"/>
    <cellStyle name="Percent 4 2 2 16" xfId="1919"/>
    <cellStyle name="Percent 4 2 2 16 2" xfId="8101"/>
    <cellStyle name="Percent 4 2 2 16 2 2" xfId="22806"/>
    <cellStyle name="Percent 4 2 2 16 3" xfId="22805"/>
    <cellStyle name="Percent 4 2 2 17" xfId="3803"/>
    <cellStyle name="Percent 4 2 2 17 2" xfId="9985"/>
    <cellStyle name="Percent 4 2 2 17 2 2" xfId="22808"/>
    <cellStyle name="Percent 4 2 2 17 3" xfId="22807"/>
    <cellStyle name="Percent 4 2 2 18" xfId="4810"/>
    <cellStyle name="Percent 4 2 2 18 2" xfId="10991"/>
    <cellStyle name="Percent 4 2 2 18 2 2" xfId="22810"/>
    <cellStyle name="Percent 4 2 2 18 3" xfId="22809"/>
    <cellStyle name="Percent 4 2 2 19" xfId="5884"/>
    <cellStyle name="Percent 4 2 2 19 2" xfId="12065"/>
    <cellStyle name="Percent 4 2 2 19 2 2" xfId="22812"/>
    <cellStyle name="Percent 4 2 2 19 3" xfId="22811"/>
    <cellStyle name="Percent 4 2 2 2" xfId="195"/>
    <cellStyle name="Percent 4 2 2 2 2" xfId="961"/>
    <cellStyle name="Percent 4 2 2 2 2 2" xfId="2833"/>
    <cellStyle name="Percent 4 2 2 2 2 2 2" xfId="9015"/>
    <cellStyle name="Percent 4 2 2 2 2 2 2 2" xfId="22816"/>
    <cellStyle name="Percent 4 2 2 2 2 2 3" xfId="22815"/>
    <cellStyle name="Percent 4 2 2 2 2 3" xfId="7143"/>
    <cellStyle name="Percent 4 2 2 2 2 3 2" xfId="22817"/>
    <cellStyle name="Percent 4 2 2 2 2 4" xfId="22814"/>
    <cellStyle name="Percent 4 2 2 2 3" xfId="2069"/>
    <cellStyle name="Percent 4 2 2 2 3 2" xfId="8251"/>
    <cellStyle name="Percent 4 2 2 2 3 2 2" xfId="22819"/>
    <cellStyle name="Percent 4 2 2 2 3 3" xfId="22818"/>
    <cellStyle name="Percent 4 2 2 2 4" xfId="3839"/>
    <cellStyle name="Percent 4 2 2 2 4 2" xfId="10021"/>
    <cellStyle name="Percent 4 2 2 2 4 2 2" xfId="22821"/>
    <cellStyle name="Percent 4 2 2 2 4 3" xfId="22820"/>
    <cellStyle name="Percent 4 2 2 2 5" xfId="4846"/>
    <cellStyle name="Percent 4 2 2 2 5 2" xfId="11027"/>
    <cellStyle name="Percent 4 2 2 2 5 2 2" xfId="22823"/>
    <cellStyle name="Percent 4 2 2 2 5 3" xfId="22822"/>
    <cellStyle name="Percent 4 2 2 2 6" xfId="6379"/>
    <cellStyle name="Percent 4 2 2 2 6 2" xfId="22824"/>
    <cellStyle name="Percent 4 2 2 2 7" xfId="22813"/>
    <cellStyle name="Percent 4 2 2 20" xfId="6229"/>
    <cellStyle name="Percent 4 2 2 20 2" xfId="22825"/>
    <cellStyle name="Percent 4 2 2 21" xfId="22744"/>
    <cellStyle name="Percent 4 2 2 3" xfId="231"/>
    <cellStyle name="Percent 4 2 2 3 2" xfId="999"/>
    <cellStyle name="Percent 4 2 2 3 2 2" xfId="2871"/>
    <cellStyle name="Percent 4 2 2 3 2 2 2" xfId="9053"/>
    <cellStyle name="Percent 4 2 2 3 2 2 2 2" xfId="22829"/>
    <cellStyle name="Percent 4 2 2 3 2 2 3" xfId="22828"/>
    <cellStyle name="Percent 4 2 2 3 2 3" xfId="7181"/>
    <cellStyle name="Percent 4 2 2 3 2 3 2" xfId="22830"/>
    <cellStyle name="Percent 4 2 2 3 2 4" xfId="22827"/>
    <cellStyle name="Percent 4 2 2 3 3" xfId="2105"/>
    <cellStyle name="Percent 4 2 2 3 3 2" xfId="8287"/>
    <cellStyle name="Percent 4 2 2 3 3 2 2" xfId="22832"/>
    <cellStyle name="Percent 4 2 2 3 3 3" xfId="22831"/>
    <cellStyle name="Percent 4 2 2 3 4" xfId="3877"/>
    <cellStyle name="Percent 4 2 2 3 4 2" xfId="10059"/>
    <cellStyle name="Percent 4 2 2 3 4 2 2" xfId="22834"/>
    <cellStyle name="Percent 4 2 2 3 4 3" xfId="22833"/>
    <cellStyle name="Percent 4 2 2 3 5" xfId="4884"/>
    <cellStyle name="Percent 4 2 2 3 5 2" xfId="11065"/>
    <cellStyle name="Percent 4 2 2 3 5 2 2" xfId="22836"/>
    <cellStyle name="Percent 4 2 2 3 5 3" xfId="22835"/>
    <cellStyle name="Percent 4 2 2 3 6" xfId="6415"/>
    <cellStyle name="Percent 4 2 2 3 6 2" xfId="22837"/>
    <cellStyle name="Percent 4 2 2 3 7" xfId="22826"/>
    <cellStyle name="Percent 4 2 2 4" xfId="269"/>
    <cellStyle name="Percent 4 2 2 4 2" xfId="1041"/>
    <cellStyle name="Percent 4 2 2 4 2 2" xfId="2913"/>
    <cellStyle name="Percent 4 2 2 4 2 2 2" xfId="9095"/>
    <cellStyle name="Percent 4 2 2 4 2 2 2 2" xfId="22841"/>
    <cellStyle name="Percent 4 2 2 4 2 2 3" xfId="22840"/>
    <cellStyle name="Percent 4 2 2 4 2 3" xfId="7223"/>
    <cellStyle name="Percent 4 2 2 4 2 3 2" xfId="22842"/>
    <cellStyle name="Percent 4 2 2 4 2 4" xfId="22839"/>
    <cellStyle name="Percent 4 2 2 4 3" xfId="2143"/>
    <cellStyle name="Percent 4 2 2 4 3 2" xfId="8325"/>
    <cellStyle name="Percent 4 2 2 4 3 2 2" xfId="22844"/>
    <cellStyle name="Percent 4 2 2 4 3 3" xfId="22843"/>
    <cellStyle name="Percent 4 2 2 4 4" xfId="3919"/>
    <cellStyle name="Percent 4 2 2 4 4 2" xfId="10101"/>
    <cellStyle name="Percent 4 2 2 4 4 2 2" xfId="22846"/>
    <cellStyle name="Percent 4 2 2 4 4 3" xfId="22845"/>
    <cellStyle name="Percent 4 2 2 4 5" xfId="4926"/>
    <cellStyle name="Percent 4 2 2 4 5 2" xfId="11107"/>
    <cellStyle name="Percent 4 2 2 4 5 2 2" xfId="22848"/>
    <cellStyle name="Percent 4 2 2 4 5 3" xfId="22847"/>
    <cellStyle name="Percent 4 2 2 4 6" xfId="6453"/>
    <cellStyle name="Percent 4 2 2 4 6 2" xfId="22849"/>
    <cellStyle name="Percent 4 2 2 4 7" xfId="22838"/>
    <cellStyle name="Percent 4 2 2 5" xfId="311"/>
    <cellStyle name="Percent 4 2 2 5 2" xfId="1087"/>
    <cellStyle name="Percent 4 2 2 5 2 2" xfId="2959"/>
    <cellStyle name="Percent 4 2 2 5 2 2 2" xfId="9141"/>
    <cellStyle name="Percent 4 2 2 5 2 2 2 2" xfId="22853"/>
    <cellStyle name="Percent 4 2 2 5 2 2 3" xfId="22852"/>
    <cellStyle name="Percent 4 2 2 5 2 3" xfId="7269"/>
    <cellStyle name="Percent 4 2 2 5 2 3 2" xfId="22854"/>
    <cellStyle name="Percent 4 2 2 5 2 4" xfId="22851"/>
    <cellStyle name="Percent 4 2 2 5 3" xfId="2185"/>
    <cellStyle name="Percent 4 2 2 5 3 2" xfId="8367"/>
    <cellStyle name="Percent 4 2 2 5 3 2 2" xfId="22856"/>
    <cellStyle name="Percent 4 2 2 5 3 3" xfId="22855"/>
    <cellStyle name="Percent 4 2 2 5 4" xfId="3965"/>
    <cellStyle name="Percent 4 2 2 5 4 2" xfId="10147"/>
    <cellStyle name="Percent 4 2 2 5 4 2 2" xfId="22858"/>
    <cellStyle name="Percent 4 2 2 5 4 3" xfId="22857"/>
    <cellStyle name="Percent 4 2 2 5 5" xfId="4972"/>
    <cellStyle name="Percent 4 2 2 5 5 2" xfId="11153"/>
    <cellStyle name="Percent 4 2 2 5 5 2 2" xfId="22860"/>
    <cellStyle name="Percent 4 2 2 5 5 3" xfId="22859"/>
    <cellStyle name="Percent 4 2 2 5 6" xfId="6495"/>
    <cellStyle name="Percent 4 2 2 5 6 2" xfId="22861"/>
    <cellStyle name="Percent 4 2 2 5 7" xfId="22850"/>
    <cellStyle name="Percent 4 2 2 6" xfId="358"/>
    <cellStyle name="Percent 4 2 2 6 2" xfId="1141"/>
    <cellStyle name="Percent 4 2 2 6 2 2" xfId="3013"/>
    <cellStyle name="Percent 4 2 2 6 2 2 2" xfId="9195"/>
    <cellStyle name="Percent 4 2 2 6 2 2 2 2" xfId="22865"/>
    <cellStyle name="Percent 4 2 2 6 2 2 3" xfId="22864"/>
    <cellStyle name="Percent 4 2 2 6 2 3" xfId="7323"/>
    <cellStyle name="Percent 4 2 2 6 2 3 2" xfId="22866"/>
    <cellStyle name="Percent 4 2 2 6 2 4" xfId="22863"/>
    <cellStyle name="Percent 4 2 2 6 3" xfId="2231"/>
    <cellStyle name="Percent 4 2 2 6 3 2" xfId="8413"/>
    <cellStyle name="Percent 4 2 2 6 3 2 2" xfId="22868"/>
    <cellStyle name="Percent 4 2 2 6 3 3" xfId="22867"/>
    <cellStyle name="Percent 4 2 2 6 4" xfId="4019"/>
    <cellStyle name="Percent 4 2 2 6 4 2" xfId="10201"/>
    <cellStyle name="Percent 4 2 2 6 4 2 2" xfId="22870"/>
    <cellStyle name="Percent 4 2 2 6 4 3" xfId="22869"/>
    <cellStyle name="Percent 4 2 2 6 5" xfId="5026"/>
    <cellStyle name="Percent 4 2 2 6 5 2" xfId="11207"/>
    <cellStyle name="Percent 4 2 2 6 5 2 2" xfId="22872"/>
    <cellStyle name="Percent 4 2 2 6 5 3" xfId="22871"/>
    <cellStyle name="Percent 4 2 2 6 6" xfId="6541"/>
    <cellStyle name="Percent 4 2 2 6 6 2" xfId="22873"/>
    <cellStyle name="Percent 4 2 2 6 7" xfId="22862"/>
    <cellStyle name="Percent 4 2 2 7" xfId="412"/>
    <cellStyle name="Percent 4 2 2 7 2" xfId="1197"/>
    <cellStyle name="Percent 4 2 2 7 2 2" xfId="3069"/>
    <cellStyle name="Percent 4 2 2 7 2 2 2" xfId="9251"/>
    <cellStyle name="Percent 4 2 2 7 2 2 2 2" xfId="22877"/>
    <cellStyle name="Percent 4 2 2 7 2 2 3" xfId="22876"/>
    <cellStyle name="Percent 4 2 2 7 2 3" xfId="7379"/>
    <cellStyle name="Percent 4 2 2 7 2 3 2" xfId="22878"/>
    <cellStyle name="Percent 4 2 2 7 2 4" xfId="22875"/>
    <cellStyle name="Percent 4 2 2 7 3" xfId="2285"/>
    <cellStyle name="Percent 4 2 2 7 3 2" xfId="8467"/>
    <cellStyle name="Percent 4 2 2 7 3 2 2" xfId="22880"/>
    <cellStyle name="Percent 4 2 2 7 3 3" xfId="22879"/>
    <cellStyle name="Percent 4 2 2 7 4" xfId="4075"/>
    <cellStyle name="Percent 4 2 2 7 4 2" xfId="10257"/>
    <cellStyle name="Percent 4 2 2 7 4 2 2" xfId="22882"/>
    <cellStyle name="Percent 4 2 2 7 4 3" xfId="22881"/>
    <cellStyle name="Percent 4 2 2 7 5" xfId="5082"/>
    <cellStyle name="Percent 4 2 2 7 5 2" xfId="11263"/>
    <cellStyle name="Percent 4 2 2 7 5 2 2" xfId="22884"/>
    <cellStyle name="Percent 4 2 2 7 5 3" xfId="22883"/>
    <cellStyle name="Percent 4 2 2 7 6" xfId="6595"/>
    <cellStyle name="Percent 4 2 2 7 6 2" xfId="22885"/>
    <cellStyle name="Percent 4 2 2 7 7" xfId="22874"/>
    <cellStyle name="Percent 4 2 2 8" xfId="468"/>
    <cellStyle name="Percent 4 2 2 8 2" xfId="1255"/>
    <cellStyle name="Percent 4 2 2 8 2 2" xfId="3127"/>
    <cellStyle name="Percent 4 2 2 8 2 2 2" xfId="9309"/>
    <cellStyle name="Percent 4 2 2 8 2 2 2 2" xfId="22889"/>
    <cellStyle name="Percent 4 2 2 8 2 2 3" xfId="22888"/>
    <cellStyle name="Percent 4 2 2 8 2 3" xfId="7437"/>
    <cellStyle name="Percent 4 2 2 8 2 3 2" xfId="22890"/>
    <cellStyle name="Percent 4 2 2 8 2 4" xfId="22887"/>
    <cellStyle name="Percent 4 2 2 8 3" xfId="2341"/>
    <cellStyle name="Percent 4 2 2 8 3 2" xfId="8523"/>
    <cellStyle name="Percent 4 2 2 8 3 2 2" xfId="22892"/>
    <cellStyle name="Percent 4 2 2 8 3 3" xfId="22891"/>
    <cellStyle name="Percent 4 2 2 8 4" xfId="4133"/>
    <cellStyle name="Percent 4 2 2 8 4 2" xfId="10315"/>
    <cellStyle name="Percent 4 2 2 8 4 2 2" xfId="22894"/>
    <cellStyle name="Percent 4 2 2 8 4 3" xfId="22893"/>
    <cellStyle name="Percent 4 2 2 8 5" xfId="5140"/>
    <cellStyle name="Percent 4 2 2 8 5 2" xfId="11321"/>
    <cellStyle name="Percent 4 2 2 8 5 2 2" xfId="22896"/>
    <cellStyle name="Percent 4 2 2 8 5 3" xfId="22895"/>
    <cellStyle name="Percent 4 2 2 8 6" xfId="6651"/>
    <cellStyle name="Percent 4 2 2 8 6 2" xfId="22897"/>
    <cellStyle name="Percent 4 2 2 8 7" xfId="22886"/>
    <cellStyle name="Percent 4 2 2 9" xfId="526"/>
    <cellStyle name="Percent 4 2 2 9 2" xfId="1313"/>
    <cellStyle name="Percent 4 2 2 9 2 2" xfId="3185"/>
    <cellStyle name="Percent 4 2 2 9 2 2 2" xfId="9367"/>
    <cellStyle name="Percent 4 2 2 9 2 2 2 2" xfId="22901"/>
    <cellStyle name="Percent 4 2 2 9 2 2 3" xfId="22900"/>
    <cellStyle name="Percent 4 2 2 9 2 3" xfId="7495"/>
    <cellStyle name="Percent 4 2 2 9 2 3 2" xfId="22902"/>
    <cellStyle name="Percent 4 2 2 9 2 4" xfId="22899"/>
    <cellStyle name="Percent 4 2 2 9 3" xfId="2399"/>
    <cellStyle name="Percent 4 2 2 9 3 2" xfId="8581"/>
    <cellStyle name="Percent 4 2 2 9 3 2 2" xfId="22904"/>
    <cellStyle name="Percent 4 2 2 9 3 3" xfId="22903"/>
    <cellStyle name="Percent 4 2 2 9 4" xfId="4191"/>
    <cellStyle name="Percent 4 2 2 9 4 2" xfId="10373"/>
    <cellStyle name="Percent 4 2 2 9 4 2 2" xfId="22906"/>
    <cellStyle name="Percent 4 2 2 9 4 3" xfId="22905"/>
    <cellStyle name="Percent 4 2 2 9 5" xfId="5198"/>
    <cellStyle name="Percent 4 2 2 9 5 2" xfId="11379"/>
    <cellStyle name="Percent 4 2 2 9 5 2 2" xfId="22908"/>
    <cellStyle name="Percent 4 2 2 9 5 3" xfId="22907"/>
    <cellStyle name="Percent 4 2 2 9 6" xfId="6709"/>
    <cellStyle name="Percent 4 2 2 9 6 2" xfId="22909"/>
    <cellStyle name="Percent 4 2 2 9 7" xfId="22898"/>
    <cellStyle name="Percent 4 2 20" xfId="5885"/>
    <cellStyle name="Percent 4 2 20 2" xfId="12066"/>
    <cellStyle name="Percent 4 2 20 2 2" xfId="22911"/>
    <cellStyle name="Percent 4 2 20 3" xfId="22910"/>
    <cellStyle name="Percent 4 2 21" xfId="6211"/>
    <cellStyle name="Percent 4 2 21 2" xfId="22912"/>
    <cellStyle name="Percent 4 2 22" xfId="22665"/>
    <cellStyle name="Percent 4 2 3" xfId="166"/>
    <cellStyle name="Percent 4 2 3 2" xfId="943"/>
    <cellStyle name="Percent 4 2 3 2 2" xfId="2815"/>
    <cellStyle name="Percent 4 2 3 2 2 2" xfId="8997"/>
    <cellStyle name="Percent 4 2 3 2 2 2 2" xfId="22916"/>
    <cellStyle name="Percent 4 2 3 2 2 3" xfId="22915"/>
    <cellStyle name="Percent 4 2 3 2 3" xfId="7125"/>
    <cellStyle name="Percent 4 2 3 2 3 2" xfId="22917"/>
    <cellStyle name="Percent 4 2 3 2 4" xfId="22914"/>
    <cellStyle name="Percent 4 2 3 3" xfId="2042"/>
    <cellStyle name="Percent 4 2 3 3 2" xfId="8224"/>
    <cellStyle name="Percent 4 2 3 3 2 2" xfId="22919"/>
    <cellStyle name="Percent 4 2 3 3 3" xfId="22918"/>
    <cellStyle name="Percent 4 2 3 4" xfId="3821"/>
    <cellStyle name="Percent 4 2 3 4 2" xfId="10003"/>
    <cellStyle name="Percent 4 2 3 4 2 2" xfId="22921"/>
    <cellStyle name="Percent 4 2 3 4 3" xfId="22920"/>
    <cellStyle name="Percent 4 2 3 5" xfId="4828"/>
    <cellStyle name="Percent 4 2 3 5 2" xfId="11009"/>
    <cellStyle name="Percent 4 2 3 5 2 2" xfId="22923"/>
    <cellStyle name="Percent 4 2 3 5 3" xfId="22922"/>
    <cellStyle name="Percent 4 2 3 6" xfId="6352"/>
    <cellStyle name="Percent 4 2 3 6 2" xfId="22924"/>
    <cellStyle name="Percent 4 2 3 7" xfId="22913"/>
    <cellStyle name="Percent 4 2 4" xfId="213"/>
    <cellStyle name="Percent 4 2 4 2" xfId="981"/>
    <cellStyle name="Percent 4 2 4 2 2" xfId="2853"/>
    <cellStyle name="Percent 4 2 4 2 2 2" xfId="9035"/>
    <cellStyle name="Percent 4 2 4 2 2 2 2" xfId="22928"/>
    <cellStyle name="Percent 4 2 4 2 2 3" xfId="22927"/>
    <cellStyle name="Percent 4 2 4 2 3" xfId="7163"/>
    <cellStyle name="Percent 4 2 4 2 3 2" xfId="22929"/>
    <cellStyle name="Percent 4 2 4 2 4" xfId="22926"/>
    <cellStyle name="Percent 4 2 4 3" xfId="2087"/>
    <cellStyle name="Percent 4 2 4 3 2" xfId="8269"/>
    <cellStyle name="Percent 4 2 4 3 2 2" xfId="22931"/>
    <cellStyle name="Percent 4 2 4 3 3" xfId="22930"/>
    <cellStyle name="Percent 4 2 4 4" xfId="3859"/>
    <cellStyle name="Percent 4 2 4 4 2" xfId="10041"/>
    <cellStyle name="Percent 4 2 4 4 2 2" xfId="22933"/>
    <cellStyle name="Percent 4 2 4 4 3" xfId="22932"/>
    <cellStyle name="Percent 4 2 4 5" xfId="4866"/>
    <cellStyle name="Percent 4 2 4 5 2" xfId="11047"/>
    <cellStyle name="Percent 4 2 4 5 2 2" xfId="22935"/>
    <cellStyle name="Percent 4 2 4 5 3" xfId="22934"/>
    <cellStyle name="Percent 4 2 4 6" xfId="6397"/>
    <cellStyle name="Percent 4 2 4 6 2" xfId="22936"/>
    <cellStyle name="Percent 4 2 4 7" xfId="22925"/>
    <cellStyle name="Percent 4 2 5" xfId="251"/>
    <cellStyle name="Percent 4 2 5 2" xfId="1023"/>
    <cellStyle name="Percent 4 2 5 2 2" xfId="2895"/>
    <cellStyle name="Percent 4 2 5 2 2 2" xfId="9077"/>
    <cellStyle name="Percent 4 2 5 2 2 2 2" xfId="22940"/>
    <cellStyle name="Percent 4 2 5 2 2 3" xfId="22939"/>
    <cellStyle name="Percent 4 2 5 2 3" xfId="7205"/>
    <cellStyle name="Percent 4 2 5 2 3 2" xfId="22941"/>
    <cellStyle name="Percent 4 2 5 2 4" xfId="22938"/>
    <cellStyle name="Percent 4 2 5 3" xfId="2125"/>
    <cellStyle name="Percent 4 2 5 3 2" xfId="8307"/>
    <cellStyle name="Percent 4 2 5 3 2 2" xfId="22943"/>
    <cellStyle name="Percent 4 2 5 3 3" xfId="22942"/>
    <cellStyle name="Percent 4 2 5 4" xfId="3901"/>
    <cellStyle name="Percent 4 2 5 4 2" xfId="10083"/>
    <cellStyle name="Percent 4 2 5 4 2 2" xfId="22945"/>
    <cellStyle name="Percent 4 2 5 4 3" xfId="22944"/>
    <cellStyle name="Percent 4 2 5 5" xfId="4908"/>
    <cellStyle name="Percent 4 2 5 5 2" xfId="11089"/>
    <cellStyle name="Percent 4 2 5 5 2 2" xfId="22947"/>
    <cellStyle name="Percent 4 2 5 5 3" xfId="22946"/>
    <cellStyle name="Percent 4 2 5 6" xfId="6435"/>
    <cellStyle name="Percent 4 2 5 6 2" xfId="22948"/>
    <cellStyle name="Percent 4 2 5 7" xfId="22937"/>
    <cellStyle name="Percent 4 2 6" xfId="293"/>
    <cellStyle name="Percent 4 2 6 2" xfId="1069"/>
    <cellStyle name="Percent 4 2 6 2 2" xfId="2941"/>
    <cellStyle name="Percent 4 2 6 2 2 2" xfId="9123"/>
    <cellStyle name="Percent 4 2 6 2 2 2 2" xfId="22952"/>
    <cellStyle name="Percent 4 2 6 2 2 3" xfId="22951"/>
    <cellStyle name="Percent 4 2 6 2 3" xfId="7251"/>
    <cellStyle name="Percent 4 2 6 2 3 2" xfId="22953"/>
    <cellStyle name="Percent 4 2 6 2 4" xfId="22950"/>
    <cellStyle name="Percent 4 2 6 3" xfId="2167"/>
    <cellStyle name="Percent 4 2 6 3 2" xfId="8349"/>
    <cellStyle name="Percent 4 2 6 3 2 2" xfId="22955"/>
    <cellStyle name="Percent 4 2 6 3 3" xfId="22954"/>
    <cellStyle name="Percent 4 2 6 4" xfId="3947"/>
    <cellStyle name="Percent 4 2 6 4 2" xfId="10129"/>
    <cellStyle name="Percent 4 2 6 4 2 2" xfId="22957"/>
    <cellStyle name="Percent 4 2 6 4 3" xfId="22956"/>
    <cellStyle name="Percent 4 2 6 5" xfId="4954"/>
    <cellStyle name="Percent 4 2 6 5 2" xfId="11135"/>
    <cellStyle name="Percent 4 2 6 5 2 2" xfId="22959"/>
    <cellStyle name="Percent 4 2 6 5 3" xfId="22958"/>
    <cellStyle name="Percent 4 2 6 6" xfId="6477"/>
    <cellStyle name="Percent 4 2 6 6 2" xfId="22960"/>
    <cellStyle name="Percent 4 2 6 7" xfId="22949"/>
    <cellStyle name="Percent 4 2 7" xfId="340"/>
    <cellStyle name="Percent 4 2 7 2" xfId="1123"/>
    <cellStyle name="Percent 4 2 7 2 2" xfId="2995"/>
    <cellStyle name="Percent 4 2 7 2 2 2" xfId="9177"/>
    <cellStyle name="Percent 4 2 7 2 2 2 2" xfId="22964"/>
    <cellStyle name="Percent 4 2 7 2 2 3" xfId="22963"/>
    <cellStyle name="Percent 4 2 7 2 3" xfId="7305"/>
    <cellStyle name="Percent 4 2 7 2 3 2" xfId="22965"/>
    <cellStyle name="Percent 4 2 7 2 4" xfId="22962"/>
    <cellStyle name="Percent 4 2 7 3" xfId="2213"/>
    <cellStyle name="Percent 4 2 7 3 2" xfId="8395"/>
    <cellStyle name="Percent 4 2 7 3 2 2" xfId="22967"/>
    <cellStyle name="Percent 4 2 7 3 3" xfId="22966"/>
    <cellStyle name="Percent 4 2 7 4" xfId="4001"/>
    <cellStyle name="Percent 4 2 7 4 2" xfId="10183"/>
    <cellStyle name="Percent 4 2 7 4 2 2" xfId="22969"/>
    <cellStyle name="Percent 4 2 7 4 3" xfId="22968"/>
    <cellStyle name="Percent 4 2 7 5" xfId="5008"/>
    <cellStyle name="Percent 4 2 7 5 2" xfId="11189"/>
    <cellStyle name="Percent 4 2 7 5 2 2" xfId="22971"/>
    <cellStyle name="Percent 4 2 7 5 3" xfId="22970"/>
    <cellStyle name="Percent 4 2 7 6" xfId="6523"/>
    <cellStyle name="Percent 4 2 7 6 2" xfId="22972"/>
    <cellStyle name="Percent 4 2 7 7" xfId="22961"/>
    <cellStyle name="Percent 4 2 8" xfId="394"/>
    <cellStyle name="Percent 4 2 8 2" xfId="1179"/>
    <cellStyle name="Percent 4 2 8 2 2" xfId="3051"/>
    <cellStyle name="Percent 4 2 8 2 2 2" xfId="9233"/>
    <cellStyle name="Percent 4 2 8 2 2 2 2" xfId="22976"/>
    <cellStyle name="Percent 4 2 8 2 2 3" xfId="22975"/>
    <cellStyle name="Percent 4 2 8 2 3" xfId="7361"/>
    <cellStyle name="Percent 4 2 8 2 3 2" xfId="22977"/>
    <cellStyle name="Percent 4 2 8 2 4" xfId="22974"/>
    <cellStyle name="Percent 4 2 8 3" xfId="2267"/>
    <cellStyle name="Percent 4 2 8 3 2" xfId="8449"/>
    <cellStyle name="Percent 4 2 8 3 2 2" xfId="22979"/>
    <cellStyle name="Percent 4 2 8 3 3" xfId="22978"/>
    <cellStyle name="Percent 4 2 8 4" xfId="4057"/>
    <cellStyle name="Percent 4 2 8 4 2" xfId="10239"/>
    <cellStyle name="Percent 4 2 8 4 2 2" xfId="22981"/>
    <cellStyle name="Percent 4 2 8 4 3" xfId="22980"/>
    <cellStyle name="Percent 4 2 8 5" xfId="5064"/>
    <cellStyle name="Percent 4 2 8 5 2" xfId="11245"/>
    <cellStyle name="Percent 4 2 8 5 2 2" xfId="22983"/>
    <cellStyle name="Percent 4 2 8 5 3" xfId="22982"/>
    <cellStyle name="Percent 4 2 8 6" xfId="6577"/>
    <cellStyle name="Percent 4 2 8 6 2" xfId="22984"/>
    <cellStyle name="Percent 4 2 8 7" xfId="22973"/>
    <cellStyle name="Percent 4 2 9" xfId="450"/>
    <cellStyle name="Percent 4 2 9 2" xfId="1237"/>
    <cellStyle name="Percent 4 2 9 2 2" xfId="3109"/>
    <cellStyle name="Percent 4 2 9 2 2 2" xfId="9291"/>
    <cellStyle name="Percent 4 2 9 2 2 2 2" xfId="22988"/>
    <cellStyle name="Percent 4 2 9 2 2 3" xfId="22987"/>
    <cellStyle name="Percent 4 2 9 2 3" xfId="7419"/>
    <cellStyle name="Percent 4 2 9 2 3 2" xfId="22989"/>
    <cellStyle name="Percent 4 2 9 2 4" xfId="22986"/>
    <cellStyle name="Percent 4 2 9 3" xfId="2323"/>
    <cellStyle name="Percent 4 2 9 3 2" xfId="8505"/>
    <cellStyle name="Percent 4 2 9 3 2 2" xfId="22991"/>
    <cellStyle name="Percent 4 2 9 3 3" xfId="22990"/>
    <cellStyle name="Percent 4 2 9 4" xfId="4115"/>
    <cellStyle name="Percent 4 2 9 4 2" xfId="10297"/>
    <cellStyle name="Percent 4 2 9 4 2 2" xfId="22993"/>
    <cellStyle name="Percent 4 2 9 4 3" xfId="22992"/>
    <cellStyle name="Percent 4 2 9 5" xfId="5122"/>
    <cellStyle name="Percent 4 2 9 5 2" xfId="11303"/>
    <cellStyle name="Percent 4 2 9 5 2 2" xfId="22995"/>
    <cellStyle name="Percent 4 2 9 5 3" xfId="22994"/>
    <cellStyle name="Percent 4 2 9 6" xfId="6633"/>
    <cellStyle name="Percent 4 2 9 6 2" xfId="22996"/>
    <cellStyle name="Percent 4 2 9 7" xfId="22985"/>
    <cellStyle name="Percent 4 20" xfId="3769"/>
    <cellStyle name="Percent 4 20 2" xfId="9951"/>
    <cellStyle name="Percent 4 20 2 2" xfId="22998"/>
    <cellStyle name="Percent 4 20 3" xfId="22997"/>
    <cellStyle name="Percent 4 21" xfId="4776"/>
    <cellStyle name="Percent 4 21 2" xfId="10957"/>
    <cellStyle name="Percent 4 21 2 2" xfId="23000"/>
    <cellStyle name="Percent 4 21 3" xfId="22999"/>
    <cellStyle name="Percent 4 22" xfId="5886"/>
    <cellStyle name="Percent 4 22 2" xfId="12067"/>
    <cellStyle name="Percent 4 22 2 2" xfId="23002"/>
    <cellStyle name="Percent 4 22 3" xfId="23001"/>
    <cellStyle name="Percent 4 23" xfId="6201"/>
    <cellStyle name="Percent 4 23 2" xfId="23003"/>
    <cellStyle name="Percent 4 24" xfId="22566"/>
    <cellStyle name="Percent 4 3" xfId="28"/>
    <cellStyle name="Percent 4 3 10" xfId="574"/>
    <cellStyle name="Percent 4 3 10 2" xfId="1363"/>
    <cellStyle name="Percent 4 3 10 2 2" xfId="3235"/>
    <cellStyle name="Percent 4 3 10 2 2 2" xfId="9417"/>
    <cellStyle name="Percent 4 3 10 2 2 2 2" xfId="23008"/>
    <cellStyle name="Percent 4 3 10 2 2 3" xfId="23007"/>
    <cellStyle name="Percent 4 3 10 2 3" xfId="7545"/>
    <cellStyle name="Percent 4 3 10 2 3 2" xfId="23009"/>
    <cellStyle name="Percent 4 3 10 2 4" xfId="23006"/>
    <cellStyle name="Percent 4 3 10 3" xfId="2447"/>
    <cellStyle name="Percent 4 3 10 3 2" xfId="8629"/>
    <cellStyle name="Percent 4 3 10 3 2 2" xfId="23011"/>
    <cellStyle name="Percent 4 3 10 3 3" xfId="23010"/>
    <cellStyle name="Percent 4 3 10 4" xfId="4241"/>
    <cellStyle name="Percent 4 3 10 4 2" xfId="10423"/>
    <cellStyle name="Percent 4 3 10 4 2 2" xfId="23013"/>
    <cellStyle name="Percent 4 3 10 4 3" xfId="23012"/>
    <cellStyle name="Percent 4 3 10 5" xfId="5248"/>
    <cellStyle name="Percent 4 3 10 5 2" xfId="11429"/>
    <cellStyle name="Percent 4 3 10 5 2 2" xfId="23015"/>
    <cellStyle name="Percent 4 3 10 5 3" xfId="23014"/>
    <cellStyle name="Percent 4 3 10 6" xfId="6757"/>
    <cellStyle name="Percent 4 3 10 6 2" xfId="23016"/>
    <cellStyle name="Percent 4 3 10 7" xfId="23005"/>
    <cellStyle name="Percent 4 3 11" xfId="634"/>
    <cellStyle name="Percent 4 3 11 2" xfId="1433"/>
    <cellStyle name="Percent 4 3 11 2 2" xfId="3305"/>
    <cellStyle name="Percent 4 3 11 2 2 2" xfId="9487"/>
    <cellStyle name="Percent 4 3 11 2 2 2 2" xfId="23020"/>
    <cellStyle name="Percent 4 3 11 2 2 3" xfId="23019"/>
    <cellStyle name="Percent 4 3 11 2 3" xfId="7615"/>
    <cellStyle name="Percent 4 3 11 2 3 2" xfId="23021"/>
    <cellStyle name="Percent 4 3 11 2 4" xfId="23018"/>
    <cellStyle name="Percent 4 3 11 3" xfId="2507"/>
    <cellStyle name="Percent 4 3 11 3 2" xfId="8689"/>
    <cellStyle name="Percent 4 3 11 3 2 2" xfId="23023"/>
    <cellStyle name="Percent 4 3 11 3 3" xfId="23022"/>
    <cellStyle name="Percent 4 3 11 4" xfId="4311"/>
    <cellStyle name="Percent 4 3 11 4 2" xfId="10493"/>
    <cellStyle name="Percent 4 3 11 4 2 2" xfId="23025"/>
    <cellStyle name="Percent 4 3 11 4 3" xfId="23024"/>
    <cellStyle name="Percent 4 3 11 5" xfId="5318"/>
    <cellStyle name="Percent 4 3 11 5 2" xfId="11499"/>
    <cellStyle name="Percent 4 3 11 5 2 2" xfId="23027"/>
    <cellStyle name="Percent 4 3 11 5 3" xfId="23026"/>
    <cellStyle name="Percent 4 3 11 6" xfId="6817"/>
    <cellStyle name="Percent 4 3 11 6 2" xfId="23028"/>
    <cellStyle name="Percent 4 3 11 7" xfId="23017"/>
    <cellStyle name="Percent 4 3 12" xfId="704"/>
    <cellStyle name="Percent 4 3 12 2" xfId="1511"/>
    <cellStyle name="Percent 4 3 12 2 2" xfId="3383"/>
    <cellStyle name="Percent 4 3 12 2 2 2" xfId="9565"/>
    <cellStyle name="Percent 4 3 12 2 2 2 2" xfId="23032"/>
    <cellStyle name="Percent 4 3 12 2 2 3" xfId="23031"/>
    <cellStyle name="Percent 4 3 12 2 3" xfId="7693"/>
    <cellStyle name="Percent 4 3 12 2 3 2" xfId="23033"/>
    <cellStyle name="Percent 4 3 12 2 4" xfId="23030"/>
    <cellStyle name="Percent 4 3 12 3" xfId="2577"/>
    <cellStyle name="Percent 4 3 12 3 2" xfId="8759"/>
    <cellStyle name="Percent 4 3 12 3 2 2" xfId="23035"/>
    <cellStyle name="Percent 4 3 12 3 3" xfId="23034"/>
    <cellStyle name="Percent 4 3 12 4" xfId="4389"/>
    <cellStyle name="Percent 4 3 12 4 2" xfId="10571"/>
    <cellStyle name="Percent 4 3 12 4 2 2" xfId="23037"/>
    <cellStyle name="Percent 4 3 12 4 3" xfId="23036"/>
    <cellStyle name="Percent 4 3 12 5" xfId="5396"/>
    <cellStyle name="Percent 4 3 12 5 2" xfId="11577"/>
    <cellStyle name="Percent 4 3 12 5 2 2" xfId="23039"/>
    <cellStyle name="Percent 4 3 12 5 3" xfId="23038"/>
    <cellStyle name="Percent 4 3 12 6" xfId="6887"/>
    <cellStyle name="Percent 4 3 12 6 2" xfId="23040"/>
    <cellStyle name="Percent 4 3 12 7" xfId="23029"/>
    <cellStyle name="Percent 4 3 13" xfId="783"/>
    <cellStyle name="Percent 4 3 13 2" xfId="1633"/>
    <cellStyle name="Percent 4 3 13 2 2" xfId="3505"/>
    <cellStyle name="Percent 4 3 13 2 2 2" xfId="9687"/>
    <cellStyle name="Percent 4 3 13 2 2 2 2" xfId="23044"/>
    <cellStyle name="Percent 4 3 13 2 2 3" xfId="23043"/>
    <cellStyle name="Percent 4 3 13 2 3" xfId="7815"/>
    <cellStyle name="Percent 4 3 13 2 3 2" xfId="23045"/>
    <cellStyle name="Percent 4 3 13 2 4" xfId="23042"/>
    <cellStyle name="Percent 4 3 13 3" xfId="2655"/>
    <cellStyle name="Percent 4 3 13 3 2" xfId="8837"/>
    <cellStyle name="Percent 4 3 13 3 2 2" xfId="23047"/>
    <cellStyle name="Percent 4 3 13 3 3" xfId="23046"/>
    <cellStyle name="Percent 4 3 13 4" xfId="4511"/>
    <cellStyle name="Percent 4 3 13 4 2" xfId="10693"/>
    <cellStyle name="Percent 4 3 13 4 2 2" xfId="23049"/>
    <cellStyle name="Percent 4 3 13 4 3" xfId="23048"/>
    <cellStyle name="Percent 4 3 13 5" xfId="5518"/>
    <cellStyle name="Percent 4 3 13 5 2" xfId="11699"/>
    <cellStyle name="Percent 4 3 13 5 2 2" xfId="23051"/>
    <cellStyle name="Percent 4 3 13 5 3" xfId="23050"/>
    <cellStyle name="Percent 4 3 13 6" xfId="6965"/>
    <cellStyle name="Percent 4 3 13 6 2" xfId="23052"/>
    <cellStyle name="Percent 4 3 13 7" xfId="23041"/>
    <cellStyle name="Percent 4 3 14" xfId="915"/>
    <cellStyle name="Percent 4 3 14 2" xfId="2787"/>
    <cellStyle name="Percent 4 3 14 2 2" xfId="8969"/>
    <cellStyle name="Percent 4 3 14 2 2 2" xfId="23055"/>
    <cellStyle name="Percent 4 3 14 2 3" xfId="23054"/>
    <cellStyle name="Percent 4 3 14 3" xfId="4645"/>
    <cellStyle name="Percent 4 3 14 3 2" xfId="10827"/>
    <cellStyle name="Percent 4 3 14 3 2 2" xfId="23057"/>
    <cellStyle name="Percent 4 3 14 3 3" xfId="23056"/>
    <cellStyle name="Percent 4 3 14 4" xfId="5652"/>
    <cellStyle name="Percent 4 3 14 4 2" xfId="11833"/>
    <cellStyle name="Percent 4 3 14 4 2 2" xfId="23059"/>
    <cellStyle name="Percent 4 3 14 4 3" xfId="23058"/>
    <cellStyle name="Percent 4 3 14 5" xfId="7097"/>
    <cellStyle name="Percent 4 3 14 5 2" xfId="23060"/>
    <cellStyle name="Percent 4 3 14 6" xfId="23053"/>
    <cellStyle name="Percent 4 3 15" xfId="1767"/>
    <cellStyle name="Percent 4 3 15 2" xfId="3639"/>
    <cellStyle name="Percent 4 3 15 2 2" xfId="9821"/>
    <cellStyle name="Percent 4 3 15 2 2 2" xfId="23063"/>
    <cellStyle name="Percent 4 3 15 2 3" xfId="23062"/>
    <cellStyle name="Percent 4 3 15 3" xfId="7949"/>
    <cellStyle name="Percent 4 3 15 3 2" xfId="23064"/>
    <cellStyle name="Percent 4 3 15 4" xfId="23061"/>
    <cellStyle name="Percent 4 3 16" xfId="1909"/>
    <cellStyle name="Percent 4 3 16 2" xfId="8091"/>
    <cellStyle name="Percent 4 3 16 2 2" xfId="23066"/>
    <cellStyle name="Percent 4 3 16 3" xfId="23065"/>
    <cellStyle name="Percent 4 3 17" xfId="3793"/>
    <cellStyle name="Percent 4 3 17 2" xfId="9975"/>
    <cellStyle name="Percent 4 3 17 2 2" xfId="23068"/>
    <cellStyle name="Percent 4 3 17 3" xfId="23067"/>
    <cellStyle name="Percent 4 3 18" xfId="4800"/>
    <cellStyle name="Percent 4 3 18 2" xfId="10981"/>
    <cellStyle name="Percent 4 3 18 2 2" xfId="23070"/>
    <cellStyle name="Percent 4 3 18 3" xfId="23069"/>
    <cellStyle name="Percent 4 3 19" xfId="5887"/>
    <cellStyle name="Percent 4 3 19 2" xfId="12068"/>
    <cellStyle name="Percent 4 3 19 2 2" xfId="23072"/>
    <cellStyle name="Percent 4 3 19 3" xfId="23071"/>
    <cellStyle name="Percent 4 3 2" xfId="158"/>
    <cellStyle name="Percent 4 3 2 2" xfId="951"/>
    <cellStyle name="Percent 4 3 2 2 2" xfId="2823"/>
    <cellStyle name="Percent 4 3 2 2 2 2" xfId="9005"/>
    <cellStyle name="Percent 4 3 2 2 2 2 2" xfId="23076"/>
    <cellStyle name="Percent 4 3 2 2 2 3" xfId="23075"/>
    <cellStyle name="Percent 4 3 2 2 3" xfId="7133"/>
    <cellStyle name="Percent 4 3 2 2 3 2" xfId="23077"/>
    <cellStyle name="Percent 4 3 2 2 4" xfId="23074"/>
    <cellStyle name="Percent 4 3 2 3" xfId="2034"/>
    <cellStyle name="Percent 4 3 2 3 2" xfId="8216"/>
    <cellStyle name="Percent 4 3 2 3 2 2" xfId="23079"/>
    <cellStyle name="Percent 4 3 2 3 3" xfId="23078"/>
    <cellStyle name="Percent 4 3 2 4" xfId="3829"/>
    <cellStyle name="Percent 4 3 2 4 2" xfId="10011"/>
    <cellStyle name="Percent 4 3 2 4 2 2" xfId="23081"/>
    <cellStyle name="Percent 4 3 2 4 3" xfId="23080"/>
    <cellStyle name="Percent 4 3 2 5" xfId="4836"/>
    <cellStyle name="Percent 4 3 2 5 2" xfId="11017"/>
    <cellStyle name="Percent 4 3 2 5 2 2" xfId="23083"/>
    <cellStyle name="Percent 4 3 2 5 3" xfId="23082"/>
    <cellStyle name="Percent 4 3 2 6" xfId="6344"/>
    <cellStyle name="Percent 4 3 2 6 2" xfId="23084"/>
    <cellStyle name="Percent 4 3 2 7" xfId="23073"/>
    <cellStyle name="Percent 4 3 20" xfId="6219"/>
    <cellStyle name="Percent 4 3 20 2" xfId="23085"/>
    <cellStyle name="Percent 4 3 21" xfId="23004"/>
    <cellStyle name="Percent 4 3 3" xfId="221"/>
    <cellStyle name="Percent 4 3 3 2" xfId="989"/>
    <cellStyle name="Percent 4 3 3 2 2" xfId="2861"/>
    <cellStyle name="Percent 4 3 3 2 2 2" xfId="9043"/>
    <cellStyle name="Percent 4 3 3 2 2 2 2" xfId="23089"/>
    <cellStyle name="Percent 4 3 3 2 2 3" xfId="23088"/>
    <cellStyle name="Percent 4 3 3 2 3" xfId="7171"/>
    <cellStyle name="Percent 4 3 3 2 3 2" xfId="23090"/>
    <cellStyle name="Percent 4 3 3 2 4" xfId="23087"/>
    <cellStyle name="Percent 4 3 3 3" xfId="2095"/>
    <cellStyle name="Percent 4 3 3 3 2" xfId="8277"/>
    <cellStyle name="Percent 4 3 3 3 2 2" xfId="23092"/>
    <cellStyle name="Percent 4 3 3 3 3" xfId="23091"/>
    <cellStyle name="Percent 4 3 3 4" xfId="3867"/>
    <cellStyle name="Percent 4 3 3 4 2" xfId="10049"/>
    <cellStyle name="Percent 4 3 3 4 2 2" xfId="23094"/>
    <cellStyle name="Percent 4 3 3 4 3" xfId="23093"/>
    <cellStyle name="Percent 4 3 3 5" xfId="4874"/>
    <cellStyle name="Percent 4 3 3 5 2" xfId="11055"/>
    <cellStyle name="Percent 4 3 3 5 2 2" xfId="23096"/>
    <cellStyle name="Percent 4 3 3 5 3" xfId="23095"/>
    <cellStyle name="Percent 4 3 3 6" xfId="6405"/>
    <cellStyle name="Percent 4 3 3 6 2" xfId="23097"/>
    <cellStyle name="Percent 4 3 3 7" xfId="23086"/>
    <cellStyle name="Percent 4 3 4" xfId="259"/>
    <cellStyle name="Percent 4 3 4 2" xfId="1031"/>
    <cellStyle name="Percent 4 3 4 2 2" xfId="2903"/>
    <cellStyle name="Percent 4 3 4 2 2 2" xfId="9085"/>
    <cellStyle name="Percent 4 3 4 2 2 2 2" xfId="23101"/>
    <cellStyle name="Percent 4 3 4 2 2 3" xfId="23100"/>
    <cellStyle name="Percent 4 3 4 2 3" xfId="7213"/>
    <cellStyle name="Percent 4 3 4 2 3 2" xfId="23102"/>
    <cellStyle name="Percent 4 3 4 2 4" xfId="23099"/>
    <cellStyle name="Percent 4 3 4 3" xfId="2133"/>
    <cellStyle name="Percent 4 3 4 3 2" xfId="8315"/>
    <cellStyle name="Percent 4 3 4 3 2 2" xfId="23104"/>
    <cellStyle name="Percent 4 3 4 3 3" xfId="23103"/>
    <cellStyle name="Percent 4 3 4 4" xfId="3909"/>
    <cellStyle name="Percent 4 3 4 4 2" xfId="10091"/>
    <cellStyle name="Percent 4 3 4 4 2 2" xfId="23106"/>
    <cellStyle name="Percent 4 3 4 4 3" xfId="23105"/>
    <cellStyle name="Percent 4 3 4 5" xfId="4916"/>
    <cellStyle name="Percent 4 3 4 5 2" xfId="11097"/>
    <cellStyle name="Percent 4 3 4 5 2 2" xfId="23108"/>
    <cellStyle name="Percent 4 3 4 5 3" xfId="23107"/>
    <cellStyle name="Percent 4 3 4 6" xfId="6443"/>
    <cellStyle name="Percent 4 3 4 6 2" xfId="23109"/>
    <cellStyle name="Percent 4 3 4 7" xfId="23098"/>
    <cellStyle name="Percent 4 3 5" xfId="301"/>
    <cellStyle name="Percent 4 3 5 2" xfId="1077"/>
    <cellStyle name="Percent 4 3 5 2 2" xfId="2949"/>
    <cellStyle name="Percent 4 3 5 2 2 2" xfId="9131"/>
    <cellStyle name="Percent 4 3 5 2 2 2 2" xfId="23113"/>
    <cellStyle name="Percent 4 3 5 2 2 3" xfId="23112"/>
    <cellStyle name="Percent 4 3 5 2 3" xfId="7259"/>
    <cellStyle name="Percent 4 3 5 2 3 2" xfId="23114"/>
    <cellStyle name="Percent 4 3 5 2 4" xfId="23111"/>
    <cellStyle name="Percent 4 3 5 3" xfId="2175"/>
    <cellStyle name="Percent 4 3 5 3 2" xfId="8357"/>
    <cellStyle name="Percent 4 3 5 3 2 2" xfId="23116"/>
    <cellStyle name="Percent 4 3 5 3 3" xfId="23115"/>
    <cellStyle name="Percent 4 3 5 4" xfId="3955"/>
    <cellStyle name="Percent 4 3 5 4 2" xfId="10137"/>
    <cellStyle name="Percent 4 3 5 4 2 2" xfId="23118"/>
    <cellStyle name="Percent 4 3 5 4 3" xfId="23117"/>
    <cellStyle name="Percent 4 3 5 5" xfId="4962"/>
    <cellStyle name="Percent 4 3 5 5 2" xfId="11143"/>
    <cellStyle name="Percent 4 3 5 5 2 2" xfId="23120"/>
    <cellStyle name="Percent 4 3 5 5 3" xfId="23119"/>
    <cellStyle name="Percent 4 3 5 6" xfId="6485"/>
    <cellStyle name="Percent 4 3 5 6 2" xfId="23121"/>
    <cellStyle name="Percent 4 3 5 7" xfId="23110"/>
    <cellStyle name="Percent 4 3 6" xfId="348"/>
    <cellStyle name="Percent 4 3 6 2" xfId="1131"/>
    <cellStyle name="Percent 4 3 6 2 2" xfId="3003"/>
    <cellStyle name="Percent 4 3 6 2 2 2" xfId="9185"/>
    <cellStyle name="Percent 4 3 6 2 2 2 2" xfId="23125"/>
    <cellStyle name="Percent 4 3 6 2 2 3" xfId="23124"/>
    <cellStyle name="Percent 4 3 6 2 3" xfId="7313"/>
    <cellStyle name="Percent 4 3 6 2 3 2" xfId="23126"/>
    <cellStyle name="Percent 4 3 6 2 4" xfId="23123"/>
    <cellStyle name="Percent 4 3 6 3" xfId="2221"/>
    <cellStyle name="Percent 4 3 6 3 2" xfId="8403"/>
    <cellStyle name="Percent 4 3 6 3 2 2" xfId="23128"/>
    <cellStyle name="Percent 4 3 6 3 3" xfId="23127"/>
    <cellStyle name="Percent 4 3 6 4" xfId="4009"/>
    <cellStyle name="Percent 4 3 6 4 2" xfId="10191"/>
    <cellStyle name="Percent 4 3 6 4 2 2" xfId="23130"/>
    <cellStyle name="Percent 4 3 6 4 3" xfId="23129"/>
    <cellStyle name="Percent 4 3 6 5" xfId="5016"/>
    <cellStyle name="Percent 4 3 6 5 2" xfId="11197"/>
    <cellStyle name="Percent 4 3 6 5 2 2" xfId="23132"/>
    <cellStyle name="Percent 4 3 6 5 3" xfId="23131"/>
    <cellStyle name="Percent 4 3 6 6" xfId="6531"/>
    <cellStyle name="Percent 4 3 6 6 2" xfId="23133"/>
    <cellStyle name="Percent 4 3 6 7" xfId="23122"/>
    <cellStyle name="Percent 4 3 7" xfId="402"/>
    <cellStyle name="Percent 4 3 7 2" xfId="1187"/>
    <cellStyle name="Percent 4 3 7 2 2" xfId="3059"/>
    <cellStyle name="Percent 4 3 7 2 2 2" xfId="9241"/>
    <cellStyle name="Percent 4 3 7 2 2 2 2" xfId="23137"/>
    <cellStyle name="Percent 4 3 7 2 2 3" xfId="23136"/>
    <cellStyle name="Percent 4 3 7 2 3" xfId="7369"/>
    <cellStyle name="Percent 4 3 7 2 3 2" xfId="23138"/>
    <cellStyle name="Percent 4 3 7 2 4" xfId="23135"/>
    <cellStyle name="Percent 4 3 7 3" xfId="2275"/>
    <cellStyle name="Percent 4 3 7 3 2" xfId="8457"/>
    <cellStyle name="Percent 4 3 7 3 2 2" xfId="23140"/>
    <cellStyle name="Percent 4 3 7 3 3" xfId="23139"/>
    <cellStyle name="Percent 4 3 7 4" xfId="4065"/>
    <cellStyle name="Percent 4 3 7 4 2" xfId="10247"/>
    <cellStyle name="Percent 4 3 7 4 2 2" xfId="23142"/>
    <cellStyle name="Percent 4 3 7 4 3" xfId="23141"/>
    <cellStyle name="Percent 4 3 7 5" xfId="5072"/>
    <cellStyle name="Percent 4 3 7 5 2" xfId="11253"/>
    <cellStyle name="Percent 4 3 7 5 2 2" xfId="23144"/>
    <cellStyle name="Percent 4 3 7 5 3" xfId="23143"/>
    <cellStyle name="Percent 4 3 7 6" xfId="6585"/>
    <cellStyle name="Percent 4 3 7 6 2" xfId="23145"/>
    <cellStyle name="Percent 4 3 7 7" xfId="23134"/>
    <cellStyle name="Percent 4 3 8" xfId="458"/>
    <cellStyle name="Percent 4 3 8 2" xfId="1245"/>
    <cellStyle name="Percent 4 3 8 2 2" xfId="3117"/>
    <cellStyle name="Percent 4 3 8 2 2 2" xfId="9299"/>
    <cellStyle name="Percent 4 3 8 2 2 2 2" xfId="23149"/>
    <cellStyle name="Percent 4 3 8 2 2 3" xfId="23148"/>
    <cellStyle name="Percent 4 3 8 2 3" xfId="7427"/>
    <cellStyle name="Percent 4 3 8 2 3 2" xfId="23150"/>
    <cellStyle name="Percent 4 3 8 2 4" xfId="23147"/>
    <cellStyle name="Percent 4 3 8 3" xfId="2331"/>
    <cellStyle name="Percent 4 3 8 3 2" xfId="8513"/>
    <cellStyle name="Percent 4 3 8 3 2 2" xfId="23152"/>
    <cellStyle name="Percent 4 3 8 3 3" xfId="23151"/>
    <cellStyle name="Percent 4 3 8 4" xfId="4123"/>
    <cellStyle name="Percent 4 3 8 4 2" xfId="10305"/>
    <cellStyle name="Percent 4 3 8 4 2 2" xfId="23154"/>
    <cellStyle name="Percent 4 3 8 4 3" xfId="23153"/>
    <cellStyle name="Percent 4 3 8 5" xfId="5130"/>
    <cellStyle name="Percent 4 3 8 5 2" xfId="11311"/>
    <cellStyle name="Percent 4 3 8 5 2 2" xfId="23156"/>
    <cellStyle name="Percent 4 3 8 5 3" xfId="23155"/>
    <cellStyle name="Percent 4 3 8 6" xfId="6641"/>
    <cellStyle name="Percent 4 3 8 6 2" xfId="23157"/>
    <cellStyle name="Percent 4 3 8 7" xfId="23146"/>
    <cellStyle name="Percent 4 3 9" xfId="516"/>
    <cellStyle name="Percent 4 3 9 2" xfId="1303"/>
    <cellStyle name="Percent 4 3 9 2 2" xfId="3175"/>
    <cellStyle name="Percent 4 3 9 2 2 2" xfId="9357"/>
    <cellStyle name="Percent 4 3 9 2 2 2 2" xfId="23161"/>
    <cellStyle name="Percent 4 3 9 2 2 3" xfId="23160"/>
    <cellStyle name="Percent 4 3 9 2 3" xfId="7485"/>
    <cellStyle name="Percent 4 3 9 2 3 2" xfId="23162"/>
    <cellStyle name="Percent 4 3 9 2 4" xfId="23159"/>
    <cellStyle name="Percent 4 3 9 3" xfId="2389"/>
    <cellStyle name="Percent 4 3 9 3 2" xfId="8571"/>
    <cellStyle name="Percent 4 3 9 3 2 2" xfId="23164"/>
    <cellStyle name="Percent 4 3 9 3 3" xfId="23163"/>
    <cellStyle name="Percent 4 3 9 4" xfId="4181"/>
    <cellStyle name="Percent 4 3 9 4 2" xfId="10363"/>
    <cellStyle name="Percent 4 3 9 4 2 2" xfId="23166"/>
    <cellStyle name="Percent 4 3 9 4 3" xfId="23165"/>
    <cellStyle name="Percent 4 3 9 5" xfId="5188"/>
    <cellStyle name="Percent 4 3 9 5 2" xfId="11369"/>
    <cellStyle name="Percent 4 3 9 5 2 2" xfId="23168"/>
    <cellStyle name="Percent 4 3 9 5 3" xfId="23167"/>
    <cellStyle name="Percent 4 3 9 6" xfId="6699"/>
    <cellStyle name="Percent 4 3 9 6 2" xfId="23169"/>
    <cellStyle name="Percent 4 3 9 7" xfId="23158"/>
    <cellStyle name="Percent 4 4" xfId="181"/>
    <cellStyle name="Percent 4 4 2" xfId="897"/>
    <cellStyle name="Percent 4 4 2 2" xfId="2769"/>
    <cellStyle name="Percent 4 4 2 2 2" xfId="8951"/>
    <cellStyle name="Percent 4 4 2 2 2 2" xfId="23173"/>
    <cellStyle name="Percent 4 4 2 2 3" xfId="23172"/>
    <cellStyle name="Percent 4 4 2 3" xfId="7079"/>
    <cellStyle name="Percent 4 4 2 3 2" xfId="23174"/>
    <cellStyle name="Percent 4 4 2 4" xfId="23171"/>
    <cellStyle name="Percent 4 4 3" xfId="2057"/>
    <cellStyle name="Percent 4 4 3 2" xfId="8239"/>
    <cellStyle name="Percent 4 4 3 2 2" xfId="23176"/>
    <cellStyle name="Percent 4 4 3 3" xfId="23175"/>
    <cellStyle name="Percent 4 4 4" xfId="3775"/>
    <cellStyle name="Percent 4 4 4 2" xfId="9957"/>
    <cellStyle name="Percent 4 4 4 2 2" xfId="23178"/>
    <cellStyle name="Percent 4 4 4 3" xfId="23177"/>
    <cellStyle name="Percent 4 4 5" xfId="4782"/>
    <cellStyle name="Percent 4 4 5 2" xfId="10963"/>
    <cellStyle name="Percent 4 4 5 2 2" xfId="23180"/>
    <cellStyle name="Percent 4 4 5 3" xfId="23179"/>
    <cellStyle name="Percent 4 4 6" xfId="6367"/>
    <cellStyle name="Percent 4 4 6 2" xfId="23181"/>
    <cellStyle name="Percent 4 4 7" xfId="23170"/>
    <cellStyle name="Percent 4 5" xfId="171"/>
    <cellStyle name="Percent 4 5 2" xfId="933"/>
    <cellStyle name="Percent 4 5 2 2" xfId="2805"/>
    <cellStyle name="Percent 4 5 2 2 2" xfId="8987"/>
    <cellStyle name="Percent 4 5 2 2 2 2" xfId="23185"/>
    <cellStyle name="Percent 4 5 2 2 3" xfId="23184"/>
    <cellStyle name="Percent 4 5 2 3" xfId="7115"/>
    <cellStyle name="Percent 4 5 2 3 2" xfId="23186"/>
    <cellStyle name="Percent 4 5 2 4" xfId="23183"/>
    <cellStyle name="Percent 4 5 3" xfId="2047"/>
    <cellStyle name="Percent 4 5 3 2" xfId="8229"/>
    <cellStyle name="Percent 4 5 3 2 2" xfId="23188"/>
    <cellStyle name="Percent 4 5 3 3" xfId="23187"/>
    <cellStyle name="Percent 4 5 4" xfId="3811"/>
    <cellStyle name="Percent 4 5 4 2" xfId="9993"/>
    <cellStyle name="Percent 4 5 4 2 2" xfId="23190"/>
    <cellStyle name="Percent 4 5 4 3" xfId="23189"/>
    <cellStyle name="Percent 4 5 5" xfId="4818"/>
    <cellStyle name="Percent 4 5 5 2" xfId="10999"/>
    <cellStyle name="Percent 4 5 5 2 2" xfId="23192"/>
    <cellStyle name="Percent 4 5 5 3" xfId="23191"/>
    <cellStyle name="Percent 4 5 6" xfId="6357"/>
    <cellStyle name="Percent 4 5 6 2" xfId="23193"/>
    <cellStyle name="Percent 4 5 7" xfId="23182"/>
    <cellStyle name="Percent 4 6" xfId="203"/>
    <cellStyle name="Percent 4 6 2" xfId="971"/>
    <cellStyle name="Percent 4 6 2 2" xfId="2843"/>
    <cellStyle name="Percent 4 6 2 2 2" xfId="9025"/>
    <cellStyle name="Percent 4 6 2 2 2 2" xfId="23197"/>
    <cellStyle name="Percent 4 6 2 2 3" xfId="23196"/>
    <cellStyle name="Percent 4 6 2 3" xfId="7153"/>
    <cellStyle name="Percent 4 6 2 3 2" xfId="23198"/>
    <cellStyle name="Percent 4 6 2 4" xfId="23195"/>
    <cellStyle name="Percent 4 6 3" xfId="2077"/>
    <cellStyle name="Percent 4 6 3 2" xfId="8259"/>
    <cellStyle name="Percent 4 6 3 2 2" xfId="23200"/>
    <cellStyle name="Percent 4 6 3 3" xfId="23199"/>
    <cellStyle name="Percent 4 6 4" xfId="3849"/>
    <cellStyle name="Percent 4 6 4 2" xfId="10031"/>
    <cellStyle name="Percent 4 6 4 2 2" xfId="23202"/>
    <cellStyle name="Percent 4 6 4 3" xfId="23201"/>
    <cellStyle name="Percent 4 6 5" xfId="4856"/>
    <cellStyle name="Percent 4 6 5 2" xfId="11037"/>
    <cellStyle name="Percent 4 6 5 2 2" xfId="23204"/>
    <cellStyle name="Percent 4 6 5 3" xfId="23203"/>
    <cellStyle name="Percent 4 6 6" xfId="6387"/>
    <cellStyle name="Percent 4 6 6 2" xfId="23205"/>
    <cellStyle name="Percent 4 6 7" xfId="23194"/>
    <cellStyle name="Percent 4 7" xfId="241"/>
    <cellStyle name="Percent 4 7 2" xfId="1013"/>
    <cellStyle name="Percent 4 7 2 2" xfId="2885"/>
    <cellStyle name="Percent 4 7 2 2 2" xfId="9067"/>
    <cellStyle name="Percent 4 7 2 2 2 2" xfId="23209"/>
    <cellStyle name="Percent 4 7 2 2 3" xfId="23208"/>
    <cellStyle name="Percent 4 7 2 3" xfId="7195"/>
    <cellStyle name="Percent 4 7 2 3 2" xfId="23210"/>
    <cellStyle name="Percent 4 7 2 4" xfId="23207"/>
    <cellStyle name="Percent 4 7 3" xfId="2115"/>
    <cellStyle name="Percent 4 7 3 2" xfId="8297"/>
    <cellStyle name="Percent 4 7 3 2 2" xfId="23212"/>
    <cellStyle name="Percent 4 7 3 3" xfId="23211"/>
    <cellStyle name="Percent 4 7 4" xfId="3891"/>
    <cellStyle name="Percent 4 7 4 2" xfId="10073"/>
    <cellStyle name="Percent 4 7 4 2 2" xfId="23214"/>
    <cellStyle name="Percent 4 7 4 3" xfId="23213"/>
    <cellStyle name="Percent 4 7 5" xfId="4898"/>
    <cellStyle name="Percent 4 7 5 2" xfId="11079"/>
    <cellStyle name="Percent 4 7 5 2 2" xfId="23216"/>
    <cellStyle name="Percent 4 7 5 3" xfId="23215"/>
    <cellStyle name="Percent 4 7 6" xfId="6425"/>
    <cellStyle name="Percent 4 7 6 2" xfId="23217"/>
    <cellStyle name="Percent 4 7 7" xfId="23206"/>
    <cellStyle name="Percent 4 8" xfId="283"/>
    <cellStyle name="Percent 4 8 2" xfId="1059"/>
    <cellStyle name="Percent 4 8 2 2" xfId="2931"/>
    <cellStyle name="Percent 4 8 2 2 2" xfId="9113"/>
    <cellStyle name="Percent 4 8 2 2 2 2" xfId="23221"/>
    <cellStyle name="Percent 4 8 2 2 3" xfId="23220"/>
    <cellStyle name="Percent 4 8 2 3" xfId="7241"/>
    <cellStyle name="Percent 4 8 2 3 2" xfId="23222"/>
    <cellStyle name="Percent 4 8 2 4" xfId="23219"/>
    <cellStyle name="Percent 4 8 3" xfId="2157"/>
    <cellStyle name="Percent 4 8 3 2" xfId="8339"/>
    <cellStyle name="Percent 4 8 3 2 2" xfId="23224"/>
    <cellStyle name="Percent 4 8 3 3" xfId="23223"/>
    <cellStyle name="Percent 4 8 4" xfId="3937"/>
    <cellStyle name="Percent 4 8 4 2" xfId="10119"/>
    <cellStyle name="Percent 4 8 4 2 2" xfId="23226"/>
    <cellStyle name="Percent 4 8 4 3" xfId="23225"/>
    <cellStyle name="Percent 4 8 5" xfId="4944"/>
    <cellStyle name="Percent 4 8 5 2" xfId="11125"/>
    <cellStyle name="Percent 4 8 5 2 2" xfId="23228"/>
    <cellStyle name="Percent 4 8 5 3" xfId="23227"/>
    <cellStyle name="Percent 4 8 6" xfId="6467"/>
    <cellStyle name="Percent 4 8 6 2" xfId="23229"/>
    <cellStyle name="Percent 4 8 7" xfId="23218"/>
    <cellStyle name="Percent 4 9" xfId="330"/>
    <cellStyle name="Percent 4 9 2" xfId="1113"/>
    <cellStyle name="Percent 4 9 2 2" xfId="2985"/>
    <cellStyle name="Percent 4 9 2 2 2" xfId="9167"/>
    <cellStyle name="Percent 4 9 2 2 2 2" xfId="23233"/>
    <cellStyle name="Percent 4 9 2 2 3" xfId="23232"/>
    <cellStyle name="Percent 4 9 2 3" xfId="7295"/>
    <cellStyle name="Percent 4 9 2 3 2" xfId="23234"/>
    <cellStyle name="Percent 4 9 2 4" xfId="23231"/>
    <cellStyle name="Percent 4 9 3" xfId="2203"/>
    <cellStyle name="Percent 4 9 3 2" xfId="8385"/>
    <cellStyle name="Percent 4 9 3 2 2" xfId="23236"/>
    <cellStyle name="Percent 4 9 3 3" xfId="23235"/>
    <cellStyle name="Percent 4 9 4" xfId="3991"/>
    <cellStyle name="Percent 4 9 4 2" xfId="10173"/>
    <cellStyle name="Percent 4 9 4 2 2" xfId="23238"/>
    <cellStyle name="Percent 4 9 4 3" xfId="23237"/>
    <cellStyle name="Percent 4 9 5" xfId="4998"/>
    <cellStyle name="Percent 4 9 5 2" xfId="11179"/>
    <cellStyle name="Percent 4 9 5 2 2" xfId="23240"/>
    <cellStyle name="Percent 4 9 5 3" xfId="23239"/>
    <cellStyle name="Percent 4 9 6" xfId="6513"/>
    <cellStyle name="Percent 4 9 6 2" xfId="23241"/>
    <cellStyle name="Percent 4 9 7" xfId="23230"/>
    <cellStyle name="Percent 40" xfId="112"/>
    <cellStyle name="Percent 40 10" xfId="23242"/>
    <cellStyle name="Percent 40 2" xfId="863"/>
    <cellStyle name="Percent 40 2 2" xfId="1713"/>
    <cellStyle name="Percent 40 2 2 2" xfId="3585"/>
    <cellStyle name="Percent 40 2 2 2 2" xfId="9767"/>
    <cellStyle name="Percent 40 2 2 2 2 2" xfId="23246"/>
    <cellStyle name="Percent 40 2 2 2 3" xfId="23245"/>
    <cellStyle name="Percent 40 2 2 3" xfId="7895"/>
    <cellStyle name="Percent 40 2 2 3 2" xfId="23247"/>
    <cellStyle name="Percent 40 2 2 4" xfId="23244"/>
    <cellStyle name="Percent 40 2 3" xfId="2735"/>
    <cellStyle name="Percent 40 2 3 2" xfId="8917"/>
    <cellStyle name="Percent 40 2 3 2 2" xfId="23249"/>
    <cellStyle name="Percent 40 2 3 3" xfId="23248"/>
    <cellStyle name="Percent 40 2 4" xfId="4591"/>
    <cellStyle name="Percent 40 2 4 2" xfId="10773"/>
    <cellStyle name="Percent 40 2 4 2 2" xfId="23251"/>
    <cellStyle name="Percent 40 2 4 3" xfId="23250"/>
    <cellStyle name="Percent 40 2 5" xfId="5598"/>
    <cellStyle name="Percent 40 2 5 2" xfId="11779"/>
    <cellStyle name="Percent 40 2 5 2 2" xfId="23253"/>
    <cellStyle name="Percent 40 2 5 3" xfId="23252"/>
    <cellStyle name="Percent 40 2 6" xfId="7045"/>
    <cellStyle name="Percent 40 2 6 2" xfId="23254"/>
    <cellStyle name="Percent 40 2 7" xfId="23243"/>
    <cellStyle name="Percent 40 3" xfId="1591"/>
    <cellStyle name="Percent 40 3 2" xfId="3463"/>
    <cellStyle name="Percent 40 3 2 2" xfId="9645"/>
    <cellStyle name="Percent 40 3 2 2 2" xfId="23257"/>
    <cellStyle name="Percent 40 3 2 3" xfId="23256"/>
    <cellStyle name="Percent 40 3 3" xfId="4725"/>
    <cellStyle name="Percent 40 3 3 2" xfId="10907"/>
    <cellStyle name="Percent 40 3 3 2 2" xfId="23259"/>
    <cellStyle name="Percent 40 3 3 3" xfId="23258"/>
    <cellStyle name="Percent 40 3 4" xfId="5732"/>
    <cellStyle name="Percent 40 3 4 2" xfId="11913"/>
    <cellStyle name="Percent 40 3 4 2 2" xfId="23261"/>
    <cellStyle name="Percent 40 3 4 3" xfId="23260"/>
    <cellStyle name="Percent 40 3 5" xfId="7773"/>
    <cellStyle name="Percent 40 3 5 2" xfId="23262"/>
    <cellStyle name="Percent 40 3 6" xfId="23255"/>
    <cellStyle name="Percent 40 4" xfId="1847"/>
    <cellStyle name="Percent 40 4 2" xfId="3719"/>
    <cellStyle name="Percent 40 4 2 2" xfId="9901"/>
    <cellStyle name="Percent 40 4 2 2 2" xfId="23265"/>
    <cellStyle name="Percent 40 4 2 3" xfId="23264"/>
    <cellStyle name="Percent 40 4 3" xfId="8029"/>
    <cellStyle name="Percent 40 4 3 2" xfId="23266"/>
    <cellStyle name="Percent 40 4 4" xfId="23263"/>
    <cellStyle name="Percent 40 5" xfId="1989"/>
    <cellStyle name="Percent 40 5 2" xfId="8171"/>
    <cellStyle name="Percent 40 5 2 2" xfId="23268"/>
    <cellStyle name="Percent 40 5 3" xfId="23267"/>
    <cellStyle name="Percent 40 6" xfId="4469"/>
    <cellStyle name="Percent 40 6 2" xfId="10651"/>
    <cellStyle name="Percent 40 6 2 2" xfId="23270"/>
    <cellStyle name="Percent 40 6 3" xfId="23269"/>
    <cellStyle name="Percent 40 7" xfId="5476"/>
    <cellStyle name="Percent 40 7 2" xfId="11657"/>
    <cellStyle name="Percent 40 7 2 2" xfId="23272"/>
    <cellStyle name="Percent 40 7 3" xfId="23271"/>
    <cellStyle name="Percent 40 8" xfId="5888"/>
    <cellStyle name="Percent 40 8 2" xfId="12069"/>
    <cellStyle name="Percent 40 8 2 2" xfId="23274"/>
    <cellStyle name="Percent 40 8 3" xfId="23273"/>
    <cellStyle name="Percent 40 9" xfId="6299"/>
    <cellStyle name="Percent 40 9 2" xfId="23275"/>
    <cellStyle name="Percent 400" xfId="25486"/>
    <cellStyle name="Percent 401" xfId="25489"/>
    <cellStyle name="Percent 402" xfId="25492"/>
    <cellStyle name="Percent 403" xfId="25495"/>
    <cellStyle name="Percent 404" xfId="25497"/>
    <cellStyle name="Percent 405" xfId="25499"/>
    <cellStyle name="Percent 406" xfId="25502"/>
    <cellStyle name="Percent 407" xfId="25504"/>
    <cellStyle name="Percent 408" xfId="25509"/>
    <cellStyle name="Percent 409" xfId="25511"/>
    <cellStyle name="Percent 41" xfId="114"/>
    <cellStyle name="Percent 41 10" xfId="23276"/>
    <cellStyle name="Percent 41 2" xfId="865"/>
    <cellStyle name="Percent 41 2 2" xfId="1715"/>
    <cellStyle name="Percent 41 2 2 2" xfId="3587"/>
    <cellStyle name="Percent 41 2 2 2 2" xfId="9769"/>
    <cellStyle name="Percent 41 2 2 2 2 2" xfId="23280"/>
    <cellStyle name="Percent 41 2 2 2 3" xfId="23279"/>
    <cellStyle name="Percent 41 2 2 3" xfId="7897"/>
    <cellStyle name="Percent 41 2 2 3 2" xfId="23281"/>
    <cellStyle name="Percent 41 2 2 4" xfId="23278"/>
    <cellStyle name="Percent 41 2 3" xfId="2737"/>
    <cellStyle name="Percent 41 2 3 2" xfId="8919"/>
    <cellStyle name="Percent 41 2 3 2 2" xfId="23283"/>
    <cellStyle name="Percent 41 2 3 3" xfId="23282"/>
    <cellStyle name="Percent 41 2 4" xfId="4593"/>
    <cellStyle name="Percent 41 2 4 2" xfId="10775"/>
    <cellStyle name="Percent 41 2 4 2 2" xfId="23285"/>
    <cellStyle name="Percent 41 2 4 3" xfId="23284"/>
    <cellStyle name="Percent 41 2 5" xfId="5600"/>
    <cellStyle name="Percent 41 2 5 2" xfId="11781"/>
    <cellStyle name="Percent 41 2 5 2 2" xfId="23287"/>
    <cellStyle name="Percent 41 2 5 3" xfId="23286"/>
    <cellStyle name="Percent 41 2 6" xfId="7047"/>
    <cellStyle name="Percent 41 2 6 2" xfId="23288"/>
    <cellStyle name="Percent 41 2 7" xfId="23277"/>
    <cellStyle name="Percent 41 3" xfId="1593"/>
    <cellStyle name="Percent 41 3 2" xfId="3465"/>
    <cellStyle name="Percent 41 3 2 2" xfId="9647"/>
    <cellStyle name="Percent 41 3 2 2 2" xfId="23291"/>
    <cellStyle name="Percent 41 3 2 3" xfId="23290"/>
    <cellStyle name="Percent 41 3 3" xfId="4727"/>
    <cellStyle name="Percent 41 3 3 2" xfId="10909"/>
    <cellStyle name="Percent 41 3 3 2 2" xfId="23293"/>
    <cellStyle name="Percent 41 3 3 3" xfId="23292"/>
    <cellStyle name="Percent 41 3 4" xfId="5734"/>
    <cellStyle name="Percent 41 3 4 2" xfId="11915"/>
    <cellStyle name="Percent 41 3 4 2 2" xfId="23295"/>
    <cellStyle name="Percent 41 3 4 3" xfId="23294"/>
    <cellStyle name="Percent 41 3 5" xfId="7775"/>
    <cellStyle name="Percent 41 3 5 2" xfId="23296"/>
    <cellStyle name="Percent 41 3 6" xfId="23289"/>
    <cellStyle name="Percent 41 4" xfId="1849"/>
    <cellStyle name="Percent 41 4 2" xfId="3721"/>
    <cellStyle name="Percent 41 4 2 2" xfId="9903"/>
    <cellStyle name="Percent 41 4 2 2 2" xfId="23299"/>
    <cellStyle name="Percent 41 4 2 3" xfId="23298"/>
    <cellStyle name="Percent 41 4 3" xfId="8031"/>
    <cellStyle name="Percent 41 4 3 2" xfId="23300"/>
    <cellStyle name="Percent 41 4 4" xfId="23297"/>
    <cellStyle name="Percent 41 5" xfId="1991"/>
    <cellStyle name="Percent 41 5 2" xfId="8173"/>
    <cellStyle name="Percent 41 5 2 2" xfId="23302"/>
    <cellStyle name="Percent 41 5 3" xfId="23301"/>
    <cellStyle name="Percent 41 6" xfId="4471"/>
    <cellStyle name="Percent 41 6 2" xfId="10653"/>
    <cellStyle name="Percent 41 6 2 2" xfId="23304"/>
    <cellStyle name="Percent 41 6 3" xfId="23303"/>
    <cellStyle name="Percent 41 7" xfId="5478"/>
    <cellStyle name="Percent 41 7 2" xfId="11659"/>
    <cellStyle name="Percent 41 7 2 2" xfId="23306"/>
    <cellStyle name="Percent 41 7 3" xfId="23305"/>
    <cellStyle name="Percent 41 8" xfId="5889"/>
    <cellStyle name="Percent 41 8 2" xfId="12070"/>
    <cellStyle name="Percent 41 8 2 2" xfId="23308"/>
    <cellStyle name="Percent 41 8 3" xfId="23307"/>
    <cellStyle name="Percent 41 9" xfId="6301"/>
    <cellStyle name="Percent 41 9 2" xfId="23309"/>
    <cellStyle name="Percent 410" xfId="25514"/>
    <cellStyle name="Percent 411" xfId="25516"/>
    <cellStyle name="Percent 412" xfId="25519"/>
    <cellStyle name="Percent 413" xfId="25522"/>
    <cellStyle name="Percent 414" xfId="25524"/>
    <cellStyle name="Percent 415" xfId="25526"/>
    <cellStyle name="Percent 416" xfId="25529"/>
    <cellStyle name="Percent 417" xfId="25531"/>
    <cellStyle name="Percent 418" xfId="25533"/>
    <cellStyle name="Percent 419" xfId="25535"/>
    <cellStyle name="Percent 42" xfId="116"/>
    <cellStyle name="Percent 42 10" xfId="23310"/>
    <cellStyle name="Percent 42 2" xfId="867"/>
    <cellStyle name="Percent 42 2 2" xfId="1717"/>
    <cellStyle name="Percent 42 2 2 2" xfId="3589"/>
    <cellStyle name="Percent 42 2 2 2 2" xfId="9771"/>
    <cellStyle name="Percent 42 2 2 2 2 2" xfId="23314"/>
    <cellStyle name="Percent 42 2 2 2 3" xfId="23313"/>
    <cellStyle name="Percent 42 2 2 3" xfId="7899"/>
    <cellStyle name="Percent 42 2 2 3 2" xfId="23315"/>
    <cellStyle name="Percent 42 2 2 4" xfId="23312"/>
    <cellStyle name="Percent 42 2 3" xfId="2739"/>
    <cellStyle name="Percent 42 2 3 2" xfId="8921"/>
    <cellStyle name="Percent 42 2 3 2 2" xfId="23317"/>
    <cellStyle name="Percent 42 2 3 3" xfId="23316"/>
    <cellStyle name="Percent 42 2 4" xfId="4595"/>
    <cellStyle name="Percent 42 2 4 2" xfId="10777"/>
    <cellStyle name="Percent 42 2 4 2 2" xfId="23319"/>
    <cellStyle name="Percent 42 2 4 3" xfId="23318"/>
    <cellStyle name="Percent 42 2 5" xfId="5602"/>
    <cellStyle name="Percent 42 2 5 2" xfId="11783"/>
    <cellStyle name="Percent 42 2 5 2 2" xfId="23321"/>
    <cellStyle name="Percent 42 2 5 3" xfId="23320"/>
    <cellStyle name="Percent 42 2 6" xfId="7049"/>
    <cellStyle name="Percent 42 2 6 2" xfId="23322"/>
    <cellStyle name="Percent 42 2 7" xfId="23311"/>
    <cellStyle name="Percent 42 3" xfId="1595"/>
    <cellStyle name="Percent 42 3 2" xfId="3467"/>
    <cellStyle name="Percent 42 3 2 2" xfId="9649"/>
    <cellStyle name="Percent 42 3 2 2 2" xfId="23325"/>
    <cellStyle name="Percent 42 3 2 3" xfId="23324"/>
    <cellStyle name="Percent 42 3 3" xfId="4729"/>
    <cellStyle name="Percent 42 3 3 2" xfId="10911"/>
    <cellStyle name="Percent 42 3 3 2 2" xfId="23327"/>
    <cellStyle name="Percent 42 3 3 3" xfId="23326"/>
    <cellStyle name="Percent 42 3 4" xfId="5736"/>
    <cellStyle name="Percent 42 3 4 2" xfId="11917"/>
    <cellStyle name="Percent 42 3 4 2 2" xfId="23329"/>
    <cellStyle name="Percent 42 3 4 3" xfId="23328"/>
    <cellStyle name="Percent 42 3 5" xfId="7777"/>
    <cellStyle name="Percent 42 3 5 2" xfId="23330"/>
    <cellStyle name="Percent 42 3 6" xfId="23323"/>
    <cellStyle name="Percent 42 4" xfId="1851"/>
    <cellStyle name="Percent 42 4 2" xfId="3723"/>
    <cellStyle name="Percent 42 4 2 2" xfId="9905"/>
    <cellStyle name="Percent 42 4 2 2 2" xfId="23333"/>
    <cellStyle name="Percent 42 4 2 3" xfId="23332"/>
    <cellStyle name="Percent 42 4 3" xfId="8033"/>
    <cellStyle name="Percent 42 4 3 2" xfId="23334"/>
    <cellStyle name="Percent 42 4 4" xfId="23331"/>
    <cellStyle name="Percent 42 5" xfId="1993"/>
    <cellStyle name="Percent 42 5 2" xfId="8175"/>
    <cellStyle name="Percent 42 5 2 2" xfId="23336"/>
    <cellStyle name="Percent 42 5 3" xfId="23335"/>
    <cellStyle name="Percent 42 6" xfId="4473"/>
    <cellStyle name="Percent 42 6 2" xfId="10655"/>
    <cellStyle name="Percent 42 6 2 2" xfId="23338"/>
    <cellStyle name="Percent 42 6 3" xfId="23337"/>
    <cellStyle name="Percent 42 7" xfId="5480"/>
    <cellStyle name="Percent 42 7 2" xfId="11661"/>
    <cellStyle name="Percent 42 7 2 2" xfId="23340"/>
    <cellStyle name="Percent 42 7 3" xfId="23339"/>
    <cellStyle name="Percent 42 8" xfId="5890"/>
    <cellStyle name="Percent 42 8 2" xfId="12071"/>
    <cellStyle name="Percent 42 8 2 2" xfId="23342"/>
    <cellStyle name="Percent 42 8 3" xfId="23341"/>
    <cellStyle name="Percent 42 9" xfId="6303"/>
    <cellStyle name="Percent 42 9 2" xfId="23343"/>
    <cellStyle name="Percent 420" xfId="25538"/>
    <cellStyle name="Percent 421" xfId="25540"/>
    <cellStyle name="Percent 422" xfId="25542"/>
    <cellStyle name="Percent 423" xfId="25545"/>
    <cellStyle name="Percent 424" xfId="25548"/>
    <cellStyle name="Percent 425" xfId="25551"/>
    <cellStyle name="Percent 426" xfId="25554"/>
    <cellStyle name="Percent 427" xfId="25556"/>
    <cellStyle name="Percent 428" xfId="25558"/>
    <cellStyle name="Percent 429" xfId="25560"/>
    <cellStyle name="Percent 43" xfId="118"/>
    <cellStyle name="Percent 43 10" xfId="23344"/>
    <cellStyle name="Percent 43 2" xfId="869"/>
    <cellStyle name="Percent 43 2 2" xfId="1719"/>
    <cellStyle name="Percent 43 2 2 2" xfId="3591"/>
    <cellStyle name="Percent 43 2 2 2 2" xfId="9773"/>
    <cellStyle name="Percent 43 2 2 2 2 2" xfId="23348"/>
    <cellStyle name="Percent 43 2 2 2 3" xfId="23347"/>
    <cellStyle name="Percent 43 2 2 3" xfId="7901"/>
    <cellStyle name="Percent 43 2 2 3 2" xfId="23349"/>
    <cellStyle name="Percent 43 2 2 4" xfId="23346"/>
    <cellStyle name="Percent 43 2 3" xfId="2741"/>
    <cellStyle name="Percent 43 2 3 2" xfId="8923"/>
    <cellStyle name="Percent 43 2 3 2 2" xfId="23351"/>
    <cellStyle name="Percent 43 2 3 3" xfId="23350"/>
    <cellStyle name="Percent 43 2 4" xfId="4597"/>
    <cellStyle name="Percent 43 2 4 2" xfId="10779"/>
    <cellStyle name="Percent 43 2 4 2 2" xfId="23353"/>
    <cellStyle name="Percent 43 2 4 3" xfId="23352"/>
    <cellStyle name="Percent 43 2 5" xfId="5604"/>
    <cellStyle name="Percent 43 2 5 2" xfId="11785"/>
    <cellStyle name="Percent 43 2 5 2 2" xfId="23355"/>
    <cellStyle name="Percent 43 2 5 3" xfId="23354"/>
    <cellStyle name="Percent 43 2 6" xfId="7051"/>
    <cellStyle name="Percent 43 2 6 2" xfId="23356"/>
    <cellStyle name="Percent 43 2 7" xfId="23345"/>
    <cellStyle name="Percent 43 3" xfId="1597"/>
    <cellStyle name="Percent 43 3 2" xfId="3469"/>
    <cellStyle name="Percent 43 3 2 2" xfId="9651"/>
    <cellStyle name="Percent 43 3 2 2 2" xfId="23359"/>
    <cellStyle name="Percent 43 3 2 3" xfId="23358"/>
    <cellStyle name="Percent 43 3 3" xfId="4731"/>
    <cellStyle name="Percent 43 3 3 2" xfId="10913"/>
    <cellStyle name="Percent 43 3 3 2 2" xfId="23361"/>
    <cellStyle name="Percent 43 3 3 3" xfId="23360"/>
    <cellStyle name="Percent 43 3 4" xfId="5738"/>
    <cellStyle name="Percent 43 3 4 2" xfId="11919"/>
    <cellStyle name="Percent 43 3 4 2 2" xfId="23363"/>
    <cellStyle name="Percent 43 3 4 3" xfId="23362"/>
    <cellStyle name="Percent 43 3 5" xfId="7779"/>
    <cellStyle name="Percent 43 3 5 2" xfId="23364"/>
    <cellStyle name="Percent 43 3 6" xfId="23357"/>
    <cellStyle name="Percent 43 4" xfId="1853"/>
    <cellStyle name="Percent 43 4 2" xfId="3725"/>
    <cellStyle name="Percent 43 4 2 2" xfId="9907"/>
    <cellStyle name="Percent 43 4 2 2 2" xfId="23367"/>
    <cellStyle name="Percent 43 4 2 3" xfId="23366"/>
    <cellStyle name="Percent 43 4 3" xfId="8035"/>
    <cellStyle name="Percent 43 4 3 2" xfId="23368"/>
    <cellStyle name="Percent 43 4 4" xfId="23365"/>
    <cellStyle name="Percent 43 5" xfId="1995"/>
    <cellStyle name="Percent 43 5 2" xfId="8177"/>
    <cellStyle name="Percent 43 5 2 2" xfId="23370"/>
    <cellStyle name="Percent 43 5 3" xfId="23369"/>
    <cellStyle name="Percent 43 6" xfId="4475"/>
    <cellStyle name="Percent 43 6 2" xfId="10657"/>
    <cellStyle name="Percent 43 6 2 2" xfId="23372"/>
    <cellStyle name="Percent 43 6 3" xfId="23371"/>
    <cellStyle name="Percent 43 7" xfId="5482"/>
    <cellStyle name="Percent 43 7 2" xfId="11663"/>
    <cellStyle name="Percent 43 7 2 2" xfId="23374"/>
    <cellStyle name="Percent 43 7 3" xfId="23373"/>
    <cellStyle name="Percent 43 8" xfId="5891"/>
    <cellStyle name="Percent 43 8 2" xfId="12072"/>
    <cellStyle name="Percent 43 8 2 2" xfId="23376"/>
    <cellStyle name="Percent 43 8 3" xfId="23375"/>
    <cellStyle name="Percent 43 9" xfId="6305"/>
    <cellStyle name="Percent 43 9 2" xfId="23377"/>
    <cellStyle name="Percent 430" xfId="25563"/>
    <cellStyle name="Percent 431" xfId="25566"/>
    <cellStyle name="Percent 432" xfId="25569"/>
    <cellStyle name="Percent 433" xfId="25572"/>
    <cellStyle name="Percent 434" xfId="25574"/>
    <cellStyle name="Percent 435" xfId="25577"/>
    <cellStyle name="Percent 436" xfId="25580"/>
    <cellStyle name="Percent 437" xfId="25584"/>
    <cellStyle name="Percent 438" xfId="25587"/>
    <cellStyle name="Percent 439" xfId="25590"/>
    <cellStyle name="Percent 44" xfId="120"/>
    <cellStyle name="Percent 44 10" xfId="23378"/>
    <cellStyle name="Percent 44 2" xfId="871"/>
    <cellStyle name="Percent 44 2 2" xfId="1721"/>
    <cellStyle name="Percent 44 2 2 2" xfId="3593"/>
    <cellStyle name="Percent 44 2 2 2 2" xfId="9775"/>
    <cellStyle name="Percent 44 2 2 2 2 2" xfId="23382"/>
    <cellStyle name="Percent 44 2 2 2 3" xfId="23381"/>
    <cellStyle name="Percent 44 2 2 3" xfId="7903"/>
    <cellStyle name="Percent 44 2 2 3 2" xfId="23383"/>
    <cellStyle name="Percent 44 2 2 4" xfId="23380"/>
    <cellStyle name="Percent 44 2 3" xfId="2743"/>
    <cellStyle name="Percent 44 2 3 2" xfId="8925"/>
    <cellStyle name="Percent 44 2 3 2 2" xfId="23385"/>
    <cellStyle name="Percent 44 2 3 3" xfId="23384"/>
    <cellStyle name="Percent 44 2 4" xfId="4599"/>
    <cellStyle name="Percent 44 2 4 2" xfId="10781"/>
    <cellStyle name="Percent 44 2 4 2 2" xfId="23387"/>
    <cellStyle name="Percent 44 2 4 3" xfId="23386"/>
    <cellStyle name="Percent 44 2 5" xfId="5606"/>
    <cellStyle name="Percent 44 2 5 2" xfId="11787"/>
    <cellStyle name="Percent 44 2 5 2 2" xfId="23389"/>
    <cellStyle name="Percent 44 2 5 3" xfId="23388"/>
    <cellStyle name="Percent 44 2 6" xfId="7053"/>
    <cellStyle name="Percent 44 2 6 2" xfId="23390"/>
    <cellStyle name="Percent 44 2 7" xfId="23379"/>
    <cellStyle name="Percent 44 3" xfId="1599"/>
    <cellStyle name="Percent 44 3 2" xfId="3471"/>
    <cellStyle name="Percent 44 3 2 2" xfId="9653"/>
    <cellStyle name="Percent 44 3 2 2 2" xfId="23393"/>
    <cellStyle name="Percent 44 3 2 3" xfId="23392"/>
    <cellStyle name="Percent 44 3 3" xfId="4733"/>
    <cellStyle name="Percent 44 3 3 2" xfId="10915"/>
    <cellStyle name="Percent 44 3 3 2 2" xfId="23395"/>
    <cellStyle name="Percent 44 3 3 3" xfId="23394"/>
    <cellStyle name="Percent 44 3 4" xfId="5740"/>
    <cellStyle name="Percent 44 3 4 2" xfId="11921"/>
    <cellStyle name="Percent 44 3 4 2 2" xfId="23397"/>
    <cellStyle name="Percent 44 3 4 3" xfId="23396"/>
    <cellStyle name="Percent 44 3 5" xfId="7781"/>
    <cellStyle name="Percent 44 3 5 2" xfId="23398"/>
    <cellStyle name="Percent 44 3 6" xfId="23391"/>
    <cellStyle name="Percent 44 4" xfId="1855"/>
    <cellStyle name="Percent 44 4 2" xfId="3727"/>
    <cellStyle name="Percent 44 4 2 2" xfId="9909"/>
    <cellStyle name="Percent 44 4 2 2 2" xfId="23401"/>
    <cellStyle name="Percent 44 4 2 3" xfId="23400"/>
    <cellStyle name="Percent 44 4 3" xfId="8037"/>
    <cellStyle name="Percent 44 4 3 2" xfId="23402"/>
    <cellStyle name="Percent 44 4 4" xfId="23399"/>
    <cellStyle name="Percent 44 5" xfId="1997"/>
    <cellStyle name="Percent 44 5 2" xfId="8179"/>
    <cellStyle name="Percent 44 5 2 2" xfId="23404"/>
    <cellStyle name="Percent 44 5 3" xfId="23403"/>
    <cellStyle name="Percent 44 6" xfId="4477"/>
    <cellStyle name="Percent 44 6 2" xfId="10659"/>
    <cellStyle name="Percent 44 6 2 2" xfId="23406"/>
    <cellStyle name="Percent 44 6 3" xfId="23405"/>
    <cellStyle name="Percent 44 7" xfId="5484"/>
    <cellStyle name="Percent 44 7 2" xfId="11665"/>
    <cellStyle name="Percent 44 7 2 2" xfId="23408"/>
    <cellStyle name="Percent 44 7 3" xfId="23407"/>
    <cellStyle name="Percent 44 8" xfId="5892"/>
    <cellStyle name="Percent 44 8 2" xfId="12073"/>
    <cellStyle name="Percent 44 8 2 2" xfId="23410"/>
    <cellStyle name="Percent 44 8 3" xfId="23409"/>
    <cellStyle name="Percent 44 9" xfId="6307"/>
    <cellStyle name="Percent 44 9 2" xfId="23411"/>
    <cellStyle name="Percent 440" xfId="25592"/>
    <cellStyle name="Percent 441" xfId="25595"/>
    <cellStyle name="Percent 442" xfId="25598"/>
    <cellStyle name="Percent 443" xfId="25600"/>
    <cellStyle name="Percent 444" xfId="25602"/>
    <cellStyle name="Percent 445" xfId="25604"/>
    <cellStyle name="Percent 446" xfId="25607"/>
    <cellStyle name="Percent 447" xfId="25610"/>
    <cellStyle name="Percent 448" xfId="25613"/>
    <cellStyle name="Percent 449" xfId="25616"/>
    <cellStyle name="Percent 45" xfId="122"/>
    <cellStyle name="Percent 45 10" xfId="23412"/>
    <cellStyle name="Percent 45 2" xfId="873"/>
    <cellStyle name="Percent 45 2 2" xfId="1723"/>
    <cellStyle name="Percent 45 2 2 2" xfId="3595"/>
    <cellStyle name="Percent 45 2 2 2 2" xfId="9777"/>
    <cellStyle name="Percent 45 2 2 2 2 2" xfId="23416"/>
    <cellStyle name="Percent 45 2 2 2 3" xfId="23415"/>
    <cellStyle name="Percent 45 2 2 3" xfId="7905"/>
    <cellStyle name="Percent 45 2 2 3 2" xfId="23417"/>
    <cellStyle name="Percent 45 2 2 4" xfId="23414"/>
    <cellStyle name="Percent 45 2 3" xfId="2745"/>
    <cellStyle name="Percent 45 2 3 2" xfId="8927"/>
    <cellStyle name="Percent 45 2 3 2 2" xfId="23419"/>
    <cellStyle name="Percent 45 2 3 3" xfId="23418"/>
    <cellStyle name="Percent 45 2 4" xfId="4601"/>
    <cellStyle name="Percent 45 2 4 2" xfId="10783"/>
    <cellStyle name="Percent 45 2 4 2 2" xfId="23421"/>
    <cellStyle name="Percent 45 2 4 3" xfId="23420"/>
    <cellStyle name="Percent 45 2 5" xfId="5608"/>
    <cellStyle name="Percent 45 2 5 2" xfId="11789"/>
    <cellStyle name="Percent 45 2 5 2 2" xfId="23423"/>
    <cellStyle name="Percent 45 2 5 3" xfId="23422"/>
    <cellStyle name="Percent 45 2 6" xfId="7055"/>
    <cellStyle name="Percent 45 2 6 2" xfId="23424"/>
    <cellStyle name="Percent 45 2 7" xfId="23413"/>
    <cellStyle name="Percent 45 3" xfId="1601"/>
    <cellStyle name="Percent 45 3 2" xfId="3473"/>
    <cellStyle name="Percent 45 3 2 2" xfId="9655"/>
    <cellStyle name="Percent 45 3 2 2 2" xfId="23427"/>
    <cellStyle name="Percent 45 3 2 3" xfId="23426"/>
    <cellStyle name="Percent 45 3 3" xfId="4735"/>
    <cellStyle name="Percent 45 3 3 2" xfId="10917"/>
    <cellStyle name="Percent 45 3 3 2 2" xfId="23429"/>
    <cellStyle name="Percent 45 3 3 3" xfId="23428"/>
    <cellStyle name="Percent 45 3 4" xfId="5742"/>
    <cellStyle name="Percent 45 3 4 2" xfId="11923"/>
    <cellStyle name="Percent 45 3 4 2 2" xfId="23431"/>
    <cellStyle name="Percent 45 3 4 3" xfId="23430"/>
    <cellStyle name="Percent 45 3 5" xfId="7783"/>
    <cellStyle name="Percent 45 3 5 2" xfId="23432"/>
    <cellStyle name="Percent 45 3 6" xfId="23425"/>
    <cellStyle name="Percent 45 4" xfId="1857"/>
    <cellStyle name="Percent 45 4 2" xfId="3729"/>
    <cellStyle name="Percent 45 4 2 2" xfId="9911"/>
    <cellStyle name="Percent 45 4 2 2 2" xfId="23435"/>
    <cellStyle name="Percent 45 4 2 3" xfId="23434"/>
    <cellStyle name="Percent 45 4 3" xfId="8039"/>
    <cellStyle name="Percent 45 4 3 2" xfId="23436"/>
    <cellStyle name="Percent 45 4 4" xfId="23433"/>
    <cellStyle name="Percent 45 5" xfId="1999"/>
    <cellStyle name="Percent 45 5 2" xfId="8181"/>
    <cellStyle name="Percent 45 5 2 2" xfId="23438"/>
    <cellStyle name="Percent 45 5 3" xfId="23437"/>
    <cellStyle name="Percent 45 6" xfId="4479"/>
    <cellStyle name="Percent 45 6 2" xfId="10661"/>
    <cellStyle name="Percent 45 6 2 2" xfId="23440"/>
    <cellStyle name="Percent 45 6 3" xfId="23439"/>
    <cellStyle name="Percent 45 7" xfId="5486"/>
    <cellStyle name="Percent 45 7 2" xfId="11667"/>
    <cellStyle name="Percent 45 7 2 2" xfId="23442"/>
    <cellStyle name="Percent 45 7 3" xfId="23441"/>
    <cellStyle name="Percent 45 8" xfId="5893"/>
    <cellStyle name="Percent 45 8 2" xfId="12074"/>
    <cellStyle name="Percent 45 8 2 2" xfId="23444"/>
    <cellStyle name="Percent 45 8 3" xfId="23443"/>
    <cellStyle name="Percent 45 9" xfId="6309"/>
    <cellStyle name="Percent 45 9 2" xfId="23445"/>
    <cellStyle name="Percent 450" xfId="25619"/>
    <cellStyle name="Percent 451" xfId="25623"/>
    <cellStyle name="Percent 452" xfId="25625"/>
    <cellStyle name="Percent 453" xfId="25627"/>
    <cellStyle name="Percent 454" xfId="25629"/>
    <cellStyle name="Percent 455" xfId="25632"/>
    <cellStyle name="Percent 456" xfId="25637"/>
    <cellStyle name="Percent 457" xfId="25641"/>
    <cellStyle name="Percent 458" xfId="25643"/>
    <cellStyle name="Percent 459" xfId="25646"/>
    <cellStyle name="Percent 46" xfId="124"/>
    <cellStyle name="Percent 46 10" xfId="23446"/>
    <cellStyle name="Percent 46 2" xfId="875"/>
    <cellStyle name="Percent 46 2 2" xfId="1725"/>
    <cellStyle name="Percent 46 2 2 2" xfId="3597"/>
    <cellStyle name="Percent 46 2 2 2 2" xfId="9779"/>
    <cellStyle name="Percent 46 2 2 2 2 2" xfId="23450"/>
    <cellStyle name="Percent 46 2 2 2 3" xfId="23449"/>
    <cellStyle name="Percent 46 2 2 3" xfId="7907"/>
    <cellStyle name="Percent 46 2 2 3 2" xfId="23451"/>
    <cellStyle name="Percent 46 2 2 4" xfId="23448"/>
    <cellStyle name="Percent 46 2 3" xfId="2747"/>
    <cellStyle name="Percent 46 2 3 2" xfId="8929"/>
    <cellStyle name="Percent 46 2 3 2 2" xfId="23453"/>
    <cellStyle name="Percent 46 2 3 3" xfId="23452"/>
    <cellStyle name="Percent 46 2 4" xfId="4603"/>
    <cellStyle name="Percent 46 2 4 2" xfId="10785"/>
    <cellStyle name="Percent 46 2 4 2 2" xfId="23455"/>
    <cellStyle name="Percent 46 2 4 3" xfId="23454"/>
    <cellStyle name="Percent 46 2 5" xfId="5610"/>
    <cellStyle name="Percent 46 2 5 2" xfId="11791"/>
    <cellStyle name="Percent 46 2 5 2 2" xfId="23457"/>
    <cellStyle name="Percent 46 2 5 3" xfId="23456"/>
    <cellStyle name="Percent 46 2 6" xfId="7057"/>
    <cellStyle name="Percent 46 2 6 2" xfId="23458"/>
    <cellStyle name="Percent 46 2 7" xfId="23447"/>
    <cellStyle name="Percent 46 3" xfId="1603"/>
    <cellStyle name="Percent 46 3 2" xfId="3475"/>
    <cellStyle name="Percent 46 3 2 2" xfId="9657"/>
    <cellStyle name="Percent 46 3 2 2 2" xfId="23461"/>
    <cellStyle name="Percent 46 3 2 3" xfId="23460"/>
    <cellStyle name="Percent 46 3 3" xfId="4737"/>
    <cellStyle name="Percent 46 3 3 2" xfId="10919"/>
    <cellStyle name="Percent 46 3 3 2 2" xfId="23463"/>
    <cellStyle name="Percent 46 3 3 3" xfId="23462"/>
    <cellStyle name="Percent 46 3 4" xfId="5744"/>
    <cellStyle name="Percent 46 3 4 2" xfId="11925"/>
    <cellStyle name="Percent 46 3 4 2 2" xfId="23465"/>
    <cellStyle name="Percent 46 3 4 3" xfId="23464"/>
    <cellStyle name="Percent 46 3 5" xfId="7785"/>
    <cellStyle name="Percent 46 3 5 2" xfId="23466"/>
    <cellStyle name="Percent 46 3 6" xfId="23459"/>
    <cellStyle name="Percent 46 4" xfId="1859"/>
    <cellStyle name="Percent 46 4 2" xfId="3731"/>
    <cellStyle name="Percent 46 4 2 2" xfId="9913"/>
    <cellStyle name="Percent 46 4 2 2 2" xfId="23469"/>
    <cellStyle name="Percent 46 4 2 3" xfId="23468"/>
    <cellStyle name="Percent 46 4 3" xfId="8041"/>
    <cellStyle name="Percent 46 4 3 2" xfId="23470"/>
    <cellStyle name="Percent 46 4 4" xfId="23467"/>
    <cellStyle name="Percent 46 5" xfId="2001"/>
    <cellStyle name="Percent 46 5 2" xfId="8183"/>
    <cellStyle name="Percent 46 5 2 2" xfId="23472"/>
    <cellStyle name="Percent 46 5 3" xfId="23471"/>
    <cellStyle name="Percent 46 6" xfId="4481"/>
    <cellStyle name="Percent 46 6 2" xfId="10663"/>
    <cellStyle name="Percent 46 6 2 2" xfId="23474"/>
    <cellStyle name="Percent 46 6 3" xfId="23473"/>
    <cellStyle name="Percent 46 7" xfId="5488"/>
    <cellStyle name="Percent 46 7 2" xfId="11669"/>
    <cellStyle name="Percent 46 7 2 2" xfId="23476"/>
    <cellStyle name="Percent 46 7 3" xfId="23475"/>
    <cellStyle name="Percent 46 8" xfId="5894"/>
    <cellStyle name="Percent 46 8 2" xfId="12075"/>
    <cellStyle name="Percent 46 8 2 2" xfId="23478"/>
    <cellStyle name="Percent 46 8 3" xfId="23477"/>
    <cellStyle name="Percent 46 9" xfId="6311"/>
    <cellStyle name="Percent 46 9 2" xfId="23479"/>
    <cellStyle name="Percent 460" xfId="25649"/>
    <cellStyle name="Percent 461" xfId="25652"/>
    <cellStyle name="Percent 462" xfId="25656"/>
    <cellStyle name="Percent 463" xfId="25658"/>
    <cellStyle name="Percent 464" xfId="25661"/>
    <cellStyle name="Percent 465" xfId="25664"/>
    <cellStyle name="Percent 466" xfId="25667"/>
    <cellStyle name="Percent 467" xfId="25670"/>
    <cellStyle name="Percent 468" xfId="25674"/>
    <cellStyle name="Percent 469" xfId="25676"/>
    <cellStyle name="Percent 47" xfId="126"/>
    <cellStyle name="Percent 47 10" xfId="23480"/>
    <cellStyle name="Percent 47 2" xfId="877"/>
    <cellStyle name="Percent 47 2 2" xfId="1727"/>
    <cellStyle name="Percent 47 2 2 2" xfId="3599"/>
    <cellStyle name="Percent 47 2 2 2 2" xfId="9781"/>
    <cellStyle name="Percent 47 2 2 2 2 2" xfId="23484"/>
    <cellStyle name="Percent 47 2 2 2 3" xfId="23483"/>
    <cellStyle name="Percent 47 2 2 3" xfId="7909"/>
    <cellStyle name="Percent 47 2 2 3 2" xfId="23485"/>
    <cellStyle name="Percent 47 2 2 4" xfId="23482"/>
    <cellStyle name="Percent 47 2 3" xfId="2749"/>
    <cellStyle name="Percent 47 2 3 2" xfId="8931"/>
    <cellStyle name="Percent 47 2 3 2 2" xfId="23487"/>
    <cellStyle name="Percent 47 2 3 3" xfId="23486"/>
    <cellStyle name="Percent 47 2 4" xfId="4605"/>
    <cellStyle name="Percent 47 2 4 2" xfId="10787"/>
    <cellStyle name="Percent 47 2 4 2 2" xfId="23489"/>
    <cellStyle name="Percent 47 2 4 3" xfId="23488"/>
    <cellStyle name="Percent 47 2 5" xfId="5612"/>
    <cellStyle name="Percent 47 2 5 2" xfId="11793"/>
    <cellStyle name="Percent 47 2 5 2 2" xfId="23491"/>
    <cellStyle name="Percent 47 2 5 3" xfId="23490"/>
    <cellStyle name="Percent 47 2 6" xfId="7059"/>
    <cellStyle name="Percent 47 2 6 2" xfId="23492"/>
    <cellStyle name="Percent 47 2 7" xfId="23481"/>
    <cellStyle name="Percent 47 3" xfId="1605"/>
    <cellStyle name="Percent 47 3 2" xfId="3477"/>
    <cellStyle name="Percent 47 3 2 2" xfId="9659"/>
    <cellStyle name="Percent 47 3 2 2 2" xfId="23495"/>
    <cellStyle name="Percent 47 3 2 3" xfId="23494"/>
    <cellStyle name="Percent 47 3 3" xfId="4739"/>
    <cellStyle name="Percent 47 3 3 2" xfId="10921"/>
    <cellStyle name="Percent 47 3 3 2 2" xfId="23497"/>
    <cellStyle name="Percent 47 3 3 3" xfId="23496"/>
    <cellStyle name="Percent 47 3 4" xfId="5746"/>
    <cellStyle name="Percent 47 3 4 2" xfId="11927"/>
    <cellStyle name="Percent 47 3 4 2 2" xfId="23499"/>
    <cellStyle name="Percent 47 3 4 3" xfId="23498"/>
    <cellStyle name="Percent 47 3 5" xfId="7787"/>
    <cellStyle name="Percent 47 3 5 2" xfId="23500"/>
    <cellStyle name="Percent 47 3 6" xfId="23493"/>
    <cellStyle name="Percent 47 4" xfId="1861"/>
    <cellStyle name="Percent 47 4 2" xfId="3733"/>
    <cellStyle name="Percent 47 4 2 2" xfId="9915"/>
    <cellStyle name="Percent 47 4 2 2 2" xfId="23503"/>
    <cellStyle name="Percent 47 4 2 3" xfId="23502"/>
    <cellStyle name="Percent 47 4 3" xfId="8043"/>
    <cellStyle name="Percent 47 4 3 2" xfId="23504"/>
    <cellStyle name="Percent 47 4 4" xfId="23501"/>
    <cellStyle name="Percent 47 5" xfId="2003"/>
    <cellStyle name="Percent 47 5 2" xfId="8185"/>
    <cellStyle name="Percent 47 5 2 2" xfId="23506"/>
    <cellStyle name="Percent 47 5 3" xfId="23505"/>
    <cellStyle name="Percent 47 6" xfId="4483"/>
    <cellStyle name="Percent 47 6 2" xfId="10665"/>
    <cellStyle name="Percent 47 6 2 2" xfId="23508"/>
    <cellStyle name="Percent 47 6 3" xfId="23507"/>
    <cellStyle name="Percent 47 7" xfId="5490"/>
    <cellStyle name="Percent 47 7 2" xfId="11671"/>
    <cellStyle name="Percent 47 7 2 2" xfId="23510"/>
    <cellStyle name="Percent 47 7 3" xfId="23509"/>
    <cellStyle name="Percent 47 8" xfId="5895"/>
    <cellStyle name="Percent 47 8 2" xfId="12076"/>
    <cellStyle name="Percent 47 8 2 2" xfId="23512"/>
    <cellStyle name="Percent 47 8 3" xfId="23511"/>
    <cellStyle name="Percent 47 9" xfId="6313"/>
    <cellStyle name="Percent 47 9 2" xfId="23513"/>
    <cellStyle name="Percent 470" xfId="25679"/>
    <cellStyle name="Percent 471" xfId="25682"/>
    <cellStyle name="Percent 472" xfId="25685"/>
    <cellStyle name="Percent 473" xfId="25690"/>
    <cellStyle name="Percent 474" xfId="25692"/>
    <cellStyle name="Percent 475" xfId="25695"/>
    <cellStyle name="Percent 476" xfId="25698"/>
    <cellStyle name="Percent 477" xfId="25701"/>
    <cellStyle name="Percent 478" xfId="25704"/>
    <cellStyle name="Percent 479" xfId="25707"/>
    <cellStyle name="Percent 48" xfId="128"/>
    <cellStyle name="Percent 48 10" xfId="23514"/>
    <cellStyle name="Percent 48 2" xfId="879"/>
    <cellStyle name="Percent 48 2 2" xfId="1729"/>
    <cellStyle name="Percent 48 2 2 2" xfId="3601"/>
    <cellStyle name="Percent 48 2 2 2 2" xfId="9783"/>
    <cellStyle name="Percent 48 2 2 2 2 2" xfId="23518"/>
    <cellStyle name="Percent 48 2 2 2 3" xfId="23517"/>
    <cellStyle name="Percent 48 2 2 3" xfId="7911"/>
    <cellStyle name="Percent 48 2 2 3 2" xfId="23519"/>
    <cellStyle name="Percent 48 2 2 4" xfId="23516"/>
    <cellStyle name="Percent 48 2 3" xfId="2751"/>
    <cellStyle name="Percent 48 2 3 2" xfId="8933"/>
    <cellStyle name="Percent 48 2 3 2 2" xfId="23521"/>
    <cellStyle name="Percent 48 2 3 3" xfId="23520"/>
    <cellStyle name="Percent 48 2 4" xfId="4607"/>
    <cellStyle name="Percent 48 2 4 2" xfId="10789"/>
    <cellStyle name="Percent 48 2 4 2 2" xfId="23523"/>
    <cellStyle name="Percent 48 2 4 3" xfId="23522"/>
    <cellStyle name="Percent 48 2 5" xfId="5614"/>
    <cellStyle name="Percent 48 2 5 2" xfId="11795"/>
    <cellStyle name="Percent 48 2 5 2 2" xfId="23525"/>
    <cellStyle name="Percent 48 2 5 3" xfId="23524"/>
    <cellStyle name="Percent 48 2 6" xfId="7061"/>
    <cellStyle name="Percent 48 2 6 2" xfId="23526"/>
    <cellStyle name="Percent 48 2 7" xfId="23515"/>
    <cellStyle name="Percent 48 3" xfId="1607"/>
    <cellStyle name="Percent 48 3 2" xfId="3479"/>
    <cellStyle name="Percent 48 3 2 2" xfId="9661"/>
    <cellStyle name="Percent 48 3 2 2 2" xfId="23529"/>
    <cellStyle name="Percent 48 3 2 3" xfId="23528"/>
    <cellStyle name="Percent 48 3 3" xfId="4741"/>
    <cellStyle name="Percent 48 3 3 2" xfId="10923"/>
    <cellStyle name="Percent 48 3 3 2 2" xfId="23531"/>
    <cellStyle name="Percent 48 3 3 3" xfId="23530"/>
    <cellStyle name="Percent 48 3 4" xfId="5748"/>
    <cellStyle name="Percent 48 3 4 2" xfId="11929"/>
    <cellStyle name="Percent 48 3 4 2 2" xfId="23533"/>
    <cellStyle name="Percent 48 3 4 3" xfId="23532"/>
    <cellStyle name="Percent 48 3 5" xfId="7789"/>
    <cellStyle name="Percent 48 3 5 2" xfId="23534"/>
    <cellStyle name="Percent 48 3 6" xfId="23527"/>
    <cellStyle name="Percent 48 4" xfId="1863"/>
    <cellStyle name="Percent 48 4 2" xfId="3735"/>
    <cellStyle name="Percent 48 4 2 2" xfId="9917"/>
    <cellStyle name="Percent 48 4 2 2 2" xfId="23537"/>
    <cellStyle name="Percent 48 4 2 3" xfId="23536"/>
    <cellStyle name="Percent 48 4 3" xfId="8045"/>
    <cellStyle name="Percent 48 4 3 2" xfId="23538"/>
    <cellStyle name="Percent 48 4 4" xfId="23535"/>
    <cellStyle name="Percent 48 5" xfId="2005"/>
    <cellStyle name="Percent 48 5 2" xfId="8187"/>
    <cellStyle name="Percent 48 5 2 2" xfId="23540"/>
    <cellStyle name="Percent 48 5 3" xfId="23539"/>
    <cellStyle name="Percent 48 6" xfId="4485"/>
    <cellStyle name="Percent 48 6 2" xfId="10667"/>
    <cellStyle name="Percent 48 6 2 2" xfId="23542"/>
    <cellStyle name="Percent 48 6 3" xfId="23541"/>
    <cellStyle name="Percent 48 7" xfId="5492"/>
    <cellStyle name="Percent 48 7 2" xfId="11673"/>
    <cellStyle name="Percent 48 7 2 2" xfId="23544"/>
    <cellStyle name="Percent 48 7 3" xfId="23543"/>
    <cellStyle name="Percent 48 8" xfId="5896"/>
    <cellStyle name="Percent 48 8 2" xfId="12077"/>
    <cellStyle name="Percent 48 8 2 2" xfId="23546"/>
    <cellStyle name="Percent 48 8 3" xfId="23545"/>
    <cellStyle name="Percent 48 9" xfId="6315"/>
    <cellStyle name="Percent 48 9 2" xfId="23547"/>
    <cellStyle name="Percent 480" xfId="25710"/>
    <cellStyle name="Percent 481" xfId="25713"/>
    <cellStyle name="Percent 482" xfId="25716"/>
    <cellStyle name="Percent 483" xfId="25720"/>
    <cellStyle name="Percent 484" xfId="25722"/>
    <cellStyle name="Percent 485" xfId="25725"/>
    <cellStyle name="Percent 486" xfId="25728"/>
    <cellStyle name="Percent 487" xfId="25733"/>
    <cellStyle name="Percent 488" xfId="25735"/>
    <cellStyle name="Percent 489" xfId="25738"/>
    <cellStyle name="Percent 49" xfId="130"/>
    <cellStyle name="Percent 49 10" xfId="23548"/>
    <cellStyle name="Percent 49 2" xfId="881"/>
    <cellStyle name="Percent 49 2 2" xfId="1731"/>
    <cellStyle name="Percent 49 2 2 2" xfId="3603"/>
    <cellStyle name="Percent 49 2 2 2 2" xfId="9785"/>
    <cellStyle name="Percent 49 2 2 2 2 2" xfId="23552"/>
    <cellStyle name="Percent 49 2 2 2 3" xfId="23551"/>
    <cellStyle name="Percent 49 2 2 3" xfId="7913"/>
    <cellStyle name="Percent 49 2 2 3 2" xfId="23553"/>
    <cellStyle name="Percent 49 2 2 4" xfId="23550"/>
    <cellStyle name="Percent 49 2 3" xfId="2753"/>
    <cellStyle name="Percent 49 2 3 2" xfId="8935"/>
    <cellStyle name="Percent 49 2 3 2 2" xfId="23555"/>
    <cellStyle name="Percent 49 2 3 3" xfId="23554"/>
    <cellStyle name="Percent 49 2 4" xfId="4609"/>
    <cellStyle name="Percent 49 2 4 2" xfId="10791"/>
    <cellStyle name="Percent 49 2 4 2 2" xfId="23557"/>
    <cellStyle name="Percent 49 2 4 3" xfId="23556"/>
    <cellStyle name="Percent 49 2 5" xfId="5616"/>
    <cellStyle name="Percent 49 2 5 2" xfId="11797"/>
    <cellStyle name="Percent 49 2 5 2 2" xfId="23559"/>
    <cellStyle name="Percent 49 2 5 3" xfId="23558"/>
    <cellStyle name="Percent 49 2 6" xfId="7063"/>
    <cellStyle name="Percent 49 2 6 2" xfId="23560"/>
    <cellStyle name="Percent 49 2 7" xfId="23549"/>
    <cellStyle name="Percent 49 3" xfId="1609"/>
    <cellStyle name="Percent 49 3 2" xfId="3481"/>
    <cellStyle name="Percent 49 3 2 2" xfId="9663"/>
    <cellStyle name="Percent 49 3 2 2 2" xfId="23563"/>
    <cellStyle name="Percent 49 3 2 3" xfId="23562"/>
    <cellStyle name="Percent 49 3 3" xfId="4743"/>
    <cellStyle name="Percent 49 3 3 2" xfId="10925"/>
    <cellStyle name="Percent 49 3 3 2 2" xfId="23565"/>
    <cellStyle name="Percent 49 3 3 3" xfId="23564"/>
    <cellStyle name="Percent 49 3 4" xfId="5750"/>
    <cellStyle name="Percent 49 3 4 2" xfId="11931"/>
    <cellStyle name="Percent 49 3 4 2 2" xfId="23567"/>
    <cellStyle name="Percent 49 3 4 3" xfId="23566"/>
    <cellStyle name="Percent 49 3 5" xfId="7791"/>
    <cellStyle name="Percent 49 3 5 2" xfId="23568"/>
    <cellStyle name="Percent 49 3 6" xfId="23561"/>
    <cellStyle name="Percent 49 4" xfId="1865"/>
    <cellStyle name="Percent 49 4 2" xfId="3737"/>
    <cellStyle name="Percent 49 4 2 2" xfId="9919"/>
    <cellStyle name="Percent 49 4 2 2 2" xfId="23571"/>
    <cellStyle name="Percent 49 4 2 3" xfId="23570"/>
    <cellStyle name="Percent 49 4 3" xfId="8047"/>
    <cellStyle name="Percent 49 4 3 2" xfId="23572"/>
    <cellStyle name="Percent 49 4 4" xfId="23569"/>
    <cellStyle name="Percent 49 5" xfId="2007"/>
    <cellStyle name="Percent 49 5 2" xfId="8189"/>
    <cellStyle name="Percent 49 5 2 2" xfId="23574"/>
    <cellStyle name="Percent 49 5 3" xfId="23573"/>
    <cellStyle name="Percent 49 6" xfId="4487"/>
    <cellStyle name="Percent 49 6 2" xfId="10669"/>
    <cellStyle name="Percent 49 6 2 2" xfId="23576"/>
    <cellStyle name="Percent 49 6 3" xfId="23575"/>
    <cellStyle name="Percent 49 7" xfId="5494"/>
    <cellStyle name="Percent 49 7 2" xfId="11675"/>
    <cellStyle name="Percent 49 7 2 2" xfId="23578"/>
    <cellStyle name="Percent 49 7 3" xfId="23577"/>
    <cellStyle name="Percent 49 8" xfId="5897"/>
    <cellStyle name="Percent 49 8 2" xfId="12078"/>
    <cellStyle name="Percent 49 8 2 2" xfId="23580"/>
    <cellStyle name="Percent 49 8 3" xfId="23579"/>
    <cellStyle name="Percent 49 9" xfId="6317"/>
    <cellStyle name="Percent 49 9 2" xfId="23581"/>
    <cellStyle name="Percent 490" xfId="25743"/>
    <cellStyle name="Percent 491" xfId="25745"/>
    <cellStyle name="Percent 492" xfId="25748"/>
    <cellStyle name="Percent 493" xfId="25752"/>
    <cellStyle name="Percent 494" xfId="25755"/>
    <cellStyle name="Percent 495" xfId="25758"/>
    <cellStyle name="Percent 496" xfId="25762"/>
    <cellStyle name="Percent 497" xfId="25764"/>
    <cellStyle name="Percent 498" xfId="25767"/>
    <cellStyle name="Percent 499" xfId="25770"/>
    <cellStyle name="Percent 5" xfId="11"/>
    <cellStyle name="Percent 5 10" xfId="442"/>
    <cellStyle name="Percent 5 10 2" xfId="1229"/>
    <cellStyle name="Percent 5 10 2 2" xfId="3101"/>
    <cellStyle name="Percent 5 10 2 2 2" xfId="9283"/>
    <cellStyle name="Percent 5 10 2 2 2 2" xfId="23586"/>
    <cellStyle name="Percent 5 10 2 2 3" xfId="23585"/>
    <cellStyle name="Percent 5 10 2 3" xfId="7411"/>
    <cellStyle name="Percent 5 10 2 3 2" xfId="23587"/>
    <cellStyle name="Percent 5 10 2 4" xfId="23584"/>
    <cellStyle name="Percent 5 10 3" xfId="2315"/>
    <cellStyle name="Percent 5 10 3 2" xfId="8497"/>
    <cellStyle name="Percent 5 10 3 2 2" xfId="23589"/>
    <cellStyle name="Percent 5 10 3 3" xfId="23588"/>
    <cellStyle name="Percent 5 10 4" xfId="4107"/>
    <cellStyle name="Percent 5 10 4 2" xfId="10289"/>
    <cellStyle name="Percent 5 10 4 2 2" xfId="23591"/>
    <cellStyle name="Percent 5 10 4 3" xfId="23590"/>
    <cellStyle name="Percent 5 10 5" xfId="5114"/>
    <cellStyle name="Percent 5 10 5 2" xfId="11295"/>
    <cellStyle name="Percent 5 10 5 2 2" xfId="23593"/>
    <cellStyle name="Percent 5 10 5 3" xfId="23592"/>
    <cellStyle name="Percent 5 10 6" xfId="6625"/>
    <cellStyle name="Percent 5 10 6 2" xfId="23594"/>
    <cellStyle name="Percent 5 10 7" xfId="23583"/>
    <cellStyle name="Percent 5 11" xfId="500"/>
    <cellStyle name="Percent 5 11 2" xfId="1287"/>
    <cellStyle name="Percent 5 11 2 2" xfId="3159"/>
    <cellStyle name="Percent 5 11 2 2 2" xfId="9341"/>
    <cellStyle name="Percent 5 11 2 2 2 2" xfId="23598"/>
    <cellStyle name="Percent 5 11 2 2 3" xfId="23597"/>
    <cellStyle name="Percent 5 11 2 3" xfId="7469"/>
    <cellStyle name="Percent 5 11 2 3 2" xfId="23599"/>
    <cellStyle name="Percent 5 11 2 4" xfId="23596"/>
    <cellStyle name="Percent 5 11 3" xfId="2373"/>
    <cellStyle name="Percent 5 11 3 2" xfId="8555"/>
    <cellStyle name="Percent 5 11 3 2 2" xfId="23601"/>
    <cellStyle name="Percent 5 11 3 3" xfId="23600"/>
    <cellStyle name="Percent 5 11 4" xfId="4165"/>
    <cellStyle name="Percent 5 11 4 2" xfId="10347"/>
    <cellStyle name="Percent 5 11 4 2 2" xfId="23603"/>
    <cellStyle name="Percent 5 11 4 3" xfId="23602"/>
    <cellStyle name="Percent 5 11 5" xfId="5172"/>
    <cellStyle name="Percent 5 11 5 2" xfId="11353"/>
    <cellStyle name="Percent 5 11 5 2 2" xfId="23605"/>
    <cellStyle name="Percent 5 11 5 3" xfId="23604"/>
    <cellStyle name="Percent 5 11 6" xfId="6683"/>
    <cellStyle name="Percent 5 11 6 2" xfId="23606"/>
    <cellStyle name="Percent 5 11 7" xfId="23595"/>
    <cellStyle name="Percent 5 12" xfId="558"/>
    <cellStyle name="Percent 5 12 2" xfId="1347"/>
    <cellStyle name="Percent 5 12 2 2" xfId="3219"/>
    <cellStyle name="Percent 5 12 2 2 2" xfId="9401"/>
    <cellStyle name="Percent 5 12 2 2 2 2" xfId="23610"/>
    <cellStyle name="Percent 5 12 2 2 3" xfId="23609"/>
    <cellStyle name="Percent 5 12 2 3" xfId="7529"/>
    <cellStyle name="Percent 5 12 2 3 2" xfId="23611"/>
    <cellStyle name="Percent 5 12 2 4" xfId="23608"/>
    <cellStyle name="Percent 5 12 3" xfId="2431"/>
    <cellStyle name="Percent 5 12 3 2" xfId="8613"/>
    <cellStyle name="Percent 5 12 3 2 2" xfId="23613"/>
    <cellStyle name="Percent 5 12 3 3" xfId="23612"/>
    <cellStyle name="Percent 5 12 4" xfId="4225"/>
    <cellStyle name="Percent 5 12 4 2" xfId="10407"/>
    <cellStyle name="Percent 5 12 4 2 2" xfId="23615"/>
    <cellStyle name="Percent 5 12 4 3" xfId="23614"/>
    <cellStyle name="Percent 5 12 5" xfId="5232"/>
    <cellStyle name="Percent 5 12 5 2" xfId="11413"/>
    <cellStyle name="Percent 5 12 5 2 2" xfId="23617"/>
    <cellStyle name="Percent 5 12 5 3" xfId="23616"/>
    <cellStyle name="Percent 5 12 6" xfId="6741"/>
    <cellStyle name="Percent 5 12 6 2" xfId="23618"/>
    <cellStyle name="Percent 5 12 7" xfId="23607"/>
    <cellStyle name="Percent 5 13" xfId="618"/>
    <cellStyle name="Percent 5 13 2" xfId="1417"/>
    <cellStyle name="Percent 5 13 2 2" xfId="3289"/>
    <cellStyle name="Percent 5 13 2 2 2" xfId="9471"/>
    <cellStyle name="Percent 5 13 2 2 2 2" xfId="23622"/>
    <cellStyle name="Percent 5 13 2 2 3" xfId="23621"/>
    <cellStyle name="Percent 5 13 2 3" xfId="7599"/>
    <cellStyle name="Percent 5 13 2 3 2" xfId="23623"/>
    <cellStyle name="Percent 5 13 2 4" xfId="23620"/>
    <cellStyle name="Percent 5 13 3" xfId="2491"/>
    <cellStyle name="Percent 5 13 3 2" xfId="8673"/>
    <cellStyle name="Percent 5 13 3 2 2" xfId="23625"/>
    <cellStyle name="Percent 5 13 3 3" xfId="23624"/>
    <cellStyle name="Percent 5 13 4" xfId="4295"/>
    <cellStyle name="Percent 5 13 4 2" xfId="10477"/>
    <cellStyle name="Percent 5 13 4 2 2" xfId="23627"/>
    <cellStyle name="Percent 5 13 4 3" xfId="23626"/>
    <cellStyle name="Percent 5 13 5" xfId="5302"/>
    <cellStyle name="Percent 5 13 5 2" xfId="11483"/>
    <cellStyle name="Percent 5 13 5 2 2" xfId="23629"/>
    <cellStyle name="Percent 5 13 5 3" xfId="23628"/>
    <cellStyle name="Percent 5 13 6" xfId="6801"/>
    <cellStyle name="Percent 5 13 6 2" xfId="23630"/>
    <cellStyle name="Percent 5 13 7" xfId="23619"/>
    <cellStyle name="Percent 5 14" xfId="688"/>
    <cellStyle name="Percent 5 14 2" xfId="1495"/>
    <cellStyle name="Percent 5 14 2 2" xfId="3367"/>
    <cellStyle name="Percent 5 14 2 2 2" xfId="9549"/>
    <cellStyle name="Percent 5 14 2 2 2 2" xfId="23634"/>
    <cellStyle name="Percent 5 14 2 2 3" xfId="23633"/>
    <cellStyle name="Percent 5 14 2 3" xfId="7677"/>
    <cellStyle name="Percent 5 14 2 3 2" xfId="23635"/>
    <cellStyle name="Percent 5 14 2 4" xfId="23632"/>
    <cellStyle name="Percent 5 14 3" xfId="2561"/>
    <cellStyle name="Percent 5 14 3 2" xfId="8743"/>
    <cellStyle name="Percent 5 14 3 2 2" xfId="23637"/>
    <cellStyle name="Percent 5 14 3 3" xfId="23636"/>
    <cellStyle name="Percent 5 14 4" xfId="4373"/>
    <cellStyle name="Percent 5 14 4 2" xfId="10555"/>
    <cellStyle name="Percent 5 14 4 2 2" xfId="23639"/>
    <cellStyle name="Percent 5 14 4 3" xfId="23638"/>
    <cellStyle name="Percent 5 14 5" xfId="5380"/>
    <cellStyle name="Percent 5 14 5 2" xfId="11561"/>
    <cellStyle name="Percent 5 14 5 2 2" xfId="23641"/>
    <cellStyle name="Percent 5 14 5 3" xfId="23640"/>
    <cellStyle name="Percent 5 14 6" xfId="6871"/>
    <cellStyle name="Percent 5 14 6 2" xfId="23642"/>
    <cellStyle name="Percent 5 14 7" xfId="23631"/>
    <cellStyle name="Percent 5 15" xfId="767"/>
    <cellStyle name="Percent 5 15 2" xfId="1617"/>
    <cellStyle name="Percent 5 15 2 2" xfId="3489"/>
    <cellStyle name="Percent 5 15 2 2 2" xfId="9671"/>
    <cellStyle name="Percent 5 15 2 2 2 2" xfId="23646"/>
    <cellStyle name="Percent 5 15 2 2 3" xfId="23645"/>
    <cellStyle name="Percent 5 15 2 3" xfId="7799"/>
    <cellStyle name="Percent 5 15 2 3 2" xfId="23647"/>
    <cellStyle name="Percent 5 15 2 4" xfId="23644"/>
    <cellStyle name="Percent 5 15 3" xfId="2639"/>
    <cellStyle name="Percent 5 15 3 2" xfId="8821"/>
    <cellStyle name="Percent 5 15 3 2 2" xfId="23649"/>
    <cellStyle name="Percent 5 15 3 3" xfId="23648"/>
    <cellStyle name="Percent 5 15 4" xfId="4495"/>
    <cellStyle name="Percent 5 15 4 2" xfId="10677"/>
    <cellStyle name="Percent 5 15 4 2 2" xfId="23651"/>
    <cellStyle name="Percent 5 15 4 3" xfId="23650"/>
    <cellStyle name="Percent 5 15 5" xfId="5502"/>
    <cellStyle name="Percent 5 15 5 2" xfId="11683"/>
    <cellStyle name="Percent 5 15 5 2 2" xfId="23653"/>
    <cellStyle name="Percent 5 15 5 3" xfId="23652"/>
    <cellStyle name="Percent 5 15 6" xfId="6949"/>
    <cellStyle name="Percent 5 15 6 2" xfId="23654"/>
    <cellStyle name="Percent 5 15 7" xfId="23643"/>
    <cellStyle name="Percent 5 16" xfId="899"/>
    <cellStyle name="Percent 5 16 2" xfId="2771"/>
    <cellStyle name="Percent 5 16 2 2" xfId="8953"/>
    <cellStyle name="Percent 5 16 2 2 2" xfId="23657"/>
    <cellStyle name="Percent 5 16 2 3" xfId="23656"/>
    <cellStyle name="Percent 5 16 3" xfId="4629"/>
    <cellStyle name="Percent 5 16 3 2" xfId="10811"/>
    <cellStyle name="Percent 5 16 3 2 2" xfId="23659"/>
    <cellStyle name="Percent 5 16 3 3" xfId="23658"/>
    <cellStyle name="Percent 5 16 4" xfId="5636"/>
    <cellStyle name="Percent 5 16 4 2" xfId="11817"/>
    <cellStyle name="Percent 5 16 4 2 2" xfId="23661"/>
    <cellStyle name="Percent 5 16 4 3" xfId="23660"/>
    <cellStyle name="Percent 5 16 5" xfId="7081"/>
    <cellStyle name="Percent 5 16 5 2" xfId="23662"/>
    <cellStyle name="Percent 5 16 6" xfId="23655"/>
    <cellStyle name="Percent 5 17" xfId="1751"/>
    <cellStyle name="Percent 5 17 2" xfId="3623"/>
    <cellStyle name="Percent 5 17 2 2" xfId="9805"/>
    <cellStyle name="Percent 5 17 2 2 2" xfId="23665"/>
    <cellStyle name="Percent 5 17 2 3" xfId="23664"/>
    <cellStyle name="Percent 5 17 3" xfId="7933"/>
    <cellStyle name="Percent 5 17 3 2" xfId="23666"/>
    <cellStyle name="Percent 5 17 4" xfId="23663"/>
    <cellStyle name="Percent 5 18" xfId="1893"/>
    <cellStyle name="Percent 5 18 2" xfId="8075"/>
    <cellStyle name="Percent 5 18 2 2" xfId="23668"/>
    <cellStyle name="Percent 5 18 3" xfId="23667"/>
    <cellStyle name="Percent 5 19" xfId="3777"/>
    <cellStyle name="Percent 5 19 2" xfId="9959"/>
    <cellStyle name="Percent 5 19 2 2" xfId="23670"/>
    <cellStyle name="Percent 5 19 3" xfId="23669"/>
    <cellStyle name="Percent 5 2" xfId="22"/>
    <cellStyle name="Percent 5 2 10" xfId="510"/>
    <cellStyle name="Percent 5 2 10 2" xfId="1297"/>
    <cellStyle name="Percent 5 2 10 2 2" xfId="3169"/>
    <cellStyle name="Percent 5 2 10 2 2 2" xfId="9351"/>
    <cellStyle name="Percent 5 2 10 2 2 2 2" xfId="23675"/>
    <cellStyle name="Percent 5 2 10 2 2 3" xfId="23674"/>
    <cellStyle name="Percent 5 2 10 2 3" xfId="7479"/>
    <cellStyle name="Percent 5 2 10 2 3 2" xfId="23676"/>
    <cellStyle name="Percent 5 2 10 2 4" xfId="23673"/>
    <cellStyle name="Percent 5 2 10 3" xfId="2383"/>
    <cellStyle name="Percent 5 2 10 3 2" xfId="8565"/>
    <cellStyle name="Percent 5 2 10 3 2 2" xfId="23678"/>
    <cellStyle name="Percent 5 2 10 3 3" xfId="23677"/>
    <cellStyle name="Percent 5 2 10 4" xfId="4175"/>
    <cellStyle name="Percent 5 2 10 4 2" xfId="10357"/>
    <cellStyle name="Percent 5 2 10 4 2 2" xfId="23680"/>
    <cellStyle name="Percent 5 2 10 4 3" xfId="23679"/>
    <cellStyle name="Percent 5 2 10 5" xfId="5182"/>
    <cellStyle name="Percent 5 2 10 5 2" xfId="11363"/>
    <cellStyle name="Percent 5 2 10 5 2 2" xfId="23682"/>
    <cellStyle name="Percent 5 2 10 5 3" xfId="23681"/>
    <cellStyle name="Percent 5 2 10 6" xfId="6693"/>
    <cellStyle name="Percent 5 2 10 6 2" xfId="23683"/>
    <cellStyle name="Percent 5 2 10 7" xfId="23672"/>
    <cellStyle name="Percent 5 2 11" xfId="568"/>
    <cellStyle name="Percent 5 2 11 2" xfId="1357"/>
    <cellStyle name="Percent 5 2 11 2 2" xfId="3229"/>
    <cellStyle name="Percent 5 2 11 2 2 2" xfId="9411"/>
    <cellStyle name="Percent 5 2 11 2 2 2 2" xfId="23687"/>
    <cellStyle name="Percent 5 2 11 2 2 3" xfId="23686"/>
    <cellStyle name="Percent 5 2 11 2 3" xfId="7539"/>
    <cellStyle name="Percent 5 2 11 2 3 2" xfId="23688"/>
    <cellStyle name="Percent 5 2 11 2 4" xfId="23685"/>
    <cellStyle name="Percent 5 2 11 3" xfId="2441"/>
    <cellStyle name="Percent 5 2 11 3 2" xfId="8623"/>
    <cellStyle name="Percent 5 2 11 3 2 2" xfId="23690"/>
    <cellStyle name="Percent 5 2 11 3 3" xfId="23689"/>
    <cellStyle name="Percent 5 2 11 4" xfId="4235"/>
    <cellStyle name="Percent 5 2 11 4 2" xfId="10417"/>
    <cellStyle name="Percent 5 2 11 4 2 2" xfId="23692"/>
    <cellStyle name="Percent 5 2 11 4 3" xfId="23691"/>
    <cellStyle name="Percent 5 2 11 5" xfId="5242"/>
    <cellStyle name="Percent 5 2 11 5 2" xfId="11423"/>
    <cellStyle name="Percent 5 2 11 5 2 2" xfId="23694"/>
    <cellStyle name="Percent 5 2 11 5 3" xfId="23693"/>
    <cellStyle name="Percent 5 2 11 6" xfId="6751"/>
    <cellStyle name="Percent 5 2 11 6 2" xfId="23695"/>
    <cellStyle name="Percent 5 2 11 7" xfId="23684"/>
    <cellStyle name="Percent 5 2 12" xfId="628"/>
    <cellStyle name="Percent 5 2 12 2" xfId="1427"/>
    <cellStyle name="Percent 5 2 12 2 2" xfId="3299"/>
    <cellStyle name="Percent 5 2 12 2 2 2" xfId="9481"/>
    <cellStyle name="Percent 5 2 12 2 2 2 2" xfId="23699"/>
    <cellStyle name="Percent 5 2 12 2 2 3" xfId="23698"/>
    <cellStyle name="Percent 5 2 12 2 3" xfId="7609"/>
    <cellStyle name="Percent 5 2 12 2 3 2" xfId="23700"/>
    <cellStyle name="Percent 5 2 12 2 4" xfId="23697"/>
    <cellStyle name="Percent 5 2 12 3" xfId="2501"/>
    <cellStyle name="Percent 5 2 12 3 2" xfId="8683"/>
    <cellStyle name="Percent 5 2 12 3 2 2" xfId="23702"/>
    <cellStyle name="Percent 5 2 12 3 3" xfId="23701"/>
    <cellStyle name="Percent 5 2 12 4" xfId="4305"/>
    <cellStyle name="Percent 5 2 12 4 2" xfId="10487"/>
    <cellStyle name="Percent 5 2 12 4 2 2" xfId="23704"/>
    <cellStyle name="Percent 5 2 12 4 3" xfId="23703"/>
    <cellStyle name="Percent 5 2 12 5" xfId="5312"/>
    <cellStyle name="Percent 5 2 12 5 2" xfId="11493"/>
    <cellStyle name="Percent 5 2 12 5 2 2" xfId="23706"/>
    <cellStyle name="Percent 5 2 12 5 3" xfId="23705"/>
    <cellStyle name="Percent 5 2 12 6" xfId="6811"/>
    <cellStyle name="Percent 5 2 12 6 2" xfId="23707"/>
    <cellStyle name="Percent 5 2 12 7" xfId="23696"/>
    <cellStyle name="Percent 5 2 13" xfId="698"/>
    <cellStyle name="Percent 5 2 13 2" xfId="1505"/>
    <cellStyle name="Percent 5 2 13 2 2" xfId="3377"/>
    <cellStyle name="Percent 5 2 13 2 2 2" xfId="9559"/>
    <cellStyle name="Percent 5 2 13 2 2 2 2" xfId="23711"/>
    <cellStyle name="Percent 5 2 13 2 2 3" xfId="23710"/>
    <cellStyle name="Percent 5 2 13 2 3" xfId="7687"/>
    <cellStyle name="Percent 5 2 13 2 3 2" xfId="23712"/>
    <cellStyle name="Percent 5 2 13 2 4" xfId="23709"/>
    <cellStyle name="Percent 5 2 13 3" xfId="2571"/>
    <cellStyle name="Percent 5 2 13 3 2" xfId="8753"/>
    <cellStyle name="Percent 5 2 13 3 2 2" xfId="23714"/>
    <cellStyle name="Percent 5 2 13 3 3" xfId="23713"/>
    <cellStyle name="Percent 5 2 13 4" xfId="4383"/>
    <cellStyle name="Percent 5 2 13 4 2" xfId="10565"/>
    <cellStyle name="Percent 5 2 13 4 2 2" xfId="23716"/>
    <cellStyle name="Percent 5 2 13 4 3" xfId="23715"/>
    <cellStyle name="Percent 5 2 13 5" xfId="5390"/>
    <cellStyle name="Percent 5 2 13 5 2" xfId="11571"/>
    <cellStyle name="Percent 5 2 13 5 2 2" xfId="23718"/>
    <cellStyle name="Percent 5 2 13 5 3" xfId="23717"/>
    <cellStyle name="Percent 5 2 13 6" xfId="6881"/>
    <cellStyle name="Percent 5 2 13 6 2" xfId="23719"/>
    <cellStyle name="Percent 5 2 13 7" xfId="23708"/>
    <cellStyle name="Percent 5 2 14" xfId="777"/>
    <cellStyle name="Percent 5 2 14 2" xfId="1627"/>
    <cellStyle name="Percent 5 2 14 2 2" xfId="3499"/>
    <cellStyle name="Percent 5 2 14 2 2 2" xfId="9681"/>
    <cellStyle name="Percent 5 2 14 2 2 2 2" xfId="23723"/>
    <cellStyle name="Percent 5 2 14 2 2 3" xfId="23722"/>
    <cellStyle name="Percent 5 2 14 2 3" xfId="7809"/>
    <cellStyle name="Percent 5 2 14 2 3 2" xfId="23724"/>
    <cellStyle name="Percent 5 2 14 2 4" xfId="23721"/>
    <cellStyle name="Percent 5 2 14 3" xfId="2649"/>
    <cellStyle name="Percent 5 2 14 3 2" xfId="8831"/>
    <cellStyle name="Percent 5 2 14 3 2 2" xfId="23726"/>
    <cellStyle name="Percent 5 2 14 3 3" xfId="23725"/>
    <cellStyle name="Percent 5 2 14 4" xfId="4505"/>
    <cellStyle name="Percent 5 2 14 4 2" xfId="10687"/>
    <cellStyle name="Percent 5 2 14 4 2 2" xfId="23728"/>
    <cellStyle name="Percent 5 2 14 4 3" xfId="23727"/>
    <cellStyle name="Percent 5 2 14 5" xfId="5512"/>
    <cellStyle name="Percent 5 2 14 5 2" xfId="11693"/>
    <cellStyle name="Percent 5 2 14 5 2 2" xfId="23730"/>
    <cellStyle name="Percent 5 2 14 5 3" xfId="23729"/>
    <cellStyle name="Percent 5 2 14 6" xfId="6959"/>
    <cellStyle name="Percent 5 2 14 6 2" xfId="23731"/>
    <cellStyle name="Percent 5 2 14 7" xfId="23720"/>
    <cellStyle name="Percent 5 2 15" xfId="909"/>
    <cellStyle name="Percent 5 2 15 2" xfId="2781"/>
    <cellStyle name="Percent 5 2 15 2 2" xfId="8963"/>
    <cellStyle name="Percent 5 2 15 2 2 2" xfId="23734"/>
    <cellStyle name="Percent 5 2 15 2 3" xfId="23733"/>
    <cellStyle name="Percent 5 2 15 3" xfId="4639"/>
    <cellStyle name="Percent 5 2 15 3 2" xfId="10821"/>
    <cellStyle name="Percent 5 2 15 3 2 2" xfId="23736"/>
    <cellStyle name="Percent 5 2 15 3 3" xfId="23735"/>
    <cellStyle name="Percent 5 2 15 4" xfId="5646"/>
    <cellStyle name="Percent 5 2 15 4 2" xfId="11827"/>
    <cellStyle name="Percent 5 2 15 4 2 2" xfId="23738"/>
    <cellStyle name="Percent 5 2 15 4 3" xfId="23737"/>
    <cellStyle name="Percent 5 2 15 5" xfId="7091"/>
    <cellStyle name="Percent 5 2 15 5 2" xfId="23739"/>
    <cellStyle name="Percent 5 2 15 6" xfId="23732"/>
    <cellStyle name="Percent 5 2 16" xfId="1761"/>
    <cellStyle name="Percent 5 2 16 2" xfId="3633"/>
    <cellStyle name="Percent 5 2 16 2 2" xfId="9815"/>
    <cellStyle name="Percent 5 2 16 2 2 2" xfId="23742"/>
    <cellStyle name="Percent 5 2 16 2 3" xfId="23741"/>
    <cellStyle name="Percent 5 2 16 3" xfId="7943"/>
    <cellStyle name="Percent 5 2 16 3 2" xfId="23743"/>
    <cellStyle name="Percent 5 2 16 4" xfId="23740"/>
    <cellStyle name="Percent 5 2 17" xfId="1903"/>
    <cellStyle name="Percent 5 2 17 2" xfId="8085"/>
    <cellStyle name="Percent 5 2 17 2 2" xfId="23745"/>
    <cellStyle name="Percent 5 2 17 3" xfId="23744"/>
    <cellStyle name="Percent 5 2 18" xfId="3787"/>
    <cellStyle name="Percent 5 2 18 2" xfId="9969"/>
    <cellStyle name="Percent 5 2 18 2 2" xfId="23747"/>
    <cellStyle name="Percent 5 2 18 3" xfId="23746"/>
    <cellStyle name="Percent 5 2 19" xfId="4794"/>
    <cellStyle name="Percent 5 2 19 2" xfId="10975"/>
    <cellStyle name="Percent 5 2 19 2 2" xfId="23749"/>
    <cellStyle name="Percent 5 2 19 3" xfId="23748"/>
    <cellStyle name="Percent 5 2 2" xfId="40"/>
    <cellStyle name="Percent 5 2 2 10" xfId="586"/>
    <cellStyle name="Percent 5 2 2 10 2" xfId="1375"/>
    <cellStyle name="Percent 5 2 2 10 2 2" xfId="3247"/>
    <cellStyle name="Percent 5 2 2 10 2 2 2" xfId="9429"/>
    <cellStyle name="Percent 5 2 2 10 2 2 2 2" xfId="23754"/>
    <cellStyle name="Percent 5 2 2 10 2 2 3" xfId="23753"/>
    <cellStyle name="Percent 5 2 2 10 2 3" xfId="7557"/>
    <cellStyle name="Percent 5 2 2 10 2 3 2" xfId="23755"/>
    <cellStyle name="Percent 5 2 2 10 2 4" xfId="23752"/>
    <cellStyle name="Percent 5 2 2 10 3" xfId="2459"/>
    <cellStyle name="Percent 5 2 2 10 3 2" xfId="8641"/>
    <cellStyle name="Percent 5 2 2 10 3 2 2" xfId="23757"/>
    <cellStyle name="Percent 5 2 2 10 3 3" xfId="23756"/>
    <cellStyle name="Percent 5 2 2 10 4" xfId="4253"/>
    <cellStyle name="Percent 5 2 2 10 4 2" xfId="10435"/>
    <cellStyle name="Percent 5 2 2 10 4 2 2" xfId="23759"/>
    <cellStyle name="Percent 5 2 2 10 4 3" xfId="23758"/>
    <cellStyle name="Percent 5 2 2 10 5" xfId="5260"/>
    <cellStyle name="Percent 5 2 2 10 5 2" xfId="11441"/>
    <cellStyle name="Percent 5 2 2 10 5 2 2" xfId="23761"/>
    <cellStyle name="Percent 5 2 2 10 5 3" xfId="23760"/>
    <cellStyle name="Percent 5 2 2 10 6" xfId="6769"/>
    <cellStyle name="Percent 5 2 2 10 6 2" xfId="23762"/>
    <cellStyle name="Percent 5 2 2 10 7" xfId="23751"/>
    <cellStyle name="Percent 5 2 2 11" xfId="646"/>
    <cellStyle name="Percent 5 2 2 11 2" xfId="1445"/>
    <cellStyle name="Percent 5 2 2 11 2 2" xfId="3317"/>
    <cellStyle name="Percent 5 2 2 11 2 2 2" xfId="9499"/>
    <cellStyle name="Percent 5 2 2 11 2 2 2 2" xfId="23766"/>
    <cellStyle name="Percent 5 2 2 11 2 2 3" xfId="23765"/>
    <cellStyle name="Percent 5 2 2 11 2 3" xfId="7627"/>
    <cellStyle name="Percent 5 2 2 11 2 3 2" xfId="23767"/>
    <cellStyle name="Percent 5 2 2 11 2 4" xfId="23764"/>
    <cellStyle name="Percent 5 2 2 11 3" xfId="2519"/>
    <cellStyle name="Percent 5 2 2 11 3 2" xfId="8701"/>
    <cellStyle name="Percent 5 2 2 11 3 2 2" xfId="23769"/>
    <cellStyle name="Percent 5 2 2 11 3 3" xfId="23768"/>
    <cellStyle name="Percent 5 2 2 11 4" xfId="4323"/>
    <cellStyle name="Percent 5 2 2 11 4 2" xfId="10505"/>
    <cellStyle name="Percent 5 2 2 11 4 2 2" xfId="23771"/>
    <cellStyle name="Percent 5 2 2 11 4 3" xfId="23770"/>
    <cellStyle name="Percent 5 2 2 11 5" xfId="5330"/>
    <cellStyle name="Percent 5 2 2 11 5 2" xfId="11511"/>
    <cellStyle name="Percent 5 2 2 11 5 2 2" xfId="23773"/>
    <cellStyle name="Percent 5 2 2 11 5 3" xfId="23772"/>
    <cellStyle name="Percent 5 2 2 11 6" xfId="6829"/>
    <cellStyle name="Percent 5 2 2 11 6 2" xfId="23774"/>
    <cellStyle name="Percent 5 2 2 11 7" xfId="23763"/>
    <cellStyle name="Percent 5 2 2 12" xfId="716"/>
    <cellStyle name="Percent 5 2 2 12 2" xfId="1523"/>
    <cellStyle name="Percent 5 2 2 12 2 2" xfId="3395"/>
    <cellStyle name="Percent 5 2 2 12 2 2 2" xfId="9577"/>
    <cellStyle name="Percent 5 2 2 12 2 2 2 2" xfId="23778"/>
    <cellStyle name="Percent 5 2 2 12 2 2 3" xfId="23777"/>
    <cellStyle name="Percent 5 2 2 12 2 3" xfId="7705"/>
    <cellStyle name="Percent 5 2 2 12 2 3 2" xfId="23779"/>
    <cellStyle name="Percent 5 2 2 12 2 4" xfId="23776"/>
    <cellStyle name="Percent 5 2 2 12 3" xfId="2589"/>
    <cellStyle name="Percent 5 2 2 12 3 2" xfId="8771"/>
    <cellStyle name="Percent 5 2 2 12 3 2 2" xfId="23781"/>
    <cellStyle name="Percent 5 2 2 12 3 3" xfId="23780"/>
    <cellStyle name="Percent 5 2 2 12 4" xfId="4401"/>
    <cellStyle name="Percent 5 2 2 12 4 2" xfId="10583"/>
    <cellStyle name="Percent 5 2 2 12 4 2 2" xfId="23783"/>
    <cellStyle name="Percent 5 2 2 12 4 3" xfId="23782"/>
    <cellStyle name="Percent 5 2 2 12 5" xfId="5408"/>
    <cellStyle name="Percent 5 2 2 12 5 2" xfId="11589"/>
    <cellStyle name="Percent 5 2 2 12 5 2 2" xfId="23785"/>
    <cellStyle name="Percent 5 2 2 12 5 3" xfId="23784"/>
    <cellStyle name="Percent 5 2 2 12 6" xfId="6899"/>
    <cellStyle name="Percent 5 2 2 12 6 2" xfId="23786"/>
    <cellStyle name="Percent 5 2 2 12 7" xfId="23775"/>
    <cellStyle name="Percent 5 2 2 13" xfId="795"/>
    <cellStyle name="Percent 5 2 2 13 2" xfId="1645"/>
    <cellStyle name="Percent 5 2 2 13 2 2" xfId="3517"/>
    <cellStyle name="Percent 5 2 2 13 2 2 2" xfId="9699"/>
    <cellStyle name="Percent 5 2 2 13 2 2 2 2" xfId="23790"/>
    <cellStyle name="Percent 5 2 2 13 2 2 3" xfId="23789"/>
    <cellStyle name="Percent 5 2 2 13 2 3" xfId="7827"/>
    <cellStyle name="Percent 5 2 2 13 2 3 2" xfId="23791"/>
    <cellStyle name="Percent 5 2 2 13 2 4" xfId="23788"/>
    <cellStyle name="Percent 5 2 2 13 3" xfId="2667"/>
    <cellStyle name="Percent 5 2 2 13 3 2" xfId="8849"/>
    <cellStyle name="Percent 5 2 2 13 3 2 2" xfId="23793"/>
    <cellStyle name="Percent 5 2 2 13 3 3" xfId="23792"/>
    <cellStyle name="Percent 5 2 2 13 4" xfId="4523"/>
    <cellStyle name="Percent 5 2 2 13 4 2" xfId="10705"/>
    <cellStyle name="Percent 5 2 2 13 4 2 2" xfId="23795"/>
    <cellStyle name="Percent 5 2 2 13 4 3" xfId="23794"/>
    <cellStyle name="Percent 5 2 2 13 5" xfId="5530"/>
    <cellStyle name="Percent 5 2 2 13 5 2" xfId="11711"/>
    <cellStyle name="Percent 5 2 2 13 5 2 2" xfId="23797"/>
    <cellStyle name="Percent 5 2 2 13 5 3" xfId="23796"/>
    <cellStyle name="Percent 5 2 2 13 6" xfId="6977"/>
    <cellStyle name="Percent 5 2 2 13 6 2" xfId="23798"/>
    <cellStyle name="Percent 5 2 2 13 7" xfId="23787"/>
    <cellStyle name="Percent 5 2 2 14" xfId="927"/>
    <cellStyle name="Percent 5 2 2 14 2" xfId="2799"/>
    <cellStyle name="Percent 5 2 2 14 2 2" xfId="8981"/>
    <cellStyle name="Percent 5 2 2 14 2 2 2" xfId="23801"/>
    <cellStyle name="Percent 5 2 2 14 2 3" xfId="23800"/>
    <cellStyle name="Percent 5 2 2 14 3" xfId="4657"/>
    <cellStyle name="Percent 5 2 2 14 3 2" xfId="10839"/>
    <cellStyle name="Percent 5 2 2 14 3 2 2" xfId="23803"/>
    <cellStyle name="Percent 5 2 2 14 3 3" xfId="23802"/>
    <cellStyle name="Percent 5 2 2 14 4" xfId="5664"/>
    <cellStyle name="Percent 5 2 2 14 4 2" xfId="11845"/>
    <cellStyle name="Percent 5 2 2 14 4 2 2" xfId="23805"/>
    <cellStyle name="Percent 5 2 2 14 4 3" xfId="23804"/>
    <cellStyle name="Percent 5 2 2 14 5" xfId="7109"/>
    <cellStyle name="Percent 5 2 2 14 5 2" xfId="23806"/>
    <cellStyle name="Percent 5 2 2 14 6" xfId="23799"/>
    <cellStyle name="Percent 5 2 2 15" xfId="1779"/>
    <cellStyle name="Percent 5 2 2 15 2" xfId="3651"/>
    <cellStyle name="Percent 5 2 2 15 2 2" xfId="9833"/>
    <cellStyle name="Percent 5 2 2 15 2 2 2" xfId="23809"/>
    <cellStyle name="Percent 5 2 2 15 2 3" xfId="23808"/>
    <cellStyle name="Percent 5 2 2 15 3" xfId="7961"/>
    <cellStyle name="Percent 5 2 2 15 3 2" xfId="23810"/>
    <cellStyle name="Percent 5 2 2 15 4" xfId="23807"/>
    <cellStyle name="Percent 5 2 2 16" xfId="1921"/>
    <cellStyle name="Percent 5 2 2 16 2" xfId="8103"/>
    <cellStyle name="Percent 5 2 2 16 2 2" xfId="23812"/>
    <cellStyle name="Percent 5 2 2 16 3" xfId="23811"/>
    <cellStyle name="Percent 5 2 2 17" xfId="3805"/>
    <cellStyle name="Percent 5 2 2 17 2" xfId="9987"/>
    <cellStyle name="Percent 5 2 2 17 2 2" xfId="23814"/>
    <cellStyle name="Percent 5 2 2 17 3" xfId="23813"/>
    <cellStyle name="Percent 5 2 2 18" xfId="4812"/>
    <cellStyle name="Percent 5 2 2 18 2" xfId="10993"/>
    <cellStyle name="Percent 5 2 2 18 2 2" xfId="23816"/>
    <cellStyle name="Percent 5 2 2 18 3" xfId="23815"/>
    <cellStyle name="Percent 5 2 2 19" xfId="5898"/>
    <cellStyle name="Percent 5 2 2 19 2" xfId="12079"/>
    <cellStyle name="Percent 5 2 2 19 2 2" xfId="23818"/>
    <cellStyle name="Percent 5 2 2 19 3" xfId="23817"/>
    <cellStyle name="Percent 5 2 2 2" xfId="197"/>
    <cellStyle name="Percent 5 2 2 2 2" xfId="963"/>
    <cellStyle name="Percent 5 2 2 2 2 2" xfId="2835"/>
    <cellStyle name="Percent 5 2 2 2 2 2 2" xfId="9017"/>
    <cellStyle name="Percent 5 2 2 2 2 2 2 2" xfId="23822"/>
    <cellStyle name="Percent 5 2 2 2 2 2 3" xfId="23821"/>
    <cellStyle name="Percent 5 2 2 2 2 3" xfId="7145"/>
    <cellStyle name="Percent 5 2 2 2 2 3 2" xfId="23823"/>
    <cellStyle name="Percent 5 2 2 2 2 4" xfId="23820"/>
    <cellStyle name="Percent 5 2 2 2 3" xfId="2071"/>
    <cellStyle name="Percent 5 2 2 2 3 2" xfId="8253"/>
    <cellStyle name="Percent 5 2 2 2 3 2 2" xfId="23825"/>
    <cellStyle name="Percent 5 2 2 2 3 3" xfId="23824"/>
    <cellStyle name="Percent 5 2 2 2 4" xfId="3841"/>
    <cellStyle name="Percent 5 2 2 2 4 2" xfId="10023"/>
    <cellStyle name="Percent 5 2 2 2 4 2 2" xfId="23827"/>
    <cellStyle name="Percent 5 2 2 2 4 3" xfId="23826"/>
    <cellStyle name="Percent 5 2 2 2 5" xfId="4848"/>
    <cellStyle name="Percent 5 2 2 2 5 2" xfId="11029"/>
    <cellStyle name="Percent 5 2 2 2 5 2 2" xfId="23829"/>
    <cellStyle name="Percent 5 2 2 2 5 3" xfId="23828"/>
    <cellStyle name="Percent 5 2 2 2 6" xfId="6381"/>
    <cellStyle name="Percent 5 2 2 2 6 2" xfId="23830"/>
    <cellStyle name="Percent 5 2 2 2 7" xfId="23819"/>
    <cellStyle name="Percent 5 2 2 20" xfId="6231"/>
    <cellStyle name="Percent 5 2 2 20 2" xfId="23831"/>
    <cellStyle name="Percent 5 2 2 21" xfId="23750"/>
    <cellStyle name="Percent 5 2 2 3" xfId="233"/>
    <cellStyle name="Percent 5 2 2 3 2" xfId="1001"/>
    <cellStyle name="Percent 5 2 2 3 2 2" xfId="2873"/>
    <cellStyle name="Percent 5 2 2 3 2 2 2" xfId="9055"/>
    <cellStyle name="Percent 5 2 2 3 2 2 2 2" xfId="23835"/>
    <cellStyle name="Percent 5 2 2 3 2 2 3" xfId="23834"/>
    <cellStyle name="Percent 5 2 2 3 2 3" xfId="7183"/>
    <cellStyle name="Percent 5 2 2 3 2 3 2" xfId="23836"/>
    <cellStyle name="Percent 5 2 2 3 2 4" xfId="23833"/>
    <cellStyle name="Percent 5 2 2 3 3" xfId="2107"/>
    <cellStyle name="Percent 5 2 2 3 3 2" xfId="8289"/>
    <cellStyle name="Percent 5 2 2 3 3 2 2" xfId="23838"/>
    <cellStyle name="Percent 5 2 2 3 3 3" xfId="23837"/>
    <cellStyle name="Percent 5 2 2 3 4" xfId="3879"/>
    <cellStyle name="Percent 5 2 2 3 4 2" xfId="10061"/>
    <cellStyle name="Percent 5 2 2 3 4 2 2" xfId="23840"/>
    <cellStyle name="Percent 5 2 2 3 4 3" xfId="23839"/>
    <cellStyle name="Percent 5 2 2 3 5" xfId="4886"/>
    <cellStyle name="Percent 5 2 2 3 5 2" xfId="11067"/>
    <cellStyle name="Percent 5 2 2 3 5 2 2" xfId="23842"/>
    <cellStyle name="Percent 5 2 2 3 5 3" xfId="23841"/>
    <cellStyle name="Percent 5 2 2 3 6" xfId="6417"/>
    <cellStyle name="Percent 5 2 2 3 6 2" xfId="23843"/>
    <cellStyle name="Percent 5 2 2 3 7" xfId="23832"/>
    <cellStyle name="Percent 5 2 2 4" xfId="271"/>
    <cellStyle name="Percent 5 2 2 4 2" xfId="1043"/>
    <cellStyle name="Percent 5 2 2 4 2 2" xfId="2915"/>
    <cellStyle name="Percent 5 2 2 4 2 2 2" xfId="9097"/>
    <cellStyle name="Percent 5 2 2 4 2 2 2 2" xfId="23847"/>
    <cellStyle name="Percent 5 2 2 4 2 2 3" xfId="23846"/>
    <cellStyle name="Percent 5 2 2 4 2 3" xfId="7225"/>
    <cellStyle name="Percent 5 2 2 4 2 3 2" xfId="23848"/>
    <cellStyle name="Percent 5 2 2 4 2 4" xfId="23845"/>
    <cellStyle name="Percent 5 2 2 4 3" xfId="2145"/>
    <cellStyle name="Percent 5 2 2 4 3 2" xfId="8327"/>
    <cellStyle name="Percent 5 2 2 4 3 2 2" xfId="23850"/>
    <cellStyle name="Percent 5 2 2 4 3 3" xfId="23849"/>
    <cellStyle name="Percent 5 2 2 4 4" xfId="3921"/>
    <cellStyle name="Percent 5 2 2 4 4 2" xfId="10103"/>
    <cellStyle name="Percent 5 2 2 4 4 2 2" xfId="23852"/>
    <cellStyle name="Percent 5 2 2 4 4 3" xfId="23851"/>
    <cellStyle name="Percent 5 2 2 4 5" xfId="4928"/>
    <cellStyle name="Percent 5 2 2 4 5 2" xfId="11109"/>
    <cellStyle name="Percent 5 2 2 4 5 2 2" xfId="23854"/>
    <cellStyle name="Percent 5 2 2 4 5 3" xfId="23853"/>
    <cellStyle name="Percent 5 2 2 4 6" xfId="6455"/>
    <cellStyle name="Percent 5 2 2 4 6 2" xfId="23855"/>
    <cellStyle name="Percent 5 2 2 4 7" xfId="23844"/>
    <cellStyle name="Percent 5 2 2 5" xfId="313"/>
    <cellStyle name="Percent 5 2 2 5 2" xfId="1089"/>
    <cellStyle name="Percent 5 2 2 5 2 2" xfId="2961"/>
    <cellStyle name="Percent 5 2 2 5 2 2 2" xfId="9143"/>
    <cellStyle name="Percent 5 2 2 5 2 2 2 2" xfId="23859"/>
    <cellStyle name="Percent 5 2 2 5 2 2 3" xfId="23858"/>
    <cellStyle name="Percent 5 2 2 5 2 3" xfId="7271"/>
    <cellStyle name="Percent 5 2 2 5 2 3 2" xfId="23860"/>
    <cellStyle name="Percent 5 2 2 5 2 4" xfId="23857"/>
    <cellStyle name="Percent 5 2 2 5 3" xfId="2187"/>
    <cellStyle name="Percent 5 2 2 5 3 2" xfId="8369"/>
    <cellStyle name="Percent 5 2 2 5 3 2 2" xfId="23862"/>
    <cellStyle name="Percent 5 2 2 5 3 3" xfId="23861"/>
    <cellStyle name="Percent 5 2 2 5 4" xfId="3967"/>
    <cellStyle name="Percent 5 2 2 5 4 2" xfId="10149"/>
    <cellStyle name="Percent 5 2 2 5 4 2 2" xfId="23864"/>
    <cellStyle name="Percent 5 2 2 5 4 3" xfId="23863"/>
    <cellStyle name="Percent 5 2 2 5 5" xfId="4974"/>
    <cellStyle name="Percent 5 2 2 5 5 2" xfId="11155"/>
    <cellStyle name="Percent 5 2 2 5 5 2 2" xfId="23866"/>
    <cellStyle name="Percent 5 2 2 5 5 3" xfId="23865"/>
    <cellStyle name="Percent 5 2 2 5 6" xfId="6497"/>
    <cellStyle name="Percent 5 2 2 5 6 2" xfId="23867"/>
    <cellStyle name="Percent 5 2 2 5 7" xfId="23856"/>
    <cellStyle name="Percent 5 2 2 6" xfId="360"/>
    <cellStyle name="Percent 5 2 2 6 2" xfId="1143"/>
    <cellStyle name="Percent 5 2 2 6 2 2" xfId="3015"/>
    <cellStyle name="Percent 5 2 2 6 2 2 2" xfId="9197"/>
    <cellStyle name="Percent 5 2 2 6 2 2 2 2" xfId="23871"/>
    <cellStyle name="Percent 5 2 2 6 2 2 3" xfId="23870"/>
    <cellStyle name="Percent 5 2 2 6 2 3" xfId="7325"/>
    <cellStyle name="Percent 5 2 2 6 2 3 2" xfId="23872"/>
    <cellStyle name="Percent 5 2 2 6 2 4" xfId="23869"/>
    <cellStyle name="Percent 5 2 2 6 3" xfId="2233"/>
    <cellStyle name="Percent 5 2 2 6 3 2" xfId="8415"/>
    <cellStyle name="Percent 5 2 2 6 3 2 2" xfId="23874"/>
    <cellStyle name="Percent 5 2 2 6 3 3" xfId="23873"/>
    <cellStyle name="Percent 5 2 2 6 4" xfId="4021"/>
    <cellStyle name="Percent 5 2 2 6 4 2" xfId="10203"/>
    <cellStyle name="Percent 5 2 2 6 4 2 2" xfId="23876"/>
    <cellStyle name="Percent 5 2 2 6 4 3" xfId="23875"/>
    <cellStyle name="Percent 5 2 2 6 5" xfId="5028"/>
    <cellStyle name="Percent 5 2 2 6 5 2" xfId="11209"/>
    <cellStyle name="Percent 5 2 2 6 5 2 2" xfId="23878"/>
    <cellStyle name="Percent 5 2 2 6 5 3" xfId="23877"/>
    <cellStyle name="Percent 5 2 2 6 6" xfId="6543"/>
    <cellStyle name="Percent 5 2 2 6 6 2" xfId="23879"/>
    <cellStyle name="Percent 5 2 2 6 7" xfId="23868"/>
    <cellStyle name="Percent 5 2 2 7" xfId="414"/>
    <cellStyle name="Percent 5 2 2 7 2" xfId="1199"/>
    <cellStyle name="Percent 5 2 2 7 2 2" xfId="3071"/>
    <cellStyle name="Percent 5 2 2 7 2 2 2" xfId="9253"/>
    <cellStyle name="Percent 5 2 2 7 2 2 2 2" xfId="23883"/>
    <cellStyle name="Percent 5 2 2 7 2 2 3" xfId="23882"/>
    <cellStyle name="Percent 5 2 2 7 2 3" xfId="7381"/>
    <cellStyle name="Percent 5 2 2 7 2 3 2" xfId="23884"/>
    <cellStyle name="Percent 5 2 2 7 2 4" xfId="23881"/>
    <cellStyle name="Percent 5 2 2 7 3" xfId="2287"/>
    <cellStyle name="Percent 5 2 2 7 3 2" xfId="8469"/>
    <cellStyle name="Percent 5 2 2 7 3 2 2" xfId="23886"/>
    <cellStyle name="Percent 5 2 2 7 3 3" xfId="23885"/>
    <cellStyle name="Percent 5 2 2 7 4" xfId="4077"/>
    <cellStyle name="Percent 5 2 2 7 4 2" xfId="10259"/>
    <cellStyle name="Percent 5 2 2 7 4 2 2" xfId="23888"/>
    <cellStyle name="Percent 5 2 2 7 4 3" xfId="23887"/>
    <cellStyle name="Percent 5 2 2 7 5" xfId="5084"/>
    <cellStyle name="Percent 5 2 2 7 5 2" xfId="11265"/>
    <cellStyle name="Percent 5 2 2 7 5 2 2" xfId="23890"/>
    <cellStyle name="Percent 5 2 2 7 5 3" xfId="23889"/>
    <cellStyle name="Percent 5 2 2 7 6" xfId="6597"/>
    <cellStyle name="Percent 5 2 2 7 6 2" xfId="23891"/>
    <cellStyle name="Percent 5 2 2 7 7" xfId="23880"/>
    <cellStyle name="Percent 5 2 2 8" xfId="470"/>
    <cellStyle name="Percent 5 2 2 8 2" xfId="1257"/>
    <cellStyle name="Percent 5 2 2 8 2 2" xfId="3129"/>
    <cellStyle name="Percent 5 2 2 8 2 2 2" xfId="9311"/>
    <cellStyle name="Percent 5 2 2 8 2 2 2 2" xfId="23895"/>
    <cellStyle name="Percent 5 2 2 8 2 2 3" xfId="23894"/>
    <cellStyle name="Percent 5 2 2 8 2 3" xfId="7439"/>
    <cellStyle name="Percent 5 2 2 8 2 3 2" xfId="23896"/>
    <cellStyle name="Percent 5 2 2 8 2 4" xfId="23893"/>
    <cellStyle name="Percent 5 2 2 8 3" xfId="2343"/>
    <cellStyle name="Percent 5 2 2 8 3 2" xfId="8525"/>
    <cellStyle name="Percent 5 2 2 8 3 2 2" xfId="23898"/>
    <cellStyle name="Percent 5 2 2 8 3 3" xfId="23897"/>
    <cellStyle name="Percent 5 2 2 8 4" xfId="4135"/>
    <cellStyle name="Percent 5 2 2 8 4 2" xfId="10317"/>
    <cellStyle name="Percent 5 2 2 8 4 2 2" xfId="23900"/>
    <cellStyle name="Percent 5 2 2 8 4 3" xfId="23899"/>
    <cellStyle name="Percent 5 2 2 8 5" xfId="5142"/>
    <cellStyle name="Percent 5 2 2 8 5 2" xfId="11323"/>
    <cellStyle name="Percent 5 2 2 8 5 2 2" xfId="23902"/>
    <cellStyle name="Percent 5 2 2 8 5 3" xfId="23901"/>
    <cellStyle name="Percent 5 2 2 8 6" xfId="6653"/>
    <cellStyle name="Percent 5 2 2 8 6 2" xfId="23903"/>
    <cellStyle name="Percent 5 2 2 8 7" xfId="23892"/>
    <cellStyle name="Percent 5 2 2 9" xfId="528"/>
    <cellStyle name="Percent 5 2 2 9 2" xfId="1315"/>
    <cellStyle name="Percent 5 2 2 9 2 2" xfId="3187"/>
    <cellStyle name="Percent 5 2 2 9 2 2 2" xfId="9369"/>
    <cellStyle name="Percent 5 2 2 9 2 2 2 2" xfId="23907"/>
    <cellStyle name="Percent 5 2 2 9 2 2 3" xfId="23906"/>
    <cellStyle name="Percent 5 2 2 9 2 3" xfId="7497"/>
    <cellStyle name="Percent 5 2 2 9 2 3 2" xfId="23908"/>
    <cellStyle name="Percent 5 2 2 9 2 4" xfId="23905"/>
    <cellStyle name="Percent 5 2 2 9 3" xfId="2401"/>
    <cellStyle name="Percent 5 2 2 9 3 2" xfId="8583"/>
    <cellStyle name="Percent 5 2 2 9 3 2 2" xfId="23910"/>
    <cellStyle name="Percent 5 2 2 9 3 3" xfId="23909"/>
    <cellStyle name="Percent 5 2 2 9 4" xfId="4193"/>
    <cellStyle name="Percent 5 2 2 9 4 2" xfId="10375"/>
    <cellStyle name="Percent 5 2 2 9 4 2 2" xfId="23912"/>
    <cellStyle name="Percent 5 2 2 9 4 3" xfId="23911"/>
    <cellStyle name="Percent 5 2 2 9 5" xfId="5200"/>
    <cellStyle name="Percent 5 2 2 9 5 2" xfId="11381"/>
    <cellStyle name="Percent 5 2 2 9 5 2 2" xfId="23914"/>
    <cellStyle name="Percent 5 2 2 9 5 3" xfId="23913"/>
    <cellStyle name="Percent 5 2 2 9 6" xfId="6711"/>
    <cellStyle name="Percent 5 2 2 9 6 2" xfId="23915"/>
    <cellStyle name="Percent 5 2 2 9 7" xfId="23904"/>
    <cellStyle name="Percent 5 2 20" xfId="5899"/>
    <cellStyle name="Percent 5 2 20 2" xfId="12080"/>
    <cellStyle name="Percent 5 2 20 2 2" xfId="23917"/>
    <cellStyle name="Percent 5 2 20 3" xfId="23916"/>
    <cellStyle name="Percent 5 2 21" xfId="6213"/>
    <cellStyle name="Percent 5 2 21 2" xfId="23918"/>
    <cellStyle name="Percent 5 2 22" xfId="23671"/>
    <cellStyle name="Percent 5 2 3" xfId="164"/>
    <cellStyle name="Percent 5 2 3 2" xfId="945"/>
    <cellStyle name="Percent 5 2 3 2 2" xfId="2817"/>
    <cellStyle name="Percent 5 2 3 2 2 2" xfId="8999"/>
    <cellStyle name="Percent 5 2 3 2 2 2 2" xfId="23922"/>
    <cellStyle name="Percent 5 2 3 2 2 3" xfId="23921"/>
    <cellStyle name="Percent 5 2 3 2 3" xfId="7127"/>
    <cellStyle name="Percent 5 2 3 2 3 2" xfId="23923"/>
    <cellStyle name="Percent 5 2 3 2 4" xfId="23920"/>
    <cellStyle name="Percent 5 2 3 3" xfId="2040"/>
    <cellStyle name="Percent 5 2 3 3 2" xfId="8222"/>
    <cellStyle name="Percent 5 2 3 3 2 2" xfId="23925"/>
    <cellStyle name="Percent 5 2 3 3 3" xfId="23924"/>
    <cellStyle name="Percent 5 2 3 4" xfId="3823"/>
    <cellStyle name="Percent 5 2 3 4 2" xfId="10005"/>
    <cellStyle name="Percent 5 2 3 4 2 2" xfId="23927"/>
    <cellStyle name="Percent 5 2 3 4 3" xfId="23926"/>
    <cellStyle name="Percent 5 2 3 5" xfId="4830"/>
    <cellStyle name="Percent 5 2 3 5 2" xfId="11011"/>
    <cellStyle name="Percent 5 2 3 5 2 2" xfId="23929"/>
    <cellStyle name="Percent 5 2 3 5 3" xfId="23928"/>
    <cellStyle name="Percent 5 2 3 6" xfId="6350"/>
    <cellStyle name="Percent 5 2 3 6 2" xfId="23930"/>
    <cellStyle name="Percent 5 2 3 7" xfId="23919"/>
    <cellStyle name="Percent 5 2 4" xfId="215"/>
    <cellStyle name="Percent 5 2 4 2" xfId="983"/>
    <cellStyle name="Percent 5 2 4 2 2" xfId="2855"/>
    <cellStyle name="Percent 5 2 4 2 2 2" xfId="9037"/>
    <cellStyle name="Percent 5 2 4 2 2 2 2" xfId="23934"/>
    <cellStyle name="Percent 5 2 4 2 2 3" xfId="23933"/>
    <cellStyle name="Percent 5 2 4 2 3" xfId="7165"/>
    <cellStyle name="Percent 5 2 4 2 3 2" xfId="23935"/>
    <cellStyle name="Percent 5 2 4 2 4" xfId="23932"/>
    <cellStyle name="Percent 5 2 4 3" xfId="2089"/>
    <cellStyle name="Percent 5 2 4 3 2" xfId="8271"/>
    <cellStyle name="Percent 5 2 4 3 2 2" xfId="23937"/>
    <cellStyle name="Percent 5 2 4 3 3" xfId="23936"/>
    <cellStyle name="Percent 5 2 4 4" xfId="3861"/>
    <cellStyle name="Percent 5 2 4 4 2" xfId="10043"/>
    <cellStyle name="Percent 5 2 4 4 2 2" xfId="23939"/>
    <cellStyle name="Percent 5 2 4 4 3" xfId="23938"/>
    <cellStyle name="Percent 5 2 4 5" xfId="4868"/>
    <cellStyle name="Percent 5 2 4 5 2" xfId="11049"/>
    <cellStyle name="Percent 5 2 4 5 2 2" xfId="23941"/>
    <cellStyle name="Percent 5 2 4 5 3" xfId="23940"/>
    <cellStyle name="Percent 5 2 4 6" xfId="6399"/>
    <cellStyle name="Percent 5 2 4 6 2" xfId="23942"/>
    <cellStyle name="Percent 5 2 4 7" xfId="23931"/>
    <cellStyle name="Percent 5 2 5" xfId="253"/>
    <cellStyle name="Percent 5 2 5 2" xfId="1025"/>
    <cellStyle name="Percent 5 2 5 2 2" xfId="2897"/>
    <cellStyle name="Percent 5 2 5 2 2 2" xfId="9079"/>
    <cellStyle name="Percent 5 2 5 2 2 2 2" xfId="23946"/>
    <cellStyle name="Percent 5 2 5 2 2 3" xfId="23945"/>
    <cellStyle name="Percent 5 2 5 2 3" xfId="7207"/>
    <cellStyle name="Percent 5 2 5 2 3 2" xfId="23947"/>
    <cellStyle name="Percent 5 2 5 2 4" xfId="23944"/>
    <cellStyle name="Percent 5 2 5 3" xfId="2127"/>
    <cellStyle name="Percent 5 2 5 3 2" xfId="8309"/>
    <cellStyle name="Percent 5 2 5 3 2 2" xfId="23949"/>
    <cellStyle name="Percent 5 2 5 3 3" xfId="23948"/>
    <cellStyle name="Percent 5 2 5 4" xfId="3903"/>
    <cellStyle name="Percent 5 2 5 4 2" xfId="10085"/>
    <cellStyle name="Percent 5 2 5 4 2 2" xfId="23951"/>
    <cellStyle name="Percent 5 2 5 4 3" xfId="23950"/>
    <cellStyle name="Percent 5 2 5 5" xfId="4910"/>
    <cellStyle name="Percent 5 2 5 5 2" xfId="11091"/>
    <cellStyle name="Percent 5 2 5 5 2 2" xfId="23953"/>
    <cellStyle name="Percent 5 2 5 5 3" xfId="23952"/>
    <cellStyle name="Percent 5 2 5 6" xfId="6437"/>
    <cellStyle name="Percent 5 2 5 6 2" xfId="23954"/>
    <cellStyle name="Percent 5 2 5 7" xfId="23943"/>
    <cellStyle name="Percent 5 2 6" xfId="295"/>
    <cellStyle name="Percent 5 2 6 2" xfId="1071"/>
    <cellStyle name="Percent 5 2 6 2 2" xfId="2943"/>
    <cellStyle name="Percent 5 2 6 2 2 2" xfId="9125"/>
    <cellStyle name="Percent 5 2 6 2 2 2 2" xfId="23958"/>
    <cellStyle name="Percent 5 2 6 2 2 3" xfId="23957"/>
    <cellStyle name="Percent 5 2 6 2 3" xfId="7253"/>
    <cellStyle name="Percent 5 2 6 2 3 2" xfId="23959"/>
    <cellStyle name="Percent 5 2 6 2 4" xfId="23956"/>
    <cellStyle name="Percent 5 2 6 3" xfId="2169"/>
    <cellStyle name="Percent 5 2 6 3 2" xfId="8351"/>
    <cellStyle name="Percent 5 2 6 3 2 2" xfId="23961"/>
    <cellStyle name="Percent 5 2 6 3 3" xfId="23960"/>
    <cellStyle name="Percent 5 2 6 4" xfId="3949"/>
    <cellStyle name="Percent 5 2 6 4 2" xfId="10131"/>
    <cellStyle name="Percent 5 2 6 4 2 2" xfId="23963"/>
    <cellStyle name="Percent 5 2 6 4 3" xfId="23962"/>
    <cellStyle name="Percent 5 2 6 5" xfId="4956"/>
    <cellStyle name="Percent 5 2 6 5 2" xfId="11137"/>
    <cellStyle name="Percent 5 2 6 5 2 2" xfId="23965"/>
    <cellStyle name="Percent 5 2 6 5 3" xfId="23964"/>
    <cellStyle name="Percent 5 2 6 6" xfId="6479"/>
    <cellStyle name="Percent 5 2 6 6 2" xfId="23966"/>
    <cellStyle name="Percent 5 2 6 7" xfId="23955"/>
    <cellStyle name="Percent 5 2 7" xfId="342"/>
    <cellStyle name="Percent 5 2 7 2" xfId="1125"/>
    <cellStyle name="Percent 5 2 7 2 2" xfId="2997"/>
    <cellStyle name="Percent 5 2 7 2 2 2" xfId="9179"/>
    <cellStyle name="Percent 5 2 7 2 2 2 2" xfId="23970"/>
    <cellStyle name="Percent 5 2 7 2 2 3" xfId="23969"/>
    <cellStyle name="Percent 5 2 7 2 3" xfId="7307"/>
    <cellStyle name="Percent 5 2 7 2 3 2" xfId="23971"/>
    <cellStyle name="Percent 5 2 7 2 4" xfId="23968"/>
    <cellStyle name="Percent 5 2 7 3" xfId="2215"/>
    <cellStyle name="Percent 5 2 7 3 2" xfId="8397"/>
    <cellStyle name="Percent 5 2 7 3 2 2" xfId="23973"/>
    <cellStyle name="Percent 5 2 7 3 3" xfId="23972"/>
    <cellStyle name="Percent 5 2 7 4" xfId="4003"/>
    <cellStyle name="Percent 5 2 7 4 2" xfId="10185"/>
    <cellStyle name="Percent 5 2 7 4 2 2" xfId="23975"/>
    <cellStyle name="Percent 5 2 7 4 3" xfId="23974"/>
    <cellStyle name="Percent 5 2 7 5" xfId="5010"/>
    <cellStyle name="Percent 5 2 7 5 2" xfId="11191"/>
    <cellStyle name="Percent 5 2 7 5 2 2" xfId="23977"/>
    <cellStyle name="Percent 5 2 7 5 3" xfId="23976"/>
    <cellStyle name="Percent 5 2 7 6" xfId="6525"/>
    <cellStyle name="Percent 5 2 7 6 2" xfId="23978"/>
    <cellStyle name="Percent 5 2 7 7" xfId="23967"/>
    <cellStyle name="Percent 5 2 8" xfId="396"/>
    <cellStyle name="Percent 5 2 8 2" xfId="1181"/>
    <cellStyle name="Percent 5 2 8 2 2" xfId="3053"/>
    <cellStyle name="Percent 5 2 8 2 2 2" xfId="9235"/>
    <cellStyle name="Percent 5 2 8 2 2 2 2" xfId="23982"/>
    <cellStyle name="Percent 5 2 8 2 2 3" xfId="23981"/>
    <cellStyle name="Percent 5 2 8 2 3" xfId="7363"/>
    <cellStyle name="Percent 5 2 8 2 3 2" xfId="23983"/>
    <cellStyle name="Percent 5 2 8 2 4" xfId="23980"/>
    <cellStyle name="Percent 5 2 8 3" xfId="2269"/>
    <cellStyle name="Percent 5 2 8 3 2" xfId="8451"/>
    <cellStyle name="Percent 5 2 8 3 2 2" xfId="23985"/>
    <cellStyle name="Percent 5 2 8 3 3" xfId="23984"/>
    <cellStyle name="Percent 5 2 8 4" xfId="4059"/>
    <cellStyle name="Percent 5 2 8 4 2" xfId="10241"/>
    <cellStyle name="Percent 5 2 8 4 2 2" xfId="23987"/>
    <cellStyle name="Percent 5 2 8 4 3" xfId="23986"/>
    <cellStyle name="Percent 5 2 8 5" xfId="5066"/>
    <cellStyle name="Percent 5 2 8 5 2" xfId="11247"/>
    <cellStyle name="Percent 5 2 8 5 2 2" xfId="23989"/>
    <cellStyle name="Percent 5 2 8 5 3" xfId="23988"/>
    <cellStyle name="Percent 5 2 8 6" xfId="6579"/>
    <cellStyle name="Percent 5 2 8 6 2" xfId="23990"/>
    <cellStyle name="Percent 5 2 8 7" xfId="23979"/>
    <cellStyle name="Percent 5 2 9" xfId="452"/>
    <cellStyle name="Percent 5 2 9 2" xfId="1239"/>
    <cellStyle name="Percent 5 2 9 2 2" xfId="3111"/>
    <cellStyle name="Percent 5 2 9 2 2 2" xfId="9293"/>
    <cellStyle name="Percent 5 2 9 2 2 2 2" xfId="23994"/>
    <cellStyle name="Percent 5 2 9 2 2 3" xfId="23993"/>
    <cellStyle name="Percent 5 2 9 2 3" xfId="7421"/>
    <cellStyle name="Percent 5 2 9 2 3 2" xfId="23995"/>
    <cellStyle name="Percent 5 2 9 2 4" xfId="23992"/>
    <cellStyle name="Percent 5 2 9 3" xfId="2325"/>
    <cellStyle name="Percent 5 2 9 3 2" xfId="8507"/>
    <cellStyle name="Percent 5 2 9 3 2 2" xfId="23997"/>
    <cellStyle name="Percent 5 2 9 3 3" xfId="23996"/>
    <cellStyle name="Percent 5 2 9 4" xfId="4117"/>
    <cellStyle name="Percent 5 2 9 4 2" xfId="10299"/>
    <cellStyle name="Percent 5 2 9 4 2 2" xfId="23999"/>
    <cellStyle name="Percent 5 2 9 4 3" xfId="23998"/>
    <cellStyle name="Percent 5 2 9 5" xfId="5124"/>
    <cellStyle name="Percent 5 2 9 5 2" xfId="11305"/>
    <cellStyle name="Percent 5 2 9 5 2 2" xfId="24001"/>
    <cellStyle name="Percent 5 2 9 5 3" xfId="24000"/>
    <cellStyle name="Percent 5 2 9 6" xfId="6635"/>
    <cellStyle name="Percent 5 2 9 6 2" xfId="24002"/>
    <cellStyle name="Percent 5 2 9 7" xfId="23991"/>
    <cellStyle name="Percent 5 20" xfId="4784"/>
    <cellStyle name="Percent 5 20 2" xfId="10965"/>
    <cellStyle name="Percent 5 20 2 2" xfId="24004"/>
    <cellStyle name="Percent 5 20 3" xfId="24003"/>
    <cellStyle name="Percent 5 21" xfId="5900"/>
    <cellStyle name="Percent 5 21 2" xfId="12081"/>
    <cellStyle name="Percent 5 21 2 2" xfId="24006"/>
    <cellStyle name="Percent 5 21 3" xfId="24005"/>
    <cellStyle name="Percent 5 22" xfId="6203"/>
    <cellStyle name="Percent 5 22 2" xfId="24007"/>
    <cellStyle name="Percent 5 23" xfId="23582"/>
    <cellStyle name="Percent 5 3" xfId="30"/>
    <cellStyle name="Percent 5 3 10" xfId="576"/>
    <cellStyle name="Percent 5 3 10 2" xfId="1365"/>
    <cellStyle name="Percent 5 3 10 2 2" xfId="3237"/>
    <cellStyle name="Percent 5 3 10 2 2 2" xfId="9419"/>
    <cellStyle name="Percent 5 3 10 2 2 2 2" xfId="24012"/>
    <cellStyle name="Percent 5 3 10 2 2 3" xfId="24011"/>
    <cellStyle name="Percent 5 3 10 2 3" xfId="7547"/>
    <cellStyle name="Percent 5 3 10 2 3 2" xfId="24013"/>
    <cellStyle name="Percent 5 3 10 2 4" xfId="24010"/>
    <cellStyle name="Percent 5 3 10 3" xfId="2449"/>
    <cellStyle name="Percent 5 3 10 3 2" xfId="8631"/>
    <cellStyle name="Percent 5 3 10 3 2 2" xfId="24015"/>
    <cellStyle name="Percent 5 3 10 3 3" xfId="24014"/>
    <cellStyle name="Percent 5 3 10 4" xfId="4243"/>
    <cellStyle name="Percent 5 3 10 4 2" xfId="10425"/>
    <cellStyle name="Percent 5 3 10 4 2 2" xfId="24017"/>
    <cellStyle name="Percent 5 3 10 4 3" xfId="24016"/>
    <cellStyle name="Percent 5 3 10 5" xfId="5250"/>
    <cellStyle name="Percent 5 3 10 5 2" xfId="11431"/>
    <cellStyle name="Percent 5 3 10 5 2 2" xfId="24019"/>
    <cellStyle name="Percent 5 3 10 5 3" xfId="24018"/>
    <cellStyle name="Percent 5 3 10 6" xfId="6759"/>
    <cellStyle name="Percent 5 3 10 6 2" xfId="24020"/>
    <cellStyle name="Percent 5 3 10 7" xfId="24009"/>
    <cellStyle name="Percent 5 3 11" xfId="636"/>
    <cellStyle name="Percent 5 3 11 2" xfId="1435"/>
    <cellStyle name="Percent 5 3 11 2 2" xfId="3307"/>
    <cellStyle name="Percent 5 3 11 2 2 2" xfId="9489"/>
    <cellStyle name="Percent 5 3 11 2 2 2 2" xfId="24024"/>
    <cellStyle name="Percent 5 3 11 2 2 3" xfId="24023"/>
    <cellStyle name="Percent 5 3 11 2 3" xfId="7617"/>
    <cellStyle name="Percent 5 3 11 2 3 2" xfId="24025"/>
    <cellStyle name="Percent 5 3 11 2 4" xfId="24022"/>
    <cellStyle name="Percent 5 3 11 3" xfId="2509"/>
    <cellStyle name="Percent 5 3 11 3 2" xfId="8691"/>
    <cellStyle name="Percent 5 3 11 3 2 2" xfId="24027"/>
    <cellStyle name="Percent 5 3 11 3 3" xfId="24026"/>
    <cellStyle name="Percent 5 3 11 4" xfId="4313"/>
    <cellStyle name="Percent 5 3 11 4 2" xfId="10495"/>
    <cellStyle name="Percent 5 3 11 4 2 2" xfId="24029"/>
    <cellStyle name="Percent 5 3 11 4 3" xfId="24028"/>
    <cellStyle name="Percent 5 3 11 5" xfId="5320"/>
    <cellStyle name="Percent 5 3 11 5 2" xfId="11501"/>
    <cellStyle name="Percent 5 3 11 5 2 2" xfId="24031"/>
    <cellStyle name="Percent 5 3 11 5 3" xfId="24030"/>
    <cellStyle name="Percent 5 3 11 6" xfId="6819"/>
    <cellStyle name="Percent 5 3 11 6 2" xfId="24032"/>
    <cellStyle name="Percent 5 3 11 7" xfId="24021"/>
    <cellStyle name="Percent 5 3 12" xfId="706"/>
    <cellStyle name="Percent 5 3 12 2" xfId="1513"/>
    <cellStyle name="Percent 5 3 12 2 2" xfId="3385"/>
    <cellStyle name="Percent 5 3 12 2 2 2" xfId="9567"/>
    <cellStyle name="Percent 5 3 12 2 2 2 2" xfId="24036"/>
    <cellStyle name="Percent 5 3 12 2 2 3" xfId="24035"/>
    <cellStyle name="Percent 5 3 12 2 3" xfId="7695"/>
    <cellStyle name="Percent 5 3 12 2 3 2" xfId="24037"/>
    <cellStyle name="Percent 5 3 12 2 4" xfId="24034"/>
    <cellStyle name="Percent 5 3 12 3" xfId="2579"/>
    <cellStyle name="Percent 5 3 12 3 2" xfId="8761"/>
    <cellStyle name="Percent 5 3 12 3 2 2" xfId="24039"/>
    <cellStyle name="Percent 5 3 12 3 3" xfId="24038"/>
    <cellStyle name="Percent 5 3 12 4" xfId="4391"/>
    <cellStyle name="Percent 5 3 12 4 2" xfId="10573"/>
    <cellStyle name="Percent 5 3 12 4 2 2" xfId="24041"/>
    <cellStyle name="Percent 5 3 12 4 3" xfId="24040"/>
    <cellStyle name="Percent 5 3 12 5" xfId="5398"/>
    <cellStyle name="Percent 5 3 12 5 2" xfId="11579"/>
    <cellStyle name="Percent 5 3 12 5 2 2" xfId="24043"/>
    <cellStyle name="Percent 5 3 12 5 3" xfId="24042"/>
    <cellStyle name="Percent 5 3 12 6" xfId="6889"/>
    <cellStyle name="Percent 5 3 12 6 2" xfId="24044"/>
    <cellStyle name="Percent 5 3 12 7" xfId="24033"/>
    <cellStyle name="Percent 5 3 13" xfId="785"/>
    <cellStyle name="Percent 5 3 13 2" xfId="1635"/>
    <cellStyle name="Percent 5 3 13 2 2" xfId="3507"/>
    <cellStyle name="Percent 5 3 13 2 2 2" xfId="9689"/>
    <cellStyle name="Percent 5 3 13 2 2 2 2" xfId="24048"/>
    <cellStyle name="Percent 5 3 13 2 2 3" xfId="24047"/>
    <cellStyle name="Percent 5 3 13 2 3" xfId="7817"/>
    <cellStyle name="Percent 5 3 13 2 3 2" xfId="24049"/>
    <cellStyle name="Percent 5 3 13 2 4" xfId="24046"/>
    <cellStyle name="Percent 5 3 13 3" xfId="2657"/>
    <cellStyle name="Percent 5 3 13 3 2" xfId="8839"/>
    <cellStyle name="Percent 5 3 13 3 2 2" xfId="24051"/>
    <cellStyle name="Percent 5 3 13 3 3" xfId="24050"/>
    <cellStyle name="Percent 5 3 13 4" xfId="4513"/>
    <cellStyle name="Percent 5 3 13 4 2" xfId="10695"/>
    <cellStyle name="Percent 5 3 13 4 2 2" xfId="24053"/>
    <cellStyle name="Percent 5 3 13 4 3" xfId="24052"/>
    <cellStyle name="Percent 5 3 13 5" xfId="5520"/>
    <cellStyle name="Percent 5 3 13 5 2" xfId="11701"/>
    <cellStyle name="Percent 5 3 13 5 2 2" xfId="24055"/>
    <cellStyle name="Percent 5 3 13 5 3" xfId="24054"/>
    <cellStyle name="Percent 5 3 13 6" xfId="6967"/>
    <cellStyle name="Percent 5 3 13 6 2" xfId="24056"/>
    <cellStyle name="Percent 5 3 13 7" xfId="24045"/>
    <cellStyle name="Percent 5 3 14" xfId="917"/>
    <cellStyle name="Percent 5 3 14 2" xfId="2789"/>
    <cellStyle name="Percent 5 3 14 2 2" xfId="8971"/>
    <cellStyle name="Percent 5 3 14 2 2 2" xfId="24059"/>
    <cellStyle name="Percent 5 3 14 2 3" xfId="24058"/>
    <cellStyle name="Percent 5 3 14 3" xfId="4647"/>
    <cellStyle name="Percent 5 3 14 3 2" xfId="10829"/>
    <cellStyle name="Percent 5 3 14 3 2 2" xfId="24061"/>
    <cellStyle name="Percent 5 3 14 3 3" xfId="24060"/>
    <cellStyle name="Percent 5 3 14 4" xfId="5654"/>
    <cellStyle name="Percent 5 3 14 4 2" xfId="11835"/>
    <cellStyle name="Percent 5 3 14 4 2 2" xfId="24063"/>
    <cellStyle name="Percent 5 3 14 4 3" xfId="24062"/>
    <cellStyle name="Percent 5 3 14 5" xfId="7099"/>
    <cellStyle name="Percent 5 3 14 5 2" xfId="24064"/>
    <cellStyle name="Percent 5 3 14 6" xfId="24057"/>
    <cellStyle name="Percent 5 3 15" xfId="1769"/>
    <cellStyle name="Percent 5 3 15 2" xfId="3641"/>
    <cellStyle name="Percent 5 3 15 2 2" xfId="9823"/>
    <cellStyle name="Percent 5 3 15 2 2 2" xfId="24067"/>
    <cellStyle name="Percent 5 3 15 2 3" xfId="24066"/>
    <cellStyle name="Percent 5 3 15 3" xfId="7951"/>
    <cellStyle name="Percent 5 3 15 3 2" xfId="24068"/>
    <cellStyle name="Percent 5 3 15 4" xfId="24065"/>
    <cellStyle name="Percent 5 3 16" xfId="1911"/>
    <cellStyle name="Percent 5 3 16 2" xfId="8093"/>
    <cellStyle name="Percent 5 3 16 2 2" xfId="24070"/>
    <cellStyle name="Percent 5 3 16 3" xfId="24069"/>
    <cellStyle name="Percent 5 3 17" xfId="3795"/>
    <cellStyle name="Percent 5 3 17 2" xfId="9977"/>
    <cellStyle name="Percent 5 3 17 2 2" xfId="24072"/>
    <cellStyle name="Percent 5 3 17 3" xfId="24071"/>
    <cellStyle name="Percent 5 3 18" xfId="4802"/>
    <cellStyle name="Percent 5 3 18 2" xfId="10983"/>
    <cellStyle name="Percent 5 3 18 2 2" xfId="24074"/>
    <cellStyle name="Percent 5 3 18 3" xfId="24073"/>
    <cellStyle name="Percent 5 3 19" xfId="5901"/>
    <cellStyle name="Percent 5 3 19 2" xfId="12082"/>
    <cellStyle name="Percent 5 3 19 2 2" xfId="24076"/>
    <cellStyle name="Percent 5 3 19 3" xfId="24075"/>
    <cellStyle name="Percent 5 3 2" xfId="151"/>
    <cellStyle name="Percent 5 3 2 2" xfId="953"/>
    <cellStyle name="Percent 5 3 2 2 2" xfId="2825"/>
    <cellStyle name="Percent 5 3 2 2 2 2" xfId="9007"/>
    <cellStyle name="Percent 5 3 2 2 2 2 2" xfId="24080"/>
    <cellStyle name="Percent 5 3 2 2 2 3" xfId="24079"/>
    <cellStyle name="Percent 5 3 2 2 3" xfId="7135"/>
    <cellStyle name="Percent 5 3 2 2 3 2" xfId="24081"/>
    <cellStyle name="Percent 5 3 2 2 4" xfId="24078"/>
    <cellStyle name="Percent 5 3 2 3" xfId="2027"/>
    <cellStyle name="Percent 5 3 2 3 2" xfId="8209"/>
    <cellStyle name="Percent 5 3 2 3 2 2" xfId="24083"/>
    <cellStyle name="Percent 5 3 2 3 3" xfId="24082"/>
    <cellStyle name="Percent 5 3 2 4" xfId="3831"/>
    <cellStyle name="Percent 5 3 2 4 2" xfId="10013"/>
    <cellStyle name="Percent 5 3 2 4 2 2" xfId="24085"/>
    <cellStyle name="Percent 5 3 2 4 3" xfId="24084"/>
    <cellStyle name="Percent 5 3 2 5" xfId="4838"/>
    <cellStyle name="Percent 5 3 2 5 2" xfId="11019"/>
    <cellStyle name="Percent 5 3 2 5 2 2" xfId="24087"/>
    <cellStyle name="Percent 5 3 2 5 3" xfId="24086"/>
    <cellStyle name="Percent 5 3 2 6" xfId="6337"/>
    <cellStyle name="Percent 5 3 2 6 2" xfId="24088"/>
    <cellStyle name="Percent 5 3 2 7" xfId="24077"/>
    <cellStyle name="Percent 5 3 20" xfId="6221"/>
    <cellStyle name="Percent 5 3 20 2" xfId="24089"/>
    <cellStyle name="Percent 5 3 21" xfId="24008"/>
    <cellStyle name="Percent 5 3 3" xfId="223"/>
    <cellStyle name="Percent 5 3 3 2" xfId="991"/>
    <cellStyle name="Percent 5 3 3 2 2" xfId="2863"/>
    <cellStyle name="Percent 5 3 3 2 2 2" xfId="9045"/>
    <cellStyle name="Percent 5 3 3 2 2 2 2" xfId="24093"/>
    <cellStyle name="Percent 5 3 3 2 2 3" xfId="24092"/>
    <cellStyle name="Percent 5 3 3 2 3" xfId="7173"/>
    <cellStyle name="Percent 5 3 3 2 3 2" xfId="24094"/>
    <cellStyle name="Percent 5 3 3 2 4" xfId="24091"/>
    <cellStyle name="Percent 5 3 3 3" xfId="2097"/>
    <cellStyle name="Percent 5 3 3 3 2" xfId="8279"/>
    <cellStyle name="Percent 5 3 3 3 2 2" xfId="24096"/>
    <cellStyle name="Percent 5 3 3 3 3" xfId="24095"/>
    <cellStyle name="Percent 5 3 3 4" xfId="3869"/>
    <cellStyle name="Percent 5 3 3 4 2" xfId="10051"/>
    <cellStyle name="Percent 5 3 3 4 2 2" xfId="24098"/>
    <cellStyle name="Percent 5 3 3 4 3" xfId="24097"/>
    <cellStyle name="Percent 5 3 3 5" xfId="4876"/>
    <cellStyle name="Percent 5 3 3 5 2" xfId="11057"/>
    <cellStyle name="Percent 5 3 3 5 2 2" xfId="24100"/>
    <cellStyle name="Percent 5 3 3 5 3" xfId="24099"/>
    <cellStyle name="Percent 5 3 3 6" xfId="6407"/>
    <cellStyle name="Percent 5 3 3 6 2" xfId="24101"/>
    <cellStyle name="Percent 5 3 3 7" xfId="24090"/>
    <cellStyle name="Percent 5 3 4" xfId="261"/>
    <cellStyle name="Percent 5 3 4 2" xfId="1033"/>
    <cellStyle name="Percent 5 3 4 2 2" xfId="2905"/>
    <cellStyle name="Percent 5 3 4 2 2 2" xfId="9087"/>
    <cellStyle name="Percent 5 3 4 2 2 2 2" xfId="24105"/>
    <cellStyle name="Percent 5 3 4 2 2 3" xfId="24104"/>
    <cellStyle name="Percent 5 3 4 2 3" xfId="7215"/>
    <cellStyle name="Percent 5 3 4 2 3 2" xfId="24106"/>
    <cellStyle name="Percent 5 3 4 2 4" xfId="24103"/>
    <cellStyle name="Percent 5 3 4 3" xfId="2135"/>
    <cellStyle name="Percent 5 3 4 3 2" xfId="8317"/>
    <cellStyle name="Percent 5 3 4 3 2 2" xfId="24108"/>
    <cellStyle name="Percent 5 3 4 3 3" xfId="24107"/>
    <cellStyle name="Percent 5 3 4 4" xfId="3911"/>
    <cellStyle name="Percent 5 3 4 4 2" xfId="10093"/>
    <cellStyle name="Percent 5 3 4 4 2 2" xfId="24110"/>
    <cellStyle name="Percent 5 3 4 4 3" xfId="24109"/>
    <cellStyle name="Percent 5 3 4 5" xfId="4918"/>
    <cellStyle name="Percent 5 3 4 5 2" xfId="11099"/>
    <cellStyle name="Percent 5 3 4 5 2 2" xfId="24112"/>
    <cellStyle name="Percent 5 3 4 5 3" xfId="24111"/>
    <cellStyle name="Percent 5 3 4 6" xfId="6445"/>
    <cellStyle name="Percent 5 3 4 6 2" xfId="24113"/>
    <cellStyle name="Percent 5 3 4 7" xfId="24102"/>
    <cellStyle name="Percent 5 3 5" xfId="303"/>
    <cellStyle name="Percent 5 3 5 2" xfId="1079"/>
    <cellStyle name="Percent 5 3 5 2 2" xfId="2951"/>
    <cellStyle name="Percent 5 3 5 2 2 2" xfId="9133"/>
    <cellStyle name="Percent 5 3 5 2 2 2 2" xfId="24117"/>
    <cellStyle name="Percent 5 3 5 2 2 3" xfId="24116"/>
    <cellStyle name="Percent 5 3 5 2 3" xfId="7261"/>
    <cellStyle name="Percent 5 3 5 2 3 2" xfId="24118"/>
    <cellStyle name="Percent 5 3 5 2 4" xfId="24115"/>
    <cellStyle name="Percent 5 3 5 3" xfId="2177"/>
    <cellStyle name="Percent 5 3 5 3 2" xfId="8359"/>
    <cellStyle name="Percent 5 3 5 3 2 2" xfId="24120"/>
    <cellStyle name="Percent 5 3 5 3 3" xfId="24119"/>
    <cellStyle name="Percent 5 3 5 4" xfId="3957"/>
    <cellStyle name="Percent 5 3 5 4 2" xfId="10139"/>
    <cellStyle name="Percent 5 3 5 4 2 2" xfId="24122"/>
    <cellStyle name="Percent 5 3 5 4 3" xfId="24121"/>
    <cellStyle name="Percent 5 3 5 5" xfId="4964"/>
    <cellStyle name="Percent 5 3 5 5 2" xfId="11145"/>
    <cellStyle name="Percent 5 3 5 5 2 2" xfId="24124"/>
    <cellStyle name="Percent 5 3 5 5 3" xfId="24123"/>
    <cellStyle name="Percent 5 3 5 6" xfId="6487"/>
    <cellStyle name="Percent 5 3 5 6 2" xfId="24125"/>
    <cellStyle name="Percent 5 3 5 7" xfId="24114"/>
    <cellStyle name="Percent 5 3 6" xfId="350"/>
    <cellStyle name="Percent 5 3 6 2" xfId="1133"/>
    <cellStyle name="Percent 5 3 6 2 2" xfId="3005"/>
    <cellStyle name="Percent 5 3 6 2 2 2" xfId="9187"/>
    <cellStyle name="Percent 5 3 6 2 2 2 2" xfId="24129"/>
    <cellStyle name="Percent 5 3 6 2 2 3" xfId="24128"/>
    <cellStyle name="Percent 5 3 6 2 3" xfId="7315"/>
    <cellStyle name="Percent 5 3 6 2 3 2" xfId="24130"/>
    <cellStyle name="Percent 5 3 6 2 4" xfId="24127"/>
    <cellStyle name="Percent 5 3 6 3" xfId="2223"/>
    <cellStyle name="Percent 5 3 6 3 2" xfId="8405"/>
    <cellStyle name="Percent 5 3 6 3 2 2" xfId="24132"/>
    <cellStyle name="Percent 5 3 6 3 3" xfId="24131"/>
    <cellStyle name="Percent 5 3 6 4" xfId="4011"/>
    <cellStyle name="Percent 5 3 6 4 2" xfId="10193"/>
    <cellStyle name="Percent 5 3 6 4 2 2" xfId="24134"/>
    <cellStyle name="Percent 5 3 6 4 3" xfId="24133"/>
    <cellStyle name="Percent 5 3 6 5" xfId="5018"/>
    <cellStyle name="Percent 5 3 6 5 2" xfId="11199"/>
    <cellStyle name="Percent 5 3 6 5 2 2" xfId="24136"/>
    <cellStyle name="Percent 5 3 6 5 3" xfId="24135"/>
    <cellStyle name="Percent 5 3 6 6" xfId="6533"/>
    <cellStyle name="Percent 5 3 6 6 2" xfId="24137"/>
    <cellStyle name="Percent 5 3 6 7" xfId="24126"/>
    <cellStyle name="Percent 5 3 7" xfId="404"/>
    <cellStyle name="Percent 5 3 7 2" xfId="1189"/>
    <cellStyle name="Percent 5 3 7 2 2" xfId="3061"/>
    <cellStyle name="Percent 5 3 7 2 2 2" xfId="9243"/>
    <cellStyle name="Percent 5 3 7 2 2 2 2" xfId="24141"/>
    <cellStyle name="Percent 5 3 7 2 2 3" xfId="24140"/>
    <cellStyle name="Percent 5 3 7 2 3" xfId="7371"/>
    <cellStyle name="Percent 5 3 7 2 3 2" xfId="24142"/>
    <cellStyle name="Percent 5 3 7 2 4" xfId="24139"/>
    <cellStyle name="Percent 5 3 7 3" xfId="2277"/>
    <cellStyle name="Percent 5 3 7 3 2" xfId="8459"/>
    <cellStyle name="Percent 5 3 7 3 2 2" xfId="24144"/>
    <cellStyle name="Percent 5 3 7 3 3" xfId="24143"/>
    <cellStyle name="Percent 5 3 7 4" xfId="4067"/>
    <cellStyle name="Percent 5 3 7 4 2" xfId="10249"/>
    <cellStyle name="Percent 5 3 7 4 2 2" xfId="24146"/>
    <cellStyle name="Percent 5 3 7 4 3" xfId="24145"/>
    <cellStyle name="Percent 5 3 7 5" xfId="5074"/>
    <cellStyle name="Percent 5 3 7 5 2" xfId="11255"/>
    <cellStyle name="Percent 5 3 7 5 2 2" xfId="24148"/>
    <cellStyle name="Percent 5 3 7 5 3" xfId="24147"/>
    <cellStyle name="Percent 5 3 7 6" xfId="6587"/>
    <cellStyle name="Percent 5 3 7 6 2" xfId="24149"/>
    <cellStyle name="Percent 5 3 7 7" xfId="24138"/>
    <cellStyle name="Percent 5 3 8" xfId="460"/>
    <cellStyle name="Percent 5 3 8 2" xfId="1247"/>
    <cellStyle name="Percent 5 3 8 2 2" xfId="3119"/>
    <cellStyle name="Percent 5 3 8 2 2 2" xfId="9301"/>
    <cellStyle name="Percent 5 3 8 2 2 2 2" xfId="24153"/>
    <cellStyle name="Percent 5 3 8 2 2 3" xfId="24152"/>
    <cellStyle name="Percent 5 3 8 2 3" xfId="7429"/>
    <cellStyle name="Percent 5 3 8 2 3 2" xfId="24154"/>
    <cellStyle name="Percent 5 3 8 2 4" xfId="24151"/>
    <cellStyle name="Percent 5 3 8 3" xfId="2333"/>
    <cellStyle name="Percent 5 3 8 3 2" xfId="8515"/>
    <cellStyle name="Percent 5 3 8 3 2 2" xfId="24156"/>
    <cellStyle name="Percent 5 3 8 3 3" xfId="24155"/>
    <cellStyle name="Percent 5 3 8 4" xfId="4125"/>
    <cellStyle name="Percent 5 3 8 4 2" xfId="10307"/>
    <cellStyle name="Percent 5 3 8 4 2 2" xfId="24158"/>
    <cellStyle name="Percent 5 3 8 4 3" xfId="24157"/>
    <cellStyle name="Percent 5 3 8 5" xfId="5132"/>
    <cellStyle name="Percent 5 3 8 5 2" xfId="11313"/>
    <cellStyle name="Percent 5 3 8 5 2 2" xfId="24160"/>
    <cellStyle name="Percent 5 3 8 5 3" xfId="24159"/>
    <cellStyle name="Percent 5 3 8 6" xfId="6643"/>
    <cellStyle name="Percent 5 3 8 6 2" xfId="24161"/>
    <cellStyle name="Percent 5 3 8 7" xfId="24150"/>
    <cellStyle name="Percent 5 3 9" xfId="518"/>
    <cellStyle name="Percent 5 3 9 2" xfId="1305"/>
    <cellStyle name="Percent 5 3 9 2 2" xfId="3177"/>
    <cellStyle name="Percent 5 3 9 2 2 2" xfId="9359"/>
    <cellStyle name="Percent 5 3 9 2 2 2 2" xfId="24165"/>
    <cellStyle name="Percent 5 3 9 2 2 3" xfId="24164"/>
    <cellStyle name="Percent 5 3 9 2 3" xfId="7487"/>
    <cellStyle name="Percent 5 3 9 2 3 2" xfId="24166"/>
    <cellStyle name="Percent 5 3 9 2 4" xfId="24163"/>
    <cellStyle name="Percent 5 3 9 3" xfId="2391"/>
    <cellStyle name="Percent 5 3 9 3 2" xfId="8573"/>
    <cellStyle name="Percent 5 3 9 3 2 2" xfId="24168"/>
    <cellStyle name="Percent 5 3 9 3 3" xfId="24167"/>
    <cellStyle name="Percent 5 3 9 4" xfId="4183"/>
    <cellStyle name="Percent 5 3 9 4 2" xfId="10365"/>
    <cellStyle name="Percent 5 3 9 4 2 2" xfId="24170"/>
    <cellStyle name="Percent 5 3 9 4 3" xfId="24169"/>
    <cellStyle name="Percent 5 3 9 5" xfId="5190"/>
    <cellStyle name="Percent 5 3 9 5 2" xfId="11371"/>
    <cellStyle name="Percent 5 3 9 5 2 2" xfId="24172"/>
    <cellStyle name="Percent 5 3 9 5 3" xfId="24171"/>
    <cellStyle name="Percent 5 3 9 6" xfId="6701"/>
    <cellStyle name="Percent 5 3 9 6 2" xfId="24173"/>
    <cellStyle name="Percent 5 3 9 7" xfId="24162"/>
    <cellStyle name="Percent 5 4" xfId="169"/>
    <cellStyle name="Percent 5 4 2" xfId="935"/>
    <cellStyle name="Percent 5 4 2 2" xfId="2807"/>
    <cellStyle name="Percent 5 4 2 2 2" xfId="8989"/>
    <cellStyle name="Percent 5 4 2 2 2 2" xfId="24177"/>
    <cellStyle name="Percent 5 4 2 2 3" xfId="24176"/>
    <cellStyle name="Percent 5 4 2 3" xfId="7117"/>
    <cellStyle name="Percent 5 4 2 3 2" xfId="24178"/>
    <cellStyle name="Percent 5 4 2 4" xfId="24175"/>
    <cellStyle name="Percent 5 4 3" xfId="2045"/>
    <cellStyle name="Percent 5 4 3 2" xfId="8227"/>
    <cellStyle name="Percent 5 4 3 2 2" xfId="24180"/>
    <cellStyle name="Percent 5 4 3 3" xfId="24179"/>
    <cellStyle name="Percent 5 4 4" xfId="3813"/>
    <cellStyle name="Percent 5 4 4 2" xfId="9995"/>
    <cellStyle name="Percent 5 4 4 2 2" xfId="24182"/>
    <cellStyle name="Percent 5 4 4 3" xfId="24181"/>
    <cellStyle name="Percent 5 4 5" xfId="4820"/>
    <cellStyle name="Percent 5 4 5 2" xfId="11001"/>
    <cellStyle name="Percent 5 4 5 2 2" xfId="24184"/>
    <cellStyle name="Percent 5 4 5 3" xfId="24183"/>
    <cellStyle name="Percent 5 4 6" xfId="6355"/>
    <cellStyle name="Percent 5 4 6 2" xfId="24185"/>
    <cellStyle name="Percent 5 4 7" xfId="24174"/>
    <cellStyle name="Percent 5 5" xfId="205"/>
    <cellStyle name="Percent 5 5 2" xfId="973"/>
    <cellStyle name="Percent 5 5 2 2" xfId="2845"/>
    <cellStyle name="Percent 5 5 2 2 2" xfId="9027"/>
    <cellStyle name="Percent 5 5 2 2 2 2" xfId="24189"/>
    <cellStyle name="Percent 5 5 2 2 3" xfId="24188"/>
    <cellStyle name="Percent 5 5 2 3" xfId="7155"/>
    <cellStyle name="Percent 5 5 2 3 2" xfId="24190"/>
    <cellStyle name="Percent 5 5 2 4" xfId="24187"/>
    <cellStyle name="Percent 5 5 3" xfId="2079"/>
    <cellStyle name="Percent 5 5 3 2" xfId="8261"/>
    <cellStyle name="Percent 5 5 3 2 2" xfId="24192"/>
    <cellStyle name="Percent 5 5 3 3" xfId="24191"/>
    <cellStyle name="Percent 5 5 4" xfId="3851"/>
    <cellStyle name="Percent 5 5 4 2" xfId="10033"/>
    <cellStyle name="Percent 5 5 4 2 2" xfId="24194"/>
    <cellStyle name="Percent 5 5 4 3" xfId="24193"/>
    <cellStyle name="Percent 5 5 5" xfId="4858"/>
    <cellStyle name="Percent 5 5 5 2" xfId="11039"/>
    <cellStyle name="Percent 5 5 5 2 2" xfId="24196"/>
    <cellStyle name="Percent 5 5 5 3" xfId="24195"/>
    <cellStyle name="Percent 5 5 6" xfId="6389"/>
    <cellStyle name="Percent 5 5 6 2" xfId="24197"/>
    <cellStyle name="Percent 5 5 7" xfId="24186"/>
    <cellStyle name="Percent 5 6" xfId="243"/>
    <cellStyle name="Percent 5 6 2" xfId="1015"/>
    <cellStyle name="Percent 5 6 2 2" xfId="2887"/>
    <cellStyle name="Percent 5 6 2 2 2" xfId="9069"/>
    <cellStyle name="Percent 5 6 2 2 2 2" xfId="24201"/>
    <cellStyle name="Percent 5 6 2 2 3" xfId="24200"/>
    <cellStyle name="Percent 5 6 2 3" xfId="7197"/>
    <cellStyle name="Percent 5 6 2 3 2" xfId="24202"/>
    <cellStyle name="Percent 5 6 2 4" xfId="24199"/>
    <cellStyle name="Percent 5 6 3" xfId="2117"/>
    <cellStyle name="Percent 5 6 3 2" xfId="8299"/>
    <cellStyle name="Percent 5 6 3 2 2" xfId="24204"/>
    <cellStyle name="Percent 5 6 3 3" xfId="24203"/>
    <cellStyle name="Percent 5 6 4" xfId="3893"/>
    <cellStyle name="Percent 5 6 4 2" xfId="10075"/>
    <cellStyle name="Percent 5 6 4 2 2" xfId="24206"/>
    <cellStyle name="Percent 5 6 4 3" xfId="24205"/>
    <cellStyle name="Percent 5 6 5" xfId="4900"/>
    <cellStyle name="Percent 5 6 5 2" xfId="11081"/>
    <cellStyle name="Percent 5 6 5 2 2" xfId="24208"/>
    <cellStyle name="Percent 5 6 5 3" xfId="24207"/>
    <cellStyle name="Percent 5 6 6" xfId="6427"/>
    <cellStyle name="Percent 5 6 6 2" xfId="24209"/>
    <cellStyle name="Percent 5 6 7" xfId="24198"/>
    <cellStyle name="Percent 5 7" xfId="285"/>
    <cellStyle name="Percent 5 7 2" xfId="1061"/>
    <cellStyle name="Percent 5 7 2 2" xfId="2933"/>
    <cellStyle name="Percent 5 7 2 2 2" xfId="9115"/>
    <cellStyle name="Percent 5 7 2 2 2 2" xfId="24213"/>
    <cellStyle name="Percent 5 7 2 2 3" xfId="24212"/>
    <cellStyle name="Percent 5 7 2 3" xfId="7243"/>
    <cellStyle name="Percent 5 7 2 3 2" xfId="24214"/>
    <cellStyle name="Percent 5 7 2 4" xfId="24211"/>
    <cellStyle name="Percent 5 7 3" xfId="2159"/>
    <cellStyle name="Percent 5 7 3 2" xfId="8341"/>
    <cellStyle name="Percent 5 7 3 2 2" xfId="24216"/>
    <cellStyle name="Percent 5 7 3 3" xfId="24215"/>
    <cellStyle name="Percent 5 7 4" xfId="3939"/>
    <cellStyle name="Percent 5 7 4 2" xfId="10121"/>
    <cellStyle name="Percent 5 7 4 2 2" xfId="24218"/>
    <cellStyle name="Percent 5 7 4 3" xfId="24217"/>
    <cellStyle name="Percent 5 7 5" xfId="4946"/>
    <cellStyle name="Percent 5 7 5 2" xfId="11127"/>
    <cellStyle name="Percent 5 7 5 2 2" xfId="24220"/>
    <cellStyle name="Percent 5 7 5 3" xfId="24219"/>
    <cellStyle name="Percent 5 7 6" xfId="6469"/>
    <cellStyle name="Percent 5 7 6 2" xfId="24221"/>
    <cellStyle name="Percent 5 7 7" xfId="24210"/>
    <cellStyle name="Percent 5 8" xfId="332"/>
    <cellStyle name="Percent 5 8 2" xfId="1115"/>
    <cellStyle name="Percent 5 8 2 2" xfId="2987"/>
    <cellStyle name="Percent 5 8 2 2 2" xfId="9169"/>
    <cellStyle name="Percent 5 8 2 2 2 2" xfId="24225"/>
    <cellStyle name="Percent 5 8 2 2 3" xfId="24224"/>
    <cellStyle name="Percent 5 8 2 3" xfId="7297"/>
    <cellStyle name="Percent 5 8 2 3 2" xfId="24226"/>
    <cellStyle name="Percent 5 8 2 4" xfId="24223"/>
    <cellStyle name="Percent 5 8 3" xfId="2205"/>
    <cellStyle name="Percent 5 8 3 2" xfId="8387"/>
    <cellStyle name="Percent 5 8 3 2 2" xfId="24228"/>
    <cellStyle name="Percent 5 8 3 3" xfId="24227"/>
    <cellStyle name="Percent 5 8 4" xfId="3993"/>
    <cellStyle name="Percent 5 8 4 2" xfId="10175"/>
    <cellStyle name="Percent 5 8 4 2 2" xfId="24230"/>
    <cellStyle name="Percent 5 8 4 3" xfId="24229"/>
    <cellStyle name="Percent 5 8 5" xfId="5000"/>
    <cellStyle name="Percent 5 8 5 2" xfId="11181"/>
    <cellStyle name="Percent 5 8 5 2 2" xfId="24232"/>
    <cellStyle name="Percent 5 8 5 3" xfId="24231"/>
    <cellStyle name="Percent 5 8 6" xfId="6515"/>
    <cellStyle name="Percent 5 8 6 2" xfId="24233"/>
    <cellStyle name="Percent 5 8 7" xfId="24222"/>
    <cellStyle name="Percent 5 9" xfId="386"/>
    <cellStyle name="Percent 5 9 2" xfId="1171"/>
    <cellStyle name="Percent 5 9 2 2" xfId="3043"/>
    <cellStyle name="Percent 5 9 2 2 2" xfId="9225"/>
    <cellStyle name="Percent 5 9 2 2 2 2" xfId="24237"/>
    <cellStyle name="Percent 5 9 2 2 3" xfId="24236"/>
    <cellStyle name="Percent 5 9 2 3" xfId="7353"/>
    <cellStyle name="Percent 5 9 2 3 2" xfId="24238"/>
    <cellStyle name="Percent 5 9 2 4" xfId="24235"/>
    <cellStyle name="Percent 5 9 3" xfId="2259"/>
    <cellStyle name="Percent 5 9 3 2" xfId="8441"/>
    <cellStyle name="Percent 5 9 3 2 2" xfId="24240"/>
    <cellStyle name="Percent 5 9 3 3" xfId="24239"/>
    <cellStyle name="Percent 5 9 4" xfId="4049"/>
    <cellStyle name="Percent 5 9 4 2" xfId="10231"/>
    <cellStyle name="Percent 5 9 4 2 2" xfId="24242"/>
    <cellStyle name="Percent 5 9 4 3" xfId="24241"/>
    <cellStyle name="Percent 5 9 5" xfId="5056"/>
    <cellStyle name="Percent 5 9 5 2" xfId="11237"/>
    <cellStyle name="Percent 5 9 5 2 2" xfId="24244"/>
    <cellStyle name="Percent 5 9 5 3" xfId="24243"/>
    <cellStyle name="Percent 5 9 6" xfId="6569"/>
    <cellStyle name="Percent 5 9 6 2" xfId="24245"/>
    <cellStyle name="Percent 5 9 7" xfId="24234"/>
    <cellStyle name="Percent 50" xfId="132"/>
    <cellStyle name="Percent 50 2" xfId="1733"/>
    <cellStyle name="Percent 50 2 2" xfId="3605"/>
    <cellStyle name="Percent 50 2 2 2" xfId="9787"/>
    <cellStyle name="Percent 50 2 2 2 2" xfId="24249"/>
    <cellStyle name="Percent 50 2 2 3" xfId="24248"/>
    <cellStyle name="Percent 50 2 3" xfId="4745"/>
    <cellStyle name="Percent 50 2 3 2" xfId="10927"/>
    <cellStyle name="Percent 50 2 3 2 2" xfId="24251"/>
    <cellStyle name="Percent 50 2 3 3" xfId="24250"/>
    <cellStyle name="Percent 50 2 4" xfId="5752"/>
    <cellStyle name="Percent 50 2 4 2" xfId="11933"/>
    <cellStyle name="Percent 50 2 4 2 2" xfId="24253"/>
    <cellStyle name="Percent 50 2 4 3" xfId="24252"/>
    <cellStyle name="Percent 50 2 5" xfId="7915"/>
    <cellStyle name="Percent 50 2 5 2" xfId="24254"/>
    <cellStyle name="Percent 50 2 6" xfId="24247"/>
    <cellStyle name="Percent 50 3" xfId="1867"/>
    <cellStyle name="Percent 50 3 2" xfId="3739"/>
    <cellStyle name="Percent 50 3 2 2" xfId="9921"/>
    <cellStyle name="Percent 50 3 2 2 2" xfId="24257"/>
    <cellStyle name="Percent 50 3 2 3" xfId="24256"/>
    <cellStyle name="Percent 50 3 3" xfId="8049"/>
    <cellStyle name="Percent 50 3 3 2" xfId="24258"/>
    <cellStyle name="Percent 50 3 4" xfId="24255"/>
    <cellStyle name="Percent 50 4" xfId="2009"/>
    <cellStyle name="Percent 50 4 2" xfId="8191"/>
    <cellStyle name="Percent 50 4 2 2" xfId="24260"/>
    <cellStyle name="Percent 50 4 3" xfId="24259"/>
    <cellStyle name="Percent 50 5" xfId="4611"/>
    <cellStyle name="Percent 50 5 2" xfId="10793"/>
    <cellStyle name="Percent 50 5 2 2" xfId="24262"/>
    <cellStyle name="Percent 50 5 3" xfId="24261"/>
    <cellStyle name="Percent 50 6" xfId="5618"/>
    <cellStyle name="Percent 50 6 2" xfId="11799"/>
    <cellStyle name="Percent 50 6 2 2" xfId="24264"/>
    <cellStyle name="Percent 50 6 3" xfId="24263"/>
    <cellStyle name="Percent 50 7" xfId="5902"/>
    <cellStyle name="Percent 50 7 2" xfId="12083"/>
    <cellStyle name="Percent 50 7 2 2" xfId="24266"/>
    <cellStyle name="Percent 50 7 3" xfId="24265"/>
    <cellStyle name="Percent 50 8" xfId="6319"/>
    <cellStyle name="Percent 50 8 2" xfId="24267"/>
    <cellStyle name="Percent 50 9" xfId="24246"/>
    <cellStyle name="Percent 500" xfId="25773"/>
    <cellStyle name="Percent 501" xfId="25776"/>
    <cellStyle name="Percent 502" xfId="25780"/>
    <cellStyle name="Percent 503" xfId="25782"/>
    <cellStyle name="Percent 504" xfId="25785"/>
    <cellStyle name="Percent 505" xfId="25788"/>
    <cellStyle name="Percent 506" xfId="25791"/>
    <cellStyle name="Percent 507" xfId="25794"/>
    <cellStyle name="Percent 508" xfId="25797"/>
    <cellStyle name="Percent 509" xfId="25800"/>
    <cellStyle name="Percent 51" xfId="134"/>
    <cellStyle name="Percent 51 2" xfId="1735"/>
    <cellStyle name="Percent 51 2 2" xfId="3607"/>
    <cellStyle name="Percent 51 2 2 2" xfId="9789"/>
    <cellStyle name="Percent 51 2 2 2 2" xfId="24271"/>
    <cellStyle name="Percent 51 2 2 3" xfId="24270"/>
    <cellStyle name="Percent 51 2 3" xfId="4747"/>
    <cellStyle name="Percent 51 2 3 2" xfId="10929"/>
    <cellStyle name="Percent 51 2 3 2 2" xfId="24273"/>
    <cellStyle name="Percent 51 2 3 3" xfId="24272"/>
    <cellStyle name="Percent 51 2 4" xfId="5754"/>
    <cellStyle name="Percent 51 2 4 2" xfId="11935"/>
    <cellStyle name="Percent 51 2 4 2 2" xfId="24275"/>
    <cellStyle name="Percent 51 2 4 3" xfId="24274"/>
    <cellStyle name="Percent 51 2 5" xfId="7917"/>
    <cellStyle name="Percent 51 2 5 2" xfId="24276"/>
    <cellStyle name="Percent 51 2 6" xfId="24269"/>
    <cellStyle name="Percent 51 3" xfId="1869"/>
    <cellStyle name="Percent 51 3 2" xfId="3741"/>
    <cellStyle name="Percent 51 3 2 2" xfId="9923"/>
    <cellStyle name="Percent 51 3 2 2 2" xfId="24279"/>
    <cellStyle name="Percent 51 3 2 3" xfId="24278"/>
    <cellStyle name="Percent 51 3 3" xfId="8051"/>
    <cellStyle name="Percent 51 3 3 2" xfId="24280"/>
    <cellStyle name="Percent 51 3 4" xfId="24277"/>
    <cellStyle name="Percent 51 4" xfId="2011"/>
    <cellStyle name="Percent 51 4 2" xfId="8193"/>
    <cellStyle name="Percent 51 4 2 2" xfId="24282"/>
    <cellStyle name="Percent 51 4 3" xfId="24281"/>
    <cellStyle name="Percent 51 5" xfId="4613"/>
    <cellStyle name="Percent 51 5 2" xfId="10795"/>
    <cellStyle name="Percent 51 5 2 2" xfId="24284"/>
    <cellStyle name="Percent 51 5 3" xfId="24283"/>
    <cellStyle name="Percent 51 6" xfId="5620"/>
    <cellStyle name="Percent 51 6 2" xfId="11801"/>
    <cellStyle name="Percent 51 6 2 2" xfId="24286"/>
    <cellStyle name="Percent 51 6 3" xfId="24285"/>
    <cellStyle name="Percent 51 7" xfId="5903"/>
    <cellStyle name="Percent 51 7 2" xfId="12084"/>
    <cellStyle name="Percent 51 7 2 2" xfId="24288"/>
    <cellStyle name="Percent 51 7 3" xfId="24287"/>
    <cellStyle name="Percent 51 8" xfId="6321"/>
    <cellStyle name="Percent 51 8 2" xfId="24289"/>
    <cellStyle name="Percent 51 9" xfId="24268"/>
    <cellStyle name="Percent 510" xfId="25804"/>
    <cellStyle name="Percent 511" xfId="25807"/>
    <cellStyle name="Percent 512" xfId="25810"/>
    <cellStyle name="Percent 513" xfId="25813"/>
    <cellStyle name="Percent 514" xfId="25816"/>
    <cellStyle name="Percent 515" xfId="25820"/>
    <cellStyle name="Percent 516" xfId="25822"/>
    <cellStyle name="Percent 517" xfId="25825"/>
    <cellStyle name="Percent 518" xfId="25828"/>
    <cellStyle name="Percent 519" xfId="25831"/>
    <cellStyle name="Percent 52" xfId="136"/>
    <cellStyle name="Percent 52 2" xfId="1737"/>
    <cellStyle name="Percent 52 2 2" xfId="3609"/>
    <cellStyle name="Percent 52 2 2 2" xfId="9791"/>
    <cellStyle name="Percent 52 2 2 2 2" xfId="24293"/>
    <cellStyle name="Percent 52 2 2 3" xfId="24292"/>
    <cellStyle name="Percent 52 2 3" xfId="4749"/>
    <cellStyle name="Percent 52 2 3 2" xfId="10931"/>
    <cellStyle name="Percent 52 2 3 2 2" xfId="24295"/>
    <cellStyle name="Percent 52 2 3 3" xfId="24294"/>
    <cellStyle name="Percent 52 2 4" xfId="5756"/>
    <cellStyle name="Percent 52 2 4 2" xfId="11937"/>
    <cellStyle name="Percent 52 2 4 2 2" xfId="24297"/>
    <cellStyle name="Percent 52 2 4 3" xfId="24296"/>
    <cellStyle name="Percent 52 2 5" xfId="7919"/>
    <cellStyle name="Percent 52 2 5 2" xfId="24298"/>
    <cellStyle name="Percent 52 2 6" xfId="24291"/>
    <cellStyle name="Percent 52 3" xfId="1871"/>
    <cellStyle name="Percent 52 3 2" xfId="3743"/>
    <cellStyle name="Percent 52 3 2 2" xfId="9925"/>
    <cellStyle name="Percent 52 3 2 2 2" xfId="24301"/>
    <cellStyle name="Percent 52 3 2 3" xfId="24300"/>
    <cellStyle name="Percent 52 3 3" xfId="8053"/>
    <cellStyle name="Percent 52 3 3 2" xfId="24302"/>
    <cellStyle name="Percent 52 3 4" xfId="24299"/>
    <cellStyle name="Percent 52 4" xfId="2013"/>
    <cellStyle name="Percent 52 4 2" xfId="8195"/>
    <cellStyle name="Percent 52 4 2 2" xfId="24304"/>
    <cellStyle name="Percent 52 4 3" xfId="24303"/>
    <cellStyle name="Percent 52 5" xfId="4615"/>
    <cellStyle name="Percent 52 5 2" xfId="10797"/>
    <cellStyle name="Percent 52 5 2 2" xfId="24306"/>
    <cellStyle name="Percent 52 5 3" xfId="24305"/>
    <cellStyle name="Percent 52 6" xfId="5622"/>
    <cellStyle name="Percent 52 6 2" xfId="11803"/>
    <cellStyle name="Percent 52 6 2 2" xfId="24308"/>
    <cellStyle name="Percent 52 6 3" xfId="24307"/>
    <cellStyle name="Percent 52 7" xfId="5904"/>
    <cellStyle name="Percent 52 7 2" xfId="12085"/>
    <cellStyle name="Percent 52 7 2 2" xfId="24310"/>
    <cellStyle name="Percent 52 7 3" xfId="24309"/>
    <cellStyle name="Percent 52 8" xfId="6323"/>
    <cellStyle name="Percent 52 8 2" xfId="24311"/>
    <cellStyle name="Percent 52 9" xfId="24290"/>
    <cellStyle name="Percent 520" xfId="25833"/>
    <cellStyle name="Percent 521" xfId="25836"/>
    <cellStyle name="Percent 522" xfId="25839"/>
    <cellStyle name="Percent 523" xfId="25842"/>
    <cellStyle name="Percent 524" xfId="25845"/>
    <cellStyle name="Percent 525" xfId="25848"/>
    <cellStyle name="Percent 526" xfId="25851"/>
    <cellStyle name="Percent 527" xfId="25855"/>
    <cellStyle name="Percent 528" xfId="25857"/>
    <cellStyle name="Percent 529" xfId="25860"/>
    <cellStyle name="Percent 53" xfId="138"/>
    <cellStyle name="Percent 53 2" xfId="1739"/>
    <cellStyle name="Percent 53 2 2" xfId="3611"/>
    <cellStyle name="Percent 53 2 2 2" xfId="9793"/>
    <cellStyle name="Percent 53 2 2 2 2" xfId="24315"/>
    <cellStyle name="Percent 53 2 2 3" xfId="24314"/>
    <cellStyle name="Percent 53 2 3" xfId="4751"/>
    <cellStyle name="Percent 53 2 3 2" xfId="10933"/>
    <cellStyle name="Percent 53 2 3 2 2" xfId="24317"/>
    <cellStyle name="Percent 53 2 3 3" xfId="24316"/>
    <cellStyle name="Percent 53 2 4" xfId="5758"/>
    <cellStyle name="Percent 53 2 4 2" xfId="11939"/>
    <cellStyle name="Percent 53 2 4 2 2" xfId="24319"/>
    <cellStyle name="Percent 53 2 4 3" xfId="24318"/>
    <cellStyle name="Percent 53 2 5" xfId="7921"/>
    <cellStyle name="Percent 53 2 5 2" xfId="24320"/>
    <cellStyle name="Percent 53 2 6" xfId="24313"/>
    <cellStyle name="Percent 53 3" xfId="1873"/>
    <cellStyle name="Percent 53 3 2" xfId="3745"/>
    <cellStyle name="Percent 53 3 2 2" xfId="9927"/>
    <cellStyle name="Percent 53 3 2 2 2" xfId="24323"/>
    <cellStyle name="Percent 53 3 2 3" xfId="24322"/>
    <cellStyle name="Percent 53 3 3" xfId="8055"/>
    <cellStyle name="Percent 53 3 3 2" xfId="24324"/>
    <cellStyle name="Percent 53 3 4" xfId="24321"/>
    <cellStyle name="Percent 53 4" xfId="2015"/>
    <cellStyle name="Percent 53 4 2" xfId="8197"/>
    <cellStyle name="Percent 53 4 2 2" xfId="24326"/>
    <cellStyle name="Percent 53 4 3" xfId="24325"/>
    <cellStyle name="Percent 53 5" xfId="4617"/>
    <cellStyle name="Percent 53 5 2" xfId="10799"/>
    <cellStyle name="Percent 53 5 2 2" xfId="24328"/>
    <cellStyle name="Percent 53 5 3" xfId="24327"/>
    <cellStyle name="Percent 53 6" xfId="5624"/>
    <cellStyle name="Percent 53 6 2" xfId="11805"/>
    <cellStyle name="Percent 53 6 2 2" xfId="24330"/>
    <cellStyle name="Percent 53 6 3" xfId="24329"/>
    <cellStyle name="Percent 53 7" xfId="5905"/>
    <cellStyle name="Percent 53 7 2" xfId="12086"/>
    <cellStyle name="Percent 53 7 2 2" xfId="24332"/>
    <cellStyle name="Percent 53 7 3" xfId="24331"/>
    <cellStyle name="Percent 53 8" xfId="6325"/>
    <cellStyle name="Percent 53 8 2" xfId="24333"/>
    <cellStyle name="Percent 53 9" xfId="24312"/>
    <cellStyle name="Percent 530" xfId="25862"/>
    <cellStyle name="Percent 531" xfId="25865"/>
    <cellStyle name="Percent 532" xfId="25868"/>
    <cellStyle name="Percent 533" xfId="25872"/>
    <cellStyle name="Percent 534" xfId="25876"/>
    <cellStyle name="Percent 535" xfId="25879"/>
    <cellStyle name="Percent 536" xfId="25881"/>
    <cellStyle name="Percent 537" xfId="25884"/>
    <cellStyle name="Percent 538" xfId="25886"/>
    <cellStyle name="Percent 539" xfId="25890"/>
    <cellStyle name="Percent 54" xfId="140"/>
    <cellStyle name="Percent 54 2" xfId="1741"/>
    <cellStyle name="Percent 54 2 2" xfId="3613"/>
    <cellStyle name="Percent 54 2 2 2" xfId="9795"/>
    <cellStyle name="Percent 54 2 2 2 2" xfId="24337"/>
    <cellStyle name="Percent 54 2 2 3" xfId="24336"/>
    <cellStyle name="Percent 54 2 3" xfId="4753"/>
    <cellStyle name="Percent 54 2 3 2" xfId="10935"/>
    <cellStyle name="Percent 54 2 3 2 2" xfId="24339"/>
    <cellStyle name="Percent 54 2 3 3" xfId="24338"/>
    <cellStyle name="Percent 54 2 4" xfId="5760"/>
    <cellStyle name="Percent 54 2 4 2" xfId="11941"/>
    <cellStyle name="Percent 54 2 4 2 2" xfId="24341"/>
    <cellStyle name="Percent 54 2 4 3" xfId="24340"/>
    <cellStyle name="Percent 54 2 5" xfId="7923"/>
    <cellStyle name="Percent 54 2 5 2" xfId="24342"/>
    <cellStyle name="Percent 54 2 6" xfId="24335"/>
    <cellStyle name="Percent 54 3" xfId="1875"/>
    <cellStyle name="Percent 54 3 2" xfId="3747"/>
    <cellStyle name="Percent 54 3 2 2" xfId="9929"/>
    <cellStyle name="Percent 54 3 2 2 2" xfId="24345"/>
    <cellStyle name="Percent 54 3 2 3" xfId="24344"/>
    <cellStyle name="Percent 54 3 3" xfId="8057"/>
    <cellStyle name="Percent 54 3 3 2" xfId="24346"/>
    <cellStyle name="Percent 54 3 4" xfId="24343"/>
    <cellStyle name="Percent 54 4" xfId="2017"/>
    <cellStyle name="Percent 54 4 2" xfId="8199"/>
    <cellStyle name="Percent 54 4 2 2" xfId="24348"/>
    <cellStyle name="Percent 54 4 3" xfId="24347"/>
    <cellStyle name="Percent 54 5" xfId="4619"/>
    <cellStyle name="Percent 54 5 2" xfId="10801"/>
    <cellStyle name="Percent 54 5 2 2" xfId="24350"/>
    <cellStyle name="Percent 54 5 3" xfId="24349"/>
    <cellStyle name="Percent 54 6" xfId="5626"/>
    <cellStyle name="Percent 54 6 2" xfId="11807"/>
    <cellStyle name="Percent 54 6 2 2" xfId="24352"/>
    <cellStyle name="Percent 54 6 3" xfId="24351"/>
    <cellStyle name="Percent 54 7" xfId="5906"/>
    <cellStyle name="Percent 54 7 2" xfId="12087"/>
    <cellStyle name="Percent 54 7 2 2" xfId="24354"/>
    <cellStyle name="Percent 54 7 3" xfId="24353"/>
    <cellStyle name="Percent 54 8" xfId="6327"/>
    <cellStyle name="Percent 54 8 2" xfId="24355"/>
    <cellStyle name="Percent 54 9" xfId="24334"/>
    <cellStyle name="Percent 540" xfId="25892"/>
    <cellStyle name="Percent 541" xfId="25895"/>
    <cellStyle name="Percent 542" xfId="25899"/>
    <cellStyle name="Percent 543" xfId="25901"/>
    <cellStyle name="Percent 544" xfId="25904"/>
    <cellStyle name="Percent 545" xfId="25907"/>
    <cellStyle name="Percent 546" xfId="25911"/>
    <cellStyle name="Percent 547" xfId="25914"/>
    <cellStyle name="Percent 548" xfId="25916"/>
    <cellStyle name="Percent 549" xfId="25919"/>
    <cellStyle name="Percent 55" xfId="142"/>
    <cellStyle name="Percent 55 2" xfId="1743"/>
    <cellStyle name="Percent 55 2 2" xfId="3615"/>
    <cellStyle name="Percent 55 2 2 2" xfId="9797"/>
    <cellStyle name="Percent 55 2 2 2 2" xfId="24359"/>
    <cellStyle name="Percent 55 2 2 3" xfId="24358"/>
    <cellStyle name="Percent 55 2 3" xfId="4755"/>
    <cellStyle name="Percent 55 2 3 2" xfId="10937"/>
    <cellStyle name="Percent 55 2 3 2 2" xfId="24361"/>
    <cellStyle name="Percent 55 2 3 3" xfId="24360"/>
    <cellStyle name="Percent 55 2 4" xfId="5762"/>
    <cellStyle name="Percent 55 2 4 2" xfId="11943"/>
    <cellStyle name="Percent 55 2 4 2 2" xfId="24363"/>
    <cellStyle name="Percent 55 2 4 3" xfId="24362"/>
    <cellStyle name="Percent 55 2 5" xfId="7925"/>
    <cellStyle name="Percent 55 2 5 2" xfId="24364"/>
    <cellStyle name="Percent 55 2 6" xfId="24357"/>
    <cellStyle name="Percent 55 3" xfId="1877"/>
    <cellStyle name="Percent 55 3 2" xfId="3749"/>
    <cellStyle name="Percent 55 3 2 2" xfId="9931"/>
    <cellStyle name="Percent 55 3 2 2 2" xfId="24367"/>
    <cellStyle name="Percent 55 3 2 3" xfId="24366"/>
    <cellStyle name="Percent 55 3 3" xfId="8059"/>
    <cellStyle name="Percent 55 3 3 2" xfId="24368"/>
    <cellStyle name="Percent 55 3 4" xfId="24365"/>
    <cellStyle name="Percent 55 4" xfId="2019"/>
    <cellStyle name="Percent 55 4 2" xfId="8201"/>
    <cellStyle name="Percent 55 4 2 2" xfId="24370"/>
    <cellStyle name="Percent 55 4 3" xfId="24369"/>
    <cellStyle name="Percent 55 5" xfId="4621"/>
    <cellStyle name="Percent 55 5 2" xfId="10803"/>
    <cellStyle name="Percent 55 5 2 2" xfId="24372"/>
    <cellStyle name="Percent 55 5 3" xfId="24371"/>
    <cellStyle name="Percent 55 6" xfId="5628"/>
    <cellStyle name="Percent 55 6 2" xfId="11809"/>
    <cellStyle name="Percent 55 6 2 2" xfId="24374"/>
    <cellStyle name="Percent 55 6 3" xfId="24373"/>
    <cellStyle name="Percent 55 7" xfId="5907"/>
    <cellStyle name="Percent 55 7 2" xfId="12088"/>
    <cellStyle name="Percent 55 7 2 2" xfId="24376"/>
    <cellStyle name="Percent 55 7 3" xfId="24375"/>
    <cellStyle name="Percent 55 8" xfId="6329"/>
    <cellStyle name="Percent 55 8 2" xfId="24377"/>
    <cellStyle name="Percent 55 9" xfId="24356"/>
    <cellStyle name="Percent 550" xfId="25921"/>
    <cellStyle name="Percent 551" xfId="25926"/>
    <cellStyle name="Percent 552" xfId="25929"/>
    <cellStyle name="Percent 553" xfId="25932"/>
    <cellStyle name="Percent 554" xfId="25935"/>
    <cellStyle name="Percent 555" xfId="25937"/>
    <cellStyle name="Percent 556" xfId="25942"/>
    <cellStyle name="Percent 557" xfId="25945"/>
    <cellStyle name="Percent 558" xfId="25948"/>
    <cellStyle name="Percent 559" xfId="25950"/>
    <cellStyle name="Percent 56" xfId="144"/>
    <cellStyle name="Percent 56 2" xfId="1879"/>
    <cellStyle name="Percent 56 2 2" xfId="3751"/>
    <cellStyle name="Percent 56 2 2 2" xfId="9933"/>
    <cellStyle name="Percent 56 2 2 2 2" xfId="24381"/>
    <cellStyle name="Percent 56 2 2 3" xfId="24380"/>
    <cellStyle name="Percent 56 2 3" xfId="8061"/>
    <cellStyle name="Percent 56 2 3 2" xfId="24382"/>
    <cellStyle name="Percent 56 2 4" xfId="24379"/>
    <cellStyle name="Percent 56 3" xfId="2021"/>
    <cellStyle name="Percent 56 3 2" xfId="8203"/>
    <cellStyle name="Percent 56 3 2 2" xfId="24384"/>
    <cellStyle name="Percent 56 3 3" xfId="24383"/>
    <cellStyle name="Percent 56 4" xfId="4757"/>
    <cellStyle name="Percent 56 4 2" xfId="10939"/>
    <cellStyle name="Percent 56 4 2 2" xfId="24386"/>
    <cellStyle name="Percent 56 4 3" xfId="24385"/>
    <cellStyle name="Percent 56 5" xfId="5764"/>
    <cellStyle name="Percent 56 5 2" xfId="11945"/>
    <cellStyle name="Percent 56 5 2 2" xfId="24388"/>
    <cellStyle name="Percent 56 5 3" xfId="24387"/>
    <cellStyle name="Percent 56 6" xfId="5908"/>
    <cellStyle name="Percent 56 6 2" xfId="12089"/>
    <cellStyle name="Percent 56 6 2 2" xfId="24390"/>
    <cellStyle name="Percent 56 6 3" xfId="24389"/>
    <cellStyle name="Percent 56 7" xfId="6331"/>
    <cellStyle name="Percent 56 7 2" xfId="24391"/>
    <cellStyle name="Percent 56 8" xfId="24378"/>
    <cellStyle name="Percent 560" xfId="25953"/>
    <cellStyle name="Percent 561" xfId="25956"/>
    <cellStyle name="Percent 562" xfId="25959"/>
    <cellStyle name="Percent 563" xfId="25962"/>
    <cellStyle name="Percent 564" xfId="25965"/>
    <cellStyle name="Percent 565" xfId="25968"/>
    <cellStyle name="Percent 566" xfId="25970"/>
    <cellStyle name="Percent 567" xfId="25973"/>
    <cellStyle name="Percent 568" xfId="25976"/>
    <cellStyle name="Percent 569" xfId="25980"/>
    <cellStyle name="Percent 57" xfId="146"/>
    <cellStyle name="Percent 57 2" xfId="1881"/>
    <cellStyle name="Percent 57 2 2" xfId="3753"/>
    <cellStyle name="Percent 57 2 2 2" xfId="9935"/>
    <cellStyle name="Percent 57 2 2 2 2" xfId="24395"/>
    <cellStyle name="Percent 57 2 2 3" xfId="24394"/>
    <cellStyle name="Percent 57 2 3" xfId="8063"/>
    <cellStyle name="Percent 57 2 3 2" xfId="24396"/>
    <cellStyle name="Percent 57 2 4" xfId="24393"/>
    <cellStyle name="Percent 57 3" xfId="2023"/>
    <cellStyle name="Percent 57 3 2" xfId="8205"/>
    <cellStyle name="Percent 57 3 2 2" xfId="24398"/>
    <cellStyle name="Percent 57 3 3" xfId="24397"/>
    <cellStyle name="Percent 57 4" xfId="4759"/>
    <cellStyle name="Percent 57 4 2" xfId="10941"/>
    <cellStyle name="Percent 57 4 2 2" xfId="24400"/>
    <cellStyle name="Percent 57 4 3" xfId="24399"/>
    <cellStyle name="Percent 57 5" xfId="5766"/>
    <cellStyle name="Percent 57 5 2" xfId="11947"/>
    <cellStyle name="Percent 57 5 2 2" xfId="24402"/>
    <cellStyle name="Percent 57 5 3" xfId="24401"/>
    <cellStyle name="Percent 57 6" xfId="5909"/>
    <cellStyle name="Percent 57 6 2" xfId="12090"/>
    <cellStyle name="Percent 57 6 2 2" xfId="24404"/>
    <cellStyle name="Percent 57 6 3" xfId="24403"/>
    <cellStyle name="Percent 57 7" xfId="6333"/>
    <cellStyle name="Percent 57 7 2" xfId="24405"/>
    <cellStyle name="Percent 57 8" xfId="24392"/>
    <cellStyle name="Percent 570" xfId="25982"/>
    <cellStyle name="Percent 571" xfId="25985"/>
    <cellStyle name="Percent 572" xfId="25989"/>
    <cellStyle name="Percent 573" xfId="25992"/>
    <cellStyle name="Percent 574" xfId="25994"/>
    <cellStyle name="Percent 575" xfId="25997"/>
    <cellStyle name="Percent 576" xfId="26001"/>
    <cellStyle name="Percent 577" xfId="26005"/>
    <cellStyle name="Percent 578" xfId="26008"/>
    <cellStyle name="Percent 579" xfId="26010"/>
    <cellStyle name="Percent 58" xfId="148"/>
    <cellStyle name="Percent 58 2" xfId="1883"/>
    <cellStyle name="Percent 58 2 2" xfId="3755"/>
    <cellStyle name="Percent 58 2 2 2" xfId="9937"/>
    <cellStyle name="Percent 58 2 2 2 2" xfId="24409"/>
    <cellStyle name="Percent 58 2 2 3" xfId="24408"/>
    <cellStyle name="Percent 58 2 3" xfId="8065"/>
    <cellStyle name="Percent 58 2 3 2" xfId="24410"/>
    <cellStyle name="Percent 58 2 4" xfId="24407"/>
    <cellStyle name="Percent 58 3" xfId="2025"/>
    <cellStyle name="Percent 58 3 2" xfId="8207"/>
    <cellStyle name="Percent 58 3 2 2" xfId="24412"/>
    <cellStyle name="Percent 58 3 3" xfId="24411"/>
    <cellStyle name="Percent 58 4" xfId="4761"/>
    <cellStyle name="Percent 58 4 2" xfId="10943"/>
    <cellStyle name="Percent 58 4 2 2" xfId="24414"/>
    <cellStyle name="Percent 58 4 3" xfId="24413"/>
    <cellStyle name="Percent 58 5" xfId="5768"/>
    <cellStyle name="Percent 58 5 2" xfId="11949"/>
    <cellStyle name="Percent 58 5 2 2" xfId="24416"/>
    <cellStyle name="Percent 58 5 3" xfId="24415"/>
    <cellStyle name="Percent 58 6" xfId="5910"/>
    <cellStyle name="Percent 58 6 2" xfId="12091"/>
    <cellStyle name="Percent 58 6 2 2" xfId="24418"/>
    <cellStyle name="Percent 58 6 3" xfId="24417"/>
    <cellStyle name="Percent 58 7" xfId="6335"/>
    <cellStyle name="Percent 58 7 2" xfId="24419"/>
    <cellStyle name="Percent 58 8" xfId="24406"/>
    <cellStyle name="Percent 580" xfId="26013"/>
    <cellStyle name="Percent 581" xfId="26018"/>
    <cellStyle name="Percent 582" xfId="26021"/>
    <cellStyle name="Percent 583" xfId="26023"/>
    <cellStyle name="Percent 584" xfId="26027"/>
    <cellStyle name="Percent 585" xfId="26029"/>
    <cellStyle name="Percent 586" xfId="26033"/>
    <cellStyle name="Percent 587" xfId="26036"/>
    <cellStyle name="Percent 588" xfId="26038"/>
    <cellStyle name="Percent 589" xfId="26041"/>
    <cellStyle name="Percent 59" xfId="1885"/>
    <cellStyle name="Percent 59 2" xfId="3757"/>
    <cellStyle name="Percent 59 2 2" xfId="9939"/>
    <cellStyle name="Percent 59 2 2 2" xfId="24422"/>
    <cellStyle name="Percent 59 2 3" xfId="24421"/>
    <cellStyle name="Percent 59 3" xfId="4763"/>
    <cellStyle name="Percent 59 3 2" xfId="10945"/>
    <cellStyle name="Percent 59 3 2 2" xfId="24424"/>
    <cellStyle name="Percent 59 3 3" xfId="24423"/>
    <cellStyle name="Percent 59 4" xfId="5770"/>
    <cellStyle name="Percent 59 4 2" xfId="11951"/>
    <cellStyle name="Percent 59 4 2 2" xfId="24426"/>
    <cellStyle name="Percent 59 4 3" xfId="24425"/>
    <cellStyle name="Percent 59 5" xfId="5911"/>
    <cellStyle name="Percent 59 5 2" xfId="12092"/>
    <cellStyle name="Percent 59 5 2 2" xfId="24428"/>
    <cellStyle name="Percent 59 5 3" xfId="24427"/>
    <cellStyle name="Percent 59 6" xfId="8067"/>
    <cellStyle name="Percent 59 6 2" xfId="24429"/>
    <cellStyle name="Percent 59 7" xfId="24420"/>
    <cellStyle name="Percent 590" xfId="26044"/>
    <cellStyle name="Percent 591" xfId="26047"/>
    <cellStyle name="Percent 592" xfId="26051"/>
    <cellStyle name="Percent 593" xfId="26053"/>
    <cellStyle name="Percent 594" xfId="26057"/>
    <cellStyle name="Percent 595" xfId="26059"/>
    <cellStyle name="Percent 596" xfId="26062"/>
    <cellStyle name="Percent 597" xfId="26065"/>
    <cellStyle name="Percent 598" xfId="26068"/>
    <cellStyle name="Percent 599" xfId="26070"/>
    <cellStyle name="Percent 6" xfId="13"/>
    <cellStyle name="Percent 6 10" xfId="502"/>
    <cellStyle name="Percent 6 10 2" xfId="1289"/>
    <cellStyle name="Percent 6 10 2 2" xfId="3161"/>
    <cellStyle name="Percent 6 10 2 2 2" xfId="9343"/>
    <cellStyle name="Percent 6 10 2 2 2 2" xfId="24434"/>
    <cellStyle name="Percent 6 10 2 2 3" xfId="24433"/>
    <cellStyle name="Percent 6 10 2 3" xfId="7471"/>
    <cellStyle name="Percent 6 10 2 3 2" xfId="24435"/>
    <cellStyle name="Percent 6 10 2 4" xfId="24432"/>
    <cellStyle name="Percent 6 10 3" xfId="2375"/>
    <cellStyle name="Percent 6 10 3 2" xfId="8557"/>
    <cellStyle name="Percent 6 10 3 2 2" xfId="24437"/>
    <cellStyle name="Percent 6 10 3 3" xfId="24436"/>
    <cellStyle name="Percent 6 10 4" xfId="4167"/>
    <cellStyle name="Percent 6 10 4 2" xfId="10349"/>
    <cellStyle name="Percent 6 10 4 2 2" xfId="24439"/>
    <cellStyle name="Percent 6 10 4 3" xfId="24438"/>
    <cellStyle name="Percent 6 10 5" xfId="5174"/>
    <cellStyle name="Percent 6 10 5 2" xfId="11355"/>
    <cellStyle name="Percent 6 10 5 2 2" xfId="24441"/>
    <cellStyle name="Percent 6 10 5 3" xfId="24440"/>
    <cellStyle name="Percent 6 10 6" xfId="6685"/>
    <cellStyle name="Percent 6 10 6 2" xfId="24442"/>
    <cellStyle name="Percent 6 10 7" xfId="24431"/>
    <cellStyle name="Percent 6 11" xfId="560"/>
    <cellStyle name="Percent 6 11 2" xfId="1349"/>
    <cellStyle name="Percent 6 11 2 2" xfId="3221"/>
    <cellStyle name="Percent 6 11 2 2 2" xfId="9403"/>
    <cellStyle name="Percent 6 11 2 2 2 2" xfId="24446"/>
    <cellStyle name="Percent 6 11 2 2 3" xfId="24445"/>
    <cellStyle name="Percent 6 11 2 3" xfId="7531"/>
    <cellStyle name="Percent 6 11 2 3 2" xfId="24447"/>
    <cellStyle name="Percent 6 11 2 4" xfId="24444"/>
    <cellStyle name="Percent 6 11 3" xfId="2433"/>
    <cellStyle name="Percent 6 11 3 2" xfId="8615"/>
    <cellStyle name="Percent 6 11 3 2 2" xfId="24449"/>
    <cellStyle name="Percent 6 11 3 3" xfId="24448"/>
    <cellStyle name="Percent 6 11 4" xfId="4227"/>
    <cellStyle name="Percent 6 11 4 2" xfId="10409"/>
    <cellStyle name="Percent 6 11 4 2 2" xfId="24451"/>
    <cellStyle name="Percent 6 11 4 3" xfId="24450"/>
    <cellStyle name="Percent 6 11 5" xfId="5234"/>
    <cellStyle name="Percent 6 11 5 2" xfId="11415"/>
    <cellStyle name="Percent 6 11 5 2 2" xfId="24453"/>
    <cellStyle name="Percent 6 11 5 3" xfId="24452"/>
    <cellStyle name="Percent 6 11 6" xfId="6743"/>
    <cellStyle name="Percent 6 11 6 2" xfId="24454"/>
    <cellStyle name="Percent 6 11 7" xfId="24443"/>
    <cellStyle name="Percent 6 12" xfId="620"/>
    <cellStyle name="Percent 6 12 2" xfId="1419"/>
    <cellStyle name="Percent 6 12 2 2" xfId="3291"/>
    <cellStyle name="Percent 6 12 2 2 2" xfId="9473"/>
    <cellStyle name="Percent 6 12 2 2 2 2" xfId="24458"/>
    <cellStyle name="Percent 6 12 2 2 3" xfId="24457"/>
    <cellStyle name="Percent 6 12 2 3" xfId="7601"/>
    <cellStyle name="Percent 6 12 2 3 2" xfId="24459"/>
    <cellStyle name="Percent 6 12 2 4" xfId="24456"/>
    <cellStyle name="Percent 6 12 3" xfId="2493"/>
    <cellStyle name="Percent 6 12 3 2" xfId="8675"/>
    <cellStyle name="Percent 6 12 3 2 2" xfId="24461"/>
    <cellStyle name="Percent 6 12 3 3" xfId="24460"/>
    <cellStyle name="Percent 6 12 4" xfId="4297"/>
    <cellStyle name="Percent 6 12 4 2" xfId="10479"/>
    <cellStyle name="Percent 6 12 4 2 2" xfId="24463"/>
    <cellStyle name="Percent 6 12 4 3" xfId="24462"/>
    <cellStyle name="Percent 6 12 5" xfId="5304"/>
    <cellStyle name="Percent 6 12 5 2" xfId="11485"/>
    <cellStyle name="Percent 6 12 5 2 2" xfId="24465"/>
    <cellStyle name="Percent 6 12 5 3" xfId="24464"/>
    <cellStyle name="Percent 6 12 6" xfId="6803"/>
    <cellStyle name="Percent 6 12 6 2" xfId="24466"/>
    <cellStyle name="Percent 6 12 7" xfId="24455"/>
    <cellStyle name="Percent 6 13" xfId="690"/>
    <cellStyle name="Percent 6 13 2" xfId="1497"/>
    <cellStyle name="Percent 6 13 2 2" xfId="3369"/>
    <cellStyle name="Percent 6 13 2 2 2" xfId="9551"/>
    <cellStyle name="Percent 6 13 2 2 2 2" xfId="24470"/>
    <cellStyle name="Percent 6 13 2 2 3" xfId="24469"/>
    <cellStyle name="Percent 6 13 2 3" xfId="7679"/>
    <cellStyle name="Percent 6 13 2 3 2" xfId="24471"/>
    <cellStyle name="Percent 6 13 2 4" xfId="24468"/>
    <cellStyle name="Percent 6 13 3" xfId="2563"/>
    <cellStyle name="Percent 6 13 3 2" xfId="8745"/>
    <cellStyle name="Percent 6 13 3 2 2" xfId="24473"/>
    <cellStyle name="Percent 6 13 3 3" xfId="24472"/>
    <cellStyle name="Percent 6 13 4" xfId="4375"/>
    <cellStyle name="Percent 6 13 4 2" xfId="10557"/>
    <cellStyle name="Percent 6 13 4 2 2" xfId="24475"/>
    <cellStyle name="Percent 6 13 4 3" xfId="24474"/>
    <cellStyle name="Percent 6 13 5" xfId="5382"/>
    <cellStyle name="Percent 6 13 5 2" xfId="11563"/>
    <cellStyle name="Percent 6 13 5 2 2" xfId="24477"/>
    <cellStyle name="Percent 6 13 5 3" xfId="24476"/>
    <cellStyle name="Percent 6 13 6" xfId="6873"/>
    <cellStyle name="Percent 6 13 6 2" xfId="24478"/>
    <cellStyle name="Percent 6 13 7" xfId="24467"/>
    <cellStyle name="Percent 6 14" xfId="769"/>
    <cellStyle name="Percent 6 14 2" xfId="1619"/>
    <cellStyle name="Percent 6 14 2 2" xfId="3491"/>
    <cellStyle name="Percent 6 14 2 2 2" xfId="9673"/>
    <cellStyle name="Percent 6 14 2 2 2 2" xfId="24482"/>
    <cellStyle name="Percent 6 14 2 2 3" xfId="24481"/>
    <cellStyle name="Percent 6 14 2 3" xfId="7801"/>
    <cellStyle name="Percent 6 14 2 3 2" xfId="24483"/>
    <cellStyle name="Percent 6 14 2 4" xfId="24480"/>
    <cellStyle name="Percent 6 14 3" xfId="2641"/>
    <cellStyle name="Percent 6 14 3 2" xfId="8823"/>
    <cellStyle name="Percent 6 14 3 2 2" xfId="24485"/>
    <cellStyle name="Percent 6 14 3 3" xfId="24484"/>
    <cellStyle name="Percent 6 14 4" xfId="4497"/>
    <cellStyle name="Percent 6 14 4 2" xfId="10679"/>
    <cellStyle name="Percent 6 14 4 2 2" xfId="24487"/>
    <cellStyle name="Percent 6 14 4 3" xfId="24486"/>
    <cellStyle name="Percent 6 14 5" xfId="5504"/>
    <cellStyle name="Percent 6 14 5 2" xfId="11685"/>
    <cellStyle name="Percent 6 14 5 2 2" xfId="24489"/>
    <cellStyle name="Percent 6 14 5 3" xfId="24488"/>
    <cellStyle name="Percent 6 14 6" xfId="6951"/>
    <cellStyle name="Percent 6 14 6 2" xfId="24490"/>
    <cellStyle name="Percent 6 14 7" xfId="24479"/>
    <cellStyle name="Percent 6 15" xfId="901"/>
    <cellStyle name="Percent 6 15 2" xfId="2773"/>
    <cellStyle name="Percent 6 15 2 2" xfId="8955"/>
    <cellStyle name="Percent 6 15 2 2 2" xfId="24493"/>
    <cellStyle name="Percent 6 15 2 3" xfId="24492"/>
    <cellStyle name="Percent 6 15 3" xfId="4631"/>
    <cellStyle name="Percent 6 15 3 2" xfId="10813"/>
    <cellStyle name="Percent 6 15 3 2 2" xfId="24495"/>
    <cellStyle name="Percent 6 15 3 3" xfId="24494"/>
    <cellStyle name="Percent 6 15 4" xfId="5638"/>
    <cellStyle name="Percent 6 15 4 2" xfId="11819"/>
    <cellStyle name="Percent 6 15 4 2 2" xfId="24497"/>
    <cellStyle name="Percent 6 15 4 3" xfId="24496"/>
    <cellStyle name="Percent 6 15 5" xfId="7083"/>
    <cellStyle name="Percent 6 15 5 2" xfId="24498"/>
    <cellStyle name="Percent 6 15 6" xfId="24491"/>
    <cellStyle name="Percent 6 16" xfId="1753"/>
    <cellStyle name="Percent 6 16 2" xfId="3625"/>
    <cellStyle name="Percent 6 16 2 2" xfId="9807"/>
    <cellStyle name="Percent 6 16 2 2 2" xfId="24501"/>
    <cellStyle name="Percent 6 16 2 3" xfId="24500"/>
    <cellStyle name="Percent 6 16 3" xfId="7935"/>
    <cellStyle name="Percent 6 16 3 2" xfId="24502"/>
    <cellStyle name="Percent 6 16 4" xfId="24499"/>
    <cellStyle name="Percent 6 17" xfId="1895"/>
    <cellStyle name="Percent 6 17 2" xfId="8077"/>
    <cellStyle name="Percent 6 17 2 2" xfId="24504"/>
    <cellStyle name="Percent 6 17 3" xfId="24503"/>
    <cellStyle name="Percent 6 18" xfId="3779"/>
    <cellStyle name="Percent 6 18 2" xfId="9961"/>
    <cellStyle name="Percent 6 18 2 2" xfId="24506"/>
    <cellStyle name="Percent 6 18 3" xfId="24505"/>
    <cellStyle name="Percent 6 19" xfId="4786"/>
    <cellStyle name="Percent 6 19 2" xfId="10967"/>
    <cellStyle name="Percent 6 19 2 2" xfId="24508"/>
    <cellStyle name="Percent 6 19 3" xfId="24507"/>
    <cellStyle name="Percent 6 2" xfId="32"/>
    <cellStyle name="Percent 6 2 10" xfId="578"/>
    <cellStyle name="Percent 6 2 10 2" xfId="1367"/>
    <cellStyle name="Percent 6 2 10 2 2" xfId="3239"/>
    <cellStyle name="Percent 6 2 10 2 2 2" xfId="9421"/>
    <cellStyle name="Percent 6 2 10 2 2 2 2" xfId="24513"/>
    <cellStyle name="Percent 6 2 10 2 2 3" xfId="24512"/>
    <cellStyle name="Percent 6 2 10 2 3" xfId="7549"/>
    <cellStyle name="Percent 6 2 10 2 3 2" xfId="24514"/>
    <cellStyle name="Percent 6 2 10 2 4" xfId="24511"/>
    <cellStyle name="Percent 6 2 10 3" xfId="2451"/>
    <cellStyle name="Percent 6 2 10 3 2" xfId="8633"/>
    <cellStyle name="Percent 6 2 10 3 2 2" xfId="24516"/>
    <cellStyle name="Percent 6 2 10 3 3" xfId="24515"/>
    <cellStyle name="Percent 6 2 10 4" xfId="4245"/>
    <cellStyle name="Percent 6 2 10 4 2" xfId="10427"/>
    <cellStyle name="Percent 6 2 10 4 2 2" xfId="24518"/>
    <cellStyle name="Percent 6 2 10 4 3" xfId="24517"/>
    <cellStyle name="Percent 6 2 10 5" xfId="5252"/>
    <cellStyle name="Percent 6 2 10 5 2" xfId="11433"/>
    <cellStyle name="Percent 6 2 10 5 2 2" xfId="24520"/>
    <cellStyle name="Percent 6 2 10 5 3" xfId="24519"/>
    <cellStyle name="Percent 6 2 10 6" xfId="6761"/>
    <cellStyle name="Percent 6 2 10 6 2" xfId="24521"/>
    <cellStyle name="Percent 6 2 10 7" xfId="24510"/>
    <cellStyle name="Percent 6 2 11" xfId="638"/>
    <cellStyle name="Percent 6 2 11 2" xfId="1437"/>
    <cellStyle name="Percent 6 2 11 2 2" xfId="3309"/>
    <cellStyle name="Percent 6 2 11 2 2 2" xfId="9491"/>
    <cellStyle name="Percent 6 2 11 2 2 2 2" xfId="24525"/>
    <cellStyle name="Percent 6 2 11 2 2 3" xfId="24524"/>
    <cellStyle name="Percent 6 2 11 2 3" xfId="7619"/>
    <cellStyle name="Percent 6 2 11 2 3 2" xfId="24526"/>
    <cellStyle name="Percent 6 2 11 2 4" xfId="24523"/>
    <cellStyle name="Percent 6 2 11 3" xfId="2511"/>
    <cellStyle name="Percent 6 2 11 3 2" xfId="8693"/>
    <cellStyle name="Percent 6 2 11 3 2 2" xfId="24528"/>
    <cellStyle name="Percent 6 2 11 3 3" xfId="24527"/>
    <cellStyle name="Percent 6 2 11 4" xfId="4315"/>
    <cellStyle name="Percent 6 2 11 4 2" xfId="10497"/>
    <cellStyle name="Percent 6 2 11 4 2 2" xfId="24530"/>
    <cellStyle name="Percent 6 2 11 4 3" xfId="24529"/>
    <cellStyle name="Percent 6 2 11 5" xfId="5322"/>
    <cellStyle name="Percent 6 2 11 5 2" xfId="11503"/>
    <cellStyle name="Percent 6 2 11 5 2 2" xfId="24532"/>
    <cellStyle name="Percent 6 2 11 5 3" xfId="24531"/>
    <cellStyle name="Percent 6 2 11 6" xfId="6821"/>
    <cellStyle name="Percent 6 2 11 6 2" xfId="24533"/>
    <cellStyle name="Percent 6 2 11 7" xfId="24522"/>
    <cellStyle name="Percent 6 2 12" xfId="708"/>
    <cellStyle name="Percent 6 2 12 2" xfId="1515"/>
    <cellStyle name="Percent 6 2 12 2 2" xfId="3387"/>
    <cellStyle name="Percent 6 2 12 2 2 2" xfId="9569"/>
    <cellStyle name="Percent 6 2 12 2 2 2 2" xfId="24537"/>
    <cellStyle name="Percent 6 2 12 2 2 3" xfId="24536"/>
    <cellStyle name="Percent 6 2 12 2 3" xfId="7697"/>
    <cellStyle name="Percent 6 2 12 2 3 2" xfId="24538"/>
    <cellStyle name="Percent 6 2 12 2 4" xfId="24535"/>
    <cellStyle name="Percent 6 2 12 3" xfId="2581"/>
    <cellStyle name="Percent 6 2 12 3 2" xfId="8763"/>
    <cellStyle name="Percent 6 2 12 3 2 2" xfId="24540"/>
    <cellStyle name="Percent 6 2 12 3 3" xfId="24539"/>
    <cellStyle name="Percent 6 2 12 4" xfId="4393"/>
    <cellStyle name="Percent 6 2 12 4 2" xfId="10575"/>
    <cellStyle name="Percent 6 2 12 4 2 2" xfId="24542"/>
    <cellStyle name="Percent 6 2 12 4 3" xfId="24541"/>
    <cellStyle name="Percent 6 2 12 5" xfId="5400"/>
    <cellStyle name="Percent 6 2 12 5 2" xfId="11581"/>
    <cellStyle name="Percent 6 2 12 5 2 2" xfId="24544"/>
    <cellStyle name="Percent 6 2 12 5 3" xfId="24543"/>
    <cellStyle name="Percent 6 2 12 6" xfId="6891"/>
    <cellStyle name="Percent 6 2 12 6 2" xfId="24545"/>
    <cellStyle name="Percent 6 2 12 7" xfId="24534"/>
    <cellStyle name="Percent 6 2 13" xfId="787"/>
    <cellStyle name="Percent 6 2 13 2" xfId="1637"/>
    <cellStyle name="Percent 6 2 13 2 2" xfId="3509"/>
    <cellStyle name="Percent 6 2 13 2 2 2" xfId="9691"/>
    <cellStyle name="Percent 6 2 13 2 2 2 2" xfId="24549"/>
    <cellStyle name="Percent 6 2 13 2 2 3" xfId="24548"/>
    <cellStyle name="Percent 6 2 13 2 3" xfId="7819"/>
    <cellStyle name="Percent 6 2 13 2 3 2" xfId="24550"/>
    <cellStyle name="Percent 6 2 13 2 4" xfId="24547"/>
    <cellStyle name="Percent 6 2 13 3" xfId="2659"/>
    <cellStyle name="Percent 6 2 13 3 2" xfId="8841"/>
    <cellStyle name="Percent 6 2 13 3 2 2" xfId="24552"/>
    <cellStyle name="Percent 6 2 13 3 3" xfId="24551"/>
    <cellStyle name="Percent 6 2 13 4" xfId="4515"/>
    <cellStyle name="Percent 6 2 13 4 2" xfId="10697"/>
    <cellStyle name="Percent 6 2 13 4 2 2" xfId="24554"/>
    <cellStyle name="Percent 6 2 13 4 3" xfId="24553"/>
    <cellStyle name="Percent 6 2 13 5" xfId="5522"/>
    <cellStyle name="Percent 6 2 13 5 2" xfId="11703"/>
    <cellStyle name="Percent 6 2 13 5 2 2" xfId="24556"/>
    <cellStyle name="Percent 6 2 13 5 3" xfId="24555"/>
    <cellStyle name="Percent 6 2 13 6" xfId="6969"/>
    <cellStyle name="Percent 6 2 13 6 2" xfId="24557"/>
    <cellStyle name="Percent 6 2 13 7" xfId="24546"/>
    <cellStyle name="Percent 6 2 14" xfId="919"/>
    <cellStyle name="Percent 6 2 14 2" xfId="2791"/>
    <cellStyle name="Percent 6 2 14 2 2" xfId="8973"/>
    <cellStyle name="Percent 6 2 14 2 2 2" xfId="24560"/>
    <cellStyle name="Percent 6 2 14 2 3" xfId="24559"/>
    <cellStyle name="Percent 6 2 14 3" xfId="4649"/>
    <cellStyle name="Percent 6 2 14 3 2" xfId="10831"/>
    <cellStyle name="Percent 6 2 14 3 2 2" xfId="24562"/>
    <cellStyle name="Percent 6 2 14 3 3" xfId="24561"/>
    <cellStyle name="Percent 6 2 14 4" xfId="5656"/>
    <cellStyle name="Percent 6 2 14 4 2" xfId="11837"/>
    <cellStyle name="Percent 6 2 14 4 2 2" xfId="24564"/>
    <cellStyle name="Percent 6 2 14 4 3" xfId="24563"/>
    <cellStyle name="Percent 6 2 14 5" xfId="7101"/>
    <cellStyle name="Percent 6 2 14 5 2" xfId="24565"/>
    <cellStyle name="Percent 6 2 14 6" xfId="24558"/>
    <cellStyle name="Percent 6 2 15" xfId="1771"/>
    <cellStyle name="Percent 6 2 15 2" xfId="3643"/>
    <cellStyle name="Percent 6 2 15 2 2" xfId="9825"/>
    <cellStyle name="Percent 6 2 15 2 2 2" xfId="24568"/>
    <cellStyle name="Percent 6 2 15 2 3" xfId="24567"/>
    <cellStyle name="Percent 6 2 15 3" xfId="7953"/>
    <cellStyle name="Percent 6 2 15 3 2" xfId="24569"/>
    <cellStyle name="Percent 6 2 15 4" xfId="24566"/>
    <cellStyle name="Percent 6 2 16" xfId="1913"/>
    <cellStyle name="Percent 6 2 16 2" xfId="8095"/>
    <cellStyle name="Percent 6 2 16 2 2" xfId="24571"/>
    <cellStyle name="Percent 6 2 16 3" xfId="24570"/>
    <cellStyle name="Percent 6 2 17" xfId="3797"/>
    <cellStyle name="Percent 6 2 17 2" xfId="9979"/>
    <cellStyle name="Percent 6 2 17 2 2" xfId="24573"/>
    <cellStyle name="Percent 6 2 17 3" xfId="24572"/>
    <cellStyle name="Percent 6 2 18" xfId="4804"/>
    <cellStyle name="Percent 6 2 18 2" xfId="10985"/>
    <cellStyle name="Percent 6 2 18 2 2" xfId="24575"/>
    <cellStyle name="Percent 6 2 18 3" xfId="24574"/>
    <cellStyle name="Percent 6 2 19" xfId="5912"/>
    <cellStyle name="Percent 6 2 19 2" xfId="12093"/>
    <cellStyle name="Percent 6 2 19 2 2" xfId="24577"/>
    <cellStyle name="Percent 6 2 19 3" xfId="24576"/>
    <cellStyle name="Percent 6 2 2" xfId="189"/>
    <cellStyle name="Percent 6 2 2 2" xfId="955"/>
    <cellStyle name="Percent 6 2 2 2 2" xfId="2827"/>
    <cellStyle name="Percent 6 2 2 2 2 2" xfId="9009"/>
    <cellStyle name="Percent 6 2 2 2 2 2 2" xfId="24581"/>
    <cellStyle name="Percent 6 2 2 2 2 3" xfId="24580"/>
    <cellStyle name="Percent 6 2 2 2 3" xfId="7137"/>
    <cellStyle name="Percent 6 2 2 2 3 2" xfId="24582"/>
    <cellStyle name="Percent 6 2 2 2 4" xfId="24579"/>
    <cellStyle name="Percent 6 2 2 3" xfId="2063"/>
    <cellStyle name="Percent 6 2 2 3 2" xfId="8245"/>
    <cellStyle name="Percent 6 2 2 3 2 2" xfId="24584"/>
    <cellStyle name="Percent 6 2 2 3 3" xfId="24583"/>
    <cellStyle name="Percent 6 2 2 4" xfId="3833"/>
    <cellStyle name="Percent 6 2 2 4 2" xfId="10015"/>
    <cellStyle name="Percent 6 2 2 4 2 2" xfId="24586"/>
    <cellStyle name="Percent 6 2 2 4 3" xfId="24585"/>
    <cellStyle name="Percent 6 2 2 5" xfId="4840"/>
    <cellStyle name="Percent 6 2 2 5 2" xfId="11021"/>
    <cellStyle name="Percent 6 2 2 5 2 2" xfId="24588"/>
    <cellStyle name="Percent 6 2 2 5 3" xfId="24587"/>
    <cellStyle name="Percent 6 2 2 6" xfId="6373"/>
    <cellStyle name="Percent 6 2 2 6 2" xfId="24589"/>
    <cellStyle name="Percent 6 2 2 7" xfId="24578"/>
    <cellStyle name="Percent 6 2 20" xfId="6223"/>
    <cellStyle name="Percent 6 2 20 2" xfId="24590"/>
    <cellStyle name="Percent 6 2 21" xfId="24509"/>
    <cellStyle name="Percent 6 2 3" xfId="225"/>
    <cellStyle name="Percent 6 2 3 2" xfId="993"/>
    <cellStyle name="Percent 6 2 3 2 2" xfId="2865"/>
    <cellStyle name="Percent 6 2 3 2 2 2" xfId="9047"/>
    <cellStyle name="Percent 6 2 3 2 2 2 2" xfId="24594"/>
    <cellStyle name="Percent 6 2 3 2 2 3" xfId="24593"/>
    <cellStyle name="Percent 6 2 3 2 3" xfId="7175"/>
    <cellStyle name="Percent 6 2 3 2 3 2" xfId="24595"/>
    <cellStyle name="Percent 6 2 3 2 4" xfId="24592"/>
    <cellStyle name="Percent 6 2 3 3" xfId="2099"/>
    <cellStyle name="Percent 6 2 3 3 2" xfId="8281"/>
    <cellStyle name="Percent 6 2 3 3 2 2" xfId="24597"/>
    <cellStyle name="Percent 6 2 3 3 3" xfId="24596"/>
    <cellStyle name="Percent 6 2 3 4" xfId="3871"/>
    <cellStyle name="Percent 6 2 3 4 2" xfId="10053"/>
    <cellStyle name="Percent 6 2 3 4 2 2" xfId="24599"/>
    <cellStyle name="Percent 6 2 3 4 3" xfId="24598"/>
    <cellStyle name="Percent 6 2 3 5" xfId="4878"/>
    <cellStyle name="Percent 6 2 3 5 2" xfId="11059"/>
    <cellStyle name="Percent 6 2 3 5 2 2" xfId="24601"/>
    <cellStyle name="Percent 6 2 3 5 3" xfId="24600"/>
    <cellStyle name="Percent 6 2 3 6" xfId="6409"/>
    <cellStyle name="Percent 6 2 3 6 2" xfId="24602"/>
    <cellStyle name="Percent 6 2 3 7" xfId="24591"/>
    <cellStyle name="Percent 6 2 4" xfId="263"/>
    <cellStyle name="Percent 6 2 4 2" xfId="1035"/>
    <cellStyle name="Percent 6 2 4 2 2" xfId="2907"/>
    <cellStyle name="Percent 6 2 4 2 2 2" xfId="9089"/>
    <cellStyle name="Percent 6 2 4 2 2 2 2" xfId="24606"/>
    <cellStyle name="Percent 6 2 4 2 2 3" xfId="24605"/>
    <cellStyle name="Percent 6 2 4 2 3" xfId="7217"/>
    <cellStyle name="Percent 6 2 4 2 3 2" xfId="24607"/>
    <cellStyle name="Percent 6 2 4 2 4" xfId="24604"/>
    <cellStyle name="Percent 6 2 4 3" xfId="2137"/>
    <cellStyle name="Percent 6 2 4 3 2" xfId="8319"/>
    <cellStyle name="Percent 6 2 4 3 2 2" xfId="24609"/>
    <cellStyle name="Percent 6 2 4 3 3" xfId="24608"/>
    <cellStyle name="Percent 6 2 4 4" xfId="3913"/>
    <cellStyle name="Percent 6 2 4 4 2" xfId="10095"/>
    <cellStyle name="Percent 6 2 4 4 2 2" xfId="24611"/>
    <cellStyle name="Percent 6 2 4 4 3" xfId="24610"/>
    <cellStyle name="Percent 6 2 4 5" xfId="4920"/>
    <cellStyle name="Percent 6 2 4 5 2" xfId="11101"/>
    <cellStyle name="Percent 6 2 4 5 2 2" xfId="24613"/>
    <cellStyle name="Percent 6 2 4 5 3" xfId="24612"/>
    <cellStyle name="Percent 6 2 4 6" xfId="6447"/>
    <cellStyle name="Percent 6 2 4 6 2" xfId="24614"/>
    <cellStyle name="Percent 6 2 4 7" xfId="24603"/>
    <cellStyle name="Percent 6 2 5" xfId="305"/>
    <cellStyle name="Percent 6 2 5 2" xfId="1081"/>
    <cellStyle name="Percent 6 2 5 2 2" xfId="2953"/>
    <cellStyle name="Percent 6 2 5 2 2 2" xfId="9135"/>
    <cellStyle name="Percent 6 2 5 2 2 2 2" xfId="24618"/>
    <cellStyle name="Percent 6 2 5 2 2 3" xfId="24617"/>
    <cellStyle name="Percent 6 2 5 2 3" xfId="7263"/>
    <cellStyle name="Percent 6 2 5 2 3 2" xfId="24619"/>
    <cellStyle name="Percent 6 2 5 2 4" xfId="24616"/>
    <cellStyle name="Percent 6 2 5 3" xfId="2179"/>
    <cellStyle name="Percent 6 2 5 3 2" xfId="8361"/>
    <cellStyle name="Percent 6 2 5 3 2 2" xfId="24621"/>
    <cellStyle name="Percent 6 2 5 3 3" xfId="24620"/>
    <cellStyle name="Percent 6 2 5 4" xfId="3959"/>
    <cellStyle name="Percent 6 2 5 4 2" xfId="10141"/>
    <cellStyle name="Percent 6 2 5 4 2 2" xfId="24623"/>
    <cellStyle name="Percent 6 2 5 4 3" xfId="24622"/>
    <cellStyle name="Percent 6 2 5 5" xfId="4966"/>
    <cellStyle name="Percent 6 2 5 5 2" xfId="11147"/>
    <cellStyle name="Percent 6 2 5 5 2 2" xfId="24625"/>
    <cellStyle name="Percent 6 2 5 5 3" xfId="24624"/>
    <cellStyle name="Percent 6 2 5 6" xfId="6489"/>
    <cellStyle name="Percent 6 2 5 6 2" xfId="24626"/>
    <cellStyle name="Percent 6 2 5 7" xfId="24615"/>
    <cellStyle name="Percent 6 2 6" xfId="352"/>
    <cellStyle name="Percent 6 2 6 2" xfId="1135"/>
    <cellStyle name="Percent 6 2 6 2 2" xfId="3007"/>
    <cellStyle name="Percent 6 2 6 2 2 2" xfId="9189"/>
    <cellStyle name="Percent 6 2 6 2 2 2 2" xfId="24630"/>
    <cellStyle name="Percent 6 2 6 2 2 3" xfId="24629"/>
    <cellStyle name="Percent 6 2 6 2 3" xfId="7317"/>
    <cellStyle name="Percent 6 2 6 2 3 2" xfId="24631"/>
    <cellStyle name="Percent 6 2 6 2 4" xfId="24628"/>
    <cellStyle name="Percent 6 2 6 3" xfId="2225"/>
    <cellStyle name="Percent 6 2 6 3 2" xfId="8407"/>
    <cellStyle name="Percent 6 2 6 3 2 2" xfId="24633"/>
    <cellStyle name="Percent 6 2 6 3 3" xfId="24632"/>
    <cellStyle name="Percent 6 2 6 4" xfId="4013"/>
    <cellStyle name="Percent 6 2 6 4 2" xfId="10195"/>
    <cellStyle name="Percent 6 2 6 4 2 2" xfId="24635"/>
    <cellStyle name="Percent 6 2 6 4 3" xfId="24634"/>
    <cellStyle name="Percent 6 2 6 5" xfId="5020"/>
    <cellStyle name="Percent 6 2 6 5 2" xfId="11201"/>
    <cellStyle name="Percent 6 2 6 5 2 2" xfId="24637"/>
    <cellStyle name="Percent 6 2 6 5 3" xfId="24636"/>
    <cellStyle name="Percent 6 2 6 6" xfId="6535"/>
    <cellStyle name="Percent 6 2 6 6 2" xfId="24638"/>
    <cellStyle name="Percent 6 2 6 7" xfId="24627"/>
    <cellStyle name="Percent 6 2 7" xfId="406"/>
    <cellStyle name="Percent 6 2 7 2" xfId="1191"/>
    <cellStyle name="Percent 6 2 7 2 2" xfId="3063"/>
    <cellStyle name="Percent 6 2 7 2 2 2" xfId="9245"/>
    <cellStyle name="Percent 6 2 7 2 2 2 2" xfId="24642"/>
    <cellStyle name="Percent 6 2 7 2 2 3" xfId="24641"/>
    <cellStyle name="Percent 6 2 7 2 3" xfId="7373"/>
    <cellStyle name="Percent 6 2 7 2 3 2" xfId="24643"/>
    <cellStyle name="Percent 6 2 7 2 4" xfId="24640"/>
    <cellStyle name="Percent 6 2 7 3" xfId="2279"/>
    <cellStyle name="Percent 6 2 7 3 2" xfId="8461"/>
    <cellStyle name="Percent 6 2 7 3 2 2" xfId="24645"/>
    <cellStyle name="Percent 6 2 7 3 3" xfId="24644"/>
    <cellStyle name="Percent 6 2 7 4" xfId="4069"/>
    <cellStyle name="Percent 6 2 7 4 2" xfId="10251"/>
    <cellStyle name="Percent 6 2 7 4 2 2" xfId="24647"/>
    <cellStyle name="Percent 6 2 7 4 3" xfId="24646"/>
    <cellStyle name="Percent 6 2 7 5" xfId="5076"/>
    <cellStyle name="Percent 6 2 7 5 2" xfId="11257"/>
    <cellStyle name="Percent 6 2 7 5 2 2" xfId="24649"/>
    <cellStyle name="Percent 6 2 7 5 3" xfId="24648"/>
    <cellStyle name="Percent 6 2 7 6" xfId="6589"/>
    <cellStyle name="Percent 6 2 7 6 2" xfId="24650"/>
    <cellStyle name="Percent 6 2 7 7" xfId="24639"/>
    <cellStyle name="Percent 6 2 8" xfId="462"/>
    <cellStyle name="Percent 6 2 8 2" xfId="1249"/>
    <cellStyle name="Percent 6 2 8 2 2" xfId="3121"/>
    <cellStyle name="Percent 6 2 8 2 2 2" xfId="9303"/>
    <cellStyle name="Percent 6 2 8 2 2 2 2" xfId="24654"/>
    <cellStyle name="Percent 6 2 8 2 2 3" xfId="24653"/>
    <cellStyle name="Percent 6 2 8 2 3" xfId="7431"/>
    <cellStyle name="Percent 6 2 8 2 3 2" xfId="24655"/>
    <cellStyle name="Percent 6 2 8 2 4" xfId="24652"/>
    <cellStyle name="Percent 6 2 8 3" xfId="2335"/>
    <cellStyle name="Percent 6 2 8 3 2" xfId="8517"/>
    <cellStyle name="Percent 6 2 8 3 2 2" xfId="24657"/>
    <cellStyle name="Percent 6 2 8 3 3" xfId="24656"/>
    <cellStyle name="Percent 6 2 8 4" xfId="4127"/>
    <cellStyle name="Percent 6 2 8 4 2" xfId="10309"/>
    <cellStyle name="Percent 6 2 8 4 2 2" xfId="24659"/>
    <cellStyle name="Percent 6 2 8 4 3" xfId="24658"/>
    <cellStyle name="Percent 6 2 8 5" xfId="5134"/>
    <cellStyle name="Percent 6 2 8 5 2" xfId="11315"/>
    <cellStyle name="Percent 6 2 8 5 2 2" xfId="24661"/>
    <cellStyle name="Percent 6 2 8 5 3" xfId="24660"/>
    <cellStyle name="Percent 6 2 8 6" xfId="6645"/>
    <cellStyle name="Percent 6 2 8 6 2" xfId="24662"/>
    <cellStyle name="Percent 6 2 8 7" xfId="24651"/>
    <cellStyle name="Percent 6 2 9" xfId="520"/>
    <cellStyle name="Percent 6 2 9 2" xfId="1307"/>
    <cellStyle name="Percent 6 2 9 2 2" xfId="3179"/>
    <cellStyle name="Percent 6 2 9 2 2 2" xfId="9361"/>
    <cellStyle name="Percent 6 2 9 2 2 2 2" xfId="24666"/>
    <cellStyle name="Percent 6 2 9 2 2 3" xfId="24665"/>
    <cellStyle name="Percent 6 2 9 2 3" xfId="7489"/>
    <cellStyle name="Percent 6 2 9 2 3 2" xfId="24667"/>
    <cellStyle name="Percent 6 2 9 2 4" xfId="24664"/>
    <cellStyle name="Percent 6 2 9 3" xfId="2393"/>
    <cellStyle name="Percent 6 2 9 3 2" xfId="8575"/>
    <cellStyle name="Percent 6 2 9 3 2 2" xfId="24669"/>
    <cellStyle name="Percent 6 2 9 3 3" xfId="24668"/>
    <cellStyle name="Percent 6 2 9 4" xfId="4185"/>
    <cellStyle name="Percent 6 2 9 4 2" xfId="10367"/>
    <cellStyle name="Percent 6 2 9 4 2 2" xfId="24671"/>
    <cellStyle name="Percent 6 2 9 4 3" xfId="24670"/>
    <cellStyle name="Percent 6 2 9 5" xfId="5192"/>
    <cellStyle name="Percent 6 2 9 5 2" xfId="11373"/>
    <cellStyle name="Percent 6 2 9 5 2 2" xfId="24673"/>
    <cellStyle name="Percent 6 2 9 5 3" xfId="24672"/>
    <cellStyle name="Percent 6 2 9 6" xfId="6703"/>
    <cellStyle name="Percent 6 2 9 6 2" xfId="24674"/>
    <cellStyle name="Percent 6 2 9 7" xfId="24663"/>
    <cellStyle name="Percent 6 20" xfId="5913"/>
    <cellStyle name="Percent 6 20 2" xfId="12094"/>
    <cellStyle name="Percent 6 20 2 2" xfId="24676"/>
    <cellStyle name="Percent 6 20 3" xfId="24675"/>
    <cellStyle name="Percent 6 21" xfId="6205"/>
    <cellStyle name="Percent 6 21 2" xfId="24677"/>
    <cellStyle name="Percent 6 22" xfId="24430"/>
    <cellStyle name="Percent 6 3" xfId="177"/>
    <cellStyle name="Percent 6 3 2" xfId="937"/>
    <cellStyle name="Percent 6 3 2 2" xfId="2809"/>
    <cellStyle name="Percent 6 3 2 2 2" xfId="8991"/>
    <cellStyle name="Percent 6 3 2 2 2 2" xfId="24681"/>
    <cellStyle name="Percent 6 3 2 2 3" xfId="24680"/>
    <cellStyle name="Percent 6 3 2 3" xfId="7119"/>
    <cellStyle name="Percent 6 3 2 3 2" xfId="24682"/>
    <cellStyle name="Percent 6 3 2 4" xfId="24679"/>
    <cellStyle name="Percent 6 3 3" xfId="2053"/>
    <cellStyle name="Percent 6 3 3 2" xfId="8235"/>
    <cellStyle name="Percent 6 3 3 2 2" xfId="24684"/>
    <cellStyle name="Percent 6 3 3 3" xfId="24683"/>
    <cellStyle name="Percent 6 3 4" xfId="3815"/>
    <cellStyle name="Percent 6 3 4 2" xfId="9997"/>
    <cellStyle name="Percent 6 3 4 2 2" xfId="24686"/>
    <cellStyle name="Percent 6 3 4 3" xfId="24685"/>
    <cellStyle name="Percent 6 3 5" xfId="4822"/>
    <cellStyle name="Percent 6 3 5 2" xfId="11003"/>
    <cellStyle name="Percent 6 3 5 2 2" xfId="24688"/>
    <cellStyle name="Percent 6 3 5 3" xfId="24687"/>
    <cellStyle name="Percent 6 3 6" xfId="6363"/>
    <cellStyle name="Percent 6 3 6 2" xfId="24689"/>
    <cellStyle name="Percent 6 3 7" xfId="24678"/>
    <cellStyle name="Percent 6 4" xfId="207"/>
    <cellStyle name="Percent 6 4 2" xfId="975"/>
    <cellStyle name="Percent 6 4 2 2" xfId="2847"/>
    <cellStyle name="Percent 6 4 2 2 2" xfId="9029"/>
    <cellStyle name="Percent 6 4 2 2 2 2" xfId="24693"/>
    <cellStyle name="Percent 6 4 2 2 3" xfId="24692"/>
    <cellStyle name="Percent 6 4 2 3" xfId="7157"/>
    <cellStyle name="Percent 6 4 2 3 2" xfId="24694"/>
    <cellStyle name="Percent 6 4 2 4" xfId="24691"/>
    <cellStyle name="Percent 6 4 3" xfId="2081"/>
    <cellStyle name="Percent 6 4 3 2" xfId="8263"/>
    <cellStyle name="Percent 6 4 3 2 2" xfId="24696"/>
    <cellStyle name="Percent 6 4 3 3" xfId="24695"/>
    <cellStyle name="Percent 6 4 4" xfId="3853"/>
    <cellStyle name="Percent 6 4 4 2" xfId="10035"/>
    <cellStyle name="Percent 6 4 4 2 2" xfId="24698"/>
    <cellStyle name="Percent 6 4 4 3" xfId="24697"/>
    <cellStyle name="Percent 6 4 5" xfId="4860"/>
    <cellStyle name="Percent 6 4 5 2" xfId="11041"/>
    <cellStyle name="Percent 6 4 5 2 2" xfId="24700"/>
    <cellStyle name="Percent 6 4 5 3" xfId="24699"/>
    <cellStyle name="Percent 6 4 6" xfId="6391"/>
    <cellStyle name="Percent 6 4 6 2" xfId="24701"/>
    <cellStyle name="Percent 6 4 7" xfId="24690"/>
    <cellStyle name="Percent 6 5" xfId="245"/>
    <cellStyle name="Percent 6 5 2" xfId="1017"/>
    <cellStyle name="Percent 6 5 2 2" xfId="2889"/>
    <cellStyle name="Percent 6 5 2 2 2" xfId="9071"/>
    <cellStyle name="Percent 6 5 2 2 2 2" xfId="24705"/>
    <cellStyle name="Percent 6 5 2 2 3" xfId="24704"/>
    <cellStyle name="Percent 6 5 2 3" xfId="7199"/>
    <cellStyle name="Percent 6 5 2 3 2" xfId="24706"/>
    <cellStyle name="Percent 6 5 2 4" xfId="24703"/>
    <cellStyle name="Percent 6 5 3" xfId="2119"/>
    <cellStyle name="Percent 6 5 3 2" xfId="8301"/>
    <cellStyle name="Percent 6 5 3 2 2" xfId="24708"/>
    <cellStyle name="Percent 6 5 3 3" xfId="24707"/>
    <cellStyle name="Percent 6 5 4" xfId="3895"/>
    <cellStyle name="Percent 6 5 4 2" xfId="10077"/>
    <cellStyle name="Percent 6 5 4 2 2" xfId="24710"/>
    <cellStyle name="Percent 6 5 4 3" xfId="24709"/>
    <cellStyle name="Percent 6 5 5" xfId="4902"/>
    <cellStyle name="Percent 6 5 5 2" xfId="11083"/>
    <cellStyle name="Percent 6 5 5 2 2" xfId="24712"/>
    <cellStyle name="Percent 6 5 5 3" xfId="24711"/>
    <cellStyle name="Percent 6 5 6" xfId="6429"/>
    <cellStyle name="Percent 6 5 6 2" xfId="24713"/>
    <cellStyle name="Percent 6 5 7" xfId="24702"/>
    <cellStyle name="Percent 6 6" xfId="287"/>
    <cellStyle name="Percent 6 6 2" xfId="1063"/>
    <cellStyle name="Percent 6 6 2 2" xfId="2935"/>
    <cellStyle name="Percent 6 6 2 2 2" xfId="9117"/>
    <cellStyle name="Percent 6 6 2 2 2 2" xfId="24717"/>
    <cellStyle name="Percent 6 6 2 2 3" xfId="24716"/>
    <cellStyle name="Percent 6 6 2 3" xfId="7245"/>
    <cellStyle name="Percent 6 6 2 3 2" xfId="24718"/>
    <cellStyle name="Percent 6 6 2 4" xfId="24715"/>
    <cellStyle name="Percent 6 6 3" xfId="2161"/>
    <cellStyle name="Percent 6 6 3 2" xfId="8343"/>
    <cellStyle name="Percent 6 6 3 2 2" xfId="24720"/>
    <cellStyle name="Percent 6 6 3 3" xfId="24719"/>
    <cellStyle name="Percent 6 6 4" xfId="3941"/>
    <cellStyle name="Percent 6 6 4 2" xfId="10123"/>
    <cellStyle name="Percent 6 6 4 2 2" xfId="24722"/>
    <cellStyle name="Percent 6 6 4 3" xfId="24721"/>
    <cellStyle name="Percent 6 6 5" xfId="4948"/>
    <cellStyle name="Percent 6 6 5 2" xfId="11129"/>
    <cellStyle name="Percent 6 6 5 2 2" xfId="24724"/>
    <cellStyle name="Percent 6 6 5 3" xfId="24723"/>
    <cellStyle name="Percent 6 6 6" xfId="6471"/>
    <cellStyle name="Percent 6 6 6 2" xfId="24725"/>
    <cellStyle name="Percent 6 6 7" xfId="24714"/>
    <cellStyle name="Percent 6 7" xfId="334"/>
    <cellStyle name="Percent 6 7 2" xfId="1117"/>
    <cellStyle name="Percent 6 7 2 2" xfId="2989"/>
    <cellStyle name="Percent 6 7 2 2 2" xfId="9171"/>
    <cellStyle name="Percent 6 7 2 2 2 2" xfId="24729"/>
    <cellStyle name="Percent 6 7 2 2 3" xfId="24728"/>
    <cellStyle name="Percent 6 7 2 3" xfId="7299"/>
    <cellStyle name="Percent 6 7 2 3 2" xfId="24730"/>
    <cellStyle name="Percent 6 7 2 4" xfId="24727"/>
    <cellStyle name="Percent 6 7 3" xfId="2207"/>
    <cellStyle name="Percent 6 7 3 2" xfId="8389"/>
    <cellStyle name="Percent 6 7 3 2 2" xfId="24732"/>
    <cellStyle name="Percent 6 7 3 3" xfId="24731"/>
    <cellStyle name="Percent 6 7 4" xfId="3995"/>
    <cellStyle name="Percent 6 7 4 2" xfId="10177"/>
    <cellStyle name="Percent 6 7 4 2 2" xfId="24734"/>
    <cellStyle name="Percent 6 7 4 3" xfId="24733"/>
    <cellStyle name="Percent 6 7 5" xfId="5002"/>
    <cellStyle name="Percent 6 7 5 2" xfId="11183"/>
    <cellStyle name="Percent 6 7 5 2 2" xfId="24736"/>
    <cellStyle name="Percent 6 7 5 3" xfId="24735"/>
    <cellStyle name="Percent 6 7 6" xfId="6517"/>
    <cellStyle name="Percent 6 7 6 2" xfId="24737"/>
    <cellStyle name="Percent 6 7 7" xfId="24726"/>
    <cellStyle name="Percent 6 8" xfId="388"/>
    <cellStyle name="Percent 6 8 2" xfId="1173"/>
    <cellStyle name="Percent 6 8 2 2" xfId="3045"/>
    <cellStyle name="Percent 6 8 2 2 2" xfId="9227"/>
    <cellStyle name="Percent 6 8 2 2 2 2" xfId="24741"/>
    <cellStyle name="Percent 6 8 2 2 3" xfId="24740"/>
    <cellStyle name="Percent 6 8 2 3" xfId="7355"/>
    <cellStyle name="Percent 6 8 2 3 2" xfId="24742"/>
    <cellStyle name="Percent 6 8 2 4" xfId="24739"/>
    <cellStyle name="Percent 6 8 3" xfId="2261"/>
    <cellStyle name="Percent 6 8 3 2" xfId="8443"/>
    <cellStyle name="Percent 6 8 3 2 2" xfId="24744"/>
    <cellStyle name="Percent 6 8 3 3" xfId="24743"/>
    <cellStyle name="Percent 6 8 4" xfId="4051"/>
    <cellStyle name="Percent 6 8 4 2" xfId="10233"/>
    <cellStyle name="Percent 6 8 4 2 2" xfId="24746"/>
    <cellStyle name="Percent 6 8 4 3" xfId="24745"/>
    <cellStyle name="Percent 6 8 5" xfId="5058"/>
    <cellStyle name="Percent 6 8 5 2" xfId="11239"/>
    <cellStyle name="Percent 6 8 5 2 2" xfId="24748"/>
    <cellStyle name="Percent 6 8 5 3" xfId="24747"/>
    <cellStyle name="Percent 6 8 6" xfId="6571"/>
    <cellStyle name="Percent 6 8 6 2" xfId="24749"/>
    <cellStyle name="Percent 6 8 7" xfId="24738"/>
    <cellStyle name="Percent 6 9" xfId="444"/>
    <cellStyle name="Percent 6 9 2" xfId="1231"/>
    <cellStyle name="Percent 6 9 2 2" xfId="3103"/>
    <cellStyle name="Percent 6 9 2 2 2" xfId="9285"/>
    <cellStyle name="Percent 6 9 2 2 2 2" xfId="24753"/>
    <cellStyle name="Percent 6 9 2 2 3" xfId="24752"/>
    <cellStyle name="Percent 6 9 2 3" xfId="7413"/>
    <cellStyle name="Percent 6 9 2 3 2" xfId="24754"/>
    <cellStyle name="Percent 6 9 2 4" xfId="24751"/>
    <cellStyle name="Percent 6 9 3" xfId="2317"/>
    <cellStyle name="Percent 6 9 3 2" xfId="8499"/>
    <cellStyle name="Percent 6 9 3 2 2" xfId="24756"/>
    <cellStyle name="Percent 6 9 3 3" xfId="24755"/>
    <cellStyle name="Percent 6 9 4" xfId="4109"/>
    <cellStyle name="Percent 6 9 4 2" xfId="10291"/>
    <cellStyle name="Percent 6 9 4 2 2" xfId="24758"/>
    <cellStyle name="Percent 6 9 4 3" xfId="24757"/>
    <cellStyle name="Percent 6 9 5" xfId="5116"/>
    <cellStyle name="Percent 6 9 5 2" xfId="11297"/>
    <cellStyle name="Percent 6 9 5 2 2" xfId="24760"/>
    <cellStyle name="Percent 6 9 5 3" xfId="24759"/>
    <cellStyle name="Percent 6 9 6" xfId="6627"/>
    <cellStyle name="Percent 6 9 6 2" xfId="24761"/>
    <cellStyle name="Percent 6 9 7" xfId="24750"/>
    <cellStyle name="Percent 60" xfId="3759"/>
    <cellStyle name="Percent 60 2" xfId="9941"/>
    <cellStyle name="Percent 60 2 2" xfId="24763"/>
    <cellStyle name="Percent 60 3" xfId="24762"/>
    <cellStyle name="Percent 600" xfId="26074"/>
    <cellStyle name="Percent 601" xfId="26076"/>
    <cellStyle name="Percent 602" xfId="26079"/>
    <cellStyle name="Percent 603" xfId="26083"/>
    <cellStyle name="Percent 604" xfId="26085"/>
    <cellStyle name="Percent 605" xfId="26088"/>
    <cellStyle name="Percent 606" xfId="26092"/>
    <cellStyle name="Percent 607" xfId="26096"/>
    <cellStyle name="Percent 608" xfId="26099"/>
    <cellStyle name="Percent 609" xfId="26101"/>
    <cellStyle name="Percent 61" xfId="4765"/>
    <cellStyle name="Percent 61 2" xfId="10947"/>
    <cellStyle name="Percent 61 2 2" xfId="24765"/>
    <cellStyle name="Percent 61 3" xfId="24764"/>
    <cellStyle name="Percent 610" xfId="26104"/>
    <cellStyle name="Percent 611" xfId="26107"/>
    <cellStyle name="Percent 612" xfId="26111"/>
    <cellStyle name="Percent 613" xfId="26113"/>
    <cellStyle name="Percent 614" xfId="26115"/>
    <cellStyle name="Percent 615" xfId="26118"/>
    <cellStyle name="Percent 616" xfId="26122"/>
    <cellStyle name="Percent 617" xfId="26125"/>
    <cellStyle name="Percent 618" xfId="26128"/>
    <cellStyle name="Percent 619" xfId="26131"/>
    <cellStyle name="Percent 62" xfId="5772"/>
    <cellStyle name="Percent 62 2" xfId="11953"/>
    <cellStyle name="Percent 62 2 2" xfId="24767"/>
    <cellStyle name="Percent 62 3" xfId="24766"/>
    <cellStyle name="Percent 620" xfId="26134"/>
    <cellStyle name="Percent 621" xfId="26137"/>
    <cellStyle name="Percent 622" xfId="26140"/>
    <cellStyle name="Percent 623" xfId="26143"/>
    <cellStyle name="Percent 624" xfId="26146"/>
    <cellStyle name="Percent 625" xfId="26149"/>
    <cellStyle name="Percent 626" xfId="26152"/>
    <cellStyle name="Percent 627" xfId="26155"/>
    <cellStyle name="Percent 628" xfId="26158"/>
    <cellStyle name="Percent 629" xfId="26162"/>
    <cellStyle name="Percent 63" xfId="5774"/>
    <cellStyle name="Percent 63 2" xfId="11955"/>
    <cellStyle name="Percent 63 2 2" xfId="24769"/>
    <cellStyle name="Percent 63 3" xfId="24768"/>
    <cellStyle name="Percent 630" xfId="26164"/>
    <cellStyle name="Percent 631" xfId="26168"/>
    <cellStyle name="Percent 632" xfId="26171"/>
    <cellStyle name="Percent 633" xfId="26174"/>
    <cellStyle name="Percent 634" xfId="26177"/>
    <cellStyle name="Percent 635" xfId="26180"/>
    <cellStyle name="Percent 636" xfId="26182"/>
    <cellStyle name="Percent 637" xfId="26187"/>
    <cellStyle name="Percent 638" xfId="26190"/>
    <cellStyle name="Percent 639" xfId="26193"/>
    <cellStyle name="Percent 64" xfId="5918"/>
    <cellStyle name="Percent 64 2" xfId="12099"/>
    <cellStyle name="Percent 64 2 2" xfId="24771"/>
    <cellStyle name="Percent 64 3" xfId="24770"/>
    <cellStyle name="Percent 640" xfId="26195"/>
    <cellStyle name="Percent 641" xfId="26198"/>
    <cellStyle name="Percent 642" xfId="26202"/>
    <cellStyle name="Percent 643" xfId="26204"/>
    <cellStyle name="Percent 644" xfId="26207"/>
    <cellStyle name="Percent 645" xfId="26210"/>
    <cellStyle name="Percent 646" xfId="26213"/>
    <cellStyle name="Percent 647" xfId="26216"/>
    <cellStyle name="Percent 648" xfId="26220"/>
    <cellStyle name="Percent 649" xfId="26222"/>
    <cellStyle name="Percent 65" xfId="5920"/>
    <cellStyle name="Percent 65 2" xfId="12101"/>
    <cellStyle name="Percent 65 2 2" xfId="24773"/>
    <cellStyle name="Percent 65 3" xfId="24772"/>
    <cellStyle name="Percent 650" xfId="26224"/>
    <cellStyle name="Percent 651" xfId="26227"/>
    <cellStyle name="Percent 652" xfId="26230"/>
    <cellStyle name="Percent 653" xfId="26233"/>
    <cellStyle name="Percent 654" xfId="26237"/>
    <cellStyle name="Percent 655" xfId="26239"/>
    <cellStyle name="Percent 656" xfId="26242"/>
    <cellStyle name="Percent 657" xfId="26245"/>
    <cellStyle name="Percent 658" xfId="26249"/>
    <cellStyle name="Percent 659" xfId="26253"/>
    <cellStyle name="Percent 66" xfId="5922"/>
    <cellStyle name="Percent 66 2" xfId="12103"/>
    <cellStyle name="Percent 66 2 2" xfId="24775"/>
    <cellStyle name="Percent 66 3" xfId="24774"/>
    <cellStyle name="Percent 660" xfId="26255"/>
    <cellStyle name="Percent 661" xfId="26258"/>
    <cellStyle name="Percent 662" xfId="26261"/>
    <cellStyle name="Percent 663" xfId="26264"/>
    <cellStyle name="Percent 664" xfId="26268"/>
    <cellStyle name="Percent 665" xfId="26270"/>
    <cellStyle name="Percent 666" xfId="26273"/>
    <cellStyle name="Percent 667" xfId="26275"/>
    <cellStyle name="Percent 668" xfId="26277"/>
    <cellStyle name="Percent 669" xfId="26279"/>
    <cellStyle name="Percent 67" xfId="5924"/>
    <cellStyle name="Percent 67 2" xfId="12105"/>
    <cellStyle name="Percent 67 2 2" xfId="24777"/>
    <cellStyle name="Percent 67 3" xfId="24776"/>
    <cellStyle name="Percent 670" xfId="26281"/>
    <cellStyle name="Percent 671" xfId="26283"/>
    <cellStyle name="Percent 672" xfId="26285"/>
    <cellStyle name="Percent 673" xfId="26287"/>
    <cellStyle name="Percent 674" xfId="26289"/>
    <cellStyle name="Percent 675" xfId="26291"/>
    <cellStyle name="Percent 676" xfId="26293"/>
    <cellStyle name="Percent 677" xfId="26295"/>
    <cellStyle name="Percent 678" xfId="26297"/>
    <cellStyle name="Percent 679" xfId="26299"/>
    <cellStyle name="Percent 68" xfId="5926"/>
    <cellStyle name="Percent 68 2" xfId="12107"/>
    <cellStyle name="Percent 68 2 2" xfId="24779"/>
    <cellStyle name="Percent 68 3" xfId="24778"/>
    <cellStyle name="Percent 680" xfId="26301"/>
    <cellStyle name="Percent 681" xfId="26303"/>
    <cellStyle name="Percent 682" xfId="26305"/>
    <cellStyle name="Percent 683" xfId="26307"/>
    <cellStyle name="Percent 684" xfId="26309"/>
    <cellStyle name="Percent 685" xfId="26311"/>
    <cellStyle name="Percent 686" xfId="26313"/>
    <cellStyle name="Percent 687" xfId="26315"/>
    <cellStyle name="Percent 688" xfId="26317"/>
    <cellStyle name="Percent 689" xfId="26319"/>
    <cellStyle name="Percent 69" xfId="5928"/>
    <cellStyle name="Percent 69 2" xfId="12109"/>
    <cellStyle name="Percent 69 2 2" xfId="24781"/>
    <cellStyle name="Percent 69 3" xfId="24780"/>
    <cellStyle name="Percent 690" xfId="26321"/>
    <cellStyle name="Percent 691" xfId="26323"/>
    <cellStyle name="Percent 692" xfId="26325"/>
    <cellStyle name="Percent 693" xfId="26327"/>
    <cellStyle name="Percent 694" xfId="26329"/>
    <cellStyle name="Percent 695" xfId="26331"/>
    <cellStyle name="Percent 696" xfId="26333"/>
    <cellStyle name="Percent 697" xfId="26335"/>
    <cellStyle name="Percent 7" xfId="42"/>
    <cellStyle name="Percent 7 10" xfId="648"/>
    <cellStyle name="Percent 7 10 2" xfId="1447"/>
    <cellStyle name="Percent 7 10 2 2" xfId="3319"/>
    <cellStyle name="Percent 7 10 2 2 2" xfId="9501"/>
    <cellStyle name="Percent 7 10 2 2 2 2" xfId="24786"/>
    <cellStyle name="Percent 7 10 2 2 3" xfId="24785"/>
    <cellStyle name="Percent 7 10 2 3" xfId="7629"/>
    <cellStyle name="Percent 7 10 2 3 2" xfId="24787"/>
    <cellStyle name="Percent 7 10 2 4" xfId="24784"/>
    <cellStyle name="Percent 7 10 3" xfId="2521"/>
    <cellStyle name="Percent 7 10 3 2" xfId="8703"/>
    <cellStyle name="Percent 7 10 3 2 2" xfId="24789"/>
    <cellStyle name="Percent 7 10 3 3" xfId="24788"/>
    <cellStyle name="Percent 7 10 4" xfId="4325"/>
    <cellStyle name="Percent 7 10 4 2" xfId="10507"/>
    <cellStyle name="Percent 7 10 4 2 2" xfId="24791"/>
    <cellStyle name="Percent 7 10 4 3" xfId="24790"/>
    <cellStyle name="Percent 7 10 5" xfId="5332"/>
    <cellStyle name="Percent 7 10 5 2" xfId="11513"/>
    <cellStyle name="Percent 7 10 5 2 2" xfId="24793"/>
    <cellStyle name="Percent 7 10 5 3" xfId="24792"/>
    <cellStyle name="Percent 7 10 6" xfId="6831"/>
    <cellStyle name="Percent 7 10 6 2" xfId="24794"/>
    <cellStyle name="Percent 7 10 7" xfId="24783"/>
    <cellStyle name="Percent 7 11" xfId="718"/>
    <cellStyle name="Percent 7 11 2" xfId="1525"/>
    <cellStyle name="Percent 7 11 2 2" xfId="3397"/>
    <cellStyle name="Percent 7 11 2 2 2" xfId="9579"/>
    <cellStyle name="Percent 7 11 2 2 2 2" xfId="24798"/>
    <cellStyle name="Percent 7 11 2 2 3" xfId="24797"/>
    <cellStyle name="Percent 7 11 2 3" xfId="7707"/>
    <cellStyle name="Percent 7 11 2 3 2" xfId="24799"/>
    <cellStyle name="Percent 7 11 2 4" xfId="24796"/>
    <cellStyle name="Percent 7 11 3" xfId="2591"/>
    <cellStyle name="Percent 7 11 3 2" xfId="8773"/>
    <cellStyle name="Percent 7 11 3 2 2" xfId="24801"/>
    <cellStyle name="Percent 7 11 3 3" xfId="24800"/>
    <cellStyle name="Percent 7 11 4" xfId="4403"/>
    <cellStyle name="Percent 7 11 4 2" xfId="10585"/>
    <cellStyle name="Percent 7 11 4 2 2" xfId="24803"/>
    <cellStyle name="Percent 7 11 4 3" xfId="24802"/>
    <cellStyle name="Percent 7 11 5" xfId="5410"/>
    <cellStyle name="Percent 7 11 5 2" xfId="11591"/>
    <cellStyle name="Percent 7 11 5 2 2" xfId="24805"/>
    <cellStyle name="Percent 7 11 5 3" xfId="24804"/>
    <cellStyle name="Percent 7 11 6" xfId="6901"/>
    <cellStyle name="Percent 7 11 6 2" xfId="24806"/>
    <cellStyle name="Percent 7 11 7" xfId="24795"/>
    <cellStyle name="Percent 7 12" xfId="797"/>
    <cellStyle name="Percent 7 12 2" xfId="1647"/>
    <cellStyle name="Percent 7 12 2 2" xfId="3519"/>
    <cellStyle name="Percent 7 12 2 2 2" xfId="9701"/>
    <cellStyle name="Percent 7 12 2 2 2 2" xfId="24810"/>
    <cellStyle name="Percent 7 12 2 2 3" xfId="24809"/>
    <cellStyle name="Percent 7 12 2 3" xfId="7829"/>
    <cellStyle name="Percent 7 12 2 3 2" xfId="24811"/>
    <cellStyle name="Percent 7 12 2 4" xfId="24808"/>
    <cellStyle name="Percent 7 12 3" xfId="2669"/>
    <cellStyle name="Percent 7 12 3 2" xfId="8851"/>
    <cellStyle name="Percent 7 12 3 2 2" xfId="24813"/>
    <cellStyle name="Percent 7 12 3 3" xfId="24812"/>
    <cellStyle name="Percent 7 12 4" xfId="4525"/>
    <cellStyle name="Percent 7 12 4 2" xfId="10707"/>
    <cellStyle name="Percent 7 12 4 2 2" xfId="24815"/>
    <cellStyle name="Percent 7 12 4 3" xfId="24814"/>
    <cellStyle name="Percent 7 12 5" xfId="5532"/>
    <cellStyle name="Percent 7 12 5 2" xfId="11713"/>
    <cellStyle name="Percent 7 12 5 2 2" xfId="24817"/>
    <cellStyle name="Percent 7 12 5 3" xfId="24816"/>
    <cellStyle name="Percent 7 12 6" xfId="6979"/>
    <cellStyle name="Percent 7 12 6 2" xfId="24818"/>
    <cellStyle name="Percent 7 12 7" xfId="24807"/>
    <cellStyle name="Percent 7 13" xfId="965"/>
    <cellStyle name="Percent 7 13 2" xfId="2837"/>
    <cellStyle name="Percent 7 13 2 2" xfId="9019"/>
    <cellStyle name="Percent 7 13 2 2 2" xfId="24821"/>
    <cellStyle name="Percent 7 13 2 3" xfId="24820"/>
    <cellStyle name="Percent 7 13 3" xfId="4659"/>
    <cellStyle name="Percent 7 13 3 2" xfId="10841"/>
    <cellStyle name="Percent 7 13 3 2 2" xfId="24823"/>
    <cellStyle name="Percent 7 13 3 3" xfId="24822"/>
    <cellStyle name="Percent 7 13 4" xfId="5666"/>
    <cellStyle name="Percent 7 13 4 2" xfId="11847"/>
    <cellStyle name="Percent 7 13 4 2 2" xfId="24825"/>
    <cellStyle name="Percent 7 13 4 3" xfId="24824"/>
    <cellStyle name="Percent 7 13 5" xfId="7147"/>
    <cellStyle name="Percent 7 13 5 2" xfId="24826"/>
    <cellStyle name="Percent 7 13 6" xfId="24819"/>
    <cellStyle name="Percent 7 14" xfId="1781"/>
    <cellStyle name="Percent 7 14 2" xfId="3653"/>
    <cellStyle name="Percent 7 14 2 2" xfId="9835"/>
    <cellStyle name="Percent 7 14 2 2 2" xfId="24829"/>
    <cellStyle name="Percent 7 14 2 3" xfId="24828"/>
    <cellStyle name="Percent 7 14 3" xfId="7963"/>
    <cellStyle name="Percent 7 14 3 2" xfId="24830"/>
    <cellStyle name="Percent 7 14 4" xfId="24827"/>
    <cellStyle name="Percent 7 15" xfId="1923"/>
    <cellStyle name="Percent 7 15 2" xfId="8105"/>
    <cellStyle name="Percent 7 15 2 2" xfId="24832"/>
    <cellStyle name="Percent 7 15 3" xfId="24831"/>
    <cellStyle name="Percent 7 16" xfId="3843"/>
    <cellStyle name="Percent 7 16 2" xfId="10025"/>
    <cellStyle name="Percent 7 16 2 2" xfId="24834"/>
    <cellStyle name="Percent 7 16 3" xfId="24833"/>
    <cellStyle name="Percent 7 17" xfId="4850"/>
    <cellStyle name="Percent 7 17 2" xfId="11031"/>
    <cellStyle name="Percent 7 17 2 2" xfId="24836"/>
    <cellStyle name="Percent 7 17 3" xfId="24835"/>
    <cellStyle name="Percent 7 18" xfId="5914"/>
    <cellStyle name="Percent 7 18 2" xfId="12095"/>
    <cellStyle name="Percent 7 18 2 2" xfId="24838"/>
    <cellStyle name="Percent 7 18 3" xfId="24837"/>
    <cellStyle name="Percent 7 19" xfId="6233"/>
    <cellStyle name="Percent 7 19 2" xfId="24839"/>
    <cellStyle name="Percent 7 2" xfId="235"/>
    <cellStyle name="Percent 7 2 2" xfId="1003"/>
    <cellStyle name="Percent 7 2 2 2" xfId="2875"/>
    <cellStyle name="Percent 7 2 2 2 2" xfId="9057"/>
    <cellStyle name="Percent 7 2 2 2 2 2" xfId="24843"/>
    <cellStyle name="Percent 7 2 2 2 3" xfId="24842"/>
    <cellStyle name="Percent 7 2 2 3" xfId="7185"/>
    <cellStyle name="Percent 7 2 2 3 2" xfId="24844"/>
    <cellStyle name="Percent 7 2 2 4" xfId="24841"/>
    <cellStyle name="Percent 7 2 3" xfId="2109"/>
    <cellStyle name="Percent 7 2 3 2" xfId="8291"/>
    <cellStyle name="Percent 7 2 3 2 2" xfId="24846"/>
    <cellStyle name="Percent 7 2 3 3" xfId="24845"/>
    <cellStyle name="Percent 7 2 4" xfId="3881"/>
    <cellStyle name="Percent 7 2 4 2" xfId="10063"/>
    <cellStyle name="Percent 7 2 4 2 2" xfId="24848"/>
    <cellStyle name="Percent 7 2 4 3" xfId="24847"/>
    <cellStyle name="Percent 7 2 5" xfId="4888"/>
    <cellStyle name="Percent 7 2 5 2" xfId="11069"/>
    <cellStyle name="Percent 7 2 5 2 2" xfId="24850"/>
    <cellStyle name="Percent 7 2 5 3" xfId="24849"/>
    <cellStyle name="Percent 7 2 6" xfId="6419"/>
    <cellStyle name="Percent 7 2 6 2" xfId="24851"/>
    <cellStyle name="Percent 7 2 7" xfId="24840"/>
    <cellStyle name="Percent 7 20" xfId="24782"/>
    <cellStyle name="Percent 7 3" xfId="273"/>
    <cellStyle name="Percent 7 3 2" xfId="1045"/>
    <cellStyle name="Percent 7 3 2 2" xfId="2917"/>
    <cellStyle name="Percent 7 3 2 2 2" xfId="9099"/>
    <cellStyle name="Percent 7 3 2 2 2 2" xfId="24855"/>
    <cellStyle name="Percent 7 3 2 2 3" xfId="24854"/>
    <cellStyle name="Percent 7 3 2 3" xfId="7227"/>
    <cellStyle name="Percent 7 3 2 3 2" xfId="24856"/>
    <cellStyle name="Percent 7 3 2 4" xfId="24853"/>
    <cellStyle name="Percent 7 3 3" xfId="2147"/>
    <cellStyle name="Percent 7 3 3 2" xfId="8329"/>
    <cellStyle name="Percent 7 3 3 2 2" xfId="24858"/>
    <cellStyle name="Percent 7 3 3 3" xfId="24857"/>
    <cellStyle name="Percent 7 3 4" xfId="3923"/>
    <cellStyle name="Percent 7 3 4 2" xfId="10105"/>
    <cellStyle name="Percent 7 3 4 2 2" xfId="24860"/>
    <cellStyle name="Percent 7 3 4 3" xfId="24859"/>
    <cellStyle name="Percent 7 3 5" xfId="4930"/>
    <cellStyle name="Percent 7 3 5 2" xfId="11111"/>
    <cellStyle name="Percent 7 3 5 2 2" xfId="24862"/>
    <cellStyle name="Percent 7 3 5 3" xfId="24861"/>
    <cellStyle name="Percent 7 3 6" xfId="6457"/>
    <cellStyle name="Percent 7 3 6 2" xfId="24863"/>
    <cellStyle name="Percent 7 3 7" xfId="24852"/>
    <cellStyle name="Percent 7 4" xfId="315"/>
    <cellStyle name="Percent 7 4 2" xfId="1091"/>
    <cellStyle name="Percent 7 4 2 2" xfId="2963"/>
    <cellStyle name="Percent 7 4 2 2 2" xfId="9145"/>
    <cellStyle name="Percent 7 4 2 2 2 2" xfId="24867"/>
    <cellStyle name="Percent 7 4 2 2 3" xfId="24866"/>
    <cellStyle name="Percent 7 4 2 3" xfId="7273"/>
    <cellStyle name="Percent 7 4 2 3 2" xfId="24868"/>
    <cellStyle name="Percent 7 4 2 4" xfId="24865"/>
    <cellStyle name="Percent 7 4 3" xfId="2189"/>
    <cellStyle name="Percent 7 4 3 2" xfId="8371"/>
    <cellStyle name="Percent 7 4 3 2 2" xfId="24870"/>
    <cellStyle name="Percent 7 4 3 3" xfId="24869"/>
    <cellStyle name="Percent 7 4 4" xfId="3969"/>
    <cellStyle name="Percent 7 4 4 2" xfId="10151"/>
    <cellStyle name="Percent 7 4 4 2 2" xfId="24872"/>
    <cellStyle name="Percent 7 4 4 3" xfId="24871"/>
    <cellStyle name="Percent 7 4 5" xfId="4976"/>
    <cellStyle name="Percent 7 4 5 2" xfId="11157"/>
    <cellStyle name="Percent 7 4 5 2 2" xfId="24874"/>
    <cellStyle name="Percent 7 4 5 3" xfId="24873"/>
    <cellStyle name="Percent 7 4 6" xfId="6499"/>
    <cellStyle name="Percent 7 4 6 2" xfId="24875"/>
    <cellStyle name="Percent 7 4 7" xfId="24864"/>
    <cellStyle name="Percent 7 5" xfId="362"/>
    <cellStyle name="Percent 7 5 2" xfId="1145"/>
    <cellStyle name="Percent 7 5 2 2" xfId="3017"/>
    <cellStyle name="Percent 7 5 2 2 2" xfId="9199"/>
    <cellStyle name="Percent 7 5 2 2 2 2" xfId="24879"/>
    <cellStyle name="Percent 7 5 2 2 3" xfId="24878"/>
    <cellStyle name="Percent 7 5 2 3" xfId="7327"/>
    <cellStyle name="Percent 7 5 2 3 2" xfId="24880"/>
    <cellStyle name="Percent 7 5 2 4" xfId="24877"/>
    <cellStyle name="Percent 7 5 3" xfId="2235"/>
    <cellStyle name="Percent 7 5 3 2" xfId="8417"/>
    <cellStyle name="Percent 7 5 3 2 2" xfId="24882"/>
    <cellStyle name="Percent 7 5 3 3" xfId="24881"/>
    <cellStyle name="Percent 7 5 4" xfId="4023"/>
    <cellStyle name="Percent 7 5 4 2" xfId="10205"/>
    <cellStyle name="Percent 7 5 4 2 2" xfId="24884"/>
    <cellStyle name="Percent 7 5 4 3" xfId="24883"/>
    <cellStyle name="Percent 7 5 5" xfId="5030"/>
    <cellStyle name="Percent 7 5 5 2" xfId="11211"/>
    <cellStyle name="Percent 7 5 5 2 2" xfId="24886"/>
    <cellStyle name="Percent 7 5 5 3" xfId="24885"/>
    <cellStyle name="Percent 7 5 6" xfId="6545"/>
    <cellStyle name="Percent 7 5 6 2" xfId="24887"/>
    <cellStyle name="Percent 7 5 7" xfId="24876"/>
    <cellStyle name="Percent 7 6" xfId="416"/>
    <cellStyle name="Percent 7 6 2" xfId="1201"/>
    <cellStyle name="Percent 7 6 2 2" xfId="3073"/>
    <cellStyle name="Percent 7 6 2 2 2" xfId="9255"/>
    <cellStyle name="Percent 7 6 2 2 2 2" xfId="24891"/>
    <cellStyle name="Percent 7 6 2 2 3" xfId="24890"/>
    <cellStyle name="Percent 7 6 2 3" xfId="7383"/>
    <cellStyle name="Percent 7 6 2 3 2" xfId="24892"/>
    <cellStyle name="Percent 7 6 2 4" xfId="24889"/>
    <cellStyle name="Percent 7 6 3" xfId="2289"/>
    <cellStyle name="Percent 7 6 3 2" xfId="8471"/>
    <cellStyle name="Percent 7 6 3 2 2" xfId="24894"/>
    <cellStyle name="Percent 7 6 3 3" xfId="24893"/>
    <cellStyle name="Percent 7 6 4" xfId="4079"/>
    <cellStyle name="Percent 7 6 4 2" xfId="10261"/>
    <cellStyle name="Percent 7 6 4 2 2" xfId="24896"/>
    <cellStyle name="Percent 7 6 4 3" xfId="24895"/>
    <cellStyle name="Percent 7 6 5" xfId="5086"/>
    <cellStyle name="Percent 7 6 5 2" xfId="11267"/>
    <cellStyle name="Percent 7 6 5 2 2" xfId="24898"/>
    <cellStyle name="Percent 7 6 5 3" xfId="24897"/>
    <cellStyle name="Percent 7 6 6" xfId="6599"/>
    <cellStyle name="Percent 7 6 6 2" xfId="24899"/>
    <cellStyle name="Percent 7 6 7" xfId="24888"/>
    <cellStyle name="Percent 7 7" xfId="472"/>
    <cellStyle name="Percent 7 7 2" xfId="1259"/>
    <cellStyle name="Percent 7 7 2 2" xfId="3131"/>
    <cellStyle name="Percent 7 7 2 2 2" xfId="9313"/>
    <cellStyle name="Percent 7 7 2 2 2 2" xfId="24903"/>
    <cellStyle name="Percent 7 7 2 2 3" xfId="24902"/>
    <cellStyle name="Percent 7 7 2 3" xfId="7441"/>
    <cellStyle name="Percent 7 7 2 3 2" xfId="24904"/>
    <cellStyle name="Percent 7 7 2 4" xfId="24901"/>
    <cellStyle name="Percent 7 7 3" xfId="2345"/>
    <cellStyle name="Percent 7 7 3 2" xfId="8527"/>
    <cellStyle name="Percent 7 7 3 2 2" xfId="24906"/>
    <cellStyle name="Percent 7 7 3 3" xfId="24905"/>
    <cellStyle name="Percent 7 7 4" xfId="4137"/>
    <cellStyle name="Percent 7 7 4 2" xfId="10319"/>
    <cellStyle name="Percent 7 7 4 2 2" xfId="24908"/>
    <cellStyle name="Percent 7 7 4 3" xfId="24907"/>
    <cellStyle name="Percent 7 7 5" xfId="5144"/>
    <cellStyle name="Percent 7 7 5 2" xfId="11325"/>
    <cellStyle name="Percent 7 7 5 2 2" xfId="24910"/>
    <cellStyle name="Percent 7 7 5 3" xfId="24909"/>
    <cellStyle name="Percent 7 7 6" xfId="6655"/>
    <cellStyle name="Percent 7 7 6 2" xfId="24911"/>
    <cellStyle name="Percent 7 7 7" xfId="24900"/>
    <cellStyle name="Percent 7 8" xfId="530"/>
    <cellStyle name="Percent 7 8 2" xfId="1317"/>
    <cellStyle name="Percent 7 8 2 2" xfId="3189"/>
    <cellStyle name="Percent 7 8 2 2 2" xfId="9371"/>
    <cellStyle name="Percent 7 8 2 2 2 2" xfId="24915"/>
    <cellStyle name="Percent 7 8 2 2 3" xfId="24914"/>
    <cellStyle name="Percent 7 8 2 3" xfId="7499"/>
    <cellStyle name="Percent 7 8 2 3 2" xfId="24916"/>
    <cellStyle name="Percent 7 8 2 4" xfId="24913"/>
    <cellStyle name="Percent 7 8 3" xfId="2403"/>
    <cellStyle name="Percent 7 8 3 2" xfId="8585"/>
    <cellStyle name="Percent 7 8 3 2 2" xfId="24918"/>
    <cellStyle name="Percent 7 8 3 3" xfId="24917"/>
    <cellStyle name="Percent 7 8 4" xfId="4195"/>
    <cellStyle name="Percent 7 8 4 2" xfId="10377"/>
    <cellStyle name="Percent 7 8 4 2 2" xfId="24920"/>
    <cellStyle name="Percent 7 8 4 3" xfId="24919"/>
    <cellStyle name="Percent 7 8 5" xfId="5202"/>
    <cellStyle name="Percent 7 8 5 2" xfId="11383"/>
    <cellStyle name="Percent 7 8 5 2 2" xfId="24922"/>
    <cellStyle name="Percent 7 8 5 3" xfId="24921"/>
    <cellStyle name="Percent 7 8 6" xfId="6713"/>
    <cellStyle name="Percent 7 8 6 2" xfId="24923"/>
    <cellStyle name="Percent 7 8 7" xfId="24912"/>
    <cellStyle name="Percent 7 9" xfId="588"/>
    <cellStyle name="Percent 7 9 2" xfId="1377"/>
    <cellStyle name="Percent 7 9 2 2" xfId="3249"/>
    <cellStyle name="Percent 7 9 2 2 2" xfId="9431"/>
    <cellStyle name="Percent 7 9 2 2 2 2" xfId="24927"/>
    <cellStyle name="Percent 7 9 2 2 3" xfId="24926"/>
    <cellStyle name="Percent 7 9 2 3" xfId="7559"/>
    <cellStyle name="Percent 7 9 2 3 2" xfId="24928"/>
    <cellStyle name="Percent 7 9 2 4" xfId="24925"/>
    <cellStyle name="Percent 7 9 3" xfId="2461"/>
    <cellStyle name="Percent 7 9 3 2" xfId="8643"/>
    <cellStyle name="Percent 7 9 3 2 2" xfId="24930"/>
    <cellStyle name="Percent 7 9 3 3" xfId="24929"/>
    <cellStyle name="Percent 7 9 4" xfId="4255"/>
    <cellStyle name="Percent 7 9 4 2" xfId="10437"/>
    <cellStyle name="Percent 7 9 4 2 2" xfId="24932"/>
    <cellStyle name="Percent 7 9 4 3" xfId="24931"/>
    <cellStyle name="Percent 7 9 5" xfId="5262"/>
    <cellStyle name="Percent 7 9 5 2" xfId="11443"/>
    <cellStyle name="Percent 7 9 5 2 2" xfId="24934"/>
    <cellStyle name="Percent 7 9 5 3" xfId="24933"/>
    <cellStyle name="Percent 7 9 6" xfId="6771"/>
    <cellStyle name="Percent 7 9 6 2" xfId="24935"/>
    <cellStyle name="Percent 7 9 7" xfId="24924"/>
    <cellStyle name="Percent 70" xfId="5930"/>
    <cellStyle name="Percent 70 2" xfId="12111"/>
    <cellStyle name="Percent 70 2 2" xfId="24937"/>
    <cellStyle name="Percent 70 3" xfId="24936"/>
    <cellStyle name="Percent 71" xfId="5932"/>
    <cellStyle name="Percent 71 2" xfId="12113"/>
    <cellStyle name="Percent 71 2 2" xfId="24939"/>
    <cellStyle name="Percent 71 3" xfId="24938"/>
    <cellStyle name="Percent 72" xfId="5934"/>
    <cellStyle name="Percent 72 2" xfId="12115"/>
    <cellStyle name="Percent 72 2 2" xfId="24941"/>
    <cellStyle name="Percent 72 3" xfId="24940"/>
    <cellStyle name="Percent 73" xfId="5936"/>
    <cellStyle name="Percent 73 2" xfId="12117"/>
    <cellStyle name="Percent 73 2 2" xfId="24943"/>
    <cellStyle name="Percent 73 3" xfId="24942"/>
    <cellStyle name="Percent 74" xfId="5938"/>
    <cellStyle name="Percent 74 2" xfId="12119"/>
    <cellStyle name="Percent 74 2 2" xfId="24945"/>
    <cellStyle name="Percent 74 3" xfId="24944"/>
    <cellStyle name="Percent 75" xfId="5940"/>
    <cellStyle name="Percent 75 2" xfId="12121"/>
    <cellStyle name="Percent 75 2 2" xfId="24947"/>
    <cellStyle name="Percent 75 3" xfId="24946"/>
    <cellStyle name="Percent 76" xfId="5942"/>
    <cellStyle name="Percent 76 2" xfId="12123"/>
    <cellStyle name="Percent 76 2 2" xfId="24949"/>
    <cellStyle name="Percent 76 3" xfId="24948"/>
    <cellStyle name="Percent 77" xfId="5944"/>
    <cellStyle name="Percent 77 2" xfId="12125"/>
    <cellStyle name="Percent 77 2 2" xfId="24951"/>
    <cellStyle name="Percent 77 3" xfId="24950"/>
    <cellStyle name="Percent 78" xfId="5946"/>
    <cellStyle name="Percent 78 2" xfId="12127"/>
    <cellStyle name="Percent 78 2 2" xfId="24953"/>
    <cellStyle name="Percent 78 3" xfId="24952"/>
    <cellStyle name="Percent 79" xfId="5948"/>
    <cellStyle name="Percent 79 2" xfId="12129"/>
    <cellStyle name="Percent 79 2 2" xfId="24955"/>
    <cellStyle name="Percent 79 3" xfId="24954"/>
    <cellStyle name="Percent 8" xfId="44"/>
    <cellStyle name="Percent 8 10" xfId="720"/>
    <cellStyle name="Percent 8 10 2" xfId="1527"/>
    <cellStyle name="Percent 8 10 2 2" xfId="3399"/>
    <cellStyle name="Percent 8 10 2 2 2" xfId="9581"/>
    <cellStyle name="Percent 8 10 2 2 2 2" xfId="24960"/>
    <cellStyle name="Percent 8 10 2 2 3" xfId="24959"/>
    <cellStyle name="Percent 8 10 2 3" xfId="7709"/>
    <cellStyle name="Percent 8 10 2 3 2" xfId="24961"/>
    <cellStyle name="Percent 8 10 2 4" xfId="24958"/>
    <cellStyle name="Percent 8 10 3" xfId="2593"/>
    <cellStyle name="Percent 8 10 3 2" xfId="8775"/>
    <cellStyle name="Percent 8 10 3 2 2" xfId="24963"/>
    <cellStyle name="Percent 8 10 3 3" xfId="24962"/>
    <cellStyle name="Percent 8 10 4" xfId="4405"/>
    <cellStyle name="Percent 8 10 4 2" xfId="10587"/>
    <cellStyle name="Percent 8 10 4 2 2" xfId="24965"/>
    <cellStyle name="Percent 8 10 4 3" xfId="24964"/>
    <cellStyle name="Percent 8 10 5" xfId="5412"/>
    <cellStyle name="Percent 8 10 5 2" xfId="11593"/>
    <cellStyle name="Percent 8 10 5 2 2" xfId="24967"/>
    <cellStyle name="Percent 8 10 5 3" xfId="24966"/>
    <cellStyle name="Percent 8 10 6" xfId="6903"/>
    <cellStyle name="Percent 8 10 6 2" xfId="24968"/>
    <cellStyle name="Percent 8 10 7" xfId="24957"/>
    <cellStyle name="Percent 8 11" xfId="799"/>
    <cellStyle name="Percent 8 11 2" xfId="1649"/>
    <cellStyle name="Percent 8 11 2 2" xfId="3521"/>
    <cellStyle name="Percent 8 11 2 2 2" xfId="9703"/>
    <cellStyle name="Percent 8 11 2 2 2 2" xfId="24972"/>
    <cellStyle name="Percent 8 11 2 2 3" xfId="24971"/>
    <cellStyle name="Percent 8 11 2 3" xfId="7831"/>
    <cellStyle name="Percent 8 11 2 3 2" xfId="24973"/>
    <cellStyle name="Percent 8 11 2 4" xfId="24970"/>
    <cellStyle name="Percent 8 11 3" xfId="2671"/>
    <cellStyle name="Percent 8 11 3 2" xfId="8853"/>
    <cellStyle name="Percent 8 11 3 2 2" xfId="24975"/>
    <cellStyle name="Percent 8 11 3 3" xfId="24974"/>
    <cellStyle name="Percent 8 11 4" xfId="4527"/>
    <cellStyle name="Percent 8 11 4 2" xfId="10709"/>
    <cellStyle name="Percent 8 11 4 2 2" xfId="24977"/>
    <cellStyle name="Percent 8 11 4 3" xfId="24976"/>
    <cellStyle name="Percent 8 11 5" xfId="5534"/>
    <cellStyle name="Percent 8 11 5 2" xfId="11715"/>
    <cellStyle name="Percent 8 11 5 2 2" xfId="24979"/>
    <cellStyle name="Percent 8 11 5 3" xfId="24978"/>
    <cellStyle name="Percent 8 11 6" xfId="6981"/>
    <cellStyle name="Percent 8 11 6 2" xfId="24980"/>
    <cellStyle name="Percent 8 11 7" xfId="24969"/>
    <cellStyle name="Percent 8 12" xfId="1005"/>
    <cellStyle name="Percent 8 12 2" xfId="2877"/>
    <cellStyle name="Percent 8 12 2 2" xfId="9059"/>
    <cellStyle name="Percent 8 12 2 2 2" xfId="24983"/>
    <cellStyle name="Percent 8 12 2 3" xfId="24982"/>
    <cellStyle name="Percent 8 12 3" xfId="4661"/>
    <cellStyle name="Percent 8 12 3 2" xfId="10843"/>
    <cellStyle name="Percent 8 12 3 2 2" xfId="24985"/>
    <cellStyle name="Percent 8 12 3 3" xfId="24984"/>
    <cellStyle name="Percent 8 12 4" xfId="5668"/>
    <cellStyle name="Percent 8 12 4 2" xfId="11849"/>
    <cellStyle name="Percent 8 12 4 2 2" xfId="24987"/>
    <cellStyle name="Percent 8 12 4 3" xfId="24986"/>
    <cellStyle name="Percent 8 12 5" xfId="7187"/>
    <cellStyle name="Percent 8 12 5 2" xfId="24988"/>
    <cellStyle name="Percent 8 12 6" xfId="24981"/>
    <cellStyle name="Percent 8 13" xfId="1783"/>
    <cellStyle name="Percent 8 13 2" xfId="3655"/>
    <cellStyle name="Percent 8 13 2 2" xfId="9837"/>
    <cellStyle name="Percent 8 13 2 2 2" xfId="24991"/>
    <cellStyle name="Percent 8 13 2 3" xfId="24990"/>
    <cellStyle name="Percent 8 13 3" xfId="7965"/>
    <cellStyle name="Percent 8 13 3 2" xfId="24992"/>
    <cellStyle name="Percent 8 13 4" xfId="24989"/>
    <cellStyle name="Percent 8 14" xfId="1925"/>
    <cellStyle name="Percent 8 14 2" xfId="8107"/>
    <cellStyle name="Percent 8 14 2 2" xfId="24994"/>
    <cellStyle name="Percent 8 14 3" xfId="24993"/>
    <cellStyle name="Percent 8 15" xfId="3883"/>
    <cellStyle name="Percent 8 15 2" xfId="10065"/>
    <cellStyle name="Percent 8 15 2 2" xfId="24996"/>
    <cellStyle name="Percent 8 15 3" xfId="24995"/>
    <cellStyle name="Percent 8 16" xfId="4890"/>
    <cellStyle name="Percent 8 16 2" xfId="11071"/>
    <cellStyle name="Percent 8 16 2 2" xfId="24998"/>
    <cellStyle name="Percent 8 16 3" xfId="24997"/>
    <cellStyle name="Percent 8 17" xfId="5915"/>
    <cellStyle name="Percent 8 17 2" xfId="12096"/>
    <cellStyle name="Percent 8 17 2 2" xfId="25000"/>
    <cellStyle name="Percent 8 17 3" xfId="24999"/>
    <cellStyle name="Percent 8 18" xfId="6235"/>
    <cellStyle name="Percent 8 18 2" xfId="25001"/>
    <cellStyle name="Percent 8 19" xfId="24956"/>
    <cellStyle name="Percent 8 2" xfId="275"/>
    <cellStyle name="Percent 8 2 2" xfId="1047"/>
    <cellStyle name="Percent 8 2 2 2" xfId="2919"/>
    <cellStyle name="Percent 8 2 2 2 2" xfId="9101"/>
    <cellStyle name="Percent 8 2 2 2 2 2" xfId="25005"/>
    <cellStyle name="Percent 8 2 2 2 3" xfId="25004"/>
    <cellStyle name="Percent 8 2 2 3" xfId="7229"/>
    <cellStyle name="Percent 8 2 2 3 2" xfId="25006"/>
    <cellStyle name="Percent 8 2 2 4" xfId="25003"/>
    <cellStyle name="Percent 8 2 3" xfId="2149"/>
    <cellStyle name="Percent 8 2 3 2" xfId="8331"/>
    <cellStyle name="Percent 8 2 3 2 2" xfId="25008"/>
    <cellStyle name="Percent 8 2 3 3" xfId="25007"/>
    <cellStyle name="Percent 8 2 4" xfId="3925"/>
    <cellStyle name="Percent 8 2 4 2" xfId="10107"/>
    <cellStyle name="Percent 8 2 4 2 2" xfId="25010"/>
    <cellStyle name="Percent 8 2 4 3" xfId="25009"/>
    <cellStyle name="Percent 8 2 5" xfId="4932"/>
    <cellStyle name="Percent 8 2 5 2" xfId="11113"/>
    <cellStyle name="Percent 8 2 5 2 2" xfId="25012"/>
    <cellStyle name="Percent 8 2 5 3" xfId="25011"/>
    <cellStyle name="Percent 8 2 6" xfId="6459"/>
    <cellStyle name="Percent 8 2 6 2" xfId="25013"/>
    <cellStyle name="Percent 8 2 7" xfId="25002"/>
    <cellStyle name="Percent 8 3" xfId="317"/>
    <cellStyle name="Percent 8 3 2" xfId="1093"/>
    <cellStyle name="Percent 8 3 2 2" xfId="2965"/>
    <cellStyle name="Percent 8 3 2 2 2" xfId="9147"/>
    <cellStyle name="Percent 8 3 2 2 2 2" xfId="25017"/>
    <cellStyle name="Percent 8 3 2 2 3" xfId="25016"/>
    <cellStyle name="Percent 8 3 2 3" xfId="7275"/>
    <cellStyle name="Percent 8 3 2 3 2" xfId="25018"/>
    <cellStyle name="Percent 8 3 2 4" xfId="25015"/>
    <cellStyle name="Percent 8 3 3" xfId="2191"/>
    <cellStyle name="Percent 8 3 3 2" xfId="8373"/>
    <cellStyle name="Percent 8 3 3 2 2" xfId="25020"/>
    <cellStyle name="Percent 8 3 3 3" xfId="25019"/>
    <cellStyle name="Percent 8 3 4" xfId="3971"/>
    <cellStyle name="Percent 8 3 4 2" xfId="10153"/>
    <cellStyle name="Percent 8 3 4 2 2" xfId="25022"/>
    <cellStyle name="Percent 8 3 4 3" xfId="25021"/>
    <cellStyle name="Percent 8 3 5" xfId="4978"/>
    <cellStyle name="Percent 8 3 5 2" xfId="11159"/>
    <cellStyle name="Percent 8 3 5 2 2" xfId="25024"/>
    <cellStyle name="Percent 8 3 5 3" xfId="25023"/>
    <cellStyle name="Percent 8 3 6" xfId="6501"/>
    <cellStyle name="Percent 8 3 6 2" xfId="25025"/>
    <cellStyle name="Percent 8 3 7" xfId="25014"/>
    <cellStyle name="Percent 8 4" xfId="364"/>
    <cellStyle name="Percent 8 4 2" xfId="1147"/>
    <cellStyle name="Percent 8 4 2 2" xfId="3019"/>
    <cellStyle name="Percent 8 4 2 2 2" xfId="9201"/>
    <cellStyle name="Percent 8 4 2 2 2 2" xfId="25029"/>
    <cellStyle name="Percent 8 4 2 2 3" xfId="25028"/>
    <cellStyle name="Percent 8 4 2 3" xfId="7329"/>
    <cellStyle name="Percent 8 4 2 3 2" xfId="25030"/>
    <cellStyle name="Percent 8 4 2 4" xfId="25027"/>
    <cellStyle name="Percent 8 4 3" xfId="2237"/>
    <cellStyle name="Percent 8 4 3 2" xfId="8419"/>
    <cellStyle name="Percent 8 4 3 2 2" xfId="25032"/>
    <cellStyle name="Percent 8 4 3 3" xfId="25031"/>
    <cellStyle name="Percent 8 4 4" xfId="4025"/>
    <cellStyle name="Percent 8 4 4 2" xfId="10207"/>
    <cellStyle name="Percent 8 4 4 2 2" xfId="25034"/>
    <cellStyle name="Percent 8 4 4 3" xfId="25033"/>
    <cellStyle name="Percent 8 4 5" xfId="5032"/>
    <cellStyle name="Percent 8 4 5 2" xfId="11213"/>
    <cellStyle name="Percent 8 4 5 2 2" xfId="25036"/>
    <cellStyle name="Percent 8 4 5 3" xfId="25035"/>
    <cellStyle name="Percent 8 4 6" xfId="6547"/>
    <cellStyle name="Percent 8 4 6 2" xfId="25037"/>
    <cellStyle name="Percent 8 4 7" xfId="25026"/>
    <cellStyle name="Percent 8 5" xfId="418"/>
    <cellStyle name="Percent 8 5 2" xfId="1203"/>
    <cellStyle name="Percent 8 5 2 2" xfId="3075"/>
    <cellStyle name="Percent 8 5 2 2 2" xfId="9257"/>
    <cellStyle name="Percent 8 5 2 2 2 2" xfId="25041"/>
    <cellStyle name="Percent 8 5 2 2 3" xfId="25040"/>
    <cellStyle name="Percent 8 5 2 3" xfId="7385"/>
    <cellStyle name="Percent 8 5 2 3 2" xfId="25042"/>
    <cellStyle name="Percent 8 5 2 4" xfId="25039"/>
    <cellStyle name="Percent 8 5 3" xfId="2291"/>
    <cellStyle name="Percent 8 5 3 2" xfId="8473"/>
    <cellStyle name="Percent 8 5 3 2 2" xfId="25044"/>
    <cellStyle name="Percent 8 5 3 3" xfId="25043"/>
    <cellStyle name="Percent 8 5 4" xfId="4081"/>
    <cellStyle name="Percent 8 5 4 2" xfId="10263"/>
    <cellStyle name="Percent 8 5 4 2 2" xfId="25046"/>
    <cellStyle name="Percent 8 5 4 3" xfId="25045"/>
    <cellStyle name="Percent 8 5 5" xfId="5088"/>
    <cellStyle name="Percent 8 5 5 2" xfId="11269"/>
    <cellStyle name="Percent 8 5 5 2 2" xfId="25048"/>
    <cellStyle name="Percent 8 5 5 3" xfId="25047"/>
    <cellStyle name="Percent 8 5 6" xfId="6601"/>
    <cellStyle name="Percent 8 5 6 2" xfId="25049"/>
    <cellStyle name="Percent 8 5 7" xfId="25038"/>
    <cellStyle name="Percent 8 6" xfId="474"/>
    <cellStyle name="Percent 8 6 2" xfId="1261"/>
    <cellStyle name="Percent 8 6 2 2" xfId="3133"/>
    <cellStyle name="Percent 8 6 2 2 2" xfId="9315"/>
    <cellStyle name="Percent 8 6 2 2 2 2" xfId="25053"/>
    <cellStyle name="Percent 8 6 2 2 3" xfId="25052"/>
    <cellStyle name="Percent 8 6 2 3" xfId="7443"/>
    <cellStyle name="Percent 8 6 2 3 2" xfId="25054"/>
    <cellStyle name="Percent 8 6 2 4" xfId="25051"/>
    <cellStyle name="Percent 8 6 3" xfId="2347"/>
    <cellStyle name="Percent 8 6 3 2" xfId="8529"/>
    <cellStyle name="Percent 8 6 3 2 2" xfId="25056"/>
    <cellStyle name="Percent 8 6 3 3" xfId="25055"/>
    <cellStyle name="Percent 8 6 4" xfId="4139"/>
    <cellStyle name="Percent 8 6 4 2" xfId="10321"/>
    <cellStyle name="Percent 8 6 4 2 2" xfId="25058"/>
    <cellStyle name="Percent 8 6 4 3" xfId="25057"/>
    <cellStyle name="Percent 8 6 5" xfId="5146"/>
    <cellStyle name="Percent 8 6 5 2" xfId="11327"/>
    <cellStyle name="Percent 8 6 5 2 2" xfId="25060"/>
    <cellStyle name="Percent 8 6 5 3" xfId="25059"/>
    <cellStyle name="Percent 8 6 6" xfId="6657"/>
    <cellStyle name="Percent 8 6 6 2" xfId="25061"/>
    <cellStyle name="Percent 8 6 7" xfId="25050"/>
    <cellStyle name="Percent 8 7" xfId="532"/>
    <cellStyle name="Percent 8 7 2" xfId="1319"/>
    <cellStyle name="Percent 8 7 2 2" xfId="3191"/>
    <cellStyle name="Percent 8 7 2 2 2" xfId="9373"/>
    <cellStyle name="Percent 8 7 2 2 2 2" xfId="25065"/>
    <cellStyle name="Percent 8 7 2 2 3" xfId="25064"/>
    <cellStyle name="Percent 8 7 2 3" xfId="7501"/>
    <cellStyle name="Percent 8 7 2 3 2" xfId="25066"/>
    <cellStyle name="Percent 8 7 2 4" xfId="25063"/>
    <cellStyle name="Percent 8 7 3" xfId="2405"/>
    <cellStyle name="Percent 8 7 3 2" xfId="8587"/>
    <cellStyle name="Percent 8 7 3 2 2" xfId="25068"/>
    <cellStyle name="Percent 8 7 3 3" xfId="25067"/>
    <cellStyle name="Percent 8 7 4" xfId="4197"/>
    <cellStyle name="Percent 8 7 4 2" xfId="10379"/>
    <cellStyle name="Percent 8 7 4 2 2" xfId="25070"/>
    <cellStyle name="Percent 8 7 4 3" xfId="25069"/>
    <cellStyle name="Percent 8 7 5" xfId="5204"/>
    <cellStyle name="Percent 8 7 5 2" xfId="11385"/>
    <cellStyle name="Percent 8 7 5 2 2" xfId="25072"/>
    <cellStyle name="Percent 8 7 5 3" xfId="25071"/>
    <cellStyle name="Percent 8 7 6" xfId="6715"/>
    <cellStyle name="Percent 8 7 6 2" xfId="25073"/>
    <cellStyle name="Percent 8 7 7" xfId="25062"/>
    <cellStyle name="Percent 8 8" xfId="590"/>
    <cellStyle name="Percent 8 8 2" xfId="1379"/>
    <cellStyle name="Percent 8 8 2 2" xfId="3251"/>
    <cellStyle name="Percent 8 8 2 2 2" xfId="9433"/>
    <cellStyle name="Percent 8 8 2 2 2 2" xfId="25077"/>
    <cellStyle name="Percent 8 8 2 2 3" xfId="25076"/>
    <cellStyle name="Percent 8 8 2 3" xfId="7561"/>
    <cellStyle name="Percent 8 8 2 3 2" xfId="25078"/>
    <cellStyle name="Percent 8 8 2 4" xfId="25075"/>
    <cellStyle name="Percent 8 8 3" xfId="2463"/>
    <cellStyle name="Percent 8 8 3 2" xfId="8645"/>
    <cellStyle name="Percent 8 8 3 2 2" xfId="25080"/>
    <cellStyle name="Percent 8 8 3 3" xfId="25079"/>
    <cellStyle name="Percent 8 8 4" xfId="4257"/>
    <cellStyle name="Percent 8 8 4 2" xfId="10439"/>
    <cellStyle name="Percent 8 8 4 2 2" xfId="25082"/>
    <cellStyle name="Percent 8 8 4 3" xfId="25081"/>
    <cellStyle name="Percent 8 8 5" xfId="5264"/>
    <cellStyle name="Percent 8 8 5 2" xfId="11445"/>
    <cellStyle name="Percent 8 8 5 2 2" xfId="25084"/>
    <cellStyle name="Percent 8 8 5 3" xfId="25083"/>
    <cellStyle name="Percent 8 8 6" xfId="6773"/>
    <cellStyle name="Percent 8 8 6 2" xfId="25085"/>
    <cellStyle name="Percent 8 8 7" xfId="25074"/>
    <cellStyle name="Percent 8 9" xfId="650"/>
    <cellStyle name="Percent 8 9 2" xfId="1449"/>
    <cellStyle name="Percent 8 9 2 2" xfId="3321"/>
    <cellStyle name="Percent 8 9 2 2 2" xfId="9503"/>
    <cellStyle name="Percent 8 9 2 2 2 2" xfId="25089"/>
    <cellStyle name="Percent 8 9 2 2 3" xfId="25088"/>
    <cellStyle name="Percent 8 9 2 3" xfId="7631"/>
    <cellStyle name="Percent 8 9 2 3 2" xfId="25090"/>
    <cellStyle name="Percent 8 9 2 4" xfId="25087"/>
    <cellStyle name="Percent 8 9 3" xfId="2523"/>
    <cellStyle name="Percent 8 9 3 2" xfId="8705"/>
    <cellStyle name="Percent 8 9 3 2 2" xfId="25092"/>
    <cellStyle name="Percent 8 9 3 3" xfId="25091"/>
    <cellStyle name="Percent 8 9 4" xfId="4327"/>
    <cellStyle name="Percent 8 9 4 2" xfId="10509"/>
    <cellStyle name="Percent 8 9 4 2 2" xfId="25094"/>
    <cellStyle name="Percent 8 9 4 3" xfId="25093"/>
    <cellStyle name="Percent 8 9 5" xfId="5334"/>
    <cellStyle name="Percent 8 9 5 2" xfId="11515"/>
    <cellStyle name="Percent 8 9 5 2 2" xfId="25096"/>
    <cellStyle name="Percent 8 9 5 3" xfId="25095"/>
    <cellStyle name="Percent 8 9 6" xfId="6833"/>
    <cellStyle name="Percent 8 9 6 2" xfId="25097"/>
    <cellStyle name="Percent 8 9 7" xfId="25086"/>
    <cellStyle name="Percent 80" xfId="5950"/>
    <cellStyle name="Percent 80 2" xfId="12131"/>
    <cellStyle name="Percent 80 2 2" xfId="25099"/>
    <cellStyle name="Percent 80 3" xfId="25098"/>
    <cellStyle name="Percent 81" xfId="5952"/>
    <cellStyle name="Percent 81 2" xfId="12133"/>
    <cellStyle name="Percent 81 2 2" xfId="25101"/>
    <cellStyle name="Percent 81 3" xfId="25100"/>
    <cellStyle name="Percent 82" xfId="5954"/>
    <cellStyle name="Percent 82 2" xfId="12135"/>
    <cellStyle name="Percent 82 2 2" xfId="25103"/>
    <cellStyle name="Percent 82 3" xfId="25102"/>
    <cellStyle name="Percent 83" xfId="5956"/>
    <cellStyle name="Percent 83 2" xfId="12137"/>
    <cellStyle name="Percent 83 2 2" xfId="25105"/>
    <cellStyle name="Percent 83 3" xfId="25104"/>
    <cellStyle name="Percent 84" xfId="5958"/>
    <cellStyle name="Percent 84 2" xfId="12139"/>
    <cellStyle name="Percent 84 2 2" xfId="25107"/>
    <cellStyle name="Percent 84 3" xfId="25106"/>
    <cellStyle name="Percent 85" xfId="5960"/>
    <cellStyle name="Percent 85 2" xfId="12141"/>
    <cellStyle name="Percent 85 2 2" xfId="25109"/>
    <cellStyle name="Percent 85 3" xfId="25108"/>
    <cellStyle name="Percent 86" xfId="5962"/>
    <cellStyle name="Percent 86 2" xfId="12143"/>
    <cellStyle name="Percent 86 2 2" xfId="25111"/>
    <cellStyle name="Percent 86 3" xfId="25110"/>
    <cellStyle name="Percent 87" xfId="5964"/>
    <cellStyle name="Percent 87 2" xfId="12145"/>
    <cellStyle name="Percent 87 2 2" xfId="25113"/>
    <cellStyle name="Percent 87 3" xfId="25112"/>
    <cellStyle name="Percent 88" xfId="5966"/>
    <cellStyle name="Percent 88 2" xfId="12147"/>
    <cellStyle name="Percent 88 2 2" xfId="25115"/>
    <cellStyle name="Percent 88 3" xfId="25114"/>
    <cellStyle name="Percent 89" xfId="5968"/>
    <cellStyle name="Percent 89 2" xfId="12149"/>
    <cellStyle name="Percent 89 2 2" xfId="25117"/>
    <cellStyle name="Percent 89 3" xfId="25116"/>
    <cellStyle name="Percent 9" xfId="46"/>
    <cellStyle name="Percent 9 10" xfId="722"/>
    <cellStyle name="Percent 9 10 2" xfId="1529"/>
    <cellStyle name="Percent 9 10 2 2" xfId="3401"/>
    <cellStyle name="Percent 9 10 2 2 2" xfId="9583"/>
    <cellStyle name="Percent 9 10 2 2 2 2" xfId="25122"/>
    <cellStyle name="Percent 9 10 2 2 3" xfId="25121"/>
    <cellStyle name="Percent 9 10 2 3" xfId="7711"/>
    <cellStyle name="Percent 9 10 2 3 2" xfId="25123"/>
    <cellStyle name="Percent 9 10 2 4" xfId="25120"/>
    <cellStyle name="Percent 9 10 3" xfId="2595"/>
    <cellStyle name="Percent 9 10 3 2" xfId="8777"/>
    <cellStyle name="Percent 9 10 3 2 2" xfId="25125"/>
    <cellStyle name="Percent 9 10 3 3" xfId="25124"/>
    <cellStyle name="Percent 9 10 4" xfId="4407"/>
    <cellStyle name="Percent 9 10 4 2" xfId="10589"/>
    <cellStyle name="Percent 9 10 4 2 2" xfId="25127"/>
    <cellStyle name="Percent 9 10 4 3" xfId="25126"/>
    <cellStyle name="Percent 9 10 5" xfId="5414"/>
    <cellStyle name="Percent 9 10 5 2" xfId="11595"/>
    <cellStyle name="Percent 9 10 5 2 2" xfId="25129"/>
    <cellStyle name="Percent 9 10 5 3" xfId="25128"/>
    <cellStyle name="Percent 9 10 6" xfId="6905"/>
    <cellStyle name="Percent 9 10 6 2" xfId="25130"/>
    <cellStyle name="Percent 9 10 7" xfId="25119"/>
    <cellStyle name="Percent 9 11" xfId="801"/>
    <cellStyle name="Percent 9 11 2" xfId="1651"/>
    <cellStyle name="Percent 9 11 2 2" xfId="3523"/>
    <cellStyle name="Percent 9 11 2 2 2" xfId="9705"/>
    <cellStyle name="Percent 9 11 2 2 2 2" xfId="25134"/>
    <cellStyle name="Percent 9 11 2 2 3" xfId="25133"/>
    <cellStyle name="Percent 9 11 2 3" xfId="7833"/>
    <cellStyle name="Percent 9 11 2 3 2" xfId="25135"/>
    <cellStyle name="Percent 9 11 2 4" xfId="25132"/>
    <cellStyle name="Percent 9 11 3" xfId="2673"/>
    <cellStyle name="Percent 9 11 3 2" xfId="8855"/>
    <cellStyle name="Percent 9 11 3 2 2" xfId="25137"/>
    <cellStyle name="Percent 9 11 3 3" xfId="25136"/>
    <cellStyle name="Percent 9 11 4" xfId="4529"/>
    <cellStyle name="Percent 9 11 4 2" xfId="10711"/>
    <cellStyle name="Percent 9 11 4 2 2" xfId="25139"/>
    <cellStyle name="Percent 9 11 4 3" xfId="25138"/>
    <cellStyle name="Percent 9 11 5" xfId="5536"/>
    <cellStyle name="Percent 9 11 5 2" xfId="11717"/>
    <cellStyle name="Percent 9 11 5 2 2" xfId="25141"/>
    <cellStyle name="Percent 9 11 5 3" xfId="25140"/>
    <cellStyle name="Percent 9 11 6" xfId="6983"/>
    <cellStyle name="Percent 9 11 6 2" xfId="25142"/>
    <cellStyle name="Percent 9 11 7" xfId="25131"/>
    <cellStyle name="Percent 9 12" xfId="1007"/>
    <cellStyle name="Percent 9 12 2" xfId="2879"/>
    <cellStyle name="Percent 9 12 2 2" xfId="9061"/>
    <cellStyle name="Percent 9 12 2 2 2" xfId="25145"/>
    <cellStyle name="Percent 9 12 2 3" xfId="25144"/>
    <cellStyle name="Percent 9 12 3" xfId="4663"/>
    <cellStyle name="Percent 9 12 3 2" xfId="10845"/>
    <cellStyle name="Percent 9 12 3 2 2" xfId="25147"/>
    <cellStyle name="Percent 9 12 3 3" xfId="25146"/>
    <cellStyle name="Percent 9 12 4" xfId="5670"/>
    <cellStyle name="Percent 9 12 4 2" xfId="11851"/>
    <cellStyle name="Percent 9 12 4 2 2" xfId="25149"/>
    <cellStyle name="Percent 9 12 4 3" xfId="25148"/>
    <cellStyle name="Percent 9 12 5" xfId="7189"/>
    <cellStyle name="Percent 9 12 5 2" xfId="25150"/>
    <cellStyle name="Percent 9 12 6" xfId="25143"/>
    <cellStyle name="Percent 9 13" xfId="1785"/>
    <cellStyle name="Percent 9 13 2" xfId="3657"/>
    <cellStyle name="Percent 9 13 2 2" xfId="9839"/>
    <cellStyle name="Percent 9 13 2 2 2" xfId="25153"/>
    <cellStyle name="Percent 9 13 2 3" xfId="25152"/>
    <cellStyle name="Percent 9 13 3" xfId="7967"/>
    <cellStyle name="Percent 9 13 3 2" xfId="25154"/>
    <cellStyle name="Percent 9 13 4" xfId="25151"/>
    <cellStyle name="Percent 9 14" xfId="1927"/>
    <cellStyle name="Percent 9 14 2" xfId="8109"/>
    <cellStyle name="Percent 9 14 2 2" xfId="25156"/>
    <cellStyle name="Percent 9 14 3" xfId="25155"/>
    <cellStyle name="Percent 9 15" xfId="3885"/>
    <cellStyle name="Percent 9 15 2" xfId="10067"/>
    <cellStyle name="Percent 9 15 2 2" xfId="25158"/>
    <cellStyle name="Percent 9 15 3" xfId="25157"/>
    <cellStyle name="Percent 9 16" xfId="4892"/>
    <cellStyle name="Percent 9 16 2" xfId="11073"/>
    <cellStyle name="Percent 9 16 2 2" xfId="25160"/>
    <cellStyle name="Percent 9 16 3" xfId="25159"/>
    <cellStyle name="Percent 9 17" xfId="5916"/>
    <cellStyle name="Percent 9 17 2" xfId="12097"/>
    <cellStyle name="Percent 9 17 2 2" xfId="25162"/>
    <cellStyle name="Percent 9 17 3" xfId="25161"/>
    <cellStyle name="Percent 9 18" xfId="6237"/>
    <cellStyle name="Percent 9 18 2" xfId="25163"/>
    <cellStyle name="Percent 9 19" xfId="25118"/>
    <cellStyle name="Percent 9 2" xfId="277"/>
    <cellStyle name="Percent 9 2 2" xfId="1049"/>
    <cellStyle name="Percent 9 2 2 2" xfId="2921"/>
    <cellStyle name="Percent 9 2 2 2 2" xfId="9103"/>
    <cellStyle name="Percent 9 2 2 2 2 2" xfId="25167"/>
    <cellStyle name="Percent 9 2 2 2 3" xfId="25166"/>
    <cellStyle name="Percent 9 2 2 3" xfId="7231"/>
    <cellStyle name="Percent 9 2 2 3 2" xfId="25168"/>
    <cellStyle name="Percent 9 2 2 4" xfId="25165"/>
    <cellStyle name="Percent 9 2 3" xfId="2151"/>
    <cellStyle name="Percent 9 2 3 2" xfId="8333"/>
    <cellStyle name="Percent 9 2 3 2 2" xfId="25170"/>
    <cellStyle name="Percent 9 2 3 3" xfId="25169"/>
    <cellStyle name="Percent 9 2 4" xfId="3927"/>
    <cellStyle name="Percent 9 2 4 2" xfId="10109"/>
    <cellStyle name="Percent 9 2 4 2 2" xfId="25172"/>
    <cellStyle name="Percent 9 2 4 3" xfId="25171"/>
    <cellStyle name="Percent 9 2 5" xfId="4934"/>
    <cellStyle name="Percent 9 2 5 2" xfId="11115"/>
    <cellStyle name="Percent 9 2 5 2 2" xfId="25174"/>
    <cellStyle name="Percent 9 2 5 3" xfId="25173"/>
    <cellStyle name="Percent 9 2 6" xfId="6461"/>
    <cellStyle name="Percent 9 2 6 2" xfId="25175"/>
    <cellStyle name="Percent 9 2 7" xfId="25164"/>
    <cellStyle name="Percent 9 3" xfId="319"/>
    <cellStyle name="Percent 9 3 2" xfId="1095"/>
    <cellStyle name="Percent 9 3 2 2" xfId="2967"/>
    <cellStyle name="Percent 9 3 2 2 2" xfId="9149"/>
    <cellStyle name="Percent 9 3 2 2 2 2" xfId="25179"/>
    <cellStyle name="Percent 9 3 2 2 3" xfId="25178"/>
    <cellStyle name="Percent 9 3 2 3" xfId="7277"/>
    <cellStyle name="Percent 9 3 2 3 2" xfId="25180"/>
    <cellStyle name="Percent 9 3 2 4" xfId="25177"/>
    <cellStyle name="Percent 9 3 3" xfId="2193"/>
    <cellStyle name="Percent 9 3 3 2" xfId="8375"/>
    <cellStyle name="Percent 9 3 3 2 2" xfId="25182"/>
    <cellStyle name="Percent 9 3 3 3" xfId="25181"/>
    <cellStyle name="Percent 9 3 4" xfId="3973"/>
    <cellStyle name="Percent 9 3 4 2" xfId="10155"/>
    <cellStyle name="Percent 9 3 4 2 2" xfId="25184"/>
    <cellStyle name="Percent 9 3 4 3" xfId="25183"/>
    <cellStyle name="Percent 9 3 5" xfId="4980"/>
    <cellStyle name="Percent 9 3 5 2" xfId="11161"/>
    <cellStyle name="Percent 9 3 5 2 2" xfId="25186"/>
    <cellStyle name="Percent 9 3 5 3" xfId="25185"/>
    <cellStyle name="Percent 9 3 6" xfId="6503"/>
    <cellStyle name="Percent 9 3 6 2" xfId="25187"/>
    <cellStyle name="Percent 9 3 7" xfId="25176"/>
    <cellStyle name="Percent 9 4" xfId="366"/>
    <cellStyle name="Percent 9 4 2" xfId="1149"/>
    <cellStyle name="Percent 9 4 2 2" xfId="3021"/>
    <cellStyle name="Percent 9 4 2 2 2" xfId="9203"/>
    <cellStyle name="Percent 9 4 2 2 2 2" xfId="25191"/>
    <cellStyle name="Percent 9 4 2 2 3" xfId="25190"/>
    <cellStyle name="Percent 9 4 2 3" xfId="7331"/>
    <cellStyle name="Percent 9 4 2 3 2" xfId="25192"/>
    <cellStyle name="Percent 9 4 2 4" xfId="25189"/>
    <cellStyle name="Percent 9 4 3" xfId="2239"/>
    <cellStyle name="Percent 9 4 3 2" xfId="8421"/>
    <cellStyle name="Percent 9 4 3 2 2" xfId="25194"/>
    <cellStyle name="Percent 9 4 3 3" xfId="25193"/>
    <cellStyle name="Percent 9 4 4" xfId="4027"/>
    <cellStyle name="Percent 9 4 4 2" xfId="10209"/>
    <cellStyle name="Percent 9 4 4 2 2" xfId="25196"/>
    <cellStyle name="Percent 9 4 4 3" xfId="25195"/>
    <cellStyle name="Percent 9 4 5" xfId="5034"/>
    <cellStyle name="Percent 9 4 5 2" xfId="11215"/>
    <cellStyle name="Percent 9 4 5 2 2" xfId="25198"/>
    <cellStyle name="Percent 9 4 5 3" xfId="25197"/>
    <cellStyle name="Percent 9 4 6" xfId="6549"/>
    <cellStyle name="Percent 9 4 6 2" xfId="25199"/>
    <cellStyle name="Percent 9 4 7" xfId="25188"/>
    <cellStyle name="Percent 9 5" xfId="420"/>
    <cellStyle name="Percent 9 5 2" xfId="1205"/>
    <cellStyle name="Percent 9 5 2 2" xfId="3077"/>
    <cellStyle name="Percent 9 5 2 2 2" xfId="9259"/>
    <cellStyle name="Percent 9 5 2 2 2 2" xfId="25203"/>
    <cellStyle name="Percent 9 5 2 2 3" xfId="25202"/>
    <cellStyle name="Percent 9 5 2 3" xfId="7387"/>
    <cellStyle name="Percent 9 5 2 3 2" xfId="25204"/>
    <cellStyle name="Percent 9 5 2 4" xfId="25201"/>
    <cellStyle name="Percent 9 5 3" xfId="2293"/>
    <cellStyle name="Percent 9 5 3 2" xfId="8475"/>
    <cellStyle name="Percent 9 5 3 2 2" xfId="25206"/>
    <cellStyle name="Percent 9 5 3 3" xfId="25205"/>
    <cellStyle name="Percent 9 5 4" xfId="4083"/>
    <cellStyle name="Percent 9 5 4 2" xfId="10265"/>
    <cellStyle name="Percent 9 5 4 2 2" xfId="25208"/>
    <cellStyle name="Percent 9 5 4 3" xfId="25207"/>
    <cellStyle name="Percent 9 5 5" xfId="5090"/>
    <cellStyle name="Percent 9 5 5 2" xfId="11271"/>
    <cellStyle name="Percent 9 5 5 2 2" xfId="25210"/>
    <cellStyle name="Percent 9 5 5 3" xfId="25209"/>
    <cellStyle name="Percent 9 5 6" xfId="6603"/>
    <cellStyle name="Percent 9 5 6 2" xfId="25211"/>
    <cellStyle name="Percent 9 5 7" xfId="25200"/>
    <cellStyle name="Percent 9 6" xfId="476"/>
    <cellStyle name="Percent 9 6 2" xfId="1263"/>
    <cellStyle name="Percent 9 6 2 2" xfId="3135"/>
    <cellStyle name="Percent 9 6 2 2 2" xfId="9317"/>
    <cellStyle name="Percent 9 6 2 2 2 2" xfId="25215"/>
    <cellStyle name="Percent 9 6 2 2 3" xfId="25214"/>
    <cellStyle name="Percent 9 6 2 3" xfId="7445"/>
    <cellStyle name="Percent 9 6 2 3 2" xfId="25216"/>
    <cellStyle name="Percent 9 6 2 4" xfId="25213"/>
    <cellStyle name="Percent 9 6 3" xfId="2349"/>
    <cellStyle name="Percent 9 6 3 2" xfId="8531"/>
    <cellStyle name="Percent 9 6 3 2 2" xfId="25218"/>
    <cellStyle name="Percent 9 6 3 3" xfId="25217"/>
    <cellStyle name="Percent 9 6 4" xfId="4141"/>
    <cellStyle name="Percent 9 6 4 2" xfId="10323"/>
    <cellStyle name="Percent 9 6 4 2 2" xfId="25220"/>
    <cellStyle name="Percent 9 6 4 3" xfId="25219"/>
    <cellStyle name="Percent 9 6 5" xfId="5148"/>
    <cellStyle name="Percent 9 6 5 2" xfId="11329"/>
    <cellStyle name="Percent 9 6 5 2 2" xfId="25222"/>
    <cellStyle name="Percent 9 6 5 3" xfId="25221"/>
    <cellStyle name="Percent 9 6 6" xfId="6659"/>
    <cellStyle name="Percent 9 6 6 2" xfId="25223"/>
    <cellStyle name="Percent 9 6 7" xfId="25212"/>
    <cellStyle name="Percent 9 7" xfId="534"/>
    <cellStyle name="Percent 9 7 2" xfId="1321"/>
    <cellStyle name="Percent 9 7 2 2" xfId="3193"/>
    <cellStyle name="Percent 9 7 2 2 2" xfId="9375"/>
    <cellStyle name="Percent 9 7 2 2 2 2" xfId="25227"/>
    <cellStyle name="Percent 9 7 2 2 3" xfId="25226"/>
    <cellStyle name="Percent 9 7 2 3" xfId="7503"/>
    <cellStyle name="Percent 9 7 2 3 2" xfId="25228"/>
    <cellStyle name="Percent 9 7 2 4" xfId="25225"/>
    <cellStyle name="Percent 9 7 3" xfId="2407"/>
    <cellStyle name="Percent 9 7 3 2" xfId="8589"/>
    <cellStyle name="Percent 9 7 3 2 2" xfId="25230"/>
    <cellStyle name="Percent 9 7 3 3" xfId="25229"/>
    <cellStyle name="Percent 9 7 4" xfId="4199"/>
    <cellStyle name="Percent 9 7 4 2" xfId="10381"/>
    <cellStyle name="Percent 9 7 4 2 2" xfId="25232"/>
    <cellStyle name="Percent 9 7 4 3" xfId="25231"/>
    <cellStyle name="Percent 9 7 5" xfId="5206"/>
    <cellStyle name="Percent 9 7 5 2" xfId="11387"/>
    <cellStyle name="Percent 9 7 5 2 2" xfId="25234"/>
    <cellStyle name="Percent 9 7 5 3" xfId="25233"/>
    <cellStyle name="Percent 9 7 6" xfId="6717"/>
    <cellStyle name="Percent 9 7 6 2" xfId="25235"/>
    <cellStyle name="Percent 9 7 7" xfId="25224"/>
    <cellStyle name="Percent 9 8" xfId="592"/>
    <cellStyle name="Percent 9 8 2" xfId="1381"/>
    <cellStyle name="Percent 9 8 2 2" xfId="3253"/>
    <cellStyle name="Percent 9 8 2 2 2" xfId="9435"/>
    <cellStyle name="Percent 9 8 2 2 2 2" xfId="25239"/>
    <cellStyle name="Percent 9 8 2 2 3" xfId="25238"/>
    <cellStyle name="Percent 9 8 2 3" xfId="7563"/>
    <cellStyle name="Percent 9 8 2 3 2" xfId="25240"/>
    <cellStyle name="Percent 9 8 2 4" xfId="25237"/>
    <cellStyle name="Percent 9 8 3" xfId="2465"/>
    <cellStyle name="Percent 9 8 3 2" xfId="8647"/>
    <cellStyle name="Percent 9 8 3 2 2" xfId="25242"/>
    <cellStyle name="Percent 9 8 3 3" xfId="25241"/>
    <cellStyle name="Percent 9 8 4" xfId="4259"/>
    <cellStyle name="Percent 9 8 4 2" xfId="10441"/>
    <cellStyle name="Percent 9 8 4 2 2" xfId="25244"/>
    <cellStyle name="Percent 9 8 4 3" xfId="25243"/>
    <cellStyle name="Percent 9 8 5" xfId="5266"/>
    <cellStyle name="Percent 9 8 5 2" xfId="11447"/>
    <cellStyle name="Percent 9 8 5 2 2" xfId="25246"/>
    <cellStyle name="Percent 9 8 5 3" xfId="25245"/>
    <cellStyle name="Percent 9 8 6" xfId="6775"/>
    <cellStyle name="Percent 9 8 6 2" xfId="25247"/>
    <cellStyle name="Percent 9 8 7" xfId="25236"/>
    <cellStyle name="Percent 9 9" xfId="652"/>
    <cellStyle name="Percent 9 9 2" xfId="1451"/>
    <cellStyle name="Percent 9 9 2 2" xfId="3323"/>
    <cellStyle name="Percent 9 9 2 2 2" xfId="9505"/>
    <cellStyle name="Percent 9 9 2 2 2 2" xfId="25251"/>
    <cellStyle name="Percent 9 9 2 2 3" xfId="25250"/>
    <cellStyle name="Percent 9 9 2 3" xfId="7633"/>
    <cellStyle name="Percent 9 9 2 3 2" xfId="25252"/>
    <cellStyle name="Percent 9 9 2 4" xfId="25249"/>
    <cellStyle name="Percent 9 9 3" xfId="2525"/>
    <cellStyle name="Percent 9 9 3 2" xfId="8707"/>
    <cellStyle name="Percent 9 9 3 2 2" xfId="25254"/>
    <cellStyle name="Percent 9 9 3 3" xfId="25253"/>
    <cellStyle name="Percent 9 9 4" xfId="4329"/>
    <cellStyle name="Percent 9 9 4 2" xfId="10511"/>
    <cellStyle name="Percent 9 9 4 2 2" xfId="25256"/>
    <cellStyle name="Percent 9 9 4 3" xfId="25255"/>
    <cellStyle name="Percent 9 9 5" xfId="5336"/>
    <cellStyle name="Percent 9 9 5 2" xfId="11517"/>
    <cellStyle name="Percent 9 9 5 2 2" xfId="25258"/>
    <cellStyle name="Percent 9 9 5 3" xfId="25257"/>
    <cellStyle name="Percent 9 9 6" xfId="6835"/>
    <cellStyle name="Percent 9 9 6 2" xfId="25259"/>
    <cellStyle name="Percent 9 9 7" xfId="25248"/>
    <cellStyle name="Percent 90" xfId="5970"/>
    <cellStyle name="Percent 90 2" xfId="12151"/>
    <cellStyle name="Percent 90 2 2" xfId="25261"/>
    <cellStyle name="Percent 90 3" xfId="25260"/>
    <cellStyle name="Percent 91" xfId="5972"/>
    <cellStyle name="Percent 91 2" xfId="12153"/>
    <cellStyle name="Percent 91 2 2" xfId="25263"/>
    <cellStyle name="Percent 91 3" xfId="25262"/>
    <cellStyle name="Percent 92" xfId="5974"/>
    <cellStyle name="Percent 92 2" xfId="12155"/>
    <cellStyle name="Percent 92 2 2" xfId="25265"/>
    <cellStyle name="Percent 92 3" xfId="25264"/>
    <cellStyle name="Percent 93" xfId="5976"/>
    <cellStyle name="Percent 93 2" xfId="12157"/>
    <cellStyle name="Percent 93 2 2" xfId="25267"/>
    <cellStyle name="Percent 93 3" xfId="25266"/>
    <cellStyle name="Percent 94" xfId="5978"/>
    <cellStyle name="Percent 94 2" xfId="12159"/>
    <cellStyle name="Percent 94 2 2" xfId="25269"/>
    <cellStyle name="Percent 94 3" xfId="25268"/>
    <cellStyle name="Percent 95" xfId="5980"/>
    <cellStyle name="Percent 95 2" xfId="12161"/>
    <cellStyle name="Percent 95 2 2" xfId="25271"/>
    <cellStyle name="Percent 95 3" xfId="25270"/>
    <cellStyle name="Percent 96" xfId="5982"/>
    <cellStyle name="Percent 96 2" xfId="12163"/>
    <cellStyle name="Percent 96 2 2" xfId="25273"/>
    <cellStyle name="Percent 96 3" xfId="25272"/>
    <cellStyle name="Percent 97" xfId="5984"/>
    <cellStyle name="Percent 97 2" xfId="12165"/>
    <cellStyle name="Percent 97 2 2" xfId="25275"/>
    <cellStyle name="Percent 97 3" xfId="25274"/>
    <cellStyle name="Percent 98" xfId="5986"/>
    <cellStyle name="Percent 98 2" xfId="12167"/>
    <cellStyle name="Percent 98 2 2" xfId="25277"/>
    <cellStyle name="Percent 98 3" xfId="25276"/>
    <cellStyle name="Percent 99" xfId="5988"/>
    <cellStyle name="Percent 99 2" xfId="12169"/>
    <cellStyle name="Percent 99 2 2" xfId="25279"/>
    <cellStyle name="Percent 99 3" xfId="25278"/>
  </cellStyles>
  <dxfs count="53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theme="0" tint="-0.249977111117893"/>
        </patternFill>
      </fill>
    </dxf>
    <dxf>
      <fill>
        <patternFill patternType="solid">
          <bgColor theme="0" tint="-0.249977111117893"/>
        </patternFill>
      </fill>
    </dxf>
    <dxf>
      <font>
        <b/>
      </font>
    </dxf>
    <dxf>
      <font>
        <b/>
      </font>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sz val="9"/>
      </font>
    </dxf>
    <dxf>
      <alignment horizontal="center" readingOrder="0"/>
    </dxf>
    <dxf>
      <border>
        <bottom style="thin">
          <color indexed="64"/>
        </bottom>
        <horizontal style="thin">
          <color indexed="64"/>
        </horizontal>
      </border>
    </dxf>
    <dxf>
      <border>
        <bottom style="thin">
          <color indexed="64"/>
        </bottom>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font>
    </dxf>
    <dxf>
      <font>
        <b/>
      </font>
    </dxf>
    <dxf>
      <border>
        <top style="thin">
          <color theme="0" tint="-0.14999847407452621"/>
        </top>
        <bottom style="thin">
          <color theme="0" tint="-0.14999847407452621"/>
        </bottom>
      </border>
    </dxf>
    <dxf>
      <border>
        <top style="thin">
          <color theme="0" tint="-0.14999847407452621"/>
        </top>
        <bottom style="thin">
          <color theme="0" tint="-0.14999847407452621"/>
        </bottom>
      </border>
    </dxf>
    <dxf>
      <border>
        <left/>
        <right/>
        <top/>
        <bottom/>
        <vertical/>
        <horizontal/>
      </border>
    </dxf>
    <dxf>
      <font>
        <b/>
      </font>
    </dxf>
    <dxf>
      <border>
        <top style="thin">
          <color theme="0" tint="-0.14999847407452621"/>
        </top>
        <bottom style="thin">
          <color theme="0" tint="-0.14999847407452621"/>
        </bottom>
      </border>
    </dxf>
    <dxf>
      <border>
        <top style="thin">
          <color theme="0" tint="-0.14999847407452621"/>
        </top>
        <bottom style="thin">
          <color theme="0" tint="-0.14999847407452621"/>
        </bottom>
      </border>
    </dxf>
    <dxf>
      <border>
        <top style="thin">
          <color indexed="64"/>
        </top>
        <bottom style="thin">
          <color indexed="64"/>
        </bottom>
      </border>
    </dxf>
    <dxf>
      <border>
        <top style="thin">
          <color indexed="64"/>
        </top>
        <bottom style="thin">
          <color indexed="64"/>
        </bottom>
      </border>
    </dxf>
    <dxf>
      <border>
        <left/>
        <right/>
        <top/>
        <bottom/>
        <vertical/>
        <horizontal/>
      </border>
    </dxf>
    <dxf>
      <font>
        <b/>
      </font>
    </dxf>
    <dxf>
      <font>
        <b/>
      </font>
    </dxf>
    <dxf>
      <border>
        <vertical style="thin">
          <color indexed="64"/>
        </vertical>
        <horizontal style="thin">
          <color indexed="64"/>
        </horizontal>
      </border>
    </dxf>
    <dxf>
      <border>
        <right style="thin">
          <color indexed="64"/>
        </right>
      </border>
    </dxf>
    <dxf>
      <border>
        <right style="thin">
          <color indexed="64"/>
        </right>
      </border>
    </dxf>
    <dxf>
      <border>
        <right style="thin">
          <color indexed="64"/>
        </right>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font>
    </dxf>
    <dxf>
      <font>
        <b/>
      </font>
    </dxf>
    <dxf>
      <font>
        <b/>
      </font>
    </dxf>
    <dxf>
      <alignment horizontal="right" readingOrder="0"/>
    </dxf>
    <dxf>
      <fill>
        <patternFill>
          <bgColor theme="0" tint="-0.249977111117893"/>
        </patternFill>
      </fill>
    </dxf>
    <dxf>
      <fill>
        <patternFill>
          <bgColor theme="0" tint="-0.249977111117893"/>
        </patternFill>
      </fill>
    </dxf>
    <dxf>
      <numFmt numFmtId="3" formatCode="#,##0"/>
    </dxf>
    <dxf>
      <border>
        <left/>
        <right/>
        <top/>
        <bottom/>
        <vertical/>
      </border>
    </dxf>
    <dxf>
      <fill>
        <patternFill patternType="solid">
          <bgColor theme="0"/>
        </patternFill>
      </fill>
    </dxf>
    <dxf>
      <font>
        <color theme="0"/>
      </font>
    </dxf>
    <dxf>
      <font>
        <color theme="0"/>
      </font>
    </dxf>
    <dxf>
      <fill>
        <patternFill patternType="solid">
          <bgColor theme="1"/>
        </patternFill>
      </fill>
    </dxf>
    <dxf>
      <fill>
        <patternFill patternType="solid">
          <bgColor theme="1"/>
        </patternFill>
      </fill>
    </dxf>
    <dxf>
      <fill>
        <patternFill patternType="solid">
          <bgColor theme="6" tint="0.39997558519241921"/>
        </patternFill>
      </fill>
    </dxf>
    <dxf>
      <fill>
        <patternFill patternType="solid">
          <bgColor theme="6" tint="0.39997558519241921"/>
        </patternFill>
      </fill>
    </dxf>
    <dxf>
      <fill>
        <patternFill patternType="solid">
          <bgColor theme="6" tint="0.39997558519241921"/>
        </patternFill>
      </fill>
    </dxf>
    <dxf>
      <fill>
        <patternFill patternType="solid">
          <bgColor theme="6" tint="0.39997558519241921"/>
        </patternFill>
      </fill>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ill>
        <patternFill patternType="solid">
          <bgColor theme="6" tint="0.39997558519241921"/>
        </patternFill>
      </fill>
    </dxf>
    <dxf>
      <fill>
        <patternFill patternType="solid">
          <bgColor theme="6" tint="0.39997558519241921"/>
        </patternFill>
      </fill>
    </dxf>
    <dxf>
      <fill>
        <patternFill patternType="solid">
          <bgColor theme="6" tint="0.39997558519241921"/>
        </patternFill>
      </fill>
    </dxf>
    <dxf>
      <fill>
        <patternFill patternType="solid">
          <bgColor theme="6" tint="0.39997558519241921"/>
        </patternFill>
      </fill>
    </dxf>
    <dxf>
      <font>
        <b/>
        <i val="0"/>
        <color theme="0"/>
      </font>
      <fill>
        <patternFill>
          <bgColor theme="1"/>
        </patternFill>
      </fill>
    </dxf>
    <dxf>
      <font>
        <b/>
        <i val="0"/>
        <color theme="0"/>
      </font>
      <fill>
        <patternFill>
          <bgColor theme="1"/>
        </patternFill>
      </fill>
    </dxf>
  </dxfs>
  <tableStyles count="1" defaultTableStyle="TableStyleMedium2" defaultPivotStyle="PivotStyleLight16">
    <tableStyle name="PivotTable Style 1" table="0" count="2">
      <tableStyleElement type="headerRow" dxfId="538"/>
      <tableStyleElement type="firstHeaderCell" dxfId="537"/>
    </tableStyle>
  </tableStyles>
  <colors>
    <mruColors>
      <color rgb="FFFFCC66"/>
      <color rgb="FFA907C9"/>
      <color rgb="FFFFFFCC"/>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7.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6.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29" Type="http://schemas.openxmlformats.org/officeDocument/2006/relationships/pivotCacheDefinition" Target="pivotCache/pivotCacheDefinition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5.xml"/><Relationship Id="rId32"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4.xml"/><Relationship Id="rId28" Type="http://schemas.openxmlformats.org/officeDocument/2006/relationships/pivotCacheDefinition" Target="pivotCache/pivotCacheDefinition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 Id="rId27" Type="http://schemas.openxmlformats.org/officeDocument/2006/relationships/pivotCacheDefinition" Target="pivotCache/pivotCacheDefinition8.xml"/><Relationship Id="rId30" Type="http://schemas.openxmlformats.org/officeDocument/2006/relationships/pivotCacheDefinition" Target="pivotCache/pivotCacheDefinition11.xml"/><Relationship Id="rId35" Type="http://schemas.openxmlformats.org/officeDocument/2006/relationships/calcChain" Target="calcChain.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0" baseline="0">
                <a:solidFill>
                  <a:schemeClr val="tx1">
                    <a:lumMod val="65000"/>
                    <a:lumOff val="35000"/>
                  </a:schemeClr>
                </a:solidFill>
                <a:latin typeface="+mn-lt"/>
                <a:ea typeface="+mn-ea"/>
                <a:cs typeface="+mn-cs"/>
              </a:defRPr>
            </a:pPr>
            <a:r>
              <a:rPr lang="en-US" sz="1600" b="1" cap="all" baseline="0" dirty="0" err="1"/>
              <a:t>EMPI</a:t>
            </a:r>
            <a:r>
              <a:rPr lang="en-US" sz="1600" b="1" cap="all" baseline="0" dirty="0"/>
              <a:t> </a:t>
            </a:r>
            <a:r>
              <a:rPr lang="en-US" sz="1600" b="1" cap="all" baseline="0" dirty="0" err="1"/>
              <a:t>POtential</a:t>
            </a:r>
            <a:r>
              <a:rPr lang="en-US" sz="1600" b="1" cap="all" baseline="0" dirty="0"/>
              <a:t> </a:t>
            </a:r>
            <a:r>
              <a:rPr lang="en-US" sz="1600" b="1" cap="all" baseline="0" dirty="0" err="1"/>
              <a:t>DupLicates</a:t>
            </a:r>
            <a:r>
              <a:rPr lang="en-US" sz="1600" b="1" cap="all" baseline="0" dirty="0"/>
              <a:t> Cleaning</a:t>
            </a:r>
          </a:p>
        </c:rich>
      </c:tx>
      <c:layout>
        <c:manualLayout>
          <c:xMode val="edge"/>
          <c:yMode val="edge"/>
          <c:x val="0.1186566981049031"/>
          <c:y val="0"/>
        </c:manualLayout>
      </c:layout>
      <c:overlay val="0"/>
      <c:spPr>
        <a:noFill/>
        <a:ln>
          <a:noFill/>
        </a:ln>
        <a:effectLst/>
      </c:spPr>
    </c:title>
    <c:autoTitleDeleted val="0"/>
    <c:plotArea>
      <c:layout>
        <c:manualLayout>
          <c:layoutTarget val="inner"/>
          <c:xMode val="edge"/>
          <c:yMode val="edge"/>
          <c:x val="8.3095943109827597E-2"/>
          <c:y val="0.13351600047652298"/>
          <c:w val="0.88486469043940263"/>
          <c:h val="0.69472007318279971"/>
        </c:manualLayout>
      </c:layout>
      <c:barChart>
        <c:barDir val="col"/>
        <c:grouping val="clustered"/>
        <c:varyColors val="0"/>
        <c:ser>
          <c:idx val="0"/>
          <c:order val="0"/>
          <c:tx>
            <c:strRef>
              <c:f>'Dashboard Extract'!$B$168</c:f>
              <c:strCache>
                <c:ptCount val="1"/>
                <c:pt idx="0">
                  <c:v>HIX</c:v>
                </c:pt>
              </c:strCache>
            </c:strRef>
          </c:tx>
          <c:spPr>
            <a:solidFill>
              <a:schemeClr val="accent1"/>
            </a:solidFill>
            <a:ln>
              <a:noFill/>
            </a:ln>
            <a:effectLst/>
          </c:spPr>
          <c:invertIfNegative val="0"/>
          <c:cat>
            <c:numRef>
              <c:f>'Dashboard Extract'!$C$167:$L$167</c:f>
              <c:numCache>
                <c:formatCode>m/d/yyyy</c:formatCode>
                <c:ptCount val="10"/>
                <c:pt idx="0">
                  <c:v>43454</c:v>
                </c:pt>
                <c:pt idx="1">
                  <c:v>43455</c:v>
                </c:pt>
                <c:pt idx="2">
                  <c:v>43458</c:v>
                </c:pt>
                <c:pt idx="3">
                  <c:v>43459</c:v>
                </c:pt>
                <c:pt idx="4">
                  <c:v>43460</c:v>
                </c:pt>
                <c:pt idx="5">
                  <c:v>43461</c:v>
                </c:pt>
                <c:pt idx="6">
                  <c:v>43462</c:v>
                </c:pt>
                <c:pt idx="7">
                  <c:v>43465</c:v>
                </c:pt>
                <c:pt idx="8">
                  <c:v>43466</c:v>
                </c:pt>
                <c:pt idx="9">
                  <c:v>43467</c:v>
                </c:pt>
              </c:numCache>
            </c:numRef>
          </c:cat>
          <c:val>
            <c:numRef>
              <c:f>'Dashboard Extract'!$C$168:$L$168</c:f>
              <c:numCache>
                <c:formatCode>General</c:formatCode>
                <c:ptCount val="10"/>
                <c:pt idx="0">
                  <c:v>21</c:v>
                </c:pt>
                <c:pt idx="1">
                  <c:v>33</c:v>
                </c:pt>
                <c:pt idx="2">
                  <c:v>32</c:v>
                </c:pt>
                <c:pt idx="3">
                  <c:v>32</c:v>
                </c:pt>
                <c:pt idx="4">
                  <c:v>26</c:v>
                </c:pt>
                <c:pt idx="5">
                  <c:v>29</c:v>
                </c:pt>
                <c:pt idx="6">
                  <c:v>37</c:v>
                </c:pt>
                <c:pt idx="7">
                  <c:v>44</c:v>
                </c:pt>
                <c:pt idx="8">
                  <c:v>44</c:v>
                </c:pt>
                <c:pt idx="9">
                  <c:v>31</c:v>
                </c:pt>
              </c:numCache>
            </c:numRef>
          </c:val>
          <c:extLst xmlns:c16r2="http://schemas.microsoft.com/office/drawing/2015/06/chart">
            <c:ext xmlns:c16="http://schemas.microsoft.com/office/drawing/2014/chart" uri="{C3380CC4-5D6E-409C-BE32-E72D297353CC}">
              <c16:uniqueId val="{00000000-B6BD-4E6E-BE92-10B9560B3701}"/>
            </c:ext>
          </c:extLst>
        </c:ser>
        <c:ser>
          <c:idx val="1"/>
          <c:order val="1"/>
          <c:tx>
            <c:strRef>
              <c:f>'Dashboard Extract'!$B$169</c:f>
              <c:strCache>
                <c:ptCount val="1"/>
                <c:pt idx="0">
                  <c:v>ImpaCT</c:v>
                </c:pt>
              </c:strCache>
            </c:strRef>
          </c:tx>
          <c:spPr>
            <a:solidFill>
              <a:schemeClr val="accent2"/>
            </a:solidFill>
            <a:ln>
              <a:noFill/>
            </a:ln>
            <a:effectLst/>
          </c:spPr>
          <c:invertIfNegative val="0"/>
          <c:cat>
            <c:numRef>
              <c:f>'Dashboard Extract'!$C$167:$L$167</c:f>
              <c:numCache>
                <c:formatCode>m/d/yyyy</c:formatCode>
                <c:ptCount val="10"/>
                <c:pt idx="0">
                  <c:v>43454</c:v>
                </c:pt>
                <c:pt idx="1">
                  <c:v>43455</c:v>
                </c:pt>
                <c:pt idx="2">
                  <c:v>43458</c:v>
                </c:pt>
                <c:pt idx="3">
                  <c:v>43459</c:v>
                </c:pt>
                <c:pt idx="4">
                  <c:v>43460</c:v>
                </c:pt>
                <c:pt idx="5">
                  <c:v>43461</c:v>
                </c:pt>
                <c:pt idx="6">
                  <c:v>43462</c:v>
                </c:pt>
                <c:pt idx="7">
                  <c:v>43465</c:v>
                </c:pt>
                <c:pt idx="8">
                  <c:v>43466</c:v>
                </c:pt>
                <c:pt idx="9">
                  <c:v>43467</c:v>
                </c:pt>
              </c:numCache>
            </c:numRef>
          </c:cat>
          <c:val>
            <c:numRef>
              <c:f>'Dashboard Extract'!$C$169:$L$169</c:f>
              <c:numCache>
                <c:formatCode>General</c:formatCode>
                <c:ptCount val="10"/>
                <c:pt idx="0">
                  <c:v>27</c:v>
                </c:pt>
                <c:pt idx="1">
                  <c:v>73</c:v>
                </c:pt>
                <c:pt idx="2">
                  <c:v>40</c:v>
                </c:pt>
                <c:pt idx="3">
                  <c:v>40</c:v>
                </c:pt>
                <c:pt idx="4">
                  <c:v>34</c:v>
                </c:pt>
                <c:pt idx="5">
                  <c:v>30</c:v>
                </c:pt>
                <c:pt idx="6">
                  <c:v>35</c:v>
                </c:pt>
                <c:pt idx="7">
                  <c:v>44</c:v>
                </c:pt>
                <c:pt idx="8">
                  <c:v>44</c:v>
                </c:pt>
                <c:pt idx="9">
                  <c:v>52</c:v>
                </c:pt>
              </c:numCache>
            </c:numRef>
          </c:val>
          <c:extLst xmlns:c16r2="http://schemas.microsoft.com/office/drawing/2015/06/chart">
            <c:ext xmlns:c16="http://schemas.microsoft.com/office/drawing/2014/chart" uri="{C3380CC4-5D6E-409C-BE32-E72D297353CC}">
              <c16:uniqueId val="{00000001-B6BD-4E6E-BE92-10B9560B3701}"/>
            </c:ext>
          </c:extLst>
        </c:ser>
        <c:dLbls>
          <c:showLegendKey val="0"/>
          <c:showVal val="0"/>
          <c:showCatName val="0"/>
          <c:showSerName val="0"/>
          <c:showPercent val="0"/>
          <c:showBubbleSize val="0"/>
        </c:dLbls>
        <c:gapWidth val="81"/>
        <c:axId val="146283136"/>
        <c:axId val="146297216"/>
      </c:barChart>
      <c:dateAx>
        <c:axId val="146283136"/>
        <c:scaling>
          <c:orientation val="minMax"/>
        </c:scaling>
        <c:delete val="0"/>
        <c:axPos val="b"/>
        <c:numFmt formatCode="ddd\ m/d" sourceLinked="0"/>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t"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46297216"/>
        <c:crosses val="autoZero"/>
        <c:auto val="0"/>
        <c:lblOffset val="100"/>
        <c:baseTimeUnit val="days"/>
        <c:majorUnit val="1"/>
        <c:minorUnit val="1"/>
      </c:dateAx>
      <c:valAx>
        <c:axId val="1462972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283136"/>
        <c:crosses val="autoZero"/>
        <c:crossBetween val="between"/>
        <c:majorUnit val="10"/>
        <c:minorUnit val="5"/>
      </c:valAx>
      <c:spPr>
        <a:noFill/>
        <a:ln>
          <a:noFill/>
        </a:ln>
        <a:effectLst/>
      </c:spPr>
    </c:plotArea>
    <c:legend>
      <c:legendPos val="b"/>
      <c:layout>
        <c:manualLayout>
          <c:xMode val="edge"/>
          <c:yMode val="edge"/>
          <c:x val="0.36453302254202319"/>
          <c:y val="0.11266615757554231"/>
          <c:w val="0.28152891820040504"/>
          <c:h val="9.5150019090917151E-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b="1" i="0" baseline="0">
                <a:solidFill>
                  <a:schemeClr val="tx1">
                    <a:lumMod val="65000"/>
                    <a:lumOff val="35000"/>
                  </a:schemeClr>
                </a:solidFill>
                <a:effectLst/>
              </a:rPr>
              <a:t>MAX VERIFICATION AGE</a:t>
            </a:r>
            <a:endParaRPr lang="en-US" sz="1600">
              <a:solidFill>
                <a:schemeClr val="tx1">
                  <a:lumMod val="65000"/>
                  <a:lumOff val="35000"/>
                </a:schemeClr>
              </a:solidFill>
              <a:effectLst/>
            </a:endParaRPr>
          </a:p>
        </c:rich>
      </c:tx>
      <c:overlay val="1"/>
    </c:title>
    <c:autoTitleDeleted val="0"/>
    <c:plotArea>
      <c:layout>
        <c:manualLayout>
          <c:layoutTarget val="inner"/>
          <c:xMode val="edge"/>
          <c:yMode val="edge"/>
          <c:x val="5.2305793212659733E-2"/>
          <c:y val="0.11083123425692695"/>
          <c:w val="0.92368984648206387"/>
          <c:h val="0.7303738669945854"/>
        </c:manualLayout>
      </c:layout>
      <c:lineChart>
        <c:grouping val="standard"/>
        <c:varyColors val="0"/>
        <c:ser>
          <c:idx val="0"/>
          <c:order val="0"/>
          <c:tx>
            <c:strRef>
              <c:f>'Dashboard Extract'!$B$29</c:f>
              <c:strCache>
                <c:ptCount val="1"/>
                <c:pt idx="0">
                  <c:v>Max Age of Verifications</c:v>
                </c:pt>
              </c:strCache>
            </c:strRef>
          </c:tx>
          <c:spPr>
            <a:ln>
              <a:solidFill>
                <a:sysClr val="windowText" lastClr="000000"/>
              </a:solidFill>
            </a:ln>
          </c:spPr>
          <c:marker>
            <c:symbol val="none"/>
          </c:marker>
          <c:dPt>
            <c:idx val="351"/>
            <c:bubble3D val="0"/>
            <c:extLst xmlns:c16r2="http://schemas.microsoft.com/office/drawing/2015/06/chart">
              <c:ext xmlns:c16="http://schemas.microsoft.com/office/drawing/2014/chart" uri="{C3380CC4-5D6E-409C-BE32-E72D297353CC}">
                <c16:uniqueId val="{00000000-A473-4887-B309-3753C73CA9E8}"/>
              </c:ext>
            </c:extLst>
          </c:dPt>
          <c:dPt>
            <c:idx val="352"/>
            <c:bubble3D val="0"/>
            <c:extLst xmlns:c16r2="http://schemas.microsoft.com/office/drawing/2015/06/chart">
              <c:ext xmlns:c16="http://schemas.microsoft.com/office/drawing/2014/chart" uri="{C3380CC4-5D6E-409C-BE32-E72D297353CC}">
                <c16:uniqueId val="{00000001-A473-4887-B309-3753C73CA9E8}"/>
              </c:ext>
            </c:extLst>
          </c:dPt>
          <c:dPt>
            <c:idx val="353"/>
            <c:bubble3D val="0"/>
            <c:extLst xmlns:c16r2="http://schemas.microsoft.com/office/drawing/2015/06/chart">
              <c:ext xmlns:c16="http://schemas.microsoft.com/office/drawing/2014/chart" uri="{C3380CC4-5D6E-409C-BE32-E72D297353CC}">
                <c16:uniqueId val="{00000002-A473-4887-B309-3753C73CA9E8}"/>
              </c:ext>
            </c:extLst>
          </c:dPt>
          <c:dPt>
            <c:idx val="354"/>
            <c:bubble3D val="0"/>
            <c:extLst xmlns:c16r2="http://schemas.microsoft.com/office/drawing/2015/06/chart">
              <c:ext xmlns:c16="http://schemas.microsoft.com/office/drawing/2014/chart" uri="{C3380CC4-5D6E-409C-BE32-E72D297353CC}">
                <c16:uniqueId val="{00000003-A473-4887-B309-3753C73CA9E8}"/>
              </c:ext>
            </c:extLst>
          </c:dPt>
          <c:dPt>
            <c:idx val="355"/>
            <c:bubble3D val="0"/>
            <c:extLst xmlns:c16r2="http://schemas.microsoft.com/office/drawing/2015/06/chart">
              <c:ext xmlns:c16="http://schemas.microsoft.com/office/drawing/2014/chart" uri="{C3380CC4-5D6E-409C-BE32-E72D297353CC}">
                <c16:uniqueId val="{00000004-A473-4887-B309-3753C73CA9E8}"/>
              </c:ext>
            </c:extLst>
          </c:dPt>
          <c:dPt>
            <c:idx val="356"/>
            <c:bubble3D val="0"/>
            <c:extLst xmlns:c16r2="http://schemas.microsoft.com/office/drawing/2015/06/chart">
              <c:ext xmlns:c16="http://schemas.microsoft.com/office/drawing/2014/chart" uri="{C3380CC4-5D6E-409C-BE32-E72D297353CC}">
                <c16:uniqueId val="{00000005-A473-4887-B309-3753C73CA9E8}"/>
              </c:ext>
            </c:extLst>
          </c:dPt>
          <c:dPt>
            <c:idx val="357"/>
            <c:bubble3D val="0"/>
            <c:extLst xmlns:c16r2="http://schemas.microsoft.com/office/drawing/2015/06/chart">
              <c:ext xmlns:c16="http://schemas.microsoft.com/office/drawing/2014/chart" uri="{C3380CC4-5D6E-409C-BE32-E72D297353CC}">
                <c16:uniqueId val="{00000006-A473-4887-B309-3753C73CA9E8}"/>
              </c:ext>
            </c:extLst>
          </c:dPt>
          <c:dPt>
            <c:idx val="358"/>
            <c:bubble3D val="0"/>
            <c:extLst xmlns:c16r2="http://schemas.microsoft.com/office/drawing/2015/06/chart">
              <c:ext xmlns:c16="http://schemas.microsoft.com/office/drawing/2014/chart" uri="{C3380CC4-5D6E-409C-BE32-E72D297353CC}">
                <c16:uniqueId val="{00000007-A473-4887-B309-3753C73CA9E8}"/>
              </c:ext>
            </c:extLst>
          </c:dPt>
          <c:dPt>
            <c:idx val="359"/>
            <c:bubble3D val="0"/>
            <c:extLst xmlns:c16r2="http://schemas.microsoft.com/office/drawing/2015/06/chart">
              <c:ext xmlns:c16="http://schemas.microsoft.com/office/drawing/2014/chart" uri="{C3380CC4-5D6E-409C-BE32-E72D297353CC}">
                <c16:uniqueId val="{00000008-A473-4887-B309-3753C73CA9E8}"/>
              </c:ext>
            </c:extLst>
          </c:dPt>
          <c:dPt>
            <c:idx val="360"/>
            <c:bubble3D val="0"/>
            <c:extLst xmlns:c16r2="http://schemas.microsoft.com/office/drawing/2015/06/chart">
              <c:ext xmlns:c16="http://schemas.microsoft.com/office/drawing/2014/chart" uri="{C3380CC4-5D6E-409C-BE32-E72D297353CC}">
                <c16:uniqueId val="{00000009-A473-4887-B309-3753C73CA9E8}"/>
              </c:ext>
            </c:extLst>
          </c:dPt>
          <c:dPt>
            <c:idx val="361"/>
            <c:bubble3D val="0"/>
            <c:extLst xmlns:c16r2="http://schemas.microsoft.com/office/drawing/2015/06/chart">
              <c:ext xmlns:c16="http://schemas.microsoft.com/office/drawing/2014/chart" uri="{C3380CC4-5D6E-409C-BE32-E72D297353CC}">
                <c16:uniqueId val="{0000000A-A473-4887-B309-3753C73CA9E8}"/>
              </c:ext>
            </c:extLst>
          </c:dPt>
          <c:dPt>
            <c:idx val="362"/>
            <c:bubble3D val="0"/>
            <c:extLst xmlns:c16r2="http://schemas.microsoft.com/office/drawing/2015/06/chart">
              <c:ext xmlns:c16="http://schemas.microsoft.com/office/drawing/2014/chart" uri="{C3380CC4-5D6E-409C-BE32-E72D297353CC}">
                <c16:uniqueId val="{0000000B-A473-4887-B309-3753C73CA9E8}"/>
              </c:ext>
            </c:extLst>
          </c:dPt>
          <c:dPt>
            <c:idx val="364"/>
            <c:bubble3D val="0"/>
            <c:extLst xmlns:c16r2="http://schemas.microsoft.com/office/drawing/2015/06/chart">
              <c:ext xmlns:c16="http://schemas.microsoft.com/office/drawing/2014/chart" uri="{C3380CC4-5D6E-409C-BE32-E72D297353CC}">
                <c16:uniqueId val="{0000000C-A473-4887-B309-3753C73CA9E8}"/>
              </c:ext>
            </c:extLst>
          </c:dPt>
          <c:dPt>
            <c:idx val="365"/>
            <c:bubble3D val="0"/>
            <c:extLst xmlns:c16r2="http://schemas.microsoft.com/office/drawing/2015/06/chart">
              <c:ext xmlns:c16="http://schemas.microsoft.com/office/drawing/2014/chart" uri="{C3380CC4-5D6E-409C-BE32-E72D297353CC}">
                <c16:uniqueId val="{0000000D-A473-4887-B309-3753C73CA9E8}"/>
              </c:ext>
            </c:extLst>
          </c:dPt>
          <c:dPt>
            <c:idx val="366"/>
            <c:bubble3D val="0"/>
            <c:extLst xmlns:c16r2="http://schemas.microsoft.com/office/drawing/2015/06/chart">
              <c:ext xmlns:c16="http://schemas.microsoft.com/office/drawing/2014/chart" uri="{C3380CC4-5D6E-409C-BE32-E72D297353CC}">
                <c16:uniqueId val="{0000000E-A473-4887-B309-3753C73CA9E8}"/>
              </c:ext>
            </c:extLst>
          </c:dPt>
          <c:dPt>
            <c:idx val="367"/>
            <c:bubble3D val="0"/>
            <c:extLst xmlns:c16r2="http://schemas.microsoft.com/office/drawing/2015/06/chart">
              <c:ext xmlns:c16="http://schemas.microsoft.com/office/drawing/2014/chart" uri="{C3380CC4-5D6E-409C-BE32-E72D297353CC}">
                <c16:uniqueId val="{0000000F-A473-4887-B309-3753C73CA9E8}"/>
              </c:ext>
            </c:extLst>
          </c:dPt>
          <c:dPt>
            <c:idx val="368"/>
            <c:bubble3D val="0"/>
            <c:extLst xmlns:c16r2="http://schemas.microsoft.com/office/drawing/2015/06/chart">
              <c:ext xmlns:c16="http://schemas.microsoft.com/office/drawing/2014/chart" uri="{C3380CC4-5D6E-409C-BE32-E72D297353CC}">
                <c16:uniqueId val="{00000010-A473-4887-B309-3753C73CA9E8}"/>
              </c:ext>
            </c:extLst>
          </c:dPt>
          <c:dPt>
            <c:idx val="369"/>
            <c:bubble3D val="0"/>
            <c:extLst xmlns:c16r2="http://schemas.microsoft.com/office/drawing/2015/06/chart">
              <c:ext xmlns:c16="http://schemas.microsoft.com/office/drawing/2014/chart" uri="{C3380CC4-5D6E-409C-BE32-E72D297353CC}">
                <c16:uniqueId val="{00000011-A473-4887-B309-3753C73CA9E8}"/>
              </c:ext>
            </c:extLst>
          </c:dPt>
          <c:dPt>
            <c:idx val="370"/>
            <c:bubble3D val="0"/>
            <c:extLst xmlns:c16r2="http://schemas.microsoft.com/office/drawing/2015/06/chart">
              <c:ext xmlns:c16="http://schemas.microsoft.com/office/drawing/2014/chart" uri="{C3380CC4-5D6E-409C-BE32-E72D297353CC}">
                <c16:uniqueId val="{00000012-A473-4887-B309-3753C73CA9E8}"/>
              </c:ext>
            </c:extLst>
          </c:dPt>
          <c:cat>
            <c:numRef>
              <c:f>'Dashboard Extract'!$C$25:$APJ$25</c:f>
              <c:numCache>
                <c:formatCode>m/d/yyyy</c:formatCode>
                <c:ptCount val="1100"/>
                <c:pt idx="0">
                  <c:v>42369</c:v>
                </c:pt>
                <c:pt idx="1">
                  <c:v>42370</c:v>
                </c:pt>
                <c:pt idx="2">
                  <c:v>42371</c:v>
                </c:pt>
                <c:pt idx="3">
                  <c:v>42372</c:v>
                </c:pt>
                <c:pt idx="4">
                  <c:v>42373</c:v>
                </c:pt>
                <c:pt idx="5">
                  <c:v>42374</c:v>
                </c:pt>
                <c:pt idx="6">
                  <c:v>42375</c:v>
                </c:pt>
                <c:pt idx="7">
                  <c:v>42376</c:v>
                </c:pt>
                <c:pt idx="8">
                  <c:v>42377</c:v>
                </c:pt>
                <c:pt idx="9">
                  <c:v>42378</c:v>
                </c:pt>
                <c:pt idx="10">
                  <c:v>42379</c:v>
                </c:pt>
                <c:pt idx="11">
                  <c:v>42380</c:v>
                </c:pt>
                <c:pt idx="12">
                  <c:v>42381</c:v>
                </c:pt>
                <c:pt idx="13">
                  <c:v>42382</c:v>
                </c:pt>
                <c:pt idx="14">
                  <c:v>42383</c:v>
                </c:pt>
                <c:pt idx="15">
                  <c:v>42384</c:v>
                </c:pt>
                <c:pt idx="16">
                  <c:v>42385</c:v>
                </c:pt>
                <c:pt idx="17">
                  <c:v>42386</c:v>
                </c:pt>
                <c:pt idx="18">
                  <c:v>42387</c:v>
                </c:pt>
                <c:pt idx="19">
                  <c:v>42388</c:v>
                </c:pt>
                <c:pt idx="20">
                  <c:v>42389</c:v>
                </c:pt>
                <c:pt idx="21">
                  <c:v>42390</c:v>
                </c:pt>
                <c:pt idx="22">
                  <c:v>42391</c:v>
                </c:pt>
                <c:pt idx="23">
                  <c:v>42392</c:v>
                </c:pt>
                <c:pt idx="24">
                  <c:v>42393</c:v>
                </c:pt>
                <c:pt idx="25">
                  <c:v>42394</c:v>
                </c:pt>
                <c:pt idx="26">
                  <c:v>42395</c:v>
                </c:pt>
                <c:pt idx="27">
                  <c:v>42396</c:v>
                </c:pt>
                <c:pt idx="28">
                  <c:v>42397</c:v>
                </c:pt>
                <c:pt idx="29">
                  <c:v>42398</c:v>
                </c:pt>
                <c:pt idx="30">
                  <c:v>42399</c:v>
                </c:pt>
                <c:pt idx="31">
                  <c:v>42400</c:v>
                </c:pt>
                <c:pt idx="32">
                  <c:v>42401</c:v>
                </c:pt>
                <c:pt idx="33">
                  <c:v>42402</c:v>
                </c:pt>
                <c:pt idx="34">
                  <c:v>42403</c:v>
                </c:pt>
                <c:pt idx="35">
                  <c:v>42404</c:v>
                </c:pt>
                <c:pt idx="36">
                  <c:v>42405</c:v>
                </c:pt>
                <c:pt idx="37">
                  <c:v>42406</c:v>
                </c:pt>
                <c:pt idx="38">
                  <c:v>42407</c:v>
                </c:pt>
                <c:pt idx="39">
                  <c:v>42408</c:v>
                </c:pt>
                <c:pt idx="40">
                  <c:v>42409</c:v>
                </c:pt>
                <c:pt idx="41">
                  <c:v>42410</c:v>
                </c:pt>
                <c:pt idx="42">
                  <c:v>42411</c:v>
                </c:pt>
                <c:pt idx="43">
                  <c:v>42412</c:v>
                </c:pt>
                <c:pt idx="44">
                  <c:v>42413</c:v>
                </c:pt>
                <c:pt idx="45">
                  <c:v>42414</c:v>
                </c:pt>
                <c:pt idx="46">
                  <c:v>42415</c:v>
                </c:pt>
                <c:pt idx="47">
                  <c:v>42416</c:v>
                </c:pt>
                <c:pt idx="48">
                  <c:v>42417</c:v>
                </c:pt>
                <c:pt idx="49">
                  <c:v>42418</c:v>
                </c:pt>
                <c:pt idx="50">
                  <c:v>42419</c:v>
                </c:pt>
                <c:pt idx="51">
                  <c:v>42420</c:v>
                </c:pt>
                <c:pt idx="52">
                  <c:v>42421</c:v>
                </c:pt>
                <c:pt idx="53">
                  <c:v>42422</c:v>
                </c:pt>
                <c:pt idx="54">
                  <c:v>42423</c:v>
                </c:pt>
                <c:pt idx="55">
                  <c:v>42424</c:v>
                </c:pt>
                <c:pt idx="56">
                  <c:v>42425</c:v>
                </c:pt>
                <c:pt idx="57">
                  <c:v>42426</c:v>
                </c:pt>
                <c:pt idx="58">
                  <c:v>42427</c:v>
                </c:pt>
                <c:pt idx="59">
                  <c:v>42428</c:v>
                </c:pt>
                <c:pt idx="60">
                  <c:v>42429</c:v>
                </c:pt>
                <c:pt idx="61">
                  <c:v>42430</c:v>
                </c:pt>
                <c:pt idx="62">
                  <c:v>42431</c:v>
                </c:pt>
                <c:pt idx="63">
                  <c:v>42432</c:v>
                </c:pt>
                <c:pt idx="64">
                  <c:v>42433</c:v>
                </c:pt>
                <c:pt idx="65">
                  <c:v>42434</c:v>
                </c:pt>
                <c:pt idx="66">
                  <c:v>42435</c:v>
                </c:pt>
                <c:pt idx="67">
                  <c:v>42436</c:v>
                </c:pt>
                <c:pt idx="68">
                  <c:v>42437</c:v>
                </c:pt>
                <c:pt idx="69">
                  <c:v>42438</c:v>
                </c:pt>
                <c:pt idx="70">
                  <c:v>42439</c:v>
                </c:pt>
                <c:pt idx="71">
                  <c:v>42440</c:v>
                </c:pt>
                <c:pt idx="72">
                  <c:v>42441</c:v>
                </c:pt>
                <c:pt idx="73">
                  <c:v>42442</c:v>
                </c:pt>
                <c:pt idx="74">
                  <c:v>42443</c:v>
                </c:pt>
                <c:pt idx="75">
                  <c:v>42444</c:v>
                </c:pt>
                <c:pt idx="76">
                  <c:v>42445</c:v>
                </c:pt>
                <c:pt idx="77">
                  <c:v>42446</c:v>
                </c:pt>
                <c:pt idx="78">
                  <c:v>42447</c:v>
                </c:pt>
                <c:pt idx="79">
                  <c:v>42448</c:v>
                </c:pt>
                <c:pt idx="80">
                  <c:v>42449</c:v>
                </c:pt>
                <c:pt idx="81">
                  <c:v>42450</c:v>
                </c:pt>
                <c:pt idx="82">
                  <c:v>42451</c:v>
                </c:pt>
                <c:pt idx="83">
                  <c:v>42452</c:v>
                </c:pt>
                <c:pt idx="84">
                  <c:v>42453</c:v>
                </c:pt>
                <c:pt idx="85">
                  <c:v>42454</c:v>
                </c:pt>
                <c:pt idx="86">
                  <c:v>42455</c:v>
                </c:pt>
                <c:pt idx="87">
                  <c:v>42456</c:v>
                </c:pt>
                <c:pt idx="88">
                  <c:v>42457</c:v>
                </c:pt>
                <c:pt idx="89">
                  <c:v>42458</c:v>
                </c:pt>
                <c:pt idx="90">
                  <c:v>42459</c:v>
                </c:pt>
                <c:pt idx="91">
                  <c:v>42460</c:v>
                </c:pt>
                <c:pt idx="92">
                  <c:v>42461</c:v>
                </c:pt>
                <c:pt idx="93">
                  <c:v>42462</c:v>
                </c:pt>
                <c:pt idx="94">
                  <c:v>42463</c:v>
                </c:pt>
                <c:pt idx="95">
                  <c:v>42464</c:v>
                </c:pt>
                <c:pt idx="96">
                  <c:v>42465</c:v>
                </c:pt>
                <c:pt idx="97">
                  <c:v>42466</c:v>
                </c:pt>
                <c:pt idx="98">
                  <c:v>42467</c:v>
                </c:pt>
                <c:pt idx="99">
                  <c:v>42468</c:v>
                </c:pt>
                <c:pt idx="100">
                  <c:v>42469</c:v>
                </c:pt>
                <c:pt idx="101">
                  <c:v>42470</c:v>
                </c:pt>
                <c:pt idx="102">
                  <c:v>42471</c:v>
                </c:pt>
                <c:pt idx="103">
                  <c:v>42472</c:v>
                </c:pt>
                <c:pt idx="104">
                  <c:v>42473</c:v>
                </c:pt>
                <c:pt idx="105">
                  <c:v>42474</c:v>
                </c:pt>
                <c:pt idx="106">
                  <c:v>42475</c:v>
                </c:pt>
                <c:pt idx="107">
                  <c:v>42476</c:v>
                </c:pt>
                <c:pt idx="108">
                  <c:v>42477</c:v>
                </c:pt>
                <c:pt idx="109">
                  <c:v>42478</c:v>
                </c:pt>
                <c:pt idx="110">
                  <c:v>42479</c:v>
                </c:pt>
                <c:pt idx="111">
                  <c:v>42480</c:v>
                </c:pt>
                <c:pt idx="112">
                  <c:v>42481</c:v>
                </c:pt>
                <c:pt idx="113">
                  <c:v>42482</c:v>
                </c:pt>
                <c:pt idx="114">
                  <c:v>42483</c:v>
                </c:pt>
                <c:pt idx="115">
                  <c:v>42484</c:v>
                </c:pt>
                <c:pt idx="116">
                  <c:v>42485</c:v>
                </c:pt>
                <c:pt idx="117">
                  <c:v>42486</c:v>
                </c:pt>
                <c:pt idx="118">
                  <c:v>42487</c:v>
                </c:pt>
                <c:pt idx="119">
                  <c:v>42488</c:v>
                </c:pt>
                <c:pt idx="120">
                  <c:v>42489</c:v>
                </c:pt>
                <c:pt idx="121">
                  <c:v>42490</c:v>
                </c:pt>
                <c:pt idx="122">
                  <c:v>42491</c:v>
                </c:pt>
                <c:pt idx="123">
                  <c:v>42492</c:v>
                </c:pt>
                <c:pt idx="124">
                  <c:v>42493</c:v>
                </c:pt>
                <c:pt idx="125">
                  <c:v>42494</c:v>
                </c:pt>
                <c:pt idx="126">
                  <c:v>42495</c:v>
                </c:pt>
                <c:pt idx="127">
                  <c:v>42496</c:v>
                </c:pt>
                <c:pt idx="128">
                  <c:v>42497</c:v>
                </c:pt>
                <c:pt idx="129">
                  <c:v>42498</c:v>
                </c:pt>
                <c:pt idx="130">
                  <c:v>42499</c:v>
                </c:pt>
                <c:pt idx="131">
                  <c:v>42500</c:v>
                </c:pt>
                <c:pt idx="132">
                  <c:v>42501</c:v>
                </c:pt>
                <c:pt idx="133">
                  <c:v>42502</c:v>
                </c:pt>
                <c:pt idx="134">
                  <c:v>42503</c:v>
                </c:pt>
                <c:pt idx="135">
                  <c:v>42504</c:v>
                </c:pt>
                <c:pt idx="136">
                  <c:v>42505</c:v>
                </c:pt>
                <c:pt idx="137">
                  <c:v>42506</c:v>
                </c:pt>
                <c:pt idx="138">
                  <c:v>42507</c:v>
                </c:pt>
                <c:pt idx="139">
                  <c:v>42508</c:v>
                </c:pt>
                <c:pt idx="140">
                  <c:v>42509</c:v>
                </c:pt>
                <c:pt idx="141">
                  <c:v>42510</c:v>
                </c:pt>
                <c:pt idx="142">
                  <c:v>42511</c:v>
                </c:pt>
                <c:pt idx="143">
                  <c:v>42512</c:v>
                </c:pt>
                <c:pt idx="144">
                  <c:v>42513</c:v>
                </c:pt>
                <c:pt idx="145">
                  <c:v>42514</c:v>
                </c:pt>
                <c:pt idx="146">
                  <c:v>42515</c:v>
                </c:pt>
                <c:pt idx="147">
                  <c:v>42516</c:v>
                </c:pt>
                <c:pt idx="148">
                  <c:v>42517</c:v>
                </c:pt>
                <c:pt idx="149">
                  <c:v>42518</c:v>
                </c:pt>
                <c:pt idx="150">
                  <c:v>42519</c:v>
                </c:pt>
                <c:pt idx="151">
                  <c:v>42520</c:v>
                </c:pt>
                <c:pt idx="152">
                  <c:v>42521</c:v>
                </c:pt>
                <c:pt idx="153">
                  <c:v>42522</c:v>
                </c:pt>
                <c:pt idx="154">
                  <c:v>42523</c:v>
                </c:pt>
                <c:pt idx="155">
                  <c:v>42524</c:v>
                </c:pt>
                <c:pt idx="156">
                  <c:v>42525</c:v>
                </c:pt>
                <c:pt idx="157">
                  <c:v>42526</c:v>
                </c:pt>
                <c:pt idx="158">
                  <c:v>42527</c:v>
                </c:pt>
                <c:pt idx="159">
                  <c:v>42528</c:v>
                </c:pt>
                <c:pt idx="160">
                  <c:v>42529</c:v>
                </c:pt>
                <c:pt idx="161">
                  <c:v>42530</c:v>
                </c:pt>
                <c:pt idx="162">
                  <c:v>42531</c:v>
                </c:pt>
                <c:pt idx="163">
                  <c:v>42532</c:v>
                </c:pt>
                <c:pt idx="164">
                  <c:v>42533</c:v>
                </c:pt>
                <c:pt idx="165">
                  <c:v>42534</c:v>
                </c:pt>
                <c:pt idx="166">
                  <c:v>42535</c:v>
                </c:pt>
                <c:pt idx="167">
                  <c:v>42536</c:v>
                </c:pt>
                <c:pt idx="168">
                  <c:v>42537</c:v>
                </c:pt>
                <c:pt idx="169">
                  <c:v>42538</c:v>
                </c:pt>
                <c:pt idx="170">
                  <c:v>42539</c:v>
                </c:pt>
                <c:pt idx="171">
                  <c:v>42540</c:v>
                </c:pt>
                <c:pt idx="172">
                  <c:v>42541</c:v>
                </c:pt>
                <c:pt idx="173">
                  <c:v>42542</c:v>
                </c:pt>
                <c:pt idx="174">
                  <c:v>42543</c:v>
                </c:pt>
                <c:pt idx="175">
                  <c:v>42544</c:v>
                </c:pt>
                <c:pt idx="176">
                  <c:v>42545</c:v>
                </c:pt>
                <c:pt idx="177">
                  <c:v>42546</c:v>
                </c:pt>
                <c:pt idx="178">
                  <c:v>42547</c:v>
                </c:pt>
                <c:pt idx="179">
                  <c:v>42548</c:v>
                </c:pt>
                <c:pt idx="180">
                  <c:v>42549</c:v>
                </c:pt>
                <c:pt idx="181">
                  <c:v>42550</c:v>
                </c:pt>
                <c:pt idx="182">
                  <c:v>42551</c:v>
                </c:pt>
                <c:pt idx="183">
                  <c:v>42552</c:v>
                </c:pt>
                <c:pt idx="184">
                  <c:v>42553</c:v>
                </c:pt>
                <c:pt idx="185">
                  <c:v>42554</c:v>
                </c:pt>
                <c:pt idx="186">
                  <c:v>42555</c:v>
                </c:pt>
                <c:pt idx="187">
                  <c:v>42556</c:v>
                </c:pt>
                <c:pt idx="188">
                  <c:v>42557</c:v>
                </c:pt>
                <c:pt idx="189">
                  <c:v>42558</c:v>
                </c:pt>
                <c:pt idx="190">
                  <c:v>42559</c:v>
                </c:pt>
                <c:pt idx="191">
                  <c:v>42560</c:v>
                </c:pt>
                <c:pt idx="192">
                  <c:v>42561</c:v>
                </c:pt>
                <c:pt idx="193">
                  <c:v>42562</c:v>
                </c:pt>
                <c:pt idx="194">
                  <c:v>42563</c:v>
                </c:pt>
                <c:pt idx="195">
                  <c:v>42564</c:v>
                </c:pt>
                <c:pt idx="196">
                  <c:v>42565</c:v>
                </c:pt>
                <c:pt idx="197">
                  <c:v>42566</c:v>
                </c:pt>
                <c:pt idx="198">
                  <c:v>42567</c:v>
                </c:pt>
                <c:pt idx="199">
                  <c:v>42568</c:v>
                </c:pt>
                <c:pt idx="200">
                  <c:v>42569</c:v>
                </c:pt>
                <c:pt idx="201">
                  <c:v>42570</c:v>
                </c:pt>
                <c:pt idx="202">
                  <c:v>42571</c:v>
                </c:pt>
                <c:pt idx="203">
                  <c:v>42572</c:v>
                </c:pt>
                <c:pt idx="204">
                  <c:v>42573</c:v>
                </c:pt>
                <c:pt idx="205">
                  <c:v>42574</c:v>
                </c:pt>
                <c:pt idx="206">
                  <c:v>42575</c:v>
                </c:pt>
                <c:pt idx="207">
                  <c:v>42576</c:v>
                </c:pt>
                <c:pt idx="208">
                  <c:v>42577</c:v>
                </c:pt>
                <c:pt idx="209">
                  <c:v>42578</c:v>
                </c:pt>
                <c:pt idx="210">
                  <c:v>42579</c:v>
                </c:pt>
                <c:pt idx="211">
                  <c:v>42580</c:v>
                </c:pt>
                <c:pt idx="212">
                  <c:v>42581</c:v>
                </c:pt>
                <c:pt idx="213">
                  <c:v>42582</c:v>
                </c:pt>
                <c:pt idx="214">
                  <c:v>42583</c:v>
                </c:pt>
                <c:pt idx="215">
                  <c:v>42584</c:v>
                </c:pt>
                <c:pt idx="216">
                  <c:v>42585</c:v>
                </c:pt>
                <c:pt idx="217">
                  <c:v>42586</c:v>
                </c:pt>
                <c:pt idx="218">
                  <c:v>42587</c:v>
                </c:pt>
                <c:pt idx="219">
                  <c:v>42588</c:v>
                </c:pt>
                <c:pt idx="220">
                  <c:v>42589</c:v>
                </c:pt>
                <c:pt idx="221">
                  <c:v>42590</c:v>
                </c:pt>
                <c:pt idx="222">
                  <c:v>42591</c:v>
                </c:pt>
                <c:pt idx="223">
                  <c:v>42592</c:v>
                </c:pt>
                <c:pt idx="224">
                  <c:v>42593</c:v>
                </c:pt>
                <c:pt idx="225">
                  <c:v>42594</c:v>
                </c:pt>
                <c:pt idx="226">
                  <c:v>42595</c:v>
                </c:pt>
                <c:pt idx="227">
                  <c:v>42596</c:v>
                </c:pt>
                <c:pt idx="228">
                  <c:v>42597</c:v>
                </c:pt>
                <c:pt idx="229">
                  <c:v>42598</c:v>
                </c:pt>
                <c:pt idx="230">
                  <c:v>42599</c:v>
                </c:pt>
                <c:pt idx="231">
                  <c:v>42600</c:v>
                </c:pt>
                <c:pt idx="232">
                  <c:v>42601</c:v>
                </c:pt>
                <c:pt idx="233">
                  <c:v>42602</c:v>
                </c:pt>
                <c:pt idx="234">
                  <c:v>42603</c:v>
                </c:pt>
                <c:pt idx="235">
                  <c:v>42604</c:v>
                </c:pt>
                <c:pt idx="236">
                  <c:v>42605</c:v>
                </c:pt>
                <c:pt idx="237">
                  <c:v>42606</c:v>
                </c:pt>
                <c:pt idx="238">
                  <c:v>42607</c:v>
                </c:pt>
                <c:pt idx="239">
                  <c:v>42608</c:v>
                </c:pt>
                <c:pt idx="240">
                  <c:v>42609</c:v>
                </c:pt>
                <c:pt idx="241">
                  <c:v>42610</c:v>
                </c:pt>
                <c:pt idx="242">
                  <c:v>42611</c:v>
                </c:pt>
                <c:pt idx="243">
                  <c:v>42612</c:v>
                </c:pt>
                <c:pt idx="244">
                  <c:v>42613</c:v>
                </c:pt>
                <c:pt idx="245">
                  <c:v>42614</c:v>
                </c:pt>
                <c:pt idx="246">
                  <c:v>42615</c:v>
                </c:pt>
                <c:pt idx="247">
                  <c:v>42616</c:v>
                </c:pt>
                <c:pt idx="248">
                  <c:v>42617</c:v>
                </c:pt>
                <c:pt idx="249">
                  <c:v>42618</c:v>
                </c:pt>
                <c:pt idx="250">
                  <c:v>42619</c:v>
                </c:pt>
                <c:pt idx="251">
                  <c:v>42620</c:v>
                </c:pt>
                <c:pt idx="252">
                  <c:v>42621</c:v>
                </c:pt>
                <c:pt idx="253">
                  <c:v>42622</c:v>
                </c:pt>
                <c:pt idx="254">
                  <c:v>42623</c:v>
                </c:pt>
                <c:pt idx="255">
                  <c:v>42624</c:v>
                </c:pt>
                <c:pt idx="256">
                  <c:v>42625</c:v>
                </c:pt>
                <c:pt idx="257">
                  <c:v>42626</c:v>
                </c:pt>
                <c:pt idx="258">
                  <c:v>42627</c:v>
                </c:pt>
                <c:pt idx="259">
                  <c:v>42628</c:v>
                </c:pt>
                <c:pt idx="260">
                  <c:v>42629</c:v>
                </c:pt>
                <c:pt idx="261">
                  <c:v>42630</c:v>
                </c:pt>
                <c:pt idx="262">
                  <c:v>42631</c:v>
                </c:pt>
                <c:pt idx="263">
                  <c:v>42632</c:v>
                </c:pt>
                <c:pt idx="264">
                  <c:v>42633</c:v>
                </c:pt>
                <c:pt idx="265">
                  <c:v>42634</c:v>
                </c:pt>
                <c:pt idx="266">
                  <c:v>42635</c:v>
                </c:pt>
                <c:pt idx="267">
                  <c:v>42636</c:v>
                </c:pt>
                <c:pt idx="268">
                  <c:v>42637</c:v>
                </c:pt>
                <c:pt idx="269">
                  <c:v>42638</c:v>
                </c:pt>
                <c:pt idx="270">
                  <c:v>42639</c:v>
                </c:pt>
                <c:pt idx="271">
                  <c:v>42640</c:v>
                </c:pt>
                <c:pt idx="272">
                  <c:v>42641</c:v>
                </c:pt>
                <c:pt idx="273">
                  <c:v>42642</c:v>
                </c:pt>
                <c:pt idx="274">
                  <c:v>42643</c:v>
                </c:pt>
                <c:pt idx="275">
                  <c:v>42644</c:v>
                </c:pt>
                <c:pt idx="276">
                  <c:v>42645</c:v>
                </c:pt>
                <c:pt idx="277">
                  <c:v>42646</c:v>
                </c:pt>
                <c:pt idx="278">
                  <c:v>42647</c:v>
                </c:pt>
                <c:pt idx="279">
                  <c:v>42648</c:v>
                </c:pt>
                <c:pt idx="280">
                  <c:v>42649</c:v>
                </c:pt>
                <c:pt idx="281">
                  <c:v>42650</c:v>
                </c:pt>
                <c:pt idx="282">
                  <c:v>42651</c:v>
                </c:pt>
                <c:pt idx="283">
                  <c:v>42652</c:v>
                </c:pt>
                <c:pt idx="284">
                  <c:v>42653</c:v>
                </c:pt>
                <c:pt idx="285">
                  <c:v>42654</c:v>
                </c:pt>
                <c:pt idx="286">
                  <c:v>42655</c:v>
                </c:pt>
                <c:pt idx="287">
                  <c:v>42656</c:v>
                </c:pt>
                <c:pt idx="288">
                  <c:v>42657</c:v>
                </c:pt>
                <c:pt idx="289">
                  <c:v>42658</c:v>
                </c:pt>
                <c:pt idx="290">
                  <c:v>42659</c:v>
                </c:pt>
                <c:pt idx="291">
                  <c:v>42660</c:v>
                </c:pt>
                <c:pt idx="292">
                  <c:v>42661</c:v>
                </c:pt>
                <c:pt idx="293">
                  <c:v>42662</c:v>
                </c:pt>
                <c:pt idx="294">
                  <c:v>42663</c:v>
                </c:pt>
                <c:pt idx="295">
                  <c:v>42664</c:v>
                </c:pt>
                <c:pt idx="296">
                  <c:v>42665</c:v>
                </c:pt>
                <c:pt idx="297">
                  <c:v>42666</c:v>
                </c:pt>
                <c:pt idx="298">
                  <c:v>42667</c:v>
                </c:pt>
                <c:pt idx="299">
                  <c:v>42668</c:v>
                </c:pt>
                <c:pt idx="300">
                  <c:v>42669</c:v>
                </c:pt>
                <c:pt idx="301">
                  <c:v>42670</c:v>
                </c:pt>
                <c:pt idx="302">
                  <c:v>42671</c:v>
                </c:pt>
                <c:pt idx="303">
                  <c:v>42672</c:v>
                </c:pt>
                <c:pt idx="304">
                  <c:v>42673</c:v>
                </c:pt>
                <c:pt idx="305">
                  <c:v>42674</c:v>
                </c:pt>
                <c:pt idx="306">
                  <c:v>42675</c:v>
                </c:pt>
                <c:pt idx="307">
                  <c:v>42676</c:v>
                </c:pt>
                <c:pt idx="308">
                  <c:v>42677</c:v>
                </c:pt>
                <c:pt idx="309">
                  <c:v>42678</c:v>
                </c:pt>
                <c:pt idx="310">
                  <c:v>42679</c:v>
                </c:pt>
                <c:pt idx="311">
                  <c:v>42680</c:v>
                </c:pt>
                <c:pt idx="312">
                  <c:v>42681</c:v>
                </c:pt>
                <c:pt idx="313">
                  <c:v>42682</c:v>
                </c:pt>
                <c:pt idx="314">
                  <c:v>42683</c:v>
                </c:pt>
                <c:pt idx="315">
                  <c:v>42684</c:v>
                </c:pt>
                <c:pt idx="316">
                  <c:v>42685</c:v>
                </c:pt>
                <c:pt idx="317">
                  <c:v>42686</c:v>
                </c:pt>
                <c:pt idx="318">
                  <c:v>42687</c:v>
                </c:pt>
                <c:pt idx="319">
                  <c:v>42688</c:v>
                </c:pt>
                <c:pt idx="320">
                  <c:v>42689</c:v>
                </c:pt>
                <c:pt idx="321">
                  <c:v>42690</c:v>
                </c:pt>
                <c:pt idx="322">
                  <c:v>42691</c:v>
                </c:pt>
                <c:pt idx="323">
                  <c:v>42692</c:v>
                </c:pt>
                <c:pt idx="324">
                  <c:v>42693</c:v>
                </c:pt>
                <c:pt idx="325">
                  <c:v>42694</c:v>
                </c:pt>
                <c:pt idx="326">
                  <c:v>42695</c:v>
                </c:pt>
                <c:pt idx="327">
                  <c:v>42696</c:v>
                </c:pt>
                <c:pt idx="328">
                  <c:v>42697</c:v>
                </c:pt>
                <c:pt idx="329">
                  <c:v>42698</c:v>
                </c:pt>
                <c:pt idx="330">
                  <c:v>42699</c:v>
                </c:pt>
                <c:pt idx="331">
                  <c:v>42700</c:v>
                </c:pt>
                <c:pt idx="332">
                  <c:v>42701</c:v>
                </c:pt>
                <c:pt idx="333">
                  <c:v>42702</c:v>
                </c:pt>
                <c:pt idx="334">
                  <c:v>42703</c:v>
                </c:pt>
                <c:pt idx="335">
                  <c:v>42704</c:v>
                </c:pt>
                <c:pt idx="336">
                  <c:v>42705</c:v>
                </c:pt>
                <c:pt idx="337">
                  <c:v>42706</c:v>
                </c:pt>
                <c:pt idx="338">
                  <c:v>42707</c:v>
                </c:pt>
                <c:pt idx="339">
                  <c:v>42708</c:v>
                </c:pt>
                <c:pt idx="340">
                  <c:v>42709</c:v>
                </c:pt>
                <c:pt idx="341">
                  <c:v>42710</c:v>
                </c:pt>
                <c:pt idx="342">
                  <c:v>42711</c:v>
                </c:pt>
                <c:pt idx="343">
                  <c:v>42712</c:v>
                </c:pt>
                <c:pt idx="344">
                  <c:v>42713</c:v>
                </c:pt>
                <c:pt idx="345">
                  <c:v>42714</c:v>
                </c:pt>
                <c:pt idx="346">
                  <c:v>42715</c:v>
                </c:pt>
                <c:pt idx="347">
                  <c:v>42716</c:v>
                </c:pt>
                <c:pt idx="348">
                  <c:v>42717</c:v>
                </c:pt>
                <c:pt idx="349">
                  <c:v>42718</c:v>
                </c:pt>
                <c:pt idx="350">
                  <c:v>42719</c:v>
                </c:pt>
                <c:pt idx="351">
                  <c:v>42720</c:v>
                </c:pt>
                <c:pt idx="352">
                  <c:v>42721</c:v>
                </c:pt>
                <c:pt idx="353">
                  <c:v>42722</c:v>
                </c:pt>
                <c:pt idx="354">
                  <c:v>42723</c:v>
                </c:pt>
                <c:pt idx="355">
                  <c:v>42724</c:v>
                </c:pt>
                <c:pt idx="356">
                  <c:v>42725</c:v>
                </c:pt>
                <c:pt idx="357">
                  <c:v>42726</c:v>
                </c:pt>
                <c:pt idx="358">
                  <c:v>42727</c:v>
                </c:pt>
                <c:pt idx="359">
                  <c:v>42728</c:v>
                </c:pt>
                <c:pt idx="360">
                  <c:v>42729</c:v>
                </c:pt>
                <c:pt idx="361">
                  <c:v>42730</c:v>
                </c:pt>
                <c:pt idx="362">
                  <c:v>42731</c:v>
                </c:pt>
                <c:pt idx="363">
                  <c:v>42732</c:v>
                </c:pt>
                <c:pt idx="364">
                  <c:v>42733</c:v>
                </c:pt>
                <c:pt idx="365">
                  <c:v>42734</c:v>
                </c:pt>
                <c:pt idx="366">
                  <c:v>42735</c:v>
                </c:pt>
                <c:pt idx="367">
                  <c:v>42736</c:v>
                </c:pt>
                <c:pt idx="368">
                  <c:v>42737</c:v>
                </c:pt>
                <c:pt idx="369">
                  <c:v>42738</c:v>
                </c:pt>
                <c:pt idx="370">
                  <c:v>42739</c:v>
                </c:pt>
                <c:pt idx="371">
                  <c:v>42740</c:v>
                </c:pt>
                <c:pt idx="372">
                  <c:v>42741</c:v>
                </c:pt>
                <c:pt idx="373">
                  <c:v>42742</c:v>
                </c:pt>
                <c:pt idx="374">
                  <c:v>42743</c:v>
                </c:pt>
                <c:pt idx="375">
                  <c:v>42744</c:v>
                </c:pt>
                <c:pt idx="376">
                  <c:v>42745</c:v>
                </c:pt>
                <c:pt idx="377">
                  <c:v>42746</c:v>
                </c:pt>
                <c:pt idx="378">
                  <c:v>42747</c:v>
                </c:pt>
                <c:pt idx="379">
                  <c:v>42748</c:v>
                </c:pt>
                <c:pt idx="380">
                  <c:v>42749</c:v>
                </c:pt>
                <c:pt idx="381">
                  <c:v>42750</c:v>
                </c:pt>
                <c:pt idx="382">
                  <c:v>42751</c:v>
                </c:pt>
                <c:pt idx="383">
                  <c:v>42752</c:v>
                </c:pt>
                <c:pt idx="384">
                  <c:v>42753</c:v>
                </c:pt>
                <c:pt idx="385">
                  <c:v>42754</c:v>
                </c:pt>
                <c:pt idx="386">
                  <c:v>42755</c:v>
                </c:pt>
                <c:pt idx="387">
                  <c:v>42756</c:v>
                </c:pt>
                <c:pt idx="388">
                  <c:v>42757</c:v>
                </c:pt>
                <c:pt idx="389">
                  <c:v>42758</c:v>
                </c:pt>
                <c:pt idx="390">
                  <c:v>42759</c:v>
                </c:pt>
                <c:pt idx="391">
                  <c:v>42760</c:v>
                </c:pt>
                <c:pt idx="392">
                  <c:v>42761</c:v>
                </c:pt>
                <c:pt idx="393">
                  <c:v>42762</c:v>
                </c:pt>
                <c:pt idx="394">
                  <c:v>42763</c:v>
                </c:pt>
                <c:pt idx="395">
                  <c:v>42764</c:v>
                </c:pt>
                <c:pt idx="396">
                  <c:v>42765</c:v>
                </c:pt>
                <c:pt idx="397">
                  <c:v>42766</c:v>
                </c:pt>
                <c:pt idx="398">
                  <c:v>42767</c:v>
                </c:pt>
                <c:pt idx="399">
                  <c:v>42768</c:v>
                </c:pt>
                <c:pt idx="400">
                  <c:v>42769</c:v>
                </c:pt>
                <c:pt idx="401">
                  <c:v>42770</c:v>
                </c:pt>
                <c:pt idx="402">
                  <c:v>42771</c:v>
                </c:pt>
                <c:pt idx="403">
                  <c:v>42772</c:v>
                </c:pt>
                <c:pt idx="404">
                  <c:v>42773</c:v>
                </c:pt>
                <c:pt idx="405">
                  <c:v>42774</c:v>
                </c:pt>
                <c:pt idx="406">
                  <c:v>42775</c:v>
                </c:pt>
                <c:pt idx="407">
                  <c:v>42776</c:v>
                </c:pt>
                <c:pt idx="408">
                  <c:v>42777</c:v>
                </c:pt>
                <c:pt idx="409">
                  <c:v>42778</c:v>
                </c:pt>
                <c:pt idx="410">
                  <c:v>42779</c:v>
                </c:pt>
                <c:pt idx="411">
                  <c:v>42780</c:v>
                </c:pt>
                <c:pt idx="412">
                  <c:v>42781</c:v>
                </c:pt>
                <c:pt idx="413">
                  <c:v>42782</c:v>
                </c:pt>
                <c:pt idx="414">
                  <c:v>42783</c:v>
                </c:pt>
                <c:pt idx="415">
                  <c:v>42784</c:v>
                </c:pt>
                <c:pt idx="416">
                  <c:v>42785</c:v>
                </c:pt>
                <c:pt idx="417">
                  <c:v>42786</c:v>
                </c:pt>
                <c:pt idx="418">
                  <c:v>42787</c:v>
                </c:pt>
                <c:pt idx="419">
                  <c:v>42788</c:v>
                </c:pt>
                <c:pt idx="420">
                  <c:v>42789</c:v>
                </c:pt>
                <c:pt idx="421">
                  <c:v>42790</c:v>
                </c:pt>
                <c:pt idx="422">
                  <c:v>42791</c:v>
                </c:pt>
                <c:pt idx="423">
                  <c:v>42792</c:v>
                </c:pt>
                <c:pt idx="424">
                  <c:v>42793</c:v>
                </c:pt>
                <c:pt idx="425">
                  <c:v>42794</c:v>
                </c:pt>
                <c:pt idx="426">
                  <c:v>42795</c:v>
                </c:pt>
                <c:pt idx="427">
                  <c:v>42796</c:v>
                </c:pt>
                <c:pt idx="428">
                  <c:v>42797</c:v>
                </c:pt>
                <c:pt idx="429">
                  <c:v>42798</c:v>
                </c:pt>
                <c:pt idx="430">
                  <c:v>42799</c:v>
                </c:pt>
                <c:pt idx="431">
                  <c:v>42800</c:v>
                </c:pt>
                <c:pt idx="432">
                  <c:v>42801</c:v>
                </c:pt>
                <c:pt idx="433">
                  <c:v>42802</c:v>
                </c:pt>
                <c:pt idx="434">
                  <c:v>42803</c:v>
                </c:pt>
                <c:pt idx="435">
                  <c:v>42804</c:v>
                </c:pt>
                <c:pt idx="436">
                  <c:v>42805</c:v>
                </c:pt>
                <c:pt idx="437">
                  <c:v>42806</c:v>
                </c:pt>
                <c:pt idx="438">
                  <c:v>42807</c:v>
                </c:pt>
                <c:pt idx="439">
                  <c:v>42808</c:v>
                </c:pt>
                <c:pt idx="440">
                  <c:v>42809</c:v>
                </c:pt>
                <c:pt idx="441">
                  <c:v>42810</c:v>
                </c:pt>
                <c:pt idx="442">
                  <c:v>42811</c:v>
                </c:pt>
                <c:pt idx="443">
                  <c:v>42812</c:v>
                </c:pt>
                <c:pt idx="444">
                  <c:v>42813</c:v>
                </c:pt>
                <c:pt idx="445">
                  <c:v>42814</c:v>
                </c:pt>
                <c:pt idx="446">
                  <c:v>42815</c:v>
                </c:pt>
                <c:pt idx="447">
                  <c:v>42816</c:v>
                </c:pt>
                <c:pt idx="448">
                  <c:v>42817</c:v>
                </c:pt>
                <c:pt idx="449">
                  <c:v>42818</c:v>
                </c:pt>
                <c:pt idx="450">
                  <c:v>42819</c:v>
                </c:pt>
                <c:pt idx="451">
                  <c:v>42820</c:v>
                </c:pt>
                <c:pt idx="452">
                  <c:v>42821</c:v>
                </c:pt>
                <c:pt idx="453">
                  <c:v>42822</c:v>
                </c:pt>
                <c:pt idx="454">
                  <c:v>42823</c:v>
                </c:pt>
                <c:pt idx="455">
                  <c:v>42824</c:v>
                </c:pt>
                <c:pt idx="456">
                  <c:v>42825</c:v>
                </c:pt>
                <c:pt idx="457">
                  <c:v>42826</c:v>
                </c:pt>
                <c:pt idx="458">
                  <c:v>42827</c:v>
                </c:pt>
                <c:pt idx="459">
                  <c:v>42828</c:v>
                </c:pt>
                <c:pt idx="460">
                  <c:v>42829</c:v>
                </c:pt>
                <c:pt idx="461">
                  <c:v>42830</c:v>
                </c:pt>
                <c:pt idx="462">
                  <c:v>42831</c:v>
                </c:pt>
                <c:pt idx="463">
                  <c:v>42832</c:v>
                </c:pt>
                <c:pt idx="464">
                  <c:v>42833</c:v>
                </c:pt>
                <c:pt idx="465">
                  <c:v>42834</c:v>
                </c:pt>
                <c:pt idx="466">
                  <c:v>42835</c:v>
                </c:pt>
                <c:pt idx="467">
                  <c:v>42836</c:v>
                </c:pt>
                <c:pt idx="468">
                  <c:v>42837</c:v>
                </c:pt>
                <c:pt idx="469">
                  <c:v>42838</c:v>
                </c:pt>
                <c:pt idx="470">
                  <c:v>42839</c:v>
                </c:pt>
                <c:pt idx="471">
                  <c:v>42840</c:v>
                </c:pt>
                <c:pt idx="472">
                  <c:v>42841</c:v>
                </c:pt>
                <c:pt idx="473">
                  <c:v>42842</c:v>
                </c:pt>
                <c:pt idx="474">
                  <c:v>42843</c:v>
                </c:pt>
                <c:pt idx="475">
                  <c:v>42844</c:v>
                </c:pt>
                <c:pt idx="476">
                  <c:v>42845</c:v>
                </c:pt>
                <c:pt idx="477">
                  <c:v>42846</c:v>
                </c:pt>
                <c:pt idx="478">
                  <c:v>42847</c:v>
                </c:pt>
                <c:pt idx="479">
                  <c:v>42848</c:v>
                </c:pt>
                <c:pt idx="480">
                  <c:v>42849</c:v>
                </c:pt>
                <c:pt idx="481">
                  <c:v>42850</c:v>
                </c:pt>
                <c:pt idx="482">
                  <c:v>42851</c:v>
                </c:pt>
                <c:pt idx="483">
                  <c:v>42852</c:v>
                </c:pt>
                <c:pt idx="484">
                  <c:v>42853</c:v>
                </c:pt>
                <c:pt idx="485">
                  <c:v>42854</c:v>
                </c:pt>
                <c:pt idx="486">
                  <c:v>42855</c:v>
                </c:pt>
                <c:pt idx="487">
                  <c:v>42856</c:v>
                </c:pt>
                <c:pt idx="488">
                  <c:v>42857</c:v>
                </c:pt>
                <c:pt idx="489">
                  <c:v>42858</c:v>
                </c:pt>
                <c:pt idx="490">
                  <c:v>42859</c:v>
                </c:pt>
                <c:pt idx="491">
                  <c:v>42860</c:v>
                </c:pt>
                <c:pt idx="492">
                  <c:v>42861</c:v>
                </c:pt>
                <c:pt idx="493">
                  <c:v>42862</c:v>
                </c:pt>
                <c:pt idx="494">
                  <c:v>42863</c:v>
                </c:pt>
                <c:pt idx="495">
                  <c:v>42864</c:v>
                </c:pt>
                <c:pt idx="496">
                  <c:v>42865</c:v>
                </c:pt>
                <c:pt idx="497">
                  <c:v>42866</c:v>
                </c:pt>
                <c:pt idx="498">
                  <c:v>42867</c:v>
                </c:pt>
                <c:pt idx="499">
                  <c:v>42868</c:v>
                </c:pt>
                <c:pt idx="500">
                  <c:v>42869</c:v>
                </c:pt>
                <c:pt idx="501">
                  <c:v>42870</c:v>
                </c:pt>
                <c:pt idx="502">
                  <c:v>42871</c:v>
                </c:pt>
                <c:pt idx="503">
                  <c:v>42872</c:v>
                </c:pt>
                <c:pt idx="504">
                  <c:v>42873</c:v>
                </c:pt>
                <c:pt idx="505">
                  <c:v>42874</c:v>
                </c:pt>
                <c:pt idx="506">
                  <c:v>42875</c:v>
                </c:pt>
                <c:pt idx="507">
                  <c:v>42876</c:v>
                </c:pt>
                <c:pt idx="508">
                  <c:v>42877</c:v>
                </c:pt>
                <c:pt idx="509">
                  <c:v>42878</c:v>
                </c:pt>
                <c:pt idx="510">
                  <c:v>42879</c:v>
                </c:pt>
                <c:pt idx="511">
                  <c:v>42880</c:v>
                </c:pt>
                <c:pt idx="512">
                  <c:v>42881</c:v>
                </c:pt>
                <c:pt idx="513">
                  <c:v>42882</c:v>
                </c:pt>
                <c:pt idx="514">
                  <c:v>42883</c:v>
                </c:pt>
                <c:pt idx="515">
                  <c:v>42884</c:v>
                </c:pt>
                <c:pt idx="516">
                  <c:v>42885</c:v>
                </c:pt>
                <c:pt idx="517">
                  <c:v>42886</c:v>
                </c:pt>
                <c:pt idx="518">
                  <c:v>42887</c:v>
                </c:pt>
                <c:pt idx="519">
                  <c:v>42888</c:v>
                </c:pt>
                <c:pt idx="520">
                  <c:v>42889</c:v>
                </c:pt>
                <c:pt idx="521">
                  <c:v>42890</c:v>
                </c:pt>
                <c:pt idx="522">
                  <c:v>42891</c:v>
                </c:pt>
                <c:pt idx="523">
                  <c:v>42892</c:v>
                </c:pt>
                <c:pt idx="524">
                  <c:v>42893</c:v>
                </c:pt>
                <c:pt idx="525">
                  <c:v>42894</c:v>
                </c:pt>
                <c:pt idx="526">
                  <c:v>42895</c:v>
                </c:pt>
                <c:pt idx="527">
                  <c:v>42896</c:v>
                </c:pt>
                <c:pt idx="528">
                  <c:v>42897</c:v>
                </c:pt>
                <c:pt idx="529">
                  <c:v>42898</c:v>
                </c:pt>
                <c:pt idx="530">
                  <c:v>42899</c:v>
                </c:pt>
                <c:pt idx="531">
                  <c:v>42900</c:v>
                </c:pt>
                <c:pt idx="532">
                  <c:v>42901</c:v>
                </c:pt>
                <c:pt idx="533">
                  <c:v>42902</c:v>
                </c:pt>
                <c:pt idx="534">
                  <c:v>42903</c:v>
                </c:pt>
                <c:pt idx="535">
                  <c:v>42904</c:v>
                </c:pt>
                <c:pt idx="536">
                  <c:v>42905</c:v>
                </c:pt>
                <c:pt idx="537">
                  <c:v>42906</c:v>
                </c:pt>
                <c:pt idx="538">
                  <c:v>42907</c:v>
                </c:pt>
                <c:pt idx="539">
                  <c:v>42908</c:v>
                </c:pt>
                <c:pt idx="540">
                  <c:v>42909</c:v>
                </c:pt>
                <c:pt idx="541">
                  <c:v>42910</c:v>
                </c:pt>
                <c:pt idx="542">
                  <c:v>42911</c:v>
                </c:pt>
                <c:pt idx="543">
                  <c:v>42912</c:v>
                </c:pt>
                <c:pt idx="544">
                  <c:v>42913</c:v>
                </c:pt>
                <c:pt idx="545">
                  <c:v>42914</c:v>
                </c:pt>
                <c:pt idx="546">
                  <c:v>42915</c:v>
                </c:pt>
                <c:pt idx="547">
                  <c:v>42916</c:v>
                </c:pt>
                <c:pt idx="548">
                  <c:v>42917</c:v>
                </c:pt>
                <c:pt idx="549">
                  <c:v>42918</c:v>
                </c:pt>
                <c:pt idx="550">
                  <c:v>42919</c:v>
                </c:pt>
                <c:pt idx="551">
                  <c:v>42920</c:v>
                </c:pt>
                <c:pt idx="552">
                  <c:v>42921</c:v>
                </c:pt>
                <c:pt idx="553">
                  <c:v>42922</c:v>
                </c:pt>
                <c:pt idx="554">
                  <c:v>42923</c:v>
                </c:pt>
                <c:pt idx="555">
                  <c:v>42924</c:v>
                </c:pt>
                <c:pt idx="556">
                  <c:v>42925</c:v>
                </c:pt>
                <c:pt idx="557">
                  <c:v>42926</c:v>
                </c:pt>
                <c:pt idx="558">
                  <c:v>42927</c:v>
                </c:pt>
                <c:pt idx="559">
                  <c:v>42928</c:v>
                </c:pt>
                <c:pt idx="560">
                  <c:v>42929</c:v>
                </c:pt>
                <c:pt idx="561">
                  <c:v>42930</c:v>
                </c:pt>
                <c:pt idx="562">
                  <c:v>42931</c:v>
                </c:pt>
                <c:pt idx="563">
                  <c:v>42932</c:v>
                </c:pt>
                <c:pt idx="564">
                  <c:v>42933</c:v>
                </c:pt>
                <c:pt idx="565">
                  <c:v>42934</c:v>
                </c:pt>
                <c:pt idx="566">
                  <c:v>42935</c:v>
                </c:pt>
                <c:pt idx="567">
                  <c:v>42936</c:v>
                </c:pt>
                <c:pt idx="568">
                  <c:v>42937</c:v>
                </c:pt>
                <c:pt idx="569">
                  <c:v>42938</c:v>
                </c:pt>
                <c:pt idx="570">
                  <c:v>42939</c:v>
                </c:pt>
                <c:pt idx="571">
                  <c:v>42940</c:v>
                </c:pt>
                <c:pt idx="572">
                  <c:v>42941</c:v>
                </c:pt>
                <c:pt idx="573">
                  <c:v>42942</c:v>
                </c:pt>
                <c:pt idx="574">
                  <c:v>42943</c:v>
                </c:pt>
                <c:pt idx="575">
                  <c:v>42944</c:v>
                </c:pt>
                <c:pt idx="576">
                  <c:v>42945</c:v>
                </c:pt>
                <c:pt idx="577">
                  <c:v>42946</c:v>
                </c:pt>
                <c:pt idx="578">
                  <c:v>42947</c:v>
                </c:pt>
                <c:pt idx="579">
                  <c:v>42948</c:v>
                </c:pt>
                <c:pt idx="580">
                  <c:v>42949</c:v>
                </c:pt>
                <c:pt idx="581">
                  <c:v>42950</c:v>
                </c:pt>
                <c:pt idx="582">
                  <c:v>42951</c:v>
                </c:pt>
                <c:pt idx="583">
                  <c:v>42952</c:v>
                </c:pt>
                <c:pt idx="584">
                  <c:v>42953</c:v>
                </c:pt>
                <c:pt idx="585">
                  <c:v>42954</c:v>
                </c:pt>
                <c:pt idx="586">
                  <c:v>42955</c:v>
                </c:pt>
                <c:pt idx="587">
                  <c:v>42956</c:v>
                </c:pt>
                <c:pt idx="588">
                  <c:v>42957</c:v>
                </c:pt>
                <c:pt idx="589">
                  <c:v>42958</c:v>
                </c:pt>
                <c:pt idx="590">
                  <c:v>42959</c:v>
                </c:pt>
                <c:pt idx="591">
                  <c:v>42960</c:v>
                </c:pt>
                <c:pt idx="592">
                  <c:v>42961</c:v>
                </c:pt>
                <c:pt idx="593">
                  <c:v>42962</c:v>
                </c:pt>
                <c:pt idx="594">
                  <c:v>42963</c:v>
                </c:pt>
                <c:pt idx="595">
                  <c:v>42964</c:v>
                </c:pt>
                <c:pt idx="596">
                  <c:v>42965</c:v>
                </c:pt>
                <c:pt idx="597">
                  <c:v>42966</c:v>
                </c:pt>
                <c:pt idx="598">
                  <c:v>42967</c:v>
                </c:pt>
                <c:pt idx="599">
                  <c:v>42968</c:v>
                </c:pt>
                <c:pt idx="600">
                  <c:v>42969</c:v>
                </c:pt>
                <c:pt idx="601">
                  <c:v>42970</c:v>
                </c:pt>
                <c:pt idx="602">
                  <c:v>42971</c:v>
                </c:pt>
                <c:pt idx="603">
                  <c:v>42972</c:v>
                </c:pt>
                <c:pt idx="604">
                  <c:v>42973</c:v>
                </c:pt>
                <c:pt idx="605">
                  <c:v>42974</c:v>
                </c:pt>
                <c:pt idx="606">
                  <c:v>42975</c:v>
                </c:pt>
                <c:pt idx="607">
                  <c:v>42976</c:v>
                </c:pt>
                <c:pt idx="608">
                  <c:v>42977</c:v>
                </c:pt>
                <c:pt idx="609">
                  <c:v>42978</c:v>
                </c:pt>
                <c:pt idx="610">
                  <c:v>42979</c:v>
                </c:pt>
                <c:pt idx="611">
                  <c:v>42980</c:v>
                </c:pt>
                <c:pt idx="612">
                  <c:v>42981</c:v>
                </c:pt>
                <c:pt idx="613">
                  <c:v>42982</c:v>
                </c:pt>
                <c:pt idx="614">
                  <c:v>42983</c:v>
                </c:pt>
                <c:pt idx="615">
                  <c:v>42984</c:v>
                </c:pt>
                <c:pt idx="616">
                  <c:v>42985</c:v>
                </c:pt>
                <c:pt idx="617">
                  <c:v>42986</c:v>
                </c:pt>
                <c:pt idx="618">
                  <c:v>42987</c:v>
                </c:pt>
                <c:pt idx="619">
                  <c:v>42988</c:v>
                </c:pt>
                <c:pt idx="620">
                  <c:v>42989</c:v>
                </c:pt>
                <c:pt idx="621">
                  <c:v>42990</c:v>
                </c:pt>
                <c:pt idx="622">
                  <c:v>42991</c:v>
                </c:pt>
                <c:pt idx="623">
                  <c:v>42992</c:v>
                </c:pt>
                <c:pt idx="624">
                  <c:v>42993</c:v>
                </c:pt>
                <c:pt idx="625">
                  <c:v>42994</c:v>
                </c:pt>
                <c:pt idx="626">
                  <c:v>42995</c:v>
                </c:pt>
                <c:pt idx="627">
                  <c:v>42996</c:v>
                </c:pt>
                <c:pt idx="628">
                  <c:v>42997</c:v>
                </c:pt>
                <c:pt idx="629">
                  <c:v>42998</c:v>
                </c:pt>
                <c:pt idx="630">
                  <c:v>42999</c:v>
                </c:pt>
                <c:pt idx="631">
                  <c:v>43000</c:v>
                </c:pt>
                <c:pt idx="632">
                  <c:v>43001</c:v>
                </c:pt>
                <c:pt idx="633">
                  <c:v>43002</c:v>
                </c:pt>
                <c:pt idx="634">
                  <c:v>43003</c:v>
                </c:pt>
                <c:pt idx="635">
                  <c:v>43004</c:v>
                </c:pt>
                <c:pt idx="636">
                  <c:v>43005</c:v>
                </c:pt>
                <c:pt idx="637">
                  <c:v>43006</c:v>
                </c:pt>
                <c:pt idx="638">
                  <c:v>43007</c:v>
                </c:pt>
                <c:pt idx="639">
                  <c:v>43008</c:v>
                </c:pt>
                <c:pt idx="640">
                  <c:v>43009</c:v>
                </c:pt>
                <c:pt idx="641">
                  <c:v>43010</c:v>
                </c:pt>
                <c:pt idx="642">
                  <c:v>43011</c:v>
                </c:pt>
                <c:pt idx="643">
                  <c:v>43012</c:v>
                </c:pt>
                <c:pt idx="644">
                  <c:v>43013</c:v>
                </c:pt>
                <c:pt idx="645">
                  <c:v>43014</c:v>
                </c:pt>
                <c:pt idx="646">
                  <c:v>43015</c:v>
                </c:pt>
                <c:pt idx="647">
                  <c:v>43016</c:v>
                </c:pt>
                <c:pt idx="648">
                  <c:v>43017</c:v>
                </c:pt>
                <c:pt idx="649">
                  <c:v>43018</c:v>
                </c:pt>
                <c:pt idx="650">
                  <c:v>43019</c:v>
                </c:pt>
                <c:pt idx="651">
                  <c:v>43020</c:v>
                </c:pt>
                <c:pt idx="652">
                  <c:v>43021</c:v>
                </c:pt>
                <c:pt idx="653">
                  <c:v>43022</c:v>
                </c:pt>
                <c:pt idx="654">
                  <c:v>43023</c:v>
                </c:pt>
                <c:pt idx="655">
                  <c:v>43024</c:v>
                </c:pt>
                <c:pt idx="656">
                  <c:v>43025</c:v>
                </c:pt>
                <c:pt idx="657">
                  <c:v>43026</c:v>
                </c:pt>
                <c:pt idx="658">
                  <c:v>43027</c:v>
                </c:pt>
                <c:pt idx="659">
                  <c:v>43028</c:v>
                </c:pt>
                <c:pt idx="660">
                  <c:v>43029</c:v>
                </c:pt>
                <c:pt idx="661">
                  <c:v>43030</c:v>
                </c:pt>
                <c:pt idx="662">
                  <c:v>43031</c:v>
                </c:pt>
                <c:pt idx="663">
                  <c:v>43032</c:v>
                </c:pt>
                <c:pt idx="664">
                  <c:v>43033</c:v>
                </c:pt>
                <c:pt idx="665">
                  <c:v>43034</c:v>
                </c:pt>
                <c:pt idx="666">
                  <c:v>43035</c:v>
                </c:pt>
                <c:pt idx="667">
                  <c:v>43036</c:v>
                </c:pt>
                <c:pt idx="668">
                  <c:v>43037</c:v>
                </c:pt>
                <c:pt idx="669">
                  <c:v>43038</c:v>
                </c:pt>
                <c:pt idx="670">
                  <c:v>43039</c:v>
                </c:pt>
                <c:pt idx="671">
                  <c:v>43040</c:v>
                </c:pt>
                <c:pt idx="672">
                  <c:v>43041</c:v>
                </c:pt>
                <c:pt idx="673">
                  <c:v>43042</c:v>
                </c:pt>
                <c:pt idx="674">
                  <c:v>43043</c:v>
                </c:pt>
                <c:pt idx="675">
                  <c:v>43044</c:v>
                </c:pt>
                <c:pt idx="676">
                  <c:v>43045</c:v>
                </c:pt>
                <c:pt idx="677">
                  <c:v>43046</c:v>
                </c:pt>
                <c:pt idx="678">
                  <c:v>43047</c:v>
                </c:pt>
                <c:pt idx="679">
                  <c:v>43048</c:v>
                </c:pt>
                <c:pt idx="680">
                  <c:v>43049</c:v>
                </c:pt>
                <c:pt idx="681">
                  <c:v>43050</c:v>
                </c:pt>
                <c:pt idx="682">
                  <c:v>43051</c:v>
                </c:pt>
                <c:pt idx="683">
                  <c:v>43052</c:v>
                </c:pt>
                <c:pt idx="684">
                  <c:v>43053</c:v>
                </c:pt>
                <c:pt idx="685">
                  <c:v>43054</c:v>
                </c:pt>
                <c:pt idx="686">
                  <c:v>43055</c:v>
                </c:pt>
                <c:pt idx="687">
                  <c:v>43056</c:v>
                </c:pt>
                <c:pt idx="688">
                  <c:v>43057</c:v>
                </c:pt>
                <c:pt idx="689">
                  <c:v>43058</c:v>
                </c:pt>
                <c:pt idx="690">
                  <c:v>43059</c:v>
                </c:pt>
                <c:pt idx="691">
                  <c:v>43060</c:v>
                </c:pt>
                <c:pt idx="692">
                  <c:v>43061</c:v>
                </c:pt>
                <c:pt idx="693">
                  <c:v>43062</c:v>
                </c:pt>
                <c:pt idx="694">
                  <c:v>43063</c:v>
                </c:pt>
                <c:pt idx="695">
                  <c:v>43064</c:v>
                </c:pt>
                <c:pt idx="696">
                  <c:v>43065</c:v>
                </c:pt>
                <c:pt idx="697">
                  <c:v>43066</c:v>
                </c:pt>
                <c:pt idx="698">
                  <c:v>43067</c:v>
                </c:pt>
                <c:pt idx="699">
                  <c:v>43068</c:v>
                </c:pt>
                <c:pt idx="700">
                  <c:v>43069</c:v>
                </c:pt>
                <c:pt idx="701">
                  <c:v>43070</c:v>
                </c:pt>
                <c:pt idx="702">
                  <c:v>43071</c:v>
                </c:pt>
                <c:pt idx="703">
                  <c:v>43072</c:v>
                </c:pt>
                <c:pt idx="704">
                  <c:v>43073</c:v>
                </c:pt>
                <c:pt idx="705">
                  <c:v>43074</c:v>
                </c:pt>
                <c:pt idx="706">
                  <c:v>43075</c:v>
                </c:pt>
                <c:pt idx="707">
                  <c:v>43076</c:v>
                </c:pt>
                <c:pt idx="708">
                  <c:v>43077</c:v>
                </c:pt>
                <c:pt idx="709">
                  <c:v>43078</c:v>
                </c:pt>
                <c:pt idx="710">
                  <c:v>43079</c:v>
                </c:pt>
                <c:pt idx="711">
                  <c:v>43080</c:v>
                </c:pt>
                <c:pt idx="712">
                  <c:v>43081</c:v>
                </c:pt>
                <c:pt idx="713">
                  <c:v>43082</c:v>
                </c:pt>
                <c:pt idx="714">
                  <c:v>43083</c:v>
                </c:pt>
                <c:pt idx="715">
                  <c:v>43084</c:v>
                </c:pt>
                <c:pt idx="716">
                  <c:v>43085</c:v>
                </c:pt>
                <c:pt idx="717">
                  <c:v>43086</c:v>
                </c:pt>
                <c:pt idx="718">
                  <c:v>43087</c:v>
                </c:pt>
                <c:pt idx="719">
                  <c:v>43088</c:v>
                </c:pt>
                <c:pt idx="720">
                  <c:v>43089</c:v>
                </c:pt>
                <c:pt idx="721">
                  <c:v>43090</c:v>
                </c:pt>
                <c:pt idx="722">
                  <c:v>43091</c:v>
                </c:pt>
                <c:pt idx="723">
                  <c:v>43092</c:v>
                </c:pt>
                <c:pt idx="724">
                  <c:v>43093</c:v>
                </c:pt>
                <c:pt idx="725">
                  <c:v>43094</c:v>
                </c:pt>
                <c:pt idx="726">
                  <c:v>43095</c:v>
                </c:pt>
                <c:pt idx="727">
                  <c:v>43096</c:v>
                </c:pt>
                <c:pt idx="728">
                  <c:v>43097</c:v>
                </c:pt>
                <c:pt idx="729">
                  <c:v>43098</c:v>
                </c:pt>
                <c:pt idx="730">
                  <c:v>43099</c:v>
                </c:pt>
                <c:pt idx="731">
                  <c:v>43100</c:v>
                </c:pt>
                <c:pt idx="732">
                  <c:v>43101</c:v>
                </c:pt>
                <c:pt idx="733">
                  <c:v>43102</c:v>
                </c:pt>
                <c:pt idx="734">
                  <c:v>43103</c:v>
                </c:pt>
                <c:pt idx="735">
                  <c:v>43104</c:v>
                </c:pt>
                <c:pt idx="736">
                  <c:v>43105</c:v>
                </c:pt>
                <c:pt idx="737">
                  <c:v>43106</c:v>
                </c:pt>
                <c:pt idx="738">
                  <c:v>43107</c:v>
                </c:pt>
                <c:pt idx="739">
                  <c:v>43108</c:v>
                </c:pt>
                <c:pt idx="740">
                  <c:v>43109</c:v>
                </c:pt>
                <c:pt idx="741">
                  <c:v>43110</c:v>
                </c:pt>
                <c:pt idx="742">
                  <c:v>43111</c:v>
                </c:pt>
                <c:pt idx="743">
                  <c:v>43112</c:v>
                </c:pt>
                <c:pt idx="744">
                  <c:v>43113</c:v>
                </c:pt>
                <c:pt idx="745">
                  <c:v>43114</c:v>
                </c:pt>
                <c:pt idx="746">
                  <c:v>43115</c:v>
                </c:pt>
                <c:pt idx="747">
                  <c:v>43116</c:v>
                </c:pt>
                <c:pt idx="748">
                  <c:v>43117</c:v>
                </c:pt>
                <c:pt idx="749">
                  <c:v>43118</c:v>
                </c:pt>
                <c:pt idx="750">
                  <c:v>43119</c:v>
                </c:pt>
                <c:pt idx="751">
                  <c:v>43120</c:v>
                </c:pt>
                <c:pt idx="752">
                  <c:v>43121</c:v>
                </c:pt>
                <c:pt idx="753">
                  <c:v>43122</c:v>
                </c:pt>
                <c:pt idx="754">
                  <c:v>43123</c:v>
                </c:pt>
                <c:pt idx="755">
                  <c:v>43124</c:v>
                </c:pt>
                <c:pt idx="756">
                  <c:v>43125</c:v>
                </c:pt>
                <c:pt idx="757">
                  <c:v>43126</c:v>
                </c:pt>
                <c:pt idx="758">
                  <c:v>43127</c:v>
                </c:pt>
                <c:pt idx="759">
                  <c:v>43128</c:v>
                </c:pt>
                <c:pt idx="760">
                  <c:v>43129</c:v>
                </c:pt>
                <c:pt idx="761">
                  <c:v>43130</c:v>
                </c:pt>
                <c:pt idx="762">
                  <c:v>43131</c:v>
                </c:pt>
                <c:pt idx="763">
                  <c:v>43132</c:v>
                </c:pt>
                <c:pt idx="764">
                  <c:v>43133</c:v>
                </c:pt>
                <c:pt idx="765">
                  <c:v>43134</c:v>
                </c:pt>
                <c:pt idx="766">
                  <c:v>43135</c:v>
                </c:pt>
                <c:pt idx="767">
                  <c:v>43136</c:v>
                </c:pt>
                <c:pt idx="768">
                  <c:v>43137</c:v>
                </c:pt>
                <c:pt idx="769">
                  <c:v>43138</c:v>
                </c:pt>
                <c:pt idx="770">
                  <c:v>43139</c:v>
                </c:pt>
                <c:pt idx="771">
                  <c:v>43140</c:v>
                </c:pt>
                <c:pt idx="772">
                  <c:v>43141</c:v>
                </c:pt>
                <c:pt idx="773">
                  <c:v>43142</c:v>
                </c:pt>
                <c:pt idx="774">
                  <c:v>43143</c:v>
                </c:pt>
                <c:pt idx="775">
                  <c:v>43144</c:v>
                </c:pt>
                <c:pt idx="776">
                  <c:v>43145</c:v>
                </c:pt>
                <c:pt idx="777">
                  <c:v>43146</c:v>
                </c:pt>
                <c:pt idx="778">
                  <c:v>43147</c:v>
                </c:pt>
                <c:pt idx="779">
                  <c:v>43148</c:v>
                </c:pt>
                <c:pt idx="780">
                  <c:v>43149</c:v>
                </c:pt>
                <c:pt idx="781">
                  <c:v>43150</c:v>
                </c:pt>
                <c:pt idx="782">
                  <c:v>43151</c:v>
                </c:pt>
                <c:pt idx="783">
                  <c:v>43152</c:v>
                </c:pt>
                <c:pt idx="784">
                  <c:v>43153</c:v>
                </c:pt>
                <c:pt idx="785">
                  <c:v>43154</c:v>
                </c:pt>
                <c:pt idx="786">
                  <c:v>43155</c:v>
                </c:pt>
                <c:pt idx="787">
                  <c:v>43156</c:v>
                </c:pt>
                <c:pt idx="788">
                  <c:v>43157</c:v>
                </c:pt>
                <c:pt idx="789">
                  <c:v>43158</c:v>
                </c:pt>
                <c:pt idx="790">
                  <c:v>43159</c:v>
                </c:pt>
                <c:pt idx="791">
                  <c:v>43160</c:v>
                </c:pt>
                <c:pt idx="792">
                  <c:v>43161</c:v>
                </c:pt>
                <c:pt idx="793">
                  <c:v>43162</c:v>
                </c:pt>
                <c:pt idx="794">
                  <c:v>43163</c:v>
                </c:pt>
                <c:pt idx="795">
                  <c:v>43164</c:v>
                </c:pt>
                <c:pt idx="796">
                  <c:v>43165</c:v>
                </c:pt>
                <c:pt idx="797">
                  <c:v>43166</c:v>
                </c:pt>
                <c:pt idx="798">
                  <c:v>43167</c:v>
                </c:pt>
                <c:pt idx="799">
                  <c:v>43168</c:v>
                </c:pt>
                <c:pt idx="800">
                  <c:v>43169</c:v>
                </c:pt>
                <c:pt idx="801">
                  <c:v>43170</c:v>
                </c:pt>
                <c:pt idx="802">
                  <c:v>43171</c:v>
                </c:pt>
                <c:pt idx="803">
                  <c:v>43172</c:v>
                </c:pt>
                <c:pt idx="804">
                  <c:v>43173</c:v>
                </c:pt>
                <c:pt idx="805">
                  <c:v>43174</c:v>
                </c:pt>
                <c:pt idx="806">
                  <c:v>43175</c:v>
                </c:pt>
                <c:pt idx="807">
                  <c:v>43176</c:v>
                </c:pt>
                <c:pt idx="808">
                  <c:v>43177</c:v>
                </c:pt>
                <c:pt idx="809">
                  <c:v>43178</c:v>
                </c:pt>
                <c:pt idx="810">
                  <c:v>43179</c:v>
                </c:pt>
                <c:pt idx="811">
                  <c:v>43180</c:v>
                </c:pt>
                <c:pt idx="812">
                  <c:v>43181</c:v>
                </c:pt>
                <c:pt idx="813">
                  <c:v>43182</c:v>
                </c:pt>
                <c:pt idx="814">
                  <c:v>43183</c:v>
                </c:pt>
                <c:pt idx="815">
                  <c:v>43184</c:v>
                </c:pt>
                <c:pt idx="816">
                  <c:v>43185</c:v>
                </c:pt>
                <c:pt idx="817">
                  <c:v>43186</c:v>
                </c:pt>
                <c:pt idx="818">
                  <c:v>43187</c:v>
                </c:pt>
                <c:pt idx="819">
                  <c:v>43188</c:v>
                </c:pt>
                <c:pt idx="820">
                  <c:v>43189</c:v>
                </c:pt>
                <c:pt idx="821">
                  <c:v>43190</c:v>
                </c:pt>
                <c:pt idx="822">
                  <c:v>43191</c:v>
                </c:pt>
                <c:pt idx="823">
                  <c:v>43192</c:v>
                </c:pt>
                <c:pt idx="824">
                  <c:v>43193</c:v>
                </c:pt>
                <c:pt idx="825">
                  <c:v>43194</c:v>
                </c:pt>
                <c:pt idx="826">
                  <c:v>43195</c:v>
                </c:pt>
                <c:pt idx="827">
                  <c:v>43196</c:v>
                </c:pt>
                <c:pt idx="828">
                  <c:v>43197</c:v>
                </c:pt>
                <c:pt idx="829">
                  <c:v>43198</c:v>
                </c:pt>
                <c:pt idx="830">
                  <c:v>43199</c:v>
                </c:pt>
                <c:pt idx="831">
                  <c:v>43200</c:v>
                </c:pt>
                <c:pt idx="832">
                  <c:v>43201</c:v>
                </c:pt>
                <c:pt idx="833">
                  <c:v>43202</c:v>
                </c:pt>
                <c:pt idx="834">
                  <c:v>43203</c:v>
                </c:pt>
                <c:pt idx="835">
                  <c:v>43204</c:v>
                </c:pt>
                <c:pt idx="836">
                  <c:v>43205</c:v>
                </c:pt>
                <c:pt idx="837">
                  <c:v>43206</c:v>
                </c:pt>
                <c:pt idx="838">
                  <c:v>43207</c:v>
                </c:pt>
                <c:pt idx="839">
                  <c:v>43208</c:v>
                </c:pt>
                <c:pt idx="840">
                  <c:v>43209</c:v>
                </c:pt>
                <c:pt idx="841">
                  <c:v>43210</c:v>
                </c:pt>
                <c:pt idx="842">
                  <c:v>43211</c:v>
                </c:pt>
                <c:pt idx="843">
                  <c:v>43212</c:v>
                </c:pt>
                <c:pt idx="844">
                  <c:v>43213</c:v>
                </c:pt>
                <c:pt idx="845">
                  <c:v>43214</c:v>
                </c:pt>
                <c:pt idx="846">
                  <c:v>43215</c:v>
                </c:pt>
                <c:pt idx="847">
                  <c:v>43216</c:v>
                </c:pt>
                <c:pt idx="848">
                  <c:v>43217</c:v>
                </c:pt>
                <c:pt idx="849">
                  <c:v>43218</c:v>
                </c:pt>
                <c:pt idx="850">
                  <c:v>43219</c:v>
                </c:pt>
                <c:pt idx="851">
                  <c:v>43220</c:v>
                </c:pt>
                <c:pt idx="852">
                  <c:v>43221</c:v>
                </c:pt>
                <c:pt idx="853">
                  <c:v>43222</c:v>
                </c:pt>
                <c:pt idx="854">
                  <c:v>43223</c:v>
                </c:pt>
                <c:pt idx="855">
                  <c:v>43224</c:v>
                </c:pt>
                <c:pt idx="856">
                  <c:v>43225</c:v>
                </c:pt>
                <c:pt idx="857">
                  <c:v>43226</c:v>
                </c:pt>
                <c:pt idx="858">
                  <c:v>43227</c:v>
                </c:pt>
                <c:pt idx="859">
                  <c:v>43228</c:v>
                </c:pt>
                <c:pt idx="860">
                  <c:v>43229</c:v>
                </c:pt>
                <c:pt idx="861">
                  <c:v>43230</c:v>
                </c:pt>
                <c:pt idx="862">
                  <c:v>43231</c:v>
                </c:pt>
                <c:pt idx="863">
                  <c:v>43232</c:v>
                </c:pt>
                <c:pt idx="864">
                  <c:v>43233</c:v>
                </c:pt>
                <c:pt idx="865">
                  <c:v>43234</c:v>
                </c:pt>
                <c:pt idx="866">
                  <c:v>43235</c:v>
                </c:pt>
                <c:pt idx="867">
                  <c:v>43236</c:v>
                </c:pt>
                <c:pt idx="868">
                  <c:v>43237</c:v>
                </c:pt>
                <c:pt idx="869">
                  <c:v>43238</c:v>
                </c:pt>
                <c:pt idx="870">
                  <c:v>43239</c:v>
                </c:pt>
                <c:pt idx="871">
                  <c:v>43240</c:v>
                </c:pt>
                <c:pt idx="872">
                  <c:v>43241</c:v>
                </c:pt>
                <c:pt idx="873">
                  <c:v>43242</c:v>
                </c:pt>
                <c:pt idx="874">
                  <c:v>43243</c:v>
                </c:pt>
                <c:pt idx="875">
                  <c:v>43244</c:v>
                </c:pt>
                <c:pt idx="876">
                  <c:v>43245</c:v>
                </c:pt>
                <c:pt idx="877">
                  <c:v>43246</c:v>
                </c:pt>
                <c:pt idx="878">
                  <c:v>43247</c:v>
                </c:pt>
                <c:pt idx="879">
                  <c:v>43248</c:v>
                </c:pt>
                <c:pt idx="880">
                  <c:v>43249</c:v>
                </c:pt>
                <c:pt idx="881">
                  <c:v>43250</c:v>
                </c:pt>
                <c:pt idx="882">
                  <c:v>43251</c:v>
                </c:pt>
                <c:pt idx="883">
                  <c:v>43252</c:v>
                </c:pt>
                <c:pt idx="884">
                  <c:v>43253</c:v>
                </c:pt>
                <c:pt idx="885">
                  <c:v>43254</c:v>
                </c:pt>
                <c:pt idx="886">
                  <c:v>43255</c:v>
                </c:pt>
                <c:pt idx="887">
                  <c:v>43256</c:v>
                </c:pt>
                <c:pt idx="888">
                  <c:v>43257</c:v>
                </c:pt>
                <c:pt idx="889">
                  <c:v>43258</c:v>
                </c:pt>
                <c:pt idx="890">
                  <c:v>43259</c:v>
                </c:pt>
                <c:pt idx="891">
                  <c:v>43260</c:v>
                </c:pt>
                <c:pt idx="892">
                  <c:v>43261</c:v>
                </c:pt>
                <c:pt idx="893">
                  <c:v>43262</c:v>
                </c:pt>
                <c:pt idx="894">
                  <c:v>43263</c:v>
                </c:pt>
                <c:pt idx="895">
                  <c:v>43264</c:v>
                </c:pt>
                <c:pt idx="896">
                  <c:v>43265</c:v>
                </c:pt>
                <c:pt idx="897">
                  <c:v>43266</c:v>
                </c:pt>
                <c:pt idx="898">
                  <c:v>43267</c:v>
                </c:pt>
                <c:pt idx="899">
                  <c:v>43268</c:v>
                </c:pt>
                <c:pt idx="900">
                  <c:v>43269</c:v>
                </c:pt>
                <c:pt idx="901">
                  <c:v>43270</c:v>
                </c:pt>
                <c:pt idx="902">
                  <c:v>43271</c:v>
                </c:pt>
                <c:pt idx="903">
                  <c:v>43272</c:v>
                </c:pt>
                <c:pt idx="904">
                  <c:v>43273</c:v>
                </c:pt>
                <c:pt idx="905">
                  <c:v>43274</c:v>
                </c:pt>
                <c:pt idx="906">
                  <c:v>43275</c:v>
                </c:pt>
                <c:pt idx="907">
                  <c:v>43276</c:v>
                </c:pt>
                <c:pt idx="908">
                  <c:v>43277</c:v>
                </c:pt>
                <c:pt idx="909">
                  <c:v>43278</c:v>
                </c:pt>
                <c:pt idx="910">
                  <c:v>43279</c:v>
                </c:pt>
                <c:pt idx="911">
                  <c:v>43280</c:v>
                </c:pt>
                <c:pt idx="912">
                  <c:v>43281</c:v>
                </c:pt>
                <c:pt idx="913">
                  <c:v>43282</c:v>
                </c:pt>
                <c:pt idx="914">
                  <c:v>43283</c:v>
                </c:pt>
                <c:pt idx="915">
                  <c:v>43284</c:v>
                </c:pt>
                <c:pt idx="916">
                  <c:v>43285</c:v>
                </c:pt>
                <c:pt idx="917">
                  <c:v>43286</c:v>
                </c:pt>
                <c:pt idx="918">
                  <c:v>43287</c:v>
                </c:pt>
                <c:pt idx="919">
                  <c:v>43288</c:v>
                </c:pt>
                <c:pt idx="920">
                  <c:v>43289</c:v>
                </c:pt>
                <c:pt idx="921">
                  <c:v>43290</c:v>
                </c:pt>
                <c:pt idx="922">
                  <c:v>43291</c:v>
                </c:pt>
                <c:pt idx="923">
                  <c:v>43292</c:v>
                </c:pt>
                <c:pt idx="924">
                  <c:v>43293</c:v>
                </c:pt>
                <c:pt idx="925">
                  <c:v>43294</c:v>
                </c:pt>
                <c:pt idx="926">
                  <c:v>43295</c:v>
                </c:pt>
                <c:pt idx="927">
                  <c:v>43296</c:v>
                </c:pt>
                <c:pt idx="928">
                  <c:v>43297</c:v>
                </c:pt>
                <c:pt idx="929">
                  <c:v>43298</c:v>
                </c:pt>
                <c:pt idx="930">
                  <c:v>43299</c:v>
                </c:pt>
                <c:pt idx="931">
                  <c:v>43300</c:v>
                </c:pt>
                <c:pt idx="932">
                  <c:v>43301</c:v>
                </c:pt>
                <c:pt idx="933">
                  <c:v>43302</c:v>
                </c:pt>
                <c:pt idx="934">
                  <c:v>43303</c:v>
                </c:pt>
                <c:pt idx="935">
                  <c:v>43304</c:v>
                </c:pt>
                <c:pt idx="936">
                  <c:v>43305</c:v>
                </c:pt>
                <c:pt idx="937">
                  <c:v>43306</c:v>
                </c:pt>
                <c:pt idx="938">
                  <c:v>43307</c:v>
                </c:pt>
                <c:pt idx="939">
                  <c:v>43308</c:v>
                </c:pt>
                <c:pt idx="940">
                  <c:v>43309</c:v>
                </c:pt>
                <c:pt idx="941">
                  <c:v>43310</c:v>
                </c:pt>
                <c:pt idx="942">
                  <c:v>43311</c:v>
                </c:pt>
                <c:pt idx="943">
                  <c:v>43312</c:v>
                </c:pt>
                <c:pt idx="944">
                  <c:v>43313</c:v>
                </c:pt>
                <c:pt idx="945">
                  <c:v>43314</c:v>
                </c:pt>
                <c:pt idx="946">
                  <c:v>43315</c:v>
                </c:pt>
                <c:pt idx="947">
                  <c:v>43316</c:v>
                </c:pt>
                <c:pt idx="948">
                  <c:v>43317</c:v>
                </c:pt>
                <c:pt idx="949">
                  <c:v>43318</c:v>
                </c:pt>
                <c:pt idx="950">
                  <c:v>43319</c:v>
                </c:pt>
                <c:pt idx="951">
                  <c:v>43320</c:v>
                </c:pt>
                <c:pt idx="952">
                  <c:v>43321</c:v>
                </c:pt>
                <c:pt idx="953">
                  <c:v>43322</c:v>
                </c:pt>
                <c:pt idx="954">
                  <c:v>43323</c:v>
                </c:pt>
                <c:pt idx="955">
                  <c:v>43324</c:v>
                </c:pt>
                <c:pt idx="956">
                  <c:v>43325</c:v>
                </c:pt>
                <c:pt idx="957">
                  <c:v>43326</c:v>
                </c:pt>
                <c:pt idx="958">
                  <c:v>43327</c:v>
                </c:pt>
                <c:pt idx="959">
                  <c:v>43328</c:v>
                </c:pt>
                <c:pt idx="960">
                  <c:v>43329</c:v>
                </c:pt>
                <c:pt idx="961">
                  <c:v>43330</c:v>
                </c:pt>
                <c:pt idx="962">
                  <c:v>43331</c:v>
                </c:pt>
                <c:pt idx="963">
                  <c:v>43332</c:v>
                </c:pt>
                <c:pt idx="964">
                  <c:v>43333</c:v>
                </c:pt>
                <c:pt idx="965">
                  <c:v>43334</c:v>
                </c:pt>
                <c:pt idx="966">
                  <c:v>43335</c:v>
                </c:pt>
                <c:pt idx="967">
                  <c:v>43336</c:v>
                </c:pt>
                <c:pt idx="968">
                  <c:v>43337</c:v>
                </c:pt>
                <c:pt idx="969">
                  <c:v>43338</c:v>
                </c:pt>
                <c:pt idx="970">
                  <c:v>43339</c:v>
                </c:pt>
                <c:pt idx="971">
                  <c:v>43340</c:v>
                </c:pt>
                <c:pt idx="972">
                  <c:v>43341</c:v>
                </c:pt>
                <c:pt idx="973">
                  <c:v>43342</c:v>
                </c:pt>
                <c:pt idx="974">
                  <c:v>43343</c:v>
                </c:pt>
                <c:pt idx="975">
                  <c:v>43344</c:v>
                </c:pt>
                <c:pt idx="976">
                  <c:v>43345</c:v>
                </c:pt>
                <c:pt idx="977">
                  <c:v>43346</c:v>
                </c:pt>
                <c:pt idx="978">
                  <c:v>43347</c:v>
                </c:pt>
                <c:pt idx="979">
                  <c:v>43348</c:v>
                </c:pt>
                <c:pt idx="980">
                  <c:v>43349</c:v>
                </c:pt>
                <c:pt idx="981">
                  <c:v>43350</c:v>
                </c:pt>
                <c:pt idx="982">
                  <c:v>43351</c:v>
                </c:pt>
                <c:pt idx="983">
                  <c:v>43352</c:v>
                </c:pt>
                <c:pt idx="984">
                  <c:v>43353</c:v>
                </c:pt>
                <c:pt idx="985">
                  <c:v>43354</c:v>
                </c:pt>
                <c:pt idx="986">
                  <c:v>43355</c:v>
                </c:pt>
                <c:pt idx="987">
                  <c:v>43356</c:v>
                </c:pt>
                <c:pt idx="988">
                  <c:v>43357</c:v>
                </c:pt>
                <c:pt idx="989">
                  <c:v>43358</c:v>
                </c:pt>
                <c:pt idx="990">
                  <c:v>43359</c:v>
                </c:pt>
                <c:pt idx="991">
                  <c:v>43360</c:v>
                </c:pt>
                <c:pt idx="992">
                  <c:v>43361</c:v>
                </c:pt>
                <c:pt idx="993">
                  <c:v>43362</c:v>
                </c:pt>
                <c:pt idx="994">
                  <c:v>43363</c:v>
                </c:pt>
                <c:pt idx="995">
                  <c:v>43364</c:v>
                </c:pt>
                <c:pt idx="996">
                  <c:v>43365</c:v>
                </c:pt>
                <c:pt idx="997">
                  <c:v>43366</c:v>
                </c:pt>
                <c:pt idx="998">
                  <c:v>43367</c:v>
                </c:pt>
                <c:pt idx="999">
                  <c:v>43368</c:v>
                </c:pt>
                <c:pt idx="1000">
                  <c:v>43369</c:v>
                </c:pt>
                <c:pt idx="1001">
                  <c:v>43370</c:v>
                </c:pt>
                <c:pt idx="1002">
                  <c:v>43371</c:v>
                </c:pt>
                <c:pt idx="1003">
                  <c:v>43372</c:v>
                </c:pt>
                <c:pt idx="1004">
                  <c:v>43373</c:v>
                </c:pt>
                <c:pt idx="1005">
                  <c:v>43374</c:v>
                </c:pt>
                <c:pt idx="1006">
                  <c:v>43375</c:v>
                </c:pt>
                <c:pt idx="1007">
                  <c:v>43376</c:v>
                </c:pt>
                <c:pt idx="1008">
                  <c:v>43377</c:v>
                </c:pt>
                <c:pt idx="1009">
                  <c:v>43378</c:v>
                </c:pt>
                <c:pt idx="1010">
                  <c:v>43379</c:v>
                </c:pt>
                <c:pt idx="1011">
                  <c:v>43380</c:v>
                </c:pt>
                <c:pt idx="1012">
                  <c:v>43381</c:v>
                </c:pt>
                <c:pt idx="1013">
                  <c:v>43382</c:v>
                </c:pt>
                <c:pt idx="1014">
                  <c:v>43383</c:v>
                </c:pt>
                <c:pt idx="1015">
                  <c:v>43384</c:v>
                </c:pt>
                <c:pt idx="1016">
                  <c:v>43385</c:v>
                </c:pt>
                <c:pt idx="1017">
                  <c:v>43386</c:v>
                </c:pt>
                <c:pt idx="1018">
                  <c:v>43387</c:v>
                </c:pt>
                <c:pt idx="1019">
                  <c:v>43388</c:v>
                </c:pt>
                <c:pt idx="1020">
                  <c:v>43389</c:v>
                </c:pt>
                <c:pt idx="1021">
                  <c:v>43390</c:v>
                </c:pt>
                <c:pt idx="1022">
                  <c:v>43391</c:v>
                </c:pt>
                <c:pt idx="1023">
                  <c:v>43392</c:v>
                </c:pt>
                <c:pt idx="1024">
                  <c:v>43393</c:v>
                </c:pt>
                <c:pt idx="1025">
                  <c:v>43394</c:v>
                </c:pt>
                <c:pt idx="1026">
                  <c:v>43395</c:v>
                </c:pt>
                <c:pt idx="1027">
                  <c:v>43396</c:v>
                </c:pt>
                <c:pt idx="1028">
                  <c:v>43397</c:v>
                </c:pt>
                <c:pt idx="1029">
                  <c:v>43398</c:v>
                </c:pt>
                <c:pt idx="1030">
                  <c:v>43399</c:v>
                </c:pt>
                <c:pt idx="1031">
                  <c:v>43400</c:v>
                </c:pt>
                <c:pt idx="1032">
                  <c:v>43401</c:v>
                </c:pt>
                <c:pt idx="1033">
                  <c:v>43402</c:v>
                </c:pt>
                <c:pt idx="1034">
                  <c:v>43403</c:v>
                </c:pt>
                <c:pt idx="1035">
                  <c:v>43404</c:v>
                </c:pt>
                <c:pt idx="1036">
                  <c:v>43405</c:v>
                </c:pt>
                <c:pt idx="1037">
                  <c:v>43406</c:v>
                </c:pt>
                <c:pt idx="1038">
                  <c:v>43407</c:v>
                </c:pt>
                <c:pt idx="1039">
                  <c:v>43408</c:v>
                </c:pt>
                <c:pt idx="1040">
                  <c:v>43409</c:v>
                </c:pt>
                <c:pt idx="1041">
                  <c:v>43410</c:v>
                </c:pt>
                <c:pt idx="1042">
                  <c:v>43411</c:v>
                </c:pt>
                <c:pt idx="1043">
                  <c:v>43412</c:v>
                </c:pt>
                <c:pt idx="1044">
                  <c:v>43413</c:v>
                </c:pt>
                <c:pt idx="1045">
                  <c:v>43414</c:v>
                </c:pt>
                <c:pt idx="1046">
                  <c:v>43415</c:v>
                </c:pt>
                <c:pt idx="1047">
                  <c:v>43416</c:v>
                </c:pt>
                <c:pt idx="1048">
                  <c:v>43417</c:v>
                </c:pt>
                <c:pt idx="1049">
                  <c:v>43418</c:v>
                </c:pt>
                <c:pt idx="1050">
                  <c:v>43419</c:v>
                </c:pt>
                <c:pt idx="1051">
                  <c:v>43420</c:v>
                </c:pt>
                <c:pt idx="1052">
                  <c:v>43421</c:v>
                </c:pt>
                <c:pt idx="1053">
                  <c:v>43422</c:v>
                </c:pt>
                <c:pt idx="1054">
                  <c:v>43423</c:v>
                </c:pt>
                <c:pt idx="1055">
                  <c:v>43424</c:v>
                </c:pt>
                <c:pt idx="1056">
                  <c:v>43425</c:v>
                </c:pt>
                <c:pt idx="1057">
                  <c:v>43426</c:v>
                </c:pt>
                <c:pt idx="1058">
                  <c:v>43427</c:v>
                </c:pt>
                <c:pt idx="1059">
                  <c:v>43428</c:v>
                </c:pt>
                <c:pt idx="1060">
                  <c:v>43429</c:v>
                </c:pt>
                <c:pt idx="1061">
                  <c:v>43430</c:v>
                </c:pt>
                <c:pt idx="1062">
                  <c:v>43431</c:v>
                </c:pt>
                <c:pt idx="1063">
                  <c:v>43432</c:v>
                </c:pt>
                <c:pt idx="1064">
                  <c:v>43433</c:v>
                </c:pt>
                <c:pt idx="1065">
                  <c:v>43434</c:v>
                </c:pt>
                <c:pt idx="1066">
                  <c:v>43435</c:v>
                </c:pt>
                <c:pt idx="1067">
                  <c:v>43436</c:v>
                </c:pt>
                <c:pt idx="1068">
                  <c:v>43437</c:v>
                </c:pt>
                <c:pt idx="1069">
                  <c:v>43438</c:v>
                </c:pt>
                <c:pt idx="1070">
                  <c:v>43439</c:v>
                </c:pt>
                <c:pt idx="1071">
                  <c:v>43440</c:v>
                </c:pt>
                <c:pt idx="1072">
                  <c:v>43441</c:v>
                </c:pt>
                <c:pt idx="1073">
                  <c:v>43442</c:v>
                </c:pt>
                <c:pt idx="1074">
                  <c:v>43443</c:v>
                </c:pt>
                <c:pt idx="1075">
                  <c:v>43444</c:v>
                </c:pt>
                <c:pt idx="1076">
                  <c:v>43445</c:v>
                </c:pt>
                <c:pt idx="1077">
                  <c:v>43446</c:v>
                </c:pt>
                <c:pt idx="1078">
                  <c:v>43447</c:v>
                </c:pt>
                <c:pt idx="1079">
                  <c:v>43448</c:v>
                </c:pt>
                <c:pt idx="1080">
                  <c:v>43449</c:v>
                </c:pt>
                <c:pt idx="1081">
                  <c:v>43450</c:v>
                </c:pt>
                <c:pt idx="1082">
                  <c:v>43451</c:v>
                </c:pt>
                <c:pt idx="1083">
                  <c:v>43452</c:v>
                </c:pt>
                <c:pt idx="1084">
                  <c:v>43453</c:v>
                </c:pt>
                <c:pt idx="1085">
                  <c:v>43454</c:v>
                </c:pt>
                <c:pt idx="1086">
                  <c:v>43455</c:v>
                </c:pt>
                <c:pt idx="1087">
                  <c:v>43456</c:v>
                </c:pt>
                <c:pt idx="1088">
                  <c:v>43457</c:v>
                </c:pt>
                <c:pt idx="1089">
                  <c:v>43458</c:v>
                </c:pt>
                <c:pt idx="1090">
                  <c:v>43459</c:v>
                </c:pt>
                <c:pt idx="1091">
                  <c:v>43460</c:v>
                </c:pt>
                <c:pt idx="1092">
                  <c:v>43461</c:v>
                </c:pt>
                <c:pt idx="1093">
                  <c:v>43462</c:v>
                </c:pt>
                <c:pt idx="1094">
                  <c:v>43463</c:v>
                </c:pt>
                <c:pt idx="1095">
                  <c:v>43464</c:v>
                </c:pt>
                <c:pt idx="1096">
                  <c:v>43465</c:v>
                </c:pt>
                <c:pt idx="1097">
                  <c:v>43466</c:v>
                </c:pt>
                <c:pt idx="1098">
                  <c:v>43467</c:v>
                </c:pt>
              </c:numCache>
            </c:numRef>
          </c:cat>
          <c:val>
            <c:numRef>
              <c:f>'Dashboard Extract'!$C$29:$APJ$29</c:f>
              <c:numCache>
                <c:formatCode>General</c:formatCode>
                <c:ptCount val="1100"/>
                <c:pt idx="0">
                  <c:v>0</c:v>
                </c:pt>
                <c:pt idx="1">
                  <c:v>0</c:v>
                </c:pt>
                <c:pt idx="2">
                  <c:v>0</c:v>
                </c:pt>
                <c:pt idx="3">
                  <c:v>0</c:v>
                </c:pt>
                <c:pt idx="4">
                  <c:v>0</c:v>
                </c:pt>
                <c:pt idx="5">
                  <c:v>0</c:v>
                </c:pt>
                <c:pt idx="6">
                  <c:v>0</c:v>
                </c:pt>
                <c:pt idx="7">
                  <c:v>0</c:v>
                </c:pt>
                <c:pt idx="8">
                  <c:v>0</c:v>
                </c:pt>
                <c:pt idx="9">
                  <c:v>0</c:v>
                </c:pt>
                <c:pt idx="10">
                  <c:v>0</c:v>
                </c:pt>
                <c:pt idx="11">
                  <c:v>1</c:v>
                </c:pt>
                <c:pt idx="12">
                  <c:v>0</c:v>
                </c:pt>
                <c:pt idx="13">
                  <c:v>1</c:v>
                </c:pt>
                <c:pt idx="14">
                  <c:v>0</c:v>
                </c:pt>
                <c:pt idx="15">
                  <c:v>2</c:v>
                </c:pt>
                <c:pt idx="16">
                  <c:v>3</c:v>
                </c:pt>
                <c:pt idx="17">
                  <c:v>4</c:v>
                </c:pt>
                <c:pt idx="18">
                  <c:v>4</c:v>
                </c:pt>
                <c:pt idx="19">
                  <c:v>1</c:v>
                </c:pt>
                <c:pt idx="20">
                  <c:v>0</c:v>
                </c:pt>
                <c:pt idx="21">
                  <c:v>2</c:v>
                </c:pt>
                <c:pt idx="22">
                  <c:v>0</c:v>
                </c:pt>
                <c:pt idx="23">
                  <c:v>0</c:v>
                </c:pt>
                <c:pt idx="24">
                  <c:v>0</c:v>
                </c:pt>
                <c:pt idx="25">
                  <c:v>0</c:v>
                </c:pt>
                <c:pt idx="26">
                  <c:v>0</c:v>
                </c:pt>
                <c:pt idx="27">
                  <c:v>0</c:v>
                </c:pt>
                <c:pt idx="28">
                  <c:v>0</c:v>
                </c:pt>
                <c:pt idx="29">
                  <c:v>1</c:v>
                </c:pt>
                <c:pt idx="30">
                  <c:v>2</c:v>
                </c:pt>
                <c:pt idx="31">
                  <c:v>3</c:v>
                </c:pt>
                <c:pt idx="32">
                  <c:v>0</c:v>
                </c:pt>
                <c:pt idx="33">
                  <c:v>1</c:v>
                </c:pt>
                <c:pt idx="34">
                  <c:v>2</c:v>
                </c:pt>
                <c:pt idx="35">
                  <c:v>0</c:v>
                </c:pt>
                <c:pt idx="36">
                  <c:v>1</c:v>
                </c:pt>
                <c:pt idx="37">
                  <c:v>2</c:v>
                </c:pt>
                <c:pt idx="38">
                  <c:v>3</c:v>
                </c:pt>
                <c:pt idx="39">
                  <c:v>0</c:v>
                </c:pt>
                <c:pt idx="40">
                  <c:v>0</c:v>
                </c:pt>
                <c:pt idx="41">
                  <c:v>0</c:v>
                </c:pt>
                <c:pt idx="42">
                  <c:v>1</c:v>
                </c:pt>
                <c:pt idx="43">
                  <c:v>2</c:v>
                </c:pt>
                <c:pt idx="44">
                  <c:v>3</c:v>
                </c:pt>
                <c:pt idx="45">
                  <c:v>4</c:v>
                </c:pt>
                <c:pt idx="46">
                  <c:v>4</c:v>
                </c:pt>
                <c:pt idx="47">
                  <c:v>1</c:v>
                </c:pt>
                <c:pt idx="48">
                  <c:v>0</c:v>
                </c:pt>
                <c:pt idx="49">
                  <c:v>2</c:v>
                </c:pt>
                <c:pt idx="50">
                  <c:v>3</c:v>
                </c:pt>
                <c:pt idx="51">
                  <c:v>4</c:v>
                </c:pt>
                <c:pt idx="52">
                  <c:v>5</c:v>
                </c:pt>
                <c:pt idx="53">
                  <c:v>5</c:v>
                </c:pt>
                <c:pt idx="54">
                  <c:v>0</c:v>
                </c:pt>
                <c:pt idx="55">
                  <c:v>3</c:v>
                </c:pt>
                <c:pt idx="56">
                  <c:v>0</c:v>
                </c:pt>
                <c:pt idx="57">
                  <c:v>1</c:v>
                </c:pt>
                <c:pt idx="58">
                  <c:v>2</c:v>
                </c:pt>
                <c:pt idx="59">
                  <c:v>3</c:v>
                </c:pt>
                <c:pt idx="60">
                  <c:v>1</c:v>
                </c:pt>
                <c:pt idx="61">
                  <c:v>0</c:v>
                </c:pt>
                <c:pt idx="62">
                  <c:v>2</c:v>
                </c:pt>
                <c:pt idx="63">
                  <c:v>1</c:v>
                </c:pt>
                <c:pt idx="64">
                  <c:v>1</c:v>
                </c:pt>
                <c:pt idx="65">
                  <c:v>2</c:v>
                </c:pt>
                <c:pt idx="66">
                  <c:v>3</c:v>
                </c:pt>
                <c:pt idx="67">
                  <c:v>0</c:v>
                </c:pt>
                <c:pt idx="68">
                  <c:v>0</c:v>
                </c:pt>
                <c:pt idx="69">
                  <c:v>3</c:v>
                </c:pt>
                <c:pt idx="70">
                  <c:v>0</c:v>
                </c:pt>
                <c:pt idx="71">
                  <c:v>1</c:v>
                </c:pt>
                <c:pt idx="72">
                  <c:v>2</c:v>
                </c:pt>
                <c:pt idx="73">
                  <c:v>3</c:v>
                </c:pt>
                <c:pt idx="74">
                  <c:v>4</c:v>
                </c:pt>
                <c:pt idx="75">
                  <c:v>2</c:v>
                </c:pt>
                <c:pt idx="76">
                  <c:v>3</c:v>
                </c:pt>
                <c:pt idx="77">
                  <c:v>3</c:v>
                </c:pt>
                <c:pt idx="78">
                  <c:v>2</c:v>
                </c:pt>
                <c:pt idx="79">
                  <c:v>3</c:v>
                </c:pt>
                <c:pt idx="80">
                  <c:v>4</c:v>
                </c:pt>
                <c:pt idx="81">
                  <c:v>5</c:v>
                </c:pt>
                <c:pt idx="82">
                  <c:v>2</c:v>
                </c:pt>
                <c:pt idx="83">
                  <c:v>2</c:v>
                </c:pt>
                <c:pt idx="84">
                  <c:v>0</c:v>
                </c:pt>
                <c:pt idx="85">
                  <c:v>2</c:v>
                </c:pt>
                <c:pt idx="86">
                  <c:v>3</c:v>
                </c:pt>
                <c:pt idx="87">
                  <c:v>4</c:v>
                </c:pt>
                <c:pt idx="88">
                  <c:v>5</c:v>
                </c:pt>
                <c:pt idx="89">
                  <c:v>5</c:v>
                </c:pt>
                <c:pt idx="90">
                  <c:v>6</c:v>
                </c:pt>
                <c:pt idx="91">
                  <c:v>4</c:v>
                </c:pt>
                <c:pt idx="92">
                  <c:v>5</c:v>
                </c:pt>
                <c:pt idx="93">
                  <c:v>6</c:v>
                </c:pt>
                <c:pt idx="94">
                  <c:v>7</c:v>
                </c:pt>
                <c:pt idx="95">
                  <c:v>8</c:v>
                </c:pt>
                <c:pt idx="96">
                  <c:v>9</c:v>
                </c:pt>
                <c:pt idx="97">
                  <c:v>10</c:v>
                </c:pt>
                <c:pt idx="98">
                  <c:v>11</c:v>
                </c:pt>
                <c:pt idx="99">
                  <c:v>12</c:v>
                </c:pt>
                <c:pt idx="100">
                  <c:v>13</c:v>
                </c:pt>
                <c:pt idx="101">
                  <c:v>14</c:v>
                </c:pt>
                <c:pt idx="102">
                  <c:v>15</c:v>
                </c:pt>
                <c:pt idx="103">
                  <c:v>16</c:v>
                </c:pt>
                <c:pt idx="104">
                  <c:v>17</c:v>
                </c:pt>
                <c:pt idx="105">
                  <c:v>18</c:v>
                </c:pt>
                <c:pt idx="106">
                  <c:v>19</c:v>
                </c:pt>
                <c:pt idx="107">
                  <c:v>20</c:v>
                </c:pt>
                <c:pt idx="108">
                  <c:v>21</c:v>
                </c:pt>
                <c:pt idx="109">
                  <c:v>21</c:v>
                </c:pt>
                <c:pt idx="110">
                  <c:v>21</c:v>
                </c:pt>
                <c:pt idx="111">
                  <c:v>21</c:v>
                </c:pt>
                <c:pt idx="112">
                  <c:v>17</c:v>
                </c:pt>
                <c:pt idx="113">
                  <c:v>16</c:v>
                </c:pt>
                <c:pt idx="114">
                  <c:v>17</c:v>
                </c:pt>
                <c:pt idx="115">
                  <c:v>18</c:v>
                </c:pt>
                <c:pt idx="116">
                  <c:v>14</c:v>
                </c:pt>
                <c:pt idx="117">
                  <c:v>15</c:v>
                </c:pt>
                <c:pt idx="118">
                  <c:v>8</c:v>
                </c:pt>
                <c:pt idx="119">
                  <c:v>9</c:v>
                </c:pt>
                <c:pt idx="120">
                  <c:v>3</c:v>
                </c:pt>
                <c:pt idx="121">
                  <c:v>4</c:v>
                </c:pt>
                <c:pt idx="122">
                  <c:v>5</c:v>
                </c:pt>
                <c:pt idx="123">
                  <c:v>1</c:v>
                </c:pt>
                <c:pt idx="124">
                  <c:v>0</c:v>
                </c:pt>
                <c:pt idx="125">
                  <c:v>1</c:v>
                </c:pt>
                <c:pt idx="126">
                  <c:v>2</c:v>
                </c:pt>
                <c:pt idx="127">
                  <c:v>0</c:v>
                </c:pt>
                <c:pt idx="128">
                  <c:v>0</c:v>
                </c:pt>
                <c:pt idx="129">
                  <c:v>0</c:v>
                </c:pt>
                <c:pt idx="130">
                  <c:v>1</c:v>
                </c:pt>
                <c:pt idx="131">
                  <c:v>1</c:v>
                </c:pt>
                <c:pt idx="132">
                  <c:v>2</c:v>
                </c:pt>
                <c:pt idx="133">
                  <c:v>1</c:v>
                </c:pt>
                <c:pt idx="134">
                  <c:v>1</c:v>
                </c:pt>
                <c:pt idx="135">
                  <c:v>2</c:v>
                </c:pt>
                <c:pt idx="136">
                  <c:v>3</c:v>
                </c:pt>
                <c:pt idx="137">
                  <c:v>1</c:v>
                </c:pt>
                <c:pt idx="138">
                  <c:v>0</c:v>
                </c:pt>
                <c:pt idx="139">
                  <c:v>2</c:v>
                </c:pt>
                <c:pt idx="140">
                  <c:v>2</c:v>
                </c:pt>
                <c:pt idx="141">
                  <c:v>0</c:v>
                </c:pt>
                <c:pt idx="142">
                  <c:v>0</c:v>
                </c:pt>
                <c:pt idx="143">
                  <c:v>0</c:v>
                </c:pt>
                <c:pt idx="144">
                  <c:v>0</c:v>
                </c:pt>
                <c:pt idx="145">
                  <c:v>0</c:v>
                </c:pt>
                <c:pt idx="146">
                  <c:v>1</c:v>
                </c:pt>
                <c:pt idx="147">
                  <c:v>0</c:v>
                </c:pt>
                <c:pt idx="148">
                  <c:v>0</c:v>
                </c:pt>
                <c:pt idx="149">
                  <c:v>0</c:v>
                </c:pt>
                <c:pt idx="150">
                  <c:v>0</c:v>
                </c:pt>
                <c:pt idx="151">
                  <c:v>0</c:v>
                </c:pt>
                <c:pt idx="152">
                  <c:v>0</c:v>
                </c:pt>
                <c:pt idx="153">
                  <c:v>1</c:v>
                </c:pt>
                <c:pt idx="154">
                  <c:v>1</c:v>
                </c:pt>
                <c:pt idx="155">
                  <c:v>0</c:v>
                </c:pt>
                <c:pt idx="156">
                  <c:v>0</c:v>
                </c:pt>
                <c:pt idx="157">
                  <c:v>0</c:v>
                </c:pt>
                <c:pt idx="158">
                  <c:v>2</c:v>
                </c:pt>
                <c:pt idx="159">
                  <c:v>0</c:v>
                </c:pt>
                <c:pt idx="160">
                  <c:v>0</c:v>
                </c:pt>
                <c:pt idx="161">
                  <c:v>0</c:v>
                </c:pt>
                <c:pt idx="162">
                  <c:v>0</c:v>
                </c:pt>
                <c:pt idx="163">
                  <c:v>0</c:v>
                </c:pt>
                <c:pt idx="164">
                  <c:v>0</c:v>
                </c:pt>
                <c:pt idx="165">
                  <c:v>0</c:v>
                </c:pt>
                <c:pt idx="166">
                  <c:v>5</c:v>
                </c:pt>
                <c:pt idx="167">
                  <c:v>0</c:v>
                </c:pt>
                <c:pt idx="168">
                  <c:v>0</c:v>
                </c:pt>
                <c:pt idx="169">
                  <c:v>0</c:v>
                </c:pt>
                <c:pt idx="170">
                  <c:v>0</c:v>
                </c:pt>
                <c:pt idx="171">
                  <c:v>0</c:v>
                </c:pt>
                <c:pt idx="172">
                  <c:v>2</c:v>
                </c:pt>
                <c:pt idx="173">
                  <c:v>3</c:v>
                </c:pt>
                <c:pt idx="174">
                  <c:v>4</c:v>
                </c:pt>
                <c:pt idx="175">
                  <c:v>5</c:v>
                </c:pt>
                <c:pt idx="176">
                  <c:v>0</c:v>
                </c:pt>
                <c:pt idx="177">
                  <c:v>0</c:v>
                </c:pt>
                <c:pt idx="178">
                  <c:v>2</c:v>
                </c:pt>
                <c:pt idx="179">
                  <c:v>3</c:v>
                </c:pt>
                <c:pt idx="180">
                  <c:v>0</c:v>
                </c:pt>
                <c:pt idx="181">
                  <c:v>0</c:v>
                </c:pt>
                <c:pt idx="182">
                  <c:v>0</c:v>
                </c:pt>
                <c:pt idx="183">
                  <c:v>0</c:v>
                </c:pt>
                <c:pt idx="184">
                  <c:v>2</c:v>
                </c:pt>
                <c:pt idx="185">
                  <c:v>3</c:v>
                </c:pt>
                <c:pt idx="186">
                  <c:v>4</c:v>
                </c:pt>
                <c:pt idx="187">
                  <c:v>5</c:v>
                </c:pt>
                <c:pt idx="188">
                  <c:v>0</c:v>
                </c:pt>
                <c:pt idx="189">
                  <c:v>0</c:v>
                </c:pt>
                <c:pt idx="190">
                  <c:v>0</c:v>
                </c:pt>
                <c:pt idx="191">
                  <c:v>0</c:v>
                </c:pt>
                <c:pt idx="192">
                  <c:v>0</c:v>
                </c:pt>
                <c:pt idx="193">
                  <c:v>0</c:v>
                </c:pt>
                <c:pt idx="194">
                  <c:v>2</c:v>
                </c:pt>
                <c:pt idx="195">
                  <c:v>2</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2</c:v>
                </c:pt>
                <c:pt idx="210">
                  <c:v>1</c:v>
                </c:pt>
                <c:pt idx="211">
                  <c:v>0</c:v>
                </c:pt>
                <c:pt idx="212">
                  <c:v>0</c:v>
                </c:pt>
                <c:pt idx="213">
                  <c:v>0</c:v>
                </c:pt>
                <c:pt idx="214">
                  <c:v>2</c:v>
                </c:pt>
                <c:pt idx="215">
                  <c:v>0</c:v>
                </c:pt>
                <c:pt idx="216">
                  <c:v>1</c:v>
                </c:pt>
                <c:pt idx="217">
                  <c:v>0</c:v>
                </c:pt>
                <c:pt idx="218">
                  <c:v>0</c:v>
                </c:pt>
                <c:pt idx="219">
                  <c:v>0</c:v>
                </c:pt>
                <c:pt idx="220">
                  <c:v>0</c:v>
                </c:pt>
                <c:pt idx="221">
                  <c:v>7</c:v>
                </c:pt>
                <c:pt idx="222">
                  <c:v>0</c:v>
                </c:pt>
                <c:pt idx="223">
                  <c:v>0</c:v>
                </c:pt>
                <c:pt idx="224">
                  <c:v>1</c:v>
                </c:pt>
                <c:pt idx="225">
                  <c:v>0</c:v>
                </c:pt>
                <c:pt idx="226">
                  <c:v>0</c:v>
                </c:pt>
                <c:pt idx="227">
                  <c:v>0</c:v>
                </c:pt>
                <c:pt idx="228">
                  <c:v>1</c:v>
                </c:pt>
                <c:pt idx="229">
                  <c:v>2</c:v>
                </c:pt>
                <c:pt idx="230">
                  <c:v>2</c:v>
                </c:pt>
                <c:pt idx="231">
                  <c:v>3</c:v>
                </c:pt>
                <c:pt idx="232">
                  <c:v>4</c:v>
                </c:pt>
                <c:pt idx="233">
                  <c:v>5</c:v>
                </c:pt>
                <c:pt idx="234">
                  <c:v>6</c:v>
                </c:pt>
                <c:pt idx="235">
                  <c:v>7</c:v>
                </c:pt>
                <c:pt idx="236">
                  <c:v>2</c:v>
                </c:pt>
                <c:pt idx="237">
                  <c:v>2</c:v>
                </c:pt>
                <c:pt idx="238">
                  <c:v>0</c:v>
                </c:pt>
                <c:pt idx="239">
                  <c:v>0</c:v>
                </c:pt>
                <c:pt idx="240">
                  <c:v>0</c:v>
                </c:pt>
                <c:pt idx="241">
                  <c:v>0</c:v>
                </c:pt>
                <c:pt idx="242">
                  <c:v>5</c:v>
                </c:pt>
                <c:pt idx="243">
                  <c:v>0</c:v>
                </c:pt>
                <c:pt idx="244">
                  <c:v>0</c:v>
                </c:pt>
                <c:pt idx="245">
                  <c:v>1</c:v>
                </c:pt>
                <c:pt idx="246">
                  <c:v>1</c:v>
                </c:pt>
                <c:pt idx="247">
                  <c:v>2</c:v>
                </c:pt>
                <c:pt idx="248">
                  <c:v>3</c:v>
                </c:pt>
                <c:pt idx="249">
                  <c:v>4</c:v>
                </c:pt>
                <c:pt idx="250">
                  <c:v>5</c:v>
                </c:pt>
                <c:pt idx="251">
                  <c:v>0</c:v>
                </c:pt>
                <c:pt idx="252">
                  <c:v>2</c:v>
                </c:pt>
                <c:pt idx="253">
                  <c:v>0</c:v>
                </c:pt>
                <c:pt idx="254">
                  <c:v>0</c:v>
                </c:pt>
                <c:pt idx="255">
                  <c:v>0</c:v>
                </c:pt>
                <c:pt idx="256">
                  <c:v>0</c:v>
                </c:pt>
                <c:pt idx="257">
                  <c:v>0</c:v>
                </c:pt>
                <c:pt idx="258">
                  <c:v>1</c:v>
                </c:pt>
                <c:pt idx="259">
                  <c:v>2</c:v>
                </c:pt>
                <c:pt idx="260">
                  <c:v>2</c:v>
                </c:pt>
                <c:pt idx="261">
                  <c:v>3</c:v>
                </c:pt>
                <c:pt idx="262">
                  <c:v>4</c:v>
                </c:pt>
                <c:pt idx="263">
                  <c:v>5</c:v>
                </c:pt>
                <c:pt idx="264">
                  <c:v>0</c:v>
                </c:pt>
                <c:pt idx="265">
                  <c:v>1</c:v>
                </c:pt>
                <c:pt idx="266">
                  <c:v>0</c:v>
                </c:pt>
                <c:pt idx="267">
                  <c:v>2</c:v>
                </c:pt>
                <c:pt idx="268">
                  <c:v>3</c:v>
                </c:pt>
                <c:pt idx="269">
                  <c:v>4</c:v>
                </c:pt>
                <c:pt idx="270">
                  <c:v>5</c:v>
                </c:pt>
                <c:pt idx="271">
                  <c:v>2</c:v>
                </c:pt>
                <c:pt idx="272">
                  <c:v>2</c:v>
                </c:pt>
                <c:pt idx="273">
                  <c:v>3</c:v>
                </c:pt>
                <c:pt idx="274">
                  <c:v>4</c:v>
                </c:pt>
                <c:pt idx="275">
                  <c:v>5</c:v>
                </c:pt>
                <c:pt idx="276">
                  <c:v>6</c:v>
                </c:pt>
                <c:pt idx="277">
                  <c:v>3</c:v>
                </c:pt>
                <c:pt idx="278">
                  <c:v>4</c:v>
                </c:pt>
                <c:pt idx="279">
                  <c:v>5</c:v>
                </c:pt>
                <c:pt idx="280">
                  <c:v>2</c:v>
                </c:pt>
                <c:pt idx="281">
                  <c:v>3</c:v>
                </c:pt>
                <c:pt idx="282">
                  <c:v>4</c:v>
                </c:pt>
                <c:pt idx="283">
                  <c:v>5</c:v>
                </c:pt>
                <c:pt idx="284">
                  <c:v>6</c:v>
                </c:pt>
                <c:pt idx="285">
                  <c:v>7</c:v>
                </c:pt>
                <c:pt idx="286">
                  <c:v>8</c:v>
                </c:pt>
                <c:pt idx="287">
                  <c:v>9</c:v>
                </c:pt>
                <c:pt idx="288">
                  <c:v>2</c:v>
                </c:pt>
                <c:pt idx="289">
                  <c:v>3</c:v>
                </c:pt>
                <c:pt idx="290">
                  <c:v>4</c:v>
                </c:pt>
                <c:pt idx="291">
                  <c:v>5</c:v>
                </c:pt>
                <c:pt idx="292">
                  <c:v>5</c:v>
                </c:pt>
                <c:pt idx="293">
                  <c:v>6</c:v>
                </c:pt>
                <c:pt idx="294">
                  <c:v>7</c:v>
                </c:pt>
                <c:pt idx="295">
                  <c:v>8</c:v>
                </c:pt>
                <c:pt idx="296">
                  <c:v>9</c:v>
                </c:pt>
                <c:pt idx="297">
                  <c:v>10</c:v>
                </c:pt>
                <c:pt idx="298">
                  <c:v>8</c:v>
                </c:pt>
                <c:pt idx="299">
                  <c:v>6</c:v>
                </c:pt>
                <c:pt idx="300">
                  <c:v>6</c:v>
                </c:pt>
                <c:pt idx="301">
                  <c:v>0</c:v>
                </c:pt>
                <c:pt idx="302">
                  <c:v>1</c:v>
                </c:pt>
                <c:pt idx="303">
                  <c:v>2</c:v>
                </c:pt>
                <c:pt idx="304">
                  <c:v>3</c:v>
                </c:pt>
                <c:pt idx="305">
                  <c:v>1</c:v>
                </c:pt>
                <c:pt idx="306">
                  <c:v>2</c:v>
                </c:pt>
                <c:pt idx="307">
                  <c:v>3</c:v>
                </c:pt>
                <c:pt idx="308">
                  <c:v>1</c:v>
                </c:pt>
                <c:pt idx="309">
                  <c:v>2</c:v>
                </c:pt>
                <c:pt idx="310">
                  <c:v>3</c:v>
                </c:pt>
                <c:pt idx="311">
                  <c:v>4</c:v>
                </c:pt>
                <c:pt idx="312">
                  <c:v>4</c:v>
                </c:pt>
                <c:pt idx="313">
                  <c:v>1</c:v>
                </c:pt>
                <c:pt idx="314">
                  <c:v>2</c:v>
                </c:pt>
                <c:pt idx="315">
                  <c:v>3</c:v>
                </c:pt>
                <c:pt idx="316">
                  <c:v>4</c:v>
                </c:pt>
                <c:pt idx="317">
                  <c:v>5</c:v>
                </c:pt>
                <c:pt idx="318">
                  <c:v>6</c:v>
                </c:pt>
                <c:pt idx="319">
                  <c:v>7</c:v>
                </c:pt>
                <c:pt idx="320">
                  <c:v>4</c:v>
                </c:pt>
                <c:pt idx="321">
                  <c:v>3</c:v>
                </c:pt>
                <c:pt idx="322">
                  <c:v>3</c:v>
                </c:pt>
                <c:pt idx="323">
                  <c:v>4</c:v>
                </c:pt>
                <c:pt idx="324">
                  <c:v>5</c:v>
                </c:pt>
                <c:pt idx="325">
                  <c:v>6</c:v>
                </c:pt>
                <c:pt idx="326">
                  <c:v>6</c:v>
                </c:pt>
                <c:pt idx="327">
                  <c:v>6</c:v>
                </c:pt>
                <c:pt idx="328">
                  <c:v>7</c:v>
                </c:pt>
                <c:pt idx="329">
                  <c:v>8</c:v>
                </c:pt>
                <c:pt idx="330">
                  <c:v>8</c:v>
                </c:pt>
                <c:pt idx="331">
                  <c:v>9</c:v>
                </c:pt>
                <c:pt idx="332">
                  <c:v>10</c:v>
                </c:pt>
                <c:pt idx="333">
                  <c:v>1</c:v>
                </c:pt>
                <c:pt idx="334">
                  <c:v>2</c:v>
                </c:pt>
                <c:pt idx="335">
                  <c:v>3</c:v>
                </c:pt>
                <c:pt idx="336">
                  <c:v>3</c:v>
                </c:pt>
                <c:pt idx="337">
                  <c:v>4</c:v>
                </c:pt>
                <c:pt idx="338">
                  <c:v>5</c:v>
                </c:pt>
                <c:pt idx="339">
                  <c:v>6</c:v>
                </c:pt>
                <c:pt idx="340">
                  <c:v>4</c:v>
                </c:pt>
                <c:pt idx="341">
                  <c:v>2</c:v>
                </c:pt>
                <c:pt idx="342">
                  <c:v>3</c:v>
                </c:pt>
                <c:pt idx="343">
                  <c:v>4</c:v>
                </c:pt>
                <c:pt idx="344">
                  <c:v>5</c:v>
                </c:pt>
                <c:pt idx="345">
                  <c:v>6</c:v>
                </c:pt>
                <c:pt idx="346">
                  <c:v>7</c:v>
                </c:pt>
                <c:pt idx="347">
                  <c:v>8</c:v>
                </c:pt>
                <c:pt idx="348">
                  <c:v>9</c:v>
                </c:pt>
                <c:pt idx="349">
                  <c:v>10</c:v>
                </c:pt>
                <c:pt idx="350">
                  <c:v>10</c:v>
                </c:pt>
                <c:pt idx="351">
                  <c:v>11</c:v>
                </c:pt>
                <c:pt idx="352">
                  <c:v>12</c:v>
                </c:pt>
                <c:pt idx="353">
                  <c:v>13</c:v>
                </c:pt>
                <c:pt idx="354">
                  <c:v>14</c:v>
                </c:pt>
                <c:pt idx="355">
                  <c:v>15</c:v>
                </c:pt>
                <c:pt idx="356">
                  <c:v>16</c:v>
                </c:pt>
                <c:pt idx="357">
                  <c:v>16</c:v>
                </c:pt>
                <c:pt idx="358">
                  <c:v>17</c:v>
                </c:pt>
                <c:pt idx="359">
                  <c:v>18</c:v>
                </c:pt>
                <c:pt idx="360">
                  <c:v>19</c:v>
                </c:pt>
                <c:pt idx="361">
                  <c:v>20</c:v>
                </c:pt>
                <c:pt idx="362">
                  <c:v>21</c:v>
                </c:pt>
                <c:pt idx="363">
                  <c:v>21</c:v>
                </c:pt>
                <c:pt idx="364">
                  <c:v>22</c:v>
                </c:pt>
                <c:pt idx="365">
                  <c:v>21</c:v>
                </c:pt>
                <c:pt idx="366">
                  <c:v>22</c:v>
                </c:pt>
                <c:pt idx="367">
                  <c:v>23</c:v>
                </c:pt>
                <c:pt idx="368">
                  <c:v>24</c:v>
                </c:pt>
                <c:pt idx="369">
                  <c:v>23</c:v>
                </c:pt>
                <c:pt idx="370">
                  <c:v>22</c:v>
                </c:pt>
                <c:pt idx="371">
                  <c:v>23</c:v>
                </c:pt>
                <c:pt idx="372">
                  <c:v>22</c:v>
                </c:pt>
                <c:pt idx="373">
                  <c:v>19</c:v>
                </c:pt>
                <c:pt idx="374">
                  <c:v>20</c:v>
                </c:pt>
                <c:pt idx="375">
                  <c:v>14</c:v>
                </c:pt>
                <c:pt idx="376">
                  <c:v>8</c:v>
                </c:pt>
                <c:pt idx="377">
                  <c:v>6</c:v>
                </c:pt>
                <c:pt idx="378">
                  <c:v>2</c:v>
                </c:pt>
                <c:pt idx="379">
                  <c:v>3</c:v>
                </c:pt>
                <c:pt idx="380">
                  <c:v>4</c:v>
                </c:pt>
                <c:pt idx="381">
                  <c:v>5</c:v>
                </c:pt>
                <c:pt idx="382">
                  <c:v>4</c:v>
                </c:pt>
                <c:pt idx="383">
                  <c:v>5</c:v>
                </c:pt>
                <c:pt idx="384">
                  <c:v>3</c:v>
                </c:pt>
                <c:pt idx="385">
                  <c:v>3</c:v>
                </c:pt>
                <c:pt idx="386">
                  <c:v>4</c:v>
                </c:pt>
                <c:pt idx="387">
                  <c:v>5</c:v>
                </c:pt>
                <c:pt idx="388">
                  <c:v>6</c:v>
                </c:pt>
                <c:pt idx="389">
                  <c:v>7</c:v>
                </c:pt>
                <c:pt idx="390">
                  <c:v>8</c:v>
                </c:pt>
                <c:pt idx="391">
                  <c:v>9</c:v>
                </c:pt>
                <c:pt idx="392">
                  <c:v>10</c:v>
                </c:pt>
                <c:pt idx="393">
                  <c:v>11</c:v>
                </c:pt>
                <c:pt idx="394">
                  <c:v>12</c:v>
                </c:pt>
                <c:pt idx="395">
                  <c:v>13</c:v>
                </c:pt>
                <c:pt idx="396">
                  <c:v>14</c:v>
                </c:pt>
                <c:pt idx="397">
                  <c:v>15</c:v>
                </c:pt>
                <c:pt idx="398">
                  <c:v>16</c:v>
                </c:pt>
                <c:pt idx="399">
                  <c:v>17</c:v>
                </c:pt>
                <c:pt idx="400">
                  <c:v>18</c:v>
                </c:pt>
                <c:pt idx="401">
                  <c:v>19</c:v>
                </c:pt>
                <c:pt idx="402">
                  <c:v>20</c:v>
                </c:pt>
                <c:pt idx="403">
                  <c:v>21</c:v>
                </c:pt>
                <c:pt idx="404">
                  <c:v>22</c:v>
                </c:pt>
                <c:pt idx="405">
                  <c:v>23</c:v>
                </c:pt>
                <c:pt idx="406">
                  <c:v>24</c:v>
                </c:pt>
                <c:pt idx="407">
                  <c:v>25</c:v>
                </c:pt>
                <c:pt idx="408">
                  <c:v>26</c:v>
                </c:pt>
                <c:pt idx="409">
                  <c:v>27</c:v>
                </c:pt>
                <c:pt idx="410">
                  <c:v>28</c:v>
                </c:pt>
                <c:pt idx="411">
                  <c:v>29</c:v>
                </c:pt>
                <c:pt idx="412">
                  <c:v>30</c:v>
                </c:pt>
                <c:pt idx="413">
                  <c:v>28</c:v>
                </c:pt>
                <c:pt idx="414">
                  <c:v>28</c:v>
                </c:pt>
                <c:pt idx="415">
                  <c:v>29</c:v>
                </c:pt>
                <c:pt idx="416">
                  <c:v>30</c:v>
                </c:pt>
                <c:pt idx="417">
                  <c:v>28</c:v>
                </c:pt>
                <c:pt idx="418">
                  <c:v>27</c:v>
                </c:pt>
                <c:pt idx="419">
                  <c:v>26</c:v>
                </c:pt>
                <c:pt idx="420">
                  <c:v>25</c:v>
                </c:pt>
                <c:pt idx="421">
                  <c:v>25</c:v>
                </c:pt>
                <c:pt idx="422">
                  <c:v>26</c:v>
                </c:pt>
                <c:pt idx="423">
                  <c:v>27</c:v>
                </c:pt>
                <c:pt idx="424">
                  <c:v>28</c:v>
                </c:pt>
                <c:pt idx="425">
                  <c:v>28</c:v>
                </c:pt>
                <c:pt idx="426">
                  <c:v>29</c:v>
                </c:pt>
                <c:pt idx="427">
                  <c:v>30</c:v>
                </c:pt>
                <c:pt idx="428">
                  <c:v>31</c:v>
                </c:pt>
                <c:pt idx="429">
                  <c:v>32</c:v>
                </c:pt>
                <c:pt idx="430">
                  <c:v>33</c:v>
                </c:pt>
                <c:pt idx="431">
                  <c:v>32</c:v>
                </c:pt>
                <c:pt idx="432">
                  <c:v>30</c:v>
                </c:pt>
                <c:pt idx="433">
                  <c:v>31</c:v>
                </c:pt>
                <c:pt idx="434">
                  <c:v>31</c:v>
                </c:pt>
                <c:pt idx="435">
                  <c:v>31</c:v>
                </c:pt>
                <c:pt idx="436">
                  <c:v>32</c:v>
                </c:pt>
                <c:pt idx="437">
                  <c:v>33</c:v>
                </c:pt>
                <c:pt idx="438">
                  <c:v>29</c:v>
                </c:pt>
                <c:pt idx="439">
                  <c:v>30</c:v>
                </c:pt>
                <c:pt idx="440">
                  <c:v>31</c:v>
                </c:pt>
                <c:pt idx="441">
                  <c:v>30</c:v>
                </c:pt>
                <c:pt idx="442">
                  <c:v>29</c:v>
                </c:pt>
                <c:pt idx="443">
                  <c:v>30</c:v>
                </c:pt>
                <c:pt idx="444">
                  <c:v>31</c:v>
                </c:pt>
                <c:pt idx="445">
                  <c:v>28</c:v>
                </c:pt>
                <c:pt idx="446">
                  <c:v>28</c:v>
                </c:pt>
                <c:pt idx="447">
                  <c:v>29</c:v>
                </c:pt>
                <c:pt idx="448">
                  <c:v>28</c:v>
                </c:pt>
                <c:pt idx="449">
                  <c:v>29</c:v>
                </c:pt>
                <c:pt idx="450">
                  <c:v>30</c:v>
                </c:pt>
                <c:pt idx="451">
                  <c:v>31</c:v>
                </c:pt>
                <c:pt idx="452">
                  <c:v>28</c:v>
                </c:pt>
                <c:pt idx="453">
                  <c:v>28</c:v>
                </c:pt>
                <c:pt idx="454">
                  <c:v>29</c:v>
                </c:pt>
                <c:pt idx="455">
                  <c:v>28</c:v>
                </c:pt>
                <c:pt idx="456">
                  <c:v>28</c:v>
                </c:pt>
                <c:pt idx="457">
                  <c:v>29</c:v>
                </c:pt>
                <c:pt idx="458">
                  <c:v>30</c:v>
                </c:pt>
                <c:pt idx="459">
                  <c:v>28</c:v>
                </c:pt>
                <c:pt idx="460">
                  <c:v>28</c:v>
                </c:pt>
                <c:pt idx="461">
                  <c:v>28</c:v>
                </c:pt>
                <c:pt idx="462">
                  <c:v>25</c:v>
                </c:pt>
                <c:pt idx="463">
                  <c:v>25</c:v>
                </c:pt>
                <c:pt idx="464">
                  <c:v>26</c:v>
                </c:pt>
                <c:pt idx="465">
                  <c:v>27</c:v>
                </c:pt>
                <c:pt idx="466">
                  <c:v>26</c:v>
                </c:pt>
                <c:pt idx="467">
                  <c:v>23</c:v>
                </c:pt>
                <c:pt idx="468">
                  <c:v>23</c:v>
                </c:pt>
                <c:pt idx="469">
                  <c:v>22</c:v>
                </c:pt>
                <c:pt idx="470">
                  <c:v>22</c:v>
                </c:pt>
                <c:pt idx="471">
                  <c:v>23</c:v>
                </c:pt>
                <c:pt idx="472">
                  <c:v>24</c:v>
                </c:pt>
                <c:pt idx="473">
                  <c:v>22</c:v>
                </c:pt>
                <c:pt idx="474">
                  <c:v>21</c:v>
                </c:pt>
                <c:pt idx="475">
                  <c:v>21</c:v>
                </c:pt>
                <c:pt idx="476">
                  <c:v>18</c:v>
                </c:pt>
                <c:pt idx="477">
                  <c:v>18</c:v>
                </c:pt>
                <c:pt idx="478">
                  <c:v>19</c:v>
                </c:pt>
                <c:pt idx="479">
                  <c:v>20</c:v>
                </c:pt>
                <c:pt idx="480">
                  <c:v>20</c:v>
                </c:pt>
                <c:pt idx="481">
                  <c:v>20</c:v>
                </c:pt>
                <c:pt idx="482">
                  <c:v>20</c:v>
                </c:pt>
                <c:pt idx="483">
                  <c:v>18</c:v>
                </c:pt>
                <c:pt idx="484">
                  <c:v>18</c:v>
                </c:pt>
                <c:pt idx="485">
                  <c:v>19</c:v>
                </c:pt>
                <c:pt idx="486">
                  <c:v>20</c:v>
                </c:pt>
                <c:pt idx="487">
                  <c:v>19</c:v>
                </c:pt>
                <c:pt idx="488">
                  <c:v>16</c:v>
                </c:pt>
                <c:pt idx="489">
                  <c:v>16</c:v>
                </c:pt>
                <c:pt idx="490">
                  <c:v>15</c:v>
                </c:pt>
                <c:pt idx="491">
                  <c:v>12</c:v>
                </c:pt>
                <c:pt idx="492">
                  <c:v>13</c:v>
                </c:pt>
                <c:pt idx="493">
                  <c:v>14</c:v>
                </c:pt>
                <c:pt idx="494">
                  <c:v>14</c:v>
                </c:pt>
                <c:pt idx="495">
                  <c:v>13</c:v>
                </c:pt>
                <c:pt idx="496">
                  <c:v>14</c:v>
                </c:pt>
                <c:pt idx="497">
                  <c:v>10</c:v>
                </c:pt>
                <c:pt idx="498">
                  <c:v>11</c:v>
                </c:pt>
                <c:pt idx="499">
                  <c:v>12</c:v>
                </c:pt>
                <c:pt idx="500">
                  <c:v>13</c:v>
                </c:pt>
                <c:pt idx="501">
                  <c:v>13</c:v>
                </c:pt>
                <c:pt idx="502">
                  <c:v>13</c:v>
                </c:pt>
                <c:pt idx="503">
                  <c:v>9</c:v>
                </c:pt>
                <c:pt idx="504">
                  <c:v>10</c:v>
                </c:pt>
                <c:pt idx="505">
                  <c:v>10</c:v>
                </c:pt>
                <c:pt idx="506">
                  <c:v>11</c:v>
                </c:pt>
                <c:pt idx="507">
                  <c:v>12</c:v>
                </c:pt>
                <c:pt idx="508">
                  <c:v>12</c:v>
                </c:pt>
                <c:pt idx="509">
                  <c:v>12</c:v>
                </c:pt>
                <c:pt idx="510">
                  <c:v>13</c:v>
                </c:pt>
                <c:pt idx="511">
                  <c:v>11</c:v>
                </c:pt>
                <c:pt idx="512">
                  <c:v>12</c:v>
                </c:pt>
                <c:pt idx="513">
                  <c:v>13</c:v>
                </c:pt>
                <c:pt idx="514">
                  <c:v>14</c:v>
                </c:pt>
                <c:pt idx="515">
                  <c:v>15</c:v>
                </c:pt>
                <c:pt idx="516">
                  <c:v>15</c:v>
                </c:pt>
                <c:pt idx="517">
                  <c:v>15</c:v>
                </c:pt>
                <c:pt idx="518">
                  <c:v>16</c:v>
                </c:pt>
                <c:pt idx="519">
                  <c:v>12</c:v>
                </c:pt>
                <c:pt idx="520">
                  <c:v>13</c:v>
                </c:pt>
                <c:pt idx="521">
                  <c:v>14</c:v>
                </c:pt>
                <c:pt idx="522">
                  <c:v>12</c:v>
                </c:pt>
                <c:pt idx="523">
                  <c:v>13</c:v>
                </c:pt>
                <c:pt idx="524">
                  <c:v>13</c:v>
                </c:pt>
                <c:pt idx="525">
                  <c:v>9</c:v>
                </c:pt>
                <c:pt idx="526">
                  <c:v>10</c:v>
                </c:pt>
                <c:pt idx="527">
                  <c:v>11</c:v>
                </c:pt>
                <c:pt idx="528">
                  <c:v>12</c:v>
                </c:pt>
                <c:pt idx="529">
                  <c:v>12</c:v>
                </c:pt>
                <c:pt idx="530">
                  <c:v>9</c:v>
                </c:pt>
                <c:pt idx="531">
                  <c:v>10</c:v>
                </c:pt>
                <c:pt idx="532">
                  <c:v>10</c:v>
                </c:pt>
                <c:pt idx="533">
                  <c:v>9</c:v>
                </c:pt>
                <c:pt idx="534">
                  <c:v>10</c:v>
                </c:pt>
                <c:pt idx="535">
                  <c:v>11</c:v>
                </c:pt>
                <c:pt idx="536">
                  <c:v>12</c:v>
                </c:pt>
                <c:pt idx="537">
                  <c:v>9</c:v>
                </c:pt>
                <c:pt idx="538">
                  <c:v>10</c:v>
                </c:pt>
                <c:pt idx="539">
                  <c:v>10</c:v>
                </c:pt>
                <c:pt idx="540">
                  <c:v>10</c:v>
                </c:pt>
                <c:pt idx="541">
                  <c:v>11</c:v>
                </c:pt>
                <c:pt idx="542">
                  <c:v>12</c:v>
                </c:pt>
                <c:pt idx="543">
                  <c:v>12</c:v>
                </c:pt>
                <c:pt idx="544">
                  <c:v>12</c:v>
                </c:pt>
                <c:pt idx="545">
                  <c:v>13</c:v>
                </c:pt>
                <c:pt idx="546">
                  <c:v>14</c:v>
                </c:pt>
                <c:pt idx="547">
                  <c:v>15</c:v>
                </c:pt>
                <c:pt idx="548">
                  <c:v>16</c:v>
                </c:pt>
                <c:pt idx="549">
                  <c:v>17</c:v>
                </c:pt>
                <c:pt idx="550">
                  <c:v>18</c:v>
                </c:pt>
                <c:pt idx="551">
                  <c:v>19</c:v>
                </c:pt>
                <c:pt idx="552">
                  <c:v>20</c:v>
                </c:pt>
                <c:pt idx="553">
                  <c:v>21</c:v>
                </c:pt>
                <c:pt idx="554">
                  <c:v>19</c:v>
                </c:pt>
                <c:pt idx="555">
                  <c:v>20</c:v>
                </c:pt>
                <c:pt idx="556">
                  <c:v>21</c:v>
                </c:pt>
                <c:pt idx="557">
                  <c:v>20</c:v>
                </c:pt>
                <c:pt idx="558">
                  <c:v>19</c:v>
                </c:pt>
                <c:pt idx="559">
                  <c:v>19</c:v>
                </c:pt>
                <c:pt idx="560">
                  <c:v>17</c:v>
                </c:pt>
                <c:pt idx="561">
                  <c:v>17</c:v>
                </c:pt>
                <c:pt idx="562">
                  <c:v>18</c:v>
                </c:pt>
                <c:pt idx="563">
                  <c:v>19</c:v>
                </c:pt>
                <c:pt idx="564">
                  <c:v>18</c:v>
                </c:pt>
                <c:pt idx="565">
                  <c:v>16</c:v>
                </c:pt>
                <c:pt idx="566">
                  <c:v>17</c:v>
                </c:pt>
                <c:pt idx="567">
                  <c:v>16</c:v>
                </c:pt>
                <c:pt idx="568">
                  <c:v>16</c:v>
                </c:pt>
                <c:pt idx="569">
                  <c:v>17</c:v>
                </c:pt>
                <c:pt idx="570">
                  <c:v>18</c:v>
                </c:pt>
                <c:pt idx="571">
                  <c:v>17</c:v>
                </c:pt>
                <c:pt idx="572">
                  <c:v>14</c:v>
                </c:pt>
                <c:pt idx="573">
                  <c:v>15</c:v>
                </c:pt>
                <c:pt idx="574">
                  <c:v>16</c:v>
                </c:pt>
                <c:pt idx="575">
                  <c:v>16</c:v>
                </c:pt>
                <c:pt idx="576">
                  <c:v>17</c:v>
                </c:pt>
                <c:pt idx="577">
                  <c:v>18</c:v>
                </c:pt>
                <c:pt idx="578">
                  <c:v>18</c:v>
                </c:pt>
                <c:pt idx="579">
                  <c:v>16</c:v>
                </c:pt>
                <c:pt idx="580">
                  <c:v>17</c:v>
                </c:pt>
                <c:pt idx="581">
                  <c:v>16</c:v>
                </c:pt>
                <c:pt idx="582">
                  <c:v>16</c:v>
                </c:pt>
                <c:pt idx="583">
                  <c:v>17</c:v>
                </c:pt>
                <c:pt idx="584">
                  <c:v>18</c:v>
                </c:pt>
                <c:pt idx="585">
                  <c:v>15</c:v>
                </c:pt>
                <c:pt idx="586">
                  <c:v>13</c:v>
                </c:pt>
                <c:pt idx="587">
                  <c:v>14</c:v>
                </c:pt>
                <c:pt idx="588">
                  <c:v>14</c:v>
                </c:pt>
                <c:pt idx="589">
                  <c:v>12</c:v>
                </c:pt>
                <c:pt idx="590">
                  <c:v>13</c:v>
                </c:pt>
                <c:pt idx="591">
                  <c:v>14</c:v>
                </c:pt>
                <c:pt idx="592">
                  <c:v>15</c:v>
                </c:pt>
                <c:pt idx="593">
                  <c:v>15</c:v>
                </c:pt>
                <c:pt idx="594">
                  <c:v>16</c:v>
                </c:pt>
                <c:pt idx="595">
                  <c:v>10</c:v>
                </c:pt>
                <c:pt idx="596">
                  <c:v>11</c:v>
                </c:pt>
                <c:pt idx="597">
                  <c:v>12</c:v>
                </c:pt>
                <c:pt idx="598">
                  <c:v>13</c:v>
                </c:pt>
                <c:pt idx="599">
                  <c:v>13</c:v>
                </c:pt>
                <c:pt idx="600">
                  <c:v>11</c:v>
                </c:pt>
                <c:pt idx="601">
                  <c:v>10</c:v>
                </c:pt>
                <c:pt idx="602">
                  <c:v>10</c:v>
                </c:pt>
                <c:pt idx="603">
                  <c:v>3</c:v>
                </c:pt>
                <c:pt idx="604">
                  <c:v>4</c:v>
                </c:pt>
                <c:pt idx="605">
                  <c:v>5</c:v>
                </c:pt>
                <c:pt idx="606">
                  <c:v>5</c:v>
                </c:pt>
                <c:pt idx="607">
                  <c:v>4</c:v>
                </c:pt>
                <c:pt idx="608">
                  <c:v>3</c:v>
                </c:pt>
                <c:pt idx="609">
                  <c:v>0</c:v>
                </c:pt>
                <c:pt idx="610">
                  <c:v>1</c:v>
                </c:pt>
                <c:pt idx="611">
                  <c:v>2</c:v>
                </c:pt>
                <c:pt idx="612">
                  <c:v>3</c:v>
                </c:pt>
                <c:pt idx="613">
                  <c:v>4</c:v>
                </c:pt>
                <c:pt idx="614">
                  <c:v>5</c:v>
                </c:pt>
                <c:pt idx="615">
                  <c:v>2</c:v>
                </c:pt>
                <c:pt idx="616">
                  <c:v>3</c:v>
                </c:pt>
                <c:pt idx="617">
                  <c:v>1</c:v>
                </c:pt>
                <c:pt idx="618">
                  <c:v>2</c:v>
                </c:pt>
                <c:pt idx="619">
                  <c:v>3</c:v>
                </c:pt>
                <c:pt idx="620">
                  <c:v>4</c:v>
                </c:pt>
                <c:pt idx="621">
                  <c:v>2</c:v>
                </c:pt>
                <c:pt idx="622">
                  <c:v>3</c:v>
                </c:pt>
                <c:pt idx="623">
                  <c:v>4</c:v>
                </c:pt>
                <c:pt idx="624">
                  <c:v>1</c:v>
                </c:pt>
                <c:pt idx="625">
                  <c:v>2</c:v>
                </c:pt>
                <c:pt idx="626">
                  <c:v>3</c:v>
                </c:pt>
                <c:pt idx="627">
                  <c:v>3</c:v>
                </c:pt>
                <c:pt idx="628">
                  <c:v>1</c:v>
                </c:pt>
                <c:pt idx="629">
                  <c:v>2</c:v>
                </c:pt>
                <c:pt idx="630">
                  <c:v>3</c:v>
                </c:pt>
                <c:pt idx="631">
                  <c:v>4</c:v>
                </c:pt>
                <c:pt idx="632">
                  <c:v>5</c:v>
                </c:pt>
                <c:pt idx="633">
                  <c:v>6</c:v>
                </c:pt>
                <c:pt idx="634">
                  <c:v>6</c:v>
                </c:pt>
                <c:pt idx="635">
                  <c:v>2</c:v>
                </c:pt>
                <c:pt idx="636">
                  <c:v>3</c:v>
                </c:pt>
                <c:pt idx="637">
                  <c:v>3</c:v>
                </c:pt>
                <c:pt idx="638">
                  <c:v>3</c:v>
                </c:pt>
                <c:pt idx="639">
                  <c:v>4</c:v>
                </c:pt>
                <c:pt idx="640">
                  <c:v>5</c:v>
                </c:pt>
                <c:pt idx="641">
                  <c:v>4</c:v>
                </c:pt>
                <c:pt idx="642">
                  <c:v>5</c:v>
                </c:pt>
                <c:pt idx="643">
                  <c:v>2</c:v>
                </c:pt>
                <c:pt idx="644">
                  <c:v>1</c:v>
                </c:pt>
                <c:pt idx="645">
                  <c:v>1</c:v>
                </c:pt>
                <c:pt idx="646">
                  <c:v>2</c:v>
                </c:pt>
                <c:pt idx="647">
                  <c:v>3</c:v>
                </c:pt>
                <c:pt idx="648">
                  <c:v>4</c:v>
                </c:pt>
                <c:pt idx="649">
                  <c:v>2</c:v>
                </c:pt>
                <c:pt idx="650">
                  <c:v>0</c:v>
                </c:pt>
                <c:pt idx="651">
                  <c:v>1</c:v>
                </c:pt>
                <c:pt idx="652">
                  <c:v>2</c:v>
                </c:pt>
                <c:pt idx="653">
                  <c:v>3</c:v>
                </c:pt>
                <c:pt idx="654">
                  <c:v>4</c:v>
                </c:pt>
                <c:pt idx="655">
                  <c:v>5</c:v>
                </c:pt>
                <c:pt idx="656">
                  <c:v>6</c:v>
                </c:pt>
                <c:pt idx="657">
                  <c:v>7</c:v>
                </c:pt>
                <c:pt idx="658">
                  <c:v>7</c:v>
                </c:pt>
                <c:pt idx="659">
                  <c:v>5</c:v>
                </c:pt>
                <c:pt idx="660">
                  <c:v>6</c:v>
                </c:pt>
                <c:pt idx="661">
                  <c:v>7</c:v>
                </c:pt>
                <c:pt idx="662">
                  <c:v>5</c:v>
                </c:pt>
                <c:pt idx="663">
                  <c:v>0</c:v>
                </c:pt>
                <c:pt idx="664">
                  <c:v>1</c:v>
                </c:pt>
                <c:pt idx="665">
                  <c:v>1</c:v>
                </c:pt>
                <c:pt idx="666">
                  <c:v>1</c:v>
                </c:pt>
                <c:pt idx="667">
                  <c:v>2</c:v>
                </c:pt>
                <c:pt idx="668">
                  <c:v>3</c:v>
                </c:pt>
                <c:pt idx="669">
                  <c:v>4</c:v>
                </c:pt>
                <c:pt idx="670">
                  <c:v>5</c:v>
                </c:pt>
                <c:pt idx="671">
                  <c:v>3</c:v>
                </c:pt>
                <c:pt idx="672">
                  <c:v>4</c:v>
                </c:pt>
                <c:pt idx="673">
                  <c:v>4</c:v>
                </c:pt>
                <c:pt idx="674">
                  <c:v>5</c:v>
                </c:pt>
                <c:pt idx="675">
                  <c:v>6</c:v>
                </c:pt>
                <c:pt idx="676">
                  <c:v>5</c:v>
                </c:pt>
                <c:pt idx="677">
                  <c:v>2</c:v>
                </c:pt>
                <c:pt idx="678">
                  <c:v>3</c:v>
                </c:pt>
                <c:pt idx="679">
                  <c:v>2</c:v>
                </c:pt>
                <c:pt idx="680">
                  <c:v>3</c:v>
                </c:pt>
                <c:pt idx="681">
                  <c:v>4</c:v>
                </c:pt>
                <c:pt idx="682">
                  <c:v>5</c:v>
                </c:pt>
                <c:pt idx="683">
                  <c:v>6</c:v>
                </c:pt>
                <c:pt idx="684">
                  <c:v>1</c:v>
                </c:pt>
                <c:pt idx="685">
                  <c:v>2</c:v>
                </c:pt>
                <c:pt idx="686">
                  <c:v>3</c:v>
                </c:pt>
                <c:pt idx="687">
                  <c:v>4</c:v>
                </c:pt>
                <c:pt idx="688">
                  <c:v>5</c:v>
                </c:pt>
                <c:pt idx="689">
                  <c:v>6</c:v>
                </c:pt>
                <c:pt idx="690">
                  <c:v>7</c:v>
                </c:pt>
                <c:pt idx="691">
                  <c:v>8</c:v>
                </c:pt>
                <c:pt idx="692">
                  <c:v>9</c:v>
                </c:pt>
                <c:pt idx="693">
                  <c:v>10</c:v>
                </c:pt>
                <c:pt idx="694">
                  <c:v>11</c:v>
                </c:pt>
                <c:pt idx="695">
                  <c:v>12</c:v>
                </c:pt>
                <c:pt idx="696">
                  <c:v>13</c:v>
                </c:pt>
                <c:pt idx="697">
                  <c:v>8</c:v>
                </c:pt>
                <c:pt idx="698">
                  <c:v>8</c:v>
                </c:pt>
                <c:pt idx="699">
                  <c:v>9</c:v>
                </c:pt>
                <c:pt idx="700">
                  <c:v>10</c:v>
                </c:pt>
                <c:pt idx="701">
                  <c:v>11</c:v>
                </c:pt>
                <c:pt idx="702">
                  <c:v>12</c:v>
                </c:pt>
                <c:pt idx="703">
                  <c:v>13</c:v>
                </c:pt>
                <c:pt idx="704">
                  <c:v>14</c:v>
                </c:pt>
                <c:pt idx="705">
                  <c:v>15</c:v>
                </c:pt>
                <c:pt idx="706">
                  <c:v>15</c:v>
                </c:pt>
                <c:pt idx="707">
                  <c:v>14</c:v>
                </c:pt>
                <c:pt idx="708">
                  <c:v>11</c:v>
                </c:pt>
                <c:pt idx="709">
                  <c:v>12</c:v>
                </c:pt>
                <c:pt idx="710">
                  <c:v>13</c:v>
                </c:pt>
                <c:pt idx="711">
                  <c:v>13</c:v>
                </c:pt>
                <c:pt idx="712">
                  <c:v>9</c:v>
                </c:pt>
                <c:pt idx="713">
                  <c:v>10</c:v>
                </c:pt>
                <c:pt idx="714">
                  <c:v>9</c:v>
                </c:pt>
                <c:pt idx="715">
                  <c:v>9</c:v>
                </c:pt>
                <c:pt idx="716">
                  <c:v>10</c:v>
                </c:pt>
                <c:pt idx="717">
                  <c:v>11</c:v>
                </c:pt>
                <c:pt idx="718">
                  <c:v>10</c:v>
                </c:pt>
                <c:pt idx="719">
                  <c:v>9</c:v>
                </c:pt>
                <c:pt idx="720">
                  <c:v>10</c:v>
                </c:pt>
                <c:pt idx="721">
                  <c:v>11</c:v>
                </c:pt>
                <c:pt idx="722">
                  <c:v>12</c:v>
                </c:pt>
                <c:pt idx="723">
                  <c:v>13</c:v>
                </c:pt>
                <c:pt idx="724">
                  <c:v>14</c:v>
                </c:pt>
                <c:pt idx="725">
                  <c:v>15</c:v>
                </c:pt>
                <c:pt idx="726">
                  <c:v>15</c:v>
                </c:pt>
                <c:pt idx="727">
                  <c:v>15</c:v>
                </c:pt>
                <c:pt idx="728">
                  <c:v>16</c:v>
                </c:pt>
                <c:pt idx="729">
                  <c:v>15</c:v>
                </c:pt>
                <c:pt idx="730">
                  <c:v>16</c:v>
                </c:pt>
                <c:pt idx="731">
                  <c:v>17</c:v>
                </c:pt>
                <c:pt idx="732">
                  <c:v>18</c:v>
                </c:pt>
                <c:pt idx="733">
                  <c:v>16</c:v>
                </c:pt>
                <c:pt idx="734">
                  <c:v>15</c:v>
                </c:pt>
                <c:pt idx="735">
                  <c:v>16</c:v>
                </c:pt>
                <c:pt idx="736">
                  <c:v>17</c:v>
                </c:pt>
                <c:pt idx="737">
                  <c:v>18</c:v>
                </c:pt>
                <c:pt idx="738">
                  <c:v>19</c:v>
                </c:pt>
                <c:pt idx="739">
                  <c:v>20</c:v>
                </c:pt>
                <c:pt idx="740">
                  <c:v>19</c:v>
                </c:pt>
                <c:pt idx="741">
                  <c:v>19</c:v>
                </c:pt>
                <c:pt idx="742">
                  <c:v>8</c:v>
                </c:pt>
                <c:pt idx="743">
                  <c:v>5</c:v>
                </c:pt>
                <c:pt idx="744">
                  <c:v>6</c:v>
                </c:pt>
                <c:pt idx="745">
                  <c:v>7</c:v>
                </c:pt>
                <c:pt idx="746">
                  <c:v>8</c:v>
                </c:pt>
                <c:pt idx="747">
                  <c:v>9</c:v>
                </c:pt>
                <c:pt idx="748">
                  <c:v>3</c:v>
                </c:pt>
                <c:pt idx="749">
                  <c:v>4</c:v>
                </c:pt>
                <c:pt idx="750">
                  <c:v>5</c:v>
                </c:pt>
                <c:pt idx="751">
                  <c:v>6</c:v>
                </c:pt>
                <c:pt idx="752">
                  <c:v>7</c:v>
                </c:pt>
                <c:pt idx="753">
                  <c:v>8</c:v>
                </c:pt>
                <c:pt idx="754">
                  <c:v>9</c:v>
                </c:pt>
                <c:pt idx="755">
                  <c:v>10</c:v>
                </c:pt>
                <c:pt idx="756">
                  <c:v>11</c:v>
                </c:pt>
                <c:pt idx="757">
                  <c:v>12</c:v>
                </c:pt>
                <c:pt idx="758">
                  <c:v>13</c:v>
                </c:pt>
                <c:pt idx="759">
                  <c:v>14</c:v>
                </c:pt>
                <c:pt idx="760">
                  <c:v>15</c:v>
                </c:pt>
                <c:pt idx="761">
                  <c:v>16</c:v>
                </c:pt>
                <c:pt idx="762">
                  <c:v>17</c:v>
                </c:pt>
                <c:pt idx="763">
                  <c:v>18</c:v>
                </c:pt>
                <c:pt idx="764">
                  <c:v>18</c:v>
                </c:pt>
                <c:pt idx="765">
                  <c:v>19</c:v>
                </c:pt>
                <c:pt idx="766">
                  <c:v>20</c:v>
                </c:pt>
                <c:pt idx="767">
                  <c:v>21</c:v>
                </c:pt>
                <c:pt idx="768">
                  <c:v>22</c:v>
                </c:pt>
                <c:pt idx="769">
                  <c:v>23</c:v>
                </c:pt>
                <c:pt idx="770">
                  <c:v>23</c:v>
                </c:pt>
                <c:pt idx="771">
                  <c:v>24</c:v>
                </c:pt>
                <c:pt idx="772">
                  <c:v>25</c:v>
                </c:pt>
                <c:pt idx="773">
                  <c:v>26</c:v>
                </c:pt>
                <c:pt idx="774">
                  <c:v>26</c:v>
                </c:pt>
                <c:pt idx="775">
                  <c:v>26</c:v>
                </c:pt>
                <c:pt idx="776">
                  <c:v>27</c:v>
                </c:pt>
                <c:pt idx="777">
                  <c:v>25</c:v>
                </c:pt>
                <c:pt idx="778">
                  <c:v>26</c:v>
                </c:pt>
                <c:pt idx="779">
                  <c:v>27</c:v>
                </c:pt>
                <c:pt idx="780">
                  <c:v>28</c:v>
                </c:pt>
                <c:pt idx="781">
                  <c:v>27</c:v>
                </c:pt>
                <c:pt idx="782">
                  <c:v>22</c:v>
                </c:pt>
                <c:pt idx="783">
                  <c:v>19</c:v>
                </c:pt>
                <c:pt idx="784">
                  <c:v>20</c:v>
                </c:pt>
                <c:pt idx="785">
                  <c:v>18</c:v>
                </c:pt>
                <c:pt idx="786">
                  <c:v>19</c:v>
                </c:pt>
                <c:pt idx="787">
                  <c:v>20</c:v>
                </c:pt>
                <c:pt idx="788">
                  <c:v>20</c:v>
                </c:pt>
                <c:pt idx="789">
                  <c:v>16</c:v>
                </c:pt>
                <c:pt idx="790">
                  <c:v>17</c:v>
                </c:pt>
                <c:pt idx="791">
                  <c:v>10</c:v>
                </c:pt>
                <c:pt idx="792">
                  <c:v>11</c:v>
                </c:pt>
                <c:pt idx="793">
                  <c:v>12</c:v>
                </c:pt>
                <c:pt idx="794">
                  <c:v>13</c:v>
                </c:pt>
                <c:pt idx="795">
                  <c:v>11</c:v>
                </c:pt>
                <c:pt idx="796">
                  <c:v>8</c:v>
                </c:pt>
                <c:pt idx="797">
                  <c:v>9</c:v>
                </c:pt>
                <c:pt idx="798">
                  <c:v>10</c:v>
                </c:pt>
                <c:pt idx="799">
                  <c:v>5</c:v>
                </c:pt>
                <c:pt idx="800">
                  <c:v>6</c:v>
                </c:pt>
                <c:pt idx="801">
                  <c:v>7</c:v>
                </c:pt>
                <c:pt idx="802">
                  <c:v>6</c:v>
                </c:pt>
                <c:pt idx="803">
                  <c:v>7</c:v>
                </c:pt>
                <c:pt idx="804">
                  <c:v>8</c:v>
                </c:pt>
                <c:pt idx="805">
                  <c:v>5</c:v>
                </c:pt>
                <c:pt idx="806">
                  <c:v>1</c:v>
                </c:pt>
                <c:pt idx="807">
                  <c:v>2</c:v>
                </c:pt>
                <c:pt idx="808">
                  <c:v>3</c:v>
                </c:pt>
                <c:pt idx="809">
                  <c:v>1</c:v>
                </c:pt>
                <c:pt idx="810">
                  <c:v>0</c:v>
                </c:pt>
                <c:pt idx="811">
                  <c:v>2</c:v>
                </c:pt>
                <c:pt idx="812">
                  <c:v>0</c:v>
                </c:pt>
                <c:pt idx="813">
                  <c:v>1</c:v>
                </c:pt>
                <c:pt idx="814">
                  <c:v>2</c:v>
                </c:pt>
                <c:pt idx="815">
                  <c:v>3</c:v>
                </c:pt>
                <c:pt idx="816">
                  <c:v>4</c:v>
                </c:pt>
                <c:pt idx="817">
                  <c:v>2</c:v>
                </c:pt>
                <c:pt idx="818">
                  <c:v>2</c:v>
                </c:pt>
                <c:pt idx="819">
                  <c:v>0</c:v>
                </c:pt>
                <c:pt idx="820">
                  <c:v>0</c:v>
                </c:pt>
                <c:pt idx="821">
                  <c:v>0</c:v>
                </c:pt>
                <c:pt idx="822">
                  <c:v>0</c:v>
                </c:pt>
                <c:pt idx="823">
                  <c:v>4</c:v>
                </c:pt>
                <c:pt idx="824">
                  <c:v>5</c:v>
                </c:pt>
                <c:pt idx="825">
                  <c:v>3</c:v>
                </c:pt>
                <c:pt idx="826">
                  <c:v>3</c:v>
                </c:pt>
                <c:pt idx="827">
                  <c:v>1</c:v>
                </c:pt>
                <c:pt idx="828">
                  <c:v>2</c:v>
                </c:pt>
                <c:pt idx="829">
                  <c:v>3</c:v>
                </c:pt>
                <c:pt idx="830">
                  <c:v>4</c:v>
                </c:pt>
                <c:pt idx="831">
                  <c:v>0</c:v>
                </c:pt>
                <c:pt idx="832">
                  <c:v>2</c:v>
                </c:pt>
                <c:pt idx="833">
                  <c:v>1</c:v>
                </c:pt>
                <c:pt idx="834">
                  <c:v>2</c:v>
                </c:pt>
                <c:pt idx="835">
                  <c:v>3</c:v>
                </c:pt>
                <c:pt idx="836">
                  <c:v>4</c:v>
                </c:pt>
                <c:pt idx="837">
                  <c:v>5</c:v>
                </c:pt>
                <c:pt idx="838">
                  <c:v>0</c:v>
                </c:pt>
                <c:pt idx="839">
                  <c:v>1</c:v>
                </c:pt>
                <c:pt idx="840">
                  <c:v>1</c:v>
                </c:pt>
                <c:pt idx="841">
                  <c:v>1</c:v>
                </c:pt>
                <c:pt idx="842">
                  <c:v>2</c:v>
                </c:pt>
                <c:pt idx="843">
                  <c:v>3</c:v>
                </c:pt>
                <c:pt idx="844">
                  <c:v>1</c:v>
                </c:pt>
                <c:pt idx="845">
                  <c:v>2</c:v>
                </c:pt>
                <c:pt idx="846">
                  <c:v>3</c:v>
                </c:pt>
                <c:pt idx="847">
                  <c:v>1</c:v>
                </c:pt>
                <c:pt idx="848">
                  <c:v>1</c:v>
                </c:pt>
                <c:pt idx="849">
                  <c:v>2</c:v>
                </c:pt>
                <c:pt idx="850">
                  <c:v>3</c:v>
                </c:pt>
                <c:pt idx="851">
                  <c:v>1</c:v>
                </c:pt>
                <c:pt idx="852">
                  <c:v>1</c:v>
                </c:pt>
                <c:pt idx="853">
                  <c:v>2</c:v>
                </c:pt>
                <c:pt idx="854">
                  <c:v>1</c:v>
                </c:pt>
                <c:pt idx="855">
                  <c:v>0</c:v>
                </c:pt>
                <c:pt idx="856">
                  <c:v>0</c:v>
                </c:pt>
                <c:pt idx="857">
                  <c:v>0</c:v>
                </c:pt>
                <c:pt idx="858">
                  <c:v>1</c:v>
                </c:pt>
                <c:pt idx="859">
                  <c:v>0</c:v>
                </c:pt>
                <c:pt idx="860">
                  <c:v>1</c:v>
                </c:pt>
                <c:pt idx="861">
                  <c:v>1</c:v>
                </c:pt>
                <c:pt idx="862">
                  <c:v>2</c:v>
                </c:pt>
                <c:pt idx="863">
                  <c:v>3</c:v>
                </c:pt>
                <c:pt idx="864">
                  <c:v>4</c:v>
                </c:pt>
                <c:pt idx="865">
                  <c:v>5</c:v>
                </c:pt>
                <c:pt idx="866">
                  <c:v>0</c:v>
                </c:pt>
                <c:pt idx="867">
                  <c:v>1</c:v>
                </c:pt>
                <c:pt idx="868">
                  <c:v>2</c:v>
                </c:pt>
                <c:pt idx="869">
                  <c:v>0</c:v>
                </c:pt>
                <c:pt idx="870">
                  <c:v>0</c:v>
                </c:pt>
                <c:pt idx="871">
                  <c:v>0</c:v>
                </c:pt>
                <c:pt idx="872">
                  <c:v>1</c:v>
                </c:pt>
                <c:pt idx="873">
                  <c:v>1</c:v>
                </c:pt>
                <c:pt idx="874">
                  <c:v>1</c:v>
                </c:pt>
                <c:pt idx="875">
                  <c:v>1</c:v>
                </c:pt>
                <c:pt idx="876">
                  <c:v>0</c:v>
                </c:pt>
                <c:pt idx="877">
                  <c:v>0</c:v>
                </c:pt>
                <c:pt idx="878">
                  <c:v>0</c:v>
                </c:pt>
                <c:pt idx="879">
                  <c:v>0</c:v>
                </c:pt>
                <c:pt idx="880">
                  <c:v>0</c:v>
                </c:pt>
                <c:pt idx="881">
                  <c:v>1</c:v>
                </c:pt>
                <c:pt idx="882">
                  <c:v>1</c:v>
                </c:pt>
                <c:pt idx="883">
                  <c:v>2</c:v>
                </c:pt>
                <c:pt idx="884">
                  <c:v>3</c:v>
                </c:pt>
                <c:pt idx="885">
                  <c:v>4</c:v>
                </c:pt>
                <c:pt idx="886">
                  <c:v>1</c:v>
                </c:pt>
                <c:pt idx="887">
                  <c:v>2</c:v>
                </c:pt>
                <c:pt idx="888">
                  <c:v>2</c:v>
                </c:pt>
                <c:pt idx="889">
                  <c:v>1</c:v>
                </c:pt>
                <c:pt idx="890">
                  <c:v>1</c:v>
                </c:pt>
                <c:pt idx="891">
                  <c:v>2</c:v>
                </c:pt>
                <c:pt idx="892">
                  <c:v>3</c:v>
                </c:pt>
                <c:pt idx="893">
                  <c:v>4</c:v>
                </c:pt>
                <c:pt idx="894">
                  <c:v>5</c:v>
                </c:pt>
                <c:pt idx="895">
                  <c:v>6</c:v>
                </c:pt>
                <c:pt idx="896">
                  <c:v>7</c:v>
                </c:pt>
                <c:pt idx="897">
                  <c:v>5</c:v>
                </c:pt>
                <c:pt idx="898">
                  <c:v>6</c:v>
                </c:pt>
                <c:pt idx="899">
                  <c:v>7</c:v>
                </c:pt>
                <c:pt idx="900">
                  <c:v>4</c:v>
                </c:pt>
                <c:pt idx="901">
                  <c:v>2</c:v>
                </c:pt>
                <c:pt idx="902">
                  <c:v>3</c:v>
                </c:pt>
                <c:pt idx="903">
                  <c:v>0</c:v>
                </c:pt>
                <c:pt idx="904">
                  <c:v>0</c:v>
                </c:pt>
                <c:pt idx="905">
                  <c:v>0</c:v>
                </c:pt>
                <c:pt idx="906">
                  <c:v>0</c:v>
                </c:pt>
                <c:pt idx="907">
                  <c:v>1</c:v>
                </c:pt>
                <c:pt idx="908">
                  <c:v>0</c:v>
                </c:pt>
                <c:pt idx="909">
                  <c:v>2</c:v>
                </c:pt>
                <c:pt idx="910">
                  <c:v>1</c:v>
                </c:pt>
                <c:pt idx="911">
                  <c:v>1</c:v>
                </c:pt>
                <c:pt idx="912">
                  <c:v>2</c:v>
                </c:pt>
                <c:pt idx="913">
                  <c:v>3</c:v>
                </c:pt>
                <c:pt idx="914">
                  <c:v>1</c:v>
                </c:pt>
                <c:pt idx="915">
                  <c:v>0</c:v>
                </c:pt>
                <c:pt idx="916">
                  <c:v>2</c:v>
                </c:pt>
                <c:pt idx="917">
                  <c:v>0</c:v>
                </c:pt>
                <c:pt idx="918">
                  <c:v>0</c:v>
                </c:pt>
                <c:pt idx="919">
                  <c:v>0</c:v>
                </c:pt>
                <c:pt idx="920">
                  <c:v>0</c:v>
                </c:pt>
                <c:pt idx="921">
                  <c:v>1</c:v>
                </c:pt>
                <c:pt idx="922">
                  <c:v>1</c:v>
                </c:pt>
                <c:pt idx="923">
                  <c:v>1</c:v>
                </c:pt>
                <c:pt idx="924">
                  <c:v>1</c:v>
                </c:pt>
                <c:pt idx="925">
                  <c:v>0</c:v>
                </c:pt>
                <c:pt idx="926">
                  <c:v>0</c:v>
                </c:pt>
                <c:pt idx="927">
                  <c:v>0</c:v>
                </c:pt>
                <c:pt idx="928">
                  <c:v>5</c:v>
                </c:pt>
                <c:pt idx="929">
                  <c:v>0</c:v>
                </c:pt>
                <c:pt idx="930">
                  <c:v>1</c:v>
                </c:pt>
                <c:pt idx="931">
                  <c:v>2</c:v>
                </c:pt>
                <c:pt idx="932">
                  <c:v>3</c:v>
                </c:pt>
                <c:pt idx="933">
                  <c:v>4</c:v>
                </c:pt>
                <c:pt idx="934">
                  <c:v>5</c:v>
                </c:pt>
                <c:pt idx="935">
                  <c:v>1</c:v>
                </c:pt>
                <c:pt idx="936">
                  <c:v>2</c:v>
                </c:pt>
                <c:pt idx="937">
                  <c:v>2</c:v>
                </c:pt>
                <c:pt idx="938">
                  <c:v>1</c:v>
                </c:pt>
                <c:pt idx="939">
                  <c:v>1</c:v>
                </c:pt>
                <c:pt idx="940">
                  <c:v>2</c:v>
                </c:pt>
                <c:pt idx="941">
                  <c:v>3</c:v>
                </c:pt>
                <c:pt idx="942">
                  <c:v>1</c:v>
                </c:pt>
                <c:pt idx="943">
                  <c:v>0</c:v>
                </c:pt>
                <c:pt idx="944">
                  <c:v>1</c:v>
                </c:pt>
                <c:pt idx="945">
                  <c:v>0</c:v>
                </c:pt>
                <c:pt idx="946">
                  <c:v>2</c:v>
                </c:pt>
                <c:pt idx="947">
                  <c:v>3</c:v>
                </c:pt>
                <c:pt idx="948">
                  <c:v>4</c:v>
                </c:pt>
                <c:pt idx="949">
                  <c:v>1</c:v>
                </c:pt>
                <c:pt idx="950">
                  <c:v>2</c:v>
                </c:pt>
                <c:pt idx="951">
                  <c:v>3</c:v>
                </c:pt>
                <c:pt idx="952">
                  <c:v>0</c:v>
                </c:pt>
                <c:pt idx="953">
                  <c:v>0</c:v>
                </c:pt>
                <c:pt idx="954">
                  <c:v>0</c:v>
                </c:pt>
                <c:pt idx="955">
                  <c:v>0</c:v>
                </c:pt>
                <c:pt idx="956">
                  <c:v>1</c:v>
                </c:pt>
                <c:pt idx="957">
                  <c:v>2</c:v>
                </c:pt>
                <c:pt idx="958">
                  <c:v>2</c:v>
                </c:pt>
                <c:pt idx="959">
                  <c:v>2</c:v>
                </c:pt>
                <c:pt idx="960">
                  <c:v>1</c:v>
                </c:pt>
                <c:pt idx="961">
                  <c:v>2</c:v>
                </c:pt>
                <c:pt idx="962">
                  <c:v>3</c:v>
                </c:pt>
                <c:pt idx="963">
                  <c:v>1</c:v>
                </c:pt>
                <c:pt idx="964">
                  <c:v>1</c:v>
                </c:pt>
                <c:pt idx="965">
                  <c:v>1</c:v>
                </c:pt>
                <c:pt idx="966">
                  <c:v>1</c:v>
                </c:pt>
                <c:pt idx="967">
                  <c:v>1</c:v>
                </c:pt>
                <c:pt idx="968">
                  <c:v>2</c:v>
                </c:pt>
                <c:pt idx="969">
                  <c:v>3</c:v>
                </c:pt>
                <c:pt idx="970">
                  <c:v>0</c:v>
                </c:pt>
                <c:pt idx="971">
                  <c:v>1</c:v>
                </c:pt>
                <c:pt idx="972">
                  <c:v>2</c:v>
                </c:pt>
                <c:pt idx="973">
                  <c:v>1</c:v>
                </c:pt>
                <c:pt idx="974">
                  <c:v>0</c:v>
                </c:pt>
                <c:pt idx="975">
                  <c:v>0</c:v>
                </c:pt>
                <c:pt idx="976">
                  <c:v>0</c:v>
                </c:pt>
                <c:pt idx="977">
                  <c:v>0</c:v>
                </c:pt>
                <c:pt idx="978">
                  <c:v>1</c:v>
                </c:pt>
                <c:pt idx="979">
                  <c:v>1</c:v>
                </c:pt>
                <c:pt idx="980">
                  <c:v>1</c:v>
                </c:pt>
                <c:pt idx="981">
                  <c:v>2</c:v>
                </c:pt>
                <c:pt idx="982">
                  <c:v>3</c:v>
                </c:pt>
                <c:pt idx="983">
                  <c:v>4</c:v>
                </c:pt>
                <c:pt idx="984">
                  <c:v>1</c:v>
                </c:pt>
                <c:pt idx="985">
                  <c:v>1</c:v>
                </c:pt>
                <c:pt idx="986">
                  <c:v>1</c:v>
                </c:pt>
                <c:pt idx="987">
                  <c:v>1</c:v>
                </c:pt>
                <c:pt idx="988">
                  <c:v>1</c:v>
                </c:pt>
                <c:pt idx="989">
                  <c:v>2</c:v>
                </c:pt>
                <c:pt idx="990">
                  <c:v>3</c:v>
                </c:pt>
                <c:pt idx="991">
                  <c:v>1</c:v>
                </c:pt>
                <c:pt idx="992">
                  <c:v>1</c:v>
                </c:pt>
                <c:pt idx="993">
                  <c:v>1</c:v>
                </c:pt>
                <c:pt idx="994">
                  <c:v>1</c:v>
                </c:pt>
                <c:pt idx="995">
                  <c:v>1</c:v>
                </c:pt>
                <c:pt idx="996">
                  <c:v>2</c:v>
                </c:pt>
                <c:pt idx="997">
                  <c:v>3</c:v>
                </c:pt>
                <c:pt idx="998">
                  <c:v>1</c:v>
                </c:pt>
                <c:pt idx="999">
                  <c:v>2</c:v>
                </c:pt>
                <c:pt idx="1000">
                  <c:v>3</c:v>
                </c:pt>
                <c:pt idx="1001">
                  <c:v>1</c:v>
                </c:pt>
                <c:pt idx="1002">
                  <c:v>1</c:v>
                </c:pt>
                <c:pt idx="1003">
                  <c:v>2</c:v>
                </c:pt>
                <c:pt idx="1004">
                  <c:v>3</c:v>
                </c:pt>
                <c:pt idx="1005">
                  <c:v>1</c:v>
                </c:pt>
                <c:pt idx="1006">
                  <c:v>1</c:v>
                </c:pt>
                <c:pt idx="1007">
                  <c:v>1</c:v>
                </c:pt>
                <c:pt idx="1008">
                  <c:v>1</c:v>
                </c:pt>
                <c:pt idx="1009">
                  <c:v>1</c:v>
                </c:pt>
                <c:pt idx="1010">
                  <c:v>2</c:v>
                </c:pt>
                <c:pt idx="1011">
                  <c:v>3</c:v>
                </c:pt>
                <c:pt idx="1012">
                  <c:v>1</c:v>
                </c:pt>
                <c:pt idx="1013">
                  <c:v>1</c:v>
                </c:pt>
                <c:pt idx="1014">
                  <c:v>1</c:v>
                </c:pt>
                <c:pt idx="1015">
                  <c:v>1</c:v>
                </c:pt>
                <c:pt idx="1016">
                  <c:v>1</c:v>
                </c:pt>
                <c:pt idx="1017">
                  <c:v>2</c:v>
                </c:pt>
                <c:pt idx="1018">
                  <c:v>3</c:v>
                </c:pt>
                <c:pt idx="1019">
                  <c:v>1</c:v>
                </c:pt>
                <c:pt idx="1020">
                  <c:v>1</c:v>
                </c:pt>
                <c:pt idx="1021">
                  <c:v>1</c:v>
                </c:pt>
                <c:pt idx="1022">
                  <c:v>0</c:v>
                </c:pt>
                <c:pt idx="1023">
                  <c:v>0</c:v>
                </c:pt>
                <c:pt idx="1024">
                  <c:v>0</c:v>
                </c:pt>
                <c:pt idx="1025">
                  <c:v>0</c:v>
                </c:pt>
                <c:pt idx="1026">
                  <c:v>1</c:v>
                </c:pt>
                <c:pt idx="1027">
                  <c:v>2</c:v>
                </c:pt>
                <c:pt idx="1028">
                  <c:v>1</c:v>
                </c:pt>
                <c:pt idx="1029">
                  <c:v>2</c:v>
                </c:pt>
                <c:pt idx="1030">
                  <c:v>1</c:v>
                </c:pt>
                <c:pt idx="1031">
                  <c:v>2</c:v>
                </c:pt>
                <c:pt idx="1032">
                  <c:v>3</c:v>
                </c:pt>
                <c:pt idx="1033">
                  <c:v>1</c:v>
                </c:pt>
                <c:pt idx="1034">
                  <c:v>1</c:v>
                </c:pt>
                <c:pt idx="1035">
                  <c:v>1</c:v>
                </c:pt>
                <c:pt idx="1036">
                  <c:v>0</c:v>
                </c:pt>
                <c:pt idx="1037">
                  <c:v>0</c:v>
                </c:pt>
                <c:pt idx="1038">
                  <c:v>0</c:v>
                </c:pt>
                <c:pt idx="1039">
                  <c:v>0</c:v>
                </c:pt>
                <c:pt idx="1040">
                  <c:v>4</c:v>
                </c:pt>
                <c:pt idx="1041">
                  <c:v>1</c:v>
                </c:pt>
                <c:pt idx="1042">
                  <c:v>1</c:v>
                </c:pt>
                <c:pt idx="1043">
                  <c:v>1</c:v>
                </c:pt>
                <c:pt idx="1044">
                  <c:v>1</c:v>
                </c:pt>
                <c:pt idx="1045">
                  <c:v>2</c:v>
                </c:pt>
                <c:pt idx="1046">
                  <c:v>3</c:v>
                </c:pt>
                <c:pt idx="1047">
                  <c:v>1</c:v>
                </c:pt>
                <c:pt idx="1048">
                  <c:v>1</c:v>
                </c:pt>
                <c:pt idx="1049">
                  <c:v>1</c:v>
                </c:pt>
                <c:pt idx="1050">
                  <c:v>2</c:v>
                </c:pt>
                <c:pt idx="1051">
                  <c:v>1</c:v>
                </c:pt>
                <c:pt idx="1052">
                  <c:v>2</c:v>
                </c:pt>
                <c:pt idx="1053">
                  <c:v>3</c:v>
                </c:pt>
                <c:pt idx="1054">
                  <c:v>1</c:v>
                </c:pt>
                <c:pt idx="1055">
                  <c:v>1</c:v>
                </c:pt>
                <c:pt idx="1056">
                  <c:v>3</c:v>
                </c:pt>
                <c:pt idx="1057">
                  <c:v>4</c:v>
                </c:pt>
                <c:pt idx="1058">
                  <c:v>5</c:v>
                </c:pt>
                <c:pt idx="1059">
                  <c:v>6</c:v>
                </c:pt>
                <c:pt idx="1060">
                  <c:v>7</c:v>
                </c:pt>
                <c:pt idx="1061">
                  <c:v>7</c:v>
                </c:pt>
                <c:pt idx="1062">
                  <c:v>1</c:v>
                </c:pt>
                <c:pt idx="1063">
                  <c:v>2</c:v>
                </c:pt>
                <c:pt idx="1064">
                  <c:v>3</c:v>
                </c:pt>
                <c:pt idx="1065">
                  <c:v>0</c:v>
                </c:pt>
                <c:pt idx="1066">
                  <c:v>0</c:v>
                </c:pt>
                <c:pt idx="1067">
                  <c:v>0</c:v>
                </c:pt>
                <c:pt idx="1068">
                  <c:v>1</c:v>
                </c:pt>
                <c:pt idx="1069">
                  <c:v>2</c:v>
                </c:pt>
                <c:pt idx="1070">
                  <c:v>3</c:v>
                </c:pt>
                <c:pt idx="1071">
                  <c:v>3</c:v>
                </c:pt>
                <c:pt idx="1072">
                  <c:v>1</c:v>
                </c:pt>
                <c:pt idx="1073">
                  <c:v>2</c:v>
                </c:pt>
                <c:pt idx="1074">
                  <c:v>3</c:v>
                </c:pt>
                <c:pt idx="1075">
                  <c:v>3</c:v>
                </c:pt>
                <c:pt idx="1076">
                  <c:v>3</c:v>
                </c:pt>
                <c:pt idx="1077">
                  <c:v>3</c:v>
                </c:pt>
                <c:pt idx="1078">
                  <c:v>4</c:v>
                </c:pt>
                <c:pt idx="1079">
                  <c:v>4</c:v>
                </c:pt>
                <c:pt idx="1080">
                  <c:v>5</c:v>
                </c:pt>
                <c:pt idx="1081">
                  <c:v>6</c:v>
                </c:pt>
                <c:pt idx="1082">
                  <c:v>6</c:v>
                </c:pt>
                <c:pt idx="1083">
                  <c:v>6</c:v>
                </c:pt>
                <c:pt idx="1084">
                  <c:v>5</c:v>
                </c:pt>
                <c:pt idx="1085">
                  <c:v>6</c:v>
                </c:pt>
                <c:pt idx="1086">
                  <c:v>3</c:v>
                </c:pt>
                <c:pt idx="1087">
                  <c:v>4</c:v>
                </c:pt>
                <c:pt idx="1088">
                  <c:v>5</c:v>
                </c:pt>
                <c:pt idx="1089">
                  <c:v>6</c:v>
                </c:pt>
                <c:pt idx="1090">
                  <c:v>7</c:v>
                </c:pt>
                <c:pt idx="1091">
                  <c:v>0</c:v>
                </c:pt>
                <c:pt idx="1092">
                  <c:v>2</c:v>
                </c:pt>
                <c:pt idx="1093">
                  <c:v>0</c:v>
                </c:pt>
                <c:pt idx="1094">
                  <c:v>0</c:v>
                </c:pt>
                <c:pt idx="1095">
                  <c:v>0</c:v>
                </c:pt>
                <c:pt idx="1096">
                  <c:v>1</c:v>
                </c:pt>
                <c:pt idx="1097">
                  <c:v>2</c:v>
                </c:pt>
                <c:pt idx="1098">
                  <c:v>3</c:v>
                </c:pt>
              </c:numCache>
            </c:numRef>
          </c:val>
          <c:smooth val="0"/>
          <c:extLst xmlns:c16r2="http://schemas.microsoft.com/office/drawing/2015/06/chart">
            <c:ext xmlns:c16="http://schemas.microsoft.com/office/drawing/2014/chart" uri="{C3380CC4-5D6E-409C-BE32-E72D297353CC}">
              <c16:uniqueId val="{00000013-A473-4887-B309-3753C73CA9E8}"/>
            </c:ext>
          </c:extLst>
        </c:ser>
        <c:ser>
          <c:idx val="1"/>
          <c:order val="1"/>
          <c:tx>
            <c:strRef>
              <c:f>'Dashboard Extract'!$B$30</c:f>
              <c:strCache>
                <c:ptCount val="1"/>
                <c:pt idx="0">
                  <c:v>Week Progress</c:v>
                </c:pt>
              </c:strCache>
            </c:strRef>
          </c:tx>
          <c:spPr>
            <a:ln>
              <a:solidFill>
                <a:srgbClr val="5B9BD5"/>
              </a:solidFill>
            </a:ln>
          </c:spPr>
          <c:marker>
            <c:symbol val="none"/>
          </c:marker>
          <c:dPt>
            <c:idx val="197"/>
            <c:bubble3D val="0"/>
            <c:extLst xmlns:c16r2="http://schemas.microsoft.com/office/drawing/2015/06/chart">
              <c:ext xmlns:c16="http://schemas.microsoft.com/office/drawing/2014/chart" uri="{C3380CC4-5D6E-409C-BE32-E72D297353CC}">
                <c16:uniqueId val="{00000014-A473-4887-B309-3753C73CA9E8}"/>
              </c:ext>
            </c:extLst>
          </c:dPt>
          <c:dPt>
            <c:idx val="198"/>
            <c:bubble3D val="0"/>
            <c:extLst xmlns:c16r2="http://schemas.microsoft.com/office/drawing/2015/06/chart">
              <c:ext xmlns:c16="http://schemas.microsoft.com/office/drawing/2014/chart" uri="{C3380CC4-5D6E-409C-BE32-E72D297353CC}">
                <c16:uniqueId val="{00000015-A473-4887-B309-3753C73CA9E8}"/>
              </c:ext>
            </c:extLst>
          </c:dPt>
          <c:dPt>
            <c:idx val="199"/>
            <c:bubble3D val="0"/>
            <c:extLst xmlns:c16r2="http://schemas.microsoft.com/office/drawing/2015/06/chart">
              <c:ext xmlns:c16="http://schemas.microsoft.com/office/drawing/2014/chart" uri="{C3380CC4-5D6E-409C-BE32-E72D297353CC}">
                <c16:uniqueId val="{00000016-A473-4887-B309-3753C73CA9E8}"/>
              </c:ext>
            </c:extLst>
          </c:dPt>
          <c:dPt>
            <c:idx val="200"/>
            <c:bubble3D val="0"/>
            <c:extLst xmlns:c16r2="http://schemas.microsoft.com/office/drawing/2015/06/chart">
              <c:ext xmlns:c16="http://schemas.microsoft.com/office/drawing/2014/chart" uri="{C3380CC4-5D6E-409C-BE32-E72D297353CC}">
                <c16:uniqueId val="{00000017-A473-4887-B309-3753C73CA9E8}"/>
              </c:ext>
            </c:extLst>
          </c:dPt>
          <c:dPt>
            <c:idx val="201"/>
            <c:bubble3D val="0"/>
            <c:extLst xmlns:c16r2="http://schemas.microsoft.com/office/drawing/2015/06/chart">
              <c:ext xmlns:c16="http://schemas.microsoft.com/office/drawing/2014/chart" uri="{C3380CC4-5D6E-409C-BE32-E72D297353CC}">
                <c16:uniqueId val="{00000018-A473-4887-B309-3753C73CA9E8}"/>
              </c:ext>
            </c:extLst>
          </c:dPt>
          <c:dPt>
            <c:idx val="202"/>
            <c:bubble3D val="0"/>
            <c:extLst xmlns:c16r2="http://schemas.microsoft.com/office/drawing/2015/06/chart">
              <c:ext xmlns:c16="http://schemas.microsoft.com/office/drawing/2014/chart" uri="{C3380CC4-5D6E-409C-BE32-E72D297353CC}">
                <c16:uniqueId val="{00000019-A473-4887-B309-3753C73CA9E8}"/>
              </c:ext>
            </c:extLst>
          </c:dPt>
          <c:dPt>
            <c:idx val="230"/>
            <c:bubble3D val="0"/>
            <c:extLst xmlns:c16r2="http://schemas.microsoft.com/office/drawing/2015/06/chart">
              <c:ext xmlns:c16="http://schemas.microsoft.com/office/drawing/2014/chart" uri="{C3380CC4-5D6E-409C-BE32-E72D297353CC}">
                <c16:uniqueId val="{0000001A-A473-4887-B309-3753C73CA9E8}"/>
              </c:ext>
            </c:extLst>
          </c:dPt>
          <c:dPt>
            <c:idx val="253"/>
            <c:bubble3D val="0"/>
            <c:extLst xmlns:c16r2="http://schemas.microsoft.com/office/drawing/2015/06/chart">
              <c:ext xmlns:c16="http://schemas.microsoft.com/office/drawing/2014/chart" uri="{C3380CC4-5D6E-409C-BE32-E72D297353CC}">
                <c16:uniqueId val="{0000001B-A473-4887-B309-3753C73CA9E8}"/>
              </c:ext>
            </c:extLst>
          </c:dPt>
          <c:dPt>
            <c:idx val="254"/>
            <c:bubble3D val="0"/>
            <c:extLst xmlns:c16r2="http://schemas.microsoft.com/office/drawing/2015/06/chart">
              <c:ext xmlns:c16="http://schemas.microsoft.com/office/drawing/2014/chart" uri="{C3380CC4-5D6E-409C-BE32-E72D297353CC}">
                <c16:uniqueId val="{0000001C-A473-4887-B309-3753C73CA9E8}"/>
              </c:ext>
            </c:extLst>
          </c:dPt>
          <c:dPt>
            <c:idx val="255"/>
            <c:bubble3D val="0"/>
            <c:extLst xmlns:c16r2="http://schemas.microsoft.com/office/drawing/2015/06/chart">
              <c:ext xmlns:c16="http://schemas.microsoft.com/office/drawing/2014/chart" uri="{C3380CC4-5D6E-409C-BE32-E72D297353CC}">
                <c16:uniqueId val="{0000001D-A473-4887-B309-3753C73CA9E8}"/>
              </c:ext>
            </c:extLst>
          </c:dPt>
          <c:dPt>
            <c:idx val="256"/>
            <c:bubble3D val="0"/>
            <c:extLst xmlns:c16r2="http://schemas.microsoft.com/office/drawing/2015/06/chart">
              <c:ext xmlns:c16="http://schemas.microsoft.com/office/drawing/2014/chart" uri="{C3380CC4-5D6E-409C-BE32-E72D297353CC}">
                <c16:uniqueId val="{0000001E-A473-4887-B309-3753C73CA9E8}"/>
              </c:ext>
            </c:extLst>
          </c:dPt>
          <c:dPt>
            <c:idx val="257"/>
            <c:bubble3D val="0"/>
            <c:extLst xmlns:c16r2="http://schemas.microsoft.com/office/drawing/2015/06/chart">
              <c:ext xmlns:c16="http://schemas.microsoft.com/office/drawing/2014/chart" uri="{C3380CC4-5D6E-409C-BE32-E72D297353CC}">
                <c16:uniqueId val="{0000001F-A473-4887-B309-3753C73CA9E8}"/>
              </c:ext>
            </c:extLst>
          </c:dPt>
          <c:dPt>
            <c:idx val="258"/>
            <c:bubble3D val="0"/>
            <c:extLst xmlns:c16r2="http://schemas.microsoft.com/office/drawing/2015/06/chart">
              <c:ext xmlns:c16="http://schemas.microsoft.com/office/drawing/2014/chart" uri="{C3380CC4-5D6E-409C-BE32-E72D297353CC}">
                <c16:uniqueId val="{00000020-A473-4887-B309-3753C73CA9E8}"/>
              </c:ext>
            </c:extLst>
          </c:dPt>
          <c:dPt>
            <c:idx val="260"/>
            <c:bubble3D val="0"/>
            <c:extLst xmlns:c16r2="http://schemas.microsoft.com/office/drawing/2015/06/chart">
              <c:ext xmlns:c16="http://schemas.microsoft.com/office/drawing/2014/chart" uri="{C3380CC4-5D6E-409C-BE32-E72D297353CC}">
                <c16:uniqueId val="{00000021-A473-4887-B309-3753C73CA9E8}"/>
              </c:ext>
            </c:extLst>
          </c:dPt>
          <c:dPt>
            <c:idx val="261"/>
            <c:bubble3D val="0"/>
            <c:extLst xmlns:c16r2="http://schemas.microsoft.com/office/drawing/2015/06/chart">
              <c:ext xmlns:c16="http://schemas.microsoft.com/office/drawing/2014/chart" uri="{C3380CC4-5D6E-409C-BE32-E72D297353CC}">
                <c16:uniqueId val="{00000022-A473-4887-B309-3753C73CA9E8}"/>
              </c:ext>
            </c:extLst>
          </c:dPt>
          <c:dPt>
            <c:idx val="262"/>
            <c:bubble3D val="0"/>
            <c:extLst xmlns:c16r2="http://schemas.microsoft.com/office/drawing/2015/06/chart">
              <c:ext xmlns:c16="http://schemas.microsoft.com/office/drawing/2014/chart" uri="{C3380CC4-5D6E-409C-BE32-E72D297353CC}">
                <c16:uniqueId val="{00000023-A473-4887-B309-3753C73CA9E8}"/>
              </c:ext>
            </c:extLst>
          </c:dPt>
          <c:dPt>
            <c:idx val="263"/>
            <c:bubble3D val="0"/>
            <c:extLst xmlns:c16r2="http://schemas.microsoft.com/office/drawing/2015/06/chart">
              <c:ext xmlns:c16="http://schemas.microsoft.com/office/drawing/2014/chart" uri="{C3380CC4-5D6E-409C-BE32-E72D297353CC}">
                <c16:uniqueId val="{00000024-A473-4887-B309-3753C73CA9E8}"/>
              </c:ext>
            </c:extLst>
          </c:dPt>
          <c:dPt>
            <c:idx val="264"/>
            <c:bubble3D val="0"/>
            <c:extLst xmlns:c16r2="http://schemas.microsoft.com/office/drawing/2015/06/chart">
              <c:ext xmlns:c16="http://schemas.microsoft.com/office/drawing/2014/chart" uri="{C3380CC4-5D6E-409C-BE32-E72D297353CC}">
                <c16:uniqueId val="{00000025-A473-4887-B309-3753C73CA9E8}"/>
              </c:ext>
            </c:extLst>
          </c:dPt>
          <c:dPt>
            <c:idx val="265"/>
            <c:bubble3D val="0"/>
            <c:extLst xmlns:c16r2="http://schemas.microsoft.com/office/drawing/2015/06/chart">
              <c:ext xmlns:c16="http://schemas.microsoft.com/office/drawing/2014/chart" uri="{C3380CC4-5D6E-409C-BE32-E72D297353CC}">
                <c16:uniqueId val="{00000026-A473-4887-B309-3753C73CA9E8}"/>
              </c:ext>
            </c:extLst>
          </c:dPt>
          <c:dPt>
            <c:idx val="266"/>
            <c:bubble3D val="0"/>
            <c:extLst xmlns:c16r2="http://schemas.microsoft.com/office/drawing/2015/06/chart">
              <c:ext xmlns:c16="http://schemas.microsoft.com/office/drawing/2014/chart" uri="{C3380CC4-5D6E-409C-BE32-E72D297353CC}">
                <c16:uniqueId val="{00000027-A473-4887-B309-3753C73CA9E8}"/>
              </c:ext>
            </c:extLst>
          </c:dPt>
          <c:dPt>
            <c:idx val="267"/>
            <c:bubble3D val="0"/>
            <c:extLst xmlns:c16r2="http://schemas.microsoft.com/office/drawing/2015/06/chart">
              <c:ext xmlns:c16="http://schemas.microsoft.com/office/drawing/2014/chart" uri="{C3380CC4-5D6E-409C-BE32-E72D297353CC}">
                <c16:uniqueId val="{00000028-A473-4887-B309-3753C73CA9E8}"/>
              </c:ext>
            </c:extLst>
          </c:dPt>
          <c:dPt>
            <c:idx val="268"/>
            <c:bubble3D val="0"/>
            <c:extLst xmlns:c16r2="http://schemas.microsoft.com/office/drawing/2015/06/chart">
              <c:ext xmlns:c16="http://schemas.microsoft.com/office/drawing/2014/chart" uri="{C3380CC4-5D6E-409C-BE32-E72D297353CC}">
                <c16:uniqueId val="{00000029-A473-4887-B309-3753C73CA9E8}"/>
              </c:ext>
            </c:extLst>
          </c:dPt>
          <c:dPt>
            <c:idx val="269"/>
            <c:bubble3D val="0"/>
            <c:extLst xmlns:c16r2="http://schemas.microsoft.com/office/drawing/2015/06/chart">
              <c:ext xmlns:c16="http://schemas.microsoft.com/office/drawing/2014/chart" uri="{C3380CC4-5D6E-409C-BE32-E72D297353CC}">
                <c16:uniqueId val="{0000002A-A473-4887-B309-3753C73CA9E8}"/>
              </c:ext>
            </c:extLst>
          </c:dPt>
          <c:dPt>
            <c:idx val="270"/>
            <c:bubble3D val="0"/>
            <c:extLst xmlns:c16r2="http://schemas.microsoft.com/office/drawing/2015/06/chart">
              <c:ext xmlns:c16="http://schemas.microsoft.com/office/drawing/2014/chart" uri="{C3380CC4-5D6E-409C-BE32-E72D297353CC}">
                <c16:uniqueId val="{0000002B-A473-4887-B309-3753C73CA9E8}"/>
              </c:ext>
            </c:extLst>
          </c:dPt>
          <c:dPt>
            <c:idx val="271"/>
            <c:bubble3D val="0"/>
            <c:extLst xmlns:c16r2="http://schemas.microsoft.com/office/drawing/2015/06/chart">
              <c:ext xmlns:c16="http://schemas.microsoft.com/office/drawing/2014/chart" uri="{C3380CC4-5D6E-409C-BE32-E72D297353CC}">
                <c16:uniqueId val="{0000002C-A473-4887-B309-3753C73CA9E8}"/>
              </c:ext>
            </c:extLst>
          </c:dPt>
          <c:dPt>
            <c:idx val="272"/>
            <c:bubble3D val="0"/>
            <c:extLst xmlns:c16r2="http://schemas.microsoft.com/office/drawing/2015/06/chart">
              <c:ext xmlns:c16="http://schemas.microsoft.com/office/drawing/2014/chart" uri="{C3380CC4-5D6E-409C-BE32-E72D297353CC}">
                <c16:uniqueId val="{0000002D-A473-4887-B309-3753C73CA9E8}"/>
              </c:ext>
            </c:extLst>
          </c:dPt>
          <c:dPt>
            <c:idx val="300"/>
            <c:bubble3D val="0"/>
            <c:extLst xmlns:c16r2="http://schemas.microsoft.com/office/drawing/2015/06/chart">
              <c:ext xmlns:c16="http://schemas.microsoft.com/office/drawing/2014/chart" uri="{C3380CC4-5D6E-409C-BE32-E72D297353CC}">
                <c16:uniqueId val="{0000002E-A473-4887-B309-3753C73CA9E8}"/>
              </c:ext>
            </c:extLst>
          </c:dPt>
          <c:dPt>
            <c:idx val="312"/>
            <c:bubble3D val="0"/>
            <c:extLst xmlns:c16r2="http://schemas.microsoft.com/office/drawing/2015/06/chart">
              <c:ext xmlns:c16="http://schemas.microsoft.com/office/drawing/2014/chart" uri="{C3380CC4-5D6E-409C-BE32-E72D297353CC}">
                <c16:uniqueId val="{0000002F-A473-4887-B309-3753C73CA9E8}"/>
              </c:ext>
            </c:extLst>
          </c:dPt>
          <c:dPt>
            <c:idx val="313"/>
            <c:bubble3D val="0"/>
            <c:extLst xmlns:c16r2="http://schemas.microsoft.com/office/drawing/2015/06/chart">
              <c:ext xmlns:c16="http://schemas.microsoft.com/office/drawing/2014/chart" uri="{C3380CC4-5D6E-409C-BE32-E72D297353CC}">
                <c16:uniqueId val="{00000030-A473-4887-B309-3753C73CA9E8}"/>
              </c:ext>
            </c:extLst>
          </c:dPt>
          <c:dPt>
            <c:idx val="351"/>
            <c:bubble3D val="0"/>
            <c:extLst xmlns:c16r2="http://schemas.microsoft.com/office/drawing/2015/06/chart">
              <c:ext xmlns:c16="http://schemas.microsoft.com/office/drawing/2014/chart" uri="{C3380CC4-5D6E-409C-BE32-E72D297353CC}">
                <c16:uniqueId val="{00000031-A473-4887-B309-3753C73CA9E8}"/>
              </c:ext>
            </c:extLst>
          </c:dPt>
          <c:dPt>
            <c:idx val="352"/>
            <c:bubble3D val="0"/>
            <c:extLst xmlns:c16r2="http://schemas.microsoft.com/office/drawing/2015/06/chart">
              <c:ext xmlns:c16="http://schemas.microsoft.com/office/drawing/2014/chart" uri="{C3380CC4-5D6E-409C-BE32-E72D297353CC}">
                <c16:uniqueId val="{00000032-A473-4887-B309-3753C73CA9E8}"/>
              </c:ext>
            </c:extLst>
          </c:dPt>
          <c:dPt>
            <c:idx val="353"/>
            <c:bubble3D val="0"/>
            <c:extLst xmlns:c16r2="http://schemas.microsoft.com/office/drawing/2015/06/chart">
              <c:ext xmlns:c16="http://schemas.microsoft.com/office/drawing/2014/chart" uri="{C3380CC4-5D6E-409C-BE32-E72D297353CC}">
                <c16:uniqueId val="{00000033-A473-4887-B309-3753C73CA9E8}"/>
              </c:ext>
            </c:extLst>
          </c:dPt>
          <c:dPt>
            <c:idx val="354"/>
            <c:bubble3D val="0"/>
            <c:extLst xmlns:c16r2="http://schemas.microsoft.com/office/drawing/2015/06/chart">
              <c:ext xmlns:c16="http://schemas.microsoft.com/office/drawing/2014/chart" uri="{C3380CC4-5D6E-409C-BE32-E72D297353CC}">
                <c16:uniqueId val="{00000034-A473-4887-B309-3753C73CA9E8}"/>
              </c:ext>
            </c:extLst>
          </c:dPt>
          <c:dPt>
            <c:idx val="355"/>
            <c:bubble3D val="0"/>
            <c:extLst xmlns:c16r2="http://schemas.microsoft.com/office/drawing/2015/06/chart">
              <c:ext xmlns:c16="http://schemas.microsoft.com/office/drawing/2014/chart" uri="{C3380CC4-5D6E-409C-BE32-E72D297353CC}">
                <c16:uniqueId val="{00000035-A473-4887-B309-3753C73CA9E8}"/>
              </c:ext>
            </c:extLst>
          </c:dPt>
          <c:dPt>
            <c:idx val="356"/>
            <c:bubble3D val="0"/>
            <c:extLst xmlns:c16r2="http://schemas.microsoft.com/office/drawing/2015/06/chart">
              <c:ext xmlns:c16="http://schemas.microsoft.com/office/drawing/2014/chart" uri="{C3380CC4-5D6E-409C-BE32-E72D297353CC}">
                <c16:uniqueId val="{00000036-A473-4887-B309-3753C73CA9E8}"/>
              </c:ext>
            </c:extLst>
          </c:dPt>
          <c:dPt>
            <c:idx val="357"/>
            <c:bubble3D val="0"/>
            <c:extLst xmlns:c16r2="http://schemas.microsoft.com/office/drawing/2015/06/chart">
              <c:ext xmlns:c16="http://schemas.microsoft.com/office/drawing/2014/chart" uri="{C3380CC4-5D6E-409C-BE32-E72D297353CC}">
                <c16:uniqueId val="{00000037-A473-4887-B309-3753C73CA9E8}"/>
              </c:ext>
            </c:extLst>
          </c:dPt>
          <c:dPt>
            <c:idx val="358"/>
            <c:bubble3D val="0"/>
            <c:extLst xmlns:c16r2="http://schemas.microsoft.com/office/drawing/2015/06/chart">
              <c:ext xmlns:c16="http://schemas.microsoft.com/office/drawing/2014/chart" uri="{C3380CC4-5D6E-409C-BE32-E72D297353CC}">
                <c16:uniqueId val="{00000038-A473-4887-B309-3753C73CA9E8}"/>
              </c:ext>
            </c:extLst>
          </c:dPt>
          <c:dPt>
            <c:idx val="359"/>
            <c:bubble3D val="0"/>
            <c:extLst xmlns:c16r2="http://schemas.microsoft.com/office/drawing/2015/06/chart">
              <c:ext xmlns:c16="http://schemas.microsoft.com/office/drawing/2014/chart" uri="{C3380CC4-5D6E-409C-BE32-E72D297353CC}">
                <c16:uniqueId val="{00000039-A473-4887-B309-3753C73CA9E8}"/>
              </c:ext>
            </c:extLst>
          </c:dPt>
          <c:dPt>
            <c:idx val="360"/>
            <c:bubble3D val="0"/>
            <c:extLst xmlns:c16r2="http://schemas.microsoft.com/office/drawing/2015/06/chart">
              <c:ext xmlns:c16="http://schemas.microsoft.com/office/drawing/2014/chart" uri="{C3380CC4-5D6E-409C-BE32-E72D297353CC}">
                <c16:uniqueId val="{0000003A-A473-4887-B309-3753C73CA9E8}"/>
              </c:ext>
            </c:extLst>
          </c:dPt>
          <c:dPt>
            <c:idx val="361"/>
            <c:bubble3D val="0"/>
            <c:extLst xmlns:c16r2="http://schemas.microsoft.com/office/drawing/2015/06/chart">
              <c:ext xmlns:c16="http://schemas.microsoft.com/office/drawing/2014/chart" uri="{C3380CC4-5D6E-409C-BE32-E72D297353CC}">
                <c16:uniqueId val="{0000003B-A473-4887-B309-3753C73CA9E8}"/>
              </c:ext>
            </c:extLst>
          </c:dPt>
          <c:dPt>
            <c:idx val="362"/>
            <c:bubble3D val="0"/>
            <c:extLst xmlns:c16r2="http://schemas.microsoft.com/office/drawing/2015/06/chart">
              <c:ext xmlns:c16="http://schemas.microsoft.com/office/drawing/2014/chart" uri="{C3380CC4-5D6E-409C-BE32-E72D297353CC}">
                <c16:uniqueId val="{0000003C-A473-4887-B309-3753C73CA9E8}"/>
              </c:ext>
            </c:extLst>
          </c:dPt>
          <c:dPt>
            <c:idx val="363"/>
            <c:bubble3D val="0"/>
            <c:extLst xmlns:c16r2="http://schemas.microsoft.com/office/drawing/2015/06/chart">
              <c:ext xmlns:c16="http://schemas.microsoft.com/office/drawing/2014/chart" uri="{C3380CC4-5D6E-409C-BE32-E72D297353CC}">
                <c16:uniqueId val="{0000003D-A473-4887-B309-3753C73CA9E8}"/>
              </c:ext>
            </c:extLst>
          </c:dPt>
          <c:dPt>
            <c:idx val="365"/>
            <c:bubble3D val="0"/>
            <c:extLst xmlns:c16r2="http://schemas.microsoft.com/office/drawing/2015/06/chart">
              <c:ext xmlns:c16="http://schemas.microsoft.com/office/drawing/2014/chart" uri="{C3380CC4-5D6E-409C-BE32-E72D297353CC}">
                <c16:uniqueId val="{0000003E-A473-4887-B309-3753C73CA9E8}"/>
              </c:ext>
            </c:extLst>
          </c:dPt>
          <c:dPt>
            <c:idx val="366"/>
            <c:bubble3D val="0"/>
            <c:extLst xmlns:c16r2="http://schemas.microsoft.com/office/drawing/2015/06/chart">
              <c:ext xmlns:c16="http://schemas.microsoft.com/office/drawing/2014/chart" uri="{C3380CC4-5D6E-409C-BE32-E72D297353CC}">
                <c16:uniqueId val="{0000003F-A473-4887-B309-3753C73CA9E8}"/>
              </c:ext>
            </c:extLst>
          </c:dPt>
          <c:dPt>
            <c:idx val="367"/>
            <c:bubble3D val="0"/>
            <c:extLst xmlns:c16r2="http://schemas.microsoft.com/office/drawing/2015/06/chart">
              <c:ext xmlns:c16="http://schemas.microsoft.com/office/drawing/2014/chart" uri="{C3380CC4-5D6E-409C-BE32-E72D297353CC}">
                <c16:uniqueId val="{00000040-A473-4887-B309-3753C73CA9E8}"/>
              </c:ext>
            </c:extLst>
          </c:dPt>
          <c:dPt>
            <c:idx val="368"/>
            <c:bubble3D val="0"/>
            <c:extLst xmlns:c16r2="http://schemas.microsoft.com/office/drawing/2015/06/chart">
              <c:ext xmlns:c16="http://schemas.microsoft.com/office/drawing/2014/chart" uri="{C3380CC4-5D6E-409C-BE32-E72D297353CC}">
                <c16:uniqueId val="{00000041-A473-4887-B309-3753C73CA9E8}"/>
              </c:ext>
            </c:extLst>
          </c:dPt>
          <c:dPt>
            <c:idx val="369"/>
            <c:bubble3D val="0"/>
            <c:extLst xmlns:c16r2="http://schemas.microsoft.com/office/drawing/2015/06/chart">
              <c:ext xmlns:c16="http://schemas.microsoft.com/office/drawing/2014/chart" uri="{C3380CC4-5D6E-409C-BE32-E72D297353CC}">
                <c16:uniqueId val="{00000042-A473-4887-B309-3753C73CA9E8}"/>
              </c:ext>
            </c:extLst>
          </c:dPt>
          <c:dPt>
            <c:idx val="370"/>
            <c:bubble3D val="0"/>
            <c:extLst xmlns:c16r2="http://schemas.microsoft.com/office/drawing/2015/06/chart">
              <c:ext xmlns:c16="http://schemas.microsoft.com/office/drawing/2014/chart" uri="{C3380CC4-5D6E-409C-BE32-E72D297353CC}">
                <c16:uniqueId val="{00000043-A473-4887-B309-3753C73CA9E8}"/>
              </c:ext>
            </c:extLst>
          </c:dPt>
          <c:cat>
            <c:numRef>
              <c:f>'Dashboard Extract'!$C$25:$APJ$25</c:f>
              <c:numCache>
                <c:formatCode>m/d/yyyy</c:formatCode>
                <c:ptCount val="1100"/>
                <c:pt idx="0">
                  <c:v>42369</c:v>
                </c:pt>
                <c:pt idx="1">
                  <c:v>42370</c:v>
                </c:pt>
                <c:pt idx="2">
                  <c:v>42371</c:v>
                </c:pt>
                <c:pt idx="3">
                  <c:v>42372</c:v>
                </c:pt>
                <c:pt idx="4">
                  <c:v>42373</c:v>
                </c:pt>
                <c:pt idx="5">
                  <c:v>42374</c:v>
                </c:pt>
                <c:pt idx="6">
                  <c:v>42375</c:v>
                </c:pt>
                <c:pt idx="7">
                  <c:v>42376</c:v>
                </c:pt>
                <c:pt idx="8">
                  <c:v>42377</c:v>
                </c:pt>
                <c:pt idx="9">
                  <c:v>42378</c:v>
                </c:pt>
                <c:pt idx="10">
                  <c:v>42379</c:v>
                </c:pt>
                <c:pt idx="11">
                  <c:v>42380</c:v>
                </c:pt>
                <c:pt idx="12">
                  <c:v>42381</c:v>
                </c:pt>
                <c:pt idx="13">
                  <c:v>42382</c:v>
                </c:pt>
                <c:pt idx="14">
                  <c:v>42383</c:v>
                </c:pt>
                <c:pt idx="15">
                  <c:v>42384</c:v>
                </c:pt>
                <c:pt idx="16">
                  <c:v>42385</c:v>
                </c:pt>
                <c:pt idx="17">
                  <c:v>42386</c:v>
                </c:pt>
                <c:pt idx="18">
                  <c:v>42387</c:v>
                </c:pt>
                <c:pt idx="19">
                  <c:v>42388</c:v>
                </c:pt>
                <c:pt idx="20">
                  <c:v>42389</c:v>
                </c:pt>
                <c:pt idx="21">
                  <c:v>42390</c:v>
                </c:pt>
                <c:pt idx="22">
                  <c:v>42391</c:v>
                </c:pt>
                <c:pt idx="23">
                  <c:v>42392</c:v>
                </c:pt>
                <c:pt idx="24">
                  <c:v>42393</c:v>
                </c:pt>
                <c:pt idx="25">
                  <c:v>42394</c:v>
                </c:pt>
                <c:pt idx="26">
                  <c:v>42395</c:v>
                </c:pt>
                <c:pt idx="27">
                  <c:v>42396</c:v>
                </c:pt>
                <c:pt idx="28">
                  <c:v>42397</c:v>
                </c:pt>
                <c:pt idx="29">
                  <c:v>42398</c:v>
                </c:pt>
                <c:pt idx="30">
                  <c:v>42399</c:v>
                </c:pt>
                <c:pt idx="31">
                  <c:v>42400</c:v>
                </c:pt>
                <c:pt idx="32">
                  <c:v>42401</c:v>
                </c:pt>
                <c:pt idx="33">
                  <c:v>42402</c:v>
                </c:pt>
                <c:pt idx="34">
                  <c:v>42403</c:v>
                </c:pt>
                <c:pt idx="35">
                  <c:v>42404</c:v>
                </c:pt>
                <c:pt idx="36">
                  <c:v>42405</c:v>
                </c:pt>
                <c:pt idx="37">
                  <c:v>42406</c:v>
                </c:pt>
                <c:pt idx="38">
                  <c:v>42407</c:v>
                </c:pt>
                <c:pt idx="39">
                  <c:v>42408</c:v>
                </c:pt>
                <c:pt idx="40">
                  <c:v>42409</c:v>
                </c:pt>
                <c:pt idx="41">
                  <c:v>42410</c:v>
                </c:pt>
                <c:pt idx="42">
                  <c:v>42411</c:v>
                </c:pt>
                <c:pt idx="43">
                  <c:v>42412</c:v>
                </c:pt>
                <c:pt idx="44">
                  <c:v>42413</c:v>
                </c:pt>
                <c:pt idx="45">
                  <c:v>42414</c:v>
                </c:pt>
                <c:pt idx="46">
                  <c:v>42415</c:v>
                </c:pt>
                <c:pt idx="47">
                  <c:v>42416</c:v>
                </c:pt>
                <c:pt idx="48">
                  <c:v>42417</c:v>
                </c:pt>
                <c:pt idx="49">
                  <c:v>42418</c:v>
                </c:pt>
                <c:pt idx="50">
                  <c:v>42419</c:v>
                </c:pt>
                <c:pt idx="51">
                  <c:v>42420</c:v>
                </c:pt>
                <c:pt idx="52">
                  <c:v>42421</c:v>
                </c:pt>
                <c:pt idx="53">
                  <c:v>42422</c:v>
                </c:pt>
                <c:pt idx="54">
                  <c:v>42423</c:v>
                </c:pt>
                <c:pt idx="55">
                  <c:v>42424</c:v>
                </c:pt>
                <c:pt idx="56">
                  <c:v>42425</c:v>
                </c:pt>
                <c:pt idx="57">
                  <c:v>42426</c:v>
                </c:pt>
                <c:pt idx="58">
                  <c:v>42427</c:v>
                </c:pt>
                <c:pt idx="59">
                  <c:v>42428</c:v>
                </c:pt>
                <c:pt idx="60">
                  <c:v>42429</c:v>
                </c:pt>
                <c:pt idx="61">
                  <c:v>42430</c:v>
                </c:pt>
                <c:pt idx="62">
                  <c:v>42431</c:v>
                </c:pt>
                <c:pt idx="63">
                  <c:v>42432</c:v>
                </c:pt>
                <c:pt idx="64">
                  <c:v>42433</c:v>
                </c:pt>
                <c:pt idx="65">
                  <c:v>42434</c:v>
                </c:pt>
                <c:pt idx="66">
                  <c:v>42435</c:v>
                </c:pt>
                <c:pt idx="67">
                  <c:v>42436</c:v>
                </c:pt>
                <c:pt idx="68">
                  <c:v>42437</c:v>
                </c:pt>
                <c:pt idx="69">
                  <c:v>42438</c:v>
                </c:pt>
                <c:pt idx="70">
                  <c:v>42439</c:v>
                </c:pt>
                <c:pt idx="71">
                  <c:v>42440</c:v>
                </c:pt>
                <c:pt idx="72">
                  <c:v>42441</c:v>
                </c:pt>
                <c:pt idx="73">
                  <c:v>42442</c:v>
                </c:pt>
                <c:pt idx="74">
                  <c:v>42443</c:v>
                </c:pt>
                <c:pt idx="75">
                  <c:v>42444</c:v>
                </c:pt>
                <c:pt idx="76">
                  <c:v>42445</c:v>
                </c:pt>
                <c:pt idx="77">
                  <c:v>42446</c:v>
                </c:pt>
                <c:pt idx="78">
                  <c:v>42447</c:v>
                </c:pt>
                <c:pt idx="79">
                  <c:v>42448</c:v>
                </c:pt>
                <c:pt idx="80">
                  <c:v>42449</c:v>
                </c:pt>
                <c:pt idx="81">
                  <c:v>42450</c:v>
                </c:pt>
                <c:pt idx="82">
                  <c:v>42451</c:v>
                </c:pt>
                <c:pt idx="83">
                  <c:v>42452</c:v>
                </c:pt>
                <c:pt idx="84">
                  <c:v>42453</c:v>
                </c:pt>
                <c:pt idx="85">
                  <c:v>42454</c:v>
                </c:pt>
                <c:pt idx="86">
                  <c:v>42455</c:v>
                </c:pt>
                <c:pt idx="87">
                  <c:v>42456</c:v>
                </c:pt>
                <c:pt idx="88">
                  <c:v>42457</c:v>
                </c:pt>
                <c:pt idx="89">
                  <c:v>42458</c:v>
                </c:pt>
                <c:pt idx="90">
                  <c:v>42459</c:v>
                </c:pt>
                <c:pt idx="91">
                  <c:v>42460</c:v>
                </c:pt>
                <c:pt idx="92">
                  <c:v>42461</c:v>
                </c:pt>
                <c:pt idx="93">
                  <c:v>42462</c:v>
                </c:pt>
                <c:pt idx="94">
                  <c:v>42463</c:v>
                </c:pt>
                <c:pt idx="95">
                  <c:v>42464</c:v>
                </c:pt>
                <c:pt idx="96">
                  <c:v>42465</c:v>
                </c:pt>
                <c:pt idx="97">
                  <c:v>42466</c:v>
                </c:pt>
                <c:pt idx="98">
                  <c:v>42467</c:v>
                </c:pt>
                <c:pt idx="99">
                  <c:v>42468</c:v>
                </c:pt>
                <c:pt idx="100">
                  <c:v>42469</c:v>
                </c:pt>
                <c:pt idx="101">
                  <c:v>42470</c:v>
                </c:pt>
                <c:pt idx="102">
                  <c:v>42471</c:v>
                </c:pt>
                <c:pt idx="103">
                  <c:v>42472</c:v>
                </c:pt>
                <c:pt idx="104">
                  <c:v>42473</c:v>
                </c:pt>
                <c:pt idx="105">
                  <c:v>42474</c:v>
                </c:pt>
                <c:pt idx="106">
                  <c:v>42475</c:v>
                </c:pt>
                <c:pt idx="107">
                  <c:v>42476</c:v>
                </c:pt>
                <c:pt idx="108">
                  <c:v>42477</c:v>
                </c:pt>
                <c:pt idx="109">
                  <c:v>42478</c:v>
                </c:pt>
                <c:pt idx="110">
                  <c:v>42479</c:v>
                </c:pt>
                <c:pt idx="111">
                  <c:v>42480</c:v>
                </c:pt>
                <c:pt idx="112">
                  <c:v>42481</c:v>
                </c:pt>
                <c:pt idx="113">
                  <c:v>42482</c:v>
                </c:pt>
                <c:pt idx="114">
                  <c:v>42483</c:v>
                </c:pt>
                <c:pt idx="115">
                  <c:v>42484</c:v>
                </c:pt>
                <c:pt idx="116">
                  <c:v>42485</c:v>
                </c:pt>
                <c:pt idx="117">
                  <c:v>42486</c:v>
                </c:pt>
                <c:pt idx="118">
                  <c:v>42487</c:v>
                </c:pt>
                <c:pt idx="119">
                  <c:v>42488</c:v>
                </c:pt>
                <c:pt idx="120">
                  <c:v>42489</c:v>
                </c:pt>
                <c:pt idx="121">
                  <c:v>42490</c:v>
                </c:pt>
                <c:pt idx="122">
                  <c:v>42491</c:v>
                </c:pt>
                <c:pt idx="123">
                  <c:v>42492</c:v>
                </c:pt>
                <c:pt idx="124">
                  <c:v>42493</c:v>
                </c:pt>
                <c:pt idx="125">
                  <c:v>42494</c:v>
                </c:pt>
                <c:pt idx="126">
                  <c:v>42495</c:v>
                </c:pt>
                <c:pt idx="127">
                  <c:v>42496</c:v>
                </c:pt>
                <c:pt idx="128">
                  <c:v>42497</c:v>
                </c:pt>
                <c:pt idx="129">
                  <c:v>42498</c:v>
                </c:pt>
                <c:pt idx="130">
                  <c:v>42499</c:v>
                </c:pt>
                <c:pt idx="131">
                  <c:v>42500</c:v>
                </c:pt>
                <c:pt idx="132">
                  <c:v>42501</c:v>
                </c:pt>
                <c:pt idx="133">
                  <c:v>42502</c:v>
                </c:pt>
                <c:pt idx="134">
                  <c:v>42503</c:v>
                </c:pt>
                <c:pt idx="135">
                  <c:v>42504</c:v>
                </c:pt>
                <c:pt idx="136">
                  <c:v>42505</c:v>
                </c:pt>
                <c:pt idx="137">
                  <c:v>42506</c:v>
                </c:pt>
                <c:pt idx="138">
                  <c:v>42507</c:v>
                </c:pt>
                <c:pt idx="139">
                  <c:v>42508</c:v>
                </c:pt>
                <c:pt idx="140">
                  <c:v>42509</c:v>
                </c:pt>
                <c:pt idx="141">
                  <c:v>42510</c:v>
                </c:pt>
                <c:pt idx="142">
                  <c:v>42511</c:v>
                </c:pt>
                <c:pt idx="143">
                  <c:v>42512</c:v>
                </c:pt>
                <c:pt idx="144">
                  <c:v>42513</c:v>
                </c:pt>
                <c:pt idx="145">
                  <c:v>42514</c:v>
                </c:pt>
                <c:pt idx="146">
                  <c:v>42515</c:v>
                </c:pt>
                <c:pt idx="147">
                  <c:v>42516</c:v>
                </c:pt>
                <c:pt idx="148">
                  <c:v>42517</c:v>
                </c:pt>
                <c:pt idx="149">
                  <c:v>42518</c:v>
                </c:pt>
                <c:pt idx="150">
                  <c:v>42519</c:v>
                </c:pt>
                <c:pt idx="151">
                  <c:v>42520</c:v>
                </c:pt>
                <c:pt idx="152">
                  <c:v>42521</c:v>
                </c:pt>
                <c:pt idx="153">
                  <c:v>42522</c:v>
                </c:pt>
                <c:pt idx="154">
                  <c:v>42523</c:v>
                </c:pt>
                <c:pt idx="155">
                  <c:v>42524</c:v>
                </c:pt>
                <c:pt idx="156">
                  <c:v>42525</c:v>
                </c:pt>
                <c:pt idx="157">
                  <c:v>42526</c:v>
                </c:pt>
                <c:pt idx="158">
                  <c:v>42527</c:v>
                </c:pt>
                <c:pt idx="159">
                  <c:v>42528</c:v>
                </c:pt>
                <c:pt idx="160">
                  <c:v>42529</c:v>
                </c:pt>
                <c:pt idx="161">
                  <c:v>42530</c:v>
                </c:pt>
                <c:pt idx="162">
                  <c:v>42531</c:v>
                </c:pt>
                <c:pt idx="163">
                  <c:v>42532</c:v>
                </c:pt>
                <c:pt idx="164">
                  <c:v>42533</c:v>
                </c:pt>
                <c:pt idx="165">
                  <c:v>42534</c:v>
                </c:pt>
                <c:pt idx="166">
                  <c:v>42535</c:v>
                </c:pt>
                <c:pt idx="167">
                  <c:v>42536</c:v>
                </c:pt>
                <c:pt idx="168">
                  <c:v>42537</c:v>
                </c:pt>
                <c:pt idx="169">
                  <c:v>42538</c:v>
                </c:pt>
                <c:pt idx="170">
                  <c:v>42539</c:v>
                </c:pt>
                <c:pt idx="171">
                  <c:v>42540</c:v>
                </c:pt>
                <c:pt idx="172">
                  <c:v>42541</c:v>
                </c:pt>
                <c:pt idx="173">
                  <c:v>42542</c:v>
                </c:pt>
                <c:pt idx="174">
                  <c:v>42543</c:v>
                </c:pt>
                <c:pt idx="175">
                  <c:v>42544</c:v>
                </c:pt>
                <c:pt idx="176">
                  <c:v>42545</c:v>
                </c:pt>
                <c:pt idx="177">
                  <c:v>42546</c:v>
                </c:pt>
                <c:pt idx="178">
                  <c:v>42547</c:v>
                </c:pt>
                <c:pt idx="179">
                  <c:v>42548</c:v>
                </c:pt>
                <c:pt idx="180">
                  <c:v>42549</c:v>
                </c:pt>
                <c:pt idx="181">
                  <c:v>42550</c:v>
                </c:pt>
                <c:pt idx="182">
                  <c:v>42551</c:v>
                </c:pt>
                <c:pt idx="183">
                  <c:v>42552</c:v>
                </c:pt>
                <c:pt idx="184">
                  <c:v>42553</c:v>
                </c:pt>
                <c:pt idx="185">
                  <c:v>42554</c:v>
                </c:pt>
                <c:pt idx="186">
                  <c:v>42555</c:v>
                </c:pt>
                <c:pt idx="187">
                  <c:v>42556</c:v>
                </c:pt>
                <c:pt idx="188">
                  <c:v>42557</c:v>
                </c:pt>
                <c:pt idx="189">
                  <c:v>42558</c:v>
                </c:pt>
                <c:pt idx="190">
                  <c:v>42559</c:v>
                </c:pt>
                <c:pt idx="191">
                  <c:v>42560</c:v>
                </c:pt>
                <c:pt idx="192">
                  <c:v>42561</c:v>
                </c:pt>
                <c:pt idx="193">
                  <c:v>42562</c:v>
                </c:pt>
                <c:pt idx="194">
                  <c:v>42563</c:v>
                </c:pt>
                <c:pt idx="195">
                  <c:v>42564</c:v>
                </c:pt>
                <c:pt idx="196">
                  <c:v>42565</c:v>
                </c:pt>
                <c:pt idx="197">
                  <c:v>42566</c:v>
                </c:pt>
                <c:pt idx="198">
                  <c:v>42567</c:v>
                </c:pt>
                <c:pt idx="199">
                  <c:v>42568</c:v>
                </c:pt>
                <c:pt idx="200">
                  <c:v>42569</c:v>
                </c:pt>
                <c:pt idx="201">
                  <c:v>42570</c:v>
                </c:pt>
                <c:pt idx="202">
                  <c:v>42571</c:v>
                </c:pt>
                <c:pt idx="203">
                  <c:v>42572</c:v>
                </c:pt>
                <c:pt idx="204">
                  <c:v>42573</c:v>
                </c:pt>
                <c:pt idx="205">
                  <c:v>42574</c:v>
                </c:pt>
                <c:pt idx="206">
                  <c:v>42575</c:v>
                </c:pt>
                <c:pt idx="207">
                  <c:v>42576</c:v>
                </c:pt>
                <c:pt idx="208">
                  <c:v>42577</c:v>
                </c:pt>
                <c:pt idx="209">
                  <c:v>42578</c:v>
                </c:pt>
                <c:pt idx="210">
                  <c:v>42579</c:v>
                </c:pt>
                <c:pt idx="211">
                  <c:v>42580</c:v>
                </c:pt>
                <c:pt idx="212">
                  <c:v>42581</c:v>
                </c:pt>
                <c:pt idx="213">
                  <c:v>42582</c:v>
                </c:pt>
                <c:pt idx="214">
                  <c:v>42583</c:v>
                </c:pt>
                <c:pt idx="215">
                  <c:v>42584</c:v>
                </c:pt>
                <c:pt idx="216">
                  <c:v>42585</c:v>
                </c:pt>
                <c:pt idx="217">
                  <c:v>42586</c:v>
                </c:pt>
                <c:pt idx="218">
                  <c:v>42587</c:v>
                </c:pt>
                <c:pt idx="219">
                  <c:v>42588</c:v>
                </c:pt>
                <c:pt idx="220">
                  <c:v>42589</c:v>
                </c:pt>
                <c:pt idx="221">
                  <c:v>42590</c:v>
                </c:pt>
                <c:pt idx="222">
                  <c:v>42591</c:v>
                </c:pt>
                <c:pt idx="223">
                  <c:v>42592</c:v>
                </c:pt>
                <c:pt idx="224">
                  <c:v>42593</c:v>
                </c:pt>
                <c:pt idx="225">
                  <c:v>42594</c:v>
                </c:pt>
                <c:pt idx="226">
                  <c:v>42595</c:v>
                </c:pt>
                <c:pt idx="227">
                  <c:v>42596</c:v>
                </c:pt>
                <c:pt idx="228">
                  <c:v>42597</c:v>
                </c:pt>
                <c:pt idx="229">
                  <c:v>42598</c:v>
                </c:pt>
                <c:pt idx="230">
                  <c:v>42599</c:v>
                </c:pt>
                <c:pt idx="231">
                  <c:v>42600</c:v>
                </c:pt>
                <c:pt idx="232">
                  <c:v>42601</c:v>
                </c:pt>
                <c:pt idx="233">
                  <c:v>42602</c:v>
                </c:pt>
                <c:pt idx="234">
                  <c:v>42603</c:v>
                </c:pt>
                <c:pt idx="235">
                  <c:v>42604</c:v>
                </c:pt>
                <c:pt idx="236">
                  <c:v>42605</c:v>
                </c:pt>
                <c:pt idx="237">
                  <c:v>42606</c:v>
                </c:pt>
                <c:pt idx="238">
                  <c:v>42607</c:v>
                </c:pt>
                <c:pt idx="239">
                  <c:v>42608</c:v>
                </c:pt>
                <c:pt idx="240">
                  <c:v>42609</c:v>
                </c:pt>
                <c:pt idx="241">
                  <c:v>42610</c:v>
                </c:pt>
                <c:pt idx="242">
                  <c:v>42611</c:v>
                </c:pt>
                <c:pt idx="243">
                  <c:v>42612</c:v>
                </c:pt>
                <c:pt idx="244">
                  <c:v>42613</c:v>
                </c:pt>
                <c:pt idx="245">
                  <c:v>42614</c:v>
                </c:pt>
                <c:pt idx="246">
                  <c:v>42615</c:v>
                </c:pt>
                <c:pt idx="247">
                  <c:v>42616</c:v>
                </c:pt>
                <c:pt idx="248">
                  <c:v>42617</c:v>
                </c:pt>
                <c:pt idx="249">
                  <c:v>42618</c:v>
                </c:pt>
                <c:pt idx="250">
                  <c:v>42619</c:v>
                </c:pt>
                <c:pt idx="251">
                  <c:v>42620</c:v>
                </c:pt>
                <c:pt idx="252">
                  <c:v>42621</c:v>
                </c:pt>
                <c:pt idx="253">
                  <c:v>42622</c:v>
                </c:pt>
                <c:pt idx="254">
                  <c:v>42623</c:v>
                </c:pt>
                <c:pt idx="255">
                  <c:v>42624</c:v>
                </c:pt>
                <c:pt idx="256">
                  <c:v>42625</c:v>
                </c:pt>
                <c:pt idx="257">
                  <c:v>42626</c:v>
                </c:pt>
                <c:pt idx="258">
                  <c:v>42627</c:v>
                </c:pt>
                <c:pt idx="259">
                  <c:v>42628</c:v>
                </c:pt>
                <c:pt idx="260">
                  <c:v>42629</c:v>
                </c:pt>
                <c:pt idx="261">
                  <c:v>42630</c:v>
                </c:pt>
                <c:pt idx="262">
                  <c:v>42631</c:v>
                </c:pt>
                <c:pt idx="263">
                  <c:v>42632</c:v>
                </c:pt>
                <c:pt idx="264">
                  <c:v>42633</c:v>
                </c:pt>
                <c:pt idx="265">
                  <c:v>42634</c:v>
                </c:pt>
                <c:pt idx="266">
                  <c:v>42635</c:v>
                </c:pt>
                <c:pt idx="267">
                  <c:v>42636</c:v>
                </c:pt>
                <c:pt idx="268">
                  <c:v>42637</c:v>
                </c:pt>
                <c:pt idx="269">
                  <c:v>42638</c:v>
                </c:pt>
                <c:pt idx="270">
                  <c:v>42639</c:v>
                </c:pt>
                <c:pt idx="271">
                  <c:v>42640</c:v>
                </c:pt>
                <c:pt idx="272">
                  <c:v>42641</c:v>
                </c:pt>
                <c:pt idx="273">
                  <c:v>42642</c:v>
                </c:pt>
                <c:pt idx="274">
                  <c:v>42643</c:v>
                </c:pt>
                <c:pt idx="275">
                  <c:v>42644</c:v>
                </c:pt>
                <c:pt idx="276">
                  <c:v>42645</c:v>
                </c:pt>
                <c:pt idx="277">
                  <c:v>42646</c:v>
                </c:pt>
                <c:pt idx="278">
                  <c:v>42647</c:v>
                </c:pt>
                <c:pt idx="279">
                  <c:v>42648</c:v>
                </c:pt>
                <c:pt idx="280">
                  <c:v>42649</c:v>
                </c:pt>
                <c:pt idx="281">
                  <c:v>42650</c:v>
                </c:pt>
                <c:pt idx="282">
                  <c:v>42651</c:v>
                </c:pt>
                <c:pt idx="283">
                  <c:v>42652</c:v>
                </c:pt>
                <c:pt idx="284">
                  <c:v>42653</c:v>
                </c:pt>
                <c:pt idx="285">
                  <c:v>42654</c:v>
                </c:pt>
                <c:pt idx="286">
                  <c:v>42655</c:v>
                </c:pt>
                <c:pt idx="287">
                  <c:v>42656</c:v>
                </c:pt>
                <c:pt idx="288">
                  <c:v>42657</c:v>
                </c:pt>
                <c:pt idx="289">
                  <c:v>42658</c:v>
                </c:pt>
                <c:pt idx="290">
                  <c:v>42659</c:v>
                </c:pt>
                <c:pt idx="291">
                  <c:v>42660</c:v>
                </c:pt>
                <c:pt idx="292">
                  <c:v>42661</c:v>
                </c:pt>
                <c:pt idx="293">
                  <c:v>42662</c:v>
                </c:pt>
                <c:pt idx="294">
                  <c:v>42663</c:v>
                </c:pt>
                <c:pt idx="295">
                  <c:v>42664</c:v>
                </c:pt>
                <c:pt idx="296">
                  <c:v>42665</c:v>
                </c:pt>
                <c:pt idx="297">
                  <c:v>42666</c:v>
                </c:pt>
                <c:pt idx="298">
                  <c:v>42667</c:v>
                </c:pt>
                <c:pt idx="299">
                  <c:v>42668</c:v>
                </c:pt>
                <c:pt idx="300">
                  <c:v>42669</c:v>
                </c:pt>
                <c:pt idx="301">
                  <c:v>42670</c:v>
                </c:pt>
                <c:pt idx="302">
                  <c:v>42671</c:v>
                </c:pt>
                <c:pt idx="303">
                  <c:v>42672</c:v>
                </c:pt>
                <c:pt idx="304">
                  <c:v>42673</c:v>
                </c:pt>
                <c:pt idx="305">
                  <c:v>42674</c:v>
                </c:pt>
                <c:pt idx="306">
                  <c:v>42675</c:v>
                </c:pt>
                <c:pt idx="307">
                  <c:v>42676</c:v>
                </c:pt>
                <c:pt idx="308">
                  <c:v>42677</c:v>
                </c:pt>
                <c:pt idx="309">
                  <c:v>42678</c:v>
                </c:pt>
                <c:pt idx="310">
                  <c:v>42679</c:v>
                </c:pt>
                <c:pt idx="311">
                  <c:v>42680</c:v>
                </c:pt>
                <c:pt idx="312">
                  <c:v>42681</c:v>
                </c:pt>
                <c:pt idx="313">
                  <c:v>42682</c:v>
                </c:pt>
                <c:pt idx="314">
                  <c:v>42683</c:v>
                </c:pt>
                <c:pt idx="315">
                  <c:v>42684</c:v>
                </c:pt>
                <c:pt idx="316">
                  <c:v>42685</c:v>
                </c:pt>
                <c:pt idx="317">
                  <c:v>42686</c:v>
                </c:pt>
                <c:pt idx="318">
                  <c:v>42687</c:v>
                </c:pt>
                <c:pt idx="319">
                  <c:v>42688</c:v>
                </c:pt>
                <c:pt idx="320">
                  <c:v>42689</c:v>
                </c:pt>
                <c:pt idx="321">
                  <c:v>42690</c:v>
                </c:pt>
                <c:pt idx="322">
                  <c:v>42691</c:v>
                </c:pt>
                <c:pt idx="323">
                  <c:v>42692</c:v>
                </c:pt>
                <c:pt idx="324">
                  <c:v>42693</c:v>
                </c:pt>
                <c:pt idx="325">
                  <c:v>42694</c:v>
                </c:pt>
                <c:pt idx="326">
                  <c:v>42695</c:v>
                </c:pt>
                <c:pt idx="327">
                  <c:v>42696</c:v>
                </c:pt>
                <c:pt idx="328">
                  <c:v>42697</c:v>
                </c:pt>
                <c:pt idx="329">
                  <c:v>42698</c:v>
                </c:pt>
                <c:pt idx="330">
                  <c:v>42699</c:v>
                </c:pt>
                <c:pt idx="331">
                  <c:v>42700</c:v>
                </c:pt>
                <c:pt idx="332">
                  <c:v>42701</c:v>
                </c:pt>
                <c:pt idx="333">
                  <c:v>42702</c:v>
                </c:pt>
                <c:pt idx="334">
                  <c:v>42703</c:v>
                </c:pt>
                <c:pt idx="335">
                  <c:v>42704</c:v>
                </c:pt>
                <c:pt idx="336">
                  <c:v>42705</c:v>
                </c:pt>
                <c:pt idx="337">
                  <c:v>42706</c:v>
                </c:pt>
                <c:pt idx="338">
                  <c:v>42707</c:v>
                </c:pt>
                <c:pt idx="339">
                  <c:v>42708</c:v>
                </c:pt>
                <c:pt idx="340">
                  <c:v>42709</c:v>
                </c:pt>
                <c:pt idx="341">
                  <c:v>42710</c:v>
                </c:pt>
                <c:pt idx="342">
                  <c:v>42711</c:v>
                </c:pt>
                <c:pt idx="343">
                  <c:v>42712</c:v>
                </c:pt>
                <c:pt idx="344">
                  <c:v>42713</c:v>
                </c:pt>
                <c:pt idx="345">
                  <c:v>42714</c:v>
                </c:pt>
                <c:pt idx="346">
                  <c:v>42715</c:v>
                </c:pt>
                <c:pt idx="347">
                  <c:v>42716</c:v>
                </c:pt>
                <c:pt idx="348">
                  <c:v>42717</c:v>
                </c:pt>
                <c:pt idx="349">
                  <c:v>42718</c:v>
                </c:pt>
                <c:pt idx="350">
                  <c:v>42719</c:v>
                </c:pt>
                <c:pt idx="351">
                  <c:v>42720</c:v>
                </c:pt>
                <c:pt idx="352">
                  <c:v>42721</c:v>
                </c:pt>
                <c:pt idx="353">
                  <c:v>42722</c:v>
                </c:pt>
                <c:pt idx="354">
                  <c:v>42723</c:v>
                </c:pt>
                <c:pt idx="355">
                  <c:v>42724</c:v>
                </c:pt>
                <c:pt idx="356">
                  <c:v>42725</c:v>
                </c:pt>
                <c:pt idx="357">
                  <c:v>42726</c:v>
                </c:pt>
                <c:pt idx="358">
                  <c:v>42727</c:v>
                </c:pt>
                <c:pt idx="359">
                  <c:v>42728</c:v>
                </c:pt>
                <c:pt idx="360">
                  <c:v>42729</c:v>
                </c:pt>
                <c:pt idx="361">
                  <c:v>42730</c:v>
                </c:pt>
                <c:pt idx="362">
                  <c:v>42731</c:v>
                </c:pt>
                <c:pt idx="363">
                  <c:v>42732</c:v>
                </c:pt>
                <c:pt idx="364">
                  <c:v>42733</c:v>
                </c:pt>
                <c:pt idx="365">
                  <c:v>42734</c:v>
                </c:pt>
                <c:pt idx="366">
                  <c:v>42735</c:v>
                </c:pt>
                <c:pt idx="367">
                  <c:v>42736</c:v>
                </c:pt>
                <c:pt idx="368">
                  <c:v>42737</c:v>
                </c:pt>
                <c:pt idx="369">
                  <c:v>42738</c:v>
                </c:pt>
                <c:pt idx="370">
                  <c:v>42739</c:v>
                </c:pt>
                <c:pt idx="371">
                  <c:v>42740</c:v>
                </c:pt>
                <c:pt idx="372">
                  <c:v>42741</c:v>
                </c:pt>
                <c:pt idx="373">
                  <c:v>42742</c:v>
                </c:pt>
                <c:pt idx="374">
                  <c:v>42743</c:v>
                </c:pt>
                <c:pt idx="375">
                  <c:v>42744</c:v>
                </c:pt>
                <c:pt idx="376">
                  <c:v>42745</c:v>
                </c:pt>
                <c:pt idx="377">
                  <c:v>42746</c:v>
                </c:pt>
                <c:pt idx="378">
                  <c:v>42747</c:v>
                </c:pt>
                <c:pt idx="379">
                  <c:v>42748</c:v>
                </c:pt>
                <c:pt idx="380">
                  <c:v>42749</c:v>
                </c:pt>
                <c:pt idx="381">
                  <c:v>42750</c:v>
                </c:pt>
                <c:pt idx="382">
                  <c:v>42751</c:v>
                </c:pt>
                <c:pt idx="383">
                  <c:v>42752</c:v>
                </c:pt>
                <c:pt idx="384">
                  <c:v>42753</c:v>
                </c:pt>
                <c:pt idx="385">
                  <c:v>42754</c:v>
                </c:pt>
                <c:pt idx="386">
                  <c:v>42755</c:v>
                </c:pt>
                <c:pt idx="387">
                  <c:v>42756</c:v>
                </c:pt>
                <c:pt idx="388">
                  <c:v>42757</c:v>
                </c:pt>
                <c:pt idx="389">
                  <c:v>42758</c:v>
                </c:pt>
                <c:pt idx="390">
                  <c:v>42759</c:v>
                </c:pt>
                <c:pt idx="391">
                  <c:v>42760</c:v>
                </c:pt>
                <c:pt idx="392">
                  <c:v>42761</c:v>
                </c:pt>
                <c:pt idx="393">
                  <c:v>42762</c:v>
                </c:pt>
                <c:pt idx="394">
                  <c:v>42763</c:v>
                </c:pt>
                <c:pt idx="395">
                  <c:v>42764</c:v>
                </c:pt>
                <c:pt idx="396">
                  <c:v>42765</c:v>
                </c:pt>
                <c:pt idx="397">
                  <c:v>42766</c:v>
                </c:pt>
                <c:pt idx="398">
                  <c:v>42767</c:v>
                </c:pt>
                <c:pt idx="399">
                  <c:v>42768</c:v>
                </c:pt>
                <c:pt idx="400">
                  <c:v>42769</c:v>
                </c:pt>
                <c:pt idx="401">
                  <c:v>42770</c:v>
                </c:pt>
                <c:pt idx="402">
                  <c:v>42771</c:v>
                </c:pt>
                <c:pt idx="403">
                  <c:v>42772</c:v>
                </c:pt>
                <c:pt idx="404">
                  <c:v>42773</c:v>
                </c:pt>
                <c:pt idx="405">
                  <c:v>42774</c:v>
                </c:pt>
                <c:pt idx="406">
                  <c:v>42775</c:v>
                </c:pt>
                <c:pt idx="407">
                  <c:v>42776</c:v>
                </c:pt>
                <c:pt idx="408">
                  <c:v>42777</c:v>
                </c:pt>
                <c:pt idx="409">
                  <c:v>42778</c:v>
                </c:pt>
                <c:pt idx="410">
                  <c:v>42779</c:v>
                </c:pt>
                <c:pt idx="411">
                  <c:v>42780</c:v>
                </c:pt>
                <c:pt idx="412">
                  <c:v>42781</c:v>
                </c:pt>
                <c:pt idx="413">
                  <c:v>42782</c:v>
                </c:pt>
                <c:pt idx="414">
                  <c:v>42783</c:v>
                </c:pt>
                <c:pt idx="415">
                  <c:v>42784</c:v>
                </c:pt>
                <c:pt idx="416">
                  <c:v>42785</c:v>
                </c:pt>
                <c:pt idx="417">
                  <c:v>42786</c:v>
                </c:pt>
                <c:pt idx="418">
                  <c:v>42787</c:v>
                </c:pt>
                <c:pt idx="419">
                  <c:v>42788</c:v>
                </c:pt>
                <c:pt idx="420">
                  <c:v>42789</c:v>
                </c:pt>
                <c:pt idx="421">
                  <c:v>42790</c:v>
                </c:pt>
                <c:pt idx="422">
                  <c:v>42791</c:v>
                </c:pt>
                <c:pt idx="423">
                  <c:v>42792</c:v>
                </c:pt>
                <c:pt idx="424">
                  <c:v>42793</c:v>
                </c:pt>
                <c:pt idx="425">
                  <c:v>42794</c:v>
                </c:pt>
                <c:pt idx="426">
                  <c:v>42795</c:v>
                </c:pt>
                <c:pt idx="427">
                  <c:v>42796</c:v>
                </c:pt>
                <c:pt idx="428">
                  <c:v>42797</c:v>
                </c:pt>
                <c:pt idx="429">
                  <c:v>42798</c:v>
                </c:pt>
                <c:pt idx="430">
                  <c:v>42799</c:v>
                </c:pt>
                <c:pt idx="431">
                  <c:v>42800</c:v>
                </c:pt>
                <c:pt idx="432">
                  <c:v>42801</c:v>
                </c:pt>
                <c:pt idx="433">
                  <c:v>42802</c:v>
                </c:pt>
                <c:pt idx="434">
                  <c:v>42803</c:v>
                </c:pt>
                <c:pt idx="435">
                  <c:v>42804</c:v>
                </c:pt>
                <c:pt idx="436">
                  <c:v>42805</c:v>
                </c:pt>
                <c:pt idx="437">
                  <c:v>42806</c:v>
                </c:pt>
                <c:pt idx="438">
                  <c:v>42807</c:v>
                </c:pt>
                <c:pt idx="439">
                  <c:v>42808</c:v>
                </c:pt>
                <c:pt idx="440">
                  <c:v>42809</c:v>
                </c:pt>
                <c:pt idx="441">
                  <c:v>42810</c:v>
                </c:pt>
                <c:pt idx="442">
                  <c:v>42811</c:v>
                </c:pt>
                <c:pt idx="443">
                  <c:v>42812</c:v>
                </c:pt>
                <c:pt idx="444">
                  <c:v>42813</c:v>
                </c:pt>
                <c:pt idx="445">
                  <c:v>42814</c:v>
                </c:pt>
                <c:pt idx="446">
                  <c:v>42815</c:v>
                </c:pt>
                <c:pt idx="447">
                  <c:v>42816</c:v>
                </c:pt>
                <c:pt idx="448">
                  <c:v>42817</c:v>
                </c:pt>
                <c:pt idx="449">
                  <c:v>42818</c:v>
                </c:pt>
                <c:pt idx="450">
                  <c:v>42819</c:v>
                </c:pt>
                <c:pt idx="451">
                  <c:v>42820</c:v>
                </c:pt>
                <c:pt idx="452">
                  <c:v>42821</c:v>
                </c:pt>
                <c:pt idx="453">
                  <c:v>42822</c:v>
                </c:pt>
                <c:pt idx="454">
                  <c:v>42823</c:v>
                </c:pt>
                <c:pt idx="455">
                  <c:v>42824</c:v>
                </c:pt>
                <c:pt idx="456">
                  <c:v>42825</c:v>
                </c:pt>
                <c:pt idx="457">
                  <c:v>42826</c:v>
                </c:pt>
                <c:pt idx="458">
                  <c:v>42827</c:v>
                </c:pt>
                <c:pt idx="459">
                  <c:v>42828</c:v>
                </c:pt>
                <c:pt idx="460">
                  <c:v>42829</c:v>
                </c:pt>
                <c:pt idx="461">
                  <c:v>42830</c:v>
                </c:pt>
                <c:pt idx="462">
                  <c:v>42831</c:v>
                </c:pt>
                <c:pt idx="463">
                  <c:v>42832</c:v>
                </c:pt>
                <c:pt idx="464">
                  <c:v>42833</c:v>
                </c:pt>
                <c:pt idx="465">
                  <c:v>42834</c:v>
                </c:pt>
                <c:pt idx="466">
                  <c:v>42835</c:v>
                </c:pt>
                <c:pt idx="467">
                  <c:v>42836</c:v>
                </c:pt>
                <c:pt idx="468">
                  <c:v>42837</c:v>
                </c:pt>
                <c:pt idx="469">
                  <c:v>42838</c:v>
                </c:pt>
                <c:pt idx="470">
                  <c:v>42839</c:v>
                </c:pt>
                <c:pt idx="471">
                  <c:v>42840</c:v>
                </c:pt>
                <c:pt idx="472">
                  <c:v>42841</c:v>
                </c:pt>
                <c:pt idx="473">
                  <c:v>42842</c:v>
                </c:pt>
                <c:pt idx="474">
                  <c:v>42843</c:v>
                </c:pt>
                <c:pt idx="475">
                  <c:v>42844</c:v>
                </c:pt>
                <c:pt idx="476">
                  <c:v>42845</c:v>
                </c:pt>
                <c:pt idx="477">
                  <c:v>42846</c:v>
                </c:pt>
                <c:pt idx="478">
                  <c:v>42847</c:v>
                </c:pt>
                <c:pt idx="479">
                  <c:v>42848</c:v>
                </c:pt>
                <c:pt idx="480">
                  <c:v>42849</c:v>
                </c:pt>
                <c:pt idx="481">
                  <c:v>42850</c:v>
                </c:pt>
                <c:pt idx="482">
                  <c:v>42851</c:v>
                </c:pt>
                <c:pt idx="483">
                  <c:v>42852</c:v>
                </c:pt>
                <c:pt idx="484">
                  <c:v>42853</c:v>
                </c:pt>
                <c:pt idx="485">
                  <c:v>42854</c:v>
                </c:pt>
                <c:pt idx="486">
                  <c:v>42855</c:v>
                </c:pt>
                <c:pt idx="487">
                  <c:v>42856</c:v>
                </c:pt>
                <c:pt idx="488">
                  <c:v>42857</c:v>
                </c:pt>
                <c:pt idx="489">
                  <c:v>42858</c:v>
                </c:pt>
                <c:pt idx="490">
                  <c:v>42859</c:v>
                </c:pt>
                <c:pt idx="491">
                  <c:v>42860</c:v>
                </c:pt>
                <c:pt idx="492">
                  <c:v>42861</c:v>
                </c:pt>
                <c:pt idx="493">
                  <c:v>42862</c:v>
                </c:pt>
                <c:pt idx="494">
                  <c:v>42863</c:v>
                </c:pt>
                <c:pt idx="495">
                  <c:v>42864</c:v>
                </c:pt>
                <c:pt idx="496">
                  <c:v>42865</c:v>
                </c:pt>
                <c:pt idx="497">
                  <c:v>42866</c:v>
                </c:pt>
                <c:pt idx="498">
                  <c:v>42867</c:v>
                </c:pt>
                <c:pt idx="499">
                  <c:v>42868</c:v>
                </c:pt>
                <c:pt idx="500">
                  <c:v>42869</c:v>
                </c:pt>
                <c:pt idx="501">
                  <c:v>42870</c:v>
                </c:pt>
                <c:pt idx="502">
                  <c:v>42871</c:v>
                </c:pt>
                <c:pt idx="503">
                  <c:v>42872</c:v>
                </c:pt>
                <c:pt idx="504">
                  <c:v>42873</c:v>
                </c:pt>
                <c:pt idx="505">
                  <c:v>42874</c:v>
                </c:pt>
                <c:pt idx="506">
                  <c:v>42875</c:v>
                </c:pt>
                <c:pt idx="507">
                  <c:v>42876</c:v>
                </c:pt>
                <c:pt idx="508">
                  <c:v>42877</c:v>
                </c:pt>
                <c:pt idx="509">
                  <c:v>42878</c:v>
                </c:pt>
                <c:pt idx="510">
                  <c:v>42879</c:v>
                </c:pt>
                <c:pt idx="511">
                  <c:v>42880</c:v>
                </c:pt>
                <c:pt idx="512">
                  <c:v>42881</c:v>
                </c:pt>
                <c:pt idx="513">
                  <c:v>42882</c:v>
                </c:pt>
                <c:pt idx="514">
                  <c:v>42883</c:v>
                </c:pt>
                <c:pt idx="515">
                  <c:v>42884</c:v>
                </c:pt>
                <c:pt idx="516">
                  <c:v>42885</c:v>
                </c:pt>
                <c:pt idx="517">
                  <c:v>42886</c:v>
                </c:pt>
                <c:pt idx="518">
                  <c:v>42887</c:v>
                </c:pt>
                <c:pt idx="519">
                  <c:v>42888</c:v>
                </c:pt>
                <c:pt idx="520">
                  <c:v>42889</c:v>
                </c:pt>
                <c:pt idx="521">
                  <c:v>42890</c:v>
                </c:pt>
                <c:pt idx="522">
                  <c:v>42891</c:v>
                </c:pt>
                <c:pt idx="523">
                  <c:v>42892</c:v>
                </c:pt>
                <c:pt idx="524">
                  <c:v>42893</c:v>
                </c:pt>
                <c:pt idx="525">
                  <c:v>42894</c:v>
                </c:pt>
                <c:pt idx="526">
                  <c:v>42895</c:v>
                </c:pt>
                <c:pt idx="527">
                  <c:v>42896</c:v>
                </c:pt>
                <c:pt idx="528">
                  <c:v>42897</c:v>
                </c:pt>
                <c:pt idx="529">
                  <c:v>42898</c:v>
                </c:pt>
                <c:pt idx="530">
                  <c:v>42899</c:v>
                </c:pt>
                <c:pt idx="531">
                  <c:v>42900</c:v>
                </c:pt>
                <c:pt idx="532">
                  <c:v>42901</c:v>
                </c:pt>
                <c:pt idx="533">
                  <c:v>42902</c:v>
                </c:pt>
                <c:pt idx="534">
                  <c:v>42903</c:v>
                </c:pt>
                <c:pt idx="535">
                  <c:v>42904</c:v>
                </c:pt>
                <c:pt idx="536">
                  <c:v>42905</c:v>
                </c:pt>
                <c:pt idx="537">
                  <c:v>42906</c:v>
                </c:pt>
                <c:pt idx="538">
                  <c:v>42907</c:v>
                </c:pt>
                <c:pt idx="539">
                  <c:v>42908</c:v>
                </c:pt>
                <c:pt idx="540">
                  <c:v>42909</c:v>
                </c:pt>
                <c:pt idx="541">
                  <c:v>42910</c:v>
                </c:pt>
                <c:pt idx="542">
                  <c:v>42911</c:v>
                </c:pt>
                <c:pt idx="543">
                  <c:v>42912</c:v>
                </c:pt>
                <c:pt idx="544">
                  <c:v>42913</c:v>
                </c:pt>
                <c:pt idx="545">
                  <c:v>42914</c:v>
                </c:pt>
                <c:pt idx="546">
                  <c:v>42915</c:v>
                </c:pt>
                <c:pt idx="547">
                  <c:v>42916</c:v>
                </c:pt>
                <c:pt idx="548">
                  <c:v>42917</c:v>
                </c:pt>
                <c:pt idx="549">
                  <c:v>42918</c:v>
                </c:pt>
                <c:pt idx="550">
                  <c:v>42919</c:v>
                </c:pt>
                <c:pt idx="551">
                  <c:v>42920</c:v>
                </c:pt>
                <c:pt idx="552">
                  <c:v>42921</c:v>
                </c:pt>
                <c:pt idx="553">
                  <c:v>42922</c:v>
                </c:pt>
                <c:pt idx="554">
                  <c:v>42923</c:v>
                </c:pt>
                <c:pt idx="555">
                  <c:v>42924</c:v>
                </c:pt>
                <c:pt idx="556">
                  <c:v>42925</c:v>
                </c:pt>
                <c:pt idx="557">
                  <c:v>42926</c:v>
                </c:pt>
                <c:pt idx="558">
                  <c:v>42927</c:v>
                </c:pt>
                <c:pt idx="559">
                  <c:v>42928</c:v>
                </c:pt>
                <c:pt idx="560">
                  <c:v>42929</c:v>
                </c:pt>
                <c:pt idx="561">
                  <c:v>42930</c:v>
                </c:pt>
                <c:pt idx="562">
                  <c:v>42931</c:v>
                </c:pt>
                <c:pt idx="563">
                  <c:v>42932</c:v>
                </c:pt>
                <c:pt idx="564">
                  <c:v>42933</c:v>
                </c:pt>
                <c:pt idx="565">
                  <c:v>42934</c:v>
                </c:pt>
                <c:pt idx="566">
                  <c:v>42935</c:v>
                </c:pt>
                <c:pt idx="567">
                  <c:v>42936</c:v>
                </c:pt>
                <c:pt idx="568">
                  <c:v>42937</c:v>
                </c:pt>
                <c:pt idx="569">
                  <c:v>42938</c:v>
                </c:pt>
                <c:pt idx="570">
                  <c:v>42939</c:v>
                </c:pt>
                <c:pt idx="571">
                  <c:v>42940</c:v>
                </c:pt>
                <c:pt idx="572">
                  <c:v>42941</c:v>
                </c:pt>
                <c:pt idx="573">
                  <c:v>42942</c:v>
                </c:pt>
                <c:pt idx="574">
                  <c:v>42943</c:v>
                </c:pt>
                <c:pt idx="575">
                  <c:v>42944</c:v>
                </c:pt>
                <c:pt idx="576">
                  <c:v>42945</c:v>
                </c:pt>
                <c:pt idx="577">
                  <c:v>42946</c:v>
                </c:pt>
                <c:pt idx="578">
                  <c:v>42947</c:v>
                </c:pt>
                <c:pt idx="579">
                  <c:v>42948</c:v>
                </c:pt>
                <c:pt idx="580">
                  <c:v>42949</c:v>
                </c:pt>
                <c:pt idx="581">
                  <c:v>42950</c:v>
                </c:pt>
                <c:pt idx="582">
                  <c:v>42951</c:v>
                </c:pt>
                <c:pt idx="583">
                  <c:v>42952</c:v>
                </c:pt>
                <c:pt idx="584">
                  <c:v>42953</c:v>
                </c:pt>
                <c:pt idx="585">
                  <c:v>42954</c:v>
                </c:pt>
                <c:pt idx="586">
                  <c:v>42955</c:v>
                </c:pt>
                <c:pt idx="587">
                  <c:v>42956</c:v>
                </c:pt>
                <c:pt idx="588">
                  <c:v>42957</c:v>
                </c:pt>
                <c:pt idx="589">
                  <c:v>42958</c:v>
                </c:pt>
                <c:pt idx="590">
                  <c:v>42959</c:v>
                </c:pt>
                <c:pt idx="591">
                  <c:v>42960</c:v>
                </c:pt>
                <c:pt idx="592">
                  <c:v>42961</c:v>
                </c:pt>
                <c:pt idx="593">
                  <c:v>42962</c:v>
                </c:pt>
                <c:pt idx="594">
                  <c:v>42963</c:v>
                </c:pt>
                <c:pt idx="595">
                  <c:v>42964</c:v>
                </c:pt>
                <c:pt idx="596">
                  <c:v>42965</c:v>
                </c:pt>
                <c:pt idx="597">
                  <c:v>42966</c:v>
                </c:pt>
                <c:pt idx="598">
                  <c:v>42967</c:v>
                </c:pt>
                <c:pt idx="599">
                  <c:v>42968</c:v>
                </c:pt>
                <c:pt idx="600">
                  <c:v>42969</c:v>
                </c:pt>
                <c:pt idx="601">
                  <c:v>42970</c:v>
                </c:pt>
                <c:pt idx="602">
                  <c:v>42971</c:v>
                </c:pt>
                <c:pt idx="603">
                  <c:v>42972</c:v>
                </c:pt>
                <c:pt idx="604">
                  <c:v>42973</c:v>
                </c:pt>
                <c:pt idx="605">
                  <c:v>42974</c:v>
                </c:pt>
                <c:pt idx="606">
                  <c:v>42975</c:v>
                </c:pt>
                <c:pt idx="607">
                  <c:v>42976</c:v>
                </c:pt>
                <c:pt idx="608">
                  <c:v>42977</c:v>
                </c:pt>
                <c:pt idx="609">
                  <c:v>42978</c:v>
                </c:pt>
                <c:pt idx="610">
                  <c:v>42979</c:v>
                </c:pt>
                <c:pt idx="611">
                  <c:v>42980</c:v>
                </c:pt>
                <c:pt idx="612">
                  <c:v>42981</c:v>
                </c:pt>
                <c:pt idx="613">
                  <c:v>42982</c:v>
                </c:pt>
                <c:pt idx="614">
                  <c:v>42983</c:v>
                </c:pt>
                <c:pt idx="615">
                  <c:v>42984</c:v>
                </c:pt>
                <c:pt idx="616">
                  <c:v>42985</c:v>
                </c:pt>
                <c:pt idx="617">
                  <c:v>42986</c:v>
                </c:pt>
                <c:pt idx="618">
                  <c:v>42987</c:v>
                </c:pt>
                <c:pt idx="619">
                  <c:v>42988</c:v>
                </c:pt>
                <c:pt idx="620">
                  <c:v>42989</c:v>
                </c:pt>
                <c:pt idx="621">
                  <c:v>42990</c:v>
                </c:pt>
                <c:pt idx="622">
                  <c:v>42991</c:v>
                </c:pt>
                <c:pt idx="623">
                  <c:v>42992</c:v>
                </c:pt>
                <c:pt idx="624">
                  <c:v>42993</c:v>
                </c:pt>
                <c:pt idx="625">
                  <c:v>42994</c:v>
                </c:pt>
                <c:pt idx="626">
                  <c:v>42995</c:v>
                </c:pt>
                <c:pt idx="627">
                  <c:v>42996</c:v>
                </c:pt>
                <c:pt idx="628">
                  <c:v>42997</c:v>
                </c:pt>
                <c:pt idx="629">
                  <c:v>42998</c:v>
                </c:pt>
                <c:pt idx="630">
                  <c:v>42999</c:v>
                </c:pt>
                <c:pt idx="631">
                  <c:v>43000</c:v>
                </c:pt>
                <c:pt idx="632">
                  <c:v>43001</c:v>
                </c:pt>
                <c:pt idx="633">
                  <c:v>43002</c:v>
                </c:pt>
                <c:pt idx="634">
                  <c:v>43003</c:v>
                </c:pt>
                <c:pt idx="635">
                  <c:v>43004</c:v>
                </c:pt>
                <c:pt idx="636">
                  <c:v>43005</c:v>
                </c:pt>
                <c:pt idx="637">
                  <c:v>43006</c:v>
                </c:pt>
                <c:pt idx="638">
                  <c:v>43007</c:v>
                </c:pt>
                <c:pt idx="639">
                  <c:v>43008</c:v>
                </c:pt>
                <c:pt idx="640">
                  <c:v>43009</c:v>
                </c:pt>
                <c:pt idx="641">
                  <c:v>43010</c:v>
                </c:pt>
                <c:pt idx="642">
                  <c:v>43011</c:v>
                </c:pt>
                <c:pt idx="643">
                  <c:v>43012</c:v>
                </c:pt>
                <c:pt idx="644">
                  <c:v>43013</c:v>
                </c:pt>
                <c:pt idx="645">
                  <c:v>43014</c:v>
                </c:pt>
                <c:pt idx="646">
                  <c:v>43015</c:v>
                </c:pt>
                <c:pt idx="647">
                  <c:v>43016</c:v>
                </c:pt>
                <c:pt idx="648">
                  <c:v>43017</c:v>
                </c:pt>
                <c:pt idx="649">
                  <c:v>43018</c:v>
                </c:pt>
                <c:pt idx="650">
                  <c:v>43019</c:v>
                </c:pt>
                <c:pt idx="651">
                  <c:v>43020</c:v>
                </c:pt>
                <c:pt idx="652">
                  <c:v>43021</c:v>
                </c:pt>
                <c:pt idx="653">
                  <c:v>43022</c:v>
                </c:pt>
                <c:pt idx="654">
                  <c:v>43023</c:v>
                </c:pt>
                <c:pt idx="655">
                  <c:v>43024</c:v>
                </c:pt>
                <c:pt idx="656">
                  <c:v>43025</c:v>
                </c:pt>
                <c:pt idx="657">
                  <c:v>43026</c:v>
                </c:pt>
                <c:pt idx="658">
                  <c:v>43027</c:v>
                </c:pt>
                <c:pt idx="659">
                  <c:v>43028</c:v>
                </c:pt>
                <c:pt idx="660">
                  <c:v>43029</c:v>
                </c:pt>
                <c:pt idx="661">
                  <c:v>43030</c:v>
                </c:pt>
                <c:pt idx="662">
                  <c:v>43031</c:v>
                </c:pt>
                <c:pt idx="663">
                  <c:v>43032</c:v>
                </c:pt>
                <c:pt idx="664">
                  <c:v>43033</c:v>
                </c:pt>
                <c:pt idx="665">
                  <c:v>43034</c:v>
                </c:pt>
                <c:pt idx="666">
                  <c:v>43035</c:v>
                </c:pt>
                <c:pt idx="667">
                  <c:v>43036</c:v>
                </c:pt>
                <c:pt idx="668">
                  <c:v>43037</c:v>
                </c:pt>
                <c:pt idx="669">
                  <c:v>43038</c:v>
                </c:pt>
                <c:pt idx="670">
                  <c:v>43039</c:v>
                </c:pt>
                <c:pt idx="671">
                  <c:v>43040</c:v>
                </c:pt>
                <c:pt idx="672">
                  <c:v>43041</c:v>
                </c:pt>
                <c:pt idx="673">
                  <c:v>43042</c:v>
                </c:pt>
                <c:pt idx="674">
                  <c:v>43043</c:v>
                </c:pt>
                <c:pt idx="675">
                  <c:v>43044</c:v>
                </c:pt>
                <c:pt idx="676">
                  <c:v>43045</c:v>
                </c:pt>
                <c:pt idx="677">
                  <c:v>43046</c:v>
                </c:pt>
                <c:pt idx="678">
                  <c:v>43047</c:v>
                </c:pt>
                <c:pt idx="679">
                  <c:v>43048</c:v>
                </c:pt>
                <c:pt idx="680">
                  <c:v>43049</c:v>
                </c:pt>
                <c:pt idx="681">
                  <c:v>43050</c:v>
                </c:pt>
                <c:pt idx="682">
                  <c:v>43051</c:v>
                </c:pt>
                <c:pt idx="683">
                  <c:v>43052</c:v>
                </c:pt>
                <c:pt idx="684">
                  <c:v>43053</c:v>
                </c:pt>
                <c:pt idx="685">
                  <c:v>43054</c:v>
                </c:pt>
                <c:pt idx="686">
                  <c:v>43055</c:v>
                </c:pt>
                <c:pt idx="687">
                  <c:v>43056</c:v>
                </c:pt>
                <c:pt idx="688">
                  <c:v>43057</c:v>
                </c:pt>
                <c:pt idx="689">
                  <c:v>43058</c:v>
                </c:pt>
                <c:pt idx="690">
                  <c:v>43059</c:v>
                </c:pt>
                <c:pt idx="691">
                  <c:v>43060</c:v>
                </c:pt>
                <c:pt idx="692">
                  <c:v>43061</c:v>
                </c:pt>
                <c:pt idx="693">
                  <c:v>43062</c:v>
                </c:pt>
                <c:pt idx="694">
                  <c:v>43063</c:v>
                </c:pt>
                <c:pt idx="695">
                  <c:v>43064</c:v>
                </c:pt>
                <c:pt idx="696">
                  <c:v>43065</c:v>
                </c:pt>
                <c:pt idx="697">
                  <c:v>43066</c:v>
                </c:pt>
                <c:pt idx="698">
                  <c:v>43067</c:v>
                </c:pt>
                <c:pt idx="699">
                  <c:v>43068</c:v>
                </c:pt>
                <c:pt idx="700">
                  <c:v>43069</c:v>
                </c:pt>
                <c:pt idx="701">
                  <c:v>43070</c:v>
                </c:pt>
                <c:pt idx="702">
                  <c:v>43071</c:v>
                </c:pt>
                <c:pt idx="703">
                  <c:v>43072</c:v>
                </c:pt>
                <c:pt idx="704">
                  <c:v>43073</c:v>
                </c:pt>
                <c:pt idx="705">
                  <c:v>43074</c:v>
                </c:pt>
                <c:pt idx="706">
                  <c:v>43075</c:v>
                </c:pt>
                <c:pt idx="707">
                  <c:v>43076</c:v>
                </c:pt>
                <c:pt idx="708">
                  <c:v>43077</c:v>
                </c:pt>
                <c:pt idx="709">
                  <c:v>43078</c:v>
                </c:pt>
                <c:pt idx="710">
                  <c:v>43079</c:v>
                </c:pt>
                <c:pt idx="711">
                  <c:v>43080</c:v>
                </c:pt>
                <c:pt idx="712">
                  <c:v>43081</c:v>
                </c:pt>
                <c:pt idx="713">
                  <c:v>43082</c:v>
                </c:pt>
                <c:pt idx="714">
                  <c:v>43083</c:v>
                </c:pt>
                <c:pt idx="715">
                  <c:v>43084</c:v>
                </c:pt>
                <c:pt idx="716">
                  <c:v>43085</c:v>
                </c:pt>
                <c:pt idx="717">
                  <c:v>43086</c:v>
                </c:pt>
                <c:pt idx="718">
                  <c:v>43087</c:v>
                </c:pt>
                <c:pt idx="719">
                  <c:v>43088</c:v>
                </c:pt>
                <c:pt idx="720">
                  <c:v>43089</c:v>
                </c:pt>
                <c:pt idx="721">
                  <c:v>43090</c:v>
                </c:pt>
                <c:pt idx="722">
                  <c:v>43091</c:v>
                </c:pt>
                <c:pt idx="723">
                  <c:v>43092</c:v>
                </c:pt>
                <c:pt idx="724">
                  <c:v>43093</c:v>
                </c:pt>
                <c:pt idx="725">
                  <c:v>43094</c:v>
                </c:pt>
                <c:pt idx="726">
                  <c:v>43095</c:v>
                </c:pt>
                <c:pt idx="727">
                  <c:v>43096</c:v>
                </c:pt>
                <c:pt idx="728">
                  <c:v>43097</c:v>
                </c:pt>
                <c:pt idx="729">
                  <c:v>43098</c:v>
                </c:pt>
                <c:pt idx="730">
                  <c:v>43099</c:v>
                </c:pt>
                <c:pt idx="731">
                  <c:v>43100</c:v>
                </c:pt>
                <c:pt idx="732">
                  <c:v>43101</c:v>
                </c:pt>
                <c:pt idx="733">
                  <c:v>43102</c:v>
                </c:pt>
                <c:pt idx="734">
                  <c:v>43103</c:v>
                </c:pt>
                <c:pt idx="735">
                  <c:v>43104</c:v>
                </c:pt>
                <c:pt idx="736">
                  <c:v>43105</c:v>
                </c:pt>
                <c:pt idx="737">
                  <c:v>43106</c:v>
                </c:pt>
                <c:pt idx="738">
                  <c:v>43107</c:v>
                </c:pt>
                <c:pt idx="739">
                  <c:v>43108</c:v>
                </c:pt>
                <c:pt idx="740">
                  <c:v>43109</c:v>
                </c:pt>
                <c:pt idx="741">
                  <c:v>43110</c:v>
                </c:pt>
                <c:pt idx="742">
                  <c:v>43111</c:v>
                </c:pt>
                <c:pt idx="743">
                  <c:v>43112</c:v>
                </c:pt>
                <c:pt idx="744">
                  <c:v>43113</c:v>
                </c:pt>
                <c:pt idx="745">
                  <c:v>43114</c:v>
                </c:pt>
                <c:pt idx="746">
                  <c:v>43115</c:v>
                </c:pt>
                <c:pt idx="747">
                  <c:v>43116</c:v>
                </c:pt>
                <c:pt idx="748">
                  <c:v>43117</c:v>
                </c:pt>
                <c:pt idx="749">
                  <c:v>43118</c:v>
                </c:pt>
                <c:pt idx="750">
                  <c:v>43119</c:v>
                </c:pt>
                <c:pt idx="751">
                  <c:v>43120</c:v>
                </c:pt>
                <c:pt idx="752">
                  <c:v>43121</c:v>
                </c:pt>
                <c:pt idx="753">
                  <c:v>43122</c:v>
                </c:pt>
                <c:pt idx="754">
                  <c:v>43123</c:v>
                </c:pt>
                <c:pt idx="755">
                  <c:v>43124</c:v>
                </c:pt>
                <c:pt idx="756">
                  <c:v>43125</c:v>
                </c:pt>
                <c:pt idx="757">
                  <c:v>43126</c:v>
                </c:pt>
                <c:pt idx="758">
                  <c:v>43127</c:v>
                </c:pt>
                <c:pt idx="759">
                  <c:v>43128</c:v>
                </c:pt>
                <c:pt idx="760">
                  <c:v>43129</c:v>
                </c:pt>
                <c:pt idx="761">
                  <c:v>43130</c:v>
                </c:pt>
                <c:pt idx="762">
                  <c:v>43131</c:v>
                </c:pt>
                <c:pt idx="763">
                  <c:v>43132</c:v>
                </c:pt>
                <c:pt idx="764">
                  <c:v>43133</c:v>
                </c:pt>
                <c:pt idx="765">
                  <c:v>43134</c:v>
                </c:pt>
                <c:pt idx="766">
                  <c:v>43135</c:v>
                </c:pt>
                <c:pt idx="767">
                  <c:v>43136</c:v>
                </c:pt>
                <c:pt idx="768">
                  <c:v>43137</c:v>
                </c:pt>
                <c:pt idx="769">
                  <c:v>43138</c:v>
                </c:pt>
                <c:pt idx="770">
                  <c:v>43139</c:v>
                </c:pt>
                <c:pt idx="771">
                  <c:v>43140</c:v>
                </c:pt>
                <c:pt idx="772">
                  <c:v>43141</c:v>
                </c:pt>
                <c:pt idx="773">
                  <c:v>43142</c:v>
                </c:pt>
                <c:pt idx="774">
                  <c:v>43143</c:v>
                </c:pt>
                <c:pt idx="775">
                  <c:v>43144</c:v>
                </c:pt>
                <c:pt idx="776">
                  <c:v>43145</c:v>
                </c:pt>
                <c:pt idx="777">
                  <c:v>43146</c:v>
                </c:pt>
                <c:pt idx="778">
                  <c:v>43147</c:v>
                </c:pt>
                <c:pt idx="779">
                  <c:v>43148</c:v>
                </c:pt>
                <c:pt idx="780">
                  <c:v>43149</c:v>
                </c:pt>
                <c:pt idx="781">
                  <c:v>43150</c:v>
                </c:pt>
                <c:pt idx="782">
                  <c:v>43151</c:v>
                </c:pt>
                <c:pt idx="783">
                  <c:v>43152</c:v>
                </c:pt>
                <c:pt idx="784">
                  <c:v>43153</c:v>
                </c:pt>
                <c:pt idx="785">
                  <c:v>43154</c:v>
                </c:pt>
                <c:pt idx="786">
                  <c:v>43155</c:v>
                </c:pt>
                <c:pt idx="787">
                  <c:v>43156</c:v>
                </c:pt>
                <c:pt idx="788">
                  <c:v>43157</c:v>
                </c:pt>
                <c:pt idx="789">
                  <c:v>43158</c:v>
                </c:pt>
                <c:pt idx="790">
                  <c:v>43159</c:v>
                </c:pt>
                <c:pt idx="791">
                  <c:v>43160</c:v>
                </c:pt>
                <c:pt idx="792">
                  <c:v>43161</c:v>
                </c:pt>
                <c:pt idx="793">
                  <c:v>43162</c:v>
                </c:pt>
                <c:pt idx="794">
                  <c:v>43163</c:v>
                </c:pt>
                <c:pt idx="795">
                  <c:v>43164</c:v>
                </c:pt>
                <c:pt idx="796">
                  <c:v>43165</c:v>
                </c:pt>
                <c:pt idx="797">
                  <c:v>43166</c:v>
                </c:pt>
                <c:pt idx="798">
                  <c:v>43167</c:v>
                </c:pt>
                <c:pt idx="799">
                  <c:v>43168</c:v>
                </c:pt>
                <c:pt idx="800">
                  <c:v>43169</c:v>
                </c:pt>
                <c:pt idx="801">
                  <c:v>43170</c:v>
                </c:pt>
                <c:pt idx="802">
                  <c:v>43171</c:v>
                </c:pt>
                <c:pt idx="803">
                  <c:v>43172</c:v>
                </c:pt>
                <c:pt idx="804">
                  <c:v>43173</c:v>
                </c:pt>
                <c:pt idx="805">
                  <c:v>43174</c:v>
                </c:pt>
                <c:pt idx="806">
                  <c:v>43175</c:v>
                </c:pt>
                <c:pt idx="807">
                  <c:v>43176</c:v>
                </c:pt>
                <c:pt idx="808">
                  <c:v>43177</c:v>
                </c:pt>
                <c:pt idx="809">
                  <c:v>43178</c:v>
                </c:pt>
                <c:pt idx="810">
                  <c:v>43179</c:v>
                </c:pt>
                <c:pt idx="811">
                  <c:v>43180</c:v>
                </c:pt>
                <c:pt idx="812">
                  <c:v>43181</c:v>
                </c:pt>
                <c:pt idx="813">
                  <c:v>43182</c:v>
                </c:pt>
                <c:pt idx="814">
                  <c:v>43183</c:v>
                </c:pt>
                <c:pt idx="815">
                  <c:v>43184</c:v>
                </c:pt>
                <c:pt idx="816">
                  <c:v>43185</c:v>
                </c:pt>
                <c:pt idx="817">
                  <c:v>43186</c:v>
                </c:pt>
                <c:pt idx="818">
                  <c:v>43187</c:v>
                </c:pt>
                <c:pt idx="819">
                  <c:v>43188</c:v>
                </c:pt>
                <c:pt idx="820">
                  <c:v>43189</c:v>
                </c:pt>
                <c:pt idx="821">
                  <c:v>43190</c:v>
                </c:pt>
                <c:pt idx="822">
                  <c:v>43191</c:v>
                </c:pt>
                <c:pt idx="823">
                  <c:v>43192</c:v>
                </c:pt>
                <c:pt idx="824">
                  <c:v>43193</c:v>
                </c:pt>
                <c:pt idx="825">
                  <c:v>43194</c:v>
                </c:pt>
                <c:pt idx="826">
                  <c:v>43195</c:v>
                </c:pt>
                <c:pt idx="827">
                  <c:v>43196</c:v>
                </c:pt>
                <c:pt idx="828">
                  <c:v>43197</c:v>
                </c:pt>
                <c:pt idx="829">
                  <c:v>43198</c:v>
                </c:pt>
                <c:pt idx="830">
                  <c:v>43199</c:v>
                </c:pt>
                <c:pt idx="831">
                  <c:v>43200</c:v>
                </c:pt>
                <c:pt idx="832">
                  <c:v>43201</c:v>
                </c:pt>
                <c:pt idx="833">
                  <c:v>43202</c:v>
                </c:pt>
                <c:pt idx="834">
                  <c:v>43203</c:v>
                </c:pt>
                <c:pt idx="835">
                  <c:v>43204</c:v>
                </c:pt>
                <c:pt idx="836">
                  <c:v>43205</c:v>
                </c:pt>
                <c:pt idx="837">
                  <c:v>43206</c:v>
                </c:pt>
                <c:pt idx="838">
                  <c:v>43207</c:v>
                </c:pt>
                <c:pt idx="839">
                  <c:v>43208</c:v>
                </c:pt>
                <c:pt idx="840">
                  <c:v>43209</c:v>
                </c:pt>
                <c:pt idx="841">
                  <c:v>43210</c:v>
                </c:pt>
                <c:pt idx="842">
                  <c:v>43211</c:v>
                </c:pt>
                <c:pt idx="843">
                  <c:v>43212</c:v>
                </c:pt>
                <c:pt idx="844">
                  <c:v>43213</c:v>
                </c:pt>
                <c:pt idx="845">
                  <c:v>43214</c:v>
                </c:pt>
                <c:pt idx="846">
                  <c:v>43215</c:v>
                </c:pt>
                <c:pt idx="847">
                  <c:v>43216</c:v>
                </c:pt>
                <c:pt idx="848">
                  <c:v>43217</c:v>
                </c:pt>
                <c:pt idx="849">
                  <c:v>43218</c:v>
                </c:pt>
                <c:pt idx="850">
                  <c:v>43219</c:v>
                </c:pt>
                <c:pt idx="851">
                  <c:v>43220</c:v>
                </c:pt>
                <c:pt idx="852">
                  <c:v>43221</c:v>
                </c:pt>
                <c:pt idx="853">
                  <c:v>43222</c:v>
                </c:pt>
                <c:pt idx="854">
                  <c:v>43223</c:v>
                </c:pt>
                <c:pt idx="855">
                  <c:v>43224</c:v>
                </c:pt>
                <c:pt idx="856">
                  <c:v>43225</c:v>
                </c:pt>
                <c:pt idx="857">
                  <c:v>43226</c:v>
                </c:pt>
                <c:pt idx="858">
                  <c:v>43227</c:v>
                </c:pt>
                <c:pt idx="859">
                  <c:v>43228</c:v>
                </c:pt>
                <c:pt idx="860">
                  <c:v>43229</c:v>
                </c:pt>
                <c:pt idx="861">
                  <c:v>43230</c:v>
                </c:pt>
                <c:pt idx="862">
                  <c:v>43231</c:v>
                </c:pt>
                <c:pt idx="863">
                  <c:v>43232</c:v>
                </c:pt>
                <c:pt idx="864">
                  <c:v>43233</c:v>
                </c:pt>
                <c:pt idx="865">
                  <c:v>43234</c:v>
                </c:pt>
                <c:pt idx="866">
                  <c:v>43235</c:v>
                </c:pt>
                <c:pt idx="867">
                  <c:v>43236</c:v>
                </c:pt>
                <c:pt idx="868">
                  <c:v>43237</c:v>
                </c:pt>
                <c:pt idx="869">
                  <c:v>43238</c:v>
                </c:pt>
                <c:pt idx="870">
                  <c:v>43239</c:v>
                </c:pt>
                <c:pt idx="871">
                  <c:v>43240</c:v>
                </c:pt>
                <c:pt idx="872">
                  <c:v>43241</c:v>
                </c:pt>
                <c:pt idx="873">
                  <c:v>43242</c:v>
                </c:pt>
                <c:pt idx="874">
                  <c:v>43243</c:v>
                </c:pt>
                <c:pt idx="875">
                  <c:v>43244</c:v>
                </c:pt>
                <c:pt idx="876">
                  <c:v>43245</c:v>
                </c:pt>
                <c:pt idx="877">
                  <c:v>43246</c:v>
                </c:pt>
                <c:pt idx="878">
                  <c:v>43247</c:v>
                </c:pt>
                <c:pt idx="879">
                  <c:v>43248</c:v>
                </c:pt>
                <c:pt idx="880">
                  <c:v>43249</c:v>
                </c:pt>
                <c:pt idx="881">
                  <c:v>43250</c:v>
                </c:pt>
                <c:pt idx="882">
                  <c:v>43251</c:v>
                </c:pt>
                <c:pt idx="883">
                  <c:v>43252</c:v>
                </c:pt>
                <c:pt idx="884">
                  <c:v>43253</c:v>
                </c:pt>
                <c:pt idx="885">
                  <c:v>43254</c:v>
                </c:pt>
                <c:pt idx="886">
                  <c:v>43255</c:v>
                </c:pt>
                <c:pt idx="887">
                  <c:v>43256</c:v>
                </c:pt>
                <c:pt idx="888">
                  <c:v>43257</c:v>
                </c:pt>
                <c:pt idx="889">
                  <c:v>43258</c:v>
                </c:pt>
                <c:pt idx="890">
                  <c:v>43259</c:v>
                </c:pt>
                <c:pt idx="891">
                  <c:v>43260</c:v>
                </c:pt>
                <c:pt idx="892">
                  <c:v>43261</c:v>
                </c:pt>
                <c:pt idx="893">
                  <c:v>43262</c:v>
                </c:pt>
                <c:pt idx="894">
                  <c:v>43263</c:v>
                </c:pt>
                <c:pt idx="895">
                  <c:v>43264</c:v>
                </c:pt>
                <c:pt idx="896">
                  <c:v>43265</c:v>
                </c:pt>
                <c:pt idx="897">
                  <c:v>43266</c:v>
                </c:pt>
                <c:pt idx="898">
                  <c:v>43267</c:v>
                </c:pt>
                <c:pt idx="899">
                  <c:v>43268</c:v>
                </c:pt>
                <c:pt idx="900">
                  <c:v>43269</c:v>
                </c:pt>
                <c:pt idx="901">
                  <c:v>43270</c:v>
                </c:pt>
                <c:pt idx="902">
                  <c:v>43271</c:v>
                </c:pt>
                <c:pt idx="903">
                  <c:v>43272</c:v>
                </c:pt>
                <c:pt idx="904">
                  <c:v>43273</c:v>
                </c:pt>
                <c:pt idx="905">
                  <c:v>43274</c:v>
                </c:pt>
                <c:pt idx="906">
                  <c:v>43275</c:v>
                </c:pt>
                <c:pt idx="907">
                  <c:v>43276</c:v>
                </c:pt>
                <c:pt idx="908">
                  <c:v>43277</c:v>
                </c:pt>
                <c:pt idx="909">
                  <c:v>43278</c:v>
                </c:pt>
                <c:pt idx="910">
                  <c:v>43279</c:v>
                </c:pt>
                <c:pt idx="911">
                  <c:v>43280</c:v>
                </c:pt>
                <c:pt idx="912">
                  <c:v>43281</c:v>
                </c:pt>
                <c:pt idx="913">
                  <c:v>43282</c:v>
                </c:pt>
                <c:pt idx="914">
                  <c:v>43283</c:v>
                </c:pt>
                <c:pt idx="915">
                  <c:v>43284</c:v>
                </c:pt>
                <c:pt idx="916">
                  <c:v>43285</c:v>
                </c:pt>
                <c:pt idx="917">
                  <c:v>43286</c:v>
                </c:pt>
                <c:pt idx="918">
                  <c:v>43287</c:v>
                </c:pt>
                <c:pt idx="919">
                  <c:v>43288</c:v>
                </c:pt>
                <c:pt idx="920">
                  <c:v>43289</c:v>
                </c:pt>
                <c:pt idx="921">
                  <c:v>43290</c:v>
                </c:pt>
                <c:pt idx="922">
                  <c:v>43291</c:v>
                </c:pt>
                <c:pt idx="923">
                  <c:v>43292</c:v>
                </c:pt>
                <c:pt idx="924">
                  <c:v>43293</c:v>
                </c:pt>
                <c:pt idx="925">
                  <c:v>43294</c:v>
                </c:pt>
                <c:pt idx="926">
                  <c:v>43295</c:v>
                </c:pt>
                <c:pt idx="927">
                  <c:v>43296</c:v>
                </c:pt>
                <c:pt idx="928">
                  <c:v>43297</c:v>
                </c:pt>
                <c:pt idx="929">
                  <c:v>43298</c:v>
                </c:pt>
                <c:pt idx="930">
                  <c:v>43299</c:v>
                </c:pt>
                <c:pt idx="931">
                  <c:v>43300</c:v>
                </c:pt>
                <c:pt idx="932">
                  <c:v>43301</c:v>
                </c:pt>
                <c:pt idx="933">
                  <c:v>43302</c:v>
                </c:pt>
                <c:pt idx="934">
                  <c:v>43303</c:v>
                </c:pt>
                <c:pt idx="935">
                  <c:v>43304</c:v>
                </c:pt>
                <c:pt idx="936">
                  <c:v>43305</c:v>
                </c:pt>
                <c:pt idx="937">
                  <c:v>43306</c:v>
                </c:pt>
                <c:pt idx="938">
                  <c:v>43307</c:v>
                </c:pt>
                <c:pt idx="939">
                  <c:v>43308</c:v>
                </c:pt>
                <c:pt idx="940">
                  <c:v>43309</c:v>
                </c:pt>
                <c:pt idx="941">
                  <c:v>43310</c:v>
                </c:pt>
                <c:pt idx="942">
                  <c:v>43311</c:v>
                </c:pt>
                <c:pt idx="943">
                  <c:v>43312</c:v>
                </c:pt>
                <c:pt idx="944">
                  <c:v>43313</c:v>
                </c:pt>
                <c:pt idx="945">
                  <c:v>43314</c:v>
                </c:pt>
                <c:pt idx="946">
                  <c:v>43315</c:v>
                </c:pt>
                <c:pt idx="947">
                  <c:v>43316</c:v>
                </c:pt>
                <c:pt idx="948">
                  <c:v>43317</c:v>
                </c:pt>
                <c:pt idx="949">
                  <c:v>43318</c:v>
                </c:pt>
                <c:pt idx="950">
                  <c:v>43319</c:v>
                </c:pt>
                <c:pt idx="951">
                  <c:v>43320</c:v>
                </c:pt>
                <c:pt idx="952">
                  <c:v>43321</c:v>
                </c:pt>
                <c:pt idx="953">
                  <c:v>43322</c:v>
                </c:pt>
                <c:pt idx="954">
                  <c:v>43323</c:v>
                </c:pt>
                <c:pt idx="955">
                  <c:v>43324</c:v>
                </c:pt>
                <c:pt idx="956">
                  <c:v>43325</c:v>
                </c:pt>
                <c:pt idx="957">
                  <c:v>43326</c:v>
                </c:pt>
                <c:pt idx="958">
                  <c:v>43327</c:v>
                </c:pt>
                <c:pt idx="959">
                  <c:v>43328</c:v>
                </c:pt>
                <c:pt idx="960">
                  <c:v>43329</c:v>
                </c:pt>
                <c:pt idx="961">
                  <c:v>43330</c:v>
                </c:pt>
                <c:pt idx="962">
                  <c:v>43331</c:v>
                </c:pt>
                <c:pt idx="963">
                  <c:v>43332</c:v>
                </c:pt>
                <c:pt idx="964">
                  <c:v>43333</c:v>
                </c:pt>
                <c:pt idx="965">
                  <c:v>43334</c:v>
                </c:pt>
                <c:pt idx="966">
                  <c:v>43335</c:v>
                </c:pt>
                <c:pt idx="967">
                  <c:v>43336</c:v>
                </c:pt>
                <c:pt idx="968">
                  <c:v>43337</c:v>
                </c:pt>
                <c:pt idx="969">
                  <c:v>43338</c:v>
                </c:pt>
                <c:pt idx="970">
                  <c:v>43339</c:v>
                </c:pt>
                <c:pt idx="971">
                  <c:v>43340</c:v>
                </c:pt>
                <c:pt idx="972">
                  <c:v>43341</c:v>
                </c:pt>
                <c:pt idx="973">
                  <c:v>43342</c:v>
                </c:pt>
                <c:pt idx="974">
                  <c:v>43343</c:v>
                </c:pt>
                <c:pt idx="975">
                  <c:v>43344</c:v>
                </c:pt>
                <c:pt idx="976">
                  <c:v>43345</c:v>
                </c:pt>
                <c:pt idx="977">
                  <c:v>43346</c:v>
                </c:pt>
                <c:pt idx="978">
                  <c:v>43347</c:v>
                </c:pt>
                <c:pt idx="979">
                  <c:v>43348</c:v>
                </c:pt>
                <c:pt idx="980">
                  <c:v>43349</c:v>
                </c:pt>
                <c:pt idx="981">
                  <c:v>43350</c:v>
                </c:pt>
                <c:pt idx="982">
                  <c:v>43351</c:v>
                </c:pt>
                <c:pt idx="983">
                  <c:v>43352</c:v>
                </c:pt>
                <c:pt idx="984">
                  <c:v>43353</c:v>
                </c:pt>
                <c:pt idx="985">
                  <c:v>43354</c:v>
                </c:pt>
                <c:pt idx="986">
                  <c:v>43355</c:v>
                </c:pt>
                <c:pt idx="987">
                  <c:v>43356</c:v>
                </c:pt>
                <c:pt idx="988">
                  <c:v>43357</c:v>
                </c:pt>
                <c:pt idx="989">
                  <c:v>43358</c:v>
                </c:pt>
                <c:pt idx="990">
                  <c:v>43359</c:v>
                </c:pt>
                <c:pt idx="991">
                  <c:v>43360</c:v>
                </c:pt>
                <c:pt idx="992">
                  <c:v>43361</c:v>
                </c:pt>
                <c:pt idx="993">
                  <c:v>43362</c:v>
                </c:pt>
                <c:pt idx="994">
                  <c:v>43363</c:v>
                </c:pt>
                <c:pt idx="995">
                  <c:v>43364</c:v>
                </c:pt>
                <c:pt idx="996">
                  <c:v>43365</c:v>
                </c:pt>
                <c:pt idx="997">
                  <c:v>43366</c:v>
                </c:pt>
                <c:pt idx="998">
                  <c:v>43367</c:v>
                </c:pt>
                <c:pt idx="999">
                  <c:v>43368</c:v>
                </c:pt>
                <c:pt idx="1000">
                  <c:v>43369</c:v>
                </c:pt>
                <c:pt idx="1001">
                  <c:v>43370</c:v>
                </c:pt>
                <c:pt idx="1002">
                  <c:v>43371</c:v>
                </c:pt>
                <c:pt idx="1003">
                  <c:v>43372</c:v>
                </c:pt>
                <c:pt idx="1004">
                  <c:v>43373</c:v>
                </c:pt>
                <c:pt idx="1005">
                  <c:v>43374</c:v>
                </c:pt>
                <c:pt idx="1006">
                  <c:v>43375</c:v>
                </c:pt>
                <c:pt idx="1007">
                  <c:v>43376</c:v>
                </c:pt>
                <c:pt idx="1008">
                  <c:v>43377</c:v>
                </c:pt>
                <c:pt idx="1009">
                  <c:v>43378</c:v>
                </c:pt>
                <c:pt idx="1010">
                  <c:v>43379</c:v>
                </c:pt>
                <c:pt idx="1011">
                  <c:v>43380</c:v>
                </c:pt>
                <c:pt idx="1012">
                  <c:v>43381</c:v>
                </c:pt>
                <c:pt idx="1013">
                  <c:v>43382</c:v>
                </c:pt>
                <c:pt idx="1014">
                  <c:v>43383</c:v>
                </c:pt>
                <c:pt idx="1015">
                  <c:v>43384</c:v>
                </c:pt>
                <c:pt idx="1016">
                  <c:v>43385</c:v>
                </c:pt>
                <c:pt idx="1017">
                  <c:v>43386</c:v>
                </c:pt>
                <c:pt idx="1018">
                  <c:v>43387</c:v>
                </c:pt>
                <c:pt idx="1019">
                  <c:v>43388</c:v>
                </c:pt>
                <c:pt idx="1020">
                  <c:v>43389</c:v>
                </c:pt>
                <c:pt idx="1021">
                  <c:v>43390</c:v>
                </c:pt>
                <c:pt idx="1022">
                  <c:v>43391</c:v>
                </c:pt>
                <c:pt idx="1023">
                  <c:v>43392</c:v>
                </c:pt>
                <c:pt idx="1024">
                  <c:v>43393</c:v>
                </c:pt>
                <c:pt idx="1025">
                  <c:v>43394</c:v>
                </c:pt>
                <c:pt idx="1026">
                  <c:v>43395</c:v>
                </c:pt>
                <c:pt idx="1027">
                  <c:v>43396</c:v>
                </c:pt>
                <c:pt idx="1028">
                  <c:v>43397</c:v>
                </c:pt>
                <c:pt idx="1029">
                  <c:v>43398</c:v>
                </c:pt>
                <c:pt idx="1030">
                  <c:v>43399</c:v>
                </c:pt>
                <c:pt idx="1031">
                  <c:v>43400</c:v>
                </c:pt>
                <c:pt idx="1032">
                  <c:v>43401</c:v>
                </c:pt>
                <c:pt idx="1033">
                  <c:v>43402</c:v>
                </c:pt>
                <c:pt idx="1034">
                  <c:v>43403</c:v>
                </c:pt>
                <c:pt idx="1035">
                  <c:v>43404</c:v>
                </c:pt>
                <c:pt idx="1036">
                  <c:v>43405</c:v>
                </c:pt>
                <c:pt idx="1037">
                  <c:v>43406</c:v>
                </c:pt>
                <c:pt idx="1038">
                  <c:v>43407</c:v>
                </c:pt>
                <c:pt idx="1039">
                  <c:v>43408</c:v>
                </c:pt>
                <c:pt idx="1040">
                  <c:v>43409</c:v>
                </c:pt>
                <c:pt idx="1041">
                  <c:v>43410</c:v>
                </c:pt>
                <c:pt idx="1042">
                  <c:v>43411</c:v>
                </c:pt>
                <c:pt idx="1043">
                  <c:v>43412</c:v>
                </c:pt>
                <c:pt idx="1044">
                  <c:v>43413</c:v>
                </c:pt>
                <c:pt idx="1045">
                  <c:v>43414</c:v>
                </c:pt>
                <c:pt idx="1046">
                  <c:v>43415</c:v>
                </c:pt>
                <c:pt idx="1047">
                  <c:v>43416</c:v>
                </c:pt>
                <c:pt idx="1048">
                  <c:v>43417</c:v>
                </c:pt>
                <c:pt idx="1049">
                  <c:v>43418</c:v>
                </c:pt>
                <c:pt idx="1050">
                  <c:v>43419</c:v>
                </c:pt>
                <c:pt idx="1051">
                  <c:v>43420</c:v>
                </c:pt>
                <c:pt idx="1052">
                  <c:v>43421</c:v>
                </c:pt>
                <c:pt idx="1053">
                  <c:v>43422</c:v>
                </c:pt>
                <c:pt idx="1054">
                  <c:v>43423</c:v>
                </c:pt>
                <c:pt idx="1055">
                  <c:v>43424</c:v>
                </c:pt>
                <c:pt idx="1056">
                  <c:v>43425</c:v>
                </c:pt>
                <c:pt idx="1057">
                  <c:v>43426</c:v>
                </c:pt>
                <c:pt idx="1058">
                  <c:v>43427</c:v>
                </c:pt>
                <c:pt idx="1059">
                  <c:v>43428</c:v>
                </c:pt>
                <c:pt idx="1060">
                  <c:v>43429</c:v>
                </c:pt>
                <c:pt idx="1061">
                  <c:v>43430</c:v>
                </c:pt>
                <c:pt idx="1062">
                  <c:v>43431</c:v>
                </c:pt>
                <c:pt idx="1063">
                  <c:v>43432</c:v>
                </c:pt>
                <c:pt idx="1064">
                  <c:v>43433</c:v>
                </c:pt>
                <c:pt idx="1065">
                  <c:v>43434</c:v>
                </c:pt>
                <c:pt idx="1066">
                  <c:v>43435</c:v>
                </c:pt>
                <c:pt idx="1067">
                  <c:v>43436</c:v>
                </c:pt>
                <c:pt idx="1068">
                  <c:v>43437</c:v>
                </c:pt>
                <c:pt idx="1069">
                  <c:v>43438</c:v>
                </c:pt>
                <c:pt idx="1070">
                  <c:v>43439</c:v>
                </c:pt>
                <c:pt idx="1071">
                  <c:v>43440</c:v>
                </c:pt>
                <c:pt idx="1072">
                  <c:v>43441</c:v>
                </c:pt>
                <c:pt idx="1073">
                  <c:v>43442</c:v>
                </c:pt>
                <c:pt idx="1074">
                  <c:v>43443</c:v>
                </c:pt>
                <c:pt idx="1075">
                  <c:v>43444</c:v>
                </c:pt>
                <c:pt idx="1076">
                  <c:v>43445</c:v>
                </c:pt>
                <c:pt idx="1077">
                  <c:v>43446</c:v>
                </c:pt>
                <c:pt idx="1078">
                  <c:v>43447</c:v>
                </c:pt>
                <c:pt idx="1079">
                  <c:v>43448</c:v>
                </c:pt>
                <c:pt idx="1080">
                  <c:v>43449</c:v>
                </c:pt>
                <c:pt idx="1081">
                  <c:v>43450</c:v>
                </c:pt>
                <c:pt idx="1082">
                  <c:v>43451</c:v>
                </c:pt>
                <c:pt idx="1083">
                  <c:v>43452</c:v>
                </c:pt>
                <c:pt idx="1084">
                  <c:v>43453</c:v>
                </c:pt>
                <c:pt idx="1085">
                  <c:v>43454</c:v>
                </c:pt>
                <c:pt idx="1086">
                  <c:v>43455</c:v>
                </c:pt>
                <c:pt idx="1087">
                  <c:v>43456</c:v>
                </c:pt>
                <c:pt idx="1088">
                  <c:v>43457</c:v>
                </c:pt>
                <c:pt idx="1089">
                  <c:v>43458</c:v>
                </c:pt>
                <c:pt idx="1090">
                  <c:v>43459</c:v>
                </c:pt>
                <c:pt idx="1091">
                  <c:v>43460</c:v>
                </c:pt>
                <c:pt idx="1092">
                  <c:v>43461</c:v>
                </c:pt>
                <c:pt idx="1093">
                  <c:v>43462</c:v>
                </c:pt>
                <c:pt idx="1094">
                  <c:v>43463</c:v>
                </c:pt>
                <c:pt idx="1095">
                  <c:v>43464</c:v>
                </c:pt>
                <c:pt idx="1096">
                  <c:v>43465</c:v>
                </c:pt>
                <c:pt idx="1097">
                  <c:v>43466</c:v>
                </c:pt>
                <c:pt idx="1098">
                  <c:v>43467</c:v>
                </c:pt>
              </c:numCache>
            </c:numRef>
          </c:cat>
          <c:val>
            <c:numRef>
              <c:f>'Dashboard Extract'!$C$30:$APJ$30</c:f>
              <c:numCache>
                <c:formatCode>General</c:formatCode>
                <c:ptCount val="11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2</c:v>
                </c:pt>
                <c:pt idx="1093">
                  <c:v>0</c:v>
                </c:pt>
                <c:pt idx="1094">
                  <c:v>0</c:v>
                </c:pt>
                <c:pt idx="1095">
                  <c:v>0</c:v>
                </c:pt>
                <c:pt idx="1096">
                  <c:v>1</c:v>
                </c:pt>
                <c:pt idx="1097">
                  <c:v>2</c:v>
                </c:pt>
                <c:pt idx="1098">
                  <c:v>3</c:v>
                </c:pt>
              </c:numCache>
            </c:numRef>
          </c:val>
          <c:smooth val="0"/>
          <c:extLst xmlns:c16r2="http://schemas.microsoft.com/office/drawing/2015/06/chart">
            <c:ext xmlns:c16="http://schemas.microsoft.com/office/drawing/2014/chart" uri="{C3380CC4-5D6E-409C-BE32-E72D297353CC}">
              <c16:uniqueId val="{00000044-A473-4887-B309-3753C73CA9E8}"/>
            </c:ext>
          </c:extLst>
        </c:ser>
        <c:dLbls>
          <c:showLegendKey val="0"/>
          <c:showVal val="0"/>
          <c:showCatName val="0"/>
          <c:showSerName val="0"/>
          <c:showPercent val="0"/>
          <c:showBubbleSize val="0"/>
        </c:dLbls>
        <c:marker val="1"/>
        <c:smooth val="0"/>
        <c:axId val="151333120"/>
        <c:axId val="151334912"/>
      </c:lineChart>
      <c:dateAx>
        <c:axId val="151333120"/>
        <c:scaling>
          <c:orientation val="minMax"/>
          <c:min val="43101"/>
        </c:scaling>
        <c:delete val="0"/>
        <c:axPos val="b"/>
        <c:numFmt formatCode="m/d/yy;@" sourceLinked="0"/>
        <c:majorTickMark val="out"/>
        <c:minorTickMark val="none"/>
        <c:tickLblPos val="nextTo"/>
        <c:txPr>
          <a:bodyPr/>
          <a:lstStyle/>
          <a:p>
            <a:pPr>
              <a:defRPr sz="900"/>
            </a:pPr>
            <a:endParaRPr lang="en-US"/>
          </a:p>
        </c:txPr>
        <c:crossAx val="151334912"/>
        <c:crosses val="autoZero"/>
        <c:auto val="1"/>
        <c:lblOffset val="100"/>
        <c:baseTimeUnit val="days"/>
        <c:majorUnit val="1"/>
        <c:majorTimeUnit val="months"/>
      </c:dateAx>
      <c:valAx>
        <c:axId val="151334912"/>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spPr>
          <a:ln>
            <a:noFill/>
          </a:ln>
        </c:spPr>
        <c:txPr>
          <a:bodyPr/>
          <a:lstStyle/>
          <a:p>
            <a:pPr>
              <a:defRPr sz="900"/>
            </a:pPr>
            <a:endParaRPr lang="en-US"/>
          </a:p>
        </c:txPr>
        <c:crossAx val="151333120"/>
        <c:crosses val="autoZero"/>
        <c:crossBetween val="between"/>
      </c:valAx>
    </c:plotArea>
    <c:legend>
      <c:legendPos val="r"/>
      <c:layout>
        <c:manualLayout>
          <c:xMode val="edge"/>
          <c:yMode val="edge"/>
          <c:x val="0.22555970826227362"/>
          <c:y val="9.8864580218611886E-2"/>
          <c:w val="0.45083558103624144"/>
          <c:h val="4.9809517481200917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0" baseline="0">
                <a:solidFill>
                  <a:schemeClr val="tx1">
                    <a:lumMod val="65000"/>
                    <a:lumOff val="35000"/>
                  </a:schemeClr>
                </a:solidFill>
                <a:latin typeface="+mn-lt"/>
                <a:ea typeface="+mn-ea"/>
                <a:cs typeface="+mn-cs"/>
              </a:defRPr>
            </a:pPr>
            <a:r>
              <a:rPr lang="en-US" sz="1600" b="1" cap="all" baseline="0"/>
              <a:t>VLP STEP 2 and STEP 3</a:t>
            </a:r>
          </a:p>
        </c:rich>
      </c:tx>
      <c:layout>
        <c:manualLayout>
          <c:xMode val="edge"/>
          <c:yMode val="edge"/>
          <c:x val="0.22444963799156714"/>
          <c:y val="3.8432382459702742E-2"/>
        </c:manualLayout>
      </c:layout>
      <c:overlay val="1"/>
      <c:spPr>
        <a:noFill/>
        <a:ln>
          <a:noFill/>
        </a:ln>
        <a:effectLst/>
      </c:spPr>
    </c:title>
    <c:autoTitleDeleted val="0"/>
    <c:plotArea>
      <c:layout/>
      <c:barChart>
        <c:barDir val="col"/>
        <c:grouping val="clustered"/>
        <c:varyColors val="0"/>
        <c:ser>
          <c:idx val="2"/>
          <c:order val="0"/>
          <c:tx>
            <c:strRef>
              <c:f>'Dashboard Extract'!$B$141</c:f>
              <c:strCache>
                <c:ptCount val="1"/>
                <c:pt idx="0">
                  <c:v>Complete</c:v>
                </c:pt>
              </c:strCache>
            </c:strRef>
          </c:tx>
          <c:spPr>
            <a:solidFill>
              <a:srgbClr val="92D050"/>
            </a:solidFill>
            <a:ln>
              <a:noFill/>
            </a:ln>
            <a:effectLst/>
          </c:spPr>
          <c:invertIfNegative val="0"/>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966-4F64-9838-77040AB395B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2D050"/>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'Dashboard Extract'!$C$138:$J$138</c:f>
              <c:numCache>
                <c:formatCode>m/d/yyyy</c:formatCode>
                <c:ptCount val="8"/>
                <c:pt idx="0">
                  <c:v>43416</c:v>
                </c:pt>
                <c:pt idx="1">
                  <c:v>43423</c:v>
                </c:pt>
                <c:pt idx="2">
                  <c:v>43430</c:v>
                </c:pt>
                <c:pt idx="3">
                  <c:v>43437</c:v>
                </c:pt>
                <c:pt idx="4">
                  <c:v>43444</c:v>
                </c:pt>
                <c:pt idx="5">
                  <c:v>43451</c:v>
                </c:pt>
                <c:pt idx="6">
                  <c:v>43458</c:v>
                </c:pt>
                <c:pt idx="7">
                  <c:v>43465</c:v>
                </c:pt>
              </c:numCache>
            </c:numRef>
          </c:cat>
          <c:val>
            <c:numRef>
              <c:f>'Dashboard Extract'!$C$141:$J$141</c:f>
              <c:numCache>
                <c:formatCode>General</c:formatCode>
                <c:ptCount val="8"/>
                <c:pt idx="0">
                  <c:v>926</c:v>
                </c:pt>
                <c:pt idx="1">
                  <c:v>1195</c:v>
                </c:pt>
                <c:pt idx="2">
                  <c:v>478</c:v>
                </c:pt>
                <c:pt idx="3">
                  <c:v>802</c:v>
                </c:pt>
                <c:pt idx="4">
                  <c:v>830</c:v>
                </c:pt>
                <c:pt idx="5">
                  <c:v>#N/A</c:v>
                </c:pt>
                <c:pt idx="6">
                  <c:v>1155</c:v>
                </c:pt>
                <c:pt idx="7">
                  <c:v>331</c:v>
                </c:pt>
              </c:numCache>
            </c:numRef>
          </c:val>
          <c:extLst xmlns:c16r2="http://schemas.microsoft.com/office/drawing/2015/06/chart">
            <c:ext xmlns:c16="http://schemas.microsoft.com/office/drawing/2014/chart" uri="{C3380CC4-5D6E-409C-BE32-E72D297353CC}">
              <c16:uniqueId val="{00000001-C966-4F64-9838-77040AB395B9}"/>
            </c:ext>
          </c:extLst>
        </c:ser>
        <c:ser>
          <c:idx val="1"/>
          <c:order val="1"/>
          <c:tx>
            <c:strRef>
              <c:f>'Dashboard Extract'!$B$140</c:f>
              <c:strCache>
                <c:ptCount val="1"/>
                <c:pt idx="0">
                  <c:v>Unable to Complete</c:v>
                </c:pt>
              </c:strCache>
            </c:strRef>
          </c:tx>
          <c:spPr>
            <a:solidFill>
              <a:srgbClr val="0070C0"/>
            </a:solidFill>
            <a:ln>
              <a:noFill/>
            </a:ln>
            <a:effectLst/>
          </c:spPr>
          <c:invertIfNegative val="0"/>
          <c:dLbls>
            <c:spPr>
              <a:noFill/>
            </c:spPr>
            <c:txPr>
              <a:bodyPr/>
              <a:lstStyle/>
              <a:p>
                <a:pPr>
                  <a:defRPr>
                    <a:solidFill>
                      <a:srgbClr val="0070C0"/>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'Dashboard Extract'!$C$138:$J$138</c:f>
              <c:numCache>
                <c:formatCode>m/d/yyyy</c:formatCode>
                <c:ptCount val="8"/>
                <c:pt idx="0">
                  <c:v>43416</c:v>
                </c:pt>
                <c:pt idx="1">
                  <c:v>43423</c:v>
                </c:pt>
                <c:pt idx="2">
                  <c:v>43430</c:v>
                </c:pt>
                <c:pt idx="3">
                  <c:v>43437</c:v>
                </c:pt>
                <c:pt idx="4">
                  <c:v>43444</c:v>
                </c:pt>
                <c:pt idx="5">
                  <c:v>43451</c:v>
                </c:pt>
                <c:pt idx="6">
                  <c:v>43458</c:v>
                </c:pt>
                <c:pt idx="7">
                  <c:v>43465</c:v>
                </c:pt>
              </c:numCache>
            </c:numRef>
          </c:cat>
          <c:val>
            <c:numRef>
              <c:f>'Dashboard Extract'!$C$140:$J$140</c:f>
              <c:numCache>
                <c:formatCode>General</c:formatCode>
                <c:ptCount val="8"/>
                <c:pt idx="0">
                  <c:v>0</c:v>
                </c:pt>
                <c:pt idx="1">
                  <c:v>0</c:v>
                </c:pt>
                <c:pt idx="2">
                  <c:v>0</c:v>
                </c:pt>
                <c:pt idx="3">
                  <c:v>0</c:v>
                </c:pt>
                <c:pt idx="4">
                  <c:v>1</c:v>
                </c:pt>
                <c:pt idx="5">
                  <c:v>#N/A</c:v>
                </c:pt>
                <c:pt idx="6">
                  <c:v>2</c:v>
                </c:pt>
                <c:pt idx="7">
                  <c:v>0</c:v>
                </c:pt>
              </c:numCache>
            </c:numRef>
          </c:val>
          <c:extLst xmlns:c16r2="http://schemas.microsoft.com/office/drawing/2015/06/chart">
            <c:ext xmlns:c16="http://schemas.microsoft.com/office/drawing/2014/chart" uri="{C3380CC4-5D6E-409C-BE32-E72D297353CC}">
              <c16:uniqueId val="{00000002-C966-4F64-9838-77040AB395B9}"/>
            </c:ext>
          </c:extLst>
        </c:ser>
        <c:ser>
          <c:idx val="0"/>
          <c:order val="2"/>
          <c:tx>
            <c:strRef>
              <c:f>'Dashboard Extract'!$B$139</c:f>
              <c:strCache>
                <c:ptCount val="1"/>
                <c:pt idx="0">
                  <c:v>Not Processed</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'Dashboard Extract'!$C$138:$J$138</c:f>
              <c:numCache>
                <c:formatCode>m/d/yyyy</c:formatCode>
                <c:ptCount val="8"/>
                <c:pt idx="0">
                  <c:v>43416</c:v>
                </c:pt>
                <c:pt idx="1">
                  <c:v>43423</c:v>
                </c:pt>
                <c:pt idx="2">
                  <c:v>43430</c:v>
                </c:pt>
                <c:pt idx="3">
                  <c:v>43437</c:v>
                </c:pt>
                <c:pt idx="4">
                  <c:v>43444</c:v>
                </c:pt>
                <c:pt idx="5">
                  <c:v>43451</c:v>
                </c:pt>
                <c:pt idx="6">
                  <c:v>43458</c:v>
                </c:pt>
                <c:pt idx="7">
                  <c:v>43465</c:v>
                </c:pt>
              </c:numCache>
            </c:numRef>
          </c:cat>
          <c:val>
            <c:numRef>
              <c:f>'Dashboard Extract'!$C$139:$J$139</c:f>
              <c:numCache>
                <c:formatCode>General</c:formatCode>
                <c:ptCount val="8"/>
                <c:pt idx="0">
                  <c:v>5</c:v>
                </c:pt>
                <c:pt idx="1">
                  <c:v>0</c:v>
                </c:pt>
                <c:pt idx="2">
                  <c:v>0</c:v>
                </c:pt>
                <c:pt idx="3">
                  <c:v>0</c:v>
                </c:pt>
                <c:pt idx="4">
                  <c:v>0</c:v>
                </c:pt>
                <c:pt idx="5">
                  <c:v>#N/A</c:v>
                </c:pt>
                <c:pt idx="6">
                  <c:v>0</c:v>
                </c:pt>
                <c:pt idx="7">
                  <c:v>219</c:v>
                </c:pt>
              </c:numCache>
            </c:numRef>
          </c:val>
          <c:extLst xmlns:c16r2="http://schemas.microsoft.com/office/drawing/2015/06/chart">
            <c:ext xmlns:c16="http://schemas.microsoft.com/office/drawing/2014/chart" uri="{C3380CC4-5D6E-409C-BE32-E72D297353CC}">
              <c16:uniqueId val="{00000003-C966-4F64-9838-77040AB395B9}"/>
            </c:ext>
          </c:extLst>
        </c:ser>
        <c:dLbls>
          <c:showLegendKey val="0"/>
          <c:showVal val="1"/>
          <c:showCatName val="0"/>
          <c:showSerName val="0"/>
          <c:showPercent val="0"/>
          <c:showBubbleSize val="0"/>
        </c:dLbls>
        <c:gapWidth val="150"/>
        <c:axId val="151384448"/>
        <c:axId val="151385984"/>
      </c:barChart>
      <c:catAx>
        <c:axId val="151384448"/>
        <c:scaling>
          <c:orientation val="minMax"/>
        </c:scaling>
        <c:delete val="0"/>
        <c:axPos val="b"/>
        <c:numFmt formatCode="m/d/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385984"/>
        <c:crosses val="autoZero"/>
        <c:auto val="0"/>
        <c:lblAlgn val="ctr"/>
        <c:lblOffset val="100"/>
        <c:noMultiLvlLbl val="0"/>
      </c:catAx>
      <c:valAx>
        <c:axId val="151385984"/>
        <c:scaling>
          <c:orientation val="minMax"/>
          <c:max val="1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384448"/>
        <c:crosses val="autoZero"/>
        <c:crossBetween val="between"/>
        <c:majorUnit val="100"/>
      </c:valAx>
      <c:spPr>
        <a:noFill/>
        <a:ln>
          <a:noFill/>
        </a:ln>
        <a:effectLst/>
      </c:spPr>
    </c:plotArea>
    <c:legend>
      <c:legendPos val="t"/>
      <c:layout>
        <c:manualLayout>
          <c:xMode val="edge"/>
          <c:yMode val="edge"/>
          <c:x val="8.8735014383454047E-2"/>
          <c:y val="0.12624462232453917"/>
          <c:w val="0.63337217738702434"/>
          <c:h val="6.9923321020063378E-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en-US"/>
              <a:t>CHIP BAND 2 NON-PAYMENT</a:t>
            </a:r>
          </a:p>
        </c:rich>
      </c:tx>
      <c:overlay val="0"/>
    </c:title>
    <c:autoTitleDeleted val="0"/>
    <c:plotArea>
      <c:layout>
        <c:manualLayout>
          <c:layoutTarget val="inner"/>
          <c:xMode val="edge"/>
          <c:yMode val="edge"/>
          <c:x val="5.2692038495188102E-2"/>
          <c:y val="0.1389090396714309"/>
          <c:w val="0.92508573928258986"/>
          <c:h val="0.77389803278677993"/>
        </c:manualLayout>
      </c:layout>
      <c:barChart>
        <c:barDir val="col"/>
        <c:grouping val="clustered"/>
        <c:varyColors val="0"/>
        <c:ser>
          <c:idx val="1"/>
          <c:order val="0"/>
          <c:spPr>
            <a:solidFill>
              <a:srgbClr val="4F81BD"/>
            </a:solidFill>
          </c:spPr>
          <c:invertIfNegative val="0"/>
          <c:dLbls>
            <c:dLbl>
              <c:idx val="8"/>
              <c:spPr>
                <a:noFill/>
              </c:spPr>
              <c:txPr>
                <a:bodyPr/>
                <a:lstStyle/>
                <a:p>
                  <a:pPr algn="ctr">
                    <a:defRPr/>
                  </a:pPr>
                  <a:endParaRPr lang="en-US"/>
                </a:p>
              </c:txPr>
              <c:dLblPos val="ctr"/>
              <c:showLegendKey val="0"/>
              <c:showVal val="1"/>
              <c:showCatName val="0"/>
              <c:showSerName val="0"/>
              <c:showPercent val="0"/>
              <c:showBubbleSize val="0"/>
            </c:dLbl>
            <c:dLbl>
              <c:idx val="9"/>
              <c:spPr>
                <a:noFill/>
              </c:spPr>
              <c:txPr>
                <a:bodyPr/>
                <a:lstStyle/>
                <a:p>
                  <a:pPr algn="ctr">
                    <a:defRPr/>
                  </a:pPr>
                  <a:endParaRPr lang="en-US"/>
                </a:p>
              </c:txPr>
              <c:dLblPos val="ctr"/>
              <c:showLegendKey val="0"/>
              <c:showVal val="1"/>
              <c:showCatName val="0"/>
              <c:showSerName val="0"/>
              <c:showPercent val="0"/>
              <c:showBubbleSize val="0"/>
            </c:dLbl>
            <c:dLbl>
              <c:idx val="11"/>
              <c:spPr>
                <a:noFill/>
              </c:spPr>
              <c:txPr>
                <a:bodyPr/>
                <a:lstStyle/>
                <a:p>
                  <a:pPr algn="ctr">
                    <a:defRPr/>
                  </a:pPr>
                  <a:endParaRPr lang="en-US"/>
                </a:p>
              </c:txPr>
              <c:dLblPos val="ctr"/>
              <c:showLegendKey val="0"/>
              <c:showVal val="1"/>
              <c:showCatName val="0"/>
              <c:showSerName val="0"/>
              <c:showPercent val="0"/>
              <c:showBubbleSize val="0"/>
            </c:dLbl>
            <c:spPr>
              <a:noFill/>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3-75FB-48A7-ABA8-FAC996989BA7}"/>
            </c:ext>
          </c:extLst>
        </c:ser>
        <c:dLbls>
          <c:dLblPos val="ctr"/>
          <c:showLegendKey val="0"/>
          <c:showVal val="1"/>
          <c:showCatName val="0"/>
          <c:showSerName val="0"/>
          <c:showPercent val="0"/>
          <c:showBubbleSize val="0"/>
        </c:dLbls>
        <c:gapWidth val="82"/>
        <c:axId val="151618688"/>
        <c:axId val="151620224"/>
      </c:barChart>
      <c:catAx>
        <c:axId val="151618688"/>
        <c:scaling>
          <c:orientation val="minMax"/>
          <c:min val="42856"/>
        </c:scaling>
        <c:delete val="0"/>
        <c:axPos val="b"/>
        <c:numFmt formatCode="[$-409]mmm\-yy;@" sourceLinked="0"/>
        <c:majorTickMark val="out"/>
        <c:minorTickMark val="none"/>
        <c:tickLblPos val="nextTo"/>
        <c:txPr>
          <a:bodyPr/>
          <a:lstStyle/>
          <a:p>
            <a:pPr algn="ctr">
              <a:defRPr sz="900"/>
            </a:pPr>
            <a:endParaRPr lang="en-US"/>
          </a:p>
        </c:txPr>
        <c:crossAx val="151620224"/>
        <c:crosses val="autoZero"/>
        <c:auto val="1"/>
        <c:lblAlgn val="ctr"/>
        <c:lblOffset val="100"/>
        <c:noMultiLvlLbl val="1"/>
      </c:catAx>
      <c:valAx>
        <c:axId val="151620224"/>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spPr>
          <a:ln>
            <a:noFill/>
          </a:ln>
        </c:spPr>
        <c:txPr>
          <a:bodyPr/>
          <a:lstStyle/>
          <a:p>
            <a:pPr algn="ctr">
              <a:defRPr/>
            </a:pPr>
            <a:endParaRPr lang="en-US"/>
          </a:p>
        </c:txPr>
        <c:crossAx val="151618688"/>
        <c:crosses val="autoZero"/>
        <c:crossBetween val="between"/>
      </c:valAx>
      <c:spPr>
        <a:noFill/>
        <a:ln>
          <a:noFill/>
        </a:ln>
      </c:spPr>
    </c:plotArea>
    <c:plotVisOnly val="1"/>
    <c:dispBlanksAs val="gap"/>
    <c:showDLblsOverMax val="0"/>
  </c:chart>
  <c:spPr>
    <a:ln>
      <a:noFill/>
    </a:ln>
  </c:spPr>
  <c:txPr>
    <a:bodyPr/>
    <a:lstStyle/>
    <a:p>
      <a:pPr algn="ctr">
        <a:defRPr lang="en-US" sz="1000" b="0" i="0" u="none" strike="noStrike" kern="1200" baseline="0">
          <a:solidFill>
            <a:sysClr val="windowText" lastClr="000000">
              <a:lumMod val="65000"/>
              <a:lumOff val="35000"/>
            </a:sysClr>
          </a:solidFill>
          <a:latin typeface="+mn-lt"/>
          <a:ea typeface="+mn-ea"/>
          <a:cs typeface="+mn-cs"/>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600" b="1" i="0" u="none" strike="noStrike" kern="1200" spc="0" baseline="0">
                <a:solidFill>
                  <a:sysClr val="windowText" lastClr="000000">
                    <a:lumMod val="65000"/>
                    <a:lumOff val="35000"/>
                  </a:sysClr>
                </a:solidFill>
                <a:latin typeface="+mn-lt"/>
                <a:ea typeface="+mn-ea"/>
                <a:cs typeface="+mn-cs"/>
              </a:defRPr>
            </a:pPr>
            <a:r>
              <a:rPr lang="en-US" sz="1600" b="1" i="0" u="none" strike="noStrike" kern="1200" spc="0" baseline="0">
                <a:solidFill>
                  <a:sysClr val="windowText" lastClr="000000">
                    <a:lumMod val="65000"/>
                    <a:lumOff val="35000"/>
                  </a:sysClr>
                </a:solidFill>
                <a:latin typeface="+mn-lt"/>
                <a:ea typeface="+mn-ea"/>
                <a:cs typeface="+mn-cs"/>
              </a:rPr>
              <a:t>AGE OUT</a:t>
            </a:r>
          </a:p>
        </c:rich>
      </c:tx>
      <c:overlay val="1"/>
    </c:title>
    <c:autoTitleDeleted val="0"/>
    <c:plotArea>
      <c:layout>
        <c:manualLayout>
          <c:layoutTarget val="inner"/>
          <c:xMode val="edge"/>
          <c:yMode val="edge"/>
          <c:x val="4.3744090069549386E-2"/>
          <c:y val="8.4014865235219088E-2"/>
          <c:w val="0.94082381116501856"/>
          <c:h val="0.81118404062444005"/>
        </c:manualLayout>
      </c:layout>
      <c:barChart>
        <c:barDir val="col"/>
        <c:grouping val="clustered"/>
        <c:varyColors val="0"/>
        <c:ser>
          <c:idx val="0"/>
          <c:order val="0"/>
          <c:tx>
            <c:strRef>
              <c:f>Graphs!$V$105</c:f>
              <c:strCache>
                <c:ptCount val="1"/>
                <c:pt idx="0">
                  <c:v>CHIP (19yo)</c:v>
                </c:pt>
              </c:strCache>
            </c:strRef>
          </c:tx>
          <c:invertIfNegative val="0"/>
          <c:dLbls>
            <c:dLbl>
              <c:idx val="5"/>
              <c:layout>
                <c:manualLayout>
                  <c:x val="-1.0287946996379792E-16"/>
                  <c:y val="0.10365774120102457"/>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641-45A4-8A49-E0942D37F7C6}"/>
                </c:ext>
              </c:extLst>
            </c:dLbl>
            <c:spPr>
              <a:noFill/>
              <a:ln>
                <a:noFill/>
              </a:ln>
              <a:effectLst/>
            </c:spPr>
            <c:txPr>
              <a:bodyPr rot="-5400000" vert="horz"/>
              <a:lstStyle/>
              <a:p>
                <a:pPr>
                  <a:defRPr sz="800">
                    <a:solidFill>
                      <a:schemeClr val="tx1"/>
                    </a:solidFill>
                    <a:latin typeface="Arial" panose="020B0604020202020204" pitchFamily="34" charset="0"/>
                    <a:cs typeface="Arial" panose="020B0604020202020204" pitchFamily="34" charset="0"/>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#REF!</c:f>
              <c:numCache>
                <c:formatCode>General</c:formatCode>
                <c:ptCount val="1"/>
                <c:pt idx="0">
                  <c:v>1</c:v>
                </c:pt>
              </c:numCache>
            </c:numRef>
          </c:val>
          <c:extLst xmlns:c16r2="http://schemas.microsoft.com/office/drawing/2015/06/char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1-E641-45A4-8A49-E0942D37F7C6}"/>
            </c:ext>
          </c:extLst>
        </c:ser>
        <c:ser>
          <c:idx val="1"/>
          <c:order val="1"/>
          <c:tx>
            <c:strRef>
              <c:f>Graphs!$V$106</c:f>
              <c:strCache>
                <c:ptCount val="1"/>
                <c:pt idx="0">
                  <c:v>X25 (19yo)</c:v>
                </c:pt>
              </c:strCache>
            </c:strRef>
          </c:tx>
          <c:spPr>
            <a:solidFill>
              <a:srgbClr val="6B8636"/>
            </a:solidFill>
          </c:spPr>
          <c:invertIfNegative val="0"/>
          <c:dLbls>
            <c:spPr>
              <a:noFill/>
              <a:ln>
                <a:noFill/>
              </a:ln>
              <a:effectLst/>
            </c:spPr>
            <c:txPr>
              <a:bodyPr rot="-5400000" vert="horz"/>
              <a:lstStyle/>
              <a:p>
                <a:pPr>
                  <a:defRPr sz="800">
                    <a:solidFill>
                      <a:schemeClr val="tx1"/>
                    </a:solidFill>
                    <a:latin typeface="Arial" panose="020B0604020202020204" pitchFamily="34" charset="0"/>
                    <a:cs typeface="Arial" panose="020B0604020202020204" pitchFamily="34" charset="0"/>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#REF!</c:f>
              <c:numCache>
                <c:formatCode>General</c:formatCode>
                <c:ptCount val="1"/>
                <c:pt idx="0">
                  <c:v>1</c:v>
                </c:pt>
              </c:numCache>
            </c:numRef>
          </c:val>
          <c:extLst xmlns:c16r2="http://schemas.microsoft.com/office/drawing/2015/06/char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2-E641-45A4-8A49-E0942D37F7C6}"/>
            </c:ext>
          </c:extLst>
        </c:ser>
        <c:ser>
          <c:idx val="2"/>
          <c:order val="2"/>
          <c:tx>
            <c:strRef>
              <c:f>Graphs!$V$104</c:f>
              <c:strCache>
                <c:ptCount val="1"/>
                <c:pt idx="0">
                  <c:v>X02 (65yo)</c:v>
                </c:pt>
              </c:strCache>
            </c:strRef>
          </c:tx>
          <c:spPr>
            <a:solidFill>
              <a:srgbClr val="A907C9"/>
            </a:solidFill>
          </c:spPr>
          <c:invertIfNegative val="0"/>
          <c:dLbls>
            <c:spPr>
              <a:noFill/>
              <a:ln>
                <a:noFill/>
              </a:ln>
              <a:effectLst/>
            </c:spPr>
            <c:txPr>
              <a:bodyPr rot="-5400000" vert="horz"/>
              <a:lstStyle/>
              <a:p>
                <a:pPr>
                  <a:defRPr sz="800">
                    <a:solidFill>
                      <a:schemeClr val="tx1"/>
                    </a:solidFill>
                    <a:latin typeface="Arial" panose="020B0604020202020204" pitchFamily="34" charset="0"/>
                    <a:cs typeface="Arial" panose="020B0604020202020204" pitchFamily="34" charset="0"/>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#REF!</c:f>
              <c:numCache>
                <c:formatCode>General</c:formatCode>
                <c:ptCount val="1"/>
                <c:pt idx="0">
                  <c:v>1</c:v>
                </c:pt>
              </c:numCache>
            </c:numRef>
          </c:val>
          <c:extLst xmlns:c16r2="http://schemas.microsoft.com/office/drawing/2015/06/char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3-E641-45A4-8A49-E0942D37F7C6}"/>
            </c:ext>
          </c:extLst>
        </c:ser>
        <c:ser>
          <c:idx val="3"/>
          <c:order val="3"/>
          <c:tx>
            <c:strRef>
              <c:f>Graphs!$V$107</c:f>
              <c:strCache>
                <c:ptCount val="1"/>
                <c:pt idx="0">
                  <c:v>M09 (26yo)</c:v>
                </c:pt>
              </c:strCache>
            </c:strRef>
          </c:tx>
          <c:spPr>
            <a:solidFill>
              <a:srgbClr val="FFCC66"/>
            </a:solidFill>
          </c:spPr>
          <c:invertIfNegative val="0"/>
          <c:val>
            <c:numRef>
              <c:f>#REF!</c:f>
              <c:numCache>
                <c:formatCode>General</c:formatCode>
                <c:ptCount val="1"/>
                <c:pt idx="0">
                  <c:v>1</c:v>
                </c:pt>
              </c:numCache>
            </c:numRef>
          </c:val>
          <c:extLst xmlns:c16r2="http://schemas.microsoft.com/office/drawing/2015/06/char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4-E641-45A4-8A49-E0942D37F7C6}"/>
            </c:ext>
          </c:extLst>
        </c:ser>
        <c:dLbls>
          <c:showLegendKey val="0"/>
          <c:showVal val="0"/>
          <c:showCatName val="0"/>
          <c:showSerName val="0"/>
          <c:showPercent val="0"/>
          <c:showBubbleSize val="0"/>
        </c:dLbls>
        <c:gapWidth val="150"/>
        <c:axId val="151687168"/>
        <c:axId val="151688704"/>
      </c:barChart>
      <c:catAx>
        <c:axId val="151687168"/>
        <c:scaling>
          <c:orientation val="minMax"/>
          <c:min val="43070"/>
        </c:scaling>
        <c:delete val="0"/>
        <c:axPos val="b"/>
        <c:numFmt formatCode="[$-409]mmm\-yy;@" sourceLinked="0"/>
        <c:majorTickMark val="out"/>
        <c:minorTickMark val="none"/>
        <c:tickLblPos val="nextTo"/>
        <c:crossAx val="151688704"/>
        <c:crosses val="autoZero"/>
        <c:auto val="1"/>
        <c:lblAlgn val="ctr"/>
        <c:lblOffset val="100"/>
        <c:noMultiLvlLbl val="1"/>
      </c:catAx>
      <c:valAx>
        <c:axId val="151688704"/>
        <c:scaling>
          <c:orientation val="minMax"/>
          <c:max val="3000"/>
        </c:scaling>
        <c:delete val="0"/>
        <c:axPos val="l"/>
        <c:majorGridlines>
          <c:spPr>
            <a:ln>
              <a:solidFill>
                <a:schemeClr val="bg1">
                  <a:lumMod val="85000"/>
                </a:schemeClr>
              </a:solidFill>
            </a:ln>
          </c:spPr>
        </c:majorGridlines>
        <c:numFmt formatCode="General" sourceLinked="1"/>
        <c:majorTickMark val="out"/>
        <c:minorTickMark val="none"/>
        <c:tickLblPos val="nextTo"/>
        <c:spPr>
          <a:ln>
            <a:noFill/>
          </a:ln>
        </c:spPr>
        <c:txPr>
          <a:bodyPr/>
          <a:lstStyle/>
          <a:p>
            <a:pPr>
              <a:defRPr sz="1000">
                <a:latin typeface="Arial" panose="020B0604020202020204" pitchFamily="34" charset="0"/>
                <a:cs typeface="Arial" panose="020B0604020202020204" pitchFamily="34" charset="0"/>
              </a:defRPr>
            </a:pPr>
            <a:endParaRPr lang="en-US"/>
          </a:p>
        </c:txPr>
        <c:crossAx val="151687168"/>
        <c:crosses val="autoZero"/>
        <c:crossBetween val="between"/>
        <c:majorUnit val="200"/>
      </c:valAx>
      <c:spPr>
        <a:ln>
          <a:noFill/>
        </a:ln>
      </c:spPr>
    </c:plotArea>
    <c:legend>
      <c:legendPos val="t"/>
      <c:layout>
        <c:manualLayout>
          <c:xMode val="edge"/>
          <c:yMode val="edge"/>
          <c:x val="0.29762007540733604"/>
          <c:y val="0.10862136056385763"/>
          <c:w val="0.37613928152995135"/>
          <c:h val="7.145764218064779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600" b="1" i="0" u="none" strike="noStrike" kern="1200" spc="0" baseline="0">
                <a:solidFill>
                  <a:sysClr val="windowText" lastClr="000000">
                    <a:lumMod val="65000"/>
                    <a:lumOff val="35000"/>
                  </a:sysClr>
                </a:solidFill>
                <a:latin typeface="+mn-lt"/>
                <a:ea typeface="+mn-ea"/>
                <a:cs typeface="+mn-cs"/>
              </a:defRPr>
            </a:pPr>
            <a:r>
              <a:rPr lang="en-US" sz="1600" b="1" i="0" u="none" strike="noStrike" kern="1200" spc="0" baseline="0" dirty="0">
                <a:solidFill>
                  <a:sysClr val="windowText" lastClr="000000">
                    <a:lumMod val="65000"/>
                    <a:lumOff val="35000"/>
                  </a:sysClr>
                </a:solidFill>
                <a:latin typeface="+mn-lt"/>
                <a:ea typeface="+mn-ea"/>
                <a:cs typeface="+mn-cs"/>
              </a:rPr>
              <a:t>X03 12 MONTH DISENROLLMENTS</a:t>
            </a:r>
          </a:p>
        </c:rich>
      </c:tx>
      <c:layout>
        <c:manualLayout>
          <c:xMode val="edge"/>
          <c:yMode val="edge"/>
          <c:x val="0.22083489176930848"/>
          <c:y val="1.9871326527454127E-2"/>
        </c:manualLayout>
      </c:layout>
      <c:overlay val="0"/>
    </c:title>
    <c:autoTitleDeleted val="0"/>
    <c:plotArea>
      <c:layout>
        <c:manualLayout>
          <c:layoutTarget val="inner"/>
          <c:xMode val="edge"/>
          <c:yMode val="edge"/>
          <c:x val="8.8156167979002623E-2"/>
          <c:y val="0.114651000656168"/>
          <c:w val="0.88161395450568669"/>
          <c:h val="0.7521643290682416"/>
        </c:manualLayout>
      </c:layout>
      <c:barChart>
        <c:barDir val="col"/>
        <c:grouping val="clustered"/>
        <c:varyColors val="0"/>
        <c:ser>
          <c:idx val="1"/>
          <c:order val="0"/>
          <c:tx>
            <c:strRef>
              <c:f>'Dashboard Extract'!$B$161</c:f>
              <c:strCache>
                <c:ptCount val="1"/>
                <c:pt idx="0">
                  <c:v>Received</c:v>
                </c:pt>
              </c:strCache>
            </c:strRef>
          </c:tx>
          <c:spPr>
            <a:solidFill>
              <a:srgbClr val="4F81BD"/>
            </a:solidFill>
          </c:spPr>
          <c:invertIfNegative val="0"/>
          <c:dLbls>
            <c:dLbl>
              <c:idx val="8"/>
              <c:layout>
                <c:manualLayout>
                  <c:x val="0"/>
                  <c:y val="0.48831488979100318"/>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894-4DB7-BF18-298D785D6691}"/>
                </c:ext>
              </c:extLst>
            </c:dLbl>
            <c:spPr>
              <a:noFill/>
            </c:spPr>
            <c:txPr>
              <a:bodyPr rot="0" vert="horz"/>
              <a:lstStyle/>
              <a:p>
                <a:pPr>
                  <a:defRPr>
                    <a:solidFill>
                      <a:schemeClr val="bg1"/>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'Dashboard Extract'!$C$160:$H$160</c:f>
              <c:numCache>
                <c:formatCode>m/d/yyyy</c:formatCode>
                <c:ptCount val="6"/>
                <c:pt idx="0">
                  <c:v>42614</c:v>
                </c:pt>
                <c:pt idx="1">
                  <c:v>42644</c:v>
                </c:pt>
                <c:pt idx="2">
                  <c:v>42675</c:v>
                </c:pt>
                <c:pt idx="3">
                  <c:v>42705</c:v>
                </c:pt>
                <c:pt idx="4">
                  <c:v>42736</c:v>
                </c:pt>
                <c:pt idx="5">
                  <c:v>42767</c:v>
                </c:pt>
              </c:numCache>
            </c:numRef>
          </c:cat>
          <c:val>
            <c:numRef>
              <c:f>'Dashboard Extract'!$C$161:$K$161</c:f>
              <c:numCache>
                <c:formatCode>General</c:formatCode>
                <c:ptCount val="9"/>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3894-4DB7-BF18-298D785D6691}"/>
            </c:ext>
          </c:extLst>
        </c:ser>
        <c:dLbls>
          <c:dLblPos val="ctr"/>
          <c:showLegendKey val="0"/>
          <c:showVal val="1"/>
          <c:showCatName val="0"/>
          <c:showSerName val="0"/>
          <c:showPercent val="0"/>
          <c:showBubbleSize val="0"/>
        </c:dLbls>
        <c:gapWidth val="82"/>
        <c:axId val="151700992"/>
        <c:axId val="151712128"/>
      </c:barChart>
      <c:dateAx>
        <c:axId val="151700992"/>
        <c:scaling>
          <c:orientation val="minMax"/>
        </c:scaling>
        <c:delete val="0"/>
        <c:axPos val="b"/>
        <c:numFmt formatCode="[$-409]mmm\-yy;@" sourceLinked="0"/>
        <c:majorTickMark val="out"/>
        <c:minorTickMark val="none"/>
        <c:tickLblPos val="nextTo"/>
        <c:txPr>
          <a:bodyPr rot="0" vert="horz" anchor="t" anchorCtr="0"/>
          <a:lstStyle/>
          <a:p>
            <a:pPr algn="ctr">
              <a:defRPr lang="en-US" sz="1000" b="0" i="0" u="none" strike="noStrike" kern="1200" baseline="0">
                <a:solidFill>
                  <a:sysClr val="windowText" lastClr="000000">
                    <a:lumMod val="65000"/>
                    <a:lumOff val="35000"/>
                  </a:sysClr>
                </a:solidFill>
                <a:latin typeface="+mn-lt"/>
                <a:ea typeface="+mn-ea"/>
                <a:cs typeface="+mn-cs"/>
              </a:defRPr>
            </a:pPr>
            <a:endParaRPr lang="en-US"/>
          </a:p>
        </c:txPr>
        <c:crossAx val="151712128"/>
        <c:crosses val="autoZero"/>
        <c:auto val="1"/>
        <c:lblOffset val="100"/>
        <c:baseTimeUnit val="months"/>
        <c:majorUnit val="1"/>
        <c:majorTimeUnit val="months"/>
      </c:dateAx>
      <c:valAx>
        <c:axId val="151712128"/>
        <c:scaling>
          <c:orientation val="minMax"/>
        </c:scaling>
        <c:delete val="0"/>
        <c:axPos val="l"/>
        <c:majorGridlines>
          <c:spPr>
            <a:ln>
              <a:solidFill>
                <a:schemeClr val="bg1">
                  <a:lumMod val="85000"/>
                </a:schemeClr>
              </a:solidFill>
              <a:prstDash val="solid"/>
            </a:ln>
          </c:spPr>
        </c:majorGridlines>
        <c:numFmt formatCode="General" sourceLinked="1"/>
        <c:majorTickMark val="out"/>
        <c:minorTickMark val="none"/>
        <c:tickLblPos val="nextTo"/>
        <c:spPr>
          <a:ln>
            <a:noFill/>
          </a:ln>
        </c:spPr>
        <c:txPr>
          <a:bodyPr/>
          <a:lstStyle/>
          <a:p>
            <a:pPr algn="ctr">
              <a:defRPr lang="en-US" sz="900" b="0" i="0" u="none" strike="noStrike" kern="1200" baseline="0">
                <a:solidFill>
                  <a:sysClr val="windowText" lastClr="000000">
                    <a:lumMod val="65000"/>
                    <a:lumOff val="35000"/>
                  </a:sysClr>
                </a:solidFill>
                <a:latin typeface="+mn-lt"/>
                <a:ea typeface="+mn-ea"/>
                <a:cs typeface="+mn-cs"/>
              </a:defRPr>
            </a:pPr>
            <a:endParaRPr lang="en-US"/>
          </a:p>
        </c:txPr>
        <c:crossAx val="151700992"/>
        <c:crosses val="autoZero"/>
        <c:crossBetween val="between"/>
      </c:valAx>
      <c:spPr>
        <a:noFill/>
        <a:ln>
          <a:noFill/>
        </a:ln>
      </c:spPr>
    </c:plotArea>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1" dirty="0"/>
              <a:t>UNKNOWN PROCESSED</a:t>
            </a:r>
            <a:endParaRPr lang="en-US" sz="1600" dirty="0"/>
          </a:p>
        </c:rich>
      </c:tx>
      <c:layout>
        <c:manualLayout>
          <c:xMode val="edge"/>
          <c:yMode val="edge"/>
          <c:x val="0.25923694741723013"/>
          <c:y val="2.1917817675684469E-2"/>
        </c:manualLayout>
      </c:layout>
      <c:overlay val="1"/>
      <c:spPr>
        <a:noFill/>
        <a:ln>
          <a:noFill/>
        </a:ln>
        <a:effectLst/>
      </c:spPr>
    </c:title>
    <c:autoTitleDeleted val="0"/>
    <c:plotArea>
      <c:layout>
        <c:manualLayout>
          <c:layoutTarget val="inner"/>
          <c:xMode val="edge"/>
          <c:yMode val="edge"/>
          <c:x val="8.4338762870087763E-2"/>
          <c:y val="0.13698636047302792"/>
          <c:w val="0.88314267571196325"/>
          <c:h val="0.70310503855249207"/>
        </c:manualLayout>
      </c:layout>
      <c:barChart>
        <c:barDir val="col"/>
        <c:grouping val="stacked"/>
        <c:varyColors val="0"/>
        <c:ser>
          <c:idx val="1"/>
          <c:order val="0"/>
          <c:tx>
            <c:strRef>
              <c:f>'Dashboard Extract'!$B$76</c:f>
              <c:strCache>
                <c:ptCount val="1"/>
                <c:pt idx="0">
                  <c:v>Unknown Queue Processed</c:v>
                </c:pt>
              </c:strCache>
            </c:strRef>
          </c:tx>
          <c:spPr>
            <a:solidFill>
              <a:schemeClr val="accent2"/>
            </a:solidFill>
            <a:ln>
              <a:noFill/>
            </a:ln>
            <a:effectLst/>
          </c:spPr>
          <c:invertIfNegative val="0"/>
          <c:cat>
            <c:numRef>
              <c:f>'Dashboard Extract'!$Q$85:$AD$85</c:f>
              <c:numCache>
                <c:formatCode>m/d/yyyy</c:formatCode>
                <c:ptCount val="14"/>
                <c:pt idx="0">
                  <c:v>43454</c:v>
                </c:pt>
                <c:pt idx="1">
                  <c:v>43455</c:v>
                </c:pt>
                <c:pt idx="2">
                  <c:v>43456</c:v>
                </c:pt>
                <c:pt idx="3">
                  <c:v>43457</c:v>
                </c:pt>
                <c:pt idx="4">
                  <c:v>43458</c:v>
                </c:pt>
                <c:pt idx="5">
                  <c:v>43459</c:v>
                </c:pt>
                <c:pt idx="6">
                  <c:v>43460</c:v>
                </c:pt>
                <c:pt idx="7">
                  <c:v>43461</c:v>
                </c:pt>
                <c:pt idx="8">
                  <c:v>43462</c:v>
                </c:pt>
                <c:pt idx="9">
                  <c:v>43463</c:v>
                </c:pt>
                <c:pt idx="10">
                  <c:v>43464</c:v>
                </c:pt>
                <c:pt idx="11">
                  <c:v>43465</c:v>
                </c:pt>
                <c:pt idx="12">
                  <c:v>43466</c:v>
                </c:pt>
                <c:pt idx="13">
                  <c:v>43467</c:v>
                </c:pt>
              </c:numCache>
            </c:numRef>
          </c:cat>
          <c:val>
            <c:numRef>
              <c:f>'Dashboard Extract'!$Q$91:$AD$91</c:f>
              <c:numCache>
                <c:formatCode>General</c:formatCode>
                <c:ptCount val="14"/>
                <c:pt idx="0">
                  <c:v>120</c:v>
                </c:pt>
                <c:pt idx="1">
                  <c:v>51</c:v>
                </c:pt>
                <c:pt idx="2">
                  <c:v>0</c:v>
                </c:pt>
                <c:pt idx="3">
                  <c:v>0</c:v>
                </c:pt>
                <c:pt idx="4">
                  <c:v>88</c:v>
                </c:pt>
                <c:pt idx="5">
                  <c:v>0</c:v>
                </c:pt>
                <c:pt idx="6">
                  <c:v>0</c:v>
                </c:pt>
                <c:pt idx="7">
                  <c:v>93</c:v>
                </c:pt>
                <c:pt idx="8">
                  <c:v>78</c:v>
                </c:pt>
                <c:pt idx="9">
                  <c:v>0</c:v>
                </c:pt>
                <c:pt idx="10">
                  <c:v>0</c:v>
                </c:pt>
                <c:pt idx="11">
                  <c:v>123</c:v>
                </c:pt>
                <c:pt idx="12">
                  <c:v>0</c:v>
                </c:pt>
                <c:pt idx="13">
                  <c:v>71</c:v>
                </c:pt>
              </c:numCache>
            </c:numRef>
          </c:val>
          <c:extLst xmlns:c16r2="http://schemas.microsoft.com/office/drawing/2015/06/chart">
            <c:ext xmlns:c16="http://schemas.microsoft.com/office/drawing/2014/chart" uri="{C3380CC4-5D6E-409C-BE32-E72D297353CC}">
              <c16:uniqueId val="{00000000-F080-405F-9B6C-1CBFDFF6367B}"/>
            </c:ext>
          </c:extLst>
        </c:ser>
        <c:dLbls>
          <c:showLegendKey val="0"/>
          <c:showVal val="0"/>
          <c:showCatName val="0"/>
          <c:showSerName val="0"/>
          <c:showPercent val="0"/>
          <c:showBubbleSize val="0"/>
        </c:dLbls>
        <c:gapWidth val="219"/>
        <c:overlap val="100"/>
        <c:axId val="151744896"/>
        <c:axId val="151746432"/>
      </c:barChart>
      <c:dateAx>
        <c:axId val="151744896"/>
        <c:scaling>
          <c:orientation val="minMax"/>
        </c:scaling>
        <c:delete val="0"/>
        <c:axPos val="b"/>
        <c:numFmt formatCode="ddd\ m/d"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746432"/>
        <c:crosses val="autoZero"/>
        <c:auto val="1"/>
        <c:lblOffset val="100"/>
        <c:baseTimeUnit val="days"/>
        <c:majorUnit val="1"/>
      </c:dateAx>
      <c:valAx>
        <c:axId val="1517464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7448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200" b="1" dirty="0"/>
              <a:t>MISSING INFORMATION and</a:t>
            </a:r>
            <a:r>
              <a:rPr lang="en-US" sz="1200" b="1" baseline="0" dirty="0"/>
              <a:t> SIGNATURE </a:t>
            </a:r>
            <a:r>
              <a:rPr lang="en-US" sz="1200" b="1" dirty="0"/>
              <a:t>PROCESSED</a:t>
            </a:r>
            <a:endParaRPr lang="en-US" sz="1100" dirty="0"/>
          </a:p>
        </c:rich>
      </c:tx>
      <c:layout>
        <c:manualLayout>
          <c:xMode val="edge"/>
          <c:yMode val="edge"/>
          <c:x val="0.13686863089135567"/>
          <c:y val="0"/>
        </c:manualLayout>
      </c:layout>
      <c:overlay val="1"/>
      <c:spPr>
        <a:noFill/>
        <a:ln>
          <a:noFill/>
        </a:ln>
        <a:effectLst/>
      </c:spPr>
    </c:title>
    <c:autoTitleDeleted val="0"/>
    <c:plotArea>
      <c:layout>
        <c:manualLayout>
          <c:layoutTarget val="inner"/>
          <c:xMode val="edge"/>
          <c:yMode val="edge"/>
          <c:x val="6.8733525499151696E-2"/>
          <c:y val="0.12198135440342212"/>
          <c:w val="0.89972304097665878"/>
          <c:h val="0.68848564121415545"/>
        </c:manualLayout>
      </c:layout>
      <c:barChart>
        <c:barDir val="col"/>
        <c:grouping val="stacked"/>
        <c:varyColors val="0"/>
        <c:ser>
          <c:idx val="0"/>
          <c:order val="0"/>
          <c:tx>
            <c:strRef>
              <c:f>'Dashboard Extract'!$B$75</c:f>
              <c:strCache>
                <c:ptCount val="1"/>
                <c:pt idx="0">
                  <c:v>Missing Information Letter Processed</c:v>
                </c:pt>
              </c:strCache>
            </c:strRef>
          </c:tx>
          <c:spPr>
            <a:solidFill>
              <a:schemeClr val="accent1"/>
            </a:solidFill>
            <a:ln>
              <a:noFill/>
            </a:ln>
            <a:effectLst/>
          </c:spPr>
          <c:invertIfNegative val="0"/>
          <c:cat>
            <c:numRef>
              <c:f>'Dashboard Extract'!$Q$70:$AD$70</c:f>
              <c:numCache>
                <c:formatCode>m/d/yyyy</c:formatCode>
                <c:ptCount val="14"/>
                <c:pt idx="0">
                  <c:v>43454</c:v>
                </c:pt>
                <c:pt idx="1">
                  <c:v>43455</c:v>
                </c:pt>
                <c:pt idx="2">
                  <c:v>43456</c:v>
                </c:pt>
                <c:pt idx="3">
                  <c:v>43457</c:v>
                </c:pt>
                <c:pt idx="4">
                  <c:v>43458</c:v>
                </c:pt>
                <c:pt idx="5">
                  <c:v>43459</c:v>
                </c:pt>
                <c:pt idx="6">
                  <c:v>43460</c:v>
                </c:pt>
                <c:pt idx="7">
                  <c:v>43461</c:v>
                </c:pt>
                <c:pt idx="8">
                  <c:v>43462</c:v>
                </c:pt>
                <c:pt idx="9">
                  <c:v>43463</c:v>
                </c:pt>
                <c:pt idx="10">
                  <c:v>43464</c:v>
                </c:pt>
                <c:pt idx="11">
                  <c:v>43465</c:v>
                </c:pt>
                <c:pt idx="12">
                  <c:v>43466</c:v>
                </c:pt>
                <c:pt idx="13">
                  <c:v>43467</c:v>
                </c:pt>
              </c:numCache>
            </c:numRef>
          </c:cat>
          <c:val>
            <c:numRef>
              <c:f>'Dashboard Extract'!$Q$90:$AD$90</c:f>
              <c:numCache>
                <c:formatCode>General</c:formatCode>
                <c:ptCount val="14"/>
                <c:pt idx="0">
                  <c:v>11</c:v>
                </c:pt>
                <c:pt idx="1">
                  <c:v>4</c:v>
                </c:pt>
                <c:pt idx="2">
                  <c:v>0</c:v>
                </c:pt>
                <c:pt idx="3">
                  <c:v>0</c:v>
                </c:pt>
                <c:pt idx="4">
                  <c:v>10</c:v>
                </c:pt>
                <c:pt idx="5">
                  <c:v>0</c:v>
                </c:pt>
                <c:pt idx="6">
                  <c:v>1</c:v>
                </c:pt>
                <c:pt idx="7">
                  <c:v>4</c:v>
                </c:pt>
                <c:pt idx="8">
                  <c:v>7</c:v>
                </c:pt>
                <c:pt idx="9">
                  <c:v>0</c:v>
                </c:pt>
                <c:pt idx="10">
                  <c:v>0</c:v>
                </c:pt>
                <c:pt idx="11">
                  <c:v>13</c:v>
                </c:pt>
                <c:pt idx="12">
                  <c:v>0</c:v>
                </c:pt>
                <c:pt idx="13">
                  <c:v>4</c:v>
                </c:pt>
              </c:numCache>
            </c:numRef>
          </c:val>
          <c:extLst xmlns:c16r2="http://schemas.microsoft.com/office/drawing/2015/06/chart">
            <c:ext xmlns:c16="http://schemas.microsoft.com/office/drawing/2014/chart" uri="{C3380CC4-5D6E-409C-BE32-E72D297353CC}">
              <c16:uniqueId val="{00000000-55CD-4493-A00B-1363B293EBE5}"/>
            </c:ext>
          </c:extLst>
        </c:ser>
        <c:dLbls>
          <c:showLegendKey val="0"/>
          <c:showVal val="0"/>
          <c:showCatName val="0"/>
          <c:showSerName val="0"/>
          <c:showPercent val="0"/>
          <c:showBubbleSize val="0"/>
        </c:dLbls>
        <c:gapWidth val="219"/>
        <c:overlap val="100"/>
        <c:axId val="151758720"/>
        <c:axId val="151760256"/>
      </c:barChart>
      <c:dateAx>
        <c:axId val="151758720"/>
        <c:scaling>
          <c:orientation val="minMax"/>
        </c:scaling>
        <c:delete val="0"/>
        <c:axPos val="b"/>
        <c:numFmt formatCode="ddd\ m/d"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t"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760256"/>
        <c:crosses val="autoZero"/>
        <c:auto val="1"/>
        <c:lblOffset val="100"/>
        <c:baseTimeUnit val="days"/>
        <c:majorUnit val="1"/>
      </c:dateAx>
      <c:valAx>
        <c:axId val="151760256"/>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758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1" dirty="0"/>
              <a:t>APPLICATIONS</a:t>
            </a:r>
            <a:r>
              <a:rPr lang="en-US" sz="1600" b="1" baseline="0" dirty="0"/>
              <a:t> AND RENEWALS</a:t>
            </a:r>
            <a:endParaRPr lang="en-US" sz="1600" dirty="0"/>
          </a:p>
        </c:rich>
      </c:tx>
      <c:layout>
        <c:manualLayout>
          <c:xMode val="edge"/>
          <c:yMode val="edge"/>
          <c:x val="0.23457590807511813"/>
          <c:y val="6.3327725933050374E-3"/>
        </c:manualLayout>
      </c:layout>
      <c:overlay val="1"/>
      <c:spPr>
        <a:noFill/>
        <a:ln>
          <a:noFill/>
        </a:ln>
        <a:effectLst/>
      </c:spPr>
    </c:title>
    <c:autoTitleDeleted val="0"/>
    <c:plotArea>
      <c:layout>
        <c:manualLayout>
          <c:layoutTarget val="inner"/>
          <c:xMode val="edge"/>
          <c:yMode val="edge"/>
          <c:x val="6.988854365344338E-2"/>
          <c:y val="0.12794940383721126"/>
          <c:w val="0.94428786357240624"/>
          <c:h val="0.67597726176491568"/>
        </c:manualLayout>
      </c:layout>
      <c:barChart>
        <c:barDir val="col"/>
        <c:grouping val="clustered"/>
        <c:varyColors val="0"/>
        <c:ser>
          <c:idx val="1"/>
          <c:order val="0"/>
          <c:tx>
            <c:v>Applications Processed</c:v>
          </c:tx>
          <c:spPr>
            <a:solidFill>
              <a:schemeClr val="accent2"/>
            </a:solidFill>
            <a:ln>
              <a:noFill/>
            </a:ln>
            <a:effectLst/>
          </c:spPr>
          <c:invertIfNegative val="0"/>
          <c:cat>
            <c:numRef>
              <c:f>'Dashboard Extract'!$Q$70:$AD$70</c:f>
              <c:numCache>
                <c:formatCode>m/d/yyyy</c:formatCode>
                <c:ptCount val="14"/>
                <c:pt idx="0">
                  <c:v>43454</c:v>
                </c:pt>
                <c:pt idx="1">
                  <c:v>43455</c:v>
                </c:pt>
                <c:pt idx="2">
                  <c:v>43456</c:v>
                </c:pt>
                <c:pt idx="3">
                  <c:v>43457</c:v>
                </c:pt>
                <c:pt idx="4">
                  <c:v>43458</c:v>
                </c:pt>
                <c:pt idx="5">
                  <c:v>43459</c:v>
                </c:pt>
                <c:pt idx="6">
                  <c:v>43460</c:v>
                </c:pt>
                <c:pt idx="7">
                  <c:v>43461</c:v>
                </c:pt>
                <c:pt idx="8">
                  <c:v>43462</c:v>
                </c:pt>
                <c:pt idx="9">
                  <c:v>43463</c:v>
                </c:pt>
                <c:pt idx="10">
                  <c:v>43464</c:v>
                </c:pt>
                <c:pt idx="11">
                  <c:v>43465</c:v>
                </c:pt>
                <c:pt idx="12">
                  <c:v>43466</c:v>
                </c:pt>
                <c:pt idx="13">
                  <c:v>43467</c:v>
                </c:pt>
              </c:numCache>
            </c:numRef>
          </c:cat>
          <c:val>
            <c:numRef>
              <c:f>'Dashboard Extract'!$Q$87:$AD$87</c:f>
              <c:numCache>
                <c:formatCode>General</c:formatCode>
                <c:ptCount val="14"/>
                <c:pt idx="0">
                  <c:v>5</c:v>
                </c:pt>
                <c:pt idx="1">
                  <c:v>6</c:v>
                </c:pt>
                <c:pt idx="2">
                  <c:v>0</c:v>
                </c:pt>
                <c:pt idx="3">
                  <c:v>0</c:v>
                </c:pt>
                <c:pt idx="4">
                  <c:v>6</c:v>
                </c:pt>
                <c:pt idx="5">
                  <c:v>0</c:v>
                </c:pt>
                <c:pt idx="6">
                  <c:v>0</c:v>
                </c:pt>
                <c:pt idx="7">
                  <c:v>2</c:v>
                </c:pt>
                <c:pt idx="8">
                  <c:v>5</c:v>
                </c:pt>
                <c:pt idx="9">
                  <c:v>0</c:v>
                </c:pt>
                <c:pt idx="10">
                  <c:v>0</c:v>
                </c:pt>
                <c:pt idx="11">
                  <c:v>3</c:v>
                </c:pt>
                <c:pt idx="12">
                  <c:v>0</c:v>
                </c:pt>
                <c:pt idx="13">
                  <c:v>1</c:v>
                </c:pt>
              </c:numCache>
            </c:numRef>
          </c:val>
          <c:extLst xmlns:c16r2="http://schemas.microsoft.com/office/drawing/2015/06/chart">
            <c:ext xmlns:c16="http://schemas.microsoft.com/office/drawing/2014/chart" uri="{C3380CC4-5D6E-409C-BE32-E72D297353CC}">
              <c16:uniqueId val="{00000000-8C3E-4BC2-B62A-A4A11C15C27A}"/>
            </c:ext>
          </c:extLst>
        </c:ser>
        <c:ser>
          <c:idx val="0"/>
          <c:order val="1"/>
          <c:tx>
            <c:strRef>
              <c:f>'Dashboard Extract'!$B$74</c:f>
              <c:strCache>
                <c:ptCount val="1"/>
                <c:pt idx="0">
                  <c:v>Renewal Applications Processed</c:v>
                </c:pt>
              </c:strCache>
            </c:strRef>
          </c:tx>
          <c:spPr>
            <a:solidFill>
              <a:schemeClr val="accent1"/>
            </a:solidFill>
            <a:ln>
              <a:noFill/>
            </a:ln>
            <a:effectLst/>
          </c:spPr>
          <c:invertIfNegative val="0"/>
          <c:cat>
            <c:numRef>
              <c:f>'Dashboard Extract'!$Q$70:$AD$70</c:f>
              <c:numCache>
                <c:formatCode>m/d/yyyy</c:formatCode>
                <c:ptCount val="14"/>
                <c:pt idx="0">
                  <c:v>43454</c:v>
                </c:pt>
                <c:pt idx="1">
                  <c:v>43455</c:v>
                </c:pt>
                <c:pt idx="2">
                  <c:v>43456</c:v>
                </c:pt>
                <c:pt idx="3">
                  <c:v>43457</c:v>
                </c:pt>
                <c:pt idx="4">
                  <c:v>43458</c:v>
                </c:pt>
                <c:pt idx="5">
                  <c:v>43459</c:v>
                </c:pt>
                <c:pt idx="6">
                  <c:v>43460</c:v>
                </c:pt>
                <c:pt idx="7">
                  <c:v>43461</c:v>
                </c:pt>
                <c:pt idx="8">
                  <c:v>43462</c:v>
                </c:pt>
                <c:pt idx="9">
                  <c:v>43463</c:v>
                </c:pt>
                <c:pt idx="10">
                  <c:v>43464</c:v>
                </c:pt>
                <c:pt idx="11">
                  <c:v>43465</c:v>
                </c:pt>
                <c:pt idx="12">
                  <c:v>43466</c:v>
                </c:pt>
                <c:pt idx="13">
                  <c:v>43467</c:v>
                </c:pt>
              </c:numCache>
            </c:numRef>
          </c:cat>
          <c:val>
            <c:numRef>
              <c:f>'Dashboard Extract'!$Q$89:$AD$89</c:f>
              <c:numCache>
                <c:formatCode>General</c:formatCode>
                <c:ptCount val="14"/>
                <c:pt idx="0">
                  <c:v>85</c:v>
                </c:pt>
                <c:pt idx="1">
                  <c:v>25</c:v>
                </c:pt>
                <c:pt idx="2">
                  <c:v>0</c:v>
                </c:pt>
                <c:pt idx="3">
                  <c:v>0</c:v>
                </c:pt>
                <c:pt idx="4">
                  <c:v>67</c:v>
                </c:pt>
                <c:pt idx="5">
                  <c:v>0</c:v>
                </c:pt>
                <c:pt idx="6">
                  <c:v>0</c:v>
                </c:pt>
                <c:pt idx="7">
                  <c:v>20</c:v>
                </c:pt>
                <c:pt idx="8">
                  <c:v>44</c:v>
                </c:pt>
                <c:pt idx="9">
                  <c:v>0</c:v>
                </c:pt>
                <c:pt idx="10">
                  <c:v>0</c:v>
                </c:pt>
                <c:pt idx="11">
                  <c:v>105</c:v>
                </c:pt>
                <c:pt idx="12">
                  <c:v>0</c:v>
                </c:pt>
                <c:pt idx="13">
                  <c:v>32</c:v>
                </c:pt>
              </c:numCache>
            </c:numRef>
          </c:val>
          <c:extLst xmlns:c16r2="http://schemas.microsoft.com/office/drawing/2015/06/chart">
            <c:ext xmlns:c16="http://schemas.microsoft.com/office/drawing/2014/chart" uri="{C3380CC4-5D6E-409C-BE32-E72D297353CC}">
              <c16:uniqueId val="{00000001-8C3E-4BC2-B62A-A4A11C15C27A}"/>
            </c:ext>
          </c:extLst>
        </c:ser>
        <c:dLbls>
          <c:showLegendKey val="0"/>
          <c:showVal val="0"/>
          <c:showCatName val="0"/>
          <c:showSerName val="0"/>
          <c:showPercent val="0"/>
          <c:showBubbleSize val="0"/>
        </c:dLbls>
        <c:gapWidth val="219"/>
        <c:axId val="151819008"/>
        <c:axId val="151820544"/>
      </c:barChart>
      <c:dateAx>
        <c:axId val="151819008"/>
        <c:scaling>
          <c:orientation val="minMax"/>
        </c:scaling>
        <c:delete val="0"/>
        <c:axPos val="b"/>
        <c:numFmt formatCode="ddd\ m/d"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51820544"/>
        <c:crosses val="autoZero"/>
        <c:auto val="1"/>
        <c:lblOffset val="100"/>
        <c:baseTimeUnit val="days"/>
        <c:majorUnit val="1"/>
      </c:dateAx>
      <c:valAx>
        <c:axId val="1518205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819008"/>
        <c:crosses val="autoZero"/>
        <c:crossBetween val="between"/>
      </c:valAx>
      <c:spPr>
        <a:noFill/>
        <a:ln>
          <a:noFill/>
        </a:ln>
        <a:effectLst/>
      </c:spPr>
    </c:plotArea>
    <c:legend>
      <c:legendPos val="t"/>
      <c:layout>
        <c:manualLayout>
          <c:xMode val="edge"/>
          <c:yMode val="edge"/>
          <c:x val="6.7821730654763643E-2"/>
          <c:y val="0.12583517874155745"/>
          <c:w val="0.87669029262114795"/>
          <c:h val="9.4757637761941724E-2"/>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dirty="0"/>
              <a:t>DAILY VERIFICATION</a:t>
            </a:r>
            <a:r>
              <a:rPr lang="en-US" sz="1600" b="1" baseline="0" dirty="0"/>
              <a:t> </a:t>
            </a:r>
            <a:r>
              <a:rPr lang="en-US" sz="1600" b="1" dirty="0"/>
              <a:t>PROCESSING</a:t>
            </a:r>
          </a:p>
        </c:rich>
      </c:tx>
      <c:layout>
        <c:manualLayout>
          <c:xMode val="edge"/>
          <c:yMode val="edge"/>
          <c:x val="0.25759684971448726"/>
          <c:y val="2.3786837824871614E-2"/>
        </c:manualLayout>
      </c:layout>
      <c:overlay val="0"/>
      <c:spPr>
        <a:noFill/>
        <a:ln>
          <a:noFill/>
        </a:ln>
        <a:effectLst/>
      </c:spPr>
    </c:title>
    <c:autoTitleDeleted val="0"/>
    <c:plotArea>
      <c:layout/>
      <c:barChart>
        <c:barDir val="col"/>
        <c:grouping val="clustered"/>
        <c:varyColors val="0"/>
        <c:ser>
          <c:idx val="0"/>
          <c:order val="0"/>
          <c:tx>
            <c:strRef>
              <c:f>'Dashboard Extract'!$B$35</c:f>
              <c:strCache>
                <c:ptCount val="1"/>
                <c:pt idx="0">
                  <c:v>Daily Processed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Extract'!$C$34:$I$34</c:f>
              <c:strCache>
                <c:ptCount val="7"/>
                <c:pt idx="0">
                  <c:v>Thu</c:v>
                </c:pt>
                <c:pt idx="1">
                  <c:v>Fri</c:v>
                </c:pt>
                <c:pt idx="2">
                  <c:v>Sat</c:v>
                </c:pt>
                <c:pt idx="3">
                  <c:v>Sun</c:v>
                </c:pt>
                <c:pt idx="4">
                  <c:v>Mon</c:v>
                </c:pt>
                <c:pt idx="5">
                  <c:v>Tue</c:v>
                </c:pt>
                <c:pt idx="6">
                  <c:v>Wed</c:v>
                </c:pt>
              </c:strCache>
            </c:strRef>
          </c:cat>
          <c:val>
            <c:numRef>
              <c:f>'Dashboard Extract'!$C$35:$I$35</c:f>
              <c:numCache>
                <c:formatCode>General</c:formatCode>
                <c:ptCount val="7"/>
                <c:pt idx="0">
                  <c:v>623</c:v>
                </c:pt>
                <c:pt idx="1">
                  <c:v>731</c:v>
                </c:pt>
                <c:pt idx="2">
                  <c:v>0</c:v>
                </c:pt>
                <c:pt idx="3">
                  <c:v>0</c:v>
                </c:pt>
                <c:pt idx="4">
                  <c:v>559</c:v>
                </c:pt>
                <c:pt idx="5">
                  <c:v>0</c:v>
                </c:pt>
                <c:pt idx="6">
                  <c:v>902</c:v>
                </c:pt>
              </c:numCache>
            </c:numRef>
          </c:val>
          <c:extLst xmlns:c16r2="http://schemas.microsoft.com/office/drawing/2015/06/chart">
            <c:ext xmlns:c16="http://schemas.microsoft.com/office/drawing/2014/chart" uri="{C3380CC4-5D6E-409C-BE32-E72D297353CC}">
              <c16:uniqueId val="{00000000-6D88-48D8-A1B0-AE8BDE54679E}"/>
            </c:ext>
          </c:extLst>
        </c:ser>
        <c:ser>
          <c:idx val="1"/>
          <c:order val="1"/>
          <c:tx>
            <c:v>Daily Received</c:v>
          </c:tx>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'Dashboard Extract'!$C$34:$I$34</c:f>
              <c:strCache>
                <c:ptCount val="7"/>
                <c:pt idx="0">
                  <c:v>Thu</c:v>
                </c:pt>
                <c:pt idx="1">
                  <c:v>Fri</c:v>
                </c:pt>
                <c:pt idx="2">
                  <c:v>Sat</c:v>
                </c:pt>
                <c:pt idx="3">
                  <c:v>Sun</c:v>
                </c:pt>
                <c:pt idx="4">
                  <c:v>Mon</c:v>
                </c:pt>
                <c:pt idx="5">
                  <c:v>Tue</c:v>
                </c:pt>
                <c:pt idx="6">
                  <c:v>Wed</c:v>
                </c:pt>
              </c:strCache>
            </c:strRef>
          </c:cat>
          <c:val>
            <c:numRef>
              <c:f>'Dashboard Extract'!$C$36:$I$36</c:f>
              <c:numCache>
                <c:formatCode>General</c:formatCode>
                <c:ptCount val="7"/>
                <c:pt idx="0">
                  <c:v>726</c:v>
                </c:pt>
                <c:pt idx="1">
                  <c:v>1264</c:v>
                </c:pt>
                <c:pt idx="2">
                  <c:v>100</c:v>
                </c:pt>
                <c:pt idx="3">
                  <c:v>75</c:v>
                </c:pt>
                <c:pt idx="4">
                  <c:v>480</c:v>
                </c:pt>
                <c:pt idx="5">
                  <c:v>75</c:v>
                </c:pt>
                <c:pt idx="6">
                  <c:v>812</c:v>
                </c:pt>
              </c:numCache>
            </c:numRef>
          </c:val>
          <c:extLst xmlns:c16r2="http://schemas.microsoft.com/office/drawing/2015/06/chart">
            <c:ext xmlns:c16="http://schemas.microsoft.com/office/drawing/2014/chart" uri="{C3380CC4-5D6E-409C-BE32-E72D297353CC}">
              <c16:uniqueId val="{00000001-6D88-48D8-A1B0-AE8BDE54679E}"/>
            </c:ext>
          </c:extLst>
        </c:ser>
        <c:dLbls>
          <c:showLegendKey val="0"/>
          <c:showVal val="0"/>
          <c:showCatName val="0"/>
          <c:showSerName val="0"/>
          <c:showPercent val="0"/>
          <c:showBubbleSize val="0"/>
        </c:dLbls>
        <c:gapWidth val="56"/>
        <c:axId val="151864064"/>
        <c:axId val="151865600"/>
      </c:barChart>
      <c:catAx>
        <c:axId val="151864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crossAx val="151865600"/>
        <c:crosses val="autoZero"/>
        <c:auto val="1"/>
        <c:lblAlgn val="ctr"/>
        <c:lblOffset val="100"/>
        <c:noMultiLvlLbl val="0"/>
      </c:catAx>
      <c:valAx>
        <c:axId val="151865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864064"/>
        <c:crosses val="autoZero"/>
        <c:crossBetween val="between"/>
      </c:valAx>
      <c:spPr>
        <a:noFill/>
        <a:ln>
          <a:noFill/>
        </a:ln>
        <a:effectLst/>
      </c:spPr>
    </c:plotArea>
    <c:legend>
      <c:legendPos val="l"/>
      <c:layout>
        <c:manualLayout>
          <c:xMode val="edge"/>
          <c:yMode val="edge"/>
          <c:x val="6.7696965187291944E-2"/>
          <c:y val="0.13656133298335377"/>
          <c:w val="0.39111245232268449"/>
          <c:h val="7.3876727455549518E-2"/>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600" b="1" i="0" u="none" strike="noStrike" kern="1200" spc="0" baseline="0">
                <a:solidFill>
                  <a:sysClr val="windowText" lastClr="000000">
                    <a:lumMod val="65000"/>
                    <a:lumOff val="35000"/>
                  </a:sysClr>
                </a:solidFill>
                <a:latin typeface="+mn-lt"/>
                <a:ea typeface="+mn-ea"/>
                <a:cs typeface="+mn-cs"/>
              </a:defRPr>
            </a:pPr>
            <a:r>
              <a:rPr lang="en-US" sz="1600" b="1" i="0" u="none" strike="noStrike" kern="1200" spc="0" baseline="0">
                <a:solidFill>
                  <a:sysClr val="windowText" lastClr="000000">
                    <a:lumMod val="65000"/>
                    <a:lumOff val="35000"/>
                  </a:sysClr>
                </a:solidFill>
                <a:latin typeface="+mn-lt"/>
                <a:ea typeface="+mn-ea"/>
                <a:cs typeface="+mn-cs"/>
              </a:rPr>
              <a:t>DAILY SEP PROCESSING</a:t>
            </a:r>
          </a:p>
        </c:rich>
      </c:tx>
      <c:overlay val="1"/>
    </c:title>
    <c:autoTitleDeleted val="0"/>
    <c:plotArea>
      <c:layout>
        <c:manualLayout>
          <c:layoutTarget val="inner"/>
          <c:xMode val="edge"/>
          <c:yMode val="edge"/>
          <c:x val="5.4502264504003244E-2"/>
          <c:y val="5.1784412365121019E-2"/>
          <c:w val="0.92236419185772123"/>
          <c:h val="0.82297645086030913"/>
        </c:manualLayout>
      </c:layout>
      <c:barChart>
        <c:barDir val="col"/>
        <c:grouping val="clustered"/>
        <c:varyColors val="0"/>
        <c:ser>
          <c:idx val="0"/>
          <c:order val="0"/>
          <c:tx>
            <c:strRef>
              <c:f>'Dashboard Extract'!$B$180</c:f>
              <c:strCache>
                <c:ptCount val="1"/>
                <c:pt idx="0">
                  <c:v>Daily New</c:v>
                </c:pt>
              </c:strCache>
            </c:strRef>
          </c:tx>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'Dashboard Extract'!$C$172:$I$172</c:f>
              <c:strCache>
                <c:ptCount val="7"/>
                <c:pt idx="0">
                  <c:v>Thu</c:v>
                </c:pt>
                <c:pt idx="1">
                  <c:v>Fri</c:v>
                </c:pt>
                <c:pt idx="2">
                  <c:v>Sat</c:v>
                </c:pt>
                <c:pt idx="3">
                  <c:v>Sun</c:v>
                </c:pt>
                <c:pt idx="4">
                  <c:v>Mon</c:v>
                </c:pt>
                <c:pt idx="5">
                  <c:v>Tue</c:v>
                </c:pt>
                <c:pt idx="6">
                  <c:v>Wed</c:v>
                </c:pt>
              </c:strCache>
            </c:strRef>
          </c:cat>
          <c:val>
            <c:numRef>
              <c:f>'Dashboard Extract'!$C$180:$I$180</c:f>
              <c:numCache>
                <c:formatCode>General</c:formatCode>
                <c:ptCount val="7"/>
                <c:pt idx="0">
                  <c:v>3</c:v>
                </c:pt>
                <c:pt idx="1">
                  <c:v>2</c:v>
                </c:pt>
                <c:pt idx="2">
                  <c:v>2</c:v>
                </c:pt>
                <c:pt idx="3">
                  <c:v>1</c:v>
                </c:pt>
                <c:pt idx="4">
                  <c:v>3</c:v>
                </c:pt>
                <c:pt idx="5">
                  <c:v>2</c:v>
                </c:pt>
                <c:pt idx="6">
                  <c:v>2</c:v>
                </c:pt>
              </c:numCache>
            </c:numRef>
          </c:val>
          <c:extLst xmlns:c16r2="http://schemas.microsoft.com/office/drawing/2015/06/chart">
            <c:ext xmlns:c16="http://schemas.microsoft.com/office/drawing/2014/chart" uri="{C3380CC4-5D6E-409C-BE32-E72D297353CC}">
              <c16:uniqueId val="{00000000-67DA-4234-9F0D-40C7EFFE9DE4}"/>
            </c:ext>
          </c:extLst>
        </c:ser>
        <c:ser>
          <c:idx val="1"/>
          <c:order val="1"/>
          <c:tx>
            <c:strRef>
              <c:f>'Dashboard Extract'!$B$181</c:f>
              <c:strCache>
                <c:ptCount val="1"/>
                <c:pt idx="0">
                  <c:v>Daily Processed</c:v>
                </c:pt>
              </c:strCache>
            </c:strRef>
          </c:tx>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'Dashboard Extract'!$C$172:$I$172</c:f>
              <c:strCache>
                <c:ptCount val="7"/>
                <c:pt idx="0">
                  <c:v>Thu</c:v>
                </c:pt>
                <c:pt idx="1">
                  <c:v>Fri</c:v>
                </c:pt>
                <c:pt idx="2">
                  <c:v>Sat</c:v>
                </c:pt>
                <c:pt idx="3">
                  <c:v>Sun</c:v>
                </c:pt>
                <c:pt idx="4">
                  <c:v>Mon</c:v>
                </c:pt>
                <c:pt idx="5">
                  <c:v>Tue</c:v>
                </c:pt>
                <c:pt idx="6">
                  <c:v>Wed</c:v>
                </c:pt>
              </c:strCache>
            </c:strRef>
          </c:cat>
          <c:val>
            <c:numRef>
              <c:f>'Dashboard Extract'!$C$181:$I$181</c:f>
              <c:numCache>
                <c:formatCode>General</c:formatCode>
                <c:ptCount val="7"/>
                <c:pt idx="0">
                  <c:v>2</c:v>
                </c:pt>
                <c:pt idx="1">
                  <c:v>1</c:v>
                </c:pt>
                <c:pt idx="2">
                  <c:v>1</c:v>
                </c:pt>
                <c:pt idx="3">
                  <c:v>0</c:v>
                </c:pt>
                <c:pt idx="4">
                  <c:v>5</c:v>
                </c:pt>
                <c:pt idx="5">
                  <c:v>0</c:v>
                </c:pt>
                <c:pt idx="6">
                  <c:v>4</c:v>
                </c:pt>
              </c:numCache>
            </c:numRef>
          </c:val>
          <c:extLst xmlns:c16r2="http://schemas.microsoft.com/office/drawing/2015/06/chart">
            <c:ext xmlns:c16="http://schemas.microsoft.com/office/drawing/2014/chart" uri="{C3380CC4-5D6E-409C-BE32-E72D297353CC}">
              <c16:uniqueId val="{00000001-67DA-4234-9F0D-40C7EFFE9DE4}"/>
            </c:ext>
          </c:extLst>
        </c:ser>
        <c:dLbls>
          <c:showLegendKey val="0"/>
          <c:showVal val="0"/>
          <c:showCatName val="0"/>
          <c:showSerName val="0"/>
          <c:showPercent val="0"/>
          <c:showBubbleSize val="0"/>
        </c:dLbls>
        <c:gapWidth val="85"/>
        <c:overlap val="-35"/>
        <c:axId val="152044672"/>
        <c:axId val="152046208"/>
      </c:barChart>
      <c:catAx>
        <c:axId val="152044672"/>
        <c:scaling>
          <c:orientation val="minMax"/>
        </c:scaling>
        <c:delete val="0"/>
        <c:axPos val="b"/>
        <c:numFmt formatCode="General" sourceLinked="1"/>
        <c:majorTickMark val="out"/>
        <c:minorTickMark val="none"/>
        <c:tickLblPos val="nextTo"/>
        <c:txPr>
          <a:bodyPr/>
          <a:lstStyle/>
          <a:p>
            <a:pPr algn="ctr">
              <a:defRPr lang="en-US" sz="900" b="0" i="0" u="none" strike="noStrike" kern="1200" cap="all" baseline="0">
                <a:solidFill>
                  <a:sysClr val="windowText" lastClr="000000">
                    <a:lumMod val="65000"/>
                    <a:lumOff val="35000"/>
                  </a:sysClr>
                </a:solidFill>
                <a:latin typeface="+mn-lt"/>
                <a:ea typeface="+mn-ea"/>
                <a:cs typeface="+mn-cs"/>
              </a:defRPr>
            </a:pPr>
            <a:endParaRPr lang="en-US"/>
          </a:p>
        </c:txPr>
        <c:crossAx val="152046208"/>
        <c:crosses val="autoZero"/>
        <c:auto val="1"/>
        <c:lblAlgn val="ctr"/>
        <c:lblOffset val="100"/>
        <c:noMultiLvlLbl val="1"/>
      </c:catAx>
      <c:valAx>
        <c:axId val="152046208"/>
        <c:scaling>
          <c:orientation val="minMax"/>
        </c:scaling>
        <c:delete val="0"/>
        <c:axPos val="l"/>
        <c:numFmt formatCode="General" sourceLinked="1"/>
        <c:majorTickMark val="out"/>
        <c:minorTickMark val="none"/>
        <c:tickLblPos val="nextTo"/>
        <c:crossAx val="152044672"/>
        <c:crosses val="autoZero"/>
        <c:crossBetween val="between"/>
      </c:valAx>
    </c:plotArea>
    <c:legend>
      <c:legendPos val="t"/>
      <c:layout>
        <c:manualLayout>
          <c:xMode val="edge"/>
          <c:yMode val="edge"/>
          <c:x val="0.34896793263618076"/>
          <c:y val="0.13476012219784003"/>
          <c:w val="0.31888836450648711"/>
          <c:h val="8.3717191601049873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1" i="0" baseline="0">
                <a:effectLst/>
              </a:rPr>
              <a:t>IMPACT CONVERSION CLEANUP - ACTIVE IN EMS, NOT IN AHCT - JANUARY REPORT</a:t>
            </a:r>
            <a:endParaRPr lang="en-US" sz="14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sz="1400"/>
          </a:p>
        </c:rich>
      </c:tx>
      <c:overlay val="0"/>
      <c:spPr>
        <a:noFill/>
        <a:ln>
          <a:noFill/>
        </a:ln>
        <a:effectLst/>
      </c:spPr>
    </c:title>
    <c:autoTitleDeleted val="0"/>
    <c:plotArea>
      <c:layout/>
      <c:lineChart>
        <c:grouping val="standard"/>
        <c:varyColors val="0"/>
        <c:ser>
          <c:idx val="4"/>
          <c:order val="0"/>
          <c:tx>
            <c:strRef>
              <c:f>'ImpaCT Cleanup - Jan Report'!$A$7</c:f>
              <c:strCache>
                <c:ptCount val="1"/>
                <c:pt idx="0">
                  <c:v>177 Target</c:v>
                </c:pt>
              </c:strCache>
            </c:strRef>
          </c:tx>
          <c:spPr>
            <a:ln w="19050" cap="rnd">
              <a:solidFill>
                <a:srgbClr val="00B050"/>
              </a:solidFill>
              <a:prstDash val="dash"/>
              <a:round/>
            </a:ln>
            <a:effectLst/>
          </c:spPr>
          <c:marker>
            <c:symbol val="none"/>
          </c:marker>
          <c:cat>
            <c:numRef>
              <c:f>'ImpaCT Cleanup - Jan Report'!$B$4:$AE$4</c:f>
              <c:numCache>
                <c:formatCode>m/d/yyyy</c:formatCode>
                <c:ptCount val="30"/>
                <c:pt idx="0">
                  <c:v>43116</c:v>
                </c:pt>
                <c:pt idx="1">
                  <c:v>43117</c:v>
                </c:pt>
                <c:pt idx="2">
                  <c:v>43118</c:v>
                </c:pt>
                <c:pt idx="3">
                  <c:v>43119</c:v>
                </c:pt>
                <c:pt idx="4">
                  <c:v>43120</c:v>
                </c:pt>
                <c:pt idx="5">
                  <c:v>43121</c:v>
                </c:pt>
                <c:pt idx="6">
                  <c:v>43122</c:v>
                </c:pt>
                <c:pt idx="7">
                  <c:v>43123</c:v>
                </c:pt>
                <c:pt idx="8">
                  <c:v>43124</c:v>
                </c:pt>
                <c:pt idx="9">
                  <c:v>43125</c:v>
                </c:pt>
                <c:pt idx="10">
                  <c:v>43126</c:v>
                </c:pt>
                <c:pt idx="11">
                  <c:v>43127</c:v>
                </c:pt>
                <c:pt idx="12">
                  <c:v>43128</c:v>
                </c:pt>
                <c:pt idx="13">
                  <c:v>43129</c:v>
                </c:pt>
                <c:pt idx="14">
                  <c:v>43130</c:v>
                </c:pt>
                <c:pt idx="15">
                  <c:v>43131</c:v>
                </c:pt>
                <c:pt idx="16">
                  <c:v>43132</c:v>
                </c:pt>
                <c:pt idx="17">
                  <c:v>43133</c:v>
                </c:pt>
                <c:pt idx="18">
                  <c:v>43134</c:v>
                </c:pt>
                <c:pt idx="19">
                  <c:v>43135</c:v>
                </c:pt>
                <c:pt idx="20">
                  <c:v>43136</c:v>
                </c:pt>
                <c:pt idx="21">
                  <c:v>43137</c:v>
                </c:pt>
                <c:pt idx="22">
                  <c:v>43138</c:v>
                </c:pt>
                <c:pt idx="23">
                  <c:v>43139</c:v>
                </c:pt>
                <c:pt idx="24">
                  <c:v>43140</c:v>
                </c:pt>
                <c:pt idx="25">
                  <c:v>43141</c:v>
                </c:pt>
                <c:pt idx="26">
                  <c:v>43142</c:v>
                </c:pt>
                <c:pt idx="27">
                  <c:v>43143</c:v>
                </c:pt>
                <c:pt idx="28">
                  <c:v>43144</c:v>
                </c:pt>
                <c:pt idx="29">
                  <c:v>43145</c:v>
                </c:pt>
              </c:numCache>
            </c:numRef>
          </c:cat>
          <c:val>
            <c:numRef>
              <c:f>'ImpaCT Cleanup - Jan Report'!$B$7:$AE$7</c:f>
              <c:numCache>
                <c:formatCode>#,##0</c:formatCode>
                <c:ptCount val="30"/>
                <c:pt idx="0">
                  <c:v>1656</c:v>
                </c:pt>
                <c:pt idx="1">
                  <c:v>1526</c:v>
                </c:pt>
                <c:pt idx="2">
                  <c:v>1266</c:v>
                </c:pt>
                <c:pt idx="3">
                  <c:v>1201</c:v>
                </c:pt>
                <c:pt idx="4">
                  <c:v>1201</c:v>
                </c:pt>
                <c:pt idx="5">
                  <c:v>1201</c:v>
                </c:pt>
                <c:pt idx="6">
                  <c:v>1006</c:v>
                </c:pt>
                <c:pt idx="7">
                  <c:v>746</c:v>
                </c:pt>
                <c:pt idx="8">
                  <c:v>616</c:v>
                </c:pt>
                <c:pt idx="9">
                  <c:v>486</c:v>
                </c:pt>
                <c:pt idx="10">
                  <c:v>226</c:v>
                </c:pt>
                <c:pt idx="11">
                  <c:v>226</c:v>
                </c:pt>
                <c:pt idx="12">
                  <c:v>226</c:v>
                </c:pt>
                <c:pt idx="13">
                  <c:v>161</c:v>
                </c:pt>
                <c:pt idx="14">
                  <c:v>161</c:v>
                </c:pt>
                <c:pt idx="15">
                  <c:v>161</c:v>
                </c:pt>
                <c:pt idx="16">
                  <c:v>161</c:v>
                </c:pt>
                <c:pt idx="17">
                  <c:v>161</c:v>
                </c:pt>
                <c:pt idx="18">
                  <c:v>161</c:v>
                </c:pt>
                <c:pt idx="19">
                  <c:v>161</c:v>
                </c:pt>
                <c:pt idx="20">
                  <c:v>161</c:v>
                </c:pt>
                <c:pt idx="21">
                  <c:v>161</c:v>
                </c:pt>
                <c:pt idx="22">
                  <c:v>161</c:v>
                </c:pt>
                <c:pt idx="23">
                  <c:v>161</c:v>
                </c:pt>
                <c:pt idx="24">
                  <c:v>96</c:v>
                </c:pt>
                <c:pt idx="25">
                  <c:v>96</c:v>
                </c:pt>
                <c:pt idx="26">
                  <c:v>96</c:v>
                </c:pt>
                <c:pt idx="27">
                  <c:v>31</c:v>
                </c:pt>
                <c:pt idx="28">
                  <c:v>-34</c:v>
                </c:pt>
                <c:pt idx="29">
                  <c:v>-34</c:v>
                </c:pt>
              </c:numCache>
            </c:numRef>
          </c:val>
          <c:smooth val="0"/>
          <c:extLst xmlns:c16r2="http://schemas.microsoft.com/office/drawing/2015/06/chart">
            <c:ext xmlns:c16="http://schemas.microsoft.com/office/drawing/2014/chart" uri="{C3380CC4-5D6E-409C-BE32-E72D297353CC}">
              <c16:uniqueId val="{00000000-4DA6-4898-8BC6-B50C7BA06491}"/>
            </c:ext>
          </c:extLst>
        </c:ser>
        <c:ser>
          <c:idx val="0"/>
          <c:order val="1"/>
          <c:tx>
            <c:strRef>
              <c:f>'ImpaCT Cleanup - Jan Report'!$A$9</c:f>
              <c:strCache>
                <c:ptCount val="1"/>
                <c:pt idx="0">
                  <c:v>177 Actual Backlog</c:v>
                </c:pt>
              </c:strCache>
            </c:strRef>
          </c:tx>
          <c:spPr>
            <a:ln w="28575">
              <a:solidFill>
                <a:srgbClr val="0070C0"/>
              </a:solidFill>
              <a:prstDash val="solid"/>
            </a:ln>
          </c:spPr>
          <c:marker>
            <c:symbol val="none"/>
          </c:marker>
          <c:cat>
            <c:numRef>
              <c:f>'ImpaCT Cleanup - Jan Report'!$B$4:$AE$4</c:f>
              <c:numCache>
                <c:formatCode>m/d/yyyy</c:formatCode>
                <c:ptCount val="30"/>
                <c:pt idx="0">
                  <c:v>43116</c:v>
                </c:pt>
                <c:pt idx="1">
                  <c:v>43117</c:v>
                </c:pt>
                <c:pt idx="2">
                  <c:v>43118</c:v>
                </c:pt>
                <c:pt idx="3">
                  <c:v>43119</c:v>
                </c:pt>
                <c:pt idx="4">
                  <c:v>43120</c:v>
                </c:pt>
                <c:pt idx="5">
                  <c:v>43121</c:v>
                </c:pt>
                <c:pt idx="6">
                  <c:v>43122</c:v>
                </c:pt>
                <c:pt idx="7">
                  <c:v>43123</c:v>
                </c:pt>
                <c:pt idx="8">
                  <c:v>43124</c:v>
                </c:pt>
                <c:pt idx="9">
                  <c:v>43125</c:v>
                </c:pt>
                <c:pt idx="10">
                  <c:v>43126</c:v>
                </c:pt>
                <c:pt idx="11">
                  <c:v>43127</c:v>
                </c:pt>
                <c:pt idx="12">
                  <c:v>43128</c:v>
                </c:pt>
                <c:pt idx="13">
                  <c:v>43129</c:v>
                </c:pt>
                <c:pt idx="14">
                  <c:v>43130</c:v>
                </c:pt>
                <c:pt idx="15">
                  <c:v>43131</c:v>
                </c:pt>
                <c:pt idx="16">
                  <c:v>43132</c:v>
                </c:pt>
                <c:pt idx="17">
                  <c:v>43133</c:v>
                </c:pt>
                <c:pt idx="18">
                  <c:v>43134</c:v>
                </c:pt>
                <c:pt idx="19">
                  <c:v>43135</c:v>
                </c:pt>
                <c:pt idx="20">
                  <c:v>43136</c:v>
                </c:pt>
                <c:pt idx="21">
                  <c:v>43137</c:v>
                </c:pt>
                <c:pt idx="22">
                  <c:v>43138</c:v>
                </c:pt>
                <c:pt idx="23">
                  <c:v>43139</c:v>
                </c:pt>
                <c:pt idx="24">
                  <c:v>43140</c:v>
                </c:pt>
                <c:pt idx="25">
                  <c:v>43141</c:v>
                </c:pt>
                <c:pt idx="26">
                  <c:v>43142</c:v>
                </c:pt>
                <c:pt idx="27">
                  <c:v>43143</c:v>
                </c:pt>
                <c:pt idx="28">
                  <c:v>43144</c:v>
                </c:pt>
                <c:pt idx="29">
                  <c:v>43145</c:v>
                </c:pt>
              </c:numCache>
            </c:numRef>
          </c:cat>
          <c:val>
            <c:numRef>
              <c:f>'ImpaCT Cleanup - Jan Report'!$B$9:$AE$9</c:f>
              <c:numCache>
                <c:formatCode>#,##0</c:formatCode>
                <c:ptCount val="30"/>
                <c:pt idx="0">
                  <c:v>1656</c:v>
                </c:pt>
                <c:pt idx="1">
                  <c:v>1555</c:v>
                </c:pt>
                <c:pt idx="2">
                  <c:v>1354</c:v>
                </c:pt>
                <c:pt idx="3">
                  <c:v>1292</c:v>
                </c:pt>
                <c:pt idx="4">
                  <c:v>1292</c:v>
                </c:pt>
                <c:pt idx="5">
                  <c:v>1292</c:v>
                </c:pt>
                <c:pt idx="6">
                  <c:v>1131</c:v>
                </c:pt>
                <c:pt idx="7">
                  <c:v>880</c:v>
                </c:pt>
                <c:pt idx="8">
                  <c:v>758</c:v>
                </c:pt>
                <c:pt idx="9">
                  <c:v>611</c:v>
                </c:pt>
                <c:pt idx="10">
                  <c:v>260</c:v>
                </c:pt>
                <c:pt idx="11">
                  <c:v>260</c:v>
                </c:pt>
                <c:pt idx="12">
                  <c:v>260</c:v>
                </c:pt>
                <c:pt idx="13">
                  <c:v>255</c:v>
                </c:pt>
                <c:pt idx="14">
                  <c:v>254</c:v>
                </c:pt>
                <c:pt idx="15">
                  <c:v>254</c:v>
                </c:pt>
                <c:pt idx="16">
                  <c:v>254</c:v>
                </c:pt>
                <c:pt idx="17">
                  <c:v>254</c:v>
                </c:pt>
                <c:pt idx="18">
                  <c:v>254</c:v>
                </c:pt>
                <c:pt idx="19">
                  <c:v>254</c:v>
                </c:pt>
                <c:pt idx="20">
                  <c:v>254</c:v>
                </c:pt>
                <c:pt idx="21">
                  <c:v>254</c:v>
                </c:pt>
                <c:pt idx="22">
                  <c:v>254</c:v>
                </c:pt>
                <c:pt idx="23">
                  <c:v>245</c:v>
                </c:pt>
                <c:pt idx="24">
                  <c:v>176</c:v>
                </c:pt>
                <c:pt idx="25">
                  <c:v>176</c:v>
                </c:pt>
                <c:pt idx="26">
                  <c:v>176</c:v>
                </c:pt>
                <c:pt idx="27">
                  <c:v>50</c:v>
                </c:pt>
                <c:pt idx="28">
                  <c:v>10</c:v>
                </c:pt>
                <c:pt idx="29">
                  <c:v>7</c:v>
                </c:pt>
              </c:numCache>
            </c:numRef>
          </c:val>
          <c:smooth val="0"/>
          <c:extLst xmlns:c16r2="http://schemas.microsoft.com/office/drawing/2015/06/chart">
            <c:ext xmlns:c16="http://schemas.microsoft.com/office/drawing/2014/chart" uri="{C3380CC4-5D6E-409C-BE32-E72D297353CC}">
              <c16:uniqueId val="{00000001-4DA6-4898-8BC6-B50C7BA06491}"/>
            </c:ext>
          </c:extLst>
        </c:ser>
        <c:dLbls>
          <c:showLegendKey val="0"/>
          <c:showVal val="0"/>
          <c:showCatName val="0"/>
          <c:showSerName val="0"/>
          <c:showPercent val="0"/>
          <c:showBubbleSize val="0"/>
        </c:dLbls>
        <c:marker val="1"/>
        <c:smooth val="0"/>
        <c:axId val="146805120"/>
        <c:axId val="146806656"/>
      </c:lineChart>
      <c:dateAx>
        <c:axId val="14680512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6806656"/>
        <c:crosses val="autoZero"/>
        <c:auto val="1"/>
        <c:lblOffset val="100"/>
        <c:baseTimeUnit val="days"/>
      </c:dateAx>
      <c:valAx>
        <c:axId val="14680665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6805120"/>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600" b="1" i="0" u="none" strike="noStrike" kern="1200" spc="0" baseline="0">
                <a:solidFill>
                  <a:sysClr val="windowText" lastClr="000000">
                    <a:lumMod val="65000"/>
                    <a:lumOff val="35000"/>
                  </a:sysClr>
                </a:solidFill>
                <a:latin typeface="+mn-lt"/>
                <a:ea typeface="+mn-ea"/>
                <a:cs typeface="+mn-cs"/>
              </a:defRPr>
            </a:pPr>
            <a:r>
              <a:rPr lang="en-US" sz="1600" b="1" i="0" u="none" strike="noStrike" kern="1200" spc="0" baseline="0">
                <a:solidFill>
                  <a:sysClr val="windowText" lastClr="000000">
                    <a:lumMod val="65000"/>
                    <a:lumOff val="35000"/>
                  </a:sysClr>
                </a:solidFill>
                <a:latin typeface="+mn-lt"/>
                <a:ea typeface="+mn-ea"/>
                <a:cs typeface="+mn-cs"/>
              </a:rPr>
              <a:t>DAILY SEP STATUS</a:t>
            </a:r>
          </a:p>
        </c:rich>
      </c:tx>
      <c:overlay val="0"/>
    </c:title>
    <c:autoTitleDeleted val="0"/>
    <c:plotArea>
      <c:layout/>
      <c:lineChart>
        <c:grouping val="standard"/>
        <c:varyColors val="0"/>
        <c:ser>
          <c:idx val="0"/>
          <c:order val="0"/>
          <c:tx>
            <c:strRef>
              <c:f>'Dashboard Extract'!$B$175</c:f>
              <c:strCache>
                <c:ptCount val="1"/>
                <c:pt idx="0">
                  <c:v>Unassigned</c:v>
                </c:pt>
              </c:strCache>
            </c:strRef>
          </c:tx>
          <c:marker>
            <c:symbol val="none"/>
          </c:marker>
          <c:cat>
            <c:numRef>
              <c:f>'Dashboard Extract'!$C$174:$I$174</c:f>
              <c:numCache>
                <c:formatCode>m/d/yyyy</c:formatCode>
                <c:ptCount val="7"/>
                <c:pt idx="0">
                  <c:v>43461</c:v>
                </c:pt>
                <c:pt idx="1">
                  <c:v>43462</c:v>
                </c:pt>
                <c:pt idx="2">
                  <c:v>43463</c:v>
                </c:pt>
                <c:pt idx="3">
                  <c:v>43464</c:v>
                </c:pt>
                <c:pt idx="4">
                  <c:v>43465</c:v>
                </c:pt>
                <c:pt idx="5">
                  <c:v>43466</c:v>
                </c:pt>
                <c:pt idx="6">
                  <c:v>43467</c:v>
                </c:pt>
              </c:numCache>
            </c:numRef>
          </c:cat>
          <c:val>
            <c:numRef>
              <c:f>'Dashboard Extract'!$C$175:$I$175</c:f>
              <c:numCache>
                <c:formatCode>General</c:formatCode>
                <c:ptCount val="7"/>
                <c:pt idx="0">
                  <c:v>1</c:v>
                </c:pt>
                <c:pt idx="1">
                  <c:v>2</c:v>
                </c:pt>
                <c:pt idx="2">
                  <c:v>2</c:v>
                </c:pt>
                <c:pt idx="3">
                  <c:v>3</c:v>
                </c:pt>
                <c:pt idx="4">
                  <c:v>0</c:v>
                </c:pt>
                <c:pt idx="5">
                  <c:v>2</c:v>
                </c:pt>
                <c:pt idx="6">
                  <c:v>1</c:v>
                </c:pt>
              </c:numCache>
            </c:numRef>
          </c:val>
          <c:smooth val="0"/>
          <c:extLst xmlns:c16r2="http://schemas.microsoft.com/office/drawing/2015/06/chart">
            <c:ext xmlns:c16="http://schemas.microsoft.com/office/drawing/2014/chart" uri="{C3380CC4-5D6E-409C-BE32-E72D297353CC}">
              <c16:uniqueId val="{00000000-2040-468E-AA39-85A63B951CA6}"/>
            </c:ext>
          </c:extLst>
        </c:ser>
        <c:ser>
          <c:idx val="1"/>
          <c:order val="1"/>
          <c:tx>
            <c:strRef>
              <c:f>'Dashboard Extract'!$B$176</c:f>
              <c:strCache>
                <c:ptCount val="1"/>
                <c:pt idx="0">
                  <c:v>Assigned</c:v>
                </c:pt>
              </c:strCache>
            </c:strRef>
          </c:tx>
          <c:marker>
            <c:symbol val="none"/>
          </c:marker>
          <c:cat>
            <c:numRef>
              <c:f>'Dashboard Extract'!$C$174:$I$174</c:f>
              <c:numCache>
                <c:formatCode>m/d/yyyy</c:formatCode>
                <c:ptCount val="7"/>
                <c:pt idx="0">
                  <c:v>43461</c:v>
                </c:pt>
                <c:pt idx="1">
                  <c:v>43462</c:v>
                </c:pt>
                <c:pt idx="2">
                  <c:v>43463</c:v>
                </c:pt>
                <c:pt idx="3">
                  <c:v>43464</c:v>
                </c:pt>
                <c:pt idx="4">
                  <c:v>43465</c:v>
                </c:pt>
                <c:pt idx="5">
                  <c:v>43466</c:v>
                </c:pt>
                <c:pt idx="6">
                  <c:v>43467</c:v>
                </c:pt>
              </c:numCache>
            </c:numRef>
          </c:cat>
          <c:val>
            <c:numRef>
              <c:f>'Dashboard Extract'!$C$176:$I$176</c:f>
              <c:numCache>
                <c:formatCode>General</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1-2040-468E-AA39-85A63B951CA6}"/>
            </c:ext>
          </c:extLst>
        </c:ser>
        <c:ser>
          <c:idx val="2"/>
          <c:order val="2"/>
          <c:tx>
            <c:strRef>
              <c:f>'Dashboard Extract'!$B$177</c:f>
              <c:strCache>
                <c:ptCount val="1"/>
                <c:pt idx="0">
                  <c:v>On Hold</c:v>
                </c:pt>
              </c:strCache>
            </c:strRef>
          </c:tx>
          <c:marker>
            <c:symbol val="none"/>
          </c:marker>
          <c:cat>
            <c:numRef>
              <c:f>'Dashboard Extract'!$C$174:$I$174</c:f>
              <c:numCache>
                <c:formatCode>m/d/yyyy</c:formatCode>
                <c:ptCount val="7"/>
                <c:pt idx="0">
                  <c:v>43461</c:v>
                </c:pt>
                <c:pt idx="1">
                  <c:v>43462</c:v>
                </c:pt>
                <c:pt idx="2">
                  <c:v>43463</c:v>
                </c:pt>
                <c:pt idx="3">
                  <c:v>43464</c:v>
                </c:pt>
                <c:pt idx="4">
                  <c:v>43465</c:v>
                </c:pt>
                <c:pt idx="5">
                  <c:v>43466</c:v>
                </c:pt>
                <c:pt idx="6">
                  <c:v>43467</c:v>
                </c:pt>
              </c:numCache>
            </c:numRef>
          </c:cat>
          <c:val>
            <c:numRef>
              <c:f>'Dashboard Extract'!$C$177:$I$177</c:f>
              <c:numCache>
                <c:formatCode>General</c:formatCode>
                <c:ptCount val="7"/>
                <c:pt idx="0">
                  <c:v>0</c:v>
                </c:pt>
                <c:pt idx="1">
                  <c:v>0</c:v>
                </c:pt>
                <c:pt idx="2">
                  <c:v>0</c:v>
                </c:pt>
                <c:pt idx="3">
                  <c:v>0</c:v>
                </c:pt>
                <c:pt idx="4">
                  <c:v>1</c:v>
                </c:pt>
                <c:pt idx="5">
                  <c:v>1</c:v>
                </c:pt>
                <c:pt idx="6">
                  <c:v>1</c:v>
                </c:pt>
              </c:numCache>
            </c:numRef>
          </c:val>
          <c:smooth val="0"/>
          <c:extLst xmlns:c16r2="http://schemas.microsoft.com/office/drawing/2015/06/chart">
            <c:ext xmlns:c16="http://schemas.microsoft.com/office/drawing/2014/chart" uri="{C3380CC4-5D6E-409C-BE32-E72D297353CC}">
              <c16:uniqueId val="{00000002-2040-468E-AA39-85A63B951CA6}"/>
            </c:ext>
          </c:extLst>
        </c:ser>
        <c:ser>
          <c:idx val="3"/>
          <c:order val="3"/>
          <c:tx>
            <c:strRef>
              <c:f>'Dashboard Extract'!$B$178</c:f>
              <c:strCache>
                <c:ptCount val="1"/>
                <c:pt idx="0">
                  <c:v>Escalated</c:v>
                </c:pt>
              </c:strCache>
            </c:strRef>
          </c:tx>
          <c:marker>
            <c:symbol val="none"/>
          </c:marker>
          <c:cat>
            <c:numRef>
              <c:f>'Dashboard Extract'!$C$174:$I$174</c:f>
              <c:numCache>
                <c:formatCode>m/d/yyyy</c:formatCode>
                <c:ptCount val="7"/>
                <c:pt idx="0">
                  <c:v>43461</c:v>
                </c:pt>
                <c:pt idx="1">
                  <c:v>43462</c:v>
                </c:pt>
                <c:pt idx="2">
                  <c:v>43463</c:v>
                </c:pt>
                <c:pt idx="3">
                  <c:v>43464</c:v>
                </c:pt>
                <c:pt idx="4">
                  <c:v>43465</c:v>
                </c:pt>
                <c:pt idx="5">
                  <c:v>43466</c:v>
                </c:pt>
                <c:pt idx="6">
                  <c:v>43467</c:v>
                </c:pt>
              </c:numCache>
            </c:numRef>
          </c:cat>
          <c:val>
            <c:numRef>
              <c:f>'Dashboard Extract'!$C$178:$I$178</c:f>
              <c:numCache>
                <c:formatCode>General</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3-2040-468E-AA39-85A63B951CA6}"/>
            </c:ext>
          </c:extLst>
        </c:ser>
        <c:ser>
          <c:idx val="4"/>
          <c:order val="4"/>
          <c:tx>
            <c:strRef>
              <c:f>'Dashboard Extract'!$B$179</c:f>
              <c:strCache>
                <c:ptCount val="1"/>
                <c:pt idx="0">
                  <c:v>Inventory</c:v>
                </c:pt>
              </c:strCache>
            </c:strRef>
          </c:tx>
          <c:marker>
            <c:symbol val="none"/>
          </c:marker>
          <c:cat>
            <c:numRef>
              <c:f>'Dashboard Extract'!$C$174:$I$174</c:f>
              <c:numCache>
                <c:formatCode>m/d/yyyy</c:formatCode>
                <c:ptCount val="7"/>
                <c:pt idx="0">
                  <c:v>43461</c:v>
                </c:pt>
                <c:pt idx="1">
                  <c:v>43462</c:v>
                </c:pt>
                <c:pt idx="2">
                  <c:v>43463</c:v>
                </c:pt>
                <c:pt idx="3">
                  <c:v>43464</c:v>
                </c:pt>
                <c:pt idx="4">
                  <c:v>43465</c:v>
                </c:pt>
                <c:pt idx="5">
                  <c:v>43466</c:v>
                </c:pt>
                <c:pt idx="6">
                  <c:v>43467</c:v>
                </c:pt>
              </c:numCache>
            </c:numRef>
          </c:cat>
          <c:val>
            <c:numRef>
              <c:f>'Dashboard Extract'!$C$179:$I$179</c:f>
              <c:numCache>
                <c:formatCode>General</c:formatCode>
                <c:ptCount val="7"/>
                <c:pt idx="0">
                  <c:v>1</c:v>
                </c:pt>
                <c:pt idx="1">
                  <c:v>2</c:v>
                </c:pt>
                <c:pt idx="2">
                  <c:v>2</c:v>
                </c:pt>
                <c:pt idx="3">
                  <c:v>3</c:v>
                </c:pt>
                <c:pt idx="4">
                  <c:v>1</c:v>
                </c:pt>
                <c:pt idx="5">
                  <c:v>3</c:v>
                </c:pt>
                <c:pt idx="6">
                  <c:v>2</c:v>
                </c:pt>
              </c:numCache>
            </c:numRef>
          </c:val>
          <c:smooth val="0"/>
          <c:extLst xmlns:c16r2="http://schemas.microsoft.com/office/drawing/2015/06/chart">
            <c:ext xmlns:c16="http://schemas.microsoft.com/office/drawing/2014/chart" uri="{C3380CC4-5D6E-409C-BE32-E72D297353CC}">
              <c16:uniqueId val="{00000004-2040-468E-AA39-85A63B951CA6}"/>
            </c:ext>
          </c:extLst>
        </c:ser>
        <c:dLbls>
          <c:showLegendKey val="0"/>
          <c:showVal val="0"/>
          <c:showCatName val="0"/>
          <c:showSerName val="0"/>
          <c:showPercent val="0"/>
          <c:showBubbleSize val="0"/>
        </c:dLbls>
        <c:marker val="1"/>
        <c:smooth val="0"/>
        <c:axId val="152092672"/>
        <c:axId val="152094208"/>
      </c:lineChart>
      <c:dateAx>
        <c:axId val="152092672"/>
        <c:scaling>
          <c:orientation val="minMax"/>
        </c:scaling>
        <c:delete val="0"/>
        <c:axPos val="b"/>
        <c:numFmt formatCode="m/d/yyyy" sourceLinked="1"/>
        <c:majorTickMark val="out"/>
        <c:minorTickMark val="none"/>
        <c:tickLblPos val="nextTo"/>
        <c:crossAx val="152094208"/>
        <c:crosses val="autoZero"/>
        <c:auto val="1"/>
        <c:lblOffset val="100"/>
        <c:baseTimeUnit val="days"/>
      </c:dateAx>
      <c:valAx>
        <c:axId val="152094208"/>
        <c:scaling>
          <c:orientation val="minMax"/>
          <c:max val="30"/>
        </c:scaling>
        <c:delete val="0"/>
        <c:axPos val="l"/>
        <c:numFmt formatCode="General" sourceLinked="1"/>
        <c:majorTickMark val="out"/>
        <c:minorTickMark val="none"/>
        <c:tickLblPos val="nextTo"/>
        <c:crossAx val="152092672"/>
        <c:crosses val="autoZero"/>
        <c:crossBetween val="between"/>
      </c:valAx>
      <c:spPr>
        <a:noFill/>
        <a:ln w="25400">
          <a:noFill/>
        </a:ln>
      </c:spPr>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600" b="1" i="0" u="none" strike="noStrike" kern="1200" cap="all" spc="0" baseline="0">
                <a:solidFill>
                  <a:sysClr val="windowText" lastClr="000000">
                    <a:lumMod val="65000"/>
                    <a:lumOff val="35000"/>
                  </a:sysClr>
                </a:solidFill>
                <a:latin typeface="+mn-lt"/>
                <a:ea typeface="+mn-ea"/>
                <a:cs typeface="+mn-cs"/>
              </a:defRPr>
            </a:pPr>
            <a:r>
              <a:rPr lang="en-US" sz="1600" b="1" i="0" u="none" strike="noStrike" kern="1200" cap="all" spc="0" baseline="0">
                <a:solidFill>
                  <a:sysClr val="windowText" lastClr="000000">
                    <a:lumMod val="65000"/>
                    <a:lumOff val="35000"/>
                  </a:sysClr>
                </a:solidFill>
                <a:latin typeface="+mn-lt"/>
                <a:ea typeface="+mn-ea"/>
                <a:cs typeface="+mn-cs"/>
              </a:rPr>
              <a:t>Pregnancy Income Lock In</a:t>
            </a:r>
          </a:p>
        </c:rich>
      </c:tx>
      <c:overlay val="1"/>
    </c:title>
    <c:autoTitleDeleted val="0"/>
    <c:plotArea>
      <c:layout/>
      <c:barChart>
        <c:barDir val="col"/>
        <c:grouping val="clustered"/>
        <c:varyColors val="0"/>
        <c:ser>
          <c:idx val="0"/>
          <c:order val="0"/>
          <c:tx>
            <c:strRef>
              <c:f>'WS-2 Pregnancy Income Lock In'!$A$25</c:f>
              <c:strCache>
                <c:ptCount val="1"/>
                <c:pt idx="0">
                  <c:v>Received</c:v>
                </c:pt>
              </c:strCache>
            </c:strRef>
          </c:tx>
          <c:spPr>
            <a:solidFill>
              <a:srgbClr val="00B0F0"/>
            </a:solidFill>
          </c:spPr>
          <c:invertIfNegative val="0"/>
          <c:dLbls>
            <c:dLbl>
              <c:idx val="0"/>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5BA-431B-9D00-28161D4E8C47}"/>
                </c:ext>
              </c:extLst>
            </c:dLbl>
            <c:dLbl>
              <c:idx val="1"/>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5BA-431B-9D00-28161D4E8C47}"/>
                </c:ext>
              </c:extLst>
            </c:dLbl>
            <c:dLbl>
              <c:idx val="2"/>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5BA-431B-9D00-28161D4E8C47}"/>
                </c:ext>
              </c:extLst>
            </c:dLbl>
            <c:spPr>
              <a:noFill/>
            </c:spPr>
            <c:txPr>
              <a:bodyPr/>
              <a:lstStyle/>
              <a:p>
                <a:pPr>
                  <a:defRPr>
                    <a:solidFill>
                      <a:srgbClr val="0070C0"/>
                    </a:solidFil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'WS-2 Pregnancy Income Lock In'!$V$22:$BR$22</c:f>
              <c:numCache>
                <c:formatCode>m/d/yyyy</c:formatCode>
                <c:ptCount val="49"/>
                <c:pt idx="0">
                  <c:v>43101</c:v>
                </c:pt>
                <c:pt idx="1">
                  <c:v>43108</c:v>
                </c:pt>
                <c:pt idx="2">
                  <c:v>43115</c:v>
                </c:pt>
                <c:pt idx="3">
                  <c:v>43122</c:v>
                </c:pt>
                <c:pt idx="4">
                  <c:v>43129</c:v>
                </c:pt>
                <c:pt idx="5">
                  <c:v>43136</c:v>
                </c:pt>
                <c:pt idx="6">
                  <c:v>43143</c:v>
                </c:pt>
                <c:pt idx="7">
                  <c:v>43150</c:v>
                </c:pt>
                <c:pt idx="8">
                  <c:v>43157</c:v>
                </c:pt>
                <c:pt idx="9">
                  <c:v>43164</c:v>
                </c:pt>
                <c:pt idx="10">
                  <c:v>43171</c:v>
                </c:pt>
                <c:pt idx="11">
                  <c:v>43178</c:v>
                </c:pt>
                <c:pt idx="12">
                  <c:v>43185</c:v>
                </c:pt>
                <c:pt idx="13">
                  <c:v>43192</c:v>
                </c:pt>
                <c:pt idx="14">
                  <c:v>43199</c:v>
                </c:pt>
                <c:pt idx="15">
                  <c:v>43206</c:v>
                </c:pt>
                <c:pt idx="16">
                  <c:v>43213</c:v>
                </c:pt>
                <c:pt idx="17">
                  <c:v>43220</c:v>
                </c:pt>
                <c:pt idx="18">
                  <c:v>43227</c:v>
                </c:pt>
                <c:pt idx="19">
                  <c:v>43234</c:v>
                </c:pt>
                <c:pt idx="20">
                  <c:v>43241</c:v>
                </c:pt>
                <c:pt idx="21">
                  <c:v>43248</c:v>
                </c:pt>
                <c:pt idx="22">
                  <c:v>43255</c:v>
                </c:pt>
                <c:pt idx="23">
                  <c:v>43262</c:v>
                </c:pt>
                <c:pt idx="24">
                  <c:v>43269</c:v>
                </c:pt>
                <c:pt idx="25">
                  <c:v>43276</c:v>
                </c:pt>
                <c:pt idx="26">
                  <c:v>43283</c:v>
                </c:pt>
                <c:pt idx="27">
                  <c:v>43290</c:v>
                </c:pt>
                <c:pt idx="28">
                  <c:v>43297</c:v>
                </c:pt>
                <c:pt idx="29">
                  <c:v>43304</c:v>
                </c:pt>
                <c:pt idx="30">
                  <c:v>43311</c:v>
                </c:pt>
                <c:pt idx="31">
                  <c:v>43318</c:v>
                </c:pt>
                <c:pt idx="32">
                  <c:v>43325</c:v>
                </c:pt>
                <c:pt idx="33">
                  <c:v>43332</c:v>
                </c:pt>
                <c:pt idx="34">
                  <c:v>43339</c:v>
                </c:pt>
                <c:pt idx="35">
                  <c:v>43346</c:v>
                </c:pt>
                <c:pt idx="36">
                  <c:v>43360</c:v>
                </c:pt>
                <c:pt idx="37">
                  <c:v>43367</c:v>
                </c:pt>
                <c:pt idx="38">
                  <c:v>43374</c:v>
                </c:pt>
                <c:pt idx="39">
                  <c:v>43388</c:v>
                </c:pt>
                <c:pt idx="40">
                  <c:v>43402</c:v>
                </c:pt>
                <c:pt idx="41">
                  <c:v>43409</c:v>
                </c:pt>
                <c:pt idx="42">
                  <c:v>43416</c:v>
                </c:pt>
                <c:pt idx="43">
                  <c:v>43423</c:v>
                </c:pt>
                <c:pt idx="44">
                  <c:v>43430</c:v>
                </c:pt>
                <c:pt idx="45">
                  <c:v>43437</c:v>
                </c:pt>
                <c:pt idx="46">
                  <c:v>43444</c:v>
                </c:pt>
                <c:pt idx="47">
                  <c:v>43451</c:v>
                </c:pt>
                <c:pt idx="48">
                  <c:v>43465</c:v>
                </c:pt>
              </c:numCache>
            </c:numRef>
          </c:cat>
          <c:val>
            <c:numRef>
              <c:f>'WS-2 Pregnancy Income Lock In'!$V$25:$BR$25</c:f>
              <c:numCache>
                <c:formatCode>General</c:formatCode>
                <c:ptCount val="49"/>
                <c:pt idx="0">
                  <c:v>3</c:v>
                </c:pt>
                <c:pt idx="1">
                  <c:v>4</c:v>
                </c:pt>
                <c:pt idx="2">
                  <c:v>3</c:v>
                </c:pt>
                <c:pt idx="3">
                  <c:v>3</c:v>
                </c:pt>
                <c:pt idx="4">
                  <c:v>4</c:v>
                </c:pt>
                <c:pt idx="5">
                  <c:v>3</c:v>
                </c:pt>
                <c:pt idx="6">
                  <c:v>5</c:v>
                </c:pt>
                <c:pt idx="7">
                  <c:v>2</c:v>
                </c:pt>
                <c:pt idx="8">
                  <c:v>3</c:v>
                </c:pt>
                <c:pt idx="9">
                  <c:v>7</c:v>
                </c:pt>
                <c:pt idx="10">
                  <c:v>5</c:v>
                </c:pt>
                <c:pt idx="11">
                  <c:v>3</c:v>
                </c:pt>
                <c:pt idx="12">
                  <c:v>2</c:v>
                </c:pt>
                <c:pt idx="13">
                  <c:v>2</c:v>
                </c:pt>
                <c:pt idx="14">
                  <c:v>3</c:v>
                </c:pt>
                <c:pt idx="15">
                  <c:v>6</c:v>
                </c:pt>
                <c:pt idx="16">
                  <c:v>5</c:v>
                </c:pt>
                <c:pt idx="17">
                  <c:v>5</c:v>
                </c:pt>
                <c:pt idx="18">
                  <c:v>2</c:v>
                </c:pt>
                <c:pt idx="19">
                  <c:v>5</c:v>
                </c:pt>
                <c:pt idx="20">
                  <c:v>4</c:v>
                </c:pt>
                <c:pt idx="21">
                  <c:v>5</c:v>
                </c:pt>
                <c:pt idx="22">
                  <c:v>5</c:v>
                </c:pt>
                <c:pt idx="23">
                  <c:v>2</c:v>
                </c:pt>
                <c:pt idx="24">
                  <c:v>3</c:v>
                </c:pt>
                <c:pt idx="25">
                  <c:v>3</c:v>
                </c:pt>
                <c:pt idx="26">
                  <c:v>9</c:v>
                </c:pt>
                <c:pt idx="27">
                  <c:v>5</c:v>
                </c:pt>
                <c:pt idx="28">
                  <c:v>3</c:v>
                </c:pt>
                <c:pt idx="29">
                  <c:v>3</c:v>
                </c:pt>
                <c:pt idx="30">
                  <c:v>2</c:v>
                </c:pt>
                <c:pt idx="31">
                  <c:v>6</c:v>
                </c:pt>
                <c:pt idx="32">
                  <c:v>7</c:v>
                </c:pt>
                <c:pt idx="33">
                  <c:v>5</c:v>
                </c:pt>
                <c:pt idx="34">
                  <c:v>6</c:v>
                </c:pt>
                <c:pt idx="35">
                  <c:v>3</c:v>
                </c:pt>
                <c:pt idx="36">
                  <c:v>3</c:v>
                </c:pt>
                <c:pt idx="37">
                  <c:v>4</c:v>
                </c:pt>
                <c:pt idx="38">
                  <c:v>6</c:v>
                </c:pt>
                <c:pt idx="39">
                  <c:v>4</c:v>
                </c:pt>
                <c:pt idx="40">
                  <c:v>5</c:v>
                </c:pt>
                <c:pt idx="41">
                  <c:v>5</c:v>
                </c:pt>
                <c:pt idx="42">
                  <c:v>4</c:v>
                </c:pt>
                <c:pt idx="43">
                  <c:v>3</c:v>
                </c:pt>
                <c:pt idx="44">
                  <c:v>4</c:v>
                </c:pt>
                <c:pt idx="45">
                  <c:v>3</c:v>
                </c:pt>
                <c:pt idx="46">
                  <c:v>5</c:v>
                </c:pt>
                <c:pt idx="47">
                  <c:v>4</c:v>
                </c:pt>
                <c:pt idx="48">
                  <c:v>5</c:v>
                </c:pt>
              </c:numCache>
            </c:numRef>
          </c:val>
          <c:extLst xmlns:c16r2="http://schemas.microsoft.com/office/drawing/2015/06/chart">
            <c:ext xmlns:c16="http://schemas.microsoft.com/office/drawing/2014/chart" uri="{C3380CC4-5D6E-409C-BE32-E72D297353CC}">
              <c16:uniqueId val="{00000003-E5BA-431B-9D00-28161D4E8C47}"/>
            </c:ext>
          </c:extLst>
        </c:ser>
        <c:ser>
          <c:idx val="1"/>
          <c:order val="1"/>
          <c:tx>
            <c:strRef>
              <c:f>'WS-2 Pregnancy Income Lock In'!$A$23</c:f>
              <c:strCache>
                <c:ptCount val="1"/>
                <c:pt idx="0">
                  <c:v>Complete</c:v>
                </c:pt>
              </c:strCache>
            </c:strRef>
          </c:tx>
          <c:spPr>
            <a:solidFill>
              <a:srgbClr val="92D050"/>
            </a:solidFill>
          </c:spPr>
          <c:invertIfNegative val="0"/>
          <c:dLbls>
            <c:dLbl>
              <c:idx val="0"/>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5BA-431B-9D00-28161D4E8C47}"/>
                </c:ext>
              </c:extLst>
            </c:dLbl>
            <c:dLbl>
              <c:idx val="1"/>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5BA-431B-9D00-28161D4E8C47}"/>
                </c:ext>
              </c:extLst>
            </c:dLbl>
            <c:dLbl>
              <c:idx val="2"/>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5BA-431B-9D00-28161D4E8C47}"/>
                </c:ext>
              </c:extLst>
            </c:dLbl>
            <c:spPr>
              <a:noFill/>
              <a:ln>
                <a:noFill/>
              </a:ln>
              <a:effectLst/>
            </c:spPr>
            <c:txPr>
              <a:bodyPr/>
              <a:lstStyle/>
              <a:p>
                <a:pPr>
                  <a:defRPr>
                    <a:solidFill>
                      <a:srgbClr val="92D050"/>
                    </a:solidFil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'WS-2 Pregnancy Income Lock In'!$V$22:$BR$22</c:f>
              <c:numCache>
                <c:formatCode>m/d/yyyy</c:formatCode>
                <c:ptCount val="49"/>
                <c:pt idx="0">
                  <c:v>43101</c:v>
                </c:pt>
                <c:pt idx="1">
                  <c:v>43108</c:v>
                </c:pt>
                <c:pt idx="2">
                  <c:v>43115</c:v>
                </c:pt>
                <c:pt idx="3">
                  <c:v>43122</c:v>
                </c:pt>
                <c:pt idx="4">
                  <c:v>43129</c:v>
                </c:pt>
                <c:pt idx="5">
                  <c:v>43136</c:v>
                </c:pt>
                <c:pt idx="6">
                  <c:v>43143</c:v>
                </c:pt>
                <c:pt idx="7">
                  <c:v>43150</c:v>
                </c:pt>
                <c:pt idx="8">
                  <c:v>43157</c:v>
                </c:pt>
                <c:pt idx="9">
                  <c:v>43164</c:v>
                </c:pt>
                <c:pt idx="10">
                  <c:v>43171</c:v>
                </c:pt>
                <c:pt idx="11">
                  <c:v>43178</c:v>
                </c:pt>
                <c:pt idx="12">
                  <c:v>43185</c:v>
                </c:pt>
                <c:pt idx="13">
                  <c:v>43192</c:v>
                </c:pt>
                <c:pt idx="14">
                  <c:v>43199</c:v>
                </c:pt>
                <c:pt idx="15">
                  <c:v>43206</c:v>
                </c:pt>
                <c:pt idx="16">
                  <c:v>43213</c:v>
                </c:pt>
                <c:pt idx="17">
                  <c:v>43220</c:v>
                </c:pt>
                <c:pt idx="18">
                  <c:v>43227</c:v>
                </c:pt>
                <c:pt idx="19">
                  <c:v>43234</c:v>
                </c:pt>
                <c:pt idx="20">
                  <c:v>43241</c:v>
                </c:pt>
                <c:pt idx="21">
                  <c:v>43248</c:v>
                </c:pt>
                <c:pt idx="22">
                  <c:v>43255</c:v>
                </c:pt>
                <c:pt idx="23">
                  <c:v>43262</c:v>
                </c:pt>
                <c:pt idx="24">
                  <c:v>43269</c:v>
                </c:pt>
                <c:pt idx="25">
                  <c:v>43276</c:v>
                </c:pt>
                <c:pt idx="26">
                  <c:v>43283</c:v>
                </c:pt>
                <c:pt idx="27">
                  <c:v>43290</c:v>
                </c:pt>
                <c:pt idx="28">
                  <c:v>43297</c:v>
                </c:pt>
                <c:pt idx="29">
                  <c:v>43304</c:v>
                </c:pt>
                <c:pt idx="30">
                  <c:v>43311</c:v>
                </c:pt>
                <c:pt idx="31">
                  <c:v>43318</c:v>
                </c:pt>
                <c:pt idx="32">
                  <c:v>43325</c:v>
                </c:pt>
                <c:pt idx="33">
                  <c:v>43332</c:v>
                </c:pt>
                <c:pt idx="34">
                  <c:v>43339</c:v>
                </c:pt>
                <c:pt idx="35">
                  <c:v>43346</c:v>
                </c:pt>
                <c:pt idx="36">
                  <c:v>43360</c:v>
                </c:pt>
                <c:pt idx="37">
                  <c:v>43367</c:v>
                </c:pt>
                <c:pt idx="38">
                  <c:v>43374</c:v>
                </c:pt>
                <c:pt idx="39">
                  <c:v>43388</c:v>
                </c:pt>
                <c:pt idx="40">
                  <c:v>43402</c:v>
                </c:pt>
                <c:pt idx="41">
                  <c:v>43409</c:v>
                </c:pt>
                <c:pt idx="42">
                  <c:v>43416</c:v>
                </c:pt>
                <c:pt idx="43">
                  <c:v>43423</c:v>
                </c:pt>
                <c:pt idx="44">
                  <c:v>43430</c:v>
                </c:pt>
                <c:pt idx="45">
                  <c:v>43437</c:v>
                </c:pt>
                <c:pt idx="46">
                  <c:v>43444</c:v>
                </c:pt>
                <c:pt idx="47">
                  <c:v>43451</c:v>
                </c:pt>
                <c:pt idx="48">
                  <c:v>43465</c:v>
                </c:pt>
              </c:numCache>
            </c:numRef>
          </c:cat>
          <c:val>
            <c:numRef>
              <c:f>'WS-2 Pregnancy Income Lock In'!$V$23:$BR$23</c:f>
              <c:numCache>
                <c:formatCode>General</c:formatCode>
                <c:ptCount val="49"/>
                <c:pt idx="0">
                  <c:v>3</c:v>
                </c:pt>
                <c:pt idx="1">
                  <c:v>4</c:v>
                </c:pt>
                <c:pt idx="2">
                  <c:v>3</c:v>
                </c:pt>
                <c:pt idx="3">
                  <c:v>3</c:v>
                </c:pt>
                <c:pt idx="4">
                  <c:v>4</c:v>
                </c:pt>
                <c:pt idx="5">
                  <c:v>3</c:v>
                </c:pt>
                <c:pt idx="6">
                  <c:v>5</c:v>
                </c:pt>
                <c:pt idx="7">
                  <c:v>2</c:v>
                </c:pt>
                <c:pt idx="8">
                  <c:v>3</c:v>
                </c:pt>
                <c:pt idx="9">
                  <c:v>7</c:v>
                </c:pt>
                <c:pt idx="10">
                  <c:v>5</c:v>
                </c:pt>
                <c:pt idx="11">
                  <c:v>3</c:v>
                </c:pt>
                <c:pt idx="12">
                  <c:v>2</c:v>
                </c:pt>
                <c:pt idx="13">
                  <c:v>2</c:v>
                </c:pt>
                <c:pt idx="14">
                  <c:v>3</c:v>
                </c:pt>
                <c:pt idx="15">
                  <c:v>6</c:v>
                </c:pt>
                <c:pt idx="16">
                  <c:v>5</c:v>
                </c:pt>
                <c:pt idx="17">
                  <c:v>5</c:v>
                </c:pt>
                <c:pt idx="18">
                  <c:v>2</c:v>
                </c:pt>
                <c:pt idx="19">
                  <c:v>5</c:v>
                </c:pt>
                <c:pt idx="20">
                  <c:v>4</c:v>
                </c:pt>
                <c:pt idx="21">
                  <c:v>5</c:v>
                </c:pt>
                <c:pt idx="22">
                  <c:v>5</c:v>
                </c:pt>
                <c:pt idx="23">
                  <c:v>2</c:v>
                </c:pt>
                <c:pt idx="24">
                  <c:v>3</c:v>
                </c:pt>
                <c:pt idx="25">
                  <c:v>3</c:v>
                </c:pt>
                <c:pt idx="26">
                  <c:v>9</c:v>
                </c:pt>
                <c:pt idx="27">
                  <c:v>5</c:v>
                </c:pt>
                <c:pt idx="28">
                  <c:v>3</c:v>
                </c:pt>
                <c:pt idx="29">
                  <c:v>3</c:v>
                </c:pt>
                <c:pt idx="30">
                  <c:v>2</c:v>
                </c:pt>
                <c:pt idx="31">
                  <c:v>6</c:v>
                </c:pt>
                <c:pt idx="32">
                  <c:v>7</c:v>
                </c:pt>
                <c:pt idx="33">
                  <c:v>5</c:v>
                </c:pt>
                <c:pt idx="34">
                  <c:v>6</c:v>
                </c:pt>
                <c:pt idx="35">
                  <c:v>3</c:v>
                </c:pt>
                <c:pt idx="36">
                  <c:v>3</c:v>
                </c:pt>
                <c:pt idx="37">
                  <c:v>4</c:v>
                </c:pt>
                <c:pt idx="38">
                  <c:v>6</c:v>
                </c:pt>
                <c:pt idx="39">
                  <c:v>4</c:v>
                </c:pt>
                <c:pt idx="40">
                  <c:v>5</c:v>
                </c:pt>
                <c:pt idx="41">
                  <c:v>5</c:v>
                </c:pt>
                <c:pt idx="42">
                  <c:v>4</c:v>
                </c:pt>
                <c:pt idx="43">
                  <c:v>3</c:v>
                </c:pt>
                <c:pt idx="44">
                  <c:v>4</c:v>
                </c:pt>
                <c:pt idx="45">
                  <c:v>3</c:v>
                </c:pt>
                <c:pt idx="46">
                  <c:v>5</c:v>
                </c:pt>
                <c:pt idx="47">
                  <c:v>4</c:v>
                </c:pt>
                <c:pt idx="48">
                  <c:v>5</c:v>
                </c:pt>
              </c:numCache>
            </c:numRef>
          </c:val>
          <c:extLst xmlns:c16r2="http://schemas.microsoft.com/office/drawing/2015/06/chart">
            <c:ext xmlns:c16="http://schemas.microsoft.com/office/drawing/2014/chart" uri="{C3380CC4-5D6E-409C-BE32-E72D297353CC}">
              <c16:uniqueId val="{00000007-E5BA-431B-9D00-28161D4E8C47}"/>
            </c:ext>
          </c:extLst>
        </c:ser>
        <c:ser>
          <c:idx val="2"/>
          <c:order val="2"/>
          <c:tx>
            <c:strRef>
              <c:f>'WS-2 Pregnancy Income Lock In'!$A$24</c:f>
              <c:strCache>
                <c:ptCount val="1"/>
                <c:pt idx="0">
                  <c:v>Inventory</c:v>
                </c:pt>
              </c:strCache>
            </c:strRef>
          </c:tx>
          <c:spPr>
            <a:solidFill>
              <a:schemeClr val="tx1"/>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'WS-2 Pregnancy Income Lock In'!$V$22:$BR$22</c:f>
              <c:numCache>
                <c:formatCode>m/d/yyyy</c:formatCode>
                <c:ptCount val="49"/>
                <c:pt idx="0">
                  <c:v>43101</c:v>
                </c:pt>
                <c:pt idx="1">
                  <c:v>43108</c:v>
                </c:pt>
                <c:pt idx="2">
                  <c:v>43115</c:v>
                </c:pt>
                <c:pt idx="3">
                  <c:v>43122</c:v>
                </c:pt>
                <c:pt idx="4">
                  <c:v>43129</c:v>
                </c:pt>
                <c:pt idx="5">
                  <c:v>43136</c:v>
                </c:pt>
                <c:pt idx="6">
                  <c:v>43143</c:v>
                </c:pt>
                <c:pt idx="7">
                  <c:v>43150</c:v>
                </c:pt>
                <c:pt idx="8">
                  <c:v>43157</c:v>
                </c:pt>
                <c:pt idx="9">
                  <c:v>43164</c:v>
                </c:pt>
                <c:pt idx="10">
                  <c:v>43171</c:v>
                </c:pt>
                <c:pt idx="11">
                  <c:v>43178</c:v>
                </c:pt>
                <c:pt idx="12">
                  <c:v>43185</c:v>
                </c:pt>
                <c:pt idx="13">
                  <c:v>43192</c:v>
                </c:pt>
                <c:pt idx="14">
                  <c:v>43199</c:v>
                </c:pt>
                <c:pt idx="15">
                  <c:v>43206</c:v>
                </c:pt>
                <c:pt idx="16">
                  <c:v>43213</c:v>
                </c:pt>
                <c:pt idx="17">
                  <c:v>43220</c:v>
                </c:pt>
                <c:pt idx="18">
                  <c:v>43227</c:v>
                </c:pt>
                <c:pt idx="19">
                  <c:v>43234</c:v>
                </c:pt>
                <c:pt idx="20">
                  <c:v>43241</c:v>
                </c:pt>
                <c:pt idx="21">
                  <c:v>43248</c:v>
                </c:pt>
                <c:pt idx="22">
                  <c:v>43255</c:v>
                </c:pt>
                <c:pt idx="23">
                  <c:v>43262</c:v>
                </c:pt>
                <c:pt idx="24">
                  <c:v>43269</c:v>
                </c:pt>
                <c:pt idx="25">
                  <c:v>43276</c:v>
                </c:pt>
                <c:pt idx="26">
                  <c:v>43283</c:v>
                </c:pt>
                <c:pt idx="27">
                  <c:v>43290</c:v>
                </c:pt>
                <c:pt idx="28">
                  <c:v>43297</c:v>
                </c:pt>
                <c:pt idx="29">
                  <c:v>43304</c:v>
                </c:pt>
                <c:pt idx="30">
                  <c:v>43311</c:v>
                </c:pt>
                <c:pt idx="31">
                  <c:v>43318</c:v>
                </c:pt>
                <c:pt idx="32">
                  <c:v>43325</c:v>
                </c:pt>
                <c:pt idx="33">
                  <c:v>43332</c:v>
                </c:pt>
                <c:pt idx="34">
                  <c:v>43339</c:v>
                </c:pt>
                <c:pt idx="35">
                  <c:v>43346</c:v>
                </c:pt>
                <c:pt idx="36">
                  <c:v>43360</c:v>
                </c:pt>
                <c:pt idx="37">
                  <c:v>43367</c:v>
                </c:pt>
                <c:pt idx="38">
                  <c:v>43374</c:v>
                </c:pt>
                <c:pt idx="39">
                  <c:v>43388</c:v>
                </c:pt>
                <c:pt idx="40">
                  <c:v>43402</c:v>
                </c:pt>
                <c:pt idx="41">
                  <c:v>43409</c:v>
                </c:pt>
                <c:pt idx="42">
                  <c:v>43416</c:v>
                </c:pt>
                <c:pt idx="43">
                  <c:v>43423</c:v>
                </c:pt>
                <c:pt idx="44">
                  <c:v>43430</c:v>
                </c:pt>
                <c:pt idx="45">
                  <c:v>43437</c:v>
                </c:pt>
                <c:pt idx="46">
                  <c:v>43444</c:v>
                </c:pt>
                <c:pt idx="47">
                  <c:v>43451</c:v>
                </c:pt>
                <c:pt idx="48">
                  <c:v>43465</c:v>
                </c:pt>
              </c:numCache>
            </c:numRef>
          </c:cat>
          <c:val>
            <c:numRef>
              <c:f>'WS-2 Pregnancy Income Lock In'!$V$24:$BR$24</c:f>
              <c:numCache>
                <c:formatCode>General</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extLst xmlns:c16r2="http://schemas.microsoft.com/office/drawing/2015/06/chart">
            <c:ext xmlns:c16="http://schemas.microsoft.com/office/drawing/2014/chart" uri="{C3380CC4-5D6E-409C-BE32-E72D297353CC}">
              <c16:uniqueId val="{00000008-E5BA-431B-9D00-28161D4E8C47}"/>
            </c:ext>
          </c:extLst>
        </c:ser>
        <c:dLbls>
          <c:dLblPos val="outEnd"/>
          <c:showLegendKey val="0"/>
          <c:showVal val="1"/>
          <c:showCatName val="0"/>
          <c:showSerName val="0"/>
          <c:showPercent val="0"/>
          <c:showBubbleSize val="0"/>
        </c:dLbls>
        <c:gapWidth val="154"/>
        <c:axId val="152170496"/>
        <c:axId val="152172032"/>
      </c:barChart>
      <c:catAx>
        <c:axId val="152170496"/>
        <c:scaling>
          <c:orientation val="minMax"/>
        </c:scaling>
        <c:delete val="0"/>
        <c:axPos val="b"/>
        <c:numFmt formatCode="m/d/yy;@" sourceLinked="0"/>
        <c:majorTickMark val="out"/>
        <c:minorTickMark val="none"/>
        <c:tickLblPos val="nextTo"/>
        <c:spPr>
          <a:ln>
            <a:noFill/>
          </a:ln>
        </c:spPr>
        <c:txPr>
          <a:bodyPr/>
          <a:lstStyle/>
          <a:p>
            <a:pPr algn="ctr">
              <a:defRPr lang="en-US" sz="900" b="0" i="0" u="none" strike="noStrike" kern="1200" baseline="0">
                <a:solidFill>
                  <a:sysClr val="windowText" lastClr="000000">
                    <a:lumMod val="65000"/>
                    <a:lumOff val="35000"/>
                  </a:sysClr>
                </a:solidFill>
                <a:latin typeface="+mn-lt"/>
                <a:ea typeface="+mn-ea"/>
                <a:cs typeface="+mn-cs"/>
              </a:defRPr>
            </a:pPr>
            <a:endParaRPr lang="en-US"/>
          </a:p>
        </c:txPr>
        <c:crossAx val="152172032"/>
        <c:crosses val="autoZero"/>
        <c:auto val="0"/>
        <c:lblAlgn val="ctr"/>
        <c:lblOffset val="100"/>
        <c:noMultiLvlLbl val="0"/>
      </c:catAx>
      <c:valAx>
        <c:axId val="152172032"/>
        <c:scaling>
          <c:orientation val="minMax"/>
        </c:scaling>
        <c:delete val="0"/>
        <c:axPos val="l"/>
        <c:majorGridlines>
          <c:spPr>
            <a:ln>
              <a:solidFill>
                <a:schemeClr val="bg1">
                  <a:lumMod val="85000"/>
                </a:schemeClr>
              </a:solidFill>
            </a:ln>
          </c:spPr>
        </c:majorGridlines>
        <c:numFmt formatCode="General" sourceLinked="1"/>
        <c:majorTickMark val="none"/>
        <c:minorTickMark val="none"/>
        <c:tickLblPos val="nextTo"/>
        <c:spPr>
          <a:ln>
            <a:noFill/>
          </a:ln>
        </c:spPr>
        <c:txPr>
          <a:bodyPr/>
          <a:lstStyle/>
          <a:p>
            <a:pPr algn="ctr">
              <a:defRPr lang="en-US" sz="900" b="0" i="0" u="none" strike="noStrike" kern="1200" baseline="0">
                <a:solidFill>
                  <a:sysClr val="windowText" lastClr="000000">
                    <a:lumMod val="65000"/>
                    <a:lumOff val="35000"/>
                  </a:sysClr>
                </a:solidFill>
                <a:latin typeface="+mn-lt"/>
                <a:ea typeface="+mn-ea"/>
                <a:cs typeface="+mn-cs"/>
              </a:defRPr>
            </a:pPr>
            <a:endParaRPr lang="en-US"/>
          </a:p>
        </c:txPr>
        <c:crossAx val="152170496"/>
        <c:crosses val="autoZero"/>
        <c:crossBetween val="between"/>
        <c:majorUnit val="4"/>
      </c:valAx>
      <c:spPr>
        <a:ln>
          <a:noFill/>
        </a:ln>
      </c:spPr>
    </c:plotArea>
    <c:legend>
      <c:legendPos val="t"/>
      <c:layout>
        <c:manualLayout>
          <c:xMode val="edge"/>
          <c:yMode val="edge"/>
          <c:x val="0.27929312765653025"/>
          <c:y val="0.12626653174669808"/>
          <c:w val="0.44141352757255042"/>
          <c:h val="7.8917134688719304E-2"/>
        </c:manualLayout>
      </c:layout>
      <c:overlay val="0"/>
      <c:txPr>
        <a:bodyPr/>
        <a:lstStyle/>
        <a:p>
          <a:pPr>
            <a:defRPr lang="en-US" sz="900" b="0" i="0" u="none" strike="noStrike" kern="1200" baseline="0">
              <a:solidFill>
                <a:sysClr val="windowText" lastClr="000000">
                  <a:lumMod val="65000"/>
                  <a:lumOff val="35000"/>
                </a:sysClr>
              </a:solidFill>
              <a:latin typeface="+mn-lt"/>
              <a:ea typeface="+mn-ea"/>
              <a:cs typeface="+mn-cs"/>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600" b="1" i="0" u="none" strike="noStrike" kern="1200" cap="all" spc="0" baseline="0">
                <a:solidFill>
                  <a:sysClr val="windowText" lastClr="000000">
                    <a:lumMod val="65000"/>
                    <a:lumOff val="35000"/>
                  </a:sysClr>
                </a:solidFill>
                <a:latin typeface="+mn-lt"/>
                <a:ea typeface="+mn-ea"/>
                <a:cs typeface="+mn-cs"/>
              </a:defRPr>
            </a:pPr>
            <a:r>
              <a:rPr lang="en-US" sz="1600" b="1" i="0" u="none" strike="noStrike" kern="1200" cap="all" spc="0" baseline="0">
                <a:solidFill>
                  <a:sysClr val="windowText" lastClr="000000">
                    <a:lumMod val="65000"/>
                    <a:lumOff val="35000"/>
                  </a:sysClr>
                </a:solidFill>
                <a:latin typeface="+mn-lt"/>
                <a:ea typeface="+mn-ea"/>
                <a:cs typeface="+mn-cs"/>
              </a:rPr>
              <a:t>Past Due Pregnancy</a:t>
            </a:r>
          </a:p>
        </c:rich>
      </c:tx>
      <c:overlay val="0"/>
    </c:title>
    <c:autoTitleDeleted val="0"/>
    <c:plotArea>
      <c:layout/>
      <c:barChart>
        <c:barDir val="col"/>
        <c:grouping val="clustered"/>
        <c:varyColors val="0"/>
        <c:ser>
          <c:idx val="2"/>
          <c:order val="0"/>
          <c:tx>
            <c:strRef>
              <c:f>'Dashboard Extract'!$A$202</c:f>
              <c:strCache>
                <c:ptCount val="1"/>
                <c:pt idx="0">
                  <c:v>Received</c:v>
                </c:pt>
              </c:strCache>
            </c:strRef>
          </c:tx>
          <c:spPr>
            <a:solidFill>
              <a:srgbClr val="00B0F0"/>
            </a:solidFill>
          </c:spPr>
          <c:invertIfNegative val="0"/>
          <c:dLbls>
            <c:spPr>
              <a:noFill/>
              <a:ln>
                <a:noFill/>
              </a:ln>
              <a:effectLst/>
            </c:spPr>
            <c:txPr>
              <a:bodyPr/>
              <a:lstStyle/>
              <a:p>
                <a:pPr>
                  <a:defRPr>
                    <a:solidFill>
                      <a:srgbClr val="00B0F0"/>
                    </a:solidFil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'Dashboard Extract'!$H$194:$Y$194</c:f>
              <c:numCache>
                <c:formatCode>m/d/yyyy</c:formatCode>
                <c:ptCount val="18"/>
                <c:pt idx="0">
                  <c:v>42917</c:v>
                </c:pt>
                <c:pt idx="1">
                  <c:v>42948</c:v>
                </c:pt>
                <c:pt idx="2">
                  <c:v>42979</c:v>
                </c:pt>
                <c:pt idx="3">
                  <c:v>43010</c:v>
                </c:pt>
                <c:pt idx="4">
                  <c:v>43040</c:v>
                </c:pt>
                <c:pt idx="5">
                  <c:v>43070</c:v>
                </c:pt>
                <c:pt idx="6">
                  <c:v>43101</c:v>
                </c:pt>
                <c:pt idx="7">
                  <c:v>43132</c:v>
                </c:pt>
                <c:pt idx="8">
                  <c:v>43160</c:v>
                </c:pt>
                <c:pt idx="9">
                  <c:v>43191</c:v>
                </c:pt>
                <c:pt idx="10">
                  <c:v>43221</c:v>
                </c:pt>
                <c:pt idx="11">
                  <c:v>43252</c:v>
                </c:pt>
                <c:pt idx="12">
                  <c:v>43282</c:v>
                </c:pt>
                <c:pt idx="13">
                  <c:v>43313</c:v>
                </c:pt>
                <c:pt idx="14">
                  <c:v>43344</c:v>
                </c:pt>
                <c:pt idx="15">
                  <c:v>43374</c:v>
                </c:pt>
                <c:pt idx="16">
                  <c:v>43405</c:v>
                </c:pt>
                <c:pt idx="17">
                  <c:v>43435</c:v>
                </c:pt>
              </c:numCache>
            </c:numRef>
          </c:cat>
          <c:val>
            <c:numRef>
              <c:f>'Dashboard Extract'!$H$202:$Y$202</c:f>
              <c:numCache>
                <c:formatCode>General</c:formatCode>
                <c:ptCount val="18"/>
                <c:pt idx="0">
                  <c:v>552</c:v>
                </c:pt>
                <c:pt idx="1">
                  <c:v>544</c:v>
                </c:pt>
                <c:pt idx="2">
                  <c:v>590</c:v>
                </c:pt>
                <c:pt idx="3">
                  <c:v>626</c:v>
                </c:pt>
                <c:pt idx="4">
                  <c:v>636</c:v>
                </c:pt>
                <c:pt idx="5">
                  <c:v>633</c:v>
                </c:pt>
                <c:pt idx="6">
                  <c:v>625</c:v>
                </c:pt>
                <c:pt idx="7">
                  <c:v>629</c:v>
                </c:pt>
                <c:pt idx="8">
                  <c:v>617</c:v>
                </c:pt>
                <c:pt idx="9">
                  <c:v>535</c:v>
                </c:pt>
                <c:pt idx="10">
                  <c:v>645</c:v>
                </c:pt>
                <c:pt idx="11">
                  <c:v>614</c:v>
                </c:pt>
                <c:pt idx="12">
                  <c:v>673</c:v>
                </c:pt>
                <c:pt idx="13">
                  <c:v>621</c:v>
                </c:pt>
                <c:pt idx="14">
                  <c:v>667</c:v>
                </c:pt>
                <c:pt idx="15">
                  <c:v>652</c:v>
                </c:pt>
                <c:pt idx="16">
                  <c:v>736</c:v>
                </c:pt>
                <c:pt idx="17">
                  <c:v>696</c:v>
                </c:pt>
              </c:numCache>
            </c:numRef>
          </c:val>
          <c:extLst xmlns:c16r2="http://schemas.microsoft.com/office/drawing/2015/06/chart">
            <c:ext xmlns:c16="http://schemas.microsoft.com/office/drawing/2014/chart" uri="{C3380CC4-5D6E-409C-BE32-E72D297353CC}">
              <c16:uniqueId val="{00000000-E2CF-4F75-A28F-31062665C669}"/>
            </c:ext>
          </c:extLst>
        </c:ser>
        <c:ser>
          <c:idx val="1"/>
          <c:order val="1"/>
          <c:tx>
            <c:strRef>
              <c:f>'Dashboard Extract'!$A$201</c:f>
              <c:strCache>
                <c:ptCount val="1"/>
                <c:pt idx="0">
                  <c:v>Inventory</c:v>
                </c:pt>
              </c:strCache>
            </c:strRef>
          </c:tx>
          <c:spPr>
            <a:solidFill>
              <a:schemeClr val="tx1"/>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'Dashboard Extract'!$H$194:$Y$194</c:f>
              <c:numCache>
                <c:formatCode>m/d/yyyy</c:formatCode>
                <c:ptCount val="18"/>
                <c:pt idx="0">
                  <c:v>42917</c:v>
                </c:pt>
                <c:pt idx="1">
                  <c:v>42948</c:v>
                </c:pt>
                <c:pt idx="2">
                  <c:v>42979</c:v>
                </c:pt>
                <c:pt idx="3">
                  <c:v>43010</c:v>
                </c:pt>
                <c:pt idx="4">
                  <c:v>43040</c:v>
                </c:pt>
                <c:pt idx="5">
                  <c:v>43070</c:v>
                </c:pt>
                <c:pt idx="6">
                  <c:v>43101</c:v>
                </c:pt>
                <c:pt idx="7">
                  <c:v>43132</c:v>
                </c:pt>
                <c:pt idx="8">
                  <c:v>43160</c:v>
                </c:pt>
                <c:pt idx="9">
                  <c:v>43191</c:v>
                </c:pt>
                <c:pt idx="10">
                  <c:v>43221</c:v>
                </c:pt>
                <c:pt idx="11">
                  <c:v>43252</c:v>
                </c:pt>
                <c:pt idx="12">
                  <c:v>43282</c:v>
                </c:pt>
                <c:pt idx="13">
                  <c:v>43313</c:v>
                </c:pt>
                <c:pt idx="14">
                  <c:v>43344</c:v>
                </c:pt>
                <c:pt idx="15">
                  <c:v>43374</c:v>
                </c:pt>
                <c:pt idx="16">
                  <c:v>43405</c:v>
                </c:pt>
                <c:pt idx="17">
                  <c:v>43435</c:v>
                </c:pt>
              </c:numCache>
            </c:numRef>
          </c:cat>
          <c:val>
            <c:numRef>
              <c:f>'Dashboard Extract'!$H$201:$Y$201</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6r2="http://schemas.microsoft.com/office/drawing/2015/06/chart">
            <c:ext xmlns:c16="http://schemas.microsoft.com/office/drawing/2014/chart" uri="{C3380CC4-5D6E-409C-BE32-E72D297353CC}">
              <c16:uniqueId val="{00000001-E2CF-4F75-A28F-31062665C669}"/>
            </c:ext>
          </c:extLst>
        </c:ser>
        <c:ser>
          <c:idx val="0"/>
          <c:order val="2"/>
          <c:tx>
            <c:strRef>
              <c:f>'Dashboard Extract'!$A$200</c:f>
              <c:strCache>
                <c:ptCount val="1"/>
                <c:pt idx="0">
                  <c:v>Work Complete</c:v>
                </c:pt>
              </c:strCache>
            </c:strRef>
          </c:tx>
          <c:spPr>
            <a:solidFill>
              <a:srgbClr val="92D050"/>
            </a:solidFill>
          </c:spPr>
          <c:invertIfNegative val="0"/>
          <c:dLbls>
            <c:spPr>
              <a:noFill/>
            </c:spPr>
            <c:txPr>
              <a:bodyPr/>
              <a:lstStyle/>
              <a:p>
                <a:pPr>
                  <a:defRPr>
                    <a:solidFill>
                      <a:srgbClr val="92D050"/>
                    </a:solidFil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'Dashboard Extract'!$H$194:$Y$194</c:f>
              <c:numCache>
                <c:formatCode>m/d/yyyy</c:formatCode>
                <c:ptCount val="18"/>
                <c:pt idx="0">
                  <c:v>42917</c:v>
                </c:pt>
                <c:pt idx="1">
                  <c:v>42948</c:v>
                </c:pt>
                <c:pt idx="2">
                  <c:v>42979</c:v>
                </c:pt>
                <c:pt idx="3">
                  <c:v>43010</c:v>
                </c:pt>
                <c:pt idx="4">
                  <c:v>43040</c:v>
                </c:pt>
                <c:pt idx="5">
                  <c:v>43070</c:v>
                </c:pt>
                <c:pt idx="6">
                  <c:v>43101</c:v>
                </c:pt>
                <c:pt idx="7">
                  <c:v>43132</c:v>
                </c:pt>
                <c:pt idx="8">
                  <c:v>43160</c:v>
                </c:pt>
                <c:pt idx="9">
                  <c:v>43191</c:v>
                </c:pt>
                <c:pt idx="10">
                  <c:v>43221</c:v>
                </c:pt>
                <c:pt idx="11">
                  <c:v>43252</c:v>
                </c:pt>
                <c:pt idx="12">
                  <c:v>43282</c:v>
                </c:pt>
                <c:pt idx="13">
                  <c:v>43313</c:v>
                </c:pt>
                <c:pt idx="14">
                  <c:v>43344</c:v>
                </c:pt>
                <c:pt idx="15">
                  <c:v>43374</c:v>
                </c:pt>
                <c:pt idx="16">
                  <c:v>43405</c:v>
                </c:pt>
                <c:pt idx="17">
                  <c:v>43435</c:v>
                </c:pt>
              </c:numCache>
            </c:numRef>
          </c:cat>
          <c:val>
            <c:numRef>
              <c:f>'Dashboard Extract'!$H$200:$Y$200</c:f>
              <c:numCache>
                <c:formatCode>General</c:formatCode>
                <c:ptCount val="18"/>
                <c:pt idx="0">
                  <c:v>552</c:v>
                </c:pt>
                <c:pt idx="1">
                  <c:v>544</c:v>
                </c:pt>
                <c:pt idx="2">
                  <c:v>590</c:v>
                </c:pt>
                <c:pt idx="3">
                  <c:v>626</c:v>
                </c:pt>
                <c:pt idx="4">
                  <c:v>636</c:v>
                </c:pt>
                <c:pt idx="5">
                  <c:v>633</c:v>
                </c:pt>
                <c:pt idx="6">
                  <c:v>625</c:v>
                </c:pt>
                <c:pt idx="7">
                  <c:v>629</c:v>
                </c:pt>
                <c:pt idx="8">
                  <c:v>617</c:v>
                </c:pt>
                <c:pt idx="9">
                  <c:v>535</c:v>
                </c:pt>
                <c:pt idx="10">
                  <c:v>645</c:v>
                </c:pt>
                <c:pt idx="11">
                  <c:v>614</c:v>
                </c:pt>
                <c:pt idx="12">
                  <c:v>673</c:v>
                </c:pt>
                <c:pt idx="13">
                  <c:v>621</c:v>
                </c:pt>
                <c:pt idx="14">
                  <c:v>667</c:v>
                </c:pt>
                <c:pt idx="15">
                  <c:v>652</c:v>
                </c:pt>
                <c:pt idx="16">
                  <c:v>736</c:v>
                </c:pt>
                <c:pt idx="17">
                  <c:v>696</c:v>
                </c:pt>
              </c:numCache>
            </c:numRef>
          </c:val>
          <c:extLst xmlns:c16r2="http://schemas.microsoft.com/office/drawing/2015/06/chart">
            <c:ext xmlns:c16="http://schemas.microsoft.com/office/drawing/2014/chart" uri="{C3380CC4-5D6E-409C-BE32-E72D297353CC}">
              <c16:uniqueId val="{00000002-E2CF-4F75-A28F-31062665C669}"/>
            </c:ext>
          </c:extLst>
        </c:ser>
        <c:dLbls>
          <c:dLblPos val="outEnd"/>
          <c:showLegendKey val="0"/>
          <c:showVal val="1"/>
          <c:showCatName val="0"/>
          <c:showSerName val="0"/>
          <c:showPercent val="0"/>
          <c:showBubbleSize val="0"/>
        </c:dLbls>
        <c:gapWidth val="150"/>
        <c:axId val="152208896"/>
        <c:axId val="152210432"/>
      </c:barChart>
      <c:dateAx>
        <c:axId val="152208896"/>
        <c:scaling>
          <c:orientation val="minMax"/>
          <c:min val="43070"/>
        </c:scaling>
        <c:delete val="0"/>
        <c:axPos val="b"/>
        <c:numFmt formatCode="mmm" sourceLinked="0"/>
        <c:majorTickMark val="none"/>
        <c:minorTickMark val="none"/>
        <c:tickLblPos val="nextTo"/>
        <c:spPr>
          <a:ln>
            <a:solidFill>
              <a:schemeClr val="bg1">
                <a:lumMod val="85000"/>
              </a:schemeClr>
            </a:solidFill>
          </a:ln>
        </c:spPr>
        <c:txPr>
          <a:bodyPr/>
          <a:lstStyle/>
          <a:p>
            <a:pPr algn="ctr">
              <a:defRPr lang="en-US" sz="900" b="0" i="0" u="none" strike="noStrike" kern="1200" baseline="0">
                <a:solidFill>
                  <a:sysClr val="windowText" lastClr="000000">
                    <a:lumMod val="65000"/>
                    <a:lumOff val="35000"/>
                  </a:sysClr>
                </a:solidFill>
                <a:latin typeface="+mn-lt"/>
                <a:ea typeface="+mn-ea"/>
                <a:cs typeface="+mn-cs"/>
              </a:defRPr>
            </a:pPr>
            <a:endParaRPr lang="en-US"/>
          </a:p>
        </c:txPr>
        <c:crossAx val="152210432"/>
        <c:crosses val="autoZero"/>
        <c:auto val="1"/>
        <c:lblOffset val="100"/>
        <c:baseTimeUnit val="months"/>
      </c:dateAx>
      <c:valAx>
        <c:axId val="152210432"/>
        <c:scaling>
          <c:orientation val="minMax"/>
          <c:min val="60"/>
        </c:scaling>
        <c:delete val="0"/>
        <c:axPos val="l"/>
        <c:majorGridlines>
          <c:spPr>
            <a:ln>
              <a:solidFill>
                <a:schemeClr val="bg1">
                  <a:lumMod val="85000"/>
                </a:schemeClr>
              </a:solidFill>
            </a:ln>
          </c:spPr>
        </c:majorGridlines>
        <c:numFmt formatCode="General" sourceLinked="1"/>
        <c:majorTickMark val="none"/>
        <c:minorTickMark val="none"/>
        <c:tickLblPos val="nextTo"/>
        <c:spPr>
          <a:ln>
            <a:noFill/>
          </a:ln>
        </c:spPr>
        <c:txPr>
          <a:bodyPr/>
          <a:lstStyle/>
          <a:p>
            <a:pPr algn="ctr">
              <a:defRPr lang="en-US" sz="900" b="0" i="0" u="none" strike="noStrike" kern="1200" baseline="0">
                <a:solidFill>
                  <a:sysClr val="windowText" lastClr="000000">
                    <a:lumMod val="65000"/>
                    <a:lumOff val="35000"/>
                  </a:sysClr>
                </a:solidFill>
                <a:latin typeface="+mn-lt"/>
                <a:ea typeface="+mn-ea"/>
                <a:cs typeface="+mn-cs"/>
              </a:defRPr>
            </a:pPr>
            <a:endParaRPr lang="en-US"/>
          </a:p>
        </c:txPr>
        <c:crossAx val="152208896"/>
        <c:crosses val="autoZero"/>
        <c:crossBetween val="between"/>
        <c:majorUnit val="100"/>
      </c:valAx>
      <c:spPr>
        <a:ln>
          <a:noFill/>
        </a:ln>
      </c:spPr>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Arial" panose="020B0604020202020204" pitchFamily="34" charset="0"/>
              </a:defRPr>
            </a:pPr>
            <a:r>
              <a:rPr lang="en-US" sz="1600" b="1">
                <a:solidFill>
                  <a:schemeClr val="tx1">
                    <a:lumMod val="65000"/>
                    <a:lumOff val="35000"/>
                  </a:schemeClr>
                </a:solidFill>
                <a:latin typeface="+mn-lt"/>
                <a:cs typeface="Arial" panose="020B0604020202020204" pitchFamily="34" charset="0"/>
              </a:rPr>
              <a:t>CONDUENT</a:t>
            </a:r>
            <a:r>
              <a:rPr lang="en-US" sz="1600" b="1" baseline="0">
                <a:solidFill>
                  <a:schemeClr val="tx1">
                    <a:lumMod val="65000"/>
                    <a:lumOff val="35000"/>
                  </a:schemeClr>
                </a:solidFill>
                <a:latin typeface="+mn-lt"/>
                <a:cs typeface="Arial" panose="020B0604020202020204" pitchFamily="34" charset="0"/>
              </a:rPr>
              <a:t> ACTUAL STAFFING</a:t>
            </a:r>
            <a:endParaRPr lang="en-US" sz="1600" b="1">
              <a:solidFill>
                <a:schemeClr val="tx1">
                  <a:lumMod val="65000"/>
                  <a:lumOff val="35000"/>
                </a:schemeClr>
              </a:solidFill>
              <a:latin typeface="+mn-lt"/>
              <a:cs typeface="Arial" panose="020B0604020202020204" pitchFamily="34" charset="0"/>
            </a:endParaRPr>
          </a:p>
        </c:rich>
      </c:tx>
      <c:overlay val="0"/>
      <c:spPr>
        <a:noFill/>
        <a:ln>
          <a:noFill/>
        </a:ln>
        <a:effectLst/>
      </c:spPr>
    </c:title>
    <c:autoTitleDeleted val="0"/>
    <c:plotArea>
      <c:layout>
        <c:manualLayout>
          <c:layoutTarget val="inner"/>
          <c:xMode val="edge"/>
          <c:yMode val="edge"/>
          <c:x val="3.6776457750305504E-2"/>
          <c:y val="0.17671328957021809"/>
          <c:w val="0.95047809908015368"/>
          <c:h val="0.61291271671994296"/>
        </c:manualLayout>
      </c:layout>
      <c:barChart>
        <c:barDir val="col"/>
        <c:grouping val="clustered"/>
        <c:varyColors val="0"/>
        <c:ser>
          <c:idx val="0"/>
          <c:order val="0"/>
          <c:tx>
            <c:strRef>
              <c:f>'Staffing - Weekly'!$A$75</c:f>
              <c:strCache>
                <c:ptCount val="1"/>
                <c:pt idx="0">
                  <c:v>SSA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'Staffing - Weekly'!$C$75</c:f>
              <c:numCache>
                <c:formatCode>General</c:formatCode>
                <c:ptCount val="1"/>
                <c:pt idx="0">
                  <c:v>28</c:v>
                </c:pt>
              </c:numCache>
            </c:numRef>
          </c:val>
          <c:extLst xmlns:c16r2="http://schemas.microsoft.com/office/drawing/2015/06/chart">
            <c:ext xmlns:c16="http://schemas.microsoft.com/office/drawing/2014/chart" uri="{C3380CC4-5D6E-409C-BE32-E72D297353CC}">
              <c16:uniqueId val="{00000000-2745-49E9-8E84-CE06C7C17B52}"/>
            </c:ext>
          </c:extLst>
        </c:ser>
        <c:ser>
          <c:idx val="1"/>
          <c:order val="1"/>
          <c:tx>
            <c:strRef>
              <c:f>'Staffing - Weekly'!$A$76</c:f>
              <c:strCache>
                <c:ptCount val="1"/>
                <c:pt idx="0">
                  <c:v>Data Entry</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'Staffing - Weekly'!$C$76</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1-2745-49E9-8E84-CE06C7C17B52}"/>
            </c:ext>
          </c:extLst>
        </c:ser>
        <c:ser>
          <c:idx val="2"/>
          <c:order val="2"/>
          <c:tx>
            <c:strRef>
              <c:f>'Staffing - Weekly'!$A$77</c:f>
              <c:strCache>
                <c:ptCount val="1"/>
                <c:pt idx="0">
                  <c:v>Appeals</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'Staffing - Weekly'!$C$77</c:f>
              <c:numCache>
                <c:formatCode>General</c:formatCode>
                <c:ptCount val="1"/>
                <c:pt idx="0">
                  <c:v>5</c:v>
                </c:pt>
              </c:numCache>
            </c:numRef>
          </c:val>
          <c:extLst xmlns:c16r2="http://schemas.microsoft.com/office/drawing/2015/06/chart">
            <c:ext xmlns:c16="http://schemas.microsoft.com/office/drawing/2014/chart" uri="{C3380CC4-5D6E-409C-BE32-E72D297353CC}">
              <c16:uniqueId val="{00000002-2745-49E9-8E84-CE06C7C17B52}"/>
            </c:ext>
          </c:extLst>
        </c:ser>
        <c:ser>
          <c:idx val="3"/>
          <c:order val="3"/>
          <c:tx>
            <c:strRef>
              <c:f>'Staffing - Weekly'!$A$78</c:f>
              <c:strCache>
                <c:ptCount val="1"/>
                <c:pt idx="0">
                  <c:v>Husky C</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'Staffing - Weekly'!$C$78</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3-2745-49E9-8E84-CE06C7C17B52}"/>
            </c:ext>
          </c:extLst>
        </c:ser>
        <c:ser>
          <c:idx val="5"/>
          <c:order val="4"/>
          <c:tx>
            <c:strRef>
              <c:f>'Staffing - Weekly'!$A$79</c:f>
              <c:strCache>
                <c:ptCount val="1"/>
                <c:pt idx="0">
                  <c:v>Spend Down</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'Staffing - Weekly'!$C$79</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4-2745-49E9-8E84-CE06C7C17B52}"/>
            </c:ext>
          </c:extLst>
        </c:ser>
        <c:ser>
          <c:idx val="6"/>
          <c:order val="5"/>
          <c:tx>
            <c:strRef>
              <c:f>'Staffing - Weekly'!$A$80</c:f>
              <c:strCache>
                <c:ptCount val="1"/>
                <c:pt idx="0">
                  <c:v>QA</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'Staffing - Weekly'!$C$80</c:f>
              <c:numCache>
                <c:formatCode>General</c:formatCode>
                <c:ptCount val="1"/>
                <c:pt idx="0">
                  <c:v>6</c:v>
                </c:pt>
              </c:numCache>
            </c:numRef>
          </c:val>
          <c:extLst xmlns:c16r2="http://schemas.microsoft.com/office/drawing/2015/06/chart">
            <c:ext xmlns:c16="http://schemas.microsoft.com/office/drawing/2014/chart" uri="{C3380CC4-5D6E-409C-BE32-E72D297353CC}">
              <c16:uniqueId val="{00000005-2745-49E9-8E84-CE06C7C17B52}"/>
            </c:ext>
          </c:extLst>
        </c:ser>
        <c:ser>
          <c:idx val="8"/>
          <c:order val="6"/>
          <c:tx>
            <c:strRef>
              <c:f>'Staffing - Weekly'!$A$81</c:f>
              <c:strCache>
                <c:ptCount val="1"/>
                <c:pt idx="0">
                  <c:v>Call Center</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'Staffing - Weekly'!$C$81</c:f>
              <c:numCache>
                <c:formatCode>General</c:formatCode>
                <c:ptCount val="1"/>
                <c:pt idx="0">
                  <c:v>18</c:v>
                </c:pt>
              </c:numCache>
            </c:numRef>
          </c:val>
          <c:extLst xmlns:c16r2="http://schemas.microsoft.com/office/drawing/2015/06/chart">
            <c:ext xmlns:c16="http://schemas.microsoft.com/office/drawing/2014/chart" uri="{C3380CC4-5D6E-409C-BE32-E72D297353CC}">
              <c16:uniqueId val="{00000006-2745-49E9-8E84-CE06C7C17B52}"/>
            </c:ext>
          </c:extLst>
        </c:ser>
        <c:ser>
          <c:idx val="10"/>
          <c:order val="7"/>
          <c:tx>
            <c:strRef>
              <c:f>'Staffing - Weekly'!$A$82</c:f>
              <c:strCache>
                <c:ptCount val="1"/>
                <c:pt idx="0">
                  <c:v>Premium Billing</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'Staffing - Weekly'!$C$82</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7-2745-49E9-8E84-CE06C7C17B52}"/>
            </c:ext>
          </c:extLst>
        </c:ser>
        <c:ser>
          <c:idx val="11"/>
          <c:order val="8"/>
          <c:tx>
            <c:strRef>
              <c:f>'Staffing - Weekly'!$A$83</c:f>
              <c:strCache>
                <c:ptCount val="1"/>
                <c:pt idx="0">
                  <c:v>Training</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'Staffing - Weekly'!$C$83</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8-2745-49E9-8E84-CE06C7C17B52}"/>
            </c:ext>
          </c:extLst>
        </c:ser>
        <c:ser>
          <c:idx val="12"/>
          <c:order val="9"/>
          <c:tx>
            <c:strRef>
              <c:f>'Staffing - Weekly'!$A$84</c:f>
              <c:strCache>
                <c:ptCount val="1"/>
                <c:pt idx="0">
                  <c:v>BA/IT</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'Staffing - Weekly'!$C$84</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9-2745-49E9-8E84-CE06C7C17B52}"/>
            </c:ext>
          </c:extLst>
        </c:ser>
        <c:ser>
          <c:idx val="13"/>
          <c:order val="10"/>
          <c:tx>
            <c:strRef>
              <c:f>'Staffing - Weekly'!$A$85</c:f>
              <c:strCache>
                <c:ptCount val="1"/>
                <c:pt idx="0">
                  <c:v>EMPI</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'Staffing - Weekly'!$C$85</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A-2745-49E9-8E84-CE06C7C17B52}"/>
            </c:ext>
          </c:extLst>
        </c:ser>
        <c:ser>
          <c:idx val="14"/>
          <c:order val="11"/>
          <c:tx>
            <c:strRef>
              <c:f>'Staffing - Weekly'!$A$86</c:f>
              <c:strCache>
                <c:ptCount val="1"/>
                <c:pt idx="0">
                  <c:v>Corporate</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'Staffing - Weekly'!$C$86</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B-2745-49E9-8E84-CE06C7C17B52}"/>
            </c:ext>
          </c:extLst>
        </c:ser>
        <c:ser>
          <c:idx val="15"/>
          <c:order val="12"/>
          <c:tx>
            <c:strRef>
              <c:f>'Staffing - Weekly'!$A$87</c:f>
              <c:strCache>
                <c:ptCount val="1"/>
                <c:pt idx="0">
                  <c:v>Misc Transactions</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'Staffing - Weekly'!$C$87</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C-2745-49E9-8E84-CE06C7C17B52}"/>
            </c:ext>
          </c:extLst>
        </c:ser>
        <c:dLbls>
          <c:showLegendKey val="0"/>
          <c:showVal val="1"/>
          <c:showCatName val="0"/>
          <c:showSerName val="0"/>
          <c:showPercent val="0"/>
          <c:showBubbleSize val="0"/>
        </c:dLbls>
        <c:gapWidth val="219"/>
        <c:axId val="149914368"/>
        <c:axId val="149915904"/>
      </c:barChart>
      <c:catAx>
        <c:axId val="149914368"/>
        <c:scaling>
          <c:orientation val="minMax"/>
        </c:scaling>
        <c:delete val="1"/>
        <c:axPos val="b"/>
        <c:numFmt formatCode="m/d/yyyy" sourceLinked="1"/>
        <c:majorTickMark val="none"/>
        <c:minorTickMark val="none"/>
        <c:tickLblPos val="nextTo"/>
        <c:crossAx val="149915904"/>
        <c:crosses val="autoZero"/>
        <c:auto val="1"/>
        <c:lblAlgn val="ctr"/>
        <c:lblOffset val="100"/>
        <c:noMultiLvlLbl val="1"/>
      </c:catAx>
      <c:valAx>
        <c:axId val="1499159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914368"/>
        <c:crosses val="autoZero"/>
        <c:crossBetween val="between"/>
      </c:valAx>
      <c:spPr>
        <a:noFill/>
        <a:ln>
          <a:noFill/>
        </a:ln>
        <a:effectLst/>
      </c:spPr>
    </c:plotArea>
    <c:legend>
      <c:legendPos val="b"/>
      <c:layout>
        <c:manualLayout>
          <c:xMode val="edge"/>
          <c:yMode val="edge"/>
          <c:x val="9.3679341822192466E-2"/>
          <c:y val="0.80761074470192462"/>
          <c:w val="0.81683036328081315"/>
          <c:h val="0.192389255298075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CONDUENT</a:t>
            </a:r>
            <a:r>
              <a:rPr lang="en-US" baseline="0"/>
              <a:t> MONTHLY STAFFING</a:t>
            </a:r>
            <a:endParaRPr lang="en-US"/>
          </a:p>
        </c:rich>
      </c:tx>
      <c:overlay val="0"/>
    </c:title>
    <c:autoTitleDeleted val="0"/>
    <c:plotArea>
      <c:layout/>
      <c:lineChart>
        <c:grouping val="standard"/>
        <c:varyColors val="0"/>
        <c:ser>
          <c:idx val="0"/>
          <c:order val="0"/>
          <c:dLbls>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'Staffing - Weekly'!$Q$61:$AN$61</c:f>
              <c:numCache>
                <c:formatCode>[$-409]mmm\-yy;@</c:formatCode>
                <c:ptCount val="2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formatCode="m/d/yyyy">
                  <c:v>43435</c:v>
                </c:pt>
              </c:numCache>
            </c:numRef>
          </c:cat>
          <c:val>
            <c:numRef>
              <c:f>'Staffing - Weekly'!$Q$62:$AN$62</c:f>
              <c:numCache>
                <c:formatCode>General</c:formatCode>
                <c:ptCount val="24"/>
                <c:pt idx="0">
                  <c:v>151</c:v>
                </c:pt>
                <c:pt idx="1">
                  <c:v>151</c:v>
                </c:pt>
                <c:pt idx="2">
                  <c:v>149</c:v>
                </c:pt>
                <c:pt idx="3">
                  <c:v>144</c:v>
                </c:pt>
                <c:pt idx="4">
                  <c:v>140</c:v>
                </c:pt>
                <c:pt idx="5">
                  <c:v>137</c:v>
                </c:pt>
                <c:pt idx="6">
                  <c:v>125</c:v>
                </c:pt>
                <c:pt idx="7">
                  <c:v>121</c:v>
                </c:pt>
                <c:pt idx="8">
                  <c:v>112</c:v>
                </c:pt>
                <c:pt idx="9">
                  <c:v>107</c:v>
                </c:pt>
                <c:pt idx="10">
                  <c:v>104</c:v>
                </c:pt>
                <c:pt idx="11">
                  <c:v>103</c:v>
                </c:pt>
                <c:pt idx="12">
                  <c:v>112</c:v>
                </c:pt>
                <c:pt idx="13">
                  <c:v>110</c:v>
                </c:pt>
                <c:pt idx="14">
                  <c:v>110</c:v>
                </c:pt>
                <c:pt idx="15">
                  <c:v>106.5</c:v>
                </c:pt>
                <c:pt idx="16">
                  <c:v>100.5</c:v>
                </c:pt>
                <c:pt idx="17">
                  <c:v>97</c:v>
                </c:pt>
                <c:pt idx="18">
                  <c:v>94</c:v>
                </c:pt>
                <c:pt idx="19">
                  <c:v>89</c:v>
                </c:pt>
                <c:pt idx="20">
                  <c:v>79</c:v>
                </c:pt>
                <c:pt idx="21">
                  <c:v>78</c:v>
                </c:pt>
                <c:pt idx="22">
                  <c:v>78</c:v>
                </c:pt>
                <c:pt idx="23">
                  <c:v>77</c:v>
                </c:pt>
              </c:numCache>
            </c:numRef>
          </c:val>
          <c:smooth val="0"/>
          <c:extLst xmlns:c16r2="http://schemas.microsoft.com/office/drawing/2015/06/chart">
            <c:ext xmlns:c16="http://schemas.microsoft.com/office/drawing/2014/chart" uri="{C3380CC4-5D6E-409C-BE32-E72D297353CC}">
              <c16:uniqueId val="{00000000-EC0D-45A1-A0A3-1116D5D6D7AB}"/>
            </c:ext>
          </c:extLst>
        </c:ser>
        <c:dLbls>
          <c:showLegendKey val="0"/>
          <c:showVal val="0"/>
          <c:showCatName val="0"/>
          <c:showSerName val="0"/>
          <c:showPercent val="0"/>
          <c:showBubbleSize val="0"/>
        </c:dLbls>
        <c:marker val="1"/>
        <c:smooth val="0"/>
        <c:axId val="149962752"/>
        <c:axId val="149964288"/>
      </c:lineChart>
      <c:dateAx>
        <c:axId val="149962752"/>
        <c:scaling>
          <c:orientation val="minMax"/>
        </c:scaling>
        <c:delete val="0"/>
        <c:axPos val="b"/>
        <c:numFmt formatCode="[$-409]mmm\-yy;@" sourceLinked="1"/>
        <c:majorTickMark val="out"/>
        <c:minorTickMark val="none"/>
        <c:tickLblPos val="nextTo"/>
        <c:crossAx val="149964288"/>
        <c:crosses val="autoZero"/>
        <c:auto val="1"/>
        <c:lblOffset val="100"/>
        <c:baseTimeUnit val="months"/>
      </c:dateAx>
      <c:valAx>
        <c:axId val="149964288"/>
        <c:scaling>
          <c:orientation val="minMax"/>
          <c:max val="200"/>
          <c:min val="0"/>
        </c:scaling>
        <c:delete val="0"/>
        <c:axPos val="l"/>
        <c:numFmt formatCode="General" sourceLinked="1"/>
        <c:majorTickMark val="out"/>
        <c:minorTickMark val="none"/>
        <c:tickLblPos val="nextTo"/>
        <c:crossAx val="14996275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HUSKY</a:t>
            </a:r>
            <a:r>
              <a:rPr lang="en-US" baseline="0"/>
              <a:t> B Payments </a:t>
            </a:r>
            <a:endParaRPr lang="en-US"/>
          </a:p>
        </c:rich>
      </c:tx>
      <c:overlay val="0"/>
    </c:title>
    <c:autoTitleDeleted val="0"/>
    <c:plotArea>
      <c:layout/>
      <c:barChart>
        <c:barDir val="col"/>
        <c:grouping val="clustered"/>
        <c:varyColors val="0"/>
        <c:ser>
          <c:idx val="0"/>
          <c:order val="0"/>
          <c:tx>
            <c:strRef>
              <c:f>'PPM Old'!$A$2</c:f>
              <c:strCache>
                <c:ptCount val="1"/>
                <c:pt idx="0">
                  <c:v>Wells Fargo Posted to PPM</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'PPM Old'!$BJ$1:$CU$1</c:f>
              <c:numCache>
                <c:formatCode>m/d/yyyy</c:formatCode>
                <c:ptCount val="38"/>
                <c:pt idx="0">
                  <c:v>43241</c:v>
                </c:pt>
                <c:pt idx="1">
                  <c:v>43242</c:v>
                </c:pt>
                <c:pt idx="2">
                  <c:v>43243</c:v>
                </c:pt>
                <c:pt idx="3">
                  <c:v>43244</c:v>
                </c:pt>
                <c:pt idx="4">
                  <c:v>43245</c:v>
                </c:pt>
                <c:pt idx="5">
                  <c:v>43248</c:v>
                </c:pt>
                <c:pt idx="6">
                  <c:v>43249</c:v>
                </c:pt>
                <c:pt idx="7">
                  <c:v>43250</c:v>
                </c:pt>
                <c:pt idx="8">
                  <c:v>43251</c:v>
                </c:pt>
                <c:pt idx="9">
                  <c:v>43252</c:v>
                </c:pt>
                <c:pt idx="10">
                  <c:v>43255</c:v>
                </c:pt>
                <c:pt idx="11">
                  <c:v>43256</c:v>
                </c:pt>
                <c:pt idx="12">
                  <c:v>43257</c:v>
                </c:pt>
                <c:pt idx="13">
                  <c:v>43258</c:v>
                </c:pt>
                <c:pt idx="14">
                  <c:v>43259</c:v>
                </c:pt>
                <c:pt idx="15">
                  <c:v>43262</c:v>
                </c:pt>
                <c:pt idx="16">
                  <c:v>43263</c:v>
                </c:pt>
                <c:pt idx="17">
                  <c:v>43264</c:v>
                </c:pt>
                <c:pt idx="18">
                  <c:v>43265</c:v>
                </c:pt>
                <c:pt idx="19">
                  <c:v>43266</c:v>
                </c:pt>
                <c:pt idx="20">
                  <c:v>43269</c:v>
                </c:pt>
                <c:pt idx="21">
                  <c:v>43270</c:v>
                </c:pt>
                <c:pt idx="22">
                  <c:v>43271</c:v>
                </c:pt>
                <c:pt idx="23">
                  <c:v>43272</c:v>
                </c:pt>
                <c:pt idx="24">
                  <c:v>43273</c:v>
                </c:pt>
                <c:pt idx="25">
                  <c:v>43276</c:v>
                </c:pt>
                <c:pt idx="26">
                  <c:v>43277</c:v>
                </c:pt>
                <c:pt idx="27">
                  <c:v>43278</c:v>
                </c:pt>
                <c:pt idx="28">
                  <c:v>43279</c:v>
                </c:pt>
                <c:pt idx="29">
                  <c:v>43280</c:v>
                </c:pt>
                <c:pt idx="30">
                  <c:v>43283</c:v>
                </c:pt>
                <c:pt idx="31">
                  <c:v>43284</c:v>
                </c:pt>
                <c:pt idx="32">
                  <c:v>43285</c:v>
                </c:pt>
                <c:pt idx="33">
                  <c:v>43286</c:v>
                </c:pt>
                <c:pt idx="34">
                  <c:v>43287</c:v>
                </c:pt>
                <c:pt idx="35">
                  <c:v>43290</c:v>
                </c:pt>
                <c:pt idx="36">
                  <c:v>43291</c:v>
                </c:pt>
                <c:pt idx="37">
                  <c:v>43292</c:v>
                </c:pt>
              </c:numCache>
            </c:numRef>
          </c:cat>
          <c:val>
            <c:numRef>
              <c:f>'PPM Old'!$BJ$2:$CU$2</c:f>
              <c:numCache>
                <c:formatCode>General</c:formatCode>
                <c:ptCount val="38"/>
                <c:pt idx="0">
                  <c:v>33</c:v>
                </c:pt>
                <c:pt idx="1">
                  <c:v>24</c:v>
                </c:pt>
                <c:pt idx="2">
                  <c:v>20</c:v>
                </c:pt>
                <c:pt idx="3">
                  <c:v>20</c:v>
                </c:pt>
                <c:pt idx="4">
                  <c:v>19</c:v>
                </c:pt>
                <c:pt idx="5">
                  <c:v>0</c:v>
                </c:pt>
                <c:pt idx="6">
                  <c:v>26</c:v>
                </c:pt>
                <c:pt idx="7">
                  <c:v>26</c:v>
                </c:pt>
                <c:pt idx="8">
                  <c:v>5</c:v>
                </c:pt>
                <c:pt idx="9">
                  <c:v>4</c:v>
                </c:pt>
                <c:pt idx="10">
                  <c:v>31</c:v>
                </c:pt>
                <c:pt idx="11">
                  <c:v>18</c:v>
                </c:pt>
                <c:pt idx="12">
                  <c:v>12</c:v>
                </c:pt>
                <c:pt idx="13">
                  <c:v>9</c:v>
                </c:pt>
                <c:pt idx="14">
                  <c:v>16</c:v>
                </c:pt>
                <c:pt idx="15">
                  <c:v>50</c:v>
                </c:pt>
                <c:pt idx="16">
                  <c:v>9</c:v>
                </c:pt>
                <c:pt idx="17">
                  <c:v>0</c:v>
                </c:pt>
                <c:pt idx="18">
                  <c:v>2</c:v>
                </c:pt>
                <c:pt idx="19">
                  <c:v>5</c:v>
                </c:pt>
                <c:pt idx="20">
                  <c:v>19</c:v>
                </c:pt>
                <c:pt idx="21">
                  <c:v>10</c:v>
                </c:pt>
                <c:pt idx="22">
                  <c:v>3</c:v>
                </c:pt>
                <c:pt idx="23">
                  <c:v>2</c:v>
                </c:pt>
                <c:pt idx="24">
                  <c:v>2</c:v>
                </c:pt>
                <c:pt idx="25">
                  <c:v>21</c:v>
                </c:pt>
                <c:pt idx="26">
                  <c:v>15</c:v>
                </c:pt>
                <c:pt idx="27">
                  <c:v>3</c:v>
                </c:pt>
                <c:pt idx="28">
                  <c:v>5</c:v>
                </c:pt>
                <c:pt idx="29">
                  <c:v>3</c:v>
                </c:pt>
                <c:pt idx="30">
                  <c:v>32</c:v>
                </c:pt>
                <c:pt idx="31">
                  <c:v>9</c:v>
                </c:pt>
                <c:pt idx="32">
                  <c:v>0</c:v>
                </c:pt>
                <c:pt idx="33">
                  <c:v>0</c:v>
                </c:pt>
                <c:pt idx="34">
                  <c:v>3</c:v>
                </c:pt>
                <c:pt idx="35">
                  <c:v>13</c:v>
                </c:pt>
                <c:pt idx="36">
                  <c:v>17</c:v>
                </c:pt>
                <c:pt idx="37">
                  <c:v>1</c:v>
                </c:pt>
              </c:numCache>
            </c:numRef>
          </c:val>
          <c:extLst xmlns:c16r2="http://schemas.microsoft.com/office/drawing/2015/06/chart">
            <c:ext xmlns:c16="http://schemas.microsoft.com/office/drawing/2014/chart" uri="{C3380CC4-5D6E-409C-BE32-E72D297353CC}">
              <c16:uniqueId val="{00000000-9A36-4B8F-B682-A41974A6F73C}"/>
            </c:ext>
          </c:extLst>
        </c:ser>
        <c:dLbls>
          <c:showLegendKey val="0"/>
          <c:showVal val="0"/>
          <c:showCatName val="0"/>
          <c:showSerName val="0"/>
          <c:showPercent val="0"/>
          <c:showBubbleSize val="0"/>
        </c:dLbls>
        <c:gapWidth val="150"/>
        <c:axId val="150001536"/>
        <c:axId val="150003072"/>
      </c:barChart>
      <c:dateAx>
        <c:axId val="150001536"/>
        <c:scaling>
          <c:orientation val="minMax"/>
        </c:scaling>
        <c:delete val="0"/>
        <c:axPos val="b"/>
        <c:numFmt formatCode="m/d/yy;@" sourceLinked="0"/>
        <c:majorTickMark val="out"/>
        <c:minorTickMark val="none"/>
        <c:tickLblPos val="nextTo"/>
        <c:crossAx val="150003072"/>
        <c:crosses val="autoZero"/>
        <c:auto val="0"/>
        <c:lblOffset val="100"/>
        <c:baseTimeUnit val="days"/>
      </c:dateAx>
      <c:valAx>
        <c:axId val="150003072"/>
        <c:scaling>
          <c:orientation val="minMax"/>
        </c:scaling>
        <c:delete val="0"/>
        <c:axPos val="l"/>
        <c:majorGridlines/>
        <c:numFmt formatCode="General" sourceLinked="1"/>
        <c:majorTickMark val="out"/>
        <c:minorTickMark val="none"/>
        <c:tickLblPos val="nextTo"/>
        <c:crossAx val="150001536"/>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Daily S05 Payments </a:t>
            </a:r>
            <a:endParaRPr lang="en-US">
              <a:effectLst/>
            </a:endParaRPr>
          </a:p>
        </c:rich>
      </c:tx>
      <c:overlay val="0"/>
    </c:title>
    <c:autoTitleDeleted val="0"/>
    <c:plotArea>
      <c:layout/>
      <c:barChart>
        <c:barDir val="col"/>
        <c:grouping val="clustered"/>
        <c:varyColors val="0"/>
        <c:ser>
          <c:idx val="0"/>
          <c:order val="0"/>
          <c:tx>
            <c:strRef>
              <c:f>'PPM Old'!$A$7</c:f>
              <c:strCache>
                <c:ptCount val="1"/>
                <c:pt idx="0">
                  <c:v>Wells Fargo Posted to PPM</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'PPM Old'!$BJ$6:$CU$6</c:f>
              <c:numCache>
                <c:formatCode>m/d/yyyy</c:formatCode>
                <c:ptCount val="38"/>
                <c:pt idx="0">
                  <c:v>43241</c:v>
                </c:pt>
                <c:pt idx="1">
                  <c:v>43242</c:v>
                </c:pt>
                <c:pt idx="2">
                  <c:v>43243</c:v>
                </c:pt>
                <c:pt idx="3">
                  <c:v>43244</c:v>
                </c:pt>
                <c:pt idx="4">
                  <c:v>43245</c:v>
                </c:pt>
                <c:pt idx="5">
                  <c:v>43248</c:v>
                </c:pt>
                <c:pt idx="6">
                  <c:v>43249</c:v>
                </c:pt>
                <c:pt idx="7">
                  <c:v>43250</c:v>
                </c:pt>
                <c:pt idx="8">
                  <c:v>43251</c:v>
                </c:pt>
                <c:pt idx="9">
                  <c:v>43252</c:v>
                </c:pt>
                <c:pt idx="10">
                  <c:v>43255</c:v>
                </c:pt>
                <c:pt idx="11">
                  <c:v>43256</c:v>
                </c:pt>
                <c:pt idx="12">
                  <c:v>43257</c:v>
                </c:pt>
                <c:pt idx="13">
                  <c:v>43258</c:v>
                </c:pt>
                <c:pt idx="14">
                  <c:v>43259</c:v>
                </c:pt>
                <c:pt idx="15">
                  <c:v>43262</c:v>
                </c:pt>
                <c:pt idx="16">
                  <c:v>43263</c:v>
                </c:pt>
                <c:pt idx="17">
                  <c:v>43264</c:v>
                </c:pt>
                <c:pt idx="18">
                  <c:v>43265</c:v>
                </c:pt>
                <c:pt idx="19">
                  <c:v>43265</c:v>
                </c:pt>
                <c:pt idx="20">
                  <c:v>43269</c:v>
                </c:pt>
                <c:pt idx="21">
                  <c:v>43270</c:v>
                </c:pt>
                <c:pt idx="22">
                  <c:v>43271</c:v>
                </c:pt>
                <c:pt idx="23">
                  <c:v>43272</c:v>
                </c:pt>
                <c:pt idx="24">
                  <c:v>43273</c:v>
                </c:pt>
                <c:pt idx="25">
                  <c:v>43276</c:v>
                </c:pt>
                <c:pt idx="26">
                  <c:v>43277</c:v>
                </c:pt>
                <c:pt idx="27">
                  <c:v>43278</c:v>
                </c:pt>
                <c:pt idx="28">
                  <c:v>43279</c:v>
                </c:pt>
                <c:pt idx="29">
                  <c:v>43280</c:v>
                </c:pt>
                <c:pt idx="30">
                  <c:v>43283</c:v>
                </c:pt>
                <c:pt idx="31">
                  <c:v>43284</c:v>
                </c:pt>
                <c:pt idx="32">
                  <c:v>43285</c:v>
                </c:pt>
                <c:pt idx="33">
                  <c:v>43286</c:v>
                </c:pt>
                <c:pt idx="34">
                  <c:v>43287</c:v>
                </c:pt>
                <c:pt idx="35">
                  <c:v>43290</c:v>
                </c:pt>
                <c:pt idx="36">
                  <c:v>43291</c:v>
                </c:pt>
                <c:pt idx="37">
                  <c:v>43292</c:v>
                </c:pt>
              </c:numCache>
            </c:numRef>
          </c:cat>
          <c:val>
            <c:numRef>
              <c:f>'PPM Old'!$BJ$7:$CU$7</c:f>
              <c:numCache>
                <c:formatCode>General</c:formatCode>
                <c:ptCount val="38"/>
                <c:pt idx="0">
                  <c:v>2</c:v>
                </c:pt>
                <c:pt idx="1">
                  <c:v>5</c:v>
                </c:pt>
                <c:pt idx="2">
                  <c:v>1</c:v>
                </c:pt>
                <c:pt idx="3">
                  <c:v>1</c:v>
                </c:pt>
                <c:pt idx="4">
                  <c:v>1</c:v>
                </c:pt>
                <c:pt idx="5">
                  <c:v>0</c:v>
                </c:pt>
                <c:pt idx="6">
                  <c:v>1</c:v>
                </c:pt>
                <c:pt idx="7">
                  <c:v>2</c:v>
                </c:pt>
                <c:pt idx="8">
                  <c:v>3</c:v>
                </c:pt>
                <c:pt idx="9">
                  <c:v>1</c:v>
                </c:pt>
                <c:pt idx="10">
                  <c:v>1</c:v>
                </c:pt>
                <c:pt idx="11">
                  <c:v>3</c:v>
                </c:pt>
                <c:pt idx="12">
                  <c:v>1</c:v>
                </c:pt>
                <c:pt idx="13">
                  <c:v>1</c:v>
                </c:pt>
                <c:pt idx="14">
                  <c:v>1</c:v>
                </c:pt>
                <c:pt idx="15">
                  <c:v>0</c:v>
                </c:pt>
                <c:pt idx="16">
                  <c:v>3</c:v>
                </c:pt>
                <c:pt idx="17">
                  <c:v>0</c:v>
                </c:pt>
                <c:pt idx="18">
                  <c:v>0</c:v>
                </c:pt>
                <c:pt idx="19">
                  <c:v>1</c:v>
                </c:pt>
                <c:pt idx="20">
                  <c:v>4</c:v>
                </c:pt>
                <c:pt idx="21">
                  <c:v>6</c:v>
                </c:pt>
                <c:pt idx="22">
                  <c:v>0</c:v>
                </c:pt>
                <c:pt idx="23">
                  <c:v>1</c:v>
                </c:pt>
                <c:pt idx="24">
                  <c:v>0</c:v>
                </c:pt>
                <c:pt idx="25">
                  <c:v>1</c:v>
                </c:pt>
                <c:pt idx="26">
                  <c:v>0</c:v>
                </c:pt>
                <c:pt idx="27">
                  <c:v>1</c:v>
                </c:pt>
                <c:pt idx="28">
                  <c:v>0</c:v>
                </c:pt>
                <c:pt idx="29">
                  <c:v>1</c:v>
                </c:pt>
                <c:pt idx="30">
                  <c:v>0</c:v>
                </c:pt>
                <c:pt idx="31">
                  <c:v>4</c:v>
                </c:pt>
                <c:pt idx="32">
                  <c:v>0</c:v>
                </c:pt>
                <c:pt idx="33">
                  <c:v>0</c:v>
                </c:pt>
                <c:pt idx="34">
                  <c:v>0</c:v>
                </c:pt>
                <c:pt idx="35">
                  <c:v>1</c:v>
                </c:pt>
                <c:pt idx="36">
                  <c:v>3</c:v>
                </c:pt>
                <c:pt idx="37">
                  <c:v>0</c:v>
                </c:pt>
              </c:numCache>
            </c:numRef>
          </c:val>
          <c:extLst xmlns:c16r2="http://schemas.microsoft.com/office/drawing/2015/06/chart">
            <c:ext xmlns:c16="http://schemas.microsoft.com/office/drawing/2014/chart" uri="{C3380CC4-5D6E-409C-BE32-E72D297353CC}">
              <c16:uniqueId val="{00000000-F16F-426B-A0B0-7A12283F2261}"/>
            </c:ext>
          </c:extLst>
        </c:ser>
        <c:dLbls>
          <c:showLegendKey val="0"/>
          <c:showVal val="0"/>
          <c:showCatName val="0"/>
          <c:showSerName val="0"/>
          <c:showPercent val="0"/>
          <c:showBubbleSize val="0"/>
        </c:dLbls>
        <c:gapWidth val="150"/>
        <c:axId val="153060096"/>
        <c:axId val="153061632"/>
      </c:barChart>
      <c:dateAx>
        <c:axId val="153060096"/>
        <c:scaling>
          <c:orientation val="minMax"/>
        </c:scaling>
        <c:delete val="0"/>
        <c:axPos val="b"/>
        <c:numFmt formatCode="m/d/yy;@" sourceLinked="0"/>
        <c:majorTickMark val="out"/>
        <c:minorTickMark val="none"/>
        <c:tickLblPos val="nextTo"/>
        <c:crossAx val="153061632"/>
        <c:crosses val="autoZero"/>
        <c:auto val="1"/>
        <c:lblOffset val="100"/>
        <c:baseTimeUnit val="days"/>
      </c:dateAx>
      <c:valAx>
        <c:axId val="153061632"/>
        <c:scaling>
          <c:orientation val="minMax"/>
        </c:scaling>
        <c:delete val="0"/>
        <c:axPos val="l"/>
        <c:majorGridlines/>
        <c:numFmt formatCode="General" sourceLinked="1"/>
        <c:majorTickMark val="out"/>
        <c:minorTickMark val="none"/>
        <c:tickLblPos val="nextTo"/>
        <c:crossAx val="153060096"/>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'PPM Old'!$A$17</c:f>
              <c:strCache>
                <c:ptCount val="1"/>
                <c:pt idx="0">
                  <c:v>Client Inquiries</c:v>
                </c:pt>
              </c:strCache>
            </c:strRef>
          </c:tx>
          <c:dLbls>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'PPM Old'!$BJ$16:$CU$16</c:f>
              <c:numCache>
                <c:formatCode>m/d/yyyy</c:formatCode>
                <c:ptCount val="38"/>
                <c:pt idx="0">
                  <c:v>43241</c:v>
                </c:pt>
                <c:pt idx="1">
                  <c:v>43242</c:v>
                </c:pt>
                <c:pt idx="2">
                  <c:v>43243</c:v>
                </c:pt>
                <c:pt idx="3">
                  <c:v>43244</c:v>
                </c:pt>
                <c:pt idx="4">
                  <c:v>43245</c:v>
                </c:pt>
                <c:pt idx="5">
                  <c:v>43248</c:v>
                </c:pt>
                <c:pt idx="6">
                  <c:v>43249</c:v>
                </c:pt>
                <c:pt idx="7">
                  <c:v>43250</c:v>
                </c:pt>
                <c:pt idx="8">
                  <c:v>43251</c:v>
                </c:pt>
                <c:pt idx="9">
                  <c:v>43252</c:v>
                </c:pt>
                <c:pt idx="10">
                  <c:v>43255</c:v>
                </c:pt>
                <c:pt idx="11">
                  <c:v>43256</c:v>
                </c:pt>
                <c:pt idx="12">
                  <c:v>43257</c:v>
                </c:pt>
                <c:pt idx="13">
                  <c:v>43258</c:v>
                </c:pt>
                <c:pt idx="14">
                  <c:v>43259</c:v>
                </c:pt>
                <c:pt idx="15">
                  <c:v>43262</c:v>
                </c:pt>
                <c:pt idx="16">
                  <c:v>43263</c:v>
                </c:pt>
                <c:pt idx="17">
                  <c:v>43264</c:v>
                </c:pt>
                <c:pt idx="18">
                  <c:v>43265</c:v>
                </c:pt>
                <c:pt idx="19">
                  <c:v>43265</c:v>
                </c:pt>
                <c:pt idx="20">
                  <c:v>43269</c:v>
                </c:pt>
                <c:pt idx="21">
                  <c:v>43270</c:v>
                </c:pt>
                <c:pt idx="22">
                  <c:v>43271</c:v>
                </c:pt>
                <c:pt idx="23">
                  <c:v>43272</c:v>
                </c:pt>
                <c:pt idx="24">
                  <c:v>43273</c:v>
                </c:pt>
                <c:pt idx="25">
                  <c:v>43276</c:v>
                </c:pt>
                <c:pt idx="26">
                  <c:v>43277</c:v>
                </c:pt>
                <c:pt idx="27">
                  <c:v>43278</c:v>
                </c:pt>
                <c:pt idx="28">
                  <c:v>43279</c:v>
                </c:pt>
                <c:pt idx="29">
                  <c:v>43280</c:v>
                </c:pt>
                <c:pt idx="30">
                  <c:v>43283</c:v>
                </c:pt>
                <c:pt idx="31">
                  <c:v>43284</c:v>
                </c:pt>
                <c:pt idx="32">
                  <c:v>43285</c:v>
                </c:pt>
                <c:pt idx="33">
                  <c:v>43286</c:v>
                </c:pt>
                <c:pt idx="34">
                  <c:v>43287</c:v>
                </c:pt>
                <c:pt idx="35">
                  <c:v>43290</c:v>
                </c:pt>
                <c:pt idx="36">
                  <c:v>43291</c:v>
                </c:pt>
                <c:pt idx="37">
                  <c:v>43292</c:v>
                </c:pt>
              </c:numCache>
            </c:numRef>
          </c:cat>
          <c:val>
            <c:numRef>
              <c:f>'PPM Old'!$BJ$17:$CU$17</c:f>
              <c:numCache>
                <c:formatCode>General</c:formatCode>
                <c:ptCount val="38"/>
                <c:pt idx="0">
                  <c:v>15</c:v>
                </c:pt>
                <c:pt idx="1">
                  <c:v>17</c:v>
                </c:pt>
                <c:pt idx="2">
                  <c:v>15</c:v>
                </c:pt>
                <c:pt idx="3">
                  <c:v>13</c:v>
                </c:pt>
                <c:pt idx="4">
                  <c:v>13</c:v>
                </c:pt>
                <c:pt idx="5">
                  <c:v>0</c:v>
                </c:pt>
                <c:pt idx="6">
                  <c:v>9</c:v>
                </c:pt>
                <c:pt idx="7">
                  <c:v>12</c:v>
                </c:pt>
                <c:pt idx="8">
                  <c:v>13</c:v>
                </c:pt>
                <c:pt idx="9">
                  <c:v>10</c:v>
                </c:pt>
                <c:pt idx="10">
                  <c:v>26</c:v>
                </c:pt>
                <c:pt idx="11">
                  <c:v>26</c:v>
                </c:pt>
                <c:pt idx="12">
                  <c:v>20</c:v>
                </c:pt>
                <c:pt idx="13">
                  <c:v>15</c:v>
                </c:pt>
                <c:pt idx="14">
                  <c:v>17</c:v>
                </c:pt>
                <c:pt idx="15">
                  <c:v>15</c:v>
                </c:pt>
                <c:pt idx="16">
                  <c:v>10</c:v>
                </c:pt>
                <c:pt idx="17">
                  <c:v>13</c:v>
                </c:pt>
                <c:pt idx="18">
                  <c:v>5</c:v>
                </c:pt>
                <c:pt idx="19">
                  <c:v>8</c:v>
                </c:pt>
                <c:pt idx="20">
                  <c:v>11</c:v>
                </c:pt>
                <c:pt idx="21">
                  <c:v>8</c:v>
                </c:pt>
                <c:pt idx="22">
                  <c:v>19</c:v>
                </c:pt>
                <c:pt idx="23">
                  <c:v>5</c:v>
                </c:pt>
                <c:pt idx="24">
                  <c:v>9</c:v>
                </c:pt>
                <c:pt idx="25">
                  <c:v>13</c:v>
                </c:pt>
                <c:pt idx="26">
                  <c:v>17</c:v>
                </c:pt>
                <c:pt idx="27">
                  <c:v>6</c:v>
                </c:pt>
                <c:pt idx="28">
                  <c:v>8</c:v>
                </c:pt>
                <c:pt idx="29">
                  <c:v>3</c:v>
                </c:pt>
                <c:pt idx="30">
                  <c:v>18</c:v>
                </c:pt>
                <c:pt idx="31">
                  <c:v>16</c:v>
                </c:pt>
                <c:pt idx="32">
                  <c:v>0</c:v>
                </c:pt>
                <c:pt idx="33">
                  <c:v>15</c:v>
                </c:pt>
                <c:pt idx="34">
                  <c:v>10</c:v>
                </c:pt>
                <c:pt idx="35">
                  <c:v>12</c:v>
                </c:pt>
                <c:pt idx="36">
                  <c:v>14</c:v>
                </c:pt>
                <c:pt idx="37">
                  <c:v>14</c:v>
                </c:pt>
              </c:numCache>
            </c:numRef>
          </c:val>
          <c:smooth val="0"/>
          <c:extLst xmlns:c16r2="http://schemas.microsoft.com/office/drawing/2015/06/chart">
            <c:ext xmlns:c16="http://schemas.microsoft.com/office/drawing/2014/chart" uri="{C3380CC4-5D6E-409C-BE32-E72D297353CC}">
              <c16:uniqueId val="{00000000-05AE-4BD4-84D4-6A05073B2A11}"/>
            </c:ext>
          </c:extLst>
        </c:ser>
        <c:dLbls>
          <c:dLblPos val="t"/>
          <c:showLegendKey val="0"/>
          <c:showVal val="1"/>
          <c:showCatName val="0"/>
          <c:showSerName val="0"/>
          <c:showPercent val="0"/>
          <c:showBubbleSize val="0"/>
        </c:dLbls>
        <c:marker val="1"/>
        <c:smooth val="0"/>
        <c:axId val="153364352"/>
        <c:axId val="153367296"/>
      </c:lineChart>
      <c:dateAx>
        <c:axId val="153364352"/>
        <c:scaling>
          <c:orientation val="minMax"/>
        </c:scaling>
        <c:delete val="0"/>
        <c:axPos val="b"/>
        <c:numFmt formatCode="m/d/yy;@" sourceLinked="0"/>
        <c:majorTickMark val="out"/>
        <c:minorTickMark val="none"/>
        <c:tickLblPos val="nextTo"/>
        <c:crossAx val="153367296"/>
        <c:crosses val="autoZero"/>
        <c:auto val="1"/>
        <c:lblOffset val="100"/>
        <c:baseTimeUnit val="days"/>
      </c:dateAx>
      <c:valAx>
        <c:axId val="153367296"/>
        <c:scaling>
          <c:orientation val="minMax"/>
        </c:scaling>
        <c:delete val="0"/>
        <c:axPos val="l"/>
        <c:majorGridlines/>
        <c:numFmt formatCode="General" sourceLinked="1"/>
        <c:majorTickMark val="out"/>
        <c:minorTickMark val="none"/>
        <c:tickLblPos val="nextTo"/>
        <c:crossAx val="153364352"/>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IMPACT CONVERSION CLEANUP - ACTIVE IN</a:t>
            </a:r>
            <a:r>
              <a:rPr lang="en-US" b="1" baseline="0"/>
              <a:t> AHCT, NOT IN EMS - </a:t>
            </a:r>
            <a:r>
              <a:rPr lang="en-US" sz="1400" b="1" i="0" u="none" strike="noStrike" baseline="0">
                <a:effectLst/>
              </a:rPr>
              <a:t>JANUARY </a:t>
            </a:r>
            <a:r>
              <a:rPr lang="en-US" b="1" baseline="0"/>
              <a:t>REPORT</a:t>
            </a:r>
            <a:endParaRPr lang="en-US" b="1"/>
          </a:p>
        </c:rich>
      </c:tx>
      <c:overlay val="0"/>
      <c:spPr>
        <a:noFill/>
        <a:ln>
          <a:noFill/>
        </a:ln>
        <a:effectLst/>
      </c:spPr>
    </c:title>
    <c:autoTitleDeleted val="0"/>
    <c:plotArea>
      <c:layout/>
      <c:lineChart>
        <c:grouping val="standard"/>
        <c:varyColors val="0"/>
        <c:ser>
          <c:idx val="4"/>
          <c:order val="0"/>
          <c:tx>
            <c:strRef>
              <c:f>'ImpaCT Cleanup - Jan Report'!$A$33</c:f>
              <c:strCache>
                <c:ptCount val="1"/>
                <c:pt idx="0">
                  <c:v>176 Target</c:v>
                </c:pt>
              </c:strCache>
            </c:strRef>
          </c:tx>
          <c:spPr>
            <a:ln w="19050" cap="rnd">
              <a:solidFill>
                <a:schemeClr val="accent5"/>
              </a:solidFill>
              <a:prstDash val="dash"/>
              <a:round/>
            </a:ln>
            <a:effectLst/>
          </c:spPr>
          <c:marker>
            <c:symbol val="none"/>
          </c:marker>
          <c:cat>
            <c:numRef>
              <c:f>'ImpaCT Cleanup - Jan Report'!$B$30:$AD$30</c:f>
              <c:numCache>
                <c:formatCode>m/d/yyyy</c:formatCode>
                <c:ptCount val="29"/>
                <c:pt idx="0">
                  <c:v>43165</c:v>
                </c:pt>
                <c:pt idx="1">
                  <c:v>43166</c:v>
                </c:pt>
                <c:pt idx="2">
                  <c:v>43167</c:v>
                </c:pt>
                <c:pt idx="3">
                  <c:v>43168</c:v>
                </c:pt>
                <c:pt idx="4">
                  <c:v>43169</c:v>
                </c:pt>
                <c:pt idx="5">
                  <c:v>43170</c:v>
                </c:pt>
                <c:pt idx="6">
                  <c:v>43171</c:v>
                </c:pt>
                <c:pt idx="7">
                  <c:v>43172</c:v>
                </c:pt>
                <c:pt idx="8">
                  <c:v>43173</c:v>
                </c:pt>
                <c:pt idx="9">
                  <c:v>43174</c:v>
                </c:pt>
                <c:pt idx="10">
                  <c:v>43175</c:v>
                </c:pt>
                <c:pt idx="11">
                  <c:v>43176</c:v>
                </c:pt>
                <c:pt idx="12">
                  <c:v>43177</c:v>
                </c:pt>
                <c:pt idx="13">
                  <c:v>43178</c:v>
                </c:pt>
                <c:pt idx="14">
                  <c:v>43179</c:v>
                </c:pt>
                <c:pt idx="15">
                  <c:v>43180</c:v>
                </c:pt>
                <c:pt idx="16">
                  <c:v>43181</c:v>
                </c:pt>
                <c:pt idx="17">
                  <c:v>43182</c:v>
                </c:pt>
                <c:pt idx="18">
                  <c:v>43185</c:v>
                </c:pt>
                <c:pt idx="19">
                  <c:v>43186</c:v>
                </c:pt>
                <c:pt idx="20">
                  <c:v>43187</c:v>
                </c:pt>
                <c:pt idx="21">
                  <c:v>43188</c:v>
                </c:pt>
                <c:pt idx="22">
                  <c:v>43189</c:v>
                </c:pt>
                <c:pt idx="23">
                  <c:v>43190</c:v>
                </c:pt>
                <c:pt idx="24">
                  <c:v>43191</c:v>
                </c:pt>
                <c:pt idx="25">
                  <c:v>43192</c:v>
                </c:pt>
                <c:pt idx="26">
                  <c:v>43193</c:v>
                </c:pt>
                <c:pt idx="27">
                  <c:v>43194</c:v>
                </c:pt>
                <c:pt idx="28">
                  <c:v>43195</c:v>
                </c:pt>
              </c:numCache>
            </c:numRef>
          </c:cat>
          <c:val>
            <c:numRef>
              <c:f>'ImpaCT Cleanup - Jan Report'!$B$33:$AD$33</c:f>
              <c:numCache>
                <c:formatCode>#,##0</c:formatCode>
                <c:ptCount val="29"/>
                <c:pt idx="0">
                  <c:v>2805</c:v>
                </c:pt>
                <c:pt idx="1">
                  <c:v>2755</c:v>
                </c:pt>
                <c:pt idx="2">
                  <c:v>2755</c:v>
                </c:pt>
                <c:pt idx="3">
                  <c:v>2755</c:v>
                </c:pt>
                <c:pt idx="4">
                  <c:v>2755</c:v>
                </c:pt>
                <c:pt idx="5">
                  <c:v>2755</c:v>
                </c:pt>
                <c:pt idx="6">
                  <c:v>2755</c:v>
                </c:pt>
                <c:pt idx="7">
                  <c:v>2755</c:v>
                </c:pt>
                <c:pt idx="8">
                  <c:v>2755</c:v>
                </c:pt>
                <c:pt idx="9">
                  <c:v>2755</c:v>
                </c:pt>
                <c:pt idx="10">
                  <c:v>2755</c:v>
                </c:pt>
                <c:pt idx="11">
                  <c:v>2755</c:v>
                </c:pt>
                <c:pt idx="12">
                  <c:v>2755</c:v>
                </c:pt>
                <c:pt idx="13">
                  <c:v>2605</c:v>
                </c:pt>
                <c:pt idx="14">
                  <c:v>2305</c:v>
                </c:pt>
                <c:pt idx="15">
                  <c:v>2255</c:v>
                </c:pt>
                <c:pt idx="16">
                  <c:v>1855</c:v>
                </c:pt>
                <c:pt idx="17">
                  <c:v>1205</c:v>
                </c:pt>
                <c:pt idx="18">
                  <c:v>1155</c:v>
                </c:pt>
                <c:pt idx="19">
                  <c:v>705</c:v>
                </c:pt>
                <c:pt idx="20">
                  <c:v>505</c:v>
                </c:pt>
                <c:pt idx="21">
                  <c:v>205</c:v>
                </c:pt>
                <c:pt idx="22">
                  <c:v>105</c:v>
                </c:pt>
                <c:pt idx="23">
                  <c:v>105</c:v>
                </c:pt>
                <c:pt idx="24">
                  <c:v>105</c:v>
                </c:pt>
                <c:pt idx="25">
                  <c:v>55</c:v>
                </c:pt>
                <c:pt idx="26">
                  <c:v>55</c:v>
                </c:pt>
                <c:pt idx="27">
                  <c:v>55</c:v>
                </c:pt>
                <c:pt idx="28">
                  <c:v>55</c:v>
                </c:pt>
              </c:numCache>
            </c:numRef>
          </c:val>
          <c:smooth val="0"/>
          <c:extLst xmlns:c16r2="http://schemas.microsoft.com/office/drawing/2015/06/chart">
            <c:ext xmlns:c16="http://schemas.microsoft.com/office/drawing/2014/chart" uri="{C3380CC4-5D6E-409C-BE32-E72D297353CC}">
              <c16:uniqueId val="{00000000-600F-4E82-AEF9-192E19CE4C56}"/>
            </c:ext>
          </c:extLst>
        </c:ser>
        <c:ser>
          <c:idx val="0"/>
          <c:order val="1"/>
          <c:tx>
            <c:strRef>
              <c:f>'ImpaCT Cleanup - Jan Report'!$A$35</c:f>
              <c:strCache>
                <c:ptCount val="1"/>
                <c:pt idx="0">
                  <c:v>176 Actual Backlog</c:v>
                </c:pt>
              </c:strCache>
            </c:strRef>
          </c:tx>
          <c:spPr>
            <a:ln>
              <a:prstDash val="solid"/>
            </a:ln>
          </c:spPr>
          <c:marker>
            <c:symbol val="none"/>
          </c:marker>
          <c:cat>
            <c:numRef>
              <c:f>'ImpaCT Cleanup - Jan Report'!$B$30:$AD$30</c:f>
              <c:numCache>
                <c:formatCode>m/d/yyyy</c:formatCode>
                <c:ptCount val="29"/>
                <c:pt idx="0">
                  <c:v>43165</c:v>
                </c:pt>
                <c:pt idx="1">
                  <c:v>43166</c:v>
                </c:pt>
                <c:pt idx="2">
                  <c:v>43167</c:v>
                </c:pt>
                <c:pt idx="3">
                  <c:v>43168</c:v>
                </c:pt>
                <c:pt idx="4">
                  <c:v>43169</c:v>
                </c:pt>
                <c:pt idx="5">
                  <c:v>43170</c:v>
                </c:pt>
                <c:pt idx="6">
                  <c:v>43171</c:v>
                </c:pt>
                <c:pt idx="7">
                  <c:v>43172</c:v>
                </c:pt>
                <c:pt idx="8">
                  <c:v>43173</c:v>
                </c:pt>
                <c:pt idx="9">
                  <c:v>43174</c:v>
                </c:pt>
                <c:pt idx="10">
                  <c:v>43175</c:v>
                </c:pt>
                <c:pt idx="11">
                  <c:v>43176</c:v>
                </c:pt>
                <c:pt idx="12">
                  <c:v>43177</c:v>
                </c:pt>
                <c:pt idx="13">
                  <c:v>43178</c:v>
                </c:pt>
                <c:pt idx="14">
                  <c:v>43179</c:v>
                </c:pt>
                <c:pt idx="15">
                  <c:v>43180</c:v>
                </c:pt>
                <c:pt idx="16">
                  <c:v>43181</c:v>
                </c:pt>
                <c:pt idx="17">
                  <c:v>43182</c:v>
                </c:pt>
                <c:pt idx="18">
                  <c:v>43185</c:v>
                </c:pt>
                <c:pt idx="19">
                  <c:v>43186</c:v>
                </c:pt>
                <c:pt idx="20">
                  <c:v>43187</c:v>
                </c:pt>
                <c:pt idx="21">
                  <c:v>43188</c:v>
                </c:pt>
                <c:pt idx="22">
                  <c:v>43189</c:v>
                </c:pt>
                <c:pt idx="23">
                  <c:v>43190</c:v>
                </c:pt>
                <c:pt idx="24">
                  <c:v>43191</c:v>
                </c:pt>
                <c:pt idx="25">
                  <c:v>43192</c:v>
                </c:pt>
                <c:pt idx="26">
                  <c:v>43193</c:v>
                </c:pt>
                <c:pt idx="27">
                  <c:v>43194</c:v>
                </c:pt>
                <c:pt idx="28">
                  <c:v>43195</c:v>
                </c:pt>
              </c:numCache>
            </c:numRef>
          </c:cat>
          <c:val>
            <c:numRef>
              <c:f>'ImpaCT Cleanup - Jan Report'!$B$35:$AD$35</c:f>
              <c:numCache>
                <c:formatCode>#,##0</c:formatCode>
                <c:ptCount val="29"/>
                <c:pt idx="0">
                  <c:v>2805</c:v>
                </c:pt>
                <c:pt idx="1">
                  <c:v>2797</c:v>
                </c:pt>
                <c:pt idx="2">
                  <c:v>2797</c:v>
                </c:pt>
                <c:pt idx="3">
                  <c:v>2797</c:v>
                </c:pt>
                <c:pt idx="4">
                  <c:v>2797</c:v>
                </c:pt>
                <c:pt idx="5">
                  <c:v>2797</c:v>
                </c:pt>
                <c:pt idx="6">
                  <c:v>2797</c:v>
                </c:pt>
                <c:pt idx="7">
                  <c:v>2797</c:v>
                </c:pt>
                <c:pt idx="8">
                  <c:v>2797</c:v>
                </c:pt>
                <c:pt idx="9">
                  <c:v>2797</c:v>
                </c:pt>
                <c:pt idx="10">
                  <c:v>2797</c:v>
                </c:pt>
                <c:pt idx="11">
                  <c:v>2797</c:v>
                </c:pt>
                <c:pt idx="12">
                  <c:v>2797</c:v>
                </c:pt>
                <c:pt idx="13">
                  <c:v>2629</c:v>
                </c:pt>
                <c:pt idx="14">
                  <c:v>2313</c:v>
                </c:pt>
                <c:pt idx="15">
                  <c:v>2274</c:v>
                </c:pt>
                <c:pt idx="16">
                  <c:v>1862</c:v>
                </c:pt>
                <c:pt idx="17">
                  <c:v>1195</c:v>
                </c:pt>
                <c:pt idx="18">
                  <c:v>1160</c:v>
                </c:pt>
                <c:pt idx="19">
                  <c:v>691</c:v>
                </c:pt>
                <c:pt idx="20">
                  <c:v>492</c:v>
                </c:pt>
                <c:pt idx="21">
                  <c:v>190</c:v>
                </c:pt>
                <c:pt idx="22">
                  <c:v>113</c:v>
                </c:pt>
                <c:pt idx="23">
                  <c:v>113</c:v>
                </c:pt>
                <c:pt idx="24">
                  <c:v>113</c:v>
                </c:pt>
                <c:pt idx="25">
                  <c:v>71</c:v>
                </c:pt>
                <c:pt idx="26">
                  <c:v>71</c:v>
                </c:pt>
                <c:pt idx="27">
                  <c:v>51</c:v>
                </c:pt>
                <c:pt idx="28">
                  <c:v>9</c:v>
                </c:pt>
              </c:numCache>
            </c:numRef>
          </c:val>
          <c:smooth val="0"/>
          <c:extLst xmlns:c16r2="http://schemas.microsoft.com/office/drawing/2015/06/chart">
            <c:ext xmlns:c16="http://schemas.microsoft.com/office/drawing/2014/chart" uri="{C3380CC4-5D6E-409C-BE32-E72D297353CC}">
              <c16:uniqueId val="{00000001-600F-4E82-AEF9-192E19CE4C56}"/>
            </c:ext>
          </c:extLst>
        </c:ser>
        <c:dLbls>
          <c:showLegendKey val="0"/>
          <c:showVal val="0"/>
          <c:showCatName val="0"/>
          <c:showSerName val="0"/>
          <c:showPercent val="0"/>
          <c:showBubbleSize val="0"/>
        </c:dLbls>
        <c:marker val="1"/>
        <c:smooth val="0"/>
        <c:axId val="146845696"/>
        <c:axId val="146847232"/>
      </c:lineChart>
      <c:dateAx>
        <c:axId val="1468456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6847232"/>
        <c:crosses val="autoZero"/>
        <c:auto val="1"/>
        <c:lblOffset val="100"/>
        <c:baseTimeUnit val="days"/>
        <c:majorUnit val="1"/>
        <c:majorTimeUnit val="days"/>
        <c:minorUnit val="1"/>
        <c:minorTimeUnit val="days"/>
      </c:dateAx>
      <c:valAx>
        <c:axId val="1468472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6845696"/>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1" i="0" baseline="0">
                <a:effectLst/>
              </a:rPr>
              <a:t>IMPACT CONVERSION CLEANUP - ACTIVE IN EMS, NOT IN AHCT - NOVEMBER REPORT</a:t>
            </a:r>
            <a:endParaRPr lang="en-US" sz="14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sz="1400"/>
          </a:p>
        </c:rich>
      </c:tx>
      <c:overlay val="0"/>
      <c:spPr>
        <a:noFill/>
        <a:ln>
          <a:noFill/>
        </a:ln>
        <a:effectLst/>
      </c:spPr>
    </c:title>
    <c:autoTitleDeleted val="0"/>
    <c:plotArea>
      <c:layout/>
      <c:lineChart>
        <c:grouping val="standard"/>
        <c:varyColors val="0"/>
        <c:ser>
          <c:idx val="4"/>
          <c:order val="0"/>
          <c:tx>
            <c:strRef>
              <c:f>'ImpaCT Cleanup - Nov Report'!$A$7</c:f>
              <c:strCache>
                <c:ptCount val="1"/>
                <c:pt idx="0">
                  <c:v>177 Target</c:v>
                </c:pt>
              </c:strCache>
            </c:strRef>
          </c:tx>
          <c:spPr>
            <a:ln w="19050" cap="rnd">
              <a:solidFill>
                <a:srgbClr val="00B050"/>
              </a:solidFill>
              <a:prstDash val="dash"/>
              <a:round/>
            </a:ln>
            <a:effectLst/>
          </c:spPr>
          <c:marker>
            <c:symbol val="none"/>
          </c:marker>
          <c:cat>
            <c:numRef>
              <c:f>'ImpaCT Cleanup - Nov Report'!$B$4:$AD$4</c:f>
              <c:numCache>
                <c:formatCode>m/d/yyyy</c:formatCode>
                <c:ptCount val="29"/>
                <c:pt idx="0">
                  <c:v>43049</c:v>
                </c:pt>
                <c:pt idx="1">
                  <c:v>43050</c:v>
                </c:pt>
                <c:pt idx="2">
                  <c:v>43051</c:v>
                </c:pt>
                <c:pt idx="3">
                  <c:v>43052</c:v>
                </c:pt>
                <c:pt idx="4">
                  <c:v>43053</c:v>
                </c:pt>
                <c:pt idx="5">
                  <c:v>43054</c:v>
                </c:pt>
                <c:pt idx="6">
                  <c:v>43055</c:v>
                </c:pt>
                <c:pt idx="7">
                  <c:v>43056</c:v>
                </c:pt>
                <c:pt idx="8">
                  <c:v>43057</c:v>
                </c:pt>
                <c:pt idx="9">
                  <c:v>43058</c:v>
                </c:pt>
                <c:pt idx="10">
                  <c:v>43059</c:v>
                </c:pt>
                <c:pt idx="11">
                  <c:v>43060</c:v>
                </c:pt>
                <c:pt idx="12">
                  <c:v>43061</c:v>
                </c:pt>
                <c:pt idx="13">
                  <c:v>43062</c:v>
                </c:pt>
                <c:pt idx="14">
                  <c:v>43063</c:v>
                </c:pt>
                <c:pt idx="15">
                  <c:v>43064</c:v>
                </c:pt>
                <c:pt idx="16">
                  <c:v>43065</c:v>
                </c:pt>
                <c:pt idx="17">
                  <c:v>43066</c:v>
                </c:pt>
                <c:pt idx="18">
                  <c:v>43067</c:v>
                </c:pt>
                <c:pt idx="19">
                  <c:v>43068</c:v>
                </c:pt>
              </c:numCache>
            </c:numRef>
          </c:cat>
          <c:val>
            <c:numRef>
              <c:f>'ImpaCT Cleanup - Nov Report'!$B$7:$AD$7</c:f>
              <c:numCache>
                <c:formatCode>#,##0</c:formatCode>
                <c:ptCount val="29"/>
                <c:pt idx="0">
                  <c:v>1298</c:v>
                </c:pt>
                <c:pt idx="1">
                  <c:v>1298</c:v>
                </c:pt>
                <c:pt idx="2">
                  <c:v>1298</c:v>
                </c:pt>
                <c:pt idx="3">
                  <c:v>1038</c:v>
                </c:pt>
                <c:pt idx="4">
                  <c:v>648</c:v>
                </c:pt>
                <c:pt idx="5">
                  <c:v>258</c:v>
                </c:pt>
                <c:pt idx="6">
                  <c:v>63</c:v>
                </c:pt>
                <c:pt idx="7">
                  <c:v>63</c:v>
                </c:pt>
                <c:pt idx="8">
                  <c:v>63</c:v>
                </c:pt>
                <c:pt idx="9">
                  <c:v>63</c:v>
                </c:pt>
                <c:pt idx="10">
                  <c:v>63</c:v>
                </c:pt>
                <c:pt idx="11">
                  <c:v>63</c:v>
                </c:pt>
                <c:pt idx="12">
                  <c:v>63</c:v>
                </c:pt>
                <c:pt idx="13">
                  <c:v>63</c:v>
                </c:pt>
                <c:pt idx="14">
                  <c:v>63</c:v>
                </c:pt>
                <c:pt idx="15">
                  <c:v>63</c:v>
                </c:pt>
                <c:pt idx="16">
                  <c:v>63</c:v>
                </c:pt>
                <c:pt idx="17">
                  <c:v>63</c:v>
                </c:pt>
                <c:pt idx="18">
                  <c:v>30</c:v>
                </c:pt>
                <c:pt idx="19">
                  <c:v>30</c:v>
                </c:pt>
              </c:numCache>
            </c:numRef>
          </c:val>
          <c:smooth val="0"/>
          <c:extLst xmlns:c16r2="http://schemas.microsoft.com/office/drawing/2015/06/chart">
            <c:ext xmlns:c16="http://schemas.microsoft.com/office/drawing/2014/chart" uri="{C3380CC4-5D6E-409C-BE32-E72D297353CC}">
              <c16:uniqueId val="{00000000-1B9E-4885-A263-3A5C4E611570}"/>
            </c:ext>
          </c:extLst>
        </c:ser>
        <c:ser>
          <c:idx val="0"/>
          <c:order val="1"/>
          <c:tx>
            <c:strRef>
              <c:f>'ImpaCT Cleanup - Nov Report'!$A$9</c:f>
              <c:strCache>
                <c:ptCount val="1"/>
                <c:pt idx="0">
                  <c:v>177 Actual Backlog</c:v>
                </c:pt>
              </c:strCache>
            </c:strRef>
          </c:tx>
          <c:spPr>
            <a:ln w="28575">
              <a:solidFill>
                <a:srgbClr val="0070C0"/>
              </a:solidFill>
              <a:prstDash val="solid"/>
            </a:ln>
          </c:spPr>
          <c:marker>
            <c:symbol val="none"/>
          </c:marker>
          <c:cat>
            <c:numRef>
              <c:f>'ImpaCT Cleanup - Nov Report'!$B$4:$AD$4</c:f>
              <c:numCache>
                <c:formatCode>m/d/yyyy</c:formatCode>
                <c:ptCount val="29"/>
                <c:pt idx="0">
                  <c:v>43049</c:v>
                </c:pt>
                <c:pt idx="1">
                  <c:v>43050</c:v>
                </c:pt>
                <c:pt idx="2">
                  <c:v>43051</c:v>
                </c:pt>
                <c:pt idx="3">
                  <c:v>43052</c:v>
                </c:pt>
                <c:pt idx="4">
                  <c:v>43053</c:v>
                </c:pt>
                <c:pt idx="5">
                  <c:v>43054</c:v>
                </c:pt>
                <c:pt idx="6">
                  <c:v>43055</c:v>
                </c:pt>
                <c:pt idx="7">
                  <c:v>43056</c:v>
                </c:pt>
                <c:pt idx="8">
                  <c:v>43057</c:v>
                </c:pt>
                <c:pt idx="9">
                  <c:v>43058</c:v>
                </c:pt>
                <c:pt idx="10">
                  <c:v>43059</c:v>
                </c:pt>
                <c:pt idx="11">
                  <c:v>43060</c:v>
                </c:pt>
                <c:pt idx="12">
                  <c:v>43061</c:v>
                </c:pt>
                <c:pt idx="13">
                  <c:v>43062</c:v>
                </c:pt>
                <c:pt idx="14">
                  <c:v>43063</c:v>
                </c:pt>
                <c:pt idx="15">
                  <c:v>43064</c:v>
                </c:pt>
                <c:pt idx="16">
                  <c:v>43065</c:v>
                </c:pt>
                <c:pt idx="17">
                  <c:v>43066</c:v>
                </c:pt>
                <c:pt idx="18">
                  <c:v>43067</c:v>
                </c:pt>
                <c:pt idx="19">
                  <c:v>43068</c:v>
                </c:pt>
              </c:numCache>
            </c:numRef>
          </c:cat>
          <c:val>
            <c:numRef>
              <c:f>'ImpaCT Cleanup - Nov Report'!$B$9:$AD$9</c:f>
              <c:numCache>
                <c:formatCode>#,##0</c:formatCode>
                <c:ptCount val="29"/>
                <c:pt idx="0">
                  <c:v>1281</c:v>
                </c:pt>
                <c:pt idx="1">
                  <c:v>1281</c:v>
                </c:pt>
                <c:pt idx="2">
                  <c:v>1281</c:v>
                </c:pt>
                <c:pt idx="3">
                  <c:v>946</c:v>
                </c:pt>
                <c:pt idx="4">
                  <c:v>578</c:v>
                </c:pt>
                <c:pt idx="5">
                  <c:v>196</c:v>
                </c:pt>
                <c:pt idx="6">
                  <c:v>7</c:v>
                </c:pt>
                <c:pt idx="7">
                  <c:v>7</c:v>
                </c:pt>
                <c:pt idx="8">
                  <c:v>7</c:v>
                </c:pt>
                <c:pt idx="9">
                  <c:v>7</c:v>
                </c:pt>
                <c:pt idx="10">
                  <c:v>4</c:v>
                </c:pt>
                <c:pt idx="11">
                  <c:v>4</c:v>
                </c:pt>
                <c:pt idx="12">
                  <c:v>4</c:v>
                </c:pt>
                <c:pt idx="13">
                  <c:v>4</c:v>
                </c:pt>
                <c:pt idx="14">
                  <c:v>4</c:v>
                </c:pt>
                <c:pt idx="15">
                  <c:v>4</c:v>
                </c:pt>
                <c:pt idx="16">
                  <c:v>4</c:v>
                </c:pt>
                <c:pt idx="17">
                  <c:v>4</c:v>
                </c:pt>
                <c:pt idx="18">
                  <c:v>4</c:v>
                </c:pt>
                <c:pt idx="19">
                  <c:v>4</c:v>
                </c:pt>
              </c:numCache>
            </c:numRef>
          </c:val>
          <c:smooth val="0"/>
          <c:extLst xmlns:c16r2="http://schemas.microsoft.com/office/drawing/2015/06/chart">
            <c:ext xmlns:c16="http://schemas.microsoft.com/office/drawing/2014/chart" uri="{C3380CC4-5D6E-409C-BE32-E72D297353CC}">
              <c16:uniqueId val="{00000001-1B9E-4885-A263-3A5C4E611570}"/>
            </c:ext>
          </c:extLst>
        </c:ser>
        <c:dLbls>
          <c:showLegendKey val="0"/>
          <c:showVal val="0"/>
          <c:showCatName val="0"/>
          <c:showSerName val="0"/>
          <c:showPercent val="0"/>
          <c:showBubbleSize val="0"/>
        </c:dLbls>
        <c:marker val="1"/>
        <c:smooth val="0"/>
        <c:axId val="147398656"/>
        <c:axId val="147400192"/>
      </c:lineChart>
      <c:dateAx>
        <c:axId val="14739865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7400192"/>
        <c:crosses val="autoZero"/>
        <c:auto val="1"/>
        <c:lblOffset val="100"/>
        <c:baseTimeUnit val="days"/>
      </c:dateAx>
      <c:valAx>
        <c:axId val="14740019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7398656"/>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IMPACT CONVERSION CLEANUP - ACTIVE IN</a:t>
            </a:r>
            <a:r>
              <a:rPr lang="en-US" b="1" baseline="0"/>
              <a:t> AHCT, NOT IN EMS - </a:t>
            </a:r>
            <a:r>
              <a:rPr lang="en-US" sz="1400" b="1" i="0" u="none" strike="noStrike" baseline="0">
                <a:effectLst/>
              </a:rPr>
              <a:t>NOVEMBER </a:t>
            </a:r>
            <a:r>
              <a:rPr lang="en-US" b="1" baseline="0"/>
              <a:t>REPORT</a:t>
            </a:r>
            <a:endParaRPr lang="en-US" b="1"/>
          </a:p>
        </c:rich>
      </c:tx>
      <c:overlay val="0"/>
      <c:spPr>
        <a:noFill/>
        <a:ln>
          <a:noFill/>
        </a:ln>
        <a:effectLst/>
      </c:spPr>
    </c:title>
    <c:autoTitleDeleted val="0"/>
    <c:plotArea>
      <c:layout/>
      <c:lineChart>
        <c:grouping val="standard"/>
        <c:varyColors val="0"/>
        <c:ser>
          <c:idx val="4"/>
          <c:order val="0"/>
          <c:tx>
            <c:strRef>
              <c:f>'ImpaCT Cleanup - Nov Report'!$A$33</c:f>
              <c:strCache>
                <c:ptCount val="1"/>
                <c:pt idx="0">
                  <c:v>176 Target</c:v>
                </c:pt>
              </c:strCache>
            </c:strRef>
          </c:tx>
          <c:spPr>
            <a:ln w="19050" cap="rnd">
              <a:solidFill>
                <a:schemeClr val="accent5"/>
              </a:solidFill>
              <a:prstDash val="dash"/>
              <a:round/>
            </a:ln>
            <a:effectLst/>
          </c:spPr>
          <c:marker>
            <c:symbol val="none"/>
          </c:marker>
          <c:cat>
            <c:numRef>
              <c:f>'ImpaCT Cleanup - Nov Report'!$B$30:$AD$30</c:f>
              <c:numCache>
                <c:formatCode>m/d/yyyy</c:formatCode>
                <c:ptCount val="29"/>
                <c:pt idx="0">
                  <c:v>43049</c:v>
                </c:pt>
                <c:pt idx="1">
                  <c:v>43050</c:v>
                </c:pt>
                <c:pt idx="2">
                  <c:v>43051</c:v>
                </c:pt>
                <c:pt idx="3">
                  <c:v>43052</c:v>
                </c:pt>
                <c:pt idx="4">
                  <c:v>43053</c:v>
                </c:pt>
                <c:pt idx="5">
                  <c:v>43054</c:v>
                </c:pt>
                <c:pt idx="6">
                  <c:v>43055</c:v>
                </c:pt>
                <c:pt idx="7">
                  <c:v>43056</c:v>
                </c:pt>
                <c:pt idx="8">
                  <c:v>43057</c:v>
                </c:pt>
                <c:pt idx="9">
                  <c:v>43058</c:v>
                </c:pt>
                <c:pt idx="10">
                  <c:v>43059</c:v>
                </c:pt>
                <c:pt idx="11">
                  <c:v>43060</c:v>
                </c:pt>
                <c:pt idx="12">
                  <c:v>43061</c:v>
                </c:pt>
                <c:pt idx="13">
                  <c:v>43062</c:v>
                </c:pt>
                <c:pt idx="14">
                  <c:v>43063</c:v>
                </c:pt>
                <c:pt idx="15">
                  <c:v>43064</c:v>
                </c:pt>
                <c:pt idx="16">
                  <c:v>43065</c:v>
                </c:pt>
                <c:pt idx="17">
                  <c:v>43066</c:v>
                </c:pt>
                <c:pt idx="18">
                  <c:v>43067</c:v>
                </c:pt>
                <c:pt idx="19">
                  <c:v>43068</c:v>
                </c:pt>
              </c:numCache>
            </c:numRef>
          </c:cat>
          <c:val>
            <c:numRef>
              <c:f>'ImpaCT Cleanup - Nov Report'!$B$33:$AD$33</c:f>
              <c:numCache>
                <c:formatCode>#,##0</c:formatCode>
                <c:ptCount val="29"/>
                <c:pt idx="0">
                  <c:v>1035</c:v>
                </c:pt>
                <c:pt idx="1">
                  <c:v>1035</c:v>
                </c:pt>
                <c:pt idx="2">
                  <c:v>1035</c:v>
                </c:pt>
                <c:pt idx="3">
                  <c:v>935</c:v>
                </c:pt>
                <c:pt idx="4">
                  <c:v>785</c:v>
                </c:pt>
                <c:pt idx="5">
                  <c:v>735</c:v>
                </c:pt>
                <c:pt idx="6">
                  <c:v>635</c:v>
                </c:pt>
                <c:pt idx="7">
                  <c:v>585</c:v>
                </c:pt>
                <c:pt idx="8">
                  <c:v>585</c:v>
                </c:pt>
                <c:pt idx="9">
                  <c:v>585</c:v>
                </c:pt>
                <c:pt idx="10">
                  <c:v>485</c:v>
                </c:pt>
                <c:pt idx="11">
                  <c:v>435</c:v>
                </c:pt>
                <c:pt idx="12">
                  <c:v>385</c:v>
                </c:pt>
                <c:pt idx="13">
                  <c:v>385</c:v>
                </c:pt>
                <c:pt idx="14">
                  <c:v>385</c:v>
                </c:pt>
                <c:pt idx="15">
                  <c:v>385</c:v>
                </c:pt>
                <c:pt idx="16">
                  <c:v>385</c:v>
                </c:pt>
                <c:pt idx="17">
                  <c:v>385</c:v>
                </c:pt>
                <c:pt idx="18">
                  <c:v>385</c:v>
                </c:pt>
                <c:pt idx="19">
                  <c:v>335</c:v>
                </c:pt>
              </c:numCache>
            </c:numRef>
          </c:val>
          <c:smooth val="0"/>
          <c:extLst xmlns:c16r2="http://schemas.microsoft.com/office/drawing/2015/06/chart">
            <c:ext xmlns:c16="http://schemas.microsoft.com/office/drawing/2014/chart" uri="{C3380CC4-5D6E-409C-BE32-E72D297353CC}">
              <c16:uniqueId val="{00000000-C786-4005-9DAF-A96E71ED9A2E}"/>
            </c:ext>
          </c:extLst>
        </c:ser>
        <c:ser>
          <c:idx val="0"/>
          <c:order val="1"/>
          <c:tx>
            <c:strRef>
              <c:f>'ImpaCT Cleanup - Nov Report'!$A$35</c:f>
              <c:strCache>
                <c:ptCount val="1"/>
                <c:pt idx="0">
                  <c:v>176 Actual Backlog</c:v>
                </c:pt>
              </c:strCache>
            </c:strRef>
          </c:tx>
          <c:spPr>
            <a:ln>
              <a:prstDash val="solid"/>
            </a:ln>
          </c:spPr>
          <c:marker>
            <c:symbol val="none"/>
          </c:marker>
          <c:cat>
            <c:numRef>
              <c:f>'ImpaCT Cleanup - Nov Report'!$B$30:$AD$30</c:f>
              <c:numCache>
                <c:formatCode>m/d/yyyy</c:formatCode>
                <c:ptCount val="29"/>
                <c:pt idx="0">
                  <c:v>43049</c:v>
                </c:pt>
                <c:pt idx="1">
                  <c:v>43050</c:v>
                </c:pt>
                <c:pt idx="2">
                  <c:v>43051</c:v>
                </c:pt>
                <c:pt idx="3">
                  <c:v>43052</c:v>
                </c:pt>
                <c:pt idx="4">
                  <c:v>43053</c:v>
                </c:pt>
                <c:pt idx="5">
                  <c:v>43054</c:v>
                </c:pt>
                <c:pt idx="6">
                  <c:v>43055</c:v>
                </c:pt>
                <c:pt idx="7">
                  <c:v>43056</c:v>
                </c:pt>
                <c:pt idx="8">
                  <c:v>43057</c:v>
                </c:pt>
                <c:pt idx="9">
                  <c:v>43058</c:v>
                </c:pt>
                <c:pt idx="10">
                  <c:v>43059</c:v>
                </c:pt>
                <c:pt idx="11">
                  <c:v>43060</c:v>
                </c:pt>
                <c:pt idx="12">
                  <c:v>43061</c:v>
                </c:pt>
                <c:pt idx="13">
                  <c:v>43062</c:v>
                </c:pt>
                <c:pt idx="14">
                  <c:v>43063</c:v>
                </c:pt>
                <c:pt idx="15">
                  <c:v>43064</c:v>
                </c:pt>
                <c:pt idx="16">
                  <c:v>43065</c:v>
                </c:pt>
                <c:pt idx="17">
                  <c:v>43066</c:v>
                </c:pt>
                <c:pt idx="18">
                  <c:v>43067</c:v>
                </c:pt>
                <c:pt idx="19">
                  <c:v>43068</c:v>
                </c:pt>
              </c:numCache>
            </c:numRef>
          </c:cat>
          <c:val>
            <c:numRef>
              <c:f>'ImpaCT Cleanup - Nov Report'!$B$35:$AD$35</c:f>
              <c:numCache>
                <c:formatCode>#,##0</c:formatCode>
                <c:ptCount val="29"/>
                <c:pt idx="0">
                  <c:v>1035</c:v>
                </c:pt>
                <c:pt idx="1">
                  <c:v>1035</c:v>
                </c:pt>
                <c:pt idx="2">
                  <c:v>1035</c:v>
                </c:pt>
                <c:pt idx="3">
                  <c:v>917</c:v>
                </c:pt>
                <c:pt idx="4">
                  <c:v>770</c:v>
                </c:pt>
                <c:pt idx="5">
                  <c:v>700</c:v>
                </c:pt>
                <c:pt idx="6">
                  <c:v>567</c:v>
                </c:pt>
                <c:pt idx="7">
                  <c:v>536</c:v>
                </c:pt>
                <c:pt idx="8">
                  <c:v>536</c:v>
                </c:pt>
                <c:pt idx="9">
                  <c:v>536</c:v>
                </c:pt>
                <c:pt idx="10">
                  <c:v>486</c:v>
                </c:pt>
                <c:pt idx="11">
                  <c:v>435</c:v>
                </c:pt>
                <c:pt idx="12">
                  <c:v>387</c:v>
                </c:pt>
                <c:pt idx="13">
                  <c:v>387</c:v>
                </c:pt>
                <c:pt idx="14">
                  <c:v>387</c:v>
                </c:pt>
                <c:pt idx="15">
                  <c:v>387</c:v>
                </c:pt>
                <c:pt idx="16">
                  <c:v>387</c:v>
                </c:pt>
                <c:pt idx="17">
                  <c:v>387</c:v>
                </c:pt>
                <c:pt idx="18">
                  <c:v>387</c:v>
                </c:pt>
                <c:pt idx="19">
                  <c:v>328</c:v>
                </c:pt>
              </c:numCache>
            </c:numRef>
          </c:val>
          <c:smooth val="0"/>
          <c:extLst xmlns:c16r2="http://schemas.microsoft.com/office/drawing/2015/06/chart">
            <c:ext xmlns:c16="http://schemas.microsoft.com/office/drawing/2014/chart" uri="{C3380CC4-5D6E-409C-BE32-E72D297353CC}">
              <c16:uniqueId val="{00000001-C786-4005-9DAF-A96E71ED9A2E}"/>
            </c:ext>
          </c:extLst>
        </c:ser>
        <c:dLbls>
          <c:showLegendKey val="0"/>
          <c:showVal val="0"/>
          <c:showCatName val="0"/>
          <c:showSerName val="0"/>
          <c:showPercent val="0"/>
          <c:showBubbleSize val="0"/>
        </c:dLbls>
        <c:marker val="1"/>
        <c:smooth val="0"/>
        <c:axId val="147418496"/>
        <c:axId val="147444864"/>
      </c:lineChart>
      <c:dateAx>
        <c:axId val="147418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7444864"/>
        <c:crosses val="autoZero"/>
        <c:auto val="1"/>
        <c:lblOffset val="100"/>
        <c:baseTimeUnit val="days"/>
        <c:majorUnit val="1"/>
        <c:majorTimeUnit val="days"/>
        <c:minorUnit val="1"/>
        <c:minorTimeUnit val="days"/>
      </c:dateAx>
      <c:valAx>
        <c:axId val="1474448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7418496"/>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t>CONDUENT</a:t>
            </a:r>
            <a:r>
              <a:rPr lang="en-US" sz="1600" b="1" baseline="0"/>
              <a:t> </a:t>
            </a:r>
            <a:r>
              <a:rPr lang="en-US" sz="1600" b="1"/>
              <a:t>DAILY PROCESSED</a:t>
            </a:r>
          </a:p>
        </c:rich>
      </c:tx>
      <c:overlay val="0"/>
      <c:spPr>
        <a:noFill/>
        <a:ln>
          <a:noFill/>
        </a:ln>
        <a:effectLst/>
      </c:spPr>
    </c:title>
    <c:autoTitleDeleted val="0"/>
    <c:plotArea>
      <c:layout/>
      <c:barChart>
        <c:barDir val="col"/>
        <c:grouping val="clustered"/>
        <c:varyColors val="0"/>
        <c:ser>
          <c:idx val="0"/>
          <c:order val="0"/>
          <c:tx>
            <c:strRef>
              <c:f>'Dashboard Extract'!$B$18</c:f>
              <c:strCache>
                <c:ptCount val="1"/>
                <c:pt idx="0">
                  <c:v>Daily Processed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'Dashboard Extract'!$C$16:$I$16</c:f>
              <c:numCache>
                <c:formatCode>m/d/yyyy</c:formatCode>
                <c:ptCount val="7"/>
                <c:pt idx="0">
                  <c:v>43461</c:v>
                </c:pt>
                <c:pt idx="1">
                  <c:v>43462</c:v>
                </c:pt>
                <c:pt idx="2">
                  <c:v>43463</c:v>
                </c:pt>
                <c:pt idx="3">
                  <c:v>43464</c:v>
                </c:pt>
                <c:pt idx="4">
                  <c:v>43465</c:v>
                </c:pt>
                <c:pt idx="5">
                  <c:v>43466</c:v>
                </c:pt>
                <c:pt idx="6">
                  <c:v>43467</c:v>
                </c:pt>
              </c:numCache>
            </c:numRef>
          </c:cat>
          <c:val>
            <c:numRef>
              <c:f>'Dashboard Extract'!$C$18:$I$18</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EA48-4971-B7C3-97C03A1AB452}"/>
            </c:ext>
          </c:extLst>
        </c:ser>
        <c:dLbls>
          <c:showLegendKey val="0"/>
          <c:showVal val="0"/>
          <c:showCatName val="0"/>
          <c:showSerName val="0"/>
          <c:showPercent val="0"/>
          <c:showBubbleSize val="0"/>
        </c:dLbls>
        <c:gapWidth val="100"/>
        <c:axId val="127266816"/>
        <c:axId val="127268352"/>
      </c:barChart>
      <c:lineChart>
        <c:grouping val="standard"/>
        <c:varyColors val="0"/>
        <c:ser>
          <c:idx val="1"/>
          <c:order val="1"/>
          <c:tx>
            <c:strRef>
              <c:f>Graphs!$D$3</c:f>
              <c:strCache>
                <c:ptCount val="1"/>
              </c:strCache>
            </c:strRef>
          </c:tx>
          <c:spPr>
            <a:ln w="28575" cap="rnd">
              <a:solidFill>
                <a:srgbClr val="92D050"/>
              </a:solidFill>
              <a:prstDash val="sysDash"/>
              <a:round/>
            </a:ln>
            <a:effectLst/>
          </c:spPr>
          <c:marker>
            <c:symbol val="none"/>
          </c:marker>
          <c:cat>
            <c:numRef>
              <c:f>'Dashboard Extract'!$C$16:$I$16</c:f>
              <c:numCache>
                <c:formatCode>m/d/yyyy</c:formatCode>
                <c:ptCount val="7"/>
                <c:pt idx="0">
                  <c:v>43461</c:v>
                </c:pt>
                <c:pt idx="1">
                  <c:v>43462</c:v>
                </c:pt>
                <c:pt idx="2">
                  <c:v>43463</c:v>
                </c:pt>
                <c:pt idx="3">
                  <c:v>43464</c:v>
                </c:pt>
                <c:pt idx="4">
                  <c:v>43465</c:v>
                </c:pt>
                <c:pt idx="5">
                  <c:v>43466</c:v>
                </c:pt>
                <c:pt idx="6">
                  <c:v>43467</c:v>
                </c:pt>
              </c:numCache>
            </c:numRef>
          </c:cat>
          <c:val>
            <c:numRef>
              <c:f>'Dashboard Extract'!#REF!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1-EA48-4971-B7C3-97C03A1AB452}"/>
            </c:ext>
          </c:extLst>
        </c:ser>
        <c:dLbls>
          <c:showLegendKey val="0"/>
          <c:showVal val="0"/>
          <c:showCatName val="0"/>
          <c:showSerName val="0"/>
          <c:showPercent val="0"/>
          <c:showBubbleSize val="0"/>
        </c:dLbls>
        <c:marker val="1"/>
        <c:smooth val="0"/>
        <c:axId val="127266816"/>
        <c:axId val="127268352"/>
      </c:lineChart>
      <c:dateAx>
        <c:axId val="127266816"/>
        <c:scaling>
          <c:orientation val="minMax"/>
        </c:scaling>
        <c:delete val="0"/>
        <c:axPos val="b"/>
        <c:numFmt formatCode="dd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crossAx val="127268352"/>
        <c:crosses val="autoZero"/>
        <c:auto val="1"/>
        <c:lblOffset val="100"/>
        <c:baseTimeUnit val="days"/>
      </c:dateAx>
      <c:valAx>
        <c:axId val="1272683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668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t>APPEALS</a:t>
            </a:r>
            <a:r>
              <a:rPr lang="en-US" sz="1600" b="1" baseline="0"/>
              <a:t> DAILY FULLY PROCESSED</a:t>
            </a:r>
            <a:endParaRPr lang="en-US" sz="1600" b="1"/>
          </a:p>
        </c:rich>
      </c:tx>
      <c:overlay val="0"/>
      <c:spPr>
        <a:noFill/>
        <a:ln>
          <a:noFill/>
        </a:ln>
        <a:effectLst/>
      </c:spPr>
    </c:title>
    <c:autoTitleDeleted val="0"/>
    <c:plotArea>
      <c:layout/>
      <c:barChart>
        <c:barDir val="col"/>
        <c:grouping val="stacked"/>
        <c:varyColors val="0"/>
        <c:ser>
          <c:idx val="1"/>
          <c:order val="0"/>
          <c:tx>
            <c:strRef>
              <c:f>'Dashboard Extract'!$B$57</c:f>
              <c:strCache>
                <c:ptCount val="1"/>
                <c:pt idx="0">
                  <c:v>Summaries Written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Extract'!$C$56:$I$56</c:f>
              <c:strCache>
                <c:ptCount val="7"/>
                <c:pt idx="0">
                  <c:v>Thu</c:v>
                </c:pt>
                <c:pt idx="1">
                  <c:v>Fri</c:v>
                </c:pt>
                <c:pt idx="2">
                  <c:v>Sat</c:v>
                </c:pt>
                <c:pt idx="3">
                  <c:v>Sun</c:v>
                </c:pt>
                <c:pt idx="4">
                  <c:v>Mon</c:v>
                </c:pt>
                <c:pt idx="5">
                  <c:v>Tue</c:v>
                </c:pt>
                <c:pt idx="6">
                  <c:v>Wed</c:v>
                </c:pt>
              </c:strCache>
            </c:strRef>
          </c:cat>
          <c:val>
            <c:numRef>
              <c:f>'Dashboard Extract'!$C$57:$I$57</c:f>
              <c:numCache>
                <c:formatCode>General</c:formatCode>
                <c:ptCount val="7"/>
                <c:pt idx="0">
                  <c:v>5</c:v>
                </c:pt>
                <c:pt idx="1">
                  <c:v>1</c:v>
                </c:pt>
                <c:pt idx="2">
                  <c:v>0</c:v>
                </c:pt>
                <c:pt idx="3">
                  <c:v>0</c:v>
                </c:pt>
                <c:pt idx="4">
                  <c:v>6</c:v>
                </c:pt>
                <c:pt idx="5">
                  <c:v>0</c:v>
                </c:pt>
                <c:pt idx="6">
                  <c:v>6</c:v>
                </c:pt>
              </c:numCache>
            </c:numRef>
          </c:val>
          <c:extLst xmlns:c16r2="http://schemas.microsoft.com/office/drawing/2015/06/chart">
            <c:ext xmlns:c16="http://schemas.microsoft.com/office/drawing/2014/chart" uri="{C3380CC4-5D6E-409C-BE32-E72D297353CC}">
              <c16:uniqueId val="{00000000-5B72-40CD-B27F-D91267FA87BC}"/>
            </c:ext>
          </c:extLst>
        </c:ser>
        <c:ser>
          <c:idx val="0"/>
          <c:order val="1"/>
          <c:tx>
            <c:strRef>
              <c:f>'Dashboard Extract'!$B$58</c:f>
              <c:strCache>
                <c:ptCount val="1"/>
                <c:pt idx="0">
                  <c:v>Resolved Prior to Writing Summary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Extract'!$C$56:$I$56</c:f>
              <c:strCache>
                <c:ptCount val="7"/>
                <c:pt idx="0">
                  <c:v>Thu</c:v>
                </c:pt>
                <c:pt idx="1">
                  <c:v>Fri</c:v>
                </c:pt>
                <c:pt idx="2">
                  <c:v>Sat</c:v>
                </c:pt>
                <c:pt idx="3">
                  <c:v>Sun</c:v>
                </c:pt>
                <c:pt idx="4">
                  <c:v>Mon</c:v>
                </c:pt>
                <c:pt idx="5">
                  <c:v>Tue</c:v>
                </c:pt>
                <c:pt idx="6">
                  <c:v>Wed</c:v>
                </c:pt>
              </c:strCache>
            </c:strRef>
          </c:cat>
          <c:val>
            <c:numRef>
              <c:f>'Dashboard Extract'!$C$58:$I$58</c:f>
              <c:numCache>
                <c:formatCode>General</c:formatCode>
                <c:ptCount val="7"/>
                <c:pt idx="0">
                  <c:v>7</c:v>
                </c:pt>
                <c:pt idx="1">
                  <c:v>4</c:v>
                </c:pt>
                <c:pt idx="2">
                  <c:v>0</c:v>
                </c:pt>
                <c:pt idx="3">
                  <c:v>0</c:v>
                </c:pt>
                <c:pt idx="4">
                  <c:v>5</c:v>
                </c:pt>
                <c:pt idx="5">
                  <c:v>0</c:v>
                </c:pt>
                <c:pt idx="6">
                  <c:v>6</c:v>
                </c:pt>
              </c:numCache>
            </c:numRef>
          </c:val>
          <c:extLst xmlns:c16r2="http://schemas.microsoft.com/office/drawing/2015/06/chart">
            <c:ext xmlns:c16="http://schemas.microsoft.com/office/drawing/2014/chart" uri="{C3380CC4-5D6E-409C-BE32-E72D297353CC}">
              <c16:uniqueId val="{00000001-5B72-40CD-B27F-D91267FA87BC}"/>
            </c:ext>
          </c:extLst>
        </c:ser>
        <c:dLbls>
          <c:dLblPos val="ctr"/>
          <c:showLegendKey val="0"/>
          <c:showVal val="1"/>
          <c:showCatName val="0"/>
          <c:showSerName val="0"/>
          <c:showPercent val="0"/>
          <c:showBubbleSize val="0"/>
        </c:dLbls>
        <c:gapWidth val="100"/>
        <c:overlap val="100"/>
        <c:axId val="127304064"/>
        <c:axId val="127305600"/>
      </c:barChart>
      <c:catAx>
        <c:axId val="127304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crossAx val="127305600"/>
        <c:crosses val="autoZero"/>
        <c:auto val="1"/>
        <c:lblAlgn val="ctr"/>
        <c:lblOffset val="100"/>
        <c:noMultiLvlLbl val="0"/>
      </c:catAx>
      <c:valAx>
        <c:axId val="127305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304064"/>
        <c:crosses val="autoZero"/>
        <c:crossBetween val="between"/>
      </c:valAx>
      <c:spPr>
        <a:noFill/>
        <a:ln>
          <a:noFill/>
        </a:ln>
        <a:effectLst/>
      </c:spPr>
    </c:plotArea>
    <c:legend>
      <c:legendPos val="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t>PDF INVENTORY</a:t>
            </a:r>
          </a:p>
        </c:rich>
      </c:tx>
      <c:overlay val="0"/>
      <c:spPr>
        <a:noFill/>
        <a:ln>
          <a:noFill/>
        </a:ln>
        <a:effectLst/>
      </c:spPr>
    </c:title>
    <c:autoTitleDeleted val="0"/>
    <c:plotArea>
      <c:layout/>
      <c:barChart>
        <c:barDir val="col"/>
        <c:grouping val="clustered"/>
        <c:varyColors val="0"/>
        <c:ser>
          <c:idx val="1"/>
          <c:order val="0"/>
          <c:tx>
            <c:v>Daily Received (Right Axis)</c:v>
          </c:tx>
          <c:spPr>
            <a:solidFill>
              <a:schemeClr val="bg1">
                <a:lumMod val="75000"/>
              </a:schemeClr>
            </a:solidFill>
            <a:ln>
              <a:solidFill>
                <a:srgbClr val="A5A5A5"/>
              </a:solidFill>
            </a:ln>
            <a:effectLst/>
          </c:spPr>
          <c:invertIfNegative val="0"/>
          <c:cat>
            <c:numRef>
              <c:f>'Dashboard Extract'!$EZ$5:$APJ$5</c:f>
              <c:numCache>
                <c:formatCode>m/d/yyyy</c:formatCode>
                <c:ptCount val="947"/>
                <c:pt idx="0">
                  <c:v>42522</c:v>
                </c:pt>
                <c:pt idx="1">
                  <c:v>42523</c:v>
                </c:pt>
                <c:pt idx="2">
                  <c:v>42524</c:v>
                </c:pt>
                <c:pt idx="3">
                  <c:v>42525</c:v>
                </c:pt>
                <c:pt idx="4">
                  <c:v>42526</c:v>
                </c:pt>
                <c:pt idx="5">
                  <c:v>42527</c:v>
                </c:pt>
                <c:pt idx="6">
                  <c:v>42528</c:v>
                </c:pt>
                <c:pt idx="7">
                  <c:v>42529</c:v>
                </c:pt>
                <c:pt idx="8">
                  <c:v>42530</c:v>
                </c:pt>
                <c:pt idx="9">
                  <c:v>42531</c:v>
                </c:pt>
                <c:pt idx="10">
                  <c:v>42532</c:v>
                </c:pt>
                <c:pt idx="11">
                  <c:v>42533</c:v>
                </c:pt>
                <c:pt idx="12">
                  <c:v>42534</c:v>
                </c:pt>
                <c:pt idx="13">
                  <c:v>42535</c:v>
                </c:pt>
                <c:pt idx="14">
                  <c:v>42536</c:v>
                </c:pt>
                <c:pt idx="15">
                  <c:v>42537</c:v>
                </c:pt>
                <c:pt idx="16">
                  <c:v>42538</c:v>
                </c:pt>
                <c:pt idx="17">
                  <c:v>42539</c:v>
                </c:pt>
                <c:pt idx="18">
                  <c:v>42540</c:v>
                </c:pt>
                <c:pt idx="19">
                  <c:v>42541</c:v>
                </c:pt>
                <c:pt idx="20">
                  <c:v>42542</c:v>
                </c:pt>
                <c:pt idx="21">
                  <c:v>42543</c:v>
                </c:pt>
                <c:pt idx="22">
                  <c:v>42544</c:v>
                </c:pt>
                <c:pt idx="23">
                  <c:v>42545</c:v>
                </c:pt>
                <c:pt idx="24">
                  <c:v>42546</c:v>
                </c:pt>
                <c:pt idx="25">
                  <c:v>42547</c:v>
                </c:pt>
                <c:pt idx="26">
                  <c:v>42548</c:v>
                </c:pt>
                <c:pt idx="27">
                  <c:v>42549</c:v>
                </c:pt>
                <c:pt idx="28">
                  <c:v>42550</c:v>
                </c:pt>
                <c:pt idx="29">
                  <c:v>42551</c:v>
                </c:pt>
                <c:pt idx="30">
                  <c:v>42552</c:v>
                </c:pt>
                <c:pt idx="31">
                  <c:v>42553</c:v>
                </c:pt>
                <c:pt idx="32">
                  <c:v>42554</c:v>
                </c:pt>
                <c:pt idx="33">
                  <c:v>42555</c:v>
                </c:pt>
                <c:pt idx="34">
                  <c:v>42556</c:v>
                </c:pt>
                <c:pt idx="35">
                  <c:v>42557</c:v>
                </c:pt>
                <c:pt idx="36">
                  <c:v>42558</c:v>
                </c:pt>
                <c:pt idx="37">
                  <c:v>42559</c:v>
                </c:pt>
                <c:pt idx="38">
                  <c:v>42560</c:v>
                </c:pt>
                <c:pt idx="39">
                  <c:v>42561</c:v>
                </c:pt>
                <c:pt idx="40">
                  <c:v>42562</c:v>
                </c:pt>
                <c:pt idx="41">
                  <c:v>42563</c:v>
                </c:pt>
                <c:pt idx="42">
                  <c:v>42564</c:v>
                </c:pt>
                <c:pt idx="43">
                  <c:v>42565</c:v>
                </c:pt>
                <c:pt idx="44">
                  <c:v>42566</c:v>
                </c:pt>
                <c:pt idx="45">
                  <c:v>42567</c:v>
                </c:pt>
                <c:pt idx="46">
                  <c:v>42568</c:v>
                </c:pt>
                <c:pt idx="47">
                  <c:v>42569</c:v>
                </c:pt>
                <c:pt idx="48">
                  <c:v>42570</c:v>
                </c:pt>
                <c:pt idx="49">
                  <c:v>42571</c:v>
                </c:pt>
                <c:pt idx="50">
                  <c:v>42572</c:v>
                </c:pt>
                <c:pt idx="51">
                  <c:v>42573</c:v>
                </c:pt>
                <c:pt idx="52">
                  <c:v>42574</c:v>
                </c:pt>
                <c:pt idx="53">
                  <c:v>42575</c:v>
                </c:pt>
                <c:pt idx="54">
                  <c:v>42576</c:v>
                </c:pt>
                <c:pt idx="55">
                  <c:v>42577</c:v>
                </c:pt>
                <c:pt idx="56">
                  <c:v>42578</c:v>
                </c:pt>
                <c:pt idx="57">
                  <c:v>42579</c:v>
                </c:pt>
                <c:pt idx="58">
                  <c:v>42580</c:v>
                </c:pt>
                <c:pt idx="59">
                  <c:v>42581</c:v>
                </c:pt>
                <c:pt idx="60">
                  <c:v>42582</c:v>
                </c:pt>
                <c:pt idx="61">
                  <c:v>42583</c:v>
                </c:pt>
                <c:pt idx="62">
                  <c:v>42584</c:v>
                </c:pt>
                <c:pt idx="63">
                  <c:v>42585</c:v>
                </c:pt>
                <c:pt idx="64">
                  <c:v>42586</c:v>
                </c:pt>
                <c:pt idx="65">
                  <c:v>42587</c:v>
                </c:pt>
                <c:pt idx="66">
                  <c:v>42588</c:v>
                </c:pt>
                <c:pt idx="67">
                  <c:v>42589</c:v>
                </c:pt>
                <c:pt idx="68">
                  <c:v>42590</c:v>
                </c:pt>
                <c:pt idx="69">
                  <c:v>42591</c:v>
                </c:pt>
                <c:pt idx="70">
                  <c:v>42592</c:v>
                </c:pt>
                <c:pt idx="71">
                  <c:v>42593</c:v>
                </c:pt>
                <c:pt idx="72">
                  <c:v>42594</c:v>
                </c:pt>
                <c:pt idx="73">
                  <c:v>42595</c:v>
                </c:pt>
                <c:pt idx="74">
                  <c:v>42596</c:v>
                </c:pt>
                <c:pt idx="75">
                  <c:v>42597</c:v>
                </c:pt>
                <c:pt idx="76">
                  <c:v>42598</c:v>
                </c:pt>
                <c:pt idx="77">
                  <c:v>42599</c:v>
                </c:pt>
                <c:pt idx="78">
                  <c:v>42600</c:v>
                </c:pt>
                <c:pt idx="79">
                  <c:v>42601</c:v>
                </c:pt>
                <c:pt idx="80">
                  <c:v>42602</c:v>
                </c:pt>
                <c:pt idx="81">
                  <c:v>42603</c:v>
                </c:pt>
                <c:pt idx="82">
                  <c:v>42604</c:v>
                </c:pt>
                <c:pt idx="83">
                  <c:v>42605</c:v>
                </c:pt>
                <c:pt idx="84">
                  <c:v>42606</c:v>
                </c:pt>
                <c:pt idx="85">
                  <c:v>42607</c:v>
                </c:pt>
                <c:pt idx="86">
                  <c:v>42608</c:v>
                </c:pt>
                <c:pt idx="87">
                  <c:v>42609</c:v>
                </c:pt>
                <c:pt idx="88">
                  <c:v>42610</c:v>
                </c:pt>
                <c:pt idx="89">
                  <c:v>42611</c:v>
                </c:pt>
                <c:pt idx="90">
                  <c:v>42612</c:v>
                </c:pt>
                <c:pt idx="91">
                  <c:v>42613</c:v>
                </c:pt>
                <c:pt idx="92">
                  <c:v>42614</c:v>
                </c:pt>
                <c:pt idx="93">
                  <c:v>42615</c:v>
                </c:pt>
                <c:pt idx="94">
                  <c:v>42616</c:v>
                </c:pt>
                <c:pt idx="95">
                  <c:v>42617</c:v>
                </c:pt>
                <c:pt idx="96">
                  <c:v>42618</c:v>
                </c:pt>
                <c:pt idx="97">
                  <c:v>42619</c:v>
                </c:pt>
                <c:pt idx="98">
                  <c:v>42620</c:v>
                </c:pt>
                <c:pt idx="99">
                  <c:v>42621</c:v>
                </c:pt>
                <c:pt idx="100">
                  <c:v>42622</c:v>
                </c:pt>
                <c:pt idx="101">
                  <c:v>42623</c:v>
                </c:pt>
                <c:pt idx="102">
                  <c:v>42624</c:v>
                </c:pt>
                <c:pt idx="103">
                  <c:v>42625</c:v>
                </c:pt>
                <c:pt idx="104">
                  <c:v>42626</c:v>
                </c:pt>
                <c:pt idx="105">
                  <c:v>42627</c:v>
                </c:pt>
                <c:pt idx="106">
                  <c:v>42628</c:v>
                </c:pt>
                <c:pt idx="107">
                  <c:v>42629</c:v>
                </c:pt>
                <c:pt idx="108">
                  <c:v>42630</c:v>
                </c:pt>
                <c:pt idx="109">
                  <c:v>42631</c:v>
                </c:pt>
                <c:pt idx="110">
                  <c:v>42632</c:v>
                </c:pt>
                <c:pt idx="111">
                  <c:v>42633</c:v>
                </c:pt>
                <c:pt idx="112">
                  <c:v>42634</c:v>
                </c:pt>
                <c:pt idx="113">
                  <c:v>42635</c:v>
                </c:pt>
                <c:pt idx="114">
                  <c:v>42636</c:v>
                </c:pt>
                <c:pt idx="115">
                  <c:v>42637</c:v>
                </c:pt>
                <c:pt idx="116">
                  <c:v>42638</c:v>
                </c:pt>
                <c:pt idx="117">
                  <c:v>42639</c:v>
                </c:pt>
                <c:pt idx="118">
                  <c:v>42640</c:v>
                </c:pt>
                <c:pt idx="119">
                  <c:v>42641</c:v>
                </c:pt>
                <c:pt idx="120">
                  <c:v>42642</c:v>
                </c:pt>
                <c:pt idx="121">
                  <c:v>42643</c:v>
                </c:pt>
                <c:pt idx="122">
                  <c:v>42644</c:v>
                </c:pt>
                <c:pt idx="123">
                  <c:v>42645</c:v>
                </c:pt>
                <c:pt idx="124">
                  <c:v>42646</c:v>
                </c:pt>
                <c:pt idx="125">
                  <c:v>42647</c:v>
                </c:pt>
                <c:pt idx="126">
                  <c:v>42648</c:v>
                </c:pt>
                <c:pt idx="127">
                  <c:v>42649</c:v>
                </c:pt>
                <c:pt idx="128">
                  <c:v>42650</c:v>
                </c:pt>
                <c:pt idx="129">
                  <c:v>42651</c:v>
                </c:pt>
                <c:pt idx="130">
                  <c:v>42652</c:v>
                </c:pt>
                <c:pt idx="131">
                  <c:v>42653</c:v>
                </c:pt>
                <c:pt idx="132">
                  <c:v>42654</c:v>
                </c:pt>
                <c:pt idx="133">
                  <c:v>42655</c:v>
                </c:pt>
                <c:pt idx="134">
                  <c:v>42656</c:v>
                </c:pt>
                <c:pt idx="135">
                  <c:v>42657</c:v>
                </c:pt>
                <c:pt idx="136">
                  <c:v>42658</c:v>
                </c:pt>
                <c:pt idx="137">
                  <c:v>42659</c:v>
                </c:pt>
                <c:pt idx="138">
                  <c:v>42660</c:v>
                </c:pt>
                <c:pt idx="139">
                  <c:v>42661</c:v>
                </c:pt>
                <c:pt idx="140">
                  <c:v>42662</c:v>
                </c:pt>
                <c:pt idx="141">
                  <c:v>42663</c:v>
                </c:pt>
                <c:pt idx="142">
                  <c:v>42664</c:v>
                </c:pt>
                <c:pt idx="143">
                  <c:v>42665</c:v>
                </c:pt>
                <c:pt idx="144">
                  <c:v>42666</c:v>
                </c:pt>
                <c:pt idx="145">
                  <c:v>42667</c:v>
                </c:pt>
                <c:pt idx="146">
                  <c:v>42668</c:v>
                </c:pt>
                <c:pt idx="147">
                  <c:v>42669</c:v>
                </c:pt>
                <c:pt idx="148">
                  <c:v>42670</c:v>
                </c:pt>
                <c:pt idx="149">
                  <c:v>42671</c:v>
                </c:pt>
                <c:pt idx="150">
                  <c:v>42672</c:v>
                </c:pt>
                <c:pt idx="151">
                  <c:v>42673</c:v>
                </c:pt>
                <c:pt idx="152">
                  <c:v>42674</c:v>
                </c:pt>
                <c:pt idx="153">
                  <c:v>42675</c:v>
                </c:pt>
                <c:pt idx="154">
                  <c:v>42676</c:v>
                </c:pt>
                <c:pt idx="155">
                  <c:v>42677</c:v>
                </c:pt>
                <c:pt idx="156">
                  <c:v>42678</c:v>
                </c:pt>
                <c:pt idx="157">
                  <c:v>42679</c:v>
                </c:pt>
                <c:pt idx="158">
                  <c:v>42680</c:v>
                </c:pt>
                <c:pt idx="159">
                  <c:v>42681</c:v>
                </c:pt>
                <c:pt idx="160">
                  <c:v>42682</c:v>
                </c:pt>
                <c:pt idx="161">
                  <c:v>42683</c:v>
                </c:pt>
                <c:pt idx="162">
                  <c:v>42684</c:v>
                </c:pt>
                <c:pt idx="163">
                  <c:v>42685</c:v>
                </c:pt>
                <c:pt idx="164">
                  <c:v>42686</c:v>
                </c:pt>
                <c:pt idx="165">
                  <c:v>42687</c:v>
                </c:pt>
                <c:pt idx="166">
                  <c:v>42688</c:v>
                </c:pt>
                <c:pt idx="167">
                  <c:v>42689</c:v>
                </c:pt>
                <c:pt idx="168">
                  <c:v>42690</c:v>
                </c:pt>
                <c:pt idx="169">
                  <c:v>42691</c:v>
                </c:pt>
                <c:pt idx="170">
                  <c:v>42692</c:v>
                </c:pt>
                <c:pt idx="171">
                  <c:v>42693</c:v>
                </c:pt>
                <c:pt idx="172">
                  <c:v>42694</c:v>
                </c:pt>
                <c:pt idx="173">
                  <c:v>42695</c:v>
                </c:pt>
                <c:pt idx="174">
                  <c:v>42696</c:v>
                </c:pt>
                <c:pt idx="175">
                  <c:v>42697</c:v>
                </c:pt>
                <c:pt idx="176">
                  <c:v>42698</c:v>
                </c:pt>
                <c:pt idx="177">
                  <c:v>42699</c:v>
                </c:pt>
                <c:pt idx="178">
                  <c:v>42700</c:v>
                </c:pt>
                <c:pt idx="179">
                  <c:v>42701</c:v>
                </c:pt>
                <c:pt idx="180">
                  <c:v>42702</c:v>
                </c:pt>
                <c:pt idx="181">
                  <c:v>42703</c:v>
                </c:pt>
                <c:pt idx="182">
                  <c:v>42704</c:v>
                </c:pt>
                <c:pt idx="183">
                  <c:v>42705</c:v>
                </c:pt>
                <c:pt idx="184">
                  <c:v>42706</c:v>
                </c:pt>
                <c:pt idx="185">
                  <c:v>42707</c:v>
                </c:pt>
                <c:pt idx="186">
                  <c:v>42708</c:v>
                </c:pt>
                <c:pt idx="187">
                  <c:v>42709</c:v>
                </c:pt>
                <c:pt idx="188">
                  <c:v>42710</c:v>
                </c:pt>
                <c:pt idx="189">
                  <c:v>42711</c:v>
                </c:pt>
                <c:pt idx="190">
                  <c:v>42712</c:v>
                </c:pt>
                <c:pt idx="191">
                  <c:v>42713</c:v>
                </c:pt>
                <c:pt idx="192">
                  <c:v>42714</c:v>
                </c:pt>
                <c:pt idx="193">
                  <c:v>42715</c:v>
                </c:pt>
                <c:pt idx="194">
                  <c:v>42716</c:v>
                </c:pt>
                <c:pt idx="195">
                  <c:v>42717</c:v>
                </c:pt>
                <c:pt idx="196">
                  <c:v>42718</c:v>
                </c:pt>
                <c:pt idx="197">
                  <c:v>42719</c:v>
                </c:pt>
                <c:pt idx="198">
                  <c:v>42720</c:v>
                </c:pt>
                <c:pt idx="199">
                  <c:v>42721</c:v>
                </c:pt>
                <c:pt idx="200">
                  <c:v>42722</c:v>
                </c:pt>
                <c:pt idx="201">
                  <c:v>42723</c:v>
                </c:pt>
                <c:pt idx="202">
                  <c:v>42724</c:v>
                </c:pt>
                <c:pt idx="203">
                  <c:v>42725</c:v>
                </c:pt>
                <c:pt idx="204">
                  <c:v>42726</c:v>
                </c:pt>
                <c:pt idx="205">
                  <c:v>42727</c:v>
                </c:pt>
                <c:pt idx="206">
                  <c:v>42728</c:v>
                </c:pt>
                <c:pt idx="207">
                  <c:v>42729</c:v>
                </c:pt>
                <c:pt idx="208">
                  <c:v>42730</c:v>
                </c:pt>
                <c:pt idx="209">
                  <c:v>42731</c:v>
                </c:pt>
                <c:pt idx="210">
                  <c:v>42732</c:v>
                </c:pt>
                <c:pt idx="211">
                  <c:v>42733</c:v>
                </c:pt>
                <c:pt idx="212">
                  <c:v>42734</c:v>
                </c:pt>
                <c:pt idx="213">
                  <c:v>42735</c:v>
                </c:pt>
                <c:pt idx="214">
                  <c:v>42736</c:v>
                </c:pt>
                <c:pt idx="215">
                  <c:v>42737</c:v>
                </c:pt>
                <c:pt idx="216">
                  <c:v>42738</c:v>
                </c:pt>
                <c:pt idx="217">
                  <c:v>42739</c:v>
                </c:pt>
                <c:pt idx="218">
                  <c:v>42740</c:v>
                </c:pt>
                <c:pt idx="219">
                  <c:v>42741</c:v>
                </c:pt>
                <c:pt idx="220">
                  <c:v>42742</c:v>
                </c:pt>
                <c:pt idx="221">
                  <c:v>42743</c:v>
                </c:pt>
                <c:pt idx="222">
                  <c:v>42744</c:v>
                </c:pt>
                <c:pt idx="223">
                  <c:v>42745</c:v>
                </c:pt>
                <c:pt idx="224">
                  <c:v>42746</c:v>
                </c:pt>
                <c:pt idx="225">
                  <c:v>42747</c:v>
                </c:pt>
                <c:pt idx="226">
                  <c:v>42748</c:v>
                </c:pt>
                <c:pt idx="227">
                  <c:v>42749</c:v>
                </c:pt>
                <c:pt idx="228">
                  <c:v>42750</c:v>
                </c:pt>
                <c:pt idx="229">
                  <c:v>42751</c:v>
                </c:pt>
                <c:pt idx="230">
                  <c:v>42752</c:v>
                </c:pt>
                <c:pt idx="231">
                  <c:v>42753</c:v>
                </c:pt>
                <c:pt idx="232">
                  <c:v>42754</c:v>
                </c:pt>
                <c:pt idx="233">
                  <c:v>42755</c:v>
                </c:pt>
                <c:pt idx="234">
                  <c:v>42756</c:v>
                </c:pt>
                <c:pt idx="235">
                  <c:v>42757</c:v>
                </c:pt>
                <c:pt idx="236">
                  <c:v>42758</c:v>
                </c:pt>
                <c:pt idx="237">
                  <c:v>42759</c:v>
                </c:pt>
                <c:pt idx="238">
                  <c:v>42760</c:v>
                </c:pt>
                <c:pt idx="239">
                  <c:v>42761</c:v>
                </c:pt>
                <c:pt idx="240">
                  <c:v>42762</c:v>
                </c:pt>
                <c:pt idx="241">
                  <c:v>42763</c:v>
                </c:pt>
                <c:pt idx="242">
                  <c:v>42764</c:v>
                </c:pt>
                <c:pt idx="243">
                  <c:v>42765</c:v>
                </c:pt>
                <c:pt idx="244">
                  <c:v>42766</c:v>
                </c:pt>
                <c:pt idx="245">
                  <c:v>42767</c:v>
                </c:pt>
                <c:pt idx="246">
                  <c:v>42768</c:v>
                </c:pt>
                <c:pt idx="247">
                  <c:v>42769</c:v>
                </c:pt>
                <c:pt idx="248">
                  <c:v>42770</c:v>
                </c:pt>
                <c:pt idx="249">
                  <c:v>42771</c:v>
                </c:pt>
                <c:pt idx="250">
                  <c:v>42772</c:v>
                </c:pt>
                <c:pt idx="251">
                  <c:v>42773</c:v>
                </c:pt>
                <c:pt idx="252">
                  <c:v>42774</c:v>
                </c:pt>
                <c:pt idx="253">
                  <c:v>42775</c:v>
                </c:pt>
                <c:pt idx="254">
                  <c:v>42776</c:v>
                </c:pt>
                <c:pt idx="255">
                  <c:v>42777</c:v>
                </c:pt>
                <c:pt idx="256">
                  <c:v>42778</c:v>
                </c:pt>
                <c:pt idx="257">
                  <c:v>42779</c:v>
                </c:pt>
                <c:pt idx="258">
                  <c:v>42780</c:v>
                </c:pt>
                <c:pt idx="259">
                  <c:v>42781</c:v>
                </c:pt>
                <c:pt idx="260">
                  <c:v>42782</c:v>
                </c:pt>
                <c:pt idx="261">
                  <c:v>42783</c:v>
                </c:pt>
                <c:pt idx="262">
                  <c:v>42784</c:v>
                </c:pt>
                <c:pt idx="263">
                  <c:v>42785</c:v>
                </c:pt>
                <c:pt idx="264">
                  <c:v>42786</c:v>
                </c:pt>
                <c:pt idx="265">
                  <c:v>42787</c:v>
                </c:pt>
                <c:pt idx="266">
                  <c:v>42788</c:v>
                </c:pt>
                <c:pt idx="267">
                  <c:v>42789</c:v>
                </c:pt>
                <c:pt idx="268">
                  <c:v>42790</c:v>
                </c:pt>
                <c:pt idx="269">
                  <c:v>42791</c:v>
                </c:pt>
                <c:pt idx="270">
                  <c:v>42792</c:v>
                </c:pt>
                <c:pt idx="271">
                  <c:v>42793</c:v>
                </c:pt>
                <c:pt idx="272">
                  <c:v>42794</c:v>
                </c:pt>
                <c:pt idx="273">
                  <c:v>42795</c:v>
                </c:pt>
                <c:pt idx="274">
                  <c:v>42796</c:v>
                </c:pt>
                <c:pt idx="275">
                  <c:v>42797</c:v>
                </c:pt>
                <c:pt idx="276">
                  <c:v>42798</c:v>
                </c:pt>
                <c:pt idx="277">
                  <c:v>42799</c:v>
                </c:pt>
                <c:pt idx="278">
                  <c:v>42800</c:v>
                </c:pt>
                <c:pt idx="279">
                  <c:v>42801</c:v>
                </c:pt>
                <c:pt idx="280">
                  <c:v>42802</c:v>
                </c:pt>
                <c:pt idx="281">
                  <c:v>42803</c:v>
                </c:pt>
                <c:pt idx="282">
                  <c:v>42804</c:v>
                </c:pt>
                <c:pt idx="283">
                  <c:v>42805</c:v>
                </c:pt>
                <c:pt idx="284">
                  <c:v>42806</c:v>
                </c:pt>
                <c:pt idx="285">
                  <c:v>42807</c:v>
                </c:pt>
                <c:pt idx="286">
                  <c:v>42808</c:v>
                </c:pt>
                <c:pt idx="287">
                  <c:v>42809</c:v>
                </c:pt>
                <c:pt idx="288">
                  <c:v>42810</c:v>
                </c:pt>
                <c:pt idx="289">
                  <c:v>42811</c:v>
                </c:pt>
                <c:pt idx="290">
                  <c:v>42812</c:v>
                </c:pt>
                <c:pt idx="291">
                  <c:v>42813</c:v>
                </c:pt>
                <c:pt idx="292">
                  <c:v>42814</c:v>
                </c:pt>
                <c:pt idx="293">
                  <c:v>42815</c:v>
                </c:pt>
                <c:pt idx="294">
                  <c:v>42816</c:v>
                </c:pt>
                <c:pt idx="295">
                  <c:v>42817</c:v>
                </c:pt>
                <c:pt idx="296">
                  <c:v>42818</c:v>
                </c:pt>
                <c:pt idx="297">
                  <c:v>42819</c:v>
                </c:pt>
                <c:pt idx="298">
                  <c:v>42820</c:v>
                </c:pt>
                <c:pt idx="299">
                  <c:v>42821</c:v>
                </c:pt>
                <c:pt idx="300">
                  <c:v>42822</c:v>
                </c:pt>
                <c:pt idx="301">
                  <c:v>42823</c:v>
                </c:pt>
                <c:pt idx="302">
                  <c:v>42824</c:v>
                </c:pt>
                <c:pt idx="303">
                  <c:v>42825</c:v>
                </c:pt>
                <c:pt idx="304">
                  <c:v>42826</c:v>
                </c:pt>
                <c:pt idx="305">
                  <c:v>42827</c:v>
                </c:pt>
                <c:pt idx="306">
                  <c:v>42828</c:v>
                </c:pt>
                <c:pt idx="307">
                  <c:v>42829</c:v>
                </c:pt>
                <c:pt idx="308">
                  <c:v>42830</c:v>
                </c:pt>
                <c:pt idx="309">
                  <c:v>42831</c:v>
                </c:pt>
                <c:pt idx="310">
                  <c:v>42832</c:v>
                </c:pt>
                <c:pt idx="311">
                  <c:v>42833</c:v>
                </c:pt>
                <c:pt idx="312">
                  <c:v>42834</c:v>
                </c:pt>
                <c:pt idx="313">
                  <c:v>42835</c:v>
                </c:pt>
                <c:pt idx="314">
                  <c:v>42836</c:v>
                </c:pt>
                <c:pt idx="315">
                  <c:v>42837</c:v>
                </c:pt>
                <c:pt idx="316">
                  <c:v>42838</c:v>
                </c:pt>
                <c:pt idx="317">
                  <c:v>42839</c:v>
                </c:pt>
                <c:pt idx="318">
                  <c:v>42840</c:v>
                </c:pt>
                <c:pt idx="319">
                  <c:v>42841</c:v>
                </c:pt>
                <c:pt idx="320">
                  <c:v>42842</c:v>
                </c:pt>
                <c:pt idx="321">
                  <c:v>42843</c:v>
                </c:pt>
                <c:pt idx="322">
                  <c:v>42844</c:v>
                </c:pt>
                <c:pt idx="323">
                  <c:v>42845</c:v>
                </c:pt>
                <c:pt idx="324">
                  <c:v>42846</c:v>
                </c:pt>
                <c:pt idx="325">
                  <c:v>42847</c:v>
                </c:pt>
                <c:pt idx="326">
                  <c:v>42848</c:v>
                </c:pt>
                <c:pt idx="327">
                  <c:v>42849</c:v>
                </c:pt>
                <c:pt idx="328">
                  <c:v>42850</c:v>
                </c:pt>
                <c:pt idx="329">
                  <c:v>42851</c:v>
                </c:pt>
                <c:pt idx="330">
                  <c:v>42852</c:v>
                </c:pt>
                <c:pt idx="331">
                  <c:v>42853</c:v>
                </c:pt>
                <c:pt idx="332">
                  <c:v>42854</c:v>
                </c:pt>
                <c:pt idx="333">
                  <c:v>42855</c:v>
                </c:pt>
                <c:pt idx="334">
                  <c:v>42856</c:v>
                </c:pt>
                <c:pt idx="335">
                  <c:v>42857</c:v>
                </c:pt>
                <c:pt idx="336">
                  <c:v>42858</c:v>
                </c:pt>
                <c:pt idx="337">
                  <c:v>42859</c:v>
                </c:pt>
                <c:pt idx="338">
                  <c:v>42860</c:v>
                </c:pt>
                <c:pt idx="339">
                  <c:v>42861</c:v>
                </c:pt>
                <c:pt idx="340">
                  <c:v>42862</c:v>
                </c:pt>
                <c:pt idx="341">
                  <c:v>42863</c:v>
                </c:pt>
                <c:pt idx="342">
                  <c:v>42864</c:v>
                </c:pt>
                <c:pt idx="343">
                  <c:v>42865</c:v>
                </c:pt>
                <c:pt idx="344">
                  <c:v>42866</c:v>
                </c:pt>
                <c:pt idx="345">
                  <c:v>42867</c:v>
                </c:pt>
                <c:pt idx="346">
                  <c:v>42868</c:v>
                </c:pt>
                <c:pt idx="347">
                  <c:v>42869</c:v>
                </c:pt>
                <c:pt idx="348">
                  <c:v>42870</c:v>
                </c:pt>
                <c:pt idx="349">
                  <c:v>42871</c:v>
                </c:pt>
                <c:pt idx="350">
                  <c:v>42872</c:v>
                </c:pt>
                <c:pt idx="351">
                  <c:v>42873</c:v>
                </c:pt>
                <c:pt idx="352">
                  <c:v>42874</c:v>
                </c:pt>
                <c:pt idx="353">
                  <c:v>42875</c:v>
                </c:pt>
                <c:pt idx="354">
                  <c:v>42876</c:v>
                </c:pt>
                <c:pt idx="355">
                  <c:v>42877</c:v>
                </c:pt>
                <c:pt idx="356">
                  <c:v>42878</c:v>
                </c:pt>
                <c:pt idx="357">
                  <c:v>42879</c:v>
                </c:pt>
                <c:pt idx="358">
                  <c:v>42880</c:v>
                </c:pt>
                <c:pt idx="359">
                  <c:v>42881</c:v>
                </c:pt>
                <c:pt idx="360">
                  <c:v>42882</c:v>
                </c:pt>
                <c:pt idx="361">
                  <c:v>42883</c:v>
                </c:pt>
                <c:pt idx="362">
                  <c:v>42884</c:v>
                </c:pt>
                <c:pt idx="363">
                  <c:v>42885</c:v>
                </c:pt>
                <c:pt idx="364">
                  <c:v>42886</c:v>
                </c:pt>
                <c:pt idx="365">
                  <c:v>42887</c:v>
                </c:pt>
                <c:pt idx="366">
                  <c:v>42888</c:v>
                </c:pt>
                <c:pt idx="367">
                  <c:v>42889</c:v>
                </c:pt>
                <c:pt idx="368">
                  <c:v>42890</c:v>
                </c:pt>
                <c:pt idx="369">
                  <c:v>42891</c:v>
                </c:pt>
                <c:pt idx="370">
                  <c:v>42892</c:v>
                </c:pt>
                <c:pt idx="371">
                  <c:v>42893</c:v>
                </c:pt>
                <c:pt idx="372">
                  <c:v>42894</c:v>
                </c:pt>
                <c:pt idx="373">
                  <c:v>42895</c:v>
                </c:pt>
                <c:pt idx="374">
                  <c:v>42896</c:v>
                </c:pt>
                <c:pt idx="375">
                  <c:v>42897</c:v>
                </c:pt>
                <c:pt idx="376">
                  <c:v>42898</c:v>
                </c:pt>
                <c:pt idx="377">
                  <c:v>42899</c:v>
                </c:pt>
                <c:pt idx="378">
                  <c:v>42900</c:v>
                </c:pt>
                <c:pt idx="379">
                  <c:v>42901</c:v>
                </c:pt>
                <c:pt idx="380">
                  <c:v>42902</c:v>
                </c:pt>
                <c:pt idx="381">
                  <c:v>42903</c:v>
                </c:pt>
                <c:pt idx="382">
                  <c:v>42904</c:v>
                </c:pt>
                <c:pt idx="383">
                  <c:v>42905</c:v>
                </c:pt>
                <c:pt idx="384">
                  <c:v>42906</c:v>
                </c:pt>
                <c:pt idx="385">
                  <c:v>42907</c:v>
                </c:pt>
                <c:pt idx="386">
                  <c:v>42908</c:v>
                </c:pt>
                <c:pt idx="387">
                  <c:v>42909</c:v>
                </c:pt>
                <c:pt idx="388">
                  <c:v>42910</c:v>
                </c:pt>
                <c:pt idx="389">
                  <c:v>42911</c:v>
                </c:pt>
                <c:pt idx="390">
                  <c:v>42912</c:v>
                </c:pt>
                <c:pt idx="391">
                  <c:v>42913</c:v>
                </c:pt>
                <c:pt idx="392">
                  <c:v>42914</c:v>
                </c:pt>
                <c:pt idx="393">
                  <c:v>42915</c:v>
                </c:pt>
                <c:pt idx="394">
                  <c:v>42916</c:v>
                </c:pt>
                <c:pt idx="395">
                  <c:v>42917</c:v>
                </c:pt>
                <c:pt idx="396">
                  <c:v>42918</c:v>
                </c:pt>
                <c:pt idx="397">
                  <c:v>42919</c:v>
                </c:pt>
                <c:pt idx="398">
                  <c:v>42920</c:v>
                </c:pt>
                <c:pt idx="399">
                  <c:v>42921</c:v>
                </c:pt>
                <c:pt idx="400">
                  <c:v>42922</c:v>
                </c:pt>
                <c:pt idx="401">
                  <c:v>42923</c:v>
                </c:pt>
                <c:pt idx="402">
                  <c:v>42924</c:v>
                </c:pt>
                <c:pt idx="403">
                  <c:v>42925</c:v>
                </c:pt>
                <c:pt idx="404">
                  <c:v>42926</c:v>
                </c:pt>
                <c:pt idx="405">
                  <c:v>42927</c:v>
                </c:pt>
                <c:pt idx="406">
                  <c:v>42928</c:v>
                </c:pt>
                <c:pt idx="407">
                  <c:v>42929</c:v>
                </c:pt>
                <c:pt idx="408">
                  <c:v>42930</c:v>
                </c:pt>
                <c:pt idx="409">
                  <c:v>42931</c:v>
                </c:pt>
                <c:pt idx="410">
                  <c:v>42932</c:v>
                </c:pt>
                <c:pt idx="411">
                  <c:v>42933</c:v>
                </c:pt>
                <c:pt idx="412">
                  <c:v>42934</c:v>
                </c:pt>
                <c:pt idx="413">
                  <c:v>42935</c:v>
                </c:pt>
                <c:pt idx="414">
                  <c:v>42936</c:v>
                </c:pt>
                <c:pt idx="415">
                  <c:v>42937</c:v>
                </c:pt>
                <c:pt idx="416">
                  <c:v>42938</c:v>
                </c:pt>
                <c:pt idx="417">
                  <c:v>42939</c:v>
                </c:pt>
                <c:pt idx="418">
                  <c:v>42940</c:v>
                </c:pt>
                <c:pt idx="419">
                  <c:v>42941</c:v>
                </c:pt>
                <c:pt idx="420">
                  <c:v>42942</c:v>
                </c:pt>
                <c:pt idx="421">
                  <c:v>42943</c:v>
                </c:pt>
                <c:pt idx="422">
                  <c:v>42944</c:v>
                </c:pt>
                <c:pt idx="423">
                  <c:v>42945</c:v>
                </c:pt>
                <c:pt idx="424">
                  <c:v>42946</c:v>
                </c:pt>
                <c:pt idx="425">
                  <c:v>42947</c:v>
                </c:pt>
                <c:pt idx="426">
                  <c:v>42948</c:v>
                </c:pt>
                <c:pt idx="427">
                  <c:v>42949</c:v>
                </c:pt>
                <c:pt idx="428">
                  <c:v>42950</c:v>
                </c:pt>
                <c:pt idx="429">
                  <c:v>42951</c:v>
                </c:pt>
                <c:pt idx="430">
                  <c:v>42952</c:v>
                </c:pt>
                <c:pt idx="431">
                  <c:v>42953</c:v>
                </c:pt>
                <c:pt idx="432">
                  <c:v>42954</c:v>
                </c:pt>
                <c:pt idx="433">
                  <c:v>42955</c:v>
                </c:pt>
                <c:pt idx="434">
                  <c:v>42956</c:v>
                </c:pt>
                <c:pt idx="435">
                  <c:v>42957</c:v>
                </c:pt>
                <c:pt idx="436">
                  <c:v>42958</c:v>
                </c:pt>
                <c:pt idx="437">
                  <c:v>42959</c:v>
                </c:pt>
                <c:pt idx="438">
                  <c:v>42960</c:v>
                </c:pt>
                <c:pt idx="439">
                  <c:v>42961</c:v>
                </c:pt>
                <c:pt idx="440">
                  <c:v>42962</c:v>
                </c:pt>
                <c:pt idx="441">
                  <c:v>42963</c:v>
                </c:pt>
                <c:pt idx="442">
                  <c:v>42964</c:v>
                </c:pt>
                <c:pt idx="443">
                  <c:v>42965</c:v>
                </c:pt>
                <c:pt idx="444">
                  <c:v>42966</c:v>
                </c:pt>
                <c:pt idx="445">
                  <c:v>42967</c:v>
                </c:pt>
                <c:pt idx="446">
                  <c:v>42968</c:v>
                </c:pt>
                <c:pt idx="447">
                  <c:v>42969</c:v>
                </c:pt>
                <c:pt idx="448">
                  <c:v>42970</c:v>
                </c:pt>
                <c:pt idx="449">
                  <c:v>42971</c:v>
                </c:pt>
                <c:pt idx="450">
                  <c:v>42972</c:v>
                </c:pt>
                <c:pt idx="451">
                  <c:v>42973</c:v>
                </c:pt>
                <c:pt idx="452">
                  <c:v>42974</c:v>
                </c:pt>
                <c:pt idx="453">
                  <c:v>42975</c:v>
                </c:pt>
                <c:pt idx="454">
                  <c:v>42976</c:v>
                </c:pt>
                <c:pt idx="455">
                  <c:v>42977</c:v>
                </c:pt>
                <c:pt idx="456">
                  <c:v>42978</c:v>
                </c:pt>
                <c:pt idx="457">
                  <c:v>42979</c:v>
                </c:pt>
                <c:pt idx="458">
                  <c:v>42980</c:v>
                </c:pt>
                <c:pt idx="459">
                  <c:v>42981</c:v>
                </c:pt>
                <c:pt idx="460">
                  <c:v>42982</c:v>
                </c:pt>
                <c:pt idx="461">
                  <c:v>42983</c:v>
                </c:pt>
                <c:pt idx="462">
                  <c:v>42984</c:v>
                </c:pt>
                <c:pt idx="463">
                  <c:v>42985</c:v>
                </c:pt>
                <c:pt idx="464">
                  <c:v>42986</c:v>
                </c:pt>
                <c:pt idx="465">
                  <c:v>42987</c:v>
                </c:pt>
                <c:pt idx="466">
                  <c:v>42988</c:v>
                </c:pt>
                <c:pt idx="467">
                  <c:v>42989</c:v>
                </c:pt>
                <c:pt idx="468">
                  <c:v>42990</c:v>
                </c:pt>
                <c:pt idx="469">
                  <c:v>42991</c:v>
                </c:pt>
                <c:pt idx="470">
                  <c:v>42992</c:v>
                </c:pt>
                <c:pt idx="471">
                  <c:v>42993</c:v>
                </c:pt>
                <c:pt idx="472">
                  <c:v>42994</c:v>
                </c:pt>
                <c:pt idx="473">
                  <c:v>42995</c:v>
                </c:pt>
                <c:pt idx="474">
                  <c:v>42996</c:v>
                </c:pt>
                <c:pt idx="475">
                  <c:v>42997</c:v>
                </c:pt>
                <c:pt idx="476">
                  <c:v>42998</c:v>
                </c:pt>
                <c:pt idx="477">
                  <c:v>42999</c:v>
                </c:pt>
                <c:pt idx="478">
                  <c:v>43000</c:v>
                </c:pt>
                <c:pt idx="479">
                  <c:v>43001</c:v>
                </c:pt>
                <c:pt idx="480">
                  <c:v>43002</c:v>
                </c:pt>
                <c:pt idx="481">
                  <c:v>43003</c:v>
                </c:pt>
                <c:pt idx="482">
                  <c:v>43004</c:v>
                </c:pt>
                <c:pt idx="483">
                  <c:v>43005</c:v>
                </c:pt>
                <c:pt idx="484">
                  <c:v>43006</c:v>
                </c:pt>
                <c:pt idx="485">
                  <c:v>43007</c:v>
                </c:pt>
                <c:pt idx="486">
                  <c:v>43008</c:v>
                </c:pt>
                <c:pt idx="487">
                  <c:v>43009</c:v>
                </c:pt>
                <c:pt idx="488">
                  <c:v>43010</c:v>
                </c:pt>
                <c:pt idx="489">
                  <c:v>43011</c:v>
                </c:pt>
                <c:pt idx="490">
                  <c:v>43012</c:v>
                </c:pt>
                <c:pt idx="491">
                  <c:v>43013</c:v>
                </c:pt>
                <c:pt idx="492">
                  <c:v>43014</c:v>
                </c:pt>
                <c:pt idx="493">
                  <c:v>43015</c:v>
                </c:pt>
                <c:pt idx="494">
                  <c:v>43016</c:v>
                </c:pt>
                <c:pt idx="495">
                  <c:v>43017</c:v>
                </c:pt>
                <c:pt idx="496">
                  <c:v>43018</c:v>
                </c:pt>
                <c:pt idx="497">
                  <c:v>43019</c:v>
                </c:pt>
                <c:pt idx="498">
                  <c:v>43020</c:v>
                </c:pt>
                <c:pt idx="499">
                  <c:v>43021</c:v>
                </c:pt>
                <c:pt idx="500">
                  <c:v>43022</c:v>
                </c:pt>
                <c:pt idx="501">
                  <c:v>43023</c:v>
                </c:pt>
                <c:pt idx="502">
                  <c:v>43024</c:v>
                </c:pt>
                <c:pt idx="503">
                  <c:v>43025</c:v>
                </c:pt>
                <c:pt idx="504">
                  <c:v>43026</c:v>
                </c:pt>
                <c:pt idx="505">
                  <c:v>43027</c:v>
                </c:pt>
                <c:pt idx="506">
                  <c:v>43028</c:v>
                </c:pt>
                <c:pt idx="507">
                  <c:v>43029</c:v>
                </c:pt>
                <c:pt idx="508">
                  <c:v>43030</c:v>
                </c:pt>
                <c:pt idx="509">
                  <c:v>43031</c:v>
                </c:pt>
                <c:pt idx="510">
                  <c:v>43032</c:v>
                </c:pt>
                <c:pt idx="511">
                  <c:v>43033</c:v>
                </c:pt>
                <c:pt idx="512">
                  <c:v>43034</c:v>
                </c:pt>
                <c:pt idx="513">
                  <c:v>43035</c:v>
                </c:pt>
                <c:pt idx="514">
                  <c:v>43036</c:v>
                </c:pt>
                <c:pt idx="515">
                  <c:v>43037</c:v>
                </c:pt>
                <c:pt idx="516">
                  <c:v>43038</c:v>
                </c:pt>
                <c:pt idx="517">
                  <c:v>43039</c:v>
                </c:pt>
                <c:pt idx="518">
                  <c:v>43040</c:v>
                </c:pt>
                <c:pt idx="519">
                  <c:v>43041</c:v>
                </c:pt>
                <c:pt idx="520">
                  <c:v>43042</c:v>
                </c:pt>
                <c:pt idx="521">
                  <c:v>43043</c:v>
                </c:pt>
                <c:pt idx="522">
                  <c:v>43044</c:v>
                </c:pt>
                <c:pt idx="523">
                  <c:v>43045</c:v>
                </c:pt>
                <c:pt idx="524">
                  <c:v>43046</c:v>
                </c:pt>
                <c:pt idx="525">
                  <c:v>43047</c:v>
                </c:pt>
                <c:pt idx="526">
                  <c:v>43048</c:v>
                </c:pt>
                <c:pt idx="527">
                  <c:v>43049</c:v>
                </c:pt>
                <c:pt idx="528">
                  <c:v>43050</c:v>
                </c:pt>
                <c:pt idx="529">
                  <c:v>43051</c:v>
                </c:pt>
                <c:pt idx="530">
                  <c:v>43052</c:v>
                </c:pt>
                <c:pt idx="531">
                  <c:v>43053</c:v>
                </c:pt>
                <c:pt idx="532">
                  <c:v>43054</c:v>
                </c:pt>
                <c:pt idx="533">
                  <c:v>43055</c:v>
                </c:pt>
                <c:pt idx="534">
                  <c:v>43056</c:v>
                </c:pt>
                <c:pt idx="535">
                  <c:v>43057</c:v>
                </c:pt>
                <c:pt idx="536">
                  <c:v>43058</c:v>
                </c:pt>
                <c:pt idx="537">
                  <c:v>43059</c:v>
                </c:pt>
                <c:pt idx="538">
                  <c:v>43060</c:v>
                </c:pt>
                <c:pt idx="539">
                  <c:v>43061</c:v>
                </c:pt>
                <c:pt idx="540">
                  <c:v>43062</c:v>
                </c:pt>
                <c:pt idx="541">
                  <c:v>43063</c:v>
                </c:pt>
                <c:pt idx="542">
                  <c:v>43064</c:v>
                </c:pt>
                <c:pt idx="543">
                  <c:v>43065</c:v>
                </c:pt>
                <c:pt idx="544">
                  <c:v>43066</c:v>
                </c:pt>
                <c:pt idx="545">
                  <c:v>43067</c:v>
                </c:pt>
                <c:pt idx="546">
                  <c:v>43068</c:v>
                </c:pt>
                <c:pt idx="547">
                  <c:v>43069</c:v>
                </c:pt>
                <c:pt idx="548">
                  <c:v>43070</c:v>
                </c:pt>
                <c:pt idx="549">
                  <c:v>43071</c:v>
                </c:pt>
                <c:pt idx="550">
                  <c:v>43072</c:v>
                </c:pt>
                <c:pt idx="551">
                  <c:v>43073</c:v>
                </c:pt>
                <c:pt idx="552">
                  <c:v>43074</c:v>
                </c:pt>
                <c:pt idx="553">
                  <c:v>43075</c:v>
                </c:pt>
                <c:pt idx="554">
                  <c:v>43076</c:v>
                </c:pt>
                <c:pt idx="555">
                  <c:v>43077</c:v>
                </c:pt>
                <c:pt idx="556">
                  <c:v>43078</c:v>
                </c:pt>
                <c:pt idx="557">
                  <c:v>43079</c:v>
                </c:pt>
                <c:pt idx="558">
                  <c:v>43080</c:v>
                </c:pt>
                <c:pt idx="559">
                  <c:v>43081</c:v>
                </c:pt>
                <c:pt idx="560">
                  <c:v>43082</c:v>
                </c:pt>
                <c:pt idx="561">
                  <c:v>43083</c:v>
                </c:pt>
                <c:pt idx="562">
                  <c:v>43084</c:v>
                </c:pt>
                <c:pt idx="563">
                  <c:v>43085</c:v>
                </c:pt>
                <c:pt idx="564">
                  <c:v>43086</c:v>
                </c:pt>
                <c:pt idx="565">
                  <c:v>43087</c:v>
                </c:pt>
                <c:pt idx="566">
                  <c:v>43088</c:v>
                </c:pt>
                <c:pt idx="567">
                  <c:v>43089</c:v>
                </c:pt>
                <c:pt idx="568">
                  <c:v>43090</c:v>
                </c:pt>
                <c:pt idx="569">
                  <c:v>43091</c:v>
                </c:pt>
                <c:pt idx="570">
                  <c:v>43092</c:v>
                </c:pt>
                <c:pt idx="571">
                  <c:v>43093</c:v>
                </c:pt>
                <c:pt idx="572">
                  <c:v>43094</c:v>
                </c:pt>
                <c:pt idx="573">
                  <c:v>43095</c:v>
                </c:pt>
                <c:pt idx="574">
                  <c:v>43096</c:v>
                </c:pt>
                <c:pt idx="575">
                  <c:v>43097</c:v>
                </c:pt>
                <c:pt idx="576">
                  <c:v>43098</c:v>
                </c:pt>
                <c:pt idx="577">
                  <c:v>43099</c:v>
                </c:pt>
                <c:pt idx="578">
                  <c:v>43100</c:v>
                </c:pt>
                <c:pt idx="579">
                  <c:v>43101</c:v>
                </c:pt>
                <c:pt idx="580">
                  <c:v>43102</c:v>
                </c:pt>
                <c:pt idx="581">
                  <c:v>43103</c:v>
                </c:pt>
                <c:pt idx="582">
                  <c:v>43104</c:v>
                </c:pt>
                <c:pt idx="583">
                  <c:v>43105</c:v>
                </c:pt>
                <c:pt idx="584">
                  <c:v>43106</c:v>
                </c:pt>
                <c:pt idx="585">
                  <c:v>43107</c:v>
                </c:pt>
                <c:pt idx="586">
                  <c:v>43108</c:v>
                </c:pt>
                <c:pt idx="587">
                  <c:v>43109</c:v>
                </c:pt>
                <c:pt idx="588">
                  <c:v>43110</c:v>
                </c:pt>
                <c:pt idx="589">
                  <c:v>43111</c:v>
                </c:pt>
                <c:pt idx="590">
                  <c:v>43112</c:v>
                </c:pt>
                <c:pt idx="591">
                  <c:v>43113</c:v>
                </c:pt>
                <c:pt idx="592">
                  <c:v>43114</c:v>
                </c:pt>
                <c:pt idx="593">
                  <c:v>43115</c:v>
                </c:pt>
                <c:pt idx="594">
                  <c:v>43116</c:v>
                </c:pt>
                <c:pt idx="595">
                  <c:v>43117</c:v>
                </c:pt>
                <c:pt idx="596">
                  <c:v>43118</c:v>
                </c:pt>
                <c:pt idx="597">
                  <c:v>43119</c:v>
                </c:pt>
                <c:pt idx="598">
                  <c:v>43120</c:v>
                </c:pt>
                <c:pt idx="599">
                  <c:v>43121</c:v>
                </c:pt>
                <c:pt idx="600">
                  <c:v>43122</c:v>
                </c:pt>
                <c:pt idx="601">
                  <c:v>43123</c:v>
                </c:pt>
                <c:pt idx="602">
                  <c:v>43124</c:v>
                </c:pt>
                <c:pt idx="603">
                  <c:v>43125</c:v>
                </c:pt>
                <c:pt idx="604">
                  <c:v>43126</c:v>
                </c:pt>
                <c:pt idx="605">
                  <c:v>43127</c:v>
                </c:pt>
                <c:pt idx="606">
                  <c:v>43128</c:v>
                </c:pt>
                <c:pt idx="607">
                  <c:v>43129</c:v>
                </c:pt>
                <c:pt idx="608">
                  <c:v>43130</c:v>
                </c:pt>
                <c:pt idx="609">
                  <c:v>43131</c:v>
                </c:pt>
                <c:pt idx="610">
                  <c:v>43132</c:v>
                </c:pt>
                <c:pt idx="611">
                  <c:v>43133</c:v>
                </c:pt>
                <c:pt idx="612">
                  <c:v>43134</c:v>
                </c:pt>
                <c:pt idx="613">
                  <c:v>43135</c:v>
                </c:pt>
                <c:pt idx="614">
                  <c:v>43136</c:v>
                </c:pt>
                <c:pt idx="615">
                  <c:v>43137</c:v>
                </c:pt>
                <c:pt idx="616">
                  <c:v>43138</c:v>
                </c:pt>
                <c:pt idx="617">
                  <c:v>43139</c:v>
                </c:pt>
                <c:pt idx="618">
                  <c:v>43140</c:v>
                </c:pt>
                <c:pt idx="619">
                  <c:v>43141</c:v>
                </c:pt>
                <c:pt idx="620">
                  <c:v>43142</c:v>
                </c:pt>
                <c:pt idx="621">
                  <c:v>43143</c:v>
                </c:pt>
                <c:pt idx="622">
                  <c:v>43144</c:v>
                </c:pt>
                <c:pt idx="623">
                  <c:v>43145</c:v>
                </c:pt>
                <c:pt idx="624">
                  <c:v>43146</c:v>
                </c:pt>
                <c:pt idx="625">
                  <c:v>43147</c:v>
                </c:pt>
                <c:pt idx="626">
                  <c:v>43148</c:v>
                </c:pt>
                <c:pt idx="627">
                  <c:v>43149</c:v>
                </c:pt>
                <c:pt idx="628">
                  <c:v>43150</c:v>
                </c:pt>
                <c:pt idx="629">
                  <c:v>43151</c:v>
                </c:pt>
                <c:pt idx="630">
                  <c:v>43152</c:v>
                </c:pt>
                <c:pt idx="631">
                  <c:v>43153</c:v>
                </c:pt>
                <c:pt idx="632">
                  <c:v>43154</c:v>
                </c:pt>
                <c:pt idx="633">
                  <c:v>43155</c:v>
                </c:pt>
                <c:pt idx="634">
                  <c:v>43156</c:v>
                </c:pt>
                <c:pt idx="635">
                  <c:v>43157</c:v>
                </c:pt>
                <c:pt idx="636">
                  <c:v>43158</c:v>
                </c:pt>
                <c:pt idx="637">
                  <c:v>43159</c:v>
                </c:pt>
                <c:pt idx="638">
                  <c:v>43160</c:v>
                </c:pt>
                <c:pt idx="639">
                  <c:v>43161</c:v>
                </c:pt>
                <c:pt idx="640">
                  <c:v>43162</c:v>
                </c:pt>
                <c:pt idx="641">
                  <c:v>43163</c:v>
                </c:pt>
                <c:pt idx="642">
                  <c:v>43164</c:v>
                </c:pt>
                <c:pt idx="643">
                  <c:v>43165</c:v>
                </c:pt>
                <c:pt idx="644">
                  <c:v>43166</c:v>
                </c:pt>
                <c:pt idx="645">
                  <c:v>43167</c:v>
                </c:pt>
                <c:pt idx="646">
                  <c:v>43168</c:v>
                </c:pt>
                <c:pt idx="647">
                  <c:v>43169</c:v>
                </c:pt>
                <c:pt idx="648">
                  <c:v>43170</c:v>
                </c:pt>
                <c:pt idx="649">
                  <c:v>43171</c:v>
                </c:pt>
                <c:pt idx="650">
                  <c:v>43172</c:v>
                </c:pt>
                <c:pt idx="651">
                  <c:v>43173</c:v>
                </c:pt>
                <c:pt idx="652">
                  <c:v>43174</c:v>
                </c:pt>
                <c:pt idx="653">
                  <c:v>43175</c:v>
                </c:pt>
                <c:pt idx="654">
                  <c:v>43176</c:v>
                </c:pt>
                <c:pt idx="655">
                  <c:v>43177</c:v>
                </c:pt>
                <c:pt idx="656">
                  <c:v>43178</c:v>
                </c:pt>
                <c:pt idx="657">
                  <c:v>43179</c:v>
                </c:pt>
                <c:pt idx="658">
                  <c:v>43180</c:v>
                </c:pt>
                <c:pt idx="659">
                  <c:v>43181</c:v>
                </c:pt>
                <c:pt idx="660">
                  <c:v>43182</c:v>
                </c:pt>
                <c:pt idx="661">
                  <c:v>43183</c:v>
                </c:pt>
                <c:pt idx="662">
                  <c:v>43184</c:v>
                </c:pt>
                <c:pt idx="663">
                  <c:v>43185</c:v>
                </c:pt>
                <c:pt idx="664">
                  <c:v>43186</c:v>
                </c:pt>
                <c:pt idx="665">
                  <c:v>43187</c:v>
                </c:pt>
                <c:pt idx="666">
                  <c:v>43188</c:v>
                </c:pt>
                <c:pt idx="667">
                  <c:v>43189</c:v>
                </c:pt>
                <c:pt idx="668">
                  <c:v>43190</c:v>
                </c:pt>
                <c:pt idx="669">
                  <c:v>43191</c:v>
                </c:pt>
                <c:pt idx="670">
                  <c:v>43192</c:v>
                </c:pt>
                <c:pt idx="671">
                  <c:v>43193</c:v>
                </c:pt>
                <c:pt idx="672">
                  <c:v>43194</c:v>
                </c:pt>
                <c:pt idx="673">
                  <c:v>43195</c:v>
                </c:pt>
                <c:pt idx="674">
                  <c:v>43196</c:v>
                </c:pt>
                <c:pt idx="675">
                  <c:v>43197</c:v>
                </c:pt>
                <c:pt idx="676">
                  <c:v>43198</c:v>
                </c:pt>
                <c:pt idx="677">
                  <c:v>43199</c:v>
                </c:pt>
                <c:pt idx="678">
                  <c:v>43200</c:v>
                </c:pt>
                <c:pt idx="679">
                  <c:v>43201</c:v>
                </c:pt>
                <c:pt idx="680">
                  <c:v>43202</c:v>
                </c:pt>
                <c:pt idx="681">
                  <c:v>43203</c:v>
                </c:pt>
                <c:pt idx="682">
                  <c:v>43204</c:v>
                </c:pt>
                <c:pt idx="683">
                  <c:v>43205</c:v>
                </c:pt>
                <c:pt idx="684">
                  <c:v>43206</c:v>
                </c:pt>
                <c:pt idx="685">
                  <c:v>43207</c:v>
                </c:pt>
                <c:pt idx="686">
                  <c:v>43208</c:v>
                </c:pt>
                <c:pt idx="687">
                  <c:v>43209</c:v>
                </c:pt>
                <c:pt idx="688">
                  <c:v>43210</c:v>
                </c:pt>
                <c:pt idx="689">
                  <c:v>43211</c:v>
                </c:pt>
                <c:pt idx="690">
                  <c:v>43212</c:v>
                </c:pt>
                <c:pt idx="691">
                  <c:v>43213</c:v>
                </c:pt>
                <c:pt idx="692">
                  <c:v>43214</c:v>
                </c:pt>
                <c:pt idx="693">
                  <c:v>43215</c:v>
                </c:pt>
                <c:pt idx="694">
                  <c:v>43216</c:v>
                </c:pt>
                <c:pt idx="695">
                  <c:v>43217</c:v>
                </c:pt>
                <c:pt idx="696">
                  <c:v>43218</c:v>
                </c:pt>
                <c:pt idx="697">
                  <c:v>43219</c:v>
                </c:pt>
                <c:pt idx="698">
                  <c:v>43220</c:v>
                </c:pt>
                <c:pt idx="699">
                  <c:v>43221</c:v>
                </c:pt>
                <c:pt idx="700">
                  <c:v>43222</c:v>
                </c:pt>
                <c:pt idx="701">
                  <c:v>43223</c:v>
                </c:pt>
                <c:pt idx="702">
                  <c:v>43224</c:v>
                </c:pt>
                <c:pt idx="703">
                  <c:v>43225</c:v>
                </c:pt>
                <c:pt idx="704">
                  <c:v>43226</c:v>
                </c:pt>
                <c:pt idx="705">
                  <c:v>43227</c:v>
                </c:pt>
                <c:pt idx="706">
                  <c:v>43228</c:v>
                </c:pt>
                <c:pt idx="707">
                  <c:v>43229</c:v>
                </c:pt>
                <c:pt idx="708">
                  <c:v>43230</c:v>
                </c:pt>
                <c:pt idx="709">
                  <c:v>43231</c:v>
                </c:pt>
                <c:pt idx="710">
                  <c:v>43232</c:v>
                </c:pt>
                <c:pt idx="711">
                  <c:v>43233</c:v>
                </c:pt>
                <c:pt idx="712">
                  <c:v>43234</c:v>
                </c:pt>
                <c:pt idx="713">
                  <c:v>43235</c:v>
                </c:pt>
                <c:pt idx="714">
                  <c:v>43236</c:v>
                </c:pt>
                <c:pt idx="715">
                  <c:v>43237</c:v>
                </c:pt>
                <c:pt idx="716">
                  <c:v>43238</c:v>
                </c:pt>
                <c:pt idx="717">
                  <c:v>43239</c:v>
                </c:pt>
                <c:pt idx="718">
                  <c:v>43240</c:v>
                </c:pt>
                <c:pt idx="719">
                  <c:v>43241</c:v>
                </c:pt>
                <c:pt idx="720">
                  <c:v>43242</c:v>
                </c:pt>
                <c:pt idx="721">
                  <c:v>43243</c:v>
                </c:pt>
                <c:pt idx="722">
                  <c:v>43244</c:v>
                </c:pt>
                <c:pt idx="723">
                  <c:v>43245</c:v>
                </c:pt>
                <c:pt idx="724">
                  <c:v>43246</c:v>
                </c:pt>
                <c:pt idx="725">
                  <c:v>43247</c:v>
                </c:pt>
                <c:pt idx="726">
                  <c:v>43248</c:v>
                </c:pt>
                <c:pt idx="727">
                  <c:v>43249</c:v>
                </c:pt>
                <c:pt idx="728">
                  <c:v>43250</c:v>
                </c:pt>
                <c:pt idx="729">
                  <c:v>43251</c:v>
                </c:pt>
                <c:pt idx="730">
                  <c:v>43252</c:v>
                </c:pt>
                <c:pt idx="731">
                  <c:v>43253</c:v>
                </c:pt>
                <c:pt idx="732">
                  <c:v>43254</c:v>
                </c:pt>
                <c:pt idx="733">
                  <c:v>43255</c:v>
                </c:pt>
                <c:pt idx="734">
                  <c:v>43256</c:v>
                </c:pt>
                <c:pt idx="735">
                  <c:v>43257</c:v>
                </c:pt>
                <c:pt idx="736">
                  <c:v>43258</c:v>
                </c:pt>
                <c:pt idx="737">
                  <c:v>43259</c:v>
                </c:pt>
                <c:pt idx="738">
                  <c:v>43260</c:v>
                </c:pt>
                <c:pt idx="739">
                  <c:v>43261</c:v>
                </c:pt>
                <c:pt idx="740">
                  <c:v>43262</c:v>
                </c:pt>
                <c:pt idx="741">
                  <c:v>43263</c:v>
                </c:pt>
                <c:pt idx="742">
                  <c:v>43264</c:v>
                </c:pt>
                <c:pt idx="743">
                  <c:v>43265</c:v>
                </c:pt>
                <c:pt idx="744">
                  <c:v>43266</c:v>
                </c:pt>
                <c:pt idx="745">
                  <c:v>43267</c:v>
                </c:pt>
                <c:pt idx="746">
                  <c:v>43268</c:v>
                </c:pt>
                <c:pt idx="747">
                  <c:v>43269</c:v>
                </c:pt>
                <c:pt idx="748">
                  <c:v>43270</c:v>
                </c:pt>
                <c:pt idx="749">
                  <c:v>43271</c:v>
                </c:pt>
                <c:pt idx="750">
                  <c:v>43272</c:v>
                </c:pt>
                <c:pt idx="751">
                  <c:v>43273</c:v>
                </c:pt>
                <c:pt idx="752">
                  <c:v>43274</c:v>
                </c:pt>
                <c:pt idx="753">
                  <c:v>43275</c:v>
                </c:pt>
                <c:pt idx="754">
                  <c:v>43276</c:v>
                </c:pt>
                <c:pt idx="755">
                  <c:v>43277</c:v>
                </c:pt>
                <c:pt idx="756">
                  <c:v>43278</c:v>
                </c:pt>
                <c:pt idx="757">
                  <c:v>43279</c:v>
                </c:pt>
                <c:pt idx="758">
                  <c:v>43280</c:v>
                </c:pt>
                <c:pt idx="759">
                  <c:v>43281</c:v>
                </c:pt>
                <c:pt idx="760">
                  <c:v>43282</c:v>
                </c:pt>
                <c:pt idx="761">
                  <c:v>43283</c:v>
                </c:pt>
                <c:pt idx="762">
                  <c:v>43284</c:v>
                </c:pt>
                <c:pt idx="763">
                  <c:v>43285</c:v>
                </c:pt>
                <c:pt idx="764">
                  <c:v>43286</c:v>
                </c:pt>
                <c:pt idx="765">
                  <c:v>43287</c:v>
                </c:pt>
                <c:pt idx="766">
                  <c:v>43288</c:v>
                </c:pt>
                <c:pt idx="767">
                  <c:v>43289</c:v>
                </c:pt>
                <c:pt idx="768">
                  <c:v>43290</c:v>
                </c:pt>
                <c:pt idx="769">
                  <c:v>43291</c:v>
                </c:pt>
                <c:pt idx="770">
                  <c:v>43292</c:v>
                </c:pt>
                <c:pt idx="771">
                  <c:v>43293</c:v>
                </c:pt>
                <c:pt idx="772">
                  <c:v>43294</c:v>
                </c:pt>
                <c:pt idx="773">
                  <c:v>43295</c:v>
                </c:pt>
                <c:pt idx="774">
                  <c:v>43296</c:v>
                </c:pt>
                <c:pt idx="775">
                  <c:v>43297</c:v>
                </c:pt>
                <c:pt idx="776">
                  <c:v>43298</c:v>
                </c:pt>
                <c:pt idx="777">
                  <c:v>43299</c:v>
                </c:pt>
                <c:pt idx="778">
                  <c:v>43300</c:v>
                </c:pt>
                <c:pt idx="779">
                  <c:v>43301</c:v>
                </c:pt>
                <c:pt idx="780">
                  <c:v>43302</c:v>
                </c:pt>
                <c:pt idx="781">
                  <c:v>43303</c:v>
                </c:pt>
                <c:pt idx="782">
                  <c:v>43304</c:v>
                </c:pt>
                <c:pt idx="783">
                  <c:v>43305</c:v>
                </c:pt>
                <c:pt idx="784">
                  <c:v>43306</c:v>
                </c:pt>
                <c:pt idx="785">
                  <c:v>43307</c:v>
                </c:pt>
                <c:pt idx="786">
                  <c:v>43308</c:v>
                </c:pt>
                <c:pt idx="787">
                  <c:v>43309</c:v>
                </c:pt>
                <c:pt idx="788">
                  <c:v>43310</c:v>
                </c:pt>
                <c:pt idx="789">
                  <c:v>43311</c:v>
                </c:pt>
                <c:pt idx="790">
                  <c:v>43312</c:v>
                </c:pt>
                <c:pt idx="791">
                  <c:v>43313</c:v>
                </c:pt>
                <c:pt idx="792">
                  <c:v>43314</c:v>
                </c:pt>
                <c:pt idx="793">
                  <c:v>43315</c:v>
                </c:pt>
                <c:pt idx="794">
                  <c:v>43316</c:v>
                </c:pt>
                <c:pt idx="795">
                  <c:v>43317</c:v>
                </c:pt>
                <c:pt idx="796">
                  <c:v>43318</c:v>
                </c:pt>
                <c:pt idx="797">
                  <c:v>43319</c:v>
                </c:pt>
                <c:pt idx="798">
                  <c:v>43320</c:v>
                </c:pt>
                <c:pt idx="799">
                  <c:v>43321</c:v>
                </c:pt>
                <c:pt idx="800">
                  <c:v>43322</c:v>
                </c:pt>
                <c:pt idx="801">
                  <c:v>43323</c:v>
                </c:pt>
                <c:pt idx="802">
                  <c:v>43324</c:v>
                </c:pt>
                <c:pt idx="803">
                  <c:v>43325</c:v>
                </c:pt>
                <c:pt idx="804">
                  <c:v>43326</c:v>
                </c:pt>
                <c:pt idx="805">
                  <c:v>43327</c:v>
                </c:pt>
                <c:pt idx="806">
                  <c:v>43328</c:v>
                </c:pt>
                <c:pt idx="807">
                  <c:v>43329</c:v>
                </c:pt>
                <c:pt idx="808">
                  <c:v>43330</c:v>
                </c:pt>
                <c:pt idx="809">
                  <c:v>43331</c:v>
                </c:pt>
                <c:pt idx="810">
                  <c:v>43332</c:v>
                </c:pt>
                <c:pt idx="811">
                  <c:v>43333</c:v>
                </c:pt>
                <c:pt idx="812">
                  <c:v>43334</c:v>
                </c:pt>
                <c:pt idx="813">
                  <c:v>43335</c:v>
                </c:pt>
                <c:pt idx="814">
                  <c:v>43336</c:v>
                </c:pt>
                <c:pt idx="815">
                  <c:v>43337</c:v>
                </c:pt>
                <c:pt idx="816">
                  <c:v>43338</c:v>
                </c:pt>
                <c:pt idx="817">
                  <c:v>43339</c:v>
                </c:pt>
                <c:pt idx="818">
                  <c:v>43340</c:v>
                </c:pt>
                <c:pt idx="819">
                  <c:v>43341</c:v>
                </c:pt>
                <c:pt idx="820">
                  <c:v>43342</c:v>
                </c:pt>
                <c:pt idx="821">
                  <c:v>43343</c:v>
                </c:pt>
                <c:pt idx="822">
                  <c:v>43344</c:v>
                </c:pt>
                <c:pt idx="823">
                  <c:v>43345</c:v>
                </c:pt>
                <c:pt idx="824">
                  <c:v>43346</c:v>
                </c:pt>
                <c:pt idx="825">
                  <c:v>43347</c:v>
                </c:pt>
                <c:pt idx="826">
                  <c:v>43348</c:v>
                </c:pt>
                <c:pt idx="827">
                  <c:v>43349</c:v>
                </c:pt>
                <c:pt idx="828">
                  <c:v>43350</c:v>
                </c:pt>
                <c:pt idx="829">
                  <c:v>43351</c:v>
                </c:pt>
                <c:pt idx="830">
                  <c:v>43352</c:v>
                </c:pt>
                <c:pt idx="831">
                  <c:v>43353</c:v>
                </c:pt>
                <c:pt idx="832">
                  <c:v>43354</c:v>
                </c:pt>
                <c:pt idx="833">
                  <c:v>43355</c:v>
                </c:pt>
                <c:pt idx="834">
                  <c:v>43356</c:v>
                </c:pt>
                <c:pt idx="835">
                  <c:v>43357</c:v>
                </c:pt>
                <c:pt idx="836">
                  <c:v>43358</c:v>
                </c:pt>
                <c:pt idx="837">
                  <c:v>43359</c:v>
                </c:pt>
                <c:pt idx="838">
                  <c:v>43360</c:v>
                </c:pt>
                <c:pt idx="839">
                  <c:v>43361</c:v>
                </c:pt>
                <c:pt idx="840">
                  <c:v>43362</c:v>
                </c:pt>
                <c:pt idx="841">
                  <c:v>43363</c:v>
                </c:pt>
                <c:pt idx="842">
                  <c:v>43364</c:v>
                </c:pt>
                <c:pt idx="843">
                  <c:v>43365</c:v>
                </c:pt>
                <c:pt idx="844">
                  <c:v>43366</c:v>
                </c:pt>
                <c:pt idx="845">
                  <c:v>43367</c:v>
                </c:pt>
                <c:pt idx="846">
                  <c:v>43368</c:v>
                </c:pt>
                <c:pt idx="847">
                  <c:v>43369</c:v>
                </c:pt>
                <c:pt idx="848">
                  <c:v>43370</c:v>
                </c:pt>
                <c:pt idx="849">
                  <c:v>43371</c:v>
                </c:pt>
                <c:pt idx="850">
                  <c:v>43372</c:v>
                </c:pt>
                <c:pt idx="851">
                  <c:v>43373</c:v>
                </c:pt>
                <c:pt idx="852">
                  <c:v>43374</c:v>
                </c:pt>
                <c:pt idx="853">
                  <c:v>43375</c:v>
                </c:pt>
                <c:pt idx="854">
                  <c:v>43376</c:v>
                </c:pt>
                <c:pt idx="855">
                  <c:v>43377</c:v>
                </c:pt>
                <c:pt idx="856">
                  <c:v>43378</c:v>
                </c:pt>
                <c:pt idx="857">
                  <c:v>43379</c:v>
                </c:pt>
                <c:pt idx="858">
                  <c:v>43380</c:v>
                </c:pt>
                <c:pt idx="859">
                  <c:v>43381</c:v>
                </c:pt>
                <c:pt idx="860">
                  <c:v>43382</c:v>
                </c:pt>
                <c:pt idx="861">
                  <c:v>43383</c:v>
                </c:pt>
                <c:pt idx="862">
                  <c:v>43384</c:v>
                </c:pt>
                <c:pt idx="863">
                  <c:v>43385</c:v>
                </c:pt>
                <c:pt idx="864">
                  <c:v>43386</c:v>
                </c:pt>
                <c:pt idx="865">
                  <c:v>43387</c:v>
                </c:pt>
                <c:pt idx="866">
                  <c:v>43388</c:v>
                </c:pt>
                <c:pt idx="867">
                  <c:v>43389</c:v>
                </c:pt>
                <c:pt idx="868">
                  <c:v>43390</c:v>
                </c:pt>
                <c:pt idx="869">
                  <c:v>43391</c:v>
                </c:pt>
                <c:pt idx="870">
                  <c:v>43392</c:v>
                </c:pt>
                <c:pt idx="871">
                  <c:v>43393</c:v>
                </c:pt>
                <c:pt idx="872">
                  <c:v>43394</c:v>
                </c:pt>
                <c:pt idx="873">
                  <c:v>43395</c:v>
                </c:pt>
                <c:pt idx="874">
                  <c:v>43396</c:v>
                </c:pt>
                <c:pt idx="875">
                  <c:v>43397</c:v>
                </c:pt>
                <c:pt idx="876">
                  <c:v>43398</c:v>
                </c:pt>
                <c:pt idx="877">
                  <c:v>43399</c:v>
                </c:pt>
                <c:pt idx="878">
                  <c:v>43400</c:v>
                </c:pt>
                <c:pt idx="879">
                  <c:v>43401</c:v>
                </c:pt>
                <c:pt idx="880">
                  <c:v>43402</c:v>
                </c:pt>
                <c:pt idx="881">
                  <c:v>43403</c:v>
                </c:pt>
                <c:pt idx="882">
                  <c:v>43404</c:v>
                </c:pt>
                <c:pt idx="883">
                  <c:v>43405</c:v>
                </c:pt>
                <c:pt idx="884">
                  <c:v>43406</c:v>
                </c:pt>
                <c:pt idx="885">
                  <c:v>43407</c:v>
                </c:pt>
                <c:pt idx="886">
                  <c:v>43408</c:v>
                </c:pt>
                <c:pt idx="887">
                  <c:v>43409</c:v>
                </c:pt>
                <c:pt idx="888">
                  <c:v>43410</c:v>
                </c:pt>
                <c:pt idx="889">
                  <c:v>43411</c:v>
                </c:pt>
                <c:pt idx="890">
                  <c:v>43412</c:v>
                </c:pt>
                <c:pt idx="891">
                  <c:v>43413</c:v>
                </c:pt>
                <c:pt idx="892">
                  <c:v>43414</c:v>
                </c:pt>
                <c:pt idx="893">
                  <c:v>43415</c:v>
                </c:pt>
                <c:pt idx="894">
                  <c:v>43416</c:v>
                </c:pt>
                <c:pt idx="895">
                  <c:v>43417</c:v>
                </c:pt>
                <c:pt idx="896">
                  <c:v>43418</c:v>
                </c:pt>
                <c:pt idx="897">
                  <c:v>43419</c:v>
                </c:pt>
                <c:pt idx="898">
                  <c:v>43420</c:v>
                </c:pt>
                <c:pt idx="899">
                  <c:v>43421</c:v>
                </c:pt>
                <c:pt idx="900">
                  <c:v>43422</c:v>
                </c:pt>
                <c:pt idx="901">
                  <c:v>43423</c:v>
                </c:pt>
                <c:pt idx="902">
                  <c:v>43424</c:v>
                </c:pt>
                <c:pt idx="903">
                  <c:v>43425</c:v>
                </c:pt>
                <c:pt idx="904">
                  <c:v>43426</c:v>
                </c:pt>
                <c:pt idx="905">
                  <c:v>43427</c:v>
                </c:pt>
                <c:pt idx="906">
                  <c:v>43428</c:v>
                </c:pt>
                <c:pt idx="907">
                  <c:v>43429</c:v>
                </c:pt>
                <c:pt idx="908">
                  <c:v>43430</c:v>
                </c:pt>
                <c:pt idx="909">
                  <c:v>43431</c:v>
                </c:pt>
                <c:pt idx="910">
                  <c:v>43432</c:v>
                </c:pt>
                <c:pt idx="911">
                  <c:v>43433</c:v>
                </c:pt>
                <c:pt idx="912">
                  <c:v>43434</c:v>
                </c:pt>
                <c:pt idx="913">
                  <c:v>43435</c:v>
                </c:pt>
                <c:pt idx="914">
                  <c:v>43436</c:v>
                </c:pt>
                <c:pt idx="915">
                  <c:v>43437</c:v>
                </c:pt>
                <c:pt idx="916">
                  <c:v>43438</c:v>
                </c:pt>
                <c:pt idx="917">
                  <c:v>43439</c:v>
                </c:pt>
                <c:pt idx="918">
                  <c:v>43440</c:v>
                </c:pt>
                <c:pt idx="919">
                  <c:v>43441</c:v>
                </c:pt>
                <c:pt idx="920">
                  <c:v>43442</c:v>
                </c:pt>
                <c:pt idx="921">
                  <c:v>43443</c:v>
                </c:pt>
                <c:pt idx="922">
                  <c:v>43444</c:v>
                </c:pt>
                <c:pt idx="923">
                  <c:v>43445</c:v>
                </c:pt>
                <c:pt idx="924">
                  <c:v>43446</c:v>
                </c:pt>
                <c:pt idx="925">
                  <c:v>43447</c:v>
                </c:pt>
                <c:pt idx="926">
                  <c:v>43448</c:v>
                </c:pt>
                <c:pt idx="927">
                  <c:v>43449</c:v>
                </c:pt>
                <c:pt idx="928">
                  <c:v>43450</c:v>
                </c:pt>
                <c:pt idx="929">
                  <c:v>43451</c:v>
                </c:pt>
                <c:pt idx="930">
                  <c:v>43452</c:v>
                </c:pt>
                <c:pt idx="931">
                  <c:v>43453</c:v>
                </c:pt>
                <c:pt idx="932">
                  <c:v>43454</c:v>
                </c:pt>
                <c:pt idx="933">
                  <c:v>43455</c:v>
                </c:pt>
                <c:pt idx="934">
                  <c:v>43456</c:v>
                </c:pt>
                <c:pt idx="935">
                  <c:v>43457</c:v>
                </c:pt>
                <c:pt idx="936">
                  <c:v>43458</c:v>
                </c:pt>
                <c:pt idx="937">
                  <c:v>43459</c:v>
                </c:pt>
                <c:pt idx="938">
                  <c:v>43460</c:v>
                </c:pt>
                <c:pt idx="939">
                  <c:v>43461</c:v>
                </c:pt>
                <c:pt idx="940">
                  <c:v>43462</c:v>
                </c:pt>
                <c:pt idx="941">
                  <c:v>43463</c:v>
                </c:pt>
                <c:pt idx="942">
                  <c:v>43464</c:v>
                </c:pt>
                <c:pt idx="943">
                  <c:v>43465</c:v>
                </c:pt>
                <c:pt idx="944">
                  <c:v>43466</c:v>
                </c:pt>
                <c:pt idx="945">
                  <c:v>43467</c:v>
                </c:pt>
              </c:numCache>
            </c:numRef>
          </c:cat>
          <c:val>
            <c:numRef>
              <c:f>'Dashboard Extract'!$EZ$8:$APJ$8</c:f>
              <c:numCache>
                <c:formatCode>General</c:formatCode>
                <c:ptCount val="947"/>
                <c:pt idx="0">
                  <c:v>2140</c:v>
                </c:pt>
                <c:pt idx="1">
                  <c:v>1480</c:v>
                </c:pt>
                <c:pt idx="2">
                  <c:v>1866</c:v>
                </c:pt>
                <c:pt idx="3">
                  <c:v>1481</c:v>
                </c:pt>
                <c:pt idx="4">
                  <c:v>453</c:v>
                </c:pt>
                <c:pt idx="5">
                  <c:v>419</c:v>
                </c:pt>
                <c:pt idx="6">
                  <c:v>1831</c:v>
                </c:pt>
                <c:pt idx="7">
                  <c:v>2682</c:v>
                </c:pt>
                <c:pt idx="8">
                  <c:v>1766</c:v>
                </c:pt>
                <c:pt idx="9">
                  <c:v>1994</c:v>
                </c:pt>
                <c:pt idx="10">
                  <c:v>1455</c:v>
                </c:pt>
                <c:pt idx="11">
                  <c:v>0</c:v>
                </c:pt>
                <c:pt idx="12">
                  <c:v>709</c:v>
                </c:pt>
                <c:pt idx="13">
                  <c:v>1714</c:v>
                </c:pt>
                <c:pt idx="14">
                  <c:v>2400</c:v>
                </c:pt>
                <c:pt idx="15">
                  <c:v>7080</c:v>
                </c:pt>
                <c:pt idx="16">
                  <c:v>0</c:v>
                </c:pt>
                <c:pt idx="17">
                  <c:v>0</c:v>
                </c:pt>
                <c:pt idx="18">
                  <c:v>0</c:v>
                </c:pt>
                <c:pt idx="19">
                  <c:v>8741</c:v>
                </c:pt>
                <c:pt idx="20">
                  <c:v>1796</c:v>
                </c:pt>
                <c:pt idx="21">
                  <c:v>1902</c:v>
                </c:pt>
                <c:pt idx="22">
                  <c:v>1942</c:v>
                </c:pt>
                <c:pt idx="23">
                  <c:v>1801</c:v>
                </c:pt>
                <c:pt idx="24">
                  <c:v>1174</c:v>
                </c:pt>
                <c:pt idx="25">
                  <c:v>1635</c:v>
                </c:pt>
                <c:pt idx="26">
                  <c:v>512</c:v>
                </c:pt>
                <c:pt idx="27">
                  <c:v>1983</c:v>
                </c:pt>
                <c:pt idx="28">
                  <c:v>1851</c:v>
                </c:pt>
                <c:pt idx="29">
                  <c:v>1756</c:v>
                </c:pt>
                <c:pt idx="30">
                  <c:v>1695</c:v>
                </c:pt>
                <c:pt idx="31">
                  <c:v>1259</c:v>
                </c:pt>
                <c:pt idx="32">
                  <c:v>0</c:v>
                </c:pt>
                <c:pt idx="33">
                  <c:v>399</c:v>
                </c:pt>
                <c:pt idx="34">
                  <c:v>661</c:v>
                </c:pt>
                <c:pt idx="35">
                  <c:v>2395</c:v>
                </c:pt>
                <c:pt idx="36">
                  <c:v>2203</c:v>
                </c:pt>
                <c:pt idx="37">
                  <c:v>1839</c:v>
                </c:pt>
                <c:pt idx="38">
                  <c:v>2461</c:v>
                </c:pt>
                <c:pt idx="39">
                  <c:v>546</c:v>
                </c:pt>
                <c:pt idx="40">
                  <c:v>420</c:v>
                </c:pt>
                <c:pt idx="41">
                  <c:v>2268</c:v>
                </c:pt>
                <c:pt idx="42">
                  <c:v>2184</c:v>
                </c:pt>
                <c:pt idx="43">
                  <c:v>1874</c:v>
                </c:pt>
                <c:pt idx="44">
                  <c:v>1904</c:v>
                </c:pt>
                <c:pt idx="45">
                  <c:v>6914</c:v>
                </c:pt>
                <c:pt idx="46">
                  <c:v>5332</c:v>
                </c:pt>
                <c:pt idx="47">
                  <c:v>5329</c:v>
                </c:pt>
                <c:pt idx="48">
                  <c:v>2128</c:v>
                </c:pt>
                <c:pt idx="49">
                  <c:v>2890</c:v>
                </c:pt>
                <c:pt idx="50">
                  <c:v>1764</c:v>
                </c:pt>
                <c:pt idx="51">
                  <c:v>1456</c:v>
                </c:pt>
                <c:pt idx="52">
                  <c:v>1741</c:v>
                </c:pt>
                <c:pt idx="53">
                  <c:v>129</c:v>
                </c:pt>
                <c:pt idx="54">
                  <c:v>601</c:v>
                </c:pt>
                <c:pt idx="55">
                  <c:v>1956</c:v>
                </c:pt>
                <c:pt idx="56">
                  <c:v>3963</c:v>
                </c:pt>
                <c:pt idx="57">
                  <c:v>1675</c:v>
                </c:pt>
                <c:pt idx="58">
                  <c:v>1463</c:v>
                </c:pt>
                <c:pt idx="59">
                  <c:v>1837</c:v>
                </c:pt>
                <c:pt idx="60">
                  <c:v>198</c:v>
                </c:pt>
                <c:pt idx="61">
                  <c:v>363</c:v>
                </c:pt>
                <c:pt idx="62">
                  <c:v>2055</c:v>
                </c:pt>
                <c:pt idx="63">
                  <c:v>2315</c:v>
                </c:pt>
                <c:pt idx="64">
                  <c:v>1682</c:v>
                </c:pt>
                <c:pt idx="65">
                  <c:v>1726</c:v>
                </c:pt>
                <c:pt idx="66">
                  <c:v>2056</c:v>
                </c:pt>
                <c:pt idx="67">
                  <c:v>27</c:v>
                </c:pt>
                <c:pt idx="68">
                  <c:v>835</c:v>
                </c:pt>
                <c:pt idx="69">
                  <c:v>1846</c:v>
                </c:pt>
                <c:pt idx="70">
                  <c:v>2748</c:v>
                </c:pt>
                <c:pt idx="71">
                  <c:v>1777</c:v>
                </c:pt>
                <c:pt idx="72">
                  <c:v>2210</c:v>
                </c:pt>
                <c:pt idx="73">
                  <c:v>2375</c:v>
                </c:pt>
                <c:pt idx="74">
                  <c:v>29</c:v>
                </c:pt>
                <c:pt idx="75">
                  <c:v>7404</c:v>
                </c:pt>
                <c:pt idx="76">
                  <c:v>14834</c:v>
                </c:pt>
                <c:pt idx="77">
                  <c:v>2528</c:v>
                </c:pt>
                <c:pt idx="78">
                  <c:v>1680</c:v>
                </c:pt>
                <c:pt idx="79">
                  <c:v>1718</c:v>
                </c:pt>
                <c:pt idx="80">
                  <c:v>0</c:v>
                </c:pt>
                <c:pt idx="81">
                  <c:v>2045</c:v>
                </c:pt>
                <c:pt idx="82">
                  <c:v>758</c:v>
                </c:pt>
                <c:pt idx="83">
                  <c:v>1720</c:v>
                </c:pt>
                <c:pt idx="84">
                  <c:v>2151</c:v>
                </c:pt>
                <c:pt idx="85">
                  <c:v>1746</c:v>
                </c:pt>
                <c:pt idx="86">
                  <c:v>1492</c:v>
                </c:pt>
                <c:pt idx="87">
                  <c:v>0</c:v>
                </c:pt>
                <c:pt idx="88">
                  <c:v>1875</c:v>
                </c:pt>
                <c:pt idx="89">
                  <c:v>657</c:v>
                </c:pt>
                <c:pt idx="90">
                  <c:v>1617</c:v>
                </c:pt>
                <c:pt idx="91">
                  <c:v>2036</c:v>
                </c:pt>
                <c:pt idx="92">
                  <c:v>768</c:v>
                </c:pt>
                <c:pt idx="93">
                  <c:v>2258</c:v>
                </c:pt>
                <c:pt idx="94">
                  <c:v>1121</c:v>
                </c:pt>
                <c:pt idx="95">
                  <c:v>23</c:v>
                </c:pt>
                <c:pt idx="96">
                  <c:v>819</c:v>
                </c:pt>
                <c:pt idx="97">
                  <c:v>56</c:v>
                </c:pt>
                <c:pt idx="98">
                  <c:v>2332</c:v>
                </c:pt>
                <c:pt idx="99">
                  <c:v>1741</c:v>
                </c:pt>
                <c:pt idx="100">
                  <c:v>2011</c:v>
                </c:pt>
                <c:pt idx="101">
                  <c:v>2538</c:v>
                </c:pt>
                <c:pt idx="102">
                  <c:v>604</c:v>
                </c:pt>
                <c:pt idx="103">
                  <c:v>838</c:v>
                </c:pt>
                <c:pt idx="104">
                  <c:v>1903</c:v>
                </c:pt>
                <c:pt idx="105">
                  <c:v>2636</c:v>
                </c:pt>
                <c:pt idx="106">
                  <c:v>7503</c:v>
                </c:pt>
                <c:pt idx="107">
                  <c:v>13493</c:v>
                </c:pt>
                <c:pt idx="108">
                  <c:v>2173</c:v>
                </c:pt>
                <c:pt idx="109">
                  <c:v>0</c:v>
                </c:pt>
                <c:pt idx="110">
                  <c:v>488</c:v>
                </c:pt>
                <c:pt idx="111">
                  <c:v>2318</c:v>
                </c:pt>
                <c:pt idx="112">
                  <c:v>2039</c:v>
                </c:pt>
                <c:pt idx="113">
                  <c:v>1641</c:v>
                </c:pt>
                <c:pt idx="114">
                  <c:v>1571</c:v>
                </c:pt>
                <c:pt idx="115">
                  <c:v>0</c:v>
                </c:pt>
                <c:pt idx="116">
                  <c:v>1898</c:v>
                </c:pt>
                <c:pt idx="117">
                  <c:v>490</c:v>
                </c:pt>
                <c:pt idx="118">
                  <c:v>1925</c:v>
                </c:pt>
                <c:pt idx="119">
                  <c:v>2272</c:v>
                </c:pt>
                <c:pt idx="120">
                  <c:v>1557</c:v>
                </c:pt>
                <c:pt idx="121">
                  <c:v>1347</c:v>
                </c:pt>
                <c:pt idx="122">
                  <c:v>1388</c:v>
                </c:pt>
                <c:pt idx="123">
                  <c:v>449</c:v>
                </c:pt>
                <c:pt idx="124">
                  <c:v>765</c:v>
                </c:pt>
                <c:pt idx="125">
                  <c:v>1703</c:v>
                </c:pt>
                <c:pt idx="126">
                  <c:v>2223</c:v>
                </c:pt>
                <c:pt idx="127">
                  <c:v>1808</c:v>
                </c:pt>
                <c:pt idx="128">
                  <c:v>1618</c:v>
                </c:pt>
                <c:pt idx="129">
                  <c:v>1443</c:v>
                </c:pt>
                <c:pt idx="130">
                  <c:v>28</c:v>
                </c:pt>
                <c:pt idx="131">
                  <c:v>1164</c:v>
                </c:pt>
                <c:pt idx="132">
                  <c:v>155</c:v>
                </c:pt>
                <c:pt idx="133">
                  <c:v>2478</c:v>
                </c:pt>
                <c:pt idx="134">
                  <c:v>1809</c:v>
                </c:pt>
                <c:pt idx="135">
                  <c:v>1623</c:v>
                </c:pt>
                <c:pt idx="136">
                  <c:v>0</c:v>
                </c:pt>
                <c:pt idx="137">
                  <c:v>3286</c:v>
                </c:pt>
                <c:pt idx="138">
                  <c:v>10069</c:v>
                </c:pt>
                <c:pt idx="139">
                  <c:v>2771</c:v>
                </c:pt>
                <c:pt idx="140">
                  <c:v>2013</c:v>
                </c:pt>
                <c:pt idx="141">
                  <c:v>6034</c:v>
                </c:pt>
                <c:pt idx="142">
                  <c:v>1448</c:v>
                </c:pt>
                <c:pt idx="143">
                  <c:v>1706</c:v>
                </c:pt>
                <c:pt idx="144">
                  <c:v>40</c:v>
                </c:pt>
                <c:pt idx="145">
                  <c:v>841</c:v>
                </c:pt>
                <c:pt idx="146">
                  <c:v>1813</c:v>
                </c:pt>
                <c:pt idx="147">
                  <c:v>1817</c:v>
                </c:pt>
                <c:pt idx="148">
                  <c:v>1960</c:v>
                </c:pt>
                <c:pt idx="149">
                  <c:v>1427</c:v>
                </c:pt>
                <c:pt idx="150">
                  <c:v>1447</c:v>
                </c:pt>
                <c:pt idx="151">
                  <c:v>488</c:v>
                </c:pt>
                <c:pt idx="152">
                  <c:v>456</c:v>
                </c:pt>
                <c:pt idx="153">
                  <c:v>1380</c:v>
                </c:pt>
                <c:pt idx="154">
                  <c:v>3295</c:v>
                </c:pt>
                <c:pt idx="155">
                  <c:v>2500</c:v>
                </c:pt>
                <c:pt idx="156">
                  <c:v>1862</c:v>
                </c:pt>
                <c:pt idx="157">
                  <c:v>1881</c:v>
                </c:pt>
                <c:pt idx="158">
                  <c:v>681</c:v>
                </c:pt>
                <c:pt idx="159">
                  <c:v>864</c:v>
                </c:pt>
                <c:pt idx="160">
                  <c:v>2920</c:v>
                </c:pt>
                <c:pt idx="161">
                  <c:v>2391</c:v>
                </c:pt>
                <c:pt idx="162">
                  <c:v>2573</c:v>
                </c:pt>
                <c:pt idx="163">
                  <c:v>2417</c:v>
                </c:pt>
                <c:pt idx="164">
                  <c:v>2034</c:v>
                </c:pt>
                <c:pt idx="165">
                  <c:v>190</c:v>
                </c:pt>
                <c:pt idx="166">
                  <c:v>809</c:v>
                </c:pt>
                <c:pt idx="167">
                  <c:v>2578</c:v>
                </c:pt>
                <c:pt idx="168">
                  <c:v>2873</c:v>
                </c:pt>
                <c:pt idx="169">
                  <c:v>16480</c:v>
                </c:pt>
                <c:pt idx="170">
                  <c:v>1771</c:v>
                </c:pt>
                <c:pt idx="171">
                  <c:v>0</c:v>
                </c:pt>
                <c:pt idx="172">
                  <c:v>7192</c:v>
                </c:pt>
                <c:pt idx="173">
                  <c:v>899</c:v>
                </c:pt>
                <c:pt idx="174">
                  <c:v>1975</c:v>
                </c:pt>
                <c:pt idx="175">
                  <c:v>1678</c:v>
                </c:pt>
                <c:pt idx="176">
                  <c:v>1710</c:v>
                </c:pt>
                <c:pt idx="177">
                  <c:v>14</c:v>
                </c:pt>
                <c:pt idx="178">
                  <c:v>1127</c:v>
                </c:pt>
                <c:pt idx="179">
                  <c:v>149</c:v>
                </c:pt>
                <c:pt idx="180">
                  <c:v>823</c:v>
                </c:pt>
                <c:pt idx="181">
                  <c:v>2335</c:v>
                </c:pt>
                <c:pt idx="182">
                  <c:v>2353</c:v>
                </c:pt>
                <c:pt idx="183">
                  <c:v>2444</c:v>
                </c:pt>
                <c:pt idx="184">
                  <c:v>2152</c:v>
                </c:pt>
                <c:pt idx="185">
                  <c:v>2327</c:v>
                </c:pt>
                <c:pt idx="186">
                  <c:v>304</c:v>
                </c:pt>
                <c:pt idx="187">
                  <c:v>477</c:v>
                </c:pt>
                <c:pt idx="188">
                  <c:v>3156</c:v>
                </c:pt>
                <c:pt idx="189">
                  <c:v>2681</c:v>
                </c:pt>
                <c:pt idx="190">
                  <c:v>2446</c:v>
                </c:pt>
                <c:pt idx="191">
                  <c:v>2418</c:v>
                </c:pt>
                <c:pt idx="192">
                  <c:v>1633</c:v>
                </c:pt>
                <c:pt idx="193">
                  <c:v>658</c:v>
                </c:pt>
                <c:pt idx="194">
                  <c:v>486</c:v>
                </c:pt>
                <c:pt idx="195">
                  <c:v>3829</c:v>
                </c:pt>
                <c:pt idx="196">
                  <c:v>3990</c:v>
                </c:pt>
                <c:pt idx="197">
                  <c:v>3739</c:v>
                </c:pt>
                <c:pt idx="198">
                  <c:v>4187</c:v>
                </c:pt>
                <c:pt idx="199">
                  <c:v>7274</c:v>
                </c:pt>
                <c:pt idx="200">
                  <c:v>825</c:v>
                </c:pt>
                <c:pt idx="201">
                  <c:v>11943</c:v>
                </c:pt>
                <c:pt idx="202">
                  <c:v>7480</c:v>
                </c:pt>
                <c:pt idx="203">
                  <c:v>1877</c:v>
                </c:pt>
                <c:pt idx="204">
                  <c:v>1310</c:v>
                </c:pt>
                <c:pt idx="205">
                  <c:v>1085</c:v>
                </c:pt>
                <c:pt idx="206">
                  <c:v>1180</c:v>
                </c:pt>
                <c:pt idx="207">
                  <c:v>245</c:v>
                </c:pt>
                <c:pt idx="208">
                  <c:v>827</c:v>
                </c:pt>
                <c:pt idx="209">
                  <c:v>634</c:v>
                </c:pt>
                <c:pt idx="210">
                  <c:v>1564</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numCache>
            </c:numRef>
          </c:val>
          <c:extLst xmlns:c16r2="http://schemas.microsoft.com/office/drawing/2015/06/chart">
            <c:ext xmlns:c16="http://schemas.microsoft.com/office/drawing/2014/chart" uri="{C3380CC4-5D6E-409C-BE32-E72D297353CC}">
              <c16:uniqueId val="{00000000-2CA9-43D4-AF94-03C029D201FB}"/>
            </c:ext>
          </c:extLst>
        </c:ser>
        <c:dLbls>
          <c:showLegendKey val="0"/>
          <c:showVal val="0"/>
          <c:showCatName val="0"/>
          <c:showSerName val="0"/>
          <c:showPercent val="0"/>
          <c:showBubbleSize val="0"/>
        </c:dLbls>
        <c:gapWidth val="219"/>
        <c:axId val="127444864"/>
        <c:axId val="127443328"/>
      </c:barChart>
      <c:lineChart>
        <c:grouping val="standard"/>
        <c:varyColors val="0"/>
        <c:ser>
          <c:idx val="0"/>
          <c:order val="1"/>
          <c:tx>
            <c:v>Total Backlog (Left Axis)</c:v>
          </c:tx>
          <c:spPr>
            <a:ln w="28575" cap="rnd">
              <a:solidFill>
                <a:schemeClr val="tx1"/>
              </a:solidFill>
              <a:round/>
            </a:ln>
            <a:effectLst/>
          </c:spPr>
          <c:marker>
            <c:symbol val="none"/>
          </c:marker>
          <c:cat>
            <c:numRef>
              <c:f>'Dashboard Extract'!$EZ$5:$APJ$5</c:f>
              <c:numCache>
                <c:formatCode>m/d/yyyy</c:formatCode>
                <c:ptCount val="947"/>
                <c:pt idx="0">
                  <c:v>42522</c:v>
                </c:pt>
                <c:pt idx="1">
                  <c:v>42523</c:v>
                </c:pt>
                <c:pt idx="2">
                  <c:v>42524</c:v>
                </c:pt>
                <c:pt idx="3">
                  <c:v>42525</c:v>
                </c:pt>
                <c:pt idx="4">
                  <c:v>42526</c:v>
                </c:pt>
                <c:pt idx="5">
                  <c:v>42527</c:v>
                </c:pt>
                <c:pt idx="6">
                  <c:v>42528</c:v>
                </c:pt>
                <c:pt idx="7">
                  <c:v>42529</c:v>
                </c:pt>
                <c:pt idx="8">
                  <c:v>42530</c:v>
                </c:pt>
                <c:pt idx="9">
                  <c:v>42531</c:v>
                </c:pt>
                <c:pt idx="10">
                  <c:v>42532</c:v>
                </c:pt>
                <c:pt idx="11">
                  <c:v>42533</c:v>
                </c:pt>
                <c:pt idx="12">
                  <c:v>42534</c:v>
                </c:pt>
                <c:pt idx="13">
                  <c:v>42535</c:v>
                </c:pt>
                <c:pt idx="14">
                  <c:v>42536</c:v>
                </c:pt>
                <c:pt idx="15">
                  <c:v>42537</c:v>
                </c:pt>
                <c:pt idx="16">
                  <c:v>42538</c:v>
                </c:pt>
                <c:pt idx="17">
                  <c:v>42539</c:v>
                </c:pt>
                <c:pt idx="18">
                  <c:v>42540</c:v>
                </c:pt>
                <c:pt idx="19">
                  <c:v>42541</c:v>
                </c:pt>
                <c:pt idx="20">
                  <c:v>42542</c:v>
                </c:pt>
                <c:pt idx="21">
                  <c:v>42543</c:v>
                </c:pt>
                <c:pt idx="22">
                  <c:v>42544</c:v>
                </c:pt>
                <c:pt idx="23">
                  <c:v>42545</c:v>
                </c:pt>
                <c:pt idx="24">
                  <c:v>42546</c:v>
                </c:pt>
                <c:pt idx="25">
                  <c:v>42547</c:v>
                </c:pt>
                <c:pt idx="26">
                  <c:v>42548</c:v>
                </c:pt>
                <c:pt idx="27">
                  <c:v>42549</c:v>
                </c:pt>
                <c:pt idx="28">
                  <c:v>42550</c:v>
                </c:pt>
                <c:pt idx="29">
                  <c:v>42551</c:v>
                </c:pt>
                <c:pt idx="30">
                  <c:v>42552</c:v>
                </c:pt>
                <c:pt idx="31">
                  <c:v>42553</c:v>
                </c:pt>
                <c:pt idx="32">
                  <c:v>42554</c:v>
                </c:pt>
                <c:pt idx="33">
                  <c:v>42555</c:v>
                </c:pt>
                <c:pt idx="34">
                  <c:v>42556</c:v>
                </c:pt>
                <c:pt idx="35">
                  <c:v>42557</c:v>
                </c:pt>
                <c:pt idx="36">
                  <c:v>42558</c:v>
                </c:pt>
                <c:pt idx="37">
                  <c:v>42559</c:v>
                </c:pt>
                <c:pt idx="38">
                  <c:v>42560</c:v>
                </c:pt>
                <c:pt idx="39">
                  <c:v>42561</c:v>
                </c:pt>
                <c:pt idx="40">
                  <c:v>42562</c:v>
                </c:pt>
                <c:pt idx="41">
                  <c:v>42563</c:v>
                </c:pt>
                <c:pt idx="42">
                  <c:v>42564</c:v>
                </c:pt>
                <c:pt idx="43">
                  <c:v>42565</c:v>
                </c:pt>
                <c:pt idx="44">
                  <c:v>42566</c:v>
                </c:pt>
                <c:pt idx="45">
                  <c:v>42567</c:v>
                </c:pt>
                <c:pt idx="46">
                  <c:v>42568</c:v>
                </c:pt>
                <c:pt idx="47">
                  <c:v>42569</c:v>
                </c:pt>
                <c:pt idx="48">
                  <c:v>42570</c:v>
                </c:pt>
                <c:pt idx="49">
                  <c:v>42571</c:v>
                </c:pt>
                <c:pt idx="50">
                  <c:v>42572</c:v>
                </c:pt>
                <c:pt idx="51">
                  <c:v>42573</c:v>
                </c:pt>
                <c:pt idx="52">
                  <c:v>42574</c:v>
                </c:pt>
                <c:pt idx="53">
                  <c:v>42575</c:v>
                </c:pt>
                <c:pt idx="54">
                  <c:v>42576</c:v>
                </c:pt>
                <c:pt idx="55">
                  <c:v>42577</c:v>
                </c:pt>
                <c:pt idx="56">
                  <c:v>42578</c:v>
                </c:pt>
                <c:pt idx="57">
                  <c:v>42579</c:v>
                </c:pt>
                <c:pt idx="58">
                  <c:v>42580</c:v>
                </c:pt>
                <c:pt idx="59">
                  <c:v>42581</c:v>
                </c:pt>
                <c:pt idx="60">
                  <c:v>42582</c:v>
                </c:pt>
                <c:pt idx="61">
                  <c:v>42583</c:v>
                </c:pt>
                <c:pt idx="62">
                  <c:v>42584</c:v>
                </c:pt>
                <c:pt idx="63">
                  <c:v>42585</c:v>
                </c:pt>
                <c:pt idx="64">
                  <c:v>42586</c:v>
                </c:pt>
                <c:pt idx="65">
                  <c:v>42587</c:v>
                </c:pt>
                <c:pt idx="66">
                  <c:v>42588</c:v>
                </c:pt>
                <c:pt idx="67">
                  <c:v>42589</c:v>
                </c:pt>
                <c:pt idx="68">
                  <c:v>42590</c:v>
                </c:pt>
                <c:pt idx="69">
                  <c:v>42591</c:v>
                </c:pt>
                <c:pt idx="70">
                  <c:v>42592</c:v>
                </c:pt>
                <c:pt idx="71">
                  <c:v>42593</c:v>
                </c:pt>
                <c:pt idx="72">
                  <c:v>42594</c:v>
                </c:pt>
                <c:pt idx="73">
                  <c:v>42595</c:v>
                </c:pt>
                <c:pt idx="74">
                  <c:v>42596</c:v>
                </c:pt>
                <c:pt idx="75">
                  <c:v>42597</c:v>
                </c:pt>
                <c:pt idx="76">
                  <c:v>42598</c:v>
                </c:pt>
                <c:pt idx="77">
                  <c:v>42599</c:v>
                </c:pt>
                <c:pt idx="78">
                  <c:v>42600</c:v>
                </c:pt>
                <c:pt idx="79">
                  <c:v>42601</c:v>
                </c:pt>
                <c:pt idx="80">
                  <c:v>42602</c:v>
                </c:pt>
                <c:pt idx="81">
                  <c:v>42603</c:v>
                </c:pt>
                <c:pt idx="82">
                  <c:v>42604</c:v>
                </c:pt>
                <c:pt idx="83">
                  <c:v>42605</c:v>
                </c:pt>
                <c:pt idx="84">
                  <c:v>42606</c:v>
                </c:pt>
                <c:pt idx="85">
                  <c:v>42607</c:v>
                </c:pt>
                <c:pt idx="86">
                  <c:v>42608</c:v>
                </c:pt>
                <c:pt idx="87">
                  <c:v>42609</c:v>
                </c:pt>
                <c:pt idx="88">
                  <c:v>42610</c:v>
                </c:pt>
                <c:pt idx="89">
                  <c:v>42611</c:v>
                </c:pt>
                <c:pt idx="90">
                  <c:v>42612</c:v>
                </c:pt>
                <c:pt idx="91">
                  <c:v>42613</c:v>
                </c:pt>
                <c:pt idx="92">
                  <c:v>42614</c:v>
                </c:pt>
                <c:pt idx="93">
                  <c:v>42615</c:v>
                </c:pt>
                <c:pt idx="94">
                  <c:v>42616</c:v>
                </c:pt>
                <c:pt idx="95">
                  <c:v>42617</c:v>
                </c:pt>
                <c:pt idx="96">
                  <c:v>42618</c:v>
                </c:pt>
                <c:pt idx="97">
                  <c:v>42619</c:v>
                </c:pt>
                <c:pt idx="98">
                  <c:v>42620</c:v>
                </c:pt>
                <c:pt idx="99">
                  <c:v>42621</c:v>
                </c:pt>
                <c:pt idx="100">
                  <c:v>42622</c:v>
                </c:pt>
                <c:pt idx="101">
                  <c:v>42623</c:v>
                </c:pt>
                <c:pt idx="102">
                  <c:v>42624</c:v>
                </c:pt>
                <c:pt idx="103">
                  <c:v>42625</c:v>
                </c:pt>
                <c:pt idx="104">
                  <c:v>42626</c:v>
                </c:pt>
                <c:pt idx="105">
                  <c:v>42627</c:v>
                </c:pt>
                <c:pt idx="106">
                  <c:v>42628</c:v>
                </c:pt>
                <c:pt idx="107">
                  <c:v>42629</c:v>
                </c:pt>
                <c:pt idx="108">
                  <c:v>42630</c:v>
                </c:pt>
                <c:pt idx="109">
                  <c:v>42631</c:v>
                </c:pt>
                <c:pt idx="110">
                  <c:v>42632</c:v>
                </c:pt>
                <c:pt idx="111">
                  <c:v>42633</c:v>
                </c:pt>
                <c:pt idx="112">
                  <c:v>42634</c:v>
                </c:pt>
                <c:pt idx="113">
                  <c:v>42635</c:v>
                </c:pt>
                <c:pt idx="114">
                  <c:v>42636</c:v>
                </c:pt>
                <c:pt idx="115">
                  <c:v>42637</c:v>
                </c:pt>
                <c:pt idx="116">
                  <c:v>42638</c:v>
                </c:pt>
                <c:pt idx="117">
                  <c:v>42639</c:v>
                </c:pt>
                <c:pt idx="118">
                  <c:v>42640</c:v>
                </c:pt>
                <c:pt idx="119">
                  <c:v>42641</c:v>
                </c:pt>
                <c:pt idx="120">
                  <c:v>42642</c:v>
                </c:pt>
                <c:pt idx="121">
                  <c:v>42643</c:v>
                </c:pt>
                <c:pt idx="122">
                  <c:v>42644</c:v>
                </c:pt>
                <c:pt idx="123">
                  <c:v>42645</c:v>
                </c:pt>
                <c:pt idx="124">
                  <c:v>42646</c:v>
                </c:pt>
                <c:pt idx="125">
                  <c:v>42647</c:v>
                </c:pt>
                <c:pt idx="126">
                  <c:v>42648</c:v>
                </c:pt>
                <c:pt idx="127">
                  <c:v>42649</c:v>
                </c:pt>
                <c:pt idx="128">
                  <c:v>42650</c:v>
                </c:pt>
                <c:pt idx="129">
                  <c:v>42651</c:v>
                </c:pt>
                <c:pt idx="130">
                  <c:v>42652</c:v>
                </c:pt>
                <c:pt idx="131">
                  <c:v>42653</c:v>
                </c:pt>
                <c:pt idx="132">
                  <c:v>42654</c:v>
                </c:pt>
                <c:pt idx="133">
                  <c:v>42655</c:v>
                </c:pt>
                <c:pt idx="134">
                  <c:v>42656</c:v>
                </c:pt>
                <c:pt idx="135">
                  <c:v>42657</c:v>
                </c:pt>
                <c:pt idx="136">
                  <c:v>42658</c:v>
                </c:pt>
                <c:pt idx="137">
                  <c:v>42659</c:v>
                </c:pt>
                <c:pt idx="138">
                  <c:v>42660</c:v>
                </c:pt>
                <c:pt idx="139">
                  <c:v>42661</c:v>
                </c:pt>
                <c:pt idx="140">
                  <c:v>42662</c:v>
                </c:pt>
                <c:pt idx="141">
                  <c:v>42663</c:v>
                </c:pt>
                <c:pt idx="142">
                  <c:v>42664</c:v>
                </c:pt>
                <c:pt idx="143">
                  <c:v>42665</c:v>
                </c:pt>
                <c:pt idx="144">
                  <c:v>42666</c:v>
                </c:pt>
                <c:pt idx="145">
                  <c:v>42667</c:v>
                </c:pt>
                <c:pt idx="146">
                  <c:v>42668</c:v>
                </c:pt>
                <c:pt idx="147">
                  <c:v>42669</c:v>
                </c:pt>
                <c:pt idx="148">
                  <c:v>42670</c:v>
                </c:pt>
                <c:pt idx="149">
                  <c:v>42671</c:v>
                </c:pt>
                <c:pt idx="150">
                  <c:v>42672</c:v>
                </c:pt>
                <c:pt idx="151">
                  <c:v>42673</c:v>
                </c:pt>
                <c:pt idx="152">
                  <c:v>42674</c:v>
                </c:pt>
                <c:pt idx="153">
                  <c:v>42675</c:v>
                </c:pt>
                <c:pt idx="154">
                  <c:v>42676</c:v>
                </c:pt>
                <c:pt idx="155">
                  <c:v>42677</c:v>
                </c:pt>
                <c:pt idx="156">
                  <c:v>42678</c:v>
                </c:pt>
                <c:pt idx="157">
                  <c:v>42679</c:v>
                </c:pt>
                <c:pt idx="158">
                  <c:v>42680</c:v>
                </c:pt>
                <c:pt idx="159">
                  <c:v>42681</c:v>
                </c:pt>
                <c:pt idx="160">
                  <c:v>42682</c:v>
                </c:pt>
                <c:pt idx="161">
                  <c:v>42683</c:v>
                </c:pt>
                <c:pt idx="162">
                  <c:v>42684</c:v>
                </c:pt>
                <c:pt idx="163">
                  <c:v>42685</c:v>
                </c:pt>
                <c:pt idx="164">
                  <c:v>42686</c:v>
                </c:pt>
                <c:pt idx="165">
                  <c:v>42687</c:v>
                </c:pt>
                <c:pt idx="166">
                  <c:v>42688</c:v>
                </c:pt>
                <c:pt idx="167">
                  <c:v>42689</c:v>
                </c:pt>
                <c:pt idx="168">
                  <c:v>42690</c:v>
                </c:pt>
                <c:pt idx="169">
                  <c:v>42691</c:v>
                </c:pt>
                <c:pt idx="170">
                  <c:v>42692</c:v>
                </c:pt>
                <c:pt idx="171">
                  <c:v>42693</c:v>
                </c:pt>
                <c:pt idx="172">
                  <c:v>42694</c:v>
                </c:pt>
                <c:pt idx="173">
                  <c:v>42695</c:v>
                </c:pt>
                <c:pt idx="174">
                  <c:v>42696</c:v>
                </c:pt>
                <c:pt idx="175">
                  <c:v>42697</c:v>
                </c:pt>
                <c:pt idx="176">
                  <c:v>42698</c:v>
                </c:pt>
                <c:pt idx="177">
                  <c:v>42699</c:v>
                </c:pt>
                <c:pt idx="178">
                  <c:v>42700</c:v>
                </c:pt>
                <c:pt idx="179">
                  <c:v>42701</c:v>
                </c:pt>
                <c:pt idx="180">
                  <c:v>42702</c:v>
                </c:pt>
                <c:pt idx="181">
                  <c:v>42703</c:v>
                </c:pt>
                <c:pt idx="182">
                  <c:v>42704</c:v>
                </c:pt>
                <c:pt idx="183">
                  <c:v>42705</c:v>
                </c:pt>
                <c:pt idx="184">
                  <c:v>42706</c:v>
                </c:pt>
                <c:pt idx="185">
                  <c:v>42707</c:v>
                </c:pt>
                <c:pt idx="186">
                  <c:v>42708</c:v>
                </c:pt>
                <c:pt idx="187">
                  <c:v>42709</c:v>
                </c:pt>
                <c:pt idx="188">
                  <c:v>42710</c:v>
                </c:pt>
                <c:pt idx="189">
                  <c:v>42711</c:v>
                </c:pt>
                <c:pt idx="190">
                  <c:v>42712</c:v>
                </c:pt>
                <c:pt idx="191">
                  <c:v>42713</c:v>
                </c:pt>
                <c:pt idx="192">
                  <c:v>42714</c:v>
                </c:pt>
                <c:pt idx="193">
                  <c:v>42715</c:v>
                </c:pt>
                <c:pt idx="194">
                  <c:v>42716</c:v>
                </c:pt>
                <c:pt idx="195">
                  <c:v>42717</c:v>
                </c:pt>
                <c:pt idx="196">
                  <c:v>42718</c:v>
                </c:pt>
                <c:pt idx="197">
                  <c:v>42719</c:v>
                </c:pt>
                <c:pt idx="198">
                  <c:v>42720</c:v>
                </c:pt>
                <c:pt idx="199">
                  <c:v>42721</c:v>
                </c:pt>
                <c:pt idx="200">
                  <c:v>42722</c:v>
                </c:pt>
                <c:pt idx="201">
                  <c:v>42723</c:v>
                </c:pt>
                <c:pt idx="202">
                  <c:v>42724</c:v>
                </c:pt>
                <c:pt idx="203">
                  <c:v>42725</c:v>
                </c:pt>
                <c:pt idx="204">
                  <c:v>42726</c:v>
                </c:pt>
                <c:pt idx="205">
                  <c:v>42727</c:v>
                </c:pt>
                <c:pt idx="206">
                  <c:v>42728</c:v>
                </c:pt>
                <c:pt idx="207">
                  <c:v>42729</c:v>
                </c:pt>
                <c:pt idx="208">
                  <c:v>42730</c:v>
                </c:pt>
                <c:pt idx="209">
                  <c:v>42731</c:v>
                </c:pt>
                <c:pt idx="210">
                  <c:v>42732</c:v>
                </c:pt>
                <c:pt idx="211">
                  <c:v>42733</c:v>
                </c:pt>
                <c:pt idx="212">
                  <c:v>42734</c:v>
                </c:pt>
                <c:pt idx="213">
                  <c:v>42735</c:v>
                </c:pt>
                <c:pt idx="214">
                  <c:v>42736</c:v>
                </c:pt>
                <c:pt idx="215">
                  <c:v>42737</c:v>
                </c:pt>
                <c:pt idx="216">
                  <c:v>42738</c:v>
                </c:pt>
                <c:pt idx="217">
                  <c:v>42739</c:v>
                </c:pt>
                <c:pt idx="218">
                  <c:v>42740</c:v>
                </c:pt>
                <c:pt idx="219">
                  <c:v>42741</c:v>
                </c:pt>
                <c:pt idx="220">
                  <c:v>42742</c:v>
                </c:pt>
                <c:pt idx="221">
                  <c:v>42743</c:v>
                </c:pt>
                <c:pt idx="222">
                  <c:v>42744</c:v>
                </c:pt>
                <c:pt idx="223">
                  <c:v>42745</c:v>
                </c:pt>
                <c:pt idx="224">
                  <c:v>42746</c:v>
                </c:pt>
                <c:pt idx="225">
                  <c:v>42747</c:v>
                </c:pt>
                <c:pt idx="226">
                  <c:v>42748</c:v>
                </c:pt>
                <c:pt idx="227">
                  <c:v>42749</c:v>
                </c:pt>
                <c:pt idx="228">
                  <c:v>42750</c:v>
                </c:pt>
                <c:pt idx="229">
                  <c:v>42751</c:v>
                </c:pt>
                <c:pt idx="230">
                  <c:v>42752</c:v>
                </c:pt>
                <c:pt idx="231">
                  <c:v>42753</c:v>
                </c:pt>
                <c:pt idx="232">
                  <c:v>42754</c:v>
                </c:pt>
                <c:pt idx="233">
                  <c:v>42755</c:v>
                </c:pt>
                <c:pt idx="234">
                  <c:v>42756</c:v>
                </c:pt>
                <c:pt idx="235">
                  <c:v>42757</c:v>
                </c:pt>
                <c:pt idx="236">
                  <c:v>42758</c:v>
                </c:pt>
                <c:pt idx="237">
                  <c:v>42759</c:v>
                </c:pt>
                <c:pt idx="238">
                  <c:v>42760</c:v>
                </c:pt>
                <c:pt idx="239">
                  <c:v>42761</c:v>
                </c:pt>
                <c:pt idx="240">
                  <c:v>42762</c:v>
                </c:pt>
                <c:pt idx="241">
                  <c:v>42763</c:v>
                </c:pt>
                <c:pt idx="242">
                  <c:v>42764</c:v>
                </c:pt>
                <c:pt idx="243">
                  <c:v>42765</c:v>
                </c:pt>
                <c:pt idx="244">
                  <c:v>42766</c:v>
                </c:pt>
                <c:pt idx="245">
                  <c:v>42767</c:v>
                </c:pt>
                <c:pt idx="246">
                  <c:v>42768</c:v>
                </c:pt>
                <c:pt idx="247">
                  <c:v>42769</c:v>
                </c:pt>
                <c:pt idx="248">
                  <c:v>42770</c:v>
                </c:pt>
                <c:pt idx="249">
                  <c:v>42771</c:v>
                </c:pt>
                <c:pt idx="250">
                  <c:v>42772</c:v>
                </c:pt>
                <c:pt idx="251">
                  <c:v>42773</c:v>
                </c:pt>
                <c:pt idx="252">
                  <c:v>42774</c:v>
                </c:pt>
                <c:pt idx="253">
                  <c:v>42775</c:v>
                </c:pt>
                <c:pt idx="254">
                  <c:v>42776</c:v>
                </c:pt>
                <c:pt idx="255">
                  <c:v>42777</c:v>
                </c:pt>
                <c:pt idx="256">
                  <c:v>42778</c:v>
                </c:pt>
                <c:pt idx="257">
                  <c:v>42779</c:v>
                </c:pt>
                <c:pt idx="258">
                  <c:v>42780</c:v>
                </c:pt>
                <c:pt idx="259">
                  <c:v>42781</c:v>
                </c:pt>
                <c:pt idx="260">
                  <c:v>42782</c:v>
                </c:pt>
                <c:pt idx="261">
                  <c:v>42783</c:v>
                </c:pt>
                <c:pt idx="262">
                  <c:v>42784</c:v>
                </c:pt>
                <c:pt idx="263">
                  <c:v>42785</c:v>
                </c:pt>
                <c:pt idx="264">
                  <c:v>42786</c:v>
                </c:pt>
                <c:pt idx="265">
                  <c:v>42787</c:v>
                </c:pt>
                <c:pt idx="266">
                  <c:v>42788</c:v>
                </c:pt>
                <c:pt idx="267">
                  <c:v>42789</c:v>
                </c:pt>
                <c:pt idx="268">
                  <c:v>42790</c:v>
                </c:pt>
                <c:pt idx="269">
                  <c:v>42791</c:v>
                </c:pt>
                <c:pt idx="270">
                  <c:v>42792</c:v>
                </c:pt>
                <c:pt idx="271">
                  <c:v>42793</c:v>
                </c:pt>
                <c:pt idx="272">
                  <c:v>42794</c:v>
                </c:pt>
                <c:pt idx="273">
                  <c:v>42795</c:v>
                </c:pt>
                <c:pt idx="274">
                  <c:v>42796</c:v>
                </c:pt>
                <c:pt idx="275">
                  <c:v>42797</c:v>
                </c:pt>
                <c:pt idx="276">
                  <c:v>42798</c:v>
                </c:pt>
                <c:pt idx="277">
                  <c:v>42799</c:v>
                </c:pt>
                <c:pt idx="278">
                  <c:v>42800</c:v>
                </c:pt>
                <c:pt idx="279">
                  <c:v>42801</c:v>
                </c:pt>
                <c:pt idx="280">
                  <c:v>42802</c:v>
                </c:pt>
                <c:pt idx="281">
                  <c:v>42803</c:v>
                </c:pt>
                <c:pt idx="282">
                  <c:v>42804</c:v>
                </c:pt>
                <c:pt idx="283">
                  <c:v>42805</c:v>
                </c:pt>
                <c:pt idx="284">
                  <c:v>42806</c:v>
                </c:pt>
                <c:pt idx="285">
                  <c:v>42807</c:v>
                </c:pt>
                <c:pt idx="286">
                  <c:v>42808</c:v>
                </c:pt>
                <c:pt idx="287">
                  <c:v>42809</c:v>
                </c:pt>
                <c:pt idx="288">
                  <c:v>42810</c:v>
                </c:pt>
                <c:pt idx="289">
                  <c:v>42811</c:v>
                </c:pt>
                <c:pt idx="290">
                  <c:v>42812</c:v>
                </c:pt>
                <c:pt idx="291">
                  <c:v>42813</c:v>
                </c:pt>
                <c:pt idx="292">
                  <c:v>42814</c:v>
                </c:pt>
                <c:pt idx="293">
                  <c:v>42815</c:v>
                </c:pt>
                <c:pt idx="294">
                  <c:v>42816</c:v>
                </c:pt>
                <c:pt idx="295">
                  <c:v>42817</c:v>
                </c:pt>
                <c:pt idx="296">
                  <c:v>42818</c:v>
                </c:pt>
                <c:pt idx="297">
                  <c:v>42819</c:v>
                </c:pt>
                <c:pt idx="298">
                  <c:v>42820</c:v>
                </c:pt>
                <c:pt idx="299">
                  <c:v>42821</c:v>
                </c:pt>
                <c:pt idx="300">
                  <c:v>42822</c:v>
                </c:pt>
                <c:pt idx="301">
                  <c:v>42823</c:v>
                </c:pt>
                <c:pt idx="302">
                  <c:v>42824</c:v>
                </c:pt>
                <c:pt idx="303">
                  <c:v>42825</c:v>
                </c:pt>
                <c:pt idx="304">
                  <c:v>42826</c:v>
                </c:pt>
                <c:pt idx="305">
                  <c:v>42827</c:v>
                </c:pt>
                <c:pt idx="306">
                  <c:v>42828</c:v>
                </c:pt>
                <c:pt idx="307">
                  <c:v>42829</c:v>
                </c:pt>
                <c:pt idx="308">
                  <c:v>42830</c:v>
                </c:pt>
                <c:pt idx="309">
                  <c:v>42831</c:v>
                </c:pt>
                <c:pt idx="310">
                  <c:v>42832</c:v>
                </c:pt>
                <c:pt idx="311">
                  <c:v>42833</c:v>
                </c:pt>
                <c:pt idx="312">
                  <c:v>42834</c:v>
                </c:pt>
                <c:pt idx="313">
                  <c:v>42835</c:v>
                </c:pt>
                <c:pt idx="314">
                  <c:v>42836</c:v>
                </c:pt>
                <c:pt idx="315">
                  <c:v>42837</c:v>
                </c:pt>
                <c:pt idx="316">
                  <c:v>42838</c:v>
                </c:pt>
                <c:pt idx="317">
                  <c:v>42839</c:v>
                </c:pt>
                <c:pt idx="318">
                  <c:v>42840</c:v>
                </c:pt>
                <c:pt idx="319">
                  <c:v>42841</c:v>
                </c:pt>
                <c:pt idx="320">
                  <c:v>42842</c:v>
                </c:pt>
                <c:pt idx="321">
                  <c:v>42843</c:v>
                </c:pt>
                <c:pt idx="322">
                  <c:v>42844</c:v>
                </c:pt>
                <c:pt idx="323">
                  <c:v>42845</c:v>
                </c:pt>
                <c:pt idx="324">
                  <c:v>42846</c:v>
                </c:pt>
                <c:pt idx="325">
                  <c:v>42847</c:v>
                </c:pt>
                <c:pt idx="326">
                  <c:v>42848</c:v>
                </c:pt>
                <c:pt idx="327">
                  <c:v>42849</c:v>
                </c:pt>
                <c:pt idx="328">
                  <c:v>42850</c:v>
                </c:pt>
                <c:pt idx="329">
                  <c:v>42851</c:v>
                </c:pt>
                <c:pt idx="330">
                  <c:v>42852</c:v>
                </c:pt>
                <c:pt idx="331">
                  <c:v>42853</c:v>
                </c:pt>
                <c:pt idx="332">
                  <c:v>42854</c:v>
                </c:pt>
                <c:pt idx="333">
                  <c:v>42855</c:v>
                </c:pt>
                <c:pt idx="334">
                  <c:v>42856</c:v>
                </c:pt>
                <c:pt idx="335">
                  <c:v>42857</c:v>
                </c:pt>
                <c:pt idx="336">
                  <c:v>42858</c:v>
                </c:pt>
                <c:pt idx="337">
                  <c:v>42859</c:v>
                </c:pt>
                <c:pt idx="338">
                  <c:v>42860</c:v>
                </c:pt>
                <c:pt idx="339">
                  <c:v>42861</c:v>
                </c:pt>
                <c:pt idx="340">
                  <c:v>42862</c:v>
                </c:pt>
                <c:pt idx="341">
                  <c:v>42863</c:v>
                </c:pt>
                <c:pt idx="342">
                  <c:v>42864</c:v>
                </c:pt>
                <c:pt idx="343">
                  <c:v>42865</c:v>
                </c:pt>
                <c:pt idx="344">
                  <c:v>42866</c:v>
                </c:pt>
                <c:pt idx="345">
                  <c:v>42867</c:v>
                </c:pt>
                <c:pt idx="346">
                  <c:v>42868</c:v>
                </c:pt>
                <c:pt idx="347">
                  <c:v>42869</c:v>
                </c:pt>
                <c:pt idx="348">
                  <c:v>42870</c:v>
                </c:pt>
                <c:pt idx="349">
                  <c:v>42871</c:v>
                </c:pt>
                <c:pt idx="350">
                  <c:v>42872</c:v>
                </c:pt>
                <c:pt idx="351">
                  <c:v>42873</c:v>
                </c:pt>
                <c:pt idx="352">
                  <c:v>42874</c:v>
                </c:pt>
                <c:pt idx="353">
                  <c:v>42875</c:v>
                </c:pt>
                <c:pt idx="354">
                  <c:v>42876</c:v>
                </c:pt>
                <c:pt idx="355">
                  <c:v>42877</c:v>
                </c:pt>
                <c:pt idx="356">
                  <c:v>42878</c:v>
                </c:pt>
                <c:pt idx="357">
                  <c:v>42879</c:v>
                </c:pt>
                <c:pt idx="358">
                  <c:v>42880</c:v>
                </c:pt>
                <c:pt idx="359">
                  <c:v>42881</c:v>
                </c:pt>
                <c:pt idx="360">
                  <c:v>42882</c:v>
                </c:pt>
                <c:pt idx="361">
                  <c:v>42883</c:v>
                </c:pt>
                <c:pt idx="362">
                  <c:v>42884</c:v>
                </c:pt>
                <c:pt idx="363">
                  <c:v>42885</c:v>
                </c:pt>
                <c:pt idx="364">
                  <c:v>42886</c:v>
                </c:pt>
                <c:pt idx="365">
                  <c:v>42887</c:v>
                </c:pt>
                <c:pt idx="366">
                  <c:v>42888</c:v>
                </c:pt>
                <c:pt idx="367">
                  <c:v>42889</c:v>
                </c:pt>
                <c:pt idx="368">
                  <c:v>42890</c:v>
                </c:pt>
                <c:pt idx="369">
                  <c:v>42891</c:v>
                </c:pt>
                <c:pt idx="370">
                  <c:v>42892</c:v>
                </c:pt>
                <c:pt idx="371">
                  <c:v>42893</c:v>
                </c:pt>
                <c:pt idx="372">
                  <c:v>42894</c:v>
                </c:pt>
                <c:pt idx="373">
                  <c:v>42895</c:v>
                </c:pt>
                <c:pt idx="374">
                  <c:v>42896</c:v>
                </c:pt>
                <c:pt idx="375">
                  <c:v>42897</c:v>
                </c:pt>
                <c:pt idx="376">
                  <c:v>42898</c:v>
                </c:pt>
                <c:pt idx="377">
                  <c:v>42899</c:v>
                </c:pt>
                <c:pt idx="378">
                  <c:v>42900</c:v>
                </c:pt>
                <c:pt idx="379">
                  <c:v>42901</c:v>
                </c:pt>
                <c:pt idx="380">
                  <c:v>42902</c:v>
                </c:pt>
                <c:pt idx="381">
                  <c:v>42903</c:v>
                </c:pt>
                <c:pt idx="382">
                  <c:v>42904</c:v>
                </c:pt>
                <c:pt idx="383">
                  <c:v>42905</c:v>
                </c:pt>
                <c:pt idx="384">
                  <c:v>42906</c:v>
                </c:pt>
                <c:pt idx="385">
                  <c:v>42907</c:v>
                </c:pt>
                <c:pt idx="386">
                  <c:v>42908</c:v>
                </c:pt>
                <c:pt idx="387">
                  <c:v>42909</c:v>
                </c:pt>
                <c:pt idx="388">
                  <c:v>42910</c:v>
                </c:pt>
                <c:pt idx="389">
                  <c:v>42911</c:v>
                </c:pt>
                <c:pt idx="390">
                  <c:v>42912</c:v>
                </c:pt>
                <c:pt idx="391">
                  <c:v>42913</c:v>
                </c:pt>
                <c:pt idx="392">
                  <c:v>42914</c:v>
                </c:pt>
                <c:pt idx="393">
                  <c:v>42915</c:v>
                </c:pt>
                <c:pt idx="394">
                  <c:v>42916</c:v>
                </c:pt>
                <c:pt idx="395">
                  <c:v>42917</c:v>
                </c:pt>
                <c:pt idx="396">
                  <c:v>42918</c:v>
                </c:pt>
                <c:pt idx="397">
                  <c:v>42919</c:v>
                </c:pt>
                <c:pt idx="398">
                  <c:v>42920</c:v>
                </c:pt>
                <c:pt idx="399">
                  <c:v>42921</c:v>
                </c:pt>
                <c:pt idx="400">
                  <c:v>42922</c:v>
                </c:pt>
                <c:pt idx="401">
                  <c:v>42923</c:v>
                </c:pt>
                <c:pt idx="402">
                  <c:v>42924</c:v>
                </c:pt>
                <c:pt idx="403">
                  <c:v>42925</c:v>
                </c:pt>
                <c:pt idx="404">
                  <c:v>42926</c:v>
                </c:pt>
                <c:pt idx="405">
                  <c:v>42927</c:v>
                </c:pt>
                <c:pt idx="406">
                  <c:v>42928</c:v>
                </c:pt>
                <c:pt idx="407">
                  <c:v>42929</c:v>
                </c:pt>
                <c:pt idx="408">
                  <c:v>42930</c:v>
                </c:pt>
                <c:pt idx="409">
                  <c:v>42931</c:v>
                </c:pt>
                <c:pt idx="410">
                  <c:v>42932</c:v>
                </c:pt>
                <c:pt idx="411">
                  <c:v>42933</c:v>
                </c:pt>
                <c:pt idx="412">
                  <c:v>42934</c:v>
                </c:pt>
                <c:pt idx="413">
                  <c:v>42935</c:v>
                </c:pt>
                <c:pt idx="414">
                  <c:v>42936</c:v>
                </c:pt>
                <c:pt idx="415">
                  <c:v>42937</c:v>
                </c:pt>
                <c:pt idx="416">
                  <c:v>42938</c:v>
                </c:pt>
                <c:pt idx="417">
                  <c:v>42939</c:v>
                </c:pt>
                <c:pt idx="418">
                  <c:v>42940</c:v>
                </c:pt>
                <c:pt idx="419">
                  <c:v>42941</c:v>
                </c:pt>
                <c:pt idx="420">
                  <c:v>42942</c:v>
                </c:pt>
                <c:pt idx="421">
                  <c:v>42943</c:v>
                </c:pt>
                <c:pt idx="422">
                  <c:v>42944</c:v>
                </c:pt>
                <c:pt idx="423">
                  <c:v>42945</c:v>
                </c:pt>
                <c:pt idx="424">
                  <c:v>42946</c:v>
                </c:pt>
                <c:pt idx="425">
                  <c:v>42947</c:v>
                </c:pt>
                <c:pt idx="426">
                  <c:v>42948</c:v>
                </c:pt>
                <c:pt idx="427">
                  <c:v>42949</c:v>
                </c:pt>
                <c:pt idx="428">
                  <c:v>42950</c:v>
                </c:pt>
                <c:pt idx="429">
                  <c:v>42951</c:v>
                </c:pt>
                <c:pt idx="430">
                  <c:v>42952</c:v>
                </c:pt>
                <c:pt idx="431">
                  <c:v>42953</c:v>
                </c:pt>
                <c:pt idx="432">
                  <c:v>42954</c:v>
                </c:pt>
                <c:pt idx="433">
                  <c:v>42955</c:v>
                </c:pt>
                <c:pt idx="434">
                  <c:v>42956</c:v>
                </c:pt>
                <c:pt idx="435">
                  <c:v>42957</c:v>
                </c:pt>
                <c:pt idx="436">
                  <c:v>42958</c:v>
                </c:pt>
                <c:pt idx="437">
                  <c:v>42959</c:v>
                </c:pt>
                <c:pt idx="438">
                  <c:v>42960</c:v>
                </c:pt>
                <c:pt idx="439">
                  <c:v>42961</c:v>
                </c:pt>
                <c:pt idx="440">
                  <c:v>42962</c:v>
                </c:pt>
                <c:pt idx="441">
                  <c:v>42963</c:v>
                </c:pt>
                <c:pt idx="442">
                  <c:v>42964</c:v>
                </c:pt>
                <c:pt idx="443">
                  <c:v>42965</c:v>
                </c:pt>
                <c:pt idx="444">
                  <c:v>42966</c:v>
                </c:pt>
                <c:pt idx="445">
                  <c:v>42967</c:v>
                </c:pt>
                <c:pt idx="446">
                  <c:v>42968</c:v>
                </c:pt>
                <c:pt idx="447">
                  <c:v>42969</c:v>
                </c:pt>
                <c:pt idx="448">
                  <c:v>42970</c:v>
                </c:pt>
                <c:pt idx="449">
                  <c:v>42971</c:v>
                </c:pt>
                <c:pt idx="450">
                  <c:v>42972</c:v>
                </c:pt>
                <c:pt idx="451">
                  <c:v>42973</c:v>
                </c:pt>
                <c:pt idx="452">
                  <c:v>42974</c:v>
                </c:pt>
                <c:pt idx="453">
                  <c:v>42975</c:v>
                </c:pt>
                <c:pt idx="454">
                  <c:v>42976</c:v>
                </c:pt>
                <c:pt idx="455">
                  <c:v>42977</c:v>
                </c:pt>
                <c:pt idx="456">
                  <c:v>42978</c:v>
                </c:pt>
                <c:pt idx="457">
                  <c:v>42979</c:v>
                </c:pt>
                <c:pt idx="458">
                  <c:v>42980</c:v>
                </c:pt>
                <c:pt idx="459">
                  <c:v>42981</c:v>
                </c:pt>
                <c:pt idx="460">
                  <c:v>42982</c:v>
                </c:pt>
                <c:pt idx="461">
                  <c:v>42983</c:v>
                </c:pt>
                <c:pt idx="462">
                  <c:v>42984</c:v>
                </c:pt>
                <c:pt idx="463">
                  <c:v>42985</c:v>
                </c:pt>
                <c:pt idx="464">
                  <c:v>42986</c:v>
                </c:pt>
                <c:pt idx="465">
                  <c:v>42987</c:v>
                </c:pt>
                <c:pt idx="466">
                  <c:v>42988</c:v>
                </c:pt>
                <c:pt idx="467">
                  <c:v>42989</c:v>
                </c:pt>
                <c:pt idx="468">
                  <c:v>42990</c:v>
                </c:pt>
                <c:pt idx="469">
                  <c:v>42991</c:v>
                </c:pt>
                <c:pt idx="470">
                  <c:v>42992</c:v>
                </c:pt>
                <c:pt idx="471">
                  <c:v>42993</c:v>
                </c:pt>
                <c:pt idx="472">
                  <c:v>42994</c:v>
                </c:pt>
                <c:pt idx="473">
                  <c:v>42995</c:v>
                </c:pt>
                <c:pt idx="474">
                  <c:v>42996</c:v>
                </c:pt>
                <c:pt idx="475">
                  <c:v>42997</c:v>
                </c:pt>
                <c:pt idx="476">
                  <c:v>42998</c:v>
                </c:pt>
                <c:pt idx="477">
                  <c:v>42999</c:v>
                </c:pt>
                <c:pt idx="478">
                  <c:v>43000</c:v>
                </c:pt>
                <c:pt idx="479">
                  <c:v>43001</c:v>
                </c:pt>
                <c:pt idx="480">
                  <c:v>43002</c:v>
                </c:pt>
                <c:pt idx="481">
                  <c:v>43003</c:v>
                </c:pt>
                <c:pt idx="482">
                  <c:v>43004</c:v>
                </c:pt>
                <c:pt idx="483">
                  <c:v>43005</c:v>
                </c:pt>
                <c:pt idx="484">
                  <c:v>43006</c:v>
                </c:pt>
                <c:pt idx="485">
                  <c:v>43007</c:v>
                </c:pt>
                <c:pt idx="486">
                  <c:v>43008</c:v>
                </c:pt>
                <c:pt idx="487">
                  <c:v>43009</c:v>
                </c:pt>
                <c:pt idx="488">
                  <c:v>43010</c:v>
                </c:pt>
                <c:pt idx="489">
                  <c:v>43011</c:v>
                </c:pt>
                <c:pt idx="490">
                  <c:v>43012</c:v>
                </c:pt>
                <c:pt idx="491">
                  <c:v>43013</c:v>
                </c:pt>
                <c:pt idx="492">
                  <c:v>43014</c:v>
                </c:pt>
                <c:pt idx="493">
                  <c:v>43015</c:v>
                </c:pt>
                <c:pt idx="494">
                  <c:v>43016</c:v>
                </c:pt>
                <c:pt idx="495">
                  <c:v>43017</c:v>
                </c:pt>
                <c:pt idx="496">
                  <c:v>43018</c:v>
                </c:pt>
                <c:pt idx="497">
                  <c:v>43019</c:v>
                </c:pt>
                <c:pt idx="498">
                  <c:v>43020</c:v>
                </c:pt>
                <c:pt idx="499">
                  <c:v>43021</c:v>
                </c:pt>
                <c:pt idx="500">
                  <c:v>43022</c:v>
                </c:pt>
                <c:pt idx="501">
                  <c:v>43023</c:v>
                </c:pt>
                <c:pt idx="502">
                  <c:v>43024</c:v>
                </c:pt>
                <c:pt idx="503">
                  <c:v>43025</c:v>
                </c:pt>
                <c:pt idx="504">
                  <c:v>43026</c:v>
                </c:pt>
                <c:pt idx="505">
                  <c:v>43027</c:v>
                </c:pt>
                <c:pt idx="506">
                  <c:v>43028</c:v>
                </c:pt>
                <c:pt idx="507">
                  <c:v>43029</c:v>
                </c:pt>
                <c:pt idx="508">
                  <c:v>43030</c:v>
                </c:pt>
                <c:pt idx="509">
                  <c:v>43031</c:v>
                </c:pt>
                <c:pt idx="510">
                  <c:v>43032</c:v>
                </c:pt>
                <c:pt idx="511">
                  <c:v>43033</c:v>
                </c:pt>
                <c:pt idx="512">
                  <c:v>43034</c:v>
                </c:pt>
                <c:pt idx="513">
                  <c:v>43035</c:v>
                </c:pt>
                <c:pt idx="514">
                  <c:v>43036</c:v>
                </c:pt>
                <c:pt idx="515">
                  <c:v>43037</c:v>
                </c:pt>
                <c:pt idx="516">
                  <c:v>43038</c:v>
                </c:pt>
                <c:pt idx="517">
                  <c:v>43039</c:v>
                </c:pt>
                <c:pt idx="518">
                  <c:v>43040</c:v>
                </c:pt>
                <c:pt idx="519">
                  <c:v>43041</c:v>
                </c:pt>
                <c:pt idx="520">
                  <c:v>43042</c:v>
                </c:pt>
                <c:pt idx="521">
                  <c:v>43043</c:v>
                </c:pt>
                <c:pt idx="522">
                  <c:v>43044</c:v>
                </c:pt>
                <c:pt idx="523">
                  <c:v>43045</c:v>
                </c:pt>
                <c:pt idx="524">
                  <c:v>43046</c:v>
                </c:pt>
                <c:pt idx="525">
                  <c:v>43047</c:v>
                </c:pt>
                <c:pt idx="526">
                  <c:v>43048</c:v>
                </c:pt>
                <c:pt idx="527">
                  <c:v>43049</c:v>
                </c:pt>
                <c:pt idx="528">
                  <c:v>43050</c:v>
                </c:pt>
                <c:pt idx="529">
                  <c:v>43051</c:v>
                </c:pt>
                <c:pt idx="530">
                  <c:v>43052</c:v>
                </c:pt>
                <c:pt idx="531">
                  <c:v>43053</c:v>
                </c:pt>
                <c:pt idx="532">
                  <c:v>43054</c:v>
                </c:pt>
                <c:pt idx="533">
                  <c:v>43055</c:v>
                </c:pt>
                <c:pt idx="534">
                  <c:v>43056</c:v>
                </c:pt>
                <c:pt idx="535">
                  <c:v>43057</c:v>
                </c:pt>
                <c:pt idx="536">
                  <c:v>43058</c:v>
                </c:pt>
                <c:pt idx="537">
                  <c:v>43059</c:v>
                </c:pt>
                <c:pt idx="538">
                  <c:v>43060</c:v>
                </c:pt>
                <c:pt idx="539">
                  <c:v>43061</c:v>
                </c:pt>
                <c:pt idx="540">
                  <c:v>43062</c:v>
                </c:pt>
                <c:pt idx="541">
                  <c:v>43063</c:v>
                </c:pt>
                <c:pt idx="542">
                  <c:v>43064</c:v>
                </c:pt>
                <c:pt idx="543">
                  <c:v>43065</c:v>
                </c:pt>
                <c:pt idx="544">
                  <c:v>43066</c:v>
                </c:pt>
                <c:pt idx="545">
                  <c:v>43067</c:v>
                </c:pt>
                <c:pt idx="546">
                  <c:v>43068</c:v>
                </c:pt>
                <c:pt idx="547">
                  <c:v>43069</c:v>
                </c:pt>
                <c:pt idx="548">
                  <c:v>43070</c:v>
                </c:pt>
                <c:pt idx="549">
                  <c:v>43071</c:v>
                </c:pt>
                <c:pt idx="550">
                  <c:v>43072</c:v>
                </c:pt>
                <c:pt idx="551">
                  <c:v>43073</c:v>
                </c:pt>
                <c:pt idx="552">
                  <c:v>43074</c:v>
                </c:pt>
                <c:pt idx="553">
                  <c:v>43075</c:v>
                </c:pt>
                <c:pt idx="554">
                  <c:v>43076</c:v>
                </c:pt>
                <c:pt idx="555">
                  <c:v>43077</c:v>
                </c:pt>
                <c:pt idx="556">
                  <c:v>43078</c:v>
                </c:pt>
                <c:pt idx="557">
                  <c:v>43079</c:v>
                </c:pt>
                <c:pt idx="558">
                  <c:v>43080</c:v>
                </c:pt>
                <c:pt idx="559">
                  <c:v>43081</c:v>
                </c:pt>
                <c:pt idx="560">
                  <c:v>43082</c:v>
                </c:pt>
                <c:pt idx="561">
                  <c:v>43083</c:v>
                </c:pt>
                <c:pt idx="562">
                  <c:v>43084</c:v>
                </c:pt>
                <c:pt idx="563">
                  <c:v>43085</c:v>
                </c:pt>
                <c:pt idx="564">
                  <c:v>43086</c:v>
                </c:pt>
                <c:pt idx="565">
                  <c:v>43087</c:v>
                </c:pt>
                <c:pt idx="566">
                  <c:v>43088</c:v>
                </c:pt>
                <c:pt idx="567">
                  <c:v>43089</c:v>
                </c:pt>
                <c:pt idx="568">
                  <c:v>43090</c:v>
                </c:pt>
                <c:pt idx="569">
                  <c:v>43091</c:v>
                </c:pt>
                <c:pt idx="570">
                  <c:v>43092</c:v>
                </c:pt>
                <c:pt idx="571">
                  <c:v>43093</c:v>
                </c:pt>
                <c:pt idx="572">
                  <c:v>43094</c:v>
                </c:pt>
                <c:pt idx="573">
                  <c:v>43095</c:v>
                </c:pt>
                <c:pt idx="574">
                  <c:v>43096</c:v>
                </c:pt>
                <c:pt idx="575">
                  <c:v>43097</c:v>
                </c:pt>
                <c:pt idx="576">
                  <c:v>43098</c:v>
                </c:pt>
                <c:pt idx="577">
                  <c:v>43099</c:v>
                </c:pt>
                <c:pt idx="578">
                  <c:v>43100</c:v>
                </c:pt>
                <c:pt idx="579">
                  <c:v>43101</c:v>
                </c:pt>
                <c:pt idx="580">
                  <c:v>43102</c:v>
                </c:pt>
                <c:pt idx="581">
                  <c:v>43103</c:v>
                </c:pt>
                <c:pt idx="582">
                  <c:v>43104</c:v>
                </c:pt>
                <c:pt idx="583">
                  <c:v>43105</c:v>
                </c:pt>
                <c:pt idx="584">
                  <c:v>43106</c:v>
                </c:pt>
                <c:pt idx="585">
                  <c:v>43107</c:v>
                </c:pt>
                <c:pt idx="586">
                  <c:v>43108</c:v>
                </c:pt>
                <c:pt idx="587">
                  <c:v>43109</c:v>
                </c:pt>
                <c:pt idx="588">
                  <c:v>43110</c:v>
                </c:pt>
                <c:pt idx="589">
                  <c:v>43111</c:v>
                </c:pt>
                <c:pt idx="590">
                  <c:v>43112</c:v>
                </c:pt>
                <c:pt idx="591">
                  <c:v>43113</c:v>
                </c:pt>
                <c:pt idx="592">
                  <c:v>43114</c:v>
                </c:pt>
                <c:pt idx="593">
                  <c:v>43115</c:v>
                </c:pt>
                <c:pt idx="594">
                  <c:v>43116</c:v>
                </c:pt>
                <c:pt idx="595">
                  <c:v>43117</c:v>
                </c:pt>
                <c:pt idx="596">
                  <c:v>43118</c:v>
                </c:pt>
                <c:pt idx="597">
                  <c:v>43119</c:v>
                </c:pt>
                <c:pt idx="598">
                  <c:v>43120</c:v>
                </c:pt>
                <c:pt idx="599">
                  <c:v>43121</c:v>
                </c:pt>
                <c:pt idx="600">
                  <c:v>43122</c:v>
                </c:pt>
                <c:pt idx="601">
                  <c:v>43123</c:v>
                </c:pt>
                <c:pt idx="602">
                  <c:v>43124</c:v>
                </c:pt>
                <c:pt idx="603">
                  <c:v>43125</c:v>
                </c:pt>
                <c:pt idx="604">
                  <c:v>43126</c:v>
                </c:pt>
                <c:pt idx="605">
                  <c:v>43127</c:v>
                </c:pt>
                <c:pt idx="606">
                  <c:v>43128</c:v>
                </c:pt>
                <c:pt idx="607">
                  <c:v>43129</c:v>
                </c:pt>
                <c:pt idx="608">
                  <c:v>43130</c:v>
                </c:pt>
                <c:pt idx="609">
                  <c:v>43131</c:v>
                </c:pt>
                <c:pt idx="610">
                  <c:v>43132</c:v>
                </c:pt>
                <c:pt idx="611">
                  <c:v>43133</c:v>
                </c:pt>
                <c:pt idx="612">
                  <c:v>43134</c:v>
                </c:pt>
                <c:pt idx="613">
                  <c:v>43135</c:v>
                </c:pt>
                <c:pt idx="614">
                  <c:v>43136</c:v>
                </c:pt>
                <c:pt idx="615">
                  <c:v>43137</c:v>
                </c:pt>
                <c:pt idx="616">
                  <c:v>43138</c:v>
                </c:pt>
                <c:pt idx="617">
                  <c:v>43139</c:v>
                </c:pt>
                <c:pt idx="618">
                  <c:v>43140</c:v>
                </c:pt>
                <c:pt idx="619">
                  <c:v>43141</c:v>
                </c:pt>
                <c:pt idx="620">
                  <c:v>43142</c:v>
                </c:pt>
                <c:pt idx="621">
                  <c:v>43143</c:v>
                </c:pt>
                <c:pt idx="622">
                  <c:v>43144</c:v>
                </c:pt>
                <c:pt idx="623">
                  <c:v>43145</c:v>
                </c:pt>
                <c:pt idx="624">
                  <c:v>43146</c:v>
                </c:pt>
                <c:pt idx="625">
                  <c:v>43147</c:v>
                </c:pt>
                <c:pt idx="626">
                  <c:v>43148</c:v>
                </c:pt>
                <c:pt idx="627">
                  <c:v>43149</c:v>
                </c:pt>
                <c:pt idx="628">
                  <c:v>43150</c:v>
                </c:pt>
                <c:pt idx="629">
                  <c:v>43151</c:v>
                </c:pt>
                <c:pt idx="630">
                  <c:v>43152</c:v>
                </c:pt>
                <c:pt idx="631">
                  <c:v>43153</c:v>
                </c:pt>
                <c:pt idx="632">
                  <c:v>43154</c:v>
                </c:pt>
                <c:pt idx="633">
                  <c:v>43155</c:v>
                </c:pt>
                <c:pt idx="634">
                  <c:v>43156</c:v>
                </c:pt>
                <c:pt idx="635">
                  <c:v>43157</c:v>
                </c:pt>
                <c:pt idx="636">
                  <c:v>43158</c:v>
                </c:pt>
                <c:pt idx="637">
                  <c:v>43159</c:v>
                </c:pt>
                <c:pt idx="638">
                  <c:v>43160</c:v>
                </c:pt>
                <c:pt idx="639">
                  <c:v>43161</c:v>
                </c:pt>
                <c:pt idx="640">
                  <c:v>43162</c:v>
                </c:pt>
                <c:pt idx="641">
                  <c:v>43163</c:v>
                </c:pt>
                <c:pt idx="642">
                  <c:v>43164</c:v>
                </c:pt>
                <c:pt idx="643">
                  <c:v>43165</c:v>
                </c:pt>
                <c:pt idx="644">
                  <c:v>43166</c:v>
                </c:pt>
                <c:pt idx="645">
                  <c:v>43167</c:v>
                </c:pt>
                <c:pt idx="646">
                  <c:v>43168</c:v>
                </c:pt>
                <c:pt idx="647">
                  <c:v>43169</c:v>
                </c:pt>
                <c:pt idx="648">
                  <c:v>43170</c:v>
                </c:pt>
                <c:pt idx="649">
                  <c:v>43171</c:v>
                </c:pt>
                <c:pt idx="650">
                  <c:v>43172</c:v>
                </c:pt>
                <c:pt idx="651">
                  <c:v>43173</c:v>
                </c:pt>
                <c:pt idx="652">
                  <c:v>43174</c:v>
                </c:pt>
                <c:pt idx="653">
                  <c:v>43175</c:v>
                </c:pt>
                <c:pt idx="654">
                  <c:v>43176</c:v>
                </c:pt>
                <c:pt idx="655">
                  <c:v>43177</c:v>
                </c:pt>
                <c:pt idx="656">
                  <c:v>43178</c:v>
                </c:pt>
                <c:pt idx="657">
                  <c:v>43179</c:v>
                </c:pt>
                <c:pt idx="658">
                  <c:v>43180</c:v>
                </c:pt>
                <c:pt idx="659">
                  <c:v>43181</c:v>
                </c:pt>
                <c:pt idx="660">
                  <c:v>43182</c:v>
                </c:pt>
                <c:pt idx="661">
                  <c:v>43183</c:v>
                </c:pt>
                <c:pt idx="662">
                  <c:v>43184</c:v>
                </c:pt>
                <c:pt idx="663">
                  <c:v>43185</c:v>
                </c:pt>
                <c:pt idx="664">
                  <c:v>43186</c:v>
                </c:pt>
                <c:pt idx="665">
                  <c:v>43187</c:v>
                </c:pt>
                <c:pt idx="666">
                  <c:v>43188</c:v>
                </c:pt>
                <c:pt idx="667">
                  <c:v>43189</c:v>
                </c:pt>
                <c:pt idx="668">
                  <c:v>43190</c:v>
                </c:pt>
                <c:pt idx="669">
                  <c:v>43191</c:v>
                </c:pt>
                <c:pt idx="670">
                  <c:v>43192</c:v>
                </c:pt>
                <c:pt idx="671">
                  <c:v>43193</c:v>
                </c:pt>
                <c:pt idx="672">
                  <c:v>43194</c:v>
                </c:pt>
                <c:pt idx="673">
                  <c:v>43195</c:v>
                </c:pt>
                <c:pt idx="674">
                  <c:v>43196</c:v>
                </c:pt>
                <c:pt idx="675">
                  <c:v>43197</c:v>
                </c:pt>
                <c:pt idx="676">
                  <c:v>43198</c:v>
                </c:pt>
                <c:pt idx="677">
                  <c:v>43199</c:v>
                </c:pt>
                <c:pt idx="678">
                  <c:v>43200</c:v>
                </c:pt>
                <c:pt idx="679">
                  <c:v>43201</c:v>
                </c:pt>
                <c:pt idx="680">
                  <c:v>43202</c:v>
                </c:pt>
                <c:pt idx="681">
                  <c:v>43203</c:v>
                </c:pt>
                <c:pt idx="682">
                  <c:v>43204</c:v>
                </c:pt>
                <c:pt idx="683">
                  <c:v>43205</c:v>
                </c:pt>
                <c:pt idx="684">
                  <c:v>43206</c:v>
                </c:pt>
                <c:pt idx="685">
                  <c:v>43207</c:v>
                </c:pt>
                <c:pt idx="686">
                  <c:v>43208</c:v>
                </c:pt>
                <c:pt idx="687">
                  <c:v>43209</c:v>
                </c:pt>
                <c:pt idx="688">
                  <c:v>43210</c:v>
                </c:pt>
                <c:pt idx="689">
                  <c:v>43211</c:v>
                </c:pt>
                <c:pt idx="690">
                  <c:v>43212</c:v>
                </c:pt>
                <c:pt idx="691">
                  <c:v>43213</c:v>
                </c:pt>
                <c:pt idx="692">
                  <c:v>43214</c:v>
                </c:pt>
                <c:pt idx="693">
                  <c:v>43215</c:v>
                </c:pt>
                <c:pt idx="694">
                  <c:v>43216</c:v>
                </c:pt>
                <c:pt idx="695">
                  <c:v>43217</c:v>
                </c:pt>
                <c:pt idx="696">
                  <c:v>43218</c:v>
                </c:pt>
                <c:pt idx="697">
                  <c:v>43219</c:v>
                </c:pt>
                <c:pt idx="698">
                  <c:v>43220</c:v>
                </c:pt>
                <c:pt idx="699">
                  <c:v>43221</c:v>
                </c:pt>
                <c:pt idx="700">
                  <c:v>43222</c:v>
                </c:pt>
                <c:pt idx="701">
                  <c:v>43223</c:v>
                </c:pt>
                <c:pt idx="702">
                  <c:v>43224</c:v>
                </c:pt>
                <c:pt idx="703">
                  <c:v>43225</c:v>
                </c:pt>
                <c:pt idx="704">
                  <c:v>43226</c:v>
                </c:pt>
                <c:pt idx="705">
                  <c:v>43227</c:v>
                </c:pt>
                <c:pt idx="706">
                  <c:v>43228</c:v>
                </c:pt>
                <c:pt idx="707">
                  <c:v>43229</c:v>
                </c:pt>
                <c:pt idx="708">
                  <c:v>43230</c:v>
                </c:pt>
                <c:pt idx="709">
                  <c:v>43231</c:v>
                </c:pt>
                <c:pt idx="710">
                  <c:v>43232</c:v>
                </c:pt>
                <c:pt idx="711">
                  <c:v>43233</c:v>
                </c:pt>
                <c:pt idx="712">
                  <c:v>43234</c:v>
                </c:pt>
                <c:pt idx="713">
                  <c:v>43235</c:v>
                </c:pt>
                <c:pt idx="714">
                  <c:v>43236</c:v>
                </c:pt>
                <c:pt idx="715">
                  <c:v>43237</c:v>
                </c:pt>
                <c:pt idx="716">
                  <c:v>43238</c:v>
                </c:pt>
                <c:pt idx="717">
                  <c:v>43239</c:v>
                </c:pt>
                <c:pt idx="718">
                  <c:v>43240</c:v>
                </c:pt>
                <c:pt idx="719">
                  <c:v>43241</c:v>
                </c:pt>
                <c:pt idx="720">
                  <c:v>43242</c:v>
                </c:pt>
                <c:pt idx="721">
                  <c:v>43243</c:v>
                </c:pt>
                <c:pt idx="722">
                  <c:v>43244</c:v>
                </c:pt>
                <c:pt idx="723">
                  <c:v>43245</c:v>
                </c:pt>
                <c:pt idx="724">
                  <c:v>43246</c:v>
                </c:pt>
                <c:pt idx="725">
                  <c:v>43247</c:v>
                </c:pt>
                <c:pt idx="726">
                  <c:v>43248</c:v>
                </c:pt>
                <c:pt idx="727">
                  <c:v>43249</c:v>
                </c:pt>
                <c:pt idx="728">
                  <c:v>43250</c:v>
                </c:pt>
                <c:pt idx="729">
                  <c:v>43251</c:v>
                </c:pt>
                <c:pt idx="730">
                  <c:v>43252</c:v>
                </c:pt>
                <c:pt idx="731">
                  <c:v>43253</c:v>
                </c:pt>
                <c:pt idx="732">
                  <c:v>43254</c:v>
                </c:pt>
                <c:pt idx="733">
                  <c:v>43255</c:v>
                </c:pt>
                <c:pt idx="734">
                  <c:v>43256</c:v>
                </c:pt>
                <c:pt idx="735">
                  <c:v>43257</c:v>
                </c:pt>
                <c:pt idx="736">
                  <c:v>43258</c:v>
                </c:pt>
                <c:pt idx="737">
                  <c:v>43259</c:v>
                </c:pt>
                <c:pt idx="738">
                  <c:v>43260</c:v>
                </c:pt>
                <c:pt idx="739">
                  <c:v>43261</c:v>
                </c:pt>
                <c:pt idx="740">
                  <c:v>43262</c:v>
                </c:pt>
                <c:pt idx="741">
                  <c:v>43263</c:v>
                </c:pt>
                <c:pt idx="742">
                  <c:v>43264</c:v>
                </c:pt>
                <c:pt idx="743">
                  <c:v>43265</c:v>
                </c:pt>
                <c:pt idx="744">
                  <c:v>43266</c:v>
                </c:pt>
                <c:pt idx="745">
                  <c:v>43267</c:v>
                </c:pt>
                <c:pt idx="746">
                  <c:v>43268</c:v>
                </c:pt>
                <c:pt idx="747">
                  <c:v>43269</c:v>
                </c:pt>
                <c:pt idx="748">
                  <c:v>43270</c:v>
                </c:pt>
                <c:pt idx="749">
                  <c:v>43271</c:v>
                </c:pt>
                <c:pt idx="750">
                  <c:v>43272</c:v>
                </c:pt>
                <c:pt idx="751">
                  <c:v>43273</c:v>
                </c:pt>
                <c:pt idx="752">
                  <c:v>43274</c:v>
                </c:pt>
                <c:pt idx="753">
                  <c:v>43275</c:v>
                </c:pt>
                <c:pt idx="754">
                  <c:v>43276</c:v>
                </c:pt>
                <c:pt idx="755">
                  <c:v>43277</c:v>
                </c:pt>
                <c:pt idx="756">
                  <c:v>43278</c:v>
                </c:pt>
                <c:pt idx="757">
                  <c:v>43279</c:v>
                </c:pt>
                <c:pt idx="758">
                  <c:v>43280</c:v>
                </c:pt>
                <c:pt idx="759">
                  <c:v>43281</c:v>
                </c:pt>
                <c:pt idx="760">
                  <c:v>43282</c:v>
                </c:pt>
                <c:pt idx="761">
                  <c:v>43283</c:v>
                </c:pt>
                <c:pt idx="762">
                  <c:v>43284</c:v>
                </c:pt>
                <c:pt idx="763">
                  <c:v>43285</c:v>
                </c:pt>
                <c:pt idx="764">
                  <c:v>43286</c:v>
                </c:pt>
                <c:pt idx="765">
                  <c:v>43287</c:v>
                </c:pt>
                <c:pt idx="766">
                  <c:v>43288</c:v>
                </c:pt>
                <c:pt idx="767">
                  <c:v>43289</c:v>
                </c:pt>
                <c:pt idx="768">
                  <c:v>43290</c:v>
                </c:pt>
                <c:pt idx="769">
                  <c:v>43291</c:v>
                </c:pt>
                <c:pt idx="770">
                  <c:v>43292</c:v>
                </c:pt>
                <c:pt idx="771">
                  <c:v>43293</c:v>
                </c:pt>
                <c:pt idx="772">
                  <c:v>43294</c:v>
                </c:pt>
                <c:pt idx="773">
                  <c:v>43295</c:v>
                </c:pt>
                <c:pt idx="774">
                  <c:v>43296</c:v>
                </c:pt>
                <c:pt idx="775">
                  <c:v>43297</c:v>
                </c:pt>
                <c:pt idx="776">
                  <c:v>43298</c:v>
                </c:pt>
                <c:pt idx="777">
                  <c:v>43299</c:v>
                </c:pt>
                <c:pt idx="778">
                  <c:v>43300</c:v>
                </c:pt>
                <c:pt idx="779">
                  <c:v>43301</c:v>
                </c:pt>
                <c:pt idx="780">
                  <c:v>43302</c:v>
                </c:pt>
                <c:pt idx="781">
                  <c:v>43303</c:v>
                </c:pt>
                <c:pt idx="782">
                  <c:v>43304</c:v>
                </c:pt>
                <c:pt idx="783">
                  <c:v>43305</c:v>
                </c:pt>
                <c:pt idx="784">
                  <c:v>43306</c:v>
                </c:pt>
                <c:pt idx="785">
                  <c:v>43307</c:v>
                </c:pt>
                <c:pt idx="786">
                  <c:v>43308</c:v>
                </c:pt>
                <c:pt idx="787">
                  <c:v>43309</c:v>
                </c:pt>
                <c:pt idx="788">
                  <c:v>43310</c:v>
                </c:pt>
                <c:pt idx="789">
                  <c:v>43311</c:v>
                </c:pt>
                <c:pt idx="790">
                  <c:v>43312</c:v>
                </c:pt>
                <c:pt idx="791">
                  <c:v>43313</c:v>
                </c:pt>
                <c:pt idx="792">
                  <c:v>43314</c:v>
                </c:pt>
                <c:pt idx="793">
                  <c:v>43315</c:v>
                </c:pt>
                <c:pt idx="794">
                  <c:v>43316</c:v>
                </c:pt>
                <c:pt idx="795">
                  <c:v>43317</c:v>
                </c:pt>
                <c:pt idx="796">
                  <c:v>43318</c:v>
                </c:pt>
                <c:pt idx="797">
                  <c:v>43319</c:v>
                </c:pt>
                <c:pt idx="798">
                  <c:v>43320</c:v>
                </c:pt>
                <c:pt idx="799">
                  <c:v>43321</c:v>
                </c:pt>
                <c:pt idx="800">
                  <c:v>43322</c:v>
                </c:pt>
                <c:pt idx="801">
                  <c:v>43323</c:v>
                </c:pt>
                <c:pt idx="802">
                  <c:v>43324</c:v>
                </c:pt>
                <c:pt idx="803">
                  <c:v>43325</c:v>
                </c:pt>
                <c:pt idx="804">
                  <c:v>43326</c:v>
                </c:pt>
                <c:pt idx="805">
                  <c:v>43327</c:v>
                </c:pt>
                <c:pt idx="806">
                  <c:v>43328</c:v>
                </c:pt>
                <c:pt idx="807">
                  <c:v>43329</c:v>
                </c:pt>
                <c:pt idx="808">
                  <c:v>43330</c:v>
                </c:pt>
                <c:pt idx="809">
                  <c:v>43331</c:v>
                </c:pt>
                <c:pt idx="810">
                  <c:v>43332</c:v>
                </c:pt>
                <c:pt idx="811">
                  <c:v>43333</c:v>
                </c:pt>
                <c:pt idx="812">
                  <c:v>43334</c:v>
                </c:pt>
                <c:pt idx="813">
                  <c:v>43335</c:v>
                </c:pt>
                <c:pt idx="814">
                  <c:v>43336</c:v>
                </c:pt>
                <c:pt idx="815">
                  <c:v>43337</c:v>
                </c:pt>
                <c:pt idx="816">
                  <c:v>43338</c:v>
                </c:pt>
                <c:pt idx="817">
                  <c:v>43339</c:v>
                </c:pt>
                <c:pt idx="818">
                  <c:v>43340</c:v>
                </c:pt>
                <c:pt idx="819">
                  <c:v>43341</c:v>
                </c:pt>
                <c:pt idx="820">
                  <c:v>43342</c:v>
                </c:pt>
                <c:pt idx="821">
                  <c:v>43343</c:v>
                </c:pt>
                <c:pt idx="822">
                  <c:v>43344</c:v>
                </c:pt>
                <c:pt idx="823">
                  <c:v>43345</c:v>
                </c:pt>
                <c:pt idx="824">
                  <c:v>43346</c:v>
                </c:pt>
                <c:pt idx="825">
                  <c:v>43347</c:v>
                </c:pt>
                <c:pt idx="826">
                  <c:v>43348</c:v>
                </c:pt>
                <c:pt idx="827">
                  <c:v>43349</c:v>
                </c:pt>
                <c:pt idx="828">
                  <c:v>43350</c:v>
                </c:pt>
                <c:pt idx="829">
                  <c:v>43351</c:v>
                </c:pt>
                <c:pt idx="830">
                  <c:v>43352</c:v>
                </c:pt>
                <c:pt idx="831">
                  <c:v>43353</c:v>
                </c:pt>
                <c:pt idx="832">
                  <c:v>43354</c:v>
                </c:pt>
                <c:pt idx="833">
                  <c:v>43355</c:v>
                </c:pt>
                <c:pt idx="834">
                  <c:v>43356</c:v>
                </c:pt>
                <c:pt idx="835">
                  <c:v>43357</c:v>
                </c:pt>
                <c:pt idx="836">
                  <c:v>43358</c:v>
                </c:pt>
                <c:pt idx="837">
                  <c:v>43359</c:v>
                </c:pt>
                <c:pt idx="838">
                  <c:v>43360</c:v>
                </c:pt>
                <c:pt idx="839">
                  <c:v>43361</c:v>
                </c:pt>
                <c:pt idx="840">
                  <c:v>43362</c:v>
                </c:pt>
                <c:pt idx="841">
                  <c:v>43363</c:v>
                </c:pt>
                <c:pt idx="842">
                  <c:v>43364</c:v>
                </c:pt>
                <c:pt idx="843">
                  <c:v>43365</c:v>
                </c:pt>
                <c:pt idx="844">
                  <c:v>43366</c:v>
                </c:pt>
                <c:pt idx="845">
                  <c:v>43367</c:v>
                </c:pt>
                <c:pt idx="846">
                  <c:v>43368</c:v>
                </c:pt>
                <c:pt idx="847">
                  <c:v>43369</c:v>
                </c:pt>
                <c:pt idx="848">
                  <c:v>43370</c:v>
                </c:pt>
                <c:pt idx="849">
                  <c:v>43371</c:v>
                </c:pt>
                <c:pt idx="850">
                  <c:v>43372</c:v>
                </c:pt>
                <c:pt idx="851">
                  <c:v>43373</c:v>
                </c:pt>
                <c:pt idx="852">
                  <c:v>43374</c:v>
                </c:pt>
                <c:pt idx="853">
                  <c:v>43375</c:v>
                </c:pt>
                <c:pt idx="854">
                  <c:v>43376</c:v>
                </c:pt>
                <c:pt idx="855">
                  <c:v>43377</c:v>
                </c:pt>
                <c:pt idx="856">
                  <c:v>43378</c:v>
                </c:pt>
                <c:pt idx="857">
                  <c:v>43379</c:v>
                </c:pt>
                <c:pt idx="858">
                  <c:v>43380</c:v>
                </c:pt>
                <c:pt idx="859">
                  <c:v>43381</c:v>
                </c:pt>
                <c:pt idx="860">
                  <c:v>43382</c:v>
                </c:pt>
                <c:pt idx="861">
                  <c:v>43383</c:v>
                </c:pt>
                <c:pt idx="862">
                  <c:v>43384</c:v>
                </c:pt>
                <c:pt idx="863">
                  <c:v>43385</c:v>
                </c:pt>
                <c:pt idx="864">
                  <c:v>43386</c:v>
                </c:pt>
                <c:pt idx="865">
                  <c:v>43387</c:v>
                </c:pt>
                <c:pt idx="866">
                  <c:v>43388</c:v>
                </c:pt>
                <c:pt idx="867">
                  <c:v>43389</c:v>
                </c:pt>
                <c:pt idx="868">
                  <c:v>43390</c:v>
                </c:pt>
                <c:pt idx="869">
                  <c:v>43391</c:v>
                </c:pt>
                <c:pt idx="870">
                  <c:v>43392</c:v>
                </c:pt>
                <c:pt idx="871">
                  <c:v>43393</c:v>
                </c:pt>
                <c:pt idx="872">
                  <c:v>43394</c:v>
                </c:pt>
                <c:pt idx="873">
                  <c:v>43395</c:v>
                </c:pt>
                <c:pt idx="874">
                  <c:v>43396</c:v>
                </c:pt>
                <c:pt idx="875">
                  <c:v>43397</c:v>
                </c:pt>
                <c:pt idx="876">
                  <c:v>43398</c:v>
                </c:pt>
                <c:pt idx="877">
                  <c:v>43399</c:v>
                </c:pt>
                <c:pt idx="878">
                  <c:v>43400</c:v>
                </c:pt>
                <c:pt idx="879">
                  <c:v>43401</c:v>
                </c:pt>
                <c:pt idx="880">
                  <c:v>43402</c:v>
                </c:pt>
                <c:pt idx="881">
                  <c:v>43403</c:v>
                </c:pt>
                <c:pt idx="882">
                  <c:v>43404</c:v>
                </c:pt>
                <c:pt idx="883">
                  <c:v>43405</c:v>
                </c:pt>
                <c:pt idx="884">
                  <c:v>43406</c:v>
                </c:pt>
                <c:pt idx="885">
                  <c:v>43407</c:v>
                </c:pt>
                <c:pt idx="886">
                  <c:v>43408</c:v>
                </c:pt>
                <c:pt idx="887">
                  <c:v>43409</c:v>
                </c:pt>
                <c:pt idx="888">
                  <c:v>43410</c:v>
                </c:pt>
                <c:pt idx="889">
                  <c:v>43411</c:v>
                </c:pt>
                <c:pt idx="890">
                  <c:v>43412</c:v>
                </c:pt>
                <c:pt idx="891">
                  <c:v>43413</c:v>
                </c:pt>
                <c:pt idx="892">
                  <c:v>43414</c:v>
                </c:pt>
                <c:pt idx="893">
                  <c:v>43415</c:v>
                </c:pt>
                <c:pt idx="894">
                  <c:v>43416</c:v>
                </c:pt>
                <c:pt idx="895">
                  <c:v>43417</c:v>
                </c:pt>
                <c:pt idx="896">
                  <c:v>43418</c:v>
                </c:pt>
                <c:pt idx="897">
                  <c:v>43419</c:v>
                </c:pt>
                <c:pt idx="898">
                  <c:v>43420</c:v>
                </c:pt>
                <c:pt idx="899">
                  <c:v>43421</c:v>
                </c:pt>
                <c:pt idx="900">
                  <c:v>43422</c:v>
                </c:pt>
                <c:pt idx="901">
                  <c:v>43423</c:v>
                </c:pt>
                <c:pt idx="902">
                  <c:v>43424</c:v>
                </c:pt>
                <c:pt idx="903">
                  <c:v>43425</c:v>
                </c:pt>
                <c:pt idx="904">
                  <c:v>43426</c:v>
                </c:pt>
                <c:pt idx="905">
                  <c:v>43427</c:v>
                </c:pt>
                <c:pt idx="906">
                  <c:v>43428</c:v>
                </c:pt>
                <c:pt idx="907">
                  <c:v>43429</c:v>
                </c:pt>
                <c:pt idx="908">
                  <c:v>43430</c:v>
                </c:pt>
                <c:pt idx="909">
                  <c:v>43431</c:v>
                </c:pt>
                <c:pt idx="910">
                  <c:v>43432</c:v>
                </c:pt>
                <c:pt idx="911">
                  <c:v>43433</c:v>
                </c:pt>
                <c:pt idx="912">
                  <c:v>43434</c:v>
                </c:pt>
                <c:pt idx="913">
                  <c:v>43435</c:v>
                </c:pt>
                <c:pt idx="914">
                  <c:v>43436</c:v>
                </c:pt>
                <c:pt idx="915">
                  <c:v>43437</c:v>
                </c:pt>
                <c:pt idx="916">
                  <c:v>43438</c:v>
                </c:pt>
                <c:pt idx="917">
                  <c:v>43439</c:v>
                </c:pt>
                <c:pt idx="918">
                  <c:v>43440</c:v>
                </c:pt>
                <c:pt idx="919">
                  <c:v>43441</c:v>
                </c:pt>
                <c:pt idx="920">
                  <c:v>43442</c:v>
                </c:pt>
                <c:pt idx="921">
                  <c:v>43443</c:v>
                </c:pt>
                <c:pt idx="922">
                  <c:v>43444</c:v>
                </c:pt>
                <c:pt idx="923">
                  <c:v>43445</c:v>
                </c:pt>
                <c:pt idx="924">
                  <c:v>43446</c:v>
                </c:pt>
                <c:pt idx="925">
                  <c:v>43447</c:v>
                </c:pt>
                <c:pt idx="926">
                  <c:v>43448</c:v>
                </c:pt>
                <c:pt idx="927">
                  <c:v>43449</c:v>
                </c:pt>
                <c:pt idx="928">
                  <c:v>43450</c:v>
                </c:pt>
                <c:pt idx="929">
                  <c:v>43451</c:v>
                </c:pt>
                <c:pt idx="930">
                  <c:v>43452</c:v>
                </c:pt>
                <c:pt idx="931">
                  <c:v>43453</c:v>
                </c:pt>
                <c:pt idx="932">
                  <c:v>43454</c:v>
                </c:pt>
                <c:pt idx="933">
                  <c:v>43455</c:v>
                </c:pt>
                <c:pt idx="934">
                  <c:v>43456</c:v>
                </c:pt>
                <c:pt idx="935">
                  <c:v>43457</c:v>
                </c:pt>
                <c:pt idx="936">
                  <c:v>43458</c:v>
                </c:pt>
                <c:pt idx="937">
                  <c:v>43459</c:v>
                </c:pt>
                <c:pt idx="938">
                  <c:v>43460</c:v>
                </c:pt>
                <c:pt idx="939">
                  <c:v>43461</c:v>
                </c:pt>
                <c:pt idx="940">
                  <c:v>43462</c:v>
                </c:pt>
                <c:pt idx="941">
                  <c:v>43463</c:v>
                </c:pt>
                <c:pt idx="942">
                  <c:v>43464</c:v>
                </c:pt>
                <c:pt idx="943">
                  <c:v>43465</c:v>
                </c:pt>
                <c:pt idx="944">
                  <c:v>43466</c:v>
                </c:pt>
                <c:pt idx="945">
                  <c:v>43467</c:v>
                </c:pt>
              </c:numCache>
            </c:numRef>
          </c:cat>
          <c:val>
            <c:numRef>
              <c:f>'Dashboard Extract'!$EZ$13:$APJ$13</c:f>
              <c:numCache>
                <c:formatCode>General</c:formatCode>
                <c:ptCount val="947"/>
                <c:pt idx="0">
                  <c:v>2335</c:v>
                </c:pt>
                <c:pt idx="1">
                  <c:v>1902</c:v>
                </c:pt>
                <c:pt idx="2">
                  <c:v>1873</c:v>
                </c:pt>
                <c:pt idx="3">
                  <c:v>3288</c:v>
                </c:pt>
                <c:pt idx="4">
                  <c:v>3723</c:v>
                </c:pt>
                <c:pt idx="5">
                  <c:v>1817</c:v>
                </c:pt>
                <c:pt idx="6">
                  <c:v>1796</c:v>
                </c:pt>
                <c:pt idx="7">
                  <c:v>1796</c:v>
                </c:pt>
                <c:pt idx="8">
                  <c:v>1731</c:v>
                </c:pt>
                <c:pt idx="9">
                  <c:v>1733</c:v>
                </c:pt>
                <c:pt idx="10">
                  <c:v>3105</c:v>
                </c:pt>
                <c:pt idx="11">
                  <c:v>3105</c:v>
                </c:pt>
                <c:pt idx="12">
                  <c:v>1920</c:v>
                </c:pt>
                <c:pt idx="13">
                  <c:v>1680</c:v>
                </c:pt>
                <c:pt idx="14">
                  <c:v>1671</c:v>
                </c:pt>
                <c:pt idx="15">
                  <c:v>4931</c:v>
                </c:pt>
                <c:pt idx="16">
                  <c:v>1818</c:v>
                </c:pt>
                <c:pt idx="17">
                  <c:v>1818</c:v>
                </c:pt>
                <c:pt idx="18">
                  <c:v>1818</c:v>
                </c:pt>
                <c:pt idx="19">
                  <c:v>3205</c:v>
                </c:pt>
                <c:pt idx="20">
                  <c:v>1863</c:v>
                </c:pt>
                <c:pt idx="21">
                  <c:v>1855</c:v>
                </c:pt>
                <c:pt idx="22">
                  <c:v>1826</c:v>
                </c:pt>
                <c:pt idx="23">
                  <c:v>1924</c:v>
                </c:pt>
                <c:pt idx="24">
                  <c:v>3044</c:v>
                </c:pt>
                <c:pt idx="25">
                  <c:v>4618</c:v>
                </c:pt>
                <c:pt idx="26">
                  <c:v>1960</c:v>
                </c:pt>
                <c:pt idx="27">
                  <c:v>1779</c:v>
                </c:pt>
                <c:pt idx="28">
                  <c:v>1733</c:v>
                </c:pt>
                <c:pt idx="29">
                  <c:v>4154</c:v>
                </c:pt>
                <c:pt idx="30">
                  <c:v>3484</c:v>
                </c:pt>
                <c:pt idx="31">
                  <c:v>4666</c:v>
                </c:pt>
                <c:pt idx="32">
                  <c:v>4666</c:v>
                </c:pt>
                <c:pt idx="33">
                  <c:v>5051</c:v>
                </c:pt>
                <c:pt idx="34">
                  <c:v>3665</c:v>
                </c:pt>
                <c:pt idx="35">
                  <c:v>3010</c:v>
                </c:pt>
                <c:pt idx="36">
                  <c:v>2707</c:v>
                </c:pt>
                <c:pt idx="37">
                  <c:v>1963</c:v>
                </c:pt>
                <c:pt idx="38">
                  <c:v>4284</c:v>
                </c:pt>
                <c:pt idx="39">
                  <c:v>4812</c:v>
                </c:pt>
                <c:pt idx="40">
                  <c:v>3103</c:v>
                </c:pt>
                <c:pt idx="41">
                  <c:v>2197</c:v>
                </c:pt>
                <c:pt idx="42">
                  <c:v>1973</c:v>
                </c:pt>
                <c:pt idx="43">
                  <c:v>1938</c:v>
                </c:pt>
                <c:pt idx="44">
                  <c:v>1902</c:v>
                </c:pt>
                <c:pt idx="45">
                  <c:v>8529</c:v>
                </c:pt>
                <c:pt idx="46">
                  <c:v>8529</c:v>
                </c:pt>
                <c:pt idx="47">
                  <c:v>6061</c:v>
                </c:pt>
                <c:pt idx="48">
                  <c:v>4163</c:v>
                </c:pt>
                <c:pt idx="49">
                  <c:v>3958</c:v>
                </c:pt>
                <c:pt idx="50">
                  <c:v>2788</c:v>
                </c:pt>
                <c:pt idx="51">
                  <c:v>2028</c:v>
                </c:pt>
                <c:pt idx="52">
                  <c:v>3681</c:v>
                </c:pt>
                <c:pt idx="53">
                  <c:v>3801</c:v>
                </c:pt>
                <c:pt idx="54">
                  <c:v>2087</c:v>
                </c:pt>
                <c:pt idx="55">
                  <c:v>1999</c:v>
                </c:pt>
                <c:pt idx="56">
                  <c:v>2853</c:v>
                </c:pt>
                <c:pt idx="57">
                  <c:v>1998</c:v>
                </c:pt>
                <c:pt idx="58">
                  <c:v>4994</c:v>
                </c:pt>
                <c:pt idx="59">
                  <c:v>6731</c:v>
                </c:pt>
                <c:pt idx="60">
                  <c:v>6910</c:v>
                </c:pt>
                <c:pt idx="61">
                  <c:v>4203</c:v>
                </c:pt>
                <c:pt idx="62">
                  <c:v>3315</c:v>
                </c:pt>
                <c:pt idx="63">
                  <c:v>2317</c:v>
                </c:pt>
                <c:pt idx="64">
                  <c:v>2194</c:v>
                </c:pt>
                <c:pt idx="65">
                  <c:v>2669</c:v>
                </c:pt>
                <c:pt idx="66">
                  <c:v>2669</c:v>
                </c:pt>
                <c:pt idx="67">
                  <c:v>2669</c:v>
                </c:pt>
                <c:pt idx="68">
                  <c:v>2621</c:v>
                </c:pt>
                <c:pt idx="69">
                  <c:v>2152</c:v>
                </c:pt>
                <c:pt idx="70">
                  <c:v>2172</c:v>
                </c:pt>
                <c:pt idx="71">
                  <c:v>2221</c:v>
                </c:pt>
                <c:pt idx="72">
                  <c:v>2148</c:v>
                </c:pt>
                <c:pt idx="73">
                  <c:v>4408</c:v>
                </c:pt>
                <c:pt idx="74">
                  <c:v>4433</c:v>
                </c:pt>
                <c:pt idx="75">
                  <c:v>7341</c:v>
                </c:pt>
                <c:pt idx="76">
                  <c:v>5283</c:v>
                </c:pt>
                <c:pt idx="77">
                  <c:v>5228</c:v>
                </c:pt>
                <c:pt idx="78">
                  <c:v>4641</c:v>
                </c:pt>
                <c:pt idx="79">
                  <c:v>3910</c:v>
                </c:pt>
                <c:pt idx="80">
                  <c:v>3910</c:v>
                </c:pt>
                <c:pt idx="81">
                  <c:v>5842</c:v>
                </c:pt>
                <c:pt idx="82">
                  <c:v>3750</c:v>
                </c:pt>
                <c:pt idx="83">
                  <c:v>2397</c:v>
                </c:pt>
                <c:pt idx="84">
                  <c:v>2400</c:v>
                </c:pt>
                <c:pt idx="85">
                  <c:v>2410</c:v>
                </c:pt>
                <c:pt idx="86">
                  <c:v>2368</c:v>
                </c:pt>
                <c:pt idx="87">
                  <c:v>2368</c:v>
                </c:pt>
                <c:pt idx="88">
                  <c:v>4157</c:v>
                </c:pt>
                <c:pt idx="89">
                  <c:v>2355</c:v>
                </c:pt>
                <c:pt idx="90">
                  <c:v>2530</c:v>
                </c:pt>
                <c:pt idx="91">
                  <c:v>7633</c:v>
                </c:pt>
                <c:pt idx="92">
                  <c:v>4729</c:v>
                </c:pt>
                <c:pt idx="93">
                  <c:v>4257</c:v>
                </c:pt>
                <c:pt idx="94">
                  <c:v>5327</c:v>
                </c:pt>
                <c:pt idx="95">
                  <c:v>5348</c:v>
                </c:pt>
                <c:pt idx="96">
                  <c:v>6138</c:v>
                </c:pt>
                <c:pt idx="97">
                  <c:v>6090</c:v>
                </c:pt>
                <c:pt idx="98">
                  <c:v>2666</c:v>
                </c:pt>
                <c:pt idx="99">
                  <c:v>2622</c:v>
                </c:pt>
                <c:pt idx="100">
                  <c:v>2639</c:v>
                </c:pt>
                <c:pt idx="101">
                  <c:v>5044</c:v>
                </c:pt>
                <c:pt idx="102">
                  <c:v>5609</c:v>
                </c:pt>
                <c:pt idx="103">
                  <c:v>3984</c:v>
                </c:pt>
                <c:pt idx="104">
                  <c:v>2724</c:v>
                </c:pt>
                <c:pt idx="105">
                  <c:v>2699</c:v>
                </c:pt>
                <c:pt idx="106">
                  <c:v>5851</c:v>
                </c:pt>
                <c:pt idx="107">
                  <c:v>7879</c:v>
                </c:pt>
                <c:pt idx="108">
                  <c:v>5803</c:v>
                </c:pt>
                <c:pt idx="109">
                  <c:v>7879</c:v>
                </c:pt>
                <c:pt idx="110">
                  <c:v>5986</c:v>
                </c:pt>
                <c:pt idx="111">
                  <c:v>6356</c:v>
                </c:pt>
                <c:pt idx="112">
                  <c:v>5675</c:v>
                </c:pt>
                <c:pt idx="113">
                  <c:v>4588</c:v>
                </c:pt>
                <c:pt idx="114">
                  <c:v>3915</c:v>
                </c:pt>
                <c:pt idx="115">
                  <c:v>3915</c:v>
                </c:pt>
                <c:pt idx="116">
                  <c:v>5690</c:v>
                </c:pt>
                <c:pt idx="117">
                  <c:v>3109</c:v>
                </c:pt>
                <c:pt idx="118">
                  <c:v>2811</c:v>
                </c:pt>
                <c:pt idx="119">
                  <c:v>2790</c:v>
                </c:pt>
                <c:pt idx="120">
                  <c:v>6840</c:v>
                </c:pt>
                <c:pt idx="121">
                  <c:v>5696</c:v>
                </c:pt>
                <c:pt idx="122">
                  <c:v>5696</c:v>
                </c:pt>
                <c:pt idx="123">
                  <c:v>5696</c:v>
                </c:pt>
                <c:pt idx="124">
                  <c:v>7314</c:v>
                </c:pt>
                <c:pt idx="125">
                  <c:v>5067</c:v>
                </c:pt>
                <c:pt idx="126">
                  <c:v>4939</c:v>
                </c:pt>
                <c:pt idx="127">
                  <c:v>4534</c:v>
                </c:pt>
                <c:pt idx="128">
                  <c:v>3309</c:v>
                </c:pt>
                <c:pt idx="129">
                  <c:v>4665</c:v>
                </c:pt>
                <c:pt idx="130">
                  <c:v>4691</c:v>
                </c:pt>
                <c:pt idx="131">
                  <c:v>5943</c:v>
                </c:pt>
                <c:pt idx="132">
                  <c:v>4199</c:v>
                </c:pt>
                <c:pt idx="133">
                  <c:v>3468</c:v>
                </c:pt>
                <c:pt idx="134">
                  <c:v>2788</c:v>
                </c:pt>
                <c:pt idx="135">
                  <c:v>2675</c:v>
                </c:pt>
                <c:pt idx="136">
                  <c:v>2675</c:v>
                </c:pt>
                <c:pt idx="137">
                  <c:v>5771</c:v>
                </c:pt>
                <c:pt idx="138">
                  <c:v>4734</c:v>
                </c:pt>
                <c:pt idx="139">
                  <c:v>5656</c:v>
                </c:pt>
                <c:pt idx="140">
                  <c:v>5121</c:v>
                </c:pt>
                <c:pt idx="141">
                  <c:v>6986</c:v>
                </c:pt>
                <c:pt idx="142">
                  <c:v>5849</c:v>
                </c:pt>
                <c:pt idx="143">
                  <c:v>7476</c:v>
                </c:pt>
                <c:pt idx="144">
                  <c:v>7514</c:v>
                </c:pt>
                <c:pt idx="145">
                  <c:v>5913</c:v>
                </c:pt>
                <c:pt idx="146">
                  <c:v>5185</c:v>
                </c:pt>
                <c:pt idx="147">
                  <c:v>4376</c:v>
                </c:pt>
                <c:pt idx="148">
                  <c:v>3643</c:v>
                </c:pt>
                <c:pt idx="149">
                  <c:v>2631</c:v>
                </c:pt>
                <c:pt idx="150">
                  <c:v>3991</c:v>
                </c:pt>
                <c:pt idx="151">
                  <c:v>4455</c:v>
                </c:pt>
                <c:pt idx="152">
                  <c:v>2816</c:v>
                </c:pt>
                <c:pt idx="153">
                  <c:v>5272</c:v>
                </c:pt>
                <c:pt idx="154">
                  <c:v>6402</c:v>
                </c:pt>
                <c:pt idx="155">
                  <c:v>6710</c:v>
                </c:pt>
                <c:pt idx="156">
                  <c:v>6987</c:v>
                </c:pt>
                <c:pt idx="157">
                  <c:v>8737</c:v>
                </c:pt>
                <c:pt idx="158">
                  <c:v>9386</c:v>
                </c:pt>
                <c:pt idx="159">
                  <c:v>7673</c:v>
                </c:pt>
                <c:pt idx="160">
                  <c:v>8042</c:v>
                </c:pt>
                <c:pt idx="161">
                  <c:v>7608</c:v>
                </c:pt>
                <c:pt idx="162">
                  <c:v>7503</c:v>
                </c:pt>
                <c:pt idx="163">
                  <c:v>7826</c:v>
                </c:pt>
                <c:pt idx="164">
                  <c:v>9727</c:v>
                </c:pt>
                <c:pt idx="165">
                  <c:v>9898</c:v>
                </c:pt>
                <c:pt idx="166">
                  <c:v>7930</c:v>
                </c:pt>
                <c:pt idx="167">
                  <c:v>7079</c:v>
                </c:pt>
                <c:pt idx="168">
                  <c:v>6670</c:v>
                </c:pt>
                <c:pt idx="169">
                  <c:v>7104</c:v>
                </c:pt>
                <c:pt idx="170">
                  <c:v>5791</c:v>
                </c:pt>
                <c:pt idx="171">
                  <c:v>12028</c:v>
                </c:pt>
                <c:pt idx="172">
                  <c:v>12021</c:v>
                </c:pt>
                <c:pt idx="173">
                  <c:v>9918</c:v>
                </c:pt>
                <c:pt idx="174">
                  <c:v>8436</c:v>
                </c:pt>
                <c:pt idx="175">
                  <c:v>7374</c:v>
                </c:pt>
                <c:pt idx="176">
                  <c:v>8960</c:v>
                </c:pt>
                <c:pt idx="177">
                  <c:v>6219</c:v>
                </c:pt>
                <c:pt idx="178">
                  <c:v>7286</c:v>
                </c:pt>
                <c:pt idx="179">
                  <c:v>7418</c:v>
                </c:pt>
                <c:pt idx="180">
                  <c:v>5272</c:v>
                </c:pt>
                <c:pt idx="181">
                  <c:v>3982</c:v>
                </c:pt>
                <c:pt idx="182">
                  <c:v>9149</c:v>
                </c:pt>
                <c:pt idx="183">
                  <c:v>8641</c:v>
                </c:pt>
                <c:pt idx="184">
                  <c:v>10148</c:v>
                </c:pt>
                <c:pt idx="185">
                  <c:v>9770</c:v>
                </c:pt>
                <c:pt idx="186">
                  <c:v>9771</c:v>
                </c:pt>
                <c:pt idx="187">
                  <c:v>10118</c:v>
                </c:pt>
                <c:pt idx="188">
                  <c:v>8798</c:v>
                </c:pt>
                <c:pt idx="189">
                  <c:v>8520</c:v>
                </c:pt>
                <c:pt idx="190">
                  <c:v>7587</c:v>
                </c:pt>
                <c:pt idx="191">
                  <c:v>6766</c:v>
                </c:pt>
                <c:pt idx="192">
                  <c:v>8262</c:v>
                </c:pt>
                <c:pt idx="193">
                  <c:v>8853</c:v>
                </c:pt>
                <c:pt idx="194">
                  <c:v>6672</c:v>
                </c:pt>
                <c:pt idx="195">
                  <c:v>7160</c:v>
                </c:pt>
                <c:pt idx="196">
                  <c:v>7210</c:v>
                </c:pt>
                <c:pt idx="197">
                  <c:v>7392</c:v>
                </c:pt>
                <c:pt idx="198">
                  <c:v>7176</c:v>
                </c:pt>
                <c:pt idx="199">
                  <c:v>9000</c:v>
                </c:pt>
                <c:pt idx="200">
                  <c:v>9766</c:v>
                </c:pt>
                <c:pt idx="201">
                  <c:v>8141</c:v>
                </c:pt>
                <c:pt idx="202">
                  <c:v>12181</c:v>
                </c:pt>
                <c:pt idx="203">
                  <c:v>9523</c:v>
                </c:pt>
                <c:pt idx="204">
                  <c:v>8219</c:v>
                </c:pt>
                <c:pt idx="205">
                  <c:v>6603</c:v>
                </c:pt>
                <c:pt idx="206">
                  <c:v>7709</c:v>
                </c:pt>
                <c:pt idx="207">
                  <c:v>7944</c:v>
                </c:pt>
                <c:pt idx="208">
                  <c:v>8744</c:v>
                </c:pt>
                <c:pt idx="209">
                  <c:v>6465</c:v>
                </c:pt>
                <c:pt idx="210">
                  <c:v>5277</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numCache>
            </c:numRef>
          </c:val>
          <c:smooth val="0"/>
          <c:extLst xmlns:c16r2="http://schemas.microsoft.com/office/drawing/2015/06/chart">
            <c:ext xmlns:c16="http://schemas.microsoft.com/office/drawing/2014/chart" uri="{C3380CC4-5D6E-409C-BE32-E72D297353CC}">
              <c16:uniqueId val="{00000001-2CA9-43D4-AF94-03C029D201FB}"/>
            </c:ext>
          </c:extLst>
        </c:ser>
        <c:ser>
          <c:idx val="2"/>
          <c:order val="2"/>
          <c:tx>
            <c:v>Week Progress (Left Axis)</c:v>
          </c:tx>
          <c:spPr>
            <a:ln w="28575" cap="rnd">
              <a:solidFill>
                <a:schemeClr val="accent1"/>
              </a:solidFill>
              <a:round/>
            </a:ln>
            <a:effectLst/>
          </c:spPr>
          <c:marker>
            <c:symbol val="none"/>
          </c:marker>
          <c:cat>
            <c:numRef>
              <c:f>'Dashboard Extract'!$EZ$5:$APJ$5</c:f>
              <c:numCache>
                <c:formatCode>m/d/yyyy</c:formatCode>
                <c:ptCount val="947"/>
                <c:pt idx="0">
                  <c:v>42522</c:v>
                </c:pt>
                <c:pt idx="1">
                  <c:v>42523</c:v>
                </c:pt>
                <c:pt idx="2">
                  <c:v>42524</c:v>
                </c:pt>
                <c:pt idx="3">
                  <c:v>42525</c:v>
                </c:pt>
                <c:pt idx="4">
                  <c:v>42526</c:v>
                </c:pt>
                <c:pt idx="5">
                  <c:v>42527</c:v>
                </c:pt>
                <c:pt idx="6">
                  <c:v>42528</c:v>
                </c:pt>
                <c:pt idx="7">
                  <c:v>42529</c:v>
                </c:pt>
                <c:pt idx="8">
                  <c:v>42530</c:v>
                </c:pt>
                <c:pt idx="9">
                  <c:v>42531</c:v>
                </c:pt>
                <c:pt idx="10">
                  <c:v>42532</c:v>
                </c:pt>
                <c:pt idx="11">
                  <c:v>42533</c:v>
                </c:pt>
                <c:pt idx="12">
                  <c:v>42534</c:v>
                </c:pt>
                <c:pt idx="13">
                  <c:v>42535</c:v>
                </c:pt>
                <c:pt idx="14">
                  <c:v>42536</c:v>
                </c:pt>
                <c:pt idx="15">
                  <c:v>42537</c:v>
                </c:pt>
                <c:pt idx="16">
                  <c:v>42538</c:v>
                </c:pt>
                <c:pt idx="17">
                  <c:v>42539</c:v>
                </c:pt>
                <c:pt idx="18">
                  <c:v>42540</c:v>
                </c:pt>
                <c:pt idx="19">
                  <c:v>42541</c:v>
                </c:pt>
                <c:pt idx="20">
                  <c:v>42542</c:v>
                </c:pt>
                <c:pt idx="21">
                  <c:v>42543</c:v>
                </c:pt>
                <c:pt idx="22">
                  <c:v>42544</c:v>
                </c:pt>
                <c:pt idx="23">
                  <c:v>42545</c:v>
                </c:pt>
                <c:pt idx="24">
                  <c:v>42546</c:v>
                </c:pt>
                <c:pt idx="25">
                  <c:v>42547</c:v>
                </c:pt>
                <c:pt idx="26">
                  <c:v>42548</c:v>
                </c:pt>
                <c:pt idx="27">
                  <c:v>42549</c:v>
                </c:pt>
                <c:pt idx="28">
                  <c:v>42550</c:v>
                </c:pt>
                <c:pt idx="29">
                  <c:v>42551</c:v>
                </c:pt>
                <c:pt idx="30">
                  <c:v>42552</c:v>
                </c:pt>
                <c:pt idx="31">
                  <c:v>42553</c:v>
                </c:pt>
                <c:pt idx="32">
                  <c:v>42554</c:v>
                </c:pt>
                <c:pt idx="33">
                  <c:v>42555</c:v>
                </c:pt>
                <c:pt idx="34">
                  <c:v>42556</c:v>
                </c:pt>
                <c:pt idx="35">
                  <c:v>42557</c:v>
                </c:pt>
                <c:pt idx="36">
                  <c:v>42558</c:v>
                </c:pt>
                <c:pt idx="37">
                  <c:v>42559</c:v>
                </c:pt>
                <c:pt idx="38">
                  <c:v>42560</c:v>
                </c:pt>
                <c:pt idx="39">
                  <c:v>42561</c:v>
                </c:pt>
                <c:pt idx="40">
                  <c:v>42562</c:v>
                </c:pt>
                <c:pt idx="41">
                  <c:v>42563</c:v>
                </c:pt>
                <c:pt idx="42">
                  <c:v>42564</c:v>
                </c:pt>
                <c:pt idx="43">
                  <c:v>42565</c:v>
                </c:pt>
                <c:pt idx="44">
                  <c:v>42566</c:v>
                </c:pt>
                <c:pt idx="45">
                  <c:v>42567</c:v>
                </c:pt>
                <c:pt idx="46">
                  <c:v>42568</c:v>
                </c:pt>
                <c:pt idx="47">
                  <c:v>42569</c:v>
                </c:pt>
                <c:pt idx="48">
                  <c:v>42570</c:v>
                </c:pt>
                <c:pt idx="49">
                  <c:v>42571</c:v>
                </c:pt>
                <c:pt idx="50">
                  <c:v>42572</c:v>
                </c:pt>
                <c:pt idx="51">
                  <c:v>42573</c:v>
                </c:pt>
                <c:pt idx="52">
                  <c:v>42574</c:v>
                </c:pt>
                <c:pt idx="53">
                  <c:v>42575</c:v>
                </c:pt>
                <c:pt idx="54">
                  <c:v>42576</c:v>
                </c:pt>
                <c:pt idx="55">
                  <c:v>42577</c:v>
                </c:pt>
                <c:pt idx="56">
                  <c:v>42578</c:v>
                </c:pt>
                <c:pt idx="57">
                  <c:v>42579</c:v>
                </c:pt>
                <c:pt idx="58">
                  <c:v>42580</c:v>
                </c:pt>
                <c:pt idx="59">
                  <c:v>42581</c:v>
                </c:pt>
                <c:pt idx="60">
                  <c:v>42582</c:v>
                </c:pt>
                <c:pt idx="61">
                  <c:v>42583</c:v>
                </c:pt>
                <c:pt idx="62">
                  <c:v>42584</c:v>
                </c:pt>
                <c:pt idx="63">
                  <c:v>42585</c:v>
                </c:pt>
                <c:pt idx="64">
                  <c:v>42586</c:v>
                </c:pt>
                <c:pt idx="65">
                  <c:v>42587</c:v>
                </c:pt>
                <c:pt idx="66">
                  <c:v>42588</c:v>
                </c:pt>
                <c:pt idx="67">
                  <c:v>42589</c:v>
                </c:pt>
                <c:pt idx="68">
                  <c:v>42590</c:v>
                </c:pt>
                <c:pt idx="69">
                  <c:v>42591</c:v>
                </c:pt>
                <c:pt idx="70">
                  <c:v>42592</c:v>
                </c:pt>
                <c:pt idx="71">
                  <c:v>42593</c:v>
                </c:pt>
                <c:pt idx="72">
                  <c:v>42594</c:v>
                </c:pt>
                <c:pt idx="73">
                  <c:v>42595</c:v>
                </c:pt>
                <c:pt idx="74">
                  <c:v>42596</c:v>
                </c:pt>
                <c:pt idx="75">
                  <c:v>42597</c:v>
                </c:pt>
                <c:pt idx="76">
                  <c:v>42598</c:v>
                </c:pt>
                <c:pt idx="77">
                  <c:v>42599</c:v>
                </c:pt>
                <c:pt idx="78">
                  <c:v>42600</c:v>
                </c:pt>
                <c:pt idx="79">
                  <c:v>42601</c:v>
                </c:pt>
                <c:pt idx="80">
                  <c:v>42602</c:v>
                </c:pt>
                <c:pt idx="81">
                  <c:v>42603</c:v>
                </c:pt>
                <c:pt idx="82">
                  <c:v>42604</c:v>
                </c:pt>
                <c:pt idx="83">
                  <c:v>42605</c:v>
                </c:pt>
                <c:pt idx="84">
                  <c:v>42606</c:v>
                </c:pt>
                <c:pt idx="85">
                  <c:v>42607</c:v>
                </c:pt>
                <c:pt idx="86">
                  <c:v>42608</c:v>
                </c:pt>
                <c:pt idx="87">
                  <c:v>42609</c:v>
                </c:pt>
                <c:pt idx="88">
                  <c:v>42610</c:v>
                </c:pt>
                <c:pt idx="89">
                  <c:v>42611</c:v>
                </c:pt>
                <c:pt idx="90">
                  <c:v>42612</c:v>
                </c:pt>
                <c:pt idx="91">
                  <c:v>42613</c:v>
                </c:pt>
                <c:pt idx="92">
                  <c:v>42614</c:v>
                </c:pt>
                <c:pt idx="93">
                  <c:v>42615</c:v>
                </c:pt>
                <c:pt idx="94">
                  <c:v>42616</c:v>
                </c:pt>
                <c:pt idx="95">
                  <c:v>42617</c:v>
                </c:pt>
                <c:pt idx="96">
                  <c:v>42618</c:v>
                </c:pt>
                <c:pt idx="97">
                  <c:v>42619</c:v>
                </c:pt>
                <c:pt idx="98">
                  <c:v>42620</c:v>
                </c:pt>
                <c:pt idx="99">
                  <c:v>42621</c:v>
                </c:pt>
                <c:pt idx="100">
                  <c:v>42622</c:v>
                </c:pt>
                <c:pt idx="101">
                  <c:v>42623</c:v>
                </c:pt>
                <c:pt idx="102">
                  <c:v>42624</c:v>
                </c:pt>
                <c:pt idx="103">
                  <c:v>42625</c:v>
                </c:pt>
                <c:pt idx="104">
                  <c:v>42626</c:v>
                </c:pt>
                <c:pt idx="105">
                  <c:v>42627</c:v>
                </c:pt>
                <c:pt idx="106">
                  <c:v>42628</c:v>
                </c:pt>
                <c:pt idx="107">
                  <c:v>42629</c:v>
                </c:pt>
                <c:pt idx="108">
                  <c:v>42630</c:v>
                </c:pt>
                <c:pt idx="109">
                  <c:v>42631</c:v>
                </c:pt>
                <c:pt idx="110">
                  <c:v>42632</c:v>
                </c:pt>
                <c:pt idx="111">
                  <c:v>42633</c:v>
                </c:pt>
                <c:pt idx="112">
                  <c:v>42634</c:v>
                </c:pt>
                <c:pt idx="113">
                  <c:v>42635</c:v>
                </c:pt>
                <c:pt idx="114">
                  <c:v>42636</c:v>
                </c:pt>
                <c:pt idx="115">
                  <c:v>42637</c:v>
                </c:pt>
                <c:pt idx="116">
                  <c:v>42638</c:v>
                </c:pt>
                <c:pt idx="117">
                  <c:v>42639</c:v>
                </c:pt>
                <c:pt idx="118">
                  <c:v>42640</c:v>
                </c:pt>
                <c:pt idx="119">
                  <c:v>42641</c:v>
                </c:pt>
                <c:pt idx="120">
                  <c:v>42642</c:v>
                </c:pt>
                <c:pt idx="121">
                  <c:v>42643</c:v>
                </c:pt>
                <c:pt idx="122">
                  <c:v>42644</c:v>
                </c:pt>
                <c:pt idx="123">
                  <c:v>42645</c:v>
                </c:pt>
                <c:pt idx="124">
                  <c:v>42646</c:v>
                </c:pt>
                <c:pt idx="125">
                  <c:v>42647</c:v>
                </c:pt>
                <c:pt idx="126">
                  <c:v>42648</c:v>
                </c:pt>
                <c:pt idx="127">
                  <c:v>42649</c:v>
                </c:pt>
                <c:pt idx="128">
                  <c:v>42650</c:v>
                </c:pt>
                <c:pt idx="129">
                  <c:v>42651</c:v>
                </c:pt>
                <c:pt idx="130">
                  <c:v>42652</c:v>
                </c:pt>
                <c:pt idx="131">
                  <c:v>42653</c:v>
                </c:pt>
                <c:pt idx="132">
                  <c:v>42654</c:v>
                </c:pt>
                <c:pt idx="133">
                  <c:v>42655</c:v>
                </c:pt>
                <c:pt idx="134">
                  <c:v>42656</c:v>
                </c:pt>
                <c:pt idx="135">
                  <c:v>42657</c:v>
                </c:pt>
                <c:pt idx="136">
                  <c:v>42658</c:v>
                </c:pt>
                <c:pt idx="137">
                  <c:v>42659</c:v>
                </c:pt>
                <c:pt idx="138">
                  <c:v>42660</c:v>
                </c:pt>
                <c:pt idx="139">
                  <c:v>42661</c:v>
                </c:pt>
                <c:pt idx="140">
                  <c:v>42662</c:v>
                </c:pt>
                <c:pt idx="141">
                  <c:v>42663</c:v>
                </c:pt>
                <c:pt idx="142">
                  <c:v>42664</c:v>
                </c:pt>
                <c:pt idx="143">
                  <c:v>42665</c:v>
                </c:pt>
                <c:pt idx="144">
                  <c:v>42666</c:v>
                </c:pt>
                <c:pt idx="145">
                  <c:v>42667</c:v>
                </c:pt>
                <c:pt idx="146">
                  <c:v>42668</c:v>
                </c:pt>
                <c:pt idx="147">
                  <c:v>42669</c:v>
                </c:pt>
                <c:pt idx="148">
                  <c:v>42670</c:v>
                </c:pt>
                <c:pt idx="149">
                  <c:v>42671</c:v>
                </c:pt>
                <c:pt idx="150">
                  <c:v>42672</c:v>
                </c:pt>
                <c:pt idx="151">
                  <c:v>42673</c:v>
                </c:pt>
                <c:pt idx="152">
                  <c:v>42674</c:v>
                </c:pt>
                <c:pt idx="153">
                  <c:v>42675</c:v>
                </c:pt>
                <c:pt idx="154">
                  <c:v>42676</c:v>
                </c:pt>
                <c:pt idx="155">
                  <c:v>42677</c:v>
                </c:pt>
                <c:pt idx="156">
                  <c:v>42678</c:v>
                </c:pt>
                <c:pt idx="157">
                  <c:v>42679</c:v>
                </c:pt>
                <c:pt idx="158">
                  <c:v>42680</c:v>
                </c:pt>
                <c:pt idx="159">
                  <c:v>42681</c:v>
                </c:pt>
                <c:pt idx="160">
                  <c:v>42682</c:v>
                </c:pt>
                <c:pt idx="161">
                  <c:v>42683</c:v>
                </c:pt>
                <c:pt idx="162">
                  <c:v>42684</c:v>
                </c:pt>
                <c:pt idx="163">
                  <c:v>42685</c:v>
                </c:pt>
                <c:pt idx="164">
                  <c:v>42686</c:v>
                </c:pt>
                <c:pt idx="165">
                  <c:v>42687</c:v>
                </c:pt>
                <c:pt idx="166">
                  <c:v>42688</c:v>
                </c:pt>
                <c:pt idx="167">
                  <c:v>42689</c:v>
                </c:pt>
                <c:pt idx="168">
                  <c:v>42690</c:v>
                </c:pt>
                <c:pt idx="169">
                  <c:v>42691</c:v>
                </c:pt>
                <c:pt idx="170">
                  <c:v>42692</c:v>
                </c:pt>
                <c:pt idx="171">
                  <c:v>42693</c:v>
                </c:pt>
                <c:pt idx="172">
                  <c:v>42694</c:v>
                </c:pt>
                <c:pt idx="173">
                  <c:v>42695</c:v>
                </c:pt>
                <c:pt idx="174">
                  <c:v>42696</c:v>
                </c:pt>
                <c:pt idx="175">
                  <c:v>42697</c:v>
                </c:pt>
                <c:pt idx="176">
                  <c:v>42698</c:v>
                </c:pt>
                <c:pt idx="177">
                  <c:v>42699</c:v>
                </c:pt>
                <c:pt idx="178">
                  <c:v>42700</c:v>
                </c:pt>
                <c:pt idx="179">
                  <c:v>42701</c:v>
                </c:pt>
                <c:pt idx="180">
                  <c:v>42702</c:v>
                </c:pt>
                <c:pt idx="181">
                  <c:v>42703</c:v>
                </c:pt>
                <c:pt idx="182">
                  <c:v>42704</c:v>
                </c:pt>
                <c:pt idx="183">
                  <c:v>42705</c:v>
                </c:pt>
                <c:pt idx="184">
                  <c:v>42706</c:v>
                </c:pt>
                <c:pt idx="185">
                  <c:v>42707</c:v>
                </c:pt>
                <c:pt idx="186">
                  <c:v>42708</c:v>
                </c:pt>
                <c:pt idx="187">
                  <c:v>42709</c:v>
                </c:pt>
                <c:pt idx="188">
                  <c:v>42710</c:v>
                </c:pt>
                <c:pt idx="189">
                  <c:v>42711</c:v>
                </c:pt>
                <c:pt idx="190">
                  <c:v>42712</c:v>
                </c:pt>
                <c:pt idx="191">
                  <c:v>42713</c:v>
                </c:pt>
                <c:pt idx="192">
                  <c:v>42714</c:v>
                </c:pt>
                <c:pt idx="193">
                  <c:v>42715</c:v>
                </c:pt>
                <c:pt idx="194">
                  <c:v>42716</c:v>
                </c:pt>
                <c:pt idx="195">
                  <c:v>42717</c:v>
                </c:pt>
                <c:pt idx="196">
                  <c:v>42718</c:v>
                </c:pt>
                <c:pt idx="197">
                  <c:v>42719</c:v>
                </c:pt>
                <c:pt idx="198">
                  <c:v>42720</c:v>
                </c:pt>
                <c:pt idx="199">
                  <c:v>42721</c:v>
                </c:pt>
                <c:pt idx="200">
                  <c:v>42722</c:v>
                </c:pt>
                <c:pt idx="201">
                  <c:v>42723</c:v>
                </c:pt>
                <c:pt idx="202">
                  <c:v>42724</c:v>
                </c:pt>
                <c:pt idx="203">
                  <c:v>42725</c:v>
                </c:pt>
                <c:pt idx="204">
                  <c:v>42726</c:v>
                </c:pt>
                <c:pt idx="205">
                  <c:v>42727</c:v>
                </c:pt>
                <c:pt idx="206">
                  <c:v>42728</c:v>
                </c:pt>
                <c:pt idx="207">
                  <c:v>42729</c:v>
                </c:pt>
                <c:pt idx="208">
                  <c:v>42730</c:v>
                </c:pt>
                <c:pt idx="209">
                  <c:v>42731</c:v>
                </c:pt>
                <c:pt idx="210">
                  <c:v>42732</c:v>
                </c:pt>
                <c:pt idx="211">
                  <c:v>42733</c:v>
                </c:pt>
                <c:pt idx="212">
                  <c:v>42734</c:v>
                </c:pt>
                <c:pt idx="213">
                  <c:v>42735</c:v>
                </c:pt>
                <c:pt idx="214">
                  <c:v>42736</c:v>
                </c:pt>
                <c:pt idx="215">
                  <c:v>42737</c:v>
                </c:pt>
                <c:pt idx="216">
                  <c:v>42738</c:v>
                </c:pt>
                <c:pt idx="217">
                  <c:v>42739</c:v>
                </c:pt>
                <c:pt idx="218">
                  <c:v>42740</c:v>
                </c:pt>
                <c:pt idx="219">
                  <c:v>42741</c:v>
                </c:pt>
                <c:pt idx="220">
                  <c:v>42742</c:v>
                </c:pt>
                <c:pt idx="221">
                  <c:v>42743</c:v>
                </c:pt>
                <c:pt idx="222">
                  <c:v>42744</c:v>
                </c:pt>
                <c:pt idx="223">
                  <c:v>42745</c:v>
                </c:pt>
                <c:pt idx="224">
                  <c:v>42746</c:v>
                </c:pt>
                <c:pt idx="225">
                  <c:v>42747</c:v>
                </c:pt>
                <c:pt idx="226">
                  <c:v>42748</c:v>
                </c:pt>
                <c:pt idx="227">
                  <c:v>42749</c:v>
                </c:pt>
                <c:pt idx="228">
                  <c:v>42750</c:v>
                </c:pt>
                <c:pt idx="229">
                  <c:v>42751</c:v>
                </c:pt>
                <c:pt idx="230">
                  <c:v>42752</c:v>
                </c:pt>
                <c:pt idx="231">
                  <c:v>42753</c:v>
                </c:pt>
                <c:pt idx="232">
                  <c:v>42754</c:v>
                </c:pt>
                <c:pt idx="233">
                  <c:v>42755</c:v>
                </c:pt>
                <c:pt idx="234">
                  <c:v>42756</c:v>
                </c:pt>
                <c:pt idx="235">
                  <c:v>42757</c:v>
                </c:pt>
                <c:pt idx="236">
                  <c:v>42758</c:v>
                </c:pt>
                <c:pt idx="237">
                  <c:v>42759</c:v>
                </c:pt>
                <c:pt idx="238">
                  <c:v>42760</c:v>
                </c:pt>
                <c:pt idx="239">
                  <c:v>42761</c:v>
                </c:pt>
                <c:pt idx="240">
                  <c:v>42762</c:v>
                </c:pt>
                <c:pt idx="241">
                  <c:v>42763</c:v>
                </c:pt>
                <c:pt idx="242">
                  <c:v>42764</c:v>
                </c:pt>
                <c:pt idx="243">
                  <c:v>42765</c:v>
                </c:pt>
                <c:pt idx="244">
                  <c:v>42766</c:v>
                </c:pt>
                <c:pt idx="245">
                  <c:v>42767</c:v>
                </c:pt>
                <c:pt idx="246">
                  <c:v>42768</c:v>
                </c:pt>
                <c:pt idx="247">
                  <c:v>42769</c:v>
                </c:pt>
                <c:pt idx="248">
                  <c:v>42770</c:v>
                </c:pt>
                <c:pt idx="249">
                  <c:v>42771</c:v>
                </c:pt>
                <c:pt idx="250">
                  <c:v>42772</c:v>
                </c:pt>
                <c:pt idx="251">
                  <c:v>42773</c:v>
                </c:pt>
                <c:pt idx="252">
                  <c:v>42774</c:v>
                </c:pt>
                <c:pt idx="253">
                  <c:v>42775</c:v>
                </c:pt>
                <c:pt idx="254">
                  <c:v>42776</c:v>
                </c:pt>
                <c:pt idx="255">
                  <c:v>42777</c:v>
                </c:pt>
                <c:pt idx="256">
                  <c:v>42778</c:v>
                </c:pt>
                <c:pt idx="257">
                  <c:v>42779</c:v>
                </c:pt>
                <c:pt idx="258">
                  <c:v>42780</c:v>
                </c:pt>
                <c:pt idx="259">
                  <c:v>42781</c:v>
                </c:pt>
                <c:pt idx="260">
                  <c:v>42782</c:v>
                </c:pt>
                <c:pt idx="261">
                  <c:v>42783</c:v>
                </c:pt>
                <c:pt idx="262">
                  <c:v>42784</c:v>
                </c:pt>
                <c:pt idx="263">
                  <c:v>42785</c:v>
                </c:pt>
                <c:pt idx="264">
                  <c:v>42786</c:v>
                </c:pt>
                <c:pt idx="265">
                  <c:v>42787</c:v>
                </c:pt>
                <c:pt idx="266">
                  <c:v>42788</c:v>
                </c:pt>
                <c:pt idx="267">
                  <c:v>42789</c:v>
                </c:pt>
                <c:pt idx="268">
                  <c:v>42790</c:v>
                </c:pt>
                <c:pt idx="269">
                  <c:v>42791</c:v>
                </c:pt>
                <c:pt idx="270">
                  <c:v>42792</c:v>
                </c:pt>
                <c:pt idx="271">
                  <c:v>42793</c:v>
                </c:pt>
                <c:pt idx="272">
                  <c:v>42794</c:v>
                </c:pt>
                <c:pt idx="273">
                  <c:v>42795</c:v>
                </c:pt>
                <c:pt idx="274">
                  <c:v>42796</c:v>
                </c:pt>
                <c:pt idx="275">
                  <c:v>42797</c:v>
                </c:pt>
                <c:pt idx="276">
                  <c:v>42798</c:v>
                </c:pt>
                <c:pt idx="277">
                  <c:v>42799</c:v>
                </c:pt>
                <c:pt idx="278">
                  <c:v>42800</c:v>
                </c:pt>
                <c:pt idx="279">
                  <c:v>42801</c:v>
                </c:pt>
                <c:pt idx="280">
                  <c:v>42802</c:v>
                </c:pt>
                <c:pt idx="281">
                  <c:v>42803</c:v>
                </c:pt>
                <c:pt idx="282">
                  <c:v>42804</c:v>
                </c:pt>
                <c:pt idx="283">
                  <c:v>42805</c:v>
                </c:pt>
                <c:pt idx="284">
                  <c:v>42806</c:v>
                </c:pt>
                <c:pt idx="285">
                  <c:v>42807</c:v>
                </c:pt>
                <c:pt idx="286">
                  <c:v>42808</c:v>
                </c:pt>
                <c:pt idx="287">
                  <c:v>42809</c:v>
                </c:pt>
                <c:pt idx="288">
                  <c:v>42810</c:v>
                </c:pt>
                <c:pt idx="289">
                  <c:v>42811</c:v>
                </c:pt>
                <c:pt idx="290">
                  <c:v>42812</c:v>
                </c:pt>
                <c:pt idx="291">
                  <c:v>42813</c:v>
                </c:pt>
                <c:pt idx="292">
                  <c:v>42814</c:v>
                </c:pt>
                <c:pt idx="293">
                  <c:v>42815</c:v>
                </c:pt>
                <c:pt idx="294">
                  <c:v>42816</c:v>
                </c:pt>
                <c:pt idx="295">
                  <c:v>42817</c:v>
                </c:pt>
                <c:pt idx="296">
                  <c:v>42818</c:v>
                </c:pt>
                <c:pt idx="297">
                  <c:v>42819</c:v>
                </c:pt>
                <c:pt idx="298">
                  <c:v>42820</c:v>
                </c:pt>
                <c:pt idx="299">
                  <c:v>42821</c:v>
                </c:pt>
                <c:pt idx="300">
                  <c:v>42822</c:v>
                </c:pt>
                <c:pt idx="301">
                  <c:v>42823</c:v>
                </c:pt>
                <c:pt idx="302">
                  <c:v>42824</c:v>
                </c:pt>
                <c:pt idx="303">
                  <c:v>42825</c:v>
                </c:pt>
                <c:pt idx="304">
                  <c:v>42826</c:v>
                </c:pt>
                <c:pt idx="305">
                  <c:v>42827</c:v>
                </c:pt>
                <c:pt idx="306">
                  <c:v>42828</c:v>
                </c:pt>
                <c:pt idx="307">
                  <c:v>42829</c:v>
                </c:pt>
                <c:pt idx="308">
                  <c:v>42830</c:v>
                </c:pt>
                <c:pt idx="309">
                  <c:v>42831</c:v>
                </c:pt>
                <c:pt idx="310">
                  <c:v>42832</c:v>
                </c:pt>
                <c:pt idx="311">
                  <c:v>42833</c:v>
                </c:pt>
                <c:pt idx="312">
                  <c:v>42834</c:v>
                </c:pt>
                <c:pt idx="313">
                  <c:v>42835</c:v>
                </c:pt>
                <c:pt idx="314">
                  <c:v>42836</c:v>
                </c:pt>
                <c:pt idx="315">
                  <c:v>42837</c:v>
                </c:pt>
                <c:pt idx="316">
                  <c:v>42838</c:v>
                </c:pt>
                <c:pt idx="317">
                  <c:v>42839</c:v>
                </c:pt>
                <c:pt idx="318">
                  <c:v>42840</c:v>
                </c:pt>
                <c:pt idx="319">
                  <c:v>42841</c:v>
                </c:pt>
                <c:pt idx="320">
                  <c:v>42842</c:v>
                </c:pt>
                <c:pt idx="321">
                  <c:v>42843</c:v>
                </c:pt>
                <c:pt idx="322">
                  <c:v>42844</c:v>
                </c:pt>
                <c:pt idx="323">
                  <c:v>42845</c:v>
                </c:pt>
                <c:pt idx="324">
                  <c:v>42846</c:v>
                </c:pt>
                <c:pt idx="325">
                  <c:v>42847</c:v>
                </c:pt>
                <c:pt idx="326">
                  <c:v>42848</c:v>
                </c:pt>
                <c:pt idx="327">
                  <c:v>42849</c:v>
                </c:pt>
                <c:pt idx="328">
                  <c:v>42850</c:v>
                </c:pt>
                <c:pt idx="329">
                  <c:v>42851</c:v>
                </c:pt>
                <c:pt idx="330">
                  <c:v>42852</c:v>
                </c:pt>
                <c:pt idx="331">
                  <c:v>42853</c:v>
                </c:pt>
                <c:pt idx="332">
                  <c:v>42854</c:v>
                </c:pt>
                <c:pt idx="333">
                  <c:v>42855</c:v>
                </c:pt>
                <c:pt idx="334">
                  <c:v>42856</c:v>
                </c:pt>
                <c:pt idx="335">
                  <c:v>42857</c:v>
                </c:pt>
                <c:pt idx="336">
                  <c:v>42858</c:v>
                </c:pt>
                <c:pt idx="337">
                  <c:v>42859</c:v>
                </c:pt>
                <c:pt idx="338">
                  <c:v>42860</c:v>
                </c:pt>
                <c:pt idx="339">
                  <c:v>42861</c:v>
                </c:pt>
                <c:pt idx="340">
                  <c:v>42862</c:v>
                </c:pt>
                <c:pt idx="341">
                  <c:v>42863</c:v>
                </c:pt>
                <c:pt idx="342">
                  <c:v>42864</c:v>
                </c:pt>
                <c:pt idx="343">
                  <c:v>42865</c:v>
                </c:pt>
                <c:pt idx="344">
                  <c:v>42866</c:v>
                </c:pt>
                <c:pt idx="345">
                  <c:v>42867</c:v>
                </c:pt>
                <c:pt idx="346">
                  <c:v>42868</c:v>
                </c:pt>
                <c:pt idx="347">
                  <c:v>42869</c:v>
                </c:pt>
                <c:pt idx="348">
                  <c:v>42870</c:v>
                </c:pt>
                <c:pt idx="349">
                  <c:v>42871</c:v>
                </c:pt>
                <c:pt idx="350">
                  <c:v>42872</c:v>
                </c:pt>
                <c:pt idx="351">
                  <c:v>42873</c:v>
                </c:pt>
                <c:pt idx="352">
                  <c:v>42874</c:v>
                </c:pt>
                <c:pt idx="353">
                  <c:v>42875</c:v>
                </c:pt>
                <c:pt idx="354">
                  <c:v>42876</c:v>
                </c:pt>
                <c:pt idx="355">
                  <c:v>42877</c:v>
                </c:pt>
                <c:pt idx="356">
                  <c:v>42878</c:v>
                </c:pt>
                <c:pt idx="357">
                  <c:v>42879</c:v>
                </c:pt>
                <c:pt idx="358">
                  <c:v>42880</c:v>
                </c:pt>
                <c:pt idx="359">
                  <c:v>42881</c:v>
                </c:pt>
                <c:pt idx="360">
                  <c:v>42882</c:v>
                </c:pt>
                <c:pt idx="361">
                  <c:v>42883</c:v>
                </c:pt>
                <c:pt idx="362">
                  <c:v>42884</c:v>
                </c:pt>
                <c:pt idx="363">
                  <c:v>42885</c:v>
                </c:pt>
                <c:pt idx="364">
                  <c:v>42886</c:v>
                </c:pt>
                <c:pt idx="365">
                  <c:v>42887</c:v>
                </c:pt>
                <c:pt idx="366">
                  <c:v>42888</c:v>
                </c:pt>
                <c:pt idx="367">
                  <c:v>42889</c:v>
                </c:pt>
                <c:pt idx="368">
                  <c:v>42890</c:v>
                </c:pt>
                <c:pt idx="369">
                  <c:v>42891</c:v>
                </c:pt>
                <c:pt idx="370">
                  <c:v>42892</c:v>
                </c:pt>
                <c:pt idx="371">
                  <c:v>42893</c:v>
                </c:pt>
                <c:pt idx="372">
                  <c:v>42894</c:v>
                </c:pt>
                <c:pt idx="373">
                  <c:v>42895</c:v>
                </c:pt>
                <c:pt idx="374">
                  <c:v>42896</c:v>
                </c:pt>
                <c:pt idx="375">
                  <c:v>42897</c:v>
                </c:pt>
                <c:pt idx="376">
                  <c:v>42898</c:v>
                </c:pt>
                <c:pt idx="377">
                  <c:v>42899</c:v>
                </c:pt>
                <c:pt idx="378">
                  <c:v>42900</c:v>
                </c:pt>
                <c:pt idx="379">
                  <c:v>42901</c:v>
                </c:pt>
                <c:pt idx="380">
                  <c:v>42902</c:v>
                </c:pt>
                <c:pt idx="381">
                  <c:v>42903</c:v>
                </c:pt>
                <c:pt idx="382">
                  <c:v>42904</c:v>
                </c:pt>
                <c:pt idx="383">
                  <c:v>42905</c:v>
                </c:pt>
                <c:pt idx="384">
                  <c:v>42906</c:v>
                </c:pt>
                <c:pt idx="385">
                  <c:v>42907</c:v>
                </c:pt>
                <c:pt idx="386">
                  <c:v>42908</c:v>
                </c:pt>
                <c:pt idx="387">
                  <c:v>42909</c:v>
                </c:pt>
                <c:pt idx="388">
                  <c:v>42910</c:v>
                </c:pt>
                <c:pt idx="389">
                  <c:v>42911</c:v>
                </c:pt>
                <c:pt idx="390">
                  <c:v>42912</c:v>
                </c:pt>
                <c:pt idx="391">
                  <c:v>42913</c:v>
                </c:pt>
                <c:pt idx="392">
                  <c:v>42914</c:v>
                </c:pt>
                <c:pt idx="393">
                  <c:v>42915</c:v>
                </c:pt>
                <c:pt idx="394">
                  <c:v>42916</c:v>
                </c:pt>
                <c:pt idx="395">
                  <c:v>42917</c:v>
                </c:pt>
                <c:pt idx="396">
                  <c:v>42918</c:v>
                </c:pt>
                <c:pt idx="397">
                  <c:v>42919</c:v>
                </c:pt>
                <c:pt idx="398">
                  <c:v>42920</c:v>
                </c:pt>
                <c:pt idx="399">
                  <c:v>42921</c:v>
                </c:pt>
                <c:pt idx="400">
                  <c:v>42922</c:v>
                </c:pt>
                <c:pt idx="401">
                  <c:v>42923</c:v>
                </c:pt>
                <c:pt idx="402">
                  <c:v>42924</c:v>
                </c:pt>
                <c:pt idx="403">
                  <c:v>42925</c:v>
                </c:pt>
                <c:pt idx="404">
                  <c:v>42926</c:v>
                </c:pt>
                <c:pt idx="405">
                  <c:v>42927</c:v>
                </c:pt>
                <c:pt idx="406">
                  <c:v>42928</c:v>
                </c:pt>
                <c:pt idx="407">
                  <c:v>42929</c:v>
                </c:pt>
                <c:pt idx="408">
                  <c:v>42930</c:v>
                </c:pt>
                <c:pt idx="409">
                  <c:v>42931</c:v>
                </c:pt>
                <c:pt idx="410">
                  <c:v>42932</c:v>
                </c:pt>
                <c:pt idx="411">
                  <c:v>42933</c:v>
                </c:pt>
                <c:pt idx="412">
                  <c:v>42934</c:v>
                </c:pt>
                <c:pt idx="413">
                  <c:v>42935</c:v>
                </c:pt>
                <c:pt idx="414">
                  <c:v>42936</c:v>
                </c:pt>
                <c:pt idx="415">
                  <c:v>42937</c:v>
                </c:pt>
                <c:pt idx="416">
                  <c:v>42938</c:v>
                </c:pt>
                <c:pt idx="417">
                  <c:v>42939</c:v>
                </c:pt>
                <c:pt idx="418">
                  <c:v>42940</c:v>
                </c:pt>
                <c:pt idx="419">
                  <c:v>42941</c:v>
                </c:pt>
                <c:pt idx="420">
                  <c:v>42942</c:v>
                </c:pt>
                <c:pt idx="421">
                  <c:v>42943</c:v>
                </c:pt>
                <c:pt idx="422">
                  <c:v>42944</c:v>
                </c:pt>
                <c:pt idx="423">
                  <c:v>42945</c:v>
                </c:pt>
                <c:pt idx="424">
                  <c:v>42946</c:v>
                </c:pt>
                <c:pt idx="425">
                  <c:v>42947</c:v>
                </c:pt>
                <c:pt idx="426">
                  <c:v>42948</c:v>
                </c:pt>
                <c:pt idx="427">
                  <c:v>42949</c:v>
                </c:pt>
                <c:pt idx="428">
                  <c:v>42950</c:v>
                </c:pt>
                <c:pt idx="429">
                  <c:v>42951</c:v>
                </c:pt>
                <c:pt idx="430">
                  <c:v>42952</c:v>
                </c:pt>
                <c:pt idx="431">
                  <c:v>42953</c:v>
                </c:pt>
                <c:pt idx="432">
                  <c:v>42954</c:v>
                </c:pt>
                <c:pt idx="433">
                  <c:v>42955</c:v>
                </c:pt>
                <c:pt idx="434">
                  <c:v>42956</c:v>
                </c:pt>
                <c:pt idx="435">
                  <c:v>42957</c:v>
                </c:pt>
                <c:pt idx="436">
                  <c:v>42958</c:v>
                </c:pt>
                <c:pt idx="437">
                  <c:v>42959</c:v>
                </c:pt>
                <c:pt idx="438">
                  <c:v>42960</c:v>
                </c:pt>
                <c:pt idx="439">
                  <c:v>42961</c:v>
                </c:pt>
                <c:pt idx="440">
                  <c:v>42962</c:v>
                </c:pt>
                <c:pt idx="441">
                  <c:v>42963</c:v>
                </c:pt>
                <c:pt idx="442">
                  <c:v>42964</c:v>
                </c:pt>
                <c:pt idx="443">
                  <c:v>42965</c:v>
                </c:pt>
                <c:pt idx="444">
                  <c:v>42966</c:v>
                </c:pt>
                <c:pt idx="445">
                  <c:v>42967</c:v>
                </c:pt>
                <c:pt idx="446">
                  <c:v>42968</c:v>
                </c:pt>
                <c:pt idx="447">
                  <c:v>42969</c:v>
                </c:pt>
                <c:pt idx="448">
                  <c:v>42970</c:v>
                </c:pt>
                <c:pt idx="449">
                  <c:v>42971</c:v>
                </c:pt>
                <c:pt idx="450">
                  <c:v>42972</c:v>
                </c:pt>
                <c:pt idx="451">
                  <c:v>42973</c:v>
                </c:pt>
                <c:pt idx="452">
                  <c:v>42974</c:v>
                </c:pt>
                <c:pt idx="453">
                  <c:v>42975</c:v>
                </c:pt>
                <c:pt idx="454">
                  <c:v>42976</c:v>
                </c:pt>
                <c:pt idx="455">
                  <c:v>42977</c:v>
                </c:pt>
                <c:pt idx="456">
                  <c:v>42978</c:v>
                </c:pt>
                <c:pt idx="457">
                  <c:v>42979</c:v>
                </c:pt>
                <c:pt idx="458">
                  <c:v>42980</c:v>
                </c:pt>
                <c:pt idx="459">
                  <c:v>42981</c:v>
                </c:pt>
                <c:pt idx="460">
                  <c:v>42982</c:v>
                </c:pt>
                <c:pt idx="461">
                  <c:v>42983</c:v>
                </c:pt>
                <c:pt idx="462">
                  <c:v>42984</c:v>
                </c:pt>
                <c:pt idx="463">
                  <c:v>42985</c:v>
                </c:pt>
                <c:pt idx="464">
                  <c:v>42986</c:v>
                </c:pt>
                <c:pt idx="465">
                  <c:v>42987</c:v>
                </c:pt>
                <c:pt idx="466">
                  <c:v>42988</c:v>
                </c:pt>
                <c:pt idx="467">
                  <c:v>42989</c:v>
                </c:pt>
                <c:pt idx="468">
                  <c:v>42990</c:v>
                </c:pt>
                <c:pt idx="469">
                  <c:v>42991</c:v>
                </c:pt>
                <c:pt idx="470">
                  <c:v>42992</c:v>
                </c:pt>
                <c:pt idx="471">
                  <c:v>42993</c:v>
                </c:pt>
                <c:pt idx="472">
                  <c:v>42994</c:v>
                </c:pt>
                <c:pt idx="473">
                  <c:v>42995</c:v>
                </c:pt>
                <c:pt idx="474">
                  <c:v>42996</c:v>
                </c:pt>
                <c:pt idx="475">
                  <c:v>42997</c:v>
                </c:pt>
                <c:pt idx="476">
                  <c:v>42998</c:v>
                </c:pt>
                <c:pt idx="477">
                  <c:v>42999</c:v>
                </c:pt>
                <c:pt idx="478">
                  <c:v>43000</c:v>
                </c:pt>
                <c:pt idx="479">
                  <c:v>43001</c:v>
                </c:pt>
                <c:pt idx="480">
                  <c:v>43002</c:v>
                </c:pt>
                <c:pt idx="481">
                  <c:v>43003</c:v>
                </c:pt>
                <c:pt idx="482">
                  <c:v>43004</c:v>
                </c:pt>
                <c:pt idx="483">
                  <c:v>43005</c:v>
                </c:pt>
                <c:pt idx="484">
                  <c:v>43006</c:v>
                </c:pt>
                <c:pt idx="485">
                  <c:v>43007</c:v>
                </c:pt>
                <c:pt idx="486">
                  <c:v>43008</c:v>
                </c:pt>
                <c:pt idx="487">
                  <c:v>43009</c:v>
                </c:pt>
                <c:pt idx="488">
                  <c:v>43010</c:v>
                </c:pt>
                <c:pt idx="489">
                  <c:v>43011</c:v>
                </c:pt>
                <c:pt idx="490">
                  <c:v>43012</c:v>
                </c:pt>
                <c:pt idx="491">
                  <c:v>43013</c:v>
                </c:pt>
                <c:pt idx="492">
                  <c:v>43014</c:v>
                </c:pt>
                <c:pt idx="493">
                  <c:v>43015</c:v>
                </c:pt>
                <c:pt idx="494">
                  <c:v>43016</c:v>
                </c:pt>
                <c:pt idx="495">
                  <c:v>43017</c:v>
                </c:pt>
                <c:pt idx="496">
                  <c:v>43018</c:v>
                </c:pt>
                <c:pt idx="497">
                  <c:v>43019</c:v>
                </c:pt>
                <c:pt idx="498">
                  <c:v>43020</c:v>
                </c:pt>
                <c:pt idx="499">
                  <c:v>43021</c:v>
                </c:pt>
                <c:pt idx="500">
                  <c:v>43022</c:v>
                </c:pt>
                <c:pt idx="501">
                  <c:v>43023</c:v>
                </c:pt>
                <c:pt idx="502">
                  <c:v>43024</c:v>
                </c:pt>
                <c:pt idx="503">
                  <c:v>43025</c:v>
                </c:pt>
                <c:pt idx="504">
                  <c:v>43026</c:v>
                </c:pt>
                <c:pt idx="505">
                  <c:v>43027</c:v>
                </c:pt>
                <c:pt idx="506">
                  <c:v>43028</c:v>
                </c:pt>
                <c:pt idx="507">
                  <c:v>43029</c:v>
                </c:pt>
                <c:pt idx="508">
                  <c:v>43030</c:v>
                </c:pt>
                <c:pt idx="509">
                  <c:v>43031</c:v>
                </c:pt>
                <c:pt idx="510">
                  <c:v>43032</c:v>
                </c:pt>
                <c:pt idx="511">
                  <c:v>43033</c:v>
                </c:pt>
                <c:pt idx="512">
                  <c:v>43034</c:v>
                </c:pt>
                <c:pt idx="513">
                  <c:v>43035</c:v>
                </c:pt>
                <c:pt idx="514">
                  <c:v>43036</c:v>
                </c:pt>
                <c:pt idx="515">
                  <c:v>43037</c:v>
                </c:pt>
                <c:pt idx="516">
                  <c:v>43038</c:v>
                </c:pt>
                <c:pt idx="517">
                  <c:v>43039</c:v>
                </c:pt>
                <c:pt idx="518">
                  <c:v>43040</c:v>
                </c:pt>
                <c:pt idx="519">
                  <c:v>43041</c:v>
                </c:pt>
                <c:pt idx="520">
                  <c:v>43042</c:v>
                </c:pt>
                <c:pt idx="521">
                  <c:v>43043</c:v>
                </c:pt>
                <c:pt idx="522">
                  <c:v>43044</c:v>
                </c:pt>
                <c:pt idx="523">
                  <c:v>43045</c:v>
                </c:pt>
                <c:pt idx="524">
                  <c:v>43046</c:v>
                </c:pt>
                <c:pt idx="525">
                  <c:v>43047</c:v>
                </c:pt>
                <c:pt idx="526">
                  <c:v>43048</c:v>
                </c:pt>
                <c:pt idx="527">
                  <c:v>43049</c:v>
                </c:pt>
                <c:pt idx="528">
                  <c:v>43050</c:v>
                </c:pt>
                <c:pt idx="529">
                  <c:v>43051</c:v>
                </c:pt>
                <c:pt idx="530">
                  <c:v>43052</c:v>
                </c:pt>
                <c:pt idx="531">
                  <c:v>43053</c:v>
                </c:pt>
                <c:pt idx="532">
                  <c:v>43054</c:v>
                </c:pt>
                <c:pt idx="533">
                  <c:v>43055</c:v>
                </c:pt>
                <c:pt idx="534">
                  <c:v>43056</c:v>
                </c:pt>
                <c:pt idx="535">
                  <c:v>43057</c:v>
                </c:pt>
                <c:pt idx="536">
                  <c:v>43058</c:v>
                </c:pt>
                <c:pt idx="537">
                  <c:v>43059</c:v>
                </c:pt>
                <c:pt idx="538">
                  <c:v>43060</c:v>
                </c:pt>
                <c:pt idx="539">
                  <c:v>43061</c:v>
                </c:pt>
                <c:pt idx="540">
                  <c:v>43062</c:v>
                </c:pt>
                <c:pt idx="541">
                  <c:v>43063</c:v>
                </c:pt>
                <c:pt idx="542">
                  <c:v>43064</c:v>
                </c:pt>
                <c:pt idx="543">
                  <c:v>43065</c:v>
                </c:pt>
                <c:pt idx="544">
                  <c:v>43066</c:v>
                </c:pt>
                <c:pt idx="545">
                  <c:v>43067</c:v>
                </c:pt>
                <c:pt idx="546">
                  <c:v>43068</c:v>
                </c:pt>
                <c:pt idx="547">
                  <c:v>43069</c:v>
                </c:pt>
                <c:pt idx="548">
                  <c:v>43070</c:v>
                </c:pt>
                <c:pt idx="549">
                  <c:v>43071</c:v>
                </c:pt>
                <c:pt idx="550">
                  <c:v>43072</c:v>
                </c:pt>
                <c:pt idx="551">
                  <c:v>43073</c:v>
                </c:pt>
                <c:pt idx="552">
                  <c:v>43074</c:v>
                </c:pt>
                <c:pt idx="553">
                  <c:v>43075</c:v>
                </c:pt>
                <c:pt idx="554">
                  <c:v>43076</c:v>
                </c:pt>
                <c:pt idx="555">
                  <c:v>43077</c:v>
                </c:pt>
                <c:pt idx="556">
                  <c:v>43078</c:v>
                </c:pt>
                <c:pt idx="557">
                  <c:v>43079</c:v>
                </c:pt>
                <c:pt idx="558">
                  <c:v>43080</c:v>
                </c:pt>
                <c:pt idx="559">
                  <c:v>43081</c:v>
                </c:pt>
                <c:pt idx="560">
                  <c:v>43082</c:v>
                </c:pt>
                <c:pt idx="561">
                  <c:v>43083</c:v>
                </c:pt>
                <c:pt idx="562">
                  <c:v>43084</c:v>
                </c:pt>
                <c:pt idx="563">
                  <c:v>43085</c:v>
                </c:pt>
                <c:pt idx="564">
                  <c:v>43086</c:v>
                </c:pt>
                <c:pt idx="565">
                  <c:v>43087</c:v>
                </c:pt>
                <c:pt idx="566">
                  <c:v>43088</c:v>
                </c:pt>
                <c:pt idx="567">
                  <c:v>43089</c:v>
                </c:pt>
                <c:pt idx="568">
                  <c:v>43090</c:v>
                </c:pt>
                <c:pt idx="569">
                  <c:v>43091</c:v>
                </c:pt>
                <c:pt idx="570">
                  <c:v>43092</c:v>
                </c:pt>
                <c:pt idx="571">
                  <c:v>43093</c:v>
                </c:pt>
                <c:pt idx="572">
                  <c:v>43094</c:v>
                </c:pt>
                <c:pt idx="573">
                  <c:v>43095</c:v>
                </c:pt>
                <c:pt idx="574">
                  <c:v>43096</c:v>
                </c:pt>
                <c:pt idx="575">
                  <c:v>43097</c:v>
                </c:pt>
                <c:pt idx="576">
                  <c:v>43098</c:v>
                </c:pt>
                <c:pt idx="577">
                  <c:v>43099</c:v>
                </c:pt>
                <c:pt idx="578">
                  <c:v>43100</c:v>
                </c:pt>
                <c:pt idx="579">
                  <c:v>43101</c:v>
                </c:pt>
                <c:pt idx="580">
                  <c:v>43102</c:v>
                </c:pt>
                <c:pt idx="581">
                  <c:v>43103</c:v>
                </c:pt>
                <c:pt idx="582">
                  <c:v>43104</c:v>
                </c:pt>
                <c:pt idx="583">
                  <c:v>43105</c:v>
                </c:pt>
                <c:pt idx="584">
                  <c:v>43106</c:v>
                </c:pt>
                <c:pt idx="585">
                  <c:v>43107</c:v>
                </c:pt>
                <c:pt idx="586">
                  <c:v>43108</c:v>
                </c:pt>
                <c:pt idx="587">
                  <c:v>43109</c:v>
                </c:pt>
                <c:pt idx="588">
                  <c:v>43110</c:v>
                </c:pt>
                <c:pt idx="589">
                  <c:v>43111</c:v>
                </c:pt>
                <c:pt idx="590">
                  <c:v>43112</c:v>
                </c:pt>
                <c:pt idx="591">
                  <c:v>43113</c:v>
                </c:pt>
                <c:pt idx="592">
                  <c:v>43114</c:v>
                </c:pt>
                <c:pt idx="593">
                  <c:v>43115</c:v>
                </c:pt>
                <c:pt idx="594">
                  <c:v>43116</c:v>
                </c:pt>
                <c:pt idx="595">
                  <c:v>43117</c:v>
                </c:pt>
                <c:pt idx="596">
                  <c:v>43118</c:v>
                </c:pt>
                <c:pt idx="597">
                  <c:v>43119</c:v>
                </c:pt>
                <c:pt idx="598">
                  <c:v>43120</c:v>
                </c:pt>
                <c:pt idx="599">
                  <c:v>43121</c:v>
                </c:pt>
                <c:pt idx="600">
                  <c:v>43122</c:v>
                </c:pt>
                <c:pt idx="601">
                  <c:v>43123</c:v>
                </c:pt>
                <c:pt idx="602">
                  <c:v>43124</c:v>
                </c:pt>
                <c:pt idx="603">
                  <c:v>43125</c:v>
                </c:pt>
                <c:pt idx="604">
                  <c:v>43126</c:v>
                </c:pt>
                <c:pt idx="605">
                  <c:v>43127</c:v>
                </c:pt>
                <c:pt idx="606">
                  <c:v>43128</c:v>
                </c:pt>
                <c:pt idx="607">
                  <c:v>43129</c:v>
                </c:pt>
                <c:pt idx="608">
                  <c:v>43130</c:v>
                </c:pt>
                <c:pt idx="609">
                  <c:v>43131</c:v>
                </c:pt>
                <c:pt idx="610">
                  <c:v>43132</c:v>
                </c:pt>
                <c:pt idx="611">
                  <c:v>43133</c:v>
                </c:pt>
                <c:pt idx="612">
                  <c:v>43134</c:v>
                </c:pt>
                <c:pt idx="613">
                  <c:v>43135</c:v>
                </c:pt>
                <c:pt idx="614">
                  <c:v>43136</c:v>
                </c:pt>
                <c:pt idx="615">
                  <c:v>43137</c:v>
                </c:pt>
                <c:pt idx="616">
                  <c:v>43138</c:v>
                </c:pt>
                <c:pt idx="617">
                  <c:v>43139</c:v>
                </c:pt>
                <c:pt idx="618">
                  <c:v>43140</c:v>
                </c:pt>
                <c:pt idx="619">
                  <c:v>43141</c:v>
                </c:pt>
                <c:pt idx="620">
                  <c:v>43142</c:v>
                </c:pt>
                <c:pt idx="621">
                  <c:v>43143</c:v>
                </c:pt>
                <c:pt idx="622">
                  <c:v>43144</c:v>
                </c:pt>
                <c:pt idx="623">
                  <c:v>43145</c:v>
                </c:pt>
                <c:pt idx="624">
                  <c:v>43146</c:v>
                </c:pt>
                <c:pt idx="625">
                  <c:v>43147</c:v>
                </c:pt>
                <c:pt idx="626">
                  <c:v>43148</c:v>
                </c:pt>
                <c:pt idx="627">
                  <c:v>43149</c:v>
                </c:pt>
                <c:pt idx="628">
                  <c:v>43150</c:v>
                </c:pt>
                <c:pt idx="629">
                  <c:v>43151</c:v>
                </c:pt>
                <c:pt idx="630">
                  <c:v>43152</c:v>
                </c:pt>
                <c:pt idx="631">
                  <c:v>43153</c:v>
                </c:pt>
                <c:pt idx="632">
                  <c:v>43154</c:v>
                </c:pt>
                <c:pt idx="633">
                  <c:v>43155</c:v>
                </c:pt>
                <c:pt idx="634">
                  <c:v>43156</c:v>
                </c:pt>
                <c:pt idx="635">
                  <c:v>43157</c:v>
                </c:pt>
                <c:pt idx="636">
                  <c:v>43158</c:v>
                </c:pt>
                <c:pt idx="637">
                  <c:v>43159</c:v>
                </c:pt>
                <c:pt idx="638">
                  <c:v>43160</c:v>
                </c:pt>
                <c:pt idx="639">
                  <c:v>43161</c:v>
                </c:pt>
                <c:pt idx="640">
                  <c:v>43162</c:v>
                </c:pt>
                <c:pt idx="641">
                  <c:v>43163</c:v>
                </c:pt>
                <c:pt idx="642">
                  <c:v>43164</c:v>
                </c:pt>
                <c:pt idx="643">
                  <c:v>43165</c:v>
                </c:pt>
                <c:pt idx="644">
                  <c:v>43166</c:v>
                </c:pt>
                <c:pt idx="645">
                  <c:v>43167</c:v>
                </c:pt>
                <c:pt idx="646">
                  <c:v>43168</c:v>
                </c:pt>
                <c:pt idx="647">
                  <c:v>43169</c:v>
                </c:pt>
                <c:pt idx="648">
                  <c:v>43170</c:v>
                </c:pt>
                <c:pt idx="649">
                  <c:v>43171</c:v>
                </c:pt>
                <c:pt idx="650">
                  <c:v>43172</c:v>
                </c:pt>
                <c:pt idx="651">
                  <c:v>43173</c:v>
                </c:pt>
                <c:pt idx="652">
                  <c:v>43174</c:v>
                </c:pt>
                <c:pt idx="653">
                  <c:v>43175</c:v>
                </c:pt>
                <c:pt idx="654">
                  <c:v>43176</c:v>
                </c:pt>
                <c:pt idx="655">
                  <c:v>43177</c:v>
                </c:pt>
                <c:pt idx="656">
                  <c:v>43178</c:v>
                </c:pt>
                <c:pt idx="657">
                  <c:v>43179</c:v>
                </c:pt>
                <c:pt idx="658">
                  <c:v>43180</c:v>
                </c:pt>
                <c:pt idx="659">
                  <c:v>43181</c:v>
                </c:pt>
                <c:pt idx="660">
                  <c:v>43182</c:v>
                </c:pt>
                <c:pt idx="661">
                  <c:v>43183</c:v>
                </c:pt>
                <c:pt idx="662">
                  <c:v>43184</c:v>
                </c:pt>
                <c:pt idx="663">
                  <c:v>43185</c:v>
                </c:pt>
                <c:pt idx="664">
                  <c:v>43186</c:v>
                </c:pt>
                <c:pt idx="665">
                  <c:v>43187</c:v>
                </c:pt>
                <c:pt idx="666">
                  <c:v>43188</c:v>
                </c:pt>
                <c:pt idx="667">
                  <c:v>43189</c:v>
                </c:pt>
                <c:pt idx="668">
                  <c:v>43190</c:v>
                </c:pt>
                <c:pt idx="669">
                  <c:v>43191</c:v>
                </c:pt>
                <c:pt idx="670">
                  <c:v>43192</c:v>
                </c:pt>
                <c:pt idx="671">
                  <c:v>43193</c:v>
                </c:pt>
                <c:pt idx="672">
                  <c:v>43194</c:v>
                </c:pt>
                <c:pt idx="673">
                  <c:v>43195</c:v>
                </c:pt>
                <c:pt idx="674">
                  <c:v>43196</c:v>
                </c:pt>
                <c:pt idx="675">
                  <c:v>43197</c:v>
                </c:pt>
                <c:pt idx="676">
                  <c:v>43198</c:v>
                </c:pt>
                <c:pt idx="677">
                  <c:v>43199</c:v>
                </c:pt>
                <c:pt idx="678">
                  <c:v>43200</c:v>
                </c:pt>
                <c:pt idx="679">
                  <c:v>43201</c:v>
                </c:pt>
                <c:pt idx="680">
                  <c:v>43202</c:v>
                </c:pt>
                <c:pt idx="681">
                  <c:v>43203</c:v>
                </c:pt>
                <c:pt idx="682">
                  <c:v>43204</c:v>
                </c:pt>
                <c:pt idx="683">
                  <c:v>43205</c:v>
                </c:pt>
                <c:pt idx="684">
                  <c:v>43206</c:v>
                </c:pt>
                <c:pt idx="685">
                  <c:v>43207</c:v>
                </c:pt>
                <c:pt idx="686">
                  <c:v>43208</c:v>
                </c:pt>
                <c:pt idx="687">
                  <c:v>43209</c:v>
                </c:pt>
                <c:pt idx="688">
                  <c:v>43210</c:v>
                </c:pt>
                <c:pt idx="689">
                  <c:v>43211</c:v>
                </c:pt>
                <c:pt idx="690">
                  <c:v>43212</c:v>
                </c:pt>
                <c:pt idx="691">
                  <c:v>43213</c:v>
                </c:pt>
                <c:pt idx="692">
                  <c:v>43214</c:v>
                </c:pt>
                <c:pt idx="693">
                  <c:v>43215</c:v>
                </c:pt>
                <c:pt idx="694">
                  <c:v>43216</c:v>
                </c:pt>
                <c:pt idx="695">
                  <c:v>43217</c:v>
                </c:pt>
                <c:pt idx="696">
                  <c:v>43218</c:v>
                </c:pt>
                <c:pt idx="697">
                  <c:v>43219</c:v>
                </c:pt>
                <c:pt idx="698">
                  <c:v>43220</c:v>
                </c:pt>
                <c:pt idx="699">
                  <c:v>43221</c:v>
                </c:pt>
                <c:pt idx="700">
                  <c:v>43222</c:v>
                </c:pt>
                <c:pt idx="701">
                  <c:v>43223</c:v>
                </c:pt>
                <c:pt idx="702">
                  <c:v>43224</c:v>
                </c:pt>
                <c:pt idx="703">
                  <c:v>43225</c:v>
                </c:pt>
                <c:pt idx="704">
                  <c:v>43226</c:v>
                </c:pt>
                <c:pt idx="705">
                  <c:v>43227</c:v>
                </c:pt>
                <c:pt idx="706">
                  <c:v>43228</c:v>
                </c:pt>
                <c:pt idx="707">
                  <c:v>43229</c:v>
                </c:pt>
                <c:pt idx="708">
                  <c:v>43230</c:v>
                </c:pt>
                <c:pt idx="709">
                  <c:v>43231</c:v>
                </c:pt>
                <c:pt idx="710">
                  <c:v>43232</c:v>
                </c:pt>
                <c:pt idx="711">
                  <c:v>43233</c:v>
                </c:pt>
                <c:pt idx="712">
                  <c:v>43234</c:v>
                </c:pt>
                <c:pt idx="713">
                  <c:v>43235</c:v>
                </c:pt>
                <c:pt idx="714">
                  <c:v>43236</c:v>
                </c:pt>
                <c:pt idx="715">
                  <c:v>43237</c:v>
                </c:pt>
                <c:pt idx="716">
                  <c:v>43238</c:v>
                </c:pt>
                <c:pt idx="717">
                  <c:v>43239</c:v>
                </c:pt>
                <c:pt idx="718">
                  <c:v>43240</c:v>
                </c:pt>
                <c:pt idx="719">
                  <c:v>43241</c:v>
                </c:pt>
                <c:pt idx="720">
                  <c:v>43242</c:v>
                </c:pt>
                <c:pt idx="721">
                  <c:v>43243</c:v>
                </c:pt>
                <c:pt idx="722">
                  <c:v>43244</c:v>
                </c:pt>
                <c:pt idx="723">
                  <c:v>43245</c:v>
                </c:pt>
                <c:pt idx="724">
                  <c:v>43246</c:v>
                </c:pt>
                <c:pt idx="725">
                  <c:v>43247</c:v>
                </c:pt>
                <c:pt idx="726">
                  <c:v>43248</c:v>
                </c:pt>
                <c:pt idx="727">
                  <c:v>43249</c:v>
                </c:pt>
                <c:pt idx="728">
                  <c:v>43250</c:v>
                </c:pt>
                <c:pt idx="729">
                  <c:v>43251</c:v>
                </c:pt>
                <c:pt idx="730">
                  <c:v>43252</c:v>
                </c:pt>
                <c:pt idx="731">
                  <c:v>43253</c:v>
                </c:pt>
                <c:pt idx="732">
                  <c:v>43254</c:v>
                </c:pt>
                <c:pt idx="733">
                  <c:v>43255</c:v>
                </c:pt>
                <c:pt idx="734">
                  <c:v>43256</c:v>
                </c:pt>
                <c:pt idx="735">
                  <c:v>43257</c:v>
                </c:pt>
                <c:pt idx="736">
                  <c:v>43258</c:v>
                </c:pt>
                <c:pt idx="737">
                  <c:v>43259</c:v>
                </c:pt>
                <c:pt idx="738">
                  <c:v>43260</c:v>
                </c:pt>
                <c:pt idx="739">
                  <c:v>43261</c:v>
                </c:pt>
                <c:pt idx="740">
                  <c:v>43262</c:v>
                </c:pt>
                <c:pt idx="741">
                  <c:v>43263</c:v>
                </c:pt>
                <c:pt idx="742">
                  <c:v>43264</c:v>
                </c:pt>
                <c:pt idx="743">
                  <c:v>43265</c:v>
                </c:pt>
                <c:pt idx="744">
                  <c:v>43266</c:v>
                </c:pt>
                <c:pt idx="745">
                  <c:v>43267</c:v>
                </c:pt>
                <c:pt idx="746">
                  <c:v>43268</c:v>
                </c:pt>
                <c:pt idx="747">
                  <c:v>43269</c:v>
                </c:pt>
                <c:pt idx="748">
                  <c:v>43270</c:v>
                </c:pt>
                <c:pt idx="749">
                  <c:v>43271</c:v>
                </c:pt>
                <c:pt idx="750">
                  <c:v>43272</c:v>
                </c:pt>
                <c:pt idx="751">
                  <c:v>43273</c:v>
                </c:pt>
                <c:pt idx="752">
                  <c:v>43274</c:v>
                </c:pt>
                <c:pt idx="753">
                  <c:v>43275</c:v>
                </c:pt>
                <c:pt idx="754">
                  <c:v>43276</c:v>
                </c:pt>
                <c:pt idx="755">
                  <c:v>43277</c:v>
                </c:pt>
                <c:pt idx="756">
                  <c:v>43278</c:v>
                </c:pt>
                <c:pt idx="757">
                  <c:v>43279</c:v>
                </c:pt>
                <c:pt idx="758">
                  <c:v>43280</c:v>
                </c:pt>
                <c:pt idx="759">
                  <c:v>43281</c:v>
                </c:pt>
                <c:pt idx="760">
                  <c:v>43282</c:v>
                </c:pt>
                <c:pt idx="761">
                  <c:v>43283</c:v>
                </c:pt>
                <c:pt idx="762">
                  <c:v>43284</c:v>
                </c:pt>
                <c:pt idx="763">
                  <c:v>43285</c:v>
                </c:pt>
                <c:pt idx="764">
                  <c:v>43286</c:v>
                </c:pt>
                <c:pt idx="765">
                  <c:v>43287</c:v>
                </c:pt>
                <c:pt idx="766">
                  <c:v>43288</c:v>
                </c:pt>
                <c:pt idx="767">
                  <c:v>43289</c:v>
                </c:pt>
                <c:pt idx="768">
                  <c:v>43290</c:v>
                </c:pt>
                <c:pt idx="769">
                  <c:v>43291</c:v>
                </c:pt>
                <c:pt idx="770">
                  <c:v>43292</c:v>
                </c:pt>
                <c:pt idx="771">
                  <c:v>43293</c:v>
                </c:pt>
                <c:pt idx="772">
                  <c:v>43294</c:v>
                </c:pt>
                <c:pt idx="773">
                  <c:v>43295</c:v>
                </c:pt>
                <c:pt idx="774">
                  <c:v>43296</c:v>
                </c:pt>
                <c:pt idx="775">
                  <c:v>43297</c:v>
                </c:pt>
                <c:pt idx="776">
                  <c:v>43298</c:v>
                </c:pt>
                <c:pt idx="777">
                  <c:v>43299</c:v>
                </c:pt>
                <c:pt idx="778">
                  <c:v>43300</c:v>
                </c:pt>
                <c:pt idx="779">
                  <c:v>43301</c:v>
                </c:pt>
                <c:pt idx="780">
                  <c:v>43302</c:v>
                </c:pt>
                <c:pt idx="781">
                  <c:v>43303</c:v>
                </c:pt>
                <c:pt idx="782">
                  <c:v>43304</c:v>
                </c:pt>
                <c:pt idx="783">
                  <c:v>43305</c:v>
                </c:pt>
                <c:pt idx="784">
                  <c:v>43306</c:v>
                </c:pt>
                <c:pt idx="785">
                  <c:v>43307</c:v>
                </c:pt>
                <c:pt idx="786">
                  <c:v>43308</c:v>
                </c:pt>
                <c:pt idx="787">
                  <c:v>43309</c:v>
                </c:pt>
                <c:pt idx="788">
                  <c:v>43310</c:v>
                </c:pt>
                <c:pt idx="789">
                  <c:v>43311</c:v>
                </c:pt>
                <c:pt idx="790">
                  <c:v>43312</c:v>
                </c:pt>
                <c:pt idx="791">
                  <c:v>43313</c:v>
                </c:pt>
                <c:pt idx="792">
                  <c:v>43314</c:v>
                </c:pt>
                <c:pt idx="793">
                  <c:v>43315</c:v>
                </c:pt>
                <c:pt idx="794">
                  <c:v>43316</c:v>
                </c:pt>
                <c:pt idx="795">
                  <c:v>43317</c:v>
                </c:pt>
                <c:pt idx="796">
                  <c:v>43318</c:v>
                </c:pt>
                <c:pt idx="797">
                  <c:v>43319</c:v>
                </c:pt>
                <c:pt idx="798">
                  <c:v>43320</c:v>
                </c:pt>
                <c:pt idx="799">
                  <c:v>43321</c:v>
                </c:pt>
                <c:pt idx="800">
                  <c:v>43322</c:v>
                </c:pt>
                <c:pt idx="801">
                  <c:v>43323</c:v>
                </c:pt>
                <c:pt idx="802">
                  <c:v>43324</c:v>
                </c:pt>
                <c:pt idx="803">
                  <c:v>43325</c:v>
                </c:pt>
                <c:pt idx="804">
                  <c:v>43326</c:v>
                </c:pt>
                <c:pt idx="805">
                  <c:v>43327</c:v>
                </c:pt>
                <c:pt idx="806">
                  <c:v>43328</c:v>
                </c:pt>
                <c:pt idx="807">
                  <c:v>43329</c:v>
                </c:pt>
                <c:pt idx="808">
                  <c:v>43330</c:v>
                </c:pt>
                <c:pt idx="809">
                  <c:v>43331</c:v>
                </c:pt>
                <c:pt idx="810">
                  <c:v>43332</c:v>
                </c:pt>
                <c:pt idx="811">
                  <c:v>43333</c:v>
                </c:pt>
                <c:pt idx="812">
                  <c:v>43334</c:v>
                </c:pt>
                <c:pt idx="813">
                  <c:v>43335</c:v>
                </c:pt>
                <c:pt idx="814">
                  <c:v>43336</c:v>
                </c:pt>
                <c:pt idx="815">
                  <c:v>43337</c:v>
                </c:pt>
                <c:pt idx="816">
                  <c:v>43338</c:v>
                </c:pt>
                <c:pt idx="817">
                  <c:v>43339</c:v>
                </c:pt>
                <c:pt idx="818">
                  <c:v>43340</c:v>
                </c:pt>
                <c:pt idx="819">
                  <c:v>43341</c:v>
                </c:pt>
                <c:pt idx="820">
                  <c:v>43342</c:v>
                </c:pt>
                <c:pt idx="821">
                  <c:v>43343</c:v>
                </c:pt>
                <c:pt idx="822">
                  <c:v>43344</c:v>
                </c:pt>
                <c:pt idx="823">
                  <c:v>43345</c:v>
                </c:pt>
                <c:pt idx="824">
                  <c:v>43346</c:v>
                </c:pt>
                <c:pt idx="825">
                  <c:v>43347</c:v>
                </c:pt>
                <c:pt idx="826">
                  <c:v>43348</c:v>
                </c:pt>
                <c:pt idx="827">
                  <c:v>43349</c:v>
                </c:pt>
                <c:pt idx="828">
                  <c:v>43350</c:v>
                </c:pt>
                <c:pt idx="829">
                  <c:v>43351</c:v>
                </c:pt>
                <c:pt idx="830">
                  <c:v>43352</c:v>
                </c:pt>
                <c:pt idx="831">
                  <c:v>43353</c:v>
                </c:pt>
                <c:pt idx="832">
                  <c:v>43354</c:v>
                </c:pt>
                <c:pt idx="833">
                  <c:v>43355</c:v>
                </c:pt>
                <c:pt idx="834">
                  <c:v>43356</c:v>
                </c:pt>
                <c:pt idx="835">
                  <c:v>43357</c:v>
                </c:pt>
                <c:pt idx="836">
                  <c:v>43358</c:v>
                </c:pt>
                <c:pt idx="837">
                  <c:v>43359</c:v>
                </c:pt>
                <c:pt idx="838">
                  <c:v>43360</c:v>
                </c:pt>
                <c:pt idx="839">
                  <c:v>43361</c:v>
                </c:pt>
                <c:pt idx="840">
                  <c:v>43362</c:v>
                </c:pt>
                <c:pt idx="841">
                  <c:v>43363</c:v>
                </c:pt>
                <c:pt idx="842">
                  <c:v>43364</c:v>
                </c:pt>
                <c:pt idx="843">
                  <c:v>43365</c:v>
                </c:pt>
                <c:pt idx="844">
                  <c:v>43366</c:v>
                </c:pt>
                <c:pt idx="845">
                  <c:v>43367</c:v>
                </c:pt>
                <c:pt idx="846">
                  <c:v>43368</c:v>
                </c:pt>
                <c:pt idx="847">
                  <c:v>43369</c:v>
                </c:pt>
                <c:pt idx="848">
                  <c:v>43370</c:v>
                </c:pt>
                <c:pt idx="849">
                  <c:v>43371</c:v>
                </c:pt>
                <c:pt idx="850">
                  <c:v>43372</c:v>
                </c:pt>
                <c:pt idx="851">
                  <c:v>43373</c:v>
                </c:pt>
                <c:pt idx="852">
                  <c:v>43374</c:v>
                </c:pt>
                <c:pt idx="853">
                  <c:v>43375</c:v>
                </c:pt>
                <c:pt idx="854">
                  <c:v>43376</c:v>
                </c:pt>
                <c:pt idx="855">
                  <c:v>43377</c:v>
                </c:pt>
                <c:pt idx="856">
                  <c:v>43378</c:v>
                </c:pt>
                <c:pt idx="857">
                  <c:v>43379</c:v>
                </c:pt>
                <c:pt idx="858">
                  <c:v>43380</c:v>
                </c:pt>
                <c:pt idx="859">
                  <c:v>43381</c:v>
                </c:pt>
                <c:pt idx="860">
                  <c:v>43382</c:v>
                </c:pt>
                <c:pt idx="861">
                  <c:v>43383</c:v>
                </c:pt>
                <c:pt idx="862">
                  <c:v>43384</c:v>
                </c:pt>
                <c:pt idx="863">
                  <c:v>43385</c:v>
                </c:pt>
                <c:pt idx="864">
                  <c:v>43386</c:v>
                </c:pt>
                <c:pt idx="865">
                  <c:v>43387</c:v>
                </c:pt>
                <c:pt idx="866">
                  <c:v>43388</c:v>
                </c:pt>
                <c:pt idx="867">
                  <c:v>43389</c:v>
                </c:pt>
                <c:pt idx="868">
                  <c:v>43390</c:v>
                </c:pt>
                <c:pt idx="869">
                  <c:v>43391</c:v>
                </c:pt>
                <c:pt idx="870">
                  <c:v>43392</c:v>
                </c:pt>
                <c:pt idx="871">
                  <c:v>43393</c:v>
                </c:pt>
                <c:pt idx="872">
                  <c:v>43394</c:v>
                </c:pt>
                <c:pt idx="873">
                  <c:v>43395</c:v>
                </c:pt>
                <c:pt idx="874">
                  <c:v>43396</c:v>
                </c:pt>
                <c:pt idx="875">
                  <c:v>43397</c:v>
                </c:pt>
                <c:pt idx="876">
                  <c:v>43398</c:v>
                </c:pt>
                <c:pt idx="877">
                  <c:v>43399</c:v>
                </c:pt>
                <c:pt idx="878">
                  <c:v>43400</c:v>
                </c:pt>
                <c:pt idx="879">
                  <c:v>43401</c:v>
                </c:pt>
                <c:pt idx="880">
                  <c:v>43402</c:v>
                </c:pt>
                <c:pt idx="881">
                  <c:v>43403</c:v>
                </c:pt>
                <c:pt idx="882">
                  <c:v>43404</c:v>
                </c:pt>
                <c:pt idx="883">
                  <c:v>43405</c:v>
                </c:pt>
                <c:pt idx="884">
                  <c:v>43406</c:v>
                </c:pt>
                <c:pt idx="885">
                  <c:v>43407</c:v>
                </c:pt>
                <c:pt idx="886">
                  <c:v>43408</c:v>
                </c:pt>
                <c:pt idx="887">
                  <c:v>43409</c:v>
                </c:pt>
                <c:pt idx="888">
                  <c:v>43410</c:v>
                </c:pt>
                <c:pt idx="889">
                  <c:v>43411</c:v>
                </c:pt>
                <c:pt idx="890">
                  <c:v>43412</c:v>
                </c:pt>
                <c:pt idx="891">
                  <c:v>43413</c:v>
                </c:pt>
                <c:pt idx="892">
                  <c:v>43414</c:v>
                </c:pt>
                <c:pt idx="893">
                  <c:v>43415</c:v>
                </c:pt>
                <c:pt idx="894">
                  <c:v>43416</c:v>
                </c:pt>
                <c:pt idx="895">
                  <c:v>43417</c:v>
                </c:pt>
                <c:pt idx="896">
                  <c:v>43418</c:v>
                </c:pt>
                <c:pt idx="897">
                  <c:v>43419</c:v>
                </c:pt>
                <c:pt idx="898">
                  <c:v>43420</c:v>
                </c:pt>
                <c:pt idx="899">
                  <c:v>43421</c:v>
                </c:pt>
                <c:pt idx="900">
                  <c:v>43422</c:v>
                </c:pt>
                <c:pt idx="901">
                  <c:v>43423</c:v>
                </c:pt>
                <c:pt idx="902">
                  <c:v>43424</c:v>
                </c:pt>
                <c:pt idx="903">
                  <c:v>43425</c:v>
                </c:pt>
                <c:pt idx="904">
                  <c:v>43426</c:v>
                </c:pt>
                <c:pt idx="905">
                  <c:v>43427</c:v>
                </c:pt>
                <c:pt idx="906">
                  <c:v>43428</c:v>
                </c:pt>
                <c:pt idx="907">
                  <c:v>43429</c:v>
                </c:pt>
                <c:pt idx="908">
                  <c:v>43430</c:v>
                </c:pt>
                <c:pt idx="909">
                  <c:v>43431</c:v>
                </c:pt>
                <c:pt idx="910">
                  <c:v>43432</c:v>
                </c:pt>
                <c:pt idx="911">
                  <c:v>43433</c:v>
                </c:pt>
                <c:pt idx="912">
                  <c:v>43434</c:v>
                </c:pt>
                <c:pt idx="913">
                  <c:v>43435</c:v>
                </c:pt>
                <c:pt idx="914">
                  <c:v>43436</c:v>
                </c:pt>
                <c:pt idx="915">
                  <c:v>43437</c:v>
                </c:pt>
                <c:pt idx="916">
                  <c:v>43438</c:v>
                </c:pt>
                <c:pt idx="917">
                  <c:v>43439</c:v>
                </c:pt>
                <c:pt idx="918">
                  <c:v>43440</c:v>
                </c:pt>
                <c:pt idx="919">
                  <c:v>43441</c:v>
                </c:pt>
                <c:pt idx="920">
                  <c:v>43442</c:v>
                </c:pt>
                <c:pt idx="921">
                  <c:v>43443</c:v>
                </c:pt>
                <c:pt idx="922">
                  <c:v>43444</c:v>
                </c:pt>
                <c:pt idx="923">
                  <c:v>43445</c:v>
                </c:pt>
                <c:pt idx="924">
                  <c:v>43446</c:v>
                </c:pt>
                <c:pt idx="925">
                  <c:v>43447</c:v>
                </c:pt>
                <c:pt idx="926">
                  <c:v>43448</c:v>
                </c:pt>
                <c:pt idx="927">
                  <c:v>43449</c:v>
                </c:pt>
                <c:pt idx="928">
                  <c:v>43450</c:v>
                </c:pt>
                <c:pt idx="929">
                  <c:v>43451</c:v>
                </c:pt>
                <c:pt idx="930">
                  <c:v>43452</c:v>
                </c:pt>
                <c:pt idx="931">
                  <c:v>43453</c:v>
                </c:pt>
                <c:pt idx="932">
                  <c:v>43454</c:v>
                </c:pt>
                <c:pt idx="933">
                  <c:v>43455</c:v>
                </c:pt>
                <c:pt idx="934">
                  <c:v>43456</c:v>
                </c:pt>
                <c:pt idx="935">
                  <c:v>43457</c:v>
                </c:pt>
                <c:pt idx="936">
                  <c:v>43458</c:v>
                </c:pt>
                <c:pt idx="937">
                  <c:v>43459</c:v>
                </c:pt>
                <c:pt idx="938">
                  <c:v>43460</c:v>
                </c:pt>
                <c:pt idx="939">
                  <c:v>43461</c:v>
                </c:pt>
                <c:pt idx="940">
                  <c:v>43462</c:v>
                </c:pt>
                <c:pt idx="941">
                  <c:v>43463</c:v>
                </c:pt>
                <c:pt idx="942">
                  <c:v>43464</c:v>
                </c:pt>
                <c:pt idx="943">
                  <c:v>43465</c:v>
                </c:pt>
                <c:pt idx="944">
                  <c:v>43466</c:v>
                </c:pt>
                <c:pt idx="945">
                  <c:v>43467</c:v>
                </c:pt>
              </c:numCache>
            </c:numRef>
          </c:cat>
          <c:val>
            <c:numRef>
              <c:f>'Dashboard Extract'!$EZ$10:$APJ$10</c:f>
              <c:numCache>
                <c:formatCode>General</c:formatCode>
                <c:ptCount val="94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0</c:v>
                </c:pt>
                <c:pt idx="940">
                  <c:v>0</c:v>
                </c:pt>
                <c:pt idx="941">
                  <c:v>0</c:v>
                </c:pt>
                <c:pt idx="942">
                  <c:v>0</c:v>
                </c:pt>
                <c:pt idx="943">
                  <c:v>0</c:v>
                </c:pt>
                <c:pt idx="944">
                  <c:v>0</c:v>
                </c:pt>
                <c:pt idx="945">
                  <c:v>0</c:v>
                </c:pt>
              </c:numCache>
            </c:numRef>
          </c:val>
          <c:smooth val="0"/>
          <c:extLst xmlns:c16r2="http://schemas.microsoft.com/office/drawing/2015/06/chart">
            <c:ext xmlns:c16="http://schemas.microsoft.com/office/drawing/2014/chart" uri="{C3380CC4-5D6E-409C-BE32-E72D297353CC}">
              <c16:uniqueId val="{00000002-2CA9-43D4-AF94-03C029D201FB}"/>
            </c:ext>
          </c:extLst>
        </c:ser>
        <c:dLbls>
          <c:showLegendKey val="0"/>
          <c:showVal val="0"/>
          <c:showCatName val="0"/>
          <c:showSerName val="0"/>
          <c:showPercent val="0"/>
          <c:showBubbleSize val="0"/>
        </c:dLbls>
        <c:marker val="1"/>
        <c:smooth val="0"/>
        <c:axId val="127452288"/>
        <c:axId val="127446400"/>
      </c:lineChart>
      <c:valAx>
        <c:axId val="127443328"/>
        <c:scaling>
          <c:orientation val="minMax"/>
          <c:max val="600"/>
        </c:scaling>
        <c:delete val="0"/>
        <c:axPos val="r"/>
        <c:numFmt formatCode="General" sourceLinked="1"/>
        <c:majorTickMark val="out"/>
        <c:minorTickMark val="none"/>
        <c:tickLblPos val="nextTo"/>
        <c:txPr>
          <a:bodyPr/>
          <a:lstStyle/>
          <a:p>
            <a:pPr algn="ctr">
              <a:defRPr lang="en-US" sz="900" b="0" i="0" u="none" strike="noStrike" kern="1200" baseline="0">
                <a:solidFill>
                  <a:sysClr val="windowText" lastClr="000000">
                    <a:lumMod val="65000"/>
                    <a:lumOff val="35000"/>
                  </a:sysClr>
                </a:solidFill>
                <a:latin typeface="+mn-lt"/>
                <a:ea typeface="+mn-ea"/>
                <a:cs typeface="+mn-cs"/>
              </a:defRPr>
            </a:pPr>
            <a:endParaRPr lang="en-US"/>
          </a:p>
        </c:txPr>
        <c:crossAx val="127444864"/>
        <c:crosses val="max"/>
        <c:crossBetween val="between"/>
        <c:majorUnit val="100"/>
      </c:valAx>
      <c:dateAx>
        <c:axId val="127444864"/>
        <c:scaling>
          <c:orientation val="minMax"/>
          <c:min val="43101"/>
        </c:scaling>
        <c:delete val="0"/>
        <c:axPos val="b"/>
        <c:numFmt formatCode="m/d/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27443328"/>
        <c:crosses val="autoZero"/>
        <c:auto val="0"/>
        <c:lblOffset val="100"/>
        <c:baseTimeUnit val="days"/>
        <c:majorUnit val="1"/>
        <c:majorTimeUnit val="months"/>
      </c:dateAx>
      <c:valAx>
        <c:axId val="127446400"/>
        <c:scaling>
          <c:orientation val="minMax"/>
          <c:max val="600"/>
        </c:scaling>
        <c:delete val="0"/>
        <c:axPos val="l"/>
        <c:numFmt formatCode="General" sourceLinked="1"/>
        <c:majorTickMark val="out"/>
        <c:minorTickMark val="none"/>
        <c:tickLblPos val="nextTo"/>
        <c:txPr>
          <a:bodyPr/>
          <a:lstStyle/>
          <a:p>
            <a:pPr algn="ctr">
              <a:defRPr lang="en-US" sz="900" b="0" i="0" u="none" strike="noStrike" kern="1200" baseline="0">
                <a:solidFill>
                  <a:sysClr val="windowText" lastClr="000000">
                    <a:lumMod val="65000"/>
                    <a:lumOff val="35000"/>
                  </a:sysClr>
                </a:solidFill>
                <a:latin typeface="+mn-lt"/>
                <a:ea typeface="+mn-ea"/>
                <a:cs typeface="+mn-cs"/>
              </a:defRPr>
            </a:pPr>
            <a:endParaRPr lang="en-US"/>
          </a:p>
        </c:txPr>
        <c:crossAx val="127452288"/>
        <c:crosses val="autoZero"/>
        <c:crossBetween val="between"/>
        <c:majorUnit val="100"/>
      </c:valAx>
      <c:dateAx>
        <c:axId val="127452288"/>
        <c:scaling>
          <c:orientation val="minMax"/>
        </c:scaling>
        <c:delete val="1"/>
        <c:axPos val="b"/>
        <c:numFmt formatCode="m/d/yyyy" sourceLinked="1"/>
        <c:majorTickMark val="out"/>
        <c:minorTickMark val="none"/>
        <c:tickLblPos val="nextTo"/>
        <c:crossAx val="127446400"/>
        <c:crosses val="autoZero"/>
        <c:auto val="1"/>
        <c:lblOffset val="100"/>
        <c:baseTimeUnit val="days"/>
        <c:majorUnit val="1"/>
        <c:minorUnit val="1"/>
      </c:date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dirty="0"/>
              <a:t>APPEALS BACKLOG (MOVING 7 DAY AVERAGE)</a:t>
            </a:r>
          </a:p>
        </c:rich>
      </c:tx>
      <c:overlay val="0"/>
      <c:spPr>
        <a:noFill/>
        <a:ln>
          <a:noFill/>
        </a:ln>
        <a:effectLst/>
      </c:spPr>
    </c:title>
    <c:autoTitleDeleted val="0"/>
    <c:plotArea>
      <c:layout/>
      <c:lineChart>
        <c:grouping val="standard"/>
        <c:varyColors val="0"/>
        <c:ser>
          <c:idx val="0"/>
          <c:order val="0"/>
          <c:tx>
            <c:v>Real Backlog (Left Axis)</c:v>
          </c:tx>
          <c:spPr>
            <a:ln w="28575" cap="rnd">
              <a:solidFill>
                <a:schemeClr val="tx1"/>
              </a:solidFill>
              <a:round/>
            </a:ln>
            <a:effectLst/>
          </c:spPr>
          <c:marker>
            <c:symbol val="none"/>
          </c:marker>
          <c:cat>
            <c:numRef>
              <c:f>'Dashboard Extract'!$C$46:$AQH$46</c:f>
              <c:numCache>
                <c:formatCode>m/d/yyyy</c:formatCode>
                <c:ptCount val="1124"/>
                <c:pt idx="0">
                  <c:v>42369</c:v>
                </c:pt>
                <c:pt idx="1">
                  <c:v>42370</c:v>
                </c:pt>
                <c:pt idx="2">
                  <c:v>42371</c:v>
                </c:pt>
                <c:pt idx="3">
                  <c:v>42372</c:v>
                </c:pt>
                <c:pt idx="4">
                  <c:v>42373</c:v>
                </c:pt>
                <c:pt idx="5">
                  <c:v>42374</c:v>
                </c:pt>
                <c:pt idx="6">
                  <c:v>42375</c:v>
                </c:pt>
                <c:pt idx="7">
                  <c:v>42376</c:v>
                </c:pt>
                <c:pt idx="8">
                  <c:v>42377</c:v>
                </c:pt>
                <c:pt idx="9">
                  <c:v>42378</c:v>
                </c:pt>
                <c:pt idx="10">
                  <c:v>42379</c:v>
                </c:pt>
                <c:pt idx="11">
                  <c:v>42380</c:v>
                </c:pt>
                <c:pt idx="12">
                  <c:v>42381</c:v>
                </c:pt>
                <c:pt idx="13">
                  <c:v>42382</c:v>
                </c:pt>
                <c:pt idx="14">
                  <c:v>42383</c:v>
                </c:pt>
                <c:pt idx="15">
                  <c:v>42384</c:v>
                </c:pt>
                <c:pt idx="16">
                  <c:v>42385</c:v>
                </c:pt>
                <c:pt idx="17">
                  <c:v>42386</c:v>
                </c:pt>
                <c:pt idx="18">
                  <c:v>42387</c:v>
                </c:pt>
                <c:pt idx="19">
                  <c:v>42388</c:v>
                </c:pt>
                <c:pt idx="20">
                  <c:v>42389</c:v>
                </c:pt>
                <c:pt idx="21">
                  <c:v>42390</c:v>
                </c:pt>
                <c:pt idx="22">
                  <c:v>42391</c:v>
                </c:pt>
                <c:pt idx="23">
                  <c:v>42392</c:v>
                </c:pt>
                <c:pt idx="24">
                  <c:v>42393</c:v>
                </c:pt>
                <c:pt idx="25">
                  <c:v>42394</c:v>
                </c:pt>
                <c:pt idx="26">
                  <c:v>42395</c:v>
                </c:pt>
                <c:pt idx="27">
                  <c:v>42396</c:v>
                </c:pt>
                <c:pt idx="28">
                  <c:v>42397</c:v>
                </c:pt>
                <c:pt idx="29">
                  <c:v>42398</c:v>
                </c:pt>
                <c:pt idx="30">
                  <c:v>42399</c:v>
                </c:pt>
                <c:pt idx="31">
                  <c:v>42400</c:v>
                </c:pt>
                <c:pt idx="32">
                  <c:v>42401</c:v>
                </c:pt>
                <c:pt idx="33">
                  <c:v>42402</c:v>
                </c:pt>
                <c:pt idx="34">
                  <c:v>42403</c:v>
                </c:pt>
                <c:pt idx="35">
                  <c:v>42404</c:v>
                </c:pt>
                <c:pt idx="36">
                  <c:v>42405</c:v>
                </c:pt>
                <c:pt idx="37">
                  <c:v>42406</c:v>
                </c:pt>
                <c:pt idx="38">
                  <c:v>42407</c:v>
                </c:pt>
                <c:pt idx="39">
                  <c:v>42408</c:v>
                </c:pt>
                <c:pt idx="40">
                  <c:v>42409</c:v>
                </c:pt>
                <c:pt idx="41">
                  <c:v>42410</c:v>
                </c:pt>
                <c:pt idx="42">
                  <c:v>42411</c:v>
                </c:pt>
                <c:pt idx="43">
                  <c:v>42412</c:v>
                </c:pt>
                <c:pt idx="44">
                  <c:v>42413</c:v>
                </c:pt>
                <c:pt idx="45">
                  <c:v>42414</c:v>
                </c:pt>
                <c:pt idx="46">
                  <c:v>42415</c:v>
                </c:pt>
                <c:pt idx="47">
                  <c:v>42416</c:v>
                </c:pt>
                <c:pt idx="48">
                  <c:v>42417</c:v>
                </c:pt>
                <c:pt idx="49">
                  <c:v>42418</c:v>
                </c:pt>
                <c:pt idx="50">
                  <c:v>42419</c:v>
                </c:pt>
                <c:pt idx="51">
                  <c:v>42420</c:v>
                </c:pt>
                <c:pt idx="52">
                  <c:v>42421</c:v>
                </c:pt>
                <c:pt idx="53">
                  <c:v>42422</c:v>
                </c:pt>
                <c:pt idx="54">
                  <c:v>42423</c:v>
                </c:pt>
                <c:pt idx="55">
                  <c:v>42424</c:v>
                </c:pt>
                <c:pt idx="56">
                  <c:v>42425</c:v>
                </c:pt>
                <c:pt idx="57">
                  <c:v>42426</c:v>
                </c:pt>
                <c:pt idx="58">
                  <c:v>42427</c:v>
                </c:pt>
                <c:pt idx="59">
                  <c:v>42428</c:v>
                </c:pt>
                <c:pt idx="60">
                  <c:v>42429</c:v>
                </c:pt>
                <c:pt idx="61">
                  <c:v>42430</c:v>
                </c:pt>
                <c:pt idx="62">
                  <c:v>42431</c:v>
                </c:pt>
                <c:pt idx="63">
                  <c:v>42432</c:v>
                </c:pt>
                <c:pt idx="64">
                  <c:v>42433</c:v>
                </c:pt>
                <c:pt idx="65">
                  <c:v>42434</c:v>
                </c:pt>
                <c:pt idx="66">
                  <c:v>42435</c:v>
                </c:pt>
                <c:pt idx="67">
                  <c:v>42436</c:v>
                </c:pt>
                <c:pt idx="68">
                  <c:v>42437</c:v>
                </c:pt>
                <c:pt idx="69">
                  <c:v>42438</c:v>
                </c:pt>
                <c:pt idx="70">
                  <c:v>42439</c:v>
                </c:pt>
                <c:pt idx="71">
                  <c:v>42440</c:v>
                </c:pt>
                <c:pt idx="72">
                  <c:v>42441</c:v>
                </c:pt>
                <c:pt idx="73">
                  <c:v>42442</c:v>
                </c:pt>
                <c:pt idx="74">
                  <c:v>42443</c:v>
                </c:pt>
                <c:pt idx="75">
                  <c:v>42444</c:v>
                </c:pt>
                <c:pt idx="76">
                  <c:v>42445</c:v>
                </c:pt>
                <c:pt idx="77">
                  <c:v>42446</c:v>
                </c:pt>
                <c:pt idx="78">
                  <c:v>42447</c:v>
                </c:pt>
                <c:pt idx="79">
                  <c:v>42448</c:v>
                </c:pt>
                <c:pt idx="80">
                  <c:v>42449</c:v>
                </c:pt>
                <c:pt idx="81">
                  <c:v>42450</c:v>
                </c:pt>
                <c:pt idx="82">
                  <c:v>42451</c:v>
                </c:pt>
                <c:pt idx="83">
                  <c:v>42452</c:v>
                </c:pt>
                <c:pt idx="84">
                  <c:v>42453</c:v>
                </c:pt>
                <c:pt idx="85">
                  <c:v>42454</c:v>
                </c:pt>
                <c:pt idx="86">
                  <c:v>42455</c:v>
                </c:pt>
                <c:pt idx="87">
                  <c:v>42456</c:v>
                </c:pt>
                <c:pt idx="88">
                  <c:v>42457</c:v>
                </c:pt>
                <c:pt idx="89">
                  <c:v>42458</c:v>
                </c:pt>
                <c:pt idx="90">
                  <c:v>42459</c:v>
                </c:pt>
                <c:pt idx="91">
                  <c:v>42460</c:v>
                </c:pt>
                <c:pt idx="92">
                  <c:v>42461</c:v>
                </c:pt>
                <c:pt idx="93">
                  <c:v>42462</c:v>
                </c:pt>
                <c:pt idx="94">
                  <c:v>42463</c:v>
                </c:pt>
                <c:pt idx="95">
                  <c:v>42464</c:v>
                </c:pt>
                <c:pt idx="96">
                  <c:v>42465</c:v>
                </c:pt>
                <c:pt idx="97">
                  <c:v>42466</c:v>
                </c:pt>
                <c:pt idx="98">
                  <c:v>42467</c:v>
                </c:pt>
                <c:pt idx="99">
                  <c:v>42468</c:v>
                </c:pt>
                <c:pt idx="100">
                  <c:v>42469</c:v>
                </c:pt>
                <c:pt idx="101">
                  <c:v>42470</c:v>
                </c:pt>
                <c:pt idx="102">
                  <c:v>42471</c:v>
                </c:pt>
                <c:pt idx="103">
                  <c:v>42472</c:v>
                </c:pt>
                <c:pt idx="104">
                  <c:v>42473</c:v>
                </c:pt>
                <c:pt idx="105">
                  <c:v>42474</c:v>
                </c:pt>
                <c:pt idx="106">
                  <c:v>42475</c:v>
                </c:pt>
                <c:pt idx="107">
                  <c:v>42476</c:v>
                </c:pt>
                <c:pt idx="108">
                  <c:v>42477</c:v>
                </c:pt>
                <c:pt idx="109">
                  <c:v>42478</c:v>
                </c:pt>
                <c:pt idx="110">
                  <c:v>42479</c:v>
                </c:pt>
                <c:pt idx="111">
                  <c:v>42480</c:v>
                </c:pt>
                <c:pt idx="112">
                  <c:v>42481</c:v>
                </c:pt>
                <c:pt idx="113">
                  <c:v>42482</c:v>
                </c:pt>
                <c:pt idx="114">
                  <c:v>42483</c:v>
                </c:pt>
                <c:pt idx="115">
                  <c:v>42484</c:v>
                </c:pt>
                <c:pt idx="116">
                  <c:v>42485</c:v>
                </c:pt>
                <c:pt idx="117">
                  <c:v>42486</c:v>
                </c:pt>
                <c:pt idx="118">
                  <c:v>42487</c:v>
                </c:pt>
                <c:pt idx="119">
                  <c:v>42488</c:v>
                </c:pt>
                <c:pt idx="120">
                  <c:v>42489</c:v>
                </c:pt>
                <c:pt idx="121">
                  <c:v>42490</c:v>
                </c:pt>
                <c:pt idx="122">
                  <c:v>42491</c:v>
                </c:pt>
                <c:pt idx="123">
                  <c:v>42492</c:v>
                </c:pt>
                <c:pt idx="124">
                  <c:v>42493</c:v>
                </c:pt>
                <c:pt idx="125">
                  <c:v>42494</c:v>
                </c:pt>
                <c:pt idx="126">
                  <c:v>42495</c:v>
                </c:pt>
                <c:pt idx="127">
                  <c:v>42496</c:v>
                </c:pt>
                <c:pt idx="128">
                  <c:v>42497</c:v>
                </c:pt>
                <c:pt idx="129">
                  <c:v>42498</c:v>
                </c:pt>
                <c:pt idx="130">
                  <c:v>42499</c:v>
                </c:pt>
                <c:pt idx="131">
                  <c:v>42500</c:v>
                </c:pt>
                <c:pt idx="132">
                  <c:v>42501</c:v>
                </c:pt>
                <c:pt idx="133">
                  <c:v>42502</c:v>
                </c:pt>
                <c:pt idx="134">
                  <c:v>42503</c:v>
                </c:pt>
                <c:pt idx="135">
                  <c:v>42504</c:v>
                </c:pt>
                <c:pt idx="136">
                  <c:v>42505</c:v>
                </c:pt>
                <c:pt idx="137">
                  <c:v>42506</c:v>
                </c:pt>
                <c:pt idx="138">
                  <c:v>42507</c:v>
                </c:pt>
                <c:pt idx="139">
                  <c:v>42508</c:v>
                </c:pt>
                <c:pt idx="140">
                  <c:v>42509</c:v>
                </c:pt>
                <c:pt idx="141">
                  <c:v>42510</c:v>
                </c:pt>
                <c:pt idx="142">
                  <c:v>42511</c:v>
                </c:pt>
                <c:pt idx="143">
                  <c:v>42512</c:v>
                </c:pt>
                <c:pt idx="144">
                  <c:v>42513</c:v>
                </c:pt>
                <c:pt idx="145">
                  <c:v>42514</c:v>
                </c:pt>
                <c:pt idx="146">
                  <c:v>42515</c:v>
                </c:pt>
                <c:pt idx="147">
                  <c:v>42516</c:v>
                </c:pt>
                <c:pt idx="148">
                  <c:v>42517</c:v>
                </c:pt>
                <c:pt idx="149">
                  <c:v>42518</c:v>
                </c:pt>
                <c:pt idx="150">
                  <c:v>42519</c:v>
                </c:pt>
                <c:pt idx="151">
                  <c:v>42520</c:v>
                </c:pt>
                <c:pt idx="152">
                  <c:v>42521</c:v>
                </c:pt>
                <c:pt idx="153">
                  <c:v>42522</c:v>
                </c:pt>
                <c:pt idx="154">
                  <c:v>42523</c:v>
                </c:pt>
                <c:pt idx="155">
                  <c:v>42524</c:v>
                </c:pt>
                <c:pt idx="156">
                  <c:v>42525</c:v>
                </c:pt>
                <c:pt idx="157">
                  <c:v>42526</c:v>
                </c:pt>
                <c:pt idx="158">
                  <c:v>42527</c:v>
                </c:pt>
                <c:pt idx="159">
                  <c:v>42528</c:v>
                </c:pt>
                <c:pt idx="160">
                  <c:v>42529</c:v>
                </c:pt>
                <c:pt idx="161">
                  <c:v>42530</c:v>
                </c:pt>
                <c:pt idx="162">
                  <c:v>42531</c:v>
                </c:pt>
                <c:pt idx="163">
                  <c:v>42532</c:v>
                </c:pt>
                <c:pt idx="164">
                  <c:v>42533</c:v>
                </c:pt>
                <c:pt idx="165">
                  <c:v>42534</c:v>
                </c:pt>
                <c:pt idx="166">
                  <c:v>42535</c:v>
                </c:pt>
                <c:pt idx="167">
                  <c:v>42536</c:v>
                </c:pt>
                <c:pt idx="168">
                  <c:v>42537</c:v>
                </c:pt>
                <c:pt idx="169">
                  <c:v>42538</c:v>
                </c:pt>
                <c:pt idx="170">
                  <c:v>42539</c:v>
                </c:pt>
                <c:pt idx="171">
                  <c:v>42540</c:v>
                </c:pt>
                <c:pt idx="172">
                  <c:v>42541</c:v>
                </c:pt>
                <c:pt idx="173">
                  <c:v>42542</c:v>
                </c:pt>
                <c:pt idx="174">
                  <c:v>42543</c:v>
                </c:pt>
                <c:pt idx="175">
                  <c:v>42544</c:v>
                </c:pt>
                <c:pt idx="176">
                  <c:v>42545</c:v>
                </c:pt>
                <c:pt idx="177">
                  <c:v>42546</c:v>
                </c:pt>
                <c:pt idx="178">
                  <c:v>42547</c:v>
                </c:pt>
                <c:pt idx="179">
                  <c:v>42548</c:v>
                </c:pt>
                <c:pt idx="180">
                  <c:v>42549</c:v>
                </c:pt>
                <c:pt idx="181">
                  <c:v>42550</c:v>
                </c:pt>
                <c:pt idx="182">
                  <c:v>42551</c:v>
                </c:pt>
                <c:pt idx="183">
                  <c:v>42552</c:v>
                </c:pt>
                <c:pt idx="184">
                  <c:v>42553</c:v>
                </c:pt>
                <c:pt idx="185">
                  <c:v>42554</c:v>
                </c:pt>
                <c:pt idx="186">
                  <c:v>42555</c:v>
                </c:pt>
                <c:pt idx="187">
                  <c:v>42556</c:v>
                </c:pt>
                <c:pt idx="188">
                  <c:v>42557</c:v>
                </c:pt>
                <c:pt idx="189">
                  <c:v>42558</c:v>
                </c:pt>
                <c:pt idx="190">
                  <c:v>42559</c:v>
                </c:pt>
                <c:pt idx="191">
                  <c:v>42560</c:v>
                </c:pt>
                <c:pt idx="192">
                  <c:v>42561</c:v>
                </c:pt>
                <c:pt idx="193">
                  <c:v>42562</c:v>
                </c:pt>
                <c:pt idx="194">
                  <c:v>42563</c:v>
                </c:pt>
                <c:pt idx="195">
                  <c:v>42564</c:v>
                </c:pt>
                <c:pt idx="196">
                  <c:v>42565</c:v>
                </c:pt>
                <c:pt idx="197">
                  <c:v>42566</c:v>
                </c:pt>
                <c:pt idx="198">
                  <c:v>42567</c:v>
                </c:pt>
                <c:pt idx="199">
                  <c:v>42568</c:v>
                </c:pt>
                <c:pt idx="200">
                  <c:v>42569</c:v>
                </c:pt>
                <c:pt idx="201">
                  <c:v>42570</c:v>
                </c:pt>
                <c:pt idx="202">
                  <c:v>42571</c:v>
                </c:pt>
                <c:pt idx="203">
                  <c:v>42572</c:v>
                </c:pt>
                <c:pt idx="204">
                  <c:v>42573</c:v>
                </c:pt>
                <c:pt idx="205">
                  <c:v>42574</c:v>
                </c:pt>
                <c:pt idx="206">
                  <c:v>42575</c:v>
                </c:pt>
                <c:pt idx="207">
                  <c:v>42576</c:v>
                </c:pt>
                <c:pt idx="208">
                  <c:v>42577</c:v>
                </c:pt>
                <c:pt idx="209">
                  <c:v>42578</c:v>
                </c:pt>
                <c:pt idx="210">
                  <c:v>42579</c:v>
                </c:pt>
                <c:pt idx="211">
                  <c:v>42580</c:v>
                </c:pt>
                <c:pt idx="212">
                  <c:v>42581</c:v>
                </c:pt>
                <c:pt idx="213">
                  <c:v>42582</c:v>
                </c:pt>
                <c:pt idx="214">
                  <c:v>42583</c:v>
                </c:pt>
                <c:pt idx="215">
                  <c:v>42584</c:v>
                </c:pt>
                <c:pt idx="216">
                  <c:v>42585</c:v>
                </c:pt>
                <c:pt idx="217">
                  <c:v>42586</c:v>
                </c:pt>
                <c:pt idx="218">
                  <c:v>42587</c:v>
                </c:pt>
                <c:pt idx="219">
                  <c:v>42588</c:v>
                </c:pt>
                <c:pt idx="220">
                  <c:v>42589</c:v>
                </c:pt>
                <c:pt idx="221">
                  <c:v>42590</c:v>
                </c:pt>
                <c:pt idx="222">
                  <c:v>42591</c:v>
                </c:pt>
                <c:pt idx="223">
                  <c:v>42592</c:v>
                </c:pt>
                <c:pt idx="224">
                  <c:v>42593</c:v>
                </c:pt>
                <c:pt idx="225">
                  <c:v>42594</c:v>
                </c:pt>
                <c:pt idx="226">
                  <c:v>42595</c:v>
                </c:pt>
                <c:pt idx="227">
                  <c:v>42596</c:v>
                </c:pt>
                <c:pt idx="228">
                  <c:v>42597</c:v>
                </c:pt>
                <c:pt idx="229">
                  <c:v>42598</c:v>
                </c:pt>
                <c:pt idx="230">
                  <c:v>42599</c:v>
                </c:pt>
                <c:pt idx="231">
                  <c:v>42600</c:v>
                </c:pt>
                <c:pt idx="232">
                  <c:v>42601</c:v>
                </c:pt>
                <c:pt idx="233">
                  <c:v>42602</c:v>
                </c:pt>
                <c:pt idx="234">
                  <c:v>42603</c:v>
                </c:pt>
                <c:pt idx="235">
                  <c:v>42604</c:v>
                </c:pt>
                <c:pt idx="236">
                  <c:v>42605</c:v>
                </c:pt>
                <c:pt idx="237">
                  <c:v>42606</c:v>
                </c:pt>
                <c:pt idx="238">
                  <c:v>42607</c:v>
                </c:pt>
                <c:pt idx="239">
                  <c:v>42608</c:v>
                </c:pt>
                <c:pt idx="240">
                  <c:v>42609</c:v>
                </c:pt>
                <c:pt idx="241">
                  <c:v>42610</c:v>
                </c:pt>
                <c:pt idx="242">
                  <c:v>42611</c:v>
                </c:pt>
                <c:pt idx="243">
                  <c:v>42612</c:v>
                </c:pt>
                <c:pt idx="244">
                  <c:v>42613</c:v>
                </c:pt>
                <c:pt idx="245">
                  <c:v>42614</c:v>
                </c:pt>
                <c:pt idx="246">
                  <c:v>42615</c:v>
                </c:pt>
                <c:pt idx="247">
                  <c:v>42616</c:v>
                </c:pt>
                <c:pt idx="248">
                  <c:v>42617</c:v>
                </c:pt>
                <c:pt idx="249">
                  <c:v>42618</c:v>
                </c:pt>
                <c:pt idx="250">
                  <c:v>42619</c:v>
                </c:pt>
                <c:pt idx="251">
                  <c:v>42620</c:v>
                </c:pt>
                <c:pt idx="252">
                  <c:v>42621</c:v>
                </c:pt>
                <c:pt idx="253">
                  <c:v>42622</c:v>
                </c:pt>
                <c:pt idx="254">
                  <c:v>42623</c:v>
                </c:pt>
                <c:pt idx="255">
                  <c:v>42624</c:v>
                </c:pt>
                <c:pt idx="256">
                  <c:v>42625</c:v>
                </c:pt>
                <c:pt idx="257">
                  <c:v>42626</c:v>
                </c:pt>
                <c:pt idx="258">
                  <c:v>42627</c:v>
                </c:pt>
                <c:pt idx="259">
                  <c:v>42628</c:v>
                </c:pt>
                <c:pt idx="260">
                  <c:v>42629</c:v>
                </c:pt>
                <c:pt idx="261">
                  <c:v>42630</c:v>
                </c:pt>
                <c:pt idx="262">
                  <c:v>42631</c:v>
                </c:pt>
                <c:pt idx="263">
                  <c:v>42632</c:v>
                </c:pt>
                <c:pt idx="264">
                  <c:v>42633</c:v>
                </c:pt>
                <c:pt idx="265">
                  <c:v>42634</c:v>
                </c:pt>
                <c:pt idx="266">
                  <c:v>42635</c:v>
                </c:pt>
                <c:pt idx="267">
                  <c:v>42636</c:v>
                </c:pt>
                <c:pt idx="268">
                  <c:v>42637</c:v>
                </c:pt>
                <c:pt idx="269">
                  <c:v>42638</c:v>
                </c:pt>
                <c:pt idx="270">
                  <c:v>42639</c:v>
                </c:pt>
                <c:pt idx="271">
                  <c:v>42640</c:v>
                </c:pt>
                <c:pt idx="272">
                  <c:v>42641</c:v>
                </c:pt>
                <c:pt idx="273">
                  <c:v>42642</c:v>
                </c:pt>
                <c:pt idx="274">
                  <c:v>42643</c:v>
                </c:pt>
                <c:pt idx="275">
                  <c:v>42644</c:v>
                </c:pt>
                <c:pt idx="276">
                  <c:v>42645</c:v>
                </c:pt>
                <c:pt idx="277">
                  <c:v>42646</c:v>
                </c:pt>
                <c:pt idx="278">
                  <c:v>42647</c:v>
                </c:pt>
                <c:pt idx="279">
                  <c:v>42648</c:v>
                </c:pt>
                <c:pt idx="280">
                  <c:v>42649</c:v>
                </c:pt>
                <c:pt idx="281">
                  <c:v>42650</c:v>
                </c:pt>
                <c:pt idx="282">
                  <c:v>42651</c:v>
                </c:pt>
                <c:pt idx="283">
                  <c:v>42652</c:v>
                </c:pt>
                <c:pt idx="284">
                  <c:v>42653</c:v>
                </c:pt>
                <c:pt idx="285">
                  <c:v>42654</c:v>
                </c:pt>
                <c:pt idx="286">
                  <c:v>42655</c:v>
                </c:pt>
                <c:pt idx="287">
                  <c:v>42656</c:v>
                </c:pt>
                <c:pt idx="288">
                  <c:v>42657</c:v>
                </c:pt>
                <c:pt idx="289">
                  <c:v>42658</c:v>
                </c:pt>
                <c:pt idx="290">
                  <c:v>42659</c:v>
                </c:pt>
                <c:pt idx="291">
                  <c:v>42660</c:v>
                </c:pt>
                <c:pt idx="292">
                  <c:v>42661</c:v>
                </c:pt>
                <c:pt idx="293">
                  <c:v>42662</c:v>
                </c:pt>
                <c:pt idx="294">
                  <c:v>42663</c:v>
                </c:pt>
                <c:pt idx="295">
                  <c:v>42664</c:v>
                </c:pt>
                <c:pt idx="296">
                  <c:v>42665</c:v>
                </c:pt>
                <c:pt idx="297">
                  <c:v>42666</c:v>
                </c:pt>
                <c:pt idx="298">
                  <c:v>42667</c:v>
                </c:pt>
                <c:pt idx="299">
                  <c:v>42668</c:v>
                </c:pt>
                <c:pt idx="300">
                  <c:v>42669</c:v>
                </c:pt>
                <c:pt idx="301">
                  <c:v>42670</c:v>
                </c:pt>
                <c:pt idx="302">
                  <c:v>42671</c:v>
                </c:pt>
                <c:pt idx="303">
                  <c:v>42672</c:v>
                </c:pt>
                <c:pt idx="304">
                  <c:v>42673</c:v>
                </c:pt>
                <c:pt idx="305">
                  <c:v>42674</c:v>
                </c:pt>
                <c:pt idx="306">
                  <c:v>42675</c:v>
                </c:pt>
                <c:pt idx="307">
                  <c:v>42676</c:v>
                </c:pt>
                <c:pt idx="308">
                  <c:v>42677</c:v>
                </c:pt>
                <c:pt idx="309">
                  <c:v>42678</c:v>
                </c:pt>
                <c:pt idx="310">
                  <c:v>42679</c:v>
                </c:pt>
                <c:pt idx="311">
                  <c:v>42680</c:v>
                </c:pt>
                <c:pt idx="312">
                  <c:v>42681</c:v>
                </c:pt>
                <c:pt idx="313">
                  <c:v>42682</c:v>
                </c:pt>
                <c:pt idx="314">
                  <c:v>42683</c:v>
                </c:pt>
                <c:pt idx="315">
                  <c:v>42684</c:v>
                </c:pt>
                <c:pt idx="316">
                  <c:v>42685</c:v>
                </c:pt>
                <c:pt idx="317">
                  <c:v>42686</c:v>
                </c:pt>
                <c:pt idx="318">
                  <c:v>42687</c:v>
                </c:pt>
                <c:pt idx="319">
                  <c:v>42688</c:v>
                </c:pt>
                <c:pt idx="320">
                  <c:v>42689</c:v>
                </c:pt>
                <c:pt idx="321">
                  <c:v>42690</c:v>
                </c:pt>
                <c:pt idx="322">
                  <c:v>42691</c:v>
                </c:pt>
                <c:pt idx="323">
                  <c:v>42692</c:v>
                </c:pt>
                <c:pt idx="324">
                  <c:v>42693</c:v>
                </c:pt>
                <c:pt idx="325">
                  <c:v>42694</c:v>
                </c:pt>
                <c:pt idx="326">
                  <c:v>42695</c:v>
                </c:pt>
                <c:pt idx="327">
                  <c:v>42696</c:v>
                </c:pt>
                <c:pt idx="328">
                  <c:v>42697</c:v>
                </c:pt>
                <c:pt idx="329">
                  <c:v>42698</c:v>
                </c:pt>
                <c:pt idx="330">
                  <c:v>42699</c:v>
                </c:pt>
                <c:pt idx="331">
                  <c:v>42700</c:v>
                </c:pt>
                <c:pt idx="332">
                  <c:v>42701</c:v>
                </c:pt>
                <c:pt idx="333">
                  <c:v>42702</c:v>
                </c:pt>
                <c:pt idx="334">
                  <c:v>42703</c:v>
                </c:pt>
                <c:pt idx="335">
                  <c:v>42704</c:v>
                </c:pt>
                <c:pt idx="336">
                  <c:v>42705</c:v>
                </c:pt>
                <c:pt idx="337">
                  <c:v>42706</c:v>
                </c:pt>
                <c:pt idx="338">
                  <c:v>42707</c:v>
                </c:pt>
                <c:pt idx="339">
                  <c:v>42708</c:v>
                </c:pt>
                <c:pt idx="340">
                  <c:v>42709</c:v>
                </c:pt>
                <c:pt idx="341">
                  <c:v>42710</c:v>
                </c:pt>
                <c:pt idx="342">
                  <c:v>42711</c:v>
                </c:pt>
                <c:pt idx="343">
                  <c:v>42712</c:v>
                </c:pt>
                <c:pt idx="344">
                  <c:v>42713</c:v>
                </c:pt>
                <c:pt idx="345">
                  <c:v>42714</c:v>
                </c:pt>
                <c:pt idx="346">
                  <c:v>42715</c:v>
                </c:pt>
                <c:pt idx="347">
                  <c:v>42716</c:v>
                </c:pt>
                <c:pt idx="348">
                  <c:v>42717</c:v>
                </c:pt>
                <c:pt idx="349">
                  <c:v>42718</c:v>
                </c:pt>
                <c:pt idx="350">
                  <c:v>42719</c:v>
                </c:pt>
                <c:pt idx="351">
                  <c:v>42720</c:v>
                </c:pt>
                <c:pt idx="352">
                  <c:v>42721</c:v>
                </c:pt>
                <c:pt idx="353">
                  <c:v>42722</c:v>
                </c:pt>
                <c:pt idx="354">
                  <c:v>42723</c:v>
                </c:pt>
                <c:pt idx="355">
                  <c:v>42724</c:v>
                </c:pt>
                <c:pt idx="356">
                  <c:v>42725</c:v>
                </c:pt>
                <c:pt idx="357">
                  <c:v>42726</c:v>
                </c:pt>
                <c:pt idx="358">
                  <c:v>42727</c:v>
                </c:pt>
                <c:pt idx="359">
                  <c:v>42728</c:v>
                </c:pt>
                <c:pt idx="360">
                  <c:v>42729</c:v>
                </c:pt>
                <c:pt idx="361">
                  <c:v>42730</c:v>
                </c:pt>
                <c:pt idx="362">
                  <c:v>42731</c:v>
                </c:pt>
                <c:pt idx="363">
                  <c:v>42732</c:v>
                </c:pt>
                <c:pt idx="364">
                  <c:v>42733</c:v>
                </c:pt>
                <c:pt idx="365">
                  <c:v>42734</c:v>
                </c:pt>
                <c:pt idx="366">
                  <c:v>42735</c:v>
                </c:pt>
                <c:pt idx="367">
                  <c:v>42736</c:v>
                </c:pt>
                <c:pt idx="368">
                  <c:v>42737</c:v>
                </c:pt>
                <c:pt idx="369">
                  <c:v>42738</c:v>
                </c:pt>
                <c:pt idx="370">
                  <c:v>42739</c:v>
                </c:pt>
                <c:pt idx="371">
                  <c:v>42740</c:v>
                </c:pt>
                <c:pt idx="372">
                  <c:v>42741</c:v>
                </c:pt>
                <c:pt idx="373">
                  <c:v>42742</c:v>
                </c:pt>
                <c:pt idx="374">
                  <c:v>42743</c:v>
                </c:pt>
                <c:pt idx="375">
                  <c:v>42744</c:v>
                </c:pt>
                <c:pt idx="376">
                  <c:v>42745</c:v>
                </c:pt>
                <c:pt idx="377">
                  <c:v>42746</c:v>
                </c:pt>
                <c:pt idx="378">
                  <c:v>42747</c:v>
                </c:pt>
                <c:pt idx="379">
                  <c:v>42748</c:v>
                </c:pt>
                <c:pt idx="380">
                  <c:v>42749</c:v>
                </c:pt>
                <c:pt idx="381">
                  <c:v>42750</c:v>
                </c:pt>
                <c:pt idx="382">
                  <c:v>42751</c:v>
                </c:pt>
                <c:pt idx="383">
                  <c:v>42752</c:v>
                </c:pt>
                <c:pt idx="384">
                  <c:v>42753</c:v>
                </c:pt>
                <c:pt idx="385">
                  <c:v>42754</c:v>
                </c:pt>
                <c:pt idx="386">
                  <c:v>42755</c:v>
                </c:pt>
                <c:pt idx="387">
                  <c:v>42756</c:v>
                </c:pt>
                <c:pt idx="388">
                  <c:v>42757</c:v>
                </c:pt>
                <c:pt idx="389">
                  <c:v>42758</c:v>
                </c:pt>
                <c:pt idx="390">
                  <c:v>42759</c:v>
                </c:pt>
                <c:pt idx="391">
                  <c:v>42760</c:v>
                </c:pt>
                <c:pt idx="392">
                  <c:v>42761</c:v>
                </c:pt>
                <c:pt idx="393">
                  <c:v>42762</c:v>
                </c:pt>
                <c:pt idx="394">
                  <c:v>42763</c:v>
                </c:pt>
                <c:pt idx="395">
                  <c:v>42764</c:v>
                </c:pt>
                <c:pt idx="396">
                  <c:v>42765</c:v>
                </c:pt>
                <c:pt idx="397">
                  <c:v>42766</c:v>
                </c:pt>
                <c:pt idx="398">
                  <c:v>42767</c:v>
                </c:pt>
                <c:pt idx="399">
                  <c:v>42768</c:v>
                </c:pt>
                <c:pt idx="400">
                  <c:v>42769</c:v>
                </c:pt>
                <c:pt idx="401">
                  <c:v>42770</c:v>
                </c:pt>
                <c:pt idx="402">
                  <c:v>42771</c:v>
                </c:pt>
                <c:pt idx="403">
                  <c:v>42772</c:v>
                </c:pt>
                <c:pt idx="404">
                  <c:v>42773</c:v>
                </c:pt>
                <c:pt idx="405">
                  <c:v>42774</c:v>
                </c:pt>
                <c:pt idx="406">
                  <c:v>42775</c:v>
                </c:pt>
                <c:pt idx="407">
                  <c:v>42776</c:v>
                </c:pt>
                <c:pt idx="408">
                  <c:v>42777</c:v>
                </c:pt>
                <c:pt idx="409">
                  <c:v>42778</c:v>
                </c:pt>
                <c:pt idx="410">
                  <c:v>42779</c:v>
                </c:pt>
                <c:pt idx="411">
                  <c:v>42780</c:v>
                </c:pt>
                <c:pt idx="412">
                  <c:v>42781</c:v>
                </c:pt>
                <c:pt idx="413">
                  <c:v>42782</c:v>
                </c:pt>
                <c:pt idx="414">
                  <c:v>42783</c:v>
                </c:pt>
                <c:pt idx="415">
                  <c:v>42784</c:v>
                </c:pt>
                <c:pt idx="416">
                  <c:v>42785</c:v>
                </c:pt>
                <c:pt idx="417">
                  <c:v>42786</c:v>
                </c:pt>
                <c:pt idx="418">
                  <c:v>42787</c:v>
                </c:pt>
                <c:pt idx="419">
                  <c:v>42788</c:v>
                </c:pt>
                <c:pt idx="420">
                  <c:v>42789</c:v>
                </c:pt>
                <c:pt idx="421">
                  <c:v>42790</c:v>
                </c:pt>
                <c:pt idx="422">
                  <c:v>42791</c:v>
                </c:pt>
                <c:pt idx="423">
                  <c:v>42792</c:v>
                </c:pt>
                <c:pt idx="424">
                  <c:v>42793</c:v>
                </c:pt>
                <c:pt idx="425">
                  <c:v>42794</c:v>
                </c:pt>
                <c:pt idx="426">
                  <c:v>42795</c:v>
                </c:pt>
                <c:pt idx="427">
                  <c:v>42796</c:v>
                </c:pt>
                <c:pt idx="428">
                  <c:v>42797</c:v>
                </c:pt>
                <c:pt idx="429">
                  <c:v>42798</c:v>
                </c:pt>
                <c:pt idx="430">
                  <c:v>42799</c:v>
                </c:pt>
                <c:pt idx="431">
                  <c:v>42800</c:v>
                </c:pt>
                <c:pt idx="432">
                  <c:v>42801</c:v>
                </c:pt>
                <c:pt idx="433">
                  <c:v>42802</c:v>
                </c:pt>
                <c:pt idx="434">
                  <c:v>42803</c:v>
                </c:pt>
                <c:pt idx="435">
                  <c:v>42804</c:v>
                </c:pt>
                <c:pt idx="436">
                  <c:v>42805</c:v>
                </c:pt>
                <c:pt idx="437">
                  <c:v>42806</c:v>
                </c:pt>
                <c:pt idx="438">
                  <c:v>42807</c:v>
                </c:pt>
                <c:pt idx="439">
                  <c:v>42808</c:v>
                </c:pt>
                <c:pt idx="440">
                  <c:v>42809</c:v>
                </c:pt>
                <c:pt idx="441">
                  <c:v>42810</c:v>
                </c:pt>
                <c:pt idx="442">
                  <c:v>42811</c:v>
                </c:pt>
                <c:pt idx="443">
                  <c:v>42812</c:v>
                </c:pt>
                <c:pt idx="444">
                  <c:v>42813</c:v>
                </c:pt>
                <c:pt idx="445">
                  <c:v>42814</c:v>
                </c:pt>
                <c:pt idx="446">
                  <c:v>42815</c:v>
                </c:pt>
                <c:pt idx="447">
                  <c:v>42816</c:v>
                </c:pt>
                <c:pt idx="448">
                  <c:v>42817</c:v>
                </c:pt>
                <c:pt idx="449">
                  <c:v>42818</c:v>
                </c:pt>
                <c:pt idx="450">
                  <c:v>42819</c:v>
                </c:pt>
                <c:pt idx="451">
                  <c:v>42820</c:v>
                </c:pt>
                <c:pt idx="452">
                  <c:v>42821</c:v>
                </c:pt>
                <c:pt idx="453">
                  <c:v>42822</c:v>
                </c:pt>
                <c:pt idx="454">
                  <c:v>42823</c:v>
                </c:pt>
                <c:pt idx="455">
                  <c:v>42824</c:v>
                </c:pt>
                <c:pt idx="456">
                  <c:v>42825</c:v>
                </c:pt>
                <c:pt idx="457">
                  <c:v>42826</c:v>
                </c:pt>
                <c:pt idx="458">
                  <c:v>42827</c:v>
                </c:pt>
                <c:pt idx="459">
                  <c:v>42828</c:v>
                </c:pt>
                <c:pt idx="460">
                  <c:v>42829</c:v>
                </c:pt>
                <c:pt idx="461">
                  <c:v>42830</c:v>
                </c:pt>
                <c:pt idx="462">
                  <c:v>42831</c:v>
                </c:pt>
                <c:pt idx="463">
                  <c:v>42832</c:v>
                </c:pt>
                <c:pt idx="464">
                  <c:v>42833</c:v>
                </c:pt>
                <c:pt idx="465">
                  <c:v>42834</c:v>
                </c:pt>
                <c:pt idx="466">
                  <c:v>42835</c:v>
                </c:pt>
                <c:pt idx="467">
                  <c:v>42836</c:v>
                </c:pt>
                <c:pt idx="468">
                  <c:v>42837</c:v>
                </c:pt>
                <c:pt idx="469">
                  <c:v>42838</c:v>
                </c:pt>
                <c:pt idx="470">
                  <c:v>42839</c:v>
                </c:pt>
                <c:pt idx="471">
                  <c:v>42840</c:v>
                </c:pt>
                <c:pt idx="472">
                  <c:v>42841</c:v>
                </c:pt>
                <c:pt idx="473">
                  <c:v>42842</c:v>
                </c:pt>
                <c:pt idx="474">
                  <c:v>42843</c:v>
                </c:pt>
                <c:pt idx="475">
                  <c:v>42844</c:v>
                </c:pt>
                <c:pt idx="476">
                  <c:v>42845</c:v>
                </c:pt>
                <c:pt idx="477">
                  <c:v>42846</c:v>
                </c:pt>
                <c:pt idx="478">
                  <c:v>42847</c:v>
                </c:pt>
                <c:pt idx="479">
                  <c:v>42848</c:v>
                </c:pt>
                <c:pt idx="480">
                  <c:v>42849</c:v>
                </c:pt>
                <c:pt idx="481">
                  <c:v>42850</c:v>
                </c:pt>
                <c:pt idx="482">
                  <c:v>42851</c:v>
                </c:pt>
                <c:pt idx="483">
                  <c:v>42852</c:v>
                </c:pt>
                <c:pt idx="484">
                  <c:v>42853</c:v>
                </c:pt>
                <c:pt idx="485">
                  <c:v>42854</c:v>
                </c:pt>
                <c:pt idx="486">
                  <c:v>42855</c:v>
                </c:pt>
                <c:pt idx="487">
                  <c:v>42856</c:v>
                </c:pt>
                <c:pt idx="488">
                  <c:v>42857</c:v>
                </c:pt>
                <c:pt idx="489">
                  <c:v>42858</c:v>
                </c:pt>
                <c:pt idx="490">
                  <c:v>42859</c:v>
                </c:pt>
                <c:pt idx="491">
                  <c:v>42860</c:v>
                </c:pt>
                <c:pt idx="492">
                  <c:v>42861</c:v>
                </c:pt>
                <c:pt idx="493">
                  <c:v>42862</c:v>
                </c:pt>
                <c:pt idx="494">
                  <c:v>42863</c:v>
                </c:pt>
                <c:pt idx="495">
                  <c:v>42864</c:v>
                </c:pt>
                <c:pt idx="496">
                  <c:v>42865</c:v>
                </c:pt>
                <c:pt idx="497">
                  <c:v>42866</c:v>
                </c:pt>
                <c:pt idx="498">
                  <c:v>42867</c:v>
                </c:pt>
                <c:pt idx="499">
                  <c:v>42868</c:v>
                </c:pt>
                <c:pt idx="500">
                  <c:v>42869</c:v>
                </c:pt>
                <c:pt idx="501">
                  <c:v>42870</c:v>
                </c:pt>
                <c:pt idx="502">
                  <c:v>42871</c:v>
                </c:pt>
                <c:pt idx="503">
                  <c:v>42872</c:v>
                </c:pt>
                <c:pt idx="504">
                  <c:v>42873</c:v>
                </c:pt>
                <c:pt idx="505">
                  <c:v>42874</c:v>
                </c:pt>
                <c:pt idx="506">
                  <c:v>42875</c:v>
                </c:pt>
                <c:pt idx="507">
                  <c:v>42876</c:v>
                </c:pt>
                <c:pt idx="508">
                  <c:v>42877</c:v>
                </c:pt>
                <c:pt idx="509">
                  <c:v>42878</c:v>
                </c:pt>
                <c:pt idx="510">
                  <c:v>42879</c:v>
                </c:pt>
                <c:pt idx="511">
                  <c:v>42880</c:v>
                </c:pt>
                <c:pt idx="512">
                  <c:v>42881</c:v>
                </c:pt>
                <c:pt idx="513">
                  <c:v>42882</c:v>
                </c:pt>
                <c:pt idx="514">
                  <c:v>42883</c:v>
                </c:pt>
                <c:pt idx="515">
                  <c:v>42884</c:v>
                </c:pt>
                <c:pt idx="516">
                  <c:v>42885</c:v>
                </c:pt>
                <c:pt idx="517">
                  <c:v>42886</c:v>
                </c:pt>
                <c:pt idx="518">
                  <c:v>42887</c:v>
                </c:pt>
                <c:pt idx="519">
                  <c:v>42888</c:v>
                </c:pt>
                <c:pt idx="520">
                  <c:v>42889</c:v>
                </c:pt>
                <c:pt idx="521">
                  <c:v>42890</c:v>
                </c:pt>
                <c:pt idx="522">
                  <c:v>42891</c:v>
                </c:pt>
                <c:pt idx="523">
                  <c:v>42892</c:v>
                </c:pt>
                <c:pt idx="524">
                  <c:v>42893</c:v>
                </c:pt>
                <c:pt idx="525">
                  <c:v>42894</c:v>
                </c:pt>
                <c:pt idx="526">
                  <c:v>42895</c:v>
                </c:pt>
                <c:pt idx="527">
                  <c:v>42896</c:v>
                </c:pt>
                <c:pt idx="528">
                  <c:v>42897</c:v>
                </c:pt>
                <c:pt idx="529">
                  <c:v>42898</c:v>
                </c:pt>
                <c:pt idx="530">
                  <c:v>42899</c:v>
                </c:pt>
                <c:pt idx="531">
                  <c:v>42900</c:v>
                </c:pt>
                <c:pt idx="532">
                  <c:v>42901</c:v>
                </c:pt>
                <c:pt idx="533">
                  <c:v>42902</c:v>
                </c:pt>
                <c:pt idx="534">
                  <c:v>42903</c:v>
                </c:pt>
                <c:pt idx="535">
                  <c:v>42904</c:v>
                </c:pt>
                <c:pt idx="536">
                  <c:v>42905</c:v>
                </c:pt>
                <c:pt idx="537">
                  <c:v>42906</c:v>
                </c:pt>
                <c:pt idx="538">
                  <c:v>42907</c:v>
                </c:pt>
                <c:pt idx="539">
                  <c:v>42908</c:v>
                </c:pt>
                <c:pt idx="540">
                  <c:v>42909</c:v>
                </c:pt>
                <c:pt idx="541">
                  <c:v>42910</c:v>
                </c:pt>
                <c:pt idx="542">
                  <c:v>42911</c:v>
                </c:pt>
                <c:pt idx="543">
                  <c:v>42912</c:v>
                </c:pt>
                <c:pt idx="544">
                  <c:v>42913</c:v>
                </c:pt>
                <c:pt idx="545">
                  <c:v>42914</c:v>
                </c:pt>
                <c:pt idx="546">
                  <c:v>42915</c:v>
                </c:pt>
                <c:pt idx="547">
                  <c:v>42916</c:v>
                </c:pt>
                <c:pt idx="548">
                  <c:v>42917</c:v>
                </c:pt>
                <c:pt idx="549">
                  <c:v>42918</c:v>
                </c:pt>
                <c:pt idx="550">
                  <c:v>42919</c:v>
                </c:pt>
                <c:pt idx="551">
                  <c:v>42920</c:v>
                </c:pt>
                <c:pt idx="552">
                  <c:v>42921</c:v>
                </c:pt>
                <c:pt idx="553">
                  <c:v>42922</c:v>
                </c:pt>
                <c:pt idx="554">
                  <c:v>42923</c:v>
                </c:pt>
                <c:pt idx="555">
                  <c:v>42924</c:v>
                </c:pt>
                <c:pt idx="556">
                  <c:v>42925</c:v>
                </c:pt>
                <c:pt idx="557">
                  <c:v>42926</c:v>
                </c:pt>
                <c:pt idx="558">
                  <c:v>42927</c:v>
                </c:pt>
                <c:pt idx="559">
                  <c:v>42928</c:v>
                </c:pt>
                <c:pt idx="560">
                  <c:v>42929</c:v>
                </c:pt>
                <c:pt idx="561">
                  <c:v>42930</c:v>
                </c:pt>
                <c:pt idx="562">
                  <c:v>42931</c:v>
                </c:pt>
                <c:pt idx="563">
                  <c:v>42932</c:v>
                </c:pt>
                <c:pt idx="564">
                  <c:v>42933</c:v>
                </c:pt>
                <c:pt idx="565">
                  <c:v>42934</c:v>
                </c:pt>
                <c:pt idx="566">
                  <c:v>42935</c:v>
                </c:pt>
                <c:pt idx="567">
                  <c:v>42936</c:v>
                </c:pt>
                <c:pt idx="568">
                  <c:v>42937</c:v>
                </c:pt>
                <c:pt idx="569">
                  <c:v>42938</c:v>
                </c:pt>
                <c:pt idx="570">
                  <c:v>42939</c:v>
                </c:pt>
                <c:pt idx="571">
                  <c:v>42940</c:v>
                </c:pt>
                <c:pt idx="572">
                  <c:v>42941</c:v>
                </c:pt>
                <c:pt idx="573">
                  <c:v>42942</c:v>
                </c:pt>
                <c:pt idx="574">
                  <c:v>42943</c:v>
                </c:pt>
                <c:pt idx="575">
                  <c:v>42944</c:v>
                </c:pt>
                <c:pt idx="576">
                  <c:v>42945</c:v>
                </c:pt>
                <c:pt idx="577">
                  <c:v>42946</c:v>
                </c:pt>
                <c:pt idx="578">
                  <c:v>42947</c:v>
                </c:pt>
                <c:pt idx="579">
                  <c:v>42948</c:v>
                </c:pt>
                <c:pt idx="580">
                  <c:v>42949</c:v>
                </c:pt>
                <c:pt idx="581">
                  <c:v>42950</c:v>
                </c:pt>
                <c:pt idx="582">
                  <c:v>42951</c:v>
                </c:pt>
                <c:pt idx="583">
                  <c:v>42952</c:v>
                </c:pt>
                <c:pt idx="584">
                  <c:v>42953</c:v>
                </c:pt>
                <c:pt idx="585">
                  <c:v>42954</c:v>
                </c:pt>
                <c:pt idx="586">
                  <c:v>42955</c:v>
                </c:pt>
                <c:pt idx="587">
                  <c:v>42956</c:v>
                </c:pt>
                <c:pt idx="588">
                  <c:v>42957</c:v>
                </c:pt>
                <c:pt idx="589">
                  <c:v>42958</c:v>
                </c:pt>
                <c:pt idx="590">
                  <c:v>42959</c:v>
                </c:pt>
                <c:pt idx="591">
                  <c:v>42960</c:v>
                </c:pt>
                <c:pt idx="592">
                  <c:v>42961</c:v>
                </c:pt>
                <c:pt idx="593">
                  <c:v>42962</c:v>
                </c:pt>
                <c:pt idx="594">
                  <c:v>42963</c:v>
                </c:pt>
                <c:pt idx="595">
                  <c:v>42964</c:v>
                </c:pt>
                <c:pt idx="596">
                  <c:v>42965</c:v>
                </c:pt>
                <c:pt idx="597">
                  <c:v>42966</c:v>
                </c:pt>
                <c:pt idx="598">
                  <c:v>42967</c:v>
                </c:pt>
                <c:pt idx="599">
                  <c:v>42968</c:v>
                </c:pt>
                <c:pt idx="600">
                  <c:v>42969</c:v>
                </c:pt>
                <c:pt idx="601">
                  <c:v>42970</c:v>
                </c:pt>
                <c:pt idx="602">
                  <c:v>42971</c:v>
                </c:pt>
                <c:pt idx="603">
                  <c:v>42972</c:v>
                </c:pt>
                <c:pt idx="604">
                  <c:v>42973</c:v>
                </c:pt>
                <c:pt idx="605">
                  <c:v>42974</c:v>
                </c:pt>
                <c:pt idx="606">
                  <c:v>42975</c:v>
                </c:pt>
                <c:pt idx="607">
                  <c:v>42976</c:v>
                </c:pt>
                <c:pt idx="608">
                  <c:v>42977</c:v>
                </c:pt>
                <c:pt idx="609">
                  <c:v>42978</c:v>
                </c:pt>
                <c:pt idx="610">
                  <c:v>42979</c:v>
                </c:pt>
                <c:pt idx="611">
                  <c:v>42980</c:v>
                </c:pt>
                <c:pt idx="612">
                  <c:v>42981</c:v>
                </c:pt>
                <c:pt idx="613">
                  <c:v>42982</c:v>
                </c:pt>
                <c:pt idx="614">
                  <c:v>42983</c:v>
                </c:pt>
                <c:pt idx="615">
                  <c:v>42984</c:v>
                </c:pt>
                <c:pt idx="616">
                  <c:v>42985</c:v>
                </c:pt>
                <c:pt idx="617">
                  <c:v>42986</c:v>
                </c:pt>
                <c:pt idx="618">
                  <c:v>42987</c:v>
                </c:pt>
                <c:pt idx="619">
                  <c:v>42988</c:v>
                </c:pt>
                <c:pt idx="620">
                  <c:v>42989</c:v>
                </c:pt>
                <c:pt idx="621">
                  <c:v>42990</c:v>
                </c:pt>
                <c:pt idx="622">
                  <c:v>42991</c:v>
                </c:pt>
                <c:pt idx="623">
                  <c:v>42992</c:v>
                </c:pt>
                <c:pt idx="624">
                  <c:v>42993</c:v>
                </c:pt>
                <c:pt idx="625">
                  <c:v>42994</c:v>
                </c:pt>
                <c:pt idx="626">
                  <c:v>42995</c:v>
                </c:pt>
                <c:pt idx="627">
                  <c:v>42996</c:v>
                </c:pt>
                <c:pt idx="628">
                  <c:v>42997</c:v>
                </c:pt>
                <c:pt idx="629">
                  <c:v>42998</c:v>
                </c:pt>
                <c:pt idx="630">
                  <c:v>42999</c:v>
                </c:pt>
                <c:pt idx="631">
                  <c:v>43000</c:v>
                </c:pt>
                <c:pt idx="632">
                  <c:v>43001</c:v>
                </c:pt>
                <c:pt idx="633">
                  <c:v>43002</c:v>
                </c:pt>
                <c:pt idx="634">
                  <c:v>43003</c:v>
                </c:pt>
                <c:pt idx="635">
                  <c:v>43004</c:v>
                </c:pt>
                <c:pt idx="636">
                  <c:v>43005</c:v>
                </c:pt>
                <c:pt idx="637">
                  <c:v>43006</c:v>
                </c:pt>
                <c:pt idx="638">
                  <c:v>43007</c:v>
                </c:pt>
                <c:pt idx="639">
                  <c:v>43008</c:v>
                </c:pt>
                <c:pt idx="640">
                  <c:v>43009</c:v>
                </c:pt>
                <c:pt idx="641">
                  <c:v>43010</c:v>
                </c:pt>
                <c:pt idx="642">
                  <c:v>43011</c:v>
                </c:pt>
                <c:pt idx="643">
                  <c:v>43012</c:v>
                </c:pt>
                <c:pt idx="644">
                  <c:v>43013</c:v>
                </c:pt>
                <c:pt idx="645">
                  <c:v>43014</c:v>
                </c:pt>
                <c:pt idx="646">
                  <c:v>43015</c:v>
                </c:pt>
                <c:pt idx="647">
                  <c:v>43016</c:v>
                </c:pt>
                <c:pt idx="648">
                  <c:v>43017</c:v>
                </c:pt>
                <c:pt idx="649">
                  <c:v>43018</c:v>
                </c:pt>
                <c:pt idx="650">
                  <c:v>43019</c:v>
                </c:pt>
                <c:pt idx="651">
                  <c:v>43020</c:v>
                </c:pt>
                <c:pt idx="652">
                  <c:v>43021</c:v>
                </c:pt>
                <c:pt idx="653">
                  <c:v>43022</c:v>
                </c:pt>
                <c:pt idx="654">
                  <c:v>43023</c:v>
                </c:pt>
                <c:pt idx="655">
                  <c:v>43024</c:v>
                </c:pt>
                <c:pt idx="656">
                  <c:v>43025</c:v>
                </c:pt>
                <c:pt idx="657">
                  <c:v>43026</c:v>
                </c:pt>
                <c:pt idx="658">
                  <c:v>43027</c:v>
                </c:pt>
                <c:pt idx="659">
                  <c:v>43028</c:v>
                </c:pt>
                <c:pt idx="660">
                  <c:v>43029</c:v>
                </c:pt>
                <c:pt idx="661">
                  <c:v>43030</c:v>
                </c:pt>
                <c:pt idx="662">
                  <c:v>43031</c:v>
                </c:pt>
                <c:pt idx="663">
                  <c:v>43032</c:v>
                </c:pt>
                <c:pt idx="664">
                  <c:v>43033</c:v>
                </c:pt>
                <c:pt idx="665">
                  <c:v>43034</c:v>
                </c:pt>
                <c:pt idx="666">
                  <c:v>43035</c:v>
                </c:pt>
                <c:pt idx="667">
                  <c:v>43036</c:v>
                </c:pt>
                <c:pt idx="668">
                  <c:v>43037</c:v>
                </c:pt>
                <c:pt idx="669">
                  <c:v>43038</c:v>
                </c:pt>
                <c:pt idx="670">
                  <c:v>43039</c:v>
                </c:pt>
                <c:pt idx="671">
                  <c:v>43040</c:v>
                </c:pt>
                <c:pt idx="672">
                  <c:v>43041</c:v>
                </c:pt>
                <c:pt idx="673">
                  <c:v>43042</c:v>
                </c:pt>
                <c:pt idx="674">
                  <c:v>43043</c:v>
                </c:pt>
                <c:pt idx="675">
                  <c:v>43044</c:v>
                </c:pt>
                <c:pt idx="676">
                  <c:v>43045</c:v>
                </c:pt>
                <c:pt idx="677">
                  <c:v>43046</c:v>
                </c:pt>
                <c:pt idx="678">
                  <c:v>43047</c:v>
                </c:pt>
                <c:pt idx="679">
                  <c:v>43048</c:v>
                </c:pt>
                <c:pt idx="680">
                  <c:v>43049</c:v>
                </c:pt>
                <c:pt idx="681">
                  <c:v>43050</c:v>
                </c:pt>
                <c:pt idx="682">
                  <c:v>43051</c:v>
                </c:pt>
                <c:pt idx="683">
                  <c:v>43052</c:v>
                </c:pt>
                <c:pt idx="684">
                  <c:v>43053</c:v>
                </c:pt>
                <c:pt idx="685">
                  <c:v>43054</c:v>
                </c:pt>
                <c:pt idx="686">
                  <c:v>43055</c:v>
                </c:pt>
                <c:pt idx="687">
                  <c:v>43056</c:v>
                </c:pt>
                <c:pt idx="688">
                  <c:v>43057</c:v>
                </c:pt>
                <c:pt idx="689">
                  <c:v>43058</c:v>
                </c:pt>
                <c:pt idx="690">
                  <c:v>43059</c:v>
                </c:pt>
                <c:pt idx="691">
                  <c:v>43060</c:v>
                </c:pt>
                <c:pt idx="692">
                  <c:v>43061</c:v>
                </c:pt>
                <c:pt idx="693">
                  <c:v>43062</c:v>
                </c:pt>
                <c:pt idx="694">
                  <c:v>43063</c:v>
                </c:pt>
                <c:pt idx="695">
                  <c:v>43064</c:v>
                </c:pt>
                <c:pt idx="696">
                  <c:v>43065</c:v>
                </c:pt>
                <c:pt idx="697">
                  <c:v>43066</c:v>
                </c:pt>
                <c:pt idx="698">
                  <c:v>43067</c:v>
                </c:pt>
                <c:pt idx="699">
                  <c:v>43068</c:v>
                </c:pt>
                <c:pt idx="700">
                  <c:v>43069</c:v>
                </c:pt>
                <c:pt idx="701">
                  <c:v>43070</c:v>
                </c:pt>
                <c:pt idx="702">
                  <c:v>43071</c:v>
                </c:pt>
                <c:pt idx="703">
                  <c:v>43072</c:v>
                </c:pt>
                <c:pt idx="704">
                  <c:v>43073</c:v>
                </c:pt>
                <c:pt idx="705">
                  <c:v>43074</c:v>
                </c:pt>
                <c:pt idx="706">
                  <c:v>43075</c:v>
                </c:pt>
                <c:pt idx="707">
                  <c:v>43076</c:v>
                </c:pt>
                <c:pt idx="708">
                  <c:v>43077</c:v>
                </c:pt>
                <c:pt idx="709">
                  <c:v>43078</c:v>
                </c:pt>
                <c:pt idx="710">
                  <c:v>43079</c:v>
                </c:pt>
                <c:pt idx="711">
                  <c:v>43080</c:v>
                </c:pt>
                <c:pt idx="712">
                  <c:v>43081</c:v>
                </c:pt>
                <c:pt idx="713">
                  <c:v>43082</c:v>
                </c:pt>
                <c:pt idx="714">
                  <c:v>43083</c:v>
                </c:pt>
                <c:pt idx="715">
                  <c:v>43084</c:v>
                </c:pt>
                <c:pt idx="716">
                  <c:v>43085</c:v>
                </c:pt>
                <c:pt idx="717">
                  <c:v>43086</c:v>
                </c:pt>
                <c:pt idx="718">
                  <c:v>43087</c:v>
                </c:pt>
                <c:pt idx="719">
                  <c:v>43088</c:v>
                </c:pt>
                <c:pt idx="720">
                  <c:v>43089</c:v>
                </c:pt>
                <c:pt idx="721">
                  <c:v>43090</c:v>
                </c:pt>
                <c:pt idx="722">
                  <c:v>43091</c:v>
                </c:pt>
                <c:pt idx="723">
                  <c:v>43092</c:v>
                </c:pt>
                <c:pt idx="724">
                  <c:v>43093</c:v>
                </c:pt>
                <c:pt idx="725">
                  <c:v>43094</c:v>
                </c:pt>
                <c:pt idx="726">
                  <c:v>43095</c:v>
                </c:pt>
                <c:pt idx="727">
                  <c:v>43096</c:v>
                </c:pt>
                <c:pt idx="728">
                  <c:v>43097</c:v>
                </c:pt>
                <c:pt idx="729">
                  <c:v>43098</c:v>
                </c:pt>
                <c:pt idx="730">
                  <c:v>43099</c:v>
                </c:pt>
                <c:pt idx="731">
                  <c:v>43100</c:v>
                </c:pt>
                <c:pt idx="732">
                  <c:v>43101</c:v>
                </c:pt>
                <c:pt idx="733">
                  <c:v>43102</c:v>
                </c:pt>
                <c:pt idx="734">
                  <c:v>43103</c:v>
                </c:pt>
                <c:pt idx="735">
                  <c:v>43104</c:v>
                </c:pt>
                <c:pt idx="736">
                  <c:v>43105</c:v>
                </c:pt>
                <c:pt idx="737">
                  <c:v>43106</c:v>
                </c:pt>
                <c:pt idx="738">
                  <c:v>43107</c:v>
                </c:pt>
                <c:pt idx="739">
                  <c:v>43108</c:v>
                </c:pt>
                <c:pt idx="740">
                  <c:v>43109</c:v>
                </c:pt>
                <c:pt idx="741">
                  <c:v>43110</c:v>
                </c:pt>
                <c:pt idx="742">
                  <c:v>43111</c:v>
                </c:pt>
                <c:pt idx="743">
                  <c:v>43112</c:v>
                </c:pt>
                <c:pt idx="744">
                  <c:v>43113</c:v>
                </c:pt>
                <c:pt idx="745">
                  <c:v>43114</c:v>
                </c:pt>
                <c:pt idx="746">
                  <c:v>43115</c:v>
                </c:pt>
                <c:pt idx="747">
                  <c:v>43116</c:v>
                </c:pt>
                <c:pt idx="748">
                  <c:v>43117</c:v>
                </c:pt>
                <c:pt idx="749">
                  <c:v>43118</c:v>
                </c:pt>
                <c:pt idx="750">
                  <c:v>43119</c:v>
                </c:pt>
                <c:pt idx="751">
                  <c:v>43120</c:v>
                </c:pt>
                <c:pt idx="752">
                  <c:v>43121</c:v>
                </c:pt>
                <c:pt idx="753">
                  <c:v>43122</c:v>
                </c:pt>
                <c:pt idx="754">
                  <c:v>43123</c:v>
                </c:pt>
                <c:pt idx="755">
                  <c:v>43124</c:v>
                </c:pt>
                <c:pt idx="756">
                  <c:v>43125</c:v>
                </c:pt>
                <c:pt idx="757">
                  <c:v>43126</c:v>
                </c:pt>
                <c:pt idx="758">
                  <c:v>43127</c:v>
                </c:pt>
                <c:pt idx="759">
                  <c:v>43128</c:v>
                </c:pt>
                <c:pt idx="760">
                  <c:v>43129</c:v>
                </c:pt>
                <c:pt idx="761">
                  <c:v>43130</c:v>
                </c:pt>
                <c:pt idx="762">
                  <c:v>43131</c:v>
                </c:pt>
                <c:pt idx="763">
                  <c:v>43132</c:v>
                </c:pt>
                <c:pt idx="764">
                  <c:v>43133</c:v>
                </c:pt>
                <c:pt idx="765">
                  <c:v>43134</c:v>
                </c:pt>
                <c:pt idx="766">
                  <c:v>43135</c:v>
                </c:pt>
                <c:pt idx="767">
                  <c:v>43136</c:v>
                </c:pt>
                <c:pt idx="768">
                  <c:v>43137</c:v>
                </c:pt>
                <c:pt idx="769">
                  <c:v>43138</c:v>
                </c:pt>
                <c:pt idx="770">
                  <c:v>43139</c:v>
                </c:pt>
                <c:pt idx="771">
                  <c:v>43140</c:v>
                </c:pt>
                <c:pt idx="772">
                  <c:v>43141</c:v>
                </c:pt>
                <c:pt idx="773">
                  <c:v>43142</c:v>
                </c:pt>
                <c:pt idx="774">
                  <c:v>43143</c:v>
                </c:pt>
                <c:pt idx="775">
                  <c:v>43144</c:v>
                </c:pt>
                <c:pt idx="776">
                  <c:v>43145</c:v>
                </c:pt>
                <c:pt idx="777">
                  <c:v>43146</c:v>
                </c:pt>
                <c:pt idx="778">
                  <c:v>43147</c:v>
                </c:pt>
                <c:pt idx="779">
                  <c:v>43148</c:v>
                </c:pt>
                <c:pt idx="780">
                  <c:v>43149</c:v>
                </c:pt>
                <c:pt idx="781">
                  <c:v>43150</c:v>
                </c:pt>
                <c:pt idx="782">
                  <c:v>43151</c:v>
                </c:pt>
                <c:pt idx="783">
                  <c:v>43152</c:v>
                </c:pt>
                <c:pt idx="784">
                  <c:v>43153</c:v>
                </c:pt>
                <c:pt idx="785">
                  <c:v>43154</c:v>
                </c:pt>
                <c:pt idx="786">
                  <c:v>43155</c:v>
                </c:pt>
                <c:pt idx="787">
                  <c:v>43156</c:v>
                </c:pt>
                <c:pt idx="788">
                  <c:v>43157</c:v>
                </c:pt>
                <c:pt idx="789">
                  <c:v>43158</c:v>
                </c:pt>
                <c:pt idx="790">
                  <c:v>43159</c:v>
                </c:pt>
                <c:pt idx="791">
                  <c:v>43160</c:v>
                </c:pt>
                <c:pt idx="792">
                  <c:v>43161</c:v>
                </c:pt>
                <c:pt idx="793">
                  <c:v>43162</c:v>
                </c:pt>
                <c:pt idx="794">
                  <c:v>43163</c:v>
                </c:pt>
                <c:pt idx="795">
                  <c:v>43164</c:v>
                </c:pt>
                <c:pt idx="796">
                  <c:v>43165</c:v>
                </c:pt>
                <c:pt idx="797">
                  <c:v>43166</c:v>
                </c:pt>
                <c:pt idx="798">
                  <c:v>43167</c:v>
                </c:pt>
                <c:pt idx="799">
                  <c:v>43168</c:v>
                </c:pt>
                <c:pt idx="800">
                  <c:v>43169</c:v>
                </c:pt>
                <c:pt idx="801">
                  <c:v>43170</c:v>
                </c:pt>
                <c:pt idx="802">
                  <c:v>43171</c:v>
                </c:pt>
                <c:pt idx="803">
                  <c:v>43172</c:v>
                </c:pt>
                <c:pt idx="804">
                  <c:v>43173</c:v>
                </c:pt>
                <c:pt idx="805">
                  <c:v>43174</c:v>
                </c:pt>
                <c:pt idx="806">
                  <c:v>43175</c:v>
                </c:pt>
                <c:pt idx="807">
                  <c:v>43176</c:v>
                </c:pt>
                <c:pt idx="808">
                  <c:v>43177</c:v>
                </c:pt>
                <c:pt idx="809">
                  <c:v>43178</c:v>
                </c:pt>
                <c:pt idx="810">
                  <c:v>43179</c:v>
                </c:pt>
                <c:pt idx="811">
                  <c:v>43180</c:v>
                </c:pt>
                <c:pt idx="812">
                  <c:v>43181</c:v>
                </c:pt>
                <c:pt idx="813">
                  <c:v>43182</c:v>
                </c:pt>
                <c:pt idx="814">
                  <c:v>43183</c:v>
                </c:pt>
                <c:pt idx="815">
                  <c:v>43184</c:v>
                </c:pt>
                <c:pt idx="816">
                  <c:v>43185</c:v>
                </c:pt>
                <c:pt idx="817">
                  <c:v>43186</c:v>
                </c:pt>
                <c:pt idx="818">
                  <c:v>43187</c:v>
                </c:pt>
                <c:pt idx="819">
                  <c:v>43188</c:v>
                </c:pt>
                <c:pt idx="820">
                  <c:v>43189</c:v>
                </c:pt>
                <c:pt idx="821">
                  <c:v>43190</c:v>
                </c:pt>
                <c:pt idx="822">
                  <c:v>43191</c:v>
                </c:pt>
                <c:pt idx="823">
                  <c:v>43192</c:v>
                </c:pt>
                <c:pt idx="824">
                  <c:v>43193</c:v>
                </c:pt>
                <c:pt idx="825">
                  <c:v>43194</c:v>
                </c:pt>
                <c:pt idx="826">
                  <c:v>43195</c:v>
                </c:pt>
                <c:pt idx="827">
                  <c:v>43196</c:v>
                </c:pt>
                <c:pt idx="828">
                  <c:v>43197</c:v>
                </c:pt>
                <c:pt idx="829">
                  <c:v>43198</c:v>
                </c:pt>
                <c:pt idx="830">
                  <c:v>43199</c:v>
                </c:pt>
                <c:pt idx="831">
                  <c:v>43200</c:v>
                </c:pt>
                <c:pt idx="832">
                  <c:v>43201</c:v>
                </c:pt>
                <c:pt idx="833">
                  <c:v>43202</c:v>
                </c:pt>
                <c:pt idx="834">
                  <c:v>43203</c:v>
                </c:pt>
                <c:pt idx="835">
                  <c:v>43204</c:v>
                </c:pt>
                <c:pt idx="836">
                  <c:v>43205</c:v>
                </c:pt>
                <c:pt idx="837">
                  <c:v>43206</c:v>
                </c:pt>
                <c:pt idx="838">
                  <c:v>43207</c:v>
                </c:pt>
                <c:pt idx="839">
                  <c:v>43208</c:v>
                </c:pt>
                <c:pt idx="840">
                  <c:v>43209</c:v>
                </c:pt>
                <c:pt idx="841">
                  <c:v>43210</c:v>
                </c:pt>
                <c:pt idx="842">
                  <c:v>43211</c:v>
                </c:pt>
                <c:pt idx="843">
                  <c:v>43212</c:v>
                </c:pt>
                <c:pt idx="844">
                  <c:v>43213</c:v>
                </c:pt>
                <c:pt idx="845">
                  <c:v>43214</c:v>
                </c:pt>
                <c:pt idx="846">
                  <c:v>43215</c:v>
                </c:pt>
                <c:pt idx="847">
                  <c:v>43216</c:v>
                </c:pt>
                <c:pt idx="848">
                  <c:v>43217</c:v>
                </c:pt>
                <c:pt idx="849">
                  <c:v>43218</c:v>
                </c:pt>
                <c:pt idx="850">
                  <c:v>43219</c:v>
                </c:pt>
                <c:pt idx="851">
                  <c:v>43220</c:v>
                </c:pt>
                <c:pt idx="852">
                  <c:v>43221</c:v>
                </c:pt>
                <c:pt idx="853">
                  <c:v>43222</c:v>
                </c:pt>
                <c:pt idx="854">
                  <c:v>43223</c:v>
                </c:pt>
                <c:pt idx="855">
                  <c:v>43224</c:v>
                </c:pt>
                <c:pt idx="856">
                  <c:v>43225</c:v>
                </c:pt>
                <c:pt idx="857">
                  <c:v>43226</c:v>
                </c:pt>
                <c:pt idx="858">
                  <c:v>43227</c:v>
                </c:pt>
                <c:pt idx="859">
                  <c:v>43228</c:v>
                </c:pt>
                <c:pt idx="860">
                  <c:v>43229</c:v>
                </c:pt>
                <c:pt idx="861">
                  <c:v>43230</c:v>
                </c:pt>
                <c:pt idx="862">
                  <c:v>43231</c:v>
                </c:pt>
                <c:pt idx="863">
                  <c:v>43232</c:v>
                </c:pt>
                <c:pt idx="864">
                  <c:v>43233</c:v>
                </c:pt>
                <c:pt idx="865">
                  <c:v>43234</c:v>
                </c:pt>
                <c:pt idx="866">
                  <c:v>43235</c:v>
                </c:pt>
                <c:pt idx="867">
                  <c:v>43236</c:v>
                </c:pt>
                <c:pt idx="868">
                  <c:v>43237</c:v>
                </c:pt>
                <c:pt idx="869">
                  <c:v>43238</c:v>
                </c:pt>
                <c:pt idx="870">
                  <c:v>43239</c:v>
                </c:pt>
                <c:pt idx="871">
                  <c:v>43240</c:v>
                </c:pt>
                <c:pt idx="872">
                  <c:v>43241</c:v>
                </c:pt>
                <c:pt idx="873">
                  <c:v>43242</c:v>
                </c:pt>
                <c:pt idx="874">
                  <c:v>43243</c:v>
                </c:pt>
                <c:pt idx="875">
                  <c:v>43244</c:v>
                </c:pt>
                <c:pt idx="876">
                  <c:v>43245</c:v>
                </c:pt>
                <c:pt idx="877">
                  <c:v>43246</c:v>
                </c:pt>
                <c:pt idx="878">
                  <c:v>43247</c:v>
                </c:pt>
                <c:pt idx="879">
                  <c:v>43248</c:v>
                </c:pt>
                <c:pt idx="880">
                  <c:v>43249</c:v>
                </c:pt>
                <c:pt idx="881">
                  <c:v>43250</c:v>
                </c:pt>
                <c:pt idx="882">
                  <c:v>43251</c:v>
                </c:pt>
                <c:pt idx="883">
                  <c:v>43252</c:v>
                </c:pt>
                <c:pt idx="884">
                  <c:v>43253</c:v>
                </c:pt>
                <c:pt idx="885">
                  <c:v>43254</c:v>
                </c:pt>
                <c:pt idx="886">
                  <c:v>43255</c:v>
                </c:pt>
                <c:pt idx="887">
                  <c:v>43256</c:v>
                </c:pt>
                <c:pt idx="888">
                  <c:v>43257</c:v>
                </c:pt>
                <c:pt idx="889">
                  <c:v>43258</c:v>
                </c:pt>
                <c:pt idx="890">
                  <c:v>43259</c:v>
                </c:pt>
                <c:pt idx="891">
                  <c:v>43260</c:v>
                </c:pt>
                <c:pt idx="892">
                  <c:v>43261</c:v>
                </c:pt>
                <c:pt idx="893">
                  <c:v>43262</c:v>
                </c:pt>
                <c:pt idx="894">
                  <c:v>43263</c:v>
                </c:pt>
                <c:pt idx="895">
                  <c:v>43264</c:v>
                </c:pt>
                <c:pt idx="896">
                  <c:v>43265</c:v>
                </c:pt>
                <c:pt idx="897">
                  <c:v>43266</c:v>
                </c:pt>
                <c:pt idx="898">
                  <c:v>43267</c:v>
                </c:pt>
                <c:pt idx="899">
                  <c:v>43268</c:v>
                </c:pt>
                <c:pt idx="900">
                  <c:v>43269</c:v>
                </c:pt>
                <c:pt idx="901">
                  <c:v>43270</c:v>
                </c:pt>
                <c:pt idx="902">
                  <c:v>43271</c:v>
                </c:pt>
                <c:pt idx="903">
                  <c:v>43272</c:v>
                </c:pt>
                <c:pt idx="904">
                  <c:v>43273</c:v>
                </c:pt>
                <c:pt idx="905">
                  <c:v>43274</c:v>
                </c:pt>
                <c:pt idx="906">
                  <c:v>43275</c:v>
                </c:pt>
                <c:pt idx="907">
                  <c:v>43276</c:v>
                </c:pt>
                <c:pt idx="908">
                  <c:v>43277</c:v>
                </c:pt>
                <c:pt idx="909">
                  <c:v>43278</c:v>
                </c:pt>
                <c:pt idx="910">
                  <c:v>43279</c:v>
                </c:pt>
                <c:pt idx="911">
                  <c:v>43280</c:v>
                </c:pt>
                <c:pt idx="912">
                  <c:v>43281</c:v>
                </c:pt>
                <c:pt idx="913">
                  <c:v>43282</c:v>
                </c:pt>
                <c:pt idx="914">
                  <c:v>43283</c:v>
                </c:pt>
                <c:pt idx="915">
                  <c:v>43284</c:v>
                </c:pt>
                <c:pt idx="916">
                  <c:v>43285</c:v>
                </c:pt>
                <c:pt idx="917">
                  <c:v>43286</c:v>
                </c:pt>
                <c:pt idx="918">
                  <c:v>43287</c:v>
                </c:pt>
                <c:pt idx="919">
                  <c:v>43288</c:v>
                </c:pt>
                <c:pt idx="920">
                  <c:v>43289</c:v>
                </c:pt>
                <c:pt idx="921">
                  <c:v>43290</c:v>
                </c:pt>
                <c:pt idx="922">
                  <c:v>43291</c:v>
                </c:pt>
                <c:pt idx="923">
                  <c:v>43292</c:v>
                </c:pt>
                <c:pt idx="924">
                  <c:v>43293</c:v>
                </c:pt>
                <c:pt idx="925">
                  <c:v>43294</c:v>
                </c:pt>
                <c:pt idx="926">
                  <c:v>43295</c:v>
                </c:pt>
                <c:pt idx="927">
                  <c:v>43296</c:v>
                </c:pt>
                <c:pt idx="928">
                  <c:v>43297</c:v>
                </c:pt>
                <c:pt idx="929">
                  <c:v>43298</c:v>
                </c:pt>
                <c:pt idx="930">
                  <c:v>43299</c:v>
                </c:pt>
                <c:pt idx="931">
                  <c:v>43300</c:v>
                </c:pt>
                <c:pt idx="932">
                  <c:v>43301</c:v>
                </c:pt>
                <c:pt idx="933">
                  <c:v>43302</c:v>
                </c:pt>
                <c:pt idx="934">
                  <c:v>43303</c:v>
                </c:pt>
                <c:pt idx="935">
                  <c:v>43304</c:v>
                </c:pt>
                <c:pt idx="936">
                  <c:v>43305</c:v>
                </c:pt>
                <c:pt idx="937">
                  <c:v>43306</c:v>
                </c:pt>
                <c:pt idx="938">
                  <c:v>43307</c:v>
                </c:pt>
                <c:pt idx="939">
                  <c:v>43308</c:v>
                </c:pt>
                <c:pt idx="940">
                  <c:v>43309</c:v>
                </c:pt>
                <c:pt idx="941">
                  <c:v>43310</c:v>
                </c:pt>
                <c:pt idx="942">
                  <c:v>43311</c:v>
                </c:pt>
                <c:pt idx="943">
                  <c:v>43312</c:v>
                </c:pt>
                <c:pt idx="944">
                  <c:v>43313</c:v>
                </c:pt>
                <c:pt idx="945">
                  <c:v>43314</c:v>
                </c:pt>
                <c:pt idx="946">
                  <c:v>43315</c:v>
                </c:pt>
                <c:pt idx="947">
                  <c:v>43316</c:v>
                </c:pt>
                <c:pt idx="948">
                  <c:v>43317</c:v>
                </c:pt>
                <c:pt idx="949">
                  <c:v>43318</c:v>
                </c:pt>
                <c:pt idx="950">
                  <c:v>43319</c:v>
                </c:pt>
                <c:pt idx="951">
                  <c:v>43320</c:v>
                </c:pt>
                <c:pt idx="952">
                  <c:v>43321</c:v>
                </c:pt>
                <c:pt idx="953">
                  <c:v>43322</c:v>
                </c:pt>
                <c:pt idx="954">
                  <c:v>43323</c:v>
                </c:pt>
                <c:pt idx="955">
                  <c:v>43324</c:v>
                </c:pt>
                <c:pt idx="956">
                  <c:v>43325</c:v>
                </c:pt>
                <c:pt idx="957">
                  <c:v>43326</c:v>
                </c:pt>
                <c:pt idx="958">
                  <c:v>43327</c:v>
                </c:pt>
                <c:pt idx="959">
                  <c:v>43328</c:v>
                </c:pt>
                <c:pt idx="960">
                  <c:v>43329</c:v>
                </c:pt>
                <c:pt idx="961">
                  <c:v>43330</c:v>
                </c:pt>
                <c:pt idx="962">
                  <c:v>43331</c:v>
                </c:pt>
                <c:pt idx="963">
                  <c:v>43332</c:v>
                </c:pt>
                <c:pt idx="964">
                  <c:v>43333</c:v>
                </c:pt>
                <c:pt idx="965">
                  <c:v>43334</c:v>
                </c:pt>
                <c:pt idx="966">
                  <c:v>43335</c:v>
                </c:pt>
                <c:pt idx="967">
                  <c:v>43336</c:v>
                </c:pt>
                <c:pt idx="968">
                  <c:v>43337</c:v>
                </c:pt>
                <c:pt idx="969">
                  <c:v>43338</c:v>
                </c:pt>
                <c:pt idx="970">
                  <c:v>43339</c:v>
                </c:pt>
                <c:pt idx="971">
                  <c:v>43340</c:v>
                </c:pt>
                <c:pt idx="972">
                  <c:v>43341</c:v>
                </c:pt>
                <c:pt idx="973">
                  <c:v>43342</c:v>
                </c:pt>
                <c:pt idx="974">
                  <c:v>43343</c:v>
                </c:pt>
                <c:pt idx="975">
                  <c:v>43344</c:v>
                </c:pt>
                <c:pt idx="976">
                  <c:v>43345</c:v>
                </c:pt>
                <c:pt idx="977">
                  <c:v>43346</c:v>
                </c:pt>
                <c:pt idx="978">
                  <c:v>43347</c:v>
                </c:pt>
                <c:pt idx="979">
                  <c:v>43348</c:v>
                </c:pt>
                <c:pt idx="980">
                  <c:v>43349</c:v>
                </c:pt>
                <c:pt idx="981">
                  <c:v>43350</c:v>
                </c:pt>
                <c:pt idx="982">
                  <c:v>43351</c:v>
                </c:pt>
                <c:pt idx="983">
                  <c:v>43352</c:v>
                </c:pt>
                <c:pt idx="984">
                  <c:v>43353</c:v>
                </c:pt>
                <c:pt idx="985">
                  <c:v>43354</c:v>
                </c:pt>
                <c:pt idx="986">
                  <c:v>43355</c:v>
                </c:pt>
                <c:pt idx="987">
                  <c:v>43356</c:v>
                </c:pt>
                <c:pt idx="988">
                  <c:v>43357</c:v>
                </c:pt>
                <c:pt idx="989">
                  <c:v>43358</c:v>
                </c:pt>
                <c:pt idx="990">
                  <c:v>43359</c:v>
                </c:pt>
                <c:pt idx="991">
                  <c:v>43360</c:v>
                </c:pt>
                <c:pt idx="992">
                  <c:v>43361</c:v>
                </c:pt>
                <c:pt idx="993">
                  <c:v>43362</c:v>
                </c:pt>
                <c:pt idx="994">
                  <c:v>43363</c:v>
                </c:pt>
                <c:pt idx="995">
                  <c:v>43364</c:v>
                </c:pt>
                <c:pt idx="996">
                  <c:v>43365</c:v>
                </c:pt>
                <c:pt idx="997">
                  <c:v>43366</c:v>
                </c:pt>
                <c:pt idx="998">
                  <c:v>43367</c:v>
                </c:pt>
                <c:pt idx="999">
                  <c:v>43368</c:v>
                </c:pt>
                <c:pt idx="1000">
                  <c:v>43369</c:v>
                </c:pt>
                <c:pt idx="1001">
                  <c:v>43370</c:v>
                </c:pt>
                <c:pt idx="1002">
                  <c:v>43371</c:v>
                </c:pt>
                <c:pt idx="1003">
                  <c:v>43372</c:v>
                </c:pt>
                <c:pt idx="1004">
                  <c:v>43373</c:v>
                </c:pt>
                <c:pt idx="1005">
                  <c:v>43374</c:v>
                </c:pt>
                <c:pt idx="1006">
                  <c:v>43375</c:v>
                </c:pt>
                <c:pt idx="1007">
                  <c:v>43376</c:v>
                </c:pt>
                <c:pt idx="1008">
                  <c:v>43377</c:v>
                </c:pt>
                <c:pt idx="1009">
                  <c:v>43378</c:v>
                </c:pt>
                <c:pt idx="1010">
                  <c:v>43379</c:v>
                </c:pt>
                <c:pt idx="1011">
                  <c:v>43380</c:v>
                </c:pt>
                <c:pt idx="1012">
                  <c:v>43381</c:v>
                </c:pt>
                <c:pt idx="1013">
                  <c:v>43382</c:v>
                </c:pt>
                <c:pt idx="1014">
                  <c:v>43383</c:v>
                </c:pt>
                <c:pt idx="1015">
                  <c:v>43384</c:v>
                </c:pt>
                <c:pt idx="1016">
                  <c:v>43385</c:v>
                </c:pt>
                <c:pt idx="1017">
                  <c:v>43386</c:v>
                </c:pt>
                <c:pt idx="1018">
                  <c:v>43387</c:v>
                </c:pt>
                <c:pt idx="1019">
                  <c:v>43388</c:v>
                </c:pt>
                <c:pt idx="1020">
                  <c:v>43389</c:v>
                </c:pt>
                <c:pt idx="1021">
                  <c:v>43390</c:v>
                </c:pt>
                <c:pt idx="1022">
                  <c:v>43391</c:v>
                </c:pt>
                <c:pt idx="1023">
                  <c:v>43392</c:v>
                </c:pt>
                <c:pt idx="1024">
                  <c:v>43393</c:v>
                </c:pt>
                <c:pt idx="1025">
                  <c:v>43394</c:v>
                </c:pt>
                <c:pt idx="1026">
                  <c:v>43395</c:v>
                </c:pt>
                <c:pt idx="1027">
                  <c:v>43396</c:v>
                </c:pt>
                <c:pt idx="1028">
                  <c:v>43397</c:v>
                </c:pt>
                <c:pt idx="1029">
                  <c:v>43398</c:v>
                </c:pt>
                <c:pt idx="1030">
                  <c:v>43399</c:v>
                </c:pt>
                <c:pt idx="1031">
                  <c:v>43400</c:v>
                </c:pt>
                <c:pt idx="1032">
                  <c:v>43401</c:v>
                </c:pt>
                <c:pt idx="1033">
                  <c:v>43402</c:v>
                </c:pt>
                <c:pt idx="1034">
                  <c:v>43403</c:v>
                </c:pt>
                <c:pt idx="1035">
                  <c:v>43404</c:v>
                </c:pt>
                <c:pt idx="1036">
                  <c:v>43405</c:v>
                </c:pt>
                <c:pt idx="1037">
                  <c:v>43406</c:v>
                </c:pt>
                <c:pt idx="1038">
                  <c:v>43407</c:v>
                </c:pt>
                <c:pt idx="1039">
                  <c:v>43408</c:v>
                </c:pt>
                <c:pt idx="1040">
                  <c:v>43409</c:v>
                </c:pt>
                <c:pt idx="1041">
                  <c:v>43410</c:v>
                </c:pt>
                <c:pt idx="1042">
                  <c:v>43411</c:v>
                </c:pt>
                <c:pt idx="1043">
                  <c:v>43412</c:v>
                </c:pt>
                <c:pt idx="1044">
                  <c:v>43413</c:v>
                </c:pt>
                <c:pt idx="1045">
                  <c:v>43414</c:v>
                </c:pt>
                <c:pt idx="1046">
                  <c:v>43415</c:v>
                </c:pt>
                <c:pt idx="1047">
                  <c:v>43416</c:v>
                </c:pt>
                <c:pt idx="1048">
                  <c:v>43417</c:v>
                </c:pt>
                <c:pt idx="1049">
                  <c:v>43418</c:v>
                </c:pt>
                <c:pt idx="1050">
                  <c:v>43419</c:v>
                </c:pt>
                <c:pt idx="1051">
                  <c:v>43420</c:v>
                </c:pt>
                <c:pt idx="1052">
                  <c:v>43421</c:v>
                </c:pt>
                <c:pt idx="1053">
                  <c:v>43422</c:v>
                </c:pt>
                <c:pt idx="1054">
                  <c:v>43423</c:v>
                </c:pt>
                <c:pt idx="1055">
                  <c:v>43424</c:v>
                </c:pt>
                <c:pt idx="1056">
                  <c:v>43425</c:v>
                </c:pt>
                <c:pt idx="1057">
                  <c:v>43426</c:v>
                </c:pt>
                <c:pt idx="1058">
                  <c:v>43427</c:v>
                </c:pt>
                <c:pt idx="1059">
                  <c:v>43428</c:v>
                </c:pt>
                <c:pt idx="1060">
                  <c:v>43429</c:v>
                </c:pt>
                <c:pt idx="1061">
                  <c:v>43430</c:v>
                </c:pt>
                <c:pt idx="1062">
                  <c:v>43431</c:v>
                </c:pt>
                <c:pt idx="1063">
                  <c:v>43432</c:v>
                </c:pt>
                <c:pt idx="1064">
                  <c:v>43433</c:v>
                </c:pt>
                <c:pt idx="1065">
                  <c:v>43434</c:v>
                </c:pt>
                <c:pt idx="1066">
                  <c:v>43435</c:v>
                </c:pt>
                <c:pt idx="1067">
                  <c:v>43436</c:v>
                </c:pt>
                <c:pt idx="1068">
                  <c:v>43437</c:v>
                </c:pt>
                <c:pt idx="1069">
                  <c:v>43438</c:v>
                </c:pt>
                <c:pt idx="1070">
                  <c:v>43439</c:v>
                </c:pt>
                <c:pt idx="1071">
                  <c:v>43440</c:v>
                </c:pt>
                <c:pt idx="1072">
                  <c:v>43441</c:v>
                </c:pt>
                <c:pt idx="1073">
                  <c:v>43442</c:v>
                </c:pt>
                <c:pt idx="1074">
                  <c:v>43443</c:v>
                </c:pt>
                <c:pt idx="1075">
                  <c:v>43444</c:v>
                </c:pt>
                <c:pt idx="1076">
                  <c:v>43445</c:v>
                </c:pt>
                <c:pt idx="1077">
                  <c:v>43446</c:v>
                </c:pt>
                <c:pt idx="1078">
                  <c:v>43447</c:v>
                </c:pt>
                <c:pt idx="1079">
                  <c:v>43448</c:v>
                </c:pt>
                <c:pt idx="1080">
                  <c:v>43449</c:v>
                </c:pt>
                <c:pt idx="1081">
                  <c:v>43450</c:v>
                </c:pt>
                <c:pt idx="1082">
                  <c:v>43451</c:v>
                </c:pt>
                <c:pt idx="1083">
                  <c:v>43452</c:v>
                </c:pt>
                <c:pt idx="1084">
                  <c:v>43453</c:v>
                </c:pt>
                <c:pt idx="1085">
                  <c:v>43454</c:v>
                </c:pt>
                <c:pt idx="1086">
                  <c:v>43455</c:v>
                </c:pt>
                <c:pt idx="1087">
                  <c:v>43456</c:v>
                </c:pt>
                <c:pt idx="1088">
                  <c:v>43457</c:v>
                </c:pt>
                <c:pt idx="1089">
                  <c:v>43458</c:v>
                </c:pt>
                <c:pt idx="1090">
                  <c:v>43459</c:v>
                </c:pt>
                <c:pt idx="1091">
                  <c:v>43460</c:v>
                </c:pt>
                <c:pt idx="1092">
                  <c:v>43461</c:v>
                </c:pt>
                <c:pt idx="1093">
                  <c:v>43462</c:v>
                </c:pt>
                <c:pt idx="1094">
                  <c:v>43463</c:v>
                </c:pt>
                <c:pt idx="1095">
                  <c:v>43464</c:v>
                </c:pt>
                <c:pt idx="1096">
                  <c:v>43465</c:v>
                </c:pt>
                <c:pt idx="1097">
                  <c:v>43466</c:v>
                </c:pt>
                <c:pt idx="1098">
                  <c:v>43467</c:v>
                </c:pt>
              </c:numCache>
            </c:numRef>
          </c:cat>
          <c:val>
            <c:numRef>
              <c:f>'Dashboard Extract'!$C$51:$AQH$51</c:f>
              <c:numCache>
                <c:formatCode>0</c:formatCode>
                <c:ptCount val="1124"/>
                <c:pt idx="0">
                  <c:v>879</c:v>
                </c:pt>
                <c:pt idx="1">
                  <c:v>881</c:v>
                </c:pt>
                <c:pt idx="2">
                  <c:v>883</c:v>
                </c:pt>
                <c:pt idx="3">
                  <c:v>885</c:v>
                </c:pt>
                <c:pt idx="4">
                  <c:v>896</c:v>
                </c:pt>
                <c:pt idx="5">
                  <c:v>902</c:v>
                </c:pt>
                <c:pt idx="6">
                  <c:v>899</c:v>
                </c:pt>
                <c:pt idx="7">
                  <c:v>890</c:v>
                </c:pt>
                <c:pt idx="8">
                  <c:v>884</c:v>
                </c:pt>
                <c:pt idx="9">
                  <c:v>878</c:v>
                </c:pt>
                <c:pt idx="10">
                  <c:v>872</c:v>
                </c:pt>
                <c:pt idx="11">
                  <c:v>856</c:v>
                </c:pt>
                <c:pt idx="12">
                  <c:v>843</c:v>
                </c:pt>
                <c:pt idx="13">
                  <c:v>838</c:v>
                </c:pt>
                <c:pt idx="14">
                  <c:v>833</c:v>
                </c:pt>
                <c:pt idx="15">
                  <c:v>825</c:v>
                </c:pt>
                <c:pt idx="16">
                  <c:v>817</c:v>
                </c:pt>
                <c:pt idx="17">
                  <c:v>809</c:v>
                </c:pt>
                <c:pt idx="18">
                  <c:v>802</c:v>
                </c:pt>
                <c:pt idx="19">
                  <c:v>795</c:v>
                </c:pt>
                <c:pt idx="20">
                  <c:v>783</c:v>
                </c:pt>
                <c:pt idx="21">
                  <c:v>781</c:v>
                </c:pt>
                <c:pt idx="22">
                  <c:v>776</c:v>
                </c:pt>
                <c:pt idx="23">
                  <c:v>772</c:v>
                </c:pt>
                <c:pt idx="24">
                  <c:v>768</c:v>
                </c:pt>
                <c:pt idx="25">
                  <c:v>762</c:v>
                </c:pt>
                <c:pt idx="26">
                  <c:v>760</c:v>
                </c:pt>
                <c:pt idx="27">
                  <c:v>776</c:v>
                </c:pt>
                <c:pt idx="28">
                  <c:v>784</c:v>
                </c:pt>
                <c:pt idx="29">
                  <c:v>798</c:v>
                </c:pt>
                <c:pt idx="30">
                  <c:v>813</c:v>
                </c:pt>
                <c:pt idx="31">
                  <c:v>828</c:v>
                </c:pt>
                <c:pt idx="32">
                  <c:v>845</c:v>
                </c:pt>
                <c:pt idx="33">
                  <c:v>859</c:v>
                </c:pt>
                <c:pt idx="34">
                  <c:v>855</c:v>
                </c:pt>
                <c:pt idx="35">
                  <c:v>848</c:v>
                </c:pt>
                <c:pt idx="36">
                  <c:v>835</c:v>
                </c:pt>
                <c:pt idx="37">
                  <c:v>822</c:v>
                </c:pt>
                <c:pt idx="38">
                  <c:v>809</c:v>
                </c:pt>
                <c:pt idx="39">
                  <c:v>794</c:v>
                </c:pt>
                <c:pt idx="40">
                  <c:v>783</c:v>
                </c:pt>
                <c:pt idx="41">
                  <c:v>773</c:v>
                </c:pt>
                <c:pt idx="42">
                  <c:v>761</c:v>
                </c:pt>
                <c:pt idx="43">
                  <c:v>747</c:v>
                </c:pt>
                <c:pt idx="44">
                  <c:v>734</c:v>
                </c:pt>
                <c:pt idx="45">
                  <c:v>720</c:v>
                </c:pt>
                <c:pt idx="46">
                  <c:v>696</c:v>
                </c:pt>
                <c:pt idx="47">
                  <c:v>665</c:v>
                </c:pt>
                <c:pt idx="48">
                  <c:v>642</c:v>
                </c:pt>
                <c:pt idx="49">
                  <c:v>620</c:v>
                </c:pt>
                <c:pt idx="50">
                  <c:v>592</c:v>
                </c:pt>
                <c:pt idx="51">
                  <c:v>564</c:v>
                </c:pt>
                <c:pt idx="52">
                  <c:v>537</c:v>
                </c:pt>
                <c:pt idx="53">
                  <c:v>518</c:v>
                </c:pt>
                <c:pt idx="54">
                  <c:v>511</c:v>
                </c:pt>
                <c:pt idx="55">
                  <c:v>506</c:v>
                </c:pt>
                <c:pt idx="56">
                  <c:v>504</c:v>
                </c:pt>
                <c:pt idx="57">
                  <c:v>522</c:v>
                </c:pt>
                <c:pt idx="58">
                  <c:v>540</c:v>
                </c:pt>
                <c:pt idx="59">
                  <c:v>557</c:v>
                </c:pt>
                <c:pt idx="60">
                  <c:v>576</c:v>
                </c:pt>
                <c:pt idx="61">
                  <c:v>592</c:v>
                </c:pt>
                <c:pt idx="62">
                  <c:v>600</c:v>
                </c:pt>
                <c:pt idx="63">
                  <c:v>602</c:v>
                </c:pt>
                <c:pt idx="64">
                  <c:v>588</c:v>
                </c:pt>
                <c:pt idx="65">
                  <c:v>574</c:v>
                </c:pt>
                <c:pt idx="66">
                  <c:v>561</c:v>
                </c:pt>
                <c:pt idx="67">
                  <c:v>546</c:v>
                </c:pt>
                <c:pt idx="68">
                  <c:v>535</c:v>
                </c:pt>
                <c:pt idx="69">
                  <c:v>529</c:v>
                </c:pt>
                <c:pt idx="70">
                  <c:v>527</c:v>
                </c:pt>
                <c:pt idx="71">
                  <c:v>535</c:v>
                </c:pt>
                <c:pt idx="72">
                  <c:v>544</c:v>
                </c:pt>
                <c:pt idx="73">
                  <c:v>552</c:v>
                </c:pt>
                <c:pt idx="74">
                  <c:v>560</c:v>
                </c:pt>
                <c:pt idx="75">
                  <c:v>559</c:v>
                </c:pt>
                <c:pt idx="76">
                  <c:v>550</c:v>
                </c:pt>
                <c:pt idx="77">
                  <c:v>548</c:v>
                </c:pt>
                <c:pt idx="78">
                  <c:v>543</c:v>
                </c:pt>
                <c:pt idx="79">
                  <c:v>539</c:v>
                </c:pt>
                <c:pt idx="80">
                  <c:v>534</c:v>
                </c:pt>
                <c:pt idx="81">
                  <c:v>531</c:v>
                </c:pt>
                <c:pt idx="82">
                  <c:v>531</c:v>
                </c:pt>
                <c:pt idx="83">
                  <c:v>542</c:v>
                </c:pt>
                <c:pt idx="84">
                  <c:v>547</c:v>
                </c:pt>
                <c:pt idx="85">
                  <c:v>546</c:v>
                </c:pt>
                <c:pt idx="86">
                  <c:v>546</c:v>
                </c:pt>
                <c:pt idx="87">
                  <c:v>545</c:v>
                </c:pt>
                <c:pt idx="88">
                  <c:v>547</c:v>
                </c:pt>
                <c:pt idx="89">
                  <c:v>542</c:v>
                </c:pt>
                <c:pt idx="90">
                  <c:v>526</c:v>
                </c:pt>
                <c:pt idx="91">
                  <c:v>526</c:v>
                </c:pt>
                <c:pt idx="92">
                  <c:v>527</c:v>
                </c:pt>
                <c:pt idx="93">
                  <c:v>528</c:v>
                </c:pt>
                <c:pt idx="94">
                  <c:v>529</c:v>
                </c:pt>
                <c:pt idx="95">
                  <c:v>523</c:v>
                </c:pt>
                <c:pt idx="96">
                  <c:v>524</c:v>
                </c:pt>
                <c:pt idx="97">
                  <c:v>523</c:v>
                </c:pt>
                <c:pt idx="98">
                  <c:v>498</c:v>
                </c:pt>
                <c:pt idx="99">
                  <c:v>479</c:v>
                </c:pt>
                <c:pt idx="100">
                  <c:v>459</c:v>
                </c:pt>
                <c:pt idx="101">
                  <c:v>439</c:v>
                </c:pt>
                <c:pt idx="102">
                  <c:v>421</c:v>
                </c:pt>
                <c:pt idx="103">
                  <c:v>397</c:v>
                </c:pt>
                <c:pt idx="104">
                  <c:v>372</c:v>
                </c:pt>
                <c:pt idx="105">
                  <c:v>363</c:v>
                </c:pt>
                <c:pt idx="106">
                  <c:v>345</c:v>
                </c:pt>
                <c:pt idx="107">
                  <c:v>328</c:v>
                </c:pt>
                <c:pt idx="108">
                  <c:v>311</c:v>
                </c:pt>
                <c:pt idx="109">
                  <c:v>294</c:v>
                </c:pt>
                <c:pt idx="110">
                  <c:v>298</c:v>
                </c:pt>
                <c:pt idx="111">
                  <c:v>305</c:v>
                </c:pt>
                <c:pt idx="112">
                  <c:v>311</c:v>
                </c:pt>
                <c:pt idx="113">
                  <c:v>317</c:v>
                </c:pt>
                <c:pt idx="114">
                  <c:v>323</c:v>
                </c:pt>
                <c:pt idx="115">
                  <c:v>329</c:v>
                </c:pt>
                <c:pt idx="116">
                  <c:v>338</c:v>
                </c:pt>
                <c:pt idx="117">
                  <c:v>329</c:v>
                </c:pt>
                <c:pt idx="118">
                  <c:v>322</c:v>
                </c:pt>
                <c:pt idx="119">
                  <c:v>305</c:v>
                </c:pt>
                <c:pt idx="120">
                  <c:v>294</c:v>
                </c:pt>
                <c:pt idx="121">
                  <c:v>283</c:v>
                </c:pt>
                <c:pt idx="122">
                  <c:v>273</c:v>
                </c:pt>
                <c:pt idx="123">
                  <c:v>258</c:v>
                </c:pt>
                <c:pt idx="124">
                  <c:v>242</c:v>
                </c:pt>
                <c:pt idx="125">
                  <c:v>221</c:v>
                </c:pt>
                <c:pt idx="126">
                  <c:v>202</c:v>
                </c:pt>
                <c:pt idx="127">
                  <c:v>177</c:v>
                </c:pt>
                <c:pt idx="128">
                  <c:v>152</c:v>
                </c:pt>
                <c:pt idx="129">
                  <c:v>126</c:v>
                </c:pt>
                <c:pt idx="130">
                  <c:v>113</c:v>
                </c:pt>
                <c:pt idx="131">
                  <c:v>100</c:v>
                </c:pt>
                <c:pt idx="132">
                  <c:v>89</c:v>
                </c:pt>
                <c:pt idx="133">
                  <c:v>85</c:v>
                </c:pt>
                <c:pt idx="134">
                  <c:v>80</c:v>
                </c:pt>
                <c:pt idx="135">
                  <c:v>75</c:v>
                </c:pt>
                <c:pt idx="136">
                  <c:v>70</c:v>
                </c:pt>
                <c:pt idx="137">
                  <c:v>59</c:v>
                </c:pt>
                <c:pt idx="138">
                  <c:v>48</c:v>
                </c:pt>
                <c:pt idx="139">
                  <c:v>54</c:v>
                </c:pt>
                <c:pt idx="140">
                  <c:v>55</c:v>
                </c:pt>
                <c:pt idx="141">
                  <c:v>59</c:v>
                </c:pt>
                <c:pt idx="142">
                  <c:v>63</c:v>
                </c:pt>
                <c:pt idx="143">
                  <c:v>67</c:v>
                </c:pt>
                <c:pt idx="144">
                  <c:v>66</c:v>
                </c:pt>
                <c:pt idx="145">
                  <c:v>65</c:v>
                </c:pt>
                <c:pt idx="146">
                  <c:v>57</c:v>
                </c:pt>
                <c:pt idx="147">
                  <c:v>57</c:v>
                </c:pt>
                <c:pt idx="148">
                  <c:v>61</c:v>
                </c:pt>
                <c:pt idx="149">
                  <c:v>66</c:v>
                </c:pt>
                <c:pt idx="150">
                  <c:v>70</c:v>
                </c:pt>
                <c:pt idx="151">
                  <c:v>79</c:v>
                </c:pt>
                <c:pt idx="152">
                  <c:v>89</c:v>
                </c:pt>
                <c:pt idx="153">
                  <c:v>93</c:v>
                </c:pt>
                <c:pt idx="154">
                  <c:v>93</c:v>
                </c:pt>
                <c:pt idx="155">
                  <c:v>92</c:v>
                </c:pt>
                <c:pt idx="156">
                  <c:v>90</c:v>
                </c:pt>
                <c:pt idx="157">
                  <c:v>89</c:v>
                </c:pt>
                <c:pt idx="158">
                  <c:v>95</c:v>
                </c:pt>
                <c:pt idx="159">
                  <c:v>104</c:v>
                </c:pt>
                <c:pt idx="160">
                  <c:v>111</c:v>
                </c:pt>
                <c:pt idx="161">
                  <c:v>117</c:v>
                </c:pt>
                <c:pt idx="162">
                  <c:v>118</c:v>
                </c:pt>
                <c:pt idx="163">
                  <c:v>119</c:v>
                </c:pt>
                <c:pt idx="164">
                  <c:v>121</c:v>
                </c:pt>
                <c:pt idx="165">
                  <c:v>112</c:v>
                </c:pt>
                <c:pt idx="166">
                  <c:v>103</c:v>
                </c:pt>
                <c:pt idx="167">
                  <c:v>91</c:v>
                </c:pt>
                <c:pt idx="168">
                  <c:v>85</c:v>
                </c:pt>
                <c:pt idx="169">
                  <c:v>82</c:v>
                </c:pt>
                <c:pt idx="170">
                  <c:v>78</c:v>
                </c:pt>
                <c:pt idx="171">
                  <c:v>74</c:v>
                </c:pt>
                <c:pt idx="172">
                  <c:v>71</c:v>
                </c:pt>
                <c:pt idx="173">
                  <c:v>77</c:v>
                </c:pt>
                <c:pt idx="174">
                  <c:v>90</c:v>
                </c:pt>
                <c:pt idx="175">
                  <c:v>95</c:v>
                </c:pt>
                <c:pt idx="176">
                  <c:v>97</c:v>
                </c:pt>
                <c:pt idx="177">
                  <c:v>99</c:v>
                </c:pt>
                <c:pt idx="178">
                  <c:v>101</c:v>
                </c:pt>
                <c:pt idx="179">
                  <c:v>101</c:v>
                </c:pt>
                <c:pt idx="180">
                  <c:v>88</c:v>
                </c:pt>
                <c:pt idx="181">
                  <c:v>78</c:v>
                </c:pt>
                <c:pt idx="182">
                  <c:v>86</c:v>
                </c:pt>
                <c:pt idx="183">
                  <c:v>97</c:v>
                </c:pt>
                <c:pt idx="184">
                  <c:v>109</c:v>
                </c:pt>
                <c:pt idx="185">
                  <c:v>121</c:v>
                </c:pt>
                <c:pt idx="186">
                  <c:v>136</c:v>
                </c:pt>
                <c:pt idx="187">
                  <c:v>151</c:v>
                </c:pt>
                <c:pt idx="188">
                  <c:v>156</c:v>
                </c:pt>
                <c:pt idx="189">
                  <c:v>143</c:v>
                </c:pt>
                <c:pt idx="190">
                  <c:v>133</c:v>
                </c:pt>
                <c:pt idx="191">
                  <c:v>123</c:v>
                </c:pt>
                <c:pt idx="192">
                  <c:v>114</c:v>
                </c:pt>
                <c:pt idx="193">
                  <c:v>99</c:v>
                </c:pt>
                <c:pt idx="194">
                  <c:v>96</c:v>
                </c:pt>
                <c:pt idx="195">
                  <c:v>98</c:v>
                </c:pt>
                <c:pt idx="196">
                  <c:v>100</c:v>
                </c:pt>
                <c:pt idx="197">
                  <c:v>101</c:v>
                </c:pt>
                <c:pt idx="198">
                  <c:v>102</c:v>
                </c:pt>
                <c:pt idx="199">
                  <c:v>102</c:v>
                </c:pt>
                <c:pt idx="200">
                  <c:v>104</c:v>
                </c:pt>
                <c:pt idx="201">
                  <c:v>95</c:v>
                </c:pt>
                <c:pt idx="202">
                  <c:v>84</c:v>
                </c:pt>
                <c:pt idx="203">
                  <c:v>77</c:v>
                </c:pt>
                <c:pt idx="204">
                  <c:v>80</c:v>
                </c:pt>
                <c:pt idx="205">
                  <c:v>82</c:v>
                </c:pt>
                <c:pt idx="206">
                  <c:v>84</c:v>
                </c:pt>
                <c:pt idx="207">
                  <c:v>86</c:v>
                </c:pt>
                <c:pt idx="208">
                  <c:v>88</c:v>
                </c:pt>
                <c:pt idx="209">
                  <c:v>93</c:v>
                </c:pt>
                <c:pt idx="210">
                  <c:v>95</c:v>
                </c:pt>
                <c:pt idx="211">
                  <c:v>84</c:v>
                </c:pt>
                <c:pt idx="212">
                  <c:v>74</c:v>
                </c:pt>
                <c:pt idx="213">
                  <c:v>63</c:v>
                </c:pt>
                <c:pt idx="214">
                  <c:v>66</c:v>
                </c:pt>
                <c:pt idx="215">
                  <c:v>76</c:v>
                </c:pt>
                <c:pt idx="216">
                  <c:v>80</c:v>
                </c:pt>
                <c:pt idx="217">
                  <c:v>96</c:v>
                </c:pt>
                <c:pt idx="218">
                  <c:v>109</c:v>
                </c:pt>
                <c:pt idx="219">
                  <c:v>121</c:v>
                </c:pt>
                <c:pt idx="220">
                  <c:v>133</c:v>
                </c:pt>
                <c:pt idx="221">
                  <c:v>138</c:v>
                </c:pt>
                <c:pt idx="222">
                  <c:v>141</c:v>
                </c:pt>
                <c:pt idx="223">
                  <c:v>145</c:v>
                </c:pt>
                <c:pt idx="224">
                  <c:v>145</c:v>
                </c:pt>
                <c:pt idx="225">
                  <c:v>154</c:v>
                </c:pt>
                <c:pt idx="226">
                  <c:v>162</c:v>
                </c:pt>
                <c:pt idx="227">
                  <c:v>171</c:v>
                </c:pt>
                <c:pt idx="228">
                  <c:v>173</c:v>
                </c:pt>
                <c:pt idx="229">
                  <c:v>174</c:v>
                </c:pt>
                <c:pt idx="230">
                  <c:v>175</c:v>
                </c:pt>
                <c:pt idx="231">
                  <c:v>170</c:v>
                </c:pt>
                <c:pt idx="232">
                  <c:v>159</c:v>
                </c:pt>
                <c:pt idx="233">
                  <c:v>148</c:v>
                </c:pt>
                <c:pt idx="234">
                  <c:v>138</c:v>
                </c:pt>
                <c:pt idx="235">
                  <c:v>132</c:v>
                </c:pt>
                <c:pt idx="236">
                  <c:v>133</c:v>
                </c:pt>
                <c:pt idx="237">
                  <c:v>135</c:v>
                </c:pt>
                <c:pt idx="238">
                  <c:v>140</c:v>
                </c:pt>
                <c:pt idx="239">
                  <c:v>145</c:v>
                </c:pt>
                <c:pt idx="240">
                  <c:v>149</c:v>
                </c:pt>
                <c:pt idx="241">
                  <c:v>154</c:v>
                </c:pt>
                <c:pt idx="242">
                  <c:v>154</c:v>
                </c:pt>
                <c:pt idx="243">
                  <c:v>149</c:v>
                </c:pt>
                <c:pt idx="244">
                  <c:v>141</c:v>
                </c:pt>
                <c:pt idx="245">
                  <c:v>129</c:v>
                </c:pt>
                <c:pt idx="246">
                  <c:v>120</c:v>
                </c:pt>
                <c:pt idx="247">
                  <c:v>112</c:v>
                </c:pt>
                <c:pt idx="248">
                  <c:v>103</c:v>
                </c:pt>
                <c:pt idx="249">
                  <c:v>97</c:v>
                </c:pt>
                <c:pt idx="250">
                  <c:v>98</c:v>
                </c:pt>
                <c:pt idx="251">
                  <c:v>101</c:v>
                </c:pt>
                <c:pt idx="252">
                  <c:v>103</c:v>
                </c:pt>
                <c:pt idx="253">
                  <c:v>105</c:v>
                </c:pt>
                <c:pt idx="254">
                  <c:v>106</c:v>
                </c:pt>
                <c:pt idx="255">
                  <c:v>108</c:v>
                </c:pt>
                <c:pt idx="256">
                  <c:v>110</c:v>
                </c:pt>
                <c:pt idx="257">
                  <c:v>105</c:v>
                </c:pt>
                <c:pt idx="258">
                  <c:v>98</c:v>
                </c:pt>
                <c:pt idx="259">
                  <c:v>93</c:v>
                </c:pt>
                <c:pt idx="260">
                  <c:v>91</c:v>
                </c:pt>
                <c:pt idx="261">
                  <c:v>90</c:v>
                </c:pt>
                <c:pt idx="262">
                  <c:v>88</c:v>
                </c:pt>
                <c:pt idx="263">
                  <c:v>86</c:v>
                </c:pt>
                <c:pt idx="264">
                  <c:v>83</c:v>
                </c:pt>
                <c:pt idx="265">
                  <c:v>81</c:v>
                </c:pt>
                <c:pt idx="266">
                  <c:v>82</c:v>
                </c:pt>
                <c:pt idx="267">
                  <c:v>75</c:v>
                </c:pt>
                <c:pt idx="268">
                  <c:v>68</c:v>
                </c:pt>
                <c:pt idx="269">
                  <c:v>61</c:v>
                </c:pt>
                <c:pt idx="270">
                  <c:v>55</c:v>
                </c:pt>
                <c:pt idx="271">
                  <c:v>50</c:v>
                </c:pt>
                <c:pt idx="272">
                  <c:v>48</c:v>
                </c:pt>
                <c:pt idx="273">
                  <c:v>45</c:v>
                </c:pt>
                <c:pt idx="274">
                  <c:v>44</c:v>
                </c:pt>
                <c:pt idx="275">
                  <c:v>43</c:v>
                </c:pt>
                <c:pt idx="276">
                  <c:v>42</c:v>
                </c:pt>
                <c:pt idx="277">
                  <c:v>43</c:v>
                </c:pt>
                <c:pt idx="278">
                  <c:v>40</c:v>
                </c:pt>
                <c:pt idx="279">
                  <c:v>36</c:v>
                </c:pt>
                <c:pt idx="280">
                  <c:v>31</c:v>
                </c:pt>
                <c:pt idx="281">
                  <c:v>28</c:v>
                </c:pt>
                <c:pt idx="282">
                  <c:v>25</c:v>
                </c:pt>
                <c:pt idx="283">
                  <c:v>22</c:v>
                </c:pt>
                <c:pt idx="284">
                  <c:v>17</c:v>
                </c:pt>
                <c:pt idx="285">
                  <c:v>19</c:v>
                </c:pt>
                <c:pt idx="286">
                  <c:v>21</c:v>
                </c:pt>
                <c:pt idx="287">
                  <c:v>22</c:v>
                </c:pt>
                <c:pt idx="288">
                  <c:v>21</c:v>
                </c:pt>
                <c:pt idx="289">
                  <c:v>20</c:v>
                </c:pt>
                <c:pt idx="290">
                  <c:v>19</c:v>
                </c:pt>
                <c:pt idx="291">
                  <c:v>18</c:v>
                </c:pt>
                <c:pt idx="292">
                  <c:v>18</c:v>
                </c:pt>
                <c:pt idx="293">
                  <c:v>16</c:v>
                </c:pt>
                <c:pt idx="294">
                  <c:v>14</c:v>
                </c:pt>
                <c:pt idx="295">
                  <c:v>17</c:v>
                </c:pt>
                <c:pt idx="296">
                  <c:v>19</c:v>
                </c:pt>
                <c:pt idx="297">
                  <c:v>22</c:v>
                </c:pt>
                <c:pt idx="298">
                  <c:v>24</c:v>
                </c:pt>
                <c:pt idx="299">
                  <c:v>20</c:v>
                </c:pt>
                <c:pt idx="300">
                  <c:v>21</c:v>
                </c:pt>
                <c:pt idx="301">
                  <c:v>24</c:v>
                </c:pt>
                <c:pt idx="302">
                  <c:v>24</c:v>
                </c:pt>
                <c:pt idx="303">
                  <c:v>24</c:v>
                </c:pt>
                <c:pt idx="304">
                  <c:v>23</c:v>
                </c:pt>
                <c:pt idx="305">
                  <c:v>26</c:v>
                </c:pt>
                <c:pt idx="306">
                  <c:v>28</c:v>
                </c:pt>
                <c:pt idx="307">
                  <c:v>27</c:v>
                </c:pt>
                <c:pt idx="308">
                  <c:v>25</c:v>
                </c:pt>
                <c:pt idx="309">
                  <c:v>26</c:v>
                </c:pt>
                <c:pt idx="310">
                  <c:v>27</c:v>
                </c:pt>
                <c:pt idx="311">
                  <c:v>27</c:v>
                </c:pt>
                <c:pt idx="312">
                  <c:v>25</c:v>
                </c:pt>
                <c:pt idx="313">
                  <c:v>24</c:v>
                </c:pt>
                <c:pt idx="314">
                  <c:v>23</c:v>
                </c:pt>
                <c:pt idx="315">
                  <c:v>23</c:v>
                </c:pt>
                <c:pt idx="316">
                  <c:v>20</c:v>
                </c:pt>
                <c:pt idx="317">
                  <c:v>17</c:v>
                </c:pt>
                <c:pt idx="318">
                  <c:v>14</c:v>
                </c:pt>
                <c:pt idx="319">
                  <c:v>12</c:v>
                </c:pt>
                <c:pt idx="320">
                  <c:v>11</c:v>
                </c:pt>
                <c:pt idx="321">
                  <c:v>14</c:v>
                </c:pt>
                <c:pt idx="322">
                  <c:v>14</c:v>
                </c:pt>
                <c:pt idx="323">
                  <c:v>16</c:v>
                </c:pt>
                <c:pt idx="324">
                  <c:v>19</c:v>
                </c:pt>
                <c:pt idx="325">
                  <c:v>21</c:v>
                </c:pt>
                <c:pt idx="326">
                  <c:v>25</c:v>
                </c:pt>
                <c:pt idx="327">
                  <c:v>27</c:v>
                </c:pt>
                <c:pt idx="328">
                  <c:v>25</c:v>
                </c:pt>
                <c:pt idx="329">
                  <c:v>25</c:v>
                </c:pt>
                <c:pt idx="330">
                  <c:v>23</c:v>
                </c:pt>
                <c:pt idx="331">
                  <c:v>22</c:v>
                </c:pt>
                <c:pt idx="332">
                  <c:v>21</c:v>
                </c:pt>
                <c:pt idx="333">
                  <c:v>18</c:v>
                </c:pt>
                <c:pt idx="334">
                  <c:v>16</c:v>
                </c:pt>
                <c:pt idx="335">
                  <c:v>16</c:v>
                </c:pt>
                <c:pt idx="336">
                  <c:v>15</c:v>
                </c:pt>
                <c:pt idx="337">
                  <c:v>13</c:v>
                </c:pt>
                <c:pt idx="338">
                  <c:v>11</c:v>
                </c:pt>
                <c:pt idx="339">
                  <c:v>9</c:v>
                </c:pt>
                <c:pt idx="340">
                  <c:v>8</c:v>
                </c:pt>
                <c:pt idx="341">
                  <c:v>10</c:v>
                </c:pt>
                <c:pt idx="342">
                  <c:v>10</c:v>
                </c:pt>
                <c:pt idx="343">
                  <c:v>11</c:v>
                </c:pt>
                <c:pt idx="344">
                  <c:v>11</c:v>
                </c:pt>
                <c:pt idx="345">
                  <c:v>12</c:v>
                </c:pt>
                <c:pt idx="346">
                  <c:v>13</c:v>
                </c:pt>
                <c:pt idx="347">
                  <c:v>12</c:v>
                </c:pt>
                <c:pt idx="348">
                  <c:v>14</c:v>
                </c:pt>
                <c:pt idx="349">
                  <c:v>15</c:v>
                </c:pt>
                <c:pt idx="350">
                  <c:v>14</c:v>
                </c:pt>
                <c:pt idx="351">
                  <c:v>13</c:v>
                </c:pt>
                <c:pt idx="352">
                  <c:v>12</c:v>
                </c:pt>
                <c:pt idx="353">
                  <c:v>12</c:v>
                </c:pt>
                <c:pt idx="354">
                  <c:v>14</c:v>
                </c:pt>
                <c:pt idx="355">
                  <c:v>8</c:v>
                </c:pt>
                <c:pt idx="356">
                  <c:v>7</c:v>
                </c:pt>
                <c:pt idx="357">
                  <c:v>8</c:v>
                </c:pt>
                <c:pt idx="358">
                  <c:v>11</c:v>
                </c:pt>
                <c:pt idx="359">
                  <c:v>14</c:v>
                </c:pt>
                <c:pt idx="360">
                  <c:v>17</c:v>
                </c:pt>
                <c:pt idx="361">
                  <c:v>19</c:v>
                </c:pt>
                <c:pt idx="362">
                  <c:v>22</c:v>
                </c:pt>
                <c:pt idx="363">
                  <c:v>23</c:v>
                </c:pt>
                <c:pt idx="364">
                  <c:v>24.142857142857142</c:v>
                </c:pt>
                <c:pt idx="365">
                  <c:v>23.285714285714285</c:v>
                </c:pt>
                <c:pt idx="366">
                  <c:v>22.428571428571427</c:v>
                </c:pt>
                <c:pt idx="367">
                  <c:v>21.571428571428573</c:v>
                </c:pt>
                <c:pt idx="368">
                  <c:v>20.714285714285715</c:v>
                </c:pt>
                <c:pt idx="369">
                  <c:v>18.857142857142858</c:v>
                </c:pt>
                <c:pt idx="370">
                  <c:v>18.142857142857142</c:v>
                </c:pt>
                <c:pt idx="371">
                  <c:v>17.428571428571427</c:v>
                </c:pt>
                <c:pt idx="372">
                  <c:v>15.714285714285714</c:v>
                </c:pt>
                <c:pt idx="373">
                  <c:v>14</c:v>
                </c:pt>
                <c:pt idx="374">
                  <c:v>12.285714285714286</c:v>
                </c:pt>
                <c:pt idx="375">
                  <c:v>10.571428571428571</c:v>
                </c:pt>
                <c:pt idx="376">
                  <c:v>12.857142857142858</c:v>
                </c:pt>
                <c:pt idx="377">
                  <c:v>18.714285714285715</c:v>
                </c:pt>
                <c:pt idx="378">
                  <c:v>26.571428571428573</c:v>
                </c:pt>
                <c:pt idx="379">
                  <c:v>32</c:v>
                </c:pt>
                <c:pt idx="380">
                  <c:v>37.428571428571431</c:v>
                </c:pt>
                <c:pt idx="381">
                  <c:v>42.857142857142854</c:v>
                </c:pt>
                <c:pt idx="382">
                  <c:v>45.142857142857146</c:v>
                </c:pt>
                <c:pt idx="383">
                  <c:v>43.571428571428569</c:v>
                </c:pt>
                <c:pt idx="384">
                  <c:v>36.857142857142854</c:v>
                </c:pt>
                <c:pt idx="385">
                  <c:v>32.571428571428569</c:v>
                </c:pt>
                <c:pt idx="386">
                  <c:v>27.857142857142858</c:v>
                </c:pt>
                <c:pt idx="387">
                  <c:v>23.142857142857142</c:v>
                </c:pt>
                <c:pt idx="388">
                  <c:v>18.428571428571427</c:v>
                </c:pt>
                <c:pt idx="389">
                  <c:v>16.428571428571427</c:v>
                </c:pt>
                <c:pt idx="390">
                  <c:v>14.857142857142858</c:v>
                </c:pt>
                <c:pt idx="391">
                  <c:v>20.285714285714285</c:v>
                </c:pt>
                <c:pt idx="392">
                  <c:v>20.142857142857142</c:v>
                </c:pt>
                <c:pt idx="393">
                  <c:v>20.428571428571427</c:v>
                </c:pt>
                <c:pt idx="394">
                  <c:v>20.714285714285715</c:v>
                </c:pt>
                <c:pt idx="395">
                  <c:v>21</c:v>
                </c:pt>
                <c:pt idx="396">
                  <c:v>23.857142857142858</c:v>
                </c:pt>
                <c:pt idx="397">
                  <c:v>26.714285714285715</c:v>
                </c:pt>
                <c:pt idx="398">
                  <c:v>25.428571428571427</c:v>
                </c:pt>
                <c:pt idx="399">
                  <c:v>25.428571428571427</c:v>
                </c:pt>
                <c:pt idx="400">
                  <c:v>26.571428571428573</c:v>
                </c:pt>
                <c:pt idx="401">
                  <c:v>27.714285714285715</c:v>
                </c:pt>
                <c:pt idx="402">
                  <c:v>28.857142857142858</c:v>
                </c:pt>
                <c:pt idx="403">
                  <c:v>32.285714285714285</c:v>
                </c:pt>
                <c:pt idx="404">
                  <c:v>38.714285714285715</c:v>
                </c:pt>
                <c:pt idx="405">
                  <c:v>43.571428571428569</c:v>
                </c:pt>
                <c:pt idx="406">
                  <c:v>48.857142857142854</c:v>
                </c:pt>
                <c:pt idx="407">
                  <c:v>55.714285714285715</c:v>
                </c:pt>
                <c:pt idx="408">
                  <c:v>62.571428571428569</c:v>
                </c:pt>
                <c:pt idx="409">
                  <c:v>69.428571428571431</c:v>
                </c:pt>
                <c:pt idx="410">
                  <c:v>70.428571428571431</c:v>
                </c:pt>
                <c:pt idx="411">
                  <c:v>66.571428571428569</c:v>
                </c:pt>
                <c:pt idx="412">
                  <c:v>65.428571428571431</c:v>
                </c:pt>
                <c:pt idx="413">
                  <c:v>64</c:v>
                </c:pt>
                <c:pt idx="414">
                  <c:v>68.857142857142861</c:v>
                </c:pt>
                <c:pt idx="415">
                  <c:v>73.714285714285708</c:v>
                </c:pt>
                <c:pt idx="416">
                  <c:v>78.571428571428569</c:v>
                </c:pt>
                <c:pt idx="417">
                  <c:v>82.857142857142861</c:v>
                </c:pt>
                <c:pt idx="418">
                  <c:v>90.428571428571431</c:v>
                </c:pt>
                <c:pt idx="419">
                  <c:v>95.857142857142861</c:v>
                </c:pt>
                <c:pt idx="420">
                  <c:v>101.14285714285714</c:v>
                </c:pt>
                <c:pt idx="421">
                  <c:v>100</c:v>
                </c:pt>
                <c:pt idx="422">
                  <c:v>98.857142857142861</c:v>
                </c:pt>
                <c:pt idx="423">
                  <c:v>97.714285714285708</c:v>
                </c:pt>
                <c:pt idx="424">
                  <c:v>96.571428571428569</c:v>
                </c:pt>
                <c:pt idx="425">
                  <c:v>92.142857142857139</c:v>
                </c:pt>
                <c:pt idx="426">
                  <c:v>90.714285714285708</c:v>
                </c:pt>
                <c:pt idx="427">
                  <c:v>95.142857142857139</c:v>
                </c:pt>
                <c:pt idx="428">
                  <c:v>97.285714285714292</c:v>
                </c:pt>
                <c:pt idx="429">
                  <c:v>99.428571428571431</c:v>
                </c:pt>
                <c:pt idx="430">
                  <c:v>101.57142857142857</c:v>
                </c:pt>
                <c:pt idx="431">
                  <c:v>105.57142857142857</c:v>
                </c:pt>
                <c:pt idx="432">
                  <c:v>107.71428571428571</c:v>
                </c:pt>
                <c:pt idx="433">
                  <c:v>103.57142857142857</c:v>
                </c:pt>
                <c:pt idx="434">
                  <c:v>97.285714285714292</c:v>
                </c:pt>
                <c:pt idx="435">
                  <c:v>95.142857142857139</c:v>
                </c:pt>
                <c:pt idx="436">
                  <c:v>93</c:v>
                </c:pt>
                <c:pt idx="437">
                  <c:v>90.857142857142861</c:v>
                </c:pt>
                <c:pt idx="438">
                  <c:v>94.857142857142861</c:v>
                </c:pt>
                <c:pt idx="439">
                  <c:v>104.14285714285714</c:v>
                </c:pt>
                <c:pt idx="440">
                  <c:v>114.57142857142857</c:v>
                </c:pt>
                <c:pt idx="441">
                  <c:v>119.42857142857143</c:v>
                </c:pt>
                <c:pt idx="442">
                  <c:v>121.57142857142857</c:v>
                </c:pt>
                <c:pt idx="443">
                  <c:v>123.71428571428571</c:v>
                </c:pt>
                <c:pt idx="444">
                  <c:v>125.85714285714286</c:v>
                </c:pt>
                <c:pt idx="445">
                  <c:v>122.85714285714286</c:v>
                </c:pt>
                <c:pt idx="446">
                  <c:v>117.71428571428571</c:v>
                </c:pt>
                <c:pt idx="447">
                  <c:v>110.85714285714286</c:v>
                </c:pt>
                <c:pt idx="448">
                  <c:v>104.57142857142857</c:v>
                </c:pt>
                <c:pt idx="449">
                  <c:v>99.714285714285708</c:v>
                </c:pt>
                <c:pt idx="450">
                  <c:v>94.857142857142861</c:v>
                </c:pt>
                <c:pt idx="451">
                  <c:v>90</c:v>
                </c:pt>
                <c:pt idx="452">
                  <c:v>81.571428571428569</c:v>
                </c:pt>
                <c:pt idx="453">
                  <c:v>79.857142857142861</c:v>
                </c:pt>
                <c:pt idx="454">
                  <c:v>81.428571428571431</c:v>
                </c:pt>
                <c:pt idx="455">
                  <c:v>89.428571428571431</c:v>
                </c:pt>
                <c:pt idx="456">
                  <c:v>95.285714285714292</c:v>
                </c:pt>
                <c:pt idx="457">
                  <c:v>101.14285714285714</c:v>
                </c:pt>
                <c:pt idx="458">
                  <c:v>107</c:v>
                </c:pt>
                <c:pt idx="459">
                  <c:v>113.57142857142857</c:v>
                </c:pt>
                <c:pt idx="460">
                  <c:v>111.28571428571429</c:v>
                </c:pt>
                <c:pt idx="461">
                  <c:v>106.28571428571429</c:v>
                </c:pt>
                <c:pt idx="462">
                  <c:v>96.857142857142861</c:v>
                </c:pt>
                <c:pt idx="463">
                  <c:v>95.714285714285708</c:v>
                </c:pt>
                <c:pt idx="464">
                  <c:v>94.571428571428569</c:v>
                </c:pt>
                <c:pt idx="465">
                  <c:v>93.428571428571431</c:v>
                </c:pt>
                <c:pt idx="466">
                  <c:v>92.142857142857139</c:v>
                </c:pt>
                <c:pt idx="467">
                  <c:v>87.142857142857139</c:v>
                </c:pt>
                <c:pt idx="468">
                  <c:v>86.428571428571431</c:v>
                </c:pt>
                <c:pt idx="469">
                  <c:v>81.428571428571431</c:v>
                </c:pt>
                <c:pt idx="470">
                  <c:v>67.714285714285708</c:v>
                </c:pt>
                <c:pt idx="471">
                  <c:v>54</c:v>
                </c:pt>
                <c:pt idx="472">
                  <c:v>40.285714285714285</c:v>
                </c:pt>
                <c:pt idx="473">
                  <c:v>27</c:v>
                </c:pt>
                <c:pt idx="474">
                  <c:v>21.857142857142858</c:v>
                </c:pt>
                <c:pt idx="475">
                  <c:v>15</c:v>
                </c:pt>
                <c:pt idx="476">
                  <c:v>16.428571428571427</c:v>
                </c:pt>
                <c:pt idx="477">
                  <c:v>18.857142857142858</c:v>
                </c:pt>
                <c:pt idx="478">
                  <c:v>21.285714285714285</c:v>
                </c:pt>
                <c:pt idx="479">
                  <c:v>23.714285714285715</c:v>
                </c:pt>
                <c:pt idx="480">
                  <c:v>27.142857142857142</c:v>
                </c:pt>
                <c:pt idx="481">
                  <c:v>34.142857142857146</c:v>
                </c:pt>
                <c:pt idx="482">
                  <c:v>52.142857142857146</c:v>
                </c:pt>
                <c:pt idx="483">
                  <c:v>69.714285714285708</c:v>
                </c:pt>
                <c:pt idx="484">
                  <c:v>83.428571428571431</c:v>
                </c:pt>
                <c:pt idx="485">
                  <c:v>97.142857142857139</c:v>
                </c:pt>
                <c:pt idx="486">
                  <c:v>110.85714285714286</c:v>
                </c:pt>
                <c:pt idx="487">
                  <c:v>123.71428571428571</c:v>
                </c:pt>
                <c:pt idx="488">
                  <c:v>128.71428571428572</c:v>
                </c:pt>
                <c:pt idx="489">
                  <c:v>120.28571428571429</c:v>
                </c:pt>
                <c:pt idx="490">
                  <c:v>104.71428571428571</c:v>
                </c:pt>
                <c:pt idx="491">
                  <c:v>93.428571428571431</c:v>
                </c:pt>
                <c:pt idx="492">
                  <c:v>82.142857142857139</c:v>
                </c:pt>
                <c:pt idx="493">
                  <c:v>70.857142857142861</c:v>
                </c:pt>
                <c:pt idx="494">
                  <c:v>61.428571428571431</c:v>
                </c:pt>
                <c:pt idx="495">
                  <c:v>56.285714285714285</c:v>
                </c:pt>
                <c:pt idx="496">
                  <c:v>53</c:v>
                </c:pt>
                <c:pt idx="497">
                  <c:v>52.857142857142854</c:v>
                </c:pt>
                <c:pt idx="498">
                  <c:v>56.142857142857146</c:v>
                </c:pt>
                <c:pt idx="499">
                  <c:v>59.428571428571431</c:v>
                </c:pt>
                <c:pt idx="500">
                  <c:v>62.714285714285715</c:v>
                </c:pt>
                <c:pt idx="501">
                  <c:v>64.857142857142861</c:v>
                </c:pt>
                <c:pt idx="502">
                  <c:v>63.142857142857146</c:v>
                </c:pt>
                <c:pt idx="503">
                  <c:v>73.571428571428569</c:v>
                </c:pt>
                <c:pt idx="504">
                  <c:v>81.714285714285708</c:v>
                </c:pt>
                <c:pt idx="505">
                  <c:v>85.285714285714292</c:v>
                </c:pt>
                <c:pt idx="506">
                  <c:v>88.857142857142861</c:v>
                </c:pt>
                <c:pt idx="507">
                  <c:v>92.428571428571431</c:v>
                </c:pt>
                <c:pt idx="508">
                  <c:v>94.571428571428569</c:v>
                </c:pt>
                <c:pt idx="509">
                  <c:v>96.571428571428569</c:v>
                </c:pt>
                <c:pt idx="510">
                  <c:v>85.571428571428569</c:v>
                </c:pt>
                <c:pt idx="511">
                  <c:v>75.857142857142861</c:v>
                </c:pt>
                <c:pt idx="512">
                  <c:v>65.142857142857139</c:v>
                </c:pt>
                <c:pt idx="513">
                  <c:v>54.428571428571431</c:v>
                </c:pt>
                <c:pt idx="514">
                  <c:v>43.714285714285715</c:v>
                </c:pt>
                <c:pt idx="515">
                  <c:v>35.285714285714285</c:v>
                </c:pt>
                <c:pt idx="516">
                  <c:v>29.285714285714285</c:v>
                </c:pt>
                <c:pt idx="517">
                  <c:v>24.571428571428573</c:v>
                </c:pt>
                <c:pt idx="518">
                  <c:v>21</c:v>
                </c:pt>
                <c:pt idx="519">
                  <c:v>30.285714285714285</c:v>
                </c:pt>
                <c:pt idx="520">
                  <c:v>39.571428571428569</c:v>
                </c:pt>
                <c:pt idx="521">
                  <c:v>48.857142857142854</c:v>
                </c:pt>
                <c:pt idx="522">
                  <c:v>62.571428571428569</c:v>
                </c:pt>
                <c:pt idx="523">
                  <c:v>80</c:v>
                </c:pt>
                <c:pt idx="524">
                  <c:v>95.285714285714292</c:v>
                </c:pt>
                <c:pt idx="525">
                  <c:v>107</c:v>
                </c:pt>
                <c:pt idx="526">
                  <c:v>108.28571428571429</c:v>
                </c:pt>
                <c:pt idx="527">
                  <c:v>109.57142857142857</c:v>
                </c:pt>
                <c:pt idx="528">
                  <c:v>110.85714285714286</c:v>
                </c:pt>
                <c:pt idx="529">
                  <c:v>102.85714285714286</c:v>
                </c:pt>
                <c:pt idx="530">
                  <c:v>87.714285714285708</c:v>
                </c:pt>
                <c:pt idx="531">
                  <c:v>77.857142857142861</c:v>
                </c:pt>
                <c:pt idx="532">
                  <c:v>69.714285714285708</c:v>
                </c:pt>
                <c:pt idx="533">
                  <c:v>63.285714285714285</c:v>
                </c:pt>
                <c:pt idx="534">
                  <c:v>56.857142857142854</c:v>
                </c:pt>
                <c:pt idx="535">
                  <c:v>50.428571428571431</c:v>
                </c:pt>
                <c:pt idx="536">
                  <c:v>52</c:v>
                </c:pt>
                <c:pt idx="537">
                  <c:v>61.857142857142854</c:v>
                </c:pt>
                <c:pt idx="538">
                  <c:v>67.285714285714292</c:v>
                </c:pt>
                <c:pt idx="539">
                  <c:v>77.285714285714292</c:v>
                </c:pt>
                <c:pt idx="540">
                  <c:v>84.285714285714292</c:v>
                </c:pt>
                <c:pt idx="541">
                  <c:v>91.285714285714292</c:v>
                </c:pt>
                <c:pt idx="542">
                  <c:v>98.285714285714292</c:v>
                </c:pt>
                <c:pt idx="543">
                  <c:v>99.285714285714292</c:v>
                </c:pt>
                <c:pt idx="544">
                  <c:v>92.714285714285708</c:v>
                </c:pt>
                <c:pt idx="545">
                  <c:v>88</c:v>
                </c:pt>
                <c:pt idx="546">
                  <c:v>79.142857142857139</c:v>
                </c:pt>
                <c:pt idx="547">
                  <c:v>73.285714285714292</c:v>
                </c:pt>
                <c:pt idx="548">
                  <c:v>67.428571428571431</c:v>
                </c:pt>
                <c:pt idx="549">
                  <c:v>61.571428571428569</c:v>
                </c:pt>
                <c:pt idx="550">
                  <c:v>58.142857142857146</c:v>
                </c:pt>
                <c:pt idx="551">
                  <c:v>57.571428571428569</c:v>
                </c:pt>
                <c:pt idx="552">
                  <c:v>55</c:v>
                </c:pt>
                <c:pt idx="553">
                  <c:v>51.571428571428569</c:v>
                </c:pt>
                <c:pt idx="554">
                  <c:v>47.714285714285715</c:v>
                </c:pt>
                <c:pt idx="555">
                  <c:v>43.857142857142854</c:v>
                </c:pt>
                <c:pt idx="556">
                  <c:v>40</c:v>
                </c:pt>
                <c:pt idx="557">
                  <c:v>36</c:v>
                </c:pt>
                <c:pt idx="558">
                  <c:v>40.571428571428569</c:v>
                </c:pt>
                <c:pt idx="559">
                  <c:v>44.142857142857146</c:v>
                </c:pt>
                <c:pt idx="560">
                  <c:v>46.571428571428569</c:v>
                </c:pt>
                <c:pt idx="561">
                  <c:v>53.142857142857146</c:v>
                </c:pt>
                <c:pt idx="562">
                  <c:v>59.714285714285715</c:v>
                </c:pt>
                <c:pt idx="563">
                  <c:v>66.285714285714292</c:v>
                </c:pt>
                <c:pt idx="564">
                  <c:v>71.714285714285708</c:v>
                </c:pt>
                <c:pt idx="565">
                  <c:v>65.714285714285708</c:v>
                </c:pt>
                <c:pt idx="566">
                  <c:v>61.714285714285715</c:v>
                </c:pt>
                <c:pt idx="567">
                  <c:v>58.571428571428569</c:v>
                </c:pt>
                <c:pt idx="568">
                  <c:v>49.285714285714285</c:v>
                </c:pt>
                <c:pt idx="569">
                  <c:v>40</c:v>
                </c:pt>
                <c:pt idx="570">
                  <c:v>30.714285714285715</c:v>
                </c:pt>
                <c:pt idx="571">
                  <c:v>25.142857142857142</c:v>
                </c:pt>
                <c:pt idx="572">
                  <c:v>20.714285714285715</c:v>
                </c:pt>
                <c:pt idx="573">
                  <c:v>19.285714285714285</c:v>
                </c:pt>
                <c:pt idx="574">
                  <c:v>18.714285714285715</c:v>
                </c:pt>
                <c:pt idx="575">
                  <c:v>18.714285714285715</c:v>
                </c:pt>
                <c:pt idx="576">
                  <c:v>18.714285714285715</c:v>
                </c:pt>
                <c:pt idx="577">
                  <c:v>18.714285714285715</c:v>
                </c:pt>
                <c:pt idx="578">
                  <c:v>17</c:v>
                </c:pt>
                <c:pt idx="579">
                  <c:v>16.428571428571427</c:v>
                </c:pt>
                <c:pt idx="580">
                  <c:v>16.857142857142858</c:v>
                </c:pt>
                <c:pt idx="581">
                  <c:v>20.857142857142858</c:v>
                </c:pt>
                <c:pt idx="582">
                  <c:v>24.857142857142858</c:v>
                </c:pt>
                <c:pt idx="583">
                  <c:v>28.857142857142858</c:v>
                </c:pt>
                <c:pt idx="584">
                  <c:v>32.857142857142854</c:v>
                </c:pt>
                <c:pt idx="585">
                  <c:v>35.428571428571431</c:v>
                </c:pt>
                <c:pt idx="586">
                  <c:v>37.428571428571431</c:v>
                </c:pt>
                <c:pt idx="587">
                  <c:v>34.571428571428569</c:v>
                </c:pt>
                <c:pt idx="588">
                  <c:v>29.142857142857142</c:v>
                </c:pt>
                <c:pt idx="589">
                  <c:v>28.428571428571427</c:v>
                </c:pt>
                <c:pt idx="590">
                  <c:v>27.714285714285715</c:v>
                </c:pt>
                <c:pt idx="591">
                  <c:v>27</c:v>
                </c:pt>
                <c:pt idx="592">
                  <c:v>33.714285714285715</c:v>
                </c:pt>
                <c:pt idx="593">
                  <c:v>39.714285714285715</c:v>
                </c:pt>
                <c:pt idx="594">
                  <c:v>45.714285714285715</c:v>
                </c:pt>
                <c:pt idx="595">
                  <c:v>49.857142857142854</c:v>
                </c:pt>
                <c:pt idx="596">
                  <c:v>49.142857142857146</c:v>
                </c:pt>
                <c:pt idx="597">
                  <c:v>48.428571428571431</c:v>
                </c:pt>
                <c:pt idx="598">
                  <c:v>47.714285714285715</c:v>
                </c:pt>
                <c:pt idx="599">
                  <c:v>41</c:v>
                </c:pt>
                <c:pt idx="600">
                  <c:v>34</c:v>
                </c:pt>
                <c:pt idx="601">
                  <c:v>29.142857142857142</c:v>
                </c:pt>
                <c:pt idx="602">
                  <c:v>25.142857142857142</c:v>
                </c:pt>
                <c:pt idx="603">
                  <c:v>21.857142857142858</c:v>
                </c:pt>
                <c:pt idx="604">
                  <c:v>18.571428571428573</c:v>
                </c:pt>
                <c:pt idx="605">
                  <c:v>15.285714285714286</c:v>
                </c:pt>
                <c:pt idx="606">
                  <c:v>11.428571428571429</c:v>
                </c:pt>
                <c:pt idx="607">
                  <c:v>11.857142857142858</c:v>
                </c:pt>
                <c:pt idx="608">
                  <c:v>10.285714285714286</c:v>
                </c:pt>
                <c:pt idx="609">
                  <c:v>9.7142857142857135</c:v>
                </c:pt>
                <c:pt idx="610">
                  <c:v>9.2857142857142865</c:v>
                </c:pt>
                <c:pt idx="611">
                  <c:v>8.8571428571428577</c:v>
                </c:pt>
                <c:pt idx="612">
                  <c:v>8.4285714285714288</c:v>
                </c:pt>
                <c:pt idx="613">
                  <c:v>8.2857142857142865</c:v>
                </c:pt>
                <c:pt idx="614">
                  <c:v>6.1428571428571432</c:v>
                </c:pt>
                <c:pt idx="615">
                  <c:v>5.2857142857142856</c:v>
                </c:pt>
                <c:pt idx="616">
                  <c:v>6.4285714285714288</c:v>
                </c:pt>
                <c:pt idx="617">
                  <c:v>9.4285714285714288</c:v>
                </c:pt>
                <c:pt idx="618">
                  <c:v>12.428571428571429</c:v>
                </c:pt>
                <c:pt idx="619">
                  <c:v>15.428571428571429</c:v>
                </c:pt>
                <c:pt idx="620">
                  <c:v>17</c:v>
                </c:pt>
                <c:pt idx="621">
                  <c:v>17.857142857142858</c:v>
                </c:pt>
                <c:pt idx="622">
                  <c:v>19</c:v>
                </c:pt>
                <c:pt idx="623">
                  <c:v>18</c:v>
                </c:pt>
                <c:pt idx="624">
                  <c:v>22.428571428571427</c:v>
                </c:pt>
                <c:pt idx="625">
                  <c:v>26.857142857142858</c:v>
                </c:pt>
                <c:pt idx="626">
                  <c:v>31.285714285714285</c:v>
                </c:pt>
                <c:pt idx="627">
                  <c:v>36.142857142857146</c:v>
                </c:pt>
                <c:pt idx="628">
                  <c:v>38.857142857142854</c:v>
                </c:pt>
                <c:pt idx="629">
                  <c:v>39.571428571428569</c:v>
                </c:pt>
                <c:pt idx="630">
                  <c:v>39.857142857142854</c:v>
                </c:pt>
                <c:pt idx="631">
                  <c:v>32.857142857142854</c:v>
                </c:pt>
                <c:pt idx="632">
                  <c:v>25.857142857142858</c:v>
                </c:pt>
                <c:pt idx="633">
                  <c:v>18.857142857142858</c:v>
                </c:pt>
                <c:pt idx="634">
                  <c:v>12.285714285714286</c:v>
                </c:pt>
                <c:pt idx="635">
                  <c:v>8.2857142857142865</c:v>
                </c:pt>
                <c:pt idx="636">
                  <c:v>6.1428571428571432</c:v>
                </c:pt>
                <c:pt idx="637">
                  <c:v>8.1428571428571423</c:v>
                </c:pt>
                <c:pt idx="638">
                  <c:v>13.285714285714286</c:v>
                </c:pt>
                <c:pt idx="639">
                  <c:v>18.428571428571427</c:v>
                </c:pt>
                <c:pt idx="640">
                  <c:v>23.571428571428573</c:v>
                </c:pt>
                <c:pt idx="641">
                  <c:v>26.857142857142858</c:v>
                </c:pt>
                <c:pt idx="642">
                  <c:v>31.142857142857142</c:v>
                </c:pt>
                <c:pt idx="643">
                  <c:v>33.714285714285715</c:v>
                </c:pt>
                <c:pt idx="644">
                  <c:v>32.142857142857146</c:v>
                </c:pt>
                <c:pt idx="645">
                  <c:v>27.142857142857142</c:v>
                </c:pt>
                <c:pt idx="646">
                  <c:v>22.142857142857142</c:v>
                </c:pt>
                <c:pt idx="647">
                  <c:v>17.142857142857142</c:v>
                </c:pt>
                <c:pt idx="648">
                  <c:v>14.428571428571429</c:v>
                </c:pt>
                <c:pt idx="649">
                  <c:v>12.571428571428571</c:v>
                </c:pt>
                <c:pt idx="650">
                  <c:v>11.285714285714286</c:v>
                </c:pt>
                <c:pt idx="651">
                  <c:v>11</c:v>
                </c:pt>
                <c:pt idx="652">
                  <c:v>10.857142857142858</c:v>
                </c:pt>
                <c:pt idx="653">
                  <c:v>10.714285714285714</c:v>
                </c:pt>
                <c:pt idx="654">
                  <c:v>10.571428571428571</c:v>
                </c:pt>
                <c:pt idx="655">
                  <c:v>10.428571428571429</c:v>
                </c:pt>
                <c:pt idx="656">
                  <c:v>8.4285714285714288</c:v>
                </c:pt>
                <c:pt idx="657">
                  <c:v>13</c:v>
                </c:pt>
                <c:pt idx="658">
                  <c:v>17</c:v>
                </c:pt>
                <c:pt idx="659">
                  <c:v>18.714285714285715</c:v>
                </c:pt>
                <c:pt idx="660">
                  <c:v>20.428571428571427</c:v>
                </c:pt>
                <c:pt idx="661">
                  <c:v>22.142857142857142</c:v>
                </c:pt>
                <c:pt idx="662">
                  <c:v>22.571428571428573</c:v>
                </c:pt>
                <c:pt idx="663">
                  <c:v>23</c:v>
                </c:pt>
                <c:pt idx="664">
                  <c:v>17.714285714285715</c:v>
                </c:pt>
                <c:pt idx="665">
                  <c:v>14.571428571428571</c:v>
                </c:pt>
                <c:pt idx="666">
                  <c:v>13.571428571428571</c:v>
                </c:pt>
                <c:pt idx="667">
                  <c:v>12.571428571428571</c:v>
                </c:pt>
                <c:pt idx="668">
                  <c:v>11.571428571428571</c:v>
                </c:pt>
                <c:pt idx="669">
                  <c:v>11.857142857142858</c:v>
                </c:pt>
                <c:pt idx="670">
                  <c:v>23</c:v>
                </c:pt>
                <c:pt idx="671">
                  <c:v>33.428571428571431</c:v>
                </c:pt>
                <c:pt idx="672">
                  <c:v>39.714285714285715</c:v>
                </c:pt>
                <c:pt idx="673">
                  <c:v>47.571428571428569</c:v>
                </c:pt>
                <c:pt idx="674">
                  <c:v>55.428571428571431</c:v>
                </c:pt>
                <c:pt idx="675">
                  <c:v>63.285714285714285</c:v>
                </c:pt>
                <c:pt idx="676">
                  <c:v>70.428571428571431</c:v>
                </c:pt>
                <c:pt idx="677">
                  <c:v>62.285714285714285</c:v>
                </c:pt>
                <c:pt idx="678">
                  <c:v>55.428571428571431</c:v>
                </c:pt>
                <c:pt idx="679">
                  <c:v>49.428571428571431</c:v>
                </c:pt>
                <c:pt idx="680">
                  <c:v>42.142857142857146</c:v>
                </c:pt>
                <c:pt idx="681">
                  <c:v>34.857142857142854</c:v>
                </c:pt>
                <c:pt idx="682">
                  <c:v>27.571428571428573</c:v>
                </c:pt>
                <c:pt idx="683">
                  <c:v>20.857142857142858</c:v>
                </c:pt>
                <c:pt idx="684">
                  <c:v>19.428571428571427</c:v>
                </c:pt>
                <c:pt idx="685">
                  <c:v>17.428571428571427</c:v>
                </c:pt>
                <c:pt idx="686">
                  <c:v>18.714285714285715</c:v>
                </c:pt>
                <c:pt idx="687">
                  <c:v>20.142857142857142</c:v>
                </c:pt>
                <c:pt idx="688">
                  <c:v>21.571428571428573</c:v>
                </c:pt>
                <c:pt idx="689">
                  <c:v>23</c:v>
                </c:pt>
                <c:pt idx="690">
                  <c:v>24.428571428571427</c:v>
                </c:pt>
                <c:pt idx="691">
                  <c:v>27.285714285714285</c:v>
                </c:pt>
                <c:pt idx="692">
                  <c:v>29.428571428571427</c:v>
                </c:pt>
                <c:pt idx="693">
                  <c:v>30.285714285714285</c:v>
                </c:pt>
                <c:pt idx="694">
                  <c:v>30.714285714285715</c:v>
                </c:pt>
                <c:pt idx="695">
                  <c:v>31.142857142857142</c:v>
                </c:pt>
                <c:pt idx="696">
                  <c:v>31.571428571428573</c:v>
                </c:pt>
                <c:pt idx="697">
                  <c:v>32.571428571428569</c:v>
                </c:pt>
                <c:pt idx="698">
                  <c:v>33.714285714285715</c:v>
                </c:pt>
                <c:pt idx="699">
                  <c:v>34</c:v>
                </c:pt>
                <c:pt idx="700">
                  <c:v>33.714285714285715</c:v>
                </c:pt>
                <c:pt idx="701">
                  <c:v>33.571428571428569</c:v>
                </c:pt>
                <c:pt idx="702">
                  <c:v>33.428571428571431</c:v>
                </c:pt>
                <c:pt idx="703">
                  <c:v>33.285714285714285</c:v>
                </c:pt>
                <c:pt idx="704">
                  <c:v>34.428571428571431</c:v>
                </c:pt>
                <c:pt idx="705">
                  <c:v>32</c:v>
                </c:pt>
                <c:pt idx="706">
                  <c:v>31.285714285714285</c:v>
                </c:pt>
                <c:pt idx="707">
                  <c:v>34.285714285714285</c:v>
                </c:pt>
                <c:pt idx="708">
                  <c:v>36</c:v>
                </c:pt>
                <c:pt idx="709">
                  <c:v>37.714285714285715</c:v>
                </c:pt>
                <c:pt idx="710">
                  <c:v>39.428571428571431</c:v>
                </c:pt>
                <c:pt idx="711">
                  <c:v>38.571428571428569</c:v>
                </c:pt>
                <c:pt idx="712">
                  <c:v>39.571428571428569</c:v>
                </c:pt>
                <c:pt idx="713">
                  <c:v>40</c:v>
                </c:pt>
                <c:pt idx="714">
                  <c:v>36.714285714285715</c:v>
                </c:pt>
                <c:pt idx="715">
                  <c:v>36.714285714285715</c:v>
                </c:pt>
                <c:pt idx="716">
                  <c:v>36.714285714285715</c:v>
                </c:pt>
                <c:pt idx="717">
                  <c:v>36.714285714285715</c:v>
                </c:pt>
                <c:pt idx="718">
                  <c:v>36.857142857142854</c:v>
                </c:pt>
                <c:pt idx="719">
                  <c:v>35.285714285714285</c:v>
                </c:pt>
                <c:pt idx="720">
                  <c:v>34.857142857142854</c:v>
                </c:pt>
                <c:pt idx="721">
                  <c:v>34.857142857142854</c:v>
                </c:pt>
                <c:pt idx="722">
                  <c:v>31.714285714285715</c:v>
                </c:pt>
                <c:pt idx="723">
                  <c:v>28.571428571428573</c:v>
                </c:pt>
                <c:pt idx="724">
                  <c:v>25.428571428571427</c:v>
                </c:pt>
                <c:pt idx="725">
                  <c:v>23.142857142857142</c:v>
                </c:pt>
                <c:pt idx="726">
                  <c:v>22.142857142857142</c:v>
                </c:pt>
                <c:pt idx="727">
                  <c:v>21.571428571428573</c:v>
                </c:pt>
                <c:pt idx="728">
                  <c:v>20.857142857142858</c:v>
                </c:pt>
                <c:pt idx="729">
                  <c:v>22.857142857142858</c:v>
                </c:pt>
                <c:pt idx="730">
                  <c:v>24.857142857142858</c:v>
                </c:pt>
                <c:pt idx="731">
                  <c:v>26.857142857142858</c:v>
                </c:pt>
                <c:pt idx="732">
                  <c:v>28.857142857142858</c:v>
                </c:pt>
                <c:pt idx="733">
                  <c:v>31.571428571428573</c:v>
                </c:pt>
                <c:pt idx="734">
                  <c:v>36.142857142857146</c:v>
                </c:pt>
                <c:pt idx="735">
                  <c:v>41</c:v>
                </c:pt>
                <c:pt idx="736">
                  <c:v>43.571428571428569</c:v>
                </c:pt>
                <c:pt idx="737">
                  <c:v>46.142857142857146</c:v>
                </c:pt>
                <c:pt idx="738">
                  <c:v>48.714285714285715</c:v>
                </c:pt>
                <c:pt idx="739">
                  <c:v>49.428571428571431</c:v>
                </c:pt>
                <c:pt idx="740">
                  <c:v>48.571428571428569</c:v>
                </c:pt>
                <c:pt idx="741">
                  <c:v>49.571428571428569</c:v>
                </c:pt>
                <c:pt idx="742">
                  <c:v>50</c:v>
                </c:pt>
                <c:pt idx="743">
                  <c:v>50.428571428571431</c:v>
                </c:pt>
                <c:pt idx="744">
                  <c:v>50.857142857142854</c:v>
                </c:pt>
                <c:pt idx="745">
                  <c:v>51.285714285714285</c:v>
                </c:pt>
                <c:pt idx="746">
                  <c:v>53.285714285714285</c:v>
                </c:pt>
                <c:pt idx="747">
                  <c:v>59.285714285714285</c:v>
                </c:pt>
                <c:pt idx="748">
                  <c:v>59.428571428571431</c:v>
                </c:pt>
                <c:pt idx="749">
                  <c:v>61</c:v>
                </c:pt>
                <c:pt idx="750">
                  <c:v>62.571428571428569</c:v>
                </c:pt>
                <c:pt idx="751">
                  <c:v>64.142857142857139</c:v>
                </c:pt>
                <c:pt idx="752">
                  <c:v>65.714285714285708</c:v>
                </c:pt>
                <c:pt idx="753">
                  <c:v>67.714285714285708</c:v>
                </c:pt>
                <c:pt idx="754">
                  <c:v>66.142857142857139</c:v>
                </c:pt>
                <c:pt idx="755">
                  <c:v>65.857142857142861</c:v>
                </c:pt>
                <c:pt idx="756">
                  <c:v>65.714285714285708</c:v>
                </c:pt>
                <c:pt idx="757">
                  <c:v>67.571428571428569</c:v>
                </c:pt>
                <c:pt idx="758">
                  <c:v>69.428571428571431</c:v>
                </c:pt>
                <c:pt idx="759">
                  <c:v>71.285714285714292</c:v>
                </c:pt>
                <c:pt idx="760">
                  <c:v>72.285714285714292</c:v>
                </c:pt>
                <c:pt idx="761">
                  <c:v>74.714285714285708</c:v>
                </c:pt>
                <c:pt idx="762">
                  <c:v>77.142857142857139</c:v>
                </c:pt>
                <c:pt idx="763">
                  <c:v>79.571428571428569</c:v>
                </c:pt>
                <c:pt idx="764">
                  <c:v>81.571428571428569</c:v>
                </c:pt>
                <c:pt idx="765">
                  <c:v>83.571428571428569</c:v>
                </c:pt>
                <c:pt idx="766">
                  <c:v>85.571428571428569</c:v>
                </c:pt>
                <c:pt idx="767">
                  <c:v>86.571428571428569</c:v>
                </c:pt>
                <c:pt idx="768">
                  <c:v>86.428571428571431</c:v>
                </c:pt>
                <c:pt idx="769">
                  <c:v>86.428571428571431</c:v>
                </c:pt>
                <c:pt idx="770">
                  <c:v>82.857142857142861</c:v>
                </c:pt>
                <c:pt idx="771">
                  <c:v>76.857142857142861</c:v>
                </c:pt>
                <c:pt idx="772">
                  <c:v>70.857142857142861</c:v>
                </c:pt>
                <c:pt idx="773">
                  <c:v>64.857142857142861</c:v>
                </c:pt>
                <c:pt idx="774">
                  <c:v>60</c:v>
                </c:pt>
                <c:pt idx="775">
                  <c:v>55.428571428571431</c:v>
                </c:pt>
                <c:pt idx="776">
                  <c:v>51.428571428571431</c:v>
                </c:pt>
                <c:pt idx="777">
                  <c:v>49</c:v>
                </c:pt>
                <c:pt idx="778">
                  <c:v>47.428571428571431</c:v>
                </c:pt>
                <c:pt idx="779">
                  <c:v>45.857142857142854</c:v>
                </c:pt>
                <c:pt idx="780">
                  <c:v>44.285714285714285</c:v>
                </c:pt>
                <c:pt idx="781">
                  <c:v>42.428571428571431</c:v>
                </c:pt>
                <c:pt idx="782">
                  <c:v>40.285714285714285</c:v>
                </c:pt>
                <c:pt idx="783">
                  <c:v>37.857142857142854</c:v>
                </c:pt>
                <c:pt idx="784">
                  <c:v>36.285714285714285</c:v>
                </c:pt>
                <c:pt idx="785">
                  <c:v>36</c:v>
                </c:pt>
                <c:pt idx="786">
                  <c:v>35.714285714285715</c:v>
                </c:pt>
                <c:pt idx="787">
                  <c:v>35.428571428571431</c:v>
                </c:pt>
                <c:pt idx="788">
                  <c:v>34</c:v>
                </c:pt>
                <c:pt idx="789">
                  <c:v>34.857142857142854</c:v>
                </c:pt>
                <c:pt idx="790">
                  <c:v>36.714285714285715</c:v>
                </c:pt>
                <c:pt idx="791">
                  <c:v>43.285714285714285</c:v>
                </c:pt>
                <c:pt idx="792">
                  <c:v>47.571428571428569</c:v>
                </c:pt>
                <c:pt idx="793">
                  <c:v>51.857142857142854</c:v>
                </c:pt>
                <c:pt idx="794">
                  <c:v>56.142857142857146</c:v>
                </c:pt>
                <c:pt idx="795">
                  <c:v>63.285714285714285</c:v>
                </c:pt>
                <c:pt idx="796">
                  <c:v>70.571428571428569</c:v>
                </c:pt>
                <c:pt idx="797">
                  <c:v>76.714285714285708</c:v>
                </c:pt>
                <c:pt idx="798">
                  <c:v>78</c:v>
                </c:pt>
                <c:pt idx="799">
                  <c:v>82</c:v>
                </c:pt>
                <c:pt idx="800">
                  <c:v>86</c:v>
                </c:pt>
                <c:pt idx="801">
                  <c:v>90</c:v>
                </c:pt>
                <c:pt idx="802">
                  <c:v>90.714285714285708</c:v>
                </c:pt>
                <c:pt idx="803">
                  <c:v>89</c:v>
                </c:pt>
                <c:pt idx="804">
                  <c:v>87.714285714285708</c:v>
                </c:pt>
                <c:pt idx="805">
                  <c:v>88.428571428571431</c:v>
                </c:pt>
                <c:pt idx="806">
                  <c:v>86.857142857142861</c:v>
                </c:pt>
                <c:pt idx="807">
                  <c:v>85.285714285714292</c:v>
                </c:pt>
                <c:pt idx="808">
                  <c:v>83.714285714285708</c:v>
                </c:pt>
                <c:pt idx="809">
                  <c:v>84.857142857142861</c:v>
                </c:pt>
                <c:pt idx="810">
                  <c:v>86.714285714285708</c:v>
                </c:pt>
                <c:pt idx="811">
                  <c:v>86.571428571428569</c:v>
                </c:pt>
                <c:pt idx="812">
                  <c:v>84.571428571428569</c:v>
                </c:pt>
                <c:pt idx="813">
                  <c:v>82.857142857142861</c:v>
                </c:pt>
                <c:pt idx="814">
                  <c:v>81.142857142857139</c:v>
                </c:pt>
                <c:pt idx="815">
                  <c:v>79.428571428571431</c:v>
                </c:pt>
                <c:pt idx="816">
                  <c:v>79.714285714285708</c:v>
                </c:pt>
                <c:pt idx="817">
                  <c:v>80.428571428571431</c:v>
                </c:pt>
                <c:pt idx="818">
                  <c:v>84.142857142857139</c:v>
                </c:pt>
                <c:pt idx="819">
                  <c:v>85.857142857142861</c:v>
                </c:pt>
                <c:pt idx="820">
                  <c:v>87.285714285714292</c:v>
                </c:pt>
                <c:pt idx="821">
                  <c:v>88.714285714285708</c:v>
                </c:pt>
                <c:pt idx="822">
                  <c:v>90.142857142857139</c:v>
                </c:pt>
                <c:pt idx="823">
                  <c:v>90.714285714285708</c:v>
                </c:pt>
                <c:pt idx="824">
                  <c:v>88.857142857142861</c:v>
                </c:pt>
                <c:pt idx="825">
                  <c:v>83.285714285714292</c:v>
                </c:pt>
                <c:pt idx="826">
                  <c:v>81.714285714285708</c:v>
                </c:pt>
                <c:pt idx="827">
                  <c:v>83</c:v>
                </c:pt>
                <c:pt idx="828">
                  <c:v>84.285714285714292</c:v>
                </c:pt>
                <c:pt idx="829">
                  <c:v>85.571428571428569</c:v>
                </c:pt>
                <c:pt idx="830">
                  <c:v>84.571428571428569</c:v>
                </c:pt>
                <c:pt idx="831">
                  <c:v>86.857142857142861</c:v>
                </c:pt>
                <c:pt idx="832">
                  <c:v>89.428571428571431</c:v>
                </c:pt>
                <c:pt idx="833">
                  <c:v>89.571428571428569</c:v>
                </c:pt>
                <c:pt idx="834">
                  <c:v>88.571428571428569</c:v>
                </c:pt>
                <c:pt idx="835">
                  <c:v>87.571428571428569</c:v>
                </c:pt>
                <c:pt idx="836">
                  <c:v>86.571428571428569</c:v>
                </c:pt>
                <c:pt idx="837">
                  <c:v>91.714285714285708</c:v>
                </c:pt>
                <c:pt idx="838">
                  <c:v>92.142857142857139</c:v>
                </c:pt>
                <c:pt idx="839">
                  <c:v>90.714285714285708</c:v>
                </c:pt>
                <c:pt idx="840">
                  <c:v>90.142857142857139</c:v>
                </c:pt>
                <c:pt idx="841">
                  <c:v>88.857142857142861</c:v>
                </c:pt>
                <c:pt idx="842">
                  <c:v>87.571428571428569</c:v>
                </c:pt>
                <c:pt idx="843">
                  <c:v>86.285714285714292</c:v>
                </c:pt>
                <c:pt idx="844">
                  <c:v>79</c:v>
                </c:pt>
                <c:pt idx="845">
                  <c:v>76.714285714285708</c:v>
                </c:pt>
                <c:pt idx="846">
                  <c:v>76.714285714285708</c:v>
                </c:pt>
                <c:pt idx="847">
                  <c:v>75</c:v>
                </c:pt>
                <c:pt idx="848">
                  <c:v>72.571428571428569</c:v>
                </c:pt>
                <c:pt idx="849">
                  <c:v>70.142857142857139</c:v>
                </c:pt>
                <c:pt idx="850">
                  <c:v>67.714285714285708</c:v>
                </c:pt>
                <c:pt idx="851">
                  <c:v>65.285714285714292</c:v>
                </c:pt>
                <c:pt idx="852">
                  <c:v>59.428571428571431</c:v>
                </c:pt>
                <c:pt idx="853">
                  <c:v>57</c:v>
                </c:pt>
                <c:pt idx="854">
                  <c:v>57</c:v>
                </c:pt>
                <c:pt idx="855">
                  <c:v>56.714285714285715</c:v>
                </c:pt>
                <c:pt idx="856">
                  <c:v>56.428571428571431</c:v>
                </c:pt>
                <c:pt idx="857">
                  <c:v>56.142857142857146</c:v>
                </c:pt>
                <c:pt idx="858">
                  <c:v>55</c:v>
                </c:pt>
                <c:pt idx="859">
                  <c:v>55.285714285714285</c:v>
                </c:pt>
                <c:pt idx="860">
                  <c:v>52</c:v>
                </c:pt>
                <c:pt idx="861">
                  <c:v>51</c:v>
                </c:pt>
                <c:pt idx="862">
                  <c:v>50</c:v>
                </c:pt>
                <c:pt idx="863">
                  <c:v>49</c:v>
                </c:pt>
                <c:pt idx="864">
                  <c:v>48</c:v>
                </c:pt>
                <c:pt idx="865">
                  <c:v>48</c:v>
                </c:pt>
                <c:pt idx="866">
                  <c:v>47.142857142857146</c:v>
                </c:pt>
                <c:pt idx="867">
                  <c:v>49.428571428571431</c:v>
                </c:pt>
                <c:pt idx="868">
                  <c:v>47.428571428571431</c:v>
                </c:pt>
                <c:pt idx="869">
                  <c:v>50.285714285714285</c:v>
                </c:pt>
                <c:pt idx="870">
                  <c:v>53.142857142857146</c:v>
                </c:pt>
                <c:pt idx="871">
                  <c:v>56</c:v>
                </c:pt>
                <c:pt idx="872">
                  <c:v>59.142857142857146</c:v>
                </c:pt>
                <c:pt idx="873">
                  <c:v>63.285714285714285</c:v>
                </c:pt>
                <c:pt idx="874">
                  <c:v>64.571428571428569</c:v>
                </c:pt>
                <c:pt idx="875">
                  <c:v>65.857142857142861</c:v>
                </c:pt>
                <c:pt idx="876">
                  <c:v>62.571428571428569</c:v>
                </c:pt>
                <c:pt idx="877">
                  <c:v>59.285714285714285</c:v>
                </c:pt>
                <c:pt idx="878">
                  <c:v>56</c:v>
                </c:pt>
                <c:pt idx="879">
                  <c:v>53</c:v>
                </c:pt>
                <c:pt idx="880">
                  <c:v>50.571428571428569</c:v>
                </c:pt>
                <c:pt idx="881">
                  <c:v>49.142857142857146</c:v>
                </c:pt>
                <c:pt idx="882">
                  <c:v>51.285714285714285</c:v>
                </c:pt>
                <c:pt idx="883">
                  <c:v>53.857142857142854</c:v>
                </c:pt>
                <c:pt idx="884">
                  <c:v>56.428571428571431</c:v>
                </c:pt>
                <c:pt idx="885">
                  <c:v>59</c:v>
                </c:pt>
                <c:pt idx="886">
                  <c:v>60.142857142857146</c:v>
                </c:pt>
                <c:pt idx="887">
                  <c:v>58.571428571428569</c:v>
                </c:pt>
                <c:pt idx="888">
                  <c:v>60.857142857142854</c:v>
                </c:pt>
                <c:pt idx="889">
                  <c:v>60.857142857142854</c:v>
                </c:pt>
                <c:pt idx="890">
                  <c:v>58.714285714285715</c:v>
                </c:pt>
                <c:pt idx="891">
                  <c:v>56.571428571428569</c:v>
                </c:pt>
                <c:pt idx="892">
                  <c:v>54.428571428571431</c:v>
                </c:pt>
                <c:pt idx="893">
                  <c:v>52.857142857142854</c:v>
                </c:pt>
                <c:pt idx="894">
                  <c:v>55.428571428571431</c:v>
                </c:pt>
                <c:pt idx="895">
                  <c:v>54.714285714285715</c:v>
                </c:pt>
                <c:pt idx="896">
                  <c:v>53.428571428571431</c:v>
                </c:pt>
                <c:pt idx="897">
                  <c:v>53.714285714285715</c:v>
                </c:pt>
                <c:pt idx="898">
                  <c:v>54</c:v>
                </c:pt>
                <c:pt idx="899">
                  <c:v>54.285714285714285</c:v>
                </c:pt>
                <c:pt idx="900">
                  <c:v>54.571428571428569</c:v>
                </c:pt>
                <c:pt idx="901">
                  <c:v>53.571428571428569</c:v>
                </c:pt>
                <c:pt idx="902">
                  <c:v>51.714285714285715</c:v>
                </c:pt>
                <c:pt idx="903">
                  <c:v>51</c:v>
                </c:pt>
                <c:pt idx="904">
                  <c:v>51.571428571428569</c:v>
                </c:pt>
                <c:pt idx="905">
                  <c:v>52.142857142857146</c:v>
                </c:pt>
                <c:pt idx="906">
                  <c:v>52.714285714285715</c:v>
                </c:pt>
                <c:pt idx="907">
                  <c:v>53.142857142857146</c:v>
                </c:pt>
                <c:pt idx="908">
                  <c:v>51.285714285714285</c:v>
                </c:pt>
                <c:pt idx="909">
                  <c:v>50.285714285714285</c:v>
                </c:pt>
                <c:pt idx="910">
                  <c:v>47.714285714285715</c:v>
                </c:pt>
                <c:pt idx="911">
                  <c:v>46.714285714285715</c:v>
                </c:pt>
                <c:pt idx="912">
                  <c:v>45.714285714285715</c:v>
                </c:pt>
                <c:pt idx="913">
                  <c:v>44.714285714285715</c:v>
                </c:pt>
                <c:pt idx="914">
                  <c:v>43.142857142857146</c:v>
                </c:pt>
                <c:pt idx="915">
                  <c:v>42.571428571428569</c:v>
                </c:pt>
                <c:pt idx="916">
                  <c:v>41.571428571428569</c:v>
                </c:pt>
                <c:pt idx="917">
                  <c:v>41.714285714285715</c:v>
                </c:pt>
                <c:pt idx="918">
                  <c:v>42</c:v>
                </c:pt>
                <c:pt idx="919">
                  <c:v>42.285714285714285</c:v>
                </c:pt>
                <c:pt idx="920">
                  <c:v>42.571428571428569</c:v>
                </c:pt>
                <c:pt idx="921">
                  <c:v>44.571428571428569</c:v>
                </c:pt>
                <c:pt idx="922">
                  <c:v>46.857142857142854</c:v>
                </c:pt>
                <c:pt idx="923">
                  <c:v>47.142857142857146</c:v>
                </c:pt>
                <c:pt idx="924">
                  <c:v>49.142857142857146</c:v>
                </c:pt>
                <c:pt idx="925">
                  <c:v>49.428571428571431</c:v>
                </c:pt>
                <c:pt idx="926">
                  <c:v>49.714285714285715</c:v>
                </c:pt>
                <c:pt idx="927">
                  <c:v>50</c:v>
                </c:pt>
                <c:pt idx="928">
                  <c:v>48.285714285714285</c:v>
                </c:pt>
                <c:pt idx="929">
                  <c:v>45.142857142857146</c:v>
                </c:pt>
                <c:pt idx="930">
                  <c:v>43.857142857142854</c:v>
                </c:pt>
                <c:pt idx="931">
                  <c:v>43.857142857142854</c:v>
                </c:pt>
                <c:pt idx="932">
                  <c:v>43.857142857142854</c:v>
                </c:pt>
                <c:pt idx="933">
                  <c:v>43.857142857142854</c:v>
                </c:pt>
                <c:pt idx="934">
                  <c:v>43.857142857142854</c:v>
                </c:pt>
                <c:pt idx="935">
                  <c:v>45.714285714285715</c:v>
                </c:pt>
                <c:pt idx="936">
                  <c:v>48.142857142857146</c:v>
                </c:pt>
                <c:pt idx="937">
                  <c:v>50.714285714285715</c:v>
                </c:pt>
                <c:pt idx="938">
                  <c:v>50.142857142857146</c:v>
                </c:pt>
                <c:pt idx="939">
                  <c:v>49.857142857142854</c:v>
                </c:pt>
                <c:pt idx="940">
                  <c:v>49.571428571428569</c:v>
                </c:pt>
                <c:pt idx="941">
                  <c:v>49.285714285714285</c:v>
                </c:pt>
                <c:pt idx="942">
                  <c:v>48.714285714285715</c:v>
                </c:pt>
                <c:pt idx="943">
                  <c:v>48.857142857142854</c:v>
                </c:pt>
                <c:pt idx="944">
                  <c:v>48</c:v>
                </c:pt>
                <c:pt idx="945">
                  <c:v>47.571428571428569</c:v>
                </c:pt>
                <c:pt idx="946">
                  <c:v>46.714285714285715</c:v>
                </c:pt>
                <c:pt idx="947">
                  <c:v>45.857142857142854</c:v>
                </c:pt>
                <c:pt idx="948">
                  <c:v>45</c:v>
                </c:pt>
                <c:pt idx="949">
                  <c:v>44.428571428571431</c:v>
                </c:pt>
                <c:pt idx="950">
                  <c:v>45.428571428571431</c:v>
                </c:pt>
                <c:pt idx="951">
                  <c:v>47.428571428571431</c:v>
                </c:pt>
                <c:pt idx="952">
                  <c:v>50</c:v>
                </c:pt>
                <c:pt idx="953">
                  <c:v>52.714285714285715</c:v>
                </c:pt>
                <c:pt idx="954">
                  <c:v>55.428571428571431</c:v>
                </c:pt>
                <c:pt idx="955">
                  <c:v>58.142857142857146</c:v>
                </c:pt>
                <c:pt idx="956">
                  <c:v>60.428571428571431</c:v>
                </c:pt>
                <c:pt idx="957">
                  <c:v>60.857142857142854</c:v>
                </c:pt>
                <c:pt idx="958">
                  <c:v>61</c:v>
                </c:pt>
                <c:pt idx="959">
                  <c:v>60.428571428571431</c:v>
                </c:pt>
                <c:pt idx="960">
                  <c:v>58.142857142857146</c:v>
                </c:pt>
                <c:pt idx="961">
                  <c:v>55.857142857142854</c:v>
                </c:pt>
                <c:pt idx="962">
                  <c:v>53.571428571428569</c:v>
                </c:pt>
                <c:pt idx="963">
                  <c:v>51.571428571428569</c:v>
                </c:pt>
                <c:pt idx="964">
                  <c:v>49.285714285714285</c:v>
                </c:pt>
                <c:pt idx="965">
                  <c:v>49.714285714285715</c:v>
                </c:pt>
                <c:pt idx="966">
                  <c:v>50.428571428571431</c:v>
                </c:pt>
                <c:pt idx="967">
                  <c:v>52.142857142857146</c:v>
                </c:pt>
                <c:pt idx="968">
                  <c:v>53.857142857142854</c:v>
                </c:pt>
                <c:pt idx="969">
                  <c:v>55.571428571428569</c:v>
                </c:pt>
                <c:pt idx="970">
                  <c:v>56.857142857142854</c:v>
                </c:pt>
                <c:pt idx="971">
                  <c:v>60.857142857142854</c:v>
                </c:pt>
                <c:pt idx="972">
                  <c:v>62.285714285714285</c:v>
                </c:pt>
                <c:pt idx="973">
                  <c:v>64.857142857142861</c:v>
                </c:pt>
                <c:pt idx="974">
                  <c:v>66.285714285714292</c:v>
                </c:pt>
                <c:pt idx="975">
                  <c:v>67.714285714285708</c:v>
                </c:pt>
                <c:pt idx="976">
                  <c:v>69.142857142857139</c:v>
                </c:pt>
                <c:pt idx="977">
                  <c:v>71.142857142857139</c:v>
                </c:pt>
                <c:pt idx="978">
                  <c:v>70.714285714285708</c:v>
                </c:pt>
                <c:pt idx="979">
                  <c:v>68.428571428571431</c:v>
                </c:pt>
                <c:pt idx="980">
                  <c:v>67</c:v>
                </c:pt>
                <c:pt idx="981">
                  <c:v>66.142857142857139</c:v>
                </c:pt>
                <c:pt idx="982">
                  <c:v>65.285714285714292</c:v>
                </c:pt>
                <c:pt idx="983">
                  <c:v>64.428571428571431</c:v>
                </c:pt>
                <c:pt idx="984">
                  <c:v>62.714285714285715</c:v>
                </c:pt>
                <c:pt idx="985">
                  <c:v>61</c:v>
                </c:pt>
                <c:pt idx="986">
                  <c:v>63.714285714285715</c:v>
                </c:pt>
                <c:pt idx="987">
                  <c:v>61.857142857142854</c:v>
                </c:pt>
                <c:pt idx="988">
                  <c:v>62.857142857142854</c:v>
                </c:pt>
                <c:pt idx="989">
                  <c:v>63.857142857142854</c:v>
                </c:pt>
                <c:pt idx="990">
                  <c:v>64.857142857142861</c:v>
                </c:pt>
                <c:pt idx="991">
                  <c:v>64.714285714285708</c:v>
                </c:pt>
                <c:pt idx="992">
                  <c:v>64.428571428571431</c:v>
                </c:pt>
                <c:pt idx="993">
                  <c:v>63</c:v>
                </c:pt>
                <c:pt idx="994">
                  <c:v>61.857142857142854</c:v>
                </c:pt>
                <c:pt idx="995">
                  <c:v>59.857142857142854</c:v>
                </c:pt>
                <c:pt idx="996">
                  <c:v>57.857142857142854</c:v>
                </c:pt>
                <c:pt idx="997">
                  <c:v>55.857142857142854</c:v>
                </c:pt>
                <c:pt idx="998">
                  <c:v>55.857142857142854</c:v>
                </c:pt>
                <c:pt idx="999">
                  <c:v>55.714285714285715</c:v>
                </c:pt>
                <c:pt idx="1000">
                  <c:v>53.428571428571431</c:v>
                </c:pt>
                <c:pt idx="1001">
                  <c:v>53</c:v>
                </c:pt>
                <c:pt idx="1002">
                  <c:v>52.428571428571431</c:v>
                </c:pt>
                <c:pt idx="1003">
                  <c:v>51.857142857142854</c:v>
                </c:pt>
                <c:pt idx="1004">
                  <c:v>51.285714285714285</c:v>
                </c:pt>
                <c:pt idx="1005">
                  <c:v>50.428571428571431</c:v>
                </c:pt>
                <c:pt idx="1006">
                  <c:v>52.142857142857146</c:v>
                </c:pt>
                <c:pt idx="1007">
                  <c:v>53.142857142857146</c:v>
                </c:pt>
                <c:pt idx="1008">
                  <c:v>53.285714285714285</c:v>
                </c:pt>
                <c:pt idx="1009">
                  <c:v>55.857142857142854</c:v>
                </c:pt>
                <c:pt idx="1010">
                  <c:v>58.428571428571431</c:v>
                </c:pt>
                <c:pt idx="1011">
                  <c:v>61</c:v>
                </c:pt>
                <c:pt idx="1012">
                  <c:v>62.857142857142854</c:v>
                </c:pt>
                <c:pt idx="1013">
                  <c:v>63.142857142857146</c:v>
                </c:pt>
                <c:pt idx="1014">
                  <c:v>64.142857142857139</c:v>
                </c:pt>
                <c:pt idx="1015">
                  <c:v>65.714285714285708</c:v>
                </c:pt>
                <c:pt idx="1016">
                  <c:v>62.857142857142854</c:v>
                </c:pt>
                <c:pt idx="1017">
                  <c:v>60</c:v>
                </c:pt>
                <c:pt idx="1018">
                  <c:v>57.142857142857146</c:v>
                </c:pt>
                <c:pt idx="1019">
                  <c:v>53.857142857142854</c:v>
                </c:pt>
                <c:pt idx="1020">
                  <c:v>50.142857142857146</c:v>
                </c:pt>
                <c:pt idx="1021">
                  <c:v>48.714285714285715</c:v>
                </c:pt>
                <c:pt idx="1022">
                  <c:v>48.285714285714285</c:v>
                </c:pt>
                <c:pt idx="1023">
                  <c:v>48.285714285714285</c:v>
                </c:pt>
                <c:pt idx="1024">
                  <c:v>48.285714285714285</c:v>
                </c:pt>
                <c:pt idx="1025">
                  <c:v>48.285714285714285</c:v>
                </c:pt>
                <c:pt idx="1026">
                  <c:v>50.285714285714285</c:v>
                </c:pt>
                <c:pt idx="1027">
                  <c:v>53.285714285714285</c:v>
                </c:pt>
                <c:pt idx="1028">
                  <c:v>53.285714285714285</c:v>
                </c:pt>
                <c:pt idx="1029">
                  <c:v>52.285714285714285</c:v>
                </c:pt>
                <c:pt idx="1030">
                  <c:v>51.857142857142854</c:v>
                </c:pt>
                <c:pt idx="1031">
                  <c:v>51.428571428571431</c:v>
                </c:pt>
                <c:pt idx="1032">
                  <c:v>51</c:v>
                </c:pt>
                <c:pt idx="1033">
                  <c:v>49.142857142857146</c:v>
                </c:pt>
                <c:pt idx="1034">
                  <c:v>45.714285714285715</c:v>
                </c:pt>
                <c:pt idx="1035">
                  <c:v>46.428571428571431</c:v>
                </c:pt>
                <c:pt idx="1036">
                  <c:v>47.285714285714285</c:v>
                </c:pt>
                <c:pt idx="1037">
                  <c:v>48.571428571428569</c:v>
                </c:pt>
                <c:pt idx="1038">
                  <c:v>49.857142857142854</c:v>
                </c:pt>
                <c:pt idx="1039">
                  <c:v>51.142857142857146</c:v>
                </c:pt>
                <c:pt idx="1040">
                  <c:v>52.714285714285715</c:v>
                </c:pt>
                <c:pt idx="1041">
                  <c:v>52.142857142857146</c:v>
                </c:pt>
                <c:pt idx="1042">
                  <c:v>48.428571428571431</c:v>
                </c:pt>
                <c:pt idx="1043">
                  <c:v>43.857142857142854</c:v>
                </c:pt>
                <c:pt idx="1044">
                  <c:v>39.285714285714285</c:v>
                </c:pt>
                <c:pt idx="1045">
                  <c:v>34.714285714285715</c:v>
                </c:pt>
                <c:pt idx="1046">
                  <c:v>30.142857142857142</c:v>
                </c:pt>
                <c:pt idx="1047">
                  <c:v>25.857142857142858</c:v>
                </c:pt>
                <c:pt idx="1048">
                  <c:v>26.142857142857142</c:v>
                </c:pt>
                <c:pt idx="1049">
                  <c:v>26.428571428571427</c:v>
                </c:pt>
                <c:pt idx="1050">
                  <c:v>27.285714285714285</c:v>
                </c:pt>
                <c:pt idx="1051">
                  <c:v>29.714285714285715</c:v>
                </c:pt>
                <c:pt idx="1052">
                  <c:v>32.142857142857146</c:v>
                </c:pt>
                <c:pt idx="1053">
                  <c:v>34.571428571428569</c:v>
                </c:pt>
                <c:pt idx="1054">
                  <c:v>36.428571428571431</c:v>
                </c:pt>
                <c:pt idx="1055">
                  <c:v>35.428571428571431</c:v>
                </c:pt>
                <c:pt idx="1056">
                  <c:v>35.571428571428569</c:v>
                </c:pt>
                <c:pt idx="1057">
                  <c:v>35.714285714285715</c:v>
                </c:pt>
                <c:pt idx="1058">
                  <c:v>34.428571428571431</c:v>
                </c:pt>
                <c:pt idx="1059">
                  <c:v>33.142857142857146</c:v>
                </c:pt>
                <c:pt idx="1060">
                  <c:v>31.857142857142858</c:v>
                </c:pt>
                <c:pt idx="1061">
                  <c:v>32.714285714285715</c:v>
                </c:pt>
                <c:pt idx="1062">
                  <c:v>33.714285714285715</c:v>
                </c:pt>
                <c:pt idx="1063">
                  <c:v>34.857142857142854</c:v>
                </c:pt>
                <c:pt idx="1064">
                  <c:v>36.857142857142854</c:v>
                </c:pt>
                <c:pt idx="1065">
                  <c:v>39</c:v>
                </c:pt>
                <c:pt idx="1066">
                  <c:v>41.142857142857146</c:v>
                </c:pt>
                <c:pt idx="1067">
                  <c:v>43.285714285714285</c:v>
                </c:pt>
                <c:pt idx="1068">
                  <c:v>43.285714285714285</c:v>
                </c:pt>
                <c:pt idx="1069">
                  <c:v>43.285714285714285</c:v>
                </c:pt>
                <c:pt idx="1070">
                  <c:v>43</c:v>
                </c:pt>
                <c:pt idx="1071">
                  <c:v>41.285714285714285</c:v>
                </c:pt>
                <c:pt idx="1072">
                  <c:v>38.285714285714285</c:v>
                </c:pt>
                <c:pt idx="1073">
                  <c:v>35.285714285714285</c:v>
                </c:pt>
                <c:pt idx="1074">
                  <c:v>32.285714285714285</c:v>
                </c:pt>
                <c:pt idx="1075">
                  <c:v>29.285714285714285</c:v>
                </c:pt>
                <c:pt idx="1076">
                  <c:v>30.571428571428573</c:v>
                </c:pt>
                <c:pt idx="1077">
                  <c:v>30.428571428571427</c:v>
                </c:pt>
                <c:pt idx="1078">
                  <c:v>30.428571428571427</c:v>
                </c:pt>
                <c:pt idx="1079">
                  <c:v>31</c:v>
                </c:pt>
                <c:pt idx="1080">
                  <c:v>31.571428571428573</c:v>
                </c:pt>
                <c:pt idx="1081">
                  <c:v>32.142857142857146</c:v>
                </c:pt>
                <c:pt idx="1082">
                  <c:v>33.571428571428569</c:v>
                </c:pt>
                <c:pt idx="1083">
                  <c:v>31.714285714285715</c:v>
                </c:pt>
                <c:pt idx="1084">
                  <c:v>30.285714285714285</c:v>
                </c:pt>
                <c:pt idx="1085">
                  <c:v>34</c:v>
                </c:pt>
                <c:pt idx="1086">
                  <c:v>37.428571428571431</c:v>
                </c:pt>
                <c:pt idx="1087">
                  <c:v>40.857142857142854</c:v>
                </c:pt>
                <c:pt idx="1088">
                  <c:v>44.285714285714285</c:v>
                </c:pt>
                <c:pt idx="1089">
                  <c:v>47</c:v>
                </c:pt>
                <c:pt idx="1090">
                  <c:v>49.571428571428569</c:v>
                </c:pt>
                <c:pt idx="1091">
                  <c:v>51.285714285714285</c:v>
                </c:pt>
                <c:pt idx="1092">
                  <c:v>46.857142857142854</c:v>
                </c:pt>
                <c:pt idx="1093">
                  <c:v>44</c:v>
                </c:pt>
                <c:pt idx="1094">
                  <c:v>41.142857142857146</c:v>
                </c:pt>
                <c:pt idx="1095">
                  <c:v>38.285714285714285</c:v>
                </c:pt>
                <c:pt idx="1096">
                  <c:v>34.714285714285715</c:v>
                </c:pt>
                <c:pt idx="1097">
                  <c:v>31.142857142857142</c:v>
                </c:pt>
                <c:pt idx="1098">
                  <c:v>30.714285714285715</c:v>
                </c:pt>
              </c:numCache>
            </c:numRef>
          </c:val>
          <c:smooth val="0"/>
          <c:extLst xmlns:c16r2="http://schemas.microsoft.com/office/drawing/2015/06/chart">
            <c:ext xmlns:c16="http://schemas.microsoft.com/office/drawing/2014/chart" uri="{C3380CC4-5D6E-409C-BE32-E72D297353CC}">
              <c16:uniqueId val="{00000000-54C6-44AF-AD1F-31478969ABE6}"/>
            </c:ext>
          </c:extLst>
        </c:ser>
        <c:ser>
          <c:idx val="2"/>
          <c:order val="1"/>
          <c:tx>
            <c:v>Week Progress (Left Axis)</c:v>
          </c:tx>
          <c:spPr>
            <a:ln w="28575" cap="rnd">
              <a:solidFill>
                <a:schemeClr val="accent1"/>
              </a:solidFill>
              <a:round/>
            </a:ln>
            <a:effectLst/>
          </c:spPr>
          <c:marker>
            <c:symbol val="none"/>
          </c:marker>
          <c:cat>
            <c:numRef>
              <c:f>'Dashboard Extract'!$C$46:$AQH$46</c:f>
              <c:numCache>
                <c:formatCode>m/d/yyyy</c:formatCode>
                <c:ptCount val="1124"/>
                <c:pt idx="0">
                  <c:v>42369</c:v>
                </c:pt>
                <c:pt idx="1">
                  <c:v>42370</c:v>
                </c:pt>
                <c:pt idx="2">
                  <c:v>42371</c:v>
                </c:pt>
                <c:pt idx="3">
                  <c:v>42372</c:v>
                </c:pt>
                <c:pt idx="4">
                  <c:v>42373</c:v>
                </c:pt>
                <c:pt idx="5">
                  <c:v>42374</c:v>
                </c:pt>
                <c:pt idx="6">
                  <c:v>42375</c:v>
                </c:pt>
                <c:pt idx="7">
                  <c:v>42376</c:v>
                </c:pt>
                <c:pt idx="8">
                  <c:v>42377</c:v>
                </c:pt>
                <c:pt idx="9">
                  <c:v>42378</c:v>
                </c:pt>
                <c:pt idx="10">
                  <c:v>42379</c:v>
                </c:pt>
                <c:pt idx="11">
                  <c:v>42380</c:v>
                </c:pt>
                <c:pt idx="12">
                  <c:v>42381</c:v>
                </c:pt>
                <c:pt idx="13">
                  <c:v>42382</c:v>
                </c:pt>
                <c:pt idx="14">
                  <c:v>42383</c:v>
                </c:pt>
                <c:pt idx="15">
                  <c:v>42384</c:v>
                </c:pt>
                <c:pt idx="16">
                  <c:v>42385</c:v>
                </c:pt>
                <c:pt idx="17">
                  <c:v>42386</c:v>
                </c:pt>
                <c:pt idx="18">
                  <c:v>42387</c:v>
                </c:pt>
                <c:pt idx="19">
                  <c:v>42388</c:v>
                </c:pt>
                <c:pt idx="20">
                  <c:v>42389</c:v>
                </c:pt>
                <c:pt idx="21">
                  <c:v>42390</c:v>
                </c:pt>
                <c:pt idx="22">
                  <c:v>42391</c:v>
                </c:pt>
                <c:pt idx="23">
                  <c:v>42392</c:v>
                </c:pt>
                <c:pt idx="24">
                  <c:v>42393</c:v>
                </c:pt>
                <c:pt idx="25">
                  <c:v>42394</c:v>
                </c:pt>
                <c:pt idx="26">
                  <c:v>42395</c:v>
                </c:pt>
                <c:pt idx="27">
                  <c:v>42396</c:v>
                </c:pt>
                <c:pt idx="28">
                  <c:v>42397</c:v>
                </c:pt>
                <c:pt idx="29">
                  <c:v>42398</c:v>
                </c:pt>
                <c:pt idx="30">
                  <c:v>42399</c:v>
                </c:pt>
                <c:pt idx="31">
                  <c:v>42400</c:v>
                </c:pt>
                <c:pt idx="32">
                  <c:v>42401</c:v>
                </c:pt>
                <c:pt idx="33">
                  <c:v>42402</c:v>
                </c:pt>
                <c:pt idx="34">
                  <c:v>42403</c:v>
                </c:pt>
                <c:pt idx="35">
                  <c:v>42404</c:v>
                </c:pt>
                <c:pt idx="36">
                  <c:v>42405</c:v>
                </c:pt>
                <c:pt idx="37">
                  <c:v>42406</c:v>
                </c:pt>
                <c:pt idx="38">
                  <c:v>42407</c:v>
                </c:pt>
                <c:pt idx="39">
                  <c:v>42408</c:v>
                </c:pt>
                <c:pt idx="40">
                  <c:v>42409</c:v>
                </c:pt>
                <c:pt idx="41">
                  <c:v>42410</c:v>
                </c:pt>
                <c:pt idx="42">
                  <c:v>42411</c:v>
                </c:pt>
                <c:pt idx="43">
                  <c:v>42412</c:v>
                </c:pt>
                <c:pt idx="44">
                  <c:v>42413</c:v>
                </c:pt>
                <c:pt idx="45">
                  <c:v>42414</c:v>
                </c:pt>
                <c:pt idx="46">
                  <c:v>42415</c:v>
                </c:pt>
                <c:pt idx="47">
                  <c:v>42416</c:v>
                </c:pt>
                <c:pt idx="48">
                  <c:v>42417</c:v>
                </c:pt>
                <c:pt idx="49">
                  <c:v>42418</c:v>
                </c:pt>
                <c:pt idx="50">
                  <c:v>42419</c:v>
                </c:pt>
                <c:pt idx="51">
                  <c:v>42420</c:v>
                </c:pt>
                <c:pt idx="52">
                  <c:v>42421</c:v>
                </c:pt>
                <c:pt idx="53">
                  <c:v>42422</c:v>
                </c:pt>
                <c:pt idx="54">
                  <c:v>42423</c:v>
                </c:pt>
                <c:pt idx="55">
                  <c:v>42424</c:v>
                </c:pt>
                <c:pt idx="56">
                  <c:v>42425</c:v>
                </c:pt>
                <c:pt idx="57">
                  <c:v>42426</c:v>
                </c:pt>
                <c:pt idx="58">
                  <c:v>42427</c:v>
                </c:pt>
                <c:pt idx="59">
                  <c:v>42428</c:v>
                </c:pt>
                <c:pt idx="60">
                  <c:v>42429</c:v>
                </c:pt>
                <c:pt idx="61">
                  <c:v>42430</c:v>
                </c:pt>
                <c:pt idx="62">
                  <c:v>42431</c:v>
                </c:pt>
                <c:pt idx="63">
                  <c:v>42432</c:v>
                </c:pt>
                <c:pt idx="64">
                  <c:v>42433</c:v>
                </c:pt>
                <c:pt idx="65">
                  <c:v>42434</c:v>
                </c:pt>
                <c:pt idx="66">
                  <c:v>42435</c:v>
                </c:pt>
                <c:pt idx="67">
                  <c:v>42436</c:v>
                </c:pt>
                <c:pt idx="68">
                  <c:v>42437</c:v>
                </c:pt>
                <c:pt idx="69">
                  <c:v>42438</c:v>
                </c:pt>
                <c:pt idx="70">
                  <c:v>42439</c:v>
                </c:pt>
                <c:pt idx="71">
                  <c:v>42440</c:v>
                </c:pt>
                <c:pt idx="72">
                  <c:v>42441</c:v>
                </c:pt>
                <c:pt idx="73">
                  <c:v>42442</c:v>
                </c:pt>
                <c:pt idx="74">
                  <c:v>42443</c:v>
                </c:pt>
                <c:pt idx="75">
                  <c:v>42444</c:v>
                </c:pt>
                <c:pt idx="76">
                  <c:v>42445</c:v>
                </c:pt>
                <c:pt idx="77">
                  <c:v>42446</c:v>
                </c:pt>
                <c:pt idx="78">
                  <c:v>42447</c:v>
                </c:pt>
                <c:pt idx="79">
                  <c:v>42448</c:v>
                </c:pt>
                <c:pt idx="80">
                  <c:v>42449</c:v>
                </c:pt>
                <c:pt idx="81">
                  <c:v>42450</c:v>
                </c:pt>
                <c:pt idx="82">
                  <c:v>42451</c:v>
                </c:pt>
                <c:pt idx="83">
                  <c:v>42452</c:v>
                </c:pt>
                <c:pt idx="84">
                  <c:v>42453</c:v>
                </c:pt>
                <c:pt idx="85">
                  <c:v>42454</c:v>
                </c:pt>
                <c:pt idx="86">
                  <c:v>42455</c:v>
                </c:pt>
                <c:pt idx="87">
                  <c:v>42456</c:v>
                </c:pt>
                <c:pt idx="88">
                  <c:v>42457</c:v>
                </c:pt>
                <c:pt idx="89">
                  <c:v>42458</c:v>
                </c:pt>
                <c:pt idx="90">
                  <c:v>42459</c:v>
                </c:pt>
                <c:pt idx="91">
                  <c:v>42460</c:v>
                </c:pt>
                <c:pt idx="92">
                  <c:v>42461</c:v>
                </c:pt>
                <c:pt idx="93">
                  <c:v>42462</c:v>
                </c:pt>
                <c:pt idx="94">
                  <c:v>42463</c:v>
                </c:pt>
                <c:pt idx="95">
                  <c:v>42464</c:v>
                </c:pt>
                <c:pt idx="96">
                  <c:v>42465</c:v>
                </c:pt>
                <c:pt idx="97">
                  <c:v>42466</c:v>
                </c:pt>
                <c:pt idx="98">
                  <c:v>42467</c:v>
                </c:pt>
                <c:pt idx="99">
                  <c:v>42468</c:v>
                </c:pt>
                <c:pt idx="100">
                  <c:v>42469</c:v>
                </c:pt>
                <c:pt idx="101">
                  <c:v>42470</c:v>
                </c:pt>
                <c:pt idx="102">
                  <c:v>42471</c:v>
                </c:pt>
                <c:pt idx="103">
                  <c:v>42472</c:v>
                </c:pt>
                <c:pt idx="104">
                  <c:v>42473</c:v>
                </c:pt>
                <c:pt idx="105">
                  <c:v>42474</c:v>
                </c:pt>
                <c:pt idx="106">
                  <c:v>42475</c:v>
                </c:pt>
                <c:pt idx="107">
                  <c:v>42476</c:v>
                </c:pt>
                <c:pt idx="108">
                  <c:v>42477</c:v>
                </c:pt>
                <c:pt idx="109">
                  <c:v>42478</c:v>
                </c:pt>
                <c:pt idx="110">
                  <c:v>42479</c:v>
                </c:pt>
                <c:pt idx="111">
                  <c:v>42480</c:v>
                </c:pt>
                <c:pt idx="112">
                  <c:v>42481</c:v>
                </c:pt>
                <c:pt idx="113">
                  <c:v>42482</c:v>
                </c:pt>
                <c:pt idx="114">
                  <c:v>42483</c:v>
                </c:pt>
                <c:pt idx="115">
                  <c:v>42484</c:v>
                </c:pt>
                <c:pt idx="116">
                  <c:v>42485</c:v>
                </c:pt>
                <c:pt idx="117">
                  <c:v>42486</c:v>
                </c:pt>
                <c:pt idx="118">
                  <c:v>42487</c:v>
                </c:pt>
                <c:pt idx="119">
                  <c:v>42488</c:v>
                </c:pt>
                <c:pt idx="120">
                  <c:v>42489</c:v>
                </c:pt>
                <c:pt idx="121">
                  <c:v>42490</c:v>
                </c:pt>
                <c:pt idx="122">
                  <c:v>42491</c:v>
                </c:pt>
                <c:pt idx="123">
                  <c:v>42492</c:v>
                </c:pt>
                <c:pt idx="124">
                  <c:v>42493</c:v>
                </c:pt>
                <c:pt idx="125">
                  <c:v>42494</c:v>
                </c:pt>
                <c:pt idx="126">
                  <c:v>42495</c:v>
                </c:pt>
                <c:pt idx="127">
                  <c:v>42496</c:v>
                </c:pt>
                <c:pt idx="128">
                  <c:v>42497</c:v>
                </c:pt>
                <c:pt idx="129">
                  <c:v>42498</c:v>
                </c:pt>
                <c:pt idx="130">
                  <c:v>42499</c:v>
                </c:pt>
                <c:pt idx="131">
                  <c:v>42500</c:v>
                </c:pt>
                <c:pt idx="132">
                  <c:v>42501</c:v>
                </c:pt>
                <c:pt idx="133">
                  <c:v>42502</c:v>
                </c:pt>
                <c:pt idx="134">
                  <c:v>42503</c:v>
                </c:pt>
                <c:pt idx="135">
                  <c:v>42504</c:v>
                </c:pt>
                <c:pt idx="136">
                  <c:v>42505</c:v>
                </c:pt>
                <c:pt idx="137">
                  <c:v>42506</c:v>
                </c:pt>
                <c:pt idx="138">
                  <c:v>42507</c:v>
                </c:pt>
                <c:pt idx="139">
                  <c:v>42508</c:v>
                </c:pt>
                <c:pt idx="140">
                  <c:v>42509</c:v>
                </c:pt>
                <c:pt idx="141">
                  <c:v>42510</c:v>
                </c:pt>
                <c:pt idx="142">
                  <c:v>42511</c:v>
                </c:pt>
                <c:pt idx="143">
                  <c:v>42512</c:v>
                </c:pt>
                <c:pt idx="144">
                  <c:v>42513</c:v>
                </c:pt>
                <c:pt idx="145">
                  <c:v>42514</c:v>
                </c:pt>
                <c:pt idx="146">
                  <c:v>42515</c:v>
                </c:pt>
                <c:pt idx="147">
                  <c:v>42516</c:v>
                </c:pt>
                <c:pt idx="148">
                  <c:v>42517</c:v>
                </c:pt>
                <c:pt idx="149">
                  <c:v>42518</c:v>
                </c:pt>
                <c:pt idx="150">
                  <c:v>42519</c:v>
                </c:pt>
                <c:pt idx="151">
                  <c:v>42520</c:v>
                </c:pt>
                <c:pt idx="152">
                  <c:v>42521</c:v>
                </c:pt>
                <c:pt idx="153">
                  <c:v>42522</c:v>
                </c:pt>
                <c:pt idx="154">
                  <c:v>42523</c:v>
                </c:pt>
                <c:pt idx="155">
                  <c:v>42524</c:v>
                </c:pt>
                <c:pt idx="156">
                  <c:v>42525</c:v>
                </c:pt>
                <c:pt idx="157">
                  <c:v>42526</c:v>
                </c:pt>
                <c:pt idx="158">
                  <c:v>42527</c:v>
                </c:pt>
                <c:pt idx="159">
                  <c:v>42528</c:v>
                </c:pt>
                <c:pt idx="160">
                  <c:v>42529</c:v>
                </c:pt>
                <c:pt idx="161">
                  <c:v>42530</c:v>
                </c:pt>
                <c:pt idx="162">
                  <c:v>42531</c:v>
                </c:pt>
                <c:pt idx="163">
                  <c:v>42532</c:v>
                </c:pt>
                <c:pt idx="164">
                  <c:v>42533</c:v>
                </c:pt>
                <c:pt idx="165">
                  <c:v>42534</c:v>
                </c:pt>
                <c:pt idx="166">
                  <c:v>42535</c:v>
                </c:pt>
                <c:pt idx="167">
                  <c:v>42536</c:v>
                </c:pt>
                <c:pt idx="168">
                  <c:v>42537</c:v>
                </c:pt>
                <c:pt idx="169">
                  <c:v>42538</c:v>
                </c:pt>
                <c:pt idx="170">
                  <c:v>42539</c:v>
                </c:pt>
                <c:pt idx="171">
                  <c:v>42540</c:v>
                </c:pt>
                <c:pt idx="172">
                  <c:v>42541</c:v>
                </c:pt>
                <c:pt idx="173">
                  <c:v>42542</c:v>
                </c:pt>
                <c:pt idx="174">
                  <c:v>42543</c:v>
                </c:pt>
                <c:pt idx="175">
                  <c:v>42544</c:v>
                </c:pt>
                <c:pt idx="176">
                  <c:v>42545</c:v>
                </c:pt>
                <c:pt idx="177">
                  <c:v>42546</c:v>
                </c:pt>
                <c:pt idx="178">
                  <c:v>42547</c:v>
                </c:pt>
                <c:pt idx="179">
                  <c:v>42548</c:v>
                </c:pt>
                <c:pt idx="180">
                  <c:v>42549</c:v>
                </c:pt>
                <c:pt idx="181">
                  <c:v>42550</c:v>
                </c:pt>
                <c:pt idx="182">
                  <c:v>42551</c:v>
                </c:pt>
                <c:pt idx="183">
                  <c:v>42552</c:v>
                </c:pt>
                <c:pt idx="184">
                  <c:v>42553</c:v>
                </c:pt>
                <c:pt idx="185">
                  <c:v>42554</c:v>
                </c:pt>
                <c:pt idx="186">
                  <c:v>42555</c:v>
                </c:pt>
                <c:pt idx="187">
                  <c:v>42556</c:v>
                </c:pt>
                <c:pt idx="188">
                  <c:v>42557</c:v>
                </c:pt>
                <c:pt idx="189">
                  <c:v>42558</c:v>
                </c:pt>
                <c:pt idx="190">
                  <c:v>42559</c:v>
                </c:pt>
                <c:pt idx="191">
                  <c:v>42560</c:v>
                </c:pt>
                <c:pt idx="192">
                  <c:v>42561</c:v>
                </c:pt>
                <c:pt idx="193">
                  <c:v>42562</c:v>
                </c:pt>
                <c:pt idx="194">
                  <c:v>42563</c:v>
                </c:pt>
                <c:pt idx="195">
                  <c:v>42564</c:v>
                </c:pt>
                <c:pt idx="196">
                  <c:v>42565</c:v>
                </c:pt>
                <c:pt idx="197">
                  <c:v>42566</c:v>
                </c:pt>
                <c:pt idx="198">
                  <c:v>42567</c:v>
                </c:pt>
                <c:pt idx="199">
                  <c:v>42568</c:v>
                </c:pt>
                <c:pt idx="200">
                  <c:v>42569</c:v>
                </c:pt>
                <c:pt idx="201">
                  <c:v>42570</c:v>
                </c:pt>
                <c:pt idx="202">
                  <c:v>42571</c:v>
                </c:pt>
                <c:pt idx="203">
                  <c:v>42572</c:v>
                </c:pt>
                <c:pt idx="204">
                  <c:v>42573</c:v>
                </c:pt>
                <c:pt idx="205">
                  <c:v>42574</c:v>
                </c:pt>
                <c:pt idx="206">
                  <c:v>42575</c:v>
                </c:pt>
                <c:pt idx="207">
                  <c:v>42576</c:v>
                </c:pt>
                <c:pt idx="208">
                  <c:v>42577</c:v>
                </c:pt>
                <c:pt idx="209">
                  <c:v>42578</c:v>
                </c:pt>
                <c:pt idx="210">
                  <c:v>42579</c:v>
                </c:pt>
                <c:pt idx="211">
                  <c:v>42580</c:v>
                </c:pt>
                <c:pt idx="212">
                  <c:v>42581</c:v>
                </c:pt>
                <c:pt idx="213">
                  <c:v>42582</c:v>
                </c:pt>
                <c:pt idx="214">
                  <c:v>42583</c:v>
                </c:pt>
                <c:pt idx="215">
                  <c:v>42584</c:v>
                </c:pt>
                <c:pt idx="216">
                  <c:v>42585</c:v>
                </c:pt>
                <c:pt idx="217">
                  <c:v>42586</c:v>
                </c:pt>
                <c:pt idx="218">
                  <c:v>42587</c:v>
                </c:pt>
                <c:pt idx="219">
                  <c:v>42588</c:v>
                </c:pt>
                <c:pt idx="220">
                  <c:v>42589</c:v>
                </c:pt>
                <c:pt idx="221">
                  <c:v>42590</c:v>
                </c:pt>
                <c:pt idx="222">
                  <c:v>42591</c:v>
                </c:pt>
                <c:pt idx="223">
                  <c:v>42592</c:v>
                </c:pt>
                <c:pt idx="224">
                  <c:v>42593</c:v>
                </c:pt>
                <c:pt idx="225">
                  <c:v>42594</c:v>
                </c:pt>
                <c:pt idx="226">
                  <c:v>42595</c:v>
                </c:pt>
                <c:pt idx="227">
                  <c:v>42596</c:v>
                </c:pt>
                <c:pt idx="228">
                  <c:v>42597</c:v>
                </c:pt>
                <c:pt idx="229">
                  <c:v>42598</c:v>
                </c:pt>
                <c:pt idx="230">
                  <c:v>42599</c:v>
                </c:pt>
                <c:pt idx="231">
                  <c:v>42600</c:v>
                </c:pt>
                <c:pt idx="232">
                  <c:v>42601</c:v>
                </c:pt>
                <c:pt idx="233">
                  <c:v>42602</c:v>
                </c:pt>
                <c:pt idx="234">
                  <c:v>42603</c:v>
                </c:pt>
                <c:pt idx="235">
                  <c:v>42604</c:v>
                </c:pt>
                <c:pt idx="236">
                  <c:v>42605</c:v>
                </c:pt>
                <c:pt idx="237">
                  <c:v>42606</c:v>
                </c:pt>
                <c:pt idx="238">
                  <c:v>42607</c:v>
                </c:pt>
                <c:pt idx="239">
                  <c:v>42608</c:v>
                </c:pt>
                <c:pt idx="240">
                  <c:v>42609</c:v>
                </c:pt>
                <c:pt idx="241">
                  <c:v>42610</c:v>
                </c:pt>
                <c:pt idx="242">
                  <c:v>42611</c:v>
                </c:pt>
                <c:pt idx="243">
                  <c:v>42612</c:v>
                </c:pt>
                <c:pt idx="244">
                  <c:v>42613</c:v>
                </c:pt>
                <c:pt idx="245">
                  <c:v>42614</c:v>
                </c:pt>
                <c:pt idx="246">
                  <c:v>42615</c:v>
                </c:pt>
                <c:pt idx="247">
                  <c:v>42616</c:v>
                </c:pt>
                <c:pt idx="248">
                  <c:v>42617</c:v>
                </c:pt>
                <c:pt idx="249">
                  <c:v>42618</c:v>
                </c:pt>
                <c:pt idx="250">
                  <c:v>42619</c:v>
                </c:pt>
                <c:pt idx="251">
                  <c:v>42620</c:v>
                </c:pt>
                <c:pt idx="252">
                  <c:v>42621</c:v>
                </c:pt>
                <c:pt idx="253">
                  <c:v>42622</c:v>
                </c:pt>
                <c:pt idx="254">
                  <c:v>42623</c:v>
                </c:pt>
                <c:pt idx="255">
                  <c:v>42624</c:v>
                </c:pt>
                <c:pt idx="256">
                  <c:v>42625</c:v>
                </c:pt>
                <c:pt idx="257">
                  <c:v>42626</c:v>
                </c:pt>
                <c:pt idx="258">
                  <c:v>42627</c:v>
                </c:pt>
                <c:pt idx="259">
                  <c:v>42628</c:v>
                </c:pt>
                <c:pt idx="260">
                  <c:v>42629</c:v>
                </c:pt>
                <c:pt idx="261">
                  <c:v>42630</c:v>
                </c:pt>
                <c:pt idx="262">
                  <c:v>42631</c:v>
                </c:pt>
                <c:pt idx="263">
                  <c:v>42632</c:v>
                </c:pt>
                <c:pt idx="264">
                  <c:v>42633</c:v>
                </c:pt>
                <c:pt idx="265">
                  <c:v>42634</c:v>
                </c:pt>
                <c:pt idx="266">
                  <c:v>42635</c:v>
                </c:pt>
                <c:pt idx="267">
                  <c:v>42636</c:v>
                </c:pt>
                <c:pt idx="268">
                  <c:v>42637</c:v>
                </c:pt>
                <c:pt idx="269">
                  <c:v>42638</c:v>
                </c:pt>
                <c:pt idx="270">
                  <c:v>42639</c:v>
                </c:pt>
                <c:pt idx="271">
                  <c:v>42640</c:v>
                </c:pt>
                <c:pt idx="272">
                  <c:v>42641</c:v>
                </c:pt>
                <c:pt idx="273">
                  <c:v>42642</c:v>
                </c:pt>
                <c:pt idx="274">
                  <c:v>42643</c:v>
                </c:pt>
                <c:pt idx="275">
                  <c:v>42644</c:v>
                </c:pt>
                <c:pt idx="276">
                  <c:v>42645</c:v>
                </c:pt>
                <c:pt idx="277">
                  <c:v>42646</c:v>
                </c:pt>
                <c:pt idx="278">
                  <c:v>42647</c:v>
                </c:pt>
                <c:pt idx="279">
                  <c:v>42648</c:v>
                </c:pt>
                <c:pt idx="280">
                  <c:v>42649</c:v>
                </c:pt>
                <c:pt idx="281">
                  <c:v>42650</c:v>
                </c:pt>
                <c:pt idx="282">
                  <c:v>42651</c:v>
                </c:pt>
                <c:pt idx="283">
                  <c:v>42652</c:v>
                </c:pt>
                <c:pt idx="284">
                  <c:v>42653</c:v>
                </c:pt>
                <c:pt idx="285">
                  <c:v>42654</c:v>
                </c:pt>
                <c:pt idx="286">
                  <c:v>42655</c:v>
                </c:pt>
                <c:pt idx="287">
                  <c:v>42656</c:v>
                </c:pt>
                <c:pt idx="288">
                  <c:v>42657</c:v>
                </c:pt>
                <c:pt idx="289">
                  <c:v>42658</c:v>
                </c:pt>
                <c:pt idx="290">
                  <c:v>42659</c:v>
                </c:pt>
                <c:pt idx="291">
                  <c:v>42660</c:v>
                </c:pt>
                <c:pt idx="292">
                  <c:v>42661</c:v>
                </c:pt>
                <c:pt idx="293">
                  <c:v>42662</c:v>
                </c:pt>
                <c:pt idx="294">
                  <c:v>42663</c:v>
                </c:pt>
                <c:pt idx="295">
                  <c:v>42664</c:v>
                </c:pt>
                <c:pt idx="296">
                  <c:v>42665</c:v>
                </c:pt>
                <c:pt idx="297">
                  <c:v>42666</c:v>
                </c:pt>
                <c:pt idx="298">
                  <c:v>42667</c:v>
                </c:pt>
                <c:pt idx="299">
                  <c:v>42668</c:v>
                </c:pt>
                <c:pt idx="300">
                  <c:v>42669</c:v>
                </c:pt>
                <c:pt idx="301">
                  <c:v>42670</c:v>
                </c:pt>
                <c:pt idx="302">
                  <c:v>42671</c:v>
                </c:pt>
                <c:pt idx="303">
                  <c:v>42672</c:v>
                </c:pt>
                <c:pt idx="304">
                  <c:v>42673</c:v>
                </c:pt>
                <c:pt idx="305">
                  <c:v>42674</c:v>
                </c:pt>
                <c:pt idx="306">
                  <c:v>42675</c:v>
                </c:pt>
                <c:pt idx="307">
                  <c:v>42676</c:v>
                </c:pt>
                <c:pt idx="308">
                  <c:v>42677</c:v>
                </c:pt>
                <c:pt idx="309">
                  <c:v>42678</c:v>
                </c:pt>
                <c:pt idx="310">
                  <c:v>42679</c:v>
                </c:pt>
                <c:pt idx="311">
                  <c:v>42680</c:v>
                </c:pt>
                <c:pt idx="312">
                  <c:v>42681</c:v>
                </c:pt>
                <c:pt idx="313">
                  <c:v>42682</c:v>
                </c:pt>
                <c:pt idx="314">
                  <c:v>42683</c:v>
                </c:pt>
                <c:pt idx="315">
                  <c:v>42684</c:v>
                </c:pt>
                <c:pt idx="316">
                  <c:v>42685</c:v>
                </c:pt>
                <c:pt idx="317">
                  <c:v>42686</c:v>
                </c:pt>
                <c:pt idx="318">
                  <c:v>42687</c:v>
                </c:pt>
                <c:pt idx="319">
                  <c:v>42688</c:v>
                </c:pt>
                <c:pt idx="320">
                  <c:v>42689</c:v>
                </c:pt>
                <c:pt idx="321">
                  <c:v>42690</c:v>
                </c:pt>
                <c:pt idx="322">
                  <c:v>42691</c:v>
                </c:pt>
                <c:pt idx="323">
                  <c:v>42692</c:v>
                </c:pt>
                <c:pt idx="324">
                  <c:v>42693</c:v>
                </c:pt>
                <c:pt idx="325">
                  <c:v>42694</c:v>
                </c:pt>
                <c:pt idx="326">
                  <c:v>42695</c:v>
                </c:pt>
                <c:pt idx="327">
                  <c:v>42696</c:v>
                </c:pt>
                <c:pt idx="328">
                  <c:v>42697</c:v>
                </c:pt>
                <c:pt idx="329">
                  <c:v>42698</c:v>
                </c:pt>
                <c:pt idx="330">
                  <c:v>42699</c:v>
                </c:pt>
                <c:pt idx="331">
                  <c:v>42700</c:v>
                </c:pt>
                <c:pt idx="332">
                  <c:v>42701</c:v>
                </c:pt>
                <c:pt idx="333">
                  <c:v>42702</c:v>
                </c:pt>
                <c:pt idx="334">
                  <c:v>42703</c:v>
                </c:pt>
                <c:pt idx="335">
                  <c:v>42704</c:v>
                </c:pt>
                <c:pt idx="336">
                  <c:v>42705</c:v>
                </c:pt>
                <c:pt idx="337">
                  <c:v>42706</c:v>
                </c:pt>
                <c:pt idx="338">
                  <c:v>42707</c:v>
                </c:pt>
                <c:pt idx="339">
                  <c:v>42708</c:v>
                </c:pt>
                <c:pt idx="340">
                  <c:v>42709</c:v>
                </c:pt>
                <c:pt idx="341">
                  <c:v>42710</c:v>
                </c:pt>
                <c:pt idx="342">
                  <c:v>42711</c:v>
                </c:pt>
                <c:pt idx="343">
                  <c:v>42712</c:v>
                </c:pt>
                <c:pt idx="344">
                  <c:v>42713</c:v>
                </c:pt>
                <c:pt idx="345">
                  <c:v>42714</c:v>
                </c:pt>
                <c:pt idx="346">
                  <c:v>42715</c:v>
                </c:pt>
                <c:pt idx="347">
                  <c:v>42716</c:v>
                </c:pt>
                <c:pt idx="348">
                  <c:v>42717</c:v>
                </c:pt>
                <c:pt idx="349">
                  <c:v>42718</c:v>
                </c:pt>
                <c:pt idx="350">
                  <c:v>42719</c:v>
                </c:pt>
                <c:pt idx="351">
                  <c:v>42720</c:v>
                </c:pt>
                <c:pt idx="352">
                  <c:v>42721</c:v>
                </c:pt>
                <c:pt idx="353">
                  <c:v>42722</c:v>
                </c:pt>
                <c:pt idx="354">
                  <c:v>42723</c:v>
                </c:pt>
                <c:pt idx="355">
                  <c:v>42724</c:v>
                </c:pt>
                <c:pt idx="356">
                  <c:v>42725</c:v>
                </c:pt>
                <c:pt idx="357">
                  <c:v>42726</c:v>
                </c:pt>
                <c:pt idx="358">
                  <c:v>42727</c:v>
                </c:pt>
                <c:pt idx="359">
                  <c:v>42728</c:v>
                </c:pt>
                <c:pt idx="360">
                  <c:v>42729</c:v>
                </c:pt>
                <c:pt idx="361">
                  <c:v>42730</c:v>
                </c:pt>
                <c:pt idx="362">
                  <c:v>42731</c:v>
                </c:pt>
                <c:pt idx="363">
                  <c:v>42732</c:v>
                </c:pt>
                <c:pt idx="364">
                  <c:v>42733</c:v>
                </c:pt>
                <c:pt idx="365">
                  <c:v>42734</c:v>
                </c:pt>
                <c:pt idx="366">
                  <c:v>42735</c:v>
                </c:pt>
                <c:pt idx="367">
                  <c:v>42736</c:v>
                </c:pt>
                <c:pt idx="368">
                  <c:v>42737</c:v>
                </c:pt>
                <c:pt idx="369">
                  <c:v>42738</c:v>
                </c:pt>
                <c:pt idx="370">
                  <c:v>42739</c:v>
                </c:pt>
                <c:pt idx="371">
                  <c:v>42740</c:v>
                </c:pt>
                <c:pt idx="372">
                  <c:v>42741</c:v>
                </c:pt>
                <c:pt idx="373">
                  <c:v>42742</c:v>
                </c:pt>
                <c:pt idx="374">
                  <c:v>42743</c:v>
                </c:pt>
                <c:pt idx="375">
                  <c:v>42744</c:v>
                </c:pt>
                <c:pt idx="376">
                  <c:v>42745</c:v>
                </c:pt>
                <c:pt idx="377">
                  <c:v>42746</c:v>
                </c:pt>
                <c:pt idx="378">
                  <c:v>42747</c:v>
                </c:pt>
                <c:pt idx="379">
                  <c:v>42748</c:v>
                </c:pt>
                <c:pt idx="380">
                  <c:v>42749</c:v>
                </c:pt>
                <c:pt idx="381">
                  <c:v>42750</c:v>
                </c:pt>
                <c:pt idx="382">
                  <c:v>42751</c:v>
                </c:pt>
                <c:pt idx="383">
                  <c:v>42752</c:v>
                </c:pt>
                <c:pt idx="384">
                  <c:v>42753</c:v>
                </c:pt>
                <c:pt idx="385">
                  <c:v>42754</c:v>
                </c:pt>
                <c:pt idx="386">
                  <c:v>42755</c:v>
                </c:pt>
                <c:pt idx="387">
                  <c:v>42756</c:v>
                </c:pt>
                <c:pt idx="388">
                  <c:v>42757</c:v>
                </c:pt>
                <c:pt idx="389">
                  <c:v>42758</c:v>
                </c:pt>
                <c:pt idx="390">
                  <c:v>42759</c:v>
                </c:pt>
                <c:pt idx="391">
                  <c:v>42760</c:v>
                </c:pt>
                <c:pt idx="392">
                  <c:v>42761</c:v>
                </c:pt>
                <c:pt idx="393">
                  <c:v>42762</c:v>
                </c:pt>
                <c:pt idx="394">
                  <c:v>42763</c:v>
                </c:pt>
                <c:pt idx="395">
                  <c:v>42764</c:v>
                </c:pt>
                <c:pt idx="396">
                  <c:v>42765</c:v>
                </c:pt>
                <c:pt idx="397">
                  <c:v>42766</c:v>
                </c:pt>
                <c:pt idx="398">
                  <c:v>42767</c:v>
                </c:pt>
                <c:pt idx="399">
                  <c:v>42768</c:v>
                </c:pt>
                <c:pt idx="400">
                  <c:v>42769</c:v>
                </c:pt>
                <c:pt idx="401">
                  <c:v>42770</c:v>
                </c:pt>
                <c:pt idx="402">
                  <c:v>42771</c:v>
                </c:pt>
                <c:pt idx="403">
                  <c:v>42772</c:v>
                </c:pt>
                <c:pt idx="404">
                  <c:v>42773</c:v>
                </c:pt>
                <c:pt idx="405">
                  <c:v>42774</c:v>
                </c:pt>
                <c:pt idx="406">
                  <c:v>42775</c:v>
                </c:pt>
                <c:pt idx="407">
                  <c:v>42776</c:v>
                </c:pt>
                <c:pt idx="408">
                  <c:v>42777</c:v>
                </c:pt>
                <c:pt idx="409">
                  <c:v>42778</c:v>
                </c:pt>
                <c:pt idx="410">
                  <c:v>42779</c:v>
                </c:pt>
                <c:pt idx="411">
                  <c:v>42780</c:v>
                </c:pt>
                <c:pt idx="412">
                  <c:v>42781</c:v>
                </c:pt>
                <c:pt idx="413">
                  <c:v>42782</c:v>
                </c:pt>
                <c:pt idx="414">
                  <c:v>42783</c:v>
                </c:pt>
                <c:pt idx="415">
                  <c:v>42784</c:v>
                </c:pt>
                <c:pt idx="416">
                  <c:v>42785</c:v>
                </c:pt>
                <c:pt idx="417">
                  <c:v>42786</c:v>
                </c:pt>
                <c:pt idx="418">
                  <c:v>42787</c:v>
                </c:pt>
                <c:pt idx="419">
                  <c:v>42788</c:v>
                </c:pt>
                <c:pt idx="420">
                  <c:v>42789</c:v>
                </c:pt>
                <c:pt idx="421">
                  <c:v>42790</c:v>
                </c:pt>
                <c:pt idx="422">
                  <c:v>42791</c:v>
                </c:pt>
                <c:pt idx="423">
                  <c:v>42792</c:v>
                </c:pt>
                <c:pt idx="424">
                  <c:v>42793</c:v>
                </c:pt>
                <c:pt idx="425">
                  <c:v>42794</c:v>
                </c:pt>
                <c:pt idx="426">
                  <c:v>42795</c:v>
                </c:pt>
                <c:pt idx="427">
                  <c:v>42796</c:v>
                </c:pt>
                <c:pt idx="428">
                  <c:v>42797</c:v>
                </c:pt>
                <c:pt idx="429">
                  <c:v>42798</c:v>
                </c:pt>
                <c:pt idx="430">
                  <c:v>42799</c:v>
                </c:pt>
                <c:pt idx="431">
                  <c:v>42800</c:v>
                </c:pt>
                <c:pt idx="432">
                  <c:v>42801</c:v>
                </c:pt>
                <c:pt idx="433">
                  <c:v>42802</c:v>
                </c:pt>
                <c:pt idx="434">
                  <c:v>42803</c:v>
                </c:pt>
                <c:pt idx="435">
                  <c:v>42804</c:v>
                </c:pt>
                <c:pt idx="436">
                  <c:v>42805</c:v>
                </c:pt>
                <c:pt idx="437">
                  <c:v>42806</c:v>
                </c:pt>
                <c:pt idx="438">
                  <c:v>42807</c:v>
                </c:pt>
                <c:pt idx="439">
                  <c:v>42808</c:v>
                </c:pt>
                <c:pt idx="440">
                  <c:v>42809</c:v>
                </c:pt>
                <c:pt idx="441">
                  <c:v>42810</c:v>
                </c:pt>
                <c:pt idx="442">
                  <c:v>42811</c:v>
                </c:pt>
                <c:pt idx="443">
                  <c:v>42812</c:v>
                </c:pt>
                <c:pt idx="444">
                  <c:v>42813</c:v>
                </c:pt>
                <c:pt idx="445">
                  <c:v>42814</c:v>
                </c:pt>
                <c:pt idx="446">
                  <c:v>42815</c:v>
                </c:pt>
                <c:pt idx="447">
                  <c:v>42816</c:v>
                </c:pt>
                <c:pt idx="448">
                  <c:v>42817</c:v>
                </c:pt>
                <c:pt idx="449">
                  <c:v>42818</c:v>
                </c:pt>
                <c:pt idx="450">
                  <c:v>42819</c:v>
                </c:pt>
                <c:pt idx="451">
                  <c:v>42820</c:v>
                </c:pt>
                <c:pt idx="452">
                  <c:v>42821</c:v>
                </c:pt>
                <c:pt idx="453">
                  <c:v>42822</c:v>
                </c:pt>
                <c:pt idx="454">
                  <c:v>42823</c:v>
                </c:pt>
                <c:pt idx="455">
                  <c:v>42824</c:v>
                </c:pt>
                <c:pt idx="456">
                  <c:v>42825</c:v>
                </c:pt>
                <c:pt idx="457">
                  <c:v>42826</c:v>
                </c:pt>
                <c:pt idx="458">
                  <c:v>42827</c:v>
                </c:pt>
                <c:pt idx="459">
                  <c:v>42828</c:v>
                </c:pt>
                <c:pt idx="460">
                  <c:v>42829</c:v>
                </c:pt>
                <c:pt idx="461">
                  <c:v>42830</c:v>
                </c:pt>
                <c:pt idx="462">
                  <c:v>42831</c:v>
                </c:pt>
                <c:pt idx="463">
                  <c:v>42832</c:v>
                </c:pt>
                <c:pt idx="464">
                  <c:v>42833</c:v>
                </c:pt>
                <c:pt idx="465">
                  <c:v>42834</c:v>
                </c:pt>
                <c:pt idx="466">
                  <c:v>42835</c:v>
                </c:pt>
                <c:pt idx="467">
                  <c:v>42836</c:v>
                </c:pt>
                <c:pt idx="468">
                  <c:v>42837</c:v>
                </c:pt>
                <c:pt idx="469">
                  <c:v>42838</c:v>
                </c:pt>
                <c:pt idx="470">
                  <c:v>42839</c:v>
                </c:pt>
                <c:pt idx="471">
                  <c:v>42840</c:v>
                </c:pt>
                <c:pt idx="472">
                  <c:v>42841</c:v>
                </c:pt>
                <c:pt idx="473">
                  <c:v>42842</c:v>
                </c:pt>
                <c:pt idx="474">
                  <c:v>42843</c:v>
                </c:pt>
                <c:pt idx="475">
                  <c:v>42844</c:v>
                </c:pt>
                <c:pt idx="476">
                  <c:v>42845</c:v>
                </c:pt>
                <c:pt idx="477">
                  <c:v>42846</c:v>
                </c:pt>
                <c:pt idx="478">
                  <c:v>42847</c:v>
                </c:pt>
                <c:pt idx="479">
                  <c:v>42848</c:v>
                </c:pt>
                <c:pt idx="480">
                  <c:v>42849</c:v>
                </c:pt>
                <c:pt idx="481">
                  <c:v>42850</c:v>
                </c:pt>
                <c:pt idx="482">
                  <c:v>42851</c:v>
                </c:pt>
                <c:pt idx="483">
                  <c:v>42852</c:v>
                </c:pt>
                <c:pt idx="484">
                  <c:v>42853</c:v>
                </c:pt>
                <c:pt idx="485">
                  <c:v>42854</c:v>
                </c:pt>
                <c:pt idx="486">
                  <c:v>42855</c:v>
                </c:pt>
                <c:pt idx="487">
                  <c:v>42856</c:v>
                </c:pt>
                <c:pt idx="488">
                  <c:v>42857</c:v>
                </c:pt>
                <c:pt idx="489">
                  <c:v>42858</c:v>
                </c:pt>
                <c:pt idx="490">
                  <c:v>42859</c:v>
                </c:pt>
                <c:pt idx="491">
                  <c:v>42860</c:v>
                </c:pt>
                <c:pt idx="492">
                  <c:v>42861</c:v>
                </c:pt>
                <c:pt idx="493">
                  <c:v>42862</c:v>
                </c:pt>
                <c:pt idx="494">
                  <c:v>42863</c:v>
                </c:pt>
                <c:pt idx="495">
                  <c:v>42864</c:v>
                </c:pt>
                <c:pt idx="496">
                  <c:v>42865</c:v>
                </c:pt>
                <c:pt idx="497">
                  <c:v>42866</c:v>
                </c:pt>
                <c:pt idx="498">
                  <c:v>42867</c:v>
                </c:pt>
                <c:pt idx="499">
                  <c:v>42868</c:v>
                </c:pt>
                <c:pt idx="500">
                  <c:v>42869</c:v>
                </c:pt>
                <c:pt idx="501">
                  <c:v>42870</c:v>
                </c:pt>
                <c:pt idx="502">
                  <c:v>42871</c:v>
                </c:pt>
                <c:pt idx="503">
                  <c:v>42872</c:v>
                </c:pt>
                <c:pt idx="504">
                  <c:v>42873</c:v>
                </c:pt>
                <c:pt idx="505">
                  <c:v>42874</c:v>
                </c:pt>
                <c:pt idx="506">
                  <c:v>42875</c:v>
                </c:pt>
                <c:pt idx="507">
                  <c:v>42876</c:v>
                </c:pt>
                <c:pt idx="508">
                  <c:v>42877</c:v>
                </c:pt>
                <c:pt idx="509">
                  <c:v>42878</c:v>
                </c:pt>
                <c:pt idx="510">
                  <c:v>42879</c:v>
                </c:pt>
                <c:pt idx="511">
                  <c:v>42880</c:v>
                </c:pt>
                <c:pt idx="512">
                  <c:v>42881</c:v>
                </c:pt>
                <c:pt idx="513">
                  <c:v>42882</c:v>
                </c:pt>
                <c:pt idx="514">
                  <c:v>42883</c:v>
                </c:pt>
                <c:pt idx="515">
                  <c:v>42884</c:v>
                </c:pt>
                <c:pt idx="516">
                  <c:v>42885</c:v>
                </c:pt>
                <c:pt idx="517">
                  <c:v>42886</c:v>
                </c:pt>
                <c:pt idx="518">
                  <c:v>42887</c:v>
                </c:pt>
                <c:pt idx="519">
                  <c:v>42888</c:v>
                </c:pt>
                <c:pt idx="520">
                  <c:v>42889</c:v>
                </c:pt>
                <c:pt idx="521">
                  <c:v>42890</c:v>
                </c:pt>
                <c:pt idx="522">
                  <c:v>42891</c:v>
                </c:pt>
                <c:pt idx="523">
                  <c:v>42892</c:v>
                </c:pt>
                <c:pt idx="524">
                  <c:v>42893</c:v>
                </c:pt>
                <c:pt idx="525">
                  <c:v>42894</c:v>
                </c:pt>
                <c:pt idx="526">
                  <c:v>42895</c:v>
                </c:pt>
                <c:pt idx="527">
                  <c:v>42896</c:v>
                </c:pt>
                <c:pt idx="528">
                  <c:v>42897</c:v>
                </c:pt>
                <c:pt idx="529">
                  <c:v>42898</c:v>
                </c:pt>
                <c:pt idx="530">
                  <c:v>42899</c:v>
                </c:pt>
                <c:pt idx="531">
                  <c:v>42900</c:v>
                </c:pt>
                <c:pt idx="532">
                  <c:v>42901</c:v>
                </c:pt>
                <c:pt idx="533">
                  <c:v>42902</c:v>
                </c:pt>
                <c:pt idx="534">
                  <c:v>42903</c:v>
                </c:pt>
                <c:pt idx="535">
                  <c:v>42904</c:v>
                </c:pt>
                <c:pt idx="536">
                  <c:v>42905</c:v>
                </c:pt>
                <c:pt idx="537">
                  <c:v>42906</c:v>
                </c:pt>
                <c:pt idx="538">
                  <c:v>42907</c:v>
                </c:pt>
                <c:pt idx="539">
                  <c:v>42908</c:v>
                </c:pt>
                <c:pt idx="540">
                  <c:v>42909</c:v>
                </c:pt>
                <c:pt idx="541">
                  <c:v>42910</c:v>
                </c:pt>
                <c:pt idx="542">
                  <c:v>42911</c:v>
                </c:pt>
                <c:pt idx="543">
                  <c:v>42912</c:v>
                </c:pt>
                <c:pt idx="544">
                  <c:v>42913</c:v>
                </c:pt>
                <c:pt idx="545">
                  <c:v>42914</c:v>
                </c:pt>
                <c:pt idx="546">
                  <c:v>42915</c:v>
                </c:pt>
                <c:pt idx="547">
                  <c:v>42916</c:v>
                </c:pt>
                <c:pt idx="548">
                  <c:v>42917</c:v>
                </c:pt>
                <c:pt idx="549">
                  <c:v>42918</c:v>
                </c:pt>
                <c:pt idx="550">
                  <c:v>42919</c:v>
                </c:pt>
                <c:pt idx="551">
                  <c:v>42920</c:v>
                </c:pt>
                <c:pt idx="552">
                  <c:v>42921</c:v>
                </c:pt>
                <c:pt idx="553">
                  <c:v>42922</c:v>
                </c:pt>
                <c:pt idx="554">
                  <c:v>42923</c:v>
                </c:pt>
                <c:pt idx="555">
                  <c:v>42924</c:v>
                </c:pt>
                <c:pt idx="556">
                  <c:v>42925</c:v>
                </c:pt>
                <c:pt idx="557">
                  <c:v>42926</c:v>
                </c:pt>
                <c:pt idx="558">
                  <c:v>42927</c:v>
                </c:pt>
                <c:pt idx="559">
                  <c:v>42928</c:v>
                </c:pt>
                <c:pt idx="560">
                  <c:v>42929</c:v>
                </c:pt>
                <c:pt idx="561">
                  <c:v>42930</c:v>
                </c:pt>
                <c:pt idx="562">
                  <c:v>42931</c:v>
                </c:pt>
                <c:pt idx="563">
                  <c:v>42932</c:v>
                </c:pt>
                <c:pt idx="564">
                  <c:v>42933</c:v>
                </c:pt>
                <c:pt idx="565">
                  <c:v>42934</c:v>
                </c:pt>
                <c:pt idx="566">
                  <c:v>42935</c:v>
                </c:pt>
                <c:pt idx="567">
                  <c:v>42936</c:v>
                </c:pt>
                <c:pt idx="568">
                  <c:v>42937</c:v>
                </c:pt>
                <c:pt idx="569">
                  <c:v>42938</c:v>
                </c:pt>
                <c:pt idx="570">
                  <c:v>42939</c:v>
                </c:pt>
                <c:pt idx="571">
                  <c:v>42940</c:v>
                </c:pt>
                <c:pt idx="572">
                  <c:v>42941</c:v>
                </c:pt>
                <c:pt idx="573">
                  <c:v>42942</c:v>
                </c:pt>
                <c:pt idx="574">
                  <c:v>42943</c:v>
                </c:pt>
                <c:pt idx="575">
                  <c:v>42944</c:v>
                </c:pt>
                <c:pt idx="576">
                  <c:v>42945</c:v>
                </c:pt>
                <c:pt idx="577">
                  <c:v>42946</c:v>
                </c:pt>
                <c:pt idx="578">
                  <c:v>42947</c:v>
                </c:pt>
                <c:pt idx="579">
                  <c:v>42948</c:v>
                </c:pt>
                <c:pt idx="580">
                  <c:v>42949</c:v>
                </c:pt>
                <c:pt idx="581">
                  <c:v>42950</c:v>
                </c:pt>
                <c:pt idx="582">
                  <c:v>42951</c:v>
                </c:pt>
                <c:pt idx="583">
                  <c:v>42952</c:v>
                </c:pt>
                <c:pt idx="584">
                  <c:v>42953</c:v>
                </c:pt>
                <c:pt idx="585">
                  <c:v>42954</c:v>
                </c:pt>
                <c:pt idx="586">
                  <c:v>42955</c:v>
                </c:pt>
                <c:pt idx="587">
                  <c:v>42956</c:v>
                </c:pt>
                <c:pt idx="588">
                  <c:v>42957</c:v>
                </c:pt>
                <c:pt idx="589">
                  <c:v>42958</c:v>
                </c:pt>
                <c:pt idx="590">
                  <c:v>42959</c:v>
                </c:pt>
                <c:pt idx="591">
                  <c:v>42960</c:v>
                </c:pt>
                <c:pt idx="592">
                  <c:v>42961</c:v>
                </c:pt>
                <c:pt idx="593">
                  <c:v>42962</c:v>
                </c:pt>
                <c:pt idx="594">
                  <c:v>42963</c:v>
                </c:pt>
                <c:pt idx="595">
                  <c:v>42964</c:v>
                </c:pt>
                <c:pt idx="596">
                  <c:v>42965</c:v>
                </c:pt>
                <c:pt idx="597">
                  <c:v>42966</c:v>
                </c:pt>
                <c:pt idx="598">
                  <c:v>42967</c:v>
                </c:pt>
                <c:pt idx="599">
                  <c:v>42968</c:v>
                </c:pt>
                <c:pt idx="600">
                  <c:v>42969</c:v>
                </c:pt>
                <c:pt idx="601">
                  <c:v>42970</c:v>
                </c:pt>
                <c:pt idx="602">
                  <c:v>42971</c:v>
                </c:pt>
                <c:pt idx="603">
                  <c:v>42972</c:v>
                </c:pt>
                <c:pt idx="604">
                  <c:v>42973</c:v>
                </c:pt>
                <c:pt idx="605">
                  <c:v>42974</c:v>
                </c:pt>
                <c:pt idx="606">
                  <c:v>42975</c:v>
                </c:pt>
                <c:pt idx="607">
                  <c:v>42976</c:v>
                </c:pt>
                <c:pt idx="608">
                  <c:v>42977</c:v>
                </c:pt>
                <c:pt idx="609">
                  <c:v>42978</c:v>
                </c:pt>
                <c:pt idx="610">
                  <c:v>42979</c:v>
                </c:pt>
                <c:pt idx="611">
                  <c:v>42980</c:v>
                </c:pt>
                <c:pt idx="612">
                  <c:v>42981</c:v>
                </c:pt>
                <c:pt idx="613">
                  <c:v>42982</c:v>
                </c:pt>
                <c:pt idx="614">
                  <c:v>42983</c:v>
                </c:pt>
                <c:pt idx="615">
                  <c:v>42984</c:v>
                </c:pt>
                <c:pt idx="616">
                  <c:v>42985</c:v>
                </c:pt>
                <c:pt idx="617">
                  <c:v>42986</c:v>
                </c:pt>
                <c:pt idx="618">
                  <c:v>42987</c:v>
                </c:pt>
                <c:pt idx="619">
                  <c:v>42988</c:v>
                </c:pt>
                <c:pt idx="620">
                  <c:v>42989</c:v>
                </c:pt>
                <c:pt idx="621">
                  <c:v>42990</c:v>
                </c:pt>
                <c:pt idx="622">
                  <c:v>42991</c:v>
                </c:pt>
                <c:pt idx="623">
                  <c:v>42992</c:v>
                </c:pt>
                <c:pt idx="624">
                  <c:v>42993</c:v>
                </c:pt>
                <c:pt idx="625">
                  <c:v>42994</c:v>
                </c:pt>
                <c:pt idx="626">
                  <c:v>42995</c:v>
                </c:pt>
                <c:pt idx="627">
                  <c:v>42996</c:v>
                </c:pt>
                <c:pt idx="628">
                  <c:v>42997</c:v>
                </c:pt>
                <c:pt idx="629">
                  <c:v>42998</c:v>
                </c:pt>
                <c:pt idx="630">
                  <c:v>42999</c:v>
                </c:pt>
                <c:pt idx="631">
                  <c:v>43000</c:v>
                </c:pt>
                <c:pt idx="632">
                  <c:v>43001</c:v>
                </c:pt>
                <c:pt idx="633">
                  <c:v>43002</c:v>
                </c:pt>
                <c:pt idx="634">
                  <c:v>43003</c:v>
                </c:pt>
                <c:pt idx="635">
                  <c:v>43004</c:v>
                </c:pt>
                <c:pt idx="636">
                  <c:v>43005</c:v>
                </c:pt>
                <c:pt idx="637">
                  <c:v>43006</c:v>
                </c:pt>
                <c:pt idx="638">
                  <c:v>43007</c:v>
                </c:pt>
                <c:pt idx="639">
                  <c:v>43008</c:v>
                </c:pt>
                <c:pt idx="640">
                  <c:v>43009</c:v>
                </c:pt>
                <c:pt idx="641">
                  <c:v>43010</c:v>
                </c:pt>
                <c:pt idx="642">
                  <c:v>43011</c:v>
                </c:pt>
                <c:pt idx="643">
                  <c:v>43012</c:v>
                </c:pt>
                <c:pt idx="644">
                  <c:v>43013</c:v>
                </c:pt>
                <c:pt idx="645">
                  <c:v>43014</c:v>
                </c:pt>
                <c:pt idx="646">
                  <c:v>43015</c:v>
                </c:pt>
                <c:pt idx="647">
                  <c:v>43016</c:v>
                </c:pt>
                <c:pt idx="648">
                  <c:v>43017</c:v>
                </c:pt>
                <c:pt idx="649">
                  <c:v>43018</c:v>
                </c:pt>
                <c:pt idx="650">
                  <c:v>43019</c:v>
                </c:pt>
                <c:pt idx="651">
                  <c:v>43020</c:v>
                </c:pt>
                <c:pt idx="652">
                  <c:v>43021</c:v>
                </c:pt>
                <c:pt idx="653">
                  <c:v>43022</c:v>
                </c:pt>
                <c:pt idx="654">
                  <c:v>43023</c:v>
                </c:pt>
                <c:pt idx="655">
                  <c:v>43024</c:v>
                </c:pt>
                <c:pt idx="656">
                  <c:v>43025</c:v>
                </c:pt>
                <c:pt idx="657">
                  <c:v>43026</c:v>
                </c:pt>
                <c:pt idx="658">
                  <c:v>43027</c:v>
                </c:pt>
                <c:pt idx="659">
                  <c:v>43028</c:v>
                </c:pt>
                <c:pt idx="660">
                  <c:v>43029</c:v>
                </c:pt>
                <c:pt idx="661">
                  <c:v>43030</c:v>
                </c:pt>
                <c:pt idx="662">
                  <c:v>43031</c:v>
                </c:pt>
                <c:pt idx="663">
                  <c:v>43032</c:v>
                </c:pt>
                <c:pt idx="664">
                  <c:v>43033</c:v>
                </c:pt>
                <c:pt idx="665">
                  <c:v>43034</c:v>
                </c:pt>
                <c:pt idx="666">
                  <c:v>43035</c:v>
                </c:pt>
                <c:pt idx="667">
                  <c:v>43036</c:v>
                </c:pt>
                <c:pt idx="668">
                  <c:v>43037</c:v>
                </c:pt>
                <c:pt idx="669">
                  <c:v>43038</c:v>
                </c:pt>
                <c:pt idx="670">
                  <c:v>43039</c:v>
                </c:pt>
                <c:pt idx="671">
                  <c:v>43040</c:v>
                </c:pt>
                <c:pt idx="672">
                  <c:v>43041</c:v>
                </c:pt>
                <c:pt idx="673">
                  <c:v>43042</c:v>
                </c:pt>
                <c:pt idx="674">
                  <c:v>43043</c:v>
                </c:pt>
                <c:pt idx="675">
                  <c:v>43044</c:v>
                </c:pt>
                <c:pt idx="676">
                  <c:v>43045</c:v>
                </c:pt>
                <c:pt idx="677">
                  <c:v>43046</c:v>
                </c:pt>
                <c:pt idx="678">
                  <c:v>43047</c:v>
                </c:pt>
                <c:pt idx="679">
                  <c:v>43048</c:v>
                </c:pt>
                <c:pt idx="680">
                  <c:v>43049</c:v>
                </c:pt>
                <c:pt idx="681">
                  <c:v>43050</c:v>
                </c:pt>
                <c:pt idx="682">
                  <c:v>43051</c:v>
                </c:pt>
                <c:pt idx="683">
                  <c:v>43052</c:v>
                </c:pt>
                <c:pt idx="684">
                  <c:v>43053</c:v>
                </c:pt>
                <c:pt idx="685">
                  <c:v>43054</c:v>
                </c:pt>
                <c:pt idx="686">
                  <c:v>43055</c:v>
                </c:pt>
                <c:pt idx="687">
                  <c:v>43056</c:v>
                </c:pt>
                <c:pt idx="688">
                  <c:v>43057</c:v>
                </c:pt>
                <c:pt idx="689">
                  <c:v>43058</c:v>
                </c:pt>
                <c:pt idx="690">
                  <c:v>43059</c:v>
                </c:pt>
                <c:pt idx="691">
                  <c:v>43060</c:v>
                </c:pt>
                <c:pt idx="692">
                  <c:v>43061</c:v>
                </c:pt>
                <c:pt idx="693">
                  <c:v>43062</c:v>
                </c:pt>
                <c:pt idx="694">
                  <c:v>43063</c:v>
                </c:pt>
                <c:pt idx="695">
                  <c:v>43064</c:v>
                </c:pt>
                <c:pt idx="696">
                  <c:v>43065</c:v>
                </c:pt>
                <c:pt idx="697">
                  <c:v>43066</c:v>
                </c:pt>
                <c:pt idx="698">
                  <c:v>43067</c:v>
                </c:pt>
                <c:pt idx="699">
                  <c:v>43068</c:v>
                </c:pt>
                <c:pt idx="700">
                  <c:v>43069</c:v>
                </c:pt>
                <c:pt idx="701">
                  <c:v>43070</c:v>
                </c:pt>
                <c:pt idx="702">
                  <c:v>43071</c:v>
                </c:pt>
                <c:pt idx="703">
                  <c:v>43072</c:v>
                </c:pt>
                <c:pt idx="704">
                  <c:v>43073</c:v>
                </c:pt>
                <c:pt idx="705">
                  <c:v>43074</c:v>
                </c:pt>
                <c:pt idx="706">
                  <c:v>43075</c:v>
                </c:pt>
                <c:pt idx="707">
                  <c:v>43076</c:v>
                </c:pt>
                <c:pt idx="708">
                  <c:v>43077</c:v>
                </c:pt>
                <c:pt idx="709">
                  <c:v>43078</c:v>
                </c:pt>
                <c:pt idx="710">
                  <c:v>43079</c:v>
                </c:pt>
                <c:pt idx="711">
                  <c:v>43080</c:v>
                </c:pt>
                <c:pt idx="712">
                  <c:v>43081</c:v>
                </c:pt>
                <c:pt idx="713">
                  <c:v>43082</c:v>
                </c:pt>
                <c:pt idx="714">
                  <c:v>43083</c:v>
                </c:pt>
                <c:pt idx="715">
                  <c:v>43084</c:v>
                </c:pt>
                <c:pt idx="716">
                  <c:v>43085</c:v>
                </c:pt>
                <c:pt idx="717">
                  <c:v>43086</c:v>
                </c:pt>
                <c:pt idx="718">
                  <c:v>43087</c:v>
                </c:pt>
                <c:pt idx="719">
                  <c:v>43088</c:v>
                </c:pt>
                <c:pt idx="720">
                  <c:v>43089</c:v>
                </c:pt>
                <c:pt idx="721">
                  <c:v>43090</c:v>
                </c:pt>
                <c:pt idx="722">
                  <c:v>43091</c:v>
                </c:pt>
                <c:pt idx="723">
                  <c:v>43092</c:v>
                </c:pt>
                <c:pt idx="724">
                  <c:v>43093</c:v>
                </c:pt>
                <c:pt idx="725">
                  <c:v>43094</c:v>
                </c:pt>
                <c:pt idx="726">
                  <c:v>43095</c:v>
                </c:pt>
                <c:pt idx="727">
                  <c:v>43096</c:v>
                </c:pt>
                <c:pt idx="728">
                  <c:v>43097</c:v>
                </c:pt>
                <c:pt idx="729">
                  <c:v>43098</c:v>
                </c:pt>
                <c:pt idx="730">
                  <c:v>43099</c:v>
                </c:pt>
                <c:pt idx="731">
                  <c:v>43100</c:v>
                </c:pt>
                <c:pt idx="732">
                  <c:v>43101</c:v>
                </c:pt>
                <c:pt idx="733">
                  <c:v>43102</c:v>
                </c:pt>
                <c:pt idx="734">
                  <c:v>43103</c:v>
                </c:pt>
                <c:pt idx="735">
                  <c:v>43104</c:v>
                </c:pt>
                <c:pt idx="736">
                  <c:v>43105</c:v>
                </c:pt>
                <c:pt idx="737">
                  <c:v>43106</c:v>
                </c:pt>
                <c:pt idx="738">
                  <c:v>43107</c:v>
                </c:pt>
                <c:pt idx="739">
                  <c:v>43108</c:v>
                </c:pt>
                <c:pt idx="740">
                  <c:v>43109</c:v>
                </c:pt>
                <c:pt idx="741">
                  <c:v>43110</c:v>
                </c:pt>
                <c:pt idx="742">
                  <c:v>43111</c:v>
                </c:pt>
                <c:pt idx="743">
                  <c:v>43112</c:v>
                </c:pt>
                <c:pt idx="744">
                  <c:v>43113</c:v>
                </c:pt>
                <c:pt idx="745">
                  <c:v>43114</c:v>
                </c:pt>
                <c:pt idx="746">
                  <c:v>43115</c:v>
                </c:pt>
                <c:pt idx="747">
                  <c:v>43116</c:v>
                </c:pt>
                <c:pt idx="748">
                  <c:v>43117</c:v>
                </c:pt>
                <c:pt idx="749">
                  <c:v>43118</c:v>
                </c:pt>
                <c:pt idx="750">
                  <c:v>43119</c:v>
                </c:pt>
                <c:pt idx="751">
                  <c:v>43120</c:v>
                </c:pt>
                <c:pt idx="752">
                  <c:v>43121</c:v>
                </c:pt>
                <c:pt idx="753">
                  <c:v>43122</c:v>
                </c:pt>
                <c:pt idx="754">
                  <c:v>43123</c:v>
                </c:pt>
                <c:pt idx="755">
                  <c:v>43124</c:v>
                </c:pt>
                <c:pt idx="756">
                  <c:v>43125</c:v>
                </c:pt>
                <c:pt idx="757">
                  <c:v>43126</c:v>
                </c:pt>
                <c:pt idx="758">
                  <c:v>43127</c:v>
                </c:pt>
                <c:pt idx="759">
                  <c:v>43128</c:v>
                </c:pt>
                <c:pt idx="760">
                  <c:v>43129</c:v>
                </c:pt>
                <c:pt idx="761">
                  <c:v>43130</c:v>
                </c:pt>
                <c:pt idx="762">
                  <c:v>43131</c:v>
                </c:pt>
                <c:pt idx="763">
                  <c:v>43132</c:v>
                </c:pt>
                <c:pt idx="764">
                  <c:v>43133</c:v>
                </c:pt>
                <c:pt idx="765">
                  <c:v>43134</c:v>
                </c:pt>
                <c:pt idx="766">
                  <c:v>43135</c:v>
                </c:pt>
                <c:pt idx="767">
                  <c:v>43136</c:v>
                </c:pt>
                <c:pt idx="768">
                  <c:v>43137</c:v>
                </c:pt>
                <c:pt idx="769">
                  <c:v>43138</c:v>
                </c:pt>
                <c:pt idx="770">
                  <c:v>43139</c:v>
                </c:pt>
                <c:pt idx="771">
                  <c:v>43140</c:v>
                </c:pt>
                <c:pt idx="772">
                  <c:v>43141</c:v>
                </c:pt>
                <c:pt idx="773">
                  <c:v>43142</c:v>
                </c:pt>
                <c:pt idx="774">
                  <c:v>43143</c:v>
                </c:pt>
                <c:pt idx="775">
                  <c:v>43144</c:v>
                </c:pt>
                <c:pt idx="776">
                  <c:v>43145</c:v>
                </c:pt>
                <c:pt idx="777">
                  <c:v>43146</c:v>
                </c:pt>
                <c:pt idx="778">
                  <c:v>43147</c:v>
                </c:pt>
                <c:pt idx="779">
                  <c:v>43148</c:v>
                </c:pt>
                <c:pt idx="780">
                  <c:v>43149</c:v>
                </c:pt>
                <c:pt idx="781">
                  <c:v>43150</c:v>
                </c:pt>
                <c:pt idx="782">
                  <c:v>43151</c:v>
                </c:pt>
                <c:pt idx="783">
                  <c:v>43152</c:v>
                </c:pt>
                <c:pt idx="784">
                  <c:v>43153</c:v>
                </c:pt>
                <c:pt idx="785">
                  <c:v>43154</c:v>
                </c:pt>
                <c:pt idx="786">
                  <c:v>43155</c:v>
                </c:pt>
                <c:pt idx="787">
                  <c:v>43156</c:v>
                </c:pt>
                <c:pt idx="788">
                  <c:v>43157</c:v>
                </c:pt>
                <c:pt idx="789">
                  <c:v>43158</c:v>
                </c:pt>
                <c:pt idx="790">
                  <c:v>43159</c:v>
                </c:pt>
                <c:pt idx="791">
                  <c:v>43160</c:v>
                </c:pt>
                <c:pt idx="792">
                  <c:v>43161</c:v>
                </c:pt>
                <c:pt idx="793">
                  <c:v>43162</c:v>
                </c:pt>
                <c:pt idx="794">
                  <c:v>43163</c:v>
                </c:pt>
                <c:pt idx="795">
                  <c:v>43164</c:v>
                </c:pt>
                <c:pt idx="796">
                  <c:v>43165</c:v>
                </c:pt>
                <c:pt idx="797">
                  <c:v>43166</c:v>
                </c:pt>
                <c:pt idx="798">
                  <c:v>43167</c:v>
                </c:pt>
                <c:pt idx="799">
                  <c:v>43168</c:v>
                </c:pt>
                <c:pt idx="800">
                  <c:v>43169</c:v>
                </c:pt>
                <c:pt idx="801">
                  <c:v>43170</c:v>
                </c:pt>
                <c:pt idx="802">
                  <c:v>43171</c:v>
                </c:pt>
                <c:pt idx="803">
                  <c:v>43172</c:v>
                </c:pt>
                <c:pt idx="804">
                  <c:v>43173</c:v>
                </c:pt>
                <c:pt idx="805">
                  <c:v>43174</c:v>
                </c:pt>
                <c:pt idx="806">
                  <c:v>43175</c:v>
                </c:pt>
                <c:pt idx="807">
                  <c:v>43176</c:v>
                </c:pt>
                <c:pt idx="808">
                  <c:v>43177</c:v>
                </c:pt>
                <c:pt idx="809">
                  <c:v>43178</c:v>
                </c:pt>
                <c:pt idx="810">
                  <c:v>43179</c:v>
                </c:pt>
                <c:pt idx="811">
                  <c:v>43180</c:v>
                </c:pt>
                <c:pt idx="812">
                  <c:v>43181</c:v>
                </c:pt>
                <c:pt idx="813">
                  <c:v>43182</c:v>
                </c:pt>
                <c:pt idx="814">
                  <c:v>43183</c:v>
                </c:pt>
                <c:pt idx="815">
                  <c:v>43184</c:v>
                </c:pt>
                <c:pt idx="816">
                  <c:v>43185</c:v>
                </c:pt>
                <c:pt idx="817">
                  <c:v>43186</c:v>
                </c:pt>
                <c:pt idx="818">
                  <c:v>43187</c:v>
                </c:pt>
                <c:pt idx="819">
                  <c:v>43188</c:v>
                </c:pt>
                <c:pt idx="820">
                  <c:v>43189</c:v>
                </c:pt>
                <c:pt idx="821">
                  <c:v>43190</c:v>
                </c:pt>
                <c:pt idx="822">
                  <c:v>43191</c:v>
                </c:pt>
                <c:pt idx="823">
                  <c:v>43192</c:v>
                </c:pt>
                <c:pt idx="824">
                  <c:v>43193</c:v>
                </c:pt>
                <c:pt idx="825">
                  <c:v>43194</c:v>
                </c:pt>
                <c:pt idx="826">
                  <c:v>43195</c:v>
                </c:pt>
                <c:pt idx="827">
                  <c:v>43196</c:v>
                </c:pt>
                <c:pt idx="828">
                  <c:v>43197</c:v>
                </c:pt>
                <c:pt idx="829">
                  <c:v>43198</c:v>
                </c:pt>
                <c:pt idx="830">
                  <c:v>43199</c:v>
                </c:pt>
                <c:pt idx="831">
                  <c:v>43200</c:v>
                </c:pt>
                <c:pt idx="832">
                  <c:v>43201</c:v>
                </c:pt>
                <c:pt idx="833">
                  <c:v>43202</c:v>
                </c:pt>
                <c:pt idx="834">
                  <c:v>43203</c:v>
                </c:pt>
                <c:pt idx="835">
                  <c:v>43204</c:v>
                </c:pt>
                <c:pt idx="836">
                  <c:v>43205</c:v>
                </c:pt>
                <c:pt idx="837">
                  <c:v>43206</c:v>
                </c:pt>
                <c:pt idx="838">
                  <c:v>43207</c:v>
                </c:pt>
                <c:pt idx="839">
                  <c:v>43208</c:v>
                </c:pt>
                <c:pt idx="840">
                  <c:v>43209</c:v>
                </c:pt>
                <c:pt idx="841">
                  <c:v>43210</c:v>
                </c:pt>
                <c:pt idx="842">
                  <c:v>43211</c:v>
                </c:pt>
                <c:pt idx="843">
                  <c:v>43212</c:v>
                </c:pt>
                <c:pt idx="844">
                  <c:v>43213</c:v>
                </c:pt>
                <c:pt idx="845">
                  <c:v>43214</c:v>
                </c:pt>
                <c:pt idx="846">
                  <c:v>43215</c:v>
                </c:pt>
                <c:pt idx="847">
                  <c:v>43216</c:v>
                </c:pt>
                <c:pt idx="848">
                  <c:v>43217</c:v>
                </c:pt>
                <c:pt idx="849">
                  <c:v>43218</c:v>
                </c:pt>
                <c:pt idx="850">
                  <c:v>43219</c:v>
                </c:pt>
                <c:pt idx="851">
                  <c:v>43220</c:v>
                </c:pt>
                <c:pt idx="852">
                  <c:v>43221</c:v>
                </c:pt>
                <c:pt idx="853">
                  <c:v>43222</c:v>
                </c:pt>
                <c:pt idx="854">
                  <c:v>43223</c:v>
                </c:pt>
                <c:pt idx="855">
                  <c:v>43224</c:v>
                </c:pt>
                <c:pt idx="856">
                  <c:v>43225</c:v>
                </c:pt>
                <c:pt idx="857">
                  <c:v>43226</c:v>
                </c:pt>
                <c:pt idx="858">
                  <c:v>43227</c:v>
                </c:pt>
                <c:pt idx="859">
                  <c:v>43228</c:v>
                </c:pt>
                <c:pt idx="860">
                  <c:v>43229</c:v>
                </c:pt>
                <c:pt idx="861">
                  <c:v>43230</c:v>
                </c:pt>
                <c:pt idx="862">
                  <c:v>43231</c:v>
                </c:pt>
                <c:pt idx="863">
                  <c:v>43232</c:v>
                </c:pt>
                <c:pt idx="864">
                  <c:v>43233</c:v>
                </c:pt>
                <c:pt idx="865">
                  <c:v>43234</c:v>
                </c:pt>
                <c:pt idx="866">
                  <c:v>43235</c:v>
                </c:pt>
                <c:pt idx="867">
                  <c:v>43236</c:v>
                </c:pt>
                <c:pt idx="868">
                  <c:v>43237</c:v>
                </c:pt>
                <c:pt idx="869">
                  <c:v>43238</c:v>
                </c:pt>
                <c:pt idx="870">
                  <c:v>43239</c:v>
                </c:pt>
                <c:pt idx="871">
                  <c:v>43240</c:v>
                </c:pt>
                <c:pt idx="872">
                  <c:v>43241</c:v>
                </c:pt>
                <c:pt idx="873">
                  <c:v>43242</c:v>
                </c:pt>
                <c:pt idx="874">
                  <c:v>43243</c:v>
                </c:pt>
                <c:pt idx="875">
                  <c:v>43244</c:v>
                </c:pt>
                <c:pt idx="876">
                  <c:v>43245</c:v>
                </c:pt>
                <c:pt idx="877">
                  <c:v>43246</c:v>
                </c:pt>
                <c:pt idx="878">
                  <c:v>43247</c:v>
                </c:pt>
                <c:pt idx="879">
                  <c:v>43248</c:v>
                </c:pt>
                <c:pt idx="880">
                  <c:v>43249</c:v>
                </c:pt>
                <c:pt idx="881">
                  <c:v>43250</c:v>
                </c:pt>
                <c:pt idx="882">
                  <c:v>43251</c:v>
                </c:pt>
                <c:pt idx="883">
                  <c:v>43252</c:v>
                </c:pt>
                <c:pt idx="884">
                  <c:v>43253</c:v>
                </c:pt>
                <c:pt idx="885">
                  <c:v>43254</c:v>
                </c:pt>
                <c:pt idx="886">
                  <c:v>43255</c:v>
                </c:pt>
                <c:pt idx="887">
                  <c:v>43256</c:v>
                </c:pt>
                <c:pt idx="888">
                  <c:v>43257</c:v>
                </c:pt>
                <c:pt idx="889">
                  <c:v>43258</c:v>
                </c:pt>
                <c:pt idx="890">
                  <c:v>43259</c:v>
                </c:pt>
                <c:pt idx="891">
                  <c:v>43260</c:v>
                </c:pt>
                <c:pt idx="892">
                  <c:v>43261</c:v>
                </c:pt>
                <c:pt idx="893">
                  <c:v>43262</c:v>
                </c:pt>
                <c:pt idx="894">
                  <c:v>43263</c:v>
                </c:pt>
                <c:pt idx="895">
                  <c:v>43264</c:v>
                </c:pt>
                <c:pt idx="896">
                  <c:v>43265</c:v>
                </c:pt>
                <c:pt idx="897">
                  <c:v>43266</c:v>
                </c:pt>
                <c:pt idx="898">
                  <c:v>43267</c:v>
                </c:pt>
                <c:pt idx="899">
                  <c:v>43268</c:v>
                </c:pt>
                <c:pt idx="900">
                  <c:v>43269</c:v>
                </c:pt>
                <c:pt idx="901">
                  <c:v>43270</c:v>
                </c:pt>
                <c:pt idx="902">
                  <c:v>43271</c:v>
                </c:pt>
                <c:pt idx="903">
                  <c:v>43272</c:v>
                </c:pt>
                <c:pt idx="904">
                  <c:v>43273</c:v>
                </c:pt>
                <c:pt idx="905">
                  <c:v>43274</c:v>
                </c:pt>
                <c:pt idx="906">
                  <c:v>43275</c:v>
                </c:pt>
                <c:pt idx="907">
                  <c:v>43276</c:v>
                </c:pt>
                <c:pt idx="908">
                  <c:v>43277</c:v>
                </c:pt>
                <c:pt idx="909">
                  <c:v>43278</c:v>
                </c:pt>
                <c:pt idx="910">
                  <c:v>43279</c:v>
                </c:pt>
                <c:pt idx="911">
                  <c:v>43280</c:v>
                </c:pt>
                <c:pt idx="912">
                  <c:v>43281</c:v>
                </c:pt>
                <c:pt idx="913">
                  <c:v>43282</c:v>
                </c:pt>
                <c:pt idx="914">
                  <c:v>43283</c:v>
                </c:pt>
                <c:pt idx="915">
                  <c:v>43284</c:v>
                </c:pt>
                <c:pt idx="916">
                  <c:v>43285</c:v>
                </c:pt>
                <c:pt idx="917">
                  <c:v>43286</c:v>
                </c:pt>
                <c:pt idx="918">
                  <c:v>43287</c:v>
                </c:pt>
                <c:pt idx="919">
                  <c:v>43288</c:v>
                </c:pt>
                <c:pt idx="920">
                  <c:v>43289</c:v>
                </c:pt>
                <c:pt idx="921">
                  <c:v>43290</c:v>
                </c:pt>
                <c:pt idx="922">
                  <c:v>43291</c:v>
                </c:pt>
                <c:pt idx="923">
                  <c:v>43292</c:v>
                </c:pt>
                <c:pt idx="924">
                  <c:v>43293</c:v>
                </c:pt>
                <c:pt idx="925">
                  <c:v>43294</c:v>
                </c:pt>
                <c:pt idx="926">
                  <c:v>43295</c:v>
                </c:pt>
                <c:pt idx="927">
                  <c:v>43296</c:v>
                </c:pt>
                <c:pt idx="928">
                  <c:v>43297</c:v>
                </c:pt>
                <c:pt idx="929">
                  <c:v>43298</c:v>
                </c:pt>
                <c:pt idx="930">
                  <c:v>43299</c:v>
                </c:pt>
                <c:pt idx="931">
                  <c:v>43300</c:v>
                </c:pt>
                <c:pt idx="932">
                  <c:v>43301</c:v>
                </c:pt>
                <c:pt idx="933">
                  <c:v>43302</c:v>
                </c:pt>
                <c:pt idx="934">
                  <c:v>43303</c:v>
                </c:pt>
                <c:pt idx="935">
                  <c:v>43304</c:v>
                </c:pt>
                <c:pt idx="936">
                  <c:v>43305</c:v>
                </c:pt>
                <c:pt idx="937">
                  <c:v>43306</c:v>
                </c:pt>
                <c:pt idx="938">
                  <c:v>43307</c:v>
                </c:pt>
                <c:pt idx="939">
                  <c:v>43308</c:v>
                </c:pt>
                <c:pt idx="940">
                  <c:v>43309</c:v>
                </c:pt>
                <c:pt idx="941">
                  <c:v>43310</c:v>
                </c:pt>
                <c:pt idx="942">
                  <c:v>43311</c:v>
                </c:pt>
                <c:pt idx="943">
                  <c:v>43312</c:v>
                </c:pt>
                <c:pt idx="944">
                  <c:v>43313</c:v>
                </c:pt>
                <c:pt idx="945">
                  <c:v>43314</c:v>
                </c:pt>
                <c:pt idx="946">
                  <c:v>43315</c:v>
                </c:pt>
                <c:pt idx="947">
                  <c:v>43316</c:v>
                </c:pt>
                <c:pt idx="948">
                  <c:v>43317</c:v>
                </c:pt>
                <c:pt idx="949">
                  <c:v>43318</c:v>
                </c:pt>
                <c:pt idx="950">
                  <c:v>43319</c:v>
                </c:pt>
                <c:pt idx="951">
                  <c:v>43320</c:v>
                </c:pt>
                <c:pt idx="952">
                  <c:v>43321</c:v>
                </c:pt>
                <c:pt idx="953">
                  <c:v>43322</c:v>
                </c:pt>
                <c:pt idx="954">
                  <c:v>43323</c:v>
                </c:pt>
                <c:pt idx="955">
                  <c:v>43324</c:v>
                </c:pt>
                <c:pt idx="956">
                  <c:v>43325</c:v>
                </c:pt>
                <c:pt idx="957">
                  <c:v>43326</c:v>
                </c:pt>
                <c:pt idx="958">
                  <c:v>43327</c:v>
                </c:pt>
                <c:pt idx="959">
                  <c:v>43328</c:v>
                </c:pt>
                <c:pt idx="960">
                  <c:v>43329</c:v>
                </c:pt>
                <c:pt idx="961">
                  <c:v>43330</c:v>
                </c:pt>
                <c:pt idx="962">
                  <c:v>43331</c:v>
                </c:pt>
                <c:pt idx="963">
                  <c:v>43332</c:v>
                </c:pt>
                <c:pt idx="964">
                  <c:v>43333</c:v>
                </c:pt>
                <c:pt idx="965">
                  <c:v>43334</c:v>
                </c:pt>
                <c:pt idx="966">
                  <c:v>43335</c:v>
                </c:pt>
                <c:pt idx="967">
                  <c:v>43336</c:v>
                </c:pt>
                <c:pt idx="968">
                  <c:v>43337</c:v>
                </c:pt>
                <c:pt idx="969">
                  <c:v>43338</c:v>
                </c:pt>
                <c:pt idx="970">
                  <c:v>43339</c:v>
                </c:pt>
                <c:pt idx="971">
                  <c:v>43340</c:v>
                </c:pt>
                <c:pt idx="972">
                  <c:v>43341</c:v>
                </c:pt>
                <c:pt idx="973">
                  <c:v>43342</c:v>
                </c:pt>
                <c:pt idx="974">
                  <c:v>43343</c:v>
                </c:pt>
                <c:pt idx="975">
                  <c:v>43344</c:v>
                </c:pt>
                <c:pt idx="976">
                  <c:v>43345</c:v>
                </c:pt>
                <c:pt idx="977">
                  <c:v>43346</c:v>
                </c:pt>
                <c:pt idx="978">
                  <c:v>43347</c:v>
                </c:pt>
                <c:pt idx="979">
                  <c:v>43348</c:v>
                </c:pt>
                <c:pt idx="980">
                  <c:v>43349</c:v>
                </c:pt>
                <c:pt idx="981">
                  <c:v>43350</c:v>
                </c:pt>
                <c:pt idx="982">
                  <c:v>43351</c:v>
                </c:pt>
                <c:pt idx="983">
                  <c:v>43352</c:v>
                </c:pt>
                <c:pt idx="984">
                  <c:v>43353</c:v>
                </c:pt>
                <c:pt idx="985">
                  <c:v>43354</c:v>
                </c:pt>
                <c:pt idx="986">
                  <c:v>43355</c:v>
                </c:pt>
                <c:pt idx="987">
                  <c:v>43356</c:v>
                </c:pt>
                <c:pt idx="988">
                  <c:v>43357</c:v>
                </c:pt>
                <c:pt idx="989">
                  <c:v>43358</c:v>
                </c:pt>
                <c:pt idx="990">
                  <c:v>43359</c:v>
                </c:pt>
                <c:pt idx="991">
                  <c:v>43360</c:v>
                </c:pt>
                <c:pt idx="992">
                  <c:v>43361</c:v>
                </c:pt>
                <c:pt idx="993">
                  <c:v>43362</c:v>
                </c:pt>
                <c:pt idx="994">
                  <c:v>43363</c:v>
                </c:pt>
                <c:pt idx="995">
                  <c:v>43364</c:v>
                </c:pt>
                <c:pt idx="996">
                  <c:v>43365</c:v>
                </c:pt>
                <c:pt idx="997">
                  <c:v>43366</c:v>
                </c:pt>
                <c:pt idx="998">
                  <c:v>43367</c:v>
                </c:pt>
                <c:pt idx="999">
                  <c:v>43368</c:v>
                </c:pt>
                <c:pt idx="1000">
                  <c:v>43369</c:v>
                </c:pt>
                <c:pt idx="1001">
                  <c:v>43370</c:v>
                </c:pt>
                <c:pt idx="1002">
                  <c:v>43371</c:v>
                </c:pt>
                <c:pt idx="1003">
                  <c:v>43372</c:v>
                </c:pt>
                <c:pt idx="1004">
                  <c:v>43373</c:v>
                </c:pt>
                <c:pt idx="1005">
                  <c:v>43374</c:v>
                </c:pt>
                <c:pt idx="1006">
                  <c:v>43375</c:v>
                </c:pt>
                <c:pt idx="1007">
                  <c:v>43376</c:v>
                </c:pt>
                <c:pt idx="1008">
                  <c:v>43377</c:v>
                </c:pt>
                <c:pt idx="1009">
                  <c:v>43378</c:v>
                </c:pt>
                <c:pt idx="1010">
                  <c:v>43379</c:v>
                </c:pt>
                <c:pt idx="1011">
                  <c:v>43380</c:v>
                </c:pt>
                <c:pt idx="1012">
                  <c:v>43381</c:v>
                </c:pt>
                <c:pt idx="1013">
                  <c:v>43382</c:v>
                </c:pt>
                <c:pt idx="1014">
                  <c:v>43383</c:v>
                </c:pt>
                <c:pt idx="1015">
                  <c:v>43384</c:v>
                </c:pt>
                <c:pt idx="1016">
                  <c:v>43385</c:v>
                </c:pt>
                <c:pt idx="1017">
                  <c:v>43386</c:v>
                </c:pt>
                <c:pt idx="1018">
                  <c:v>43387</c:v>
                </c:pt>
                <c:pt idx="1019">
                  <c:v>43388</c:v>
                </c:pt>
                <c:pt idx="1020">
                  <c:v>43389</c:v>
                </c:pt>
                <c:pt idx="1021">
                  <c:v>43390</c:v>
                </c:pt>
                <c:pt idx="1022">
                  <c:v>43391</c:v>
                </c:pt>
                <c:pt idx="1023">
                  <c:v>43392</c:v>
                </c:pt>
                <c:pt idx="1024">
                  <c:v>43393</c:v>
                </c:pt>
                <c:pt idx="1025">
                  <c:v>43394</c:v>
                </c:pt>
                <c:pt idx="1026">
                  <c:v>43395</c:v>
                </c:pt>
                <c:pt idx="1027">
                  <c:v>43396</c:v>
                </c:pt>
                <c:pt idx="1028">
                  <c:v>43397</c:v>
                </c:pt>
                <c:pt idx="1029">
                  <c:v>43398</c:v>
                </c:pt>
                <c:pt idx="1030">
                  <c:v>43399</c:v>
                </c:pt>
                <c:pt idx="1031">
                  <c:v>43400</c:v>
                </c:pt>
                <c:pt idx="1032">
                  <c:v>43401</c:v>
                </c:pt>
                <c:pt idx="1033">
                  <c:v>43402</c:v>
                </c:pt>
                <c:pt idx="1034">
                  <c:v>43403</c:v>
                </c:pt>
                <c:pt idx="1035">
                  <c:v>43404</c:v>
                </c:pt>
                <c:pt idx="1036">
                  <c:v>43405</c:v>
                </c:pt>
                <c:pt idx="1037">
                  <c:v>43406</c:v>
                </c:pt>
                <c:pt idx="1038">
                  <c:v>43407</c:v>
                </c:pt>
                <c:pt idx="1039">
                  <c:v>43408</c:v>
                </c:pt>
                <c:pt idx="1040">
                  <c:v>43409</c:v>
                </c:pt>
                <c:pt idx="1041">
                  <c:v>43410</c:v>
                </c:pt>
                <c:pt idx="1042">
                  <c:v>43411</c:v>
                </c:pt>
                <c:pt idx="1043">
                  <c:v>43412</c:v>
                </c:pt>
                <c:pt idx="1044">
                  <c:v>43413</c:v>
                </c:pt>
                <c:pt idx="1045">
                  <c:v>43414</c:v>
                </c:pt>
                <c:pt idx="1046">
                  <c:v>43415</c:v>
                </c:pt>
                <c:pt idx="1047">
                  <c:v>43416</c:v>
                </c:pt>
                <c:pt idx="1048">
                  <c:v>43417</c:v>
                </c:pt>
                <c:pt idx="1049">
                  <c:v>43418</c:v>
                </c:pt>
                <c:pt idx="1050">
                  <c:v>43419</c:v>
                </c:pt>
                <c:pt idx="1051">
                  <c:v>43420</c:v>
                </c:pt>
                <c:pt idx="1052">
                  <c:v>43421</c:v>
                </c:pt>
                <c:pt idx="1053">
                  <c:v>43422</c:v>
                </c:pt>
                <c:pt idx="1054">
                  <c:v>43423</c:v>
                </c:pt>
                <c:pt idx="1055">
                  <c:v>43424</c:v>
                </c:pt>
                <c:pt idx="1056">
                  <c:v>43425</c:v>
                </c:pt>
                <c:pt idx="1057">
                  <c:v>43426</c:v>
                </c:pt>
                <c:pt idx="1058">
                  <c:v>43427</c:v>
                </c:pt>
                <c:pt idx="1059">
                  <c:v>43428</c:v>
                </c:pt>
                <c:pt idx="1060">
                  <c:v>43429</c:v>
                </c:pt>
                <c:pt idx="1061">
                  <c:v>43430</c:v>
                </c:pt>
                <c:pt idx="1062">
                  <c:v>43431</c:v>
                </c:pt>
                <c:pt idx="1063">
                  <c:v>43432</c:v>
                </c:pt>
                <c:pt idx="1064">
                  <c:v>43433</c:v>
                </c:pt>
                <c:pt idx="1065">
                  <c:v>43434</c:v>
                </c:pt>
                <c:pt idx="1066">
                  <c:v>43435</c:v>
                </c:pt>
                <c:pt idx="1067">
                  <c:v>43436</c:v>
                </c:pt>
                <c:pt idx="1068">
                  <c:v>43437</c:v>
                </c:pt>
                <c:pt idx="1069">
                  <c:v>43438</c:v>
                </c:pt>
                <c:pt idx="1070">
                  <c:v>43439</c:v>
                </c:pt>
                <c:pt idx="1071">
                  <c:v>43440</c:v>
                </c:pt>
                <c:pt idx="1072">
                  <c:v>43441</c:v>
                </c:pt>
                <c:pt idx="1073">
                  <c:v>43442</c:v>
                </c:pt>
                <c:pt idx="1074">
                  <c:v>43443</c:v>
                </c:pt>
                <c:pt idx="1075">
                  <c:v>43444</c:v>
                </c:pt>
                <c:pt idx="1076">
                  <c:v>43445</c:v>
                </c:pt>
                <c:pt idx="1077">
                  <c:v>43446</c:v>
                </c:pt>
                <c:pt idx="1078">
                  <c:v>43447</c:v>
                </c:pt>
                <c:pt idx="1079">
                  <c:v>43448</c:v>
                </c:pt>
                <c:pt idx="1080">
                  <c:v>43449</c:v>
                </c:pt>
                <c:pt idx="1081">
                  <c:v>43450</c:v>
                </c:pt>
                <c:pt idx="1082">
                  <c:v>43451</c:v>
                </c:pt>
                <c:pt idx="1083">
                  <c:v>43452</c:v>
                </c:pt>
                <c:pt idx="1084">
                  <c:v>43453</c:v>
                </c:pt>
                <c:pt idx="1085">
                  <c:v>43454</c:v>
                </c:pt>
                <c:pt idx="1086">
                  <c:v>43455</c:v>
                </c:pt>
                <c:pt idx="1087">
                  <c:v>43456</c:v>
                </c:pt>
                <c:pt idx="1088">
                  <c:v>43457</c:v>
                </c:pt>
                <c:pt idx="1089">
                  <c:v>43458</c:v>
                </c:pt>
                <c:pt idx="1090">
                  <c:v>43459</c:v>
                </c:pt>
                <c:pt idx="1091">
                  <c:v>43460</c:v>
                </c:pt>
                <c:pt idx="1092">
                  <c:v>43461</c:v>
                </c:pt>
                <c:pt idx="1093">
                  <c:v>43462</c:v>
                </c:pt>
                <c:pt idx="1094">
                  <c:v>43463</c:v>
                </c:pt>
                <c:pt idx="1095">
                  <c:v>43464</c:v>
                </c:pt>
                <c:pt idx="1096">
                  <c:v>43465</c:v>
                </c:pt>
                <c:pt idx="1097">
                  <c:v>43466</c:v>
                </c:pt>
                <c:pt idx="1098">
                  <c:v>43467</c:v>
                </c:pt>
              </c:numCache>
            </c:numRef>
          </c:cat>
          <c:val>
            <c:numRef>
              <c:f>'Dashboard Extract'!$C$50:$AQH$50</c:f>
              <c:numCache>
                <c:formatCode>0</c:formatCode>
                <c:ptCount val="11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46.857142857142854</c:v>
                </c:pt>
                <c:pt idx="1093">
                  <c:v>44</c:v>
                </c:pt>
                <c:pt idx="1094">
                  <c:v>41.142857142857146</c:v>
                </c:pt>
                <c:pt idx="1095">
                  <c:v>38.285714285714285</c:v>
                </c:pt>
                <c:pt idx="1096">
                  <c:v>34.714285714285715</c:v>
                </c:pt>
                <c:pt idx="1097">
                  <c:v>31.142857142857142</c:v>
                </c:pt>
                <c:pt idx="1098">
                  <c:v>30.714285714285715</c:v>
                </c:pt>
              </c:numCache>
            </c:numRef>
          </c:val>
          <c:smooth val="0"/>
          <c:extLst xmlns:c16r2="http://schemas.microsoft.com/office/drawing/2015/06/chart">
            <c:ext xmlns:c16="http://schemas.microsoft.com/office/drawing/2014/chart" uri="{C3380CC4-5D6E-409C-BE32-E72D297353CC}">
              <c16:uniqueId val="{00000001-54C6-44AF-AD1F-31478969ABE6}"/>
            </c:ext>
          </c:extLst>
        </c:ser>
        <c:dLbls>
          <c:showLegendKey val="0"/>
          <c:showVal val="0"/>
          <c:showCatName val="0"/>
          <c:showSerName val="0"/>
          <c:showPercent val="0"/>
          <c:showBubbleSize val="0"/>
        </c:dLbls>
        <c:marker val="1"/>
        <c:smooth val="0"/>
        <c:axId val="150059648"/>
        <c:axId val="150058112"/>
      </c:lineChart>
      <c:lineChart>
        <c:grouping val="standard"/>
        <c:varyColors val="0"/>
        <c:ser>
          <c:idx val="1"/>
          <c:order val="2"/>
          <c:tx>
            <c:v>Request Received (Right Axis)</c:v>
          </c:tx>
          <c:spPr>
            <a:ln>
              <a:solidFill>
                <a:srgbClr val="A5A5A5"/>
              </a:solidFill>
            </a:ln>
            <a:effectLst/>
          </c:spPr>
          <c:marker>
            <c:symbol val="none"/>
          </c:marker>
          <c:cat>
            <c:numRef>
              <c:f>'Dashboard Extract'!$C$46:$BEH$46</c:f>
              <c:numCache>
                <c:formatCode>m/d/yyyy</c:formatCode>
                <c:ptCount val="1488"/>
                <c:pt idx="0">
                  <c:v>42369</c:v>
                </c:pt>
                <c:pt idx="1">
                  <c:v>42370</c:v>
                </c:pt>
                <c:pt idx="2">
                  <c:v>42371</c:v>
                </c:pt>
                <c:pt idx="3">
                  <c:v>42372</c:v>
                </c:pt>
                <c:pt idx="4">
                  <c:v>42373</c:v>
                </c:pt>
                <c:pt idx="5">
                  <c:v>42374</c:v>
                </c:pt>
                <c:pt idx="6">
                  <c:v>42375</c:v>
                </c:pt>
                <c:pt idx="7">
                  <c:v>42376</c:v>
                </c:pt>
                <c:pt idx="8">
                  <c:v>42377</c:v>
                </c:pt>
                <c:pt idx="9">
                  <c:v>42378</c:v>
                </c:pt>
                <c:pt idx="10">
                  <c:v>42379</c:v>
                </c:pt>
                <c:pt idx="11">
                  <c:v>42380</c:v>
                </c:pt>
                <c:pt idx="12">
                  <c:v>42381</c:v>
                </c:pt>
                <c:pt idx="13">
                  <c:v>42382</c:v>
                </c:pt>
                <c:pt idx="14">
                  <c:v>42383</c:v>
                </c:pt>
                <c:pt idx="15">
                  <c:v>42384</c:v>
                </c:pt>
                <c:pt idx="16">
                  <c:v>42385</c:v>
                </c:pt>
                <c:pt idx="17">
                  <c:v>42386</c:v>
                </c:pt>
                <c:pt idx="18">
                  <c:v>42387</c:v>
                </c:pt>
                <c:pt idx="19">
                  <c:v>42388</c:v>
                </c:pt>
                <c:pt idx="20">
                  <c:v>42389</c:v>
                </c:pt>
                <c:pt idx="21">
                  <c:v>42390</c:v>
                </c:pt>
                <c:pt idx="22">
                  <c:v>42391</c:v>
                </c:pt>
                <c:pt idx="23">
                  <c:v>42392</c:v>
                </c:pt>
                <c:pt idx="24">
                  <c:v>42393</c:v>
                </c:pt>
                <c:pt idx="25">
                  <c:v>42394</c:v>
                </c:pt>
                <c:pt idx="26">
                  <c:v>42395</c:v>
                </c:pt>
                <c:pt idx="27">
                  <c:v>42396</c:v>
                </c:pt>
                <c:pt idx="28">
                  <c:v>42397</c:v>
                </c:pt>
                <c:pt idx="29">
                  <c:v>42398</c:v>
                </c:pt>
                <c:pt idx="30">
                  <c:v>42399</c:v>
                </c:pt>
                <c:pt idx="31">
                  <c:v>42400</c:v>
                </c:pt>
                <c:pt idx="32">
                  <c:v>42401</c:v>
                </c:pt>
                <c:pt idx="33">
                  <c:v>42402</c:v>
                </c:pt>
                <c:pt idx="34">
                  <c:v>42403</c:v>
                </c:pt>
                <c:pt idx="35">
                  <c:v>42404</c:v>
                </c:pt>
                <c:pt idx="36">
                  <c:v>42405</c:v>
                </c:pt>
                <c:pt idx="37">
                  <c:v>42406</c:v>
                </c:pt>
                <c:pt idx="38">
                  <c:v>42407</c:v>
                </c:pt>
                <c:pt idx="39">
                  <c:v>42408</c:v>
                </c:pt>
                <c:pt idx="40">
                  <c:v>42409</c:v>
                </c:pt>
                <c:pt idx="41">
                  <c:v>42410</c:v>
                </c:pt>
                <c:pt idx="42">
                  <c:v>42411</c:v>
                </c:pt>
                <c:pt idx="43">
                  <c:v>42412</c:v>
                </c:pt>
                <c:pt idx="44">
                  <c:v>42413</c:v>
                </c:pt>
                <c:pt idx="45">
                  <c:v>42414</c:v>
                </c:pt>
                <c:pt idx="46">
                  <c:v>42415</c:v>
                </c:pt>
                <c:pt idx="47">
                  <c:v>42416</c:v>
                </c:pt>
                <c:pt idx="48">
                  <c:v>42417</c:v>
                </c:pt>
                <c:pt idx="49">
                  <c:v>42418</c:v>
                </c:pt>
                <c:pt idx="50">
                  <c:v>42419</c:v>
                </c:pt>
                <c:pt idx="51">
                  <c:v>42420</c:v>
                </c:pt>
                <c:pt idx="52">
                  <c:v>42421</c:v>
                </c:pt>
                <c:pt idx="53">
                  <c:v>42422</c:v>
                </c:pt>
                <c:pt idx="54">
                  <c:v>42423</c:v>
                </c:pt>
                <c:pt idx="55">
                  <c:v>42424</c:v>
                </c:pt>
                <c:pt idx="56">
                  <c:v>42425</c:v>
                </c:pt>
                <c:pt idx="57">
                  <c:v>42426</c:v>
                </c:pt>
                <c:pt idx="58">
                  <c:v>42427</c:v>
                </c:pt>
                <c:pt idx="59">
                  <c:v>42428</c:v>
                </c:pt>
                <c:pt idx="60">
                  <c:v>42429</c:v>
                </c:pt>
                <c:pt idx="61">
                  <c:v>42430</c:v>
                </c:pt>
                <c:pt idx="62">
                  <c:v>42431</c:v>
                </c:pt>
                <c:pt idx="63">
                  <c:v>42432</c:v>
                </c:pt>
                <c:pt idx="64">
                  <c:v>42433</c:v>
                </c:pt>
                <c:pt idx="65">
                  <c:v>42434</c:v>
                </c:pt>
                <c:pt idx="66">
                  <c:v>42435</c:v>
                </c:pt>
                <c:pt idx="67">
                  <c:v>42436</c:v>
                </c:pt>
                <c:pt idx="68">
                  <c:v>42437</c:v>
                </c:pt>
                <c:pt idx="69">
                  <c:v>42438</c:v>
                </c:pt>
                <c:pt idx="70">
                  <c:v>42439</c:v>
                </c:pt>
                <c:pt idx="71">
                  <c:v>42440</c:v>
                </c:pt>
                <c:pt idx="72">
                  <c:v>42441</c:v>
                </c:pt>
                <c:pt idx="73">
                  <c:v>42442</c:v>
                </c:pt>
                <c:pt idx="74">
                  <c:v>42443</c:v>
                </c:pt>
                <c:pt idx="75">
                  <c:v>42444</c:v>
                </c:pt>
                <c:pt idx="76">
                  <c:v>42445</c:v>
                </c:pt>
                <c:pt idx="77">
                  <c:v>42446</c:v>
                </c:pt>
                <c:pt idx="78">
                  <c:v>42447</c:v>
                </c:pt>
                <c:pt idx="79">
                  <c:v>42448</c:v>
                </c:pt>
                <c:pt idx="80">
                  <c:v>42449</c:v>
                </c:pt>
                <c:pt idx="81">
                  <c:v>42450</c:v>
                </c:pt>
                <c:pt idx="82">
                  <c:v>42451</c:v>
                </c:pt>
                <c:pt idx="83">
                  <c:v>42452</c:v>
                </c:pt>
                <c:pt idx="84">
                  <c:v>42453</c:v>
                </c:pt>
                <c:pt idx="85">
                  <c:v>42454</c:v>
                </c:pt>
                <c:pt idx="86">
                  <c:v>42455</c:v>
                </c:pt>
                <c:pt idx="87">
                  <c:v>42456</c:v>
                </c:pt>
                <c:pt idx="88">
                  <c:v>42457</c:v>
                </c:pt>
                <c:pt idx="89">
                  <c:v>42458</c:v>
                </c:pt>
                <c:pt idx="90">
                  <c:v>42459</c:v>
                </c:pt>
                <c:pt idx="91">
                  <c:v>42460</c:v>
                </c:pt>
                <c:pt idx="92">
                  <c:v>42461</c:v>
                </c:pt>
                <c:pt idx="93">
                  <c:v>42462</c:v>
                </c:pt>
                <c:pt idx="94">
                  <c:v>42463</c:v>
                </c:pt>
                <c:pt idx="95">
                  <c:v>42464</c:v>
                </c:pt>
                <c:pt idx="96">
                  <c:v>42465</c:v>
                </c:pt>
                <c:pt idx="97">
                  <c:v>42466</c:v>
                </c:pt>
                <c:pt idx="98">
                  <c:v>42467</c:v>
                </c:pt>
                <c:pt idx="99">
                  <c:v>42468</c:v>
                </c:pt>
                <c:pt idx="100">
                  <c:v>42469</c:v>
                </c:pt>
                <c:pt idx="101">
                  <c:v>42470</c:v>
                </c:pt>
                <c:pt idx="102">
                  <c:v>42471</c:v>
                </c:pt>
                <c:pt idx="103">
                  <c:v>42472</c:v>
                </c:pt>
                <c:pt idx="104">
                  <c:v>42473</c:v>
                </c:pt>
                <c:pt idx="105">
                  <c:v>42474</c:v>
                </c:pt>
                <c:pt idx="106">
                  <c:v>42475</c:v>
                </c:pt>
                <c:pt idx="107">
                  <c:v>42476</c:v>
                </c:pt>
                <c:pt idx="108">
                  <c:v>42477</c:v>
                </c:pt>
                <c:pt idx="109">
                  <c:v>42478</c:v>
                </c:pt>
                <c:pt idx="110">
                  <c:v>42479</c:v>
                </c:pt>
                <c:pt idx="111">
                  <c:v>42480</c:v>
                </c:pt>
                <c:pt idx="112">
                  <c:v>42481</c:v>
                </c:pt>
                <c:pt idx="113">
                  <c:v>42482</c:v>
                </c:pt>
                <c:pt idx="114">
                  <c:v>42483</c:v>
                </c:pt>
                <c:pt idx="115">
                  <c:v>42484</c:v>
                </c:pt>
                <c:pt idx="116">
                  <c:v>42485</c:v>
                </c:pt>
                <c:pt idx="117">
                  <c:v>42486</c:v>
                </c:pt>
                <c:pt idx="118">
                  <c:v>42487</c:v>
                </c:pt>
                <c:pt idx="119">
                  <c:v>42488</c:v>
                </c:pt>
                <c:pt idx="120">
                  <c:v>42489</c:v>
                </c:pt>
                <c:pt idx="121">
                  <c:v>42490</c:v>
                </c:pt>
                <c:pt idx="122">
                  <c:v>42491</c:v>
                </c:pt>
                <c:pt idx="123">
                  <c:v>42492</c:v>
                </c:pt>
                <c:pt idx="124">
                  <c:v>42493</c:v>
                </c:pt>
                <c:pt idx="125">
                  <c:v>42494</c:v>
                </c:pt>
                <c:pt idx="126">
                  <c:v>42495</c:v>
                </c:pt>
                <c:pt idx="127">
                  <c:v>42496</c:v>
                </c:pt>
                <c:pt idx="128">
                  <c:v>42497</c:v>
                </c:pt>
                <c:pt idx="129">
                  <c:v>42498</c:v>
                </c:pt>
                <c:pt idx="130">
                  <c:v>42499</c:v>
                </c:pt>
                <c:pt idx="131">
                  <c:v>42500</c:v>
                </c:pt>
                <c:pt idx="132">
                  <c:v>42501</c:v>
                </c:pt>
                <c:pt idx="133">
                  <c:v>42502</c:v>
                </c:pt>
                <c:pt idx="134">
                  <c:v>42503</c:v>
                </c:pt>
                <c:pt idx="135">
                  <c:v>42504</c:v>
                </c:pt>
                <c:pt idx="136">
                  <c:v>42505</c:v>
                </c:pt>
                <c:pt idx="137">
                  <c:v>42506</c:v>
                </c:pt>
                <c:pt idx="138">
                  <c:v>42507</c:v>
                </c:pt>
                <c:pt idx="139">
                  <c:v>42508</c:v>
                </c:pt>
                <c:pt idx="140">
                  <c:v>42509</c:v>
                </c:pt>
                <c:pt idx="141">
                  <c:v>42510</c:v>
                </c:pt>
                <c:pt idx="142">
                  <c:v>42511</c:v>
                </c:pt>
                <c:pt idx="143">
                  <c:v>42512</c:v>
                </c:pt>
                <c:pt idx="144">
                  <c:v>42513</c:v>
                </c:pt>
                <c:pt idx="145">
                  <c:v>42514</c:v>
                </c:pt>
                <c:pt idx="146">
                  <c:v>42515</c:v>
                </c:pt>
                <c:pt idx="147">
                  <c:v>42516</c:v>
                </c:pt>
                <c:pt idx="148">
                  <c:v>42517</c:v>
                </c:pt>
                <c:pt idx="149">
                  <c:v>42518</c:v>
                </c:pt>
                <c:pt idx="150">
                  <c:v>42519</c:v>
                </c:pt>
                <c:pt idx="151">
                  <c:v>42520</c:v>
                </c:pt>
                <c:pt idx="152">
                  <c:v>42521</c:v>
                </c:pt>
                <c:pt idx="153">
                  <c:v>42522</c:v>
                </c:pt>
                <c:pt idx="154">
                  <c:v>42523</c:v>
                </c:pt>
                <c:pt idx="155">
                  <c:v>42524</c:v>
                </c:pt>
                <c:pt idx="156">
                  <c:v>42525</c:v>
                </c:pt>
                <c:pt idx="157">
                  <c:v>42526</c:v>
                </c:pt>
                <c:pt idx="158">
                  <c:v>42527</c:v>
                </c:pt>
                <c:pt idx="159">
                  <c:v>42528</c:v>
                </c:pt>
                <c:pt idx="160">
                  <c:v>42529</c:v>
                </c:pt>
                <c:pt idx="161">
                  <c:v>42530</c:v>
                </c:pt>
                <c:pt idx="162">
                  <c:v>42531</c:v>
                </c:pt>
                <c:pt idx="163">
                  <c:v>42532</c:v>
                </c:pt>
                <c:pt idx="164">
                  <c:v>42533</c:v>
                </c:pt>
                <c:pt idx="165">
                  <c:v>42534</c:v>
                </c:pt>
                <c:pt idx="166">
                  <c:v>42535</c:v>
                </c:pt>
                <c:pt idx="167">
                  <c:v>42536</c:v>
                </c:pt>
                <c:pt idx="168">
                  <c:v>42537</c:v>
                </c:pt>
                <c:pt idx="169">
                  <c:v>42538</c:v>
                </c:pt>
                <c:pt idx="170">
                  <c:v>42539</c:v>
                </c:pt>
                <c:pt idx="171">
                  <c:v>42540</c:v>
                </c:pt>
                <c:pt idx="172">
                  <c:v>42541</c:v>
                </c:pt>
                <c:pt idx="173">
                  <c:v>42542</c:v>
                </c:pt>
                <c:pt idx="174">
                  <c:v>42543</c:v>
                </c:pt>
                <c:pt idx="175">
                  <c:v>42544</c:v>
                </c:pt>
                <c:pt idx="176">
                  <c:v>42545</c:v>
                </c:pt>
                <c:pt idx="177">
                  <c:v>42546</c:v>
                </c:pt>
                <c:pt idx="178">
                  <c:v>42547</c:v>
                </c:pt>
                <c:pt idx="179">
                  <c:v>42548</c:v>
                </c:pt>
                <c:pt idx="180">
                  <c:v>42549</c:v>
                </c:pt>
                <c:pt idx="181">
                  <c:v>42550</c:v>
                </c:pt>
                <c:pt idx="182">
                  <c:v>42551</c:v>
                </c:pt>
                <c:pt idx="183">
                  <c:v>42552</c:v>
                </c:pt>
                <c:pt idx="184">
                  <c:v>42553</c:v>
                </c:pt>
                <c:pt idx="185">
                  <c:v>42554</c:v>
                </c:pt>
                <c:pt idx="186">
                  <c:v>42555</c:v>
                </c:pt>
                <c:pt idx="187">
                  <c:v>42556</c:v>
                </c:pt>
                <c:pt idx="188">
                  <c:v>42557</c:v>
                </c:pt>
                <c:pt idx="189">
                  <c:v>42558</c:v>
                </c:pt>
                <c:pt idx="190">
                  <c:v>42559</c:v>
                </c:pt>
                <c:pt idx="191">
                  <c:v>42560</c:v>
                </c:pt>
                <c:pt idx="192">
                  <c:v>42561</c:v>
                </c:pt>
                <c:pt idx="193">
                  <c:v>42562</c:v>
                </c:pt>
                <c:pt idx="194">
                  <c:v>42563</c:v>
                </c:pt>
                <c:pt idx="195">
                  <c:v>42564</c:v>
                </c:pt>
                <c:pt idx="196">
                  <c:v>42565</c:v>
                </c:pt>
                <c:pt idx="197">
                  <c:v>42566</c:v>
                </c:pt>
                <c:pt idx="198">
                  <c:v>42567</c:v>
                </c:pt>
                <c:pt idx="199">
                  <c:v>42568</c:v>
                </c:pt>
                <c:pt idx="200">
                  <c:v>42569</c:v>
                </c:pt>
                <c:pt idx="201">
                  <c:v>42570</c:v>
                </c:pt>
                <c:pt idx="202">
                  <c:v>42571</c:v>
                </c:pt>
                <c:pt idx="203">
                  <c:v>42572</c:v>
                </c:pt>
                <c:pt idx="204">
                  <c:v>42573</c:v>
                </c:pt>
                <c:pt idx="205">
                  <c:v>42574</c:v>
                </c:pt>
                <c:pt idx="206">
                  <c:v>42575</c:v>
                </c:pt>
                <c:pt idx="207">
                  <c:v>42576</c:v>
                </c:pt>
                <c:pt idx="208">
                  <c:v>42577</c:v>
                </c:pt>
                <c:pt idx="209">
                  <c:v>42578</c:v>
                </c:pt>
                <c:pt idx="210">
                  <c:v>42579</c:v>
                </c:pt>
                <c:pt idx="211">
                  <c:v>42580</c:v>
                </c:pt>
                <c:pt idx="212">
                  <c:v>42581</c:v>
                </c:pt>
                <c:pt idx="213">
                  <c:v>42582</c:v>
                </c:pt>
                <c:pt idx="214">
                  <c:v>42583</c:v>
                </c:pt>
                <c:pt idx="215">
                  <c:v>42584</c:v>
                </c:pt>
                <c:pt idx="216">
                  <c:v>42585</c:v>
                </c:pt>
                <c:pt idx="217">
                  <c:v>42586</c:v>
                </c:pt>
                <c:pt idx="218">
                  <c:v>42587</c:v>
                </c:pt>
                <c:pt idx="219">
                  <c:v>42588</c:v>
                </c:pt>
                <c:pt idx="220">
                  <c:v>42589</c:v>
                </c:pt>
                <c:pt idx="221">
                  <c:v>42590</c:v>
                </c:pt>
                <c:pt idx="222">
                  <c:v>42591</c:v>
                </c:pt>
                <c:pt idx="223">
                  <c:v>42592</c:v>
                </c:pt>
                <c:pt idx="224">
                  <c:v>42593</c:v>
                </c:pt>
                <c:pt idx="225">
                  <c:v>42594</c:v>
                </c:pt>
                <c:pt idx="226">
                  <c:v>42595</c:v>
                </c:pt>
                <c:pt idx="227">
                  <c:v>42596</c:v>
                </c:pt>
                <c:pt idx="228">
                  <c:v>42597</c:v>
                </c:pt>
                <c:pt idx="229">
                  <c:v>42598</c:v>
                </c:pt>
                <c:pt idx="230">
                  <c:v>42599</c:v>
                </c:pt>
                <c:pt idx="231">
                  <c:v>42600</c:v>
                </c:pt>
                <c:pt idx="232">
                  <c:v>42601</c:v>
                </c:pt>
                <c:pt idx="233">
                  <c:v>42602</c:v>
                </c:pt>
                <c:pt idx="234">
                  <c:v>42603</c:v>
                </c:pt>
                <c:pt idx="235">
                  <c:v>42604</c:v>
                </c:pt>
                <c:pt idx="236">
                  <c:v>42605</c:v>
                </c:pt>
                <c:pt idx="237">
                  <c:v>42606</c:v>
                </c:pt>
                <c:pt idx="238">
                  <c:v>42607</c:v>
                </c:pt>
                <c:pt idx="239">
                  <c:v>42608</c:v>
                </c:pt>
                <c:pt idx="240">
                  <c:v>42609</c:v>
                </c:pt>
                <c:pt idx="241">
                  <c:v>42610</c:v>
                </c:pt>
                <c:pt idx="242">
                  <c:v>42611</c:v>
                </c:pt>
                <c:pt idx="243">
                  <c:v>42612</c:v>
                </c:pt>
                <c:pt idx="244">
                  <c:v>42613</c:v>
                </c:pt>
                <c:pt idx="245">
                  <c:v>42614</c:v>
                </c:pt>
                <c:pt idx="246">
                  <c:v>42615</c:v>
                </c:pt>
                <c:pt idx="247">
                  <c:v>42616</c:v>
                </c:pt>
                <c:pt idx="248">
                  <c:v>42617</c:v>
                </c:pt>
                <c:pt idx="249">
                  <c:v>42618</c:v>
                </c:pt>
                <c:pt idx="250">
                  <c:v>42619</c:v>
                </c:pt>
                <c:pt idx="251">
                  <c:v>42620</c:v>
                </c:pt>
                <c:pt idx="252">
                  <c:v>42621</c:v>
                </c:pt>
                <c:pt idx="253">
                  <c:v>42622</c:v>
                </c:pt>
                <c:pt idx="254">
                  <c:v>42623</c:v>
                </c:pt>
                <c:pt idx="255">
                  <c:v>42624</c:v>
                </c:pt>
                <c:pt idx="256">
                  <c:v>42625</c:v>
                </c:pt>
                <c:pt idx="257">
                  <c:v>42626</c:v>
                </c:pt>
                <c:pt idx="258">
                  <c:v>42627</c:v>
                </c:pt>
                <c:pt idx="259">
                  <c:v>42628</c:v>
                </c:pt>
                <c:pt idx="260">
                  <c:v>42629</c:v>
                </c:pt>
                <c:pt idx="261">
                  <c:v>42630</c:v>
                </c:pt>
                <c:pt idx="262">
                  <c:v>42631</c:v>
                </c:pt>
                <c:pt idx="263">
                  <c:v>42632</c:v>
                </c:pt>
                <c:pt idx="264">
                  <c:v>42633</c:v>
                </c:pt>
                <c:pt idx="265">
                  <c:v>42634</c:v>
                </c:pt>
                <c:pt idx="266">
                  <c:v>42635</c:v>
                </c:pt>
                <c:pt idx="267">
                  <c:v>42636</c:v>
                </c:pt>
                <c:pt idx="268">
                  <c:v>42637</c:v>
                </c:pt>
                <c:pt idx="269">
                  <c:v>42638</c:v>
                </c:pt>
                <c:pt idx="270">
                  <c:v>42639</c:v>
                </c:pt>
                <c:pt idx="271">
                  <c:v>42640</c:v>
                </c:pt>
                <c:pt idx="272">
                  <c:v>42641</c:v>
                </c:pt>
                <c:pt idx="273">
                  <c:v>42642</c:v>
                </c:pt>
                <c:pt idx="274">
                  <c:v>42643</c:v>
                </c:pt>
                <c:pt idx="275">
                  <c:v>42644</c:v>
                </c:pt>
                <c:pt idx="276">
                  <c:v>42645</c:v>
                </c:pt>
                <c:pt idx="277">
                  <c:v>42646</c:v>
                </c:pt>
                <c:pt idx="278">
                  <c:v>42647</c:v>
                </c:pt>
                <c:pt idx="279">
                  <c:v>42648</c:v>
                </c:pt>
                <c:pt idx="280">
                  <c:v>42649</c:v>
                </c:pt>
                <c:pt idx="281">
                  <c:v>42650</c:v>
                </c:pt>
                <c:pt idx="282">
                  <c:v>42651</c:v>
                </c:pt>
                <c:pt idx="283">
                  <c:v>42652</c:v>
                </c:pt>
                <c:pt idx="284">
                  <c:v>42653</c:v>
                </c:pt>
                <c:pt idx="285">
                  <c:v>42654</c:v>
                </c:pt>
                <c:pt idx="286">
                  <c:v>42655</c:v>
                </c:pt>
                <c:pt idx="287">
                  <c:v>42656</c:v>
                </c:pt>
                <c:pt idx="288">
                  <c:v>42657</c:v>
                </c:pt>
                <c:pt idx="289">
                  <c:v>42658</c:v>
                </c:pt>
                <c:pt idx="290">
                  <c:v>42659</c:v>
                </c:pt>
                <c:pt idx="291">
                  <c:v>42660</c:v>
                </c:pt>
                <c:pt idx="292">
                  <c:v>42661</c:v>
                </c:pt>
                <c:pt idx="293">
                  <c:v>42662</c:v>
                </c:pt>
                <c:pt idx="294">
                  <c:v>42663</c:v>
                </c:pt>
                <c:pt idx="295">
                  <c:v>42664</c:v>
                </c:pt>
                <c:pt idx="296">
                  <c:v>42665</c:v>
                </c:pt>
                <c:pt idx="297">
                  <c:v>42666</c:v>
                </c:pt>
                <c:pt idx="298">
                  <c:v>42667</c:v>
                </c:pt>
                <c:pt idx="299">
                  <c:v>42668</c:v>
                </c:pt>
                <c:pt idx="300">
                  <c:v>42669</c:v>
                </c:pt>
                <c:pt idx="301">
                  <c:v>42670</c:v>
                </c:pt>
                <c:pt idx="302">
                  <c:v>42671</c:v>
                </c:pt>
                <c:pt idx="303">
                  <c:v>42672</c:v>
                </c:pt>
                <c:pt idx="304">
                  <c:v>42673</c:v>
                </c:pt>
                <c:pt idx="305">
                  <c:v>42674</c:v>
                </c:pt>
                <c:pt idx="306">
                  <c:v>42675</c:v>
                </c:pt>
                <c:pt idx="307">
                  <c:v>42676</c:v>
                </c:pt>
                <c:pt idx="308">
                  <c:v>42677</c:v>
                </c:pt>
                <c:pt idx="309">
                  <c:v>42678</c:v>
                </c:pt>
                <c:pt idx="310">
                  <c:v>42679</c:v>
                </c:pt>
                <c:pt idx="311">
                  <c:v>42680</c:v>
                </c:pt>
                <c:pt idx="312">
                  <c:v>42681</c:v>
                </c:pt>
                <c:pt idx="313">
                  <c:v>42682</c:v>
                </c:pt>
                <c:pt idx="314">
                  <c:v>42683</c:v>
                </c:pt>
                <c:pt idx="315">
                  <c:v>42684</c:v>
                </c:pt>
                <c:pt idx="316">
                  <c:v>42685</c:v>
                </c:pt>
                <c:pt idx="317">
                  <c:v>42686</c:v>
                </c:pt>
                <c:pt idx="318">
                  <c:v>42687</c:v>
                </c:pt>
                <c:pt idx="319">
                  <c:v>42688</c:v>
                </c:pt>
                <c:pt idx="320">
                  <c:v>42689</c:v>
                </c:pt>
                <c:pt idx="321">
                  <c:v>42690</c:v>
                </c:pt>
                <c:pt idx="322">
                  <c:v>42691</c:v>
                </c:pt>
                <c:pt idx="323">
                  <c:v>42692</c:v>
                </c:pt>
                <c:pt idx="324">
                  <c:v>42693</c:v>
                </c:pt>
                <c:pt idx="325">
                  <c:v>42694</c:v>
                </c:pt>
                <c:pt idx="326">
                  <c:v>42695</c:v>
                </c:pt>
                <c:pt idx="327">
                  <c:v>42696</c:v>
                </c:pt>
                <c:pt idx="328">
                  <c:v>42697</c:v>
                </c:pt>
                <c:pt idx="329">
                  <c:v>42698</c:v>
                </c:pt>
                <c:pt idx="330">
                  <c:v>42699</c:v>
                </c:pt>
                <c:pt idx="331">
                  <c:v>42700</c:v>
                </c:pt>
                <c:pt idx="332">
                  <c:v>42701</c:v>
                </c:pt>
                <c:pt idx="333">
                  <c:v>42702</c:v>
                </c:pt>
                <c:pt idx="334">
                  <c:v>42703</c:v>
                </c:pt>
                <c:pt idx="335">
                  <c:v>42704</c:v>
                </c:pt>
                <c:pt idx="336">
                  <c:v>42705</c:v>
                </c:pt>
                <c:pt idx="337">
                  <c:v>42706</c:v>
                </c:pt>
                <c:pt idx="338">
                  <c:v>42707</c:v>
                </c:pt>
                <c:pt idx="339">
                  <c:v>42708</c:v>
                </c:pt>
                <c:pt idx="340">
                  <c:v>42709</c:v>
                </c:pt>
                <c:pt idx="341">
                  <c:v>42710</c:v>
                </c:pt>
                <c:pt idx="342">
                  <c:v>42711</c:v>
                </c:pt>
                <c:pt idx="343">
                  <c:v>42712</c:v>
                </c:pt>
                <c:pt idx="344">
                  <c:v>42713</c:v>
                </c:pt>
                <c:pt idx="345">
                  <c:v>42714</c:v>
                </c:pt>
                <c:pt idx="346">
                  <c:v>42715</c:v>
                </c:pt>
                <c:pt idx="347">
                  <c:v>42716</c:v>
                </c:pt>
                <c:pt idx="348">
                  <c:v>42717</c:v>
                </c:pt>
                <c:pt idx="349">
                  <c:v>42718</c:v>
                </c:pt>
                <c:pt idx="350">
                  <c:v>42719</c:v>
                </c:pt>
                <c:pt idx="351">
                  <c:v>42720</c:v>
                </c:pt>
                <c:pt idx="352">
                  <c:v>42721</c:v>
                </c:pt>
                <c:pt idx="353">
                  <c:v>42722</c:v>
                </c:pt>
                <c:pt idx="354">
                  <c:v>42723</c:v>
                </c:pt>
                <c:pt idx="355">
                  <c:v>42724</c:v>
                </c:pt>
                <c:pt idx="356">
                  <c:v>42725</c:v>
                </c:pt>
                <c:pt idx="357">
                  <c:v>42726</c:v>
                </c:pt>
                <c:pt idx="358">
                  <c:v>42727</c:v>
                </c:pt>
                <c:pt idx="359">
                  <c:v>42728</c:v>
                </c:pt>
                <c:pt idx="360">
                  <c:v>42729</c:v>
                </c:pt>
                <c:pt idx="361">
                  <c:v>42730</c:v>
                </c:pt>
                <c:pt idx="362">
                  <c:v>42731</c:v>
                </c:pt>
                <c:pt idx="363">
                  <c:v>42732</c:v>
                </c:pt>
                <c:pt idx="364">
                  <c:v>42733</c:v>
                </c:pt>
                <c:pt idx="365">
                  <c:v>42734</c:v>
                </c:pt>
                <c:pt idx="366">
                  <c:v>42735</c:v>
                </c:pt>
                <c:pt idx="367">
                  <c:v>42736</c:v>
                </c:pt>
                <c:pt idx="368">
                  <c:v>42737</c:v>
                </c:pt>
                <c:pt idx="369">
                  <c:v>42738</c:v>
                </c:pt>
                <c:pt idx="370">
                  <c:v>42739</c:v>
                </c:pt>
                <c:pt idx="371">
                  <c:v>42740</c:v>
                </c:pt>
                <c:pt idx="372">
                  <c:v>42741</c:v>
                </c:pt>
                <c:pt idx="373">
                  <c:v>42742</c:v>
                </c:pt>
                <c:pt idx="374">
                  <c:v>42743</c:v>
                </c:pt>
                <c:pt idx="375">
                  <c:v>42744</c:v>
                </c:pt>
                <c:pt idx="376">
                  <c:v>42745</c:v>
                </c:pt>
                <c:pt idx="377">
                  <c:v>42746</c:v>
                </c:pt>
                <c:pt idx="378">
                  <c:v>42747</c:v>
                </c:pt>
                <c:pt idx="379">
                  <c:v>42748</c:v>
                </c:pt>
                <c:pt idx="380">
                  <c:v>42749</c:v>
                </c:pt>
                <c:pt idx="381">
                  <c:v>42750</c:v>
                </c:pt>
                <c:pt idx="382">
                  <c:v>42751</c:v>
                </c:pt>
                <c:pt idx="383">
                  <c:v>42752</c:v>
                </c:pt>
                <c:pt idx="384">
                  <c:v>42753</c:v>
                </c:pt>
                <c:pt idx="385">
                  <c:v>42754</c:v>
                </c:pt>
                <c:pt idx="386">
                  <c:v>42755</c:v>
                </c:pt>
                <c:pt idx="387">
                  <c:v>42756</c:v>
                </c:pt>
                <c:pt idx="388">
                  <c:v>42757</c:v>
                </c:pt>
                <c:pt idx="389">
                  <c:v>42758</c:v>
                </c:pt>
                <c:pt idx="390">
                  <c:v>42759</c:v>
                </c:pt>
                <c:pt idx="391">
                  <c:v>42760</c:v>
                </c:pt>
                <c:pt idx="392">
                  <c:v>42761</c:v>
                </c:pt>
                <c:pt idx="393">
                  <c:v>42762</c:v>
                </c:pt>
                <c:pt idx="394">
                  <c:v>42763</c:v>
                </c:pt>
                <c:pt idx="395">
                  <c:v>42764</c:v>
                </c:pt>
                <c:pt idx="396">
                  <c:v>42765</c:v>
                </c:pt>
                <c:pt idx="397">
                  <c:v>42766</c:v>
                </c:pt>
                <c:pt idx="398">
                  <c:v>42767</c:v>
                </c:pt>
                <c:pt idx="399">
                  <c:v>42768</c:v>
                </c:pt>
                <c:pt idx="400">
                  <c:v>42769</c:v>
                </c:pt>
                <c:pt idx="401">
                  <c:v>42770</c:v>
                </c:pt>
                <c:pt idx="402">
                  <c:v>42771</c:v>
                </c:pt>
                <c:pt idx="403">
                  <c:v>42772</c:v>
                </c:pt>
                <c:pt idx="404">
                  <c:v>42773</c:v>
                </c:pt>
                <c:pt idx="405">
                  <c:v>42774</c:v>
                </c:pt>
                <c:pt idx="406">
                  <c:v>42775</c:v>
                </c:pt>
                <c:pt idx="407">
                  <c:v>42776</c:v>
                </c:pt>
                <c:pt idx="408">
                  <c:v>42777</c:v>
                </c:pt>
                <c:pt idx="409">
                  <c:v>42778</c:v>
                </c:pt>
                <c:pt idx="410">
                  <c:v>42779</c:v>
                </c:pt>
                <c:pt idx="411">
                  <c:v>42780</c:v>
                </c:pt>
                <c:pt idx="412">
                  <c:v>42781</c:v>
                </c:pt>
                <c:pt idx="413">
                  <c:v>42782</c:v>
                </c:pt>
                <c:pt idx="414">
                  <c:v>42783</c:v>
                </c:pt>
                <c:pt idx="415">
                  <c:v>42784</c:v>
                </c:pt>
                <c:pt idx="416">
                  <c:v>42785</c:v>
                </c:pt>
                <c:pt idx="417">
                  <c:v>42786</c:v>
                </c:pt>
                <c:pt idx="418">
                  <c:v>42787</c:v>
                </c:pt>
                <c:pt idx="419">
                  <c:v>42788</c:v>
                </c:pt>
                <c:pt idx="420">
                  <c:v>42789</c:v>
                </c:pt>
                <c:pt idx="421">
                  <c:v>42790</c:v>
                </c:pt>
                <c:pt idx="422">
                  <c:v>42791</c:v>
                </c:pt>
                <c:pt idx="423">
                  <c:v>42792</c:v>
                </c:pt>
                <c:pt idx="424">
                  <c:v>42793</c:v>
                </c:pt>
                <c:pt idx="425">
                  <c:v>42794</c:v>
                </c:pt>
                <c:pt idx="426">
                  <c:v>42795</c:v>
                </c:pt>
                <c:pt idx="427">
                  <c:v>42796</c:v>
                </c:pt>
                <c:pt idx="428">
                  <c:v>42797</c:v>
                </c:pt>
                <c:pt idx="429">
                  <c:v>42798</c:v>
                </c:pt>
                <c:pt idx="430">
                  <c:v>42799</c:v>
                </c:pt>
                <c:pt idx="431">
                  <c:v>42800</c:v>
                </c:pt>
                <c:pt idx="432">
                  <c:v>42801</c:v>
                </c:pt>
                <c:pt idx="433">
                  <c:v>42802</c:v>
                </c:pt>
                <c:pt idx="434">
                  <c:v>42803</c:v>
                </c:pt>
                <c:pt idx="435">
                  <c:v>42804</c:v>
                </c:pt>
                <c:pt idx="436">
                  <c:v>42805</c:v>
                </c:pt>
                <c:pt idx="437">
                  <c:v>42806</c:v>
                </c:pt>
                <c:pt idx="438">
                  <c:v>42807</c:v>
                </c:pt>
                <c:pt idx="439">
                  <c:v>42808</c:v>
                </c:pt>
                <c:pt idx="440">
                  <c:v>42809</c:v>
                </c:pt>
                <c:pt idx="441">
                  <c:v>42810</c:v>
                </c:pt>
                <c:pt idx="442">
                  <c:v>42811</c:v>
                </c:pt>
                <c:pt idx="443">
                  <c:v>42812</c:v>
                </c:pt>
                <c:pt idx="444">
                  <c:v>42813</c:v>
                </c:pt>
                <c:pt idx="445">
                  <c:v>42814</c:v>
                </c:pt>
                <c:pt idx="446">
                  <c:v>42815</c:v>
                </c:pt>
                <c:pt idx="447">
                  <c:v>42816</c:v>
                </c:pt>
                <c:pt idx="448">
                  <c:v>42817</c:v>
                </c:pt>
                <c:pt idx="449">
                  <c:v>42818</c:v>
                </c:pt>
                <c:pt idx="450">
                  <c:v>42819</c:v>
                </c:pt>
                <c:pt idx="451">
                  <c:v>42820</c:v>
                </c:pt>
                <c:pt idx="452">
                  <c:v>42821</c:v>
                </c:pt>
                <c:pt idx="453">
                  <c:v>42822</c:v>
                </c:pt>
                <c:pt idx="454">
                  <c:v>42823</c:v>
                </c:pt>
                <c:pt idx="455">
                  <c:v>42824</c:v>
                </c:pt>
                <c:pt idx="456">
                  <c:v>42825</c:v>
                </c:pt>
                <c:pt idx="457">
                  <c:v>42826</c:v>
                </c:pt>
                <c:pt idx="458">
                  <c:v>42827</c:v>
                </c:pt>
                <c:pt idx="459">
                  <c:v>42828</c:v>
                </c:pt>
                <c:pt idx="460">
                  <c:v>42829</c:v>
                </c:pt>
                <c:pt idx="461">
                  <c:v>42830</c:v>
                </c:pt>
                <c:pt idx="462">
                  <c:v>42831</c:v>
                </c:pt>
                <c:pt idx="463">
                  <c:v>42832</c:v>
                </c:pt>
                <c:pt idx="464">
                  <c:v>42833</c:v>
                </c:pt>
                <c:pt idx="465">
                  <c:v>42834</c:v>
                </c:pt>
                <c:pt idx="466">
                  <c:v>42835</c:v>
                </c:pt>
                <c:pt idx="467">
                  <c:v>42836</c:v>
                </c:pt>
                <c:pt idx="468">
                  <c:v>42837</c:v>
                </c:pt>
                <c:pt idx="469">
                  <c:v>42838</c:v>
                </c:pt>
                <c:pt idx="470">
                  <c:v>42839</c:v>
                </c:pt>
                <c:pt idx="471">
                  <c:v>42840</c:v>
                </c:pt>
                <c:pt idx="472">
                  <c:v>42841</c:v>
                </c:pt>
                <c:pt idx="473">
                  <c:v>42842</c:v>
                </c:pt>
                <c:pt idx="474">
                  <c:v>42843</c:v>
                </c:pt>
                <c:pt idx="475">
                  <c:v>42844</c:v>
                </c:pt>
                <c:pt idx="476">
                  <c:v>42845</c:v>
                </c:pt>
                <c:pt idx="477">
                  <c:v>42846</c:v>
                </c:pt>
                <c:pt idx="478">
                  <c:v>42847</c:v>
                </c:pt>
                <c:pt idx="479">
                  <c:v>42848</c:v>
                </c:pt>
                <c:pt idx="480">
                  <c:v>42849</c:v>
                </c:pt>
                <c:pt idx="481">
                  <c:v>42850</c:v>
                </c:pt>
                <c:pt idx="482">
                  <c:v>42851</c:v>
                </c:pt>
                <c:pt idx="483">
                  <c:v>42852</c:v>
                </c:pt>
                <c:pt idx="484">
                  <c:v>42853</c:v>
                </c:pt>
                <c:pt idx="485">
                  <c:v>42854</c:v>
                </c:pt>
                <c:pt idx="486">
                  <c:v>42855</c:v>
                </c:pt>
                <c:pt idx="487">
                  <c:v>42856</c:v>
                </c:pt>
                <c:pt idx="488">
                  <c:v>42857</c:v>
                </c:pt>
                <c:pt idx="489">
                  <c:v>42858</c:v>
                </c:pt>
                <c:pt idx="490">
                  <c:v>42859</c:v>
                </c:pt>
                <c:pt idx="491">
                  <c:v>42860</c:v>
                </c:pt>
                <c:pt idx="492">
                  <c:v>42861</c:v>
                </c:pt>
                <c:pt idx="493">
                  <c:v>42862</c:v>
                </c:pt>
                <c:pt idx="494">
                  <c:v>42863</c:v>
                </c:pt>
                <c:pt idx="495">
                  <c:v>42864</c:v>
                </c:pt>
                <c:pt idx="496">
                  <c:v>42865</c:v>
                </c:pt>
                <c:pt idx="497">
                  <c:v>42866</c:v>
                </c:pt>
                <c:pt idx="498">
                  <c:v>42867</c:v>
                </c:pt>
                <c:pt idx="499">
                  <c:v>42868</c:v>
                </c:pt>
                <c:pt idx="500">
                  <c:v>42869</c:v>
                </c:pt>
                <c:pt idx="501">
                  <c:v>42870</c:v>
                </c:pt>
                <c:pt idx="502">
                  <c:v>42871</c:v>
                </c:pt>
                <c:pt idx="503">
                  <c:v>42872</c:v>
                </c:pt>
                <c:pt idx="504">
                  <c:v>42873</c:v>
                </c:pt>
                <c:pt idx="505">
                  <c:v>42874</c:v>
                </c:pt>
                <c:pt idx="506">
                  <c:v>42875</c:v>
                </c:pt>
                <c:pt idx="507">
                  <c:v>42876</c:v>
                </c:pt>
                <c:pt idx="508">
                  <c:v>42877</c:v>
                </c:pt>
                <c:pt idx="509">
                  <c:v>42878</c:v>
                </c:pt>
                <c:pt idx="510">
                  <c:v>42879</c:v>
                </c:pt>
                <c:pt idx="511">
                  <c:v>42880</c:v>
                </c:pt>
                <c:pt idx="512">
                  <c:v>42881</c:v>
                </c:pt>
                <c:pt idx="513">
                  <c:v>42882</c:v>
                </c:pt>
                <c:pt idx="514">
                  <c:v>42883</c:v>
                </c:pt>
                <c:pt idx="515">
                  <c:v>42884</c:v>
                </c:pt>
                <c:pt idx="516">
                  <c:v>42885</c:v>
                </c:pt>
                <c:pt idx="517">
                  <c:v>42886</c:v>
                </c:pt>
                <c:pt idx="518">
                  <c:v>42887</c:v>
                </c:pt>
                <c:pt idx="519">
                  <c:v>42888</c:v>
                </c:pt>
                <c:pt idx="520">
                  <c:v>42889</c:v>
                </c:pt>
                <c:pt idx="521">
                  <c:v>42890</c:v>
                </c:pt>
                <c:pt idx="522">
                  <c:v>42891</c:v>
                </c:pt>
                <c:pt idx="523">
                  <c:v>42892</c:v>
                </c:pt>
                <c:pt idx="524">
                  <c:v>42893</c:v>
                </c:pt>
                <c:pt idx="525">
                  <c:v>42894</c:v>
                </c:pt>
                <c:pt idx="526">
                  <c:v>42895</c:v>
                </c:pt>
                <c:pt idx="527">
                  <c:v>42896</c:v>
                </c:pt>
                <c:pt idx="528">
                  <c:v>42897</c:v>
                </c:pt>
                <c:pt idx="529">
                  <c:v>42898</c:v>
                </c:pt>
                <c:pt idx="530">
                  <c:v>42899</c:v>
                </c:pt>
                <c:pt idx="531">
                  <c:v>42900</c:v>
                </c:pt>
                <c:pt idx="532">
                  <c:v>42901</c:v>
                </c:pt>
                <c:pt idx="533">
                  <c:v>42902</c:v>
                </c:pt>
                <c:pt idx="534">
                  <c:v>42903</c:v>
                </c:pt>
                <c:pt idx="535">
                  <c:v>42904</c:v>
                </c:pt>
                <c:pt idx="536">
                  <c:v>42905</c:v>
                </c:pt>
                <c:pt idx="537">
                  <c:v>42906</c:v>
                </c:pt>
                <c:pt idx="538">
                  <c:v>42907</c:v>
                </c:pt>
                <c:pt idx="539">
                  <c:v>42908</c:v>
                </c:pt>
                <c:pt idx="540">
                  <c:v>42909</c:v>
                </c:pt>
                <c:pt idx="541">
                  <c:v>42910</c:v>
                </c:pt>
                <c:pt idx="542">
                  <c:v>42911</c:v>
                </c:pt>
                <c:pt idx="543">
                  <c:v>42912</c:v>
                </c:pt>
                <c:pt idx="544">
                  <c:v>42913</c:v>
                </c:pt>
                <c:pt idx="545">
                  <c:v>42914</c:v>
                </c:pt>
                <c:pt idx="546">
                  <c:v>42915</c:v>
                </c:pt>
                <c:pt idx="547">
                  <c:v>42916</c:v>
                </c:pt>
                <c:pt idx="548">
                  <c:v>42917</c:v>
                </c:pt>
                <c:pt idx="549">
                  <c:v>42918</c:v>
                </c:pt>
                <c:pt idx="550">
                  <c:v>42919</c:v>
                </c:pt>
                <c:pt idx="551">
                  <c:v>42920</c:v>
                </c:pt>
                <c:pt idx="552">
                  <c:v>42921</c:v>
                </c:pt>
                <c:pt idx="553">
                  <c:v>42922</c:v>
                </c:pt>
                <c:pt idx="554">
                  <c:v>42923</c:v>
                </c:pt>
                <c:pt idx="555">
                  <c:v>42924</c:v>
                </c:pt>
                <c:pt idx="556">
                  <c:v>42925</c:v>
                </c:pt>
                <c:pt idx="557">
                  <c:v>42926</c:v>
                </c:pt>
                <c:pt idx="558">
                  <c:v>42927</c:v>
                </c:pt>
                <c:pt idx="559">
                  <c:v>42928</c:v>
                </c:pt>
                <c:pt idx="560">
                  <c:v>42929</c:v>
                </c:pt>
                <c:pt idx="561">
                  <c:v>42930</c:v>
                </c:pt>
                <c:pt idx="562">
                  <c:v>42931</c:v>
                </c:pt>
                <c:pt idx="563">
                  <c:v>42932</c:v>
                </c:pt>
                <c:pt idx="564">
                  <c:v>42933</c:v>
                </c:pt>
                <c:pt idx="565">
                  <c:v>42934</c:v>
                </c:pt>
                <c:pt idx="566">
                  <c:v>42935</c:v>
                </c:pt>
                <c:pt idx="567">
                  <c:v>42936</c:v>
                </c:pt>
                <c:pt idx="568">
                  <c:v>42937</c:v>
                </c:pt>
                <c:pt idx="569">
                  <c:v>42938</c:v>
                </c:pt>
                <c:pt idx="570">
                  <c:v>42939</c:v>
                </c:pt>
                <c:pt idx="571">
                  <c:v>42940</c:v>
                </c:pt>
                <c:pt idx="572">
                  <c:v>42941</c:v>
                </c:pt>
                <c:pt idx="573">
                  <c:v>42942</c:v>
                </c:pt>
                <c:pt idx="574">
                  <c:v>42943</c:v>
                </c:pt>
                <c:pt idx="575">
                  <c:v>42944</c:v>
                </c:pt>
                <c:pt idx="576">
                  <c:v>42945</c:v>
                </c:pt>
                <c:pt idx="577">
                  <c:v>42946</c:v>
                </c:pt>
                <c:pt idx="578">
                  <c:v>42947</c:v>
                </c:pt>
                <c:pt idx="579">
                  <c:v>42948</c:v>
                </c:pt>
                <c:pt idx="580">
                  <c:v>42949</c:v>
                </c:pt>
                <c:pt idx="581">
                  <c:v>42950</c:v>
                </c:pt>
                <c:pt idx="582">
                  <c:v>42951</c:v>
                </c:pt>
                <c:pt idx="583">
                  <c:v>42952</c:v>
                </c:pt>
                <c:pt idx="584">
                  <c:v>42953</c:v>
                </c:pt>
                <c:pt idx="585">
                  <c:v>42954</c:v>
                </c:pt>
                <c:pt idx="586">
                  <c:v>42955</c:v>
                </c:pt>
                <c:pt idx="587">
                  <c:v>42956</c:v>
                </c:pt>
                <c:pt idx="588">
                  <c:v>42957</c:v>
                </c:pt>
                <c:pt idx="589">
                  <c:v>42958</c:v>
                </c:pt>
                <c:pt idx="590">
                  <c:v>42959</c:v>
                </c:pt>
                <c:pt idx="591">
                  <c:v>42960</c:v>
                </c:pt>
                <c:pt idx="592">
                  <c:v>42961</c:v>
                </c:pt>
                <c:pt idx="593">
                  <c:v>42962</c:v>
                </c:pt>
                <c:pt idx="594">
                  <c:v>42963</c:v>
                </c:pt>
                <c:pt idx="595">
                  <c:v>42964</c:v>
                </c:pt>
                <c:pt idx="596">
                  <c:v>42965</c:v>
                </c:pt>
                <c:pt idx="597">
                  <c:v>42966</c:v>
                </c:pt>
                <c:pt idx="598">
                  <c:v>42967</c:v>
                </c:pt>
                <c:pt idx="599">
                  <c:v>42968</c:v>
                </c:pt>
                <c:pt idx="600">
                  <c:v>42969</c:v>
                </c:pt>
                <c:pt idx="601">
                  <c:v>42970</c:v>
                </c:pt>
                <c:pt idx="602">
                  <c:v>42971</c:v>
                </c:pt>
                <c:pt idx="603">
                  <c:v>42972</c:v>
                </c:pt>
                <c:pt idx="604">
                  <c:v>42973</c:v>
                </c:pt>
                <c:pt idx="605">
                  <c:v>42974</c:v>
                </c:pt>
                <c:pt idx="606">
                  <c:v>42975</c:v>
                </c:pt>
                <c:pt idx="607">
                  <c:v>42976</c:v>
                </c:pt>
                <c:pt idx="608">
                  <c:v>42977</c:v>
                </c:pt>
                <c:pt idx="609">
                  <c:v>42978</c:v>
                </c:pt>
                <c:pt idx="610">
                  <c:v>42979</c:v>
                </c:pt>
                <c:pt idx="611">
                  <c:v>42980</c:v>
                </c:pt>
                <c:pt idx="612">
                  <c:v>42981</c:v>
                </c:pt>
                <c:pt idx="613">
                  <c:v>42982</c:v>
                </c:pt>
                <c:pt idx="614">
                  <c:v>42983</c:v>
                </c:pt>
                <c:pt idx="615">
                  <c:v>42984</c:v>
                </c:pt>
                <c:pt idx="616">
                  <c:v>42985</c:v>
                </c:pt>
                <c:pt idx="617">
                  <c:v>42986</c:v>
                </c:pt>
                <c:pt idx="618">
                  <c:v>42987</c:v>
                </c:pt>
                <c:pt idx="619">
                  <c:v>42988</c:v>
                </c:pt>
                <c:pt idx="620">
                  <c:v>42989</c:v>
                </c:pt>
                <c:pt idx="621">
                  <c:v>42990</c:v>
                </c:pt>
                <c:pt idx="622">
                  <c:v>42991</c:v>
                </c:pt>
                <c:pt idx="623">
                  <c:v>42992</c:v>
                </c:pt>
                <c:pt idx="624">
                  <c:v>42993</c:v>
                </c:pt>
                <c:pt idx="625">
                  <c:v>42994</c:v>
                </c:pt>
                <c:pt idx="626">
                  <c:v>42995</c:v>
                </c:pt>
                <c:pt idx="627">
                  <c:v>42996</c:v>
                </c:pt>
                <c:pt idx="628">
                  <c:v>42997</c:v>
                </c:pt>
                <c:pt idx="629">
                  <c:v>42998</c:v>
                </c:pt>
                <c:pt idx="630">
                  <c:v>42999</c:v>
                </c:pt>
                <c:pt idx="631">
                  <c:v>43000</c:v>
                </c:pt>
                <c:pt idx="632">
                  <c:v>43001</c:v>
                </c:pt>
                <c:pt idx="633">
                  <c:v>43002</c:v>
                </c:pt>
                <c:pt idx="634">
                  <c:v>43003</c:v>
                </c:pt>
                <c:pt idx="635">
                  <c:v>43004</c:v>
                </c:pt>
                <c:pt idx="636">
                  <c:v>43005</c:v>
                </c:pt>
                <c:pt idx="637">
                  <c:v>43006</c:v>
                </c:pt>
                <c:pt idx="638">
                  <c:v>43007</c:v>
                </c:pt>
                <c:pt idx="639">
                  <c:v>43008</c:v>
                </c:pt>
                <c:pt idx="640">
                  <c:v>43009</c:v>
                </c:pt>
                <c:pt idx="641">
                  <c:v>43010</c:v>
                </c:pt>
                <c:pt idx="642">
                  <c:v>43011</c:v>
                </c:pt>
                <c:pt idx="643">
                  <c:v>43012</c:v>
                </c:pt>
                <c:pt idx="644">
                  <c:v>43013</c:v>
                </c:pt>
                <c:pt idx="645">
                  <c:v>43014</c:v>
                </c:pt>
                <c:pt idx="646">
                  <c:v>43015</c:v>
                </c:pt>
                <c:pt idx="647">
                  <c:v>43016</c:v>
                </c:pt>
                <c:pt idx="648">
                  <c:v>43017</c:v>
                </c:pt>
                <c:pt idx="649">
                  <c:v>43018</c:v>
                </c:pt>
                <c:pt idx="650">
                  <c:v>43019</c:v>
                </c:pt>
                <c:pt idx="651">
                  <c:v>43020</c:v>
                </c:pt>
                <c:pt idx="652">
                  <c:v>43021</c:v>
                </c:pt>
                <c:pt idx="653">
                  <c:v>43022</c:v>
                </c:pt>
                <c:pt idx="654">
                  <c:v>43023</c:v>
                </c:pt>
                <c:pt idx="655">
                  <c:v>43024</c:v>
                </c:pt>
                <c:pt idx="656">
                  <c:v>43025</c:v>
                </c:pt>
                <c:pt idx="657">
                  <c:v>43026</c:v>
                </c:pt>
                <c:pt idx="658">
                  <c:v>43027</c:v>
                </c:pt>
                <c:pt idx="659">
                  <c:v>43028</c:v>
                </c:pt>
                <c:pt idx="660">
                  <c:v>43029</c:v>
                </c:pt>
                <c:pt idx="661">
                  <c:v>43030</c:v>
                </c:pt>
                <c:pt idx="662">
                  <c:v>43031</c:v>
                </c:pt>
                <c:pt idx="663">
                  <c:v>43032</c:v>
                </c:pt>
                <c:pt idx="664">
                  <c:v>43033</c:v>
                </c:pt>
                <c:pt idx="665">
                  <c:v>43034</c:v>
                </c:pt>
                <c:pt idx="666">
                  <c:v>43035</c:v>
                </c:pt>
                <c:pt idx="667">
                  <c:v>43036</c:v>
                </c:pt>
                <c:pt idx="668">
                  <c:v>43037</c:v>
                </c:pt>
                <c:pt idx="669">
                  <c:v>43038</c:v>
                </c:pt>
                <c:pt idx="670">
                  <c:v>43039</c:v>
                </c:pt>
                <c:pt idx="671">
                  <c:v>43040</c:v>
                </c:pt>
                <c:pt idx="672">
                  <c:v>43041</c:v>
                </c:pt>
                <c:pt idx="673">
                  <c:v>43042</c:v>
                </c:pt>
                <c:pt idx="674">
                  <c:v>43043</c:v>
                </c:pt>
                <c:pt idx="675">
                  <c:v>43044</c:v>
                </c:pt>
                <c:pt idx="676">
                  <c:v>43045</c:v>
                </c:pt>
                <c:pt idx="677">
                  <c:v>43046</c:v>
                </c:pt>
                <c:pt idx="678">
                  <c:v>43047</c:v>
                </c:pt>
                <c:pt idx="679">
                  <c:v>43048</c:v>
                </c:pt>
                <c:pt idx="680">
                  <c:v>43049</c:v>
                </c:pt>
                <c:pt idx="681">
                  <c:v>43050</c:v>
                </c:pt>
                <c:pt idx="682">
                  <c:v>43051</c:v>
                </c:pt>
                <c:pt idx="683">
                  <c:v>43052</c:v>
                </c:pt>
                <c:pt idx="684">
                  <c:v>43053</c:v>
                </c:pt>
                <c:pt idx="685">
                  <c:v>43054</c:v>
                </c:pt>
                <c:pt idx="686">
                  <c:v>43055</c:v>
                </c:pt>
                <c:pt idx="687">
                  <c:v>43056</c:v>
                </c:pt>
                <c:pt idx="688">
                  <c:v>43057</c:v>
                </c:pt>
                <c:pt idx="689">
                  <c:v>43058</c:v>
                </c:pt>
                <c:pt idx="690">
                  <c:v>43059</c:v>
                </c:pt>
                <c:pt idx="691">
                  <c:v>43060</c:v>
                </c:pt>
                <c:pt idx="692">
                  <c:v>43061</c:v>
                </c:pt>
                <c:pt idx="693">
                  <c:v>43062</c:v>
                </c:pt>
                <c:pt idx="694">
                  <c:v>43063</c:v>
                </c:pt>
                <c:pt idx="695">
                  <c:v>43064</c:v>
                </c:pt>
                <c:pt idx="696">
                  <c:v>43065</c:v>
                </c:pt>
                <c:pt idx="697">
                  <c:v>43066</c:v>
                </c:pt>
                <c:pt idx="698">
                  <c:v>43067</c:v>
                </c:pt>
                <c:pt idx="699">
                  <c:v>43068</c:v>
                </c:pt>
                <c:pt idx="700">
                  <c:v>43069</c:v>
                </c:pt>
                <c:pt idx="701">
                  <c:v>43070</c:v>
                </c:pt>
                <c:pt idx="702">
                  <c:v>43071</c:v>
                </c:pt>
                <c:pt idx="703">
                  <c:v>43072</c:v>
                </c:pt>
                <c:pt idx="704">
                  <c:v>43073</c:v>
                </c:pt>
                <c:pt idx="705">
                  <c:v>43074</c:v>
                </c:pt>
                <c:pt idx="706">
                  <c:v>43075</c:v>
                </c:pt>
                <c:pt idx="707">
                  <c:v>43076</c:v>
                </c:pt>
                <c:pt idx="708">
                  <c:v>43077</c:v>
                </c:pt>
                <c:pt idx="709">
                  <c:v>43078</c:v>
                </c:pt>
                <c:pt idx="710">
                  <c:v>43079</c:v>
                </c:pt>
                <c:pt idx="711">
                  <c:v>43080</c:v>
                </c:pt>
                <c:pt idx="712">
                  <c:v>43081</c:v>
                </c:pt>
                <c:pt idx="713">
                  <c:v>43082</c:v>
                </c:pt>
                <c:pt idx="714">
                  <c:v>43083</c:v>
                </c:pt>
                <c:pt idx="715">
                  <c:v>43084</c:v>
                </c:pt>
                <c:pt idx="716">
                  <c:v>43085</c:v>
                </c:pt>
                <c:pt idx="717">
                  <c:v>43086</c:v>
                </c:pt>
                <c:pt idx="718">
                  <c:v>43087</c:v>
                </c:pt>
                <c:pt idx="719">
                  <c:v>43088</c:v>
                </c:pt>
                <c:pt idx="720">
                  <c:v>43089</c:v>
                </c:pt>
                <c:pt idx="721">
                  <c:v>43090</c:v>
                </c:pt>
                <c:pt idx="722">
                  <c:v>43091</c:v>
                </c:pt>
                <c:pt idx="723">
                  <c:v>43092</c:v>
                </c:pt>
                <c:pt idx="724">
                  <c:v>43093</c:v>
                </c:pt>
                <c:pt idx="725">
                  <c:v>43094</c:v>
                </c:pt>
                <c:pt idx="726">
                  <c:v>43095</c:v>
                </c:pt>
                <c:pt idx="727">
                  <c:v>43096</c:v>
                </c:pt>
                <c:pt idx="728">
                  <c:v>43097</c:v>
                </c:pt>
                <c:pt idx="729">
                  <c:v>43098</c:v>
                </c:pt>
                <c:pt idx="730">
                  <c:v>43099</c:v>
                </c:pt>
                <c:pt idx="731">
                  <c:v>43100</c:v>
                </c:pt>
                <c:pt idx="732">
                  <c:v>43101</c:v>
                </c:pt>
                <c:pt idx="733">
                  <c:v>43102</c:v>
                </c:pt>
                <c:pt idx="734">
                  <c:v>43103</c:v>
                </c:pt>
                <c:pt idx="735">
                  <c:v>43104</c:v>
                </c:pt>
                <c:pt idx="736">
                  <c:v>43105</c:v>
                </c:pt>
                <c:pt idx="737">
                  <c:v>43106</c:v>
                </c:pt>
                <c:pt idx="738">
                  <c:v>43107</c:v>
                </c:pt>
                <c:pt idx="739">
                  <c:v>43108</c:v>
                </c:pt>
                <c:pt idx="740">
                  <c:v>43109</c:v>
                </c:pt>
                <c:pt idx="741">
                  <c:v>43110</c:v>
                </c:pt>
                <c:pt idx="742">
                  <c:v>43111</c:v>
                </c:pt>
                <c:pt idx="743">
                  <c:v>43112</c:v>
                </c:pt>
                <c:pt idx="744">
                  <c:v>43113</c:v>
                </c:pt>
                <c:pt idx="745">
                  <c:v>43114</c:v>
                </c:pt>
                <c:pt idx="746">
                  <c:v>43115</c:v>
                </c:pt>
                <c:pt idx="747">
                  <c:v>43116</c:v>
                </c:pt>
                <c:pt idx="748">
                  <c:v>43117</c:v>
                </c:pt>
                <c:pt idx="749">
                  <c:v>43118</c:v>
                </c:pt>
                <c:pt idx="750">
                  <c:v>43119</c:v>
                </c:pt>
                <c:pt idx="751">
                  <c:v>43120</c:v>
                </c:pt>
                <c:pt idx="752">
                  <c:v>43121</c:v>
                </c:pt>
                <c:pt idx="753">
                  <c:v>43122</c:v>
                </c:pt>
                <c:pt idx="754">
                  <c:v>43123</c:v>
                </c:pt>
                <c:pt idx="755">
                  <c:v>43124</c:v>
                </c:pt>
                <c:pt idx="756">
                  <c:v>43125</c:v>
                </c:pt>
                <c:pt idx="757">
                  <c:v>43126</c:v>
                </c:pt>
                <c:pt idx="758">
                  <c:v>43127</c:v>
                </c:pt>
                <c:pt idx="759">
                  <c:v>43128</c:v>
                </c:pt>
                <c:pt idx="760">
                  <c:v>43129</c:v>
                </c:pt>
                <c:pt idx="761">
                  <c:v>43130</c:v>
                </c:pt>
                <c:pt idx="762">
                  <c:v>43131</c:v>
                </c:pt>
                <c:pt idx="763">
                  <c:v>43132</c:v>
                </c:pt>
                <c:pt idx="764">
                  <c:v>43133</c:v>
                </c:pt>
                <c:pt idx="765">
                  <c:v>43134</c:v>
                </c:pt>
                <c:pt idx="766">
                  <c:v>43135</c:v>
                </c:pt>
                <c:pt idx="767">
                  <c:v>43136</c:v>
                </c:pt>
                <c:pt idx="768">
                  <c:v>43137</c:v>
                </c:pt>
                <c:pt idx="769">
                  <c:v>43138</c:v>
                </c:pt>
                <c:pt idx="770">
                  <c:v>43139</c:v>
                </c:pt>
                <c:pt idx="771">
                  <c:v>43140</c:v>
                </c:pt>
                <c:pt idx="772">
                  <c:v>43141</c:v>
                </c:pt>
                <c:pt idx="773">
                  <c:v>43142</c:v>
                </c:pt>
                <c:pt idx="774">
                  <c:v>43143</c:v>
                </c:pt>
                <c:pt idx="775">
                  <c:v>43144</c:v>
                </c:pt>
                <c:pt idx="776">
                  <c:v>43145</c:v>
                </c:pt>
                <c:pt idx="777">
                  <c:v>43146</c:v>
                </c:pt>
                <c:pt idx="778">
                  <c:v>43147</c:v>
                </c:pt>
                <c:pt idx="779">
                  <c:v>43148</c:v>
                </c:pt>
                <c:pt idx="780">
                  <c:v>43149</c:v>
                </c:pt>
                <c:pt idx="781">
                  <c:v>43150</c:v>
                </c:pt>
                <c:pt idx="782">
                  <c:v>43151</c:v>
                </c:pt>
                <c:pt idx="783">
                  <c:v>43152</c:v>
                </c:pt>
                <c:pt idx="784">
                  <c:v>43153</c:v>
                </c:pt>
                <c:pt idx="785">
                  <c:v>43154</c:v>
                </c:pt>
                <c:pt idx="786">
                  <c:v>43155</c:v>
                </c:pt>
                <c:pt idx="787">
                  <c:v>43156</c:v>
                </c:pt>
                <c:pt idx="788">
                  <c:v>43157</c:v>
                </c:pt>
                <c:pt idx="789">
                  <c:v>43158</c:v>
                </c:pt>
                <c:pt idx="790">
                  <c:v>43159</c:v>
                </c:pt>
                <c:pt idx="791">
                  <c:v>43160</c:v>
                </c:pt>
                <c:pt idx="792">
                  <c:v>43161</c:v>
                </c:pt>
                <c:pt idx="793">
                  <c:v>43162</c:v>
                </c:pt>
                <c:pt idx="794">
                  <c:v>43163</c:v>
                </c:pt>
                <c:pt idx="795">
                  <c:v>43164</c:v>
                </c:pt>
                <c:pt idx="796">
                  <c:v>43165</c:v>
                </c:pt>
                <c:pt idx="797">
                  <c:v>43166</c:v>
                </c:pt>
                <c:pt idx="798">
                  <c:v>43167</c:v>
                </c:pt>
                <c:pt idx="799">
                  <c:v>43168</c:v>
                </c:pt>
                <c:pt idx="800">
                  <c:v>43169</c:v>
                </c:pt>
                <c:pt idx="801">
                  <c:v>43170</c:v>
                </c:pt>
                <c:pt idx="802">
                  <c:v>43171</c:v>
                </c:pt>
                <c:pt idx="803">
                  <c:v>43172</c:v>
                </c:pt>
                <c:pt idx="804">
                  <c:v>43173</c:v>
                </c:pt>
                <c:pt idx="805">
                  <c:v>43174</c:v>
                </c:pt>
                <c:pt idx="806">
                  <c:v>43175</c:v>
                </c:pt>
                <c:pt idx="807">
                  <c:v>43176</c:v>
                </c:pt>
                <c:pt idx="808">
                  <c:v>43177</c:v>
                </c:pt>
                <c:pt idx="809">
                  <c:v>43178</c:v>
                </c:pt>
                <c:pt idx="810">
                  <c:v>43179</c:v>
                </c:pt>
                <c:pt idx="811">
                  <c:v>43180</c:v>
                </c:pt>
                <c:pt idx="812">
                  <c:v>43181</c:v>
                </c:pt>
                <c:pt idx="813">
                  <c:v>43182</c:v>
                </c:pt>
                <c:pt idx="814">
                  <c:v>43183</c:v>
                </c:pt>
                <c:pt idx="815">
                  <c:v>43184</c:v>
                </c:pt>
                <c:pt idx="816">
                  <c:v>43185</c:v>
                </c:pt>
                <c:pt idx="817">
                  <c:v>43186</c:v>
                </c:pt>
                <c:pt idx="818">
                  <c:v>43187</c:v>
                </c:pt>
                <c:pt idx="819">
                  <c:v>43188</c:v>
                </c:pt>
                <c:pt idx="820">
                  <c:v>43189</c:v>
                </c:pt>
                <c:pt idx="821">
                  <c:v>43190</c:v>
                </c:pt>
                <c:pt idx="822">
                  <c:v>43191</c:v>
                </c:pt>
                <c:pt idx="823">
                  <c:v>43192</c:v>
                </c:pt>
                <c:pt idx="824">
                  <c:v>43193</c:v>
                </c:pt>
                <c:pt idx="825">
                  <c:v>43194</c:v>
                </c:pt>
                <c:pt idx="826">
                  <c:v>43195</c:v>
                </c:pt>
                <c:pt idx="827">
                  <c:v>43196</c:v>
                </c:pt>
                <c:pt idx="828">
                  <c:v>43197</c:v>
                </c:pt>
                <c:pt idx="829">
                  <c:v>43198</c:v>
                </c:pt>
                <c:pt idx="830">
                  <c:v>43199</c:v>
                </c:pt>
                <c:pt idx="831">
                  <c:v>43200</c:v>
                </c:pt>
                <c:pt idx="832">
                  <c:v>43201</c:v>
                </c:pt>
                <c:pt idx="833">
                  <c:v>43202</c:v>
                </c:pt>
                <c:pt idx="834">
                  <c:v>43203</c:v>
                </c:pt>
                <c:pt idx="835">
                  <c:v>43204</c:v>
                </c:pt>
                <c:pt idx="836">
                  <c:v>43205</c:v>
                </c:pt>
                <c:pt idx="837">
                  <c:v>43206</c:v>
                </c:pt>
                <c:pt idx="838">
                  <c:v>43207</c:v>
                </c:pt>
                <c:pt idx="839">
                  <c:v>43208</c:v>
                </c:pt>
                <c:pt idx="840">
                  <c:v>43209</c:v>
                </c:pt>
                <c:pt idx="841">
                  <c:v>43210</c:v>
                </c:pt>
                <c:pt idx="842">
                  <c:v>43211</c:v>
                </c:pt>
                <c:pt idx="843">
                  <c:v>43212</c:v>
                </c:pt>
                <c:pt idx="844">
                  <c:v>43213</c:v>
                </c:pt>
                <c:pt idx="845">
                  <c:v>43214</c:v>
                </c:pt>
                <c:pt idx="846">
                  <c:v>43215</c:v>
                </c:pt>
                <c:pt idx="847">
                  <c:v>43216</c:v>
                </c:pt>
                <c:pt idx="848">
                  <c:v>43217</c:v>
                </c:pt>
                <c:pt idx="849">
                  <c:v>43218</c:v>
                </c:pt>
                <c:pt idx="850">
                  <c:v>43219</c:v>
                </c:pt>
                <c:pt idx="851">
                  <c:v>43220</c:v>
                </c:pt>
                <c:pt idx="852">
                  <c:v>43221</c:v>
                </c:pt>
                <c:pt idx="853">
                  <c:v>43222</c:v>
                </c:pt>
                <c:pt idx="854">
                  <c:v>43223</c:v>
                </c:pt>
                <c:pt idx="855">
                  <c:v>43224</c:v>
                </c:pt>
                <c:pt idx="856">
                  <c:v>43225</c:v>
                </c:pt>
                <c:pt idx="857">
                  <c:v>43226</c:v>
                </c:pt>
                <c:pt idx="858">
                  <c:v>43227</c:v>
                </c:pt>
                <c:pt idx="859">
                  <c:v>43228</c:v>
                </c:pt>
                <c:pt idx="860">
                  <c:v>43229</c:v>
                </c:pt>
                <c:pt idx="861">
                  <c:v>43230</c:v>
                </c:pt>
                <c:pt idx="862">
                  <c:v>43231</c:v>
                </c:pt>
                <c:pt idx="863">
                  <c:v>43232</c:v>
                </c:pt>
                <c:pt idx="864">
                  <c:v>43233</c:v>
                </c:pt>
                <c:pt idx="865">
                  <c:v>43234</c:v>
                </c:pt>
                <c:pt idx="866">
                  <c:v>43235</c:v>
                </c:pt>
                <c:pt idx="867">
                  <c:v>43236</c:v>
                </c:pt>
                <c:pt idx="868">
                  <c:v>43237</c:v>
                </c:pt>
                <c:pt idx="869">
                  <c:v>43238</c:v>
                </c:pt>
                <c:pt idx="870">
                  <c:v>43239</c:v>
                </c:pt>
                <c:pt idx="871">
                  <c:v>43240</c:v>
                </c:pt>
                <c:pt idx="872">
                  <c:v>43241</c:v>
                </c:pt>
                <c:pt idx="873">
                  <c:v>43242</c:v>
                </c:pt>
                <c:pt idx="874">
                  <c:v>43243</c:v>
                </c:pt>
                <c:pt idx="875">
                  <c:v>43244</c:v>
                </c:pt>
                <c:pt idx="876">
                  <c:v>43245</c:v>
                </c:pt>
                <c:pt idx="877">
                  <c:v>43246</c:v>
                </c:pt>
                <c:pt idx="878">
                  <c:v>43247</c:v>
                </c:pt>
                <c:pt idx="879">
                  <c:v>43248</c:v>
                </c:pt>
                <c:pt idx="880">
                  <c:v>43249</c:v>
                </c:pt>
                <c:pt idx="881">
                  <c:v>43250</c:v>
                </c:pt>
                <c:pt idx="882">
                  <c:v>43251</c:v>
                </c:pt>
                <c:pt idx="883">
                  <c:v>43252</c:v>
                </c:pt>
                <c:pt idx="884">
                  <c:v>43253</c:v>
                </c:pt>
                <c:pt idx="885">
                  <c:v>43254</c:v>
                </c:pt>
                <c:pt idx="886">
                  <c:v>43255</c:v>
                </c:pt>
                <c:pt idx="887">
                  <c:v>43256</c:v>
                </c:pt>
                <c:pt idx="888">
                  <c:v>43257</c:v>
                </c:pt>
                <c:pt idx="889">
                  <c:v>43258</c:v>
                </c:pt>
                <c:pt idx="890">
                  <c:v>43259</c:v>
                </c:pt>
                <c:pt idx="891">
                  <c:v>43260</c:v>
                </c:pt>
                <c:pt idx="892">
                  <c:v>43261</c:v>
                </c:pt>
                <c:pt idx="893">
                  <c:v>43262</c:v>
                </c:pt>
                <c:pt idx="894">
                  <c:v>43263</c:v>
                </c:pt>
                <c:pt idx="895">
                  <c:v>43264</c:v>
                </c:pt>
                <c:pt idx="896">
                  <c:v>43265</c:v>
                </c:pt>
                <c:pt idx="897">
                  <c:v>43266</c:v>
                </c:pt>
                <c:pt idx="898">
                  <c:v>43267</c:v>
                </c:pt>
                <c:pt idx="899">
                  <c:v>43268</c:v>
                </c:pt>
                <c:pt idx="900">
                  <c:v>43269</c:v>
                </c:pt>
                <c:pt idx="901">
                  <c:v>43270</c:v>
                </c:pt>
                <c:pt idx="902">
                  <c:v>43271</c:v>
                </c:pt>
                <c:pt idx="903">
                  <c:v>43272</c:v>
                </c:pt>
                <c:pt idx="904">
                  <c:v>43273</c:v>
                </c:pt>
                <c:pt idx="905">
                  <c:v>43274</c:v>
                </c:pt>
                <c:pt idx="906">
                  <c:v>43275</c:v>
                </c:pt>
                <c:pt idx="907">
                  <c:v>43276</c:v>
                </c:pt>
                <c:pt idx="908">
                  <c:v>43277</c:v>
                </c:pt>
                <c:pt idx="909">
                  <c:v>43278</c:v>
                </c:pt>
                <c:pt idx="910">
                  <c:v>43279</c:v>
                </c:pt>
                <c:pt idx="911">
                  <c:v>43280</c:v>
                </c:pt>
                <c:pt idx="912">
                  <c:v>43281</c:v>
                </c:pt>
                <c:pt idx="913">
                  <c:v>43282</c:v>
                </c:pt>
                <c:pt idx="914">
                  <c:v>43283</c:v>
                </c:pt>
                <c:pt idx="915">
                  <c:v>43284</c:v>
                </c:pt>
                <c:pt idx="916">
                  <c:v>43285</c:v>
                </c:pt>
                <c:pt idx="917">
                  <c:v>43286</c:v>
                </c:pt>
                <c:pt idx="918">
                  <c:v>43287</c:v>
                </c:pt>
                <c:pt idx="919">
                  <c:v>43288</c:v>
                </c:pt>
                <c:pt idx="920">
                  <c:v>43289</c:v>
                </c:pt>
                <c:pt idx="921">
                  <c:v>43290</c:v>
                </c:pt>
                <c:pt idx="922">
                  <c:v>43291</c:v>
                </c:pt>
                <c:pt idx="923">
                  <c:v>43292</c:v>
                </c:pt>
                <c:pt idx="924">
                  <c:v>43293</c:v>
                </c:pt>
                <c:pt idx="925">
                  <c:v>43294</c:v>
                </c:pt>
                <c:pt idx="926">
                  <c:v>43295</c:v>
                </c:pt>
                <c:pt idx="927">
                  <c:v>43296</c:v>
                </c:pt>
                <c:pt idx="928">
                  <c:v>43297</c:v>
                </c:pt>
                <c:pt idx="929">
                  <c:v>43298</c:v>
                </c:pt>
                <c:pt idx="930">
                  <c:v>43299</c:v>
                </c:pt>
                <c:pt idx="931">
                  <c:v>43300</c:v>
                </c:pt>
                <c:pt idx="932">
                  <c:v>43301</c:v>
                </c:pt>
                <c:pt idx="933">
                  <c:v>43302</c:v>
                </c:pt>
                <c:pt idx="934">
                  <c:v>43303</c:v>
                </c:pt>
                <c:pt idx="935">
                  <c:v>43304</c:v>
                </c:pt>
                <c:pt idx="936">
                  <c:v>43305</c:v>
                </c:pt>
                <c:pt idx="937">
                  <c:v>43306</c:v>
                </c:pt>
                <c:pt idx="938">
                  <c:v>43307</c:v>
                </c:pt>
                <c:pt idx="939">
                  <c:v>43308</c:v>
                </c:pt>
                <c:pt idx="940">
                  <c:v>43309</c:v>
                </c:pt>
                <c:pt idx="941">
                  <c:v>43310</c:v>
                </c:pt>
                <c:pt idx="942">
                  <c:v>43311</c:v>
                </c:pt>
                <c:pt idx="943">
                  <c:v>43312</c:v>
                </c:pt>
                <c:pt idx="944">
                  <c:v>43313</c:v>
                </c:pt>
                <c:pt idx="945">
                  <c:v>43314</c:v>
                </c:pt>
                <c:pt idx="946">
                  <c:v>43315</c:v>
                </c:pt>
                <c:pt idx="947">
                  <c:v>43316</c:v>
                </c:pt>
                <c:pt idx="948">
                  <c:v>43317</c:v>
                </c:pt>
                <c:pt idx="949">
                  <c:v>43318</c:v>
                </c:pt>
                <c:pt idx="950">
                  <c:v>43319</c:v>
                </c:pt>
                <c:pt idx="951">
                  <c:v>43320</c:v>
                </c:pt>
                <c:pt idx="952">
                  <c:v>43321</c:v>
                </c:pt>
                <c:pt idx="953">
                  <c:v>43322</c:v>
                </c:pt>
                <c:pt idx="954">
                  <c:v>43323</c:v>
                </c:pt>
                <c:pt idx="955">
                  <c:v>43324</c:v>
                </c:pt>
                <c:pt idx="956">
                  <c:v>43325</c:v>
                </c:pt>
                <c:pt idx="957">
                  <c:v>43326</c:v>
                </c:pt>
                <c:pt idx="958">
                  <c:v>43327</c:v>
                </c:pt>
                <c:pt idx="959">
                  <c:v>43328</c:v>
                </c:pt>
                <c:pt idx="960">
                  <c:v>43329</c:v>
                </c:pt>
                <c:pt idx="961">
                  <c:v>43330</c:v>
                </c:pt>
                <c:pt idx="962">
                  <c:v>43331</c:v>
                </c:pt>
                <c:pt idx="963">
                  <c:v>43332</c:v>
                </c:pt>
                <c:pt idx="964">
                  <c:v>43333</c:v>
                </c:pt>
                <c:pt idx="965">
                  <c:v>43334</c:v>
                </c:pt>
                <c:pt idx="966">
                  <c:v>43335</c:v>
                </c:pt>
                <c:pt idx="967">
                  <c:v>43336</c:v>
                </c:pt>
                <c:pt idx="968">
                  <c:v>43337</c:v>
                </c:pt>
                <c:pt idx="969">
                  <c:v>43338</c:v>
                </c:pt>
                <c:pt idx="970">
                  <c:v>43339</c:v>
                </c:pt>
                <c:pt idx="971">
                  <c:v>43340</c:v>
                </c:pt>
                <c:pt idx="972">
                  <c:v>43341</c:v>
                </c:pt>
                <c:pt idx="973">
                  <c:v>43342</c:v>
                </c:pt>
                <c:pt idx="974">
                  <c:v>43343</c:v>
                </c:pt>
                <c:pt idx="975">
                  <c:v>43344</c:v>
                </c:pt>
                <c:pt idx="976">
                  <c:v>43345</c:v>
                </c:pt>
                <c:pt idx="977">
                  <c:v>43346</c:v>
                </c:pt>
                <c:pt idx="978">
                  <c:v>43347</c:v>
                </c:pt>
                <c:pt idx="979">
                  <c:v>43348</c:v>
                </c:pt>
                <c:pt idx="980">
                  <c:v>43349</c:v>
                </c:pt>
                <c:pt idx="981">
                  <c:v>43350</c:v>
                </c:pt>
                <c:pt idx="982">
                  <c:v>43351</c:v>
                </c:pt>
                <c:pt idx="983">
                  <c:v>43352</c:v>
                </c:pt>
                <c:pt idx="984">
                  <c:v>43353</c:v>
                </c:pt>
                <c:pt idx="985">
                  <c:v>43354</c:v>
                </c:pt>
                <c:pt idx="986">
                  <c:v>43355</c:v>
                </c:pt>
                <c:pt idx="987">
                  <c:v>43356</c:v>
                </c:pt>
                <c:pt idx="988">
                  <c:v>43357</c:v>
                </c:pt>
                <c:pt idx="989">
                  <c:v>43358</c:v>
                </c:pt>
                <c:pt idx="990">
                  <c:v>43359</c:v>
                </c:pt>
                <c:pt idx="991">
                  <c:v>43360</c:v>
                </c:pt>
                <c:pt idx="992">
                  <c:v>43361</c:v>
                </c:pt>
                <c:pt idx="993">
                  <c:v>43362</c:v>
                </c:pt>
                <c:pt idx="994">
                  <c:v>43363</c:v>
                </c:pt>
                <c:pt idx="995">
                  <c:v>43364</c:v>
                </c:pt>
                <c:pt idx="996">
                  <c:v>43365</c:v>
                </c:pt>
                <c:pt idx="997">
                  <c:v>43366</c:v>
                </c:pt>
                <c:pt idx="998">
                  <c:v>43367</c:v>
                </c:pt>
                <c:pt idx="999">
                  <c:v>43368</c:v>
                </c:pt>
                <c:pt idx="1000">
                  <c:v>43369</c:v>
                </c:pt>
                <c:pt idx="1001">
                  <c:v>43370</c:v>
                </c:pt>
                <c:pt idx="1002">
                  <c:v>43371</c:v>
                </c:pt>
                <c:pt idx="1003">
                  <c:v>43372</c:v>
                </c:pt>
                <c:pt idx="1004">
                  <c:v>43373</c:v>
                </c:pt>
                <c:pt idx="1005">
                  <c:v>43374</c:v>
                </c:pt>
                <c:pt idx="1006">
                  <c:v>43375</c:v>
                </c:pt>
                <c:pt idx="1007">
                  <c:v>43376</c:v>
                </c:pt>
                <c:pt idx="1008">
                  <c:v>43377</c:v>
                </c:pt>
                <c:pt idx="1009">
                  <c:v>43378</c:v>
                </c:pt>
                <c:pt idx="1010">
                  <c:v>43379</c:v>
                </c:pt>
                <c:pt idx="1011">
                  <c:v>43380</c:v>
                </c:pt>
                <c:pt idx="1012">
                  <c:v>43381</c:v>
                </c:pt>
                <c:pt idx="1013">
                  <c:v>43382</c:v>
                </c:pt>
                <c:pt idx="1014">
                  <c:v>43383</c:v>
                </c:pt>
                <c:pt idx="1015">
                  <c:v>43384</c:v>
                </c:pt>
                <c:pt idx="1016">
                  <c:v>43385</c:v>
                </c:pt>
                <c:pt idx="1017">
                  <c:v>43386</c:v>
                </c:pt>
                <c:pt idx="1018">
                  <c:v>43387</c:v>
                </c:pt>
                <c:pt idx="1019">
                  <c:v>43388</c:v>
                </c:pt>
                <c:pt idx="1020">
                  <c:v>43389</c:v>
                </c:pt>
                <c:pt idx="1021">
                  <c:v>43390</c:v>
                </c:pt>
                <c:pt idx="1022">
                  <c:v>43391</c:v>
                </c:pt>
                <c:pt idx="1023">
                  <c:v>43392</c:v>
                </c:pt>
                <c:pt idx="1024">
                  <c:v>43393</c:v>
                </c:pt>
                <c:pt idx="1025">
                  <c:v>43394</c:v>
                </c:pt>
                <c:pt idx="1026">
                  <c:v>43395</c:v>
                </c:pt>
                <c:pt idx="1027">
                  <c:v>43396</c:v>
                </c:pt>
                <c:pt idx="1028">
                  <c:v>43397</c:v>
                </c:pt>
                <c:pt idx="1029">
                  <c:v>43398</c:v>
                </c:pt>
                <c:pt idx="1030">
                  <c:v>43399</c:v>
                </c:pt>
                <c:pt idx="1031">
                  <c:v>43400</c:v>
                </c:pt>
                <c:pt idx="1032">
                  <c:v>43401</c:v>
                </c:pt>
                <c:pt idx="1033">
                  <c:v>43402</c:v>
                </c:pt>
                <c:pt idx="1034">
                  <c:v>43403</c:v>
                </c:pt>
                <c:pt idx="1035">
                  <c:v>43404</c:v>
                </c:pt>
                <c:pt idx="1036">
                  <c:v>43405</c:v>
                </c:pt>
                <c:pt idx="1037">
                  <c:v>43406</c:v>
                </c:pt>
                <c:pt idx="1038">
                  <c:v>43407</c:v>
                </c:pt>
                <c:pt idx="1039">
                  <c:v>43408</c:v>
                </c:pt>
                <c:pt idx="1040">
                  <c:v>43409</c:v>
                </c:pt>
                <c:pt idx="1041">
                  <c:v>43410</c:v>
                </c:pt>
                <c:pt idx="1042">
                  <c:v>43411</c:v>
                </c:pt>
                <c:pt idx="1043">
                  <c:v>43412</c:v>
                </c:pt>
                <c:pt idx="1044">
                  <c:v>43413</c:v>
                </c:pt>
                <c:pt idx="1045">
                  <c:v>43414</c:v>
                </c:pt>
                <c:pt idx="1046">
                  <c:v>43415</c:v>
                </c:pt>
                <c:pt idx="1047">
                  <c:v>43416</c:v>
                </c:pt>
                <c:pt idx="1048">
                  <c:v>43417</c:v>
                </c:pt>
                <c:pt idx="1049">
                  <c:v>43418</c:v>
                </c:pt>
                <c:pt idx="1050">
                  <c:v>43419</c:v>
                </c:pt>
                <c:pt idx="1051">
                  <c:v>43420</c:v>
                </c:pt>
                <c:pt idx="1052">
                  <c:v>43421</c:v>
                </c:pt>
                <c:pt idx="1053">
                  <c:v>43422</c:v>
                </c:pt>
                <c:pt idx="1054">
                  <c:v>43423</c:v>
                </c:pt>
                <c:pt idx="1055">
                  <c:v>43424</c:v>
                </c:pt>
                <c:pt idx="1056">
                  <c:v>43425</c:v>
                </c:pt>
                <c:pt idx="1057">
                  <c:v>43426</c:v>
                </c:pt>
                <c:pt idx="1058">
                  <c:v>43427</c:v>
                </c:pt>
                <c:pt idx="1059">
                  <c:v>43428</c:v>
                </c:pt>
                <c:pt idx="1060">
                  <c:v>43429</c:v>
                </c:pt>
                <c:pt idx="1061">
                  <c:v>43430</c:v>
                </c:pt>
                <c:pt idx="1062">
                  <c:v>43431</c:v>
                </c:pt>
                <c:pt idx="1063">
                  <c:v>43432</c:v>
                </c:pt>
                <c:pt idx="1064">
                  <c:v>43433</c:v>
                </c:pt>
                <c:pt idx="1065">
                  <c:v>43434</c:v>
                </c:pt>
                <c:pt idx="1066">
                  <c:v>43435</c:v>
                </c:pt>
                <c:pt idx="1067">
                  <c:v>43436</c:v>
                </c:pt>
                <c:pt idx="1068">
                  <c:v>43437</c:v>
                </c:pt>
                <c:pt idx="1069">
                  <c:v>43438</c:v>
                </c:pt>
                <c:pt idx="1070">
                  <c:v>43439</c:v>
                </c:pt>
                <c:pt idx="1071">
                  <c:v>43440</c:v>
                </c:pt>
                <c:pt idx="1072">
                  <c:v>43441</c:v>
                </c:pt>
                <c:pt idx="1073">
                  <c:v>43442</c:v>
                </c:pt>
                <c:pt idx="1074">
                  <c:v>43443</c:v>
                </c:pt>
                <c:pt idx="1075">
                  <c:v>43444</c:v>
                </c:pt>
                <c:pt idx="1076">
                  <c:v>43445</c:v>
                </c:pt>
                <c:pt idx="1077">
                  <c:v>43446</c:v>
                </c:pt>
                <c:pt idx="1078">
                  <c:v>43447</c:v>
                </c:pt>
                <c:pt idx="1079">
                  <c:v>43448</c:v>
                </c:pt>
                <c:pt idx="1080">
                  <c:v>43449</c:v>
                </c:pt>
                <c:pt idx="1081">
                  <c:v>43450</c:v>
                </c:pt>
                <c:pt idx="1082">
                  <c:v>43451</c:v>
                </c:pt>
                <c:pt idx="1083">
                  <c:v>43452</c:v>
                </c:pt>
                <c:pt idx="1084">
                  <c:v>43453</c:v>
                </c:pt>
                <c:pt idx="1085">
                  <c:v>43454</c:v>
                </c:pt>
                <c:pt idx="1086">
                  <c:v>43455</c:v>
                </c:pt>
                <c:pt idx="1087">
                  <c:v>43456</c:v>
                </c:pt>
                <c:pt idx="1088">
                  <c:v>43457</c:v>
                </c:pt>
                <c:pt idx="1089">
                  <c:v>43458</c:v>
                </c:pt>
                <c:pt idx="1090">
                  <c:v>43459</c:v>
                </c:pt>
                <c:pt idx="1091">
                  <c:v>43460</c:v>
                </c:pt>
                <c:pt idx="1092">
                  <c:v>43461</c:v>
                </c:pt>
                <c:pt idx="1093">
                  <c:v>43462</c:v>
                </c:pt>
                <c:pt idx="1094">
                  <c:v>43463</c:v>
                </c:pt>
                <c:pt idx="1095">
                  <c:v>43464</c:v>
                </c:pt>
                <c:pt idx="1096">
                  <c:v>43465</c:v>
                </c:pt>
                <c:pt idx="1097">
                  <c:v>43466</c:v>
                </c:pt>
                <c:pt idx="1098">
                  <c:v>43467</c:v>
                </c:pt>
              </c:numCache>
            </c:numRef>
          </c:cat>
          <c:val>
            <c:numRef>
              <c:f>'Dashboard Extract'!$C$52:$BFP$52</c:f>
              <c:numCache>
                <c:formatCode>0</c:formatCode>
                <c:ptCount val="1522"/>
                <c:pt idx="0">
                  <c:v>14</c:v>
                </c:pt>
                <c:pt idx="1">
                  <c:v>14</c:v>
                </c:pt>
                <c:pt idx="2">
                  <c:v>14</c:v>
                </c:pt>
                <c:pt idx="3">
                  <c:v>14</c:v>
                </c:pt>
                <c:pt idx="4">
                  <c:v>24</c:v>
                </c:pt>
                <c:pt idx="5">
                  <c:v>24</c:v>
                </c:pt>
                <c:pt idx="6">
                  <c:v>17</c:v>
                </c:pt>
                <c:pt idx="7">
                  <c:v>15</c:v>
                </c:pt>
                <c:pt idx="8">
                  <c:v>22</c:v>
                </c:pt>
                <c:pt idx="9">
                  <c:v>22</c:v>
                </c:pt>
                <c:pt idx="10">
                  <c:v>22</c:v>
                </c:pt>
                <c:pt idx="11">
                  <c:v>11</c:v>
                </c:pt>
                <c:pt idx="12">
                  <c:v>10</c:v>
                </c:pt>
                <c:pt idx="13">
                  <c:v>15</c:v>
                </c:pt>
                <c:pt idx="14">
                  <c:v>13</c:v>
                </c:pt>
                <c:pt idx="15">
                  <c:v>10</c:v>
                </c:pt>
                <c:pt idx="16">
                  <c:v>10</c:v>
                </c:pt>
                <c:pt idx="17">
                  <c:v>10</c:v>
                </c:pt>
                <c:pt idx="18">
                  <c:v>10</c:v>
                </c:pt>
                <c:pt idx="19">
                  <c:v>10</c:v>
                </c:pt>
                <c:pt idx="20">
                  <c:v>6</c:v>
                </c:pt>
                <c:pt idx="21">
                  <c:v>17</c:v>
                </c:pt>
                <c:pt idx="22">
                  <c:v>13</c:v>
                </c:pt>
                <c:pt idx="23">
                  <c:v>13</c:v>
                </c:pt>
                <c:pt idx="24">
                  <c:v>13</c:v>
                </c:pt>
                <c:pt idx="25">
                  <c:v>14</c:v>
                </c:pt>
                <c:pt idx="26">
                  <c:v>17</c:v>
                </c:pt>
                <c:pt idx="27">
                  <c:v>20</c:v>
                </c:pt>
                <c:pt idx="28">
                  <c:v>13</c:v>
                </c:pt>
                <c:pt idx="29">
                  <c:v>19</c:v>
                </c:pt>
                <c:pt idx="30">
                  <c:v>19</c:v>
                </c:pt>
                <c:pt idx="31">
                  <c:v>19</c:v>
                </c:pt>
                <c:pt idx="32">
                  <c:v>20</c:v>
                </c:pt>
                <c:pt idx="33">
                  <c:v>20</c:v>
                </c:pt>
                <c:pt idx="34">
                  <c:v>17</c:v>
                </c:pt>
                <c:pt idx="35">
                  <c:v>15</c:v>
                </c:pt>
                <c:pt idx="36">
                  <c:v>8</c:v>
                </c:pt>
                <c:pt idx="37">
                  <c:v>8</c:v>
                </c:pt>
                <c:pt idx="38">
                  <c:v>8</c:v>
                </c:pt>
                <c:pt idx="39">
                  <c:v>7</c:v>
                </c:pt>
                <c:pt idx="40">
                  <c:v>8</c:v>
                </c:pt>
                <c:pt idx="41">
                  <c:v>7</c:v>
                </c:pt>
                <c:pt idx="42">
                  <c:v>5</c:v>
                </c:pt>
                <c:pt idx="43">
                  <c:v>5</c:v>
                </c:pt>
                <c:pt idx="44">
                  <c:v>5</c:v>
                </c:pt>
                <c:pt idx="45">
                  <c:v>5</c:v>
                </c:pt>
                <c:pt idx="46">
                  <c:v>5</c:v>
                </c:pt>
                <c:pt idx="47">
                  <c:v>1</c:v>
                </c:pt>
                <c:pt idx="48">
                  <c:v>14</c:v>
                </c:pt>
                <c:pt idx="49">
                  <c:v>18</c:v>
                </c:pt>
                <c:pt idx="50">
                  <c:v>18</c:v>
                </c:pt>
                <c:pt idx="51">
                  <c:v>18</c:v>
                </c:pt>
                <c:pt idx="52">
                  <c:v>18</c:v>
                </c:pt>
                <c:pt idx="53">
                  <c:v>18</c:v>
                </c:pt>
                <c:pt idx="54">
                  <c:v>29</c:v>
                </c:pt>
                <c:pt idx="55">
                  <c:v>26</c:v>
                </c:pt>
                <c:pt idx="56">
                  <c:v>22</c:v>
                </c:pt>
                <c:pt idx="57">
                  <c:v>34</c:v>
                </c:pt>
                <c:pt idx="58">
                  <c:v>34</c:v>
                </c:pt>
                <c:pt idx="59">
                  <c:v>34</c:v>
                </c:pt>
                <c:pt idx="60">
                  <c:v>34</c:v>
                </c:pt>
                <c:pt idx="61">
                  <c:v>31</c:v>
                </c:pt>
                <c:pt idx="62">
                  <c:v>21</c:v>
                </c:pt>
                <c:pt idx="63">
                  <c:v>21</c:v>
                </c:pt>
                <c:pt idx="64">
                  <c:v>9</c:v>
                </c:pt>
                <c:pt idx="65">
                  <c:v>9</c:v>
                </c:pt>
                <c:pt idx="66">
                  <c:v>9</c:v>
                </c:pt>
                <c:pt idx="67">
                  <c:v>9</c:v>
                </c:pt>
                <c:pt idx="68">
                  <c:v>14</c:v>
                </c:pt>
                <c:pt idx="69">
                  <c:v>22</c:v>
                </c:pt>
                <c:pt idx="70">
                  <c:v>26</c:v>
                </c:pt>
                <c:pt idx="71">
                  <c:v>34</c:v>
                </c:pt>
                <c:pt idx="72">
                  <c:v>34</c:v>
                </c:pt>
                <c:pt idx="73">
                  <c:v>34</c:v>
                </c:pt>
                <c:pt idx="74">
                  <c:v>34</c:v>
                </c:pt>
                <c:pt idx="75">
                  <c:v>25</c:v>
                </c:pt>
                <c:pt idx="76">
                  <c:v>16</c:v>
                </c:pt>
                <c:pt idx="77">
                  <c:v>21</c:v>
                </c:pt>
                <c:pt idx="78">
                  <c:v>19</c:v>
                </c:pt>
                <c:pt idx="79">
                  <c:v>19</c:v>
                </c:pt>
                <c:pt idx="80">
                  <c:v>19</c:v>
                </c:pt>
                <c:pt idx="81">
                  <c:v>19</c:v>
                </c:pt>
                <c:pt idx="82">
                  <c:v>23</c:v>
                </c:pt>
                <c:pt idx="83">
                  <c:v>34</c:v>
                </c:pt>
                <c:pt idx="84">
                  <c:v>27</c:v>
                </c:pt>
                <c:pt idx="85">
                  <c:v>21</c:v>
                </c:pt>
                <c:pt idx="86">
                  <c:v>21</c:v>
                </c:pt>
                <c:pt idx="87">
                  <c:v>21</c:v>
                </c:pt>
                <c:pt idx="88">
                  <c:v>24</c:v>
                </c:pt>
                <c:pt idx="89">
                  <c:v>18</c:v>
                </c:pt>
                <c:pt idx="90">
                  <c:v>7</c:v>
                </c:pt>
                <c:pt idx="91">
                  <c:v>24</c:v>
                </c:pt>
                <c:pt idx="92">
                  <c:v>24</c:v>
                </c:pt>
                <c:pt idx="93">
                  <c:v>24</c:v>
                </c:pt>
                <c:pt idx="94">
                  <c:v>24</c:v>
                </c:pt>
                <c:pt idx="95">
                  <c:v>21</c:v>
                </c:pt>
                <c:pt idx="96">
                  <c:v>26</c:v>
                </c:pt>
                <c:pt idx="97">
                  <c:v>27</c:v>
                </c:pt>
                <c:pt idx="98">
                  <c:v>8</c:v>
                </c:pt>
                <c:pt idx="99">
                  <c:v>14</c:v>
                </c:pt>
                <c:pt idx="100">
                  <c:v>14</c:v>
                </c:pt>
                <c:pt idx="101">
                  <c:v>14</c:v>
                </c:pt>
                <c:pt idx="102">
                  <c:v>14</c:v>
                </c:pt>
                <c:pt idx="103">
                  <c:v>9</c:v>
                </c:pt>
                <c:pt idx="104">
                  <c:v>7</c:v>
                </c:pt>
                <c:pt idx="105">
                  <c:v>17</c:v>
                </c:pt>
                <c:pt idx="106">
                  <c:v>11</c:v>
                </c:pt>
                <c:pt idx="107">
                  <c:v>11</c:v>
                </c:pt>
                <c:pt idx="108">
                  <c:v>11</c:v>
                </c:pt>
                <c:pt idx="109">
                  <c:v>12</c:v>
                </c:pt>
                <c:pt idx="110">
                  <c:v>32</c:v>
                </c:pt>
                <c:pt idx="111">
                  <c:v>33</c:v>
                </c:pt>
                <c:pt idx="112">
                  <c:v>35</c:v>
                </c:pt>
                <c:pt idx="113">
                  <c:v>35</c:v>
                </c:pt>
                <c:pt idx="114">
                  <c:v>35</c:v>
                </c:pt>
                <c:pt idx="115">
                  <c:v>35</c:v>
                </c:pt>
                <c:pt idx="116">
                  <c:v>39</c:v>
                </c:pt>
                <c:pt idx="117">
                  <c:v>19</c:v>
                </c:pt>
                <c:pt idx="118">
                  <c:v>23</c:v>
                </c:pt>
                <c:pt idx="119">
                  <c:v>11</c:v>
                </c:pt>
                <c:pt idx="120">
                  <c:v>17</c:v>
                </c:pt>
                <c:pt idx="121">
                  <c:v>17</c:v>
                </c:pt>
                <c:pt idx="122">
                  <c:v>17</c:v>
                </c:pt>
                <c:pt idx="123">
                  <c:v>13</c:v>
                </c:pt>
                <c:pt idx="124">
                  <c:v>13</c:v>
                </c:pt>
                <c:pt idx="125">
                  <c:v>9</c:v>
                </c:pt>
                <c:pt idx="126">
                  <c:v>8</c:v>
                </c:pt>
                <c:pt idx="127">
                  <c:v>2</c:v>
                </c:pt>
                <c:pt idx="128">
                  <c:v>2</c:v>
                </c:pt>
                <c:pt idx="129">
                  <c:v>2</c:v>
                </c:pt>
                <c:pt idx="130">
                  <c:v>12</c:v>
                </c:pt>
                <c:pt idx="131">
                  <c:v>12</c:v>
                </c:pt>
                <c:pt idx="132">
                  <c:v>11</c:v>
                </c:pt>
                <c:pt idx="133">
                  <c:v>19</c:v>
                </c:pt>
                <c:pt idx="134">
                  <c:v>19</c:v>
                </c:pt>
                <c:pt idx="135">
                  <c:v>19</c:v>
                </c:pt>
                <c:pt idx="136">
                  <c:v>19</c:v>
                </c:pt>
                <c:pt idx="137">
                  <c:v>14</c:v>
                </c:pt>
                <c:pt idx="138">
                  <c:v>15</c:v>
                </c:pt>
                <c:pt idx="139">
                  <c:v>31</c:v>
                </c:pt>
                <c:pt idx="140">
                  <c:v>23</c:v>
                </c:pt>
                <c:pt idx="141">
                  <c:v>24</c:v>
                </c:pt>
                <c:pt idx="142">
                  <c:v>24</c:v>
                </c:pt>
                <c:pt idx="143">
                  <c:v>24</c:v>
                </c:pt>
                <c:pt idx="144">
                  <c:v>19</c:v>
                </c:pt>
                <c:pt idx="145">
                  <c:v>19</c:v>
                </c:pt>
                <c:pt idx="146">
                  <c:v>5</c:v>
                </c:pt>
                <c:pt idx="147">
                  <c:v>10</c:v>
                </c:pt>
                <c:pt idx="148">
                  <c:v>15</c:v>
                </c:pt>
                <c:pt idx="149">
                  <c:v>15</c:v>
                </c:pt>
                <c:pt idx="150">
                  <c:v>15</c:v>
                </c:pt>
                <c:pt idx="151">
                  <c:v>15</c:v>
                </c:pt>
                <c:pt idx="152">
                  <c:v>16</c:v>
                </c:pt>
                <c:pt idx="153">
                  <c:v>18</c:v>
                </c:pt>
                <c:pt idx="154">
                  <c:v>13</c:v>
                </c:pt>
                <c:pt idx="155">
                  <c:v>12</c:v>
                </c:pt>
                <c:pt idx="156">
                  <c:v>12</c:v>
                </c:pt>
                <c:pt idx="157">
                  <c:v>12</c:v>
                </c:pt>
                <c:pt idx="158">
                  <c:v>23</c:v>
                </c:pt>
                <c:pt idx="159">
                  <c:v>24</c:v>
                </c:pt>
                <c:pt idx="160">
                  <c:v>20</c:v>
                </c:pt>
                <c:pt idx="161">
                  <c:v>19</c:v>
                </c:pt>
                <c:pt idx="162">
                  <c:v>14</c:v>
                </c:pt>
                <c:pt idx="163">
                  <c:v>14</c:v>
                </c:pt>
                <c:pt idx="164">
                  <c:v>14</c:v>
                </c:pt>
                <c:pt idx="165">
                  <c:v>3</c:v>
                </c:pt>
                <c:pt idx="166">
                  <c:v>5</c:v>
                </c:pt>
                <c:pt idx="167">
                  <c:v>4</c:v>
                </c:pt>
                <c:pt idx="168">
                  <c:v>8</c:v>
                </c:pt>
                <c:pt idx="169">
                  <c:v>8</c:v>
                </c:pt>
                <c:pt idx="170">
                  <c:v>8</c:v>
                </c:pt>
                <c:pt idx="171">
                  <c:v>8</c:v>
                </c:pt>
                <c:pt idx="172">
                  <c:v>8</c:v>
                </c:pt>
                <c:pt idx="173">
                  <c:v>16</c:v>
                </c:pt>
                <c:pt idx="174">
                  <c:v>22</c:v>
                </c:pt>
                <c:pt idx="175">
                  <c:v>19</c:v>
                </c:pt>
                <c:pt idx="176">
                  <c:v>19</c:v>
                </c:pt>
                <c:pt idx="177">
                  <c:v>19</c:v>
                </c:pt>
                <c:pt idx="178">
                  <c:v>19</c:v>
                </c:pt>
                <c:pt idx="179">
                  <c:v>20</c:v>
                </c:pt>
                <c:pt idx="180">
                  <c:v>9</c:v>
                </c:pt>
                <c:pt idx="181">
                  <c:v>9</c:v>
                </c:pt>
                <c:pt idx="182">
                  <c:v>27</c:v>
                </c:pt>
                <c:pt idx="183">
                  <c:v>30</c:v>
                </c:pt>
                <c:pt idx="184">
                  <c:v>30</c:v>
                </c:pt>
                <c:pt idx="185">
                  <c:v>30</c:v>
                </c:pt>
                <c:pt idx="186">
                  <c:v>28</c:v>
                </c:pt>
                <c:pt idx="187">
                  <c:v>28</c:v>
                </c:pt>
                <c:pt idx="188">
                  <c:v>21</c:v>
                </c:pt>
                <c:pt idx="189">
                  <c:v>3</c:v>
                </c:pt>
                <c:pt idx="190">
                  <c:v>7</c:v>
                </c:pt>
                <c:pt idx="191">
                  <c:v>7</c:v>
                </c:pt>
                <c:pt idx="192">
                  <c:v>7</c:v>
                </c:pt>
                <c:pt idx="193">
                  <c:v>7</c:v>
                </c:pt>
                <c:pt idx="194">
                  <c:v>18</c:v>
                </c:pt>
                <c:pt idx="195">
                  <c:v>22</c:v>
                </c:pt>
                <c:pt idx="196">
                  <c:v>22</c:v>
                </c:pt>
                <c:pt idx="197">
                  <c:v>21</c:v>
                </c:pt>
                <c:pt idx="198">
                  <c:v>21</c:v>
                </c:pt>
                <c:pt idx="199">
                  <c:v>21</c:v>
                </c:pt>
                <c:pt idx="200">
                  <c:v>23</c:v>
                </c:pt>
                <c:pt idx="201">
                  <c:v>11</c:v>
                </c:pt>
                <c:pt idx="202">
                  <c:v>8</c:v>
                </c:pt>
                <c:pt idx="203">
                  <c:v>10</c:v>
                </c:pt>
                <c:pt idx="204">
                  <c:v>18</c:v>
                </c:pt>
                <c:pt idx="205">
                  <c:v>18</c:v>
                </c:pt>
                <c:pt idx="206">
                  <c:v>18</c:v>
                </c:pt>
                <c:pt idx="207">
                  <c:v>17</c:v>
                </c:pt>
                <c:pt idx="208">
                  <c:v>17</c:v>
                </c:pt>
                <c:pt idx="209">
                  <c:v>21</c:v>
                </c:pt>
                <c:pt idx="210">
                  <c:v>19</c:v>
                </c:pt>
                <c:pt idx="211">
                  <c:v>8</c:v>
                </c:pt>
                <c:pt idx="212">
                  <c:v>8</c:v>
                </c:pt>
                <c:pt idx="213">
                  <c:v>8</c:v>
                </c:pt>
                <c:pt idx="214">
                  <c:v>21</c:v>
                </c:pt>
                <c:pt idx="215">
                  <c:v>27</c:v>
                </c:pt>
                <c:pt idx="216">
                  <c:v>23</c:v>
                </c:pt>
                <c:pt idx="217">
                  <c:v>33</c:v>
                </c:pt>
                <c:pt idx="218">
                  <c:v>30</c:v>
                </c:pt>
                <c:pt idx="219">
                  <c:v>30</c:v>
                </c:pt>
                <c:pt idx="220">
                  <c:v>30</c:v>
                </c:pt>
                <c:pt idx="221">
                  <c:v>25</c:v>
                </c:pt>
                <c:pt idx="222">
                  <c:v>23</c:v>
                </c:pt>
                <c:pt idx="223">
                  <c:v>27</c:v>
                </c:pt>
                <c:pt idx="224">
                  <c:v>23</c:v>
                </c:pt>
                <c:pt idx="225">
                  <c:v>31</c:v>
                </c:pt>
                <c:pt idx="226">
                  <c:v>31</c:v>
                </c:pt>
                <c:pt idx="227">
                  <c:v>31</c:v>
                </c:pt>
                <c:pt idx="228">
                  <c:v>25</c:v>
                </c:pt>
                <c:pt idx="229">
                  <c:v>23</c:v>
                </c:pt>
                <c:pt idx="230">
                  <c:v>22</c:v>
                </c:pt>
                <c:pt idx="231">
                  <c:v>18</c:v>
                </c:pt>
                <c:pt idx="232">
                  <c:v>11</c:v>
                </c:pt>
                <c:pt idx="233">
                  <c:v>11</c:v>
                </c:pt>
                <c:pt idx="234">
                  <c:v>11</c:v>
                </c:pt>
                <c:pt idx="235">
                  <c:v>14</c:v>
                </c:pt>
                <c:pt idx="236">
                  <c:v>19</c:v>
                </c:pt>
                <c:pt idx="237">
                  <c:v>19</c:v>
                </c:pt>
                <c:pt idx="238">
                  <c:v>24</c:v>
                </c:pt>
                <c:pt idx="239">
                  <c:v>25</c:v>
                </c:pt>
                <c:pt idx="240">
                  <c:v>25</c:v>
                </c:pt>
                <c:pt idx="241">
                  <c:v>25</c:v>
                </c:pt>
                <c:pt idx="242">
                  <c:v>23</c:v>
                </c:pt>
                <c:pt idx="243">
                  <c:v>18</c:v>
                </c:pt>
                <c:pt idx="244">
                  <c:v>18</c:v>
                </c:pt>
                <c:pt idx="245">
                  <c:v>13</c:v>
                </c:pt>
                <c:pt idx="246">
                  <c:v>14</c:v>
                </c:pt>
                <c:pt idx="247">
                  <c:v>14</c:v>
                </c:pt>
                <c:pt idx="248">
                  <c:v>14</c:v>
                </c:pt>
                <c:pt idx="249">
                  <c:v>11</c:v>
                </c:pt>
                <c:pt idx="250">
                  <c:v>18</c:v>
                </c:pt>
                <c:pt idx="251">
                  <c:v>16</c:v>
                </c:pt>
                <c:pt idx="252">
                  <c:v>15</c:v>
                </c:pt>
                <c:pt idx="253">
                  <c:v>15</c:v>
                </c:pt>
                <c:pt idx="254">
                  <c:v>15</c:v>
                </c:pt>
                <c:pt idx="255">
                  <c:v>15</c:v>
                </c:pt>
                <c:pt idx="256">
                  <c:v>18</c:v>
                </c:pt>
                <c:pt idx="257">
                  <c:v>11</c:v>
                </c:pt>
                <c:pt idx="258">
                  <c:v>10</c:v>
                </c:pt>
                <c:pt idx="259">
                  <c:v>11</c:v>
                </c:pt>
                <c:pt idx="260">
                  <c:v>14</c:v>
                </c:pt>
                <c:pt idx="261">
                  <c:v>14</c:v>
                </c:pt>
                <c:pt idx="262">
                  <c:v>14</c:v>
                </c:pt>
                <c:pt idx="263">
                  <c:v>12</c:v>
                </c:pt>
                <c:pt idx="264">
                  <c:v>14</c:v>
                </c:pt>
                <c:pt idx="265">
                  <c:v>14</c:v>
                </c:pt>
                <c:pt idx="266">
                  <c:v>15</c:v>
                </c:pt>
                <c:pt idx="267">
                  <c:v>11</c:v>
                </c:pt>
                <c:pt idx="268">
                  <c:v>11</c:v>
                </c:pt>
                <c:pt idx="269">
                  <c:v>11</c:v>
                </c:pt>
                <c:pt idx="270">
                  <c:v>12</c:v>
                </c:pt>
                <c:pt idx="271">
                  <c:v>11</c:v>
                </c:pt>
                <c:pt idx="272">
                  <c:v>12</c:v>
                </c:pt>
                <c:pt idx="273">
                  <c:v>12</c:v>
                </c:pt>
                <c:pt idx="274">
                  <c:v>11</c:v>
                </c:pt>
                <c:pt idx="275">
                  <c:v>11</c:v>
                </c:pt>
                <c:pt idx="276">
                  <c:v>11</c:v>
                </c:pt>
                <c:pt idx="277">
                  <c:v>11</c:v>
                </c:pt>
                <c:pt idx="278">
                  <c:v>10</c:v>
                </c:pt>
                <c:pt idx="279">
                  <c:v>8</c:v>
                </c:pt>
                <c:pt idx="280">
                  <c:v>7</c:v>
                </c:pt>
                <c:pt idx="281">
                  <c:v>7</c:v>
                </c:pt>
                <c:pt idx="282">
                  <c:v>7</c:v>
                </c:pt>
                <c:pt idx="283">
                  <c:v>7</c:v>
                </c:pt>
                <c:pt idx="284">
                  <c:v>4</c:v>
                </c:pt>
                <c:pt idx="285">
                  <c:v>7</c:v>
                </c:pt>
                <c:pt idx="286">
                  <c:v>7</c:v>
                </c:pt>
                <c:pt idx="287">
                  <c:v>10</c:v>
                </c:pt>
                <c:pt idx="288">
                  <c:v>9</c:v>
                </c:pt>
                <c:pt idx="289">
                  <c:v>9</c:v>
                </c:pt>
                <c:pt idx="290">
                  <c:v>9</c:v>
                </c:pt>
                <c:pt idx="291">
                  <c:v>9</c:v>
                </c:pt>
                <c:pt idx="292">
                  <c:v>10</c:v>
                </c:pt>
                <c:pt idx="293">
                  <c:v>10</c:v>
                </c:pt>
                <c:pt idx="294">
                  <c:v>7</c:v>
                </c:pt>
                <c:pt idx="295">
                  <c:v>11</c:v>
                </c:pt>
                <c:pt idx="296">
                  <c:v>11</c:v>
                </c:pt>
                <c:pt idx="297">
                  <c:v>11</c:v>
                </c:pt>
                <c:pt idx="298">
                  <c:v>12</c:v>
                </c:pt>
                <c:pt idx="299">
                  <c:v>6</c:v>
                </c:pt>
                <c:pt idx="300">
                  <c:v>8</c:v>
                </c:pt>
                <c:pt idx="301">
                  <c:v>12</c:v>
                </c:pt>
                <c:pt idx="302">
                  <c:v>9</c:v>
                </c:pt>
                <c:pt idx="303">
                  <c:v>9</c:v>
                </c:pt>
                <c:pt idx="304">
                  <c:v>9</c:v>
                </c:pt>
                <c:pt idx="305">
                  <c:v>12</c:v>
                </c:pt>
                <c:pt idx="306">
                  <c:v>14</c:v>
                </c:pt>
                <c:pt idx="307">
                  <c:v>13</c:v>
                </c:pt>
                <c:pt idx="308">
                  <c:v>12</c:v>
                </c:pt>
                <c:pt idx="309">
                  <c:v>13</c:v>
                </c:pt>
                <c:pt idx="310">
                  <c:v>13</c:v>
                </c:pt>
                <c:pt idx="311">
                  <c:v>13</c:v>
                </c:pt>
                <c:pt idx="312">
                  <c:v>11</c:v>
                </c:pt>
                <c:pt idx="313">
                  <c:v>10</c:v>
                </c:pt>
                <c:pt idx="314">
                  <c:v>9</c:v>
                </c:pt>
                <c:pt idx="315">
                  <c:v>9</c:v>
                </c:pt>
                <c:pt idx="316">
                  <c:v>6</c:v>
                </c:pt>
                <c:pt idx="317">
                  <c:v>6</c:v>
                </c:pt>
                <c:pt idx="318">
                  <c:v>6</c:v>
                </c:pt>
                <c:pt idx="319">
                  <c:v>4</c:v>
                </c:pt>
                <c:pt idx="320">
                  <c:v>4</c:v>
                </c:pt>
                <c:pt idx="321">
                  <c:v>9</c:v>
                </c:pt>
                <c:pt idx="322">
                  <c:v>7</c:v>
                </c:pt>
                <c:pt idx="323">
                  <c:v>11</c:v>
                </c:pt>
                <c:pt idx="324">
                  <c:v>11</c:v>
                </c:pt>
                <c:pt idx="325">
                  <c:v>11</c:v>
                </c:pt>
                <c:pt idx="326">
                  <c:v>13</c:v>
                </c:pt>
                <c:pt idx="327">
                  <c:v>14</c:v>
                </c:pt>
                <c:pt idx="328">
                  <c:v>11</c:v>
                </c:pt>
                <c:pt idx="329">
                  <c:v>10</c:v>
                </c:pt>
                <c:pt idx="330">
                  <c:v>7</c:v>
                </c:pt>
                <c:pt idx="331">
                  <c:v>7</c:v>
                </c:pt>
                <c:pt idx="332">
                  <c:v>7</c:v>
                </c:pt>
                <c:pt idx="333">
                  <c:v>5</c:v>
                </c:pt>
                <c:pt idx="334">
                  <c:v>4</c:v>
                </c:pt>
                <c:pt idx="335">
                  <c:v>5</c:v>
                </c:pt>
                <c:pt idx="336">
                  <c:v>6</c:v>
                </c:pt>
                <c:pt idx="337">
                  <c:v>5</c:v>
                </c:pt>
                <c:pt idx="338">
                  <c:v>5</c:v>
                </c:pt>
                <c:pt idx="339">
                  <c:v>5</c:v>
                </c:pt>
                <c:pt idx="340">
                  <c:v>5</c:v>
                </c:pt>
                <c:pt idx="341">
                  <c:v>9</c:v>
                </c:pt>
                <c:pt idx="342">
                  <c:v>6</c:v>
                </c:pt>
                <c:pt idx="343">
                  <c:v>6</c:v>
                </c:pt>
                <c:pt idx="344">
                  <c:v>7</c:v>
                </c:pt>
                <c:pt idx="345">
                  <c:v>7</c:v>
                </c:pt>
                <c:pt idx="346">
                  <c:v>7</c:v>
                </c:pt>
                <c:pt idx="347">
                  <c:v>7</c:v>
                </c:pt>
                <c:pt idx="348">
                  <c:v>8</c:v>
                </c:pt>
                <c:pt idx="349">
                  <c:v>8</c:v>
                </c:pt>
                <c:pt idx="350">
                  <c:v>7</c:v>
                </c:pt>
                <c:pt idx="351">
                  <c:v>7</c:v>
                </c:pt>
                <c:pt idx="352">
                  <c:v>7</c:v>
                </c:pt>
                <c:pt idx="353">
                  <c:v>7</c:v>
                </c:pt>
                <c:pt idx="354">
                  <c:v>9</c:v>
                </c:pt>
                <c:pt idx="355">
                  <c:v>4</c:v>
                </c:pt>
                <c:pt idx="356">
                  <c:v>6</c:v>
                </c:pt>
                <c:pt idx="357">
                  <c:v>6</c:v>
                </c:pt>
                <c:pt idx="358">
                  <c:v>8</c:v>
                </c:pt>
                <c:pt idx="359">
                  <c:v>8</c:v>
                </c:pt>
                <c:pt idx="360">
                  <c:v>8</c:v>
                </c:pt>
                <c:pt idx="361">
                  <c:v>5</c:v>
                </c:pt>
                <c:pt idx="362">
                  <c:v>7</c:v>
                </c:pt>
                <c:pt idx="363">
                  <c:v>5</c:v>
                </c:pt>
                <c:pt idx="364">
                  <c:v>5.1428571428571432</c:v>
                </c:pt>
                <c:pt idx="365">
                  <c:v>4.1428571428571432</c:v>
                </c:pt>
                <c:pt idx="366">
                  <c:v>4.1428571428571432</c:v>
                </c:pt>
                <c:pt idx="367">
                  <c:v>4.1428571428571432</c:v>
                </c:pt>
                <c:pt idx="368">
                  <c:v>4.1428571428571432</c:v>
                </c:pt>
                <c:pt idx="369">
                  <c:v>3.4285714285714284</c:v>
                </c:pt>
                <c:pt idx="370">
                  <c:v>3.2857142857142856</c:v>
                </c:pt>
                <c:pt idx="371">
                  <c:v>3.4285714285714284</c:v>
                </c:pt>
                <c:pt idx="372">
                  <c:v>1.5714285714285714</c:v>
                </c:pt>
                <c:pt idx="373">
                  <c:v>1.5714285714285714</c:v>
                </c:pt>
                <c:pt idx="374">
                  <c:v>1.5714285714285714</c:v>
                </c:pt>
                <c:pt idx="375">
                  <c:v>1.5714285714285714</c:v>
                </c:pt>
                <c:pt idx="376">
                  <c:v>4.2857142857142856</c:v>
                </c:pt>
                <c:pt idx="377">
                  <c:v>7.8571428571428568</c:v>
                </c:pt>
                <c:pt idx="378">
                  <c:v>11</c:v>
                </c:pt>
                <c:pt idx="379">
                  <c:v>11.857142857142858</c:v>
                </c:pt>
                <c:pt idx="380">
                  <c:v>11.857142857142858</c:v>
                </c:pt>
                <c:pt idx="381">
                  <c:v>11.857142857142858</c:v>
                </c:pt>
                <c:pt idx="382">
                  <c:v>12</c:v>
                </c:pt>
                <c:pt idx="383">
                  <c:v>11.428571428571429</c:v>
                </c:pt>
                <c:pt idx="384">
                  <c:v>7.1428571428571432</c:v>
                </c:pt>
                <c:pt idx="385">
                  <c:v>8</c:v>
                </c:pt>
                <c:pt idx="386">
                  <c:v>7.2857142857142856</c:v>
                </c:pt>
                <c:pt idx="387">
                  <c:v>7.2857142857142856</c:v>
                </c:pt>
                <c:pt idx="388">
                  <c:v>7.2857142857142856</c:v>
                </c:pt>
                <c:pt idx="389">
                  <c:v>8.2857142857142865</c:v>
                </c:pt>
                <c:pt idx="390">
                  <c:v>5.5714285714285712</c:v>
                </c:pt>
                <c:pt idx="391">
                  <c:v>11.714285714285714</c:v>
                </c:pt>
                <c:pt idx="392">
                  <c:v>7.5714285714285712</c:v>
                </c:pt>
                <c:pt idx="393">
                  <c:v>7.5714285714285712</c:v>
                </c:pt>
                <c:pt idx="394">
                  <c:v>7.5714285714285712</c:v>
                </c:pt>
                <c:pt idx="395">
                  <c:v>7.5714285714285712</c:v>
                </c:pt>
                <c:pt idx="396">
                  <c:v>9.5714285714285712</c:v>
                </c:pt>
                <c:pt idx="397">
                  <c:v>11.285714285714286</c:v>
                </c:pt>
                <c:pt idx="398">
                  <c:v>10.142857142857142</c:v>
                </c:pt>
                <c:pt idx="399">
                  <c:v>11.142857142857142</c:v>
                </c:pt>
                <c:pt idx="400">
                  <c:v>11.142857142857142</c:v>
                </c:pt>
                <c:pt idx="401">
                  <c:v>11.142857142857142</c:v>
                </c:pt>
                <c:pt idx="402">
                  <c:v>11.142857142857142</c:v>
                </c:pt>
                <c:pt idx="403">
                  <c:v>13.857142857142858</c:v>
                </c:pt>
                <c:pt idx="404">
                  <c:v>15.857142857142858</c:v>
                </c:pt>
                <c:pt idx="405">
                  <c:v>12.428571428571429</c:v>
                </c:pt>
                <c:pt idx="406">
                  <c:v>11.428571428571429</c:v>
                </c:pt>
                <c:pt idx="407">
                  <c:v>11.714285714285714</c:v>
                </c:pt>
                <c:pt idx="408">
                  <c:v>11.714285714285714</c:v>
                </c:pt>
                <c:pt idx="409">
                  <c:v>11.714285714285714</c:v>
                </c:pt>
                <c:pt idx="410">
                  <c:v>5.8571428571428568</c:v>
                </c:pt>
                <c:pt idx="411">
                  <c:v>2</c:v>
                </c:pt>
                <c:pt idx="412">
                  <c:v>4.5714285714285712</c:v>
                </c:pt>
                <c:pt idx="413">
                  <c:v>5.5714285714285712</c:v>
                </c:pt>
                <c:pt idx="414">
                  <c:v>12.142857142857142</c:v>
                </c:pt>
                <c:pt idx="415">
                  <c:v>12.142857142857142</c:v>
                </c:pt>
                <c:pt idx="416">
                  <c:v>12.142857142857142</c:v>
                </c:pt>
                <c:pt idx="417">
                  <c:v>12.142857142857142</c:v>
                </c:pt>
                <c:pt idx="418">
                  <c:v>15</c:v>
                </c:pt>
                <c:pt idx="419">
                  <c:v>12</c:v>
                </c:pt>
                <c:pt idx="420">
                  <c:v>11.714285714285714</c:v>
                </c:pt>
                <c:pt idx="421">
                  <c:v>5.2857142857142856</c:v>
                </c:pt>
                <c:pt idx="422">
                  <c:v>5.2857142857142856</c:v>
                </c:pt>
                <c:pt idx="423">
                  <c:v>5.2857142857142856</c:v>
                </c:pt>
                <c:pt idx="424">
                  <c:v>5.5714285714285712</c:v>
                </c:pt>
                <c:pt idx="425">
                  <c:v>3.5714285714285716</c:v>
                </c:pt>
                <c:pt idx="426">
                  <c:v>8.7142857142857135</c:v>
                </c:pt>
                <c:pt idx="427">
                  <c:v>15.142857142857142</c:v>
                </c:pt>
                <c:pt idx="428">
                  <c:v>14.714285714285714</c:v>
                </c:pt>
                <c:pt idx="429">
                  <c:v>14.714285714285714</c:v>
                </c:pt>
                <c:pt idx="430">
                  <c:v>14.714285714285714</c:v>
                </c:pt>
                <c:pt idx="431">
                  <c:v>17.571428571428573</c:v>
                </c:pt>
                <c:pt idx="432">
                  <c:v>16.714285714285715</c:v>
                </c:pt>
                <c:pt idx="433">
                  <c:v>11</c:v>
                </c:pt>
                <c:pt idx="434">
                  <c:v>8.5714285714285712</c:v>
                </c:pt>
                <c:pt idx="435">
                  <c:v>13</c:v>
                </c:pt>
                <c:pt idx="436">
                  <c:v>13</c:v>
                </c:pt>
                <c:pt idx="437">
                  <c:v>13</c:v>
                </c:pt>
                <c:pt idx="438">
                  <c:v>18.428571428571427</c:v>
                </c:pt>
                <c:pt idx="439">
                  <c:v>20</c:v>
                </c:pt>
                <c:pt idx="440">
                  <c:v>19.571428571428573</c:v>
                </c:pt>
                <c:pt idx="441">
                  <c:v>15.857142857142858</c:v>
                </c:pt>
                <c:pt idx="442">
                  <c:v>12</c:v>
                </c:pt>
                <c:pt idx="443">
                  <c:v>12</c:v>
                </c:pt>
                <c:pt idx="444">
                  <c:v>12</c:v>
                </c:pt>
                <c:pt idx="445">
                  <c:v>6.4285714285714288</c:v>
                </c:pt>
                <c:pt idx="446">
                  <c:v>6.2857142857142856</c:v>
                </c:pt>
                <c:pt idx="447">
                  <c:v>6.1428571428571432</c:v>
                </c:pt>
                <c:pt idx="448">
                  <c:v>5.4285714285714288</c:v>
                </c:pt>
                <c:pt idx="449">
                  <c:v>7</c:v>
                </c:pt>
                <c:pt idx="450">
                  <c:v>7</c:v>
                </c:pt>
                <c:pt idx="451">
                  <c:v>7</c:v>
                </c:pt>
                <c:pt idx="452">
                  <c:v>4.2857142857142856</c:v>
                </c:pt>
                <c:pt idx="453">
                  <c:v>12.142857142857142</c:v>
                </c:pt>
                <c:pt idx="454">
                  <c:v>13.142857142857142</c:v>
                </c:pt>
                <c:pt idx="455">
                  <c:v>19.571428571428573</c:v>
                </c:pt>
                <c:pt idx="456">
                  <c:v>18.857142857142858</c:v>
                </c:pt>
                <c:pt idx="457">
                  <c:v>18.857142857142858</c:v>
                </c:pt>
                <c:pt idx="458">
                  <c:v>18.857142857142858</c:v>
                </c:pt>
                <c:pt idx="459">
                  <c:v>19.285714285714285</c:v>
                </c:pt>
                <c:pt idx="460">
                  <c:v>10.571428571428571</c:v>
                </c:pt>
                <c:pt idx="461">
                  <c:v>9.7142857142857135</c:v>
                </c:pt>
                <c:pt idx="462">
                  <c:v>6.7142857142857144</c:v>
                </c:pt>
                <c:pt idx="463">
                  <c:v>13.571428571428571</c:v>
                </c:pt>
                <c:pt idx="464">
                  <c:v>13.571428571428571</c:v>
                </c:pt>
                <c:pt idx="465">
                  <c:v>13.571428571428571</c:v>
                </c:pt>
                <c:pt idx="466">
                  <c:v>13</c:v>
                </c:pt>
                <c:pt idx="467">
                  <c:v>13.571428571428571</c:v>
                </c:pt>
                <c:pt idx="468">
                  <c:v>19</c:v>
                </c:pt>
                <c:pt idx="469">
                  <c:v>16</c:v>
                </c:pt>
                <c:pt idx="470">
                  <c:v>7.5714285714285712</c:v>
                </c:pt>
                <c:pt idx="471">
                  <c:v>7.5714285714285712</c:v>
                </c:pt>
                <c:pt idx="472">
                  <c:v>7.5714285714285712</c:v>
                </c:pt>
                <c:pt idx="473">
                  <c:v>9.7142857142857135</c:v>
                </c:pt>
                <c:pt idx="474">
                  <c:v>11.142857142857142</c:v>
                </c:pt>
                <c:pt idx="475">
                  <c:v>7.4285714285714288</c:v>
                </c:pt>
                <c:pt idx="476">
                  <c:v>7.4285714285714288</c:v>
                </c:pt>
                <c:pt idx="477">
                  <c:v>7.4285714285714288</c:v>
                </c:pt>
                <c:pt idx="478">
                  <c:v>7.4285714285714288</c:v>
                </c:pt>
                <c:pt idx="479">
                  <c:v>7.4285714285714288</c:v>
                </c:pt>
                <c:pt idx="480">
                  <c:v>5.7142857142857144</c:v>
                </c:pt>
                <c:pt idx="481">
                  <c:v>9.1428571428571423</c:v>
                </c:pt>
                <c:pt idx="482">
                  <c:v>19.571428571428573</c:v>
                </c:pt>
                <c:pt idx="483">
                  <c:v>25.571428571428573</c:v>
                </c:pt>
                <c:pt idx="484">
                  <c:v>25.571428571428573</c:v>
                </c:pt>
                <c:pt idx="485">
                  <c:v>25.571428571428573</c:v>
                </c:pt>
                <c:pt idx="486">
                  <c:v>25.571428571428573</c:v>
                </c:pt>
                <c:pt idx="487">
                  <c:v>25.285714285714285</c:v>
                </c:pt>
                <c:pt idx="488">
                  <c:v>19.571428571428573</c:v>
                </c:pt>
                <c:pt idx="489">
                  <c:v>7.4285714285714288</c:v>
                </c:pt>
                <c:pt idx="490">
                  <c:v>0.7142857142857143</c:v>
                </c:pt>
                <c:pt idx="491">
                  <c:v>0.8571428571428571</c:v>
                </c:pt>
                <c:pt idx="492">
                  <c:v>0.8571428571428571</c:v>
                </c:pt>
                <c:pt idx="493">
                  <c:v>0.8571428571428571</c:v>
                </c:pt>
                <c:pt idx="494">
                  <c:v>2.8571428571428572</c:v>
                </c:pt>
                <c:pt idx="495">
                  <c:v>7</c:v>
                </c:pt>
                <c:pt idx="496">
                  <c:v>8.4285714285714288</c:v>
                </c:pt>
                <c:pt idx="497">
                  <c:v>9.8571428571428577</c:v>
                </c:pt>
                <c:pt idx="498">
                  <c:v>13.714285714285714</c:v>
                </c:pt>
                <c:pt idx="499">
                  <c:v>13.714285714285714</c:v>
                </c:pt>
                <c:pt idx="500">
                  <c:v>13.714285714285714</c:v>
                </c:pt>
                <c:pt idx="501">
                  <c:v>11.857142857142858</c:v>
                </c:pt>
                <c:pt idx="502">
                  <c:v>8.1428571428571423</c:v>
                </c:pt>
                <c:pt idx="503">
                  <c:v>20.714285714285715</c:v>
                </c:pt>
                <c:pt idx="504">
                  <c:v>19.428571428571427</c:v>
                </c:pt>
                <c:pt idx="505">
                  <c:v>15.571428571428571</c:v>
                </c:pt>
                <c:pt idx="506">
                  <c:v>15.571428571428571</c:v>
                </c:pt>
                <c:pt idx="507">
                  <c:v>15.571428571428571</c:v>
                </c:pt>
                <c:pt idx="508">
                  <c:v>15.571428571428571</c:v>
                </c:pt>
                <c:pt idx="509">
                  <c:v>15.142857142857142</c:v>
                </c:pt>
                <c:pt idx="510">
                  <c:v>1.1428571428571428</c:v>
                </c:pt>
                <c:pt idx="511">
                  <c:v>2.2857142857142856</c:v>
                </c:pt>
                <c:pt idx="512">
                  <c:v>2.4285714285714284</c:v>
                </c:pt>
                <c:pt idx="513">
                  <c:v>2.4285714285714284</c:v>
                </c:pt>
                <c:pt idx="514">
                  <c:v>2.4285714285714284</c:v>
                </c:pt>
                <c:pt idx="515">
                  <c:v>2</c:v>
                </c:pt>
                <c:pt idx="516">
                  <c:v>1.8571428571428572</c:v>
                </c:pt>
                <c:pt idx="517">
                  <c:v>1.7142857142857142</c:v>
                </c:pt>
                <c:pt idx="518">
                  <c:v>0.5714285714285714</c:v>
                </c:pt>
                <c:pt idx="519">
                  <c:v>10</c:v>
                </c:pt>
                <c:pt idx="520">
                  <c:v>10</c:v>
                </c:pt>
                <c:pt idx="521">
                  <c:v>10</c:v>
                </c:pt>
                <c:pt idx="522">
                  <c:v>16.142857142857142</c:v>
                </c:pt>
                <c:pt idx="523">
                  <c:v>22.857142857142858</c:v>
                </c:pt>
                <c:pt idx="524">
                  <c:v>23</c:v>
                </c:pt>
                <c:pt idx="525">
                  <c:v>22.857142857142858</c:v>
                </c:pt>
                <c:pt idx="526">
                  <c:v>16.857142857142858</c:v>
                </c:pt>
                <c:pt idx="527">
                  <c:v>16.857142857142858</c:v>
                </c:pt>
                <c:pt idx="528">
                  <c:v>16.857142857142858</c:v>
                </c:pt>
                <c:pt idx="529">
                  <c:v>10.714285714285714</c:v>
                </c:pt>
                <c:pt idx="530">
                  <c:v>4</c:v>
                </c:pt>
                <c:pt idx="531">
                  <c:v>8.8571428571428577</c:v>
                </c:pt>
                <c:pt idx="532">
                  <c:v>9.2857142857142865</c:v>
                </c:pt>
                <c:pt idx="533">
                  <c:v>8</c:v>
                </c:pt>
                <c:pt idx="534">
                  <c:v>8</c:v>
                </c:pt>
                <c:pt idx="535">
                  <c:v>8</c:v>
                </c:pt>
                <c:pt idx="536">
                  <c:v>14</c:v>
                </c:pt>
                <c:pt idx="537">
                  <c:v>19.428571428571427</c:v>
                </c:pt>
                <c:pt idx="538">
                  <c:v>15.142857142857142</c:v>
                </c:pt>
                <c:pt idx="539">
                  <c:v>19.714285714285715</c:v>
                </c:pt>
                <c:pt idx="540">
                  <c:v>17.571428571428573</c:v>
                </c:pt>
                <c:pt idx="541">
                  <c:v>17.571428571428573</c:v>
                </c:pt>
                <c:pt idx="542">
                  <c:v>17.571428571428573</c:v>
                </c:pt>
                <c:pt idx="543">
                  <c:v>11.571428571428571</c:v>
                </c:pt>
                <c:pt idx="544">
                  <c:v>6.2857142857142856</c:v>
                </c:pt>
                <c:pt idx="545">
                  <c:v>7.4285714285714288</c:v>
                </c:pt>
                <c:pt idx="546">
                  <c:v>2.5714285714285716</c:v>
                </c:pt>
                <c:pt idx="547">
                  <c:v>6.1428571428571432</c:v>
                </c:pt>
                <c:pt idx="548">
                  <c:v>6.1428571428571432</c:v>
                </c:pt>
                <c:pt idx="549">
                  <c:v>6.1428571428571432</c:v>
                </c:pt>
                <c:pt idx="550">
                  <c:v>8.1428571428571423</c:v>
                </c:pt>
                <c:pt idx="551">
                  <c:v>7.8571428571428568</c:v>
                </c:pt>
                <c:pt idx="552">
                  <c:v>6.1428571428571432</c:v>
                </c:pt>
                <c:pt idx="553">
                  <c:v>6</c:v>
                </c:pt>
                <c:pt idx="554">
                  <c:v>4.4285714285714288</c:v>
                </c:pt>
                <c:pt idx="555">
                  <c:v>4.4285714285714288</c:v>
                </c:pt>
                <c:pt idx="556">
                  <c:v>4.4285714285714288</c:v>
                </c:pt>
                <c:pt idx="557">
                  <c:v>3</c:v>
                </c:pt>
                <c:pt idx="558">
                  <c:v>13.428571428571429</c:v>
                </c:pt>
                <c:pt idx="559">
                  <c:v>13.428571428571429</c:v>
                </c:pt>
                <c:pt idx="560">
                  <c:v>13.428571428571429</c:v>
                </c:pt>
                <c:pt idx="561">
                  <c:v>18</c:v>
                </c:pt>
                <c:pt idx="562">
                  <c:v>18</c:v>
                </c:pt>
                <c:pt idx="563">
                  <c:v>18</c:v>
                </c:pt>
                <c:pt idx="564">
                  <c:v>18.285714285714285</c:v>
                </c:pt>
                <c:pt idx="565">
                  <c:v>7.8571428571428568</c:v>
                </c:pt>
                <c:pt idx="566">
                  <c:v>11</c:v>
                </c:pt>
                <c:pt idx="567">
                  <c:v>11</c:v>
                </c:pt>
                <c:pt idx="568">
                  <c:v>4.1428571428571432</c:v>
                </c:pt>
                <c:pt idx="569">
                  <c:v>4.1428571428571432</c:v>
                </c:pt>
                <c:pt idx="570">
                  <c:v>4.1428571428571432</c:v>
                </c:pt>
                <c:pt idx="571">
                  <c:v>5.8571428571428568</c:v>
                </c:pt>
                <c:pt idx="572">
                  <c:v>6</c:v>
                </c:pt>
                <c:pt idx="573">
                  <c:v>5.5714285714285712</c:v>
                </c:pt>
                <c:pt idx="574">
                  <c:v>5.7142857142857144</c:v>
                </c:pt>
                <c:pt idx="575">
                  <c:v>5.7142857142857144</c:v>
                </c:pt>
                <c:pt idx="576">
                  <c:v>5.7142857142857144</c:v>
                </c:pt>
                <c:pt idx="577">
                  <c:v>5.7142857142857144</c:v>
                </c:pt>
                <c:pt idx="578">
                  <c:v>3.7142857142857144</c:v>
                </c:pt>
                <c:pt idx="579">
                  <c:v>4</c:v>
                </c:pt>
                <c:pt idx="580">
                  <c:v>4.5714285714285712</c:v>
                </c:pt>
                <c:pt idx="581">
                  <c:v>7.7142857142857144</c:v>
                </c:pt>
                <c:pt idx="582">
                  <c:v>8.7142857142857135</c:v>
                </c:pt>
                <c:pt idx="583">
                  <c:v>8.7142857142857135</c:v>
                </c:pt>
                <c:pt idx="584">
                  <c:v>8.7142857142857135</c:v>
                </c:pt>
                <c:pt idx="585">
                  <c:v>8.5714285714285712</c:v>
                </c:pt>
                <c:pt idx="586">
                  <c:v>9.1428571428571423</c:v>
                </c:pt>
                <c:pt idx="587">
                  <c:v>5.7142857142857144</c:v>
                </c:pt>
                <c:pt idx="588">
                  <c:v>2.4285714285714284</c:v>
                </c:pt>
                <c:pt idx="589">
                  <c:v>5.4285714285714288</c:v>
                </c:pt>
                <c:pt idx="590">
                  <c:v>5.4285714285714288</c:v>
                </c:pt>
                <c:pt idx="591">
                  <c:v>5.4285714285714288</c:v>
                </c:pt>
                <c:pt idx="592">
                  <c:v>12.142857142857142</c:v>
                </c:pt>
                <c:pt idx="593">
                  <c:v>11.142857142857142</c:v>
                </c:pt>
                <c:pt idx="594">
                  <c:v>11.285714285714286</c:v>
                </c:pt>
                <c:pt idx="595">
                  <c:v>11.285714285714286</c:v>
                </c:pt>
                <c:pt idx="596">
                  <c:v>7.7142857142857144</c:v>
                </c:pt>
                <c:pt idx="597">
                  <c:v>7.7142857142857144</c:v>
                </c:pt>
                <c:pt idx="598">
                  <c:v>7.7142857142857144</c:v>
                </c:pt>
                <c:pt idx="599">
                  <c:v>3.1428571428571428</c:v>
                </c:pt>
                <c:pt idx="600">
                  <c:v>3.2857142857142856</c:v>
                </c:pt>
                <c:pt idx="601">
                  <c:v>5</c:v>
                </c:pt>
                <c:pt idx="602">
                  <c:v>5</c:v>
                </c:pt>
                <c:pt idx="603">
                  <c:v>4.5714285714285712</c:v>
                </c:pt>
                <c:pt idx="604">
                  <c:v>4.5714285714285712</c:v>
                </c:pt>
                <c:pt idx="605">
                  <c:v>4.5714285714285712</c:v>
                </c:pt>
                <c:pt idx="606">
                  <c:v>2.1428571428571428</c:v>
                </c:pt>
                <c:pt idx="607">
                  <c:v>4.8571428571428568</c:v>
                </c:pt>
                <c:pt idx="608">
                  <c:v>3.5714285714285716</c:v>
                </c:pt>
                <c:pt idx="609">
                  <c:v>3.7142857142857144</c:v>
                </c:pt>
                <c:pt idx="610">
                  <c:v>3.8571428571428572</c:v>
                </c:pt>
                <c:pt idx="611">
                  <c:v>3.8571428571428572</c:v>
                </c:pt>
                <c:pt idx="612">
                  <c:v>3.8571428571428572</c:v>
                </c:pt>
                <c:pt idx="613">
                  <c:v>3.7142857142857144</c:v>
                </c:pt>
                <c:pt idx="614">
                  <c:v>1</c:v>
                </c:pt>
                <c:pt idx="615">
                  <c:v>0.42857142857142855</c:v>
                </c:pt>
                <c:pt idx="616">
                  <c:v>2.4285714285714284</c:v>
                </c:pt>
                <c:pt idx="617">
                  <c:v>4.5714285714285712</c:v>
                </c:pt>
                <c:pt idx="618">
                  <c:v>4.5714285714285712</c:v>
                </c:pt>
                <c:pt idx="619">
                  <c:v>4.5714285714285712</c:v>
                </c:pt>
                <c:pt idx="620">
                  <c:v>4.8571428571428568</c:v>
                </c:pt>
                <c:pt idx="621">
                  <c:v>4.8571428571428568</c:v>
                </c:pt>
                <c:pt idx="622">
                  <c:v>6.7142857142857144</c:v>
                </c:pt>
                <c:pt idx="623">
                  <c:v>4.5714285714285712</c:v>
                </c:pt>
                <c:pt idx="624">
                  <c:v>9.7142857142857135</c:v>
                </c:pt>
                <c:pt idx="625">
                  <c:v>9.7142857142857135</c:v>
                </c:pt>
                <c:pt idx="626">
                  <c:v>9.7142857142857135</c:v>
                </c:pt>
                <c:pt idx="627">
                  <c:v>9.5714285714285712</c:v>
                </c:pt>
                <c:pt idx="628">
                  <c:v>9.4285714285714288</c:v>
                </c:pt>
                <c:pt idx="629">
                  <c:v>7.5714285714285712</c:v>
                </c:pt>
                <c:pt idx="630">
                  <c:v>7.5714285714285712</c:v>
                </c:pt>
                <c:pt idx="631">
                  <c:v>0.14285714285714285</c:v>
                </c:pt>
                <c:pt idx="632">
                  <c:v>0.14285714285714285</c:v>
                </c:pt>
                <c:pt idx="633">
                  <c:v>0.14285714285714285</c:v>
                </c:pt>
                <c:pt idx="634">
                  <c:v>0.14285714285714285</c:v>
                </c:pt>
                <c:pt idx="635">
                  <c:v>0.14285714285714285</c:v>
                </c:pt>
                <c:pt idx="636">
                  <c:v>0.14285714285714285</c:v>
                </c:pt>
                <c:pt idx="637">
                  <c:v>3.1428571428571428</c:v>
                </c:pt>
                <c:pt idx="638">
                  <c:v>7.2857142857142856</c:v>
                </c:pt>
                <c:pt idx="639">
                  <c:v>7.2857142857142856</c:v>
                </c:pt>
                <c:pt idx="640">
                  <c:v>7.2857142857142856</c:v>
                </c:pt>
                <c:pt idx="641">
                  <c:v>7.4285714285714288</c:v>
                </c:pt>
                <c:pt idx="642">
                  <c:v>10.571428571428571</c:v>
                </c:pt>
                <c:pt idx="643">
                  <c:v>11</c:v>
                </c:pt>
                <c:pt idx="644">
                  <c:v>8.1428571428571423</c:v>
                </c:pt>
                <c:pt idx="645">
                  <c:v>4.2857142857142856</c:v>
                </c:pt>
                <c:pt idx="646">
                  <c:v>4.2857142857142856</c:v>
                </c:pt>
                <c:pt idx="647">
                  <c:v>4.2857142857142856</c:v>
                </c:pt>
                <c:pt idx="648">
                  <c:v>4</c:v>
                </c:pt>
                <c:pt idx="649">
                  <c:v>2.5714285714285716</c:v>
                </c:pt>
                <c:pt idx="650">
                  <c:v>2.1428571428571428</c:v>
                </c:pt>
                <c:pt idx="651">
                  <c:v>2</c:v>
                </c:pt>
                <c:pt idx="652">
                  <c:v>1.7142857142857142</c:v>
                </c:pt>
                <c:pt idx="653">
                  <c:v>1.7142857142857142</c:v>
                </c:pt>
                <c:pt idx="654">
                  <c:v>1.7142857142857142</c:v>
                </c:pt>
                <c:pt idx="655">
                  <c:v>1.8571428571428572</c:v>
                </c:pt>
                <c:pt idx="656">
                  <c:v>0.14285714285714285</c:v>
                </c:pt>
                <c:pt idx="657">
                  <c:v>6</c:v>
                </c:pt>
                <c:pt idx="658">
                  <c:v>7.5714285714285712</c:v>
                </c:pt>
                <c:pt idx="659">
                  <c:v>8.1428571428571423</c:v>
                </c:pt>
                <c:pt idx="660">
                  <c:v>8.1428571428571423</c:v>
                </c:pt>
                <c:pt idx="661">
                  <c:v>8.1428571428571423</c:v>
                </c:pt>
                <c:pt idx="662">
                  <c:v>8.2857142857142865</c:v>
                </c:pt>
                <c:pt idx="663">
                  <c:v>8.4285714285714288</c:v>
                </c:pt>
                <c:pt idx="664">
                  <c:v>2.5714285714285716</c:v>
                </c:pt>
                <c:pt idx="665">
                  <c:v>4.4285714285714288</c:v>
                </c:pt>
                <c:pt idx="666">
                  <c:v>3.8571428571428572</c:v>
                </c:pt>
                <c:pt idx="667">
                  <c:v>3.8571428571428572</c:v>
                </c:pt>
                <c:pt idx="668">
                  <c:v>3.8571428571428572</c:v>
                </c:pt>
                <c:pt idx="669">
                  <c:v>3.5714285714285716</c:v>
                </c:pt>
                <c:pt idx="670">
                  <c:v>14.285714285714286</c:v>
                </c:pt>
                <c:pt idx="671">
                  <c:v>14.428571428571429</c:v>
                </c:pt>
                <c:pt idx="672">
                  <c:v>11.285714285714286</c:v>
                </c:pt>
                <c:pt idx="673">
                  <c:v>14.285714285714286</c:v>
                </c:pt>
                <c:pt idx="674">
                  <c:v>14.285714285714286</c:v>
                </c:pt>
                <c:pt idx="675">
                  <c:v>14.285714285714286</c:v>
                </c:pt>
                <c:pt idx="676">
                  <c:v>16.571428571428573</c:v>
                </c:pt>
                <c:pt idx="677">
                  <c:v>6</c:v>
                </c:pt>
                <c:pt idx="678">
                  <c:v>7.4285714285714288</c:v>
                </c:pt>
                <c:pt idx="679">
                  <c:v>7.1428571428571432</c:v>
                </c:pt>
                <c:pt idx="680">
                  <c:v>4.1428571428571432</c:v>
                </c:pt>
                <c:pt idx="681">
                  <c:v>4.1428571428571432</c:v>
                </c:pt>
                <c:pt idx="682">
                  <c:v>4.1428571428571432</c:v>
                </c:pt>
                <c:pt idx="683">
                  <c:v>1.8571428571428572</c:v>
                </c:pt>
                <c:pt idx="684">
                  <c:v>2.5714285714285716</c:v>
                </c:pt>
                <c:pt idx="685">
                  <c:v>1.2857142857142858</c:v>
                </c:pt>
                <c:pt idx="686">
                  <c:v>3.8571428571428572</c:v>
                </c:pt>
                <c:pt idx="687">
                  <c:v>5</c:v>
                </c:pt>
                <c:pt idx="688">
                  <c:v>5</c:v>
                </c:pt>
                <c:pt idx="689">
                  <c:v>5</c:v>
                </c:pt>
                <c:pt idx="690">
                  <c:v>6.8571428571428568</c:v>
                </c:pt>
                <c:pt idx="691">
                  <c:v>8.5714285714285712</c:v>
                </c:pt>
                <c:pt idx="692">
                  <c:v>8.5714285714285712</c:v>
                </c:pt>
                <c:pt idx="693">
                  <c:v>6</c:v>
                </c:pt>
                <c:pt idx="694">
                  <c:v>6</c:v>
                </c:pt>
                <c:pt idx="695">
                  <c:v>6</c:v>
                </c:pt>
                <c:pt idx="696">
                  <c:v>6</c:v>
                </c:pt>
                <c:pt idx="697">
                  <c:v>6.8571428571428568</c:v>
                </c:pt>
                <c:pt idx="698">
                  <c:v>7.5714285714285712</c:v>
                </c:pt>
                <c:pt idx="699">
                  <c:v>7.8571428571428568</c:v>
                </c:pt>
                <c:pt idx="700">
                  <c:v>9</c:v>
                </c:pt>
                <c:pt idx="701">
                  <c:v>7.8571428571428568</c:v>
                </c:pt>
                <c:pt idx="702">
                  <c:v>7.8571428571428568</c:v>
                </c:pt>
                <c:pt idx="703">
                  <c:v>7.8571428571428568</c:v>
                </c:pt>
                <c:pt idx="704">
                  <c:v>8.2857142857142865</c:v>
                </c:pt>
                <c:pt idx="705">
                  <c:v>5.1428571428571432</c:v>
                </c:pt>
                <c:pt idx="706">
                  <c:v>5.2857142857142856</c:v>
                </c:pt>
                <c:pt idx="707">
                  <c:v>8.2857142857142865</c:v>
                </c:pt>
                <c:pt idx="708">
                  <c:v>8.2857142857142865</c:v>
                </c:pt>
                <c:pt idx="709">
                  <c:v>8.2857142857142865</c:v>
                </c:pt>
                <c:pt idx="710">
                  <c:v>8.2857142857142865</c:v>
                </c:pt>
                <c:pt idx="711">
                  <c:v>5.1428571428571432</c:v>
                </c:pt>
                <c:pt idx="712">
                  <c:v>6.4285714285714288</c:v>
                </c:pt>
                <c:pt idx="713">
                  <c:v>5.7142857142857144</c:v>
                </c:pt>
                <c:pt idx="714">
                  <c:v>1.7142857142857142</c:v>
                </c:pt>
                <c:pt idx="715">
                  <c:v>3.7142857142857144</c:v>
                </c:pt>
                <c:pt idx="716">
                  <c:v>3.7142857142857144</c:v>
                </c:pt>
                <c:pt idx="717">
                  <c:v>3.7142857142857144</c:v>
                </c:pt>
                <c:pt idx="718">
                  <c:v>4.1428571428571432</c:v>
                </c:pt>
                <c:pt idx="719">
                  <c:v>2.5714285714285716</c:v>
                </c:pt>
                <c:pt idx="720">
                  <c:v>3.2857142857142856</c:v>
                </c:pt>
                <c:pt idx="721">
                  <c:v>5.1428571428571432</c:v>
                </c:pt>
                <c:pt idx="722">
                  <c:v>3.1428571428571428</c:v>
                </c:pt>
                <c:pt idx="723">
                  <c:v>3.1428571428571428</c:v>
                </c:pt>
                <c:pt idx="724">
                  <c:v>3.1428571428571428</c:v>
                </c:pt>
                <c:pt idx="725">
                  <c:v>2.7142857142857144</c:v>
                </c:pt>
                <c:pt idx="726">
                  <c:v>2.8571428571428572</c:v>
                </c:pt>
                <c:pt idx="727">
                  <c:v>3.4285714285714284</c:v>
                </c:pt>
                <c:pt idx="728">
                  <c:v>1.4285714285714286</c:v>
                </c:pt>
                <c:pt idx="729">
                  <c:v>3.2857142857142856</c:v>
                </c:pt>
                <c:pt idx="730">
                  <c:v>3.2857142857142856</c:v>
                </c:pt>
                <c:pt idx="731">
                  <c:v>3.2857142857142856</c:v>
                </c:pt>
                <c:pt idx="732">
                  <c:v>3.2857142857142856</c:v>
                </c:pt>
                <c:pt idx="733">
                  <c:v>6</c:v>
                </c:pt>
                <c:pt idx="734">
                  <c:v>8</c:v>
                </c:pt>
                <c:pt idx="735">
                  <c:v>8</c:v>
                </c:pt>
                <c:pt idx="736">
                  <c:v>6.1428571428571432</c:v>
                </c:pt>
                <c:pt idx="737">
                  <c:v>6.1428571428571432</c:v>
                </c:pt>
                <c:pt idx="738">
                  <c:v>6.1428571428571432</c:v>
                </c:pt>
                <c:pt idx="739">
                  <c:v>7.8571428571428568</c:v>
                </c:pt>
                <c:pt idx="740">
                  <c:v>5</c:v>
                </c:pt>
                <c:pt idx="741">
                  <c:v>6.8571428571428568</c:v>
                </c:pt>
                <c:pt idx="742">
                  <c:v>8.1428571428571423</c:v>
                </c:pt>
                <c:pt idx="743">
                  <c:v>8.1428571428571423</c:v>
                </c:pt>
                <c:pt idx="744">
                  <c:v>8.1428571428571423</c:v>
                </c:pt>
                <c:pt idx="745">
                  <c:v>8.1428571428571423</c:v>
                </c:pt>
                <c:pt idx="746">
                  <c:v>6.4285714285714288</c:v>
                </c:pt>
                <c:pt idx="747">
                  <c:v>10.571428571428571</c:v>
                </c:pt>
                <c:pt idx="748">
                  <c:v>5.4285714285714288</c:v>
                </c:pt>
                <c:pt idx="749">
                  <c:v>5.1428571428571432</c:v>
                </c:pt>
                <c:pt idx="750">
                  <c:v>5.8571428571428568</c:v>
                </c:pt>
                <c:pt idx="751">
                  <c:v>5.8571428571428568</c:v>
                </c:pt>
                <c:pt idx="752">
                  <c:v>5.8571428571428568</c:v>
                </c:pt>
                <c:pt idx="753">
                  <c:v>7.8571428571428568</c:v>
                </c:pt>
                <c:pt idx="754">
                  <c:v>5.1428571428571432</c:v>
                </c:pt>
                <c:pt idx="755">
                  <c:v>5.8571428571428568</c:v>
                </c:pt>
                <c:pt idx="756">
                  <c:v>6.5714285714285712</c:v>
                </c:pt>
                <c:pt idx="757">
                  <c:v>8.2857142857142865</c:v>
                </c:pt>
                <c:pt idx="758">
                  <c:v>8.2857142857142865</c:v>
                </c:pt>
                <c:pt idx="759">
                  <c:v>8.2857142857142865</c:v>
                </c:pt>
                <c:pt idx="760">
                  <c:v>7.2857142857142856</c:v>
                </c:pt>
                <c:pt idx="761">
                  <c:v>7.2857142857142856</c:v>
                </c:pt>
                <c:pt idx="762">
                  <c:v>7.2857142857142856</c:v>
                </c:pt>
                <c:pt idx="763">
                  <c:v>7.5714285714285712</c:v>
                </c:pt>
                <c:pt idx="764">
                  <c:v>6.5714285714285712</c:v>
                </c:pt>
                <c:pt idx="765">
                  <c:v>6.5714285714285712</c:v>
                </c:pt>
                <c:pt idx="766">
                  <c:v>6.5714285714285712</c:v>
                </c:pt>
                <c:pt idx="767">
                  <c:v>5.7142857142857144</c:v>
                </c:pt>
                <c:pt idx="768">
                  <c:v>4.2857142857142856</c:v>
                </c:pt>
                <c:pt idx="769">
                  <c:v>5.1428571428571432</c:v>
                </c:pt>
                <c:pt idx="770">
                  <c:v>3.4285714285714284</c:v>
                </c:pt>
                <c:pt idx="771">
                  <c:v>2.1428571428571428</c:v>
                </c:pt>
                <c:pt idx="772">
                  <c:v>2.1428571428571428</c:v>
                </c:pt>
                <c:pt idx="773">
                  <c:v>2.1428571428571428</c:v>
                </c:pt>
                <c:pt idx="774">
                  <c:v>2</c:v>
                </c:pt>
                <c:pt idx="775">
                  <c:v>3</c:v>
                </c:pt>
                <c:pt idx="776">
                  <c:v>2.8571428571428572</c:v>
                </c:pt>
                <c:pt idx="777">
                  <c:v>2.5714285714285716</c:v>
                </c:pt>
                <c:pt idx="778">
                  <c:v>2.4285714285714284</c:v>
                </c:pt>
                <c:pt idx="779">
                  <c:v>2.4285714285714284</c:v>
                </c:pt>
                <c:pt idx="780">
                  <c:v>2.4285714285714284</c:v>
                </c:pt>
                <c:pt idx="781">
                  <c:v>2.5714285714285716</c:v>
                </c:pt>
                <c:pt idx="782">
                  <c:v>1.5714285714285714</c:v>
                </c:pt>
                <c:pt idx="783">
                  <c:v>3.4285714285714284</c:v>
                </c:pt>
                <c:pt idx="784">
                  <c:v>3.5714285714285716</c:v>
                </c:pt>
                <c:pt idx="785">
                  <c:v>6.1428571428571432</c:v>
                </c:pt>
                <c:pt idx="786">
                  <c:v>6.1428571428571432</c:v>
                </c:pt>
                <c:pt idx="787">
                  <c:v>6.1428571428571432</c:v>
                </c:pt>
                <c:pt idx="788">
                  <c:v>6</c:v>
                </c:pt>
                <c:pt idx="789">
                  <c:v>8.5714285714285712</c:v>
                </c:pt>
                <c:pt idx="790">
                  <c:v>8.7142857142857135</c:v>
                </c:pt>
                <c:pt idx="791">
                  <c:v>15.285714285714286</c:v>
                </c:pt>
                <c:pt idx="792">
                  <c:v>12.714285714285714</c:v>
                </c:pt>
                <c:pt idx="793">
                  <c:v>12.714285714285714</c:v>
                </c:pt>
                <c:pt idx="794">
                  <c:v>12.714285714285714</c:v>
                </c:pt>
                <c:pt idx="795">
                  <c:v>14.714285714285714</c:v>
                </c:pt>
                <c:pt idx="796">
                  <c:v>17</c:v>
                </c:pt>
                <c:pt idx="797">
                  <c:v>14.428571428571429</c:v>
                </c:pt>
                <c:pt idx="798">
                  <c:v>7.7142857142857144</c:v>
                </c:pt>
                <c:pt idx="799">
                  <c:v>9.7142857142857135</c:v>
                </c:pt>
                <c:pt idx="800">
                  <c:v>9.7142857142857135</c:v>
                </c:pt>
                <c:pt idx="801">
                  <c:v>9.7142857142857135</c:v>
                </c:pt>
                <c:pt idx="802">
                  <c:v>7.7142857142857144</c:v>
                </c:pt>
                <c:pt idx="803">
                  <c:v>2.8571428571428572</c:v>
                </c:pt>
                <c:pt idx="804">
                  <c:v>5</c:v>
                </c:pt>
                <c:pt idx="805">
                  <c:v>9.2857142857142865</c:v>
                </c:pt>
                <c:pt idx="806">
                  <c:v>7.7142857142857144</c:v>
                </c:pt>
                <c:pt idx="807">
                  <c:v>7.7142857142857144</c:v>
                </c:pt>
                <c:pt idx="808">
                  <c:v>7.7142857142857144</c:v>
                </c:pt>
                <c:pt idx="809">
                  <c:v>10.142857142857142</c:v>
                </c:pt>
                <c:pt idx="810">
                  <c:v>12.428571428571429</c:v>
                </c:pt>
                <c:pt idx="811">
                  <c:v>9.4285714285714288</c:v>
                </c:pt>
                <c:pt idx="812">
                  <c:v>6.2857142857142856</c:v>
                </c:pt>
                <c:pt idx="813">
                  <c:v>6</c:v>
                </c:pt>
                <c:pt idx="814">
                  <c:v>6</c:v>
                </c:pt>
                <c:pt idx="815">
                  <c:v>6</c:v>
                </c:pt>
                <c:pt idx="816">
                  <c:v>7.5714285714285712</c:v>
                </c:pt>
                <c:pt idx="817">
                  <c:v>8.7142857142857135</c:v>
                </c:pt>
                <c:pt idx="818">
                  <c:v>12.142857142857142</c:v>
                </c:pt>
                <c:pt idx="819">
                  <c:v>11.142857142857142</c:v>
                </c:pt>
                <c:pt idx="820">
                  <c:v>11</c:v>
                </c:pt>
                <c:pt idx="821">
                  <c:v>11</c:v>
                </c:pt>
                <c:pt idx="822">
                  <c:v>11</c:v>
                </c:pt>
                <c:pt idx="823">
                  <c:v>9.2857142857142865</c:v>
                </c:pt>
                <c:pt idx="824">
                  <c:v>6</c:v>
                </c:pt>
                <c:pt idx="825">
                  <c:v>2.5714285714285716</c:v>
                </c:pt>
                <c:pt idx="826">
                  <c:v>5.5714285714285712</c:v>
                </c:pt>
                <c:pt idx="827">
                  <c:v>7.5714285714285712</c:v>
                </c:pt>
                <c:pt idx="828">
                  <c:v>7.5714285714285712</c:v>
                </c:pt>
                <c:pt idx="829">
                  <c:v>7.5714285714285712</c:v>
                </c:pt>
                <c:pt idx="830">
                  <c:v>5.2857142857142856</c:v>
                </c:pt>
                <c:pt idx="831">
                  <c:v>9</c:v>
                </c:pt>
                <c:pt idx="832">
                  <c:v>10.285714285714286</c:v>
                </c:pt>
                <c:pt idx="833">
                  <c:v>7.7142857142857144</c:v>
                </c:pt>
                <c:pt idx="834">
                  <c:v>7.1428571428571432</c:v>
                </c:pt>
                <c:pt idx="835">
                  <c:v>7.1428571428571432</c:v>
                </c:pt>
                <c:pt idx="836">
                  <c:v>7.1428571428571432</c:v>
                </c:pt>
                <c:pt idx="837">
                  <c:v>13</c:v>
                </c:pt>
                <c:pt idx="838">
                  <c:v>10.285714285714286</c:v>
                </c:pt>
                <c:pt idx="839">
                  <c:v>9</c:v>
                </c:pt>
                <c:pt idx="840">
                  <c:v>11</c:v>
                </c:pt>
                <c:pt idx="841">
                  <c:v>9.5714285714285712</c:v>
                </c:pt>
                <c:pt idx="842">
                  <c:v>9.5714285714285712</c:v>
                </c:pt>
                <c:pt idx="843">
                  <c:v>9.5714285714285712</c:v>
                </c:pt>
                <c:pt idx="844">
                  <c:v>5.1428571428571432</c:v>
                </c:pt>
                <c:pt idx="845">
                  <c:v>6.8571428571428568</c:v>
                </c:pt>
                <c:pt idx="846">
                  <c:v>8.5714285714285712</c:v>
                </c:pt>
                <c:pt idx="847">
                  <c:v>6.4285714285714288</c:v>
                </c:pt>
                <c:pt idx="848">
                  <c:v>6.8571428571428568</c:v>
                </c:pt>
                <c:pt idx="849">
                  <c:v>6.8571428571428568</c:v>
                </c:pt>
                <c:pt idx="850">
                  <c:v>6.8571428571428568</c:v>
                </c:pt>
                <c:pt idx="851">
                  <c:v>5.4285714285714288</c:v>
                </c:pt>
                <c:pt idx="852">
                  <c:v>2.8571428571428572</c:v>
                </c:pt>
                <c:pt idx="853">
                  <c:v>4</c:v>
                </c:pt>
                <c:pt idx="854">
                  <c:v>6.1428571428571432</c:v>
                </c:pt>
                <c:pt idx="855">
                  <c:v>6</c:v>
                </c:pt>
                <c:pt idx="856">
                  <c:v>6</c:v>
                </c:pt>
                <c:pt idx="857">
                  <c:v>6</c:v>
                </c:pt>
                <c:pt idx="858">
                  <c:v>8.7142857142857135</c:v>
                </c:pt>
                <c:pt idx="859">
                  <c:v>10.142857142857142</c:v>
                </c:pt>
                <c:pt idx="860">
                  <c:v>7.7142857142857144</c:v>
                </c:pt>
                <c:pt idx="861">
                  <c:v>8.4285714285714288</c:v>
                </c:pt>
                <c:pt idx="862">
                  <c:v>8.1428571428571423</c:v>
                </c:pt>
                <c:pt idx="863">
                  <c:v>8.1428571428571423</c:v>
                </c:pt>
                <c:pt idx="864">
                  <c:v>8.1428571428571423</c:v>
                </c:pt>
                <c:pt idx="865">
                  <c:v>5.8571428571428568</c:v>
                </c:pt>
                <c:pt idx="866">
                  <c:v>4.1428571428571432</c:v>
                </c:pt>
                <c:pt idx="867">
                  <c:v>6.7142857142857144</c:v>
                </c:pt>
                <c:pt idx="868">
                  <c:v>3.5714285714285716</c:v>
                </c:pt>
                <c:pt idx="869">
                  <c:v>7.5714285714285712</c:v>
                </c:pt>
                <c:pt idx="870">
                  <c:v>7.5714285714285712</c:v>
                </c:pt>
                <c:pt idx="871">
                  <c:v>7.5714285714285712</c:v>
                </c:pt>
                <c:pt idx="872">
                  <c:v>8.2857142857142865</c:v>
                </c:pt>
                <c:pt idx="873">
                  <c:v>10</c:v>
                </c:pt>
                <c:pt idx="874">
                  <c:v>7.5714285714285712</c:v>
                </c:pt>
                <c:pt idx="875">
                  <c:v>10</c:v>
                </c:pt>
                <c:pt idx="876">
                  <c:v>6.2857142857142856</c:v>
                </c:pt>
                <c:pt idx="877">
                  <c:v>6.2857142857142856</c:v>
                </c:pt>
                <c:pt idx="878">
                  <c:v>6.2857142857142856</c:v>
                </c:pt>
                <c:pt idx="879">
                  <c:v>5.1428571428571432</c:v>
                </c:pt>
                <c:pt idx="880">
                  <c:v>5.2857142857142856</c:v>
                </c:pt>
                <c:pt idx="881">
                  <c:v>5.5714285714285712</c:v>
                </c:pt>
                <c:pt idx="882">
                  <c:v>6.1428571428571432</c:v>
                </c:pt>
                <c:pt idx="883">
                  <c:v>7.1428571428571432</c:v>
                </c:pt>
                <c:pt idx="884">
                  <c:v>7.1428571428571432</c:v>
                </c:pt>
                <c:pt idx="885">
                  <c:v>7.1428571428571432</c:v>
                </c:pt>
                <c:pt idx="886">
                  <c:v>7.2857142857142856</c:v>
                </c:pt>
                <c:pt idx="887">
                  <c:v>5.4285714285714288</c:v>
                </c:pt>
                <c:pt idx="888">
                  <c:v>8.7142857142857135</c:v>
                </c:pt>
                <c:pt idx="889">
                  <c:v>7.4285714285714288</c:v>
                </c:pt>
                <c:pt idx="890">
                  <c:v>6.1428571428571432</c:v>
                </c:pt>
                <c:pt idx="891">
                  <c:v>6.1428571428571432</c:v>
                </c:pt>
                <c:pt idx="892">
                  <c:v>6.1428571428571432</c:v>
                </c:pt>
                <c:pt idx="893">
                  <c:v>6.2857142857142856</c:v>
                </c:pt>
                <c:pt idx="894">
                  <c:v>9</c:v>
                </c:pt>
                <c:pt idx="895">
                  <c:v>6.7142857142857144</c:v>
                </c:pt>
                <c:pt idx="896">
                  <c:v>6.5714285714285712</c:v>
                </c:pt>
                <c:pt idx="897">
                  <c:v>6.5714285714285712</c:v>
                </c:pt>
                <c:pt idx="898">
                  <c:v>6.5714285714285712</c:v>
                </c:pt>
                <c:pt idx="899">
                  <c:v>6.5714285714285712</c:v>
                </c:pt>
                <c:pt idx="900">
                  <c:v>6.4285714285714288</c:v>
                </c:pt>
                <c:pt idx="901">
                  <c:v>6.2857142857142856</c:v>
                </c:pt>
                <c:pt idx="902">
                  <c:v>5.2857142857142856</c:v>
                </c:pt>
                <c:pt idx="903">
                  <c:v>5.2857142857142856</c:v>
                </c:pt>
                <c:pt idx="904">
                  <c:v>6</c:v>
                </c:pt>
                <c:pt idx="905">
                  <c:v>6</c:v>
                </c:pt>
                <c:pt idx="906">
                  <c:v>6</c:v>
                </c:pt>
                <c:pt idx="907">
                  <c:v>6.7142857142857144</c:v>
                </c:pt>
                <c:pt idx="908">
                  <c:v>4.2857142857142856</c:v>
                </c:pt>
                <c:pt idx="909">
                  <c:v>4.7142857142857144</c:v>
                </c:pt>
                <c:pt idx="910">
                  <c:v>3</c:v>
                </c:pt>
                <c:pt idx="911">
                  <c:v>4.5714285714285712</c:v>
                </c:pt>
                <c:pt idx="912">
                  <c:v>4.5714285714285712</c:v>
                </c:pt>
                <c:pt idx="913">
                  <c:v>4.5714285714285712</c:v>
                </c:pt>
                <c:pt idx="914">
                  <c:v>4</c:v>
                </c:pt>
                <c:pt idx="915">
                  <c:v>4</c:v>
                </c:pt>
                <c:pt idx="916">
                  <c:v>2.7142857142857144</c:v>
                </c:pt>
                <c:pt idx="917">
                  <c:v>4.1428571428571432</c:v>
                </c:pt>
                <c:pt idx="918">
                  <c:v>3.5714285714285716</c:v>
                </c:pt>
                <c:pt idx="919">
                  <c:v>3.5714285714285716</c:v>
                </c:pt>
                <c:pt idx="920">
                  <c:v>3.5714285714285716</c:v>
                </c:pt>
                <c:pt idx="921">
                  <c:v>4.7142857142857144</c:v>
                </c:pt>
                <c:pt idx="922">
                  <c:v>6.7142857142857144</c:v>
                </c:pt>
                <c:pt idx="923">
                  <c:v>7</c:v>
                </c:pt>
                <c:pt idx="924">
                  <c:v>8.7142857142857135</c:v>
                </c:pt>
                <c:pt idx="925">
                  <c:v>7</c:v>
                </c:pt>
                <c:pt idx="926">
                  <c:v>7</c:v>
                </c:pt>
                <c:pt idx="927">
                  <c:v>7</c:v>
                </c:pt>
                <c:pt idx="928">
                  <c:v>5.7142857142857144</c:v>
                </c:pt>
                <c:pt idx="929">
                  <c:v>3.8571428571428572</c:v>
                </c:pt>
                <c:pt idx="930">
                  <c:v>3.7142857142857144</c:v>
                </c:pt>
                <c:pt idx="931">
                  <c:v>4.4285714285714288</c:v>
                </c:pt>
                <c:pt idx="932">
                  <c:v>4.5714285714285712</c:v>
                </c:pt>
                <c:pt idx="933">
                  <c:v>4.5714285714285712</c:v>
                </c:pt>
                <c:pt idx="934">
                  <c:v>4.5714285714285712</c:v>
                </c:pt>
                <c:pt idx="935">
                  <c:v>6.5714285714285712</c:v>
                </c:pt>
                <c:pt idx="936">
                  <c:v>6.7142857142857144</c:v>
                </c:pt>
                <c:pt idx="937">
                  <c:v>8</c:v>
                </c:pt>
                <c:pt idx="938">
                  <c:v>6.7142857142857144</c:v>
                </c:pt>
                <c:pt idx="939">
                  <c:v>7.2857142857142856</c:v>
                </c:pt>
                <c:pt idx="940">
                  <c:v>7.2857142857142856</c:v>
                </c:pt>
                <c:pt idx="941">
                  <c:v>7.2857142857142856</c:v>
                </c:pt>
                <c:pt idx="942">
                  <c:v>6.1428571428571432</c:v>
                </c:pt>
                <c:pt idx="943">
                  <c:v>6.4285714285714288</c:v>
                </c:pt>
                <c:pt idx="944">
                  <c:v>5</c:v>
                </c:pt>
                <c:pt idx="945">
                  <c:v>4.1428571428571432</c:v>
                </c:pt>
                <c:pt idx="946">
                  <c:v>3.4285714285714284</c:v>
                </c:pt>
                <c:pt idx="947">
                  <c:v>3.4285714285714284</c:v>
                </c:pt>
                <c:pt idx="948">
                  <c:v>3.4285714285714284</c:v>
                </c:pt>
                <c:pt idx="949">
                  <c:v>2.5714285714285716</c:v>
                </c:pt>
                <c:pt idx="950">
                  <c:v>3.8571428571428572</c:v>
                </c:pt>
                <c:pt idx="951">
                  <c:v>4.7142857142857144</c:v>
                </c:pt>
                <c:pt idx="952">
                  <c:v>5.7142857142857144</c:v>
                </c:pt>
                <c:pt idx="953">
                  <c:v>6</c:v>
                </c:pt>
                <c:pt idx="954">
                  <c:v>6</c:v>
                </c:pt>
                <c:pt idx="955">
                  <c:v>6</c:v>
                </c:pt>
                <c:pt idx="956">
                  <c:v>6.1428571428571432</c:v>
                </c:pt>
                <c:pt idx="957">
                  <c:v>6.4285714285714288</c:v>
                </c:pt>
                <c:pt idx="958">
                  <c:v>5.5714285714285712</c:v>
                </c:pt>
                <c:pt idx="959">
                  <c:v>3.7142857142857144</c:v>
                </c:pt>
                <c:pt idx="960">
                  <c:v>3.4285714285714284</c:v>
                </c:pt>
                <c:pt idx="961">
                  <c:v>3.4285714285714284</c:v>
                </c:pt>
                <c:pt idx="962">
                  <c:v>3.4285714285714284</c:v>
                </c:pt>
                <c:pt idx="963">
                  <c:v>3.1428571428571428</c:v>
                </c:pt>
                <c:pt idx="964">
                  <c:v>0.8571428571428571</c:v>
                </c:pt>
                <c:pt idx="965">
                  <c:v>5</c:v>
                </c:pt>
                <c:pt idx="966">
                  <c:v>6.1428571428571432</c:v>
                </c:pt>
                <c:pt idx="967">
                  <c:v>6.1428571428571432</c:v>
                </c:pt>
                <c:pt idx="968">
                  <c:v>6.1428571428571432</c:v>
                </c:pt>
                <c:pt idx="969">
                  <c:v>6.1428571428571432</c:v>
                </c:pt>
                <c:pt idx="970">
                  <c:v>6.1428571428571432</c:v>
                </c:pt>
                <c:pt idx="971">
                  <c:v>8.7142857142857135</c:v>
                </c:pt>
                <c:pt idx="972">
                  <c:v>4.5714285714285712</c:v>
                </c:pt>
                <c:pt idx="973">
                  <c:v>5.4285714285714288</c:v>
                </c:pt>
                <c:pt idx="974">
                  <c:v>5.7142857142857144</c:v>
                </c:pt>
                <c:pt idx="975">
                  <c:v>5.7142857142857144</c:v>
                </c:pt>
                <c:pt idx="976">
                  <c:v>5.7142857142857144</c:v>
                </c:pt>
                <c:pt idx="977">
                  <c:v>5.7142857142857144</c:v>
                </c:pt>
                <c:pt idx="978">
                  <c:v>4.1428571428571432</c:v>
                </c:pt>
                <c:pt idx="979">
                  <c:v>4.1428571428571432</c:v>
                </c:pt>
                <c:pt idx="980">
                  <c:v>5.1428571428571432</c:v>
                </c:pt>
                <c:pt idx="981">
                  <c:v>4.8571428571428568</c:v>
                </c:pt>
                <c:pt idx="982">
                  <c:v>4.8571428571428568</c:v>
                </c:pt>
                <c:pt idx="983">
                  <c:v>4.8571428571428568</c:v>
                </c:pt>
                <c:pt idx="984">
                  <c:v>5.5714285714285712</c:v>
                </c:pt>
                <c:pt idx="985">
                  <c:v>4.5714285714285712</c:v>
                </c:pt>
                <c:pt idx="986">
                  <c:v>7.4285714285714288</c:v>
                </c:pt>
                <c:pt idx="987">
                  <c:v>3.5714285714285716</c:v>
                </c:pt>
                <c:pt idx="988">
                  <c:v>5.8571428571428568</c:v>
                </c:pt>
                <c:pt idx="989">
                  <c:v>5.8571428571428568</c:v>
                </c:pt>
                <c:pt idx="990">
                  <c:v>5.8571428571428568</c:v>
                </c:pt>
                <c:pt idx="991">
                  <c:v>5.4285714285714288</c:v>
                </c:pt>
                <c:pt idx="992">
                  <c:v>8</c:v>
                </c:pt>
                <c:pt idx="993">
                  <c:v>7.2857142857142856</c:v>
                </c:pt>
                <c:pt idx="994">
                  <c:v>7.8571428571428568</c:v>
                </c:pt>
                <c:pt idx="995">
                  <c:v>7</c:v>
                </c:pt>
                <c:pt idx="996">
                  <c:v>7</c:v>
                </c:pt>
                <c:pt idx="997">
                  <c:v>7</c:v>
                </c:pt>
                <c:pt idx="998">
                  <c:v>7.1428571428571432</c:v>
                </c:pt>
                <c:pt idx="999">
                  <c:v>5.4285714285714288</c:v>
                </c:pt>
                <c:pt idx="1000">
                  <c:v>3.2857142857142856</c:v>
                </c:pt>
                <c:pt idx="1001">
                  <c:v>4.7142857142857144</c:v>
                </c:pt>
                <c:pt idx="1002">
                  <c:v>3.8571428571428572</c:v>
                </c:pt>
                <c:pt idx="1003">
                  <c:v>3.8571428571428572</c:v>
                </c:pt>
                <c:pt idx="1004">
                  <c:v>3.8571428571428572</c:v>
                </c:pt>
                <c:pt idx="1005">
                  <c:v>3.7142857142857144</c:v>
                </c:pt>
                <c:pt idx="1006">
                  <c:v>7.2857142857142856</c:v>
                </c:pt>
                <c:pt idx="1007">
                  <c:v>7.5714285714285712</c:v>
                </c:pt>
                <c:pt idx="1008">
                  <c:v>6</c:v>
                </c:pt>
                <c:pt idx="1009">
                  <c:v>9</c:v>
                </c:pt>
                <c:pt idx="1010">
                  <c:v>9</c:v>
                </c:pt>
                <c:pt idx="1011">
                  <c:v>9</c:v>
                </c:pt>
                <c:pt idx="1012">
                  <c:v>8.7142857142857135</c:v>
                </c:pt>
                <c:pt idx="1013">
                  <c:v>5.4285714285714288</c:v>
                </c:pt>
                <c:pt idx="1014">
                  <c:v>5.4285714285714288</c:v>
                </c:pt>
                <c:pt idx="1015">
                  <c:v>6.1428571428571432</c:v>
                </c:pt>
                <c:pt idx="1016">
                  <c:v>2.8571428571428572</c:v>
                </c:pt>
                <c:pt idx="1017">
                  <c:v>2.8571428571428572</c:v>
                </c:pt>
                <c:pt idx="1018">
                  <c:v>2.8571428571428572</c:v>
                </c:pt>
                <c:pt idx="1019">
                  <c:v>2.8571428571428572</c:v>
                </c:pt>
                <c:pt idx="1020">
                  <c:v>1.7142857142857142</c:v>
                </c:pt>
                <c:pt idx="1021">
                  <c:v>4</c:v>
                </c:pt>
                <c:pt idx="1022">
                  <c:v>5.5714285714285712</c:v>
                </c:pt>
                <c:pt idx="1023">
                  <c:v>7.1428571428571432</c:v>
                </c:pt>
                <c:pt idx="1024">
                  <c:v>7.1428571428571432</c:v>
                </c:pt>
                <c:pt idx="1025">
                  <c:v>7.1428571428571432</c:v>
                </c:pt>
                <c:pt idx="1026">
                  <c:v>10</c:v>
                </c:pt>
                <c:pt idx="1027">
                  <c:v>12.428571428571429</c:v>
                </c:pt>
                <c:pt idx="1028">
                  <c:v>10.285714285714286</c:v>
                </c:pt>
                <c:pt idx="1029">
                  <c:v>9</c:v>
                </c:pt>
                <c:pt idx="1030">
                  <c:v>7.2857142857142856</c:v>
                </c:pt>
                <c:pt idx="1031">
                  <c:v>7.2857142857142856</c:v>
                </c:pt>
                <c:pt idx="1032">
                  <c:v>7.2857142857142856</c:v>
                </c:pt>
                <c:pt idx="1033">
                  <c:v>4.7142857142857144</c:v>
                </c:pt>
                <c:pt idx="1034">
                  <c:v>2.5714285714285716</c:v>
                </c:pt>
                <c:pt idx="1035">
                  <c:v>5.7142857142857144</c:v>
                </c:pt>
                <c:pt idx="1036">
                  <c:v>6.4285714285714288</c:v>
                </c:pt>
                <c:pt idx="1037">
                  <c:v>7.4285714285714288</c:v>
                </c:pt>
                <c:pt idx="1038">
                  <c:v>7.4285714285714288</c:v>
                </c:pt>
                <c:pt idx="1039">
                  <c:v>7.4285714285714288</c:v>
                </c:pt>
                <c:pt idx="1040">
                  <c:v>9.2857142857142865</c:v>
                </c:pt>
                <c:pt idx="1041">
                  <c:v>9</c:v>
                </c:pt>
                <c:pt idx="1042">
                  <c:v>7</c:v>
                </c:pt>
                <c:pt idx="1043">
                  <c:v>4.8571428571428568</c:v>
                </c:pt>
                <c:pt idx="1044">
                  <c:v>4.4285714285714288</c:v>
                </c:pt>
                <c:pt idx="1045">
                  <c:v>4.4285714285714288</c:v>
                </c:pt>
                <c:pt idx="1046">
                  <c:v>4.4285714285714288</c:v>
                </c:pt>
                <c:pt idx="1047">
                  <c:v>2.2857142857142856</c:v>
                </c:pt>
                <c:pt idx="1048">
                  <c:v>4.8571428571428568</c:v>
                </c:pt>
                <c:pt idx="1049">
                  <c:v>3.5714285714285716</c:v>
                </c:pt>
                <c:pt idx="1050">
                  <c:v>4.2857142857142856</c:v>
                </c:pt>
                <c:pt idx="1051">
                  <c:v>5.5714285714285712</c:v>
                </c:pt>
                <c:pt idx="1052">
                  <c:v>5.5714285714285712</c:v>
                </c:pt>
                <c:pt idx="1053">
                  <c:v>5.5714285714285712</c:v>
                </c:pt>
                <c:pt idx="1054">
                  <c:v>5.5714285714285712</c:v>
                </c:pt>
                <c:pt idx="1055">
                  <c:v>3.5714285714285716</c:v>
                </c:pt>
                <c:pt idx="1056">
                  <c:v>4.7142857142857144</c:v>
                </c:pt>
                <c:pt idx="1057">
                  <c:v>4</c:v>
                </c:pt>
                <c:pt idx="1058">
                  <c:v>2</c:v>
                </c:pt>
                <c:pt idx="1059">
                  <c:v>2</c:v>
                </c:pt>
                <c:pt idx="1060">
                  <c:v>2</c:v>
                </c:pt>
                <c:pt idx="1061">
                  <c:v>5.4285714285714288</c:v>
                </c:pt>
                <c:pt idx="1062">
                  <c:v>6</c:v>
                </c:pt>
                <c:pt idx="1063">
                  <c:v>7.1428571428571432</c:v>
                </c:pt>
                <c:pt idx="1064">
                  <c:v>9</c:v>
                </c:pt>
                <c:pt idx="1065">
                  <c:v>10.142857142857142</c:v>
                </c:pt>
                <c:pt idx="1066">
                  <c:v>10.142857142857142</c:v>
                </c:pt>
                <c:pt idx="1067">
                  <c:v>10.142857142857142</c:v>
                </c:pt>
                <c:pt idx="1068">
                  <c:v>7</c:v>
                </c:pt>
                <c:pt idx="1069">
                  <c:v>6.2857142857142856</c:v>
                </c:pt>
                <c:pt idx="1070">
                  <c:v>6</c:v>
                </c:pt>
                <c:pt idx="1071">
                  <c:v>5.8571428571428568</c:v>
                </c:pt>
                <c:pt idx="1072">
                  <c:v>4.7142857142857144</c:v>
                </c:pt>
                <c:pt idx="1073">
                  <c:v>4.7142857142857144</c:v>
                </c:pt>
                <c:pt idx="1074">
                  <c:v>4.7142857142857144</c:v>
                </c:pt>
                <c:pt idx="1075">
                  <c:v>4.5714285714285712</c:v>
                </c:pt>
                <c:pt idx="1076">
                  <c:v>7.7142857142857144</c:v>
                </c:pt>
                <c:pt idx="1077">
                  <c:v>5.8571428571428568</c:v>
                </c:pt>
                <c:pt idx="1078">
                  <c:v>4.5714285714285712</c:v>
                </c:pt>
                <c:pt idx="1079">
                  <c:v>4.5714285714285712</c:v>
                </c:pt>
                <c:pt idx="1080">
                  <c:v>4.5714285714285712</c:v>
                </c:pt>
                <c:pt idx="1081">
                  <c:v>4.5714285714285712</c:v>
                </c:pt>
                <c:pt idx="1082">
                  <c:v>4.4285714285714288</c:v>
                </c:pt>
                <c:pt idx="1083">
                  <c:v>1.7142857142857142</c:v>
                </c:pt>
                <c:pt idx="1084">
                  <c:v>1.4285714285714286</c:v>
                </c:pt>
                <c:pt idx="1085">
                  <c:v>6</c:v>
                </c:pt>
                <c:pt idx="1086">
                  <c:v>6</c:v>
                </c:pt>
                <c:pt idx="1087">
                  <c:v>6</c:v>
                </c:pt>
                <c:pt idx="1088">
                  <c:v>6</c:v>
                </c:pt>
                <c:pt idx="1089">
                  <c:v>7.4285714285714288</c:v>
                </c:pt>
                <c:pt idx="1090">
                  <c:v>6.5714285714285712</c:v>
                </c:pt>
                <c:pt idx="1091">
                  <c:v>7</c:v>
                </c:pt>
                <c:pt idx="1092">
                  <c:v>2.2857142857142856</c:v>
                </c:pt>
                <c:pt idx="1093">
                  <c:v>3.7142857142857144</c:v>
                </c:pt>
                <c:pt idx="1094">
                  <c:v>3.7142857142857144</c:v>
                </c:pt>
                <c:pt idx="1095">
                  <c:v>3.7142857142857144</c:v>
                </c:pt>
                <c:pt idx="1096">
                  <c:v>2.4285714285714284</c:v>
                </c:pt>
                <c:pt idx="1097">
                  <c:v>2.4285714285714284</c:v>
                </c:pt>
                <c:pt idx="1098">
                  <c:v>5.2857142857142856</c:v>
                </c:pt>
              </c:numCache>
            </c:numRef>
          </c:val>
          <c:smooth val="0"/>
          <c:extLst xmlns:c16r2="http://schemas.microsoft.com/office/drawing/2015/06/chart">
            <c:ext xmlns:c16="http://schemas.microsoft.com/office/drawing/2014/chart" uri="{C3380CC4-5D6E-409C-BE32-E72D297353CC}">
              <c16:uniqueId val="{00000002-54C6-44AF-AD1F-31478969ABE6}"/>
            </c:ext>
          </c:extLst>
        </c:ser>
        <c:dLbls>
          <c:showLegendKey val="0"/>
          <c:showVal val="0"/>
          <c:showCatName val="0"/>
          <c:showSerName val="0"/>
          <c:showPercent val="0"/>
          <c:showBubbleSize val="0"/>
        </c:dLbls>
        <c:marker val="1"/>
        <c:smooth val="0"/>
        <c:axId val="150071168"/>
        <c:axId val="150069632"/>
      </c:lineChart>
      <c:valAx>
        <c:axId val="150058112"/>
        <c:scaling>
          <c:orientation val="minMax"/>
          <c:max val="100"/>
        </c:scaling>
        <c:delete val="0"/>
        <c:axPos val="l"/>
        <c:majorGridlines>
          <c:spPr>
            <a:ln>
              <a:solidFill>
                <a:schemeClr val="bg1">
                  <a:lumMod val="85000"/>
                </a:schemeClr>
              </a:solidFill>
            </a:ln>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059648"/>
        <c:crosses val="autoZero"/>
        <c:crossBetween val="between"/>
        <c:majorUnit val="20"/>
      </c:valAx>
      <c:dateAx>
        <c:axId val="150059648"/>
        <c:scaling>
          <c:orientation val="minMax"/>
          <c:min val="43101"/>
        </c:scaling>
        <c:delete val="0"/>
        <c:axPos val="b"/>
        <c:numFmt formatCode="m/d/yy;@" sourceLinked="0"/>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058112"/>
        <c:crosses val="autoZero"/>
        <c:auto val="0"/>
        <c:lblOffset val="100"/>
        <c:baseTimeUnit val="days"/>
        <c:majorUnit val="1"/>
        <c:majorTimeUnit val="months"/>
      </c:dateAx>
      <c:valAx>
        <c:axId val="150069632"/>
        <c:scaling>
          <c:orientation val="minMax"/>
          <c:max val="100"/>
        </c:scaling>
        <c:delete val="0"/>
        <c:axPos val="r"/>
        <c:numFmt formatCode="0" sourceLinked="1"/>
        <c:majorTickMark val="none"/>
        <c:minorTickMark val="none"/>
        <c:tickLblPos val="nextTo"/>
        <c:spPr>
          <a:noFill/>
          <a:ln w="3175">
            <a:noFill/>
          </a:ln>
        </c:spPr>
        <c:crossAx val="150071168"/>
        <c:crosses val="max"/>
        <c:crossBetween val="between"/>
        <c:majorUnit val="20"/>
      </c:valAx>
      <c:dateAx>
        <c:axId val="150071168"/>
        <c:scaling>
          <c:orientation val="minMax"/>
        </c:scaling>
        <c:delete val="1"/>
        <c:axPos val="b"/>
        <c:numFmt formatCode="m/d/yyyy" sourceLinked="1"/>
        <c:majorTickMark val="out"/>
        <c:minorTickMark val="none"/>
        <c:tickLblPos val="nextTo"/>
        <c:crossAx val="150069632"/>
        <c:crosses val="autoZero"/>
        <c:auto val="1"/>
        <c:lblOffset val="100"/>
        <c:baseTimeUnit val="days"/>
        <c:majorUnit val="1"/>
        <c:minorUnit val="1"/>
      </c:date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3" Type="http://schemas.openxmlformats.org/officeDocument/2006/relationships/chart" Target="../charts/chart8.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 Type="http://schemas.openxmlformats.org/officeDocument/2006/relationships/chart" Target="../charts/chart7.xml"/><Relationship Id="rId16" Type="http://schemas.openxmlformats.org/officeDocument/2006/relationships/chart" Target="../charts/chart21.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5" Type="http://schemas.openxmlformats.org/officeDocument/2006/relationships/chart" Target="../charts/chart2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0</xdr:col>
      <xdr:colOff>1238250</xdr:colOff>
      <xdr:row>2</xdr:row>
      <xdr:rowOff>104775</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57150"/>
          <a:ext cx="1190625" cy="3524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19</xdr:row>
      <xdr:rowOff>0</xdr:rowOff>
    </xdr:from>
    <xdr:to>
      <xdr:col>8</xdr:col>
      <xdr:colOff>533400</xdr:colOff>
      <xdr:row>35</xdr:row>
      <xdr:rowOff>152400</xdr:rowOff>
    </xdr:to>
    <xdr:graphicFrame macro="">
      <xdr:nvGraphicFramePr>
        <xdr:cNvPr id="2" name="Chart 1">
          <a:extLst>
            <a:ext uri="{FF2B5EF4-FFF2-40B4-BE49-F238E27FC236}">
              <a16:creationId xmlns:a16="http://schemas.microsoft.com/office/drawing/2014/main" xmlns=""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238126</xdr:colOff>
      <xdr:row>19</xdr:row>
      <xdr:rowOff>0</xdr:rowOff>
    </xdr:from>
    <xdr:to>
      <xdr:col>16</xdr:col>
      <xdr:colOff>474739</xdr:colOff>
      <xdr:row>35</xdr:row>
      <xdr:rowOff>152400</xdr:rowOff>
    </xdr:to>
    <xdr:graphicFrame macro="">
      <xdr:nvGraphicFramePr>
        <xdr:cNvPr id="3" name="Chart 2">
          <a:extLst>
            <a:ext uri="{FF2B5EF4-FFF2-40B4-BE49-F238E27FC236}">
              <a16:creationId xmlns:a16="http://schemas.microsoft.com/office/drawing/2014/main" xmlns=""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161925</xdr:colOff>
      <xdr:row>19</xdr:row>
      <xdr:rowOff>0</xdr:rowOff>
    </xdr:from>
    <xdr:to>
      <xdr:col>24</xdr:col>
      <xdr:colOff>462492</xdr:colOff>
      <xdr:row>35</xdr:row>
      <xdr:rowOff>152400</xdr:rowOff>
    </xdr:to>
    <xdr:graphicFrame macro="">
      <xdr:nvGraphicFramePr>
        <xdr:cNvPr id="4" name="Chart 3">
          <a:extLst>
            <a:ext uri="{FF2B5EF4-FFF2-40B4-BE49-F238E27FC236}">
              <a16:creationId xmlns:a16="http://schemas.microsoft.com/office/drawing/2014/main" xmlns=""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432</xdr:col>
      <xdr:colOff>470646</xdr:colOff>
      <xdr:row>5</xdr:row>
      <xdr:rowOff>44825</xdr:rowOff>
    </xdr:from>
    <xdr:to>
      <xdr:col>440</xdr:col>
      <xdr:colOff>571499</xdr:colOff>
      <xdr:row>17</xdr:row>
      <xdr:rowOff>44822</xdr:rowOff>
    </xdr:to>
    <xdr:graphicFrame macro="">
      <xdr:nvGraphicFramePr>
        <xdr:cNvPr id="2" name="Chart 1">
          <a:extLst>
            <a:ext uri="{FF2B5EF4-FFF2-40B4-BE49-F238E27FC236}">
              <a16:creationId xmlns:a16="http://schemas.microsoft.com/office/drawing/2014/main" xmlns=""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1114424</xdr:colOff>
      <xdr:row>12</xdr:row>
      <xdr:rowOff>147637</xdr:rowOff>
    </xdr:from>
    <xdr:to>
      <xdr:col>17</xdr:col>
      <xdr:colOff>323849</xdr:colOff>
      <xdr:row>27</xdr:row>
      <xdr:rowOff>33337</xdr:rowOff>
    </xdr:to>
    <xdr:graphicFrame macro="">
      <xdr:nvGraphicFramePr>
        <xdr:cNvPr id="2" name="Chart 1">
          <a:extLst>
            <a:ext uri="{FF2B5EF4-FFF2-40B4-BE49-F238E27FC236}">
              <a16:creationId xmlns:a16="http://schemas.microsoft.com/office/drawing/2014/main" xmlns=""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37</xdr:row>
      <xdr:rowOff>0</xdr:rowOff>
    </xdr:from>
    <xdr:to>
      <xdr:col>17</xdr:col>
      <xdr:colOff>371475</xdr:colOff>
      <xdr:row>51</xdr:row>
      <xdr:rowOff>76200</xdr:rowOff>
    </xdr:to>
    <xdr:graphicFrame macro="">
      <xdr:nvGraphicFramePr>
        <xdr:cNvPr id="3" name="Chart 2">
          <a:extLst>
            <a:ext uri="{FF2B5EF4-FFF2-40B4-BE49-F238E27FC236}">
              <a16:creationId xmlns:a16="http://schemas.microsoft.com/office/drawing/2014/main" xmlns=""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1114424</xdr:colOff>
      <xdr:row>12</xdr:row>
      <xdr:rowOff>147637</xdr:rowOff>
    </xdr:from>
    <xdr:to>
      <xdr:col>17</xdr:col>
      <xdr:colOff>323849</xdr:colOff>
      <xdr:row>27</xdr:row>
      <xdr:rowOff>33337</xdr:rowOff>
    </xdr:to>
    <xdr:graphicFrame macro="">
      <xdr:nvGraphicFramePr>
        <xdr:cNvPr id="2" name="Chart 1">
          <a:extLst>
            <a:ext uri="{FF2B5EF4-FFF2-40B4-BE49-F238E27FC236}">
              <a16:creationId xmlns:a16="http://schemas.microsoft.com/office/drawing/2014/main" xmlns=""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37</xdr:row>
      <xdr:rowOff>0</xdr:rowOff>
    </xdr:from>
    <xdr:to>
      <xdr:col>17</xdr:col>
      <xdr:colOff>371475</xdr:colOff>
      <xdr:row>51</xdr:row>
      <xdr:rowOff>76200</xdr:rowOff>
    </xdr:to>
    <xdr:graphicFrame macro="">
      <xdr:nvGraphicFramePr>
        <xdr:cNvPr id="3" name="Chart 2">
          <a:extLst>
            <a:ext uri="{FF2B5EF4-FFF2-40B4-BE49-F238E27FC236}">
              <a16:creationId xmlns:a16="http://schemas.microsoft.com/office/drawing/2014/main" xmlns=""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6</xdr:row>
      <xdr:rowOff>38100</xdr:rowOff>
    </xdr:from>
    <xdr:to>
      <xdr:col>10</xdr:col>
      <xdr:colOff>149162</xdr:colOff>
      <xdr:row>19</xdr:row>
      <xdr:rowOff>76200</xdr:rowOff>
    </xdr:to>
    <xdr:graphicFrame macro="">
      <xdr:nvGraphicFramePr>
        <xdr:cNvPr id="2" name="Chart 1">
          <a:extLst>
            <a:ext uri="{FF2B5EF4-FFF2-40B4-BE49-F238E27FC236}">
              <a16:creationId xmlns:a16="http://schemas.microsoft.com/office/drawing/2014/main" xmlns=""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169333</xdr:colOff>
      <xdr:row>36</xdr:row>
      <xdr:rowOff>137583</xdr:rowOff>
    </xdr:from>
    <xdr:to>
      <xdr:col>10</xdr:col>
      <xdr:colOff>532521</xdr:colOff>
      <xdr:row>48</xdr:row>
      <xdr:rowOff>104436</xdr:rowOff>
    </xdr:to>
    <xdr:graphicFrame macro="">
      <xdr:nvGraphicFramePr>
        <xdr:cNvPr id="6" name="Chart 5">
          <a:extLst>
            <a:ext uri="{FF2B5EF4-FFF2-40B4-BE49-F238E27FC236}">
              <a16:creationId xmlns:a16="http://schemas.microsoft.com/office/drawing/2014/main" xmlns="" id="{00000000-0008-0000-1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408215</xdr:colOff>
      <xdr:row>6</xdr:row>
      <xdr:rowOff>68036</xdr:rowOff>
    </xdr:from>
    <xdr:to>
      <xdr:col>21</xdr:col>
      <xdr:colOff>560917</xdr:colOff>
      <xdr:row>18</xdr:row>
      <xdr:rowOff>165327</xdr:rowOff>
    </xdr:to>
    <xdr:graphicFrame macro="">
      <xdr:nvGraphicFramePr>
        <xdr:cNvPr id="15" name="Chart 14">
          <a:extLst>
            <a:ext uri="{FF2B5EF4-FFF2-40B4-BE49-F238E27FC236}">
              <a16:creationId xmlns:a16="http://schemas.microsoft.com/office/drawing/2014/main" xmlns="" id="{00000000-0008-0000-1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247650</xdr:colOff>
      <xdr:row>36</xdr:row>
      <xdr:rowOff>200025</xdr:rowOff>
    </xdr:from>
    <xdr:to>
      <xdr:col>21</xdr:col>
      <xdr:colOff>285750</xdr:colOff>
      <xdr:row>48</xdr:row>
      <xdr:rowOff>204597</xdr:rowOff>
    </xdr:to>
    <xdr:graphicFrame macro="">
      <xdr:nvGraphicFramePr>
        <xdr:cNvPr id="21" name="Chart 20">
          <a:extLst>
            <a:ext uri="{FF2B5EF4-FFF2-40B4-BE49-F238E27FC236}">
              <a16:creationId xmlns:a16="http://schemas.microsoft.com/office/drawing/2014/main" xmlns="" id="{00000000-0008-0000-1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590550</xdr:colOff>
      <xdr:row>21</xdr:row>
      <xdr:rowOff>142875</xdr:rowOff>
    </xdr:from>
    <xdr:to>
      <xdr:col>21</xdr:col>
      <xdr:colOff>338667</xdr:colOff>
      <xdr:row>33</xdr:row>
      <xdr:rowOff>211455</xdr:rowOff>
    </xdr:to>
    <xdr:graphicFrame macro="">
      <xdr:nvGraphicFramePr>
        <xdr:cNvPr id="16" name="Chart 15">
          <a:extLst>
            <a:ext uri="{FF2B5EF4-FFF2-40B4-BE49-F238E27FC236}">
              <a16:creationId xmlns:a16="http://schemas.microsoft.com/office/drawing/2014/main" xmlns="" id="{00000000-0008-0000-1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471487</xdr:colOff>
      <xdr:row>51</xdr:row>
      <xdr:rowOff>109536</xdr:rowOff>
    </xdr:from>
    <xdr:to>
      <xdr:col>19</xdr:col>
      <xdr:colOff>196850</xdr:colOff>
      <xdr:row>62</xdr:row>
      <xdr:rowOff>202722</xdr:rowOff>
    </xdr:to>
    <xdr:graphicFrame macro="">
      <xdr:nvGraphicFramePr>
        <xdr:cNvPr id="17" name="Chart 16">
          <a:extLst>
            <a:ext uri="{FF2B5EF4-FFF2-40B4-BE49-F238E27FC236}">
              <a16:creationId xmlns:a16="http://schemas.microsoft.com/office/drawing/2014/main" xmlns="" id="{00000000-0008-0000-1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50800</xdr:colOff>
      <xdr:row>83</xdr:row>
      <xdr:rowOff>94192</xdr:rowOff>
    </xdr:from>
    <xdr:to>
      <xdr:col>10</xdr:col>
      <xdr:colOff>486833</xdr:colOff>
      <xdr:row>106</xdr:row>
      <xdr:rowOff>52917</xdr:rowOff>
    </xdr:to>
    <xdr:graphicFrame macro="">
      <xdr:nvGraphicFramePr>
        <xdr:cNvPr id="18" name="Chart 17">
          <a:extLst>
            <a:ext uri="{FF2B5EF4-FFF2-40B4-BE49-F238E27FC236}">
              <a16:creationId xmlns:a16="http://schemas.microsoft.com/office/drawing/2014/main" xmlns="" id="{00000000-0008-0000-1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473074</xdr:colOff>
      <xdr:row>82</xdr:row>
      <xdr:rowOff>22225</xdr:rowOff>
    </xdr:from>
    <xdr:to>
      <xdr:col>23</xdr:col>
      <xdr:colOff>308346</xdr:colOff>
      <xdr:row>101</xdr:row>
      <xdr:rowOff>17970</xdr:rowOff>
    </xdr:to>
    <xdr:graphicFrame macro="">
      <xdr:nvGraphicFramePr>
        <xdr:cNvPr id="20" name="Chart 19">
          <a:extLst>
            <a:ext uri="{FF2B5EF4-FFF2-40B4-BE49-F238E27FC236}">
              <a16:creationId xmlns:a16="http://schemas.microsoft.com/office/drawing/2014/main" xmlns="" id="{00000000-0008-0000-1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109</xdr:row>
      <xdr:rowOff>0</xdr:rowOff>
    </xdr:from>
    <xdr:to>
      <xdr:col>8</xdr:col>
      <xdr:colOff>151511</xdr:colOff>
      <xdr:row>128</xdr:row>
      <xdr:rowOff>92710</xdr:rowOff>
    </xdr:to>
    <xdr:graphicFrame macro="">
      <xdr:nvGraphicFramePr>
        <xdr:cNvPr id="22" name="Chart 21">
          <a:extLst>
            <a:ext uri="{FF2B5EF4-FFF2-40B4-BE49-F238E27FC236}">
              <a16:creationId xmlns:a16="http://schemas.microsoft.com/office/drawing/2014/main" xmlns="" id="{00000000-0008-0000-1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248949</xdr:colOff>
      <xdr:row>58</xdr:row>
      <xdr:rowOff>116899</xdr:rowOff>
    </xdr:from>
    <xdr:to>
      <xdr:col>9</xdr:col>
      <xdr:colOff>346363</xdr:colOff>
      <xdr:row>67</xdr:row>
      <xdr:rowOff>24481</xdr:rowOff>
    </xdr:to>
    <xdr:graphicFrame macro="">
      <xdr:nvGraphicFramePr>
        <xdr:cNvPr id="23" name="Chart 22">
          <a:extLst>
            <a:ext uri="{FF2B5EF4-FFF2-40B4-BE49-F238E27FC236}">
              <a16:creationId xmlns:a16="http://schemas.microsoft.com/office/drawing/2014/main" xmlns="" id="{00000000-0008-0000-1A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11906</xdr:colOff>
      <xdr:row>68</xdr:row>
      <xdr:rowOff>23813</xdr:rowOff>
    </xdr:from>
    <xdr:to>
      <xdr:col>9</xdr:col>
      <xdr:colOff>190189</xdr:colOff>
      <xdr:row>82</xdr:row>
      <xdr:rowOff>71796</xdr:rowOff>
    </xdr:to>
    <xdr:graphicFrame macro="">
      <xdr:nvGraphicFramePr>
        <xdr:cNvPr id="25" name="Chart 24">
          <a:extLst>
            <a:ext uri="{FF2B5EF4-FFF2-40B4-BE49-F238E27FC236}">
              <a16:creationId xmlns:a16="http://schemas.microsoft.com/office/drawing/2014/main" xmlns=""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226218</xdr:colOff>
      <xdr:row>49</xdr:row>
      <xdr:rowOff>250032</xdr:rowOff>
    </xdr:from>
    <xdr:to>
      <xdr:col>9</xdr:col>
      <xdr:colOff>251352</xdr:colOff>
      <xdr:row>58</xdr:row>
      <xdr:rowOff>89959</xdr:rowOff>
    </xdr:to>
    <xdr:graphicFrame macro="">
      <xdr:nvGraphicFramePr>
        <xdr:cNvPr id="26" name="Chart 25">
          <a:extLst>
            <a:ext uri="{FF2B5EF4-FFF2-40B4-BE49-F238E27FC236}">
              <a16:creationId xmlns:a16="http://schemas.microsoft.com/office/drawing/2014/main" xmlns="" id="{00000000-0008-0000-1A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500063</xdr:colOff>
      <xdr:row>21</xdr:row>
      <xdr:rowOff>119063</xdr:rowOff>
    </xdr:from>
    <xdr:to>
      <xdr:col>10</xdr:col>
      <xdr:colOff>90696</xdr:colOff>
      <xdr:row>33</xdr:row>
      <xdr:rowOff>284549</xdr:rowOff>
    </xdr:to>
    <xdr:graphicFrame macro="">
      <xdr:nvGraphicFramePr>
        <xdr:cNvPr id="27" name="Chart 26">
          <a:extLst>
            <a:ext uri="{FF2B5EF4-FFF2-40B4-BE49-F238E27FC236}">
              <a16:creationId xmlns:a16="http://schemas.microsoft.com/office/drawing/2014/main" xmlns="" id="{00000000-0008-0000-1A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108</xdr:row>
      <xdr:rowOff>0</xdr:rowOff>
    </xdr:from>
    <xdr:to>
      <xdr:col>19</xdr:col>
      <xdr:colOff>552450</xdr:colOff>
      <xdr:row>125</xdr:row>
      <xdr:rowOff>152400</xdr:rowOff>
    </xdr:to>
    <xdr:graphicFrame macro="">
      <xdr:nvGraphicFramePr>
        <xdr:cNvPr id="19" name="Chart 18">
          <a:extLst>
            <a:ext uri="{FF2B5EF4-FFF2-40B4-BE49-F238E27FC236}">
              <a16:creationId xmlns:a16="http://schemas.microsoft.com/office/drawing/2014/main" xmlns="" id="{00000000-0008-0000-1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129</xdr:row>
      <xdr:rowOff>0</xdr:rowOff>
    </xdr:from>
    <xdr:to>
      <xdr:col>19</xdr:col>
      <xdr:colOff>519113</xdr:colOff>
      <xdr:row>145</xdr:row>
      <xdr:rowOff>152400</xdr:rowOff>
    </xdr:to>
    <xdr:graphicFrame macro="">
      <xdr:nvGraphicFramePr>
        <xdr:cNvPr id="24" name="Chart 23">
          <a:extLst>
            <a:ext uri="{FF2B5EF4-FFF2-40B4-BE49-F238E27FC236}">
              <a16:creationId xmlns:a16="http://schemas.microsoft.com/office/drawing/2014/main" xmlns="" id="{00000000-0008-0000-1A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514350</xdr:colOff>
      <xdr:row>63</xdr:row>
      <xdr:rowOff>147637</xdr:rowOff>
    </xdr:from>
    <xdr:to>
      <xdr:col>19</xdr:col>
      <xdr:colOff>209550</xdr:colOff>
      <xdr:row>77</xdr:row>
      <xdr:rowOff>90487</xdr:rowOff>
    </xdr:to>
    <xdr:graphicFrame macro="">
      <xdr:nvGraphicFramePr>
        <xdr:cNvPr id="3" name="Chart 2">
          <a:extLst>
            <a:ext uri="{FF2B5EF4-FFF2-40B4-BE49-F238E27FC236}">
              <a16:creationId xmlns:a16="http://schemas.microsoft.com/office/drawing/2014/main" xmlns="" id="{00000000-0008-0000-1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23812</xdr:colOff>
      <xdr:row>65</xdr:row>
      <xdr:rowOff>276225</xdr:rowOff>
    </xdr:from>
    <xdr:to>
      <xdr:col>25</xdr:col>
      <xdr:colOff>179916</xdr:colOff>
      <xdr:row>82</xdr:row>
      <xdr:rowOff>0</xdr:rowOff>
    </xdr:to>
    <xdr:graphicFrame macro="">
      <xdr:nvGraphicFramePr>
        <xdr:cNvPr id="4" name="Chart 3">
          <a:extLst>
            <a:ext uri="{FF2B5EF4-FFF2-40B4-BE49-F238E27FC236}">
              <a16:creationId xmlns:a16="http://schemas.microsoft.com/office/drawing/2014/main" xmlns=""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0.0089</cdr:x>
      <cdr:y>0.01578</cdr:y>
    </cdr:from>
    <cdr:to>
      <cdr:x>0.23093</cdr:x>
      <cdr:y>0.18742</cdr:y>
    </cdr:to>
    <cdr:sp macro="" textlink="">
      <cdr:nvSpPr>
        <cdr:cNvPr id="2" name="TextBox 1"/>
        <cdr:cNvSpPr txBox="1"/>
      </cdr:nvSpPr>
      <cdr:spPr>
        <a:xfrm xmlns:a="http://schemas.openxmlformats.org/drawingml/2006/main">
          <a:off x="50800" y="50800"/>
          <a:ext cx="1266827" cy="552450"/>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800" b="1">
            <a:solidFill>
              <a:srgbClr val="92D050"/>
            </a:solidFill>
            <a:latin typeface="+mn-lt"/>
          </a:endParaRPr>
        </a:p>
      </cdr:txBody>
    </cdr:sp>
  </cdr:relSizeAnchor>
  <cdr:relSizeAnchor xmlns:cdr="http://schemas.openxmlformats.org/drawingml/2006/chartDrawing">
    <cdr:from>
      <cdr:x>0.0089</cdr:x>
      <cdr:y>0.01578</cdr:y>
    </cdr:from>
    <cdr:to>
      <cdr:x>0.23093</cdr:x>
      <cdr:y>0.18742</cdr:y>
    </cdr:to>
    <cdr:sp macro="" textlink="">
      <cdr:nvSpPr>
        <cdr:cNvPr id="4" name="TextBox 1"/>
        <cdr:cNvSpPr txBox="1"/>
      </cdr:nvSpPr>
      <cdr:spPr>
        <a:xfrm xmlns:a="http://schemas.openxmlformats.org/drawingml/2006/main">
          <a:off x="50800" y="50800"/>
          <a:ext cx="1266827" cy="552450"/>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800" b="1">
            <a:solidFill>
              <a:srgbClr val="92D050"/>
            </a:solidFill>
            <a:latin typeface="+mn-lt"/>
          </a:endParaRPr>
        </a:p>
      </cdr:txBody>
    </cdr:sp>
  </cdr:relSizeAnchor>
  <cdr:relSizeAnchor xmlns:cdr="http://schemas.openxmlformats.org/drawingml/2006/chartDrawing">
    <cdr:from>
      <cdr:x>0.0089</cdr:x>
      <cdr:y>0.01578</cdr:y>
    </cdr:from>
    <cdr:to>
      <cdr:x>0.23093</cdr:x>
      <cdr:y>0.18742</cdr:y>
    </cdr:to>
    <cdr:sp macro="" textlink="">
      <cdr:nvSpPr>
        <cdr:cNvPr id="5" name="TextBox 1"/>
        <cdr:cNvSpPr txBox="1"/>
      </cdr:nvSpPr>
      <cdr:spPr>
        <a:xfrm xmlns:a="http://schemas.openxmlformats.org/drawingml/2006/main">
          <a:off x="50800" y="50800"/>
          <a:ext cx="1266827" cy="552450"/>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800" b="1">
            <a:solidFill>
              <a:srgbClr val="92D050"/>
            </a:solidFill>
            <a:latin typeface="+mn-lt"/>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0.0089</cdr:x>
      <cdr:y>0.01578</cdr:y>
    </cdr:from>
    <cdr:to>
      <cdr:x>0.23093</cdr:x>
      <cdr:y>0.18742</cdr:y>
    </cdr:to>
    <cdr:sp macro="" textlink="">
      <cdr:nvSpPr>
        <cdr:cNvPr id="2" name="TextBox 1"/>
        <cdr:cNvSpPr txBox="1"/>
      </cdr:nvSpPr>
      <cdr:spPr>
        <a:xfrm xmlns:a="http://schemas.openxmlformats.org/drawingml/2006/main">
          <a:off x="50800" y="50800"/>
          <a:ext cx="1266827" cy="552450"/>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800" b="1">
            <a:solidFill>
              <a:srgbClr val="92D050"/>
            </a:solidFill>
            <a:latin typeface="+mn-lt"/>
          </a:endParaRPr>
        </a:p>
      </cdr:txBody>
    </cdr:sp>
  </cdr:relSizeAnchor>
  <cdr:relSizeAnchor xmlns:cdr="http://schemas.openxmlformats.org/drawingml/2006/chartDrawing">
    <cdr:from>
      <cdr:x>0.0089</cdr:x>
      <cdr:y>0.01578</cdr:y>
    </cdr:from>
    <cdr:to>
      <cdr:x>0.23093</cdr:x>
      <cdr:y>0.18742</cdr:y>
    </cdr:to>
    <cdr:sp macro="" textlink="">
      <cdr:nvSpPr>
        <cdr:cNvPr id="4" name="TextBox 1"/>
        <cdr:cNvSpPr txBox="1"/>
      </cdr:nvSpPr>
      <cdr:spPr>
        <a:xfrm xmlns:a="http://schemas.openxmlformats.org/drawingml/2006/main">
          <a:off x="50800" y="50800"/>
          <a:ext cx="1266827" cy="552450"/>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800" b="1">
            <a:solidFill>
              <a:srgbClr val="92D050"/>
            </a:solidFill>
            <a:latin typeface="+mn-lt"/>
          </a:endParaRPr>
        </a:p>
      </cdr:txBody>
    </cdr:sp>
  </cdr:relSizeAnchor>
  <cdr:relSizeAnchor xmlns:cdr="http://schemas.openxmlformats.org/drawingml/2006/chartDrawing">
    <cdr:from>
      <cdr:x>0.0089</cdr:x>
      <cdr:y>0.01578</cdr:y>
    </cdr:from>
    <cdr:to>
      <cdr:x>0.23093</cdr:x>
      <cdr:y>0.18742</cdr:y>
    </cdr:to>
    <cdr:sp macro="" textlink="">
      <cdr:nvSpPr>
        <cdr:cNvPr id="5" name="TextBox 1"/>
        <cdr:cNvSpPr txBox="1"/>
      </cdr:nvSpPr>
      <cdr:spPr>
        <a:xfrm xmlns:a="http://schemas.openxmlformats.org/drawingml/2006/main">
          <a:off x="50800" y="50800"/>
          <a:ext cx="1266827" cy="552450"/>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800" b="1">
            <a:solidFill>
              <a:srgbClr val="92D050"/>
            </a:solidFill>
            <a:latin typeface="+mn-lt"/>
          </a:endParaRPr>
        </a:p>
      </cdr:txBody>
    </cdr:sp>
  </cdr:relSizeAnchor>
  <cdr:relSizeAnchor xmlns:cdr="http://schemas.openxmlformats.org/drawingml/2006/chartDrawing">
    <cdr:from>
      <cdr:x>0.0089</cdr:x>
      <cdr:y>0.01578</cdr:y>
    </cdr:from>
    <cdr:to>
      <cdr:x>0.23093</cdr:x>
      <cdr:y>0.18742</cdr:y>
    </cdr:to>
    <cdr:sp macro="" textlink="">
      <cdr:nvSpPr>
        <cdr:cNvPr id="3" name="TextBox 1"/>
        <cdr:cNvSpPr txBox="1"/>
      </cdr:nvSpPr>
      <cdr:spPr>
        <a:xfrm xmlns:a="http://schemas.openxmlformats.org/drawingml/2006/main">
          <a:off x="50800" y="50800"/>
          <a:ext cx="1266827" cy="552450"/>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800" b="1">
            <a:solidFill>
              <a:srgbClr val="92D050"/>
            </a:solidFill>
            <a:latin typeface="+mn-lt"/>
          </a:endParaRPr>
        </a:p>
      </cdr:txBody>
    </cdr:sp>
  </cdr:relSizeAnchor>
  <cdr:relSizeAnchor xmlns:cdr="http://schemas.openxmlformats.org/drawingml/2006/chartDrawing">
    <cdr:from>
      <cdr:x>0.0089</cdr:x>
      <cdr:y>0.01578</cdr:y>
    </cdr:from>
    <cdr:to>
      <cdr:x>0.23093</cdr:x>
      <cdr:y>0.18742</cdr:y>
    </cdr:to>
    <cdr:sp macro="" textlink="">
      <cdr:nvSpPr>
        <cdr:cNvPr id="6" name="TextBox 1"/>
        <cdr:cNvSpPr txBox="1"/>
      </cdr:nvSpPr>
      <cdr:spPr>
        <a:xfrm xmlns:a="http://schemas.openxmlformats.org/drawingml/2006/main">
          <a:off x="50800" y="50800"/>
          <a:ext cx="1266827" cy="552450"/>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800" b="1">
            <a:solidFill>
              <a:srgbClr val="92D050"/>
            </a:solidFill>
            <a:latin typeface="+mn-lt"/>
          </a:endParaRPr>
        </a:p>
      </cdr:txBody>
    </cdr:sp>
  </cdr:relSizeAnchor>
  <cdr:relSizeAnchor xmlns:cdr="http://schemas.openxmlformats.org/drawingml/2006/chartDrawing">
    <cdr:from>
      <cdr:x>0.0089</cdr:x>
      <cdr:y>0.01578</cdr:y>
    </cdr:from>
    <cdr:to>
      <cdr:x>0.23093</cdr:x>
      <cdr:y>0.18742</cdr:y>
    </cdr:to>
    <cdr:sp macro="" textlink="">
      <cdr:nvSpPr>
        <cdr:cNvPr id="7" name="TextBox 1"/>
        <cdr:cNvSpPr txBox="1"/>
      </cdr:nvSpPr>
      <cdr:spPr>
        <a:xfrm xmlns:a="http://schemas.openxmlformats.org/drawingml/2006/main">
          <a:off x="50800" y="50800"/>
          <a:ext cx="1266827" cy="552450"/>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800" b="1">
            <a:solidFill>
              <a:srgbClr val="92D050"/>
            </a:solidFill>
            <a:latin typeface="+mn-lt"/>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0.38645</cdr:x>
      <cdr:y>0.40838</cdr:y>
    </cdr:from>
    <cdr:to>
      <cdr:x>0.61014</cdr:x>
      <cdr:y>0.53859</cdr:y>
    </cdr:to>
    <cdr:sp macro="" textlink="">
      <cdr:nvSpPr>
        <cdr:cNvPr id="3" name="TextBox 2"/>
        <cdr:cNvSpPr txBox="1"/>
      </cdr:nvSpPr>
      <cdr:spPr>
        <a:xfrm xmlns:a="http://schemas.openxmlformats.org/drawingml/2006/main">
          <a:off x="2205037" y="1314450"/>
          <a:ext cx="1276350" cy="4191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dirty="0"/>
        </a:p>
      </cdr:txBody>
    </cdr:sp>
  </cdr:relSizeAnchor>
</c:userShapes>
</file>

<file path=xl/drawings/drawing9.xml><?xml version="1.0" encoding="utf-8"?>
<xdr:wsDr xmlns:xdr="http://schemas.openxmlformats.org/drawingml/2006/spreadsheetDrawing" xmlns:a="http://schemas.openxmlformats.org/drawingml/2006/main">
  <xdr:twoCellAnchor>
    <xdr:from>
      <xdr:col>4</xdr:col>
      <xdr:colOff>600075</xdr:colOff>
      <xdr:row>82</xdr:row>
      <xdr:rowOff>152400</xdr:rowOff>
    </xdr:from>
    <xdr:to>
      <xdr:col>19</xdr:col>
      <xdr:colOff>423986</xdr:colOff>
      <xdr:row>100</xdr:row>
      <xdr:rowOff>150553</xdr:rowOff>
    </xdr:to>
    <xdr:graphicFrame macro="">
      <xdr:nvGraphicFramePr>
        <xdr:cNvPr id="2" name="Chart 1">
          <a:extLst>
            <a:ext uri="{FF2B5EF4-FFF2-40B4-BE49-F238E27FC236}">
              <a16:creationId xmlns:a16="http://schemas.microsoft.com/office/drawing/2014/main" xmlns=""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19049</xdr:colOff>
      <xdr:row>63</xdr:row>
      <xdr:rowOff>19049</xdr:rowOff>
    </xdr:from>
    <xdr:to>
      <xdr:col>23</xdr:col>
      <xdr:colOff>9525</xdr:colOff>
      <xdr:row>81</xdr:row>
      <xdr:rowOff>19049</xdr:rowOff>
    </xdr:to>
    <xdr:graphicFrame macro="">
      <xdr:nvGraphicFramePr>
        <xdr:cNvPr id="3" name="Chart 2">
          <a:extLst>
            <a:ext uri="{FF2B5EF4-FFF2-40B4-BE49-F238E27FC236}">
              <a16:creationId xmlns:a16="http://schemas.microsoft.com/office/drawing/2014/main" xmlns="" id="{00000000-0008-0000-1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user-1" refreshedDate="43468.394233333333" createdVersion="4" refreshedVersion="4" minRefreshableVersion="3" recordCount="1679">
  <cacheSource type="external" connectionId="27"/>
  <cacheFields count="3">
    <cacheField name="Reporting Date" numFmtId="0">
      <sharedItems containsSemiMixedTypes="0" containsNonDate="0" containsDate="1" containsString="0" minDate="2015-12-09T00:00:00" maxDate="2019-01-03T00:00:00" count="817">
        <d v="2017-04-04T00:00:00"/>
        <d v="2017-04-05T00:00:00"/>
        <d v="2017-04-06T00:00:00"/>
        <d v="2017-04-07T00:00:00"/>
        <d v="2017-04-10T00:00:00"/>
        <d v="2017-04-11T00:00:00"/>
        <d v="2017-04-12T00:00:00"/>
        <d v="2017-04-13T00:00:00"/>
        <d v="2017-04-14T00:00:00"/>
        <d v="2017-04-17T00:00:00"/>
        <d v="2017-04-18T00:00:00"/>
        <d v="2017-04-19T00:00:00"/>
        <d v="2017-04-20T00:00:00"/>
        <d v="2017-04-21T00:00:00"/>
        <d v="2016-12-15T00:00:00"/>
        <d v="2016-12-16T00:00:00"/>
        <d v="2016-12-19T00:00:00"/>
        <d v="2016-12-20T00:00:00"/>
        <d v="2016-12-21T00:00:00"/>
        <d v="2016-12-22T00:00:00"/>
        <d v="2016-12-28T00:00:00"/>
        <d v="2016-12-29T00:00:00"/>
        <d v="2016-12-23T00:00:00"/>
        <d v="2016-12-26T00:00:00"/>
        <d v="2016-12-27T00:00:00"/>
        <d v="2017-01-1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1-12T00:00:00"/>
        <d v="2017-01-13T00:00:00"/>
        <d v="2017-01-16T00:00:00"/>
        <d v="2017-01-17T00:00:00"/>
        <d v="2017-01-18T00:00:00"/>
        <d v="2017-01-19T00:00:00"/>
        <d v="2017-01-20T00:00:00"/>
        <d v="2017-01-23T00:00:00"/>
        <d v="2017-01-24T00:00:00"/>
        <d v="2017-01-25T00:00:00"/>
        <d v="2017-01-26T00:00:00"/>
        <d v="2017-01-27T00:00:00"/>
        <d v="2017-01-30T00:00:00"/>
        <d v="2017-01-31T00:00:00"/>
        <d v="2016-12-30T00:00:00"/>
        <d v="2017-01-03T00:00:00"/>
        <d v="2017-01-02T00:00:00"/>
        <d v="2017-01-04T00:00:00"/>
        <d v="2017-01-05T00:00:00"/>
        <d v="2017-01-06T00:00:00"/>
        <d v="2017-01-09T00:00:00"/>
        <d v="2017-01-10T00:00:00"/>
        <d v="2018-01-03T00:00:00"/>
        <d v="2018-01-04T00:00:00"/>
        <d v="2018-01-05T00:00:00"/>
        <d v="2018-01-08T00:00:00"/>
        <d v="2018-01-09T00:00:00"/>
        <d v="2018-01-10T00:00:00"/>
        <d v="2018-01-11T00:00:00"/>
        <d v="2018-01-12T00:00:00"/>
        <d v="2018-01-15T00:00:00"/>
        <d v="2018-01-16T00:00:00"/>
        <d v="2018-01-17T00:00:00"/>
        <d v="2018-01-18T00:00:00"/>
        <d v="2018-01-19T00:00:00"/>
        <d v="2018-01-22T00:00:00"/>
        <d v="2018-01-23T00:00:00"/>
        <d v="2018-01-2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6-22T00:00:00"/>
        <d v="2017-06-23T00:00:00"/>
        <d v="2017-06-26T00:00:00"/>
        <d v="2017-06-27T00:00:00"/>
        <d v="2017-06-28T00:00:00"/>
        <d v="2017-06-29T00:00:00"/>
        <d v="2017-06-30T00:00:00"/>
        <d v="2017-07-03T00:00:00"/>
        <d v="2017-07-04T00:00:00"/>
        <d v="2017-07-05T00:00:00"/>
        <d v="2017-07-06T00:00:00"/>
        <d v="2017-07-07T00:00:00"/>
        <d v="2017-07-10T00:00:00"/>
        <d v="2017-07-11T00:00:00"/>
        <d v="2017-07-12T00:00:00"/>
        <d v="2017-02-01T00:00:00"/>
        <d v="2017-02-02T00:00:00"/>
        <d v="2017-02-03T00:00:00"/>
        <d v="2017-02-06T00:00:00"/>
        <d v="2017-02-07T00:00:00"/>
        <d v="2017-02-08T00:00:00"/>
        <d v="2017-02-09T00:00:00"/>
        <d v="2017-02-10T00:00:00"/>
        <d v="2017-02-13T00:00:00"/>
        <d v="2017-02-14T00:00:00"/>
        <d v="2017-02-15T00:00:00"/>
        <d v="2017-02-16T00:00:00"/>
        <d v="2017-02-17T00:00:00"/>
        <d v="2017-02-20T00:00:00"/>
        <d v="2017-02-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8-03-24T00:00:00"/>
        <d v="2018-03-25T00:00:00"/>
        <d v="2018-03-26T00:00:00"/>
        <d v="2018-03-27T00:00:00"/>
        <d v="2018-03-28T00:00:00"/>
        <d v="2018-03-29T00:00:00"/>
        <d v="2018-03-30T00:00:00"/>
        <d v="2018-04-02T00:00:00"/>
        <d v="2018-04-03T00:00:00"/>
        <d v="2018-04-04T00:00:00"/>
        <d v="2018-04-05T00:00:00"/>
        <d v="2018-04-06T00:00:00"/>
        <d v="2018-04-07T00:00:00"/>
        <d v="2018-04-09T00:00:00"/>
        <d v="2018-04-10T00:00:00"/>
        <d v="2018-04-11T00:00:00"/>
        <d v="2017-05-15T00:00:00"/>
        <d v="2017-05-16T00:00:00"/>
        <d v="2017-05-17T00:00:00"/>
        <d v="2017-05-18T00:00:00"/>
        <d v="2017-05-19T00:00:00"/>
        <d v="2017-05-22T00:00:00"/>
        <d v="2017-05-23T00:00:00"/>
        <d v="2017-05-24T00:00:00"/>
        <d v="2017-05-25T00:00:00"/>
        <d v="2017-05-26T00:00:00"/>
        <d v="2017-05-29T00:00:00"/>
        <d v="2017-05-30T00:00:00"/>
        <d v="2017-05-31T00:00:00"/>
        <d v="2017-06-01T00:00:00"/>
        <d v="2017-07-13T00:00:00"/>
        <d v="2017-07-14T00:00:00"/>
        <d v="2017-07-17T00:00:00"/>
        <d v="2017-07-18T00:00:00"/>
        <d v="2017-07-19T00:00:00"/>
        <d v="2017-07-20T00:00:00"/>
        <d v="2017-07-21T00:00:00"/>
        <d v="2017-07-24T00:00:00"/>
        <d v="2017-07-25T00:00:00"/>
        <d v="2017-07-26T00:00:00"/>
        <d v="2017-07-27T00:00:00"/>
        <d v="2017-07-28T00:00:00"/>
        <d v="2017-07-31T00:00:00"/>
        <d v="2017-08-22T00:00:00"/>
        <d v="2017-08-23T00:00:00"/>
        <d v="2017-08-24T00:00:00"/>
        <d v="2017-08-25T00:00:00"/>
        <d v="2017-08-28T00:00:00"/>
        <d v="2017-08-29T00:00:00"/>
        <d v="2017-08-30T00:00:00"/>
        <d v="2017-08-31T00:00:00"/>
        <d v="2017-09-04T00:00:00"/>
        <d v="2017-09-01T00:00:00"/>
        <d v="2017-09-05T00:00:00"/>
        <d v="2017-09-06T00:00:00"/>
        <d v="2017-10-17T00:00:00"/>
        <d v="2017-10-18T00:00:00"/>
        <d v="2017-10-19T00:00:00"/>
        <d v="2017-10-20T00:00:00"/>
        <d v="2017-10-23T00:00:00"/>
        <d v="2017-10-24T00:00:00"/>
        <d v="2017-10-25T00:00:00"/>
        <d v="2017-10-26T00:00:00"/>
        <d v="2017-10-27T00:00:00"/>
        <d v="2017-10-30T00:00:00"/>
        <d v="2017-10-31T00:00:00"/>
        <d v="2017-11-01T00:00:00"/>
        <d v="2017-11-02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3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19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7T00:00:00"/>
        <d v="2018-03-18T00:00:00"/>
        <d v="2018-03-19T00:00:00"/>
        <d v="2018-03-20T00:00:00"/>
        <d v="2018-03-21T00:00:00"/>
        <d v="2018-03-22T00:00:00"/>
        <d v="2018-03-23T00:00:00"/>
        <d v="2018-04-12T00:00:00"/>
        <d v="2018-04-13T00:00:00"/>
        <d v="2018-04-14T00:00:00"/>
        <d v="2018-04-16T00:00:00"/>
        <d v="2018-04-17T00:00:00"/>
        <d v="2018-04-18T00:00:00"/>
        <d v="2018-04-19T00:00:00"/>
        <d v="2018-04-20T00:00:00"/>
        <d v="2018-04-21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5-17T00:00:00"/>
        <d v="2018-05-18T00:00:00"/>
        <d v="2018-05-21T00:00:00"/>
        <d v="2018-05-22T00:00:00"/>
        <d v="2018-05-23T00:00:00"/>
        <d v="2018-05-24T00:00:00"/>
        <d v="2018-05-25T00:00:00"/>
        <d v="2018-05-28T00:00:00"/>
        <d v="2018-05-29T00:00:00"/>
        <d v="2018-05-30T00:00:00"/>
        <d v="2018-05-31T00:00:00"/>
        <d v="2018-06-01T00:00:00"/>
        <d v="2018-06-04T00:00:00"/>
        <d v="2018-06-05T00:00:00"/>
        <d v="2018-08-03T00:00:00"/>
        <d v="2018-08-06T00:00:00"/>
        <d v="2018-08-07T00:00:00"/>
        <d v="2018-08-08T00:00:00"/>
        <d v="2018-08-09T00:00:00"/>
        <d v="2018-08-10T00:00:00"/>
        <d v="2018-08-13T00:00:00"/>
        <d v="2018-08-14T00:00:00"/>
        <d v="2018-08-15T00:00:00"/>
        <d v="2018-08-16T00:00:00"/>
        <d v="2018-07-04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17T00:00:00"/>
        <d v="2018-08-20T00:00:00"/>
        <d v="2018-08-21T00:00:00"/>
        <d v="2018-08-22T00:00:00"/>
        <d v="2018-08-23T00:00:00"/>
        <d v="2018-08-24T00:00:00"/>
        <d v="2018-08-27T00:00:00"/>
        <d v="2018-08-28T00:00:00"/>
        <d v="2018-08-29T00:00:00"/>
        <d v="2018-08-30T00:00:00"/>
        <d v="2018-08-31T00:00:00"/>
        <d v="2018-09-03T00:00:00"/>
        <d v="2018-09-04T00:00:00"/>
        <d v="2018-10-24T00:00:00"/>
        <d v="2018-10-09T00:00:00"/>
        <d v="2018-10-10T00:00:00"/>
        <d v="2018-10-11T00:00:00"/>
        <d v="2018-10-15T00:00:00"/>
        <d v="2018-10-16T00:00:00"/>
        <d v="2018-10-19T00:00:00"/>
        <d v="2018-10-22T00:00:00"/>
        <d v="2018-10-23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2T00:00:00"/>
        <d v="2018-11-23T00:00:00"/>
        <d v="2018-11-26T00:00:00"/>
        <d v="2018-11-27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12T00:00:00"/>
        <d v="2018-10-17T00:00:00"/>
        <d v="2018-10-18T00:00:00"/>
        <d v="2018-11-28T00:00:00"/>
        <d v="2018-11-29T00:00:00"/>
        <d v="2018-11-30T00:00:00"/>
        <d v="2018-12-03T00:00:00"/>
        <d v="2018-12-04T00:00:00"/>
        <d v="2018-12-05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6-09-29T00:00:00" u="1"/>
        <d v="2016-10-25T00:00:00" u="1"/>
        <d v="2016-11-21T00:00:00" u="1"/>
        <d v="2015-12-17T00:00:00" u="1"/>
        <d v="2016-10-27T00:00:00" u="1"/>
        <d v="2016-11-23T00:00:00" u="1"/>
        <d v="2015-12-19T00:00:00" u="1"/>
        <d v="2016-11-25T00:00:00" u="1"/>
        <d v="2015-12-21T00:00:00" u="1"/>
        <d v="2016-01-02T00:00:00" u="1"/>
        <d v="2016-10-31T00:00:00" u="1"/>
        <d v="2015-12-23T00:00:00" u="1"/>
        <d v="2016-01-04T00:00:00" u="1"/>
        <d v="2016-11-29T00:00:00" u="1"/>
        <d v="2015-12-25T00:00:00" u="1"/>
        <d v="2016-01-06T00:00:00" u="1"/>
        <d v="2016-02-02T00:00:00" u="1"/>
        <d v="2016-01-08T00:00:00" u="1"/>
        <d v="2017-01-08T00:00:00" u="1"/>
        <d v="2016-02-04T00:00:00" u="1"/>
        <d v="2015-12-29T00:00:00" u="1"/>
        <d v="2016-02-06T00:00:00" u="1"/>
        <d v="2016-03-02T00:00:00" u="1"/>
        <d v="2015-12-31T00:00:00" u="1"/>
        <d v="2016-12-31T00:00:00" u="1"/>
        <d v="2016-01-12T00:00:00" u="1"/>
        <d v="2016-02-08T00:00:00" u="1"/>
        <d v="2016-03-04T00:00:00" u="1"/>
        <d v="2016-01-14T00:00:00" u="1"/>
        <d v="2016-02-10T00:00:00" u="1"/>
        <d v="2016-01-16T00:00:00" u="1"/>
        <d v="2016-02-12T00:00:00" u="1"/>
        <d v="2016-03-08T00:00:00" u="1"/>
        <d v="2016-04-04T00:00:00" u="1"/>
        <d v="2016-01-18T00:00:00" u="1"/>
        <d v="2016-03-10T00:00:00" u="1"/>
        <d v="2016-04-06T00:00:00" u="1"/>
        <d v="2016-05-02T00:00:00" u="1"/>
        <d v="2016-01-20T00:00:00" u="1"/>
        <d v="2016-02-16T00:00:00" u="1"/>
        <d v="2016-04-08T00:00:00" u="1"/>
        <d v="2016-05-04T00:00:00" u="1"/>
        <d v="2016-01-22T00:00:00" u="1"/>
        <d v="2016-02-18T00:00:00" u="1"/>
        <d v="2016-03-14T00:00:00" u="1"/>
        <d v="2016-05-06T00:00:00" u="1"/>
        <d v="2016-06-02T00:00:00" u="1"/>
        <d v="2016-03-16T00:00:00" u="1"/>
        <d v="2016-04-12T00:00:00" u="1"/>
        <d v="2016-01-26T00:00:00" u="1"/>
        <d v="2016-02-22T00:00:00" u="1"/>
        <d v="2016-03-18T00:00:00" u="1"/>
        <d v="2016-04-14T00:00:00" u="1"/>
        <d v="2016-05-10T00:00:00" u="1"/>
        <d v="2016-06-06T00:00:00" u="1"/>
        <d v="2016-01-28T00:00:00" u="1"/>
        <d v="2016-02-24T00:00:00" u="1"/>
        <d v="2016-05-12T00:00:00" u="1"/>
        <d v="2016-06-08T00:00:00" u="1"/>
        <d v="2016-07-04T00:00:00" u="1"/>
        <d v="2016-02-26T00:00:00" u="1"/>
        <d v="2016-03-22T00:00:00" u="1"/>
        <d v="2016-04-18T00:00:00" u="1"/>
        <d v="2016-06-10T00:00:00" u="1"/>
        <d v="2016-07-06T00:00:00" u="1"/>
        <d v="2016-08-02T00:00:00" u="1"/>
        <d v="2016-03-24T00:00:00" u="1"/>
        <d v="2016-04-20T00:00:00" u="1"/>
        <d v="2016-05-16T00:00:00" u="1"/>
        <d v="2016-07-08T00:00:00" u="1"/>
        <d v="2016-08-04T00:00:00" u="1"/>
        <d v="2016-04-22T00:00:00" u="1"/>
        <d v="2016-05-18T00:00:00" u="1"/>
        <d v="2016-06-14T00:00:00" u="1"/>
        <d v="2016-09-02T00:00:00" u="1"/>
        <d v="2016-03-28T00:00:00" u="1"/>
        <d v="2016-05-20T00:00:00" u="1"/>
        <d v="2016-06-16T00:00:00" u="1"/>
        <d v="2016-07-12T00:00:00" u="1"/>
        <d v="2016-08-08T00:00:00" u="1"/>
        <d v="2016-03-30T00:00:00" u="1"/>
        <d v="2016-04-26T00:00:00" u="1"/>
        <d v="2016-07-14T00:00:00" u="1"/>
        <d v="2016-08-10T00:00:00" u="1"/>
        <d v="2016-09-06T00:00:00" u="1"/>
        <d v="2016-04-28T00:00:00" u="1"/>
        <d v="2016-05-24T00:00:00" u="1"/>
        <d v="2016-06-20T00:00:00" u="1"/>
        <d v="2016-08-12T00:00:00" u="1"/>
        <d v="2016-09-08T00:00:00" u="1"/>
        <d v="2016-10-04T00:00:00" u="1"/>
        <d v="2016-05-26T00:00:00" u="1"/>
        <d v="2016-06-22T00:00:00" u="1"/>
        <d v="2018-05-26T00:00:00" u="1"/>
        <d v="2016-07-18T00:00:00" u="1"/>
        <d v="2016-10-06T00:00:00" u="1"/>
        <d v="2016-11-02T00:00:00" u="1"/>
        <d v="2016-06-24T00:00:00" u="1"/>
        <d v="2016-07-20T00:00:00" u="1"/>
        <d v="2016-08-16T00:00:00" u="1"/>
        <d v="2016-09-12T00:00:00" u="1"/>
        <d v="2016-11-04T00:00:00" u="1"/>
        <d v="2016-05-30T00:00:00" u="1"/>
        <d v="2016-07-22T00:00:00" u="1"/>
        <d v="2016-08-18T00:00:00" u="1"/>
        <d v="2016-09-14T00:00:00" u="1"/>
        <d v="2016-10-10T00:00:00" u="1"/>
        <d v="2016-12-02T00:00:00" u="1"/>
        <d v="2016-06-28T00:00:00" u="1"/>
        <d v="2016-09-16T00:00:00" u="1"/>
        <d v="2016-10-12T00:00:00" u="1"/>
        <d v="2016-11-08T00:00:00" u="1"/>
        <d v="2016-06-30T00:00:00" u="1"/>
        <d v="2016-07-26T00:00:00" u="1"/>
        <d v="2016-08-22T00:00:00" u="1"/>
        <d v="2016-10-14T00:00:00" u="1"/>
        <d v="2016-11-10T00:00:00" u="1"/>
        <d v="2016-12-06T00:00:00" u="1"/>
        <d v="2016-07-28T00:00:00" u="1"/>
        <d v="2016-08-24T00:00:00" u="1"/>
        <d v="2016-09-20T00:00:00" u="1"/>
        <d v="2016-12-08T00:00:00" u="1"/>
        <d v="2016-08-26T00:00:00" u="1"/>
        <d v="2016-09-22T00:00:00" u="1"/>
        <d v="2016-10-18T00:00:00" u="1"/>
        <d v="2016-11-14T00:00:00" u="1"/>
        <d v="2015-12-10T00:00:00" u="1"/>
        <d v="2016-10-20T00:00:00" u="1"/>
        <d v="2016-11-16T00:00:00" u="1"/>
        <d v="2015-12-12T00:00:00" u="1"/>
        <d v="2016-12-12T00:00:00" u="1"/>
        <d v="2016-08-30T00:00:00" u="1"/>
        <d v="2016-09-26T00:00:00" u="1"/>
        <d v="2016-11-18T00:00:00" u="1"/>
        <d v="2015-12-14T00:00:00" u="1"/>
        <d v="2016-12-14T00:00:00" u="1"/>
        <d v="2016-09-28T00:00:00" u="1"/>
        <d v="2016-10-24T00:00:00" u="1"/>
        <d v="2015-12-16T00:00:00" u="1"/>
        <d v="2016-09-30T00:00:00" u="1"/>
        <d v="2016-10-26T00:00:00" u="1"/>
        <d v="2016-11-22T00:00:00" u="1"/>
        <d v="2015-12-18T00:00:00" u="1"/>
        <d v="2016-10-28T00:00:00" u="1"/>
        <d v="2016-11-24T00:00:00" u="1"/>
        <d v="2015-12-20T00:00:00" u="1"/>
        <d v="2016-01-01T00:00:00" u="1"/>
        <d v="2017-01-01T00:00:00" u="1"/>
        <d v="2015-12-22T00:00:00" u="1"/>
        <d v="2016-11-28T00:00:00" u="1"/>
        <d v="2015-12-24T00:00:00" u="1"/>
        <d v="2016-01-05T00:00:00" u="1"/>
        <d v="2016-02-01T00:00:00" u="1"/>
        <d v="2016-11-30T00:00:00" u="1"/>
        <d v="2016-01-07T00:00:00" u="1"/>
        <d v="2017-01-07T00:00:00" u="1"/>
        <d v="2016-02-03T00:00:00" u="1"/>
        <d v="2015-12-28T00:00:00" u="1"/>
        <d v="2016-02-05T00:00:00" u="1"/>
        <d v="2016-03-01T00:00:00" u="1"/>
        <d v="2015-12-30T00:00:00" u="1"/>
        <d v="2016-01-11T00:00:00" u="1"/>
        <d v="2016-03-03T00:00:00" u="1"/>
        <d v="2016-01-13T00:00:00" u="1"/>
        <d v="2016-02-09T00:00:00" u="1"/>
        <d v="2016-04-01T00:00:00" u="1"/>
        <d v="2016-01-15T00:00:00" u="1"/>
        <d v="2016-02-11T00:00:00" u="1"/>
        <d v="2016-03-07T00:00:00" u="1"/>
        <d v="2016-03-09T00:00:00" u="1"/>
        <d v="2016-04-05T00:00:00" u="1"/>
        <d v="2016-01-19T00:00:00" u="1"/>
        <d v="2016-02-15T00:00:00" u="1"/>
        <d v="2016-03-11T00:00:00" u="1"/>
        <d v="2016-04-07T00:00:00" u="1"/>
        <d v="2016-05-03T00:00:00" u="1"/>
        <d v="2016-01-21T00:00:00" u="1"/>
        <d v="2016-02-17T00:00:00" u="1"/>
        <d v="2016-05-05T00:00:00" u="1"/>
        <d v="2016-06-01T00:00:00" u="1"/>
        <d v="2016-02-19T00:00:00" u="1"/>
        <d v="2016-03-15T00:00:00" u="1"/>
        <d v="2016-04-11T00:00:00" u="1"/>
        <d v="2016-06-03T00:00:00" u="1"/>
        <d v="2016-01-25T00:00:00" u="1"/>
        <d v="2016-03-17T00:00:00" u="1"/>
        <d v="2016-04-13T00:00:00" u="1"/>
        <d v="2016-05-09T00:00:00" u="1"/>
        <d v="2016-07-01T00:00:00" u="1"/>
        <d v="2016-01-27T00:00:00" u="1"/>
        <d v="2016-02-23T00:00:00" u="1"/>
        <d v="2016-04-15T00:00:00" u="1"/>
        <d v="2016-05-11T00:00:00" u="1"/>
        <d v="2016-06-07T00:00:00" u="1"/>
        <d v="2016-01-29T00:00:00" u="1"/>
        <d v="2016-02-25T00:00:00" u="1"/>
        <d v="2016-03-21T00:00:00" u="1"/>
        <d v="2016-05-13T00:00:00" u="1"/>
        <d v="2016-06-09T00:00:00" u="1"/>
        <d v="2016-07-05T00:00:00" u="1"/>
        <d v="2016-08-01T00:00:00" u="1"/>
        <d v="2016-03-23T00:00:00" u="1"/>
        <d v="2016-04-19T00:00:00" u="1"/>
        <d v="2016-07-07T00:00:00" u="1"/>
        <d v="2016-08-03T00:00:00" u="1"/>
        <d v="2016-02-29T00:00:00" u="1"/>
        <d v="2016-03-25T00:00:00" u="1"/>
        <d v="2016-04-21T00:00:00" u="1"/>
        <d v="2016-05-17T00:00:00" u="1"/>
        <d v="2016-06-13T00:00:00" u="1"/>
        <d v="2016-08-05T00:00:00" u="1"/>
        <d v="2016-09-01T00:00:00" u="1"/>
        <d v="2016-05-19T00:00:00" u="1"/>
        <d v="2016-06-15T00:00:00" u="1"/>
        <d v="2016-07-11T00:00:00" u="1"/>
        <d v="2016-03-29T00:00:00" u="1"/>
        <d v="2016-04-25T00:00:00" u="1"/>
        <d v="2016-06-17T00:00:00" u="1"/>
        <d v="2016-07-13T00:00:00" u="1"/>
        <d v="2016-08-09T00:00:00" u="1"/>
        <d v="2016-09-05T00:00:00" u="1"/>
        <d v="2016-03-31T00:00:00" u="1"/>
        <d v="2016-04-27T00:00:00" u="1"/>
        <d v="2016-05-23T00:00:00" u="1"/>
        <d v="2016-07-15T00:00:00" u="1"/>
        <d v="2016-08-11T00:00:00" u="1"/>
        <d v="2016-09-07T00:00:00" u="1"/>
        <d v="2016-10-03T00:00:00" u="1"/>
        <d v="2016-04-29T00:00:00" u="1"/>
        <d v="2016-05-25T00:00:00" u="1"/>
        <d v="2016-06-21T00:00:00" u="1"/>
        <d v="2016-09-09T00:00:00" u="1"/>
        <d v="2016-10-05T00:00:00" u="1"/>
        <d v="2016-11-01T00:00:00" u="1"/>
        <d v="2016-05-27T00:00:00" u="1"/>
        <d v="2017-05-27T00:00:00" u="1"/>
        <d v="2016-06-23T00:00:00" u="1"/>
        <d v="2016-07-19T00:00:00" u="1"/>
        <d v="2016-08-15T00:00:00" u="1"/>
        <d v="2016-10-07T00:00:00" u="1"/>
        <d v="2016-11-03T00:00:00" u="1"/>
        <d v="2016-07-21T00:00:00" u="1"/>
        <d v="2016-08-17T00:00:00" u="1"/>
        <d v="2016-09-13T00:00:00" u="1"/>
        <d v="2016-12-01T00:00:00" u="1"/>
        <d v="2016-05-31T00:00:00" u="1"/>
        <d v="2016-06-27T00:00:00" u="1"/>
        <d v="2016-08-19T00:00:00" u="1"/>
        <d v="2016-09-15T00:00:00" u="1"/>
        <d v="2016-10-11T00:00:00" u="1"/>
        <d v="2016-11-07T00:00:00" u="1"/>
        <d v="2016-06-29T00:00:00" u="1"/>
        <d v="2016-07-25T00:00:00" u="1"/>
        <d v="2016-10-13T00:00:00" u="1"/>
        <d v="2016-11-09T00:00:00" u="1"/>
        <d v="2016-12-05T00:00:00" u="1"/>
        <d v="2016-07-27T00:00:00" u="1"/>
        <d v="2016-08-23T00:00:00" u="1"/>
        <d v="2016-09-19T00:00:00" u="1"/>
        <d v="2016-11-11T00:00:00" u="1"/>
        <d v="2016-12-07T00:00:00" u="1"/>
        <d v="2016-07-29T00:00:00" u="1"/>
        <d v="2016-08-25T00:00:00" u="1"/>
        <d v="2016-09-21T00:00:00" u="1"/>
        <d v="2016-10-17T00:00:00" u="1"/>
        <d v="2015-12-09T00:00:00" u="1"/>
        <d v="2016-12-09T00:00:00" u="1"/>
        <d v="2016-09-23T00:00:00" u="1"/>
        <d v="2016-10-19T00:00:00" u="1"/>
        <d v="2016-11-15T00:00:00" u="1"/>
        <d v="2015-12-11T00:00:00" u="1"/>
        <d v="2016-08-29T00:00:00" u="1"/>
        <d v="2016-10-21T00:00:00" u="1"/>
        <d v="2016-11-17T00:00:00" u="1"/>
        <d v="2015-12-13T00:00:00" u="1"/>
        <d v="2016-12-13T00:00:00" u="1"/>
        <d v="2016-08-31T00:00:00" u="1"/>
        <d v="2016-09-27T00:00:00" u="1"/>
        <d v="2015-12-15T00:00:00" u="1"/>
      </sharedItems>
    </cacheField>
    <cacheField name="Count" numFmtId="0">
      <sharedItems containsSemiMixedTypes="0" containsString="0" containsNumber="1" containsInteger="1" minValue="0" maxValue="970"/>
    </cacheField>
    <cacheField name="Category" numFmtId="0">
      <sharedItems count="10">
        <s v="Medical Expenses Processed"/>
        <s v="Total Referral Forms to DSS"/>
        <s v="Welcome Packets Sent"/>
        <s v="Medical Expenses Received"/>
        <s v="Medical Expenses Received - Fax"/>
        <s v="Medical Expenses Received - Mail"/>
        <s v="Spenddown Referral Forms" u="1"/>
        <s v="Spenddown Documents Received" u="1"/>
        <s v="Medical Expenses Completed" u="1"/>
        <s v="Spenddown Welcome Packets Sent" u="1"/>
      </sharedItems>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r:id="rId1" refreshedBy="user-1" refreshedDate="43468.433412847226" createdVersion="4" refreshedVersion="4" minRefreshableVersion="3" recordCount="658">
  <cacheSource type="external" connectionId="18"/>
  <cacheFields count="4">
    <cacheField name="Reporting_Date" numFmtId="0">
      <sharedItems containsSemiMixedTypes="0" containsNonDate="0" containsDate="1" containsString="0" minDate="2015-09-23T00:00:00" maxDate="2020-01-01T00:00:00" count="867">
        <d v="2017-02-07T00:00:00"/>
        <d v="2017-02-08T00:00:00"/>
        <d v="2017-02-09T00:00:00"/>
        <d v="2017-02-10T00:00:00"/>
        <d v="2017-02-13T00:00:00"/>
        <d v="2017-02-14T00:00:00"/>
        <d v="2017-02-15T00:00:00"/>
        <d v="2018-01-15T00:00:00"/>
        <d v="2018-01-16T00:00:00"/>
        <d v="2018-01-17T00:00:00"/>
        <d v="2018-01-18T00:00:00"/>
        <d v="2018-01-19T00:00:00"/>
        <d v="2018-01-22T00:00:00"/>
        <d v="2018-01-23T00:00:00"/>
        <d v="2017-04-10T00:00:00"/>
        <d v="2017-04-11T00:00:00"/>
        <d v="2017-04-12T00:00:00"/>
        <d v="2017-04-13T00:00:00"/>
        <d v="2017-04-14T00:00:00"/>
        <d v="2017-04-03T00:00:00"/>
        <d v="2017-04-04T00:00:00"/>
        <d v="2017-04-05T00:00:00"/>
        <d v="2017-04-06T00:00:00"/>
        <d v="2017-04-07T00:00:00"/>
        <d v="2017-06-02T00:00:00"/>
        <d v="2017-06-05T00:00:00"/>
        <d v="2017-06-06T00:00:00"/>
        <d v="2017-06-07T00:00:00"/>
        <d v="2017-06-08T00:00:00"/>
        <d v="2017-06-09T00:00:00"/>
        <d v="2017-04-25T00:00:00"/>
        <d v="2017-04-26T00:00:00"/>
        <d v="2017-04-27T00:00:00"/>
        <d v="2017-04-28T00:00:00"/>
        <d v="2017-05-01T00:00:00"/>
        <d v="2017-01-11T00:00:00"/>
        <d v="2017-01-12T00:00:00"/>
        <d v="2017-01-13T00:00:00"/>
        <d v="2017-01-16T00:00:00"/>
        <d v="2017-01-17T00:00:00"/>
        <d v="2017-01-18T00:00:00"/>
        <d v="2017-01-19T00:00:00"/>
        <d v="2016-12-29T00:00:00"/>
        <d v="2017-01-04T00:00:00"/>
        <d v="2017-01-05T00:00:00"/>
        <d v="2017-01-06T00:00:00"/>
        <d v="2017-01-09T00:00:00"/>
        <d v="2017-01-10T00:00:00"/>
        <d v="2016-12-30T00:00:00"/>
        <d v="2017-01-03T00:00:00"/>
        <d v="2017-03-21T00:00:00"/>
        <d v="2017-03-22T00:00:00"/>
        <d v="2017-03-23T00:00:00"/>
        <d v="2017-03-24T00:00:00"/>
        <d v="2017-01-20T00:00:00"/>
        <d v="2017-01-23T00:00:00"/>
        <d v="2017-01-24T00:00:00"/>
        <d v="2017-01-25T00:00:00"/>
        <d v="2017-01-26T00:00:00"/>
        <d v="2017-01-2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8-05-25T00:00:00"/>
        <d v="2018-05-29T00:00:00"/>
        <d v="2018-05-30T00:00:00"/>
        <d v="2018-05-31T00:00:00"/>
        <d v="2018-06-01T00:00:00"/>
        <d v="2018-06-04T00:00:00"/>
        <d v="2017-03-27T00:00:00"/>
        <d v="2017-03-28T00:00:00"/>
        <d v="2017-03-29T00:00:00"/>
        <d v="2017-03-30T00:00:00"/>
        <d v="2017-03-31T00:00:00"/>
        <d v="2017-05-03T00:00:00"/>
        <d v="2017-05-02T00:00:00"/>
        <d v="2017-05-04T00:00:00"/>
        <d v="2017-05-05T00:00:00"/>
        <d v="2017-05-15T00:00:00"/>
        <d v="2017-05-16T00:00:00"/>
        <d v="2017-05-08T00:00:00"/>
        <d v="2017-05-09T00:00:00"/>
        <d v="2017-06-22T00:00:00"/>
        <d v="2017-06-23T00:00:00"/>
        <d v="2017-06-26T00:00:00"/>
        <d v="2017-06-27T00:00:00"/>
        <d v="2017-06-28T00:00:00"/>
        <d v="2017-08-01T00:00:00"/>
        <d v="2017-08-02T00:00:00"/>
        <d v="2017-08-03T00:00:00"/>
        <d v="2017-08-04T00:00:00"/>
        <d v="2017-08-07T00:00:00"/>
        <d v="2017-01-30T00:00:00"/>
        <d v="2017-01-31T00:00:00"/>
        <d v="2017-02-01T00:00:00"/>
        <d v="2017-02-02T00:00:00"/>
        <d v="2017-02-03T00:00:00"/>
        <d v="2017-02-06T00:00:00"/>
        <d v="2017-12-26T00:00:00"/>
        <d v="2017-12-27T00:00:00"/>
        <d v="2017-12-28T00:00:00"/>
        <d v="2017-12-29T00:00:00"/>
        <d v="2018-01-01T00:00:00"/>
        <d v="2018-01-02T00:00:00"/>
        <d v="2018-01-03T00:00:00"/>
        <d v="2018-01-04T00:00:00"/>
        <d v="2017-12-21T00:00:00"/>
        <d v="2017-12-22T00:00:00"/>
        <d v="2018-01-05T00:00:00"/>
        <d v="2018-01-08T00:00:00"/>
        <d v="2018-01-09T00:00:00"/>
        <d v="2018-01-10T00:00:00"/>
        <d v="2018-01-11T00:00:00"/>
        <d v="2018-01-12T00:00:00"/>
        <d v="2017-02-16T00:00:00"/>
        <d v="2017-02-17T00:00:00"/>
        <d v="2017-02-20T00:00:00"/>
        <d v="2017-02-21T00:00:00"/>
        <d v="2017-02-22T00:00:00"/>
        <d v="2017-02-23T00:00:00"/>
        <d v="2017-05-10T00:00:00"/>
        <d v="2017-05-11T00:00:00"/>
        <d v="2017-05-12T00:00:00"/>
        <d v="2017-04-17T00:00:00"/>
        <d v="2017-04-18T00:00:00"/>
        <d v="2017-04-19T00:00:00"/>
        <d v="2017-04-20T00:00:00"/>
        <d v="2017-04-21T00:00:00"/>
        <d v="2017-04-24T00:00:00"/>
        <d v="2017-05-25T00:00:00"/>
        <d v="2017-05-26T00:00:00"/>
        <d v="2017-05-29T00:00:00"/>
        <d v="2017-05-30T00:00:00"/>
        <d v="2017-05-31T00:00:00"/>
        <d v="2017-06-01T00:00:00"/>
        <d v="2017-08-08T00:00:00"/>
        <d v="2017-08-09T00:00:00"/>
        <d v="2017-08-10T00:00:00"/>
        <d v="2017-08-11T00:00:00"/>
        <d v="2017-08-14T00:00:00"/>
        <d v="2017-08-15T00:00:00"/>
        <d v="2018-04-02T00:00:00"/>
        <d v="2018-04-03T00:00:00"/>
        <d v="2018-04-04T00:00:00"/>
        <d v="2018-04-05T00:00:00"/>
        <d v="2018-04-06T00:00:00"/>
        <d v="2018-04-09T00:00:00"/>
        <d v="2018-04-10T00:00:00"/>
        <d v="2017-06-15T00:00:00"/>
        <d v="2017-06-16T00:00:00"/>
        <d v="2017-06-19T00:00:00"/>
        <d v="2017-06-20T00:00:00"/>
        <d v="2017-06-21T00:00:00"/>
        <d v="2017-05-17T00:00:00"/>
        <d v="2017-05-18T00:00:00"/>
        <d v="2017-05-19T00:00:00"/>
        <d v="2017-05-22T00:00:00"/>
        <d v="2017-05-23T00:00:00"/>
        <d v="2017-05-24T00:00:00"/>
        <d v="2017-11-13T00:00:00"/>
        <d v="2017-11-14T00:00:00"/>
        <d v="2017-11-15T00:00:00"/>
        <d v="2017-11-16T00:00:00"/>
        <d v="2017-11-17T00:00:00"/>
        <d v="2017-11-20T00:00:00"/>
        <d v="2017-12-12T00:00:00"/>
        <d v="2017-12-13T00:00:00"/>
        <d v="2017-12-14T00:00:00"/>
        <d v="2017-12-15T00:00:00"/>
        <d v="2017-12-18T00:00:00"/>
        <d v="2017-12-19T00:00:00"/>
        <d v="2017-12-20T00:00:00"/>
        <d v="2017-06-12T00:00:00"/>
        <d v="2017-06-13T00:00:00"/>
        <d v="2017-06-14T00:00:00"/>
        <d v="2017-07-18T00:00:00"/>
        <d v="2017-07-19T00:00:00"/>
        <d v="2017-07-20T00:00:00"/>
        <d v="2017-07-21T00:00:00"/>
        <d v="2017-07-24T00:00:00"/>
        <d v="2017-07-25T00:00:00"/>
        <d v="2017-07-26T00:00:00"/>
        <d v="2017-07-27T00:00:00"/>
        <d v="2017-07-28T00:00:00"/>
        <d v="2017-07-31T00:00:00"/>
        <d v="2017-08-16T00:00:00"/>
        <d v="2017-08-17T00:00:00"/>
        <d v="2017-08-18T00:00:00"/>
        <d v="2017-08-21T00:00:00"/>
        <d v="2017-08-22T00:00:00"/>
        <d v="2017-08-23T00:00:00"/>
        <d v="2017-08-24T00:00:00"/>
        <d v="2017-08-25T00:00:00"/>
        <d v="2017-08-28T00:00:00"/>
        <d v="2017-08-29T00:00:00"/>
        <d v="2017-08-30T00:00:00"/>
        <d v="2017-08-31T00:00:00"/>
        <d v="2017-09-01T00:00:00"/>
        <d v="2017-09-04T00:00:00"/>
        <d v="2017-09-05T00:00:00"/>
        <d v="2017-09-06T00:00:00"/>
        <d v="2017-09-07T00:00:00"/>
        <d v="2017-09-08T00:00:00"/>
        <d v="2017-09-11T00:00:00"/>
        <d v="2017-09-12T00:00:00"/>
        <d v="2017-10-24T00:00:00"/>
        <d v="2017-10-25T00:00:00"/>
        <d v="2017-10-26T00:00:00"/>
        <d v="2017-10-27T00:00:00"/>
        <d v="2017-10-30T00:00:00"/>
        <d v="2017-10-31T00:00:00"/>
        <d v="2017-09-27T00:00:00"/>
        <d v="2017-09-28T00:00:00"/>
        <d v="2017-09-29T00:00:00"/>
        <d v="2017-10-02T00:00:00"/>
        <d v="2017-10-03T00:00:00"/>
        <d v="2017-10-04T00:00:00"/>
        <d v="2017-10-05T00:00:00"/>
        <d v="2017-06-29T00:00:00"/>
        <d v="2017-06-30T00:00:00"/>
        <d v="2017-07-03T00:00:00"/>
        <d v="2017-07-05T00:00:00"/>
        <d v="2017-07-06T00:00:00"/>
        <d v="2017-07-07T00:00:00"/>
        <d v="2017-07-10T00:00:00"/>
        <d v="2017-07-11T00:00:00"/>
        <d v="2017-07-12T00:00:00"/>
        <d v="2017-07-13T00:00:00"/>
        <d v="2017-07-14T00:00:00"/>
        <d v="2017-07-17T00:00:00"/>
        <d v="2017-09-22T00:00:00"/>
        <d v="2017-09-25T00:00:00"/>
        <d v="2017-09-26T00:00:00"/>
        <d v="2017-10-06T00:00:00"/>
        <d v="2017-10-09T00:00:00"/>
        <d v="2017-10-10T00:00:00"/>
        <d v="2017-10-11T00:00:00"/>
        <d v="2017-10-12T00:00:00"/>
        <d v="2017-09-13T00:00:00"/>
        <d v="2017-09-14T00:00:00"/>
        <d v="2017-09-15T00:00:00"/>
        <d v="2017-09-18T00:00:00"/>
        <d v="2017-09-19T00:00:00"/>
        <d v="2017-09-20T00:00:00"/>
        <d v="2017-09-21T00:00:00"/>
        <d v="2017-10-13T00:00:00"/>
        <d v="2017-10-16T00:00:00"/>
        <d v="2017-10-17T00:00:00"/>
        <d v="2017-10-18T00:00:00"/>
        <d v="2017-10-19T00:00:00"/>
        <d v="2017-10-20T00:00:00"/>
        <d v="2017-10-23T00:00:00"/>
        <d v="2017-11-01T00:00:00"/>
        <d v="2017-11-02T00:00:00"/>
        <d v="2017-11-03T00:00:00"/>
        <d v="2017-11-06T00:00:00"/>
        <d v="2017-11-07T00:00:00"/>
        <d v="2017-11-08T00:00:00"/>
        <d v="2017-11-09T00:00:00"/>
        <d v="2017-11-10T00:00:00"/>
        <d v="2018-02-14T00:00:00"/>
        <d v="2018-02-15T00:00:00"/>
        <d v="2018-02-16T00:00:00"/>
        <d v="2018-02-19T00:00:00"/>
        <d v="2018-02-20T00:00:00"/>
        <d v="2018-02-21T00:00:00"/>
        <d v="2018-02-22T00:00:00"/>
        <d v="2017-11-21T00:00:00"/>
        <d v="2017-11-22T00:00:00"/>
        <d v="2017-11-23T00:00:00"/>
        <d v="2017-11-24T00:00:00"/>
        <d v="2017-11-27T00:00:00"/>
        <d v="2017-11-28T00:00:00"/>
        <d v="2017-11-29T00:00:00"/>
        <d v="2017-11-30T00:00:00"/>
        <d v="2017-12-01T00:00:00"/>
        <d v="2017-12-04T00:00:00"/>
        <d v="2017-12-05T00:00:00"/>
        <d v="2017-12-06T00:00:00"/>
        <d v="2017-12-07T00:00:00"/>
        <d v="2017-12-08T00:00:00"/>
        <d v="2017-12-11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4-27T00:00:00"/>
        <d v="2018-04-30T00:00:00"/>
        <d v="2018-05-01T00:00:00"/>
        <d v="2018-05-02T00:00:00"/>
        <d v="2018-05-03T00:00:00"/>
        <d v="2018-05-04T00:00:00"/>
        <d v="2018-05-07T00:00:00"/>
        <d v="2018-05-08T00:00:00"/>
        <d v="2018-06-13T00:00:00"/>
        <d v="2018-06-14T00:00:00"/>
        <d v="2018-06-15T00:00:00"/>
        <d v="2018-06-18T00:00:00"/>
        <d v="2018-06-19T00:00:00"/>
        <d v="2018-06-20T00:00:00"/>
        <d v="2018-07-10T00:00:00"/>
        <d v="2018-07-11T00:00:00"/>
        <d v="2018-07-12T00:00:00"/>
        <d v="2018-07-13T00:00:00"/>
        <d v="2018-07-16T00:00:00"/>
        <d v="2018-07-17T00:00:00"/>
        <d v="2018-08-15T00:00:00"/>
        <d v="2018-08-16T00:00:00"/>
        <d v="2018-06-29T00:00:00"/>
        <d v="2018-07-02T00:00:00"/>
        <d v="2018-07-03T00:00:00"/>
        <d v="2018-07-04T00:00:00"/>
        <d v="2018-07-05T00:00:00"/>
        <d v="2018-07-06T00:00:00"/>
        <d v="2018-07-09T00:00:00"/>
        <d v="2018-04-11T00:00:00"/>
        <d v="2018-04-12T00:00:00"/>
        <d v="2018-04-13T00:00:00"/>
        <d v="2018-04-16T00:00:00"/>
        <d v="2018-04-17T00:00:00"/>
        <d v="2018-04-18T00:00:00"/>
        <d v="2018-04-19T00:00:00"/>
        <d v="2018-04-20T00:00:00"/>
        <d v="2018-04-23T00:00:00"/>
        <d v="2018-04-24T00:00:00"/>
        <d v="2018-04-25T00:00:00"/>
        <d v="2018-04-26T00:00:00"/>
        <d v="2018-05-17T00:00:00"/>
        <d v="2018-05-18T00:00:00"/>
        <d v="2018-05-21T00:00:00"/>
        <d v="2018-05-22T00:00:00"/>
        <d v="2018-05-23T00:00:00"/>
        <d v="2018-05-24T00:00:00"/>
        <d v="2018-05-09T00:00:00"/>
        <d v="2018-05-10T00:00:00"/>
        <d v="2018-05-11T00:00:00"/>
        <d v="2018-05-14T00:00:00"/>
        <d v="2018-05-15T00:00:00"/>
        <d v="2018-05-16T00:00:00"/>
        <d v="2018-06-05T00:00:00"/>
        <d v="2018-06-06T00:00:00"/>
        <d v="2018-06-07T00:00:00"/>
        <d v="2018-06-08T00:00:00"/>
        <d v="2018-06-11T00:00:00"/>
        <d v="2018-06-12T00:00:00"/>
        <d v="2018-08-07T00:00:00"/>
        <d v="2018-08-08T00:00:00"/>
        <d v="2018-08-09T00:00:00"/>
        <d v="2018-08-10T00:00:00"/>
        <d v="2018-08-13T00:00:00"/>
        <d v="2018-08-14T00:00:00"/>
        <d v="2018-06-21T00:00:00"/>
        <d v="2018-06-22T00:00:00"/>
        <d v="2018-06-25T00:00:00"/>
        <d v="2018-06-26T00:00:00"/>
        <d v="2018-06-27T00:00:00"/>
        <d v="2018-06-28T00:00:00"/>
        <d v="2018-03-26T00:00:00"/>
        <d v="2018-03-27T00:00:00"/>
        <d v="2018-03-28T00:00:00"/>
        <d v="2018-03-29T00:00:00"/>
        <d v="2018-03-30T00:00:00"/>
        <d v="2018-08-17T00:00:00"/>
        <d v="2018-08-20T00:00:00"/>
        <d v="2018-08-21T00:00:00"/>
        <d v="2018-08-22T00:00:00"/>
        <d v="2018-08-23T00:00:00"/>
        <d v="2018-08-24T00:00:00"/>
        <d v="2018-08-27T00:00:00"/>
        <d v="2018-08-28T00:00:00"/>
        <d v="2018-08-29T00:00:00"/>
        <d v="2018-08-30T00:00:00"/>
        <d v="2018-08-31T00:00:00"/>
        <d v="2018-09-03T00:00:00"/>
        <d v="2018-09-04T00:00:00"/>
        <d v="2018-09-05T00:00:00"/>
        <d v="2018-09-06T00:00:00"/>
        <d v="2018-09-07T00:00:00"/>
        <d v="2018-09-10T00:00:00"/>
        <d v="2018-09-11T00:00:00"/>
        <d v="2018-09-12T00:00:00"/>
        <d v="2018-09-13T00:00:00"/>
        <d v="2018-09-14T00:00:00"/>
        <d v="2018-09-17T00:00:00"/>
        <d v="2018-09-18T00:00:00"/>
        <d v="2018-10-09T00:00:00"/>
        <d v="2018-10-10T00:00:00"/>
        <d v="2018-10-11T00:00:00"/>
        <d v="2018-10-12T00:00:00"/>
        <d v="2018-10-15T00:00:00"/>
        <d v="2018-10-16T00:00:00"/>
        <d v="2018-10-17T00:00:00"/>
        <d v="2018-09-28T00:00:00"/>
        <d v="2018-10-01T00:00:00"/>
        <d v="2018-10-02T00:00:00"/>
        <d v="2018-10-03T00:00:00"/>
        <d v="2018-10-04T00:00:00"/>
        <d v="2018-10-05T00:00:00"/>
        <d v="2018-10-08T00:00:00"/>
        <d v="2018-09-19T00:00:00"/>
        <d v="2018-09-20T00:00:00"/>
        <d v="2018-09-21T00:00:00"/>
        <d v="2018-09-24T00:00:00"/>
        <d v="2018-09-25T00:00:00"/>
        <d v="2018-09-26T00:00:00"/>
        <d v="2018-09-27T00:00:00"/>
        <d v="2018-10-18T00:00:00"/>
        <d v="2018-10-19T00:00:00"/>
        <d v="2018-10-22T00:00:00"/>
        <d v="2018-10-23T00:00:00"/>
        <d v="2018-10-24T00:00:00"/>
        <d v="2018-10-25T00:00:00"/>
        <d v="2018-11-22T00:00:00"/>
        <d v="2018-11-23T00:00:00"/>
        <d v="2018-11-26T00:00:00"/>
        <d v="2018-11-27T00:00:00"/>
        <d v="2018-11-28T00:00:00"/>
        <d v="2018-11-29T00:00:00"/>
        <d v="2018-11-30T00:00:00"/>
        <d v="2018-11-05T00:00:00"/>
        <d v="2018-11-06T00:00:00"/>
        <d v="2018-11-08T00:00:00"/>
        <d v="2018-11-09T00:00:00"/>
        <d v="2018-11-07T00:00:00"/>
        <d v="2018-11-12T00:00:00"/>
        <d v="2018-10-26T00:00:00"/>
        <d v="2018-10-29T00:00:00"/>
        <d v="2018-10-30T00:00:00"/>
        <d v="2018-10-31T00:00:00"/>
        <d v="2018-11-01T00:00:00"/>
        <d v="2018-11-02T00:00:00"/>
        <d v="2018-12-03T00:00:00"/>
        <d v="2018-12-04T00:00:00"/>
        <d v="2018-12-05T00:00:00"/>
        <d v="2018-12-06T00:00:00"/>
        <d v="2018-12-07T00:00:00"/>
        <d v="2018-12-10T00:00:00"/>
        <d v="2018-11-13T00:00:00"/>
        <d v="2018-11-14T00:00:00"/>
        <d v="2018-11-15T00:00:00"/>
        <d v="2018-11-16T00:00:00"/>
        <d v="2018-11-19T00:00:00"/>
        <d v="2018-11-20T00:00:00"/>
        <d v="2018-11-21T00:00:00"/>
        <d v="2018-12-11T00:00:00"/>
        <d v="2018-12-12T00:00:00"/>
        <d v="2018-12-13T00:00:00"/>
        <d v="2018-12-14T00:00:00"/>
        <d v="2018-12-17T00:00:00"/>
        <d v="2018-12-18T00:00:00"/>
        <d v="2018-12-19T00:00:00"/>
        <d v="2018-12-20T00:00:00"/>
        <d v="2018-12-21T00:00:00"/>
        <d v="2018-12-24T00:00:00"/>
        <d v="2018-12-26T00:00:00"/>
        <d v="2018-12-27T00:00:00"/>
        <d v="2018-12-28T00:00:00"/>
        <d v="2019-12-31T00:00:00"/>
        <d v="2019-01-02T00:00:00"/>
        <d v="2015-09-29T00:00:00" u="1"/>
        <d v="2016-09-29T00:00:00" u="1"/>
        <d v="2015-10-25T00:00:00" u="1"/>
        <d v="2016-10-25T00:00:00" u="1"/>
        <d v="2016-11-21T00:00:00" u="1"/>
        <d v="2015-12-17T00:00:00" u="1"/>
        <d v="2015-10-27T00:00:00" u="1"/>
        <d v="2016-10-27T00:00:00" u="1"/>
        <d v="2015-11-23T00:00:00" u="1"/>
        <d v="2016-11-23T00:00:00" u="1"/>
        <d v="2016-12-19T00:00:00" u="1"/>
        <d v="2015-10-29T00:00:00" u="1"/>
        <d v="2015-11-25T00:00:00" u="1"/>
        <d v="2016-11-25T00:00:00" u="1"/>
        <d v="2015-12-21T00:00:00" u="1"/>
        <d v="2016-12-21T00:00:00" u="1"/>
        <d v="2017-01-02T00:00:00" u="1"/>
        <d v="2015-10-31T00:00:00" u="1"/>
        <d v="2016-10-31T00:00:00" u="1"/>
        <d v="2015-11-27T00:00:00" u="1"/>
        <d v="2015-12-23T00:00:00" u="1"/>
        <d v="2016-12-23T00:00:00" u="1"/>
        <d v="2016-01-04T00:00:00" u="1"/>
        <d v="2016-11-29T00:00:00" u="1"/>
        <d v="2015-12-25T00:00:00" u="1"/>
        <d v="2016-01-06T00:00:00" u="1"/>
        <d v="2016-02-02T00:00:00" u="1"/>
        <d v="2016-12-27T00:00:00" u="1"/>
        <d v="2016-01-08T00:00:00" u="1"/>
        <d v="2016-02-04T00:00:00" u="1"/>
        <d v="2015-12-29T00:00:00" u="1"/>
        <d v="2016-03-02T00:00:00" u="1"/>
        <d v="2015-12-31T00:00:00" u="1"/>
        <d v="2016-12-31T00:00:00" u="1"/>
        <d v="2016-01-12T00:00:00" u="1"/>
        <d v="2016-02-08T00:00:00" u="1"/>
        <d v="2016-03-04T00:00:00" u="1"/>
        <d v="2016-01-14T00:00:00" u="1"/>
        <d v="2016-02-10T00:00:00" u="1"/>
        <d v="2016-02-12T00:00:00" u="1"/>
        <d v="2016-03-08T00:00:00" u="1"/>
        <d v="2016-04-04T00:00:00" u="1"/>
        <d v="2016-01-18T00:00:00" u="1"/>
        <d v="2016-03-10T00:00:00" u="1"/>
        <d v="2016-04-06T00:00:00" u="1"/>
        <d v="2016-05-02T00:00:00" u="1"/>
        <d v="2016-01-20T00:00:00" u="1"/>
        <d v="2016-02-16T00:00:00" u="1"/>
        <d v="2016-04-08T00:00:00" u="1"/>
        <d v="2016-05-04T00:00:00" u="1"/>
        <d v="2016-01-22T00:00:00" u="1"/>
        <d v="2016-02-18T00:00:00" u="1"/>
        <d v="2016-03-14T00:00:00" u="1"/>
        <d v="2016-05-06T00:00:00" u="1"/>
        <d v="2016-06-02T00:00:00" u="1"/>
        <d v="2016-03-16T00:00:00" u="1"/>
        <d v="2016-04-12T00:00:00" u="1"/>
        <d v="2016-01-26T00:00:00" u="1"/>
        <d v="2016-02-22T00:00:00" u="1"/>
        <d v="2016-03-18T00:00:00" u="1"/>
        <d v="2016-04-14T00:00:00" u="1"/>
        <d v="2016-05-10T00:00:00" u="1"/>
        <d v="2016-06-06T00:00:00" u="1"/>
        <d v="2016-01-28T00:00:00" u="1"/>
        <d v="2016-02-24T00:00:00" u="1"/>
        <d v="2016-05-12T00:00:00" u="1"/>
        <d v="2016-06-08T00:00:00" u="1"/>
        <d v="2016-07-04T00:00:00" u="1"/>
        <d v="2016-02-26T00:00:00" u="1"/>
        <d v="2016-03-22T00:00:00" u="1"/>
        <d v="2016-04-18T00:00:00" u="1"/>
        <d v="2016-06-10T00:00:00" u="1"/>
        <d v="2016-07-06T00:00:00" u="1"/>
        <d v="2016-08-02T00:00:00" u="1"/>
        <d v="2016-03-24T00:00:00" u="1"/>
        <d v="2016-04-20T00:00:00" u="1"/>
        <d v="2016-05-16T00:00:00" u="1"/>
        <d v="2016-07-08T00:00:00" u="1"/>
        <d v="2016-08-04T00:00:00" u="1"/>
        <d v="2016-04-22T00:00:00" u="1"/>
        <d v="2016-05-18T00:00:00" u="1"/>
        <d v="2016-06-14T00:00:00" u="1"/>
        <d v="2016-09-02T00:00:00" u="1"/>
        <d v="2016-03-28T00:00:00" u="1"/>
        <d v="2016-05-20T00:00:00" u="1"/>
        <d v="2016-06-16T00:00:00" u="1"/>
        <d v="2016-07-12T00:00:00" u="1"/>
        <d v="2016-08-08T00:00:00" u="1"/>
        <d v="2016-03-30T00:00:00" u="1"/>
        <d v="2016-04-26T00:00:00" u="1"/>
        <d v="2016-07-14T00:00:00" u="1"/>
        <d v="2016-08-10T00:00:00" u="1"/>
        <d v="2016-09-06T00:00:00" u="1"/>
        <d v="2015-10-02T00:00:00" u="1"/>
        <d v="2016-04-28T00:00:00" u="1"/>
        <d v="2016-05-24T00:00:00" u="1"/>
        <d v="2016-06-20T00:00:00" u="1"/>
        <d v="2016-08-12T00:00:00" u="1"/>
        <d v="2016-09-08T00:00:00" u="1"/>
        <d v="2015-10-04T00:00:00" u="1"/>
        <d v="2016-10-04T00:00:00" u="1"/>
        <d v="2016-05-26T00:00:00" u="1"/>
        <d v="2016-06-22T00:00:00" u="1"/>
        <d v="2016-07-18T00:00:00" u="1"/>
        <d v="2015-10-06T00:00:00" u="1"/>
        <d v="2016-10-06T00:00:00" u="1"/>
        <d v="2015-11-02T00:00:00" u="1"/>
        <d v="2016-11-02T00:00:00" u="1"/>
        <d v="2016-06-24T00:00:00" u="1"/>
        <d v="2016-07-20T00:00:00" u="1"/>
        <d v="2016-08-16T00:00:00" u="1"/>
        <d v="2016-09-12T00:00:00" u="1"/>
        <d v="2015-10-08T00:00:00" u="1"/>
        <d v="2015-11-04T00:00:00" u="1"/>
        <d v="2016-11-04T00:00:00" u="1"/>
        <d v="2016-05-30T00:00:00" u="1"/>
        <d v="2016-07-22T00:00:00" u="1"/>
        <d v="2016-08-18T00:00:00" u="1"/>
        <d v="2016-09-14T00:00:00" u="1"/>
        <d v="2015-10-10T00:00:00" u="1"/>
        <d v="2016-10-10T00:00:00" u="1"/>
        <d v="2015-11-06T00:00:00" u="1"/>
        <d v="2015-12-02T00:00:00" u="1"/>
        <d v="2016-12-02T00:00:00" u="1"/>
        <d v="2016-06-28T00:00:00" u="1"/>
        <d v="2016-09-16T00:00:00" u="1"/>
        <d v="2015-10-12T00:00:00" u="1"/>
        <d v="2016-10-12T00:00:00" u="1"/>
        <d v="2015-11-08T00:00:00" u="1"/>
        <d v="2016-11-08T00:00:00" u="1"/>
        <d v="2015-12-04T00:00:00" u="1"/>
        <d v="2016-06-30T00:00:00" u="1"/>
        <d v="2016-07-26T00:00:00" u="1"/>
        <d v="2016-08-22T00:00:00" u="1"/>
        <d v="2015-10-14T00:00:00" u="1"/>
        <d v="2016-10-14T00:00:00" u="1"/>
        <d v="2015-11-10T00:00:00" u="1"/>
        <d v="2016-11-10T00:00:00" u="1"/>
        <d v="2016-12-06T00:00:00" u="1"/>
        <d v="2016-07-28T00:00:00" u="1"/>
        <d v="2016-08-24T00:00:00" u="1"/>
        <d v="2016-09-20T00:00:00" u="1"/>
        <d v="2015-10-16T00:00:00" u="1"/>
        <d v="2015-11-12T00:00:00" u="1"/>
        <d v="2015-12-08T00:00:00" u="1"/>
        <d v="2016-12-08T00:00:00" u="1"/>
        <d v="2016-08-26T00:00:00" u="1"/>
        <d v="2016-09-22T00:00:00" u="1"/>
        <d v="2015-10-18T00:00:00" u="1"/>
        <d v="2016-10-18T00:00:00" u="1"/>
        <d v="2015-11-14T00:00:00" u="1"/>
        <d v="2016-11-14T00:00:00" u="1"/>
        <d v="2015-12-10T00:00:00" u="1"/>
        <d v="2015-09-24T00:00:00" u="1"/>
        <d v="2015-10-20T00:00:00" u="1"/>
        <d v="2016-10-20T00:00:00" u="1"/>
        <d v="2015-11-16T00:00:00" u="1"/>
        <d v="2016-11-16T00:00:00" u="1"/>
        <d v="2016-12-12T00:00:00" u="1"/>
        <d v="2016-08-30T00:00:00" u="1"/>
        <d v="2015-09-26T00:00:00" u="1"/>
        <d v="2016-09-26T00:00:00" u="1"/>
        <d v="2015-10-22T00:00:00" u="1"/>
        <d v="2015-11-18T00:00:00" u="1"/>
        <d v="2016-11-18T00:00:00" u="1"/>
        <d v="2015-12-14T00:00:00" u="1"/>
        <d v="2016-12-14T00:00:00" u="1"/>
        <d v="2015-09-28T00:00:00" u="1"/>
        <d v="2016-09-28T00:00:00" u="1"/>
        <d v="2015-10-24T00:00:00" u="1"/>
        <d v="2016-10-24T00:00:00" u="1"/>
        <d v="2015-11-20T00:00:00" u="1"/>
        <d v="2015-12-16T00:00:00" u="1"/>
        <d v="2016-12-16T00:00:00" u="1"/>
        <d v="2015-09-30T00:00:00" u="1"/>
        <d v="2016-09-30T00:00:00" u="1"/>
        <d v="2015-10-26T00:00:00" u="1"/>
        <d v="2016-10-26T00:00:00" u="1"/>
        <d v="2016-11-22T00:00:00" u="1"/>
        <d v="2015-12-18T00:00:00" u="1"/>
        <d v="2015-10-28T00:00:00" u="1"/>
        <d v="2016-10-28T00:00:00" u="1"/>
        <d v="2015-11-24T00:00:00" u="1"/>
        <d v="2016-11-24T00:00:00" u="1"/>
        <d v="2016-12-20T00:00:00" u="1"/>
        <d v="2016-01-01T00:00:00" u="1"/>
        <d v="2017-01-01T00:00:00" u="1"/>
        <d v="2015-10-30T00:00:00" u="1"/>
        <d v="2015-12-22T00:00:00" u="1"/>
        <d v="2016-12-22T00:00:00" u="1"/>
        <d v="2016-11-28T00:00:00" u="1"/>
        <d v="2015-12-24T00:00:00" u="1"/>
        <d v="2016-01-05T00:00:00" u="1"/>
        <d v="2016-02-01T00:00:00" u="1"/>
        <d v="2015-11-30T00:00:00" u="1"/>
        <d v="2016-11-30T00:00:00" u="1"/>
        <d v="2016-01-07T00:00:00" u="1"/>
        <d v="2016-02-03T00:00:00" u="1"/>
        <d v="2015-12-28T00:00:00" u="1"/>
        <d v="2016-12-28T00:00:00" u="1"/>
        <d v="2016-02-05T00:00:00" u="1"/>
        <d v="2016-03-01T00:00:00" u="1"/>
        <d v="2015-12-30T00:00:00" u="1"/>
        <d v="2016-01-11T00:00:00" u="1"/>
        <d v="2016-03-03T00:00:00" u="1"/>
        <d v="2016-01-13T00:00:00" u="1"/>
        <d v="2016-02-09T00:00:00" u="1"/>
        <d v="2016-04-01T00:00:00" u="1"/>
        <d v="2016-01-15T00:00:00" u="1"/>
        <d v="2016-02-11T00:00:00" u="1"/>
        <d v="2016-03-07T00:00:00" u="1"/>
        <d v="2016-03-09T00:00:00" u="1"/>
        <d v="2016-04-05T00:00:00" u="1"/>
        <d v="2016-01-19T00:00:00" u="1"/>
        <d v="2016-02-15T00:00:00" u="1"/>
        <d v="2016-03-11T00:00:00" u="1"/>
        <d v="2016-04-07T00:00:00" u="1"/>
        <d v="2016-05-03T00:00:00" u="1"/>
        <d v="2016-01-21T00:00:00" u="1"/>
        <d v="2016-02-17T00:00:00" u="1"/>
        <d v="2016-05-05T00:00:00" u="1"/>
        <d v="2016-06-01T00:00:00" u="1"/>
        <d v="2016-02-19T00:00:00" u="1"/>
        <d v="2016-03-15T00:00:00" u="1"/>
        <d v="2016-04-11T00:00:00" u="1"/>
        <d v="2016-06-03T00:00:00" u="1"/>
        <d v="2016-01-25T00:00:00" u="1"/>
        <d v="2016-03-17T00:00:00" u="1"/>
        <d v="2016-04-13T00:00:00" u="1"/>
        <d v="2016-05-09T00:00:00" u="1"/>
        <d v="2016-07-01T00:00:00" u="1"/>
        <d v="2016-01-27T00:00:00" u="1"/>
        <d v="2016-02-23T00:00:00" u="1"/>
        <d v="2016-04-15T00:00:00" u="1"/>
        <d v="2016-05-11T00:00:00" u="1"/>
        <d v="2016-06-07T00:00:00" u="1"/>
        <d v="2016-01-29T00:00:00" u="1"/>
        <d v="2016-02-25T00:00:00" u="1"/>
        <d v="2016-03-21T00:00:00" u="1"/>
        <d v="2016-05-13T00:00:00" u="1"/>
        <d v="2016-06-09T00:00:00" u="1"/>
        <d v="2016-07-05T00:00:00" u="1"/>
        <d v="2016-08-01T00:00:00" u="1"/>
        <d v="2016-03-23T00:00:00" u="1"/>
        <d v="2016-04-19T00:00:00" u="1"/>
        <d v="2016-07-07T00:00:00" u="1"/>
        <d v="2016-08-03T00:00:00" u="1"/>
        <d v="2016-02-29T00:00:00" u="1"/>
        <d v="2016-03-25T00:00:00" u="1"/>
        <d v="2016-04-21T00:00:00" u="1"/>
        <d v="2016-05-17T00:00:00" u="1"/>
        <d v="2016-06-13T00:00:00" u="1"/>
        <d v="2016-08-05T00:00:00" u="1"/>
        <d v="2016-09-01T00:00:00" u="1"/>
        <d v="2016-05-19T00:00:00" u="1"/>
        <d v="2016-06-15T00:00:00" u="1"/>
        <d v="2016-07-11T00:00:00" u="1"/>
        <d v="2016-03-29T00:00:00" u="1"/>
        <d v="2016-04-25T00:00:00" u="1"/>
        <d v="2016-06-17T00:00:00" u="1"/>
        <d v="2016-07-13T00:00:00" u="1"/>
        <d v="2016-08-09T00:00:00" u="1"/>
        <d v="2016-09-05T00:00:00" u="1"/>
        <d v="2015-10-01T00:00:00" u="1"/>
        <d v="2016-03-31T00:00:00" u="1"/>
        <d v="2016-04-27T00:00:00" u="1"/>
        <d v="2016-05-23T00:00:00" u="1"/>
        <d v="2016-07-15T00:00:00" u="1"/>
        <d v="2016-08-11T00:00:00" u="1"/>
        <d v="2016-09-07T00:00:00" u="1"/>
        <d v="2015-10-03T00:00:00" u="1"/>
        <d v="2016-10-03T00:00:00" u="1"/>
        <d v="2016-04-29T00:00:00" u="1"/>
        <d v="2016-05-25T00:00:00" u="1"/>
        <d v="2016-06-21T00:00:00" u="1"/>
        <d v="2016-09-09T00:00:00" u="1"/>
        <d v="2015-10-05T00:00:00" u="1"/>
        <d v="2016-10-05T00:00:00" u="1"/>
        <d v="2015-11-01T00:00:00" u="1"/>
        <d v="2016-11-01T00:00:00" u="1"/>
        <d v="2016-05-27T00:00:00" u="1"/>
        <d v="2016-06-23T00:00:00" u="1"/>
        <d v="2016-07-19T00:00:00" u="1"/>
        <d v="2016-08-15T00:00:00" u="1"/>
        <d v="2015-10-07T00:00:00" u="1"/>
        <d v="2016-10-07T00:00:00" u="1"/>
        <d v="2015-11-03T00:00:00" u="1"/>
        <d v="2016-11-03T00:00:00" u="1"/>
        <d v="2016-07-21T00:00:00" u="1"/>
        <d v="2016-08-17T00:00:00" u="1"/>
        <d v="2016-09-13T00:00:00" u="1"/>
        <d v="2015-10-09T00:00:00" u="1"/>
        <d v="2015-11-05T00:00:00" u="1"/>
        <d v="2015-12-01T00:00:00" u="1"/>
        <d v="2016-12-01T00:00:00" u="1"/>
        <d v="2016-05-31T00:00:00" u="1"/>
        <d v="2016-06-27T00:00:00" u="1"/>
        <d v="2016-08-19T00:00:00" u="1"/>
        <d v="2016-09-15T00:00:00" u="1"/>
        <d v="2015-10-11T00:00:00" u="1"/>
        <d v="2016-10-11T00:00:00" u="1"/>
        <d v="2015-11-07T00:00:00" u="1"/>
        <d v="2016-11-07T00:00:00" u="1"/>
        <d v="2015-12-03T00:00:00" u="1"/>
        <d v="2016-06-29T00:00:00" u="1"/>
        <d v="2016-07-25T00:00:00" u="1"/>
        <d v="2015-10-13T00:00:00" u="1"/>
        <d v="2016-10-13T00:00:00" u="1"/>
        <d v="2015-11-09T00:00:00" u="1"/>
        <d v="2016-11-09T00:00:00" u="1"/>
        <d v="2016-12-05T00:00:00" u="1"/>
        <d v="2016-07-27T00:00:00" u="1"/>
        <d v="2016-08-23T00:00:00" u="1"/>
        <d v="2016-09-19T00:00:00" u="1"/>
        <d v="2015-10-15T00:00:00" u="1"/>
        <d v="2015-11-11T00:00:00" u="1"/>
        <d v="2016-11-11T00:00:00" u="1"/>
        <d v="2015-12-07T00:00:00" u="1"/>
        <d v="2016-12-07T00:00:00" u="1"/>
        <d v="2016-07-29T00:00:00" u="1"/>
        <d v="2016-08-25T00:00:00" u="1"/>
        <d v="2016-09-21T00:00:00" u="1"/>
        <d v="2015-10-17T00:00:00" u="1"/>
        <d v="2016-10-17T00:00:00" u="1"/>
        <d v="2015-11-13T00:00:00" u="1"/>
        <d v="2015-12-09T00:00:00" u="1"/>
        <d v="2016-12-09T00:00:00" u="1"/>
        <d v="2015-09-23T00:00:00" u="1"/>
        <d v="2016-09-23T00:00:00" u="1"/>
        <d v="2015-10-19T00:00:00" u="1"/>
        <d v="2016-10-19T00:00:00" u="1"/>
        <d v="2015-11-15T00:00:00" u="1"/>
        <d v="2016-11-15T00:00:00" u="1"/>
        <d v="2015-12-11T00:00:00" u="1"/>
        <d v="2016-08-29T00:00:00" u="1"/>
        <d v="2015-09-25T00:00:00" u="1"/>
        <d v="2015-10-21T00:00:00" u="1"/>
        <d v="2016-10-21T00:00:00" u="1"/>
        <d v="2015-11-17T00:00:00" u="1"/>
        <d v="2016-11-17T00:00:00" u="1"/>
        <d v="2016-12-13T00:00:00" u="1"/>
        <d v="2016-08-31T00:00:00" u="1"/>
        <d v="2015-09-27T00:00:00" u="1"/>
        <d v="2016-09-27T00:00:00" u="1"/>
        <d v="2015-10-23T00:00:00" u="1"/>
        <d v="2015-11-19T00:00:00" u="1"/>
        <d v="2015-12-15T00:00:00" u="1"/>
        <d v="2016-12-15T00:00:00" u="1"/>
      </sharedItems>
    </cacheField>
    <cacheField name="Category" numFmtId="0">
      <sharedItems count="8">
        <s v="Resolved without Hearing"/>
        <s v="Resolved with Hearing"/>
        <s v="Summaries Written and Pending Status" u="1"/>
        <s v="No Summary Written Resolved" u="1"/>
        <s v="No Summaries Written" u="1"/>
        <s v="Summaries Written and Resolved" u="1"/>
        <s v="Summaries Written" u="1"/>
        <s v="Summaries Written with Hearing" u="1"/>
      </sharedItems>
    </cacheField>
    <cacheField name="Count" numFmtId="0">
      <sharedItems containsSemiMixedTypes="0" containsString="0" containsNumber="1" containsInteger="1" minValue="0" maxValue="40" count="24">
        <n v="3"/>
        <n v="15"/>
        <n v="0"/>
        <n v="6"/>
        <n v="2"/>
        <n v="1"/>
        <n v="7"/>
        <n v="8"/>
        <n v="9"/>
        <n v="17"/>
        <n v="40"/>
        <n v="13"/>
        <n v="18"/>
        <n v="5"/>
        <n v="4"/>
        <n v="12"/>
        <n v="11"/>
        <n v="10"/>
        <n v="14"/>
        <n v="16"/>
        <n v="22"/>
        <n v="19"/>
        <n v="21"/>
        <n v="20"/>
      </sharedItems>
    </cacheField>
    <cacheField name="Report_Group" numFmtId="0">
      <sharedItems count="1">
        <s v="Summaries"/>
      </sharedItems>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r:id="rId1" refreshedBy="user-1" refreshedDate="43468.43343125" createdVersion="4" refreshedVersion="4" minRefreshableVersion="3" recordCount="1645">
  <cacheSource type="external" connectionId="21"/>
  <cacheFields count="4">
    <cacheField name="Reporting_Date" numFmtId="0">
      <sharedItems containsSemiMixedTypes="0" containsNonDate="0" containsDate="1" containsString="0" minDate="2015-09-23T00:00:00" maxDate="2020-01-01T00:00:00" count="867">
        <d v="2016-12-29T00:00:00"/>
        <d v="2016-12-30T00:00:00"/>
        <d v="2017-01-03T00:00:00"/>
        <d v="2017-01-04T00:00:00"/>
        <d v="2017-01-05T00:00:00"/>
        <d v="2017-01-06T00:00:00"/>
        <d v="2017-01-09T00:00:00"/>
        <d v="2017-01-10T00:00:00"/>
        <d v="2017-01-11T00:00:00"/>
        <d v="2017-01-12T00:00:00"/>
        <d v="2017-01-13T00:00:00"/>
        <d v="2017-01-16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0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4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29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4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3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1T00:00:00"/>
        <d v="2018-01-02T00:00:00"/>
        <d v="2018-01-03T00:00:00"/>
        <d v="2018-01-04T00:00:00"/>
        <d v="2018-01-05T00:00:00"/>
        <d v="2018-01-08T00:00:00"/>
        <d v="2018-01-09T00:00:00"/>
        <d v="2018-01-10T00:00:00"/>
        <d v="2018-01-11T00:00:00"/>
        <d v="2018-01-12T00:00:00"/>
        <d v="2018-01-15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19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3-30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4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3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2T00:00:00"/>
        <d v="2018-11-23T00:00:00"/>
        <d v="2018-11-26T00:00:00"/>
        <d v="2018-11-27T00:00:00"/>
        <d v="2018-11-28T00:00:00"/>
        <d v="2018-11-29T00:00:00"/>
        <d v="2018-11-30T00:00:00"/>
        <d v="2018-12-03T00:00:00"/>
        <d v="2018-12-04T00:00:00"/>
        <d v="2018-12-05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5-09-29T00:00:00" u="1"/>
        <d v="2016-09-29T00:00:00" u="1"/>
        <d v="2015-10-25T00:00:00" u="1"/>
        <d v="2016-10-25T00:00:00" u="1"/>
        <d v="2015-11-21T00:00:00" u="1"/>
        <d v="2016-11-21T00:00:00" u="1"/>
        <d v="2015-12-17T00:00:00" u="1"/>
        <d v="2015-10-27T00:00:00" u="1"/>
        <d v="2016-10-27T00:00:00" u="1"/>
        <d v="2015-11-23T00:00:00" u="1"/>
        <d v="2016-11-23T00:00:00" u="1"/>
        <d v="2016-12-19T00:00:00" u="1"/>
        <d v="2015-10-29T00:00:00" u="1"/>
        <d v="2015-11-25T00:00:00" u="1"/>
        <d v="2016-11-25T00:00:00" u="1"/>
        <d v="2015-12-21T00:00:00" u="1"/>
        <d v="2016-12-21T00:00:00" u="1"/>
        <d v="2017-01-02T00:00:00" u="1"/>
        <d v="2015-10-31T00:00:00" u="1"/>
        <d v="2016-10-31T00:00:00" u="1"/>
        <d v="2015-11-27T00:00:00" u="1"/>
        <d v="2015-12-23T00:00:00" u="1"/>
        <d v="2016-12-23T00:00:00" u="1"/>
        <d v="2016-01-04T00:00:00" u="1"/>
        <d v="2016-11-29T00:00:00" u="1"/>
        <d v="2015-12-25T00:00:00" u="1"/>
        <d v="2016-01-06T00:00:00" u="1"/>
        <d v="2016-02-02T00:00:00" u="1"/>
        <d v="2016-12-27T00:00:00" u="1"/>
        <d v="2016-01-08T00:00:00" u="1"/>
        <d v="2016-02-04T00:00:00" u="1"/>
        <d v="2015-12-29T00:00:00" u="1"/>
        <d v="2016-03-02T00:00:00" u="1"/>
        <d v="2015-12-31T00:00:00" u="1"/>
        <d v="2019-12-31T00:00:00" u="1"/>
        <d v="2016-01-12T00:00:00" u="1"/>
        <d v="2016-02-08T00:00:00" u="1"/>
        <d v="2016-03-04T00:00:00" u="1"/>
        <d v="2016-01-14T00:00:00" u="1"/>
        <d v="2016-02-10T00:00:00" u="1"/>
        <d v="2016-02-12T00:00:00" u="1"/>
        <d v="2016-03-08T00:00:00" u="1"/>
        <d v="2016-04-04T00:00:00" u="1"/>
        <d v="2016-01-18T00:00:00" u="1"/>
        <d v="2016-03-10T00:00:00" u="1"/>
        <d v="2016-04-06T00:00:00" u="1"/>
        <d v="2016-05-02T00:00:00" u="1"/>
        <d v="2016-01-20T00:00:00" u="1"/>
        <d v="2016-02-16T00:00:00" u="1"/>
        <d v="2016-04-08T00:00:00" u="1"/>
        <d v="2016-05-04T00:00:00" u="1"/>
        <d v="2016-01-22T00:00:00" u="1"/>
        <d v="2016-02-18T00:00:00" u="1"/>
        <d v="2016-03-14T00:00:00" u="1"/>
        <d v="2016-05-06T00:00:00" u="1"/>
        <d v="2016-06-02T00:00:00" u="1"/>
        <d v="2016-03-16T00:00:00" u="1"/>
        <d v="2016-04-12T00:00:00" u="1"/>
        <d v="2016-01-26T00:00:00" u="1"/>
        <d v="2016-02-22T00:00:00" u="1"/>
        <d v="2016-03-18T00:00:00" u="1"/>
        <d v="2016-04-14T00:00:00" u="1"/>
        <d v="2016-05-10T00:00:00" u="1"/>
        <d v="2016-06-06T00:00:00" u="1"/>
        <d v="2016-01-28T00:00:00" u="1"/>
        <d v="2016-02-24T00:00:00" u="1"/>
        <d v="2016-05-12T00:00:00" u="1"/>
        <d v="2016-06-08T00:00:00" u="1"/>
        <d v="2016-07-04T00:00:00" u="1"/>
        <d v="2016-02-26T00:00:00" u="1"/>
        <d v="2016-03-22T00:00:00" u="1"/>
        <d v="2016-04-18T00:00:00" u="1"/>
        <d v="2016-06-10T00:00:00" u="1"/>
        <d v="2016-07-06T00:00:00" u="1"/>
        <d v="2016-08-02T00:00:00" u="1"/>
        <d v="2016-03-24T00:00:00" u="1"/>
        <d v="2016-04-20T00:00:00" u="1"/>
        <d v="2016-05-16T00:00:00" u="1"/>
        <d v="2016-07-08T00:00:00" u="1"/>
        <d v="2016-08-04T00:00:00" u="1"/>
        <d v="2016-04-22T00:00:00" u="1"/>
        <d v="2016-05-18T00:00:00" u="1"/>
        <d v="2016-06-14T00:00:00" u="1"/>
        <d v="2016-09-02T00:00:00" u="1"/>
        <d v="2016-03-28T00:00:00" u="1"/>
        <d v="2016-05-20T00:00:00" u="1"/>
        <d v="2016-06-16T00:00:00" u="1"/>
        <d v="2016-07-12T00:00:00" u="1"/>
        <d v="2016-08-08T00:00:00" u="1"/>
        <d v="2016-03-30T00:00:00" u="1"/>
        <d v="2016-04-26T00:00:00" u="1"/>
        <d v="2016-07-14T00:00:00" u="1"/>
        <d v="2016-08-10T00:00:00" u="1"/>
        <d v="2016-09-06T00:00:00" u="1"/>
        <d v="2015-10-02T00:00:00" u="1"/>
        <d v="2016-04-28T00:00:00" u="1"/>
        <d v="2016-05-24T00:00:00" u="1"/>
        <d v="2016-06-20T00:00:00" u="1"/>
        <d v="2016-08-12T00:00:00" u="1"/>
        <d v="2016-09-08T00:00:00" u="1"/>
        <d v="2015-10-04T00:00:00" u="1"/>
        <d v="2016-10-04T00:00:00" u="1"/>
        <d v="2016-05-26T00:00:00" u="1"/>
        <d v="2016-06-22T00:00:00" u="1"/>
        <d v="2016-07-18T00:00:00" u="1"/>
        <d v="2015-10-06T00:00:00" u="1"/>
        <d v="2016-10-06T00:00:00" u="1"/>
        <d v="2015-11-02T00:00:00" u="1"/>
        <d v="2016-11-02T00:00:00" u="1"/>
        <d v="2016-06-24T00:00:00" u="1"/>
        <d v="2016-07-20T00:00:00" u="1"/>
        <d v="2016-08-16T00:00:00" u="1"/>
        <d v="2016-09-12T00:00:00" u="1"/>
        <d v="2015-10-08T00:00:00" u="1"/>
        <d v="2015-11-04T00:00:00" u="1"/>
        <d v="2016-11-04T00:00:00" u="1"/>
        <d v="2016-05-30T00:00:00" u="1"/>
        <d v="2016-07-22T00:00:00" u="1"/>
        <d v="2016-08-18T00:00:00" u="1"/>
        <d v="2016-09-14T00:00:00" u="1"/>
        <d v="2015-10-10T00:00:00" u="1"/>
        <d v="2016-10-10T00:00:00" u="1"/>
        <d v="2015-11-06T00:00:00" u="1"/>
        <d v="2015-12-02T00:00:00" u="1"/>
        <d v="2016-12-02T00:00:00" u="1"/>
        <d v="2016-06-28T00:00:00" u="1"/>
        <d v="2016-09-16T00:00:00" u="1"/>
        <d v="2015-10-12T00:00:00" u="1"/>
        <d v="2016-10-12T00:00:00" u="1"/>
        <d v="2015-11-08T00:00:00" u="1"/>
        <d v="2016-11-08T00:00:00" u="1"/>
        <d v="2015-12-04T00:00:00" u="1"/>
        <d v="2016-06-30T00:00:00" u="1"/>
        <d v="2016-07-26T00:00:00" u="1"/>
        <d v="2016-08-22T00:00:00" u="1"/>
        <d v="2015-10-14T00:00:00" u="1"/>
        <d v="2016-10-14T00:00:00" u="1"/>
        <d v="2015-11-10T00:00:00" u="1"/>
        <d v="2016-11-10T00:00:00" u="1"/>
        <d v="2016-12-06T00:00:00" u="1"/>
        <d v="2016-07-28T00:00:00" u="1"/>
        <d v="2016-08-24T00:00:00" u="1"/>
        <d v="2016-09-20T00:00:00" u="1"/>
        <d v="2015-10-16T00:00:00" u="1"/>
        <d v="2015-11-12T00:00:00" u="1"/>
        <d v="2015-12-08T00:00:00" u="1"/>
        <d v="2016-12-08T00:00:00" u="1"/>
        <d v="2016-08-26T00:00:00" u="1"/>
        <d v="2016-09-22T00:00:00" u="1"/>
        <d v="2015-10-18T00:00:00" u="1"/>
        <d v="2016-10-18T00:00:00" u="1"/>
        <d v="2015-11-14T00:00:00" u="1"/>
        <d v="2016-11-14T00:00:00" u="1"/>
        <d v="2015-12-10T00:00:00" u="1"/>
        <d v="2015-09-24T00:00:00" u="1"/>
        <d v="2015-10-20T00:00:00" u="1"/>
        <d v="2016-10-20T00:00:00" u="1"/>
        <d v="2015-11-16T00:00:00" u="1"/>
        <d v="2016-11-16T00:00:00" u="1"/>
        <d v="2016-12-12T00:00:00" u="1"/>
        <d v="2016-08-30T00:00:00" u="1"/>
        <d v="2015-09-26T00:00:00" u="1"/>
        <d v="2016-09-26T00:00:00" u="1"/>
        <d v="2015-10-22T00:00:00" u="1"/>
        <d v="2015-11-18T00:00:00" u="1"/>
        <d v="2016-11-18T00:00:00" u="1"/>
        <d v="2015-12-14T00:00:00" u="1"/>
        <d v="2016-12-14T00:00:00" u="1"/>
        <d v="2015-09-28T00:00:00" u="1"/>
        <d v="2016-09-28T00:00:00" u="1"/>
        <d v="2015-10-24T00:00:00" u="1"/>
        <d v="2016-10-24T00:00:00" u="1"/>
        <d v="2015-11-20T00:00:00" u="1"/>
        <d v="2015-12-16T00:00:00" u="1"/>
        <d v="2016-12-16T00:00:00" u="1"/>
        <d v="2015-09-30T00:00:00" u="1"/>
        <d v="2016-09-30T00:00:00" u="1"/>
        <d v="2015-10-26T00:00:00" u="1"/>
        <d v="2016-10-26T00:00:00" u="1"/>
        <d v="2016-11-22T00:00:00" u="1"/>
        <d v="2015-12-18T00:00:00" u="1"/>
        <d v="2015-10-28T00:00:00" u="1"/>
        <d v="2016-10-28T00:00:00" u="1"/>
        <d v="2015-11-24T00:00:00" u="1"/>
        <d v="2016-11-24T00:00:00" u="1"/>
        <d v="2016-12-20T00:00:00" u="1"/>
        <d v="2016-01-01T00:00:00" u="1"/>
        <d v="2015-10-30T00:00:00" u="1"/>
        <d v="2015-12-22T00:00:00" u="1"/>
        <d v="2016-12-22T00:00:00" u="1"/>
        <d v="2016-11-28T00:00:00" u="1"/>
        <d v="2015-12-24T00:00:00" u="1"/>
        <d v="2016-01-05T00:00:00" u="1"/>
        <d v="2016-02-01T00:00:00" u="1"/>
        <d v="2015-11-30T00:00:00" u="1"/>
        <d v="2016-11-30T00:00:00" u="1"/>
        <d v="2016-01-07T00:00:00" u="1"/>
        <d v="2016-02-03T00:00:00" u="1"/>
        <d v="2015-12-28T00:00:00" u="1"/>
        <d v="2016-12-28T00:00:00" u="1"/>
        <d v="2016-02-05T00:00:00" u="1"/>
        <d v="2016-03-01T00:00:00" u="1"/>
        <d v="2015-12-30T00:00:00" u="1"/>
        <d v="2016-01-11T00:00:00" u="1"/>
        <d v="2016-03-03T00:00:00" u="1"/>
        <d v="2016-01-13T00:00:00" u="1"/>
        <d v="2016-02-09T00:00:00" u="1"/>
        <d v="2016-04-01T00:00:00" u="1"/>
        <d v="2016-01-15T00:00:00" u="1"/>
        <d v="2016-02-11T00:00:00" u="1"/>
        <d v="2016-03-07T00:00:00" u="1"/>
        <d v="2016-03-09T00:00:00" u="1"/>
        <d v="2016-04-05T00:00:00" u="1"/>
        <d v="2016-01-19T00:00:00" u="1"/>
        <d v="2016-02-15T00:00:00" u="1"/>
        <d v="2016-03-11T00:00:00" u="1"/>
        <d v="2016-04-07T00:00:00" u="1"/>
        <d v="2016-05-03T00:00:00" u="1"/>
        <d v="2016-01-21T00:00:00" u="1"/>
        <d v="2016-02-17T00:00:00" u="1"/>
        <d v="2016-05-05T00:00:00" u="1"/>
        <d v="2016-06-01T00:00:00" u="1"/>
        <d v="2016-02-19T00:00:00" u="1"/>
        <d v="2016-03-15T00:00:00" u="1"/>
        <d v="2016-04-11T00:00:00" u="1"/>
        <d v="2016-06-03T00:00:00" u="1"/>
        <d v="2016-01-25T00:00:00" u="1"/>
        <d v="2016-03-17T00:00:00" u="1"/>
        <d v="2016-04-13T00:00:00" u="1"/>
        <d v="2016-05-09T00:00:00" u="1"/>
        <d v="2016-07-01T00:00:00" u="1"/>
        <d v="2016-01-27T00:00:00" u="1"/>
        <d v="2016-02-23T00:00:00" u="1"/>
        <d v="2016-04-15T00:00:00" u="1"/>
        <d v="2016-05-11T00:00:00" u="1"/>
        <d v="2016-06-07T00:00:00" u="1"/>
        <d v="2016-01-29T00:00:00" u="1"/>
        <d v="2016-02-25T00:00:00" u="1"/>
        <d v="2016-03-21T00:00:00" u="1"/>
        <d v="2016-05-13T00:00:00" u="1"/>
        <d v="2016-06-09T00:00:00" u="1"/>
        <d v="2016-07-05T00:00:00" u="1"/>
        <d v="2016-08-01T00:00:00" u="1"/>
        <d v="2016-03-23T00:00:00" u="1"/>
        <d v="2016-04-19T00:00:00" u="1"/>
        <d v="2016-07-07T00:00:00" u="1"/>
        <d v="2016-08-03T00:00:00" u="1"/>
        <d v="2016-02-29T00:00:00" u="1"/>
        <d v="2016-03-25T00:00:00" u="1"/>
        <d v="2016-04-21T00:00:00" u="1"/>
        <d v="2016-05-17T00:00:00" u="1"/>
        <d v="2016-06-13T00:00:00" u="1"/>
        <d v="2016-08-05T00:00:00" u="1"/>
        <d v="2016-09-01T00:00:00" u="1"/>
        <d v="2016-05-19T00:00:00" u="1"/>
        <d v="2016-06-15T00:00:00" u="1"/>
        <d v="2016-07-11T00:00:00" u="1"/>
        <d v="2016-03-29T00:00:00" u="1"/>
        <d v="2016-04-25T00:00:00" u="1"/>
        <d v="2016-06-17T00:00:00" u="1"/>
        <d v="2016-07-13T00:00:00" u="1"/>
        <d v="2016-08-09T00:00:00" u="1"/>
        <d v="2016-09-05T00:00:00" u="1"/>
        <d v="2015-10-01T00:00:00" u="1"/>
        <d v="2016-03-31T00:00:00" u="1"/>
        <d v="2016-04-27T00:00:00" u="1"/>
        <d v="2016-05-23T00:00:00" u="1"/>
        <d v="2016-07-15T00:00:00" u="1"/>
        <d v="2016-08-11T00:00:00" u="1"/>
        <d v="2016-09-07T00:00:00" u="1"/>
        <d v="2015-10-03T00:00:00" u="1"/>
        <d v="2016-10-03T00:00:00" u="1"/>
        <d v="2016-04-29T00:00:00" u="1"/>
        <d v="2016-05-25T00:00:00" u="1"/>
        <d v="2016-06-21T00:00:00" u="1"/>
        <d v="2016-09-09T00:00:00" u="1"/>
        <d v="2015-10-05T00:00:00" u="1"/>
        <d v="2016-10-05T00:00:00" u="1"/>
        <d v="2015-11-01T00:00:00" u="1"/>
        <d v="2016-11-01T00:00:00" u="1"/>
        <d v="2016-05-27T00:00:00" u="1"/>
        <d v="2016-06-23T00:00:00" u="1"/>
        <d v="2016-07-19T00:00:00" u="1"/>
        <d v="2016-08-15T00:00:00" u="1"/>
        <d v="2015-10-07T00:00:00" u="1"/>
        <d v="2016-10-07T00:00:00" u="1"/>
        <d v="2015-11-03T00:00:00" u="1"/>
        <d v="2016-11-03T00:00:00" u="1"/>
        <d v="2016-07-21T00:00:00" u="1"/>
        <d v="2016-08-17T00:00:00" u="1"/>
        <d v="2016-09-13T00:00:00" u="1"/>
        <d v="2015-10-09T00:00:00" u="1"/>
        <d v="2015-11-05T00:00:00" u="1"/>
        <d v="2015-12-01T00:00:00" u="1"/>
        <d v="2016-12-01T00:00:00" u="1"/>
        <d v="2016-05-31T00:00:00" u="1"/>
        <d v="2016-06-27T00:00:00" u="1"/>
        <d v="2016-08-19T00:00:00" u="1"/>
        <d v="2016-09-15T00:00:00" u="1"/>
        <d v="2015-10-11T00:00:00" u="1"/>
        <d v="2016-10-11T00:00:00" u="1"/>
        <d v="2015-11-07T00:00:00" u="1"/>
        <d v="2016-11-07T00:00:00" u="1"/>
        <d v="2015-12-03T00:00:00" u="1"/>
        <d v="2016-06-29T00:00:00" u="1"/>
        <d v="2016-07-25T00:00:00" u="1"/>
        <d v="2015-10-13T00:00:00" u="1"/>
        <d v="2016-10-13T00:00:00" u="1"/>
        <d v="2015-11-09T00:00:00" u="1"/>
        <d v="2016-11-09T00:00:00" u="1"/>
        <d v="2016-12-05T00:00:00" u="1"/>
        <d v="2016-07-27T00:00:00" u="1"/>
        <d v="2016-08-23T00:00:00" u="1"/>
        <d v="2016-09-19T00:00:00" u="1"/>
        <d v="2015-10-15T00:00:00" u="1"/>
        <d v="2015-11-11T00:00:00" u="1"/>
        <d v="2016-11-11T00:00:00" u="1"/>
        <d v="2015-12-07T00:00:00" u="1"/>
        <d v="2016-12-07T00:00:00" u="1"/>
        <d v="2016-07-29T00:00:00" u="1"/>
        <d v="2016-08-25T00:00:00" u="1"/>
        <d v="2016-09-21T00:00:00" u="1"/>
        <d v="2015-10-17T00:00:00" u="1"/>
        <d v="2016-10-17T00:00:00" u="1"/>
        <d v="2015-11-13T00:00:00" u="1"/>
        <d v="2015-12-09T00:00:00" u="1"/>
        <d v="2016-12-09T00:00:00" u="1"/>
        <d v="2015-09-23T00:00:00" u="1"/>
        <d v="2016-09-23T00:00:00" u="1"/>
        <d v="2015-10-19T00:00:00" u="1"/>
        <d v="2016-10-19T00:00:00" u="1"/>
        <d v="2015-11-15T00:00:00" u="1"/>
        <d v="2016-11-15T00:00:00" u="1"/>
        <d v="2015-12-11T00:00:00" u="1"/>
        <d v="2016-08-29T00:00:00" u="1"/>
        <d v="2015-09-25T00:00:00" u="1"/>
        <d v="2015-10-21T00:00:00" u="1"/>
        <d v="2016-10-21T00:00:00" u="1"/>
        <d v="2015-11-17T00:00:00" u="1"/>
        <d v="2016-11-17T00:00:00" u="1"/>
        <d v="2016-12-13T00:00:00" u="1"/>
        <d v="2016-08-31T00:00:00" u="1"/>
        <d v="2015-09-27T00:00:00" u="1"/>
        <d v="2016-09-27T00:00:00" u="1"/>
        <d v="2015-10-23T00:00:00" u="1"/>
        <d v="2015-11-19T00:00:00" u="1"/>
        <d v="2015-12-15T00:00:00" u="1"/>
        <d v="2016-12-15T00:00:00" u="1"/>
      </sharedItems>
    </cacheField>
    <cacheField name="Category" numFmtId="0">
      <sharedItems count="11">
        <s v="Scheduled Hearings"/>
        <s v="Attended"/>
        <s v="No Show / Dismissed"/>
        <s v="Withdrawn"/>
        <s v="Rescheduled"/>
        <s v="Resolved at Hearing"/>
        <s v="Unknown"/>
        <s v="Withdrawn - Pending Review Documentation"/>
        <s v="Cancelled by DSS"/>
        <s v="No Show" u="1"/>
        <s v="No Hearing Held.  No Hearing Date Received by DSS" u="1"/>
      </sharedItems>
    </cacheField>
    <cacheField name="Count" numFmtId="0">
      <sharedItems containsSemiMixedTypes="0" containsString="0" containsNumber="1" containsInteger="1" minValue="0" maxValue="42"/>
    </cacheField>
    <cacheField name="Report_Group" numFmtId="0">
      <sharedItems count="1">
        <s v="Hearing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er-1" refreshedDate="43468.394358217593" createdVersion="4" refreshedVersion="4" minRefreshableVersion="3" recordCount="206">
  <cacheSource type="external" connectionId="3"/>
  <cacheFields count="3">
    <cacheField name="Import_Date" numFmtId="0">
      <sharedItems containsSemiMixedTypes="0" containsNonDate="0" containsDate="1" containsString="0" minDate="2016-09-12T00:00:00" maxDate="2019-01-01T00:00:00" count="116">
        <d v="2016-09-12T00:00:00"/>
        <d v="2016-09-27T00:00:00"/>
        <d v="2016-10-03T00:00:00"/>
        <d v="2016-10-11T00:00:00"/>
        <d v="2016-10-17T00:00:00"/>
        <d v="2016-10-24T00:00:00"/>
        <d v="2016-10-31T00:00:00"/>
        <d v="2016-11-07T00:00:00"/>
        <d v="2016-11-14T00:00:00"/>
        <d v="2016-11-21T00:00:00"/>
        <d v="2016-11-28T00:00:00"/>
        <d v="2016-12-05T00:00:00"/>
        <d v="2016-12-12T00:00:00"/>
        <d v="2016-12-19T00:00:00"/>
        <d v="2016-12-27T00:00:00"/>
        <d v="2017-01-16T00:00:00"/>
        <d v="2017-01-23T00:00:00"/>
        <d v="2017-01-30T00:00:00"/>
        <d v="2017-02-06T00:00:00"/>
        <d v="2017-02-13T00:00:00"/>
        <d v="2017-02-20T00:00:00"/>
        <d v="2017-02-27T00:00:00"/>
        <d v="2017-03-06T00:00:00"/>
        <d v="2017-03-13T00:00:00"/>
        <d v="2017-03-20T00:00:00"/>
        <d v="2017-03-27T00:00:00"/>
        <d v="2017-04-03T00:00:00"/>
        <d v="2017-04-10T00:00:00"/>
        <d v="2017-04-17T00:00:00"/>
        <d v="2017-04-24T00:00:00"/>
        <d v="2017-05-01T00:00:00"/>
        <d v="2017-05-08T00:00:00"/>
        <d v="2017-05-15T00:00:00"/>
        <d v="2017-05-22T00:00:00"/>
        <d v="2017-05-29T00:00:00"/>
        <d v="2017-06-05T00:00:00"/>
        <d v="2017-06-12T00:00:00"/>
        <d v="2017-06-19T00:00:00"/>
        <d v="2017-06-26T00:00:00"/>
        <d v="2017-07-03T00:00:00"/>
        <d v="2017-07-10T00:00:00"/>
        <d v="2017-07-17T00:00:00"/>
        <d v="2017-07-24T00:00:00"/>
        <d v="2017-07-31T00:00:00"/>
        <d v="2017-08-07T00:00:00"/>
        <d v="2017-08-14T00:00:00"/>
        <d v="2017-08-21T00:00:00"/>
        <d v="2017-08-28T00:00:00"/>
        <d v="2017-09-04T00:00:00"/>
        <d v="2017-09-11T00:00:00"/>
        <d v="2017-09-18T00:00:00"/>
        <d v="2017-09-25T00:00:00"/>
        <d v="2017-10-02T00:00:00"/>
        <d v="2017-10-09T00:00:00"/>
        <d v="2017-10-16T00:00:00"/>
        <d v="2017-10-23T00:00:00"/>
        <d v="2017-10-30T00:00:00"/>
        <d v="2017-11-06T00:00:00"/>
        <d v="2017-11-13T00:00:00"/>
        <d v="2017-11-20T00:00:00"/>
        <d v="2017-11-27T00:00:00"/>
        <d v="2017-12-04T00:00:00"/>
        <d v="2017-12-11T00:00:00"/>
        <d v="2017-12-18T00:00:00"/>
        <d v="2017-12-25T00:00:00"/>
        <d v="2018-01-01T00:00:00"/>
        <d v="2018-01-08T00:00:00"/>
        <d v="2018-01-15T00:00:00"/>
        <d v="2018-01-22T00:00:00"/>
        <d v="2018-01-29T00:00:00"/>
        <d v="2018-02-05T00:00:00"/>
        <d v="2018-02-12T00:00:00"/>
        <d v="2018-02-19T00:00:00"/>
        <d v="2018-02-26T00:00:00"/>
        <d v="2018-03-05T00:00:00"/>
        <d v="2018-03-12T00:00:00"/>
        <d v="2018-03-19T00:00:00"/>
        <d v="2018-03-26T00:00:00"/>
        <d v="2018-04-02T00:00:00"/>
        <d v="2018-04-09T00:00:00"/>
        <d v="2018-04-16T00:00:00"/>
        <d v="2018-04-23T00:00:00"/>
        <d v="2018-04-30T00:00:00"/>
        <d v="2018-05-07T00:00:00"/>
        <d v="2018-05-14T00:00:00"/>
        <d v="2018-05-21T00:00:00"/>
        <d v="2018-05-28T00:00:00"/>
        <d v="2018-06-11T00:00:00"/>
        <d v="2018-06-18T00:00:00"/>
        <d v="2018-06-25T00:00:00"/>
        <d v="2018-07-02T00:00:00"/>
        <d v="2018-07-09T00:00:00"/>
        <d v="2018-07-16T00:00:00"/>
        <d v="2018-07-23T00:00:00"/>
        <d v="2018-07-30T00:00:00"/>
        <d v="2018-08-06T00:00:00"/>
        <d v="2018-08-13T00:00:00"/>
        <d v="2018-08-20T00:00:00"/>
        <d v="2018-08-27T00:00:00"/>
        <d v="2018-09-03T00:00:00"/>
        <d v="2018-09-10T00:00:00"/>
        <d v="2018-09-17T00:00:00"/>
        <d v="2018-09-24T00:00:00"/>
        <d v="2018-10-01T00:00:00"/>
        <d v="2018-10-08T00:00:00"/>
        <d v="2018-10-15T00:00:00"/>
        <d v="2018-10-22T00:00:00"/>
        <d v="2018-10-29T00:00:00"/>
        <d v="2018-11-05T00:00:00"/>
        <d v="2018-11-12T00:00:00"/>
        <d v="2018-11-19T00:00:00"/>
        <d v="2018-11-26T00:00:00"/>
        <d v="2018-12-03T00:00:00"/>
        <d v="2018-12-10T00:00:00"/>
        <d v="2018-12-24T00:00:00"/>
        <d v="2018-12-31T00:00:00"/>
      </sharedItems>
    </cacheField>
    <cacheField name="Status" numFmtId="0">
      <sharedItems count="5">
        <s v="Auto Complete"/>
        <s v="Completed"/>
        <s v="Unable to Complete"/>
        <s v="Not Processed"/>
        <s v="Complete" u="1"/>
      </sharedItems>
    </cacheField>
    <cacheField name="CountOfApplication ID" numFmtId="0">
      <sharedItems containsSemiMixedTypes="0" containsString="0" containsNumber="1" containsInteger="1" minValue="1" maxValue="1472"/>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er-1" refreshedDate="43468.394369907408" createdVersion="4" refreshedVersion="4" minRefreshableVersion="3" recordCount="207">
  <cacheSource type="external" connectionId="13"/>
  <cacheFields count="3">
    <cacheField name="STATUS" numFmtId="0">
      <sharedItems count="3">
        <s v="Received"/>
        <s v="Complete"/>
        <s v="Inventory"/>
      </sharedItems>
    </cacheField>
    <cacheField name="COUNT" numFmtId="0">
      <sharedItems containsSemiMixedTypes="0" containsString="0" containsNumber="1" containsInteger="1" minValue="0" maxValue="14" count="10">
        <n v="5"/>
        <n v="14"/>
        <n v="3"/>
        <n v="6"/>
        <n v="8"/>
        <n v="2"/>
        <n v="4"/>
        <n v="7"/>
        <n v="9"/>
        <n v="0"/>
      </sharedItems>
    </cacheField>
    <cacheField name="FILE_WEEK" numFmtId="0">
      <sharedItems containsSemiMixedTypes="0" containsNonDate="0" containsDate="1" containsString="0" minDate="2017-07-17T00:00:00" maxDate="2019-01-01T00:00:00" count="70">
        <d v="2017-07-17T00:00:00"/>
        <d v="2017-07-24T00:00:00"/>
        <d v="2017-07-31T00:00:00"/>
        <d v="2017-08-07T00:00:00"/>
        <d v="2017-08-14T00:00:00"/>
        <d v="2017-08-21T00:00:00"/>
        <d v="2017-09-04T00:00:00"/>
        <d v="2017-09-18T00:00:00"/>
        <d v="2017-10-09T00:00:00"/>
        <d v="2017-10-16T00:00:00"/>
        <d v="2017-10-23T00:00:00"/>
        <d v="2017-10-30T00:00:00"/>
        <d v="2017-11-06T00:00:00"/>
        <d v="2017-11-13T00:00:00"/>
        <d v="2017-11-20T00:00:00"/>
        <d v="2017-11-27T00:00:00"/>
        <d v="2017-12-04T00:00:00"/>
        <d v="2017-12-11T00:00:00"/>
        <d v="2017-12-18T00:00:00"/>
        <d v="2017-12-25T00:00:00"/>
        <d v="2018-01-01T00:00:00"/>
        <d v="2018-01-08T00:00:00"/>
        <d v="2018-01-15T00:00:00"/>
        <d v="2018-01-22T00:00:00"/>
        <d v="2018-01-29T00:00:00"/>
        <d v="2018-02-05T00:00:00"/>
        <d v="2018-02-12T00:00:00"/>
        <d v="2018-02-19T00:00:00"/>
        <d v="2018-02-26T00:00:00"/>
        <d v="2018-03-05T00:00:00"/>
        <d v="2018-03-12T00:00:00"/>
        <d v="2018-03-19T00:00:00"/>
        <d v="2018-03-26T00:00:00"/>
        <d v="2018-04-02T00:00:00"/>
        <d v="2018-04-09T00:00:00"/>
        <d v="2018-04-16T00:00:00"/>
        <d v="2018-04-23T00:00:00"/>
        <d v="2018-04-30T00:00:00"/>
        <d v="2018-05-07T00:00:00"/>
        <d v="2018-05-14T00:00:00"/>
        <d v="2018-05-21T00:00:00"/>
        <d v="2018-05-28T00:00:00"/>
        <d v="2018-06-04T00:00:00"/>
        <d v="2018-06-11T00:00:00"/>
        <d v="2018-06-18T00:00:00"/>
        <d v="2018-06-25T00:00:00"/>
        <d v="2018-07-02T00:00:00"/>
        <d v="2018-07-09T00:00:00"/>
        <d v="2018-07-16T00:00:00"/>
        <d v="2018-07-23T00:00:00"/>
        <d v="2018-07-30T00:00:00"/>
        <d v="2018-08-06T00:00:00"/>
        <d v="2018-08-13T00:00:00"/>
        <d v="2018-08-20T00:00:00"/>
        <d v="2018-08-27T00:00:00"/>
        <d v="2018-09-03T00:00:00"/>
        <d v="2018-09-17T00:00:00"/>
        <d v="2018-09-24T00:00:00"/>
        <d v="2018-10-01T00:00:00"/>
        <d v="2018-10-15T00:00:00"/>
        <d v="2018-10-29T00:00:00"/>
        <d v="2018-11-05T00:00:00"/>
        <d v="2018-11-12T00:00:00"/>
        <d v="2018-11-19T00:00:00"/>
        <d v="2018-11-26T00:00:00"/>
        <d v="2018-12-03T00:00:00"/>
        <d v="2018-12-10T00:00:00"/>
        <d v="2018-12-17T00:00:00"/>
        <d v="2018-12-31T00:00:00"/>
        <d v="2017-11-05T00:00:00" u="1"/>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er-1" refreshedDate="43468.394422800928" createdVersion="4" refreshedVersion="4" minRefreshableVersion="3" recordCount="23">
  <cacheSource type="external" connectionId="11"/>
  <cacheFields count="3">
    <cacheField name="FILE_DATE" numFmtId="0">
      <sharedItems containsSemiMixedTypes="0" containsNonDate="0" containsDate="1" containsString="0" minDate="2017-02-01T00:00:00" maxDate="2018-12-02T00:00:00" count="24">
        <d v="2017-02-01T00:00:00"/>
        <d v="2017-03-01T00:00:00"/>
        <d v="2017-04-01T00:00:00"/>
        <d v="2017-05-01T00:00:00"/>
        <d v="2017-06-01T00:00:00"/>
        <d v="2017-07-01T00:00:00"/>
        <d v="2017-08-01T00:00:00"/>
        <d v="2017-09-01T00:00:00"/>
        <d v="2017-10-02T00:00:00"/>
        <d v="2017-11-01T00:00:00"/>
        <d v="2017-12-01T00:00:00"/>
        <d v="2018-01-01T00:00:00"/>
        <d v="2018-02-01T00:00:00"/>
        <d v="2018-03-01T00:00:00"/>
        <d v="2018-04-01T00:00:00"/>
        <d v="2018-05-01T00:00:00"/>
        <d v="2018-06-01T00:00:00"/>
        <d v="2018-07-01T00:00:00"/>
        <d v="2018-08-01T00:00:00"/>
        <d v="2018-09-01T00:00:00"/>
        <d v="2018-10-01T00:00:00"/>
        <d v="2018-11-01T00:00:00"/>
        <d v="2018-12-01T00:00:00"/>
        <d v="2018-11-28T00:00:00" u="1"/>
      </sharedItems>
    </cacheField>
    <cacheField name="CountOfID" numFmtId="0">
      <sharedItems containsSemiMixedTypes="0" containsString="0" containsNumber="1" containsInteger="1" minValue="488" maxValue="736" count="23">
        <n v="529"/>
        <n v="488"/>
        <n v="565"/>
        <n v="547"/>
        <n v="542"/>
        <n v="552"/>
        <n v="544"/>
        <n v="590"/>
        <n v="626"/>
        <n v="636"/>
        <n v="633"/>
        <n v="625"/>
        <n v="629"/>
        <n v="617"/>
        <n v="535"/>
        <n v="645"/>
        <n v="614"/>
        <n v="673"/>
        <n v="621"/>
        <n v="667"/>
        <n v="652"/>
        <n v="736"/>
        <n v="696"/>
      </sharedItems>
    </cacheField>
    <cacheField name="Status" numFmtId="0">
      <sharedItems count="2">
        <s v="Complete"/>
        <s v="Inventory" u="1"/>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er-1" refreshedDate="43468.394424652775" createdVersion="4" refreshedVersion="4" minRefreshableVersion="3" recordCount="6634">
  <cacheSource type="external" connectionId="28"/>
  <cacheFields count="4">
    <cacheField name="Reporting Date" numFmtId="0">
      <sharedItems containsSemiMixedTypes="0" containsNonDate="0" containsDate="1" containsString="0" minDate="2015-12-31T00:00:00" maxDate="2019-01-03T00:00:00" count="1099">
        <d v="2017-01-03T00:00:00"/>
        <d v="2017-01-05T00:00:00"/>
        <d v="2017-01-06T00:00:00"/>
        <d v="2017-01-07T00:00:00"/>
        <d v="2017-01-08T00:00:00"/>
        <d v="2017-01-09T00:00:00"/>
        <d v="2017-01-10T00:00:00"/>
        <d v="2017-01-11T00:00:00"/>
        <d v="2018-08-16T00:00:00"/>
        <d v="2018-07-17T00:00:00"/>
        <d v="2018-07-18T00:00:00"/>
        <d v="2018-07-19T00:00:00"/>
        <d v="2018-07-20T00:00:00"/>
        <d v="2018-07-21T00:00:00"/>
        <d v="2018-07-22T00:00:00"/>
        <d v="2018-07-23T00:00:00"/>
        <d v="2018-07-24T00:00:00"/>
        <d v="2018-07-25T00:00:00"/>
        <d v="2018-07-26T00:00:00"/>
        <d v="2018-07-27T00:00:00"/>
        <d v="2018-07-28T00:00:00"/>
        <d v="2018-07-29T00:00:00"/>
        <d v="2018-07-30T00:00:00"/>
        <d v="2018-07-31T00:00:00"/>
        <d v="2018-08-01T00:00:00"/>
        <d v="2017-01-30T00:00:00"/>
        <d v="2017-01-31T00:00:00"/>
        <d v="2017-02-01T00:00:00"/>
        <d v="2017-02-02T00:00:00"/>
        <d v="2017-02-03T00:00:00"/>
        <d v="2017-01-12T00:00:00"/>
        <d v="2017-01-13T00:00:00"/>
        <d v="2017-01-14T00:00:00"/>
        <d v="2017-01-15T00:00:00"/>
        <d v="2017-01-16T00:00:00"/>
        <d v="2017-01-17T00:00:00"/>
        <d v="2017-01-24T00:00:00"/>
        <d v="2017-01-25T00:00:00"/>
        <d v="2017-01-26T00:00:00"/>
        <d v="2017-01-27T00:00:00"/>
        <d v="2017-01-28T00:00:00"/>
        <d v="2017-01-29T00:00:00"/>
        <d v="2017-06-15T00:00:00"/>
        <d v="2017-06-16T00:00:00"/>
        <d v="2017-06-17T00:00:00"/>
        <d v="2017-06-18T00:00:00"/>
        <d v="2017-06-19T00:00:00"/>
        <d v="2017-06-20T00:00:00"/>
        <d v="2018-01-08T00:00:00"/>
        <d v="2018-01-09T00:00:00"/>
        <d v="2018-01-10T00:00:00"/>
        <d v="2018-01-11T00:00:00"/>
        <d v="2017-01-18T00:00:00"/>
        <d v="2017-01-19T00:00:00"/>
        <d v="2017-01-20T00:00:00"/>
        <d v="2017-01-21T00:00:00"/>
        <d v="2017-01-22T00:00:00"/>
        <d v="2017-01-23T00:00:00"/>
        <d v="2017-07-15T00:00:00"/>
        <d v="2017-07-14T00:00:00"/>
        <d v="2017-07-16T00:00:00"/>
        <d v="2017-07-17T00:00:00"/>
        <d v="2017-07-18T00:00:00"/>
        <d v="2017-07-19T00:00:00"/>
        <d v="2018-02-06T00:00:00"/>
        <d v="2018-02-07T00:00:00"/>
        <d v="2018-02-08T00:00:00"/>
        <d v="2018-02-09T00:00:00"/>
        <d v="2018-02-10T00:00:00"/>
        <d v="2017-03-09T00:00:00"/>
        <d v="2017-03-10T00:00:00"/>
        <d v="2017-03-11T00:00:00"/>
        <d v="2017-03-12T00:00:00"/>
        <d v="2017-03-13T00:00:00"/>
        <d v="2017-03-14T00:00:00"/>
        <d v="2017-03-15T00:00:00"/>
        <d v="2017-03-16T00:00:00"/>
        <d v="2016-12-30T00:00:00"/>
        <d v="2016-12-31T00:00:00"/>
        <d v="2017-01-01T00:00:00"/>
        <d v="2017-01-02T00:00:00"/>
        <d v="2016-12-29T00:00:00"/>
        <d v="2017-01-04T00:00:00"/>
        <d v="2017-05-04T00:00:00"/>
        <d v="2017-05-05T00:00:00"/>
        <d v="2017-05-06T00:00:00"/>
        <d v="2017-05-07T00:00:00"/>
        <d v="2017-05-08T00:00:00"/>
        <d v="2017-05-09T00:00:00"/>
        <d v="2017-05-10T00:00:00"/>
        <d v="2018-03-02T00:00:00"/>
        <d v="2018-03-03T00:00:00"/>
        <d v="2018-03-04T00:00:00"/>
        <d v="2018-03-05T00:00:00"/>
        <d v="2018-03-06T00:00:00"/>
        <d v="2018-03-07T00:00:00"/>
        <d v="2017-02-04T00:00:00"/>
        <d v="2017-02-05T00:00:00"/>
        <d v="2017-02-06T00:00:00"/>
        <d v="2017-02-07T00:00:00"/>
        <d v="2017-02-08T00:00:00"/>
        <d v="2017-02-09T00:00:00"/>
        <d v="2017-02-10T00:00:00"/>
        <d v="2017-02-11T00:00:00"/>
        <d v="2017-02-12T00:00:00"/>
        <d v="2018-06-20T00:00:00"/>
        <d v="2018-06-21T00:00:00"/>
        <d v="2018-06-22T00:00:00"/>
        <d v="2018-06-23T00:00:00"/>
        <d v="2018-06-24T00:00:00"/>
        <d v="2018-06-25T00:00:00"/>
        <d v="2018-06-26T00:00:00"/>
        <d v="2018-07-02T00:00:00"/>
        <d v="2018-07-03T00:00:00"/>
        <d v="2018-07-04T00:00:00"/>
        <d v="2018-07-05T00:00:00"/>
        <d v="2018-07-06T00:00:00"/>
        <d v="2018-07-07T00:00:00"/>
        <d v="2018-06-05T00:00:00"/>
        <d v="2018-06-06T00:00:00"/>
        <d v="2018-06-07T00:00:00"/>
        <d v="2018-06-08T00:00:00"/>
        <d v="2018-06-09T00:00:00"/>
        <d v="2018-06-10T00:00:00"/>
        <d v="2017-02-24T00:00:00"/>
        <d v="2017-02-25T00:00:00"/>
        <d v="2017-02-26T00:00:00"/>
        <d v="2017-02-27T00:00:00"/>
        <d v="2017-02-28T00:00:00"/>
        <d v="2017-03-01T00:00:00"/>
        <d v="2017-03-02T00:00:00"/>
        <d v="2017-03-03T00:00:00"/>
        <d v="2017-04-10T00:00:00"/>
        <d v="2017-04-11T00:00:00"/>
        <d v="2017-04-12T00:00:00"/>
        <d v="2017-04-13T00:00:00"/>
        <d v="2017-04-14T00:00:00"/>
        <d v="2017-04-15T00:00:00"/>
        <d v="2017-02-17T00:00:00"/>
        <d v="2017-02-18T00:00:00"/>
        <d v="2017-02-19T00:00:00"/>
        <d v="2017-02-20T00:00:00"/>
        <d v="2017-02-21T00:00:00"/>
        <d v="2017-02-22T00:00:00"/>
        <d v="2017-02-23T00:00:00"/>
        <d v="2017-02-13T00:00:00"/>
        <d v="2017-02-14T00:00:00"/>
        <d v="2017-02-15T00:00:00"/>
        <d v="2017-02-16T00:00:00"/>
        <d v="2017-03-04T00:00:00"/>
        <d v="2017-03-05T00:00:00"/>
        <d v="2017-03-06T00:00:00"/>
        <d v="2017-03-07T00:00:00"/>
        <d v="2017-03-08T00:00:00"/>
        <d v="2017-03-17T00:00:00"/>
        <d v="2017-03-18T00:00:00"/>
        <d v="2017-03-19T00:00:00"/>
        <d v="2017-03-20T00:00:00"/>
        <d v="2017-03-21T00:00:00"/>
        <d v="2017-03-22T00:00:00"/>
        <d v="2017-03-23T00:00:00"/>
        <d v="2017-03-24T00:00:00"/>
        <d v="2017-03-25T00:00:00"/>
        <d v="2017-03-26T00:00:00"/>
        <d v="2017-03-27T00:00:00"/>
        <d v="2017-03-28T00:00:00"/>
        <d v="2017-03-29T00:00:00"/>
        <d v="2017-03-30T00:00:00"/>
        <d v="2017-03-31T00:00:00"/>
        <d v="2017-04-01T00:00:00"/>
        <d v="2017-04-02T00:00:00"/>
        <d v="2017-04-03T00:00:00"/>
        <d v="2017-04-04T00:00:00"/>
        <d v="2017-04-05T00:00:00"/>
        <d v="2017-04-06T00:00:00"/>
        <d v="2017-04-07T00:00:00"/>
        <d v="2017-04-08T00:00:00"/>
        <d v="2017-04-09T00:00:00"/>
        <d v="2018-04-19T00:00:00"/>
        <d v="2018-04-20T00:00:00"/>
        <d v="2018-04-21T00:00:00"/>
        <d v="2018-04-22T00:00:00"/>
        <d v="2018-04-23T00:00:00"/>
        <d v="2018-04-24T00:00:00"/>
        <d v="2017-04-28T00:00:00"/>
        <d v="2017-04-29T00:00:00"/>
        <d v="2017-04-30T00:00:00"/>
        <d v="2017-05-01T00:00:00"/>
        <d v="2017-05-02T00:00:00"/>
        <d v="2017-05-03T00:00:00"/>
        <d v="2017-05-11T00:00:00"/>
        <d v="2017-05-12T00:00:00"/>
        <d v="2017-05-13T00:00:00"/>
        <d v="2017-05-14T00:00:00"/>
        <d v="2017-05-15T00:00:00"/>
        <d v="2017-05-16T00:00:00"/>
        <d v="2018-04-04T00:00:00"/>
        <d v="2018-04-05T00:00:00"/>
        <d v="2018-04-06T00:00:00"/>
        <d v="2018-04-07T00:00:00"/>
        <d v="2018-04-08T00:00:00"/>
        <d v="2018-04-09T00:00:00"/>
        <d v="2017-06-01T00:00:00"/>
        <d v="2017-06-02T00:00:00"/>
        <d v="2017-06-03T00:00:00"/>
        <d v="2017-06-04T00:00:00"/>
        <d v="2017-06-05T00:00:00"/>
        <d v="2017-06-06T00:00:00"/>
        <d v="2017-04-16T00:00:00"/>
        <d v="2017-04-17T00:00:00"/>
        <d v="2017-04-18T00:00:00"/>
        <d v="2017-04-19T00:00:00"/>
        <d v="2017-04-20T00:00:00"/>
        <d v="2017-04-21T00:00:00"/>
        <d v="2017-06-09T00:00:00"/>
        <d v="2017-06-10T00:00:00"/>
        <d v="2017-06-11T00:00:00"/>
        <d v="2017-06-12T00:00:00"/>
        <d v="2017-06-13T00:00:00"/>
        <d v="2017-06-14T00:00:00"/>
        <d v="2017-06-07T00:00:00"/>
        <d v="2017-06-08T00:00:00"/>
        <d v="2017-06-21T00:00:00"/>
        <d v="2017-06-22T00:00:00"/>
        <d v="2017-06-23T00:00:00"/>
        <d v="2017-06-24T00:00:00"/>
        <d v="2017-06-25T00:00:00"/>
        <d v="2017-06-26T00:00:00"/>
        <d v="2017-06-27T00:00:00"/>
        <d v="2017-06-28T00:00:00"/>
        <d v="2017-06-29T00:00:00"/>
        <d v="2017-05-17T00:00:00"/>
        <d v="2017-05-18T00:00:00"/>
        <d v="2017-05-19T00:00:00"/>
        <d v="2017-05-20T00:00:00"/>
        <d v="2017-05-21T00:00:00"/>
        <d v="2017-05-22T00:00:00"/>
        <d v="2017-06-30T00:00:00"/>
        <d v="2017-07-01T00:00:00"/>
        <d v="2017-07-02T00:00:00"/>
        <d v="2017-07-03T00:00:00"/>
        <d v="2017-07-04T00:00:00"/>
        <d v="2017-07-05T00:00:00"/>
        <d v="2017-07-06T00:00:00"/>
        <d v="2017-07-07T00:00:00"/>
        <d v="2017-07-08T00:00:00"/>
        <d v="2017-07-09T00:00:00"/>
        <d v="2017-07-10T00:00:00"/>
        <d v="2017-07-28T00:00:00"/>
        <d v="2017-07-29T00:00:00"/>
        <d v="2017-07-30T00:00:00"/>
        <d v="2017-07-31T00:00:00"/>
        <d v="2017-08-01T00:00:00"/>
        <d v="2017-08-02T00:00:00"/>
        <d v="2017-08-11T00:00:00"/>
        <d v="2017-08-12T00:00:00"/>
        <d v="2017-08-13T00:00:00"/>
        <d v="2017-08-14T00:00:00"/>
        <d v="2017-08-15T00:00:00"/>
        <d v="2017-08-16T00:00:00"/>
        <d v="2017-05-23T00:00:00"/>
        <d v="2017-05-24T00:00:00"/>
        <d v="2017-05-25T00:00:00"/>
        <d v="2017-05-26T00:00:00"/>
        <d v="2017-11-10T00:00:00"/>
        <d v="2017-11-11T00:00:00"/>
        <d v="2017-11-12T00:00:00"/>
        <d v="2017-11-13T00:00:00"/>
        <d v="2017-11-14T00:00:00"/>
        <d v="2017-11-15T00:00:00"/>
        <d v="2017-11-16T00:00:00"/>
        <d v="2017-08-17T00:00:00"/>
        <d v="2017-08-18T00:00:00"/>
        <d v="2017-08-19T00:00:00"/>
        <d v="2017-08-20T00:00:00"/>
        <d v="2017-08-21T00:00:00"/>
        <d v="2017-08-22T00:00:00"/>
        <d v="2017-08-26T00:00:00"/>
        <d v="2017-08-27T00:00:00"/>
        <d v="2017-08-25T00:00:00"/>
        <d v="2017-08-28T00:00:00"/>
        <d v="2017-08-29T00:00:00"/>
        <d v="2017-08-30T00:00:00"/>
        <d v="2017-08-31T00:00:00"/>
        <d v="2017-09-01T00:00:00"/>
        <d v="2017-09-02T00:00:00"/>
        <d v="2017-09-03T00:00:00"/>
        <d v="2017-09-04T00:00:00"/>
        <d v="2017-09-05T00:00:00"/>
        <d v="2017-09-06T00:00:00"/>
        <d v="2017-07-11T00:00:00"/>
        <d v="2017-07-12T00:00:00"/>
        <d v="2017-07-13T00:00:00"/>
        <d v="2017-09-07T00:00:00"/>
        <d v="2017-09-08T00:00:00"/>
        <d v="2017-09-09T00:00:00"/>
        <d v="2017-09-10T00:00:00"/>
        <d v="2017-09-11T00:00:00"/>
        <d v="2017-09-15T00:00:00"/>
        <d v="2017-09-16T00:00:00"/>
        <d v="2017-09-17T00:00:00"/>
        <d v="2017-09-18T00:00:00"/>
        <d v="2017-09-19T00:00:00"/>
        <d v="2017-09-20T00:00:00"/>
        <d v="2017-09-26T00:00:00"/>
        <d v="2017-09-27T00:00:00"/>
        <d v="2017-09-28T00:00:00"/>
        <d v="2017-09-29T00:00:00"/>
        <d v="2017-09-30T00:00:00"/>
        <d v="2017-10-01T00:00:00"/>
        <d v="2017-10-11T00:00:00"/>
        <d v="2017-10-12T00:00:00"/>
        <d v="2017-10-13T00:00:00"/>
        <d v="2017-10-14T00:00:00"/>
        <d v="2017-10-15T00:00:00"/>
        <d v="2017-10-16T00:00:00"/>
        <d v="2017-10-17T00:00:00"/>
        <d v="2017-05-27T00:00:00"/>
        <d v="2017-05-28T00:00:00"/>
        <d v="2017-05-29T00:00:00"/>
        <d v="2017-05-30T00:00:00"/>
        <d v="2017-05-31T00:00:00"/>
        <d v="2017-04-22T00:00:00"/>
        <d v="2017-04-23T00:00:00"/>
        <d v="2017-04-24T00:00:00"/>
        <d v="2017-04-25T00:00:00"/>
        <d v="2017-04-26T00:00:00"/>
        <d v="2017-04-27T00:00:00"/>
        <d v="2017-07-24T00:00:00"/>
        <d v="2017-07-25T00:00:00"/>
        <d v="2017-07-26T00:00:00"/>
        <d v="2017-07-27T00:00:00"/>
        <d v="2017-08-03T00:00:00"/>
        <d v="2017-08-04T00:00:00"/>
        <d v="2017-08-05T00:00:00"/>
        <d v="2017-08-06T00:00:00"/>
        <d v="2017-08-07T00:00:00"/>
        <d v="2017-07-20T00:00:00"/>
        <d v="2017-07-21T00:00:00"/>
        <d v="2017-07-22T00:00:00"/>
        <d v="2017-07-23T00:00:00"/>
        <d v="2017-08-23T00:00:00"/>
        <d v="2017-08-24T00:00:00"/>
        <d v="2017-08-08T00:00:00"/>
        <d v="2017-08-09T00:00:00"/>
        <d v="2017-08-10T00:00:00"/>
        <d v="2017-09-12T00:00:00"/>
        <d v="2017-09-13T00:00:00"/>
        <d v="2017-09-14T00:00:00"/>
        <d v="2017-09-21T00:00:00"/>
        <d v="2017-09-23T00:00:00"/>
        <d v="2017-09-24T00:00:00"/>
        <d v="2017-09-22T00:00:00"/>
        <d v="2017-09-25T00:00:00"/>
        <d v="2017-10-05T00:00:00"/>
        <d v="2017-10-06T00:00:00"/>
        <d v="2017-10-07T00:00:00"/>
        <d v="2017-10-08T00:00:00"/>
        <d v="2017-10-09T00:00:00"/>
        <d v="2017-10-10T00:00:00"/>
        <d v="2017-10-02T00:00:00"/>
        <d v="2017-10-03T00:00:00"/>
        <d v="2017-10-04T00:00:00"/>
        <d v="2017-11-21T00:00:00"/>
        <d v="2017-11-22T00:00:00"/>
        <d v="2017-11-23T00:00:00"/>
        <d v="2017-11-24T00:00:00"/>
        <d v="2017-11-25T00:00:00"/>
        <d v="2017-11-26T00:00:00"/>
        <d v="2017-11-27T00:00:00"/>
        <d v="2017-11-28T00:00:00"/>
        <d v="2017-10-18T00:00:00"/>
        <d v="2017-10-19T00:00:00"/>
        <d v="2017-10-20T00:00:00"/>
        <d v="2017-10-21T00:00:00"/>
        <d v="2017-10-22T00:00:00"/>
        <d v="2017-10-23T00:00:00"/>
        <d v="2017-10-24T00:00:00"/>
        <d v="2017-10-25T00:00:00"/>
        <d v="2017-10-26T00:00:00"/>
        <d v="2017-10-27T00:00:00"/>
        <d v="2017-10-28T00:00:00"/>
        <d v="2017-10-29T00:00:00"/>
        <d v="2017-10-30T00:00:00"/>
        <d v="2017-10-31T00:00:00"/>
        <d v="2017-11-01T00:00:00"/>
        <d v="2017-11-02T00:00:00"/>
        <d v="2017-11-03T00:00:00"/>
        <d v="2017-11-04T00:00:00"/>
        <d v="2017-11-05T00:00:00"/>
        <d v="2017-11-06T00:00:00"/>
        <d v="2017-11-07T00:00:00"/>
        <d v="2017-11-08T00:00:00"/>
        <d v="2017-11-09T00:00:00"/>
        <d v="2017-11-29T00:00:00"/>
        <d v="2017-11-30T00:00:00"/>
        <d v="2017-12-01T00:00:00"/>
        <d v="2017-12-02T00:00:00"/>
        <d v="2017-12-03T00:00:00"/>
        <d v="2017-12-04T00:00:00"/>
        <d v="2017-11-17T00:00:00"/>
        <d v="2017-11-18T00:00:00"/>
        <d v="2017-11-19T00:00:00"/>
        <d v="2017-11-20T00:00:00"/>
        <d v="2017-12-05T00:00:00"/>
        <d v="2017-12-06T00:00:00"/>
        <d v="2017-12-07T00:00:00"/>
        <d v="2017-12-08T00:00:00"/>
        <d v="2017-12-09T00:00:00"/>
        <d v="2017-12-10T00:00:00"/>
        <d v="2017-12-11T00:00:00"/>
        <d v="2017-12-12T00:00:00"/>
        <d v="2017-12-13T00:00:00"/>
        <d v="2017-12-14T00:00:00"/>
        <d v="2017-12-19T00:00:00"/>
        <d v="2017-12-20T00:00:00"/>
        <d v="2017-12-21T00:00:00"/>
        <d v="2017-12-22T00:00:00"/>
        <d v="2017-12-23T00:00:00"/>
        <d v="2017-12-24T00:00:00"/>
        <d v="2017-12-25T00:00:00"/>
        <d v="2017-12-26T00:00:00"/>
        <d v="2018-01-02T00:00:00"/>
        <d v="2018-01-03T00:00:00"/>
        <d v="2018-01-04T00:00:00"/>
        <d v="2018-01-05T00:00:00"/>
        <d v="2018-01-06T00:00:00"/>
        <d v="2018-01-07T00:00:00"/>
        <d v="2017-12-15T00:00:00"/>
        <d v="2017-12-16T00:00:00"/>
        <d v="2017-12-17T00:00:00"/>
        <d v="2017-12-18T00:00:00"/>
        <d v="2017-12-27T00:00:00"/>
        <d v="2017-12-28T00:00:00"/>
        <d v="2017-12-29T00:00:00"/>
        <d v="2017-12-30T00:00:00"/>
        <d v="2017-12-31T00:00:00"/>
        <d v="2018-01-01T00:00:00"/>
        <d v="2018-01-17T00:00:00"/>
        <d v="2018-01-18T00:00:00"/>
        <d v="2018-01-19T00:00:00"/>
        <d v="2018-01-20T00:00:00"/>
        <d v="2018-01-21T00:00:00"/>
        <d v="2018-01-22T00:00:00"/>
        <d v="2018-01-23T00:00:00"/>
        <d v="2018-01-24T00:00:00"/>
        <d v="2018-01-25T00:00:00"/>
        <d v="2018-01-26T00:00:00"/>
        <d v="2018-01-27T00:00:00"/>
        <d v="2018-02-01T00:00:00"/>
        <d v="2018-02-02T00:00:00"/>
        <d v="2018-02-03T00:00:00"/>
        <d v="2018-02-04T00:00:00"/>
        <d v="2018-02-05T00:00:00"/>
        <d v="2018-02-15T00:00:00"/>
        <d v="2018-02-16T00:00:00"/>
        <d v="2018-02-17T00:00:00"/>
        <d v="2018-02-18T00:00:00"/>
        <d v="2018-02-19T00:00:00"/>
        <d v="2018-02-20T00:00:00"/>
        <d v="2018-02-21T00:00:00"/>
        <d v="2018-02-22T00:00:00"/>
        <d v="2018-02-23T00:00:00"/>
        <d v="2018-02-24T00:00:00"/>
        <d v="2018-02-25T00:00:00"/>
        <d v="2018-02-26T00:00:00"/>
        <d v="2018-02-27T00:00:00"/>
        <d v="2018-02-28T00:00:00"/>
        <d v="2018-03-01T00:00:00"/>
        <d v="2018-03-08T00:00:00"/>
        <d v="2018-03-09T00:00:00"/>
        <d v="2018-03-11T00:00:00"/>
        <d v="2018-03-10T00:00:00"/>
        <d v="2018-03-12T00:00:00"/>
        <d v="2018-03-13T00:00:00"/>
        <d v="2018-02-11T00:00:00"/>
        <d v="2018-02-12T00:00:00"/>
        <d v="2018-02-13T00:00:00"/>
        <d v="2018-02-14T00:00:00"/>
        <d v="2018-01-12T00:00:00"/>
        <d v="2018-01-13T00:00:00"/>
        <d v="2018-01-14T00:00:00"/>
        <d v="2018-01-15T00:00:00"/>
        <d v="2018-01-16T00:00:00"/>
        <d v="2018-06-11T00:00:00"/>
        <d v="2018-06-12T00:00:00"/>
        <d v="2018-06-13T00:00:00"/>
        <d v="2018-06-14T00:00:00"/>
        <d v="2018-06-15T00:00:00"/>
        <d v="2018-01-28T00:00:00"/>
        <d v="2018-01-29T00:00:00"/>
        <d v="2018-01-30T00:00:00"/>
        <d v="2018-01-31T00:00:00"/>
        <d v="2018-03-19T00:00:00"/>
        <d v="2018-03-20T00:00:00"/>
        <d v="2018-03-21T00:00:00"/>
        <d v="2018-03-22T00:00:00"/>
        <d v="2018-03-23T00:00:00"/>
        <d v="2018-03-14T00:00:00"/>
        <d v="2018-03-15T00:00:00"/>
        <d v="2018-03-16T00:00:00"/>
        <d v="2018-03-17T00:00:00"/>
        <d v="2018-03-18T00:00:00"/>
        <d v="2018-05-04T00:00:00"/>
        <d v="2018-05-05T00:00:00"/>
        <d v="2018-05-06T00:00:00"/>
        <d v="2018-05-07T00:00:00"/>
        <d v="2018-05-08T00:00:00"/>
        <d v="2018-05-09T00:00:00"/>
        <d v="2018-05-15T00:00:00"/>
        <d v="2018-05-16T00:00:00"/>
        <d v="2018-05-17T00:00:00"/>
        <d v="2018-05-18T00:00:00"/>
        <d v="2018-05-19T00:00:00"/>
        <d v="2018-05-24T00:00:00"/>
        <d v="2018-05-25T00:00:00"/>
        <d v="2018-05-26T00:00:00"/>
        <d v="2018-05-28T00:00:00"/>
        <d v="2018-05-27T00:00:00"/>
        <d v="2018-05-29T00:00:00"/>
        <d v="2018-05-30T00:00:00"/>
        <d v="2018-06-16T00:00:00"/>
        <d v="2018-06-17T00:00:00"/>
        <d v="2018-06-18T00:00:00"/>
        <d v="2018-06-19T00:00:00"/>
        <d v="2018-07-12T00:00:00"/>
        <d v="2018-07-13T00:00:00"/>
        <d v="2018-07-14T00:00:00"/>
        <d v="2018-07-15T00:00:00"/>
        <d v="2018-07-16T00:00:00"/>
        <d v="2018-08-02T00:00:00"/>
        <d v="2018-08-03T00:00:00"/>
        <d v="2018-08-04T00:00:00"/>
        <d v="2018-08-05T00:00:00"/>
        <d v="2018-08-06T00:00:00"/>
        <d v="2018-04-10T00:00:00"/>
        <d v="2018-04-11T00:00:00"/>
        <d v="2018-04-12T00:00:00"/>
        <d v="2018-04-13T00:00:00"/>
        <d v="2018-04-16T00:00:00"/>
        <d v="2018-05-20T00:00:00"/>
        <d v="2018-05-21T00:00:00"/>
        <d v="2018-05-22T00:00:00"/>
        <d v="2018-05-23T00:00:00"/>
        <d v="2018-04-14T00:00:00"/>
        <d v="2018-04-15T00:00:00"/>
        <d v="2018-04-17T00:00:00"/>
        <d v="2018-04-18T00:00:00"/>
        <d v="2018-04-25T00:00:00"/>
        <d v="2018-04-26T00:00:00"/>
        <d v="2018-04-27T00:00:00"/>
        <d v="2018-04-28T00:00:00"/>
        <d v="2018-04-29T00:00:00"/>
        <d v="2018-04-30T00:00:00"/>
        <d v="2018-05-01T00:00:00"/>
        <d v="2018-05-02T00:00:00"/>
        <d v="2018-05-03T00:00:00"/>
        <d v="2018-05-10T00:00:00"/>
        <d v="2018-05-11T00:00:00"/>
        <d v="2018-05-12T00:00:00"/>
        <d v="2018-05-13T00:00:00"/>
        <d v="2018-05-14T00:00:00"/>
        <d v="2018-05-31T00:00:00"/>
        <d v="2018-06-01T00:00:00"/>
        <d v="2018-06-03T00:00:00"/>
        <d v="2018-06-02T00:00:00"/>
        <d v="2018-06-04T00:00:00"/>
        <d v="2018-06-27T00:00:00"/>
        <d v="2018-06-28T00:00:00"/>
        <d v="2018-06-29T00:00:00"/>
        <d v="2018-06-30T00:00:00"/>
        <d v="2018-07-01T00:00:00"/>
        <d v="2018-07-08T00:00:00"/>
        <d v="2018-07-09T00:00:00"/>
        <d v="2018-07-10T00:00:00"/>
        <d v="2018-07-11T00:00:00"/>
        <d v="2018-08-07T00:00:00"/>
        <d v="2018-08-08T00:00:00"/>
        <d v="2018-08-09T00:00:00"/>
        <d v="2018-08-10T00:00:00"/>
        <d v="2018-08-11T00:00:00"/>
        <d v="2018-08-12T00:00:00"/>
        <d v="2018-08-13T00:00:00"/>
        <d v="2018-08-14T00:00:00"/>
        <d v="2018-08-15T00:00:00"/>
        <d v="2018-03-24T00:00:00"/>
        <d v="2018-03-25T00:00:00"/>
        <d v="2018-03-26T00:00:00"/>
        <d v="2018-03-27T00:00:00"/>
        <d v="2018-03-28T00:00:00"/>
        <d v="2018-03-29T00:00:00"/>
        <d v="2018-03-30T00:00:00"/>
        <d v="2018-03-31T00:00:00"/>
        <d v="2018-04-01T00:00:00"/>
        <d v="2018-04-02T00:00:00"/>
        <d v="2018-04-03T00:00:00"/>
        <d v="2018-08-17T00:00:00"/>
        <d v="2018-08-18T00:00:00"/>
        <d v="2018-08-19T00:00:00"/>
        <d v="2018-08-20T00:00:00"/>
        <d v="2018-08-21T00:00:00"/>
        <d v="2018-08-22T00:00:00"/>
        <d v="2018-08-23T00:00:00"/>
        <d v="2018-08-24T00:00:00"/>
        <d v="2018-08-25T00:00:00"/>
        <d v="2018-08-26T00:00:00"/>
        <d v="2018-08-27T00:00:00"/>
        <d v="2018-08-31T00:00:00"/>
        <d v="2018-09-01T00:00:00"/>
        <d v="2018-09-02T00:00:00"/>
        <d v="2018-09-03T00:00:00"/>
        <d v="2018-09-04T00:00:00"/>
        <d v="2018-09-05T00:00:00"/>
        <d v="2018-09-06T00:00:00"/>
        <d v="2018-08-28T00:00:00"/>
        <d v="2018-08-29T00:00:00"/>
        <d v="2018-08-30T00:00:00"/>
        <d v="2018-09-17T00:00:00"/>
        <d v="2018-09-18T00:00:00"/>
        <d v="2018-09-19T00:00:00"/>
        <d v="2018-09-20T00:00:00"/>
        <d v="2018-09-21T00:00:00"/>
        <d v="2018-09-07T00:00:00"/>
        <d v="2018-09-08T00:00:00"/>
        <d v="2018-09-09T00:00:00"/>
        <d v="2018-09-10T00:00:00"/>
        <d v="2018-09-11T00:00:00"/>
        <d v="2018-09-12T00:00:00"/>
        <d v="2018-09-26T00:00:00"/>
        <d v="2018-09-27T00:00:00"/>
        <d v="2018-09-28T00:00:00"/>
        <d v="2018-09-29T00:00:00"/>
        <d v="2018-09-30T00:00:00"/>
        <d v="2018-10-01T00:00:00"/>
        <d v="2018-10-02T00:00:00"/>
        <d v="2018-10-07T00:00:00"/>
        <d v="2018-10-08T00:00:00"/>
        <d v="2018-10-09T00:00:00"/>
        <d v="2018-10-10T00:00:00"/>
        <d v="2018-10-11T00:00:00"/>
        <d v="2018-10-26T00:00:00"/>
        <d v="2018-10-27T00:00:00"/>
        <d v="2018-10-28T00:00:00"/>
        <d v="2018-10-29T00:00:00"/>
        <d v="2018-10-30T00:00:00"/>
        <d v="2018-10-31T00:00:00"/>
        <d v="2018-09-13T00:00:00"/>
        <d v="2018-09-14T00:00:00"/>
        <d v="2018-09-15T00:00:00"/>
        <d v="2018-09-16T00:00:00"/>
        <d v="2018-09-22T00:00:00"/>
        <d v="2018-09-23T00:00:00"/>
        <d v="2018-09-24T00:00:00"/>
        <d v="2018-09-25T00:00:00"/>
        <d v="2018-10-12T00:00:00"/>
        <d v="2018-10-13T00:00:00"/>
        <d v="2018-10-14T00:00:00"/>
        <d v="2018-10-15T00:00:00"/>
        <d v="2018-10-16T00:00:00"/>
        <d v="2018-10-17T00:00:00"/>
        <d v="2018-10-03T00:00:00"/>
        <d v="2018-10-04T00:00:00"/>
        <d v="2018-10-05T00:00:00"/>
        <d v="2018-10-06T00:00:00"/>
        <d v="2018-10-18T00:00:00"/>
        <d v="2018-10-19T00:00:00"/>
        <d v="2018-10-20T00:00:00"/>
        <d v="2018-10-21T00:00:00"/>
        <d v="2018-10-22T00:00:00"/>
        <d v="2018-10-23T00:00:00"/>
        <d v="2018-10-24T00:00:00"/>
        <d v="2018-10-25T00:00:00"/>
        <d v="2018-11-12T00:00:00"/>
        <d v="2018-11-13T00:00:00"/>
        <d v="2018-11-14T00:00:00"/>
        <d v="2018-11-15T00:00:00"/>
        <d v="2018-11-16T00:00:00"/>
        <d v="2018-12-10T00:00:00"/>
        <d v="2018-12-11T00:00:00"/>
        <d v="2018-12-12T00:00:00"/>
        <d v="2018-12-13T00:00:00"/>
        <d v="2018-12-14T00:00:00"/>
        <d v="2018-11-01T00:00:00"/>
        <d v="2018-11-02T00:00:00"/>
        <d v="2018-11-03T00:00:00"/>
        <d v="2018-11-04T00:00:00"/>
        <d v="2018-11-05T00:00:00"/>
        <d v="2018-11-06T00:00:00"/>
        <d v="2018-11-07T00:00:00"/>
        <d v="2018-11-08T00:00:00"/>
        <d v="2018-11-09T00:00:00"/>
        <d v="2018-11-10T00:00:00"/>
        <d v="2018-11-11T00:00:00"/>
        <d v="2018-11-17T00:00:00"/>
        <d v="2018-11-18T00:00:00"/>
        <d v="2018-11-19T00:00:00"/>
        <d v="2018-11-20T00:00:00"/>
        <d v="2018-11-21T00:00:00"/>
        <d v="2018-11-22T00:00:00"/>
        <d v="2018-11-23T00:00:00"/>
        <d v="2018-12-20T00:00:00"/>
        <d v="2018-12-21T00:00:00"/>
        <d v="2018-12-22T00:00:00"/>
        <d v="2018-12-23T00:00:00"/>
        <d v="2018-12-24T00:00:00"/>
        <d v="2018-12-25T00:00:00"/>
        <d v="2018-12-26T00:00:00"/>
        <d v="2018-12-27T00:00:00"/>
        <d v="2018-12-04T00:00:00"/>
        <d v="2018-12-05T00:00:00"/>
        <d v="2018-12-06T00:00:00"/>
        <d v="2018-12-07T00:00:00"/>
        <d v="2018-12-08T00:00:00"/>
        <d v="2018-12-09T00:00:00"/>
        <d v="2018-11-29T00:00:00"/>
        <d v="2018-11-30T00:00:00"/>
        <d v="2018-12-01T00:00:00"/>
        <d v="2018-12-02T00:00:00"/>
        <d v="2018-12-03T00:00:00"/>
        <d v="2018-12-15T00:00:00"/>
        <d v="2018-12-16T00:00:00"/>
        <d v="2018-12-17T00:00:00"/>
        <d v="2018-12-18T00:00:00"/>
        <d v="2018-12-19T00:00:00"/>
        <d v="2018-11-24T00:00:00"/>
        <d v="2018-11-25T00:00:00"/>
        <d v="2018-11-26T00:00:00"/>
        <d v="2018-11-27T00:00:00"/>
        <d v="2018-11-28T00:00:00"/>
        <d v="2018-12-28T00:00:00"/>
        <d v="2018-12-29T00:00:00"/>
        <d v="2018-12-30T00:00:00"/>
        <d v="2018-12-31T00:00:00"/>
        <d v="2019-01-01T00:00:00"/>
        <d v="2019-01-02T00:00:00"/>
        <d v="2016-09-29T00:00:00" u="1"/>
        <d v="2016-10-25T00:00:00" u="1"/>
        <d v="2016-11-21T00:00:00" u="1"/>
        <d v="2016-12-17T00:00:00" u="1"/>
        <d v="2016-10-27T00:00:00" u="1"/>
        <d v="2016-11-23T00:00:00" u="1"/>
        <d v="2016-12-19T00:00:00" u="1"/>
        <d v="2016-10-29T00:00:00" u="1"/>
        <d v="2016-11-25T00:00:00" u="1"/>
        <d v="2016-12-21T00:00:00" u="1"/>
        <d v="2016-01-02T00:00:00" u="1"/>
        <d v="2016-10-31T00:00:00" u="1"/>
        <d v="2016-11-27T00:00:00" u="1"/>
        <d v="2016-12-23T00:00:00" u="1"/>
        <d v="2016-01-04T00:00:00" u="1"/>
        <d v="2016-11-29T00:00:00" u="1"/>
        <d v="2016-12-25T00:00:00" u="1"/>
        <d v="2016-01-06T00:00:00" u="1"/>
        <d v="2016-02-02T00:00:00" u="1"/>
        <d v="2016-12-27T00:00:00" u="1"/>
        <d v="2016-01-08T00:00:00" u="1"/>
        <d v="2016-02-04T00:00:00" u="1"/>
        <d v="2016-01-10T00:00:00" u="1"/>
        <d v="2016-02-06T00:00:00" u="1"/>
        <d v="2016-03-02T00:00:00" u="1"/>
        <d v="2015-12-31T00:00:00" u="1"/>
        <d v="2016-01-12T00:00:00" u="1"/>
        <d v="2016-02-08T00:00:00" u="1"/>
        <d v="2016-03-04T00:00:00" u="1"/>
        <d v="2016-01-14T00:00:00" u="1"/>
        <d v="2016-02-10T00:00:00" u="1"/>
        <d v="2016-03-06T00:00:00" u="1"/>
        <d v="2016-04-02T00:00:00" u="1"/>
        <d v="2016-01-16T00:00:00" u="1"/>
        <d v="2016-02-12T00:00:00" u="1"/>
        <d v="2016-03-08T00:00:00" u="1"/>
        <d v="2016-04-04T00:00:00" u="1"/>
        <d v="2016-01-18T00:00:00" u="1"/>
        <d v="2016-02-14T00:00:00" u="1"/>
        <d v="2016-03-10T00:00:00" u="1"/>
        <d v="2016-04-06T00:00:00" u="1"/>
        <d v="2016-05-02T00:00:00" u="1"/>
        <d v="2016-01-20T00:00:00" u="1"/>
        <d v="2016-02-16T00:00:00" u="1"/>
        <d v="2016-03-12T00:00:00" u="1"/>
        <d v="2016-04-08T00:00:00" u="1"/>
        <d v="2016-05-04T00:00:00" u="1"/>
        <d v="2016-01-22T00:00:00" u="1"/>
        <d v="2016-02-18T00:00:00" u="1"/>
        <d v="2016-03-14T00:00:00" u="1"/>
        <d v="2016-04-10T00:00:00" u="1"/>
        <d v="2016-05-06T00:00:00" u="1"/>
        <d v="2016-06-02T00:00:00" u="1"/>
        <d v="2016-01-24T00:00:00" u="1"/>
        <d v="2016-02-20T00:00:00" u="1"/>
        <d v="2016-03-16T00:00:00" u="1"/>
        <d v="2016-04-12T00:00:00" u="1"/>
        <d v="2016-05-08T00:00:00" u="1"/>
        <d v="2016-06-04T00:00:00" u="1"/>
        <d v="2016-01-26T00:00:00" u="1"/>
        <d v="2016-02-22T00:00:00" u="1"/>
        <d v="2016-03-18T00:00:00" u="1"/>
        <d v="2016-04-14T00:00:00" u="1"/>
        <d v="2016-05-10T00:00:00" u="1"/>
        <d v="2016-06-06T00:00:00" u="1"/>
        <d v="2016-07-02T00:00:00" u="1"/>
        <d v="2016-01-28T00:00:00" u="1"/>
        <d v="2016-02-24T00:00:00" u="1"/>
        <d v="2016-03-20T00:00:00" u="1"/>
        <d v="2016-04-16T00:00:00" u="1"/>
        <d v="2016-05-12T00:00:00" u="1"/>
        <d v="2016-06-08T00:00:00" u="1"/>
        <d v="2016-07-04T00:00:00" u="1"/>
        <d v="2016-01-30T00:00:00" u="1"/>
        <d v="2016-02-26T00:00:00" u="1"/>
        <d v="2016-03-22T00:00:00" u="1"/>
        <d v="2016-04-18T00:00:00" u="1"/>
        <d v="2016-05-14T00:00:00" u="1"/>
        <d v="2016-06-10T00:00:00" u="1"/>
        <d v="2016-07-06T00:00:00" u="1"/>
        <d v="2016-08-02T00:00:00" u="1"/>
        <d v="2016-02-28T00:00:00" u="1"/>
        <d v="2016-03-24T00:00:00" u="1"/>
        <d v="2016-04-20T00:00:00" u="1"/>
        <d v="2016-05-16T00:00:00" u="1"/>
        <d v="2016-06-12T00:00:00" u="1"/>
        <d v="2016-07-08T00:00:00" u="1"/>
        <d v="2016-08-04T00:00:00" u="1"/>
        <d v="2016-03-26T00:00:00" u="1"/>
        <d v="2016-04-22T00:00:00" u="1"/>
        <d v="2016-05-18T00:00:00" u="1"/>
        <d v="2016-06-14T00:00:00" u="1"/>
        <d v="2016-07-10T00:00:00" u="1"/>
        <d v="2016-08-06T00:00:00" u="1"/>
        <d v="2016-09-02T00:00:00" u="1"/>
        <d v="2016-03-28T00:00:00" u="1"/>
        <d v="2016-04-24T00:00:00" u="1"/>
        <d v="2016-05-20T00:00:00" u="1"/>
        <d v="2016-06-16T00:00:00" u="1"/>
        <d v="2016-07-12T00:00:00" u="1"/>
        <d v="2016-08-08T00:00:00" u="1"/>
        <d v="2016-09-04T00:00:00" u="1"/>
        <d v="2016-03-30T00:00:00" u="1"/>
        <d v="2016-04-26T00:00:00" u="1"/>
        <d v="2016-05-22T00:00:00" u="1"/>
        <d v="2016-06-18T00:00:00" u="1"/>
        <d v="2016-07-14T00:00:00" u="1"/>
        <d v="2016-08-10T00:00:00" u="1"/>
        <d v="2016-09-06T00:00:00" u="1"/>
        <d v="2016-10-02T00:00:00" u="1"/>
        <d v="2016-04-28T00:00:00" u="1"/>
        <d v="2016-05-24T00:00:00" u="1"/>
        <d v="2016-06-20T00:00:00" u="1"/>
        <d v="2016-07-16T00:00:00" u="1"/>
        <d v="2016-08-12T00:00:00" u="1"/>
        <d v="2016-09-08T00:00:00" u="1"/>
        <d v="2016-10-04T00:00:00" u="1"/>
        <d v="2016-04-30T00:00:00" u="1"/>
        <d v="2016-05-26T00:00:00" u="1"/>
        <d v="2016-06-22T00:00:00" u="1"/>
        <d v="2016-07-18T00:00:00" u="1"/>
        <d v="2016-08-14T00:00:00" u="1"/>
        <d v="2016-09-10T00:00:00" u="1"/>
        <d v="2016-10-06T00:00:00" u="1"/>
        <d v="2016-11-02T00:00:00" u="1"/>
        <d v="2016-05-28T00:00:00" u="1"/>
        <d v="2016-06-24T00:00:00" u="1"/>
        <d v="2016-07-20T00:00:00" u="1"/>
        <d v="2016-08-16T00:00:00" u="1"/>
        <d v="2016-09-12T00:00:00" u="1"/>
        <d v="2016-10-08T00:00:00" u="1"/>
        <d v="2016-11-04T00:00:00" u="1"/>
        <d v="2016-05-30T00:00:00" u="1"/>
        <d v="2016-06-26T00:00:00" u="1"/>
        <d v="2016-07-22T00:00:00" u="1"/>
        <d v="2016-08-18T00:00:00" u="1"/>
        <d v="2016-09-14T00:00:00" u="1"/>
        <d v="2016-10-10T00:00:00" u="1"/>
        <d v="2016-11-06T00:00:00" u="1"/>
        <d v="2016-12-02T00:00:00" u="1"/>
        <d v="2016-06-28T00:00:00" u="1"/>
        <d v="2016-07-24T00:00:00" u="1"/>
        <d v="2016-08-20T00:00:00" u="1"/>
        <d v="2016-09-16T00:00:00" u="1"/>
        <d v="2016-10-12T00:00:00" u="1"/>
        <d v="2016-11-08T00:00:00" u="1"/>
        <d v="2016-12-04T00:00:00" u="1"/>
        <d v="2016-06-30T00:00:00" u="1"/>
        <d v="2016-07-26T00:00:00" u="1"/>
        <d v="2016-08-22T00:00:00" u="1"/>
        <d v="2016-09-18T00:00:00" u="1"/>
        <d v="2016-10-14T00:00:00" u="1"/>
        <d v="2016-11-10T00:00:00" u="1"/>
        <d v="2016-12-06T00:00:00" u="1"/>
        <d v="2016-07-28T00:00:00" u="1"/>
        <d v="2016-08-24T00:00:00" u="1"/>
        <d v="2016-09-20T00:00:00" u="1"/>
        <d v="2016-10-16T00:00:00" u="1"/>
        <d v="2016-11-12T00:00:00" u="1"/>
        <d v="2016-12-08T00:00:00" u="1"/>
        <d v="2016-07-30T00:00:00" u="1"/>
        <d v="2016-08-26T00:00:00" u="1"/>
        <d v="2016-09-22T00:00:00" u="1"/>
        <d v="2016-10-18T00:00:00" u="1"/>
        <d v="2016-11-14T00:00:00" u="1"/>
        <d v="2016-12-10T00:00:00" u="1"/>
        <d v="2016-08-28T00:00:00" u="1"/>
        <d v="2016-09-24T00:00:00" u="1"/>
        <d v="2016-10-20T00:00:00" u="1"/>
        <d v="2016-11-16T00:00:00" u="1"/>
        <d v="2016-12-12T00:00:00" u="1"/>
        <d v="2016-08-30T00:00:00" u="1"/>
        <d v="2016-09-26T00:00:00" u="1"/>
        <d v="2016-10-22T00:00:00" u="1"/>
        <d v="2016-11-18T00:00:00" u="1"/>
        <d v="2016-12-14T00:00:00" u="1"/>
        <d v="2016-09-28T00:00:00" u="1"/>
        <d v="2016-10-24T00:00:00" u="1"/>
        <d v="2016-11-20T00:00:00" u="1"/>
        <d v="2016-12-16T00:00:00" u="1"/>
        <d v="2016-09-30T00:00:00" u="1"/>
        <d v="2016-10-26T00:00:00" u="1"/>
        <d v="2016-11-22T00:00:00" u="1"/>
        <d v="2016-12-18T00:00:00" u="1"/>
        <d v="2016-10-28T00:00:00" u="1"/>
        <d v="2016-11-24T00:00:00" u="1"/>
        <d v="2016-12-20T00:00:00" u="1"/>
        <d v="2016-01-01T00:00:00" u="1"/>
        <d v="2016-10-30T00:00:00" u="1"/>
        <d v="2016-11-26T00:00:00" u="1"/>
        <d v="2016-12-22T00:00:00" u="1"/>
        <d v="2016-01-03T00:00:00" u="1"/>
        <d v="2016-11-28T00:00:00" u="1"/>
        <d v="2016-12-24T00:00:00" u="1"/>
        <d v="2016-01-05T00:00:00" u="1"/>
        <d v="2016-02-01T00:00:00" u="1"/>
        <d v="2016-11-30T00:00:00" u="1"/>
        <d v="2016-12-26T00:00:00" u="1"/>
        <d v="2016-01-07T00:00:00" u="1"/>
        <d v="2016-02-03T00:00:00" u="1"/>
        <d v="2016-12-28T00:00:00" u="1"/>
        <d v="2016-01-09T00:00:00" u="1"/>
        <d v="2016-02-05T00:00:00" u="1"/>
        <d v="2016-03-01T00:00:00" u="1"/>
        <d v="2016-01-11T00:00:00" u="1"/>
        <d v="2016-02-07T00:00:00" u="1"/>
        <d v="2016-03-03T00:00:00" u="1"/>
        <d v="2016-01-13T00:00:00" u="1"/>
        <d v="2016-02-09T00:00:00" u="1"/>
        <d v="2016-03-05T00:00:00" u="1"/>
        <d v="2016-04-01T00:00:00" u="1"/>
        <d v="2016-01-15T00:00:00" u="1"/>
        <d v="2016-02-11T00:00:00" u="1"/>
        <d v="2016-03-07T00:00:00" u="1"/>
        <d v="2016-04-03T00:00:00" u="1"/>
        <d v="2016-01-17T00:00:00" u="1"/>
        <d v="2016-02-13T00:00:00" u="1"/>
        <d v="2016-03-09T00:00:00" u="1"/>
        <d v="2016-04-05T00:00:00" u="1"/>
        <d v="2016-05-01T00:00:00" u="1"/>
        <d v="2016-01-19T00:00:00" u="1"/>
        <d v="2016-02-15T00:00:00" u="1"/>
        <d v="2016-03-11T00:00:00" u="1"/>
        <d v="2016-04-07T00:00:00" u="1"/>
        <d v="2016-05-03T00:00:00" u="1"/>
        <d v="2016-01-21T00:00:00" u="1"/>
        <d v="2016-02-17T00:00:00" u="1"/>
        <d v="2016-03-13T00:00:00" u="1"/>
        <d v="2016-04-09T00:00:00" u="1"/>
        <d v="2016-05-05T00:00:00" u="1"/>
        <d v="2016-06-01T00:00:00" u="1"/>
        <d v="2016-01-23T00:00:00" u="1"/>
        <d v="2016-02-19T00:00:00" u="1"/>
        <d v="2016-03-15T00:00:00" u="1"/>
        <d v="2016-04-11T00:00:00" u="1"/>
        <d v="2016-05-07T00:00:00" u="1"/>
        <d v="2016-06-03T00:00:00" u="1"/>
        <d v="2016-01-25T00:00:00" u="1"/>
        <d v="2016-02-21T00:00:00" u="1"/>
        <d v="2016-03-17T00:00:00" u="1"/>
        <d v="2016-04-13T00:00:00" u="1"/>
        <d v="2016-05-09T00:00:00" u="1"/>
        <d v="2016-06-05T00:00:00" u="1"/>
        <d v="2016-07-01T00:00:00" u="1"/>
        <d v="2016-01-27T00:00:00" u="1"/>
        <d v="2016-02-23T00:00:00" u="1"/>
        <d v="2016-03-19T00:00:00" u="1"/>
        <d v="2016-04-15T00:00:00" u="1"/>
        <d v="2016-05-11T00:00:00" u="1"/>
        <d v="2016-06-07T00:00:00" u="1"/>
        <d v="2016-07-03T00:00:00" u="1"/>
        <d v="2016-01-29T00:00:00" u="1"/>
        <d v="2016-02-25T00:00:00" u="1"/>
        <d v="2016-03-21T00:00:00" u="1"/>
        <d v="2016-04-17T00:00:00" u="1"/>
        <d v="2016-05-13T00:00:00" u="1"/>
        <d v="2016-06-09T00:00:00" u="1"/>
        <d v="2016-07-05T00:00:00" u="1"/>
        <d v="2016-08-01T00:00:00" u="1"/>
        <d v="2016-01-31T00:00:00" u="1"/>
        <d v="2016-02-27T00:00:00" u="1"/>
        <d v="2016-03-23T00:00:00" u="1"/>
        <d v="2016-04-19T00:00:00" u="1"/>
        <d v="2016-05-15T00:00:00" u="1"/>
        <d v="2016-06-11T00:00:00" u="1"/>
        <d v="2016-07-07T00:00:00" u="1"/>
        <d v="2016-08-03T00:00:00" u="1"/>
        <d v="2016-02-29T00:00:00" u="1"/>
        <d v="2016-03-25T00:00:00" u="1"/>
        <d v="2016-04-21T00:00:00" u="1"/>
        <d v="2016-05-17T00:00:00" u="1"/>
        <d v="2016-06-13T00:00:00" u="1"/>
        <d v="2016-07-09T00:00:00" u="1"/>
        <d v="2016-08-05T00:00:00" u="1"/>
        <d v="2016-09-01T00:00:00" u="1"/>
        <d v="2016-03-27T00:00:00" u="1"/>
        <d v="2016-04-23T00:00:00" u="1"/>
        <d v="2016-05-19T00:00:00" u="1"/>
        <d v="2016-06-15T00:00:00" u="1"/>
        <d v="2016-07-11T00:00:00" u="1"/>
        <d v="2016-08-07T00:00:00" u="1"/>
        <d v="2016-09-03T00:00:00" u="1"/>
        <d v="2016-03-29T00:00:00" u="1"/>
        <d v="2016-04-25T00:00:00" u="1"/>
        <d v="2016-05-21T00:00:00" u="1"/>
        <d v="2016-06-17T00:00:00" u="1"/>
        <d v="2016-07-13T00:00:00" u="1"/>
        <d v="2016-08-09T00:00:00" u="1"/>
        <d v="2016-09-05T00:00:00" u="1"/>
        <d v="2016-10-01T00:00:00" u="1"/>
        <d v="2016-03-31T00:00:00" u="1"/>
        <d v="2016-04-27T00:00:00" u="1"/>
        <d v="2016-05-23T00:00:00" u="1"/>
        <d v="2016-06-19T00:00:00" u="1"/>
        <d v="2016-07-15T00:00:00" u="1"/>
        <d v="2016-08-11T00:00:00" u="1"/>
        <d v="2016-09-07T00:00:00" u="1"/>
        <d v="2016-10-03T00:00:00" u="1"/>
        <d v="2016-04-29T00:00:00" u="1"/>
        <d v="2016-05-25T00:00:00" u="1"/>
        <d v="2016-06-21T00:00:00" u="1"/>
        <d v="2016-07-17T00:00:00" u="1"/>
        <d v="2016-08-13T00:00:00" u="1"/>
        <d v="2016-09-09T00:00:00" u="1"/>
        <d v="2016-10-05T00:00:00" u="1"/>
        <d v="2016-11-01T00:00:00" u="1"/>
        <d v="2016-05-27T00:00:00" u="1"/>
        <d v="2016-06-23T00:00:00" u="1"/>
        <d v="2016-07-19T00:00:00" u="1"/>
        <d v="2016-08-15T00:00:00" u="1"/>
        <d v="2016-09-11T00:00:00" u="1"/>
        <d v="2016-10-07T00:00:00" u="1"/>
        <d v="2016-11-03T00:00:00" u="1"/>
        <d v="2016-05-29T00:00:00" u="1"/>
        <d v="2016-06-25T00:00:00" u="1"/>
        <d v="2016-07-21T00:00:00" u="1"/>
        <d v="2016-08-17T00:00:00" u="1"/>
        <d v="2016-09-13T00:00:00" u="1"/>
        <d v="2016-10-09T00:00:00" u="1"/>
        <d v="2016-11-05T00:00:00" u="1"/>
        <d v="2016-12-01T00:00:00" u="1"/>
        <d v="2016-05-31T00:00:00" u="1"/>
        <d v="2016-06-27T00:00:00" u="1"/>
        <d v="2016-07-23T00:00:00" u="1"/>
        <d v="2016-08-19T00:00:00" u="1"/>
        <d v="2016-09-15T00:00:00" u="1"/>
        <d v="2016-10-11T00:00:00" u="1"/>
        <d v="2016-11-07T00:00:00" u="1"/>
        <d v="2016-12-03T00:00:00" u="1"/>
        <d v="2016-06-29T00:00:00" u="1"/>
        <d v="2016-07-25T00:00:00" u="1"/>
        <d v="2016-08-21T00:00:00" u="1"/>
        <d v="2016-09-17T00:00:00" u="1"/>
        <d v="2016-10-13T00:00:00" u="1"/>
        <d v="2016-11-09T00:00:00" u="1"/>
        <d v="2016-12-05T00:00:00" u="1"/>
        <d v="2016-07-27T00:00:00" u="1"/>
        <d v="2016-08-23T00:00:00" u="1"/>
        <d v="2016-09-19T00:00:00" u="1"/>
        <d v="2016-10-15T00:00:00" u="1"/>
        <d v="2016-11-11T00:00:00" u="1"/>
        <d v="2016-12-07T00:00:00" u="1"/>
        <d v="2016-07-29T00:00:00" u="1"/>
        <d v="2016-08-25T00:00:00" u="1"/>
        <d v="2016-09-21T00:00:00" u="1"/>
        <d v="2016-10-17T00:00:00" u="1"/>
        <d v="2016-11-13T00:00:00" u="1"/>
        <d v="2016-12-09T00:00:00" u="1"/>
        <d v="2016-07-31T00:00:00" u="1"/>
        <d v="2016-08-27T00:00:00" u="1"/>
        <d v="2016-09-23T00:00:00" u="1"/>
        <d v="2016-10-19T00:00:00" u="1"/>
        <d v="2016-11-15T00:00:00" u="1"/>
        <d v="2016-12-11T00:00:00" u="1"/>
        <d v="2016-08-29T00:00:00" u="1"/>
        <d v="2016-09-25T00:00:00" u="1"/>
        <d v="2016-10-21T00:00:00" u="1"/>
        <d v="2016-11-17T00:00:00" u="1"/>
        <d v="2016-12-13T00:00:00" u="1"/>
        <d v="2016-08-31T00:00:00" u="1"/>
        <d v="2016-09-27T00:00:00" u="1"/>
        <d v="2016-10-23T00:00:00" u="1"/>
        <d v="2016-11-19T00:00:00" u="1"/>
        <d v="2016-12-15T00:00:00" u="1"/>
      </sharedItems>
    </cacheField>
    <cacheField name="Category" numFmtId="0">
      <sharedItems count="15">
        <s v="Missing Info Notice Sent"/>
        <s v="Unknown Work Items Complete"/>
        <s v="Applications Work Items Complete"/>
        <s v="Renewals Work Items Complete"/>
        <s v="Applications Documents Received"/>
        <s v="Missing Info Documents Received"/>
        <s v="Renewals Documents Received"/>
        <s v="Unknown Documents Received"/>
        <s v="Verifications Documents Received"/>
        <s v="Verification Work Items Complete"/>
        <s v="Missing Info Work Items Complete"/>
        <s v="Special Enrollment Verifications Work Items Complete"/>
        <s v="Special Enrollment Verifications Documents Received"/>
        <s v="1095 Documents Received" u="1"/>
        <s v=" Documents Received" u="1"/>
      </sharedItems>
    </cacheField>
    <cacheField name="Count" numFmtId="0">
      <sharedItems containsSemiMixedTypes="0" containsString="0" containsNumber="1" containsInteger="1" minValue="0" maxValue="4125"/>
    </cacheField>
    <cacheField name="Group" numFmtId="0">
      <sharedItems count="4">
        <s v="Work Items Completed"/>
        <s v="Documents Received"/>
        <s v="Completed" u="1"/>
        <s v="Received" u="1"/>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user-1" refreshedDate="43468.394427777777" createdVersion="4" refreshedVersion="4" minRefreshableVersion="3" recordCount="221">
  <cacheSource type="external" connectionId="9"/>
  <cacheFields count="5">
    <cacheField name="STATUS" numFmtId="0">
      <sharedItems count="10">
        <s v="Received"/>
        <s v="Already Enrolled"/>
        <s v="Already Given Birth"/>
        <s v="Consumer Request Coverage Discontinuance"/>
        <s v="Failed Income Verification"/>
        <s v="Failed Income Verification - 90 Day"/>
        <s v="Failed Income Verification - Invalid Coverage"/>
        <s v="Increased Expected Children"/>
        <s v="No Action Needed"/>
        <s v="No Action Needed - Past Due Pregnancy"/>
      </sharedItems>
    </cacheField>
    <cacheField name="REASON" numFmtId="0">
      <sharedItems containsString="0" containsBlank="1" count="1">
        <m/>
      </sharedItems>
    </cacheField>
    <cacheField name="COUNT" numFmtId="0">
      <sharedItems containsSemiMixedTypes="0" containsString="0" containsNumber="1" containsInteger="1" minValue="0" maxValue="14" count="12">
        <n v="0"/>
        <n v="2"/>
        <n v="4"/>
        <n v="1"/>
        <n v="7"/>
        <n v="3"/>
        <n v="5"/>
        <n v="12"/>
        <n v="6"/>
        <n v="9"/>
        <n v="14"/>
        <n v="8"/>
      </sharedItems>
    </cacheField>
    <cacheField name="REVIEWED_DATE" numFmtId="0">
      <sharedItems containsSemiMixedTypes="0" containsNonDate="0" containsDate="1" containsString="0" minDate="2017-07-17T00:00:00" maxDate="2019-01-03T00:00:00" count="137">
        <d v="2017-08-15T00:00:00"/>
        <d v="2017-08-16T00:00:00"/>
        <d v="2017-07-17T00:00:00"/>
        <d v="2017-07-18T00:00:00"/>
        <d v="2017-07-19T00:00:00"/>
        <d v="2017-07-20T00:00:00"/>
        <d v="2017-07-24T00:00:00"/>
        <d v="2017-07-26T00:00:00"/>
        <d v="2017-07-27T00:00:00"/>
        <d v="2017-07-31T00:00:00"/>
        <d v="2017-08-01T00:00:00"/>
        <d v="2017-08-03T00:00:00"/>
        <d v="2017-08-07T00:00:00"/>
        <d v="2017-08-08T00:00:00"/>
        <d v="2017-08-09T00:00:00"/>
        <d v="2017-08-22T00:00:00"/>
        <d v="2017-08-23T00:00:00"/>
        <d v="2017-07-21T00:00:00"/>
        <d v="2017-07-25T00:00:00"/>
        <d v="2017-08-02T00:00:00"/>
        <d v="2017-08-11T00:00:00"/>
        <d v="2017-08-17T00:00:00"/>
        <d v="2017-08-24T00:00:00"/>
        <d v="2017-09-06T00:00:00"/>
        <d v="2017-09-22T00:00:00"/>
        <d v="2017-10-12T00:00:00"/>
        <d v="2017-10-24T00:00:00"/>
        <d v="2017-10-31T00:00:00"/>
        <d v="2017-12-05T00:00:00"/>
        <d v="2017-12-15T00:00:00"/>
        <d v="2017-12-27T00:00:00"/>
        <d v="2018-01-05T00:00:00"/>
        <d v="2018-01-10T00:00:00"/>
        <d v="2018-01-15T00:00:00"/>
        <d v="2018-01-24T00:00:00"/>
        <d v="2018-02-08T00:00:00"/>
        <d v="2018-02-12T00:00:00"/>
        <d v="2018-03-07T00:00:00"/>
        <d v="2018-03-15T00:00:00"/>
        <d v="2018-04-04T00:00:00"/>
        <d v="2018-04-09T00:00:00"/>
        <d v="2018-04-16T00:00:00"/>
        <d v="2018-04-23T00:00:00"/>
        <d v="2018-05-07T00:00:00"/>
        <d v="2018-05-22T00:00:00"/>
        <d v="2018-06-12T00:00:00"/>
        <d v="2018-06-25T00:00:00"/>
        <d v="2018-07-11T00:00:00"/>
        <d v="2018-07-19T00:00:00"/>
        <d v="2018-08-08T00:00:00"/>
        <d v="2018-08-15T00:00:00"/>
        <d v="2018-08-21T00:00:00"/>
        <d v="2018-08-28T00:00:00"/>
        <d v="2018-09-04T00:00:00"/>
        <d v="2018-09-17T00:00:00"/>
        <d v="2018-10-01T00:00:00"/>
        <d v="2018-11-06T00:00:00"/>
        <d v="2018-12-07T00:00:00"/>
        <d v="2019-01-02T00:00:00"/>
        <d v="2017-12-22T00:00:00"/>
        <d v="2017-11-21T00:00:00"/>
        <d v="2018-02-22T00:00:00"/>
        <d v="2018-05-16T00:00:00"/>
        <d v="2017-08-04T00:00:00"/>
        <d v="2017-10-16T00:00:00"/>
        <d v="2017-11-08T00:00:00"/>
        <d v="2018-01-02T00:00:00"/>
        <d v="2018-03-01T00:00:00"/>
        <d v="2018-03-19T00:00:00"/>
        <d v="2018-03-26T00:00:00"/>
        <d v="2018-04-25T00:00:00"/>
        <d v="2018-05-29T00:00:00"/>
        <d v="2018-06-19T00:00:00"/>
        <d v="2018-07-02T00:00:00"/>
        <d v="2018-07-25T00:00:00"/>
        <d v="2018-08-01T00:00:00"/>
        <d v="2018-09-24T00:00:00"/>
        <d v="2018-09-26T00:00:00"/>
        <d v="2018-10-15T00:00:00"/>
        <d v="2018-10-29T00:00:00"/>
        <d v="2018-11-13T00:00:00"/>
        <d v="2018-11-19T00:00:00"/>
        <d v="2018-11-26T00:00:00"/>
        <d v="2018-12-04T00:00:00"/>
        <d v="2018-12-11T00:00:00"/>
        <d v="2018-12-18T00:00:00"/>
        <d v="2018-08-16T00:00:00"/>
        <d v="2018-11-27T00:00:00"/>
        <d v="2018-12-12T00:00:00"/>
        <d v="2018-12-19T00:00:00"/>
        <d v="2017-07-28T00:00:00"/>
        <d v="2018-02-09T00:00:00"/>
        <d v="2017-08-10T00:00:00"/>
        <d v="2018-08-23T00:00:00"/>
        <d v="2017-08-14T00:00:00"/>
        <d v="2017-08-21T00:00:00"/>
        <d v="2017-10-10T00:00:00"/>
        <d v="2017-10-23T00:00:00"/>
        <d v="2017-10-29T00:00:00"/>
        <d v="2017-11-05T00:00:00"/>
        <d v="2017-11-12T00:00:00"/>
        <d v="2017-11-20T00:00:00"/>
        <d v="2017-11-27T00:00:00"/>
        <d v="2017-12-10T00:00:00"/>
        <d v="2017-12-17T00:00:00"/>
        <d v="2017-12-24T00:00:00"/>
        <d v="2018-01-08T00:00:00"/>
        <d v="2018-01-22T00:00:00"/>
        <d v="2018-01-29T00:00:00"/>
        <d v="2018-02-05T00:00:00"/>
        <d v="2018-02-19T00:00:00"/>
        <d v="2018-02-26T00:00:00"/>
        <d v="2018-03-05T00:00:00"/>
        <d v="2018-03-12T00:00:00"/>
        <d v="2018-04-02T00:00:00"/>
        <d v="2018-04-30T00:00:00"/>
        <d v="2018-05-14T00:00:00"/>
        <d v="2018-05-20T00:00:00"/>
        <d v="2018-05-28T00:00:00"/>
        <d v="2018-06-04T00:00:00"/>
        <d v="2018-06-11T00:00:00"/>
        <d v="2018-06-18T00:00:00"/>
        <d v="2018-07-09T00:00:00"/>
        <d v="2018-07-16T00:00:00"/>
        <d v="2018-07-23T00:00:00"/>
        <d v="2018-07-30T00:00:00"/>
        <d v="2018-08-06T00:00:00"/>
        <d v="2018-08-13T00:00:00"/>
        <d v="2018-08-20T00:00:00"/>
        <d v="2018-08-27T00:00:00"/>
        <d v="2018-09-03T00:00:00"/>
        <d v="2018-11-05T00:00:00"/>
        <d v="2018-11-12T00:00:00"/>
        <d v="2018-12-03T00:00:00"/>
        <d v="2018-12-10T00:00:00"/>
        <d v="2018-12-17T00:00:00"/>
        <d v="2018-12-31T00:00:00"/>
      </sharedItems>
    </cacheField>
    <cacheField name="FILE_DATE" numFmtId="0">
      <sharedItems containsNonDate="0" containsString="0" containsBlank="1" count="1">
        <m/>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user-1" refreshedDate="43468.394430671295" createdVersion="4" refreshedVersion="4" minRefreshableVersion="3" recordCount="234">
  <cacheSource type="external" connectionId="8"/>
  <cacheFields count="4">
    <cacheField name="Section" numFmtId="0">
      <sharedItems count="1">
        <s v="DSS"/>
      </sharedItems>
    </cacheField>
    <cacheField name="Reporting Date" numFmtId="0">
      <sharedItems containsSemiMixedTypes="0" containsNonDate="0" containsDate="1" containsString="0" minDate="2017-02-01T00:00:00" maxDate="2018-12-25T00:00:00" count="233">
        <d v="2017-04-02T00:00:00"/>
        <d v="2017-04-03T00:00:00"/>
        <d v="2017-04-04T00:00:00"/>
        <d v="2017-04-05T00:00:00"/>
        <d v="2017-04-06T00:00:00"/>
        <d v="2017-03-28T00:00:00"/>
        <d v="2017-03-29T00:00:00"/>
        <d v="2017-04-07T00:00:00"/>
        <d v="2017-04-08T00:00:00"/>
        <d v="2017-04-09T00:00:00"/>
        <d v="2017-04-10T00:00:00"/>
        <d v="2017-02-01T00:00:00"/>
        <d v="2017-02-02T00:00:00"/>
        <d v="2017-02-03T00:00:00"/>
        <d v="2017-04-01T00:00:00"/>
        <d v="2017-02-09T00:00:00"/>
        <d v="2017-02-13T00:00:00"/>
        <d v="2017-03-02T00:00:00"/>
        <d v="2017-03-03T00:00:00"/>
        <d v="2017-03-01T00:00:00"/>
        <d v="2017-03-07T00:00:00"/>
        <d v="2017-03-14T00:00:00"/>
        <d v="2017-03-16T00:00:00"/>
        <d v="2017-03-17T00:00:00"/>
        <d v="2017-03-20T00:00:00"/>
        <d v="2017-03-21T00:00:00"/>
        <d v="2017-03-23T00:00:00"/>
        <d v="2017-03-24T00:00:00"/>
        <d v="2017-02-06T00:00:00"/>
        <d v="2017-02-07T00:00:00"/>
        <d v="2017-02-08T00:00:00"/>
        <d v="2017-02-14T00:00:00"/>
        <d v="2017-02-16T00:00:00"/>
        <d v="2017-02-17T00:00:00"/>
        <d v="2017-02-10T00:00:00"/>
        <d v="2017-04-14T00:00:00"/>
        <d v="2017-05-01T00:00:00"/>
        <d v="2017-05-03T00:00:00"/>
        <d v="2017-05-02T00:00:00"/>
        <d v="2017-05-23T00:00:00"/>
        <d v="2017-06-05T00:00:00"/>
        <d v="2017-06-06T00:00:00"/>
        <d v="2017-06-13T00:00:00"/>
        <d v="2017-09-01T00:00:00"/>
        <d v="2017-05-19T00:00:00"/>
        <d v="2017-05-24T00:00:00"/>
        <d v="2017-06-01T00:00:00"/>
        <d v="2017-05-05T00:00:00"/>
        <d v="2017-05-10T00:00:00"/>
        <d v="2017-07-01T00:00:00"/>
        <d v="2017-08-01T00:00:00"/>
        <d v="2017-08-02T00:00:00"/>
        <d v="2017-07-27T00:00:00"/>
        <d v="2017-12-01T00:00:00"/>
        <d v="2017-10-02T00:00:00"/>
        <d v="2017-09-26T00:00:00"/>
        <d v="2017-12-05T00:00:00"/>
        <d v="2018-03-01T00:00:00"/>
        <d v="2018-01-01T00:00:00"/>
        <d v="2018-01-04T00:00:00"/>
        <d v="2018-04-10T00:00:00"/>
        <d v="2018-03-20T00:00:00"/>
        <d v="2018-04-01T00:00:00"/>
        <d v="2018-04-11T00:00:00"/>
        <d v="2018-06-01T00:00:00"/>
        <d v="2018-07-01T00:00:00"/>
        <d v="2018-06-27T00:00:00"/>
        <d v="2018-08-08T00:00:00"/>
        <d v="2018-08-29T00:00:00"/>
        <d v="2018-09-01T00:00:00"/>
        <d v="2018-10-08T00:00:00"/>
        <d v="2018-10-03T00:00:00"/>
        <d v="2018-10-10T00:00:00"/>
        <d v="2018-12-06T00:00:00"/>
        <d v="2018-11-23T00:00:00"/>
        <d v="2018-11-30T00:00:00"/>
        <d v="2018-12-04T00:00:00"/>
        <d v="2018-11-13T00:00:00"/>
        <d v="2018-12-05T00:00:00"/>
        <d v="2018-12-07T00:00:00"/>
        <d v="2018-12-11T00:00:00"/>
        <d v="2018-12-13T00:00:00"/>
        <d v="2017-12-11T00:00:00"/>
        <d v="2017-03-06T00:00:00"/>
        <d v="2017-02-15T00:00:00"/>
        <d v="2017-03-08T00:00:00"/>
        <d v="2017-03-09T00:00:00"/>
        <d v="2017-03-10T00:00:00"/>
        <d v="2017-03-13T00:00:00"/>
        <d v="2017-03-15T00:00:00"/>
        <d v="2017-03-22T00:00:00"/>
        <d v="2017-03-27T00:00:00"/>
        <d v="2017-04-11T00:00:00"/>
        <d v="2017-04-12T00:00:00"/>
        <d v="2017-04-13T00:00:00"/>
        <d v="2017-04-17T00:00:00"/>
        <d v="2017-05-04T00:00:00"/>
        <d v="2017-05-08T00:00:00"/>
        <d v="2017-05-09T00:00:00"/>
        <d v="2017-05-12T00:00:00"/>
        <d v="2017-05-16T00:00:00"/>
        <d v="2017-06-02T00:00:00"/>
        <d v="2017-06-07T00:00:00"/>
        <d v="2017-06-08T00:00:00"/>
        <d v="2017-06-09T00:00:00"/>
        <d v="2017-06-12T00:00:00"/>
        <d v="2017-06-14T00:00:00"/>
        <d v="2017-07-06T00:00:00"/>
        <d v="2017-07-07T00:00:00"/>
        <d v="2017-07-10T00:00:00"/>
        <d v="2017-07-11T00:00:00"/>
        <d v="2017-07-12T00:00:00"/>
        <d v="2017-07-13T00:00:00"/>
        <d v="2017-08-03T00:00:00"/>
        <d v="2017-08-04T00:00:00"/>
        <d v="2017-08-07T00:00:00"/>
        <d v="2017-08-08T00:00:00"/>
        <d v="2017-09-05T00:00:00"/>
        <d v="2017-09-06T00:00:00"/>
        <d v="2017-09-07T00:00:00"/>
        <d v="2017-09-08T00:00:00"/>
        <d v="2017-09-11T00:00:00"/>
        <d v="2017-09-12T00:00:00"/>
        <d v="2017-09-13T00:00:00"/>
        <d v="2017-09-21T00:00:00"/>
        <d v="2017-10-03T00:00:00"/>
        <d v="2017-10-04T00:00:00"/>
        <d v="2017-10-05T00:00:00"/>
        <d v="2017-10-06T00:00:00"/>
        <d v="2017-11-01T00:00:00"/>
        <d v="2017-11-02T00:00:00"/>
        <d v="2017-11-03T00:00:00"/>
        <d v="2017-11-06T00:00:00"/>
        <d v="2017-11-07T00:00:00"/>
        <d v="2017-11-08T00:00:00"/>
        <d v="2017-11-09T00:00:00"/>
        <d v="2017-12-04T00:00:00"/>
        <d v="2017-12-06T00:00:00"/>
        <d v="2017-12-07T00:00:00"/>
        <d v="2017-12-08T00:00:00"/>
        <d v="2017-12-12T00:00:00"/>
        <d v="2017-12-13T00:00:00"/>
        <d v="2017-12-14T00:00:00"/>
        <d v="2018-10-04T00:00:00"/>
        <d v="2018-01-02T00:00:00"/>
        <d v="2018-01-03T00:00:00"/>
        <d v="2018-01-05T00:00:00"/>
        <d v="2018-01-08T00:00:00"/>
        <d v="2018-01-09T00:00:00"/>
        <d v="2018-01-23T00:00:00"/>
        <d v="2018-02-01T00:00:00"/>
        <d v="2018-02-02T00:00:00"/>
        <d v="2018-02-05T00:00:00"/>
        <d v="2018-02-06T00:00:00"/>
        <d v="2018-02-07T00:00:00"/>
        <d v="2018-02-08T00:00:00"/>
        <d v="2018-02-09T00:00:00"/>
        <d v="2018-02-12T00:00:00"/>
        <d v="2018-02-13T00:00:00"/>
        <d v="2018-03-02T00:00:00"/>
        <d v="2018-03-05T00:00:00"/>
        <d v="2018-03-06T00:00:00"/>
        <d v="2018-03-07T00:00:00"/>
        <d v="2018-03-08T00:00:00"/>
        <d v="2018-03-09T00:00:00"/>
        <d v="2018-03-12T00:00:00"/>
        <d v="2018-03-16T00:00:00"/>
        <d v="2018-03-19T00:00:00"/>
        <d v="2018-04-02T00:00:00"/>
        <d v="2018-04-03T00:00:00"/>
        <d v="2018-04-04T00:00:00"/>
        <d v="2018-04-05T00:00:00"/>
        <d v="2018-04-06T00:00:00"/>
        <d v="2018-04-09T00:00:00"/>
        <d v="2018-04-13T00:00:00"/>
        <d v="2018-05-01T00:00:00"/>
        <d v="2018-05-02T00:00:00"/>
        <d v="2018-05-03T00:00:00"/>
        <d v="2018-05-04T00:00:00"/>
        <d v="2018-05-07T00:00:00"/>
        <d v="2018-05-08T00:00:00"/>
        <d v="2018-06-04T00:00:00"/>
        <d v="2018-06-05T00:00:00"/>
        <d v="2018-06-06T00:00:00"/>
        <d v="2018-06-07T00:00:00"/>
        <d v="2018-06-26T00:00:00"/>
        <d v="2018-07-03T00:00:00"/>
        <d v="2018-07-05T00:00:00"/>
        <d v="2018-07-06T00:00:00"/>
        <d v="2018-07-09T00:00:00"/>
        <d v="2018-08-01T00:00:00"/>
        <d v="2018-08-02T00:00:00"/>
        <d v="2018-08-03T00:00:00"/>
        <d v="2018-08-06T00:00:00"/>
        <d v="2018-08-07T00:00:00"/>
        <d v="2018-09-05T00:00:00"/>
        <d v="2018-09-06T00:00:00"/>
        <d v="2018-09-07T00:00:00"/>
        <d v="2018-09-10T00:00:00"/>
        <d v="2018-09-11T00:00:00"/>
        <d v="2018-09-18T00:00:00"/>
        <d v="2018-10-01T00:00:00"/>
        <d v="2018-10-02T00:00:00"/>
        <d v="2018-10-05T00:00:00"/>
        <d v="2018-11-02T00:00:00"/>
        <d v="2018-11-05T00:00:00"/>
        <d v="2018-11-06T00:00:00"/>
        <d v="2018-11-07T00:00:00"/>
        <d v="2018-11-08T00:00:00"/>
        <d v="2018-11-09T00:00:00"/>
        <d v="2018-11-12T00:00:00"/>
        <d v="2018-11-15T00:00:00"/>
        <d v="2018-11-21T00:00:00"/>
        <d v="2018-12-03T00:00:00"/>
        <d v="2018-12-10T00:00:00"/>
        <d v="2018-12-24T00:00:00"/>
        <d v="2018-11-16T00:00:00"/>
        <d v="2018-11-27T00:00:00"/>
        <d v="2018-11-26T00:00:00"/>
        <d v="2018-12-01T00:00:00"/>
        <d v="2018-12-12T00:00:00"/>
        <d v="2018-10-09T00:00:00"/>
        <d v="2018-11-01T00:00:00"/>
        <d v="2017-03-19T00:00:00" u="1"/>
        <d v="2017-03-11T00:00:00" u="1"/>
        <d v="2017-03-18T00:00:00" u="1"/>
        <d v="2017-02-05T00:00:00" u="1"/>
        <d v="2017-03-05T00:00:00" u="1"/>
        <d v="2017-02-12T00:00:00" u="1"/>
        <d v="2017-02-04T00:00:00" u="1"/>
        <d v="2017-03-12T00:00:00" u="1"/>
        <d v="2017-03-04T00:00:00" u="1"/>
        <d v="2017-02-11T00:00:00" u="1"/>
      </sharedItems>
    </cacheField>
    <cacheField name="Category" numFmtId="0">
      <sharedItems count="4">
        <s v="DSS Created"/>
        <s v="DSS Completed"/>
        <s v="Received" u="1"/>
        <s v="DSS Complete" u="1"/>
      </sharedItems>
    </cacheField>
    <cacheField name="Count" numFmtId="0">
      <sharedItems containsSemiMixedTypes="0" containsString="0" containsNumber="1" containsInteger="1" minValue="0" maxValue="172"/>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user-1" refreshedDate="43468.394436921299" backgroundQuery="1" createdVersion="4" refreshedVersion="4" minRefreshableVersion="3" recordCount="535">
  <cacheSource type="external" connectionId="7"/>
  <cacheFields count="4">
    <cacheField name="Section" numFmtId="0">
      <sharedItems count="1">
        <s v="Conduent"/>
      </sharedItems>
    </cacheField>
    <cacheField name="Reporting Date" numFmtId="0">
      <sharedItems containsSemiMixedTypes="0" containsNonDate="0" containsDate="1" containsString="0" minDate="2017-02-01T00:00:00" maxDate="2018-12-25T00:00:00" count="233">
        <d v="2017-04-03T00:00:00"/>
        <d v="2017-04-04T00:00:00"/>
        <d v="2017-04-05T00:00:00"/>
        <d v="2017-04-06T00:00:00"/>
        <d v="2017-02-01T00:00:00"/>
        <d v="2017-03-01T00:00:00"/>
        <d v="2017-03-28T00:00:00"/>
        <d v="2017-04-07T00:00:00"/>
        <d v="2017-04-08T00:00:00"/>
        <d v="2017-04-09T00:00:00"/>
        <d v="2017-04-10T00:00:00"/>
        <d v="2017-04-01T00:00:00"/>
        <d v="2017-02-02T00:00:00"/>
        <d v="2017-02-13T00:00:00"/>
        <d v="2017-02-17T00:00:00"/>
        <d v="2017-03-02T00:00:00"/>
        <d v="2017-03-03T00:00:00"/>
        <d v="2017-03-07T00:00:00"/>
        <d v="2017-03-14T00:00:00"/>
        <d v="2017-04-02T00:00:00"/>
        <d v="2017-02-09T00:00:00"/>
        <d v="2017-04-14T00:00:00"/>
        <d v="2017-05-01T00:00:00"/>
        <d v="2017-03-24T00:00:00"/>
        <d v="2017-06-06T00:00:00"/>
        <d v="2017-09-01T00:00:00"/>
        <d v="2017-06-01T00:00:00"/>
        <d v="2017-05-05T00:00:00"/>
        <d v="2017-07-01T00:00:00"/>
        <d v="2017-08-01T00:00:00"/>
        <d v="2017-10-02T00:00:00"/>
        <d v="2017-11-01T00:00:00"/>
        <d v="2017-12-01T00:00:00"/>
        <d v="2017-12-05T00:00:00"/>
        <d v="2018-01-04T00:00:00"/>
        <d v="2018-02-01T00:00:00"/>
        <d v="2018-04-01T00:00:00"/>
        <d v="2018-05-01T00:00:00"/>
        <d v="2018-03-01T00:00:00"/>
        <d v="2018-01-01T00:00:00"/>
        <d v="2018-06-01T00:00:00"/>
        <d v="2018-07-01T00:00:00"/>
        <d v="2018-09-01T00:00:00"/>
        <d v="2018-08-01T00:00:00"/>
        <d v="2018-10-01T00:00:00"/>
        <d v="2017-02-03T00:00:00"/>
        <d v="2017-02-06T00:00:00"/>
        <d v="2017-02-07T00:00:00"/>
        <d v="2017-02-08T00:00:00"/>
        <d v="2017-02-10T00:00:00"/>
        <d v="2017-02-14T00:00:00"/>
        <d v="2017-02-15T00:00:00"/>
        <d v="2017-02-16T00:00:00"/>
        <d v="2017-03-06T00:00:00"/>
        <d v="2017-03-08T00:00:00"/>
        <d v="2017-03-09T00:00:00"/>
        <d v="2017-03-10T00:00:00"/>
        <d v="2017-03-13T00:00:00"/>
        <d v="2017-03-15T00:00:00"/>
        <d v="2017-03-16T00:00:00"/>
        <d v="2017-03-17T00:00:00"/>
        <d v="2017-03-20T00:00:00"/>
        <d v="2017-03-21T00:00:00"/>
        <d v="2017-03-22T00:00:00"/>
        <d v="2017-03-23T00:00:00"/>
        <d v="2017-03-27T00:00:00"/>
        <d v="2017-03-29T00:00:00"/>
        <d v="2017-04-11T00:00:00"/>
        <d v="2017-11-07T00:00:00"/>
        <d v="2017-11-08T00:00:00"/>
        <d v="2017-11-09T00:00:00"/>
        <d v="2017-12-04T00:00:00"/>
        <d v="2017-12-06T00:00:00"/>
        <d v="2017-12-07T00:00:00"/>
        <d v="2017-12-08T00:00:00"/>
        <d v="2017-12-11T00:00:00"/>
        <d v="2017-12-12T00:00:00"/>
        <d v="2017-12-13T00:00:00"/>
        <d v="2017-12-14T00:00:00"/>
        <d v="2018-01-02T00:00:00"/>
        <d v="2018-01-03T00:00:00"/>
        <d v="2018-01-05T00:00:00"/>
        <d v="2018-01-08T00:00:00"/>
        <d v="2018-01-09T00:00:00"/>
        <d v="2018-01-23T00:00:00"/>
        <d v="2018-02-02T00:00:00"/>
        <d v="2018-02-05T00:00:00"/>
        <d v="2018-02-06T00:00:00"/>
        <d v="2018-02-07T00:00:00"/>
        <d v="2018-02-08T00:00:00"/>
        <d v="2018-02-09T00:00:00"/>
        <d v="2018-02-12T00:00:00"/>
        <d v="2018-02-13T00:00:00"/>
        <d v="2018-03-02T00:00:00"/>
        <d v="2018-03-05T00:00:00"/>
        <d v="2018-03-06T00:00:00"/>
        <d v="2018-03-07T00:00:00"/>
        <d v="2018-03-08T00:00:00"/>
        <d v="2018-03-09T00:00:00"/>
        <d v="2018-03-12T00:00:00"/>
        <d v="2018-03-16T00:00:00"/>
        <d v="2018-11-01T00:00:00"/>
        <d v="2018-03-19T00:00:00"/>
        <d v="2018-03-20T00:00:00"/>
        <d v="2018-04-02T00:00:00"/>
        <d v="2018-04-03T00:00:00"/>
        <d v="2018-04-04T00:00:00"/>
        <d v="2018-04-05T00:00:00"/>
        <d v="2018-04-06T00:00:00"/>
        <d v="2018-04-09T00:00:00"/>
        <d v="2018-04-10T00:00:00"/>
        <d v="2018-04-11T00:00:00"/>
        <d v="2018-04-13T00:00:00"/>
        <d v="2018-05-02T00:00:00"/>
        <d v="2018-05-03T00:00:00"/>
        <d v="2018-05-04T00:00:00"/>
        <d v="2018-05-07T00:00:00"/>
        <d v="2018-05-08T00:00:00"/>
        <d v="2018-06-04T00:00:00"/>
        <d v="2018-06-05T00:00:00"/>
        <d v="2018-06-06T00:00:00"/>
        <d v="2017-04-12T00:00:00"/>
        <d v="2017-04-13T00:00:00"/>
        <d v="2017-04-17T00:00:00"/>
        <d v="2017-05-02T00:00:00"/>
        <d v="2017-05-03T00:00:00"/>
        <d v="2017-05-04T00:00:00"/>
        <d v="2017-05-08T00:00:00"/>
        <d v="2017-05-09T00:00:00"/>
        <d v="2017-05-10T00:00:00"/>
        <d v="2017-05-12T00:00:00"/>
        <d v="2017-05-16T00:00:00"/>
        <d v="2017-05-19T00:00:00"/>
        <d v="2017-05-23T00:00:00"/>
        <d v="2017-05-24T00:00:00"/>
        <d v="2017-06-02T00:00:00"/>
        <d v="2017-06-05T00:00:00"/>
        <d v="2017-06-07T00:00:00"/>
        <d v="2018-06-07T00:00:00"/>
        <d v="2018-06-26T00:00:00"/>
        <d v="2018-06-27T00:00:00"/>
        <d v="2018-07-03T00:00:00"/>
        <d v="2018-07-05T00:00:00"/>
        <d v="2018-07-06T00:00:00"/>
        <d v="2018-07-09T00:00:00"/>
        <d v="2018-08-02T00:00:00"/>
        <d v="2018-08-03T00:00:00"/>
        <d v="2018-08-06T00:00:00"/>
        <d v="2018-08-07T00:00:00"/>
        <d v="2018-08-08T00:00:00"/>
        <d v="2018-08-29T00:00:00"/>
        <d v="2018-09-05T00:00:00"/>
        <d v="2018-09-06T00:00:00"/>
        <d v="2018-09-07T00:00:00"/>
        <d v="2018-09-10T00:00:00"/>
        <d v="2018-09-11T00:00:00"/>
        <d v="2018-09-18T00:00:00"/>
        <d v="2018-10-02T00:00:00"/>
        <d v="2018-10-03T00:00:00"/>
        <d v="2018-10-04T00:00:00"/>
        <d v="2018-10-05T00:00:00"/>
        <d v="2018-10-08T00:00:00"/>
        <d v="2018-10-09T00:00:00"/>
        <d v="2018-10-10T00:00:00"/>
        <d v="2018-11-02T00:00:00"/>
        <d v="2017-06-08T00:00:00"/>
        <d v="2017-06-09T00:00:00"/>
        <d v="2017-06-12T00:00:00"/>
        <d v="2017-06-13T00:00:00"/>
        <d v="2017-06-14T00:00:00"/>
        <d v="2017-07-06T00:00:00"/>
        <d v="2017-07-07T00:00:00"/>
        <d v="2017-07-10T00:00:00"/>
        <d v="2017-07-11T00:00:00"/>
        <d v="2017-07-12T00:00:00"/>
        <d v="2017-07-13T00:00:00"/>
        <d v="2017-07-27T00:00:00"/>
        <d v="2017-08-02T00:00:00"/>
        <d v="2017-08-03T00:00:00"/>
        <d v="2017-08-04T00:00:00"/>
        <d v="2017-08-07T00:00:00"/>
        <d v="2017-08-08T00:00:00"/>
        <d v="2017-09-05T00:00:00"/>
        <d v="2017-09-06T00:00:00"/>
        <d v="2017-09-07T00:00:00"/>
        <d v="2017-09-08T00:00:00"/>
        <d v="2017-09-11T00:00:00"/>
        <d v="2017-09-12T00:00:00"/>
        <d v="2017-09-13T00:00:00"/>
        <d v="2017-09-21T00:00:00"/>
        <d v="2017-09-26T00:00:00"/>
        <d v="2017-10-03T00:00:00"/>
        <d v="2017-10-04T00:00:00"/>
        <d v="2017-10-05T00:00:00"/>
        <d v="2017-10-06T00:00:00"/>
        <d v="2017-11-02T00:00:00"/>
        <d v="2017-11-03T00:00:00"/>
        <d v="2017-11-06T00:00:00"/>
        <d v="2018-11-05T00:00:00"/>
        <d v="2018-11-06T00:00:00"/>
        <d v="2018-11-07T00:00:00"/>
        <d v="2018-11-08T00:00:00"/>
        <d v="2018-11-09T00:00:00"/>
        <d v="2018-11-12T00:00:00"/>
        <d v="2018-11-13T00:00:00"/>
        <d v="2018-11-15T00:00:00"/>
        <d v="2018-11-16T00:00:00"/>
        <d v="2018-11-21T00:00:00"/>
        <d v="2018-11-23T00:00:00"/>
        <d v="2018-11-26T00:00:00"/>
        <d v="2018-11-27T00:00:00"/>
        <d v="2018-11-30T00:00:00"/>
        <d v="2018-12-03T00:00:00"/>
        <d v="2018-12-04T00:00:00"/>
        <d v="2018-12-05T00:00:00"/>
        <d v="2018-12-06T00:00:00"/>
        <d v="2018-12-07T00:00:00"/>
        <d v="2018-12-10T00:00:00"/>
        <d v="2018-12-11T00:00:00"/>
        <d v="2018-12-12T00:00:00"/>
        <d v="2018-12-13T00:00:00"/>
        <d v="2018-12-24T00:00:00"/>
        <d v="2018-12-01T00:00:00"/>
        <d v="2017-03-19T00:00:00" u="1"/>
        <d v="2017-03-11T00:00:00" u="1"/>
        <d v="2017-03-18T00:00:00" u="1"/>
        <d v="2017-02-05T00:00:00" u="1"/>
        <d v="2017-03-05T00:00:00" u="1"/>
        <d v="2017-02-12T00:00:00" u="1"/>
        <d v="2017-02-04T00:00:00" u="1"/>
        <d v="2017-03-12T00:00:00" u="1"/>
        <d v="2017-03-04T00:00:00" u="1"/>
        <d v="2017-02-11T00:00:00" u="1"/>
      </sharedItems>
    </cacheField>
    <cacheField name="Category" numFmtId="0">
      <sharedItems count="14">
        <s v="Complete"/>
        <s v="Received"/>
        <s v="Complete - Cadre Assistance Needed"/>
        <s v="Skipped - Relationships"/>
        <s v="Pregnancy Due Date in the Future"/>
        <s v="Pending Directives"/>
        <s v="Release 19 Related JIRA"/>
        <s v="No Action Needed"/>
        <s v="HIX System Error - JIRA Submitted"/>
        <s v="Skipped – Different HH"/>
        <s v="Skipped - CMR DCF case"/>
        <s v="Pending" u="1"/>
        <s v="Cadre Support Needed" u="1"/>
        <s v="MIA after 3:30pm" u="1"/>
      </sharedItems>
    </cacheField>
    <cacheField name="Count" numFmtId="0">
      <sharedItems containsSemiMixedTypes="0" containsString="0" containsNumber="1" containsInteger="1" minValue="0" maxValue="736"/>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r:id="rId1" refreshedBy="user-1" refreshedDate="43468.43339351852" createdVersion="4" refreshedVersion="4" minRefreshableVersion="3" recordCount="2018">
  <cacheSource type="external" connectionId="23"/>
  <cacheFields count="4">
    <cacheField name="Reporting_Date" numFmtId="0">
      <sharedItems containsSemiMixedTypes="0" containsNonDate="0" containsDate="1" containsString="0" minDate="2015-09-23T00:00:00" maxDate="2019-01-03T00:00:00" count="867">
        <d v="2016-12-29T00:00:00"/>
        <d v="2016-12-30T00:00:00"/>
        <d v="2017-01-03T00:00:00"/>
        <d v="2017-01-04T00:00:00"/>
        <d v="2017-01-05T00:00:00"/>
        <d v="2017-01-06T00:00:00"/>
        <d v="2017-01-09T00:00:00"/>
        <d v="2017-01-10T00:00:00"/>
        <d v="2017-01-11T00:00:00"/>
        <d v="2017-01-12T00:00:00"/>
        <d v="2017-01-13T00:00:00"/>
        <d v="2017-01-16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0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4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29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4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3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1T00:00:00"/>
        <d v="2018-01-02T00:00:00"/>
        <d v="2018-01-03T00:00:00"/>
        <d v="2018-01-04T00:00:00"/>
        <d v="2018-01-05T00:00:00"/>
        <d v="2018-01-08T00:00:00"/>
        <d v="2018-01-09T00:00:00"/>
        <d v="2018-01-10T00:00:00"/>
        <d v="2018-01-11T00:00:00"/>
        <d v="2018-01-12T00:00:00"/>
        <d v="2018-01-15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19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3-30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4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3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2T00:00:00"/>
        <d v="2018-11-23T00:00:00"/>
        <d v="2018-11-26T00:00:00"/>
        <d v="2018-11-27T00:00:00"/>
        <d v="2018-11-28T00:00:00"/>
        <d v="2018-11-29T00:00:00"/>
        <d v="2018-11-30T00:00:00"/>
        <d v="2018-12-03T00:00:00"/>
        <d v="2018-12-04T00:00:00"/>
        <d v="2018-12-05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5-09-29T00:00:00" u="1"/>
        <d v="2016-09-29T00:00:00" u="1"/>
        <d v="2015-10-25T00:00:00" u="1"/>
        <d v="2016-10-25T00:00:00" u="1"/>
        <d v="2016-11-21T00:00:00" u="1"/>
        <d v="2015-12-17T00:00:00" u="1"/>
        <d v="2015-10-27T00:00:00" u="1"/>
        <d v="2016-10-27T00:00:00" u="1"/>
        <d v="2015-11-23T00:00:00" u="1"/>
        <d v="2016-11-23T00:00:00" u="1"/>
        <d v="2016-12-19T00:00:00" u="1"/>
        <d v="2015-10-29T00:00:00" u="1"/>
        <d v="2015-11-25T00:00:00" u="1"/>
        <d v="2016-11-25T00:00:00" u="1"/>
        <d v="2015-12-21T00:00:00" u="1"/>
        <d v="2016-12-21T00:00:00" u="1"/>
        <d v="2017-01-02T00:00:00" u="1"/>
        <d v="2015-10-31T00:00:00" u="1"/>
        <d v="2016-10-31T00:00:00" u="1"/>
        <d v="2015-11-27T00:00:00" u="1"/>
        <d v="2015-12-23T00:00:00" u="1"/>
        <d v="2016-12-23T00:00:00" u="1"/>
        <d v="2016-01-04T00:00:00" u="1"/>
        <d v="2016-11-29T00:00:00" u="1"/>
        <d v="2015-12-25T00:00:00" u="1"/>
        <d v="2016-01-06T00:00:00" u="1"/>
        <d v="2016-02-02T00:00:00" u="1"/>
        <d v="2016-12-27T00:00:00" u="1"/>
        <d v="2016-01-08T00:00:00" u="1"/>
        <d v="2016-02-04T00:00:00" u="1"/>
        <d v="2015-12-29T00:00:00" u="1"/>
        <d v="2016-03-02T00:00:00" u="1"/>
        <d v="2015-12-31T00:00:00" u="1"/>
        <d v="2016-12-31T00:00:00" u="1"/>
        <d v="2016-01-12T00:00:00" u="1"/>
        <d v="2016-02-08T00:00:00" u="1"/>
        <d v="2016-03-04T00:00:00" u="1"/>
        <d v="2016-01-14T00:00:00" u="1"/>
        <d v="2016-02-10T00:00:00" u="1"/>
        <d v="2016-02-12T00:00:00" u="1"/>
        <d v="2016-03-08T00:00:00" u="1"/>
        <d v="2016-04-04T00:00:00" u="1"/>
        <d v="2016-01-18T00:00:00" u="1"/>
        <d v="2016-03-10T00:00:00" u="1"/>
        <d v="2016-04-06T00:00:00" u="1"/>
        <d v="2016-05-02T00:00:00" u="1"/>
        <d v="2016-01-20T00:00:00" u="1"/>
        <d v="2016-02-16T00:00:00" u="1"/>
        <d v="2016-04-08T00:00:00" u="1"/>
        <d v="2016-05-04T00:00:00" u="1"/>
        <d v="2016-01-22T00:00:00" u="1"/>
        <d v="2016-02-18T00:00:00" u="1"/>
        <d v="2016-03-14T00:00:00" u="1"/>
        <d v="2016-05-06T00:00:00" u="1"/>
        <d v="2016-06-02T00:00:00" u="1"/>
        <d v="2016-03-16T00:00:00" u="1"/>
        <d v="2016-04-12T00:00:00" u="1"/>
        <d v="2016-01-26T00:00:00" u="1"/>
        <d v="2016-02-22T00:00:00" u="1"/>
        <d v="2016-03-18T00:00:00" u="1"/>
        <d v="2016-04-14T00:00:00" u="1"/>
        <d v="2016-05-10T00:00:00" u="1"/>
        <d v="2016-06-06T00:00:00" u="1"/>
        <d v="2016-01-28T00:00:00" u="1"/>
        <d v="2016-02-24T00:00:00" u="1"/>
        <d v="2016-05-12T00:00:00" u="1"/>
        <d v="2016-06-08T00:00:00" u="1"/>
        <d v="2016-07-04T00:00:00" u="1"/>
        <d v="2016-02-26T00:00:00" u="1"/>
        <d v="2016-03-22T00:00:00" u="1"/>
        <d v="2016-04-18T00:00:00" u="1"/>
        <d v="2016-06-10T00:00:00" u="1"/>
        <d v="2016-07-06T00:00:00" u="1"/>
        <d v="2016-08-02T00:00:00" u="1"/>
        <d v="2016-03-24T00:00:00" u="1"/>
        <d v="2016-04-20T00:00:00" u="1"/>
        <d v="2016-05-16T00:00:00" u="1"/>
        <d v="2016-07-08T00:00:00" u="1"/>
        <d v="2016-08-04T00:00:00" u="1"/>
        <d v="2016-04-22T00:00:00" u="1"/>
        <d v="2016-05-18T00:00:00" u="1"/>
        <d v="2016-06-14T00:00:00" u="1"/>
        <d v="2016-09-02T00:00:00" u="1"/>
        <d v="2016-03-28T00:00:00" u="1"/>
        <d v="2016-05-20T00:00:00" u="1"/>
        <d v="2016-06-16T00:00:00" u="1"/>
        <d v="2016-07-12T00:00:00" u="1"/>
        <d v="2016-08-08T00:00:00" u="1"/>
        <d v="2016-03-30T00:00:00" u="1"/>
        <d v="2016-04-26T00:00:00" u="1"/>
        <d v="2016-07-14T00:00:00" u="1"/>
        <d v="2016-08-10T00:00:00" u="1"/>
        <d v="2016-09-06T00:00:00" u="1"/>
        <d v="2015-10-02T00:00:00" u="1"/>
        <d v="2016-04-28T00:00:00" u="1"/>
        <d v="2016-05-24T00:00:00" u="1"/>
        <d v="2016-06-20T00:00:00" u="1"/>
        <d v="2016-08-12T00:00:00" u="1"/>
        <d v="2016-09-08T00:00:00" u="1"/>
        <d v="2015-10-04T00:00:00" u="1"/>
        <d v="2016-10-04T00:00:00" u="1"/>
        <d v="2016-05-26T00:00:00" u="1"/>
        <d v="2016-06-22T00:00:00" u="1"/>
        <d v="2016-07-18T00:00:00" u="1"/>
        <d v="2015-10-06T00:00:00" u="1"/>
        <d v="2016-10-06T00:00:00" u="1"/>
        <d v="2015-11-02T00:00:00" u="1"/>
        <d v="2016-11-02T00:00:00" u="1"/>
        <d v="2016-06-24T00:00:00" u="1"/>
        <d v="2016-07-20T00:00:00" u="1"/>
        <d v="2016-08-16T00:00:00" u="1"/>
        <d v="2016-09-12T00:00:00" u="1"/>
        <d v="2015-10-08T00:00:00" u="1"/>
        <d v="2015-11-04T00:00:00" u="1"/>
        <d v="2016-11-04T00:00:00" u="1"/>
        <d v="2016-05-30T00:00:00" u="1"/>
        <d v="2016-07-22T00:00:00" u="1"/>
        <d v="2016-08-18T00:00:00" u="1"/>
        <d v="2016-09-14T00:00:00" u="1"/>
        <d v="2015-10-10T00:00:00" u="1"/>
        <d v="2016-10-10T00:00:00" u="1"/>
        <d v="2015-11-06T00:00:00" u="1"/>
        <d v="2015-12-02T00:00:00" u="1"/>
        <d v="2016-12-02T00:00:00" u="1"/>
        <d v="2016-06-28T00:00:00" u="1"/>
        <d v="2016-09-16T00:00:00" u="1"/>
        <d v="2015-10-12T00:00:00" u="1"/>
        <d v="2016-10-12T00:00:00" u="1"/>
        <d v="2015-11-08T00:00:00" u="1"/>
        <d v="2016-11-08T00:00:00" u="1"/>
        <d v="2015-12-04T00:00:00" u="1"/>
        <d v="2016-06-30T00:00:00" u="1"/>
        <d v="2016-07-26T00:00:00" u="1"/>
        <d v="2016-08-22T00:00:00" u="1"/>
        <d v="2015-10-14T00:00:00" u="1"/>
        <d v="2016-10-14T00:00:00" u="1"/>
        <d v="2015-11-10T00:00:00" u="1"/>
        <d v="2016-11-10T00:00:00" u="1"/>
        <d v="2016-12-06T00:00:00" u="1"/>
        <d v="2016-07-28T00:00:00" u="1"/>
        <d v="2016-08-24T00:00:00" u="1"/>
        <d v="2016-09-20T00:00:00" u="1"/>
        <d v="2015-10-16T00:00:00" u="1"/>
        <d v="2015-11-12T00:00:00" u="1"/>
        <d v="2015-12-08T00:00:00" u="1"/>
        <d v="2016-12-08T00:00:00" u="1"/>
        <d v="2016-08-26T00:00:00" u="1"/>
        <d v="2016-09-22T00:00:00" u="1"/>
        <d v="2015-10-18T00:00:00" u="1"/>
        <d v="2016-10-18T00:00:00" u="1"/>
        <d v="2015-11-14T00:00:00" u="1"/>
        <d v="2016-11-14T00:00:00" u="1"/>
        <d v="2015-12-10T00:00:00" u="1"/>
        <d v="2015-09-24T00:00:00" u="1"/>
        <d v="2015-10-20T00:00:00" u="1"/>
        <d v="2016-10-20T00:00:00" u="1"/>
        <d v="2015-11-16T00:00:00" u="1"/>
        <d v="2016-11-16T00:00:00" u="1"/>
        <d v="2016-12-12T00:00:00" u="1"/>
        <d v="2016-08-30T00:00:00" u="1"/>
        <d v="2015-09-26T00:00:00" u="1"/>
        <d v="2016-09-26T00:00:00" u="1"/>
        <d v="2015-10-22T00:00:00" u="1"/>
        <d v="2015-11-18T00:00:00" u="1"/>
        <d v="2016-11-18T00:00:00" u="1"/>
        <d v="2015-12-14T00:00:00" u="1"/>
        <d v="2016-12-14T00:00:00" u="1"/>
        <d v="2015-09-28T00:00:00" u="1"/>
        <d v="2016-09-28T00:00:00" u="1"/>
        <d v="2015-10-24T00:00:00" u="1"/>
        <d v="2016-10-24T00:00:00" u="1"/>
        <d v="2015-11-20T00:00:00" u="1"/>
        <d v="2015-12-16T00:00:00" u="1"/>
        <d v="2016-12-16T00:00:00" u="1"/>
        <d v="2015-09-30T00:00:00" u="1"/>
        <d v="2016-09-30T00:00:00" u="1"/>
        <d v="2015-10-26T00:00:00" u="1"/>
        <d v="2016-10-26T00:00:00" u="1"/>
        <d v="2016-11-22T00:00:00" u="1"/>
        <d v="2015-12-18T00:00:00" u="1"/>
        <d v="2015-10-28T00:00:00" u="1"/>
        <d v="2016-10-28T00:00:00" u="1"/>
        <d v="2015-11-24T00:00:00" u="1"/>
        <d v="2016-11-24T00:00:00" u="1"/>
        <d v="2016-12-20T00:00:00" u="1"/>
        <d v="2016-01-01T00:00:00" u="1"/>
        <d v="2017-01-01T00:00:00" u="1"/>
        <d v="2015-10-30T00:00:00" u="1"/>
        <d v="2015-12-22T00:00:00" u="1"/>
        <d v="2016-12-22T00:00:00" u="1"/>
        <d v="2016-11-28T00:00:00" u="1"/>
        <d v="2015-12-24T00:00:00" u="1"/>
        <d v="2016-01-05T00:00:00" u="1"/>
        <d v="2016-02-01T00:00:00" u="1"/>
        <d v="2015-11-30T00:00:00" u="1"/>
        <d v="2016-11-30T00:00:00" u="1"/>
        <d v="2016-01-07T00:00:00" u="1"/>
        <d v="2016-02-03T00:00:00" u="1"/>
        <d v="2015-12-28T00:00:00" u="1"/>
        <d v="2016-12-28T00:00:00" u="1"/>
        <d v="2016-02-05T00:00:00" u="1"/>
        <d v="2016-03-01T00:00:00" u="1"/>
        <d v="2015-12-30T00:00:00" u="1"/>
        <d v="2016-01-11T00:00:00" u="1"/>
        <d v="2016-03-03T00:00:00" u="1"/>
        <d v="2016-01-13T00:00:00" u="1"/>
        <d v="2016-02-09T00:00:00" u="1"/>
        <d v="2016-04-01T00:00:00" u="1"/>
        <d v="2016-01-15T00:00:00" u="1"/>
        <d v="2016-02-11T00:00:00" u="1"/>
        <d v="2016-03-07T00:00:00" u="1"/>
        <d v="2016-03-09T00:00:00" u="1"/>
        <d v="2016-04-05T00:00:00" u="1"/>
        <d v="2016-01-19T00:00:00" u="1"/>
        <d v="2016-02-15T00:00:00" u="1"/>
        <d v="2016-03-11T00:00:00" u="1"/>
        <d v="2016-04-07T00:00:00" u="1"/>
        <d v="2016-05-03T00:00:00" u="1"/>
        <d v="2016-01-21T00:00:00" u="1"/>
        <d v="2016-02-17T00:00:00" u="1"/>
        <d v="2016-05-05T00:00:00" u="1"/>
        <d v="2016-06-01T00:00:00" u="1"/>
        <d v="2016-02-19T00:00:00" u="1"/>
        <d v="2016-03-15T00:00:00" u="1"/>
        <d v="2016-04-11T00:00:00" u="1"/>
        <d v="2016-06-03T00:00:00" u="1"/>
        <d v="2016-01-25T00:00:00" u="1"/>
        <d v="2016-03-17T00:00:00" u="1"/>
        <d v="2016-04-13T00:00:00" u="1"/>
        <d v="2016-05-09T00:00:00" u="1"/>
        <d v="2016-07-01T00:00:00" u="1"/>
        <d v="2016-01-27T00:00:00" u="1"/>
        <d v="2016-02-23T00:00:00" u="1"/>
        <d v="2016-04-15T00:00:00" u="1"/>
        <d v="2016-05-11T00:00:00" u="1"/>
        <d v="2016-06-07T00:00:00" u="1"/>
        <d v="2016-01-29T00:00:00" u="1"/>
        <d v="2016-02-25T00:00:00" u="1"/>
        <d v="2016-03-21T00:00:00" u="1"/>
        <d v="2016-05-13T00:00:00" u="1"/>
        <d v="2016-06-09T00:00:00" u="1"/>
        <d v="2016-07-05T00:00:00" u="1"/>
        <d v="2016-08-01T00:00:00" u="1"/>
        <d v="2016-03-23T00:00:00" u="1"/>
        <d v="2016-04-19T00:00:00" u="1"/>
        <d v="2016-07-07T00:00:00" u="1"/>
        <d v="2016-08-03T00:00:00" u="1"/>
        <d v="2016-02-29T00:00:00" u="1"/>
        <d v="2016-03-25T00:00:00" u="1"/>
        <d v="2016-04-21T00:00:00" u="1"/>
        <d v="2016-05-17T00:00:00" u="1"/>
        <d v="2016-06-13T00:00:00" u="1"/>
        <d v="2016-08-05T00:00:00" u="1"/>
        <d v="2016-09-01T00:00:00" u="1"/>
        <d v="2016-05-19T00:00:00" u="1"/>
        <d v="2016-06-15T00:00:00" u="1"/>
        <d v="2016-07-11T00:00:00" u="1"/>
        <d v="2016-03-29T00:00:00" u="1"/>
        <d v="2016-04-25T00:00:00" u="1"/>
        <d v="2016-06-17T00:00:00" u="1"/>
        <d v="2016-07-13T00:00:00" u="1"/>
        <d v="2016-08-09T00:00:00" u="1"/>
        <d v="2016-09-05T00:00:00" u="1"/>
        <d v="2015-10-01T00:00:00" u="1"/>
        <d v="2016-03-31T00:00:00" u="1"/>
        <d v="2016-04-27T00:00:00" u="1"/>
        <d v="2016-05-23T00:00:00" u="1"/>
        <d v="2016-07-15T00:00:00" u="1"/>
        <d v="2016-08-11T00:00:00" u="1"/>
        <d v="2016-09-07T00:00:00" u="1"/>
        <d v="2015-10-03T00:00:00" u="1"/>
        <d v="2016-10-03T00:00:00" u="1"/>
        <d v="2016-04-29T00:00:00" u="1"/>
        <d v="2016-05-25T00:00:00" u="1"/>
        <d v="2016-06-21T00:00:00" u="1"/>
        <d v="2016-09-09T00:00:00" u="1"/>
        <d v="2015-10-05T00:00:00" u="1"/>
        <d v="2016-10-05T00:00:00" u="1"/>
        <d v="2015-11-01T00:00:00" u="1"/>
        <d v="2016-11-01T00:00:00" u="1"/>
        <d v="2016-05-27T00:00:00" u="1"/>
        <d v="2016-06-23T00:00:00" u="1"/>
        <d v="2016-07-19T00:00:00" u="1"/>
        <d v="2016-08-15T00:00:00" u="1"/>
        <d v="2015-10-07T00:00:00" u="1"/>
        <d v="2016-10-07T00:00:00" u="1"/>
        <d v="2015-11-03T00:00:00" u="1"/>
        <d v="2016-11-03T00:00:00" u="1"/>
        <d v="2016-07-21T00:00:00" u="1"/>
        <d v="2016-08-17T00:00:00" u="1"/>
        <d v="2016-09-13T00:00:00" u="1"/>
        <d v="2015-10-09T00:00:00" u="1"/>
        <d v="2015-11-05T00:00:00" u="1"/>
        <d v="2015-12-01T00:00:00" u="1"/>
        <d v="2016-12-01T00:00:00" u="1"/>
        <d v="2016-05-31T00:00:00" u="1"/>
        <d v="2016-06-27T00:00:00" u="1"/>
        <d v="2016-08-19T00:00:00" u="1"/>
        <d v="2016-09-15T00:00:00" u="1"/>
        <d v="2015-10-11T00:00:00" u="1"/>
        <d v="2016-10-11T00:00:00" u="1"/>
        <d v="2015-11-07T00:00:00" u="1"/>
        <d v="2016-11-07T00:00:00" u="1"/>
        <d v="2015-12-03T00:00:00" u="1"/>
        <d v="2016-06-29T00:00:00" u="1"/>
        <d v="2016-07-25T00:00:00" u="1"/>
        <d v="2015-10-13T00:00:00" u="1"/>
        <d v="2016-10-13T00:00:00" u="1"/>
        <d v="2015-11-09T00:00:00" u="1"/>
        <d v="2016-11-09T00:00:00" u="1"/>
        <d v="2016-12-05T00:00:00" u="1"/>
        <d v="2016-07-27T00:00:00" u="1"/>
        <d v="2016-08-23T00:00:00" u="1"/>
        <d v="2016-09-19T00:00:00" u="1"/>
        <d v="2015-10-15T00:00:00" u="1"/>
        <d v="2015-11-11T00:00:00" u="1"/>
        <d v="2016-11-11T00:00:00" u="1"/>
        <d v="2015-12-07T00:00:00" u="1"/>
        <d v="2016-12-07T00:00:00" u="1"/>
        <d v="2016-07-29T00:00:00" u="1"/>
        <d v="2016-08-25T00:00:00" u="1"/>
        <d v="2016-09-21T00:00:00" u="1"/>
        <d v="2015-10-17T00:00:00" u="1"/>
        <d v="2016-10-17T00:00:00" u="1"/>
        <d v="2015-11-13T00:00:00" u="1"/>
        <d v="2015-12-09T00:00:00" u="1"/>
        <d v="2016-12-09T00:00:00" u="1"/>
        <d v="2015-09-23T00:00:00" u="1"/>
        <d v="2016-09-23T00:00:00" u="1"/>
        <d v="2015-10-19T00:00:00" u="1"/>
        <d v="2016-10-19T00:00:00" u="1"/>
        <d v="2015-11-15T00:00:00" u="1"/>
        <d v="2016-11-15T00:00:00" u="1"/>
        <d v="2015-12-11T00:00:00" u="1"/>
        <d v="2016-08-29T00:00:00" u="1"/>
        <d v="2015-09-25T00:00:00" u="1"/>
        <d v="2015-10-21T00:00:00" u="1"/>
        <d v="2016-10-21T00:00:00" u="1"/>
        <d v="2015-11-17T00:00:00" u="1"/>
        <d v="2016-11-17T00:00:00" u="1"/>
        <d v="2016-12-13T00:00:00" u="1"/>
        <d v="2016-08-31T00:00:00" u="1"/>
        <d v="2015-09-27T00:00:00" u="1"/>
        <d v="2016-09-27T00:00:00" u="1"/>
        <d v="2015-10-23T00:00:00" u="1"/>
        <d v="2015-11-19T00:00:00" u="1"/>
        <d v="2015-12-15T00:00:00" u="1"/>
        <d v="2016-12-15T00:00:00" u="1"/>
      </sharedItems>
    </cacheField>
    <cacheField name="Category" numFmtId="0">
      <sharedItems count="12">
        <s v="Summary Written"/>
        <s v="Withdrawn by Client"/>
        <s v="Resolved Without Summary"/>
        <s v="Requests Received"/>
        <s v="Other"/>
        <s v="Cancelled by DSS"/>
        <s v="Hearing" u="1"/>
        <s v="Pending (JIRA/DSS/IRD)" u="1"/>
        <s v="Pending to Review" u="1"/>
        <s v="Resolved" u="1"/>
        <s v="In Process" u="1"/>
        <s v="Pending / AHCT Review" u="1"/>
      </sharedItems>
    </cacheField>
    <cacheField name="Count" numFmtId="0">
      <sharedItems containsSemiMixedTypes="0" containsString="0" containsNumber="1" containsInteger="1" minValue="0" maxValue="99"/>
    </cacheField>
    <cacheField name="Report_Group" numFmtId="0">
      <sharedItems count="1">
        <s v="Request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79">
  <r>
    <x v="0"/>
    <n v="52"/>
    <x v="0"/>
  </r>
  <r>
    <x v="0"/>
    <n v="5"/>
    <x v="1"/>
  </r>
  <r>
    <x v="0"/>
    <n v="266"/>
    <x v="2"/>
  </r>
  <r>
    <x v="1"/>
    <n v="27"/>
    <x v="3"/>
  </r>
  <r>
    <x v="1"/>
    <n v="19"/>
    <x v="0"/>
  </r>
  <r>
    <x v="1"/>
    <n v="6"/>
    <x v="1"/>
  </r>
  <r>
    <x v="1"/>
    <n v="40"/>
    <x v="2"/>
  </r>
  <r>
    <x v="2"/>
    <n v="31"/>
    <x v="3"/>
  </r>
  <r>
    <x v="2"/>
    <n v="23"/>
    <x v="0"/>
  </r>
  <r>
    <x v="2"/>
    <n v="3"/>
    <x v="1"/>
  </r>
  <r>
    <x v="2"/>
    <n v="32"/>
    <x v="2"/>
  </r>
  <r>
    <x v="3"/>
    <n v="48"/>
    <x v="3"/>
  </r>
  <r>
    <x v="3"/>
    <n v="36"/>
    <x v="0"/>
  </r>
  <r>
    <x v="3"/>
    <n v="9"/>
    <x v="1"/>
  </r>
  <r>
    <x v="3"/>
    <n v="75"/>
    <x v="2"/>
  </r>
  <r>
    <x v="4"/>
    <n v="50"/>
    <x v="3"/>
  </r>
  <r>
    <x v="4"/>
    <n v="46"/>
    <x v="0"/>
  </r>
  <r>
    <x v="4"/>
    <n v="16"/>
    <x v="1"/>
  </r>
  <r>
    <x v="5"/>
    <n v="44"/>
    <x v="3"/>
  </r>
  <r>
    <x v="5"/>
    <n v="54"/>
    <x v="0"/>
  </r>
  <r>
    <x v="5"/>
    <n v="11"/>
    <x v="1"/>
  </r>
  <r>
    <x v="5"/>
    <n v="38"/>
    <x v="2"/>
  </r>
  <r>
    <x v="6"/>
    <n v="24"/>
    <x v="3"/>
  </r>
  <r>
    <x v="6"/>
    <n v="41"/>
    <x v="0"/>
  </r>
  <r>
    <x v="6"/>
    <n v="12"/>
    <x v="1"/>
  </r>
  <r>
    <x v="6"/>
    <n v="40"/>
    <x v="2"/>
  </r>
  <r>
    <x v="7"/>
    <n v="35"/>
    <x v="3"/>
  </r>
  <r>
    <x v="7"/>
    <n v="29"/>
    <x v="0"/>
  </r>
  <r>
    <x v="7"/>
    <n v="10"/>
    <x v="1"/>
  </r>
  <r>
    <x v="7"/>
    <n v="35"/>
    <x v="2"/>
  </r>
  <r>
    <x v="8"/>
    <n v="4"/>
    <x v="3"/>
  </r>
  <r>
    <x v="8"/>
    <n v="40"/>
    <x v="0"/>
  </r>
  <r>
    <x v="8"/>
    <n v="11"/>
    <x v="1"/>
  </r>
  <r>
    <x v="8"/>
    <n v="39"/>
    <x v="2"/>
  </r>
  <r>
    <x v="9"/>
    <n v="35"/>
    <x v="3"/>
  </r>
  <r>
    <x v="9"/>
    <n v="10"/>
    <x v="0"/>
  </r>
  <r>
    <x v="9"/>
    <n v="3"/>
    <x v="1"/>
  </r>
  <r>
    <x v="10"/>
    <n v="54"/>
    <x v="3"/>
  </r>
  <r>
    <x v="10"/>
    <n v="33"/>
    <x v="0"/>
  </r>
  <r>
    <x v="10"/>
    <n v="12"/>
    <x v="1"/>
  </r>
  <r>
    <x v="10"/>
    <n v="36"/>
    <x v="2"/>
  </r>
  <r>
    <x v="11"/>
    <n v="33"/>
    <x v="3"/>
  </r>
  <r>
    <x v="11"/>
    <n v="57"/>
    <x v="0"/>
  </r>
  <r>
    <x v="11"/>
    <n v="16"/>
    <x v="1"/>
  </r>
  <r>
    <x v="11"/>
    <n v="39"/>
    <x v="2"/>
  </r>
  <r>
    <x v="12"/>
    <n v="21"/>
    <x v="3"/>
  </r>
  <r>
    <x v="12"/>
    <n v="35"/>
    <x v="0"/>
  </r>
  <r>
    <x v="12"/>
    <n v="10"/>
    <x v="1"/>
  </r>
  <r>
    <x v="12"/>
    <n v="47"/>
    <x v="2"/>
  </r>
  <r>
    <x v="13"/>
    <n v="32"/>
    <x v="3"/>
  </r>
  <r>
    <x v="13"/>
    <n v="28"/>
    <x v="0"/>
  </r>
  <r>
    <x v="13"/>
    <n v="9"/>
    <x v="1"/>
  </r>
  <r>
    <x v="13"/>
    <n v="54"/>
    <x v="2"/>
  </r>
  <r>
    <x v="14"/>
    <n v="33"/>
    <x v="3"/>
  </r>
  <r>
    <x v="14"/>
    <n v="27"/>
    <x v="0"/>
  </r>
  <r>
    <x v="14"/>
    <n v="12"/>
    <x v="1"/>
  </r>
  <r>
    <x v="14"/>
    <n v="32"/>
    <x v="2"/>
  </r>
  <r>
    <x v="15"/>
    <n v="26"/>
    <x v="3"/>
  </r>
  <r>
    <x v="15"/>
    <n v="27"/>
    <x v="0"/>
  </r>
  <r>
    <x v="15"/>
    <n v="3"/>
    <x v="1"/>
  </r>
  <r>
    <x v="15"/>
    <n v="25"/>
    <x v="2"/>
  </r>
  <r>
    <x v="16"/>
    <n v="36"/>
    <x v="3"/>
  </r>
  <r>
    <x v="16"/>
    <n v="28"/>
    <x v="0"/>
  </r>
  <r>
    <x v="16"/>
    <n v="10"/>
    <x v="1"/>
  </r>
  <r>
    <x v="17"/>
    <n v="27"/>
    <x v="3"/>
  </r>
  <r>
    <x v="17"/>
    <n v="1"/>
    <x v="1"/>
  </r>
  <r>
    <x v="17"/>
    <n v="28"/>
    <x v="2"/>
  </r>
  <r>
    <x v="18"/>
    <n v="22"/>
    <x v="3"/>
  </r>
  <r>
    <x v="18"/>
    <n v="3"/>
    <x v="1"/>
  </r>
  <r>
    <x v="18"/>
    <n v="27"/>
    <x v="2"/>
  </r>
  <r>
    <x v="19"/>
    <n v="48"/>
    <x v="3"/>
  </r>
  <r>
    <x v="19"/>
    <n v="9"/>
    <x v="1"/>
  </r>
  <r>
    <x v="20"/>
    <n v="27"/>
    <x v="3"/>
  </r>
  <r>
    <x v="20"/>
    <n v="34"/>
    <x v="0"/>
  </r>
  <r>
    <x v="20"/>
    <n v="14"/>
    <x v="1"/>
  </r>
  <r>
    <x v="20"/>
    <n v="29"/>
    <x v="2"/>
  </r>
  <r>
    <x v="21"/>
    <n v="23"/>
    <x v="3"/>
  </r>
  <r>
    <x v="21"/>
    <n v="25"/>
    <x v="0"/>
  </r>
  <r>
    <x v="21"/>
    <n v="13"/>
    <x v="1"/>
  </r>
  <r>
    <x v="21"/>
    <n v="194"/>
    <x v="2"/>
  </r>
  <r>
    <x v="22"/>
    <n v="23"/>
    <x v="3"/>
  </r>
  <r>
    <x v="22"/>
    <n v="22"/>
    <x v="0"/>
  </r>
  <r>
    <x v="22"/>
    <n v="31"/>
    <x v="2"/>
  </r>
  <r>
    <x v="22"/>
    <n v="3"/>
    <x v="1"/>
  </r>
  <r>
    <x v="23"/>
    <n v="0"/>
    <x v="2"/>
  </r>
  <r>
    <x v="24"/>
    <n v="16"/>
    <x v="0"/>
  </r>
  <r>
    <x v="24"/>
    <n v="6"/>
    <x v="1"/>
  </r>
  <r>
    <x v="24"/>
    <n v="38"/>
    <x v="3"/>
  </r>
  <r>
    <x v="25"/>
    <n v="35"/>
    <x v="3"/>
  </r>
  <r>
    <x v="25"/>
    <n v="36"/>
    <x v="0"/>
  </r>
  <r>
    <x v="25"/>
    <n v="10"/>
    <x v="1"/>
  </r>
  <r>
    <x v="26"/>
    <n v="48"/>
    <x v="0"/>
  </r>
  <r>
    <x v="26"/>
    <n v="10"/>
    <x v="1"/>
  </r>
  <r>
    <x v="26"/>
    <n v="190"/>
    <x v="2"/>
  </r>
  <r>
    <x v="27"/>
    <n v="32"/>
    <x v="3"/>
  </r>
  <r>
    <x v="27"/>
    <n v="39"/>
    <x v="0"/>
  </r>
  <r>
    <x v="27"/>
    <n v="18"/>
    <x v="1"/>
  </r>
  <r>
    <x v="27"/>
    <n v="103"/>
    <x v="2"/>
  </r>
  <r>
    <x v="28"/>
    <n v="24"/>
    <x v="3"/>
  </r>
  <r>
    <x v="28"/>
    <n v="32"/>
    <x v="0"/>
  </r>
  <r>
    <x v="28"/>
    <n v="7"/>
    <x v="1"/>
  </r>
  <r>
    <x v="28"/>
    <n v="95"/>
    <x v="2"/>
  </r>
  <r>
    <x v="29"/>
    <n v="41"/>
    <x v="3"/>
  </r>
  <r>
    <x v="29"/>
    <n v="21"/>
    <x v="0"/>
  </r>
  <r>
    <x v="29"/>
    <n v="7"/>
    <x v="1"/>
  </r>
  <r>
    <x v="30"/>
    <n v="21"/>
    <x v="3"/>
  </r>
  <r>
    <x v="30"/>
    <n v="44"/>
    <x v="0"/>
  </r>
  <r>
    <x v="30"/>
    <n v="7"/>
    <x v="1"/>
  </r>
  <r>
    <x v="30"/>
    <n v="373"/>
    <x v="2"/>
  </r>
  <r>
    <x v="31"/>
    <n v="29"/>
    <x v="3"/>
  </r>
  <r>
    <x v="31"/>
    <n v="25"/>
    <x v="0"/>
  </r>
  <r>
    <x v="31"/>
    <n v="11"/>
    <x v="1"/>
  </r>
  <r>
    <x v="31"/>
    <n v="3"/>
    <x v="2"/>
  </r>
  <r>
    <x v="32"/>
    <n v="10"/>
    <x v="3"/>
  </r>
  <r>
    <x v="32"/>
    <n v="25"/>
    <x v="0"/>
  </r>
  <r>
    <x v="32"/>
    <n v="9"/>
    <x v="1"/>
  </r>
  <r>
    <x v="32"/>
    <n v="358"/>
    <x v="2"/>
  </r>
  <r>
    <x v="33"/>
    <n v="7"/>
    <x v="3"/>
  </r>
  <r>
    <x v="33"/>
    <n v="13"/>
    <x v="0"/>
  </r>
  <r>
    <x v="33"/>
    <n v="4"/>
    <x v="1"/>
  </r>
  <r>
    <x v="33"/>
    <n v="64"/>
    <x v="2"/>
  </r>
  <r>
    <x v="34"/>
    <n v="74"/>
    <x v="3"/>
  </r>
  <r>
    <x v="34"/>
    <n v="31"/>
    <x v="0"/>
  </r>
  <r>
    <x v="34"/>
    <n v="11"/>
    <x v="1"/>
  </r>
  <r>
    <x v="35"/>
    <n v="32"/>
    <x v="3"/>
  </r>
  <r>
    <x v="35"/>
    <n v="52"/>
    <x v="0"/>
  </r>
  <r>
    <x v="35"/>
    <n v="12"/>
    <x v="1"/>
  </r>
  <r>
    <x v="35"/>
    <n v="579"/>
    <x v="2"/>
  </r>
  <r>
    <x v="36"/>
    <n v="45"/>
    <x v="3"/>
  </r>
  <r>
    <x v="36"/>
    <n v="32"/>
    <x v="0"/>
  </r>
  <r>
    <x v="36"/>
    <n v="10"/>
    <x v="1"/>
  </r>
  <r>
    <x v="36"/>
    <n v="3"/>
    <x v="2"/>
  </r>
  <r>
    <x v="37"/>
    <n v="37"/>
    <x v="3"/>
  </r>
  <r>
    <x v="37"/>
    <n v="46"/>
    <x v="0"/>
  </r>
  <r>
    <x v="37"/>
    <n v="17"/>
    <x v="1"/>
  </r>
  <r>
    <x v="37"/>
    <n v="100"/>
    <x v="2"/>
  </r>
  <r>
    <x v="38"/>
    <n v="22"/>
    <x v="3"/>
  </r>
  <r>
    <x v="38"/>
    <n v="39"/>
    <x v="0"/>
  </r>
  <r>
    <x v="38"/>
    <n v="16"/>
    <x v="1"/>
  </r>
  <r>
    <x v="38"/>
    <n v="52"/>
    <x v="2"/>
  </r>
  <r>
    <x v="39"/>
    <n v="54"/>
    <x v="3"/>
  </r>
  <r>
    <x v="39"/>
    <n v="28"/>
    <x v="0"/>
  </r>
  <r>
    <x v="39"/>
    <n v="7"/>
    <x v="1"/>
  </r>
  <r>
    <x v="40"/>
    <n v="37"/>
    <x v="2"/>
  </r>
  <r>
    <x v="25"/>
    <n v="47"/>
    <x v="2"/>
  </r>
  <r>
    <x v="41"/>
    <n v="39"/>
    <x v="3"/>
  </r>
  <r>
    <x v="41"/>
    <n v="37"/>
    <x v="0"/>
  </r>
  <r>
    <x v="41"/>
    <n v="13"/>
    <x v="1"/>
  </r>
  <r>
    <x v="41"/>
    <n v="54"/>
    <x v="2"/>
  </r>
  <r>
    <x v="42"/>
    <n v="42"/>
    <x v="3"/>
  </r>
  <r>
    <x v="42"/>
    <n v="38"/>
    <x v="0"/>
  </r>
  <r>
    <x v="42"/>
    <n v="12"/>
    <x v="1"/>
  </r>
  <r>
    <x v="42"/>
    <n v="47"/>
    <x v="2"/>
  </r>
  <r>
    <x v="43"/>
    <n v="3"/>
    <x v="3"/>
  </r>
  <r>
    <x v="43"/>
    <n v="43"/>
    <x v="0"/>
  </r>
  <r>
    <x v="43"/>
    <n v="21"/>
    <x v="1"/>
  </r>
  <r>
    <x v="44"/>
    <n v="39"/>
    <x v="3"/>
  </r>
  <r>
    <x v="44"/>
    <n v="12"/>
    <x v="0"/>
  </r>
  <r>
    <x v="44"/>
    <n v="3"/>
    <x v="1"/>
  </r>
  <r>
    <x v="45"/>
    <n v="23"/>
    <x v="3"/>
  </r>
  <r>
    <x v="45"/>
    <n v="34"/>
    <x v="0"/>
  </r>
  <r>
    <x v="45"/>
    <n v="9"/>
    <x v="1"/>
  </r>
  <r>
    <x v="45"/>
    <n v="610"/>
    <x v="2"/>
  </r>
  <r>
    <x v="46"/>
    <n v="17"/>
    <x v="3"/>
  </r>
  <r>
    <x v="46"/>
    <n v="24"/>
    <x v="0"/>
  </r>
  <r>
    <x v="46"/>
    <n v="10"/>
    <x v="1"/>
  </r>
  <r>
    <x v="46"/>
    <n v="38"/>
    <x v="2"/>
  </r>
  <r>
    <x v="47"/>
    <n v="63"/>
    <x v="3"/>
  </r>
  <r>
    <x v="47"/>
    <n v="23"/>
    <x v="0"/>
  </r>
  <r>
    <x v="47"/>
    <n v="6"/>
    <x v="1"/>
  </r>
  <r>
    <x v="47"/>
    <n v="38"/>
    <x v="2"/>
  </r>
  <r>
    <x v="48"/>
    <n v="41"/>
    <x v="3"/>
  </r>
  <r>
    <x v="48"/>
    <n v="35"/>
    <x v="0"/>
  </r>
  <r>
    <x v="48"/>
    <n v="6"/>
    <x v="1"/>
  </r>
  <r>
    <x v="49"/>
    <n v="32"/>
    <x v="3"/>
  </r>
  <r>
    <x v="49"/>
    <n v="55"/>
    <x v="0"/>
  </r>
  <r>
    <x v="49"/>
    <n v="15"/>
    <x v="1"/>
  </r>
  <r>
    <x v="49"/>
    <n v="145"/>
    <x v="2"/>
  </r>
  <r>
    <x v="50"/>
    <n v="14"/>
    <x v="3"/>
  </r>
  <r>
    <x v="50"/>
    <n v="37"/>
    <x v="0"/>
  </r>
  <r>
    <x v="50"/>
    <n v="11"/>
    <x v="1"/>
  </r>
  <r>
    <x v="50"/>
    <n v="53"/>
    <x v="2"/>
  </r>
  <r>
    <x v="51"/>
    <n v="12"/>
    <x v="3"/>
  </r>
  <r>
    <x v="51"/>
    <n v="15"/>
    <x v="0"/>
  </r>
  <r>
    <x v="51"/>
    <n v="4"/>
    <x v="1"/>
  </r>
  <r>
    <x v="51"/>
    <n v="54"/>
    <x v="2"/>
  </r>
  <r>
    <x v="52"/>
    <n v="34"/>
    <x v="3"/>
  </r>
  <r>
    <x v="52"/>
    <n v="12"/>
    <x v="0"/>
  </r>
  <r>
    <x v="52"/>
    <n v="7"/>
    <x v="1"/>
  </r>
  <r>
    <x v="52"/>
    <n v="49"/>
    <x v="2"/>
  </r>
  <r>
    <x v="53"/>
    <n v="44"/>
    <x v="3"/>
  </r>
  <r>
    <x v="53"/>
    <n v="32"/>
    <x v="0"/>
  </r>
  <r>
    <x v="53"/>
    <n v="9"/>
    <x v="1"/>
  </r>
  <r>
    <x v="54"/>
    <n v="24"/>
    <x v="3"/>
  </r>
  <r>
    <x v="54"/>
    <n v="44"/>
    <x v="0"/>
  </r>
  <r>
    <x v="54"/>
    <n v="16"/>
    <x v="1"/>
  </r>
  <r>
    <x v="54"/>
    <n v="158"/>
    <x v="2"/>
  </r>
  <r>
    <x v="55"/>
    <n v="14"/>
    <x v="3"/>
  </r>
  <r>
    <x v="55"/>
    <n v="20"/>
    <x v="0"/>
  </r>
  <r>
    <x v="55"/>
    <n v="4"/>
    <x v="1"/>
  </r>
  <r>
    <x v="55"/>
    <n v="3"/>
    <x v="2"/>
  </r>
  <r>
    <x v="56"/>
    <n v="14"/>
    <x v="3"/>
  </r>
  <r>
    <x v="56"/>
    <n v="14"/>
    <x v="0"/>
  </r>
  <r>
    <x v="56"/>
    <n v="3"/>
    <x v="1"/>
  </r>
  <r>
    <x v="21"/>
    <n v="23"/>
    <x v="3"/>
  </r>
  <r>
    <x v="21"/>
    <n v="25"/>
    <x v="0"/>
  </r>
  <r>
    <x v="21"/>
    <n v="13"/>
    <x v="1"/>
  </r>
  <r>
    <x v="21"/>
    <n v="194"/>
    <x v="2"/>
  </r>
  <r>
    <x v="57"/>
    <n v="0"/>
    <x v="2"/>
  </r>
  <r>
    <x v="58"/>
    <n v="36"/>
    <x v="3"/>
  </r>
  <r>
    <x v="58"/>
    <n v="16"/>
    <x v="0"/>
  </r>
  <r>
    <x v="58"/>
    <n v="9"/>
    <x v="1"/>
  </r>
  <r>
    <x v="58"/>
    <n v="40"/>
    <x v="2"/>
  </r>
  <r>
    <x v="59"/>
    <n v="22"/>
    <x v="3"/>
  </r>
  <r>
    <x v="59"/>
    <n v="37"/>
    <x v="0"/>
  </r>
  <r>
    <x v="59"/>
    <n v="12"/>
    <x v="1"/>
  </r>
  <r>
    <x v="59"/>
    <n v="36"/>
    <x v="2"/>
  </r>
  <r>
    <x v="60"/>
    <n v="40"/>
    <x v="3"/>
  </r>
  <r>
    <x v="60"/>
    <n v="27"/>
    <x v="0"/>
  </r>
  <r>
    <x v="60"/>
    <n v="4"/>
    <x v="1"/>
  </r>
  <r>
    <x v="60"/>
    <n v="46"/>
    <x v="2"/>
  </r>
  <r>
    <x v="61"/>
    <n v="37"/>
    <x v="3"/>
  </r>
  <r>
    <x v="61"/>
    <n v="30"/>
    <x v="0"/>
  </r>
  <r>
    <x v="61"/>
    <n v="8"/>
    <x v="1"/>
  </r>
  <r>
    <x v="62"/>
    <n v="35"/>
    <x v="3"/>
  </r>
  <r>
    <x v="62"/>
    <n v="40"/>
    <x v="0"/>
  </r>
  <r>
    <x v="62"/>
    <n v="11"/>
    <x v="1"/>
  </r>
  <r>
    <x v="62"/>
    <n v="44"/>
    <x v="2"/>
  </r>
  <r>
    <x v="63"/>
    <n v="63"/>
    <x v="2"/>
  </r>
  <r>
    <x v="64"/>
    <n v="31"/>
    <x v="2"/>
  </r>
  <r>
    <x v="65"/>
    <n v="18"/>
    <x v="3"/>
  </r>
  <r>
    <x v="65"/>
    <n v="53"/>
    <x v="0"/>
  </r>
  <r>
    <x v="65"/>
    <n v="16"/>
    <x v="1"/>
  </r>
  <r>
    <x v="66"/>
    <n v="51"/>
    <x v="3"/>
  </r>
  <r>
    <x v="66"/>
    <n v="29"/>
    <x v="0"/>
  </r>
  <r>
    <x v="66"/>
    <n v="7"/>
    <x v="1"/>
  </r>
  <r>
    <x v="67"/>
    <n v="22"/>
    <x v="3"/>
  </r>
  <r>
    <x v="67"/>
    <n v="46"/>
    <x v="0"/>
  </r>
  <r>
    <x v="67"/>
    <n v="20"/>
    <x v="1"/>
  </r>
  <r>
    <x v="67"/>
    <n v="13"/>
    <x v="2"/>
  </r>
  <r>
    <x v="68"/>
    <n v="23"/>
    <x v="3"/>
  </r>
  <r>
    <x v="68"/>
    <n v="36"/>
    <x v="0"/>
  </r>
  <r>
    <x v="68"/>
    <n v="12"/>
    <x v="1"/>
  </r>
  <r>
    <x v="68"/>
    <n v="11"/>
    <x v="2"/>
  </r>
  <r>
    <x v="69"/>
    <n v="42"/>
    <x v="3"/>
  </r>
  <r>
    <x v="69"/>
    <n v="36"/>
    <x v="0"/>
  </r>
  <r>
    <x v="69"/>
    <n v="17"/>
    <x v="1"/>
  </r>
  <r>
    <x v="69"/>
    <n v="21"/>
    <x v="2"/>
  </r>
  <r>
    <x v="70"/>
    <n v="12"/>
    <x v="3"/>
  </r>
  <r>
    <x v="70"/>
    <n v="23"/>
    <x v="0"/>
  </r>
  <r>
    <x v="70"/>
    <n v="13"/>
    <x v="1"/>
  </r>
  <r>
    <x v="70"/>
    <n v="13"/>
    <x v="2"/>
  </r>
  <r>
    <x v="71"/>
    <n v="4"/>
    <x v="3"/>
  </r>
  <r>
    <x v="71"/>
    <n v="10"/>
    <x v="0"/>
  </r>
  <r>
    <x v="71"/>
    <n v="4"/>
    <x v="1"/>
  </r>
  <r>
    <x v="72"/>
    <n v="42"/>
    <x v="3"/>
  </r>
  <r>
    <x v="72"/>
    <n v="26"/>
    <x v="0"/>
  </r>
  <r>
    <x v="72"/>
    <n v="6"/>
    <x v="1"/>
  </r>
  <r>
    <x v="73"/>
    <n v="27"/>
    <x v="3"/>
  </r>
  <r>
    <x v="73"/>
    <n v="36"/>
    <x v="0"/>
  </r>
  <r>
    <x v="73"/>
    <n v="13"/>
    <x v="1"/>
  </r>
  <r>
    <x v="73"/>
    <n v="3"/>
    <x v="2"/>
  </r>
  <r>
    <x v="74"/>
    <n v="18"/>
    <x v="3"/>
  </r>
  <r>
    <x v="74"/>
    <n v="18"/>
    <x v="0"/>
  </r>
  <r>
    <x v="74"/>
    <n v="9"/>
    <x v="1"/>
  </r>
  <r>
    <x v="74"/>
    <n v="13"/>
    <x v="2"/>
  </r>
  <r>
    <x v="75"/>
    <n v="37"/>
    <x v="3"/>
  </r>
  <r>
    <x v="75"/>
    <n v="29"/>
    <x v="0"/>
  </r>
  <r>
    <x v="75"/>
    <n v="8"/>
    <x v="1"/>
  </r>
  <r>
    <x v="75"/>
    <n v="17"/>
    <x v="2"/>
  </r>
  <r>
    <x v="76"/>
    <n v="55"/>
    <x v="3"/>
  </r>
  <r>
    <x v="76"/>
    <n v="38"/>
    <x v="0"/>
  </r>
  <r>
    <x v="76"/>
    <n v="10"/>
    <x v="1"/>
  </r>
  <r>
    <x v="77"/>
    <n v="35"/>
    <x v="3"/>
  </r>
  <r>
    <x v="77"/>
    <n v="29"/>
    <x v="0"/>
  </r>
  <r>
    <x v="77"/>
    <n v="11"/>
    <x v="1"/>
  </r>
  <r>
    <x v="77"/>
    <n v="36"/>
    <x v="2"/>
  </r>
  <r>
    <x v="78"/>
    <n v="45"/>
    <x v="3"/>
  </r>
  <r>
    <x v="78"/>
    <n v="28"/>
    <x v="0"/>
  </r>
  <r>
    <x v="78"/>
    <n v="8"/>
    <x v="1"/>
  </r>
  <r>
    <x v="78"/>
    <n v="18"/>
    <x v="2"/>
  </r>
  <r>
    <x v="79"/>
    <n v="20"/>
    <x v="3"/>
  </r>
  <r>
    <x v="79"/>
    <n v="54"/>
    <x v="0"/>
  </r>
  <r>
    <x v="79"/>
    <n v="11"/>
    <x v="1"/>
  </r>
  <r>
    <x v="80"/>
    <n v="14"/>
    <x v="3"/>
  </r>
  <r>
    <x v="80"/>
    <n v="20"/>
    <x v="0"/>
  </r>
  <r>
    <x v="80"/>
    <n v="12"/>
    <x v="1"/>
  </r>
  <r>
    <x v="80"/>
    <n v="33"/>
    <x v="2"/>
  </r>
  <r>
    <x v="81"/>
    <n v="29"/>
    <x v="3"/>
  </r>
  <r>
    <x v="81"/>
    <n v="21"/>
    <x v="0"/>
  </r>
  <r>
    <x v="81"/>
    <n v="5"/>
    <x v="1"/>
  </r>
  <r>
    <x v="81"/>
    <n v="50"/>
    <x v="2"/>
  </r>
  <r>
    <x v="82"/>
    <n v="44"/>
    <x v="3"/>
  </r>
  <r>
    <x v="82"/>
    <n v="24"/>
    <x v="0"/>
  </r>
  <r>
    <x v="82"/>
    <n v="6"/>
    <x v="1"/>
  </r>
  <r>
    <x v="83"/>
    <n v="40"/>
    <x v="3"/>
  </r>
  <r>
    <x v="83"/>
    <n v="49"/>
    <x v="0"/>
  </r>
  <r>
    <x v="83"/>
    <n v="10"/>
    <x v="1"/>
  </r>
  <r>
    <x v="83"/>
    <n v="120"/>
    <x v="2"/>
  </r>
  <r>
    <x v="84"/>
    <n v="30"/>
    <x v="3"/>
  </r>
  <r>
    <x v="84"/>
    <n v="46"/>
    <x v="0"/>
  </r>
  <r>
    <x v="84"/>
    <n v="9"/>
    <x v="1"/>
  </r>
  <r>
    <x v="84"/>
    <n v="60"/>
    <x v="2"/>
  </r>
  <r>
    <x v="85"/>
    <n v="27"/>
    <x v="3"/>
  </r>
  <r>
    <x v="85"/>
    <n v="30"/>
    <x v="0"/>
  </r>
  <r>
    <x v="85"/>
    <n v="6"/>
    <x v="1"/>
  </r>
  <r>
    <x v="85"/>
    <n v="63"/>
    <x v="2"/>
  </r>
  <r>
    <x v="86"/>
    <n v="34"/>
    <x v="3"/>
  </r>
  <r>
    <x v="86"/>
    <n v="29"/>
    <x v="0"/>
  </r>
  <r>
    <x v="86"/>
    <n v="7"/>
    <x v="1"/>
  </r>
  <r>
    <x v="86"/>
    <n v="42"/>
    <x v="2"/>
  </r>
  <r>
    <x v="87"/>
    <n v="56"/>
    <x v="3"/>
  </r>
  <r>
    <x v="87"/>
    <n v="42"/>
    <x v="0"/>
  </r>
  <r>
    <x v="87"/>
    <n v="18"/>
    <x v="1"/>
  </r>
  <r>
    <x v="88"/>
    <n v="29"/>
    <x v="3"/>
  </r>
  <r>
    <x v="88"/>
    <n v="46"/>
    <x v="0"/>
  </r>
  <r>
    <x v="88"/>
    <n v="11"/>
    <x v="1"/>
  </r>
  <r>
    <x v="88"/>
    <n v="126"/>
    <x v="2"/>
  </r>
  <r>
    <x v="89"/>
    <n v="21"/>
    <x v="3"/>
  </r>
  <r>
    <x v="89"/>
    <n v="37"/>
    <x v="0"/>
  </r>
  <r>
    <x v="89"/>
    <n v="14"/>
    <x v="1"/>
  </r>
  <r>
    <x v="89"/>
    <n v="41"/>
    <x v="2"/>
  </r>
  <r>
    <x v="90"/>
    <n v="27"/>
    <x v="3"/>
  </r>
  <r>
    <x v="90"/>
    <n v="20"/>
    <x v="0"/>
  </r>
  <r>
    <x v="90"/>
    <n v="4"/>
    <x v="1"/>
  </r>
  <r>
    <x v="90"/>
    <n v="126"/>
    <x v="2"/>
  </r>
  <r>
    <x v="91"/>
    <n v="44"/>
    <x v="3"/>
  </r>
  <r>
    <x v="91"/>
    <n v="29"/>
    <x v="0"/>
  </r>
  <r>
    <x v="91"/>
    <n v="14"/>
    <x v="1"/>
  </r>
  <r>
    <x v="91"/>
    <n v="11"/>
    <x v="2"/>
  </r>
  <r>
    <x v="92"/>
    <n v="48"/>
    <x v="3"/>
  </r>
  <r>
    <x v="92"/>
    <n v="43"/>
    <x v="0"/>
  </r>
  <r>
    <x v="92"/>
    <n v="13"/>
    <x v="1"/>
  </r>
  <r>
    <x v="0"/>
    <n v="13"/>
    <x v="3"/>
  </r>
  <r>
    <x v="93"/>
    <n v="7"/>
    <x v="1"/>
  </r>
  <r>
    <x v="93"/>
    <n v="81"/>
    <x v="2"/>
  </r>
  <r>
    <x v="94"/>
    <n v="13"/>
    <x v="3"/>
  </r>
  <r>
    <x v="94"/>
    <n v="49"/>
    <x v="0"/>
  </r>
  <r>
    <x v="94"/>
    <n v="9"/>
    <x v="1"/>
  </r>
  <r>
    <x v="94"/>
    <n v="58"/>
    <x v="2"/>
  </r>
  <r>
    <x v="95"/>
    <n v="49"/>
    <x v="3"/>
  </r>
  <r>
    <x v="95"/>
    <n v="26"/>
    <x v="0"/>
  </r>
  <r>
    <x v="95"/>
    <n v="11"/>
    <x v="1"/>
  </r>
  <r>
    <x v="96"/>
    <n v="46"/>
    <x v="3"/>
  </r>
  <r>
    <x v="96"/>
    <n v="38"/>
    <x v="0"/>
  </r>
  <r>
    <x v="96"/>
    <n v="7"/>
    <x v="1"/>
  </r>
  <r>
    <x v="96"/>
    <n v="179"/>
    <x v="2"/>
  </r>
  <r>
    <x v="97"/>
    <n v="28"/>
    <x v="3"/>
  </r>
  <r>
    <x v="97"/>
    <n v="6"/>
    <x v="0"/>
  </r>
  <r>
    <x v="97"/>
    <n v="4"/>
    <x v="1"/>
  </r>
  <r>
    <x v="97"/>
    <n v="64"/>
    <x v="2"/>
  </r>
  <r>
    <x v="98"/>
    <n v="34"/>
    <x v="3"/>
  </r>
  <r>
    <x v="98"/>
    <n v="41"/>
    <x v="0"/>
  </r>
  <r>
    <x v="98"/>
    <n v="7"/>
    <x v="1"/>
  </r>
  <r>
    <x v="99"/>
    <n v="12"/>
    <x v="3"/>
  </r>
  <r>
    <x v="99"/>
    <n v="34"/>
    <x v="0"/>
  </r>
  <r>
    <x v="99"/>
    <n v="6"/>
    <x v="1"/>
  </r>
  <r>
    <x v="99"/>
    <n v="16"/>
    <x v="2"/>
  </r>
  <r>
    <x v="100"/>
    <n v="34"/>
    <x v="3"/>
  </r>
  <r>
    <x v="100"/>
    <n v="25"/>
    <x v="0"/>
  </r>
  <r>
    <x v="100"/>
    <n v="4"/>
    <x v="1"/>
  </r>
  <r>
    <x v="101"/>
    <n v="434"/>
    <x v="2"/>
  </r>
  <r>
    <x v="102"/>
    <n v="51"/>
    <x v="3"/>
  </r>
  <r>
    <x v="102"/>
    <n v="33"/>
    <x v="0"/>
  </r>
  <r>
    <x v="102"/>
    <n v="5"/>
    <x v="1"/>
  </r>
  <r>
    <x v="103"/>
    <n v="28"/>
    <x v="3"/>
  </r>
  <r>
    <x v="103"/>
    <n v="40"/>
    <x v="0"/>
  </r>
  <r>
    <x v="103"/>
    <n v="5"/>
    <x v="1"/>
  </r>
  <r>
    <x v="103"/>
    <n v="79"/>
    <x v="2"/>
  </r>
  <r>
    <x v="104"/>
    <n v="20"/>
    <x v="3"/>
  </r>
  <r>
    <x v="104"/>
    <n v="36"/>
    <x v="0"/>
  </r>
  <r>
    <x v="104"/>
    <n v="4"/>
    <x v="1"/>
  </r>
  <r>
    <x v="104"/>
    <n v="63"/>
    <x v="2"/>
  </r>
  <r>
    <x v="105"/>
    <n v="56"/>
    <x v="3"/>
  </r>
  <r>
    <x v="105"/>
    <n v="38"/>
    <x v="0"/>
  </r>
  <r>
    <x v="105"/>
    <n v="11"/>
    <x v="1"/>
  </r>
  <r>
    <x v="106"/>
    <n v="33"/>
    <x v="3"/>
  </r>
  <r>
    <x v="106"/>
    <n v="47"/>
    <x v="0"/>
  </r>
  <r>
    <x v="106"/>
    <n v="17"/>
    <x v="1"/>
  </r>
  <r>
    <x v="106"/>
    <n v="53"/>
    <x v="2"/>
  </r>
  <r>
    <x v="107"/>
    <n v="26"/>
    <x v="3"/>
  </r>
  <r>
    <x v="107"/>
    <n v="3"/>
    <x v="1"/>
  </r>
  <r>
    <x v="108"/>
    <n v="36"/>
    <x v="3"/>
  </r>
  <r>
    <x v="108"/>
    <n v="21"/>
    <x v="0"/>
  </r>
  <r>
    <x v="108"/>
    <n v="7"/>
    <x v="1"/>
  </r>
  <r>
    <x v="108"/>
    <n v="3"/>
    <x v="2"/>
  </r>
  <r>
    <x v="109"/>
    <n v="35"/>
    <x v="3"/>
  </r>
  <r>
    <x v="109"/>
    <n v="34"/>
    <x v="0"/>
  </r>
  <r>
    <x v="109"/>
    <n v="6"/>
    <x v="1"/>
  </r>
  <r>
    <x v="109"/>
    <n v="347"/>
    <x v="2"/>
  </r>
  <r>
    <x v="110"/>
    <n v="31"/>
    <x v="3"/>
  </r>
  <r>
    <x v="110"/>
    <n v="46"/>
    <x v="2"/>
  </r>
  <r>
    <x v="111"/>
    <n v="46"/>
    <x v="3"/>
  </r>
  <r>
    <x v="111"/>
    <n v="34"/>
    <x v="0"/>
  </r>
  <r>
    <x v="111"/>
    <n v="10"/>
    <x v="1"/>
  </r>
  <r>
    <x v="112"/>
    <n v="27"/>
    <x v="3"/>
  </r>
  <r>
    <x v="112"/>
    <n v="49"/>
    <x v="0"/>
  </r>
  <r>
    <x v="112"/>
    <n v="8"/>
    <x v="1"/>
  </r>
  <r>
    <x v="112"/>
    <n v="93"/>
    <x v="2"/>
  </r>
  <r>
    <x v="113"/>
    <n v="45"/>
    <x v="3"/>
  </r>
  <r>
    <x v="113"/>
    <n v="42"/>
    <x v="0"/>
  </r>
  <r>
    <x v="113"/>
    <n v="20"/>
    <x v="1"/>
  </r>
  <r>
    <x v="113"/>
    <n v="53"/>
    <x v="2"/>
  </r>
  <r>
    <x v="114"/>
    <n v="41"/>
    <x v="2"/>
  </r>
  <r>
    <x v="115"/>
    <n v="37"/>
    <x v="3"/>
  </r>
  <r>
    <x v="115"/>
    <n v="41"/>
    <x v="0"/>
  </r>
  <r>
    <x v="115"/>
    <n v="8"/>
    <x v="1"/>
  </r>
  <r>
    <x v="110"/>
    <n v="32"/>
    <x v="3"/>
  </r>
  <r>
    <x v="110"/>
    <n v="37"/>
    <x v="0"/>
  </r>
  <r>
    <x v="110"/>
    <n v="11"/>
    <x v="1"/>
  </r>
  <r>
    <x v="116"/>
    <n v="42"/>
    <x v="3"/>
  </r>
  <r>
    <x v="117"/>
    <n v="14"/>
    <x v="3"/>
  </r>
  <r>
    <x v="117"/>
    <n v="60"/>
    <x v="0"/>
  </r>
  <r>
    <x v="117"/>
    <n v="9"/>
    <x v="1"/>
  </r>
  <r>
    <x v="118"/>
    <n v="21"/>
    <x v="3"/>
  </r>
  <r>
    <x v="118"/>
    <n v="26"/>
    <x v="0"/>
  </r>
  <r>
    <x v="118"/>
    <n v="14"/>
    <x v="1"/>
  </r>
  <r>
    <x v="118"/>
    <n v="34"/>
    <x v="2"/>
  </r>
  <r>
    <x v="119"/>
    <n v="27"/>
    <x v="3"/>
  </r>
  <r>
    <x v="119"/>
    <n v="20"/>
    <x v="0"/>
  </r>
  <r>
    <x v="119"/>
    <n v="11"/>
    <x v="1"/>
  </r>
  <r>
    <x v="119"/>
    <n v="38"/>
    <x v="2"/>
  </r>
  <r>
    <x v="120"/>
    <n v="36"/>
    <x v="3"/>
  </r>
  <r>
    <x v="120"/>
    <n v="31"/>
    <x v="0"/>
  </r>
  <r>
    <x v="120"/>
    <n v="12"/>
    <x v="1"/>
  </r>
  <r>
    <x v="120"/>
    <n v="40"/>
    <x v="2"/>
  </r>
  <r>
    <x v="121"/>
    <n v="11"/>
    <x v="3"/>
  </r>
  <r>
    <x v="121"/>
    <n v="38"/>
    <x v="0"/>
  </r>
  <r>
    <x v="121"/>
    <n v="10"/>
    <x v="1"/>
  </r>
  <r>
    <x v="122"/>
    <n v="55"/>
    <x v="3"/>
  </r>
  <r>
    <x v="122"/>
    <n v="26"/>
    <x v="0"/>
  </r>
  <r>
    <x v="122"/>
    <n v="12"/>
    <x v="1"/>
  </r>
  <r>
    <x v="26"/>
    <n v="38"/>
    <x v="3"/>
  </r>
  <r>
    <x v="123"/>
    <n v="45"/>
    <x v="3"/>
  </r>
  <r>
    <x v="123"/>
    <n v="30"/>
    <x v="0"/>
  </r>
  <r>
    <x v="123"/>
    <n v="11"/>
    <x v="1"/>
  </r>
  <r>
    <x v="124"/>
    <n v="50"/>
    <x v="3"/>
  </r>
  <r>
    <x v="124"/>
    <n v="46"/>
    <x v="0"/>
  </r>
  <r>
    <x v="124"/>
    <n v="9"/>
    <x v="1"/>
  </r>
  <r>
    <x v="124"/>
    <n v="176"/>
    <x v="2"/>
  </r>
  <r>
    <x v="125"/>
    <n v="8"/>
    <x v="3"/>
  </r>
  <r>
    <x v="125"/>
    <n v="34"/>
    <x v="0"/>
  </r>
  <r>
    <x v="125"/>
    <n v="10"/>
    <x v="1"/>
  </r>
  <r>
    <x v="125"/>
    <n v="61"/>
    <x v="2"/>
  </r>
  <r>
    <x v="126"/>
    <n v="23"/>
    <x v="0"/>
  </r>
  <r>
    <x v="126"/>
    <n v="7"/>
    <x v="1"/>
  </r>
  <r>
    <x v="126"/>
    <n v="107"/>
    <x v="2"/>
  </r>
  <r>
    <x v="127"/>
    <n v="1"/>
    <x v="0"/>
  </r>
  <r>
    <x v="127"/>
    <n v="179"/>
    <x v="2"/>
  </r>
  <r>
    <x v="128"/>
    <n v="49"/>
    <x v="3"/>
  </r>
  <r>
    <x v="128"/>
    <n v="1"/>
    <x v="1"/>
  </r>
  <r>
    <x v="129"/>
    <n v="39"/>
    <x v="3"/>
  </r>
  <r>
    <x v="129"/>
    <n v="39"/>
    <x v="0"/>
  </r>
  <r>
    <x v="129"/>
    <n v="6"/>
    <x v="1"/>
  </r>
  <r>
    <x v="129"/>
    <n v="600"/>
    <x v="2"/>
  </r>
  <r>
    <x v="130"/>
    <n v="46"/>
    <x v="3"/>
  </r>
  <r>
    <x v="130"/>
    <n v="49"/>
    <x v="0"/>
  </r>
  <r>
    <x v="130"/>
    <n v="13"/>
    <x v="1"/>
  </r>
  <r>
    <x v="130"/>
    <n v="65"/>
    <x v="2"/>
  </r>
  <r>
    <x v="131"/>
    <n v="33"/>
    <x v="3"/>
  </r>
  <r>
    <x v="131"/>
    <n v="39"/>
    <x v="0"/>
  </r>
  <r>
    <x v="131"/>
    <n v="4"/>
    <x v="1"/>
  </r>
  <r>
    <x v="131"/>
    <n v="55"/>
    <x v="2"/>
  </r>
  <r>
    <x v="132"/>
    <n v="22"/>
    <x v="3"/>
  </r>
  <r>
    <x v="132"/>
    <n v="51"/>
    <x v="0"/>
  </r>
  <r>
    <x v="132"/>
    <n v="11"/>
    <x v="1"/>
  </r>
  <r>
    <x v="132"/>
    <n v="48"/>
    <x v="2"/>
  </r>
  <r>
    <x v="133"/>
    <n v="54"/>
    <x v="3"/>
  </r>
  <r>
    <x v="133"/>
    <n v="72"/>
    <x v="0"/>
  </r>
  <r>
    <x v="133"/>
    <n v="16"/>
    <x v="1"/>
  </r>
  <r>
    <x v="134"/>
    <n v="14"/>
    <x v="3"/>
  </r>
  <r>
    <x v="134"/>
    <n v="40"/>
    <x v="0"/>
  </r>
  <r>
    <x v="134"/>
    <n v="7"/>
    <x v="1"/>
  </r>
  <r>
    <x v="134"/>
    <n v="283"/>
    <x v="2"/>
  </r>
  <r>
    <x v="135"/>
    <n v="26"/>
    <x v="3"/>
  </r>
  <r>
    <x v="135"/>
    <n v="42"/>
    <x v="0"/>
  </r>
  <r>
    <x v="135"/>
    <n v="8"/>
    <x v="1"/>
  </r>
  <r>
    <x v="135"/>
    <n v="34"/>
    <x v="2"/>
  </r>
  <r>
    <x v="136"/>
    <n v="15"/>
    <x v="3"/>
  </r>
  <r>
    <x v="136"/>
    <n v="29"/>
    <x v="0"/>
  </r>
  <r>
    <x v="136"/>
    <n v="8"/>
    <x v="1"/>
  </r>
  <r>
    <x v="136"/>
    <n v="42"/>
    <x v="2"/>
  </r>
  <r>
    <x v="137"/>
    <n v="15"/>
    <x v="3"/>
  </r>
  <r>
    <x v="137"/>
    <n v="19"/>
    <x v="0"/>
  </r>
  <r>
    <x v="137"/>
    <n v="5"/>
    <x v="1"/>
  </r>
  <r>
    <x v="137"/>
    <n v="46"/>
    <x v="2"/>
  </r>
  <r>
    <x v="138"/>
    <n v="26"/>
    <x v="2"/>
  </r>
  <r>
    <x v="139"/>
    <n v="22"/>
    <x v="3"/>
  </r>
  <r>
    <x v="139"/>
    <n v="45"/>
    <x v="0"/>
  </r>
  <r>
    <x v="139"/>
    <n v="9"/>
    <x v="1"/>
  </r>
  <r>
    <x v="139"/>
    <n v="629"/>
    <x v="2"/>
  </r>
  <r>
    <x v="140"/>
    <n v="34"/>
    <x v="3"/>
  </r>
  <r>
    <x v="140"/>
    <n v="40"/>
    <x v="0"/>
  </r>
  <r>
    <x v="140"/>
    <n v="8"/>
    <x v="1"/>
  </r>
  <r>
    <x v="140"/>
    <n v="31"/>
    <x v="2"/>
  </r>
  <r>
    <x v="141"/>
    <n v="25"/>
    <x v="3"/>
  </r>
  <r>
    <x v="141"/>
    <n v="37"/>
    <x v="0"/>
  </r>
  <r>
    <x v="141"/>
    <n v="9"/>
    <x v="1"/>
  </r>
  <r>
    <x v="141"/>
    <n v="40"/>
    <x v="2"/>
  </r>
  <r>
    <x v="142"/>
    <n v="48"/>
    <x v="3"/>
  </r>
  <r>
    <x v="142"/>
    <n v="30"/>
    <x v="0"/>
  </r>
  <r>
    <x v="142"/>
    <n v="8"/>
    <x v="1"/>
  </r>
  <r>
    <x v="143"/>
    <n v="30"/>
    <x v="3"/>
  </r>
  <r>
    <x v="143"/>
    <n v="39"/>
    <x v="0"/>
  </r>
  <r>
    <x v="143"/>
    <n v="10"/>
    <x v="1"/>
  </r>
  <r>
    <x v="143"/>
    <n v="103"/>
    <x v="2"/>
  </r>
  <r>
    <x v="144"/>
    <n v="24"/>
    <x v="3"/>
  </r>
  <r>
    <x v="144"/>
    <n v="27"/>
    <x v="0"/>
  </r>
  <r>
    <x v="144"/>
    <n v="15"/>
    <x v="1"/>
  </r>
  <r>
    <x v="144"/>
    <n v="36"/>
    <x v="2"/>
  </r>
  <r>
    <x v="145"/>
    <n v="22"/>
    <x v="3"/>
  </r>
  <r>
    <x v="145"/>
    <n v="25"/>
    <x v="0"/>
  </r>
  <r>
    <x v="145"/>
    <n v="8"/>
    <x v="1"/>
  </r>
  <r>
    <x v="145"/>
    <n v="27"/>
    <x v="2"/>
  </r>
  <r>
    <x v="146"/>
    <n v="28"/>
    <x v="3"/>
  </r>
  <r>
    <x v="146"/>
    <n v="19"/>
    <x v="0"/>
  </r>
  <r>
    <x v="146"/>
    <n v="5"/>
    <x v="1"/>
  </r>
  <r>
    <x v="146"/>
    <n v="37"/>
    <x v="2"/>
  </r>
  <r>
    <x v="147"/>
    <n v="47"/>
    <x v="3"/>
  </r>
  <r>
    <x v="147"/>
    <n v="23"/>
    <x v="0"/>
  </r>
  <r>
    <x v="147"/>
    <n v="6"/>
    <x v="1"/>
  </r>
  <r>
    <x v="148"/>
    <n v="18"/>
    <x v="3"/>
  </r>
  <r>
    <x v="148"/>
    <n v="14"/>
    <x v="0"/>
  </r>
  <r>
    <x v="148"/>
    <n v="4"/>
    <x v="1"/>
  </r>
  <r>
    <x v="148"/>
    <n v="38"/>
    <x v="2"/>
  </r>
  <r>
    <x v="149"/>
    <n v="33"/>
    <x v="3"/>
  </r>
  <r>
    <x v="149"/>
    <n v="51"/>
    <x v="0"/>
  </r>
  <r>
    <x v="149"/>
    <n v="11"/>
    <x v="1"/>
  </r>
  <r>
    <x v="149"/>
    <n v="33"/>
    <x v="2"/>
  </r>
  <r>
    <x v="150"/>
    <n v="23"/>
    <x v="3"/>
  </r>
  <r>
    <x v="150"/>
    <n v="33"/>
    <x v="0"/>
  </r>
  <r>
    <x v="150"/>
    <n v="8"/>
    <x v="1"/>
  </r>
  <r>
    <x v="150"/>
    <n v="45"/>
    <x v="2"/>
  </r>
  <r>
    <x v="151"/>
    <n v="33"/>
    <x v="3"/>
  </r>
  <r>
    <x v="151"/>
    <n v="22"/>
    <x v="0"/>
  </r>
  <r>
    <x v="151"/>
    <n v="5"/>
    <x v="1"/>
  </r>
  <r>
    <x v="151"/>
    <n v="31"/>
    <x v="2"/>
  </r>
  <r>
    <x v="152"/>
    <n v="26"/>
    <x v="3"/>
  </r>
  <r>
    <x v="152"/>
    <n v="18"/>
    <x v="0"/>
  </r>
  <r>
    <x v="153"/>
    <n v="43"/>
    <x v="2"/>
  </r>
  <r>
    <x v="154"/>
    <n v="28"/>
    <x v="3"/>
  </r>
  <r>
    <x v="154"/>
    <n v="41"/>
    <x v="0"/>
  </r>
  <r>
    <x v="154"/>
    <n v="12"/>
    <x v="1"/>
  </r>
  <r>
    <x v="154"/>
    <n v="38"/>
    <x v="2"/>
  </r>
  <r>
    <x v="155"/>
    <n v="42"/>
    <x v="3"/>
  </r>
  <r>
    <x v="155"/>
    <n v="44"/>
    <x v="0"/>
  </r>
  <r>
    <x v="155"/>
    <n v="6"/>
    <x v="1"/>
  </r>
  <r>
    <x v="156"/>
    <n v="17"/>
    <x v="3"/>
  </r>
  <r>
    <x v="156"/>
    <n v="34"/>
    <x v="0"/>
  </r>
  <r>
    <x v="156"/>
    <n v="10"/>
    <x v="1"/>
  </r>
  <r>
    <x v="156"/>
    <n v="82"/>
    <x v="2"/>
  </r>
  <r>
    <x v="157"/>
    <n v="40"/>
    <x v="3"/>
  </r>
  <r>
    <x v="157"/>
    <n v="17"/>
    <x v="0"/>
  </r>
  <r>
    <x v="157"/>
    <n v="8"/>
    <x v="1"/>
  </r>
  <r>
    <x v="157"/>
    <n v="38"/>
    <x v="2"/>
  </r>
  <r>
    <x v="158"/>
    <n v="26"/>
    <x v="3"/>
  </r>
  <r>
    <x v="158"/>
    <n v="35"/>
    <x v="0"/>
  </r>
  <r>
    <x v="158"/>
    <n v="18"/>
    <x v="1"/>
  </r>
  <r>
    <x v="158"/>
    <n v="33"/>
    <x v="2"/>
  </r>
  <r>
    <x v="159"/>
    <n v="25"/>
    <x v="3"/>
  </r>
  <r>
    <x v="159"/>
    <n v="25"/>
    <x v="0"/>
  </r>
  <r>
    <x v="159"/>
    <n v="9"/>
    <x v="1"/>
  </r>
  <r>
    <x v="159"/>
    <n v="48"/>
    <x v="2"/>
  </r>
  <r>
    <x v="160"/>
    <n v="33"/>
    <x v="3"/>
  </r>
  <r>
    <x v="160"/>
    <n v="26"/>
    <x v="0"/>
  </r>
  <r>
    <x v="160"/>
    <n v="4"/>
    <x v="1"/>
  </r>
  <r>
    <x v="161"/>
    <n v="14"/>
    <x v="3"/>
  </r>
  <r>
    <x v="161"/>
    <n v="32"/>
    <x v="0"/>
  </r>
  <r>
    <x v="161"/>
    <n v="10"/>
    <x v="1"/>
  </r>
  <r>
    <x v="161"/>
    <n v="257"/>
    <x v="2"/>
  </r>
  <r>
    <x v="162"/>
    <n v="32"/>
    <x v="3"/>
  </r>
  <r>
    <x v="162"/>
    <n v="26"/>
    <x v="0"/>
  </r>
  <r>
    <x v="162"/>
    <n v="11"/>
    <x v="1"/>
  </r>
  <r>
    <x v="162"/>
    <n v="44"/>
    <x v="2"/>
  </r>
  <r>
    <x v="163"/>
    <n v="26"/>
    <x v="3"/>
  </r>
  <r>
    <x v="163"/>
    <n v="27"/>
    <x v="0"/>
  </r>
  <r>
    <x v="163"/>
    <n v="9"/>
    <x v="1"/>
  </r>
  <r>
    <x v="163"/>
    <n v="32"/>
    <x v="2"/>
  </r>
  <r>
    <x v="164"/>
    <n v="22"/>
    <x v="3"/>
  </r>
  <r>
    <x v="164"/>
    <n v="24"/>
    <x v="0"/>
  </r>
  <r>
    <x v="164"/>
    <n v="10"/>
    <x v="1"/>
  </r>
  <r>
    <x v="164"/>
    <n v="43"/>
    <x v="2"/>
  </r>
  <r>
    <x v="165"/>
    <n v="36"/>
    <x v="3"/>
  </r>
  <r>
    <x v="165"/>
    <n v="26"/>
    <x v="0"/>
  </r>
  <r>
    <x v="165"/>
    <n v="6"/>
    <x v="1"/>
  </r>
  <r>
    <x v="166"/>
    <n v="13"/>
    <x v="3"/>
  </r>
  <r>
    <x v="166"/>
    <n v="35"/>
    <x v="0"/>
  </r>
  <r>
    <x v="166"/>
    <n v="8"/>
    <x v="1"/>
  </r>
  <r>
    <x v="167"/>
    <n v="10"/>
    <x v="1"/>
  </r>
  <r>
    <x v="167"/>
    <n v="359"/>
    <x v="2"/>
  </r>
  <r>
    <x v="168"/>
    <n v="58"/>
    <x v="3"/>
  </r>
  <r>
    <x v="168"/>
    <n v="55"/>
    <x v="0"/>
  </r>
  <r>
    <x v="168"/>
    <n v="4"/>
    <x v="1"/>
  </r>
  <r>
    <x v="169"/>
    <n v="31"/>
    <x v="3"/>
  </r>
  <r>
    <x v="169"/>
    <n v="47"/>
    <x v="0"/>
  </r>
  <r>
    <x v="169"/>
    <n v="12"/>
    <x v="1"/>
  </r>
  <r>
    <x v="169"/>
    <n v="431"/>
    <x v="2"/>
  </r>
  <r>
    <x v="170"/>
    <n v="31"/>
    <x v="3"/>
  </r>
  <r>
    <x v="170"/>
    <n v="37"/>
    <x v="0"/>
  </r>
  <r>
    <x v="170"/>
    <n v="5"/>
    <x v="1"/>
  </r>
  <r>
    <x v="170"/>
    <n v="51"/>
    <x v="2"/>
  </r>
  <r>
    <x v="171"/>
    <n v="31"/>
    <x v="3"/>
  </r>
  <r>
    <x v="171"/>
    <n v="34"/>
    <x v="0"/>
  </r>
  <r>
    <x v="171"/>
    <n v="8"/>
    <x v="1"/>
  </r>
  <r>
    <x v="171"/>
    <n v="46"/>
    <x v="2"/>
  </r>
  <r>
    <x v="172"/>
    <n v="24"/>
    <x v="3"/>
  </r>
  <r>
    <x v="172"/>
    <n v="35"/>
    <x v="0"/>
  </r>
  <r>
    <x v="172"/>
    <n v="10"/>
    <x v="1"/>
  </r>
  <r>
    <x v="172"/>
    <n v="54"/>
    <x v="2"/>
  </r>
  <r>
    <x v="173"/>
    <n v="52"/>
    <x v="3"/>
  </r>
  <r>
    <x v="173"/>
    <n v="47"/>
    <x v="0"/>
  </r>
  <r>
    <x v="173"/>
    <n v="8"/>
    <x v="1"/>
  </r>
  <r>
    <x v="174"/>
    <n v="32"/>
    <x v="3"/>
  </r>
  <r>
    <x v="174"/>
    <n v="25"/>
    <x v="0"/>
  </r>
  <r>
    <x v="174"/>
    <n v="7"/>
    <x v="1"/>
  </r>
  <r>
    <x v="174"/>
    <n v="31"/>
    <x v="2"/>
  </r>
  <r>
    <x v="175"/>
    <n v="35"/>
    <x v="3"/>
  </r>
  <r>
    <x v="175"/>
    <n v="37"/>
    <x v="0"/>
  </r>
  <r>
    <x v="175"/>
    <n v="13"/>
    <x v="1"/>
  </r>
  <r>
    <x v="175"/>
    <n v="41"/>
    <x v="2"/>
  </r>
  <r>
    <x v="176"/>
    <n v="20"/>
    <x v="3"/>
  </r>
  <r>
    <x v="176"/>
    <n v="39"/>
    <x v="0"/>
  </r>
  <r>
    <x v="176"/>
    <n v="12"/>
    <x v="1"/>
  </r>
  <r>
    <x v="176"/>
    <n v="49"/>
    <x v="2"/>
  </r>
  <r>
    <x v="177"/>
    <n v="37"/>
    <x v="3"/>
  </r>
  <r>
    <x v="177"/>
    <n v="21"/>
    <x v="0"/>
  </r>
  <r>
    <x v="177"/>
    <n v="3"/>
    <x v="1"/>
  </r>
  <r>
    <x v="177"/>
    <n v="50"/>
    <x v="2"/>
  </r>
  <r>
    <x v="178"/>
    <n v="44"/>
    <x v="3"/>
  </r>
  <r>
    <x v="178"/>
    <n v="35"/>
    <x v="0"/>
  </r>
  <r>
    <x v="178"/>
    <n v="12"/>
    <x v="1"/>
  </r>
  <r>
    <x v="179"/>
    <n v="32"/>
    <x v="3"/>
  </r>
  <r>
    <x v="179"/>
    <n v="45"/>
    <x v="0"/>
  </r>
  <r>
    <x v="179"/>
    <n v="10"/>
    <x v="1"/>
  </r>
  <r>
    <x v="179"/>
    <n v="215"/>
    <x v="2"/>
  </r>
  <r>
    <x v="180"/>
    <n v="31"/>
    <x v="3"/>
  </r>
  <r>
    <x v="180"/>
    <n v="34"/>
    <x v="0"/>
  </r>
  <r>
    <x v="180"/>
    <n v="14"/>
    <x v="1"/>
  </r>
  <r>
    <x v="180"/>
    <n v="105"/>
    <x v="2"/>
  </r>
  <r>
    <x v="93"/>
    <n v="52"/>
    <x v="3"/>
  </r>
  <r>
    <x v="93"/>
    <n v="36"/>
    <x v="0"/>
  </r>
  <r>
    <x v="181"/>
    <n v="16"/>
    <x v="2"/>
  </r>
  <r>
    <x v="182"/>
    <n v="1"/>
    <x v="3"/>
  </r>
  <r>
    <x v="183"/>
    <n v="40"/>
    <x v="3"/>
  </r>
  <r>
    <x v="183"/>
    <n v="29"/>
    <x v="0"/>
  </r>
  <r>
    <x v="183"/>
    <n v="6"/>
    <x v="1"/>
  </r>
  <r>
    <x v="184"/>
    <n v="23"/>
    <x v="3"/>
  </r>
  <r>
    <x v="184"/>
    <n v="37"/>
    <x v="0"/>
  </r>
  <r>
    <x v="184"/>
    <n v="11"/>
    <x v="1"/>
  </r>
  <r>
    <x v="184"/>
    <n v="29"/>
    <x v="2"/>
  </r>
  <r>
    <x v="185"/>
    <n v="24"/>
    <x v="3"/>
  </r>
  <r>
    <x v="185"/>
    <n v="23"/>
    <x v="0"/>
  </r>
  <r>
    <x v="185"/>
    <n v="3"/>
    <x v="1"/>
  </r>
  <r>
    <x v="185"/>
    <n v="13"/>
    <x v="2"/>
  </r>
  <r>
    <x v="186"/>
    <n v="32"/>
    <x v="3"/>
  </r>
  <r>
    <x v="186"/>
    <n v="26"/>
    <x v="0"/>
  </r>
  <r>
    <x v="186"/>
    <n v="8"/>
    <x v="1"/>
  </r>
  <r>
    <x v="186"/>
    <n v="387"/>
    <x v="2"/>
  </r>
  <r>
    <x v="187"/>
    <n v="18"/>
    <x v="3"/>
  </r>
  <r>
    <x v="187"/>
    <n v="21"/>
    <x v="0"/>
  </r>
  <r>
    <x v="187"/>
    <n v="9"/>
    <x v="1"/>
  </r>
  <r>
    <x v="187"/>
    <n v="629"/>
    <x v="2"/>
  </r>
  <r>
    <x v="188"/>
    <n v="29"/>
    <x v="3"/>
  </r>
  <r>
    <x v="188"/>
    <n v="17"/>
    <x v="0"/>
  </r>
  <r>
    <x v="188"/>
    <n v="10"/>
    <x v="1"/>
  </r>
  <r>
    <x v="189"/>
    <n v="17"/>
    <x v="3"/>
  </r>
  <r>
    <x v="189"/>
    <n v="20"/>
    <x v="0"/>
  </r>
  <r>
    <x v="189"/>
    <n v="7"/>
    <x v="1"/>
  </r>
  <r>
    <x v="189"/>
    <n v="177"/>
    <x v="2"/>
  </r>
  <r>
    <x v="190"/>
    <n v="19"/>
    <x v="3"/>
  </r>
  <r>
    <x v="190"/>
    <n v="14"/>
    <x v="0"/>
  </r>
  <r>
    <x v="190"/>
    <n v="8"/>
    <x v="1"/>
  </r>
  <r>
    <x v="190"/>
    <n v="43"/>
    <x v="2"/>
  </r>
  <r>
    <x v="191"/>
    <n v="23"/>
    <x v="3"/>
  </r>
  <r>
    <x v="191"/>
    <n v="26"/>
    <x v="0"/>
  </r>
  <r>
    <x v="191"/>
    <n v="11"/>
    <x v="1"/>
  </r>
  <r>
    <x v="191"/>
    <n v="20"/>
    <x v="2"/>
  </r>
  <r>
    <x v="192"/>
    <n v="27"/>
    <x v="3"/>
  </r>
  <r>
    <x v="192"/>
    <n v="32"/>
    <x v="0"/>
  </r>
  <r>
    <x v="192"/>
    <n v="10"/>
    <x v="1"/>
  </r>
  <r>
    <x v="192"/>
    <n v="27"/>
    <x v="2"/>
  </r>
  <r>
    <x v="193"/>
    <n v="1"/>
    <x v="3"/>
  </r>
  <r>
    <x v="193"/>
    <n v="16"/>
    <x v="2"/>
  </r>
  <r>
    <x v="194"/>
    <n v="35"/>
    <x v="3"/>
  </r>
  <r>
    <x v="194"/>
    <n v="46"/>
    <x v="0"/>
  </r>
  <r>
    <x v="194"/>
    <n v="13"/>
    <x v="1"/>
  </r>
  <r>
    <x v="195"/>
    <n v="14"/>
    <x v="3"/>
  </r>
  <r>
    <x v="195"/>
    <n v="21"/>
    <x v="0"/>
  </r>
  <r>
    <x v="195"/>
    <n v="7"/>
    <x v="1"/>
  </r>
  <r>
    <x v="195"/>
    <n v="2"/>
    <x v="2"/>
  </r>
  <r>
    <x v="196"/>
    <n v="31"/>
    <x v="3"/>
  </r>
  <r>
    <x v="196"/>
    <n v="28"/>
    <x v="0"/>
  </r>
  <r>
    <x v="196"/>
    <n v="7"/>
    <x v="1"/>
  </r>
  <r>
    <x v="196"/>
    <n v="62"/>
    <x v="2"/>
  </r>
  <r>
    <x v="197"/>
    <n v="31"/>
    <x v="3"/>
  </r>
  <r>
    <x v="197"/>
    <n v="18"/>
    <x v="0"/>
  </r>
  <r>
    <x v="197"/>
    <n v="6"/>
    <x v="1"/>
  </r>
  <r>
    <x v="198"/>
    <n v="28"/>
    <x v="3"/>
  </r>
  <r>
    <x v="198"/>
    <n v="28"/>
    <x v="0"/>
  </r>
  <r>
    <x v="198"/>
    <n v="16"/>
    <x v="1"/>
  </r>
  <r>
    <x v="198"/>
    <n v="39"/>
    <x v="2"/>
  </r>
  <r>
    <x v="199"/>
    <n v="19"/>
    <x v="3"/>
  </r>
  <r>
    <x v="199"/>
    <n v="24"/>
    <x v="0"/>
  </r>
  <r>
    <x v="199"/>
    <n v="9"/>
    <x v="1"/>
  </r>
  <r>
    <x v="199"/>
    <n v="43"/>
    <x v="2"/>
  </r>
  <r>
    <x v="200"/>
    <n v="13"/>
    <x v="3"/>
  </r>
  <r>
    <x v="200"/>
    <n v="24"/>
    <x v="0"/>
  </r>
  <r>
    <x v="200"/>
    <n v="11"/>
    <x v="1"/>
  </r>
  <r>
    <x v="200"/>
    <n v="31"/>
    <x v="2"/>
  </r>
  <r>
    <x v="201"/>
    <n v="10"/>
    <x v="3"/>
  </r>
  <r>
    <x v="201"/>
    <n v="14"/>
    <x v="0"/>
  </r>
  <r>
    <x v="201"/>
    <n v="9"/>
    <x v="1"/>
  </r>
  <r>
    <x v="201"/>
    <n v="55"/>
    <x v="2"/>
  </r>
  <r>
    <x v="202"/>
    <n v="15"/>
    <x v="3"/>
  </r>
  <r>
    <x v="202"/>
    <n v="10"/>
    <x v="0"/>
  </r>
  <r>
    <x v="202"/>
    <n v="4"/>
    <x v="1"/>
  </r>
  <r>
    <x v="203"/>
    <n v="190"/>
    <x v="3"/>
  </r>
  <r>
    <x v="203"/>
    <n v="42"/>
    <x v="0"/>
  </r>
  <r>
    <x v="203"/>
    <n v="7"/>
    <x v="1"/>
  </r>
  <r>
    <x v="203"/>
    <n v="223"/>
    <x v="2"/>
  </r>
  <r>
    <x v="204"/>
    <n v="43"/>
    <x v="3"/>
  </r>
  <r>
    <x v="204"/>
    <n v="92"/>
    <x v="0"/>
  </r>
  <r>
    <x v="204"/>
    <n v="7"/>
    <x v="1"/>
  </r>
  <r>
    <x v="204"/>
    <n v="89"/>
    <x v="2"/>
  </r>
  <r>
    <x v="205"/>
    <n v="38"/>
    <x v="3"/>
  </r>
  <r>
    <x v="205"/>
    <n v="76"/>
    <x v="0"/>
  </r>
  <r>
    <x v="205"/>
    <n v="11"/>
    <x v="1"/>
  </r>
  <r>
    <x v="205"/>
    <n v="66"/>
    <x v="2"/>
  </r>
  <r>
    <x v="206"/>
    <n v="36"/>
    <x v="3"/>
  </r>
  <r>
    <x v="206"/>
    <n v="49"/>
    <x v="0"/>
  </r>
  <r>
    <x v="206"/>
    <n v="12"/>
    <x v="1"/>
  </r>
  <r>
    <x v="206"/>
    <n v="42"/>
    <x v="2"/>
  </r>
  <r>
    <x v="207"/>
    <n v="62"/>
    <x v="2"/>
  </r>
  <r>
    <x v="208"/>
    <n v="30"/>
    <x v="3"/>
  </r>
  <r>
    <x v="208"/>
    <n v="42"/>
    <x v="0"/>
  </r>
  <r>
    <x v="208"/>
    <n v="13"/>
    <x v="1"/>
  </r>
  <r>
    <x v="209"/>
    <n v="20"/>
    <x v="3"/>
  </r>
  <r>
    <x v="209"/>
    <n v="42"/>
    <x v="0"/>
  </r>
  <r>
    <x v="209"/>
    <n v="7"/>
    <x v="1"/>
  </r>
  <r>
    <x v="209"/>
    <n v="131"/>
    <x v="2"/>
  </r>
  <r>
    <x v="210"/>
    <n v="12"/>
    <x v="3"/>
  </r>
  <r>
    <x v="210"/>
    <n v="33"/>
    <x v="0"/>
  </r>
  <r>
    <x v="210"/>
    <n v="7"/>
    <x v="1"/>
  </r>
  <r>
    <x v="210"/>
    <n v="11"/>
    <x v="2"/>
  </r>
  <r>
    <x v="167"/>
    <n v="69"/>
    <x v="3"/>
  </r>
  <r>
    <x v="167"/>
    <n v="29"/>
    <x v="0"/>
  </r>
  <r>
    <x v="107"/>
    <n v="29"/>
    <x v="2"/>
  </r>
  <r>
    <x v="211"/>
    <n v="25"/>
    <x v="3"/>
  </r>
  <r>
    <x v="211"/>
    <n v="56"/>
    <x v="0"/>
  </r>
  <r>
    <x v="211"/>
    <n v="7"/>
    <x v="1"/>
  </r>
  <r>
    <x v="211"/>
    <n v="82"/>
    <x v="2"/>
  </r>
  <r>
    <x v="212"/>
    <n v="31"/>
    <x v="3"/>
  </r>
  <r>
    <x v="212"/>
    <n v="35"/>
    <x v="0"/>
  </r>
  <r>
    <x v="212"/>
    <n v="4"/>
    <x v="1"/>
  </r>
  <r>
    <x v="212"/>
    <n v="47"/>
    <x v="2"/>
  </r>
  <r>
    <x v="213"/>
    <n v="31"/>
    <x v="3"/>
  </r>
  <r>
    <x v="213"/>
    <n v="30"/>
    <x v="0"/>
  </r>
  <r>
    <x v="213"/>
    <n v="11"/>
    <x v="1"/>
  </r>
  <r>
    <x v="214"/>
    <n v="28"/>
    <x v="3"/>
  </r>
  <r>
    <x v="214"/>
    <n v="44"/>
    <x v="0"/>
  </r>
  <r>
    <x v="214"/>
    <n v="13"/>
    <x v="1"/>
  </r>
  <r>
    <x v="214"/>
    <n v="40"/>
    <x v="2"/>
  </r>
  <r>
    <x v="215"/>
    <n v="27"/>
    <x v="3"/>
  </r>
  <r>
    <x v="215"/>
    <n v="18"/>
    <x v="0"/>
  </r>
  <r>
    <x v="215"/>
    <n v="1"/>
    <x v="1"/>
  </r>
  <r>
    <x v="215"/>
    <n v="64"/>
    <x v="2"/>
  </r>
  <r>
    <x v="216"/>
    <n v="46"/>
    <x v="3"/>
  </r>
  <r>
    <x v="216"/>
    <n v="38"/>
    <x v="0"/>
  </r>
  <r>
    <x v="216"/>
    <n v="30"/>
    <x v="1"/>
  </r>
  <r>
    <x v="216"/>
    <n v="97"/>
    <x v="2"/>
  </r>
  <r>
    <x v="217"/>
    <n v="21"/>
    <x v="3"/>
  </r>
  <r>
    <x v="217"/>
    <n v="30"/>
    <x v="0"/>
  </r>
  <r>
    <x v="217"/>
    <n v="10"/>
    <x v="1"/>
  </r>
  <r>
    <x v="217"/>
    <n v="41"/>
    <x v="2"/>
  </r>
  <r>
    <x v="218"/>
    <n v="41"/>
    <x v="3"/>
  </r>
  <r>
    <x v="218"/>
    <n v="28"/>
    <x v="0"/>
  </r>
  <r>
    <x v="218"/>
    <n v="8"/>
    <x v="1"/>
  </r>
  <r>
    <x v="219"/>
    <n v="19"/>
    <x v="3"/>
  </r>
  <r>
    <x v="219"/>
    <n v="28"/>
    <x v="0"/>
  </r>
  <r>
    <x v="219"/>
    <n v="4"/>
    <x v="1"/>
  </r>
  <r>
    <x v="219"/>
    <n v="236"/>
    <x v="2"/>
  </r>
  <r>
    <x v="220"/>
    <n v="21"/>
    <x v="3"/>
  </r>
  <r>
    <x v="220"/>
    <n v="34"/>
    <x v="0"/>
  </r>
  <r>
    <x v="220"/>
    <n v="8"/>
    <x v="1"/>
  </r>
  <r>
    <x v="220"/>
    <n v="43"/>
    <x v="2"/>
  </r>
  <r>
    <x v="221"/>
    <n v="43"/>
    <x v="3"/>
  </r>
  <r>
    <x v="221"/>
    <n v="19"/>
    <x v="0"/>
  </r>
  <r>
    <x v="221"/>
    <n v="10"/>
    <x v="1"/>
  </r>
  <r>
    <x v="221"/>
    <n v="39"/>
    <x v="2"/>
  </r>
  <r>
    <x v="222"/>
    <n v="20"/>
    <x v="3"/>
  </r>
  <r>
    <x v="222"/>
    <n v="24"/>
    <x v="0"/>
  </r>
  <r>
    <x v="222"/>
    <n v="10"/>
    <x v="1"/>
  </r>
  <r>
    <x v="222"/>
    <n v="39"/>
    <x v="2"/>
  </r>
  <r>
    <x v="223"/>
    <n v="65"/>
    <x v="3"/>
  </r>
  <r>
    <x v="223"/>
    <n v="32"/>
    <x v="0"/>
  </r>
  <r>
    <x v="223"/>
    <n v="10"/>
    <x v="1"/>
  </r>
  <r>
    <x v="138"/>
    <n v="18"/>
    <x v="3"/>
  </r>
  <r>
    <x v="138"/>
    <n v="38"/>
    <x v="0"/>
  </r>
  <r>
    <x v="138"/>
    <n v="10"/>
    <x v="1"/>
  </r>
  <r>
    <x v="152"/>
    <n v="3"/>
    <x v="1"/>
  </r>
  <r>
    <x v="152"/>
    <n v="26"/>
    <x v="2"/>
  </r>
  <r>
    <x v="224"/>
    <n v="27"/>
    <x v="3"/>
  </r>
  <r>
    <x v="224"/>
    <n v="33"/>
    <x v="0"/>
  </r>
  <r>
    <x v="224"/>
    <n v="3"/>
    <x v="1"/>
  </r>
  <r>
    <x v="224"/>
    <n v="63"/>
    <x v="2"/>
  </r>
  <r>
    <x v="225"/>
    <n v="34"/>
    <x v="3"/>
  </r>
  <r>
    <x v="225"/>
    <n v="26"/>
    <x v="0"/>
  </r>
  <r>
    <x v="225"/>
    <n v="8"/>
    <x v="1"/>
  </r>
  <r>
    <x v="225"/>
    <n v="78"/>
    <x v="2"/>
  </r>
  <r>
    <x v="226"/>
    <n v="36"/>
    <x v="3"/>
  </r>
  <r>
    <x v="226"/>
    <n v="27"/>
    <x v="0"/>
  </r>
  <r>
    <x v="226"/>
    <n v="13"/>
    <x v="1"/>
  </r>
  <r>
    <x v="226"/>
    <n v="54"/>
    <x v="2"/>
  </r>
  <r>
    <x v="227"/>
    <n v="26"/>
    <x v="3"/>
  </r>
  <r>
    <x v="227"/>
    <n v="34"/>
    <x v="0"/>
  </r>
  <r>
    <x v="227"/>
    <n v="11"/>
    <x v="1"/>
  </r>
  <r>
    <x v="227"/>
    <n v="26"/>
    <x v="2"/>
  </r>
  <r>
    <x v="228"/>
    <n v="29"/>
    <x v="3"/>
  </r>
  <r>
    <x v="228"/>
    <n v="38"/>
    <x v="0"/>
  </r>
  <r>
    <x v="228"/>
    <n v="13"/>
    <x v="1"/>
  </r>
  <r>
    <x v="229"/>
    <n v="22"/>
    <x v="3"/>
  </r>
  <r>
    <x v="229"/>
    <n v="27"/>
    <x v="0"/>
  </r>
  <r>
    <x v="229"/>
    <n v="5"/>
    <x v="1"/>
  </r>
  <r>
    <x v="229"/>
    <n v="22"/>
    <x v="2"/>
  </r>
  <r>
    <x v="230"/>
    <n v="25"/>
    <x v="3"/>
  </r>
  <r>
    <x v="230"/>
    <n v="35"/>
    <x v="0"/>
  </r>
  <r>
    <x v="230"/>
    <n v="6"/>
    <x v="1"/>
  </r>
  <r>
    <x v="230"/>
    <n v="19"/>
    <x v="2"/>
  </r>
  <r>
    <x v="231"/>
    <n v="26"/>
    <x v="3"/>
  </r>
  <r>
    <x v="231"/>
    <n v="52"/>
    <x v="0"/>
  </r>
  <r>
    <x v="231"/>
    <n v="19"/>
    <x v="1"/>
  </r>
  <r>
    <x v="231"/>
    <n v="284"/>
    <x v="2"/>
  </r>
  <r>
    <x v="232"/>
    <n v="1"/>
    <x v="3"/>
  </r>
  <r>
    <x v="233"/>
    <n v="25"/>
    <x v="3"/>
  </r>
  <r>
    <x v="233"/>
    <n v="20"/>
    <x v="0"/>
  </r>
  <r>
    <x v="233"/>
    <n v="8"/>
    <x v="1"/>
  </r>
  <r>
    <x v="233"/>
    <n v="18"/>
    <x v="2"/>
  </r>
  <r>
    <x v="234"/>
    <n v="40"/>
    <x v="3"/>
  </r>
  <r>
    <x v="234"/>
    <n v="29"/>
    <x v="0"/>
  </r>
  <r>
    <x v="234"/>
    <n v="8"/>
    <x v="1"/>
  </r>
  <r>
    <x v="234"/>
    <n v="39"/>
    <x v="2"/>
  </r>
  <r>
    <x v="235"/>
    <n v="29"/>
    <x v="3"/>
  </r>
  <r>
    <x v="235"/>
    <n v="33"/>
    <x v="0"/>
  </r>
  <r>
    <x v="235"/>
    <n v="7"/>
    <x v="1"/>
  </r>
  <r>
    <x v="235"/>
    <n v="38"/>
    <x v="2"/>
  </r>
  <r>
    <x v="153"/>
    <n v="31"/>
    <x v="3"/>
  </r>
  <r>
    <x v="153"/>
    <n v="19"/>
    <x v="0"/>
  </r>
  <r>
    <x v="153"/>
    <n v="9"/>
    <x v="1"/>
  </r>
  <r>
    <x v="236"/>
    <n v="27"/>
    <x v="3"/>
  </r>
  <r>
    <x v="236"/>
    <n v="36"/>
    <x v="0"/>
  </r>
  <r>
    <x v="236"/>
    <n v="10"/>
    <x v="1"/>
  </r>
  <r>
    <x v="236"/>
    <n v="122"/>
    <x v="2"/>
  </r>
  <r>
    <x v="237"/>
    <n v="25"/>
    <x v="3"/>
  </r>
  <r>
    <x v="237"/>
    <n v="27"/>
    <x v="0"/>
  </r>
  <r>
    <x v="237"/>
    <n v="2"/>
    <x v="1"/>
  </r>
  <r>
    <x v="237"/>
    <n v="36"/>
    <x v="2"/>
  </r>
  <r>
    <x v="238"/>
    <n v="42"/>
    <x v="3"/>
  </r>
  <r>
    <x v="238"/>
    <n v="23"/>
    <x v="0"/>
  </r>
  <r>
    <x v="238"/>
    <n v="8"/>
    <x v="1"/>
  </r>
  <r>
    <x v="238"/>
    <n v="42"/>
    <x v="2"/>
  </r>
  <r>
    <x v="239"/>
    <n v="23"/>
    <x v="3"/>
  </r>
  <r>
    <x v="239"/>
    <n v="36"/>
    <x v="0"/>
  </r>
  <r>
    <x v="239"/>
    <n v="6"/>
    <x v="1"/>
  </r>
  <r>
    <x v="239"/>
    <n v="27"/>
    <x v="2"/>
  </r>
  <r>
    <x v="240"/>
    <n v="27"/>
    <x v="3"/>
  </r>
  <r>
    <x v="240"/>
    <n v="29"/>
    <x v="0"/>
  </r>
  <r>
    <x v="240"/>
    <n v="9"/>
    <x v="1"/>
  </r>
  <r>
    <x v="241"/>
    <n v="32"/>
    <x v="3"/>
  </r>
  <r>
    <x v="241"/>
    <n v="22"/>
    <x v="0"/>
  </r>
  <r>
    <x v="241"/>
    <n v="7"/>
    <x v="1"/>
  </r>
  <r>
    <x v="241"/>
    <n v="95"/>
    <x v="2"/>
  </r>
  <r>
    <x v="242"/>
    <n v="13"/>
    <x v="3"/>
  </r>
  <r>
    <x v="242"/>
    <n v="25"/>
    <x v="0"/>
  </r>
  <r>
    <x v="242"/>
    <n v="9"/>
    <x v="1"/>
  </r>
  <r>
    <x v="242"/>
    <n v="51"/>
    <x v="2"/>
  </r>
  <r>
    <x v="243"/>
    <n v="29"/>
    <x v="3"/>
  </r>
  <r>
    <x v="243"/>
    <n v="56"/>
    <x v="0"/>
  </r>
  <r>
    <x v="243"/>
    <n v="12"/>
    <x v="1"/>
  </r>
  <r>
    <x v="243"/>
    <n v="49"/>
    <x v="2"/>
  </r>
  <r>
    <x v="244"/>
    <n v="20"/>
    <x v="3"/>
  </r>
  <r>
    <x v="244"/>
    <n v="23"/>
    <x v="0"/>
  </r>
  <r>
    <x v="244"/>
    <n v="8"/>
    <x v="1"/>
  </r>
  <r>
    <x v="244"/>
    <n v="46"/>
    <x v="2"/>
  </r>
  <r>
    <x v="245"/>
    <n v="22"/>
    <x v="3"/>
  </r>
  <r>
    <x v="245"/>
    <n v="37"/>
    <x v="0"/>
  </r>
  <r>
    <x v="245"/>
    <n v="14"/>
    <x v="1"/>
  </r>
  <r>
    <x v="246"/>
    <n v="25"/>
    <x v="3"/>
  </r>
  <r>
    <x v="246"/>
    <n v="13"/>
    <x v="0"/>
  </r>
  <r>
    <x v="246"/>
    <n v="6"/>
    <x v="1"/>
  </r>
  <r>
    <x v="246"/>
    <n v="197"/>
    <x v="2"/>
  </r>
  <r>
    <x v="247"/>
    <n v="37"/>
    <x v="3"/>
  </r>
  <r>
    <x v="247"/>
    <n v="33"/>
    <x v="0"/>
  </r>
  <r>
    <x v="247"/>
    <n v="9"/>
    <x v="1"/>
  </r>
  <r>
    <x v="247"/>
    <n v="23"/>
    <x v="2"/>
  </r>
  <r>
    <x v="248"/>
    <n v="31"/>
    <x v="3"/>
  </r>
  <r>
    <x v="248"/>
    <n v="32"/>
    <x v="0"/>
  </r>
  <r>
    <x v="248"/>
    <n v="9"/>
    <x v="1"/>
  </r>
  <r>
    <x v="166"/>
    <n v="58"/>
    <x v="2"/>
  </r>
  <r>
    <x v="249"/>
    <n v="37"/>
    <x v="3"/>
  </r>
  <r>
    <x v="249"/>
    <n v="13"/>
    <x v="0"/>
  </r>
  <r>
    <x v="249"/>
    <n v="1"/>
    <x v="1"/>
  </r>
  <r>
    <x v="249"/>
    <n v="57"/>
    <x v="2"/>
  </r>
  <r>
    <x v="250"/>
    <n v="26"/>
    <x v="3"/>
  </r>
  <r>
    <x v="250"/>
    <n v="33"/>
    <x v="0"/>
  </r>
  <r>
    <x v="250"/>
    <n v="9"/>
    <x v="1"/>
  </r>
  <r>
    <x v="250"/>
    <n v="103"/>
    <x v="2"/>
  </r>
  <r>
    <x v="251"/>
    <n v="28"/>
    <x v="3"/>
  </r>
  <r>
    <x v="251"/>
    <n v="29"/>
    <x v="0"/>
  </r>
  <r>
    <x v="251"/>
    <n v="3"/>
    <x v="1"/>
  </r>
  <r>
    <x v="251"/>
    <n v="28"/>
    <x v="2"/>
  </r>
  <r>
    <x v="252"/>
    <n v="31"/>
    <x v="3"/>
  </r>
  <r>
    <x v="252"/>
    <n v="18"/>
    <x v="0"/>
  </r>
  <r>
    <x v="252"/>
    <n v="1"/>
    <x v="1"/>
  </r>
  <r>
    <x v="253"/>
    <n v="34"/>
    <x v="3"/>
  </r>
  <r>
    <x v="253"/>
    <n v="29"/>
    <x v="0"/>
  </r>
  <r>
    <x v="253"/>
    <n v="4"/>
    <x v="1"/>
  </r>
  <r>
    <x v="253"/>
    <n v="341"/>
    <x v="2"/>
  </r>
  <r>
    <x v="254"/>
    <n v="17"/>
    <x v="3"/>
  </r>
  <r>
    <x v="254"/>
    <n v="20"/>
    <x v="0"/>
  </r>
  <r>
    <x v="254"/>
    <n v="6"/>
    <x v="1"/>
  </r>
  <r>
    <x v="254"/>
    <n v="83"/>
    <x v="2"/>
  </r>
  <r>
    <x v="255"/>
    <n v="24"/>
    <x v="3"/>
  </r>
  <r>
    <x v="255"/>
    <n v="33"/>
    <x v="0"/>
  </r>
  <r>
    <x v="255"/>
    <n v="9"/>
    <x v="1"/>
  </r>
  <r>
    <x v="255"/>
    <n v="63"/>
    <x v="2"/>
  </r>
  <r>
    <x v="256"/>
    <n v="29"/>
    <x v="3"/>
  </r>
  <r>
    <x v="256"/>
    <n v="33"/>
    <x v="0"/>
  </r>
  <r>
    <x v="256"/>
    <n v="10"/>
    <x v="1"/>
  </r>
  <r>
    <x v="256"/>
    <n v="59"/>
    <x v="2"/>
  </r>
  <r>
    <x v="257"/>
    <n v="5"/>
    <x v="3"/>
  </r>
  <r>
    <x v="257"/>
    <n v="32"/>
    <x v="0"/>
  </r>
  <r>
    <x v="257"/>
    <n v="8"/>
    <x v="1"/>
  </r>
  <r>
    <x v="258"/>
    <n v="36"/>
    <x v="3"/>
  </r>
  <r>
    <x v="258"/>
    <n v="11"/>
    <x v="0"/>
  </r>
  <r>
    <x v="258"/>
    <n v="3"/>
    <x v="1"/>
  </r>
  <r>
    <x v="259"/>
    <n v="22"/>
    <x v="3"/>
  </r>
  <r>
    <x v="259"/>
    <n v="48"/>
    <x v="0"/>
  </r>
  <r>
    <x v="259"/>
    <n v="11"/>
    <x v="1"/>
  </r>
  <r>
    <x v="259"/>
    <n v="85"/>
    <x v="2"/>
  </r>
  <r>
    <x v="260"/>
    <n v="18"/>
    <x v="3"/>
  </r>
  <r>
    <x v="260"/>
    <n v="25"/>
    <x v="0"/>
  </r>
  <r>
    <x v="260"/>
    <n v="3"/>
    <x v="1"/>
  </r>
  <r>
    <x v="260"/>
    <n v="52"/>
    <x v="2"/>
  </r>
  <r>
    <x v="261"/>
    <n v="40"/>
    <x v="3"/>
  </r>
  <r>
    <x v="261"/>
    <n v="10"/>
    <x v="0"/>
  </r>
  <r>
    <x v="261"/>
    <n v="5"/>
    <x v="1"/>
  </r>
  <r>
    <x v="261"/>
    <n v="40"/>
    <x v="2"/>
  </r>
  <r>
    <x v="262"/>
    <n v="33"/>
    <x v="3"/>
  </r>
  <r>
    <x v="262"/>
    <n v="29"/>
    <x v="0"/>
  </r>
  <r>
    <x v="262"/>
    <n v="10"/>
    <x v="1"/>
  </r>
  <r>
    <x v="248"/>
    <n v="265"/>
    <x v="2"/>
  </r>
  <r>
    <x v="263"/>
    <n v="35"/>
    <x v="3"/>
  </r>
  <r>
    <x v="263"/>
    <n v="24"/>
    <x v="0"/>
  </r>
  <r>
    <x v="263"/>
    <n v="3"/>
    <x v="1"/>
  </r>
  <r>
    <x v="263"/>
    <n v="54"/>
    <x v="2"/>
  </r>
  <r>
    <x v="264"/>
    <n v="32"/>
    <x v="3"/>
  </r>
  <r>
    <x v="264"/>
    <n v="46"/>
    <x v="0"/>
  </r>
  <r>
    <x v="264"/>
    <n v="13"/>
    <x v="1"/>
  </r>
  <r>
    <x v="265"/>
    <n v="46"/>
    <x v="3"/>
  </r>
  <r>
    <x v="265"/>
    <n v="29"/>
    <x v="0"/>
  </r>
  <r>
    <x v="265"/>
    <n v="13"/>
    <x v="1"/>
  </r>
  <r>
    <x v="265"/>
    <n v="138"/>
    <x v="2"/>
  </r>
  <r>
    <x v="266"/>
    <n v="22"/>
    <x v="3"/>
  </r>
  <r>
    <x v="266"/>
    <n v="34"/>
    <x v="0"/>
  </r>
  <r>
    <x v="266"/>
    <n v="13"/>
    <x v="1"/>
  </r>
  <r>
    <x v="266"/>
    <n v="33"/>
    <x v="2"/>
  </r>
  <r>
    <x v="267"/>
    <n v="27"/>
    <x v="3"/>
  </r>
  <r>
    <x v="267"/>
    <n v="46"/>
    <x v="0"/>
  </r>
  <r>
    <x v="267"/>
    <n v="14"/>
    <x v="1"/>
  </r>
  <r>
    <x v="267"/>
    <n v="35"/>
    <x v="2"/>
  </r>
  <r>
    <x v="268"/>
    <n v="22"/>
    <x v="3"/>
  </r>
  <r>
    <x v="268"/>
    <n v="29"/>
    <x v="0"/>
  </r>
  <r>
    <x v="268"/>
    <n v="10"/>
    <x v="1"/>
  </r>
  <r>
    <x v="268"/>
    <n v="34"/>
    <x v="2"/>
  </r>
  <r>
    <x v="269"/>
    <n v="28"/>
    <x v="3"/>
  </r>
  <r>
    <x v="269"/>
    <n v="22"/>
    <x v="0"/>
  </r>
  <r>
    <x v="269"/>
    <n v="7"/>
    <x v="1"/>
  </r>
  <r>
    <x v="270"/>
    <n v="25"/>
    <x v="3"/>
  </r>
  <r>
    <x v="270"/>
    <n v="32"/>
    <x v="0"/>
  </r>
  <r>
    <x v="270"/>
    <n v="5"/>
    <x v="1"/>
  </r>
  <r>
    <x v="270"/>
    <n v="646"/>
    <x v="2"/>
  </r>
  <r>
    <x v="271"/>
    <n v="32"/>
    <x v="3"/>
  </r>
  <r>
    <x v="271"/>
    <n v="19"/>
    <x v="0"/>
  </r>
  <r>
    <x v="271"/>
    <n v="10"/>
    <x v="1"/>
  </r>
  <r>
    <x v="271"/>
    <n v="36"/>
    <x v="2"/>
  </r>
  <r>
    <x v="272"/>
    <n v="33"/>
    <x v="3"/>
  </r>
  <r>
    <x v="272"/>
    <n v="32"/>
    <x v="0"/>
  </r>
  <r>
    <x v="272"/>
    <n v="16"/>
    <x v="1"/>
  </r>
  <r>
    <x v="272"/>
    <n v="50"/>
    <x v="2"/>
  </r>
  <r>
    <x v="273"/>
    <n v="23"/>
    <x v="3"/>
  </r>
  <r>
    <x v="273"/>
    <n v="28"/>
    <x v="0"/>
  </r>
  <r>
    <x v="273"/>
    <n v="13"/>
    <x v="1"/>
  </r>
  <r>
    <x v="273"/>
    <n v="48"/>
    <x v="2"/>
  </r>
  <r>
    <x v="274"/>
    <n v="36"/>
    <x v="3"/>
  </r>
  <r>
    <x v="274"/>
    <n v="30"/>
    <x v="0"/>
  </r>
  <r>
    <x v="274"/>
    <n v="5"/>
    <x v="1"/>
  </r>
  <r>
    <x v="275"/>
    <n v="19"/>
    <x v="3"/>
  </r>
  <r>
    <x v="275"/>
    <n v="37"/>
    <x v="0"/>
  </r>
  <r>
    <x v="275"/>
    <n v="7"/>
    <x v="1"/>
  </r>
  <r>
    <x v="275"/>
    <n v="61"/>
    <x v="2"/>
  </r>
  <r>
    <x v="276"/>
    <n v="11"/>
    <x v="3"/>
  </r>
  <r>
    <x v="276"/>
    <n v="21"/>
    <x v="0"/>
  </r>
  <r>
    <x v="276"/>
    <n v="8"/>
    <x v="1"/>
  </r>
  <r>
    <x v="276"/>
    <n v="38"/>
    <x v="2"/>
  </r>
  <r>
    <x v="277"/>
    <n v="47"/>
    <x v="2"/>
  </r>
  <r>
    <x v="278"/>
    <n v="3"/>
    <x v="3"/>
  </r>
  <r>
    <x v="278"/>
    <n v="15"/>
    <x v="0"/>
  </r>
  <r>
    <x v="278"/>
    <n v="5"/>
    <x v="1"/>
  </r>
  <r>
    <x v="279"/>
    <n v="33"/>
    <x v="3"/>
  </r>
  <r>
    <x v="279"/>
    <n v="8"/>
    <x v="0"/>
  </r>
  <r>
    <x v="279"/>
    <n v="2"/>
    <x v="1"/>
  </r>
  <r>
    <x v="280"/>
    <n v="23"/>
    <x v="3"/>
  </r>
  <r>
    <x v="280"/>
    <n v="30"/>
    <x v="0"/>
  </r>
  <r>
    <x v="280"/>
    <n v="7"/>
    <x v="1"/>
  </r>
  <r>
    <x v="280"/>
    <n v="46"/>
    <x v="2"/>
  </r>
  <r>
    <x v="281"/>
    <n v="40"/>
    <x v="3"/>
  </r>
  <r>
    <x v="281"/>
    <n v="29"/>
    <x v="0"/>
  </r>
  <r>
    <x v="281"/>
    <n v="12"/>
    <x v="1"/>
  </r>
  <r>
    <x v="281"/>
    <n v="8"/>
    <x v="2"/>
  </r>
  <r>
    <x v="282"/>
    <n v="9"/>
    <x v="3"/>
  </r>
  <r>
    <x v="282"/>
    <n v="21"/>
    <x v="0"/>
  </r>
  <r>
    <x v="282"/>
    <n v="7"/>
    <x v="1"/>
  </r>
  <r>
    <x v="282"/>
    <n v="81"/>
    <x v="2"/>
  </r>
  <r>
    <x v="283"/>
    <n v="5"/>
    <x v="3"/>
  </r>
  <r>
    <x v="283"/>
    <n v="2"/>
    <x v="0"/>
  </r>
  <r>
    <x v="283"/>
    <n v="2"/>
    <x v="1"/>
  </r>
  <r>
    <x v="283"/>
    <n v="37"/>
    <x v="2"/>
  </r>
  <r>
    <x v="284"/>
    <n v="48"/>
    <x v="3"/>
  </r>
  <r>
    <x v="284"/>
    <n v="7"/>
    <x v="0"/>
  </r>
  <r>
    <x v="284"/>
    <n v="2"/>
    <x v="1"/>
  </r>
  <r>
    <x v="285"/>
    <n v="20"/>
    <x v="3"/>
  </r>
  <r>
    <x v="285"/>
    <n v="25"/>
    <x v="0"/>
  </r>
  <r>
    <x v="285"/>
    <n v="8"/>
    <x v="1"/>
  </r>
  <r>
    <x v="285"/>
    <n v="59"/>
    <x v="2"/>
  </r>
  <r>
    <x v="286"/>
    <n v="30"/>
    <x v="3"/>
  </r>
  <r>
    <x v="286"/>
    <n v="30"/>
    <x v="0"/>
  </r>
  <r>
    <x v="286"/>
    <n v="8"/>
    <x v="1"/>
  </r>
  <r>
    <x v="286"/>
    <n v="32"/>
    <x v="2"/>
  </r>
  <r>
    <x v="287"/>
    <n v="28"/>
    <x v="3"/>
  </r>
  <r>
    <x v="287"/>
    <n v="29"/>
    <x v="0"/>
  </r>
  <r>
    <x v="287"/>
    <n v="6"/>
    <x v="1"/>
  </r>
  <r>
    <x v="287"/>
    <n v="33"/>
    <x v="2"/>
  </r>
  <r>
    <x v="288"/>
    <n v="23"/>
    <x v="3"/>
  </r>
  <r>
    <x v="288"/>
    <n v="37"/>
    <x v="0"/>
  </r>
  <r>
    <x v="288"/>
    <n v="12"/>
    <x v="1"/>
  </r>
  <r>
    <x v="288"/>
    <n v="28"/>
    <x v="2"/>
  </r>
  <r>
    <x v="289"/>
    <n v="35"/>
    <x v="3"/>
  </r>
  <r>
    <x v="289"/>
    <n v="22"/>
    <x v="0"/>
  </r>
  <r>
    <x v="289"/>
    <n v="5"/>
    <x v="1"/>
  </r>
  <r>
    <x v="290"/>
    <n v="25"/>
    <x v="3"/>
  </r>
  <r>
    <x v="290"/>
    <n v="29"/>
    <x v="0"/>
  </r>
  <r>
    <x v="290"/>
    <n v="7"/>
    <x v="1"/>
  </r>
  <r>
    <x v="290"/>
    <n v="970"/>
    <x v="2"/>
  </r>
  <r>
    <x v="291"/>
    <n v="20"/>
    <x v="3"/>
  </r>
  <r>
    <x v="291"/>
    <n v="38"/>
    <x v="0"/>
  </r>
  <r>
    <x v="291"/>
    <n v="7"/>
    <x v="1"/>
  </r>
  <r>
    <x v="291"/>
    <n v="7"/>
    <x v="2"/>
  </r>
  <r>
    <x v="292"/>
    <n v="25"/>
    <x v="3"/>
  </r>
  <r>
    <x v="292"/>
    <n v="23"/>
    <x v="0"/>
  </r>
  <r>
    <x v="292"/>
    <n v="5"/>
    <x v="1"/>
  </r>
  <r>
    <x v="292"/>
    <n v="52"/>
    <x v="2"/>
  </r>
  <r>
    <x v="293"/>
    <n v="13"/>
    <x v="3"/>
  </r>
  <r>
    <x v="293"/>
    <n v="22"/>
    <x v="0"/>
  </r>
  <r>
    <x v="293"/>
    <n v="7"/>
    <x v="1"/>
  </r>
  <r>
    <x v="293"/>
    <n v="32"/>
    <x v="2"/>
  </r>
  <r>
    <x v="294"/>
    <n v="47"/>
    <x v="3"/>
  </r>
  <r>
    <x v="294"/>
    <n v="27"/>
    <x v="0"/>
  </r>
  <r>
    <x v="294"/>
    <n v="9"/>
    <x v="1"/>
  </r>
  <r>
    <x v="294"/>
    <n v="47"/>
    <x v="3"/>
  </r>
  <r>
    <x v="294"/>
    <n v="27"/>
    <x v="0"/>
  </r>
  <r>
    <x v="294"/>
    <n v="9"/>
    <x v="1"/>
  </r>
  <r>
    <x v="295"/>
    <n v="23"/>
    <x v="3"/>
  </r>
  <r>
    <x v="295"/>
    <n v="37"/>
    <x v="0"/>
  </r>
  <r>
    <x v="295"/>
    <n v="7"/>
    <x v="1"/>
  </r>
  <r>
    <x v="295"/>
    <n v="61"/>
    <x v="2"/>
  </r>
  <r>
    <x v="296"/>
    <n v="26"/>
    <x v="3"/>
  </r>
  <r>
    <x v="296"/>
    <n v="23"/>
    <x v="0"/>
  </r>
  <r>
    <x v="296"/>
    <n v="4"/>
    <x v="1"/>
  </r>
  <r>
    <x v="296"/>
    <n v="2"/>
    <x v="2"/>
  </r>
  <r>
    <x v="297"/>
    <n v="18"/>
    <x v="3"/>
  </r>
  <r>
    <x v="297"/>
    <n v="23"/>
    <x v="0"/>
  </r>
  <r>
    <x v="297"/>
    <n v="10"/>
    <x v="1"/>
  </r>
  <r>
    <x v="297"/>
    <n v="88"/>
    <x v="2"/>
  </r>
  <r>
    <x v="298"/>
    <n v="25"/>
    <x v="3"/>
  </r>
  <r>
    <x v="298"/>
    <n v="16"/>
    <x v="0"/>
  </r>
  <r>
    <x v="298"/>
    <n v="3"/>
    <x v="1"/>
  </r>
  <r>
    <x v="298"/>
    <n v="25"/>
    <x v="2"/>
  </r>
  <r>
    <x v="299"/>
    <n v="29"/>
    <x v="3"/>
  </r>
  <r>
    <x v="299"/>
    <n v="26"/>
    <x v="0"/>
  </r>
  <r>
    <x v="299"/>
    <n v="7"/>
    <x v="1"/>
  </r>
  <r>
    <x v="300"/>
    <n v="17"/>
    <x v="3"/>
  </r>
  <r>
    <x v="300"/>
    <n v="31"/>
    <x v="0"/>
  </r>
  <r>
    <x v="300"/>
    <n v="7"/>
    <x v="1"/>
  </r>
  <r>
    <x v="300"/>
    <n v="2"/>
    <x v="2"/>
  </r>
  <r>
    <x v="301"/>
    <n v="23"/>
    <x v="3"/>
  </r>
  <r>
    <x v="301"/>
    <n v="26"/>
    <x v="0"/>
  </r>
  <r>
    <x v="301"/>
    <n v="2"/>
    <x v="1"/>
  </r>
  <r>
    <x v="301"/>
    <n v="41"/>
    <x v="2"/>
  </r>
  <r>
    <x v="302"/>
    <n v="15"/>
    <x v="3"/>
  </r>
  <r>
    <x v="302"/>
    <n v="18"/>
    <x v="0"/>
  </r>
  <r>
    <x v="302"/>
    <n v="6"/>
    <x v="1"/>
  </r>
  <r>
    <x v="302"/>
    <n v="30"/>
    <x v="2"/>
  </r>
  <r>
    <x v="303"/>
    <n v="28"/>
    <x v="3"/>
  </r>
  <r>
    <x v="303"/>
    <n v="29"/>
    <x v="0"/>
  </r>
  <r>
    <x v="303"/>
    <n v="2"/>
    <x v="1"/>
  </r>
  <r>
    <x v="63"/>
    <n v="40"/>
    <x v="3"/>
  </r>
  <r>
    <x v="63"/>
    <n v="16"/>
    <x v="0"/>
  </r>
  <r>
    <x v="63"/>
    <n v="3"/>
    <x v="1"/>
  </r>
  <r>
    <x v="304"/>
    <n v="18"/>
    <x v="3"/>
  </r>
  <r>
    <x v="304"/>
    <n v="51"/>
    <x v="0"/>
  </r>
  <r>
    <x v="304"/>
    <n v="23"/>
    <x v="1"/>
  </r>
  <r>
    <x v="304"/>
    <n v="9"/>
    <x v="2"/>
  </r>
  <r>
    <x v="305"/>
    <n v="35"/>
    <x v="3"/>
  </r>
  <r>
    <x v="305"/>
    <n v="27"/>
    <x v="0"/>
  </r>
  <r>
    <x v="305"/>
    <n v="10"/>
    <x v="1"/>
  </r>
  <r>
    <x v="305"/>
    <n v="17"/>
    <x v="2"/>
  </r>
  <r>
    <x v="306"/>
    <n v="33"/>
    <x v="3"/>
  </r>
  <r>
    <x v="306"/>
    <n v="23"/>
    <x v="0"/>
  </r>
  <r>
    <x v="306"/>
    <n v="7"/>
    <x v="1"/>
  </r>
  <r>
    <x v="307"/>
    <n v="14"/>
    <x v="3"/>
  </r>
  <r>
    <x v="307"/>
    <n v="43"/>
    <x v="0"/>
  </r>
  <r>
    <x v="307"/>
    <n v="14"/>
    <x v="1"/>
  </r>
  <r>
    <x v="307"/>
    <n v="32"/>
    <x v="2"/>
  </r>
  <r>
    <x v="308"/>
    <n v="30"/>
    <x v="3"/>
  </r>
  <r>
    <x v="308"/>
    <n v="34"/>
    <x v="0"/>
  </r>
  <r>
    <x v="308"/>
    <n v="10"/>
    <x v="1"/>
  </r>
  <r>
    <x v="308"/>
    <n v="320"/>
    <x v="2"/>
  </r>
  <r>
    <x v="309"/>
    <n v="28"/>
    <x v="3"/>
  </r>
  <r>
    <x v="309"/>
    <n v="23"/>
    <x v="0"/>
  </r>
  <r>
    <x v="309"/>
    <n v="8"/>
    <x v="1"/>
  </r>
  <r>
    <x v="309"/>
    <n v="5"/>
    <x v="2"/>
  </r>
  <r>
    <x v="310"/>
    <n v="25"/>
    <x v="3"/>
  </r>
  <r>
    <x v="310"/>
    <n v="30"/>
    <x v="0"/>
  </r>
  <r>
    <x v="310"/>
    <n v="9"/>
    <x v="1"/>
  </r>
  <r>
    <x v="310"/>
    <n v="192"/>
    <x v="2"/>
  </r>
  <r>
    <x v="311"/>
    <n v="41"/>
    <x v="3"/>
  </r>
  <r>
    <x v="311"/>
    <n v="37"/>
    <x v="0"/>
  </r>
  <r>
    <x v="311"/>
    <n v="15"/>
    <x v="1"/>
  </r>
  <r>
    <x v="312"/>
    <n v="21"/>
    <x v="3"/>
  </r>
  <r>
    <x v="312"/>
    <n v="26"/>
    <x v="0"/>
  </r>
  <r>
    <x v="312"/>
    <n v="11"/>
    <x v="1"/>
  </r>
  <r>
    <x v="312"/>
    <n v="62"/>
    <x v="2"/>
  </r>
  <r>
    <x v="313"/>
    <n v="16"/>
    <x v="3"/>
  </r>
  <r>
    <x v="313"/>
    <n v="21"/>
    <x v="0"/>
  </r>
  <r>
    <x v="313"/>
    <n v="11"/>
    <x v="1"/>
  </r>
  <r>
    <x v="313"/>
    <n v="58"/>
    <x v="2"/>
  </r>
  <r>
    <x v="314"/>
    <n v="59"/>
    <x v="3"/>
  </r>
  <r>
    <x v="314"/>
    <n v="19"/>
    <x v="0"/>
  </r>
  <r>
    <x v="314"/>
    <n v="4"/>
    <x v="1"/>
  </r>
  <r>
    <x v="314"/>
    <n v="53"/>
    <x v="2"/>
  </r>
  <r>
    <x v="315"/>
    <n v="23"/>
    <x v="3"/>
  </r>
  <r>
    <x v="315"/>
    <n v="45"/>
    <x v="0"/>
  </r>
  <r>
    <x v="315"/>
    <n v="7"/>
    <x v="1"/>
  </r>
  <r>
    <x v="315"/>
    <n v="27"/>
    <x v="2"/>
  </r>
  <r>
    <x v="316"/>
    <n v="25"/>
    <x v="3"/>
  </r>
  <r>
    <x v="316"/>
    <n v="27"/>
    <x v="0"/>
  </r>
  <r>
    <x v="316"/>
    <n v="11"/>
    <x v="1"/>
  </r>
  <r>
    <x v="317"/>
    <n v="32"/>
    <x v="3"/>
  </r>
  <r>
    <x v="317"/>
    <n v="19"/>
    <x v="0"/>
  </r>
  <r>
    <x v="317"/>
    <n v="3"/>
    <x v="1"/>
  </r>
  <r>
    <x v="318"/>
    <n v="16"/>
    <x v="3"/>
  </r>
  <r>
    <x v="318"/>
    <n v="38"/>
    <x v="0"/>
  </r>
  <r>
    <x v="318"/>
    <n v="9"/>
    <x v="1"/>
  </r>
  <r>
    <x v="318"/>
    <n v="524"/>
    <x v="2"/>
  </r>
  <r>
    <x v="319"/>
    <n v="32"/>
    <x v="3"/>
  </r>
  <r>
    <x v="319"/>
    <n v="26"/>
    <x v="0"/>
  </r>
  <r>
    <x v="319"/>
    <n v="8"/>
    <x v="1"/>
  </r>
  <r>
    <x v="319"/>
    <n v="20"/>
    <x v="2"/>
  </r>
  <r>
    <x v="320"/>
    <n v="24"/>
    <x v="3"/>
  </r>
  <r>
    <x v="320"/>
    <n v="16"/>
    <x v="0"/>
  </r>
  <r>
    <x v="320"/>
    <n v="5"/>
    <x v="1"/>
  </r>
  <r>
    <x v="320"/>
    <n v="14"/>
    <x v="2"/>
  </r>
  <r>
    <x v="321"/>
    <n v="10"/>
    <x v="3"/>
  </r>
  <r>
    <x v="321"/>
    <n v="20"/>
    <x v="0"/>
  </r>
  <r>
    <x v="321"/>
    <n v="7"/>
    <x v="1"/>
  </r>
  <r>
    <x v="322"/>
    <n v="48"/>
    <x v="3"/>
  </r>
  <r>
    <x v="322"/>
    <n v="30"/>
    <x v="0"/>
  </r>
  <r>
    <x v="322"/>
    <n v="12"/>
    <x v="1"/>
  </r>
  <r>
    <x v="323"/>
    <n v="14"/>
    <x v="3"/>
  </r>
  <r>
    <x v="323"/>
    <n v="7"/>
    <x v="0"/>
  </r>
  <r>
    <x v="323"/>
    <n v="5"/>
    <x v="1"/>
  </r>
  <r>
    <x v="323"/>
    <n v="42"/>
    <x v="2"/>
  </r>
  <r>
    <x v="324"/>
    <n v="23"/>
    <x v="3"/>
  </r>
  <r>
    <x v="324"/>
    <n v="36"/>
    <x v="0"/>
  </r>
  <r>
    <x v="324"/>
    <n v="6"/>
    <x v="1"/>
  </r>
  <r>
    <x v="324"/>
    <n v="31"/>
    <x v="2"/>
  </r>
  <r>
    <x v="325"/>
    <n v="38"/>
    <x v="3"/>
  </r>
  <r>
    <x v="325"/>
    <n v="29"/>
    <x v="0"/>
  </r>
  <r>
    <x v="325"/>
    <n v="8"/>
    <x v="1"/>
  </r>
  <r>
    <x v="325"/>
    <n v="24"/>
    <x v="2"/>
  </r>
  <r>
    <x v="326"/>
    <n v="44"/>
    <x v="3"/>
  </r>
  <r>
    <x v="326"/>
    <n v="47"/>
    <x v="0"/>
  </r>
  <r>
    <x v="326"/>
    <n v="11"/>
    <x v="1"/>
  </r>
  <r>
    <x v="327"/>
    <n v="38"/>
    <x v="3"/>
  </r>
  <r>
    <x v="327"/>
    <n v="40"/>
    <x v="0"/>
  </r>
  <r>
    <x v="327"/>
    <n v="10"/>
    <x v="1"/>
  </r>
  <r>
    <x v="327"/>
    <n v="20"/>
    <x v="2"/>
  </r>
  <r>
    <x v="328"/>
    <n v="18"/>
    <x v="3"/>
  </r>
  <r>
    <x v="328"/>
    <n v="44"/>
    <x v="0"/>
  </r>
  <r>
    <x v="328"/>
    <n v="14"/>
    <x v="1"/>
  </r>
  <r>
    <x v="328"/>
    <n v="64"/>
    <x v="2"/>
  </r>
  <r>
    <x v="329"/>
    <n v="26"/>
    <x v="3"/>
  </r>
  <r>
    <x v="329"/>
    <n v="32"/>
    <x v="0"/>
  </r>
  <r>
    <x v="329"/>
    <n v="4"/>
    <x v="1"/>
  </r>
  <r>
    <x v="329"/>
    <n v="14"/>
    <x v="2"/>
  </r>
  <r>
    <x v="330"/>
    <n v="28"/>
    <x v="3"/>
  </r>
  <r>
    <x v="330"/>
    <n v="21"/>
    <x v="0"/>
  </r>
  <r>
    <x v="330"/>
    <n v="6"/>
    <x v="1"/>
  </r>
  <r>
    <x v="330"/>
    <n v="195"/>
    <x v="2"/>
  </r>
  <r>
    <x v="331"/>
    <n v="35"/>
    <x v="3"/>
  </r>
  <r>
    <x v="331"/>
    <n v="28"/>
    <x v="0"/>
  </r>
  <r>
    <x v="331"/>
    <n v="5"/>
    <x v="1"/>
  </r>
  <r>
    <x v="332"/>
    <n v="32"/>
    <x v="3"/>
  </r>
  <r>
    <x v="332"/>
    <n v="26"/>
    <x v="0"/>
  </r>
  <r>
    <x v="332"/>
    <n v="6"/>
    <x v="1"/>
  </r>
  <r>
    <x v="332"/>
    <n v="44"/>
    <x v="2"/>
  </r>
  <r>
    <x v="333"/>
    <n v="25"/>
    <x v="3"/>
  </r>
  <r>
    <x v="333"/>
    <n v="11"/>
    <x v="0"/>
  </r>
  <r>
    <x v="333"/>
    <n v="4"/>
    <x v="1"/>
  </r>
  <r>
    <x v="333"/>
    <n v="10"/>
    <x v="2"/>
  </r>
  <r>
    <x v="334"/>
    <n v="9"/>
    <x v="3"/>
  </r>
  <r>
    <x v="334"/>
    <n v="44"/>
    <x v="0"/>
  </r>
  <r>
    <x v="334"/>
    <n v="19"/>
    <x v="1"/>
  </r>
  <r>
    <x v="334"/>
    <n v="10"/>
    <x v="2"/>
  </r>
  <r>
    <x v="335"/>
    <n v="26"/>
    <x v="3"/>
  </r>
  <r>
    <x v="335"/>
    <n v="29"/>
    <x v="0"/>
  </r>
  <r>
    <x v="335"/>
    <n v="16"/>
    <x v="1"/>
  </r>
  <r>
    <x v="335"/>
    <n v="12"/>
    <x v="2"/>
  </r>
  <r>
    <x v="336"/>
    <n v="41"/>
    <x v="3"/>
  </r>
  <r>
    <x v="336"/>
    <n v="24"/>
    <x v="0"/>
  </r>
  <r>
    <x v="336"/>
    <n v="6"/>
    <x v="1"/>
  </r>
  <r>
    <x v="337"/>
    <n v="3"/>
    <x v="3"/>
  </r>
  <r>
    <x v="337"/>
    <n v="36"/>
    <x v="2"/>
  </r>
  <r>
    <x v="338"/>
    <n v="34"/>
    <x v="3"/>
  </r>
  <r>
    <x v="338"/>
    <n v="43"/>
    <x v="0"/>
  </r>
  <r>
    <x v="338"/>
    <n v="20"/>
    <x v="1"/>
  </r>
  <r>
    <x v="339"/>
    <n v="40"/>
    <x v="3"/>
  </r>
  <r>
    <x v="339"/>
    <n v="36"/>
    <x v="0"/>
  </r>
  <r>
    <x v="339"/>
    <n v="15"/>
    <x v="1"/>
  </r>
  <r>
    <x v="339"/>
    <n v="7"/>
    <x v="2"/>
  </r>
  <r>
    <x v="340"/>
    <n v="31"/>
    <x v="3"/>
  </r>
  <r>
    <x v="340"/>
    <n v="33"/>
    <x v="0"/>
  </r>
  <r>
    <x v="340"/>
    <n v="13"/>
    <x v="1"/>
  </r>
  <r>
    <x v="340"/>
    <n v="10"/>
    <x v="2"/>
  </r>
  <r>
    <x v="341"/>
    <n v="2"/>
    <x v="3"/>
  </r>
  <r>
    <x v="341"/>
    <n v="13"/>
    <x v="2"/>
  </r>
  <r>
    <x v="342"/>
    <n v="1"/>
    <x v="3"/>
  </r>
  <r>
    <x v="343"/>
    <n v="41"/>
    <x v="3"/>
  </r>
  <r>
    <x v="343"/>
    <n v="54"/>
    <x v="0"/>
  </r>
  <r>
    <x v="343"/>
    <n v="21"/>
    <x v="1"/>
  </r>
  <r>
    <x v="344"/>
    <n v="21"/>
    <x v="3"/>
  </r>
  <r>
    <x v="344"/>
    <n v="21"/>
    <x v="0"/>
  </r>
  <r>
    <x v="344"/>
    <n v="10"/>
    <x v="1"/>
  </r>
  <r>
    <x v="344"/>
    <n v="23"/>
    <x v="2"/>
  </r>
  <r>
    <x v="345"/>
    <n v="16"/>
    <x v="3"/>
  </r>
  <r>
    <x v="345"/>
    <n v="29"/>
    <x v="0"/>
  </r>
  <r>
    <x v="345"/>
    <n v="13"/>
    <x v="1"/>
  </r>
  <r>
    <x v="345"/>
    <n v="29"/>
    <x v="2"/>
  </r>
  <r>
    <x v="346"/>
    <n v="35"/>
    <x v="3"/>
  </r>
  <r>
    <x v="346"/>
    <n v="12"/>
    <x v="0"/>
  </r>
  <r>
    <x v="346"/>
    <n v="3"/>
    <x v="1"/>
  </r>
  <r>
    <x v="346"/>
    <n v="23"/>
    <x v="2"/>
  </r>
  <r>
    <x v="347"/>
    <n v="22"/>
    <x v="3"/>
  </r>
  <r>
    <x v="347"/>
    <n v="35"/>
    <x v="0"/>
  </r>
  <r>
    <x v="347"/>
    <n v="16"/>
    <x v="1"/>
  </r>
  <r>
    <x v="347"/>
    <n v="15"/>
    <x v="2"/>
  </r>
  <r>
    <x v="181"/>
    <n v="2"/>
    <x v="3"/>
  </r>
  <r>
    <x v="348"/>
    <n v="40"/>
    <x v="3"/>
  </r>
  <r>
    <x v="348"/>
    <n v="37"/>
    <x v="0"/>
  </r>
  <r>
    <x v="348"/>
    <n v="11"/>
    <x v="1"/>
  </r>
  <r>
    <x v="348"/>
    <n v="21"/>
    <x v="2"/>
  </r>
  <r>
    <x v="349"/>
    <n v="27"/>
    <x v="3"/>
  </r>
  <r>
    <x v="349"/>
    <n v="33"/>
    <x v="0"/>
  </r>
  <r>
    <x v="349"/>
    <n v="7"/>
    <x v="1"/>
  </r>
  <r>
    <x v="349"/>
    <n v="19"/>
    <x v="2"/>
  </r>
  <r>
    <x v="350"/>
    <n v="2"/>
    <x v="3"/>
  </r>
  <r>
    <x v="350"/>
    <n v="19"/>
    <x v="2"/>
  </r>
  <r>
    <x v="351"/>
    <n v="34"/>
    <x v="3"/>
  </r>
  <r>
    <x v="351"/>
    <n v="26"/>
    <x v="0"/>
  </r>
  <r>
    <x v="351"/>
    <n v="9"/>
    <x v="1"/>
  </r>
  <r>
    <x v="352"/>
    <n v="25"/>
    <x v="3"/>
  </r>
  <r>
    <x v="352"/>
    <n v="23"/>
    <x v="0"/>
  </r>
  <r>
    <x v="352"/>
    <n v="7"/>
    <x v="1"/>
  </r>
  <r>
    <x v="352"/>
    <n v="23"/>
    <x v="2"/>
  </r>
  <r>
    <x v="353"/>
    <n v="18"/>
    <x v="3"/>
  </r>
  <r>
    <x v="353"/>
    <n v="36"/>
    <x v="0"/>
  </r>
  <r>
    <x v="353"/>
    <n v="15"/>
    <x v="1"/>
  </r>
  <r>
    <x v="353"/>
    <n v="23"/>
    <x v="2"/>
  </r>
  <r>
    <x v="354"/>
    <n v="25"/>
    <x v="3"/>
  </r>
  <r>
    <x v="354"/>
    <n v="19"/>
    <x v="0"/>
  </r>
  <r>
    <x v="354"/>
    <n v="5"/>
    <x v="1"/>
  </r>
  <r>
    <x v="354"/>
    <n v="7"/>
    <x v="2"/>
  </r>
  <r>
    <x v="355"/>
    <n v="31"/>
    <x v="3"/>
  </r>
  <r>
    <x v="355"/>
    <n v="37"/>
    <x v="0"/>
  </r>
  <r>
    <x v="355"/>
    <n v="12"/>
    <x v="1"/>
  </r>
  <r>
    <x v="355"/>
    <n v="24"/>
    <x v="2"/>
  </r>
  <r>
    <x v="356"/>
    <n v="1"/>
    <x v="3"/>
  </r>
  <r>
    <x v="356"/>
    <n v="14"/>
    <x v="2"/>
  </r>
  <r>
    <x v="357"/>
    <n v="32"/>
    <x v="3"/>
  </r>
  <r>
    <x v="357"/>
    <n v="18"/>
    <x v="0"/>
  </r>
  <r>
    <x v="357"/>
    <n v="10"/>
    <x v="1"/>
  </r>
  <r>
    <x v="358"/>
    <n v="19"/>
    <x v="3"/>
  </r>
  <r>
    <x v="358"/>
    <n v="22"/>
    <x v="0"/>
  </r>
  <r>
    <x v="358"/>
    <n v="9"/>
    <x v="1"/>
  </r>
  <r>
    <x v="358"/>
    <n v="33"/>
    <x v="2"/>
  </r>
  <r>
    <x v="359"/>
    <n v="33"/>
    <x v="3"/>
  </r>
  <r>
    <x v="359"/>
    <n v="23"/>
    <x v="0"/>
  </r>
  <r>
    <x v="359"/>
    <n v="6"/>
    <x v="1"/>
  </r>
  <r>
    <x v="359"/>
    <n v="35"/>
    <x v="2"/>
  </r>
  <r>
    <x v="360"/>
    <n v="2"/>
    <x v="3"/>
  </r>
  <r>
    <x v="360"/>
    <n v="31"/>
    <x v="0"/>
  </r>
  <r>
    <x v="360"/>
    <n v="4"/>
    <x v="1"/>
  </r>
  <r>
    <x v="360"/>
    <n v="23"/>
    <x v="2"/>
  </r>
  <r>
    <x v="361"/>
    <n v="6"/>
    <x v="3"/>
  </r>
  <r>
    <x v="361"/>
    <n v="2"/>
    <x v="0"/>
  </r>
  <r>
    <x v="361"/>
    <n v="2"/>
    <x v="1"/>
  </r>
  <r>
    <x v="361"/>
    <n v="15"/>
    <x v="2"/>
  </r>
  <r>
    <x v="362"/>
    <n v="1"/>
    <x v="3"/>
  </r>
  <r>
    <x v="362"/>
    <n v="13"/>
    <x v="0"/>
  </r>
  <r>
    <x v="363"/>
    <n v="13"/>
    <x v="4"/>
  </r>
  <r>
    <x v="363"/>
    <n v="2"/>
    <x v="5"/>
  </r>
  <r>
    <x v="364"/>
    <n v="14"/>
    <x v="4"/>
  </r>
  <r>
    <x v="364"/>
    <n v="2"/>
    <x v="5"/>
  </r>
  <r>
    <x v="365"/>
    <n v="16"/>
    <x v="4"/>
  </r>
  <r>
    <x v="365"/>
    <n v="27"/>
    <x v="5"/>
  </r>
  <r>
    <x v="366"/>
    <n v="6"/>
    <x v="4"/>
  </r>
  <r>
    <x v="366"/>
    <n v="11"/>
    <x v="5"/>
  </r>
  <r>
    <x v="367"/>
    <n v="11"/>
    <x v="4"/>
  </r>
  <r>
    <x v="367"/>
    <n v="17"/>
    <x v="5"/>
  </r>
  <r>
    <x v="368"/>
    <n v="22"/>
    <x v="4"/>
  </r>
  <r>
    <x v="369"/>
    <n v="20"/>
    <x v="4"/>
  </r>
  <r>
    <x v="369"/>
    <n v="1"/>
    <x v="5"/>
  </r>
  <r>
    <x v="370"/>
    <n v="10"/>
    <x v="4"/>
  </r>
  <r>
    <x v="370"/>
    <n v="26"/>
    <x v="5"/>
  </r>
  <r>
    <x v="371"/>
    <n v="7"/>
    <x v="4"/>
  </r>
  <r>
    <x v="371"/>
    <n v="6"/>
    <x v="5"/>
  </r>
  <r>
    <x v="372"/>
    <n v="8"/>
    <x v="4"/>
  </r>
  <r>
    <x v="372"/>
    <n v="13"/>
    <x v="5"/>
  </r>
  <r>
    <x v="373"/>
    <n v="11"/>
    <x v="4"/>
  </r>
  <r>
    <x v="373"/>
    <n v="11"/>
    <x v="5"/>
  </r>
  <r>
    <x v="374"/>
    <n v="12"/>
    <x v="4"/>
  </r>
  <r>
    <x v="374"/>
    <n v="5"/>
    <x v="5"/>
  </r>
  <r>
    <x v="367"/>
    <n v="33"/>
    <x v="0"/>
  </r>
  <r>
    <x v="368"/>
    <n v="34"/>
    <x v="0"/>
  </r>
  <r>
    <x v="369"/>
    <n v="19"/>
    <x v="0"/>
  </r>
  <r>
    <x v="370"/>
    <n v="56"/>
    <x v="0"/>
  </r>
  <r>
    <x v="371"/>
    <n v="32"/>
    <x v="0"/>
  </r>
  <r>
    <x v="372"/>
    <n v="49"/>
    <x v="0"/>
  </r>
  <r>
    <x v="373"/>
    <n v="15"/>
    <x v="0"/>
  </r>
  <r>
    <x v="374"/>
    <n v="25"/>
    <x v="0"/>
  </r>
  <r>
    <x v="354"/>
    <n v="15"/>
    <x v="5"/>
  </r>
  <r>
    <x v="354"/>
    <n v="10"/>
    <x v="4"/>
  </r>
  <r>
    <x v="355"/>
    <n v="13"/>
    <x v="5"/>
  </r>
  <r>
    <x v="355"/>
    <n v="20"/>
    <x v="4"/>
  </r>
  <r>
    <x v="356"/>
    <n v="0"/>
    <x v="5"/>
  </r>
  <r>
    <x v="356"/>
    <n v="1"/>
    <x v="4"/>
  </r>
  <r>
    <x v="357"/>
    <n v="20"/>
    <x v="5"/>
  </r>
  <r>
    <x v="357"/>
    <n v="12"/>
    <x v="4"/>
  </r>
  <r>
    <x v="358"/>
    <n v="2"/>
    <x v="5"/>
  </r>
  <r>
    <x v="358"/>
    <n v="18"/>
    <x v="4"/>
  </r>
  <r>
    <x v="375"/>
    <n v="36"/>
    <x v="0"/>
  </r>
  <r>
    <x v="375"/>
    <n v="5"/>
    <x v="4"/>
  </r>
  <r>
    <x v="376"/>
    <n v="12"/>
    <x v="0"/>
  </r>
  <r>
    <x v="376"/>
    <n v="4"/>
    <x v="4"/>
  </r>
  <r>
    <x v="377"/>
    <n v="33"/>
    <x v="0"/>
  </r>
  <r>
    <x v="377"/>
    <n v="2"/>
    <x v="4"/>
  </r>
  <r>
    <x v="377"/>
    <n v="14"/>
    <x v="5"/>
  </r>
  <r>
    <x v="378"/>
    <n v="1"/>
    <x v="5"/>
  </r>
  <r>
    <x v="378"/>
    <n v="6"/>
    <x v="4"/>
  </r>
  <r>
    <x v="378"/>
    <n v="19"/>
    <x v="0"/>
  </r>
  <r>
    <x v="379"/>
    <n v="26"/>
    <x v="0"/>
  </r>
  <r>
    <x v="379"/>
    <n v="2"/>
    <x v="4"/>
  </r>
  <r>
    <x v="379"/>
    <n v="15"/>
    <x v="5"/>
  </r>
  <r>
    <x v="380"/>
    <n v="4"/>
    <x v="5"/>
  </r>
  <r>
    <x v="380"/>
    <n v="1"/>
    <x v="4"/>
  </r>
  <r>
    <x v="380"/>
    <n v="33"/>
    <x v="0"/>
  </r>
  <r>
    <x v="381"/>
    <n v="23"/>
    <x v="0"/>
  </r>
  <r>
    <x v="381"/>
    <n v="1"/>
    <x v="4"/>
  </r>
  <r>
    <x v="381"/>
    <n v="5"/>
    <x v="5"/>
  </r>
  <r>
    <x v="382"/>
    <n v="7"/>
    <x v="4"/>
  </r>
  <r>
    <x v="382"/>
    <n v="29"/>
    <x v="0"/>
  </r>
  <r>
    <x v="383"/>
    <n v="0"/>
    <x v="5"/>
  </r>
  <r>
    <x v="383"/>
    <n v="34"/>
    <x v="0"/>
  </r>
  <r>
    <x v="383"/>
    <n v="0"/>
    <x v="4"/>
  </r>
  <r>
    <x v="384"/>
    <n v="33"/>
    <x v="0"/>
  </r>
  <r>
    <x v="384"/>
    <n v="0"/>
    <x v="5"/>
  </r>
  <r>
    <x v="385"/>
    <n v="1"/>
    <x v="4"/>
  </r>
  <r>
    <x v="385"/>
    <n v="10"/>
    <x v="0"/>
  </r>
  <r>
    <x v="386"/>
    <n v="44"/>
    <x v="0"/>
  </r>
  <r>
    <x v="386"/>
    <n v="0"/>
    <x v="5"/>
  </r>
  <r>
    <x v="387"/>
    <n v="5"/>
    <x v="4"/>
  </r>
  <r>
    <x v="387"/>
    <n v="15"/>
    <x v="0"/>
  </r>
  <r>
    <x v="388"/>
    <n v="43"/>
    <x v="0"/>
  </r>
  <r>
    <x v="388"/>
    <n v="3"/>
    <x v="4"/>
  </r>
  <r>
    <x v="388"/>
    <n v="4"/>
    <x v="5"/>
  </r>
  <r>
    <x v="389"/>
    <n v="12"/>
    <x v="5"/>
  </r>
  <r>
    <x v="389"/>
    <n v="25"/>
    <x v="0"/>
  </r>
  <r>
    <x v="389"/>
    <n v="6"/>
    <x v="4"/>
  </r>
  <r>
    <x v="390"/>
    <n v="35"/>
    <x v="0"/>
  </r>
  <r>
    <x v="390"/>
    <n v="3"/>
    <x v="4"/>
  </r>
  <r>
    <x v="391"/>
    <n v="4"/>
    <x v="4"/>
  </r>
  <r>
    <x v="391"/>
    <n v="24"/>
    <x v="0"/>
  </r>
  <r>
    <x v="391"/>
    <n v="6"/>
    <x v="5"/>
  </r>
  <r>
    <x v="392"/>
    <n v="3"/>
    <x v="4"/>
  </r>
  <r>
    <x v="392"/>
    <n v="12"/>
    <x v="0"/>
  </r>
  <r>
    <x v="392"/>
    <n v="1"/>
    <x v="5"/>
  </r>
  <r>
    <x v="393"/>
    <n v="37"/>
    <x v="0"/>
  </r>
  <r>
    <x v="394"/>
    <n v="12"/>
    <x v="0"/>
  </r>
  <r>
    <x v="359"/>
    <n v="23"/>
    <x v="5"/>
  </r>
  <r>
    <x v="359"/>
    <n v="10"/>
    <x v="4"/>
  </r>
  <r>
    <x v="360"/>
    <n v="0"/>
    <x v="5"/>
  </r>
  <r>
    <x v="360"/>
    <n v="2"/>
    <x v="4"/>
  </r>
  <r>
    <x v="361"/>
    <n v="5"/>
    <x v="5"/>
  </r>
  <r>
    <x v="361"/>
    <n v="1"/>
    <x v="4"/>
  </r>
  <r>
    <x v="362"/>
    <n v="1"/>
    <x v="5"/>
  </r>
  <r>
    <x v="362"/>
    <n v="0"/>
    <x v="4"/>
  </r>
  <r>
    <x v="395"/>
    <n v="41"/>
    <x v="0"/>
  </r>
  <r>
    <x v="395"/>
    <n v="8"/>
    <x v="5"/>
  </r>
  <r>
    <x v="395"/>
    <n v="15"/>
    <x v="4"/>
  </r>
  <r>
    <x v="396"/>
    <n v="34"/>
    <x v="0"/>
  </r>
  <r>
    <x v="396"/>
    <n v="10"/>
    <x v="5"/>
  </r>
  <r>
    <x v="396"/>
    <n v="14"/>
    <x v="4"/>
  </r>
  <r>
    <x v="397"/>
    <n v="23"/>
    <x v="0"/>
  </r>
  <r>
    <x v="397"/>
    <n v="15"/>
    <x v="5"/>
  </r>
  <r>
    <x v="397"/>
    <n v="11"/>
    <x v="4"/>
  </r>
  <r>
    <x v="398"/>
    <n v="21"/>
    <x v="0"/>
  </r>
  <r>
    <x v="398"/>
    <n v="5"/>
    <x v="4"/>
  </r>
  <r>
    <x v="398"/>
    <n v="10"/>
    <x v="5"/>
  </r>
  <r>
    <x v="399"/>
    <n v="29"/>
    <x v="0"/>
  </r>
  <r>
    <x v="399"/>
    <n v="7"/>
    <x v="5"/>
  </r>
  <r>
    <x v="399"/>
    <n v="9"/>
    <x v="4"/>
  </r>
  <r>
    <x v="400"/>
    <n v="28"/>
    <x v="0"/>
  </r>
  <r>
    <x v="400"/>
    <n v="8"/>
    <x v="4"/>
  </r>
  <r>
    <x v="400"/>
    <n v="10"/>
    <x v="5"/>
  </r>
  <r>
    <x v="401"/>
    <n v="29"/>
    <x v="0"/>
  </r>
  <r>
    <x v="402"/>
    <n v="0"/>
    <x v="0"/>
  </r>
  <r>
    <x v="401"/>
    <n v="2"/>
    <x v="4"/>
  </r>
  <r>
    <x v="401"/>
    <n v="6"/>
    <x v="5"/>
  </r>
  <r>
    <x v="403"/>
    <n v="31"/>
    <x v="0"/>
  </r>
  <r>
    <x v="403"/>
    <n v="14"/>
    <x v="4"/>
  </r>
  <r>
    <x v="404"/>
    <n v="18"/>
    <x v="0"/>
  </r>
  <r>
    <x v="404"/>
    <n v="13"/>
    <x v="4"/>
  </r>
  <r>
    <x v="404"/>
    <n v="8"/>
    <x v="5"/>
  </r>
  <r>
    <x v="405"/>
    <n v="7"/>
    <x v="5"/>
  </r>
  <r>
    <x v="405"/>
    <n v="20"/>
    <x v="0"/>
  </r>
  <r>
    <x v="405"/>
    <n v="14"/>
    <x v="4"/>
  </r>
  <r>
    <x v="406"/>
    <n v="33"/>
    <x v="0"/>
  </r>
  <r>
    <x v="406"/>
    <n v="10"/>
    <x v="4"/>
  </r>
  <r>
    <x v="406"/>
    <n v="1"/>
    <x v="5"/>
  </r>
  <r>
    <x v="407"/>
    <n v="25"/>
    <x v="5"/>
  </r>
  <r>
    <x v="407"/>
    <n v="19"/>
    <x v="0"/>
  </r>
  <r>
    <x v="407"/>
    <n v="5"/>
    <x v="4"/>
  </r>
  <r>
    <x v="408"/>
    <n v="25"/>
    <x v="0"/>
  </r>
  <r>
    <x v="408"/>
    <n v="8"/>
    <x v="4"/>
  </r>
  <r>
    <x v="375"/>
    <n v="8"/>
    <x v="5"/>
  </r>
  <r>
    <x v="409"/>
    <n v="7"/>
    <x v="4"/>
  </r>
  <r>
    <x v="409"/>
    <n v="5"/>
    <x v="5"/>
  </r>
  <r>
    <x v="409"/>
    <n v="26"/>
    <x v="0"/>
  </r>
  <r>
    <x v="410"/>
    <n v="8"/>
    <x v="5"/>
  </r>
  <r>
    <x v="410"/>
    <n v="9"/>
    <x v="4"/>
  </r>
  <r>
    <x v="411"/>
    <n v="19"/>
    <x v="0"/>
  </r>
  <r>
    <x v="410"/>
    <n v="37"/>
    <x v="0"/>
  </r>
  <r>
    <x v="412"/>
    <n v="34"/>
    <x v="0"/>
  </r>
  <r>
    <x v="411"/>
    <n v="2"/>
    <x v="5"/>
  </r>
  <r>
    <x v="411"/>
    <n v="16"/>
    <x v="4"/>
  </r>
  <r>
    <x v="412"/>
    <n v="2"/>
    <x v="5"/>
  </r>
  <r>
    <x v="412"/>
    <n v="4"/>
    <x v="4"/>
  </r>
  <r>
    <x v="413"/>
    <n v="27"/>
    <x v="0"/>
  </r>
  <r>
    <x v="413"/>
    <n v="3"/>
    <x v="5"/>
  </r>
  <r>
    <x v="413"/>
    <n v="10"/>
    <x v="4"/>
  </r>
  <r>
    <x v="414"/>
    <n v="5"/>
    <x v="5"/>
  </r>
  <r>
    <x v="414"/>
    <n v="3"/>
    <x v="4"/>
  </r>
  <r>
    <x v="414"/>
    <n v="15"/>
    <x v="0"/>
  </r>
  <r>
    <x v="415"/>
    <n v="30"/>
    <x v="0"/>
  </r>
  <r>
    <x v="415"/>
    <n v="7"/>
    <x v="5"/>
  </r>
  <r>
    <x v="415"/>
    <n v="1"/>
    <x v="4"/>
  </r>
  <r>
    <x v="416"/>
    <n v="8"/>
    <x v="4"/>
  </r>
  <r>
    <x v="416"/>
    <n v="4"/>
    <x v="5"/>
  </r>
  <r>
    <x v="416"/>
    <n v="22"/>
    <x v="0"/>
  </r>
  <r>
    <x v="417"/>
    <n v="39"/>
    <x v="0"/>
  </r>
  <r>
    <x v="417"/>
    <n v="3"/>
    <x v="5"/>
  </r>
  <r>
    <x v="417"/>
    <n v="6"/>
    <x v="4"/>
  </r>
  <r>
    <x v="418"/>
    <n v="3"/>
    <x v="4"/>
  </r>
  <r>
    <x v="418"/>
    <n v="36"/>
    <x v="0"/>
  </r>
  <r>
    <x v="419"/>
    <n v="0"/>
    <x v="0"/>
  </r>
  <r>
    <x v="420"/>
    <n v="19"/>
    <x v="0"/>
  </r>
  <r>
    <x v="421"/>
    <n v="21"/>
    <x v="0"/>
  </r>
  <r>
    <x v="422"/>
    <n v="30"/>
    <x v="0"/>
  </r>
  <r>
    <x v="422"/>
    <n v="9"/>
    <x v="5"/>
  </r>
  <r>
    <x v="422"/>
    <n v="7"/>
    <x v="4"/>
  </r>
  <r>
    <x v="423"/>
    <n v="22"/>
    <x v="0"/>
  </r>
  <r>
    <x v="423"/>
    <n v="6"/>
    <x v="4"/>
  </r>
  <r>
    <x v="423"/>
    <n v="1"/>
    <x v="5"/>
  </r>
  <r>
    <x v="424"/>
    <n v="19"/>
    <x v="4"/>
  </r>
  <r>
    <x v="424"/>
    <n v="4"/>
    <x v="5"/>
  </r>
  <r>
    <x v="425"/>
    <n v="28"/>
    <x v="0"/>
  </r>
  <r>
    <x v="425"/>
    <n v="8"/>
    <x v="5"/>
  </r>
  <r>
    <x v="425"/>
    <n v="3"/>
    <x v="4"/>
  </r>
  <r>
    <x v="426"/>
    <n v="4"/>
    <x v="4"/>
  </r>
  <r>
    <x v="426"/>
    <n v="44"/>
    <x v="0"/>
  </r>
  <r>
    <x v="426"/>
    <n v="2"/>
    <x v="5"/>
  </r>
  <r>
    <x v="427"/>
    <n v="15"/>
    <x v="0"/>
  </r>
  <r>
    <x v="428"/>
    <n v="23"/>
    <x v="0"/>
  </r>
  <r>
    <x v="429"/>
    <n v="54"/>
    <x v="0"/>
  </r>
  <r>
    <x v="430"/>
    <n v="16"/>
    <x v="0"/>
  </r>
  <r>
    <x v="431"/>
    <n v="7"/>
    <x v="4"/>
  </r>
  <r>
    <x v="431"/>
    <n v="15"/>
    <x v="0"/>
  </r>
  <r>
    <x v="432"/>
    <n v="50"/>
    <x v="0"/>
  </r>
  <r>
    <x v="432"/>
    <n v="10"/>
    <x v="5"/>
  </r>
  <r>
    <x v="432"/>
    <n v="4"/>
    <x v="4"/>
  </r>
  <r>
    <x v="433"/>
    <n v="17"/>
    <x v="0"/>
  </r>
  <r>
    <x v="433"/>
    <n v="12"/>
    <x v="4"/>
  </r>
  <r>
    <x v="434"/>
    <n v="7"/>
    <x v="5"/>
  </r>
  <r>
    <x v="434"/>
    <n v="8"/>
    <x v="4"/>
  </r>
  <r>
    <x v="434"/>
    <n v="44"/>
    <x v="0"/>
  </r>
  <r>
    <x v="435"/>
    <n v="4"/>
    <x v="0"/>
  </r>
  <r>
    <x v="435"/>
    <n v="3"/>
    <x v="5"/>
  </r>
  <r>
    <x v="435"/>
    <n v="6"/>
    <x v="4"/>
  </r>
  <r>
    <x v="436"/>
    <n v="3"/>
    <x v="4"/>
  </r>
  <r>
    <x v="436"/>
    <n v="5"/>
    <x v="0"/>
  </r>
  <r>
    <x v="437"/>
    <n v="56"/>
    <x v="0"/>
  </r>
  <r>
    <x v="437"/>
    <n v="3"/>
    <x v="4"/>
  </r>
  <r>
    <x v="437"/>
    <n v="17"/>
    <x v="5"/>
  </r>
  <r>
    <x v="438"/>
    <n v="3"/>
    <x v="4"/>
  </r>
  <r>
    <x v="438"/>
    <n v="45"/>
    <x v="0"/>
  </r>
  <r>
    <x v="439"/>
    <n v="20"/>
    <x v="0"/>
  </r>
  <r>
    <x v="439"/>
    <n v="3"/>
    <x v="4"/>
  </r>
  <r>
    <x v="439"/>
    <n v="6"/>
    <x v="5"/>
  </r>
  <r>
    <x v="440"/>
    <n v="18"/>
    <x v="0"/>
  </r>
  <r>
    <x v="440"/>
    <n v="16"/>
    <x v="4"/>
  </r>
  <r>
    <x v="440"/>
    <n v="4"/>
    <x v="5"/>
  </r>
  <r>
    <x v="441"/>
    <n v="8"/>
    <x v="0"/>
  </r>
  <r>
    <x v="441"/>
    <n v="3"/>
    <x v="5"/>
  </r>
  <r>
    <x v="441"/>
    <n v="3"/>
    <x v="4"/>
  </r>
  <r>
    <x v="442"/>
    <n v="4"/>
    <x v="0"/>
  </r>
  <r>
    <x v="442"/>
    <n v="3"/>
    <x v="5"/>
  </r>
  <r>
    <x v="442"/>
    <n v="3"/>
    <x v="4"/>
  </r>
  <r>
    <x v="443"/>
    <n v="1"/>
    <x v="4"/>
  </r>
  <r>
    <x v="443"/>
    <n v="12"/>
    <x v="0"/>
  </r>
  <r>
    <x v="443"/>
    <n v="2"/>
    <x v="5"/>
  </r>
  <r>
    <x v="444"/>
    <n v="50"/>
    <x v="0"/>
  </r>
  <r>
    <x v="444"/>
    <n v="4"/>
    <x v="5"/>
  </r>
  <r>
    <x v="444"/>
    <n v="3"/>
    <x v="4"/>
  </r>
  <r>
    <x v="445"/>
    <n v="2"/>
    <x v="4"/>
  </r>
  <r>
    <x v="445"/>
    <n v="30"/>
    <x v="0"/>
  </r>
  <r>
    <x v="445"/>
    <n v="3"/>
    <x v="5"/>
  </r>
  <r>
    <x v="446"/>
    <n v="26"/>
    <x v="0"/>
  </r>
  <r>
    <x v="446"/>
    <n v="2"/>
    <x v="4"/>
  </r>
  <r>
    <x v="446"/>
    <n v="1"/>
    <x v="5"/>
  </r>
  <r>
    <x v="447"/>
    <n v="30"/>
    <x v="0"/>
  </r>
  <r>
    <x v="448"/>
    <n v="31"/>
    <x v="0"/>
  </r>
  <r>
    <x v="449"/>
    <n v="40"/>
    <x v="0"/>
  </r>
  <r>
    <x v="450"/>
    <n v="21"/>
    <x v="0"/>
  </r>
  <r>
    <x v="450"/>
    <n v="4"/>
    <x v="5"/>
  </r>
  <r>
    <x v="451"/>
    <n v="5"/>
    <x v="0"/>
  </r>
  <r>
    <x v="452"/>
    <n v="0"/>
    <x v="0"/>
  </r>
  <r>
    <x v="453"/>
    <n v="23"/>
    <x v="0"/>
  </r>
  <r>
    <x v="453"/>
    <n v="2"/>
    <x v="4"/>
  </r>
  <r>
    <x v="453"/>
    <n v="7"/>
    <x v="5"/>
  </r>
  <r>
    <x v="454"/>
    <n v="18"/>
    <x v="0"/>
  </r>
  <r>
    <x v="455"/>
    <n v="2"/>
    <x v="5"/>
  </r>
  <r>
    <x v="456"/>
    <n v="1"/>
    <x v="5"/>
  </r>
  <r>
    <x v="457"/>
    <n v="7"/>
    <x v="5"/>
  </r>
  <r>
    <x v="458"/>
    <n v="7"/>
    <x v="5"/>
  </r>
  <r>
    <x v="459"/>
    <n v="4"/>
    <x v="5"/>
  </r>
  <r>
    <x v="460"/>
    <n v="5"/>
    <x v="5"/>
  </r>
  <r>
    <x v="461"/>
    <n v="3"/>
    <x v="5"/>
  </r>
  <r>
    <x v="462"/>
    <n v="1"/>
    <x v="5"/>
  </r>
  <r>
    <x v="454"/>
    <n v="1"/>
    <x v="5"/>
  </r>
  <r>
    <x v="463"/>
    <n v="7"/>
    <x v="5"/>
  </r>
  <r>
    <x v="463"/>
    <n v="18"/>
    <x v="0"/>
  </r>
  <r>
    <x v="464"/>
    <n v="26"/>
    <x v="0"/>
  </r>
  <r>
    <x v="465"/>
    <n v="38"/>
    <x v="0"/>
  </r>
  <r>
    <x v="466"/>
    <n v="17"/>
    <x v="0"/>
  </r>
  <r>
    <x v="466"/>
    <n v="9"/>
    <x v="5"/>
  </r>
  <r>
    <x v="467"/>
    <n v="2"/>
    <x v="5"/>
  </r>
  <r>
    <x v="467"/>
    <n v="25"/>
    <x v="0"/>
  </r>
  <r>
    <x v="468"/>
    <n v="11"/>
    <x v="0"/>
  </r>
  <r>
    <x v="469"/>
    <n v="21"/>
    <x v="0"/>
  </r>
  <r>
    <x v="470"/>
    <n v="1"/>
    <x v="5"/>
  </r>
  <r>
    <x v="470"/>
    <n v="24"/>
    <x v="0"/>
  </r>
  <r>
    <x v="471"/>
    <n v="12"/>
    <x v="0"/>
  </r>
  <r>
    <x v="472"/>
    <n v="29"/>
    <x v="0"/>
  </r>
  <r>
    <x v="472"/>
    <n v="4"/>
    <x v="5"/>
  </r>
  <r>
    <x v="473"/>
    <n v="6"/>
    <x v="5"/>
  </r>
  <r>
    <x v="473"/>
    <n v="28"/>
    <x v="0"/>
  </r>
  <r>
    <x v="474"/>
    <n v="20"/>
    <x v="0"/>
  </r>
  <r>
    <x v="475"/>
    <n v="0"/>
    <x v="0"/>
  </r>
  <r>
    <x v="476"/>
    <n v="5"/>
    <x v="5"/>
  </r>
  <r>
    <x v="476"/>
    <n v="21"/>
    <x v="0"/>
  </r>
  <r>
    <x v="477"/>
    <n v="1"/>
    <x v="5"/>
  </r>
  <r>
    <x v="477"/>
    <n v="24"/>
    <x v="0"/>
  </r>
  <r>
    <x v="478"/>
    <n v="17"/>
    <x v="0"/>
  </r>
  <r>
    <x v="479"/>
    <n v="5"/>
    <x v="5"/>
  </r>
  <r>
    <x v="479"/>
    <n v="39"/>
    <x v="0"/>
  </r>
  <r>
    <x v="480"/>
    <n v="3"/>
    <x v="5"/>
  </r>
  <r>
    <x v="480"/>
    <n v="21"/>
    <x v="0"/>
  </r>
  <r>
    <x v="481"/>
    <n v="16"/>
    <x v="0"/>
  </r>
  <r>
    <x v="482"/>
    <n v="15"/>
    <x v="0"/>
  </r>
  <r>
    <x v="483"/>
    <n v="0"/>
    <x v="0"/>
  </r>
  <r>
    <x v="484"/>
    <n v="21"/>
    <x v="0"/>
  </r>
  <r>
    <x v="485"/>
    <n v="13"/>
    <x v="5"/>
  </r>
  <r>
    <x v="485"/>
    <n v="15"/>
    <x v="0"/>
  </r>
  <r>
    <x v="486"/>
    <n v="1"/>
    <x v="5"/>
  </r>
  <r>
    <x v="486"/>
    <n v="15"/>
    <x v="0"/>
  </r>
  <r>
    <x v="450"/>
    <n v="1"/>
    <x v="4"/>
  </r>
  <r>
    <x v="487"/>
    <n v="1"/>
    <x v="4"/>
  </r>
  <r>
    <x v="487"/>
    <n v="4"/>
    <x v="5"/>
  </r>
  <r>
    <x v="487"/>
    <n v="23"/>
    <x v="0"/>
  </r>
  <r>
    <x v="488"/>
    <n v="26"/>
    <x v="0"/>
  </r>
  <r>
    <x v="488"/>
    <n v="9"/>
    <x v="5"/>
  </r>
  <r>
    <x v="489"/>
    <n v="30"/>
    <x v="0"/>
  </r>
  <r>
    <x v="490"/>
    <n v="25"/>
    <x v="0"/>
  </r>
  <r>
    <x v="491"/>
    <n v="36"/>
    <x v="0"/>
  </r>
  <r>
    <x v="492"/>
    <n v="30"/>
    <x v="0"/>
  </r>
  <r>
    <x v="493"/>
    <n v="10"/>
    <x v="0"/>
  </r>
  <r>
    <x v="494"/>
    <n v="16"/>
    <x v="0"/>
  </r>
  <r>
    <x v="495"/>
    <n v="24"/>
    <x v="0"/>
  </r>
  <r>
    <x v="495"/>
    <n v="8"/>
    <x v="5"/>
  </r>
  <r>
    <x v="496"/>
    <n v="28"/>
    <x v="0"/>
  </r>
  <r>
    <x v="497"/>
    <n v="24"/>
    <x v="0"/>
  </r>
  <r>
    <x v="497"/>
    <n v="5"/>
    <x v="5"/>
  </r>
  <r>
    <x v="498"/>
    <n v="36"/>
    <x v="0"/>
  </r>
  <r>
    <x v="498"/>
    <n v="2"/>
    <x v="5"/>
  </r>
  <r>
    <x v="499"/>
    <n v="18"/>
    <x v="0"/>
  </r>
  <r>
    <x v="499"/>
    <n v="2"/>
    <x v="5"/>
  </r>
  <r>
    <x v="500"/>
    <n v="37"/>
    <x v="0"/>
  </r>
  <r>
    <x v="500"/>
    <n v="14"/>
    <x v="5"/>
  </r>
  <r>
    <x v="501"/>
    <n v="15"/>
    <x v="0"/>
  </r>
  <r>
    <x v="502"/>
    <n v="17"/>
    <x v="0"/>
  </r>
  <r>
    <x v="503"/>
    <n v="32"/>
    <x v="0"/>
  </r>
  <r>
    <x v="504"/>
    <n v="12"/>
    <x v="0"/>
  </r>
  <r>
    <x v="505"/>
    <n v="29"/>
    <x v="0"/>
  </r>
  <r>
    <x v="505"/>
    <n v="6"/>
    <x v="5"/>
  </r>
  <r>
    <x v="506"/>
    <n v="20"/>
    <x v="0"/>
  </r>
  <r>
    <x v="506"/>
    <n v="2"/>
    <x v="5"/>
  </r>
  <r>
    <x v="507"/>
    <n v="14"/>
    <x v="0"/>
  </r>
  <r>
    <x v="507"/>
    <n v="1"/>
    <x v="5"/>
  </r>
  <r>
    <x v="508"/>
    <n v="24"/>
    <x v="0"/>
  </r>
  <r>
    <x v="508"/>
    <n v="12"/>
    <x v="5"/>
  </r>
  <r>
    <x v="509"/>
    <n v="25"/>
    <x v="0"/>
  </r>
  <r>
    <x v="510"/>
    <n v="0"/>
    <x v="0"/>
  </r>
  <r>
    <x v="455"/>
    <n v="29"/>
    <x v="0"/>
  </r>
  <r>
    <x v="456"/>
    <n v="21"/>
    <x v="0"/>
  </r>
  <r>
    <x v="457"/>
    <n v="18"/>
    <x v="0"/>
  </r>
  <r>
    <x v="511"/>
    <n v="16"/>
    <x v="0"/>
  </r>
  <r>
    <x v="458"/>
    <n v="30"/>
    <x v="0"/>
  </r>
  <r>
    <x v="459"/>
    <n v="22"/>
    <x v="0"/>
  </r>
  <r>
    <x v="512"/>
    <n v="22"/>
    <x v="0"/>
  </r>
  <r>
    <x v="513"/>
    <n v="31"/>
    <x v="0"/>
  </r>
  <r>
    <x v="460"/>
    <n v="27"/>
    <x v="0"/>
  </r>
  <r>
    <x v="461"/>
    <n v="47"/>
    <x v="0"/>
  </r>
  <r>
    <x v="462"/>
    <n v="12"/>
    <x v="0"/>
  </r>
  <r>
    <x v="514"/>
    <n v="26"/>
    <x v="0"/>
  </r>
  <r>
    <x v="515"/>
    <n v="28"/>
    <x v="0"/>
  </r>
  <r>
    <x v="516"/>
    <n v="33"/>
    <x v="0"/>
  </r>
  <r>
    <x v="517"/>
    <n v="26"/>
    <x v="0"/>
  </r>
  <r>
    <x v="518"/>
    <n v="10"/>
    <x v="0"/>
  </r>
  <r>
    <x v="519"/>
    <n v="15"/>
    <x v="0"/>
  </r>
  <r>
    <x v="520"/>
    <n v="9"/>
    <x v="0"/>
  </r>
  <r>
    <x v="521"/>
    <n v="23"/>
    <x v="0"/>
  </r>
  <r>
    <x v="522"/>
    <n v="19"/>
    <x v="0"/>
  </r>
  <r>
    <x v="523"/>
    <n v="12"/>
    <x v="0"/>
  </r>
  <r>
    <x v="524"/>
    <n v="21"/>
    <x v="0"/>
  </r>
  <r>
    <x v="525"/>
    <n v="22"/>
    <x v="0"/>
  </r>
  <r>
    <x v="526"/>
    <n v="22"/>
    <x v="0"/>
  </r>
  <r>
    <x v="527"/>
    <n v="46"/>
    <x v="0"/>
  </r>
  <r>
    <x v="528"/>
    <n v="8"/>
    <x v="0"/>
  </r>
  <r>
    <x v="529"/>
    <n v="21"/>
    <x v="0"/>
  </r>
  <r>
    <x v="529"/>
    <n v="21"/>
    <x v="0"/>
  </r>
  <r>
    <x v="530"/>
    <n v="16"/>
    <x v="0"/>
  </r>
  <r>
    <x v="531"/>
    <n v="23"/>
    <x v="0"/>
  </r>
  <r>
    <x v="532"/>
    <n v="17"/>
    <x v="0"/>
  </r>
  <r>
    <x v="533"/>
    <n v="6"/>
    <x v="0"/>
  </r>
  <r>
    <x v="534"/>
    <n v="10"/>
    <x v="0"/>
  </r>
  <r>
    <x v="535"/>
    <n v="27"/>
    <x v="0"/>
  </r>
  <r>
    <x v="535"/>
    <n v="27"/>
    <x v="0"/>
  </r>
  <r>
    <x v="536"/>
    <n v="18"/>
    <x v="0"/>
  </r>
  <r>
    <x v="537"/>
    <n v="26"/>
    <x v="0"/>
  </r>
</pivotCacheRecords>
</file>

<file path=xl/pivotCache/pivotCacheRecords10.xml><?xml version="1.0" encoding="utf-8"?>
<pivotCacheRecords xmlns="http://schemas.openxmlformats.org/spreadsheetml/2006/main" xmlns:r="http://schemas.openxmlformats.org/officeDocument/2006/relationships" count="658">
  <r>
    <x v="0"/>
    <x v="0"/>
    <x v="0"/>
    <x v="0"/>
  </r>
  <r>
    <x v="1"/>
    <x v="0"/>
    <x v="1"/>
    <x v="0"/>
  </r>
  <r>
    <x v="2"/>
    <x v="0"/>
    <x v="2"/>
    <x v="0"/>
  </r>
  <r>
    <x v="3"/>
    <x v="0"/>
    <x v="3"/>
    <x v="0"/>
  </r>
  <r>
    <x v="4"/>
    <x v="0"/>
    <x v="4"/>
    <x v="0"/>
  </r>
  <r>
    <x v="5"/>
    <x v="1"/>
    <x v="5"/>
    <x v="0"/>
  </r>
  <r>
    <x v="5"/>
    <x v="0"/>
    <x v="6"/>
    <x v="0"/>
  </r>
  <r>
    <x v="6"/>
    <x v="0"/>
    <x v="7"/>
    <x v="0"/>
  </r>
  <r>
    <x v="7"/>
    <x v="1"/>
    <x v="2"/>
    <x v="0"/>
  </r>
  <r>
    <x v="8"/>
    <x v="1"/>
    <x v="2"/>
    <x v="0"/>
  </r>
  <r>
    <x v="9"/>
    <x v="0"/>
    <x v="8"/>
    <x v="0"/>
  </r>
  <r>
    <x v="10"/>
    <x v="1"/>
    <x v="5"/>
    <x v="0"/>
  </r>
  <r>
    <x v="10"/>
    <x v="0"/>
    <x v="0"/>
    <x v="0"/>
  </r>
  <r>
    <x v="11"/>
    <x v="0"/>
    <x v="4"/>
    <x v="0"/>
  </r>
  <r>
    <x v="12"/>
    <x v="0"/>
    <x v="0"/>
    <x v="0"/>
  </r>
  <r>
    <x v="13"/>
    <x v="1"/>
    <x v="4"/>
    <x v="0"/>
  </r>
  <r>
    <x v="13"/>
    <x v="0"/>
    <x v="6"/>
    <x v="0"/>
  </r>
  <r>
    <x v="14"/>
    <x v="0"/>
    <x v="9"/>
    <x v="0"/>
  </r>
  <r>
    <x v="15"/>
    <x v="0"/>
    <x v="10"/>
    <x v="0"/>
  </r>
  <r>
    <x v="16"/>
    <x v="1"/>
    <x v="4"/>
    <x v="0"/>
  </r>
  <r>
    <x v="16"/>
    <x v="0"/>
    <x v="11"/>
    <x v="0"/>
  </r>
  <r>
    <x v="17"/>
    <x v="1"/>
    <x v="5"/>
    <x v="0"/>
  </r>
  <r>
    <x v="17"/>
    <x v="0"/>
    <x v="1"/>
    <x v="0"/>
  </r>
  <r>
    <x v="18"/>
    <x v="0"/>
    <x v="2"/>
    <x v="0"/>
  </r>
  <r>
    <x v="19"/>
    <x v="0"/>
    <x v="8"/>
    <x v="0"/>
  </r>
  <r>
    <x v="20"/>
    <x v="0"/>
    <x v="12"/>
    <x v="0"/>
  </r>
  <r>
    <x v="21"/>
    <x v="1"/>
    <x v="5"/>
    <x v="0"/>
  </r>
  <r>
    <x v="21"/>
    <x v="0"/>
    <x v="13"/>
    <x v="0"/>
  </r>
  <r>
    <x v="22"/>
    <x v="0"/>
    <x v="0"/>
    <x v="0"/>
  </r>
  <r>
    <x v="23"/>
    <x v="1"/>
    <x v="5"/>
    <x v="0"/>
  </r>
  <r>
    <x v="23"/>
    <x v="0"/>
    <x v="14"/>
    <x v="0"/>
  </r>
  <r>
    <x v="24"/>
    <x v="0"/>
    <x v="1"/>
    <x v="0"/>
  </r>
  <r>
    <x v="25"/>
    <x v="0"/>
    <x v="15"/>
    <x v="0"/>
  </r>
  <r>
    <x v="26"/>
    <x v="1"/>
    <x v="0"/>
    <x v="0"/>
  </r>
  <r>
    <x v="26"/>
    <x v="0"/>
    <x v="14"/>
    <x v="0"/>
  </r>
  <r>
    <x v="27"/>
    <x v="0"/>
    <x v="5"/>
    <x v="0"/>
  </r>
  <r>
    <x v="28"/>
    <x v="0"/>
    <x v="5"/>
    <x v="0"/>
  </r>
  <r>
    <x v="29"/>
    <x v="0"/>
    <x v="5"/>
    <x v="0"/>
  </r>
  <r>
    <x v="30"/>
    <x v="1"/>
    <x v="5"/>
    <x v="0"/>
  </r>
  <r>
    <x v="30"/>
    <x v="0"/>
    <x v="3"/>
    <x v="0"/>
  </r>
  <r>
    <x v="31"/>
    <x v="0"/>
    <x v="11"/>
    <x v="0"/>
  </r>
  <r>
    <x v="32"/>
    <x v="0"/>
    <x v="5"/>
    <x v="0"/>
  </r>
  <r>
    <x v="33"/>
    <x v="0"/>
    <x v="4"/>
    <x v="0"/>
  </r>
  <r>
    <x v="34"/>
    <x v="1"/>
    <x v="5"/>
    <x v="0"/>
  </r>
  <r>
    <x v="34"/>
    <x v="0"/>
    <x v="14"/>
    <x v="0"/>
  </r>
  <r>
    <x v="35"/>
    <x v="0"/>
    <x v="0"/>
    <x v="0"/>
  </r>
  <r>
    <x v="36"/>
    <x v="1"/>
    <x v="5"/>
    <x v="0"/>
  </r>
  <r>
    <x v="36"/>
    <x v="0"/>
    <x v="13"/>
    <x v="0"/>
  </r>
  <r>
    <x v="37"/>
    <x v="1"/>
    <x v="5"/>
    <x v="0"/>
  </r>
  <r>
    <x v="37"/>
    <x v="0"/>
    <x v="5"/>
    <x v="0"/>
  </r>
  <r>
    <x v="38"/>
    <x v="0"/>
    <x v="4"/>
    <x v="0"/>
  </r>
  <r>
    <x v="39"/>
    <x v="0"/>
    <x v="13"/>
    <x v="0"/>
  </r>
  <r>
    <x v="40"/>
    <x v="0"/>
    <x v="2"/>
    <x v="0"/>
  </r>
  <r>
    <x v="41"/>
    <x v="0"/>
    <x v="14"/>
    <x v="0"/>
  </r>
  <r>
    <x v="42"/>
    <x v="0"/>
    <x v="13"/>
    <x v="0"/>
  </r>
  <r>
    <x v="43"/>
    <x v="0"/>
    <x v="14"/>
    <x v="0"/>
  </r>
  <r>
    <x v="44"/>
    <x v="0"/>
    <x v="4"/>
    <x v="0"/>
  </r>
  <r>
    <x v="45"/>
    <x v="0"/>
    <x v="5"/>
    <x v="0"/>
  </r>
  <r>
    <x v="46"/>
    <x v="1"/>
    <x v="5"/>
    <x v="0"/>
  </r>
  <r>
    <x v="46"/>
    <x v="0"/>
    <x v="0"/>
    <x v="0"/>
  </r>
  <r>
    <x v="47"/>
    <x v="0"/>
    <x v="8"/>
    <x v="0"/>
  </r>
  <r>
    <x v="48"/>
    <x v="1"/>
    <x v="5"/>
    <x v="0"/>
  </r>
  <r>
    <x v="48"/>
    <x v="0"/>
    <x v="14"/>
    <x v="0"/>
  </r>
  <r>
    <x v="49"/>
    <x v="0"/>
    <x v="6"/>
    <x v="0"/>
  </r>
  <r>
    <x v="50"/>
    <x v="0"/>
    <x v="8"/>
    <x v="0"/>
  </r>
  <r>
    <x v="51"/>
    <x v="0"/>
    <x v="7"/>
    <x v="0"/>
  </r>
  <r>
    <x v="52"/>
    <x v="1"/>
    <x v="5"/>
    <x v="0"/>
  </r>
  <r>
    <x v="52"/>
    <x v="0"/>
    <x v="9"/>
    <x v="0"/>
  </r>
  <r>
    <x v="53"/>
    <x v="1"/>
    <x v="4"/>
    <x v="0"/>
  </r>
  <r>
    <x v="53"/>
    <x v="0"/>
    <x v="8"/>
    <x v="0"/>
  </r>
  <r>
    <x v="54"/>
    <x v="1"/>
    <x v="5"/>
    <x v="0"/>
  </r>
  <r>
    <x v="54"/>
    <x v="0"/>
    <x v="5"/>
    <x v="0"/>
  </r>
  <r>
    <x v="55"/>
    <x v="0"/>
    <x v="14"/>
    <x v="0"/>
  </r>
  <r>
    <x v="56"/>
    <x v="0"/>
    <x v="16"/>
    <x v="0"/>
  </r>
  <r>
    <x v="57"/>
    <x v="0"/>
    <x v="4"/>
    <x v="0"/>
  </r>
  <r>
    <x v="58"/>
    <x v="0"/>
    <x v="6"/>
    <x v="0"/>
  </r>
  <r>
    <x v="59"/>
    <x v="1"/>
    <x v="5"/>
    <x v="0"/>
  </r>
  <r>
    <x v="59"/>
    <x v="0"/>
    <x v="6"/>
    <x v="0"/>
  </r>
  <r>
    <x v="60"/>
    <x v="0"/>
    <x v="2"/>
    <x v="0"/>
  </r>
  <r>
    <x v="61"/>
    <x v="0"/>
    <x v="2"/>
    <x v="0"/>
  </r>
  <r>
    <x v="62"/>
    <x v="0"/>
    <x v="0"/>
    <x v="0"/>
  </r>
  <r>
    <x v="63"/>
    <x v="1"/>
    <x v="5"/>
    <x v="0"/>
  </r>
  <r>
    <x v="63"/>
    <x v="0"/>
    <x v="3"/>
    <x v="0"/>
  </r>
  <r>
    <x v="64"/>
    <x v="1"/>
    <x v="4"/>
    <x v="0"/>
  </r>
  <r>
    <x v="64"/>
    <x v="0"/>
    <x v="13"/>
    <x v="0"/>
  </r>
  <r>
    <x v="65"/>
    <x v="1"/>
    <x v="5"/>
    <x v="0"/>
  </r>
  <r>
    <x v="66"/>
    <x v="0"/>
    <x v="0"/>
    <x v="0"/>
  </r>
  <r>
    <x v="67"/>
    <x v="1"/>
    <x v="4"/>
    <x v="0"/>
  </r>
  <r>
    <x v="68"/>
    <x v="0"/>
    <x v="5"/>
    <x v="0"/>
  </r>
  <r>
    <x v="69"/>
    <x v="0"/>
    <x v="3"/>
    <x v="0"/>
  </r>
  <r>
    <x v="70"/>
    <x v="1"/>
    <x v="5"/>
    <x v="0"/>
  </r>
  <r>
    <x v="71"/>
    <x v="1"/>
    <x v="2"/>
    <x v="0"/>
  </r>
  <r>
    <x v="72"/>
    <x v="1"/>
    <x v="5"/>
    <x v="0"/>
  </r>
  <r>
    <x v="72"/>
    <x v="0"/>
    <x v="14"/>
    <x v="0"/>
  </r>
  <r>
    <x v="73"/>
    <x v="0"/>
    <x v="8"/>
    <x v="0"/>
  </r>
  <r>
    <x v="74"/>
    <x v="1"/>
    <x v="5"/>
    <x v="0"/>
  </r>
  <r>
    <x v="74"/>
    <x v="0"/>
    <x v="14"/>
    <x v="0"/>
  </r>
  <r>
    <x v="75"/>
    <x v="0"/>
    <x v="6"/>
    <x v="0"/>
  </r>
  <r>
    <x v="76"/>
    <x v="0"/>
    <x v="17"/>
    <x v="0"/>
  </r>
  <r>
    <x v="77"/>
    <x v="0"/>
    <x v="16"/>
    <x v="0"/>
  </r>
  <r>
    <x v="78"/>
    <x v="0"/>
    <x v="17"/>
    <x v="0"/>
  </r>
  <r>
    <x v="79"/>
    <x v="0"/>
    <x v="14"/>
    <x v="0"/>
  </r>
  <r>
    <x v="80"/>
    <x v="0"/>
    <x v="11"/>
    <x v="0"/>
  </r>
  <r>
    <x v="81"/>
    <x v="0"/>
    <x v="8"/>
    <x v="0"/>
  </r>
  <r>
    <x v="82"/>
    <x v="0"/>
    <x v="3"/>
    <x v="0"/>
  </r>
  <r>
    <x v="83"/>
    <x v="0"/>
    <x v="7"/>
    <x v="0"/>
  </r>
  <r>
    <x v="84"/>
    <x v="0"/>
    <x v="0"/>
    <x v="0"/>
  </r>
  <r>
    <x v="85"/>
    <x v="0"/>
    <x v="7"/>
    <x v="0"/>
  </r>
  <r>
    <x v="86"/>
    <x v="0"/>
    <x v="8"/>
    <x v="0"/>
  </r>
  <r>
    <x v="87"/>
    <x v="0"/>
    <x v="7"/>
    <x v="0"/>
  </r>
  <r>
    <x v="88"/>
    <x v="0"/>
    <x v="17"/>
    <x v="0"/>
  </r>
  <r>
    <x v="89"/>
    <x v="0"/>
    <x v="7"/>
    <x v="0"/>
  </r>
  <r>
    <x v="90"/>
    <x v="1"/>
    <x v="5"/>
    <x v="0"/>
  </r>
  <r>
    <x v="90"/>
    <x v="0"/>
    <x v="18"/>
    <x v="0"/>
  </r>
  <r>
    <x v="91"/>
    <x v="0"/>
    <x v="5"/>
    <x v="0"/>
  </r>
  <r>
    <x v="92"/>
    <x v="0"/>
    <x v="0"/>
    <x v="0"/>
  </r>
  <r>
    <x v="93"/>
    <x v="1"/>
    <x v="4"/>
    <x v="0"/>
  </r>
  <r>
    <x v="93"/>
    <x v="0"/>
    <x v="13"/>
    <x v="0"/>
  </r>
  <r>
    <x v="94"/>
    <x v="1"/>
    <x v="4"/>
    <x v="0"/>
  </r>
  <r>
    <x v="94"/>
    <x v="0"/>
    <x v="0"/>
    <x v="0"/>
  </r>
  <r>
    <x v="95"/>
    <x v="1"/>
    <x v="2"/>
    <x v="0"/>
  </r>
  <r>
    <x v="96"/>
    <x v="1"/>
    <x v="2"/>
    <x v="0"/>
  </r>
  <r>
    <x v="97"/>
    <x v="0"/>
    <x v="3"/>
    <x v="0"/>
  </r>
  <r>
    <x v="98"/>
    <x v="0"/>
    <x v="8"/>
    <x v="0"/>
  </r>
  <r>
    <x v="99"/>
    <x v="0"/>
    <x v="13"/>
    <x v="0"/>
  </r>
  <r>
    <x v="100"/>
    <x v="0"/>
    <x v="15"/>
    <x v="0"/>
  </r>
  <r>
    <x v="101"/>
    <x v="1"/>
    <x v="5"/>
    <x v="0"/>
  </r>
  <r>
    <x v="101"/>
    <x v="0"/>
    <x v="8"/>
    <x v="0"/>
  </r>
  <r>
    <x v="102"/>
    <x v="0"/>
    <x v="0"/>
    <x v="0"/>
  </r>
  <r>
    <x v="103"/>
    <x v="0"/>
    <x v="2"/>
    <x v="0"/>
  </r>
  <r>
    <x v="104"/>
    <x v="0"/>
    <x v="0"/>
    <x v="0"/>
  </r>
  <r>
    <x v="105"/>
    <x v="1"/>
    <x v="5"/>
    <x v="0"/>
  </r>
  <r>
    <x v="105"/>
    <x v="0"/>
    <x v="3"/>
    <x v="0"/>
  </r>
  <r>
    <x v="106"/>
    <x v="1"/>
    <x v="5"/>
    <x v="0"/>
  </r>
  <r>
    <x v="106"/>
    <x v="0"/>
    <x v="16"/>
    <x v="0"/>
  </r>
  <r>
    <x v="107"/>
    <x v="1"/>
    <x v="5"/>
    <x v="0"/>
  </r>
  <r>
    <x v="107"/>
    <x v="0"/>
    <x v="15"/>
    <x v="0"/>
  </r>
  <r>
    <x v="108"/>
    <x v="1"/>
    <x v="5"/>
    <x v="0"/>
  </r>
  <r>
    <x v="108"/>
    <x v="0"/>
    <x v="11"/>
    <x v="0"/>
  </r>
  <r>
    <x v="109"/>
    <x v="0"/>
    <x v="13"/>
    <x v="0"/>
  </r>
  <r>
    <x v="110"/>
    <x v="0"/>
    <x v="2"/>
    <x v="0"/>
  </r>
  <r>
    <x v="111"/>
    <x v="1"/>
    <x v="5"/>
    <x v="0"/>
  </r>
  <r>
    <x v="111"/>
    <x v="0"/>
    <x v="11"/>
    <x v="0"/>
  </r>
  <r>
    <x v="112"/>
    <x v="1"/>
    <x v="4"/>
    <x v="0"/>
  </r>
  <r>
    <x v="112"/>
    <x v="0"/>
    <x v="0"/>
    <x v="0"/>
  </r>
  <r>
    <x v="113"/>
    <x v="1"/>
    <x v="5"/>
    <x v="0"/>
  </r>
  <r>
    <x v="113"/>
    <x v="0"/>
    <x v="12"/>
    <x v="0"/>
  </r>
  <r>
    <x v="114"/>
    <x v="1"/>
    <x v="5"/>
    <x v="0"/>
  </r>
  <r>
    <x v="115"/>
    <x v="1"/>
    <x v="4"/>
    <x v="0"/>
  </r>
  <r>
    <x v="115"/>
    <x v="0"/>
    <x v="3"/>
    <x v="0"/>
  </r>
  <r>
    <x v="116"/>
    <x v="1"/>
    <x v="5"/>
    <x v="0"/>
  </r>
  <r>
    <x v="116"/>
    <x v="0"/>
    <x v="8"/>
    <x v="0"/>
  </r>
  <r>
    <x v="117"/>
    <x v="1"/>
    <x v="2"/>
    <x v="0"/>
  </r>
  <r>
    <x v="118"/>
    <x v="1"/>
    <x v="4"/>
    <x v="0"/>
  </r>
  <r>
    <x v="118"/>
    <x v="0"/>
    <x v="0"/>
    <x v="0"/>
  </r>
  <r>
    <x v="119"/>
    <x v="1"/>
    <x v="4"/>
    <x v="0"/>
  </r>
  <r>
    <x v="119"/>
    <x v="0"/>
    <x v="15"/>
    <x v="0"/>
  </r>
  <r>
    <x v="120"/>
    <x v="0"/>
    <x v="3"/>
    <x v="0"/>
  </r>
  <r>
    <x v="121"/>
    <x v="0"/>
    <x v="7"/>
    <x v="0"/>
  </r>
  <r>
    <x v="122"/>
    <x v="0"/>
    <x v="13"/>
    <x v="0"/>
  </r>
  <r>
    <x v="123"/>
    <x v="0"/>
    <x v="14"/>
    <x v="0"/>
  </r>
  <r>
    <x v="124"/>
    <x v="0"/>
    <x v="13"/>
    <x v="0"/>
  </r>
  <r>
    <x v="125"/>
    <x v="0"/>
    <x v="3"/>
    <x v="0"/>
  </r>
  <r>
    <x v="126"/>
    <x v="0"/>
    <x v="5"/>
    <x v="0"/>
  </r>
  <r>
    <x v="127"/>
    <x v="1"/>
    <x v="2"/>
    <x v="0"/>
  </r>
  <r>
    <x v="128"/>
    <x v="0"/>
    <x v="4"/>
    <x v="0"/>
  </r>
  <r>
    <x v="129"/>
    <x v="1"/>
    <x v="5"/>
    <x v="0"/>
  </r>
  <r>
    <x v="130"/>
    <x v="1"/>
    <x v="2"/>
    <x v="0"/>
  </r>
  <r>
    <x v="131"/>
    <x v="1"/>
    <x v="5"/>
    <x v="0"/>
  </r>
  <r>
    <x v="131"/>
    <x v="0"/>
    <x v="3"/>
    <x v="0"/>
  </r>
  <r>
    <x v="132"/>
    <x v="1"/>
    <x v="5"/>
    <x v="0"/>
  </r>
  <r>
    <x v="132"/>
    <x v="0"/>
    <x v="15"/>
    <x v="0"/>
  </r>
  <r>
    <x v="133"/>
    <x v="1"/>
    <x v="2"/>
    <x v="0"/>
  </r>
  <r>
    <x v="134"/>
    <x v="1"/>
    <x v="2"/>
    <x v="0"/>
  </r>
  <r>
    <x v="135"/>
    <x v="1"/>
    <x v="2"/>
    <x v="0"/>
  </r>
  <r>
    <x v="136"/>
    <x v="1"/>
    <x v="2"/>
    <x v="0"/>
  </r>
  <r>
    <x v="137"/>
    <x v="1"/>
    <x v="2"/>
    <x v="0"/>
  </r>
  <r>
    <x v="138"/>
    <x v="1"/>
    <x v="2"/>
    <x v="0"/>
  </r>
  <r>
    <x v="139"/>
    <x v="1"/>
    <x v="2"/>
    <x v="0"/>
  </r>
  <r>
    <x v="140"/>
    <x v="0"/>
    <x v="4"/>
    <x v="0"/>
  </r>
  <r>
    <x v="141"/>
    <x v="0"/>
    <x v="4"/>
    <x v="0"/>
  </r>
  <r>
    <x v="142"/>
    <x v="0"/>
    <x v="8"/>
    <x v="0"/>
  </r>
  <r>
    <x v="143"/>
    <x v="1"/>
    <x v="4"/>
    <x v="0"/>
  </r>
  <r>
    <x v="143"/>
    <x v="0"/>
    <x v="0"/>
    <x v="0"/>
  </r>
  <r>
    <x v="144"/>
    <x v="0"/>
    <x v="5"/>
    <x v="0"/>
  </r>
  <r>
    <x v="145"/>
    <x v="0"/>
    <x v="6"/>
    <x v="0"/>
  </r>
  <r>
    <x v="146"/>
    <x v="0"/>
    <x v="13"/>
    <x v="0"/>
  </r>
  <r>
    <x v="147"/>
    <x v="0"/>
    <x v="13"/>
    <x v="0"/>
  </r>
  <r>
    <x v="148"/>
    <x v="0"/>
    <x v="19"/>
    <x v="0"/>
  </r>
  <r>
    <x v="149"/>
    <x v="1"/>
    <x v="5"/>
    <x v="0"/>
  </r>
  <r>
    <x v="149"/>
    <x v="0"/>
    <x v="20"/>
    <x v="0"/>
  </r>
  <r>
    <x v="150"/>
    <x v="0"/>
    <x v="21"/>
    <x v="0"/>
  </r>
  <r>
    <x v="151"/>
    <x v="1"/>
    <x v="5"/>
    <x v="0"/>
  </r>
  <r>
    <x v="151"/>
    <x v="0"/>
    <x v="6"/>
    <x v="0"/>
  </r>
  <r>
    <x v="152"/>
    <x v="0"/>
    <x v="6"/>
    <x v="0"/>
  </r>
  <r>
    <x v="153"/>
    <x v="0"/>
    <x v="7"/>
    <x v="0"/>
  </r>
  <r>
    <x v="154"/>
    <x v="0"/>
    <x v="15"/>
    <x v="0"/>
  </r>
  <r>
    <x v="155"/>
    <x v="0"/>
    <x v="16"/>
    <x v="0"/>
  </r>
  <r>
    <x v="156"/>
    <x v="0"/>
    <x v="6"/>
    <x v="0"/>
  </r>
  <r>
    <x v="157"/>
    <x v="0"/>
    <x v="4"/>
    <x v="0"/>
  </r>
  <r>
    <x v="158"/>
    <x v="0"/>
    <x v="5"/>
    <x v="0"/>
  </r>
  <r>
    <x v="159"/>
    <x v="0"/>
    <x v="2"/>
    <x v="0"/>
  </r>
  <r>
    <x v="160"/>
    <x v="0"/>
    <x v="1"/>
    <x v="0"/>
  </r>
  <r>
    <x v="161"/>
    <x v="0"/>
    <x v="19"/>
    <x v="0"/>
  </r>
  <r>
    <x v="162"/>
    <x v="1"/>
    <x v="5"/>
    <x v="0"/>
  </r>
  <r>
    <x v="162"/>
    <x v="0"/>
    <x v="22"/>
    <x v="0"/>
  </r>
  <r>
    <x v="163"/>
    <x v="1"/>
    <x v="0"/>
    <x v="0"/>
  </r>
  <r>
    <x v="163"/>
    <x v="0"/>
    <x v="4"/>
    <x v="0"/>
  </r>
  <r>
    <x v="164"/>
    <x v="1"/>
    <x v="14"/>
    <x v="0"/>
  </r>
  <r>
    <x v="164"/>
    <x v="0"/>
    <x v="8"/>
    <x v="0"/>
  </r>
  <r>
    <x v="165"/>
    <x v="1"/>
    <x v="5"/>
    <x v="0"/>
  </r>
  <r>
    <x v="166"/>
    <x v="1"/>
    <x v="14"/>
    <x v="0"/>
  </r>
  <r>
    <x v="167"/>
    <x v="1"/>
    <x v="13"/>
    <x v="0"/>
  </r>
  <r>
    <x v="167"/>
    <x v="0"/>
    <x v="6"/>
    <x v="0"/>
  </r>
  <r>
    <x v="168"/>
    <x v="1"/>
    <x v="5"/>
    <x v="0"/>
  </r>
  <r>
    <x v="168"/>
    <x v="0"/>
    <x v="0"/>
    <x v="0"/>
  </r>
  <r>
    <x v="169"/>
    <x v="0"/>
    <x v="5"/>
    <x v="0"/>
  </r>
  <r>
    <x v="170"/>
    <x v="0"/>
    <x v="2"/>
    <x v="0"/>
  </r>
  <r>
    <x v="171"/>
    <x v="0"/>
    <x v="2"/>
    <x v="0"/>
  </r>
  <r>
    <x v="172"/>
    <x v="0"/>
    <x v="14"/>
    <x v="0"/>
  </r>
  <r>
    <x v="173"/>
    <x v="1"/>
    <x v="5"/>
    <x v="0"/>
  </r>
  <r>
    <x v="173"/>
    <x v="0"/>
    <x v="5"/>
    <x v="0"/>
  </r>
  <r>
    <x v="174"/>
    <x v="0"/>
    <x v="14"/>
    <x v="0"/>
  </r>
  <r>
    <x v="175"/>
    <x v="0"/>
    <x v="14"/>
    <x v="0"/>
  </r>
  <r>
    <x v="176"/>
    <x v="1"/>
    <x v="5"/>
    <x v="0"/>
  </r>
  <r>
    <x v="176"/>
    <x v="0"/>
    <x v="11"/>
    <x v="0"/>
  </r>
  <r>
    <x v="177"/>
    <x v="0"/>
    <x v="9"/>
    <x v="0"/>
  </r>
  <r>
    <x v="178"/>
    <x v="1"/>
    <x v="4"/>
    <x v="0"/>
  </r>
  <r>
    <x v="178"/>
    <x v="0"/>
    <x v="11"/>
    <x v="0"/>
  </r>
  <r>
    <x v="179"/>
    <x v="1"/>
    <x v="5"/>
    <x v="0"/>
  </r>
  <r>
    <x v="179"/>
    <x v="0"/>
    <x v="12"/>
    <x v="0"/>
  </r>
  <r>
    <x v="180"/>
    <x v="1"/>
    <x v="5"/>
    <x v="0"/>
  </r>
  <r>
    <x v="180"/>
    <x v="0"/>
    <x v="9"/>
    <x v="0"/>
  </r>
  <r>
    <x v="181"/>
    <x v="1"/>
    <x v="5"/>
    <x v="0"/>
  </r>
  <r>
    <x v="181"/>
    <x v="0"/>
    <x v="18"/>
    <x v="0"/>
  </r>
  <r>
    <x v="182"/>
    <x v="0"/>
    <x v="14"/>
    <x v="0"/>
  </r>
  <r>
    <x v="183"/>
    <x v="1"/>
    <x v="5"/>
    <x v="0"/>
  </r>
  <r>
    <x v="183"/>
    <x v="0"/>
    <x v="4"/>
    <x v="0"/>
  </r>
  <r>
    <x v="184"/>
    <x v="0"/>
    <x v="7"/>
    <x v="0"/>
  </r>
  <r>
    <x v="185"/>
    <x v="1"/>
    <x v="4"/>
    <x v="0"/>
  </r>
  <r>
    <x v="185"/>
    <x v="0"/>
    <x v="7"/>
    <x v="0"/>
  </r>
  <r>
    <x v="186"/>
    <x v="0"/>
    <x v="11"/>
    <x v="0"/>
  </r>
  <r>
    <x v="187"/>
    <x v="0"/>
    <x v="2"/>
    <x v="0"/>
  </r>
  <r>
    <x v="188"/>
    <x v="1"/>
    <x v="5"/>
    <x v="0"/>
  </r>
  <r>
    <x v="188"/>
    <x v="0"/>
    <x v="4"/>
    <x v="0"/>
  </r>
  <r>
    <x v="189"/>
    <x v="1"/>
    <x v="5"/>
    <x v="0"/>
  </r>
  <r>
    <x v="190"/>
    <x v="0"/>
    <x v="23"/>
    <x v="0"/>
  </r>
  <r>
    <x v="191"/>
    <x v="0"/>
    <x v="4"/>
    <x v="0"/>
  </r>
  <r>
    <x v="192"/>
    <x v="1"/>
    <x v="5"/>
    <x v="0"/>
  </r>
  <r>
    <x v="192"/>
    <x v="0"/>
    <x v="0"/>
    <x v="0"/>
  </r>
  <r>
    <x v="193"/>
    <x v="1"/>
    <x v="5"/>
    <x v="0"/>
  </r>
  <r>
    <x v="193"/>
    <x v="0"/>
    <x v="5"/>
    <x v="0"/>
  </r>
  <r>
    <x v="194"/>
    <x v="1"/>
    <x v="2"/>
    <x v="0"/>
  </r>
  <r>
    <x v="195"/>
    <x v="0"/>
    <x v="5"/>
    <x v="0"/>
  </r>
  <r>
    <x v="196"/>
    <x v="1"/>
    <x v="5"/>
    <x v="0"/>
  </r>
  <r>
    <x v="196"/>
    <x v="0"/>
    <x v="5"/>
    <x v="0"/>
  </r>
  <r>
    <x v="197"/>
    <x v="1"/>
    <x v="5"/>
    <x v="0"/>
  </r>
  <r>
    <x v="197"/>
    <x v="0"/>
    <x v="5"/>
    <x v="0"/>
  </r>
  <r>
    <x v="198"/>
    <x v="1"/>
    <x v="2"/>
    <x v="0"/>
  </r>
  <r>
    <x v="199"/>
    <x v="1"/>
    <x v="2"/>
    <x v="0"/>
  </r>
  <r>
    <x v="200"/>
    <x v="0"/>
    <x v="2"/>
    <x v="0"/>
  </r>
  <r>
    <x v="201"/>
    <x v="0"/>
    <x v="13"/>
    <x v="0"/>
  </r>
  <r>
    <x v="202"/>
    <x v="1"/>
    <x v="13"/>
    <x v="0"/>
  </r>
  <r>
    <x v="202"/>
    <x v="0"/>
    <x v="0"/>
    <x v="0"/>
  </r>
  <r>
    <x v="203"/>
    <x v="1"/>
    <x v="0"/>
    <x v="0"/>
  </r>
  <r>
    <x v="203"/>
    <x v="0"/>
    <x v="14"/>
    <x v="0"/>
  </r>
  <r>
    <x v="204"/>
    <x v="0"/>
    <x v="17"/>
    <x v="0"/>
  </r>
  <r>
    <x v="205"/>
    <x v="1"/>
    <x v="5"/>
    <x v="0"/>
  </r>
  <r>
    <x v="205"/>
    <x v="0"/>
    <x v="0"/>
    <x v="0"/>
  </r>
  <r>
    <x v="206"/>
    <x v="1"/>
    <x v="4"/>
    <x v="0"/>
  </r>
  <r>
    <x v="207"/>
    <x v="1"/>
    <x v="4"/>
    <x v="0"/>
  </r>
  <r>
    <x v="207"/>
    <x v="0"/>
    <x v="1"/>
    <x v="0"/>
  </r>
  <r>
    <x v="208"/>
    <x v="0"/>
    <x v="18"/>
    <x v="0"/>
  </r>
  <r>
    <x v="209"/>
    <x v="0"/>
    <x v="2"/>
    <x v="0"/>
  </r>
  <r>
    <x v="210"/>
    <x v="0"/>
    <x v="3"/>
    <x v="0"/>
  </r>
  <r>
    <x v="211"/>
    <x v="1"/>
    <x v="7"/>
    <x v="0"/>
  </r>
  <r>
    <x v="211"/>
    <x v="0"/>
    <x v="0"/>
    <x v="0"/>
  </r>
  <r>
    <x v="212"/>
    <x v="1"/>
    <x v="5"/>
    <x v="0"/>
  </r>
  <r>
    <x v="212"/>
    <x v="0"/>
    <x v="6"/>
    <x v="0"/>
  </r>
  <r>
    <x v="213"/>
    <x v="1"/>
    <x v="4"/>
    <x v="0"/>
  </r>
  <r>
    <x v="213"/>
    <x v="0"/>
    <x v="7"/>
    <x v="0"/>
  </r>
  <r>
    <x v="214"/>
    <x v="1"/>
    <x v="5"/>
    <x v="0"/>
  </r>
  <r>
    <x v="214"/>
    <x v="0"/>
    <x v="14"/>
    <x v="0"/>
  </r>
  <r>
    <x v="215"/>
    <x v="0"/>
    <x v="13"/>
    <x v="0"/>
  </r>
  <r>
    <x v="216"/>
    <x v="1"/>
    <x v="5"/>
    <x v="0"/>
  </r>
  <r>
    <x v="216"/>
    <x v="0"/>
    <x v="16"/>
    <x v="0"/>
  </r>
  <r>
    <x v="217"/>
    <x v="0"/>
    <x v="14"/>
    <x v="0"/>
  </r>
  <r>
    <x v="218"/>
    <x v="1"/>
    <x v="4"/>
    <x v="0"/>
  </r>
  <r>
    <x v="218"/>
    <x v="0"/>
    <x v="0"/>
    <x v="0"/>
  </r>
  <r>
    <x v="219"/>
    <x v="1"/>
    <x v="5"/>
    <x v="0"/>
  </r>
  <r>
    <x v="219"/>
    <x v="0"/>
    <x v="5"/>
    <x v="0"/>
  </r>
  <r>
    <x v="220"/>
    <x v="1"/>
    <x v="0"/>
    <x v="0"/>
  </r>
  <r>
    <x v="221"/>
    <x v="1"/>
    <x v="5"/>
    <x v="0"/>
  </r>
  <r>
    <x v="221"/>
    <x v="0"/>
    <x v="15"/>
    <x v="0"/>
  </r>
  <r>
    <x v="222"/>
    <x v="0"/>
    <x v="9"/>
    <x v="0"/>
  </r>
  <r>
    <x v="223"/>
    <x v="0"/>
    <x v="17"/>
    <x v="0"/>
  </r>
  <r>
    <x v="224"/>
    <x v="1"/>
    <x v="4"/>
    <x v="0"/>
  </r>
  <r>
    <x v="224"/>
    <x v="0"/>
    <x v="4"/>
    <x v="0"/>
  </r>
  <r>
    <x v="225"/>
    <x v="0"/>
    <x v="2"/>
    <x v="0"/>
  </r>
  <r>
    <x v="226"/>
    <x v="0"/>
    <x v="2"/>
    <x v="0"/>
  </r>
  <r>
    <x v="227"/>
    <x v="0"/>
    <x v="14"/>
    <x v="0"/>
  </r>
  <r>
    <x v="228"/>
    <x v="0"/>
    <x v="13"/>
    <x v="0"/>
  </r>
  <r>
    <x v="229"/>
    <x v="1"/>
    <x v="4"/>
    <x v="0"/>
  </r>
  <r>
    <x v="230"/>
    <x v="1"/>
    <x v="0"/>
    <x v="0"/>
  </r>
  <r>
    <x v="231"/>
    <x v="0"/>
    <x v="14"/>
    <x v="0"/>
  </r>
  <r>
    <x v="232"/>
    <x v="1"/>
    <x v="5"/>
    <x v="0"/>
  </r>
  <r>
    <x v="232"/>
    <x v="0"/>
    <x v="0"/>
    <x v="0"/>
  </r>
  <r>
    <x v="233"/>
    <x v="0"/>
    <x v="5"/>
    <x v="0"/>
  </r>
  <r>
    <x v="234"/>
    <x v="1"/>
    <x v="0"/>
    <x v="0"/>
  </r>
  <r>
    <x v="235"/>
    <x v="0"/>
    <x v="2"/>
    <x v="0"/>
  </r>
  <r>
    <x v="236"/>
    <x v="1"/>
    <x v="4"/>
    <x v="0"/>
  </r>
  <r>
    <x v="236"/>
    <x v="0"/>
    <x v="5"/>
    <x v="0"/>
  </r>
  <r>
    <x v="237"/>
    <x v="1"/>
    <x v="5"/>
    <x v="0"/>
  </r>
  <r>
    <x v="237"/>
    <x v="0"/>
    <x v="17"/>
    <x v="0"/>
  </r>
  <r>
    <x v="238"/>
    <x v="0"/>
    <x v="5"/>
    <x v="0"/>
  </r>
  <r>
    <x v="239"/>
    <x v="0"/>
    <x v="5"/>
    <x v="0"/>
  </r>
  <r>
    <x v="240"/>
    <x v="1"/>
    <x v="4"/>
    <x v="0"/>
  </r>
  <r>
    <x v="240"/>
    <x v="0"/>
    <x v="17"/>
    <x v="0"/>
  </r>
  <r>
    <x v="241"/>
    <x v="1"/>
    <x v="4"/>
    <x v="0"/>
  </r>
  <r>
    <x v="241"/>
    <x v="0"/>
    <x v="14"/>
    <x v="0"/>
  </r>
  <r>
    <x v="242"/>
    <x v="1"/>
    <x v="5"/>
    <x v="0"/>
  </r>
  <r>
    <x v="242"/>
    <x v="0"/>
    <x v="4"/>
    <x v="0"/>
  </r>
  <r>
    <x v="243"/>
    <x v="1"/>
    <x v="4"/>
    <x v="0"/>
  </r>
  <r>
    <x v="243"/>
    <x v="0"/>
    <x v="7"/>
    <x v="0"/>
  </r>
  <r>
    <x v="244"/>
    <x v="0"/>
    <x v="5"/>
    <x v="0"/>
  </r>
  <r>
    <x v="245"/>
    <x v="1"/>
    <x v="5"/>
    <x v="0"/>
  </r>
  <r>
    <x v="246"/>
    <x v="1"/>
    <x v="4"/>
    <x v="0"/>
  </r>
  <r>
    <x v="246"/>
    <x v="0"/>
    <x v="17"/>
    <x v="0"/>
  </r>
  <r>
    <x v="247"/>
    <x v="0"/>
    <x v="4"/>
    <x v="0"/>
  </r>
  <r>
    <x v="248"/>
    <x v="1"/>
    <x v="5"/>
    <x v="0"/>
  </r>
  <r>
    <x v="248"/>
    <x v="0"/>
    <x v="16"/>
    <x v="0"/>
  </r>
  <r>
    <x v="249"/>
    <x v="0"/>
    <x v="21"/>
    <x v="0"/>
  </r>
  <r>
    <x v="250"/>
    <x v="0"/>
    <x v="19"/>
    <x v="0"/>
  </r>
  <r>
    <x v="251"/>
    <x v="1"/>
    <x v="5"/>
    <x v="0"/>
  </r>
  <r>
    <x v="251"/>
    <x v="0"/>
    <x v="0"/>
    <x v="0"/>
  </r>
  <r>
    <x v="252"/>
    <x v="1"/>
    <x v="14"/>
    <x v="0"/>
  </r>
  <r>
    <x v="252"/>
    <x v="0"/>
    <x v="15"/>
    <x v="0"/>
  </r>
  <r>
    <x v="253"/>
    <x v="1"/>
    <x v="5"/>
    <x v="0"/>
  </r>
  <r>
    <x v="253"/>
    <x v="0"/>
    <x v="17"/>
    <x v="0"/>
  </r>
  <r>
    <x v="254"/>
    <x v="1"/>
    <x v="3"/>
    <x v="0"/>
  </r>
  <r>
    <x v="254"/>
    <x v="0"/>
    <x v="14"/>
    <x v="0"/>
  </r>
  <r>
    <x v="255"/>
    <x v="1"/>
    <x v="5"/>
    <x v="0"/>
  </r>
  <r>
    <x v="256"/>
    <x v="0"/>
    <x v="5"/>
    <x v="0"/>
  </r>
  <r>
    <x v="257"/>
    <x v="0"/>
    <x v="17"/>
    <x v="0"/>
  </r>
  <r>
    <x v="258"/>
    <x v="1"/>
    <x v="5"/>
    <x v="0"/>
  </r>
  <r>
    <x v="259"/>
    <x v="0"/>
    <x v="4"/>
    <x v="0"/>
  </r>
  <r>
    <x v="260"/>
    <x v="0"/>
    <x v="2"/>
    <x v="0"/>
  </r>
  <r>
    <x v="245"/>
    <x v="0"/>
    <x v="4"/>
    <x v="0"/>
  </r>
  <r>
    <x v="261"/>
    <x v="1"/>
    <x v="5"/>
    <x v="0"/>
  </r>
  <r>
    <x v="261"/>
    <x v="0"/>
    <x v="5"/>
    <x v="0"/>
  </r>
  <r>
    <x v="262"/>
    <x v="1"/>
    <x v="4"/>
    <x v="0"/>
  </r>
  <r>
    <x v="262"/>
    <x v="0"/>
    <x v="0"/>
    <x v="0"/>
  </r>
  <r>
    <x v="263"/>
    <x v="0"/>
    <x v="13"/>
    <x v="0"/>
  </r>
  <r>
    <x v="264"/>
    <x v="1"/>
    <x v="4"/>
    <x v="0"/>
  </r>
  <r>
    <x v="264"/>
    <x v="0"/>
    <x v="5"/>
    <x v="0"/>
  </r>
  <r>
    <x v="265"/>
    <x v="1"/>
    <x v="5"/>
    <x v="0"/>
  </r>
  <r>
    <x v="265"/>
    <x v="0"/>
    <x v="6"/>
    <x v="0"/>
  </r>
  <r>
    <x v="266"/>
    <x v="0"/>
    <x v="6"/>
    <x v="0"/>
  </r>
  <r>
    <x v="267"/>
    <x v="1"/>
    <x v="4"/>
    <x v="0"/>
  </r>
  <r>
    <x v="268"/>
    <x v="1"/>
    <x v="2"/>
    <x v="0"/>
  </r>
  <r>
    <x v="269"/>
    <x v="1"/>
    <x v="5"/>
    <x v="0"/>
  </r>
  <r>
    <x v="269"/>
    <x v="0"/>
    <x v="5"/>
    <x v="0"/>
  </r>
  <r>
    <x v="270"/>
    <x v="0"/>
    <x v="5"/>
    <x v="0"/>
  </r>
  <r>
    <x v="271"/>
    <x v="0"/>
    <x v="5"/>
    <x v="0"/>
  </r>
  <r>
    <x v="272"/>
    <x v="1"/>
    <x v="5"/>
    <x v="0"/>
  </r>
  <r>
    <x v="272"/>
    <x v="0"/>
    <x v="0"/>
    <x v="0"/>
  </r>
  <r>
    <x v="273"/>
    <x v="1"/>
    <x v="5"/>
    <x v="0"/>
  </r>
  <r>
    <x v="273"/>
    <x v="0"/>
    <x v="7"/>
    <x v="0"/>
  </r>
  <r>
    <x v="274"/>
    <x v="0"/>
    <x v="13"/>
    <x v="0"/>
  </r>
  <r>
    <x v="275"/>
    <x v="0"/>
    <x v="2"/>
    <x v="0"/>
  </r>
  <r>
    <x v="276"/>
    <x v="0"/>
    <x v="2"/>
    <x v="0"/>
  </r>
  <r>
    <x v="277"/>
    <x v="0"/>
    <x v="5"/>
    <x v="0"/>
  </r>
  <r>
    <x v="278"/>
    <x v="0"/>
    <x v="2"/>
    <x v="0"/>
  </r>
  <r>
    <x v="279"/>
    <x v="0"/>
    <x v="14"/>
    <x v="0"/>
  </r>
  <r>
    <x v="280"/>
    <x v="0"/>
    <x v="0"/>
    <x v="0"/>
  </r>
  <r>
    <x v="281"/>
    <x v="1"/>
    <x v="5"/>
    <x v="0"/>
  </r>
  <r>
    <x v="282"/>
    <x v="1"/>
    <x v="5"/>
    <x v="0"/>
  </r>
  <r>
    <x v="283"/>
    <x v="0"/>
    <x v="2"/>
    <x v="0"/>
  </r>
  <r>
    <x v="284"/>
    <x v="0"/>
    <x v="5"/>
    <x v="0"/>
  </r>
  <r>
    <x v="285"/>
    <x v="1"/>
    <x v="5"/>
    <x v="0"/>
  </r>
  <r>
    <x v="286"/>
    <x v="0"/>
    <x v="0"/>
    <x v="0"/>
  </r>
  <r>
    <x v="287"/>
    <x v="0"/>
    <x v="5"/>
    <x v="0"/>
  </r>
  <r>
    <x v="288"/>
    <x v="0"/>
    <x v="5"/>
    <x v="0"/>
  </r>
  <r>
    <x v="289"/>
    <x v="0"/>
    <x v="2"/>
    <x v="0"/>
  </r>
  <r>
    <x v="290"/>
    <x v="0"/>
    <x v="2"/>
    <x v="0"/>
  </r>
  <r>
    <x v="291"/>
    <x v="0"/>
    <x v="4"/>
    <x v="0"/>
  </r>
  <r>
    <x v="292"/>
    <x v="0"/>
    <x v="3"/>
    <x v="0"/>
  </r>
  <r>
    <x v="293"/>
    <x v="0"/>
    <x v="6"/>
    <x v="0"/>
  </r>
  <r>
    <x v="294"/>
    <x v="1"/>
    <x v="4"/>
    <x v="0"/>
  </r>
  <r>
    <x v="294"/>
    <x v="0"/>
    <x v="7"/>
    <x v="0"/>
  </r>
  <r>
    <x v="295"/>
    <x v="0"/>
    <x v="14"/>
    <x v="0"/>
  </r>
  <r>
    <x v="296"/>
    <x v="0"/>
    <x v="2"/>
    <x v="0"/>
  </r>
  <r>
    <x v="297"/>
    <x v="0"/>
    <x v="2"/>
    <x v="0"/>
  </r>
  <r>
    <x v="298"/>
    <x v="0"/>
    <x v="5"/>
    <x v="0"/>
  </r>
  <r>
    <x v="299"/>
    <x v="0"/>
    <x v="5"/>
    <x v="0"/>
  </r>
  <r>
    <x v="300"/>
    <x v="0"/>
    <x v="2"/>
    <x v="0"/>
  </r>
  <r>
    <x v="301"/>
    <x v="1"/>
    <x v="4"/>
    <x v="0"/>
  </r>
  <r>
    <x v="302"/>
    <x v="1"/>
    <x v="5"/>
    <x v="0"/>
  </r>
  <r>
    <x v="303"/>
    <x v="0"/>
    <x v="2"/>
    <x v="0"/>
  </r>
  <r>
    <x v="304"/>
    <x v="0"/>
    <x v="14"/>
    <x v="0"/>
  </r>
  <r>
    <x v="305"/>
    <x v="0"/>
    <x v="7"/>
    <x v="0"/>
  </r>
  <r>
    <x v="306"/>
    <x v="0"/>
    <x v="14"/>
    <x v="0"/>
  </r>
  <r>
    <x v="307"/>
    <x v="0"/>
    <x v="5"/>
    <x v="0"/>
  </r>
  <r>
    <x v="308"/>
    <x v="0"/>
    <x v="2"/>
    <x v="0"/>
  </r>
  <r>
    <x v="309"/>
    <x v="1"/>
    <x v="5"/>
    <x v="0"/>
  </r>
  <r>
    <x v="309"/>
    <x v="0"/>
    <x v="4"/>
    <x v="0"/>
  </r>
  <r>
    <x v="310"/>
    <x v="1"/>
    <x v="2"/>
    <x v="0"/>
  </r>
  <r>
    <x v="311"/>
    <x v="1"/>
    <x v="2"/>
    <x v="0"/>
  </r>
  <r>
    <x v="312"/>
    <x v="1"/>
    <x v="5"/>
    <x v="0"/>
  </r>
  <r>
    <x v="313"/>
    <x v="1"/>
    <x v="5"/>
    <x v="0"/>
  </r>
  <r>
    <x v="314"/>
    <x v="1"/>
    <x v="5"/>
    <x v="0"/>
  </r>
  <r>
    <x v="314"/>
    <x v="0"/>
    <x v="7"/>
    <x v="0"/>
  </r>
  <r>
    <x v="315"/>
    <x v="0"/>
    <x v="5"/>
    <x v="0"/>
  </r>
  <r>
    <x v="316"/>
    <x v="0"/>
    <x v="14"/>
    <x v="0"/>
  </r>
  <r>
    <x v="317"/>
    <x v="0"/>
    <x v="2"/>
    <x v="0"/>
  </r>
  <r>
    <x v="318"/>
    <x v="0"/>
    <x v="5"/>
    <x v="0"/>
  </r>
  <r>
    <x v="319"/>
    <x v="0"/>
    <x v="4"/>
    <x v="0"/>
  </r>
  <r>
    <x v="320"/>
    <x v="0"/>
    <x v="2"/>
    <x v="0"/>
  </r>
  <r>
    <x v="321"/>
    <x v="0"/>
    <x v="2"/>
    <x v="0"/>
  </r>
  <r>
    <x v="322"/>
    <x v="0"/>
    <x v="2"/>
    <x v="0"/>
  </r>
  <r>
    <x v="323"/>
    <x v="0"/>
    <x v="2"/>
    <x v="0"/>
  </r>
  <r>
    <x v="324"/>
    <x v="0"/>
    <x v="4"/>
    <x v="0"/>
  </r>
  <r>
    <x v="325"/>
    <x v="1"/>
    <x v="5"/>
    <x v="0"/>
  </r>
  <r>
    <x v="325"/>
    <x v="0"/>
    <x v="4"/>
    <x v="0"/>
  </r>
  <r>
    <x v="326"/>
    <x v="0"/>
    <x v="4"/>
    <x v="0"/>
  </r>
  <r>
    <x v="327"/>
    <x v="0"/>
    <x v="13"/>
    <x v="0"/>
  </r>
  <r>
    <x v="328"/>
    <x v="0"/>
    <x v="5"/>
    <x v="0"/>
  </r>
  <r>
    <x v="329"/>
    <x v="0"/>
    <x v="0"/>
    <x v="0"/>
  </r>
  <r>
    <x v="330"/>
    <x v="0"/>
    <x v="2"/>
    <x v="0"/>
  </r>
  <r>
    <x v="331"/>
    <x v="1"/>
    <x v="5"/>
    <x v="0"/>
  </r>
  <r>
    <x v="331"/>
    <x v="0"/>
    <x v="5"/>
    <x v="0"/>
  </r>
  <r>
    <x v="332"/>
    <x v="0"/>
    <x v="5"/>
    <x v="0"/>
  </r>
  <r>
    <x v="333"/>
    <x v="0"/>
    <x v="5"/>
    <x v="0"/>
  </r>
  <r>
    <x v="334"/>
    <x v="0"/>
    <x v="5"/>
    <x v="0"/>
  </r>
  <r>
    <x v="335"/>
    <x v="0"/>
    <x v="0"/>
    <x v="0"/>
  </r>
  <r>
    <x v="336"/>
    <x v="0"/>
    <x v="0"/>
    <x v="0"/>
  </r>
  <r>
    <x v="337"/>
    <x v="0"/>
    <x v="2"/>
    <x v="0"/>
  </r>
  <r>
    <x v="338"/>
    <x v="1"/>
    <x v="5"/>
    <x v="0"/>
  </r>
  <r>
    <x v="338"/>
    <x v="0"/>
    <x v="1"/>
    <x v="0"/>
  </r>
  <r>
    <x v="339"/>
    <x v="0"/>
    <x v="7"/>
    <x v="0"/>
  </r>
  <r>
    <x v="340"/>
    <x v="0"/>
    <x v="3"/>
    <x v="0"/>
  </r>
  <r>
    <x v="341"/>
    <x v="1"/>
    <x v="5"/>
    <x v="0"/>
  </r>
  <r>
    <x v="341"/>
    <x v="0"/>
    <x v="0"/>
    <x v="0"/>
  </r>
  <r>
    <x v="342"/>
    <x v="0"/>
    <x v="0"/>
    <x v="0"/>
  </r>
  <r>
    <x v="343"/>
    <x v="0"/>
    <x v="3"/>
    <x v="0"/>
  </r>
  <r>
    <x v="344"/>
    <x v="0"/>
    <x v="4"/>
    <x v="0"/>
  </r>
  <r>
    <x v="345"/>
    <x v="0"/>
    <x v="5"/>
    <x v="0"/>
  </r>
  <r>
    <x v="346"/>
    <x v="0"/>
    <x v="14"/>
    <x v="0"/>
  </r>
  <r>
    <x v="347"/>
    <x v="0"/>
    <x v="17"/>
    <x v="0"/>
  </r>
  <r>
    <x v="348"/>
    <x v="1"/>
    <x v="0"/>
    <x v="0"/>
  </r>
  <r>
    <x v="348"/>
    <x v="0"/>
    <x v="7"/>
    <x v="0"/>
  </r>
  <r>
    <x v="349"/>
    <x v="1"/>
    <x v="4"/>
    <x v="0"/>
  </r>
  <r>
    <x v="349"/>
    <x v="0"/>
    <x v="13"/>
    <x v="0"/>
  </r>
  <r>
    <x v="350"/>
    <x v="0"/>
    <x v="3"/>
    <x v="0"/>
  </r>
  <r>
    <x v="351"/>
    <x v="1"/>
    <x v="5"/>
    <x v="0"/>
  </r>
  <r>
    <x v="351"/>
    <x v="0"/>
    <x v="14"/>
    <x v="0"/>
  </r>
  <r>
    <x v="352"/>
    <x v="0"/>
    <x v="8"/>
    <x v="0"/>
  </r>
  <r>
    <x v="353"/>
    <x v="0"/>
    <x v="13"/>
    <x v="0"/>
  </r>
  <r>
    <x v="354"/>
    <x v="1"/>
    <x v="5"/>
    <x v="0"/>
  </r>
  <r>
    <x v="354"/>
    <x v="0"/>
    <x v="14"/>
    <x v="0"/>
  </r>
  <r>
    <x v="355"/>
    <x v="0"/>
    <x v="8"/>
    <x v="0"/>
  </r>
  <r>
    <x v="356"/>
    <x v="0"/>
    <x v="4"/>
    <x v="0"/>
  </r>
  <r>
    <x v="357"/>
    <x v="1"/>
    <x v="5"/>
    <x v="0"/>
  </r>
  <r>
    <x v="358"/>
    <x v="1"/>
    <x v="4"/>
    <x v="0"/>
  </r>
  <r>
    <x v="358"/>
    <x v="0"/>
    <x v="4"/>
    <x v="0"/>
  </r>
  <r>
    <x v="359"/>
    <x v="1"/>
    <x v="5"/>
    <x v="0"/>
  </r>
  <r>
    <x v="359"/>
    <x v="0"/>
    <x v="4"/>
    <x v="0"/>
  </r>
  <r>
    <x v="360"/>
    <x v="1"/>
    <x v="5"/>
    <x v="0"/>
  </r>
  <r>
    <x v="360"/>
    <x v="0"/>
    <x v="3"/>
    <x v="0"/>
  </r>
  <r>
    <x v="361"/>
    <x v="0"/>
    <x v="13"/>
    <x v="0"/>
  </r>
  <r>
    <x v="362"/>
    <x v="1"/>
    <x v="5"/>
    <x v="0"/>
  </r>
  <r>
    <x v="363"/>
    <x v="1"/>
    <x v="0"/>
    <x v="0"/>
  </r>
  <r>
    <x v="364"/>
    <x v="0"/>
    <x v="8"/>
    <x v="0"/>
  </r>
  <r>
    <x v="365"/>
    <x v="0"/>
    <x v="4"/>
    <x v="0"/>
  </r>
  <r>
    <x v="366"/>
    <x v="1"/>
    <x v="2"/>
    <x v="0"/>
  </r>
  <r>
    <x v="367"/>
    <x v="1"/>
    <x v="2"/>
    <x v="0"/>
  </r>
  <r>
    <x v="368"/>
    <x v="0"/>
    <x v="5"/>
    <x v="0"/>
  </r>
  <r>
    <x v="369"/>
    <x v="1"/>
    <x v="4"/>
    <x v="0"/>
  </r>
  <r>
    <x v="369"/>
    <x v="0"/>
    <x v="4"/>
    <x v="0"/>
  </r>
  <r>
    <x v="370"/>
    <x v="0"/>
    <x v="3"/>
    <x v="0"/>
  </r>
  <r>
    <x v="371"/>
    <x v="0"/>
    <x v="2"/>
    <x v="0"/>
  </r>
  <r>
    <x v="372"/>
    <x v="0"/>
    <x v="14"/>
    <x v="0"/>
  </r>
  <r>
    <x v="373"/>
    <x v="1"/>
    <x v="5"/>
    <x v="0"/>
  </r>
  <r>
    <x v="373"/>
    <x v="0"/>
    <x v="5"/>
    <x v="0"/>
  </r>
  <r>
    <x v="374"/>
    <x v="1"/>
    <x v="5"/>
    <x v="0"/>
  </r>
  <r>
    <x v="374"/>
    <x v="0"/>
    <x v="6"/>
    <x v="0"/>
  </r>
  <r>
    <x v="375"/>
    <x v="0"/>
    <x v="5"/>
    <x v="0"/>
  </r>
  <r>
    <x v="376"/>
    <x v="0"/>
    <x v="5"/>
    <x v="0"/>
  </r>
  <r>
    <x v="377"/>
    <x v="0"/>
    <x v="2"/>
    <x v="0"/>
  </r>
  <r>
    <x v="378"/>
    <x v="0"/>
    <x v="2"/>
    <x v="0"/>
  </r>
  <r>
    <x v="379"/>
    <x v="0"/>
    <x v="5"/>
    <x v="0"/>
  </r>
  <r>
    <x v="380"/>
    <x v="0"/>
    <x v="2"/>
    <x v="0"/>
  </r>
  <r>
    <x v="381"/>
    <x v="0"/>
    <x v="4"/>
    <x v="0"/>
  </r>
  <r>
    <x v="382"/>
    <x v="0"/>
    <x v="0"/>
    <x v="0"/>
  </r>
  <r>
    <x v="383"/>
    <x v="0"/>
    <x v="6"/>
    <x v="0"/>
  </r>
  <r>
    <x v="384"/>
    <x v="0"/>
    <x v="0"/>
    <x v="0"/>
  </r>
  <r>
    <x v="385"/>
    <x v="1"/>
    <x v="5"/>
    <x v="0"/>
  </r>
  <r>
    <x v="386"/>
    <x v="1"/>
    <x v="5"/>
    <x v="0"/>
  </r>
  <r>
    <x v="386"/>
    <x v="0"/>
    <x v="4"/>
    <x v="0"/>
  </r>
  <r>
    <x v="387"/>
    <x v="1"/>
    <x v="5"/>
    <x v="0"/>
  </r>
  <r>
    <x v="387"/>
    <x v="0"/>
    <x v="0"/>
    <x v="0"/>
  </r>
  <r>
    <x v="388"/>
    <x v="0"/>
    <x v="14"/>
    <x v="0"/>
  </r>
  <r>
    <x v="389"/>
    <x v="0"/>
    <x v="2"/>
    <x v="0"/>
  </r>
  <r>
    <x v="390"/>
    <x v="0"/>
    <x v="5"/>
    <x v="0"/>
  </r>
  <r>
    <x v="391"/>
    <x v="1"/>
    <x v="5"/>
    <x v="0"/>
  </r>
  <r>
    <x v="391"/>
    <x v="0"/>
    <x v="8"/>
    <x v="0"/>
  </r>
  <r>
    <x v="392"/>
    <x v="1"/>
    <x v="5"/>
    <x v="0"/>
  </r>
  <r>
    <x v="393"/>
    <x v="1"/>
    <x v="5"/>
    <x v="0"/>
  </r>
  <r>
    <x v="393"/>
    <x v="0"/>
    <x v="8"/>
    <x v="0"/>
  </r>
  <r>
    <x v="394"/>
    <x v="1"/>
    <x v="5"/>
    <x v="0"/>
  </r>
  <r>
    <x v="394"/>
    <x v="0"/>
    <x v="6"/>
    <x v="0"/>
  </r>
  <r>
    <x v="395"/>
    <x v="0"/>
    <x v="13"/>
    <x v="0"/>
  </r>
  <r>
    <x v="396"/>
    <x v="1"/>
    <x v="4"/>
    <x v="0"/>
  </r>
  <r>
    <x v="396"/>
    <x v="0"/>
    <x v="7"/>
    <x v="0"/>
  </r>
  <r>
    <x v="397"/>
    <x v="1"/>
    <x v="5"/>
    <x v="0"/>
  </r>
  <r>
    <x v="397"/>
    <x v="0"/>
    <x v="5"/>
    <x v="0"/>
  </r>
  <r>
    <x v="398"/>
    <x v="0"/>
    <x v="0"/>
    <x v="0"/>
  </r>
  <r>
    <x v="399"/>
    <x v="1"/>
    <x v="5"/>
    <x v="0"/>
  </r>
  <r>
    <x v="399"/>
    <x v="0"/>
    <x v="0"/>
    <x v="0"/>
  </r>
  <r>
    <x v="400"/>
    <x v="0"/>
    <x v="3"/>
    <x v="0"/>
  </r>
  <r>
    <x v="401"/>
    <x v="1"/>
    <x v="4"/>
    <x v="0"/>
  </r>
  <r>
    <x v="401"/>
    <x v="0"/>
    <x v="6"/>
    <x v="0"/>
  </r>
  <r>
    <x v="402"/>
    <x v="0"/>
    <x v="3"/>
    <x v="0"/>
  </r>
  <r>
    <x v="403"/>
    <x v="1"/>
    <x v="5"/>
    <x v="0"/>
  </r>
  <r>
    <x v="403"/>
    <x v="0"/>
    <x v="3"/>
    <x v="0"/>
  </r>
  <r>
    <x v="404"/>
    <x v="0"/>
    <x v="5"/>
    <x v="0"/>
  </r>
  <r>
    <x v="405"/>
    <x v="0"/>
    <x v="0"/>
    <x v="0"/>
  </r>
  <r>
    <x v="406"/>
    <x v="0"/>
    <x v="4"/>
    <x v="0"/>
  </r>
  <r>
    <x v="407"/>
    <x v="0"/>
    <x v="14"/>
    <x v="0"/>
  </r>
  <r>
    <x v="408"/>
    <x v="1"/>
    <x v="2"/>
    <x v="0"/>
  </r>
  <r>
    <x v="409"/>
    <x v="0"/>
    <x v="14"/>
    <x v="0"/>
  </r>
  <r>
    <x v="410"/>
    <x v="1"/>
    <x v="2"/>
    <x v="0"/>
  </r>
  <r>
    <x v="411"/>
    <x v="0"/>
    <x v="17"/>
    <x v="0"/>
  </r>
  <r>
    <x v="412"/>
    <x v="0"/>
    <x v="0"/>
    <x v="0"/>
  </r>
  <r>
    <x v="413"/>
    <x v="1"/>
    <x v="4"/>
    <x v="0"/>
  </r>
  <r>
    <x v="413"/>
    <x v="0"/>
    <x v="3"/>
    <x v="0"/>
  </r>
  <r>
    <x v="414"/>
    <x v="1"/>
    <x v="4"/>
    <x v="0"/>
  </r>
  <r>
    <x v="415"/>
    <x v="1"/>
    <x v="5"/>
    <x v="0"/>
  </r>
  <r>
    <x v="416"/>
    <x v="0"/>
    <x v="8"/>
    <x v="0"/>
  </r>
  <r>
    <x v="417"/>
    <x v="0"/>
    <x v="13"/>
    <x v="0"/>
  </r>
  <r>
    <x v="418"/>
    <x v="0"/>
    <x v="0"/>
    <x v="0"/>
  </r>
  <r>
    <x v="419"/>
    <x v="1"/>
    <x v="5"/>
    <x v="0"/>
  </r>
  <r>
    <x v="419"/>
    <x v="0"/>
    <x v="5"/>
    <x v="0"/>
  </r>
  <r>
    <x v="420"/>
    <x v="0"/>
    <x v="14"/>
    <x v="0"/>
  </r>
  <r>
    <x v="421"/>
    <x v="0"/>
    <x v="2"/>
    <x v="0"/>
  </r>
  <r>
    <x v="422"/>
    <x v="1"/>
    <x v="2"/>
    <x v="0"/>
  </r>
  <r>
    <x v="423"/>
    <x v="0"/>
    <x v="13"/>
    <x v="0"/>
  </r>
  <r>
    <x v="424"/>
    <x v="0"/>
    <x v="4"/>
    <x v="0"/>
  </r>
  <r>
    <x v="425"/>
    <x v="0"/>
    <x v="4"/>
    <x v="0"/>
  </r>
  <r>
    <x v="426"/>
    <x v="1"/>
    <x v="2"/>
    <x v="0"/>
  </r>
  <r>
    <x v="427"/>
    <x v="0"/>
    <x v="4"/>
    <x v="0"/>
  </r>
  <r>
    <x v="428"/>
    <x v="1"/>
    <x v="2"/>
    <x v="0"/>
  </r>
  <r>
    <x v="429"/>
    <x v="1"/>
    <x v="4"/>
    <x v="0"/>
  </r>
  <r>
    <x v="429"/>
    <x v="0"/>
    <x v="5"/>
    <x v="0"/>
  </r>
  <r>
    <x v="430"/>
    <x v="1"/>
    <x v="2"/>
    <x v="0"/>
  </r>
  <r>
    <x v="431"/>
    <x v="0"/>
    <x v="17"/>
    <x v="0"/>
  </r>
  <r>
    <x v="432"/>
    <x v="0"/>
    <x v="0"/>
    <x v="0"/>
  </r>
  <r>
    <x v="433"/>
    <x v="0"/>
    <x v="2"/>
    <x v="0"/>
  </r>
  <r>
    <x v="434"/>
    <x v="0"/>
    <x v="2"/>
    <x v="0"/>
  </r>
  <r>
    <x v="435"/>
    <x v="0"/>
    <x v="4"/>
    <x v="0"/>
  </r>
  <r>
    <x v="436"/>
    <x v="0"/>
    <x v="0"/>
    <x v="0"/>
  </r>
  <r>
    <x v="437"/>
    <x v="0"/>
    <x v="4"/>
    <x v="0"/>
  </r>
  <r>
    <x v="438"/>
    <x v="1"/>
    <x v="5"/>
    <x v="0"/>
  </r>
  <r>
    <x v="439"/>
    <x v="0"/>
    <x v="2"/>
    <x v="0"/>
  </r>
  <r>
    <x v="440"/>
    <x v="0"/>
    <x v="5"/>
    <x v="0"/>
  </r>
  <r>
    <x v="441"/>
    <x v="0"/>
    <x v="3"/>
    <x v="0"/>
  </r>
  <r>
    <x v="442"/>
    <x v="0"/>
    <x v="8"/>
    <x v="0"/>
  </r>
  <r>
    <x v="443"/>
    <x v="0"/>
    <x v="3"/>
    <x v="0"/>
  </r>
  <r>
    <x v="444"/>
    <x v="0"/>
    <x v="5"/>
    <x v="0"/>
  </r>
  <r>
    <x v="445"/>
    <x v="0"/>
    <x v="6"/>
    <x v="0"/>
  </r>
  <r>
    <x v="446"/>
    <x v="0"/>
    <x v="13"/>
    <x v="0"/>
  </r>
  <r>
    <x v="447"/>
    <x v="1"/>
    <x v="5"/>
    <x v="0"/>
  </r>
  <r>
    <x v="448"/>
    <x v="0"/>
    <x v="2"/>
    <x v="0"/>
  </r>
  <r>
    <x v="449"/>
    <x v="0"/>
    <x v="14"/>
    <x v="0"/>
  </r>
  <r>
    <x v="450"/>
    <x v="0"/>
    <x v="2"/>
    <x v="0"/>
  </r>
  <r>
    <x v="451"/>
    <x v="0"/>
    <x v="5"/>
    <x v="0"/>
  </r>
  <r>
    <x v="452"/>
    <x v="1"/>
    <x v="5"/>
    <x v="0"/>
  </r>
  <r>
    <x v="452"/>
    <x v="0"/>
    <x v="3"/>
    <x v="0"/>
  </r>
  <r>
    <x v="453"/>
    <x v="0"/>
    <x v="16"/>
    <x v="0"/>
  </r>
  <r>
    <x v="454"/>
    <x v="1"/>
    <x v="5"/>
    <x v="0"/>
  </r>
  <r>
    <x v="454"/>
    <x v="0"/>
    <x v="14"/>
    <x v="0"/>
  </r>
  <r>
    <x v="455"/>
    <x v="0"/>
    <x v="5"/>
    <x v="0"/>
  </r>
  <r>
    <x v="456"/>
    <x v="0"/>
    <x v="4"/>
    <x v="0"/>
  </r>
  <r>
    <x v="457"/>
    <x v="0"/>
    <x v="4"/>
    <x v="0"/>
  </r>
  <r>
    <x v="458"/>
    <x v="0"/>
    <x v="2"/>
    <x v="0"/>
  </r>
  <r>
    <x v="459"/>
    <x v="0"/>
    <x v="2"/>
    <x v="0"/>
  </r>
  <r>
    <x v="460"/>
    <x v="0"/>
    <x v="2"/>
    <x v="0"/>
  </r>
  <r>
    <x v="461"/>
    <x v="0"/>
    <x v="4"/>
    <x v="0"/>
  </r>
  <r>
    <x v="462"/>
    <x v="0"/>
    <x v="6"/>
    <x v="0"/>
  </r>
  <r>
    <x v="463"/>
    <x v="0"/>
    <x v="0"/>
    <x v="0"/>
  </r>
  <r>
    <x v="464"/>
    <x v="0"/>
    <x v="5"/>
    <x v="0"/>
  </r>
  <r>
    <x v="465"/>
    <x v="1"/>
    <x v="4"/>
    <x v="0"/>
  </r>
  <r>
    <x v="466"/>
    <x v="1"/>
    <x v="5"/>
    <x v="0"/>
  </r>
  <r>
    <x v="466"/>
    <x v="0"/>
    <x v="3"/>
    <x v="0"/>
  </r>
  <r>
    <x v="467"/>
    <x v="1"/>
    <x v="2"/>
    <x v="0"/>
  </r>
  <r>
    <x v="468"/>
    <x v="0"/>
    <x v="4"/>
    <x v="0"/>
  </r>
  <r>
    <x v="469"/>
    <x v="0"/>
    <x v="16"/>
    <x v="0"/>
  </r>
  <r>
    <x v="470"/>
    <x v="1"/>
    <x v="5"/>
    <x v="0"/>
  </r>
  <r>
    <x v="470"/>
    <x v="0"/>
    <x v="0"/>
    <x v="0"/>
  </r>
  <r>
    <x v="471"/>
    <x v="0"/>
    <x v="5"/>
    <x v="0"/>
  </r>
  <r>
    <x v="472"/>
    <x v="0"/>
    <x v="2"/>
    <x v="0"/>
  </r>
  <r>
    <x v="473"/>
    <x v="0"/>
    <x v="2"/>
    <x v="0"/>
  </r>
  <r>
    <x v="474"/>
    <x v="0"/>
    <x v="0"/>
    <x v="0"/>
  </r>
  <r>
    <x v="475"/>
    <x v="0"/>
    <x v="13"/>
    <x v="0"/>
  </r>
  <r>
    <x v="476"/>
    <x v="0"/>
    <x v="14"/>
    <x v="0"/>
  </r>
  <r>
    <x v="477"/>
    <x v="1"/>
    <x v="4"/>
    <x v="0"/>
  </r>
  <r>
    <x v="477"/>
    <x v="0"/>
    <x v="14"/>
    <x v="0"/>
  </r>
  <r>
    <x v="478"/>
    <x v="0"/>
    <x v="2"/>
    <x v="0"/>
  </r>
  <r>
    <x v="479"/>
    <x v="1"/>
    <x v="5"/>
    <x v="0"/>
  </r>
  <r>
    <x v="479"/>
    <x v="0"/>
    <x v="6"/>
    <x v="0"/>
  </r>
  <r>
    <x v="480"/>
    <x v="0"/>
    <x v="14"/>
    <x v="0"/>
  </r>
  <r>
    <x v="481"/>
    <x v="1"/>
    <x v="5"/>
    <x v="0"/>
  </r>
  <r>
    <x v="481"/>
    <x v="0"/>
    <x v="8"/>
    <x v="0"/>
  </r>
  <r>
    <x v="482"/>
    <x v="0"/>
    <x v="5"/>
    <x v="0"/>
  </r>
  <r>
    <x v="483"/>
    <x v="1"/>
    <x v="2"/>
    <x v="0"/>
  </r>
  <r>
    <x v="484"/>
    <x v="0"/>
    <x v="5"/>
    <x v="0"/>
  </r>
  <r>
    <x v="485"/>
    <x v="1"/>
    <x v="4"/>
    <x v="0"/>
  </r>
  <r>
    <x v="485"/>
    <x v="0"/>
    <x v="0"/>
    <x v="0"/>
  </r>
  <r>
    <x v="486"/>
    <x v="0"/>
    <x v="3"/>
    <x v="0"/>
  </r>
  <r>
    <x v="487"/>
    <x v="0"/>
    <x v="4"/>
    <x v="0"/>
  </r>
  <r>
    <x v="488"/>
    <x v="1"/>
    <x v="4"/>
    <x v="0"/>
  </r>
  <r>
    <x v="488"/>
    <x v="0"/>
    <x v="14"/>
    <x v="0"/>
  </r>
  <r>
    <x v="489"/>
    <x v="0"/>
    <x v="3"/>
    <x v="0"/>
  </r>
  <r>
    <x v="490"/>
    <x v="1"/>
    <x v="5"/>
    <x v="0"/>
  </r>
  <r>
    <x v="490"/>
    <x v="0"/>
    <x v="5"/>
    <x v="0"/>
  </r>
  <r>
    <x v="491"/>
    <x v="1"/>
    <x v="5"/>
    <x v="0"/>
  </r>
  <r>
    <x v="491"/>
    <x v="0"/>
    <x v="13"/>
    <x v="0"/>
  </r>
  <r>
    <x v="492"/>
    <x v="0"/>
    <x v="5"/>
    <x v="0"/>
  </r>
  <r>
    <x v="493"/>
    <x v="0"/>
    <x v="4"/>
    <x v="0"/>
  </r>
  <r>
    <x v="494"/>
    <x v="0"/>
    <x v="5"/>
    <x v="0"/>
  </r>
  <r>
    <x v="495"/>
    <x v="1"/>
    <x v="5"/>
    <x v="0"/>
  </r>
  <r>
    <x v="495"/>
    <x v="0"/>
    <x v="5"/>
    <x v="0"/>
  </r>
  <r>
    <x v="496"/>
    <x v="0"/>
    <x v="8"/>
    <x v="0"/>
  </r>
  <r>
    <x v="497"/>
    <x v="1"/>
    <x v="5"/>
    <x v="0"/>
  </r>
  <r>
    <x v="497"/>
    <x v="0"/>
    <x v="5"/>
    <x v="0"/>
  </r>
  <r>
    <x v="498"/>
    <x v="0"/>
    <x v="6"/>
    <x v="0"/>
  </r>
  <r>
    <x v="499"/>
    <x v="0"/>
    <x v="13"/>
    <x v="0"/>
  </r>
  <r>
    <x v="500"/>
    <x v="0"/>
    <x v="13"/>
    <x v="0"/>
  </r>
  <r>
    <x v="501"/>
    <x v="0"/>
    <x v="8"/>
    <x v="0"/>
  </r>
  <r>
    <x v="502"/>
    <x v="0"/>
    <x v="4"/>
    <x v="0"/>
  </r>
  <r>
    <x v="503"/>
    <x v="0"/>
    <x v="14"/>
    <x v="0"/>
  </r>
  <r>
    <x v="504"/>
    <x v="0"/>
    <x v="4"/>
    <x v="0"/>
  </r>
  <r>
    <x v="505"/>
    <x v="0"/>
    <x v="2"/>
    <x v="0"/>
  </r>
  <r>
    <x v="506"/>
    <x v="0"/>
    <x v="5"/>
    <x v="0"/>
  </r>
  <r>
    <x v="507"/>
    <x v="0"/>
    <x v="0"/>
    <x v="0"/>
  </r>
  <r>
    <x v="508"/>
    <x v="1"/>
    <x v="4"/>
    <x v="0"/>
  </r>
  <r>
    <x v="508"/>
    <x v="0"/>
    <x v="17"/>
    <x v="0"/>
  </r>
  <r>
    <x v="509"/>
    <x v="0"/>
    <x v="13"/>
    <x v="0"/>
  </r>
  <r>
    <x v="510"/>
    <x v="0"/>
    <x v="2"/>
    <x v="0"/>
  </r>
  <r>
    <x v="511"/>
    <x v="0"/>
    <x v="14"/>
    <x v="0"/>
  </r>
  <r>
    <x v="512"/>
    <x v="0"/>
    <x v="0"/>
    <x v="0"/>
  </r>
  <r>
    <x v="513"/>
    <x v="0"/>
    <x v="2"/>
    <x v="0"/>
  </r>
  <r>
    <x v="514"/>
    <x v="0"/>
    <x v="4"/>
    <x v="0"/>
  </r>
  <r>
    <x v="515"/>
    <x v="1"/>
    <x v="5"/>
    <x v="0"/>
  </r>
  <r>
    <x v="515"/>
    <x v="0"/>
    <x v="3"/>
    <x v="0"/>
  </r>
  <r>
    <x v="516"/>
    <x v="0"/>
    <x v="5"/>
    <x v="0"/>
  </r>
  <r>
    <x v="517"/>
    <x v="0"/>
    <x v="2"/>
    <x v="0"/>
  </r>
  <r>
    <x v="518"/>
    <x v="0"/>
    <x v="13"/>
    <x v="0"/>
  </r>
</pivotCacheRecords>
</file>

<file path=xl/pivotCache/pivotCacheRecords11.xml><?xml version="1.0" encoding="utf-8"?>
<pivotCacheRecords xmlns="http://schemas.openxmlformats.org/spreadsheetml/2006/main" xmlns:r="http://schemas.openxmlformats.org/officeDocument/2006/relationships" count="1645">
  <r>
    <x v="0"/>
    <x v="0"/>
    <n v="10"/>
    <x v="0"/>
  </r>
  <r>
    <x v="0"/>
    <x v="1"/>
    <n v="1"/>
    <x v="0"/>
  </r>
  <r>
    <x v="0"/>
    <x v="2"/>
    <n v="3"/>
    <x v="0"/>
  </r>
  <r>
    <x v="0"/>
    <x v="3"/>
    <n v="6"/>
    <x v="0"/>
  </r>
  <r>
    <x v="1"/>
    <x v="3"/>
    <n v="8"/>
    <x v="0"/>
  </r>
  <r>
    <x v="1"/>
    <x v="0"/>
    <n v="12"/>
    <x v="0"/>
  </r>
  <r>
    <x v="1"/>
    <x v="2"/>
    <n v="4"/>
    <x v="0"/>
  </r>
  <r>
    <x v="2"/>
    <x v="0"/>
    <n v="15"/>
    <x v="0"/>
  </r>
  <r>
    <x v="2"/>
    <x v="1"/>
    <n v="1"/>
    <x v="0"/>
  </r>
  <r>
    <x v="2"/>
    <x v="2"/>
    <n v="6"/>
    <x v="0"/>
  </r>
  <r>
    <x v="2"/>
    <x v="4"/>
    <n v="1"/>
    <x v="0"/>
  </r>
  <r>
    <x v="2"/>
    <x v="3"/>
    <n v="7"/>
    <x v="0"/>
  </r>
  <r>
    <x v="3"/>
    <x v="5"/>
    <n v="1"/>
    <x v="0"/>
  </r>
  <r>
    <x v="3"/>
    <x v="3"/>
    <n v="6"/>
    <x v="0"/>
  </r>
  <r>
    <x v="3"/>
    <x v="4"/>
    <n v="1"/>
    <x v="0"/>
  </r>
  <r>
    <x v="3"/>
    <x v="2"/>
    <n v="2"/>
    <x v="0"/>
  </r>
  <r>
    <x v="3"/>
    <x v="0"/>
    <n v="10"/>
    <x v="0"/>
  </r>
  <r>
    <x v="4"/>
    <x v="0"/>
    <n v="0"/>
    <x v="0"/>
  </r>
  <r>
    <x v="5"/>
    <x v="0"/>
    <n v="0"/>
    <x v="0"/>
  </r>
  <r>
    <x v="6"/>
    <x v="0"/>
    <n v="10"/>
    <x v="0"/>
  </r>
  <r>
    <x v="6"/>
    <x v="3"/>
    <n v="6"/>
    <x v="0"/>
  </r>
  <r>
    <x v="6"/>
    <x v="5"/>
    <n v="1"/>
    <x v="0"/>
  </r>
  <r>
    <x v="6"/>
    <x v="2"/>
    <n v="2"/>
    <x v="0"/>
  </r>
  <r>
    <x v="6"/>
    <x v="1"/>
    <n v="1"/>
    <x v="0"/>
  </r>
  <r>
    <x v="7"/>
    <x v="3"/>
    <n v="13"/>
    <x v="0"/>
  </r>
  <r>
    <x v="7"/>
    <x v="5"/>
    <n v="3"/>
    <x v="0"/>
  </r>
  <r>
    <x v="7"/>
    <x v="2"/>
    <n v="4"/>
    <x v="0"/>
  </r>
  <r>
    <x v="7"/>
    <x v="0"/>
    <n v="20"/>
    <x v="0"/>
  </r>
  <r>
    <x v="8"/>
    <x v="2"/>
    <n v="1"/>
    <x v="0"/>
  </r>
  <r>
    <x v="8"/>
    <x v="0"/>
    <n v="10"/>
    <x v="0"/>
  </r>
  <r>
    <x v="8"/>
    <x v="3"/>
    <n v="9"/>
    <x v="0"/>
  </r>
  <r>
    <x v="9"/>
    <x v="5"/>
    <n v="1"/>
    <x v="0"/>
  </r>
  <r>
    <x v="9"/>
    <x v="0"/>
    <n v="10"/>
    <x v="0"/>
  </r>
  <r>
    <x v="9"/>
    <x v="3"/>
    <n v="3"/>
    <x v="0"/>
  </r>
  <r>
    <x v="9"/>
    <x v="4"/>
    <n v="4"/>
    <x v="0"/>
  </r>
  <r>
    <x v="9"/>
    <x v="2"/>
    <n v="2"/>
    <x v="0"/>
  </r>
  <r>
    <x v="10"/>
    <x v="3"/>
    <n v="1"/>
    <x v="0"/>
  </r>
  <r>
    <x v="10"/>
    <x v="0"/>
    <n v="1"/>
    <x v="0"/>
  </r>
  <r>
    <x v="11"/>
    <x v="0"/>
    <n v="0"/>
    <x v="0"/>
  </r>
  <r>
    <x v="12"/>
    <x v="3"/>
    <n v="14"/>
    <x v="0"/>
  </r>
  <r>
    <x v="12"/>
    <x v="0"/>
    <n v="17"/>
    <x v="0"/>
  </r>
  <r>
    <x v="12"/>
    <x v="2"/>
    <n v="3"/>
    <x v="0"/>
  </r>
  <r>
    <x v="13"/>
    <x v="3"/>
    <n v="2"/>
    <x v="0"/>
  </r>
  <r>
    <x v="13"/>
    <x v="4"/>
    <n v="1"/>
    <x v="0"/>
  </r>
  <r>
    <x v="13"/>
    <x v="0"/>
    <n v="3"/>
    <x v="0"/>
  </r>
  <r>
    <x v="14"/>
    <x v="3"/>
    <n v="1"/>
    <x v="0"/>
  </r>
  <r>
    <x v="14"/>
    <x v="0"/>
    <n v="1"/>
    <x v="0"/>
  </r>
  <r>
    <x v="15"/>
    <x v="0"/>
    <n v="0"/>
    <x v="0"/>
  </r>
  <r>
    <x v="16"/>
    <x v="0"/>
    <n v="0"/>
    <x v="0"/>
  </r>
  <r>
    <x v="17"/>
    <x v="3"/>
    <n v="12"/>
    <x v="0"/>
  </r>
  <r>
    <x v="17"/>
    <x v="4"/>
    <n v="3"/>
    <x v="0"/>
  </r>
  <r>
    <x v="17"/>
    <x v="2"/>
    <n v="5"/>
    <x v="0"/>
  </r>
  <r>
    <x v="17"/>
    <x v="0"/>
    <n v="20"/>
    <x v="0"/>
  </r>
  <r>
    <x v="18"/>
    <x v="3"/>
    <n v="3"/>
    <x v="0"/>
  </r>
  <r>
    <x v="18"/>
    <x v="2"/>
    <n v="1"/>
    <x v="0"/>
  </r>
  <r>
    <x v="18"/>
    <x v="0"/>
    <n v="5"/>
    <x v="0"/>
  </r>
  <r>
    <x v="18"/>
    <x v="4"/>
    <n v="1"/>
    <x v="0"/>
  </r>
  <r>
    <x v="19"/>
    <x v="2"/>
    <n v="5"/>
    <x v="0"/>
  </r>
  <r>
    <x v="19"/>
    <x v="0"/>
    <n v="20"/>
    <x v="0"/>
  </r>
  <r>
    <x v="19"/>
    <x v="3"/>
    <n v="14"/>
    <x v="0"/>
  </r>
  <r>
    <x v="19"/>
    <x v="5"/>
    <n v="1"/>
    <x v="0"/>
  </r>
  <r>
    <x v="20"/>
    <x v="0"/>
    <n v="9"/>
    <x v="0"/>
  </r>
  <r>
    <x v="20"/>
    <x v="2"/>
    <n v="4"/>
    <x v="0"/>
  </r>
  <r>
    <x v="20"/>
    <x v="3"/>
    <n v="5"/>
    <x v="0"/>
  </r>
  <r>
    <x v="21"/>
    <x v="5"/>
    <n v="1"/>
    <x v="0"/>
  </r>
  <r>
    <x v="21"/>
    <x v="2"/>
    <n v="1"/>
    <x v="0"/>
  </r>
  <r>
    <x v="21"/>
    <x v="1"/>
    <n v="1"/>
    <x v="0"/>
  </r>
  <r>
    <x v="21"/>
    <x v="0"/>
    <n v="15"/>
    <x v="0"/>
  </r>
  <r>
    <x v="21"/>
    <x v="3"/>
    <n v="12"/>
    <x v="0"/>
  </r>
  <r>
    <x v="22"/>
    <x v="4"/>
    <n v="1"/>
    <x v="0"/>
  </r>
  <r>
    <x v="22"/>
    <x v="5"/>
    <n v="1"/>
    <x v="0"/>
  </r>
  <r>
    <x v="22"/>
    <x v="2"/>
    <n v="3"/>
    <x v="0"/>
  </r>
  <r>
    <x v="22"/>
    <x v="1"/>
    <n v="1"/>
    <x v="0"/>
  </r>
  <r>
    <x v="22"/>
    <x v="0"/>
    <n v="20"/>
    <x v="0"/>
  </r>
  <r>
    <x v="22"/>
    <x v="3"/>
    <n v="14"/>
    <x v="0"/>
  </r>
  <r>
    <x v="23"/>
    <x v="0"/>
    <n v="10"/>
    <x v="0"/>
  </r>
  <r>
    <x v="23"/>
    <x v="4"/>
    <n v="3"/>
    <x v="0"/>
  </r>
  <r>
    <x v="23"/>
    <x v="6"/>
    <n v="1"/>
    <x v="0"/>
  </r>
  <r>
    <x v="23"/>
    <x v="3"/>
    <n v="6"/>
    <x v="0"/>
  </r>
  <r>
    <x v="24"/>
    <x v="3"/>
    <n v="5"/>
    <x v="0"/>
  </r>
  <r>
    <x v="24"/>
    <x v="0"/>
    <n v="7"/>
    <x v="0"/>
  </r>
  <r>
    <x v="24"/>
    <x v="2"/>
    <n v="2"/>
    <x v="0"/>
  </r>
  <r>
    <x v="25"/>
    <x v="2"/>
    <n v="3"/>
    <x v="0"/>
  </r>
  <r>
    <x v="25"/>
    <x v="4"/>
    <n v="1"/>
    <x v="0"/>
  </r>
  <r>
    <x v="25"/>
    <x v="3"/>
    <n v="11"/>
    <x v="0"/>
  </r>
  <r>
    <x v="25"/>
    <x v="0"/>
    <n v="15"/>
    <x v="0"/>
  </r>
  <r>
    <x v="26"/>
    <x v="0"/>
    <n v="18"/>
    <x v="0"/>
  </r>
  <r>
    <x v="26"/>
    <x v="2"/>
    <n v="5"/>
    <x v="0"/>
  </r>
  <r>
    <x v="26"/>
    <x v="3"/>
    <n v="12"/>
    <x v="0"/>
  </r>
  <r>
    <x v="26"/>
    <x v="7"/>
    <n v="1"/>
    <x v="0"/>
  </r>
  <r>
    <x v="27"/>
    <x v="0"/>
    <n v="0"/>
    <x v="0"/>
  </r>
  <r>
    <x v="28"/>
    <x v="3"/>
    <n v="11"/>
    <x v="0"/>
  </r>
  <r>
    <x v="28"/>
    <x v="2"/>
    <n v="9"/>
    <x v="0"/>
  </r>
  <r>
    <x v="28"/>
    <x v="0"/>
    <n v="20"/>
    <x v="0"/>
  </r>
  <r>
    <x v="29"/>
    <x v="4"/>
    <n v="4"/>
    <x v="0"/>
  </r>
  <r>
    <x v="29"/>
    <x v="3"/>
    <n v="15"/>
    <x v="0"/>
  </r>
  <r>
    <x v="29"/>
    <x v="0"/>
    <n v="19"/>
    <x v="0"/>
  </r>
  <r>
    <x v="30"/>
    <x v="2"/>
    <n v="3"/>
    <x v="0"/>
  </r>
  <r>
    <x v="30"/>
    <x v="3"/>
    <n v="9"/>
    <x v="0"/>
  </r>
  <r>
    <x v="30"/>
    <x v="5"/>
    <n v="1"/>
    <x v="0"/>
  </r>
  <r>
    <x v="30"/>
    <x v="0"/>
    <n v="13"/>
    <x v="0"/>
  </r>
  <r>
    <x v="31"/>
    <x v="0"/>
    <n v="0"/>
    <x v="0"/>
  </r>
  <r>
    <x v="32"/>
    <x v="1"/>
    <n v="1"/>
    <x v="0"/>
  </r>
  <r>
    <x v="32"/>
    <x v="0"/>
    <n v="20"/>
    <x v="0"/>
  </r>
  <r>
    <x v="32"/>
    <x v="4"/>
    <n v="1"/>
    <x v="0"/>
  </r>
  <r>
    <x v="32"/>
    <x v="2"/>
    <n v="3"/>
    <x v="0"/>
  </r>
  <r>
    <x v="32"/>
    <x v="3"/>
    <n v="15"/>
    <x v="0"/>
  </r>
  <r>
    <x v="33"/>
    <x v="3"/>
    <n v="11"/>
    <x v="0"/>
  </r>
  <r>
    <x v="33"/>
    <x v="0"/>
    <n v="15"/>
    <x v="0"/>
  </r>
  <r>
    <x v="33"/>
    <x v="4"/>
    <n v="2"/>
    <x v="0"/>
  </r>
  <r>
    <x v="33"/>
    <x v="2"/>
    <n v="1"/>
    <x v="0"/>
  </r>
  <r>
    <x v="33"/>
    <x v="1"/>
    <n v="1"/>
    <x v="0"/>
  </r>
  <r>
    <x v="34"/>
    <x v="0"/>
    <n v="19"/>
    <x v="0"/>
  </r>
  <r>
    <x v="34"/>
    <x v="1"/>
    <n v="3"/>
    <x v="0"/>
  </r>
  <r>
    <x v="34"/>
    <x v="2"/>
    <n v="3"/>
    <x v="0"/>
  </r>
  <r>
    <x v="34"/>
    <x v="4"/>
    <n v="4"/>
    <x v="0"/>
  </r>
  <r>
    <x v="34"/>
    <x v="3"/>
    <n v="9"/>
    <x v="0"/>
  </r>
  <r>
    <x v="35"/>
    <x v="3"/>
    <n v="4"/>
    <x v="0"/>
  </r>
  <r>
    <x v="35"/>
    <x v="2"/>
    <n v="2"/>
    <x v="0"/>
  </r>
  <r>
    <x v="35"/>
    <x v="4"/>
    <n v="2"/>
    <x v="0"/>
  </r>
  <r>
    <x v="35"/>
    <x v="6"/>
    <n v="1"/>
    <x v="0"/>
  </r>
  <r>
    <x v="35"/>
    <x v="0"/>
    <n v="9"/>
    <x v="0"/>
  </r>
  <r>
    <x v="36"/>
    <x v="0"/>
    <n v="0"/>
    <x v="0"/>
  </r>
  <r>
    <x v="37"/>
    <x v="1"/>
    <n v="1"/>
    <x v="0"/>
  </r>
  <r>
    <x v="37"/>
    <x v="4"/>
    <n v="3"/>
    <x v="0"/>
  </r>
  <r>
    <x v="37"/>
    <x v="0"/>
    <n v="19"/>
    <x v="0"/>
  </r>
  <r>
    <x v="37"/>
    <x v="5"/>
    <n v="1"/>
    <x v="0"/>
  </r>
  <r>
    <x v="37"/>
    <x v="3"/>
    <n v="9"/>
    <x v="0"/>
  </r>
  <r>
    <x v="37"/>
    <x v="2"/>
    <n v="5"/>
    <x v="0"/>
  </r>
  <r>
    <x v="38"/>
    <x v="0"/>
    <n v="16"/>
    <x v="0"/>
  </r>
  <r>
    <x v="38"/>
    <x v="2"/>
    <n v="3"/>
    <x v="0"/>
  </r>
  <r>
    <x v="38"/>
    <x v="6"/>
    <n v="1"/>
    <x v="0"/>
  </r>
  <r>
    <x v="38"/>
    <x v="3"/>
    <n v="12"/>
    <x v="0"/>
  </r>
  <r>
    <x v="39"/>
    <x v="4"/>
    <n v="2"/>
    <x v="0"/>
  </r>
  <r>
    <x v="39"/>
    <x v="6"/>
    <n v="3"/>
    <x v="0"/>
  </r>
  <r>
    <x v="39"/>
    <x v="5"/>
    <n v="1"/>
    <x v="0"/>
  </r>
  <r>
    <x v="39"/>
    <x v="2"/>
    <n v="4"/>
    <x v="0"/>
  </r>
  <r>
    <x v="39"/>
    <x v="3"/>
    <n v="11"/>
    <x v="0"/>
  </r>
  <r>
    <x v="39"/>
    <x v="0"/>
    <n v="21"/>
    <x v="0"/>
  </r>
  <r>
    <x v="40"/>
    <x v="1"/>
    <n v="1"/>
    <x v="0"/>
  </r>
  <r>
    <x v="40"/>
    <x v="2"/>
    <n v="1"/>
    <x v="0"/>
  </r>
  <r>
    <x v="40"/>
    <x v="4"/>
    <n v="1"/>
    <x v="0"/>
  </r>
  <r>
    <x v="40"/>
    <x v="3"/>
    <n v="10"/>
    <x v="0"/>
  </r>
  <r>
    <x v="40"/>
    <x v="0"/>
    <n v="13"/>
    <x v="0"/>
  </r>
  <r>
    <x v="41"/>
    <x v="3"/>
    <n v="10"/>
    <x v="0"/>
  </r>
  <r>
    <x v="41"/>
    <x v="2"/>
    <n v="4"/>
    <x v="0"/>
  </r>
  <r>
    <x v="41"/>
    <x v="4"/>
    <n v="1"/>
    <x v="0"/>
  </r>
  <r>
    <x v="41"/>
    <x v="0"/>
    <n v="15"/>
    <x v="0"/>
  </r>
  <r>
    <x v="42"/>
    <x v="2"/>
    <n v="7"/>
    <x v="0"/>
  </r>
  <r>
    <x v="42"/>
    <x v="4"/>
    <n v="4"/>
    <x v="0"/>
  </r>
  <r>
    <x v="42"/>
    <x v="3"/>
    <n v="9"/>
    <x v="0"/>
  </r>
  <r>
    <x v="42"/>
    <x v="0"/>
    <n v="20"/>
    <x v="0"/>
  </r>
  <r>
    <x v="43"/>
    <x v="1"/>
    <n v="1"/>
    <x v="0"/>
  </r>
  <r>
    <x v="43"/>
    <x v="3"/>
    <n v="5"/>
    <x v="0"/>
  </r>
  <r>
    <x v="43"/>
    <x v="6"/>
    <n v="2"/>
    <x v="0"/>
  </r>
  <r>
    <x v="43"/>
    <x v="2"/>
    <n v="6"/>
    <x v="0"/>
  </r>
  <r>
    <x v="43"/>
    <x v="0"/>
    <n v="15"/>
    <x v="0"/>
  </r>
  <r>
    <x v="43"/>
    <x v="4"/>
    <n v="1"/>
    <x v="0"/>
  </r>
  <r>
    <x v="44"/>
    <x v="0"/>
    <n v="16"/>
    <x v="0"/>
  </r>
  <r>
    <x v="44"/>
    <x v="1"/>
    <n v="1"/>
    <x v="0"/>
  </r>
  <r>
    <x v="44"/>
    <x v="4"/>
    <n v="3"/>
    <x v="0"/>
  </r>
  <r>
    <x v="44"/>
    <x v="2"/>
    <n v="4"/>
    <x v="0"/>
  </r>
  <r>
    <x v="44"/>
    <x v="3"/>
    <n v="8"/>
    <x v="0"/>
  </r>
  <r>
    <x v="45"/>
    <x v="3"/>
    <n v="5"/>
    <x v="0"/>
  </r>
  <r>
    <x v="45"/>
    <x v="0"/>
    <n v="9"/>
    <x v="0"/>
  </r>
  <r>
    <x v="45"/>
    <x v="2"/>
    <n v="2"/>
    <x v="0"/>
  </r>
  <r>
    <x v="45"/>
    <x v="4"/>
    <n v="2"/>
    <x v="0"/>
  </r>
  <r>
    <x v="46"/>
    <x v="8"/>
    <n v="1"/>
    <x v="0"/>
  </r>
  <r>
    <x v="46"/>
    <x v="2"/>
    <n v="6"/>
    <x v="0"/>
  </r>
  <r>
    <x v="46"/>
    <x v="3"/>
    <n v="8"/>
    <x v="0"/>
  </r>
  <r>
    <x v="46"/>
    <x v="0"/>
    <n v="15"/>
    <x v="0"/>
  </r>
  <r>
    <x v="47"/>
    <x v="0"/>
    <n v="19"/>
    <x v="0"/>
  </r>
  <r>
    <x v="47"/>
    <x v="1"/>
    <n v="2"/>
    <x v="0"/>
  </r>
  <r>
    <x v="47"/>
    <x v="2"/>
    <n v="7"/>
    <x v="0"/>
  </r>
  <r>
    <x v="47"/>
    <x v="4"/>
    <n v="1"/>
    <x v="0"/>
  </r>
  <r>
    <x v="47"/>
    <x v="3"/>
    <n v="9"/>
    <x v="0"/>
  </r>
  <r>
    <x v="48"/>
    <x v="3"/>
    <n v="10"/>
    <x v="0"/>
  </r>
  <r>
    <x v="48"/>
    <x v="0"/>
    <n v="16"/>
    <x v="0"/>
  </r>
  <r>
    <x v="48"/>
    <x v="4"/>
    <n v="3"/>
    <x v="0"/>
  </r>
  <r>
    <x v="48"/>
    <x v="6"/>
    <n v="1"/>
    <x v="0"/>
  </r>
  <r>
    <x v="48"/>
    <x v="2"/>
    <n v="2"/>
    <x v="0"/>
  </r>
  <r>
    <x v="49"/>
    <x v="3"/>
    <n v="13"/>
    <x v="0"/>
  </r>
  <r>
    <x v="49"/>
    <x v="6"/>
    <n v="1"/>
    <x v="0"/>
  </r>
  <r>
    <x v="49"/>
    <x v="2"/>
    <n v="3"/>
    <x v="0"/>
  </r>
  <r>
    <x v="49"/>
    <x v="0"/>
    <n v="18"/>
    <x v="0"/>
  </r>
  <r>
    <x v="49"/>
    <x v="1"/>
    <n v="1"/>
    <x v="0"/>
  </r>
  <r>
    <x v="50"/>
    <x v="0"/>
    <n v="0"/>
    <x v="0"/>
  </r>
  <r>
    <x v="51"/>
    <x v="0"/>
    <n v="0"/>
    <x v="0"/>
  </r>
  <r>
    <x v="52"/>
    <x v="0"/>
    <n v="20"/>
    <x v="0"/>
  </r>
  <r>
    <x v="52"/>
    <x v="4"/>
    <n v="11"/>
    <x v="0"/>
  </r>
  <r>
    <x v="52"/>
    <x v="3"/>
    <n v="9"/>
    <x v="0"/>
  </r>
  <r>
    <x v="53"/>
    <x v="0"/>
    <n v="20"/>
    <x v="0"/>
  </r>
  <r>
    <x v="53"/>
    <x v="2"/>
    <n v="4"/>
    <x v="0"/>
  </r>
  <r>
    <x v="53"/>
    <x v="4"/>
    <n v="2"/>
    <x v="0"/>
  </r>
  <r>
    <x v="53"/>
    <x v="5"/>
    <n v="1"/>
    <x v="0"/>
  </r>
  <r>
    <x v="53"/>
    <x v="3"/>
    <n v="13"/>
    <x v="0"/>
  </r>
  <r>
    <x v="54"/>
    <x v="4"/>
    <n v="3"/>
    <x v="0"/>
  </r>
  <r>
    <x v="54"/>
    <x v="0"/>
    <n v="19"/>
    <x v="0"/>
  </r>
  <r>
    <x v="54"/>
    <x v="3"/>
    <n v="10"/>
    <x v="0"/>
  </r>
  <r>
    <x v="54"/>
    <x v="8"/>
    <n v="1"/>
    <x v="0"/>
  </r>
  <r>
    <x v="54"/>
    <x v="2"/>
    <n v="5"/>
    <x v="0"/>
  </r>
  <r>
    <x v="55"/>
    <x v="0"/>
    <n v="9"/>
    <x v="0"/>
  </r>
  <r>
    <x v="55"/>
    <x v="2"/>
    <n v="3"/>
    <x v="0"/>
  </r>
  <r>
    <x v="55"/>
    <x v="4"/>
    <n v="1"/>
    <x v="0"/>
  </r>
  <r>
    <x v="55"/>
    <x v="3"/>
    <n v="5"/>
    <x v="0"/>
  </r>
  <r>
    <x v="56"/>
    <x v="0"/>
    <n v="15"/>
    <x v="0"/>
  </r>
  <r>
    <x v="56"/>
    <x v="2"/>
    <n v="3"/>
    <x v="0"/>
  </r>
  <r>
    <x v="56"/>
    <x v="4"/>
    <n v="5"/>
    <x v="0"/>
  </r>
  <r>
    <x v="56"/>
    <x v="3"/>
    <n v="7"/>
    <x v="0"/>
  </r>
  <r>
    <x v="57"/>
    <x v="6"/>
    <n v="1"/>
    <x v="0"/>
  </r>
  <r>
    <x v="57"/>
    <x v="2"/>
    <n v="2"/>
    <x v="0"/>
  </r>
  <r>
    <x v="57"/>
    <x v="1"/>
    <n v="2"/>
    <x v="0"/>
  </r>
  <r>
    <x v="57"/>
    <x v="0"/>
    <n v="20"/>
    <x v="0"/>
  </r>
  <r>
    <x v="57"/>
    <x v="3"/>
    <n v="12"/>
    <x v="0"/>
  </r>
  <r>
    <x v="57"/>
    <x v="5"/>
    <n v="1"/>
    <x v="0"/>
  </r>
  <r>
    <x v="57"/>
    <x v="4"/>
    <n v="2"/>
    <x v="0"/>
  </r>
  <r>
    <x v="58"/>
    <x v="2"/>
    <n v="5"/>
    <x v="0"/>
  </r>
  <r>
    <x v="58"/>
    <x v="0"/>
    <n v="20"/>
    <x v="0"/>
  </r>
  <r>
    <x v="58"/>
    <x v="4"/>
    <n v="1"/>
    <x v="0"/>
  </r>
  <r>
    <x v="58"/>
    <x v="3"/>
    <n v="14"/>
    <x v="0"/>
  </r>
  <r>
    <x v="59"/>
    <x v="1"/>
    <n v="1"/>
    <x v="0"/>
  </r>
  <r>
    <x v="59"/>
    <x v="2"/>
    <n v="6"/>
    <x v="0"/>
  </r>
  <r>
    <x v="59"/>
    <x v="4"/>
    <n v="2"/>
    <x v="0"/>
  </r>
  <r>
    <x v="59"/>
    <x v="0"/>
    <n v="21"/>
    <x v="0"/>
  </r>
  <r>
    <x v="59"/>
    <x v="3"/>
    <n v="12"/>
    <x v="0"/>
  </r>
  <r>
    <x v="60"/>
    <x v="4"/>
    <n v="3"/>
    <x v="0"/>
  </r>
  <r>
    <x v="60"/>
    <x v="0"/>
    <n v="13"/>
    <x v="0"/>
  </r>
  <r>
    <x v="60"/>
    <x v="5"/>
    <n v="1"/>
    <x v="0"/>
  </r>
  <r>
    <x v="60"/>
    <x v="3"/>
    <n v="9"/>
    <x v="0"/>
  </r>
  <r>
    <x v="61"/>
    <x v="4"/>
    <n v="1"/>
    <x v="0"/>
  </r>
  <r>
    <x v="61"/>
    <x v="1"/>
    <n v="1"/>
    <x v="0"/>
  </r>
  <r>
    <x v="61"/>
    <x v="0"/>
    <n v="15"/>
    <x v="0"/>
  </r>
  <r>
    <x v="61"/>
    <x v="2"/>
    <n v="4"/>
    <x v="0"/>
  </r>
  <r>
    <x v="61"/>
    <x v="3"/>
    <n v="9"/>
    <x v="0"/>
  </r>
  <r>
    <x v="62"/>
    <x v="6"/>
    <n v="1"/>
    <x v="0"/>
  </r>
  <r>
    <x v="62"/>
    <x v="8"/>
    <n v="1"/>
    <x v="0"/>
  </r>
  <r>
    <x v="62"/>
    <x v="2"/>
    <n v="4"/>
    <x v="0"/>
  </r>
  <r>
    <x v="62"/>
    <x v="0"/>
    <n v="14"/>
    <x v="0"/>
  </r>
  <r>
    <x v="62"/>
    <x v="4"/>
    <n v="1"/>
    <x v="0"/>
  </r>
  <r>
    <x v="62"/>
    <x v="3"/>
    <n v="7"/>
    <x v="0"/>
  </r>
  <r>
    <x v="63"/>
    <x v="0"/>
    <n v="0"/>
    <x v="0"/>
  </r>
  <r>
    <x v="64"/>
    <x v="3"/>
    <n v="19"/>
    <x v="0"/>
  </r>
  <r>
    <x v="64"/>
    <x v="5"/>
    <n v="1"/>
    <x v="0"/>
  </r>
  <r>
    <x v="64"/>
    <x v="2"/>
    <n v="3"/>
    <x v="0"/>
  </r>
  <r>
    <x v="64"/>
    <x v="8"/>
    <n v="1"/>
    <x v="0"/>
  </r>
  <r>
    <x v="64"/>
    <x v="4"/>
    <n v="4"/>
    <x v="0"/>
  </r>
  <r>
    <x v="64"/>
    <x v="1"/>
    <n v="1"/>
    <x v="0"/>
  </r>
  <r>
    <x v="64"/>
    <x v="0"/>
    <n v="29"/>
    <x v="0"/>
  </r>
  <r>
    <x v="65"/>
    <x v="3"/>
    <n v="13"/>
    <x v="0"/>
  </r>
  <r>
    <x v="65"/>
    <x v="6"/>
    <n v="1"/>
    <x v="0"/>
  </r>
  <r>
    <x v="65"/>
    <x v="4"/>
    <n v="1"/>
    <x v="0"/>
  </r>
  <r>
    <x v="65"/>
    <x v="2"/>
    <n v="4"/>
    <x v="0"/>
  </r>
  <r>
    <x v="65"/>
    <x v="1"/>
    <n v="1"/>
    <x v="0"/>
  </r>
  <r>
    <x v="65"/>
    <x v="0"/>
    <n v="20"/>
    <x v="0"/>
  </r>
  <r>
    <x v="66"/>
    <x v="0"/>
    <n v="25"/>
    <x v="0"/>
  </r>
  <r>
    <x v="66"/>
    <x v="2"/>
    <n v="4"/>
    <x v="0"/>
  </r>
  <r>
    <x v="66"/>
    <x v="3"/>
    <n v="15"/>
    <x v="0"/>
  </r>
  <r>
    <x v="66"/>
    <x v="1"/>
    <n v="2"/>
    <x v="0"/>
  </r>
  <r>
    <x v="66"/>
    <x v="4"/>
    <n v="4"/>
    <x v="0"/>
  </r>
  <r>
    <x v="67"/>
    <x v="0"/>
    <n v="38"/>
    <x v="0"/>
  </r>
  <r>
    <x v="67"/>
    <x v="8"/>
    <n v="1"/>
    <x v="0"/>
  </r>
  <r>
    <x v="67"/>
    <x v="4"/>
    <n v="6"/>
    <x v="0"/>
  </r>
  <r>
    <x v="67"/>
    <x v="5"/>
    <n v="1"/>
    <x v="0"/>
  </r>
  <r>
    <x v="67"/>
    <x v="1"/>
    <n v="2"/>
    <x v="0"/>
  </r>
  <r>
    <x v="67"/>
    <x v="3"/>
    <n v="20"/>
    <x v="0"/>
  </r>
  <r>
    <x v="67"/>
    <x v="2"/>
    <n v="8"/>
    <x v="0"/>
  </r>
  <r>
    <x v="68"/>
    <x v="5"/>
    <n v="1"/>
    <x v="0"/>
  </r>
  <r>
    <x v="68"/>
    <x v="0"/>
    <n v="14"/>
    <x v="0"/>
  </r>
  <r>
    <x v="68"/>
    <x v="3"/>
    <n v="12"/>
    <x v="0"/>
  </r>
  <r>
    <x v="68"/>
    <x v="4"/>
    <n v="1"/>
    <x v="0"/>
  </r>
  <r>
    <x v="69"/>
    <x v="0"/>
    <n v="0"/>
    <x v="0"/>
  </r>
  <r>
    <x v="70"/>
    <x v="0"/>
    <n v="0"/>
    <x v="0"/>
  </r>
  <r>
    <x v="71"/>
    <x v="3"/>
    <n v="21"/>
    <x v="0"/>
  </r>
  <r>
    <x v="71"/>
    <x v="4"/>
    <n v="2"/>
    <x v="0"/>
  </r>
  <r>
    <x v="71"/>
    <x v="0"/>
    <n v="40"/>
    <x v="0"/>
  </r>
  <r>
    <x v="71"/>
    <x v="1"/>
    <n v="1"/>
    <x v="0"/>
  </r>
  <r>
    <x v="71"/>
    <x v="2"/>
    <n v="15"/>
    <x v="0"/>
  </r>
  <r>
    <x v="71"/>
    <x v="8"/>
    <n v="1"/>
    <x v="0"/>
  </r>
  <r>
    <x v="72"/>
    <x v="2"/>
    <n v="11"/>
    <x v="0"/>
  </r>
  <r>
    <x v="72"/>
    <x v="4"/>
    <n v="3"/>
    <x v="0"/>
  </r>
  <r>
    <x v="72"/>
    <x v="3"/>
    <n v="25"/>
    <x v="0"/>
  </r>
  <r>
    <x v="72"/>
    <x v="0"/>
    <n v="41"/>
    <x v="0"/>
  </r>
  <r>
    <x v="72"/>
    <x v="8"/>
    <n v="2"/>
    <x v="0"/>
  </r>
  <r>
    <x v="73"/>
    <x v="6"/>
    <n v="2"/>
    <x v="0"/>
  </r>
  <r>
    <x v="73"/>
    <x v="3"/>
    <n v="10"/>
    <x v="0"/>
  </r>
  <r>
    <x v="73"/>
    <x v="4"/>
    <n v="2"/>
    <x v="0"/>
  </r>
  <r>
    <x v="73"/>
    <x v="2"/>
    <n v="4"/>
    <x v="0"/>
  </r>
  <r>
    <x v="73"/>
    <x v="1"/>
    <n v="2"/>
    <x v="0"/>
  </r>
  <r>
    <x v="73"/>
    <x v="0"/>
    <n v="20"/>
    <x v="0"/>
  </r>
  <r>
    <x v="74"/>
    <x v="8"/>
    <n v="1"/>
    <x v="0"/>
  </r>
  <r>
    <x v="74"/>
    <x v="2"/>
    <n v="7"/>
    <x v="0"/>
  </r>
  <r>
    <x v="74"/>
    <x v="4"/>
    <n v="6"/>
    <x v="0"/>
  </r>
  <r>
    <x v="74"/>
    <x v="5"/>
    <n v="1"/>
    <x v="0"/>
  </r>
  <r>
    <x v="74"/>
    <x v="6"/>
    <n v="1"/>
    <x v="0"/>
  </r>
  <r>
    <x v="74"/>
    <x v="3"/>
    <n v="20"/>
    <x v="0"/>
  </r>
  <r>
    <x v="74"/>
    <x v="0"/>
    <n v="36"/>
    <x v="0"/>
  </r>
  <r>
    <x v="75"/>
    <x v="0"/>
    <n v="0"/>
    <x v="0"/>
  </r>
  <r>
    <x v="76"/>
    <x v="6"/>
    <n v="1"/>
    <x v="0"/>
  </r>
  <r>
    <x v="76"/>
    <x v="3"/>
    <n v="8"/>
    <x v="0"/>
  </r>
  <r>
    <x v="76"/>
    <x v="2"/>
    <n v="1"/>
    <x v="0"/>
  </r>
  <r>
    <x v="76"/>
    <x v="0"/>
    <n v="10"/>
    <x v="0"/>
  </r>
  <r>
    <x v="77"/>
    <x v="0"/>
    <n v="0"/>
    <x v="0"/>
  </r>
  <r>
    <x v="78"/>
    <x v="3"/>
    <n v="11"/>
    <x v="0"/>
  </r>
  <r>
    <x v="78"/>
    <x v="1"/>
    <n v="1"/>
    <x v="0"/>
  </r>
  <r>
    <x v="78"/>
    <x v="8"/>
    <n v="1"/>
    <x v="0"/>
  </r>
  <r>
    <x v="78"/>
    <x v="2"/>
    <n v="5"/>
    <x v="0"/>
  </r>
  <r>
    <x v="78"/>
    <x v="0"/>
    <n v="21"/>
    <x v="0"/>
  </r>
  <r>
    <x v="78"/>
    <x v="4"/>
    <n v="3"/>
    <x v="0"/>
  </r>
  <r>
    <x v="79"/>
    <x v="1"/>
    <n v="1"/>
    <x v="0"/>
  </r>
  <r>
    <x v="79"/>
    <x v="8"/>
    <n v="1"/>
    <x v="0"/>
  </r>
  <r>
    <x v="79"/>
    <x v="2"/>
    <n v="6"/>
    <x v="0"/>
  </r>
  <r>
    <x v="79"/>
    <x v="4"/>
    <n v="5"/>
    <x v="0"/>
  </r>
  <r>
    <x v="79"/>
    <x v="0"/>
    <n v="31"/>
    <x v="0"/>
  </r>
  <r>
    <x v="79"/>
    <x v="3"/>
    <n v="18"/>
    <x v="0"/>
  </r>
  <r>
    <x v="80"/>
    <x v="4"/>
    <n v="5"/>
    <x v="0"/>
  </r>
  <r>
    <x v="80"/>
    <x v="0"/>
    <n v="33"/>
    <x v="0"/>
  </r>
  <r>
    <x v="80"/>
    <x v="1"/>
    <n v="1"/>
    <x v="0"/>
  </r>
  <r>
    <x v="80"/>
    <x v="3"/>
    <n v="22"/>
    <x v="0"/>
  </r>
  <r>
    <x v="80"/>
    <x v="2"/>
    <n v="5"/>
    <x v="0"/>
  </r>
  <r>
    <x v="81"/>
    <x v="3"/>
    <n v="5"/>
    <x v="0"/>
  </r>
  <r>
    <x v="81"/>
    <x v="4"/>
    <n v="2"/>
    <x v="0"/>
  </r>
  <r>
    <x v="81"/>
    <x v="2"/>
    <n v="3"/>
    <x v="0"/>
  </r>
  <r>
    <x v="81"/>
    <x v="8"/>
    <n v="1"/>
    <x v="0"/>
  </r>
  <r>
    <x v="81"/>
    <x v="1"/>
    <n v="2"/>
    <x v="0"/>
  </r>
  <r>
    <x v="81"/>
    <x v="0"/>
    <n v="13"/>
    <x v="0"/>
  </r>
  <r>
    <x v="82"/>
    <x v="0"/>
    <n v="0"/>
    <x v="0"/>
  </r>
  <r>
    <x v="83"/>
    <x v="3"/>
    <n v="17"/>
    <x v="0"/>
  </r>
  <r>
    <x v="83"/>
    <x v="1"/>
    <n v="1"/>
    <x v="0"/>
  </r>
  <r>
    <x v="83"/>
    <x v="0"/>
    <n v="33"/>
    <x v="0"/>
  </r>
  <r>
    <x v="83"/>
    <x v="5"/>
    <n v="1"/>
    <x v="0"/>
  </r>
  <r>
    <x v="83"/>
    <x v="4"/>
    <n v="8"/>
    <x v="0"/>
  </r>
  <r>
    <x v="83"/>
    <x v="2"/>
    <n v="5"/>
    <x v="0"/>
  </r>
  <r>
    <x v="83"/>
    <x v="8"/>
    <n v="1"/>
    <x v="0"/>
  </r>
  <r>
    <x v="84"/>
    <x v="0"/>
    <n v="0"/>
    <x v="0"/>
  </r>
  <r>
    <x v="85"/>
    <x v="0"/>
    <n v="0"/>
    <x v="0"/>
  </r>
  <r>
    <x v="86"/>
    <x v="3"/>
    <n v="4"/>
    <x v="0"/>
  </r>
  <r>
    <x v="86"/>
    <x v="0"/>
    <n v="7"/>
    <x v="0"/>
  </r>
  <r>
    <x v="86"/>
    <x v="2"/>
    <n v="1"/>
    <x v="0"/>
  </r>
  <r>
    <x v="86"/>
    <x v="4"/>
    <n v="2"/>
    <x v="0"/>
  </r>
  <r>
    <x v="87"/>
    <x v="0"/>
    <n v="0"/>
    <x v="0"/>
  </r>
  <r>
    <x v="88"/>
    <x v="0"/>
    <n v="0"/>
    <x v="0"/>
  </r>
  <r>
    <x v="89"/>
    <x v="3"/>
    <n v="1"/>
    <x v="0"/>
  </r>
  <r>
    <x v="89"/>
    <x v="2"/>
    <n v="1"/>
    <x v="0"/>
  </r>
  <r>
    <x v="89"/>
    <x v="0"/>
    <n v="3"/>
    <x v="0"/>
  </r>
  <r>
    <x v="89"/>
    <x v="1"/>
    <n v="1"/>
    <x v="0"/>
  </r>
  <r>
    <x v="90"/>
    <x v="0"/>
    <n v="17"/>
    <x v="0"/>
  </r>
  <r>
    <x v="90"/>
    <x v="5"/>
    <n v="1"/>
    <x v="0"/>
  </r>
  <r>
    <x v="90"/>
    <x v="2"/>
    <n v="2"/>
    <x v="0"/>
  </r>
  <r>
    <x v="90"/>
    <x v="8"/>
    <n v="1"/>
    <x v="0"/>
  </r>
  <r>
    <x v="90"/>
    <x v="3"/>
    <n v="10"/>
    <x v="0"/>
  </r>
  <r>
    <x v="90"/>
    <x v="1"/>
    <n v="1"/>
    <x v="0"/>
  </r>
  <r>
    <x v="90"/>
    <x v="4"/>
    <n v="2"/>
    <x v="0"/>
  </r>
  <r>
    <x v="91"/>
    <x v="0"/>
    <n v="25"/>
    <x v="0"/>
  </r>
  <r>
    <x v="91"/>
    <x v="1"/>
    <n v="2"/>
    <x v="0"/>
  </r>
  <r>
    <x v="91"/>
    <x v="6"/>
    <n v="3"/>
    <x v="0"/>
  </r>
  <r>
    <x v="91"/>
    <x v="3"/>
    <n v="10"/>
    <x v="0"/>
  </r>
  <r>
    <x v="91"/>
    <x v="8"/>
    <n v="1"/>
    <x v="0"/>
  </r>
  <r>
    <x v="91"/>
    <x v="2"/>
    <n v="8"/>
    <x v="0"/>
  </r>
  <r>
    <x v="91"/>
    <x v="5"/>
    <n v="1"/>
    <x v="0"/>
  </r>
  <r>
    <x v="92"/>
    <x v="0"/>
    <n v="0"/>
    <x v="0"/>
  </r>
  <r>
    <x v="93"/>
    <x v="1"/>
    <n v="1"/>
    <x v="0"/>
  </r>
  <r>
    <x v="93"/>
    <x v="3"/>
    <n v="26"/>
    <x v="0"/>
  </r>
  <r>
    <x v="93"/>
    <x v="5"/>
    <n v="3"/>
    <x v="0"/>
  </r>
  <r>
    <x v="93"/>
    <x v="2"/>
    <n v="6"/>
    <x v="0"/>
  </r>
  <r>
    <x v="93"/>
    <x v="0"/>
    <n v="39"/>
    <x v="0"/>
  </r>
  <r>
    <x v="93"/>
    <x v="4"/>
    <n v="3"/>
    <x v="0"/>
  </r>
  <r>
    <x v="94"/>
    <x v="0"/>
    <n v="31"/>
    <x v="0"/>
  </r>
  <r>
    <x v="94"/>
    <x v="1"/>
    <n v="3"/>
    <x v="0"/>
  </r>
  <r>
    <x v="94"/>
    <x v="2"/>
    <n v="5"/>
    <x v="0"/>
  </r>
  <r>
    <x v="94"/>
    <x v="5"/>
    <n v="2"/>
    <x v="0"/>
  </r>
  <r>
    <x v="94"/>
    <x v="3"/>
    <n v="14"/>
    <x v="0"/>
  </r>
  <r>
    <x v="94"/>
    <x v="4"/>
    <n v="7"/>
    <x v="0"/>
  </r>
  <r>
    <x v="95"/>
    <x v="0"/>
    <n v="32"/>
    <x v="0"/>
  </r>
  <r>
    <x v="95"/>
    <x v="3"/>
    <n v="12"/>
    <x v="0"/>
  </r>
  <r>
    <x v="95"/>
    <x v="6"/>
    <n v="2"/>
    <x v="0"/>
  </r>
  <r>
    <x v="95"/>
    <x v="4"/>
    <n v="2"/>
    <x v="0"/>
  </r>
  <r>
    <x v="95"/>
    <x v="1"/>
    <n v="5"/>
    <x v="0"/>
  </r>
  <r>
    <x v="95"/>
    <x v="2"/>
    <n v="11"/>
    <x v="0"/>
  </r>
  <r>
    <x v="96"/>
    <x v="1"/>
    <n v="3"/>
    <x v="0"/>
  </r>
  <r>
    <x v="96"/>
    <x v="2"/>
    <n v="5"/>
    <x v="0"/>
  </r>
  <r>
    <x v="96"/>
    <x v="4"/>
    <n v="2"/>
    <x v="0"/>
  </r>
  <r>
    <x v="96"/>
    <x v="3"/>
    <n v="17"/>
    <x v="0"/>
  </r>
  <r>
    <x v="96"/>
    <x v="0"/>
    <n v="27"/>
    <x v="0"/>
  </r>
  <r>
    <x v="97"/>
    <x v="4"/>
    <n v="4"/>
    <x v="0"/>
  </r>
  <r>
    <x v="97"/>
    <x v="5"/>
    <n v="2"/>
    <x v="0"/>
  </r>
  <r>
    <x v="97"/>
    <x v="0"/>
    <n v="23"/>
    <x v="0"/>
  </r>
  <r>
    <x v="97"/>
    <x v="1"/>
    <n v="1"/>
    <x v="0"/>
  </r>
  <r>
    <x v="97"/>
    <x v="8"/>
    <n v="1"/>
    <x v="0"/>
  </r>
  <r>
    <x v="97"/>
    <x v="2"/>
    <n v="5"/>
    <x v="0"/>
  </r>
  <r>
    <x v="97"/>
    <x v="3"/>
    <n v="10"/>
    <x v="0"/>
  </r>
  <r>
    <x v="98"/>
    <x v="0"/>
    <n v="23"/>
    <x v="0"/>
  </r>
  <r>
    <x v="98"/>
    <x v="1"/>
    <n v="1"/>
    <x v="0"/>
  </r>
  <r>
    <x v="98"/>
    <x v="2"/>
    <n v="11"/>
    <x v="0"/>
  </r>
  <r>
    <x v="98"/>
    <x v="4"/>
    <n v="1"/>
    <x v="0"/>
  </r>
  <r>
    <x v="98"/>
    <x v="3"/>
    <n v="10"/>
    <x v="0"/>
  </r>
  <r>
    <x v="99"/>
    <x v="0"/>
    <n v="0"/>
    <x v="0"/>
  </r>
  <r>
    <x v="100"/>
    <x v="0"/>
    <n v="0"/>
    <x v="0"/>
  </r>
  <r>
    <x v="101"/>
    <x v="2"/>
    <n v="4"/>
    <x v="0"/>
  </r>
  <r>
    <x v="101"/>
    <x v="4"/>
    <n v="4"/>
    <x v="0"/>
  </r>
  <r>
    <x v="101"/>
    <x v="0"/>
    <n v="20"/>
    <x v="0"/>
  </r>
  <r>
    <x v="101"/>
    <x v="1"/>
    <n v="2"/>
    <x v="0"/>
  </r>
  <r>
    <x v="101"/>
    <x v="8"/>
    <n v="1"/>
    <x v="0"/>
  </r>
  <r>
    <x v="101"/>
    <x v="3"/>
    <n v="9"/>
    <x v="0"/>
  </r>
  <r>
    <x v="102"/>
    <x v="0"/>
    <n v="18"/>
    <x v="0"/>
  </r>
  <r>
    <x v="102"/>
    <x v="1"/>
    <n v="2"/>
    <x v="0"/>
  </r>
  <r>
    <x v="102"/>
    <x v="2"/>
    <n v="4"/>
    <x v="0"/>
  </r>
  <r>
    <x v="102"/>
    <x v="4"/>
    <n v="3"/>
    <x v="0"/>
  </r>
  <r>
    <x v="102"/>
    <x v="3"/>
    <n v="9"/>
    <x v="0"/>
  </r>
  <r>
    <x v="103"/>
    <x v="1"/>
    <n v="2"/>
    <x v="0"/>
  </r>
  <r>
    <x v="103"/>
    <x v="2"/>
    <n v="8"/>
    <x v="0"/>
  </r>
  <r>
    <x v="103"/>
    <x v="8"/>
    <n v="1"/>
    <x v="0"/>
  </r>
  <r>
    <x v="103"/>
    <x v="3"/>
    <n v="8"/>
    <x v="0"/>
  </r>
  <r>
    <x v="103"/>
    <x v="5"/>
    <n v="1"/>
    <x v="0"/>
  </r>
  <r>
    <x v="103"/>
    <x v="4"/>
    <n v="1"/>
    <x v="0"/>
  </r>
  <r>
    <x v="103"/>
    <x v="0"/>
    <n v="21"/>
    <x v="0"/>
  </r>
  <r>
    <x v="104"/>
    <x v="0"/>
    <n v="4"/>
    <x v="0"/>
  </r>
  <r>
    <x v="104"/>
    <x v="1"/>
    <n v="1"/>
    <x v="0"/>
  </r>
  <r>
    <x v="104"/>
    <x v="2"/>
    <n v="1"/>
    <x v="0"/>
  </r>
  <r>
    <x v="104"/>
    <x v="3"/>
    <n v="2"/>
    <x v="0"/>
  </r>
  <r>
    <x v="105"/>
    <x v="0"/>
    <n v="1"/>
    <x v="0"/>
  </r>
  <r>
    <x v="105"/>
    <x v="3"/>
    <n v="1"/>
    <x v="0"/>
  </r>
  <r>
    <x v="106"/>
    <x v="0"/>
    <n v="0"/>
    <x v="0"/>
  </r>
  <r>
    <x v="107"/>
    <x v="2"/>
    <n v="8"/>
    <x v="0"/>
  </r>
  <r>
    <x v="107"/>
    <x v="0"/>
    <n v="20"/>
    <x v="0"/>
  </r>
  <r>
    <x v="107"/>
    <x v="8"/>
    <n v="1"/>
    <x v="0"/>
  </r>
  <r>
    <x v="107"/>
    <x v="5"/>
    <n v="2"/>
    <x v="0"/>
  </r>
  <r>
    <x v="107"/>
    <x v="3"/>
    <n v="8"/>
    <x v="0"/>
  </r>
  <r>
    <x v="107"/>
    <x v="1"/>
    <n v="1"/>
    <x v="0"/>
  </r>
  <r>
    <x v="108"/>
    <x v="2"/>
    <n v="7"/>
    <x v="0"/>
  </r>
  <r>
    <x v="108"/>
    <x v="0"/>
    <n v="25"/>
    <x v="0"/>
  </r>
  <r>
    <x v="108"/>
    <x v="1"/>
    <n v="1"/>
    <x v="0"/>
  </r>
  <r>
    <x v="108"/>
    <x v="4"/>
    <n v="1"/>
    <x v="0"/>
  </r>
  <r>
    <x v="108"/>
    <x v="6"/>
    <n v="3"/>
    <x v="0"/>
  </r>
  <r>
    <x v="108"/>
    <x v="3"/>
    <n v="12"/>
    <x v="0"/>
  </r>
  <r>
    <x v="108"/>
    <x v="5"/>
    <n v="1"/>
    <x v="0"/>
  </r>
  <r>
    <x v="109"/>
    <x v="6"/>
    <n v="2"/>
    <x v="0"/>
  </r>
  <r>
    <x v="109"/>
    <x v="3"/>
    <n v="17"/>
    <x v="0"/>
  </r>
  <r>
    <x v="109"/>
    <x v="5"/>
    <n v="3"/>
    <x v="0"/>
  </r>
  <r>
    <x v="109"/>
    <x v="4"/>
    <n v="1"/>
    <x v="0"/>
  </r>
  <r>
    <x v="109"/>
    <x v="2"/>
    <n v="14"/>
    <x v="0"/>
  </r>
  <r>
    <x v="109"/>
    <x v="1"/>
    <n v="5"/>
    <x v="0"/>
  </r>
  <r>
    <x v="109"/>
    <x v="0"/>
    <n v="42"/>
    <x v="0"/>
  </r>
  <r>
    <x v="110"/>
    <x v="2"/>
    <n v="7"/>
    <x v="0"/>
  </r>
  <r>
    <x v="110"/>
    <x v="8"/>
    <n v="1"/>
    <x v="0"/>
  </r>
  <r>
    <x v="110"/>
    <x v="4"/>
    <n v="1"/>
    <x v="0"/>
  </r>
  <r>
    <x v="110"/>
    <x v="5"/>
    <n v="3"/>
    <x v="0"/>
  </r>
  <r>
    <x v="110"/>
    <x v="6"/>
    <n v="1"/>
    <x v="0"/>
  </r>
  <r>
    <x v="110"/>
    <x v="3"/>
    <n v="14"/>
    <x v="0"/>
  </r>
  <r>
    <x v="110"/>
    <x v="0"/>
    <n v="27"/>
    <x v="0"/>
  </r>
  <r>
    <x v="111"/>
    <x v="0"/>
    <n v="25"/>
    <x v="0"/>
  </r>
  <r>
    <x v="111"/>
    <x v="1"/>
    <n v="7"/>
    <x v="0"/>
  </r>
  <r>
    <x v="111"/>
    <x v="2"/>
    <n v="3"/>
    <x v="0"/>
  </r>
  <r>
    <x v="111"/>
    <x v="4"/>
    <n v="5"/>
    <x v="0"/>
  </r>
  <r>
    <x v="111"/>
    <x v="3"/>
    <n v="8"/>
    <x v="0"/>
  </r>
  <r>
    <x v="111"/>
    <x v="5"/>
    <n v="2"/>
    <x v="0"/>
  </r>
  <r>
    <x v="112"/>
    <x v="3"/>
    <n v="1"/>
    <x v="0"/>
  </r>
  <r>
    <x v="112"/>
    <x v="4"/>
    <n v="2"/>
    <x v="0"/>
  </r>
  <r>
    <x v="112"/>
    <x v="2"/>
    <n v="1"/>
    <x v="0"/>
  </r>
  <r>
    <x v="112"/>
    <x v="0"/>
    <n v="4"/>
    <x v="0"/>
  </r>
  <r>
    <x v="113"/>
    <x v="0"/>
    <n v="0"/>
    <x v="0"/>
  </r>
  <r>
    <x v="114"/>
    <x v="0"/>
    <n v="1"/>
    <x v="0"/>
  </r>
  <r>
    <x v="114"/>
    <x v="3"/>
    <n v="1"/>
    <x v="0"/>
  </r>
  <r>
    <x v="115"/>
    <x v="0"/>
    <n v="0"/>
    <x v="0"/>
  </r>
  <r>
    <x v="116"/>
    <x v="0"/>
    <n v="0"/>
    <x v="0"/>
  </r>
  <r>
    <x v="117"/>
    <x v="0"/>
    <n v="1"/>
    <x v="0"/>
  </r>
  <r>
    <x v="117"/>
    <x v="4"/>
    <n v="1"/>
    <x v="0"/>
  </r>
  <r>
    <x v="118"/>
    <x v="1"/>
    <n v="2"/>
    <x v="0"/>
  </r>
  <r>
    <x v="118"/>
    <x v="0"/>
    <n v="3"/>
    <x v="0"/>
  </r>
  <r>
    <x v="118"/>
    <x v="2"/>
    <n v="1"/>
    <x v="0"/>
  </r>
  <r>
    <x v="119"/>
    <x v="3"/>
    <n v="17"/>
    <x v="0"/>
  </r>
  <r>
    <x v="119"/>
    <x v="4"/>
    <n v="5"/>
    <x v="0"/>
  </r>
  <r>
    <x v="119"/>
    <x v="2"/>
    <n v="8"/>
    <x v="0"/>
  </r>
  <r>
    <x v="119"/>
    <x v="8"/>
    <n v="1"/>
    <x v="0"/>
  </r>
  <r>
    <x v="119"/>
    <x v="1"/>
    <n v="3"/>
    <x v="0"/>
  </r>
  <r>
    <x v="119"/>
    <x v="0"/>
    <n v="34"/>
    <x v="0"/>
  </r>
  <r>
    <x v="120"/>
    <x v="4"/>
    <n v="2"/>
    <x v="0"/>
  </r>
  <r>
    <x v="120"/>
    <x v="3"/>
    <n v="6"/>
    <x v="0"/>
  </r>
  <r>
    <x v="120"/>
    <x v="5"/>
    <n v="2"/>
    <x v="0"/>
  </r>
  <r>
    <x v="120"/>
    <x v="1"/>
    <n v="3"/>
    <x v="0"/>
  </r>
  <r>
    <x v="120"/>
    <x v="2"/>
    <n v="7"/>
    <x v="0"/>
  </r>
  <r>
    <x v="120"/>
    <x v="0"/>
    <n v="20"/>
    <x v="0"/>
  </r>
  <r>
    <x v="121"/>
    <x v="2"/>
    <n v="10"/>
    <x v="0"/>
  </r>
  <r>
    <x v="121"/>
    <x v="4"/>
    <n v="3"/>
    <x v="0"/>
  </r>
  <r>
    <x v="121"/>
    <x v="0"/>
    <n v="30"/>
    <x v="0"/>
  </r>
  <r>
    <x v="121"/>
    <x v="3"/>
    <n v="13"/>
    <x v="0"/>
  </r>
  <r>
    <x v="121"/>
    <x v="1"/>
    <n v="3"/>
    <x v="0"/>
  </r>
  <r>
    <x v="121"/>
    <x v="8"/>
    <n v="1"/>
    <x v="0"/>
  </r>
  <r>
    <x v="122"/>
    <x v="8"/>
    <n v="2"/>
    <x v="0"/>
  </r>
  <r>
    <x v="122"/>
    <x v="3"/>
    <n v="13"/>
    <x v="0"/>
  </r>
  <r>
    <x v="122"/>
    <x v="2"/>
    <n v="10"/>
    <x v="0"/>
  </r>
  <r>
    <x v="122"/>
    <x v="4"/>
    <n v="3"/>
    <x v="0"/>
  </r>
  <r>
    <x v="122"/>
    <x v="1"/>
    <n v="9"/>
    <x v="0"/>
  </r>
  <r>
    <x v="122"/>
    <x v="5"/>
    <n v="2"/>
    <x v="0"/>
  </r>
  <r>
    <x v="122"/>
    <x v="0"/>
    <n v="39"/>
    <x v="0"/>
  </r>
  <r>
    <x v="123"/>
    <x v="2"/>
    <n v="9"/>
    <x v="0"/>
  </r>
  <r>
    <x v="123"/>
    <x v="3"/>
    <n v="15"/>
    <x v="0"/>
  </r>
  <r>
    <x v="123"/>
    <x v="5"/>
    <n v="1"/>
    <x v="0"/>
  </r>
  <r>
    <x v="123"/>
    <x v="4"/>
    <n v="4"/>
    <x v="0"/>
  </r>
  <r>
    <x v="123"/>
    <x v="0"/>
    <n v="30"/>
    <x v="0"/>
  </r>
  <r>
    <x v="123"/>
    <x v="8"/>
    <n v="1"/>
    <x v="0"/>
  </r>
  <r>
    <x v="124"/>
    <x v="0"/>
    <n v="1"/>
    <x v="0"/>
  </r>
  <r>
    <x v="124"/>
    <x v="3"/>
    <n v="1"/>
    <x v="0"/>
  </r>
  <r>
    <x v="125"/>
    <x v="0"/>
    <n v="18"/>
    <x v="0"/>
  </r>
  <r>
    <x v="125"/>
    <x v="3"/>
    <n v="7"/>
    <x v="0"/>
  </r>
  <r>
    <x v="125"/>
    <x v="5"/>
    <n v="1"/>
    <x v="0"/>
  </r>
  <r>
    <x v="125"/>
    <x v="2"/>
    <n v="8"/>
    <x v="0"/>
  </r>
  <r>
    <x v="125"/>
    <x v="4"/>
    <n v="2"/>
    <x v="0"/>
  </r>
  <r>
    <x v="126"/>
    <x v="0"/>
    <n v="8"/>
    <x v="0"/>
  </r>
  <r>
    <x v="126"/>
    <x v="1"/>
    <n v="1"/>
    <x v="0"/>
  </r>
  <r>
    <x v="126"/>
    <x v="8"/>
    <n v="1"/>
    <x v="0"/>
  </r>
  <r>
    <x v="126"/>
    <x v="3"/>
    <n v="6"/>
    <x v="0"/>
  </r>
  <r>
    <x v="127"/>
    <x v="2"/>
    <n v="11"/>
    <x v="0"/>
  </r>
  <r>
    <x v="127"/>
    <x v="4"/>
    <n v="6"/>
    <x v="0"/>
  </r>
  <r>
    <x v="127"/>
    <x v="3"/>
    <n v="17"/>
    <x v="0"/>
  </r>
  <r>
    <x v="127"/>
    <x v="0"/>
    <n v="39"/>
    <x v="0"/>
  </r>
  <r>
    <x v="127"/>
    <x v="1"/>
    <n v="5"/>
    <x v="0"/>
  </r>
  <r>
    <x v="128"/>
    <x v="0"/>
    <n v="0"/>
    <x v="0"/>
  </r>
  <r>
    <x v="129"/>
    <x v="1"/>
    <n v="2"/>
    <x v="0"/>
  </r>
  <r>
    <x v="129"/>
    <x v="3"/>
    <n v="5"/>
    <x v="0"/>
  </r>
  <r>
    <x v="129"/>
    <x v="0"/>
    <n v="15"/>
    <x v="0"/>
  </r>
  <r>
    <x v="129"/>
    <x v="2"/>
    <n v="8"/>
    <x v="0"/>
  </r>
  <r>
    <x v="130"/>
    <x v="0"/>
    <n v="0"/>
    <x v="0"/>
  </r>
  <r>
    <x v="131"/>
    <x v="3"/>
    <n v="7"/>
    <x v="0"/>
  </r>
  <r>
    <x v="131"/>
    <x v="5"/>
    <n v="1"/>
    <x v="0"/>
  </r>
  <r>
    <x v="131"/>
    <x v="0"/>
    <n v="10"/>
    <x v="0"/>
  </r>
  <r>
    <x v="131"/>
    <x v="2"/>
    <n v="2"/>
    <x v="0"/>
  </r>
  <r>
    <x v="132"/>
    <x v="5"/>
    <n v="3"/>
    <x v="0"/>
  </r>
  <r>
    <x v="132"/>
    <x v="0"/>
    <n v="38"/>
    <x v="0"/>
  </r>
  <r>
    <x v="132"/>
    <x v="1"/>
    <n v="3"/>
    <x v="0"/>
  </r>
  <r>
    <x v="132"/>
    <x v="8"/>
    <n v="2"/>
    <x v="0"/>
  </r>
  <r>
    <x v="132"/>
    <x v="4"/>
    <n v="2"/>
    <x v="0"/>
  </r>
  <r>
    <x v="132"/>
    <x v="3"/>
    <n v="18"/>
    <x v="0"/>
  </r>
  <r>
    <x v="132"/>
    <x v="2"/>
    <n v="10"/>
    <x v="0"/>
  </r>
  <r>
    <x v="133"/>
    <x v="0"/>
    <n v="34"/>
    <x v="0"/>
  </r>
  <r>
    <x v="133"/>
    <x v="1"/>
    <n v="2"/>
    <x v="0"/>
  </r>
  <r>
    <x v="133"/>
    <x v="2"/>
    <n v="8"/>
    <x v="0"/>
  </r>
  <r>
    <x v="133"/>
    <x v="3"/>
    <n v="23"/>
    <x v="0"/>
  </r>
  <r>
    <x v="133"/>
    <x v="4"/>
    <n v="1"/>
    <x v="0"/>
  </r>
  <r>
    <x v="134"/>
    <x v="3"/>
    <n v="6"/>
    <x v="0"/>
  </r>
  <r>
    <x v="134"/>
    <x v="2"/>
    <n v="1"/>
    <x v="0"/>
  </r>
  <r>
    <x v="134"/>
    <x v="0"/>
    <n v="7"/>
    <x v="0"/>
  </r>
  <r>
    <x v="135"/>
    <x v="0"/>
    <n v="24"/>
    <x v="0"/>
  </r>
  <r>
    <x v="135"/>
    <x v="1"/>
    <n v="5"/>
    <x v="0"/>
  </r>
  <r>
    <x v="135"/>
    <x v="2"/>
    <n v="7"/>
    <x v="0"/>
  </r>
  <r>
    <x v="135"/>
    <x v="3"/>
    <n v="8"/>
    <x v="0"/>
  </r>
  <r>
    <x v="135"/>
    <x v="8"/>
    <n v="1"/>
    <x v="0"/>
  </r>
  <r>
    <x v="135"/>
    <x v="4"/>
    <n v="3"/>
    <x v="0"/>
  </r>
  <r>
    <x v="136"/>
    <x v="1"/>
    <n v="2"/>
    <x v="0"/>
  </r>
  <r>
    <x v="136"/>
    <x v="2"/>
    <n v="5"/>
    <x v="0"/>
  </r>
  <r>
    <x v="136"/>
    <x v="0"/>
    <n v="18"/>
    <x v="0"/>
  </r>
  <r>
    <x v="136"/>
    <x v="4"/>
    <n v="3"/>
    <x v="0"/>
  </r>
  <r>
    <x v="136"/>
    <x v="3"/>
    <n v="8"/>
    <x v="0"/>
  </r>
  <r>
    <x v="137"/>
    <x v="2"/>
    <n v="3"/>
    <x v="0"/>
  </r>
  <r>
    <x v="137"/>
    <x v="1"/>
    <n v="2"/>
    <x v="0"/>
  </r>
  <r>
    <x v="137"/>
    <x v="4"/>
    <n v="1"/>
    <x v="0"/>
  </r>
  <r>
    <x v="137"/>
    <x v="3"/>
    <n v="1"/>
    <x v="0"/>
  </r>
  <r>
    <x v="137"/>
    <x v="0"/>
    <n v="7"/>
    <x v="0"/>
  </r>
  <r>
    <x v="138"/>
    <x v="0"/>
    <n v="0"/>
    <x v="0"/>
  </r>
  <r>
    <x v="139"/>
    <x v="0"/>
    <n v="0"/>
    <x v="0"/>
  </r>
  <r>
    <x v="140"/>
    <x v="4"/>
    <n v="2"/>
    <x v="0"/>
  </r>
  <r>
    <x v="140"/>
    <x v="3"/>
    <n v="9"/>
    <x v="0"/>
  </r>
  <r>
    <x v="140"/>
    <x v="2"/>
    <n v="5"/>
    <x v="0"/>
  </r>
  <r>
    <x v="140"/>
    <x v="0"/>
    <n v="16"/>
    <x v="0"/>
  </r>
  <r>
    <x v="141"/>
    <x v="2"/>
    <n v="1"/>
    <x v="0"/>
  </r>
  <r>
    <x v="141"/>
    <x v="1"/>
    <n v="2"/>
    <x v="0"/>
  </r>
  <r>
    <x v="141"/>
    <x v="3"/>
    <n v="24"/>
    <x v="0"/>
  </r>
  <r>
    <x v="141"/>
    <x v="0"/>
    <n v="27"/>
    <x v="0"/>
  </r>
  <r>
    <x v="142"/>
    <x v="3"/>
    <n v="19"/>
    <x v="0"/>
  </r>
  <r>
    <x v="142"/>
    <x v="5"/>
    <n v="1"/>
    <x v="0"/>
  </r>
  <r>
    <x v="142"/>
    <x v="0"/>
    <n v="27"/>
    <x v="0"/>
  </r>
  <r>
    <x v="142"/>
    <x v="2"/>
    <n v="7"/>
    <x v="0"/>
  </r>
  <r>
    <x v="143"/>
    <x v="3"/>
    <n v="8"/>
    <x v="0"/>
  </r>
  <r>
    <x v="143"/>
    <x v="2"/>
    <n v="3"/>
    <x v="0"/>
  </r>
  <r>
    <x v="143"/>
    <x v="8"/>
    <n v="1"/>
    <x v="0"/>
  </r>
  <r>
    <x v="143"/>
    <x v="1"/>
    <n v="3"/>
    <x v="0"/>
  </r>
  <r>
    <x v="143"/>
    <x v="0"/>
    <n v="15"/>
    <x v="0"/>
  </r>
  <r>
    <x v="144"/>
    <x v="0"/>
    <n v="0"/>
    <x v="0"/>
  </r>
  <r>
    <x v="145"/>
    <x v="4"/>
    <n v="1"/>
    <x v="0"/>
  </r>
  <r>
    <x v="145"/>
    <x v="0"/>
    <n v="19"/>
    <x v="0"/>
  </r>
  <r>
    <x v="145"/>
    <x v="3"/>
    <n v="7"/>
    <x v="0"/>
  </r>
  <r>
    <x v="145"/>
    <x v="5"/>
    <n v="3"/>
    <x v="0"/>
  </r>
  <r>
    <x v="145"/>
    <x v="2"/>
    <n v="8"/>
    <x v="0"/>
  </r>
  <r>
    <x v="146"/>
    <x v="8"/>
    <n v="1"/>
    <x v="0"/>
  </r>
  <r>
    <x v="146"/>
    <x v="0"/>
    <n v="24"/>
    <x v="0"/>
  </r>
  <r>
    <x v="146"/>
    <x v="3"/>
    <n v="13"/>
    <x v="0"/>
  </r>
  <r>
    <x v="146"/>
    <x v="2"/>
    <n v="10"/>
    <x v="0"/>
  </r>
  <r>
    <x v="147"/>
    <x v="0"/>
    <n v="0"/>
    <x v="0"/>
  </r>
  <r>
    <x v="148"/>
    <x v="3"/>
    <n v="2"/>
    <x v="0"/>
  </r>
  <r>
    <x v="148"/>
    <x v="4"/>
    <n v="1"/>
    <x v="0"/>
  </r>
  <r>
    <x v="148"/>
    <x v="0"/>
    <n v="9"/>
    <x v="0"/>
  </r>
  <r>
    <x v="148"/>
    <x v="2"/>
    <n v="4"/>
    <x v="0"/>
  </r>
  <r>
    <x v="148"/>
    <x v="1"/>
    <n v="2"/>
    <x v="0"/>
  </r>
  <r>
    <x v="149"/>
    <x v="0"/>
    <n v="5"/>
    <x v="0"/>
  </r>
  <r>
    <x v="149"/>
    <x v="8"/>
    <n v="1"/>
    <x v="0"/>
  </r>
  <r>
    <x v="149"/>
    <x v="2"/>
    <n v="2"/>
    <x v="0"/>
  </r>
  <r>
    <x v="149"/>
    <x v="3"/>
    <n v="2"/>
    <x v="0"/>
  </r>
  <r>
    <x v="150"/>
    <x v="2"/>
    <n v="3"/>
    <x v="0"/>
  </r>
  <r>
    <x v="150"/>
    <x v="3"/>
    <n v="4"/>
    <x v="0"/>
  </r>
  <r>
    <x v="150"/>
    <x v="4"/>
    <n v="2"/>
    <x v="0"/>
  </r>
  <r>
    <x v="150"/>
    <x v="1"/>
    <n v="3"/>
    <x v="0"/>
  </r>
  <r>
    <x v="150"/>
    <x v="0"/>
    <n v="13"/>
    <x v="0"/>
  </r>
  <r>
    <x v="150"/>
    <x v="5"/>
    <n v="1"/>
    <x v="0"/>
  </r>
  <r>
    <x v="151"/>
    <x v="2"/>
    <n v="2"/>
    <x v="0"/>
  </r>
  <r>
    <x v="151"/>
    <x v="3"/>
    <n v="8"/>
    <x v="0"/>
  </r>
  <r>
    <x v="151"/>
    <x v="0"/>
    <n v="10"/>
    <x v="0"/>
  </r>
  <r>
    <x v="152"/>
    <x v="3"/>
    <n v="13"/>
    <x v="0"/>
  </r>
  <r>
    <x v="152"/>
    <x v="2"/>
    <n v="7"/>
    <x v="0"/>
  </r>
  <r>
    <x v="152"/>
    <x v="0"/>
    <n v="24"/>
    <x v="0"/>
  </r>
  <r>
    <x v="152"/>
    <x v="4"/>
    <n v="4"/>
    <x v="0"/>
  </r>
  <r>
    <x v="153"/>
    <x v="0"/>
    <n v="0"/>
    <x v="0"/>
  </r>
  <r>
    <x v="154"/>
    <x v="1"/>
    <n v="1"/>
    <x v="0"/>
  </r>
  <r>
    <x v="154"/>
    <x v="8"/>
    <n v="1"/>
    <x v="0"/>
  </r>
  <r>
    <x v="154"/>
    <x v="2"/>
    <n v="2"/>
    <x v="0"/>
  </r>
  <r>
    <x v="154"/>
    <x v="6"/>
    <n v="1"/>
    <x v="0"/>
  </r>
  <r>
    <x v="154"/>
    <x v="3"/>
    <n v="3"/>
    <x v="0"/>
  </r>
  <r>
    <x v="154"/>
    <x v="0"/>
    <n v="8"/>
    <x v="0"/>
  </r>
  <r>
    <x v="155"/>
    <x v="4"/>
    <n v="4"/>
    <x v="0"/>
  </r>
  <r>
    <x v="155"/>
    <x v="5"/>
    <n v="3"/>
    <x v="0"/>
  </r>
  <r>
    <x v="155"/>
    <x v="2"/>
    <n v="7"/>
    <x v="0"/>
  </r>
  <r>
    <x v="155"/>
    <x v="1"/>
    <n v="1"/>
    <x v="0"/>
  </r>
  <r>
    <x v="155"/>
    <x v="0"/>
    <n v="23"/>
    <x v="0"/>
  </r>
  <r>
    <x v="155"/>
    <x v="3"/>
    <n v="8"/>
    <x v="0"/>
  </r>
  <r>
    <x v="156"/>
    <x v="0"/>
    <n v="0"/>
    <x v="0"/>
  </r>
  <r>
    <x v="157"/>
    <x v="0"/>
    <n v="19"/>
    <x v="0"/>
  </r>
  <r>
    <x v="157"/>
    <x v="1"/>
    <n v="1"/>
    <x v="0"/>
  </r>
  <r>
    <x v="157"/>
    <x v="2"/>
    <n v="4"/>
    <x v="0"/>
  </r>
  <r>
    <x v="157"/>
    <x v="5"/>
    <n v="1"/>
    <x v="0"/>
  </r>
  <r>
    <x v="157"/>
    <x v="3"/>
    <n v="13"/>
    <x v="0"/>
  </r>
  <r>
    <x v="158"/>
    <x v="3"/>
    <n v="1"/>
    <x v="0"/>
  </r>
  <r>
    <x v="158"/>
    <x v="0"/>
    <n v="1"/>
    <x v="0"/>
  </r>
  <r>
    <x v="159"/>
    <x v="0"/>
    <n v="0"/>
    <x v="0"/>
  </r>
  <r>
    <x v="160"/>
    <x v="0"/>
    <n v="15"/>
    <x v="0"/>
  </r>
  <r>
    <x v="160"/>
    <x v="1"/>
    <n v="2"/>
    <x v="0"/>
  </r>
  <r>
    <x v="160"/>
    <x v="2"/>
    <n v="4"/>
    <x v="0"/>
  </r>
  <r>
    <x v="160"/>
    <x v="5"/>
    <n v="1"/>
    <x v="0"/>
  </r>
  <r>
    <x v="160"/>
    <x v="6"/>
    <n v="2"/>
    <x v="0"/>
  </r>
  <r>
    <x v="160"/>
    <x v="3"/>
    <n v="6"/>
    <x v="0"/>
  </r>
  <r>
    <x v="161"/>
    <x v="2"/>
    <n v="2"/>
    <x v="0"/>
  </r>
  <r>
    <x v="161"/>
    <x v="4"/>
    <n v="1"/>
    <x v="0"/>
  </r>
  <r>
    <x v="161"/>
    <x v="1"/>
    <n v="1"/>
    <x v="0"/>
  </r>
  <r>
    <x v="161"/>
    <x v="0"/>
    <n v="6"/>
    <x v="0"/>
  </r>
  <r>
    <x v="161"/>
    <x v="3"/>
    <n v="2"/>
    <x v="0"/>
  </r>
  <r>
    <x v="162"/>
    <x v="0"/>
    <n v="21"/>
    <x v="0"/>
  </r>
  <r>
    <x v="162"/>
    <x v="1"/>
    <n v="1"/>
    <x v="0"/>
  </r>
  <r>
    <x v="162"/>
    <x v="2"/>
    <n v="6"/>
    <x v="0"/>
  </r>
  <r>
    <x v="162"/>
    <x v="4"/>
    <n v="1"/>
    <x v="0"/>
  </r>
  <r>
    <x v="162"/>
    <x v="3"/>
    <n v="13"/>
    <x v="0"/>
  </r>
  <r>
    <x v="163"/>
    <x v="0"/>
    <n v="0"/>
    <x v="0"/>
  </r>
  <r>
    <x v="164"/>
    <x v="4"/>
    <n v="3"/>
    <x v="0"/>
  </r>
  <r>
    <x v="164"/>
    <x v="0"/>
    <n v="9"/>
    <x v="0"/>
  </r>
  <r>
    <x v="164"/>
    <x v="2"/>
    <n v="2"/>
    <x v="0"/>
  </r>
  <r>
    <x v="164"/>
    <x v="3"/>
    <n v="4"/>
    <x v="0"/>
  </r>
  <r>
    <x v="165"/>
    <x v="3"/>
    <n v="11"/>
    <x v="0"/>
  </r>
  <r>
    <x v="165"/>
    <x v="4"/>
    <n v="1"/>
    <x v="0"/>
  </r>
  <r>
    <x v="165"/>
    <x v="2"/>
    <n v="8"/>
    <x v="0"/>
  </r>
  <r>
    <x v="165"/>
    <x v="0"/>
    <n v="20"/>
    <x v="0"/>
  </r>
  <r>
    <x v="166"/>
    <x v="0"/>
    <n v="13"/>
    <x v="0"/>
  </r>
  <r>
    <x v="166"/>
    <x v="1"/>
    <n v="1"/>
    <x v="0"/>
  </r>
  <r>
    <x v="166"/>
    <x v="2"/>
    <n v="3"/>
    <x v="0"/>
  </r>
  <r>
    <x v="166"/>
    <x v="4"/>
    <n v="1"/>
    <x v="0"/>
  </r>
  <r>
    <x v="166"/>
    <x v="5"/>
    <n v="1"/>
    <x v="0"/>
  </r>
  <r>
    <x v="166"/>
    <x v="3"/>
    <n v="7"/>
    <x v="0"/>
  </r>
  <r>
    <x v="167"/>
    <x v="0"/>
    <n v="0"/>
    <x v="0"/>
  </r>
  <r>
    <x v="168"/>
    <x v="0"/>
    <n v="0"/>
    <x v="0"/>
  </r>
  <r>
    <x v="169"/>
    <x v="0"/>
    <n v="0"/>
    <x v="0"/>
  </r>
  <r>
    <x v="170"/>
    <x v="0"/>
    <n v="19"/>
    <x v="0"/>
  </r>
  <r>
    <x v="170"/>
    <x v="2"/>
    <n v="7"/>
    <x v="0"/>
  </r>
  <r>
    <x v="170"/>
    <x v="4"/>
    <n v="1"/>
    <x v="0"/>
  </r>
  <r>
    <x v="170"/>
    <x v="5"/>
    <n v="1"/>
    <x v="0"/>
  </r>
  <r>
    <x v="170"/>
    <x v="3"/>
    <n v="10"/>
    <x v="0"/>
  </r>
  <r>
    <x v="171"/>
    <x v="0"/>
    <n v="35"/>
    <x v="0"/>
  </r>
  <r>
    <x v="171"/>
    <x v="1"/>
    <n v="1"/>
    <x v="0"/>
  </r>
  <r>
    <x v="171"/>
    <x v="3"/>
    <n v="18"/>
    <x v="0"/>
  </r>
  <r>
    <x v="171"/>
    <x v="2"/>
    <n v="11"/>
    <x v="0"/>
  </r>
  <r>
    <x v="171"/>
    <x v="5"/>
    <n v="2"/>
    <x v="0"/>
  </r>
  <r>
    <x v="171"/>
    <x v="4"/>
    <n v="3"/>
    <x v="0"/>
  </r>
  <r>
    <x v="172"/>
    <x v="0"/>
    <n v="19"/>
    <x v="0"/>
  </r>
  <r>
    <x v="172"/>
    <x v="1"/>
    <n v="2"/>
    <x v="0"/>
  </r>
  <r>
    <x v="172"/>
    <x v="2"/>
    <n v="8"/>
    <x v="0"/>
  </r>
  <r>
    <x v="172"/>
    <x v="5"/>
    <n v="1"/>
    <x v="0"/>
  </r>
  <r>
    <x v="172"/>
    <x v="3"/>
    <n v="8"/>
    <x v="0"/>
  </r>
  <r>
    <x v="173"/>
    <x v="3"/>
    <n v="4"/>
    <x v="0"/>
  </r>
  <r>
    <x v="173"/>
    <x v="0"/>
    <n v="5"/>
    <x v="0"/>
  </r>
  <r>
    <x v="173"/>
    <x v="2"/>
    <n v="1"/>
    <x v="0"/>
  </r>
  <r>
    <x v="174"/>
    <x v="0"/>
    <n v="0"/>
    <x v="0"/>
  </r>
  <r>
    <x v="175"/>
    <x v="0"/>
    <n v="0"/>
    <x v="0"/>
  </r>
  <r>
    <x v="176"/>
    <x v="0"/>
    <n v="15"/>
    <x v="0"/>
  </r>
  <r>
    <x v="176"/>
    <x v="1"/>
    <n v="2"/>
    <x v="0"/>
  </r>
  <r>
    <x v="176"/>
    <x v="2"/>
    <n v="2"/>
    <x v="0"/>
  </r>
  <r>
    <x v="176"/>
    <x v="4"/>
    <n v="2"/>
    <x v="0"/>
  </r>
  <r>
    <x v="176"/>
    <x v="5"/>
    <n v="1"/>
    <x v="0"/>
  </r>
  <r>
    <x v="176"/>
    <x v="3"/>
    <n v="8"/>
    <x v="0"/>
  </r>
  <r>
    <x v="177"/>
    <x v="0"/>
    <n v="16"/>
    <x v="0"/>
  </r>
  <r>
    <x v="177"/>
    <x v="2"/>
    <n v="4"/>
    <x v="0"/>
  </r>
  <r>
    <x v="177"/>
    <x v="3"/>
    <n v="11"/>
    <x v="0"/>
  </r>
  <r>
    <x v="177"/>
    <x v="5"/>
    <n v="1"/>
    <x v="0"/>
  </r>
  <r>
    <x v="178"/>
    <x v="0"/>
    <n v="0"/>
    <x v="0"/>
  </r>
  <r>
    <x v="179"/>
    <x v="0"/>
    <n v="0"/>
    <x v="0"/>
  </r>
  <r>
    <x v="180"/>
    <x v="2"/>
    <n v="4"/>
    <x v="0"/>
  </r>
  <r>
    <x v="180"/>
    <x v="0"/>
    <n v="8"/>
    <x v="0"/>
  </r>
  <r>
    <x v="180"/>
    <x v="3"/>
    <n v="4"/>
    <x v="0"/>
  </r>
  <r>
    <x v="181"/>
    <x v="4"/>
    <n v="1"/>
    <x v="0"/>
  </r>
  <r>
    <x v="181"/>
    <x v="0"/>
    <n v="7"/>
    <x v="0"/>
  </r>
  <r>
    <x v="181"/>
    <x v="3"/>
    <n v="3"/>
    <x v="0"/>
  </r>
  <r>
    <x v="181"/>
    <x v="2"/>
    <n v="2"/>
    <x v="0"/>
  </r>
  <r>
    <x v="181"/>
    <x v="1"/>
    <n v="1"/>
    <x v="0"/>
  </r>
  <r>
    <x v="182"/>
    <x v="1"/>
    <n v="1"/>
    <x v="0"/>
  </r>
  <r>
    <x v="182"/>
    <x v="0"/>
    <n v="13"/>
    <x v="0"/>
  </r>
  <r>
    <x v="182"/>
    <x v="2"/>
    <n v="6"/>
    <x v="0"/>
  </r>
  <r>
    <x v="182"/>
    <x v="4"/>
    <n v="1"/>
    <x v="0"/>
  </r>
  <r>
    <x v="182"/>
    <x v="3"/>
    <n v="5"/>
    <x v="0"/>
  </r>
  <r>
    <x v="183"/>
    <x v="0"/>
    <n v="0"/>
    <x v="0"/>
  </r>
  <r>
    <x v="184"/>
    <x v="0"/>
    <n v="0"/>
    <x v="0"/>
  </r>
  <r>
    <x v="185"/>
    <x v="0"/>
    <n v="0"/>
    <x v="0"/>
  </r>
  <r>
    <x v="186"/>
    <x v="0"/>
    <n v="0"/>
    <x v="0"/>
  </r>
  <r>
    <x v="187"/>
    <x v="0"/>
    <n v="0"/>
    <x v="0"/>
  </r>
  <r>
    <x v="188"/>
    <x v="5"/>
    <n v="1"/>
    <x v="0"/>
  </r>
  <r>
    <x v="188"/>
    <x v="3"/>
    <n v="23"/>
    <x v="0"/>
  </r>
  <r>
    <x v="188"/>
    <x v="2"/>
    <n v="3"/>
    <x v="0"/>
  </r>
  <r>
    <x v="188"/>
    <x v="4"/>
    <n v="2"/>
    <x v="0"/>
  </r>
  <r>
    <x v="188"/>
    <x v="0"/>
    <n v="30"/>
    <x v="0"/>
  </r>
  <r>
    <x v="188"/>
    <x v="1"/>
    <n v="1"/>
    <x v="0"/>
  </r>
  <r>
    <x v="189"/>
    <x v="0"/>
    <n v="1"/>
    <x v="0"/>
  </r>
  <r>
    <x v="189"/>
    <x v="3"/>
    <n v="1"/>
    <x v="0"/>
  </r>
  <r>
    <x v="190"/>
    <x v="0"/>
    <n v="0"/>
    <x v="0"/>
  </r>
  <r>
    <x v="191"/>
    <x v="0"/>
    <n v="0"/>
    <x v="0"/>
  </r>
  <r>
    <x v="192"/>
    <x v="0"/>
    <n v="0"/>
    <x v="0"/>
  </r>
  <r>
    <x v="193"/>
    <x v="3"/>
    <n v="12"/>
    <x v="0"/>
  </r>
  <r>
    <x v="193"/>
    <x v="4"/>
    <n v="2"/>
    <x v="0"/>
  </r>
  <r>
    <x v="193"/>
    <x v="2"/>
    <n v="7"/>
    <x v="0"/>
  </r>
  <r>
    <x v="193"/>
    <x v="0"/>
    <n v="25"/>
    <x v="0"/>
  </r>
  <r>
    <x v="193"/>
    <x v="1"/>
    <n v="4"/>
    <x v="0"/>
  </r>
  <r>
    <x v="194"/>
    <x v="2"/>
    <n v="1"/>
    <x v="0"/>
  </r>
  <r>
    <x v="194"/>
    <x v="3"/>
    <n v="9"/>
    <x v="0"/>
  </r>
  <r>
    <x v="194"/>
    <x v="0"/>
    <n v="10"/>
    <x v="0"/>
  </r>
  <r>
    <x v="195"/>
    <x v="0"/>
    <n v="10"/>
    <x v="0"/>
  </r>
  <r>
    <x v="195"/>
    <x v="2"/>
    <n v="2"/>
    <x v="0"/>
  </r>
  <r>
    <x v="195"/>
    <x v="3"/>
    <n v="8"/>
    <x v="0"/>
  </r>
  <r>
    <x v="196"/>
    <x v="1"/>
    <n v="2"/>
    <x v="0"/>
  </r>
  <r>
    <x v="196"/>
    <x v="3"/>
    <n v="15"/>
    <x v="0"/>
  </r>
  <r>
    <x v="196"/>
    <x v="0"/>
    <n v="24"/>
    <x v="0"/>
  </r>
  <r>
    <x v="196"/>
    <x v="4"/>
    <n v="1"/>
    <x v="0"/>
  </r>
  <r>
    <x v="196"/>
    <x v="2"/>
    <n v="6"/>
    <x v="0"/>
  </r>
  <r>
    <x v="197"/>
    <x v="0"/>
    <n v="0"/>
    <x v="0"/>
  </r>
  <r>
    <x v="198"/>
    <x v="0"/>
    <n v="0"/>
    <x v="0"/>
  </r>
  <r>
    <x v="199"/>
    <x v="0"/>
    <n v="0"/>
    <x v="0"/>
  </r>
  <r>
    <x v="200"/>
    <x v="0"/>
    <n v="0"/>
    <x v="0"/>
  </r>
  <r>
    <x v="201"/>
    <x v="0"/>
    <n v="0"/>
    <x v="0"/>
  </r>
  <r>
    <x v="202"/>
    <x v="2"/>
    <n v="1"/>
    <x v="0"/>
  </r>
  <r>
    <x v="202"/>
    <x v="3"/>
    <n v="8"/>
    <x v="0"/>
  </r>
  <r>
    <x v="202"/>
    <x v="0"/>
    <n v="10"/>
    <x v="0"/>
  </r>
  <r>
    <x v="202"/>
    <x v="4"/>
    <n v="1"/>
    <x v="0"/>
  </r>
  <r>
    <x v="203"/>
    <x v="2"/>
    <n v="5"/>
    <x v="0"/>
  </r>
  <r>
    <x v="203"/>
    <x v="5"/>
    <n v="1"/>
    <x v="0"/>
  </r>
  <r>
    <x v="203"/>
    <x v="1"/>
    <n v="2"/>
    <x v="0"/>
  </r>
  <r>
    <x v="203"/>
    <x v="0"/>
    <n v="26"/>
    <x v="0"/>
  </r>
  <r>
    <x v="203"/>
    <x v="3"/>
    <n v="16"/>
    <x v="0"/>
  </r>
  <r>
    <x v="203"/>
    <x v="4"/>
    <n v="2"/>
    <x v="0"/>
  </r>
  <r>
    <x v="204"/>
    <x v="0"/>
    <n v="21"/>
    <x v="0"/>
  </r>
  <r>
    <x v="204"/>
    <x v="1"/>
    <n v="1"/>
    <x v="0"/>
  </r>
  <r>
    <x v="204"/>
    <x v="5"/>
    <n v="2"/>
    <x v="0"/>
  </r>
  <r>
    <x v="204"/>
    <x v="3"/>
    <n v="13"/>
    <x v="0"/>
  </r>
  <r>
    <x v="204"/>
    <x v="4"/>
    <n v="2"/>
    <x v="0"/>
  </r>
  <r>
    <x v="204"/>
    <x v="2"/>
    <n v="3"/>
    <x v="0"/>
  </r>
  <r>
    <x v="205"/>
    <x v="3"/>
    <n v="12"/>
    <x v="0"/>
  </r>
  <r>
    <x v="205"/>
    <x v="0"/>
    <n v="19"/>
    <x v="0"/>
  </r>
  <r>
    <x v="205"/>
    <x v="1"/>
    <n v="1"/>
    <x v="0"/>
  </r>
  <r>
    <x v="205"/>
    <x v="2"/>
    <n v="4"/>
    <x v="0"/>
  </r>
  <r>
    <x v="205"/>
    <x v="5"/>
    <n v="1"/>
    <x v="0"/>
  </r>
  <r>
    <x v="205"/>
    <x v="4"/>
    <n v="1"/>
    <x v="0"/>
  </r>
  <r>
    <x v="206"/>
    <x v="0"/>
    <n v="1"/>
    <x v="0"/>
  </r>
  <r>
    <x v="206"/>
    <x v="1"/>
    <n v="1"/>
    <x v="0"/>
  </r>
  <r>
    <x v="207"/>
    <x v="0"/>
    <n v="0"/>
    <x v="0"/>
  </r>
  <r>
    <x v="208"/>
    <x v="0"/>
    <n v="0"/>
    <x v="0"/>
  </r>
  <r>
    <x v="209"/>
    <x v="0"/>
    <n v="0"/>
    <x v="0"/>
  </r>
  <r>
    <x v="210"/>
    <x v="1"/>
    <n v="1"/>
    <x v="0"/>
  </r>
  <r>
    <x v="210"/>
    <x v="6"/>
    <n v="1"/>
    <x v="0"/>
  </r>
  <r>
    <x v="210"/>
    <x v="2"/>
    <n v="2"/>
    <x v="0"/>
  </r>
  <r>
    <x v="210"/>
    <x v="3"/>
    <n v="6"/>
    <x v="0"/>
  </r>
  <r>
    <x v="210"/>
    <x v="0"/>
    <n v="12"/>
    <x v="0"/>
  </r>
  <r>
    <x v="210"/>
    <x v="4"/>
    <n v="2"/>
    <x v="0"/>
  </r>
  <r>
    <x v="211"/>
    <x v="0"/>
    <n v="0"/>
    <x v="0"/>
  </r>
  <r>
    <x v="212"/>
    <x v="0"/>
    <n v="0"/>
    <x v="0"/>
  </r>
  <r>
    <x v="213"/>
    <x v="0"/>
    <n v="0"/>
    <x v="0"/>
  </r>
  <r>
    <x v="214"/>
    <x v="0"/>
    <n v="0"/>
    <x v="0"/>
  </r>
  <r>
    <x v="215"/>
    <x v="3"/>
    <n v="13"/>
    <x v="0"/>
  </r>
  <r>
    <x v="215"/>
    <x v="2"/>
    <n v="9"/>
    <x v="0"/>
  </r>
  <r>
    <x v="215"/>
    <x v="0"/>
    <n v="29"/>
    <x v="0"/>
  </r>
  <r>
    <x v="215"/>
    <x v="4"/>
    <n v="4"/>
    <x v="0"/>
  </r>
  <r>
    <x v="215"/>
    <x v="1"/>
    <n v="3"/>
    <x v="0"/>
  </r>
  <r>
    <x v="216"/>
    <x v="3"/>
    <n v="3"/>
    <x v="0"/>
  </r>
  <r>
    <x v="216"/>
    <x v="0"/>
    <n v="5"/>
    <x v="0"/>
  </r>
  <r>
    <x v="216"/>
    <x v="8"/>
    <n v="1"/>
    <x v="0"/>
  </r>
  <r>
    <x v="216"/>
    <x v="2"/>
    <n v="1"/>
    <x v="0"/>
  </r>
  <r>
    <x v="217"/>
    <x v="0"/>
    <n v="5"/>
    <x v="0"/>
  </r>
  <r>
    <x v="217"/>
    <x v="1"/>
    <n v="1"/>
    <x v="0"/>
  </r>
  <r>
    <x v="217"/>
    <x v="8"/>
    <n v="1"/>
    <x v="0"/>
  </r>
  <r>
    <x v="217"/>
    <x v="2"/>
    <n v="3"/>
    <x v="0"/>
  </r>
  <r>
    <x v="218"/>
    <x v="0"/>
    <n v="0"/>
    <x v="0"/>
  </r>
  <r>
    <x v="219"/>
    <x v="0"/>
    <n v="0"/>
    <x v="0"/>
  </r>
  <r>
    <x v="220"/>
    <x v="0"/>
    <n v="0"/>
    <x v="0"/>
  </r>
  <r>
    <x v="221"/>
    <x v="0"/>
    <n v="0"/>
    <x v="0"/>
  </r>
  <r>
    <x v="222"/>
    <x v="3"/>
    <n v="1"/>
    <x v="0"/>
  </r>
  <r>
    <x v="222"/>
    <x v="0"/>
    <n v="5"/>
    <x v="0"/>
  </r>
  <r>
    <x v="222"/>
    <x v="1"/>
    <n v="1"/>
    <x v="0"/>
  </r>
  <r>
    <x v="222"/>
    <x v="2"/>
    <n v="1"/>
    <x v="0"/>
  </r>
  <r>
    <x v="222"/>
    <x v="4"/>
    <n v="2"/>
    <x v="0"/>
  </r>
  <r>
    <x v="223"/>
    <x v="0"/>
    <n v="0"/>
    <x v="0"/>
  </r>
  <r>
    <x v="224"/>
    <x v="0"/>
    <n v="0"/>
    <x v="0"/>
  </r>
  <r>
    <x v="225"/>
    <x v="0"/>
    <n v="0"/>
    <x v="0"/>
  </r>
  <r>
    <x v="226"/>
    <x v="0"/>
    <n v="0"/>
    <x v="0"/>
  </r>
  <r>
    <x v="227"/>
    <x v="0"/>
    <n v="1"/>
    <x v="0"/>
  </r>
  <r>
    <x v="227"/>
    <x v="3"/>
    <n v="1"/>
    <x v="0"/>
  </r>
  <r>
    <x v="228"/>
    <x v="2"/>
    <n v="14"/>
    <x v="0"/>
  </r>
  <r>
    <x v="228"/>
    <x v="3"/>
    <n v="18"/>
    <x v="0"/>
  </r>
  <r>
    <x v="228"/>
    <x v="6"/>
    <n v="1"/>
    <x v="0"/>
  </r>
  <r>
    <x v="228"/>
    <x v="4"/>
    <n v="3"/>
    <x v="0"/>
  </r>
  <r>
    <x v="228"/>
    <x v="1"/>
    <n v="1"/>
    <x v="0"/>
  </r>
  <r>
    <x v="228"/>
    <x v="0"/>
    <n v="39"/>
    <x v="0"/>
  </r>
  <r>
    <x v="228"/>
    <x v="5"/>
    <n v="2"/>
    <x v="0"/>
  </r>
  <r>
    <x v="229"/>
    <x v="1"/>
    <n v="1"/>
    <x v="0"/>
  </r>
  <r>
    <x v="229"/>
    <x v="3"/>
    <n v="3"/>
    <x v="0"/>
  </r>
  <r>
    <x v="229"/>
    <x v="0"/>
    <n v="4"/>
    <x v="0"/>
  </r>
  <r>
    <x v="230"/>
    <x v="2"/>
    <n v="2"/>
    <x v="0"/>
  </r>
  <r>
    <x v="230"/>
    <x v="5"/>
    <n v="1"/>
    <x v="0"/>
  </r>
  <r>
    <x v="230"/>
    <x v="3"/>
    <n v="3"/>
    <x v="0"/>
  </r>
  <r>
    <x v="230"/>
    <x v="0"/>
    <n v="6"/>
    <x v="0"/>
  </r>
  <r>
    <x v="231"/>
    <x v="2"/>
    <n v="2"/>
    <x v="0"/>
  </r>
  <r>
    <x v="231"/>
    <x v="3"/>
    <n v="6"/>
    <x v="0"/>
  </r>
  <r>
    <x v="231"/>
    <x v="1"/>
    <n v="1"/>
    <x v="0"/>
  </r>
  <r>
    <x v="231"/>
    <x v="0"/>
    <n v="9"/>
    <x v="0"/>
  </r>
  <r>
    <x v="232"/>
    <x v="0"/>
    <n v="0"/>
    <x v="0"/>
  </r>
  <r>
    <x v="233"/>
    <x v="0"/>
    <n v="0"/>
    <x v="0"/>
  </r>
  <r>
    <x v="234"/>
    <x v="0"/>
    <n v="0"/>
    <x v="0"/>
  </r>
  <r>
    <x v="235"/>
    <x v="0"/>
    <n v="0"/>
    <x v="0"/>
  </r>
  <r>
    <x v="236"/>
    <x v="0"/>
    <n v="3"/>
    <x v="0"/>
  </r>
  <r>
    <x v="236"/>
    <x v="4"/>
    <n v="1"/>
    <x v="0"/>
  </r>
  <r>
    <x v="236"/>
    <x v="3"/>
    <n v="2"/>
    <x v="0"/>
  </r>
  <r>
    <x v="237"/>
    <x v="0"/>
    <n v="0"/>
    <x v="0"/>
  </r>
  <r>
    <x v="238"/>
    <x v="0"/>
    <n v="0"/>
    <x v="0"/>
  </r>
  <r>
    <x v="239"/>
    <x v="0"/>
    <n v="0"/>
    <x v="0"/>
  </r>
  <r>
    <x v="240"/>
    <x v="0"/>
    <n v="9"/>
    <x v="0"/>
  </r>
  <r>
    <x v="240"/>
    <x v="2"/>
    <n v="1"/>
    <x v="0"/>
  </r>
  <r>
    <x v="240"/>
    <x v="3"/>
    <n v="7"/>
    <x v="0"/>
  </r>
  <r>
    <x v="240"/>
    <x v="5"/>
    <n v="1"/>
    <x v="0"/>
  </r>
  <r>
    <x v="241"/>
    <x v="0"/>
    <n v="10"/>
    <x v="0"/>
  </r>
  <r>
    <x v="241"/>
    <x v="2"/>
    <n v="5"/>
    <x v="0"/>
  </r>
  <r>
    <x v="241"/>
    <x v="5"/>
    <n v="2"/>
    <x v="0"/>
  </r>
  <r>
    <x v="241"/>
    <x v="3"/>
    <n v="3"/>
    <x v="0"/>
  </r>
  <r>
    <x v="242"/>
    <x v="3"/>
    <n v="3"/>
    <x v="0"/>
  </r>
  <r>
    <x v="242"/>
    <x v="2"/>
    <n v="4"/>
    <x v="0"/>
  </r>
  <r>
    <x v="242"/>
    <x v="0"/>
    <n v="7"/>
    <x v="0"/>
  </r>
  <r>
    <x v="243"/>
    <x v="3"/>
    <n v="1"/>
    <x v="0"/>
  </r>
  <r>
    <x v="243"/>
    <x v="0"/>
    <n v="1"/>
    <x v="0"/>
  </r>
  <r>
    <x v="244"/>
    <x v="0"/>
    <n v="0"/>
    <x v="0"/>
  </r>
  <r>
    <x v="245"/>
    <x v="6"/>
    <n v="1"/>
    <x v="0"/>
  </r>
  <r>
    <x v="245"/>
    <x v="0"/>
    <n v="9"/>
    <x v="0"/>
  </r>
  <r>
    <x v="245"/>
    <x v="2"/>
    <n v="1"/>
    <x v="0"/>
  </r>
  <r>
    <x v="245"/>
    <x v="3"/>
    <n v="7"/>
    <x v="0"/>
  </r>
  <r>
    <x v="246"/>
    <x v="0"/>
    <n v="6"/>
    <x v="0"/>
  </r>
  <r>
    <x v="246"/>
    <x v="3"/>
    <n v="4"/>
    <x v="0"/>
  </r>
  <r>
    <x v="246"/>
    <x v="8"/>
    <n v="2"/>
    <x v="0"/>
  </r>
  <r>
    <x v="247"/>
    <x v="0"/>
    <n v="0"/>
    <x v="0"/>
  </r>
  <r>
    <x v="248"/>
    <x v="0"/>
    <n v="3"/>
    <x v="0"/>
  </r>
  <r>
    <x v="248"/>
    <x v="6"/>
    <n v="1"/>
    <x v="0"/>
  </r>
  <r>
    <x v="248"/>
    <x v="1"/>
    <n v="1"/>
    <x v="0"/>
  </r>
  <r>
    <x v="248"/>
    <x v="2"/>
    <n v="1"/>
    <x v="0"/>
  </r>
  <r>
    <x v="249"/>
    <x v="0"/>
    <n v="2"/>
    <x v="0"/>
  </r>
  <r>
    <x v="249"/>
    <x v="2"/>
    <n v="1"/>
    <x v="0"/>
  </r>
  <r>
    <x v="249"/>
    <x v="3"/>
    <n v="1"/>
    <x v="0"/>
  </r>
  <r>
    <x v="250"/>
    <x v="3"/>
    <n v="2"/>
    <x v="0"/>
  </r>
  <r>
    <x v="250"/>
    <x v="1"/>
    <n v="1"/>
    <x v="0"/>
  </r>
  <r>
    <x v="250"/>
    <x v="2"/>
    <n v="1"/>
    <x v="0"/>
  </r>
  <r>
    <x v="250"/>
    <x v="0"/>
    <n v="4"/>
    <x v="0"/>
  </r>
  <r>
    <x v="251"/>
    <x v="0"/>
    <n v="0"/>
    <x v="0"/>
  </r>
  <r>
    <x v="252"/>
    <x v="0"/>
    <n v="0"/>
    <x v="0"/>
  </r>
  <r>
    <x v="253"/>
    <x v="0"/>
    <n v="0"/>
    <x v="0"/>
  </r>
  <r>
    <x v="254"/>
    <x v="0"/>
    <n v="0"/>
    <x v="0"/>
  </r>
  <r>
    <x v="255"/>
    <x v="0"/>
    <n v="0"/>
    <x v="0"/>
  </r>
  <r>
    <x v="256"/>
    <x v="0"/>
    <n v="0"/>
    <x v="0"/>
  </r>
  <r>
    <x v="257"/>
    <x v="2"/>
    <n v="1"/>
    <x v="0"/>
  </r>
  <r>
    <x v="257"/>
    <x v="5"/>
    <n v="1"/>
    <x v="0"/>
  </r>
  <r>
    <x v="257"/>
    <x v="0"/>
    <n v="2"/>
    <x v="0"/>
  </r>
  <r>
    <x v="258"/>
    <x v="0"/>
    <n v="0"/>
    <x v="0"/>
  </r>
  <r>
    <x v="259"/>
    <x v="0"/>
    <n v="0"/>
    <x v="0"/>
  </r>
  <r>
    <x v="260"/>
    <x v="1"/>
    <n v="1"/>
    <x v="0"/>
  </r>
  <r>
    <x v="260"/>
    <x v="2"/>
    <n v="3"/>
    <x v="0"/>
  </r>
  <r>
    <x v="260"/>
    <x v="5"/>
    <n v="2"/>
    <x v="0"/>
  </r>
  <r>
    <x v="260"/>
    <x v="3"/>
    <n v="1"/>
    <x v="0"/>
  </r>
  <r>
    <x v="260"/>
    <x v="0"/>
    <n v="7"/>
    <x v="0"/>
  </r>
  <r>
    <x v="261"/>
    <x v="2"/>
    <n v="1"/>
    <x v="0"/>
  </r>
  <r>
    <x v="261"/>
    <x v="8"/>
    <n v="1"/>
    <x v="0"/>
  </r>
  <r>
    <x v="261"/>
    <x v="0"/>
    <n v="2"/>
    <x v="0"/>
  </r>
  <r>
    <x v="262"/>
    <x v="3"/>
    <n v="5"/>
    <x v="0"/>
  </r>
  <r>
    <x v="262"/>
    <x v="4"/>
    <n v="12"/>
    <x v="0"/>
  </r>
  <r>
    <x v="262"/>
    <x v="0"/>
    <n v="17"/>
    <x v="0"/>
  </r>
  <r>
    <x v="263"/>
    <x v="0"/>
    <n v="0"/>
    <x v="0"/>
  </r>
  <r>
    <x v="264"/>
    <x v="0"/>
    <n v="0"/>
    <x v="0"/>
  </r>
  <r>
    <x v="265"/>
    <x v="0"/>
    <n v="0"/>
    <x v="0"/>
  </r>
  <r>
    <x v="266"/>
    <x v="0"/>
    <n v="0"/>
    <x v="0"/>
  </r>
  <r>
    <x v="267"/>
    <x v="3"/>
    <n v="1"/>
    <x v="0"/>
  </r>
  <r>
    <x v="267"/>
    <x v="0"/>
    <n v="3"/>
    <x v="0"/>
  </r>
  <r>
    <x v="267"/>
    <x v="2"/>
    <n v="2"/>
    <x v="0"/>
  </r>
  <r>
    <x v="268"/>
    <x v="0"/>
    <n v="2"/>
    <x v="0"/>
  </r>
  <r>
    <x v="268"/>
    <x v="2"/>
    <n v="1"/>
    <x v="0"/>
  </r>
  <r>
    <x v="268"/>
    <x v="3"/>
    <n v="1"/>
    <x v="0"/>
  </r>
  <r>
    <x v="269"/>
    <x v="0"/>
    <n v="0"/>
    <x v="0"/>
  </r>
  <r>
    <x v="270"/>
    <x v="0"/>
    <n v="0"/>
    <x v="0"/>
  </r>
  <r>
    <x v="271"/>
    <x v="5"/>
    <n v="1"/>
    <x v="0"/>
  </r>
  <r>
    <x v="271"/>
    <x v="8"/>
    <n v="1"/>
    <x v="0"/>
  </r>
  <r>
    <x v="271"/>
    <x v="2"/>
    <n v="4"/>
    <x v="0"/>
  </r>
  <r>
    <x v="271"/>
    <x v="3"/>
    <n v="6"/>
    <x v="0"/>
  </r>
  <r>
    <x v="271"/>
    <x v="0"/>
    <n v="12"/>
    <x v="0"/>
  </r>
  <r>
    <x v="272"/>
    <x v="0"/>
    <n v="9"/>
    <x v="0"/>
  </r>
  <r>
    <x v="272"/>
    <x v="1"/>
    <n v="2"/>
    <x v="0"/>
  </r>
  <r>
    <x v="272"/>
    <x v="8"/>
    <n v="1"/>
    <x v="0"/>
  </r>
  <r>
    <x v="272"/>
    <x v="2"/>
    <n v="2"/>
    <x v="0"/>
  </r>
  <r>
    <x v="272"/>
    <x v="3"/>
    <n v="3"/>
    <x v="0"/>
  </r>
  <r>
    <x v="272"/>
    <x v="7"/>
    <n v="1"/>
    <x v="0"/>
  </r>
  <r>
    <x v="273"/>
    <x v="2"/>
    <n v="2"/>
    <x v="0"/>
  </r>
  <r>
    <x v="273"/>
    <x v="3"/>
    <n v="1"/>
    <x v="0"/>
  </r>
  <r>
    <x v="273"/>
    <x v="0"/>
    <n v="3"/>
    <x v="0"/>
  </r>
  <r>
    <x v="274"/>
    <x v="2"/>
    <n v="2"/>
    <x v="0"/>
  </r>
  <r>
    <x v="274"/>
    <x v="6"/>
    <n v="2"/>
    <x v="0"/>
  </r>
  <r>
    <x v="274"/>
    <x v="3"/>
    <n v="3"/>
    <x v="0"/>
  </r>
  <r>
    <x v="274"/>
    <x v="0"/>
    <n v="7"/>
    <x v="0"/>
  </r>
  <r>
    <x v="275"/>
    <x v="0"/>
    <n v="7"/>
    <x v="0"/>
  </r>
  <r>
    <x v="275"/>
    <x v="2"/>
    <n v="6"/>
    <x v="0"/>
  </r>
  <r>
    <x v="275"/>
    <x v="3"/>
    <n v="1"/>
    <x v="0"/>
  </r>
  <r>
    <x v="276"/>
    <x v="0"/>
    <n v="0"/>
    <x v="0"/>
  </r>
  <r>
    <x v="277"/>
    <x v="0"/>
    <n v="0"/>
    <x v="0"/>
  </r>
  <r>
    <x v="278"/>
    <x v="0"/>
    <n v="0"/>
    <x v="0"/>
  </r>
  <r>
    <x v="279"/>
    <x v="0"/>
    <n v="0"/>
    <x v="0"/>
  </r>
  <r>
    <x v="280"/>
    <x v="4"/>
    <n v="1"/>
    <x v="0"/>
  </r>
  <r>
    <x v="280"/>
    <x v="2"/>
    <n v="7"/>
    <x v="0"/>
  </r>
  <r>
    <x v="280"/>
    <x v="1"/>
    <n v="3"/>
    <x v="0"/>
  </r>
  <r>
    <x v="280"/>
    <x v="0"/>
    <n v="11"/>
    <x v="0"/>
  </r>
  <r>
    <x v="281"/>
    <x v="0"/>
    <n v="0"/>
    <x v="0"/>
  </r>
  <r>
    <x v="282"/>
    <x v="4"/>
    <n v="1"/>
    <x v="0"/>
  </r>
  <r>
    <x v="282"/>
    <x v="2"/>
    <n v="4"/>
    <x v="0"/>
  </r>
  <r>
    <x v="282"/>
    <x v="3"/>
    <n v="1"/>
    <x v="0"/>
  </r>
  <r>
    <x v="282"/>
    <x v="1"/>
    <n v="1"/>
    <x v="0"/>
  </r>
  <r>
    <x v="282"/>
    <x v="0"/>
    <n v="7"/>
    <x v="0"/>
  </r>
  <r>
    <x v="283"/>
    <x v="0"/>
    <n v="0"/>
    <x v="0"/>
  </r>
  <r>
    <x v="284"/>
    <x v="3"/>
    <n v="2"/>
    <x v="0"/>
  </r>
  <r>
    <x v="284"/>
    <x v="4"/>
    <n v="1"/>
    <x v="0"/>
  </r>
  <r>
    <x v="284"/>
    <x v="0"/>
    <n v="4"/>
    <x v="0"/>
  </r>
  <r>
    <x v="284"/>
    <x v="2"/>
    <n v="1"/>
    <x v="0"/>
  </r>
  <r>
    <x v="285"/>
    <x v="2"/>
    <n v="2"/>
    <x v="0"/>
  </r>
  <r>
    <x v="285"/>
    <x v="0"/>
    <n v="3"/>
    <x v="0"/>
  </r>
  <r>
    <x v="285"/>
    <x v="3"/>
    <n v="1"/>
    <x v="0"/>
  </r>
  <r>
    <x v="286"/>
    <x v="3"/>
    <n v="1"/>
    <x v="0"/>
  </r>
  <r>
    <x v="286"/>
    <x v="0"/>
    <n v="1"/>
    <x v="0"/>
  </r>
  <r>
    <x v="287"/>
    <x v="0"/>
    <n v="0"/>
    <x v="0"/>
  </r>
  <r>
    <x v="288"/>
    <x v="0"/>
    <n v="0"/>
    <x v="0"/>
  </r>
  <r>
    <x v="289"/>
    <x v="0"/>
    <n v="0"/>
    <x v="0"/>
  </r>
  <r>
    <x v="290"/>
    <x v="0"/>
    <n v="0"/>
    <x v="0"/>
  </r>
  <r>
    <x v="291"/>
    <x v="0"/>
    <n v="0"/>
    <x v="0"/>
  </r>
  <r>
    <x v="292"/>
    <x v="0"/>
    <n v="0"/>
    <x v="0"/>
  </r>
  <r>
    <x v="293"/>
    <x v="0"/>
    <n v="0"/>
    <x v="0"/>
  </r>
  <r>
    <x v="294"/>
    <x v="0"/>
    <n v="0"/>
    <x v="0"/>
  </r>
  <r>
    <x v="295"/>
    <x v="3"/>
    <n v="3"/>
    <x v="0"/>
  </r>
  <r>
    <x v="295"/>
    <x v="5"/>
    <n v="1"/>
    <x v="0"/>
  </r>
  <r>
    <x v="295"/>
    <x v="4"/>
    <n v="2"/>
    <x v="0"/>
  </r>
  <r>
    <x v="295"/>
    <x v="2"/>
    <n v="5"/>
    <x v="0"/>
  </r>
  <r>
    <x v="295"/>
    <x v="0"/>
    <n v="11"/>
    <x v="0"/>
  </r>
  <r>
    <x v="296"/>
    <x v="3"/>
    <n v="9"/>
    <x v="0"/>
  </r>
  <r>
    <x v="296"/>
    <x v="4"/>
    <n v="1"/>
    <x v="0"/>
  </r>
  <r>
    <x v="296"/>
    <x v="2"/>
    <n v="4"/>
    <x v="0"/>
  </r>
  <r>
    <x v="296"/>
    <x v="8"/>
    <n v="1"/>
    <x v="0"/>
  </r>
  <r>
    <x v="296"/>
    <x v="0"/>
    <n v="15"/>
    <x v="0"/>
  </r>
  <r>
    <x v="297"/>
    <x v="3"/>
    <n v="3"/>
    <x v="0"/>
  </r>
  <r>
    <x v="297"/>
    <x v="0"/>
    <n v="15"/>
    <x v="0"/>
  </r>
  <r>
    <x v="297"/>
    <x v="1"/>
    <n v="2"/>
    <x v="0"/>
  </r>
  <r>
    <x v="297"/>
    <x v="2"/>
    <n v="7"/>
    <x v="0"/>
  </r>
  <r>
    <x v="297"/>
    <x v="4"/>
    <n v="3"/>
    <x v="0"/>
  </r>
  <r>
    <x v="298"/>
    <x v="3"/>
    <n v="6"/>
    <x v="0"/>
  </r>
  <r>
    <x v="298"/>
    <x v="0"/>
    <n v="9"/>
    <x v="0"/>
  </r>
  <r>
    <x v="298"/>
    <x v="2"/>
    <n v="2"/>
    <x v="0"/>
  </r>
  <r>
    <x v="298"/>
    <x v="4"/>
    <n v="1"/>
    <x v="0"/>
  </r>
  <r>
    <x v="299"/>
    <x v="2"/>
    <n v="1"/>
    <x v="0"/>
  </r>
  <r>
    <x v="299"/>
    <x v="1"/>
    <n v="1"/>
    <x v="0"/>
  </r>
  <r>
    <x v="299"/>
    <x v="3"/>
    <n v="2"/>
    <x v="0"/>
  </r>
  <r>
    <x v="299"/>
    <x v="0"/>
    <n v="4"/>
    <x v="0"/>
  </r>
  <r>
    <x v="300"/>
    <x v="0"/>
    <n v="8"/>
    <x v="0"/>
  </r>
  <r>
    <x v="300"/>
    <x v="1"/>
    <n v="1"/>
    <x v="0"/>
  </r>
  <r>
    <x v="300"/>
    <x v="2"/>
    <n v="2"/>
    <x v="0"/>
  </r>
  <r>
    <x v="300"/>
    <x v="4"/>
    <n v="1"/>
    <x v="0"/>
  </r>
  <r>
    <x v="300"/>
    <x v="3"/>
    <n v="4"/>
    <x v="0"/>
  </r>
  <r>
    <x v="301"/>
    <x v="0"/>
    <n v="0"/>
    <x v="0"/>
  </r>
  <r>
    <x v="302"/>
    <x v="3"/>
    <n v="3"/>
    <x v="0"/>
  </r>
  <r>
    <x v="302"/>
    <x v="0"/>
    <n v="6"/>
    <x v="0"/>
  </r>
  <r>
    <x v="302"/>
    <x v="4"/>
    <n v="1"/>
    <x v="0"/>
  </r>
  <r>
    <x v="302"/>
    <x v="2"/>
    <n v="2"/>
    <x v="0"/>
  </r>
  <r>
    <x v="303"/>
    <x v="0"/>
    <n v="0"/>
    <x v="0"/>
  </r>
  <r>
    <x v="304"/>
    <x v="3"/>
    <n v="3"/>
    <x v="0"/>
  </r>
  <r>
    <x v="304"/>
    <x v="0"/>
    <n v="5"/>
    <x v="0"/>
  </r>
  <r>
    <x v="304"/>
    <x v="1"/>
    <n v="1"/>
    <x v="0"/>
  </r>
  <r>
    <x v="304"/>
    <x v="4"/>
    <n v="1"/>
    <x v="0"/>
  </r>
  <r>
    <x v="305"/>
    <x v="0"/>
    <n v="0"/>
    <x v="0"/>
  </r>
  <r>
    <x v="306"/>
    <x v="0"/>
    <n v="0"/>
    <x v="0"/>
  </r>
  <r>
    <x v="307"/>
    <x v="0"/>
    <n v="5"/>
    <x v="0"/>
  </r>
  <r>
    <x v="307"/>
    <x v="2"/>
    <n v="1"/>
    <x v="0"/>
  </r>
  <r>
    <x v="307"/>
    <x v="3"/>
    <n v="4"/>
    <x v="0"/>
  </r>
  <r>
    <x v="308"/>
    <x v="0"/>
    <n v="0"/>
    <x v="0"/>
  </r>
  <r>
    <x v="309"/>
    <x v="2"/>
    <n v="1"/>
    <x v="0"/>
  </r>
  <r>
    <x v="309"/>
    <x v="5"/>
    <n v="1"/>
    <x v="0"/>
  </r>
  <r>
    <x v="309"/>
    <x v="3"/>
    <n v="2"/>
    <x v="0"/>
  </r>
  <r>
    <x v="309"/>
    <x v="0"/>
    <n v="4"/>
    <x v="0"/>
  </r>
  <r>
    <x v="310"/>
    <x v="3"/>
    <n v="2"/>
    <x v="0"/>
  </r>
  <r>
    <x v="310"/>
    <x v="0"/>
    <n v="8"/>
    <x v="0"/>
  </r>
  <r>
    <x v="310"/>
    <x v="6"/>
    <n v="6"/>
    <x v="0"/>
  </r>
  <r>
    <x v="311"/>
    <x v="3"/>
    <n v="8"/>
    <x v="0"/>
  </r>
  <r>
    <x v="311"/>
    <x v="4"/>
    <n v="1"/>
    <x v="0"/>
  </r>
  <r>
    <x v="311"/>
    <x v="0"/>
    <n v="14"/>
    <x v="0"/>
  </r>
  <r>
    <x v="311"/>
    <x v="2"/>
    <n v="5"/>
    <x v="0"/>
  </r>
  <r>
    <x v="312"/>
    <x v="3"/>
    <n v="9"/>
    <x v="0"/>
  </r>
  <r>
    <x v="312"/>
    <x v="0"/>
    <n v="16"/>
    <x v="0"/>
  </r>
  <r>
    <x v="312"/>
    <x v="2"/>
    <n v="5"/>
    <x v="0"/>
  </r>
  <r>
    <x v="312"/>
    <x v="4"/>
    <n v="2"/>
    <x v="0"/>
  </r>
  <r>
    <x v="313"/>
    <x v="0"/>
    <n v="10"/>
    <x v="0"/>
  </r>
  <r>
    <x v="313"/>
    <x v="2"/>
    <n v="3"/>
    <x v="0"/>
  </r>
  <r>
    <x v="313"/>
    <x v="3"/>
    <n v="5"/>
    <x v="0"/>
  </r>
  <r>
    <x v="313"/>
    <x v="4"/>
    <n v="2"/>
    <x v="0"/>
  </r>
  <r>
    <x v="314"/>
    <x v="0"/>
    <n v="9"/>
    <x v="0"/>
  </r>
  <r>
    <x v="314"/>
    <x v="2"/>
    <n v="1"/>
    <x v="0"/>
  </r>
  <r>
    <x v="314"/>
    <x v="3"/>
    <n v="8"/>
    <x v="0"/>
  </r>
  <r>
    <x v="315"/>
    <x v="0"/>
    <n v="9"/>
    <x v="0"/>
  </r>
  <r>
    <x v="315"/>
    <x v="2"/>
    <n v="2"/>
    <x v="0"/>
  </r>
  <r>
    <x v="315"/>
    <x v="3"/>
    <n v="7"/>
    <x v="0"/>
  </r>
  <r>
    <x v="316"/>
    <x v="0"/>
    <n v="13"/>
    <x v="0"/>
  </r>
  <r>
    <x v="316"/>
    <x v="3"/>
    <n v="8"/>
    <x v="0"/>
  </r>
  <r>
    <x v="316"/>
    <x v="2"/>
    <n v="4"/>
    <x v="0"/>
  </r>
  <r>
    <x v="316"/>
    <x v="5"/>
    <n v="1"/>
    <x v="0"/>
  </r>
  <r>
    <x v="317"/>
    <x v="0"/>
    <n v="0"/>
    <x v="0"/>
  </r>
  <r>
    <x v="318"/>
    <x v="0"/>
    <n v="0"/>
    <x v="0"/>
  </r>
  <r>
    <x v="319"/>
    <x v="0"/>
    <n v="6"/>
    <x v="0"/>
  </r>
  <r>
    <x v="319"/>
    <x v="2"/>
    <n v="2"/>
    <x v="0"/>
  </r>
  <r>
    <x v="319"/>
    <x v="5"/>
    <n v="1"/>
    <x v="0"/>
  </r>
  <r>
    <x v="319"/>
    <x v="3"/>
    <n v="3"/>
    <x v="0"/>
  </r>
  <r>
    <x v="320"/>
    <x v="2"/>
    <n v="2"/>
    <x v="0"/>
  </r>
  <r>
    <x v="320"/>
    <x v="3"/>
    <n v="4"/>
    <x v="0"/>
  </r>
  <r>
    <x v="320"/>
    <x v="0"/>
    <n v="7"/>
    <x v="0"/>
  </r>
  <r>
    <x v="320"/>
    <x v="4"/>
    <n v="1"/>
    <x v="0"/>
  </r>
  <r>
    <x v="321"/>
    <x v="0"/>
    <n v="1"/>
    <x v="0"/>
  </r>
  <r>
    <x v="321"/>
    <x v="3"/>
    <n v="1"/>
    <x v="0"/>
  </r>
  <r>
    <x v="322"/>
    <x v="3"/>
    <n v="12"/>
    <x v="0"/>
  </r>
  <r>
    <x v="322"/>
    <x v="4"/>
    <n v="1"/>
    <x v="0"/>
  </r>
  <r>
    <x v="322"/>
    <x v="2"/>
    <n v="2"/>
    <x v="0"/>
  </r>
  <r>
    <x v="322"/>
    <x v="1"/>
    <n v="1"/>
    <x v="0"/>
  </r>
  <r>
    <x v="322"/>
    <x v="0"/>
    <n v="16"/>
    <x v="0"/>
  </r>
  <r>
    <x v="323"/>
    <x v="0"/>
    <n v="0"/>
    <x v="0"/>
  </r>
  <r>
    <x v="324"/>
    <x v="3"/>
    <n v="2"/>
    <x v="0"/>
  </r>
  <r>
    <x v="324"/>
    <x v="0"/>
    <n v="4"/>
    <x v="0"/>
  </r>
  <r>
    <x v="324"/>
    <x v="1"/>
    <n v="1"/>
    <x v="0"/>
  </r>
  <r>
    <x v="324"/>
    <x v="2"/>
    <n v="1"/>
    <x v="0"/>
  </r>
  <r>
    <x v="325"/>
    <x v="0"/>
    <n v="0"/>
    <x v="0"/>
  </r>
  <r>
    <x v="326"/>
    <x v="0"/>
    <n v="0"/>
    <x v="0"/>
  </r>
  <r>
    <x v="327"/>
    <x v="2"/>
    <n v="3"/>
    <x v="0"/>
  </r>
  <r>
    <x v="327"/>
    <x v="4"/>
    <n v="1"/>
    <x v="0"/>
  </r>
  <r>
    <x v="327"/>
    <x v="1"/>
    <n v="2"/>
    <x v="0"/>
  </r>
  <r>
    <x v="327"/>
    <x v="0"/>
    <n v="8"/>
    <x v="0"/>
  </r>
  <r>
    <x v="327"/>
    <x v="3"/>
    <n v="2"/>
    <x v="0"/>
  </r>
  <r>
    <x v="328"/>
    <x v="0"/>
    <n v="4"/>
    <x v="0"/>
  </r>
  <r>
    <x v="328"/>
    <x v="3"/>
    <n v="2"/>
    <x v="0"/>
  </r>
  <r>
    <x v="328"/>
    <x v="2"/>
    <n v="1"/>
    <x v="0"/>
  </r>
  <r>
    <x v="328"/>
    <x v="1"/>
    <n v="1"/>
    <x v="0"/>
  </r>
  <r>
    <x v="329"/>
    <x v="2"/>
    <n v="3"/>
    <x v="0"/>
  </r>
  <r>
    <x v="329"/>
    <x v="4"/>
    <n v="1"/>
    <x v="0"/>
  </r>
  <r>
    <x v="329"/>
    <x v="8"/>
    <n v="2"/>
    <x v="0"/>
  </r>
  <r>
    <x v="329"/>
    <x v="0"/>
    <n v="9"/>
    <x v="0"/>
  </r>
  <r>
    <x v="329"/>
    <x v="3"/>
    <n v="3"/>
    <x v="0"/>
  </r>
  <r>
    <x v="330"/>
    <x v="2"/>
    <n v="3"/>
    <x v="0"/>
  </r>
  <r>
    <x v="330"/>
    <x v="3"/>
    <n v="3"/>
    <x v="0"/>
  </r>
  <r>
    <x v="330"/>
    <x v="0"/>
    <n v="6"/>
    <x v="0"/>
  </r>
  <r>
    <x v="331"/>
    <x v="1"/>
    <n v="3"/>
    <x v="0"/>
  </r>
  <r>
    <x v="331"/>
    <x v="8"/>
    <n v="1"/>
    <x v="0"/>
  </r>
  <r>
    <x v="331"/>
    <x v="4"/>
    <n v="1"/>
    <x v="0"/>
  </r>
  <r>
    <x v="331"/>
    <x v="6"/>
    <n v="1"/>
    <x v="0"/>
  </r>
  <r>
    <x v="331"/>
    <x v="3"/>
    <n v="3"/>
    <x v="0"/>
  </r>
  <r>
    <x v="331"/>
    <x v="0"/>
    <n v="9"/>
    <x v="0"/>
  </r>
  <r>
    <x v="332"/>
    <x v="0"/>
    <n v="1"/>
    <x v="0"/>
  </r>
  <r>
    <x v="332"/>
    <x v="4"/>
    <n v="1"/>
    <x v="0"/>
  </r>
  <r>
    <x v="333"/>
    <x v="0"/>
    <n v="0"/>
    <x v="0"/>
  </r>
  <r>
    <x v="334"/>
    <x v="0"/>
    <n v="0"/>
    <x v="0"/>
  </r>
  <r>
    <x v="335"/>
    <x v="0"/>
    <n v="0"/>
    <x v="0"/>
  </r>
  <r>
    <x v="336"/>
    <x v="0"/>
    <n v="0"/>
    <x v="0"/>
  </r>
  <r>
    <x v="337"/>
    <x v="0"/>
    <n v="0"/>
    <x v="0"/>
  </r>
  <r>
    <x v="338"/>
    <x v="0"/>
    <n v="7"/>
    <x v="0"/>
  </r>
  <r>
    <x v="338"/>
    <x v="3"/>
    <n v="4"/>
    <x v="0"/>
  </r>
  <r>
    <x v="338"/>
    <x v="2"/>
    <n v="2"/>
    <x v="0"/>
  </r>
  <r>
    <x v="338"/>
    <x v="4"/>
    <n v="1"/>
    <x v="0"/>
  </r>
  <r>
    <x v="339"/>
    <x v="8"/>
    <n v="1"/>
    <x v="0"/>
  </r>
  <r>
    <x v="339"/>
    <x v="2"/>
    <n v="5"/>
    <x v="0"/>
  </r>
  <r>
    <x v="339"/>
    <x v="4"/>
    <n v="1"/>
    <x v="0"/>
  </r>
  <r>
    <x v="339"/>
    <x v="3"/>
    <n v="8"/>
    <x v="0"/>
  </r>
  <r>
    <x v="339"/>
    <x v="0"/>
    <n v="15"/>
    <x v="0"/>
  </r>
  <r>
    <x v="340"/>
    <x v="4"/>
    <n v="1"/>
    <x v="0"/>
  </r>
  <r>
    <x v="340"/>
    <x v="0"/>
    <n v="7"/>
    <x v="0"/>
  </r>
  <r>
    <x v="340"/>
    <x v="2"/>
    <n v="2"/>
    <x v="0"/>
  </r>
  <r>
    <x v="340"/>
    <x v="3"/>
    <n v="3"/>
    <x v="0"/>
  </r>
  <r>
    <x v="340"/>
    <x v="1"/>
    <n v="1"/>
    <x v="0"/>
  </r>
  <r>
    <x v="341"/>
    <x v="0"/>
    <n v="0"/>
    <x v="0"/>
  </r>
  <r>
    <x v="342"/>
    <x v="0"/>
    <n v="6"/>
    <x v="0"/>
  </r>
  <r>
    <x v="342"/>
    <x v="2"/>
    <n v="1"/>
    <x v="0"/>
  </r>
  <r>
    <x v="342"/>
    <x v="4"/>
    <n v="1"/>
    <x v="0"/>
  </r>
  <r>
    <x v="342"/>
    <x v="3"/>
    <n v="3"/>
    <x v="0"/>
  </r>
  <r>
    <x v="342"/>
    <x v="1"/>
    <n v="1"/>
    <x v="0"/>
  </r>
  <r>
    <x v="343"/>
    <x v="3"/>
    <n v="1"/>
    <x v="0"/>
  </r>
  <r>
    <x v="343"/>
    <x v="0"/>
    <n v="2"/>
    <x v="0"/>
  </r>
  <r>
    <x v="343"/>
    <x v="4"/>
    <n v="1"/>
    <x v="0"/>
  </r>
  <r>
    <x v="344"/>
    <x v="5"/>
    <n v="2"/>
    <x v="0"/>
  </r>
  <r>
    <x v="344"/>
    <x v="3"/>
    <n v="5"/>
    <x v="0"/>
  </r>
  <r>
    <x v="344"/>
    <x v="8"/>
    <n v="1"/>
    <x v="0"/>
  </r>
  <r>
    <x v="344"/>
    <x v="2"/>
    <n v="7"/>
    <x v="0"/>
  </r>
  <r>
    <x v="344"/>
    <x v="0"/>
    <n v="15"/>
    <x v="0"/>
  </r>
  <r>
    <x v="345"/>
    <x v="0"/>
    <n v="12"/>
    <x v="0"/>
  </r>
  <r>
    <x v="345"/>
    <x v="1"/>
    <n v="2"/>
    <x v="0"/>
  </r>
  <r>
    <x v="345"/>
    <x v="2"/>
    <n v="5"/>
    <x v="0"/>
  </r>
  <r>
    <x v="345"/>
    <x v="3"/>
    <n v="5"/>
    <x v="0"/>
  </r>
  <r>
    <x v="346"/>
    <x v="4"/>
    <n v="2"/>
    <x v="0"/>
  </r>
  <r>
    <x v="346"/>
    <x v="3"/>
    <n v="5"/>
    <x v="0"/>
  </r>
  <r>
    <x v="346"/>
    <x v="1"/>
    <n v="2"/>
    <x v="0"/>
  </r>
  <r>
    <x v="346"/>
    <x v="2"/>
    <n v="2"/>
    <x v="0"/>
  </r>
  <r>
    <x v="346"/>
    <x v="0"/>
    <n v="11"/>
    <x v="0"/>
  </r>
  <r>
    <x v="347"/>
    <x v="4"/>
    <n v="1"/>
    <x v="0"/>
  </r>
  <r>
    <x v="347"/>
    <x v="5"/>
    <n v="1"/>
    <x v="0"/>
  </r>
  <r>
    <x v="347"/>
    <x v="2"/>
    <n v="3"/>
    <x v="0"/>
  </r>
  <r>
    <x v="347"/>
    <x v="1"/>
    <n v="3"/>
    <x v="0"/>
  </r>
  <r>
    <x v="347"/>
    <x v="0"/>
    <n v="13"/>
    <x v="0"/>
  </r>
  <r>
    <x v="347"/>
    <x v="3"/>
    <n v="5"/>
    <x v="0"/>
  </r>
  <r>
    <x v="348"/>
    <x v="0"/>
    <n v="8"/>
    <x v="0"/>
  </r>
  <r>
    <x v="348"/>
    <x v="2"/>
    <n v="3"/>
    <x v="0"/>
  </r>
  <r>
    <x v="348"/>
    <x v="4"/>
    <n v="2"/>
    <x v="0"/>
  </r>
  <r>
    <x v="348"/>
    <x v="3"/>
    <n v="3"/>
    <x v="0"/>
  </r>
  <r>
    <x v="349"/>
    <x v="0"/>
    <n v="12"/>
    <x v="0"/>
  </r>
  <r>
    <x v="349"/>
    <x v="1"/>
    <n v="1"/>
    <x v="0"/>
  </r>
  <r>
    <x v="349"/>
    <x v="3"/>
    <n v="4"/>
    <x v="0"/>
  </r>
  <r>
    <x v="349"/>
    <x v="4"/>
    <n v="2"/>
    <x v="0"/>
  </r>
  <r>
    <x v="349"/>
    <x v="2"/>
    <n v="5"/>
    <x v="0"/>
  </r>
  <r>
    <x v="350"/>
    <x v="4"/>
    <n v="1"/>
    <x v="0"/>
  </r>
  <r>
    <x v="350"/>
    <x v="3"/>
    <n v="3"/>
    <x v="0"/>
  </r>
  <r>
    <x v="350"/>
    <x v="0"/>
    <n v="9"/>
    <x v="0"/>
  </r>
  <r>
    <x v="350"/>
    <x v="1"/>
    <n v="2"/>
    <x v="0"/>
  </r>
  <r>
    <x v="350"/>
    <x v="2"/>
    <n v="3"/>
    <x v="0"/>
  </r>
  <r>
    <x v="351"/>
    <x v="0"/>
    <n v="13"/>
    <x v="0"/>
  </r>
  <r>
    <x v="351"/>
    <x v="2"/>
    <n v="5"/>
    <x v="0"/>
  </r>
  <r>
    <x v="351"/>
    <x v="4"/>
    <n v="1"/>
    <x v="0"/>
  </r>
  <r>
    <x v="351"/>
    <x v="3"/>
    <n v="7"/>
    <x v="0"/>
  </r>
  <r>
    <x v="352"/>
    <x v="4"/>
    <n v="2"/>
    <x v="0"/>
  </r>
  <r>
    <x v="352"/>
    <x v="2"/>
    <n v="6"/>
    <x v="0"/>
  </r>
  <r>
    <x v="352"/>
    <x v="3"/>
    <n v="3"/>
    <x v="0"/>
  </r>
  <r>
    <x v="352"/>
    <x v="0"/>
    <n v="11"/>
    <x v="0"/>
  </r>
  <r>
    <x v="353"/>
    <x v="3"/>
    <n v="2"/>
    <x v="0"/>
  </r>
  <r>
    <x v="353"/>
    <x v="0"/>
    <n v="7"/>
    <x v="0"/>
  </r>
  <r>
    <x v="353"/>
    <x v="5"/>
    <n v="2"/>
    <x v="0"/>
  </r>
  <r>
    <x v="353"/>
    <x v="8"/>
    <n v="1"/>
    <x v="0"/>
  </r>
  <r>
    <x v="353"/>
    <x v="2"/>
    <n v="2"/>
    <x v="0"/>
  </r>
  <r>
    <x v="354"/>
    <x v="4"/>
    <n v="3"/>
    <x v="0"/>
  </r>
  <r>
    <x v="354"/>
    <x v="0"/>
    <n v="8"/>
    <x v="0"/>
  </r>
  <r>
    <x v="354"/>
    <x v="1"/>
    <n v="3"/>
    <x v="0"/>
  </r>
  <r>
    <x v="354"/>
    <x v="2"/>
    <n v="2"/>
    <x v="0"/>
  </r>
  <r>
    <x v="355"/>
    <x v="0"/>
    <n v="6"/>
    <x v="0"/>
  </r>
  <r>
    <x v="355"/>
    <x v="1"/>
    <n v="1"/>
    <x v="0"/>
  </r>
  <r>
    <x v="355"/>
    <x v="3"/>
    <n v="4"/>
    <x v="0"/>
  </r>
  <r>
    <x v="355"/>
    <x v="2"/>
    <n v="1"/>
    <x v="0"/>
  </r>
  <r>
    <x v="356"/>
    <x v="5"/>
    <n v="1"/>
    <x v="0"/>
  </r>
  <r>
    <x v="356"/>
    <x v="3"/>
    <n v="5"/>
    <x v="0"/>
  </r>
  <r>
    <x v="356"/>
    <x v="4"/>
    <n v="1"/>
    <x v="0"/>
  </r>
  <r>
    <x v="356"/>
    <x v="2"/>
    <n v="2"/>
    <x v="0"/>
  </r>
  <r>
    <x v="356"/>
    <x v="1"/>
    <n v="3"/>
    <x v="0"/>
  </r>
  <r>
    <x v="356"/>
    <x v="0"/>
    <n v="12"/>
    <x v="0"/>
  </r>
  <r>
    <x v="357"/>
    <x v="3"/>
    <n v="3"/>
    <x v="0"/>
  </r>
  <r>
    <x v="357"/>
    <x v="1"/>
    <n v="2"/>
    <x v="0"/>
  </r>
  <r>
    <x v="357"/>
    <x v="0"/>
    <n v="9"/>
    <x v="0"/>
  </r>
  <r>
    <x v="357"/>
    <x v="2"/>
    <n v="2"/>
    <x v="0"/>
  </r>
  <r>
    <x v="357"/>
    <x v="4"/>
    <n v="2"/>
    <x v="0"/>
  </r>
  <r>
    <x v="358"/>
    <x v="0"/>
    <n v="4"/>
    <x v="0"/>
  </r>
  <r>
    <x v="358"/>
    <x v="2"/>
    <n v="3"/>
    <x v="0"/>
  </r>
  <r>
    <x v="358"/>
    <x v="4"/>
    <n v="1"/>
    <x v="0"/>
  </r>
  <r>
    <x v="359"/>
    <x v="0"/>
    <n v="0"/>
    <x v="0"/>
  </r>
  <r>
    <x v="360"/>
    <x v="0"/>
    <n v="0"/>
    <x v="0"/>
  </r>
  <r>
    <x v="361"/>
    <x v="2"/>
    <n v="5"/>
    <x v="0"/>
  </r>
  <r>
    <x v="361"/>
    <x v="3"/>
    <n v="6"/>
    <x v="0"/>
  </r>
  <r>
    <x v="361"/>
    <x v="4"/>
    <n v="1"/>
    <x v="0"/>
  </r>
  <r>
    <x v="361"/>
    <x v="0"/>
    <n v="14"/>
    <x v="0"/>
  </r>
  <r>
    <x v="361"/>
    <x v="5"/>
    <n v="2"/>
    <x v="0"/>
  </r>
  <r>
    <x v="362"/>
    <x v="0"/>
    <n v="0"/>
    <x v="0"/>
  </r>
  <r>
    <x v="363"/>
    <x v="0"/>
    <n v="0"/>
    <x v="0"/>
  </r>
  <r>
    <x v="364"/>
    <x v="6"/>
    <n v="1"/>
    <x v="0"/>
  </r>
  <r>
    <x v="364"/>
    <x v="3"/>
    <n v="5"/>
    <x v="0"/>
  </r>
  <r>
    <x v="364"/>
    <x v="0"/>
    <n v="8"/>
    <x v="0"/>
  </r>
  <r>
    <x v="364"/>
    <x v="2"/>
    <n v="2"/>
    <x v="0"/>
  </r>
  <r>
    <x v="365"/>
    <x v="3"/>
    <n v="3"/>
    <x v="0"/>
  </r>
  <r>
    <x v="365"/>
    <x v="4"/>
    <n v="1"/>
    <x v="0"/>
  </r>
  <r>
    <x v="365"/>
    <x v="2"/>
    <n v="4"/>
    <x v="0"/>
  </r>
  <r>
    <x v="365"/>
    <x v="1"/>
    <n v="1"/>
    <x v="0"/>
  </r>
  <r>
    <x v="365"/>
    <x v="0"/>
    <n v="9"/>
    <x v="0"/>
  </r>
  <r>
    <x v="366"/>
    <x v="3"/>
    <n v="3"/>
    <x v="0"/>
  </r>
  <r>
    <x v="366"/>
    <x v="1"/>
    <n v="2"/>
    <x v="0"/>
  </r>
  <r>
    <x v="366"/>
    <x v="0"/>
    <n v="9"/>
    <x v="0"/>
  </r>
  <r>
    <x v="366"/>
    <x v="2"/>
    <n v="2"/>
    <x v="0"/>
  </r>
  <r>
    <x v="366"/>
    <x v="4"/>
    <n v="2"/>
    <x v="0"/>
  </r>
  <r>
    <x v="367"/>
    <x v="0"/>
    <n v="0"/>
    <x v="0"/>
  </r>
  <r>
    <x v="368"/>
    <x v="0"/>
    <n v="0"/>
    <x v="0"/>
  </r>
  <r>
    <x v="369"/>
    <x v="0"/>
    <n v="0"/>
    <x v="0"/>
  </r>
  <r>
    <x v="370"/>
    <x v="3"/>
    <n v="4"/>
    <x v="0"/>
  </r>
  <r>
    <x v="370"/>
    <x v="0"/>
    <n v="14"/>
    <x v="0"/>
  </r>
  <r>
    <x v="370"/>
    <x v="1"/>
    <n v="4"/>
    <x v="0"/>
  </r>
  <r>
    <x v="370"/>
    <x v="2"/>
    <n v="4"/>
    <x v="0"/>
  </r>
  <r>
    <x v="370"/>
    <x v="4"/>
    <n v="2"/>
    <x v="0"/>
  </r>
  <r>
    <x v="371"/>
    <x v="0"/>
    <n v="16"/>
    <x v="0"/>
  </r>
  <r>
    <x v="371"/>
    <x v="4"/>
    <n v="3"/>
    <x v="0"/>
  </r>
  <r>
    <x v="371"/>
    <x v="1"/>
    <n v="2"/>
    <x v="0"/>
  </r>
  <r>
    <x v="371"/>
    <x v="3"/>
    <n v="6"/>
    <x v="0"/>
  </r>
  <r>
    <x v="371"/>
    <x v="2"/>
    <n v="5"/>
    <x v="0"/>
  </r>
  <r>
    <x v="372"/>
    <x v="1"/>
    <n v="1"/>
    <x v="0"/>
  </r>
  <r>
    <x v="372"/>
    <x v="3"/>
    <n v="5"/>
    <x v="0"/>
  </r>
  <r>
    <x v="372"/>
    <x v="2"/>
    <n v="6"/>
    <x v="0"/>
  </r>
  <r>
    <x v="372"/>
    <x v="0"/>
    <n v="12"/>
    <x v="0"/>
  </r>
  <r>
    <x v="373"/>
    <x v="8"/>
    <n v="1"/>
    <x v="0"/>
  </r>
  <r>
    <x v="373"/>
    <x v="2"/>
    <n v="6"/>
    <x v="0"/>
  </r>
  <r>
    <x v="373"/>
    <x v="3"/>
    <n v="1"/>
    <x v="0"/>
  </r>
  <r>
    <x v="373"/>
    <x v="4"/>
    <n v="1"/>
    <x v="0"/>
  </r>
  <r>
    <x v="373"/>
    <x v="1"/>
    <n v="1"/>
    <x v="0"/>
  </r>
  <r>
    <x v="373"/>
    <x v="0"/>
    <n v="10"/>
    <x v="0"/>
  </r>
  <r>
    <x v="374"/>
    <x v="0"/>
    <n v="6"/>
    <x v="0"/>
  </r>
  <r>
    <x v="374"/>
    <x v="3"/>
    <n v="4"/>
    <x v="0"/>
  </r>
  <r>
    <x v="374"/>
    <x v="6"/>
    <n v="1"/>
    <x v="0"/>
  </r>
  <r>
    <x v="374"/>
    <x v="4"/>
    <n v="1"/>
    <x v="0"/>
  </r>
  <r>
    <x v="375"/>
    <x v="4"/>
    <n v="2"/>
    <x v="0"/>
  </r>
  <r>
    <x v="375"/>
    <x v="3"/>
    <n v="3"/>
    <x v="0"/>
  </r>
  <r>
    <x v="375"/>
    <x v="2"/>
    <n v="2"/>
    <x v="0"/>
  </r>
  <r>
    <x v="375"/>
    <x v="0"/>
    <n v="8"/>
    <x v="0"/>
  </r>
  <r>
    <x v="375"/>
    <x v="1"/>
    <n v="1"/>
    <x v="0"/>
  </r>
  <r>
    <x v="376"/>
    <x v="2"/>
    <n v="6"/>
    <x v="0"/>
  </r>
  <r>
    <x v="376"/>
    <x v="0"/>
    <n v="17"/>
    <x v="0"/>
  </r>
  <r>
    <x v="376"/>
    <x v="4"/>
    <n v="2"/>
    <x v="0"/>
  </r>
  <r>
    <x v="376"/>
    <x v="8"/>
    <n v="1"/>
    <x v="0"/>
  </r>
  <r>
    <x v="376"/>
    <x v="3"/>
    <n v="8"/>
    <x v="0"/>
  </r>
  <r>
    <x v="377"/>
    <x v="0"/>
    <n v="1"/>
    <x v="0"/>
  </r>
  <r>
    <x v="377"/>
    <x v="2"/>
    <n v="1"/>
    <x v="0"/>
  </r>
  <r>
    <x v="378"/>
    <x v="0"/>
    <n v="0"/>
    <x v="0"/>
  </r>
  <r>
    <x v="379"/>
    <x v="0"/>
    <n v="0"/>
    <x v="0"/>
  </r>
  <r>
    <x v="380"/>
    <x v="4"/>
    <n v="1"/>
    <x v="0"/>
  </r>
  <r>
    <x v="380"/>
    <x v="0"/>
    <n v="3"/>
    <x v="0"/>
  </r>
  <r>
    <x v="380"/>
    <x v="2"/>
    <n v="2"/>
    <x v="0"/>
  </r>
  <r>
    <x v="381"/>
    <x v="0"/>
    <n v="16"/>
    <x v="0"/>
  </r>
  <r>
    <x v="381"/>
    <x v="4"/>
    <n v="3"/>
    <x v="0"/>
  </r>
  <r>
    <x v="381"/>
    <x v="2"/>
    <n v="7"/>
    <x v="0"/>
  </r>
  <r>
    <x v="381"/>
    <x v="3"/>
    <n v="6"/>
    <x v="0"/>
  </r>
  <r>
    <x v="382"/>
    <x v="0"/>
    <n v="5"/>
    <x v="0"/>
  </r>
  <r>
    <x v="382"/>
    <x v="2"/>
    <n v="2"/>
    <x v="0"/>
  </r>
  <r>
    <x v="382"/>
    <x v="4"/>
    <n v="1"/>
    <x v="0"/>
  </r>
  <r>
    <x v="382"/>
    <x v="3"/>
    <n v="2"/>
    <x v="0"/>
  </r>
  <r>
    <x v="383"/>
    <x v="3"/>
    <n v="6"/>
    <x v="0"/>
  </r>
  <r>
    <x v="383"/>
    <x v="2"/>
    <n v="6"/>
    <x v="0"/>
  </r>
  <r>
    <x v="383"/>
    <x v="0"/>
    <n v="13"/>
    <x v="0"/>
  </r>
  <r>
    <x v="383"/>
    <x v="1"/>
    <n v="1"/>
    <x v="0"/>
  </r>
  <r>
    <x v="384"/>
    <x v="0"/>
    <n v="0"/>
    <x v="0"/>
  </r>
  <r>
    <x v="385"/>
    <x v="0"/>
    <n v="0"/>
    <x v="0"/>
  </r>
  <r>
    <x v="386"/>
    <x v="3"/>
    <n v="7"/>
    <x v="0"/>
  </r>
  <r>
    <x v="386"/>
    <x v="2"/>
    <n v="8"/>
    <x v="0"/>
  </r>
  <r>
    <x v="386"/>
    <x v="0"/>
    <n v="17"/>
    <x v="0"/>
  </r>
  <r>
    <x v="386"/>
    <x v="8"/>
    <n v="2"/>
    <x v="0"/>
  </r>
  <r>
    <x v="387"/>
    <x v="0"/>
    <n v="0"/>
    <x v="0"/>
  </r>
  <r>
    <x v="388"/>
    <x v="0"/>
    <n v="3"/>
    <x v="0"/>
  </r>
  <r>
    <x v="388"/>
    <x v="3"/>
    <n v="1"/>
    <x v="0"/>
  </r>
  <r>
    <x v="388"/>
    <x v="2"/>
    <n v="2"/>
    <x v="0"/>
  </r>
  <r>
    <x v="389"/>
    <x v="4"/>
    <n v="4"/>
    <x v="0"/>
  </r>
  <r>
    <x v="389"/>
    <x v="2"/>
    <n v="4"/>
    <x v="0"/>
  </r>
  <r>
    <x v="389"/>
    <x v="0"/>
    <n v="14"/>
    <x v="0"/>
  </r>
  <r>
    <x v="389"/>
    <x v="3"/>
    <n v="6"/>
    <x v="0"/>
  </r>
  <r>
    <x v="390"/>
    <x v="0"/>
    <n v="0"/>
    <x v="0"/>
  </r>
  <r>
    <x v="391"/>
    <x v="0"/>
    <n v="5"/>
    <x v="0"/>
  </r>
  <r>
    <x v="391"/>
    <x v="2"/>
    <n v="3"/>
    <x v="0"/>
  </r>
  <r>
    <x v="391"/>
    <x v="3"/>
    <n v="2"/>
    <x v="0"/>
  </r>
  <r>
    <x v="392"/>
    <x v="0"/>
    <n v="0"/>
    <x v="0"/>
  </r>
  <r>
    <x v="393"/>
    <x v="0"/>
    <n v="17"/>
    <x v="0"/>
  </r>
  <r>
    <x v="393"/>
    <x v="1"/>
    <n v="1"/>
    <x v="0"/>
  </r>
  <r>
    <x v="393"/>
    <x v="8"/>
    <n v="1"/>
    <x v="0"/>
  </r>
  <r>
    <x v="393"/>
    <x v="2"/>
    <n v="5"/>
    <x v="0"/>
  </r>
  <r>
    <x v="393"/>
    <x v="4"/>
    <n v="3"/>
    <x v="0"/>
  </r>
  <r>
    <x v="393"/>
    <x v="5"/>
    <n v="1"/>
    <x v="0"/>
  </r>
  <r>
    <x v="393"/>
    <x v="6"/>
    <n v="1"/>
    <x v="0"/>
  </r>
  <r>
    <x v="393"/>
    <x v="3"/>
    <n v="5"/>
    <x v="0"/>
  </r>
  <r>
    <x v="394"/>
    <x v="5"/>
    <n v="1"/>
    <x v="0"/>
  </r>
  <r>
    <x v="394"/>
    <x v="3"/>
    <n v="4"/>
    <x v="0"/>
  </r>
  <r>
    <x v="394"/>
    <x v="0"/>
    <n v="12"/>
    <x v="0"/>
  </r>
  <r>
    <x v="394"/>
    <x v="2"/>
    <n v="3"/>
    <x v="0"/>
  </r>
  <r>
    <x v="394"/>
    <x v="4"/>
    <n v="2"/>
    <x v="0"/>
  </r>
  <r>
    <x v="394"/>
    <x v="1"/>
    <n v="1"/>
    <x v="0"/>
  </r>
  <r>
    <x v="394"/>
    <x v="6"/>
    <n v="1"/>
    <x v="0"/>
  </r>
  <r>
    <x v="395"/>
    <x v="5"/>
    <n v="1"/>
    <x v="0"/>
  </r>
  <r>
    <x v="395"/>
    <x v="3"/>
    <n v="3"/>
    <x v="0"/>
  </r>
  <r>
    <x v="395"/>
    <x v="4"/>
    <n v="1"/>
    <x v="0"/>
  </r>
  <r>
    <x v="395"/>
    <x v="2"/>
    <n v="2"/>
    <x v="0"/>
  </r>
  <r>
    <x v="395"/>
    <x v="0"/>
    <n v="7"/>
    <x v="0"/>
  </r>
  <r>
    <x v="396"/>
    <x v="0"/>
    <n v="0"/>
    <x v="0"/>
  </r>
  <r>
    <x v="397"/>
    <x v="0"/>
    <n v="0"/>
    <x v="0"/>
  </r>
  <r>
    <x v="398"/>
    <x v="2"/>
    <n v="8"/>
    <x v="0"/>
  </r>
  <r>
    <x v="398"/>
    <x v="3"/>
    <n v="2"/>
    <x v="0"/>
  </r>
  <r>
    <x v="398"/>
    <x v="4"/>
    <n v="2"/>
    <x v="0"/>
  </r>
  <r>
    <x v="398"/>
    <x v="1"/>
    <n v="1"/>
    <x v="0"/>
  </r>
  <r>
    <x v="398"/>
    <x v="0"/>
    <n v="14"/>
    <x v="0"/>
  </r>
  <r>
    <x v="398"/>
    <x v="5"/>
    <n v="1"/>
    <x v="0"/>
  </r>
  <r>
    <x v="399"/>
    <x v="0"/>
    <n v="0"/>
    <x v="0"/>
  </r>
  <r>
    <x v="400"/>
    <x v="0"/>
    <n v="0"/>
    <x v="0"/>
  </r>
  <r>
    <x v="401"/>
    <x v="0"/>
    <n v="0"/>
    <x v="0"/>
  </r>
  <r>
    <x v="402"/>
    <x v="0"/>
    <n v="8"/>
    <x v="0"/>
  </r>
  <r>
    <x v="402"/>
    <x v="3"/>
    <n v="3"/>
    <x v="0"/>
  </r>
  <r>
    <x v="402"/>
    <x v="4"/>
    <n v="3"/>
    <x v="0"/>
  </r>
  <r>
    <x v="402"/>
    <x v="5"/>
    <n v="1"/>
    <x v="0"/>
  </r>
  <r>
    <x v="402"/>
    <x v="2"/>
    <n v="1"/>
    <x v="0"/>
  </r>
  <r>
    <x v="403"/>
    <x v="2"/>
    <n v="2"/>
    <x v="0"/>
  </r>
  <r>
    <x v="403"/>
    <x v="0"/>
    <n v="5"/>
    <x v="0"/>
  </r>
  <r>
    <x v="403"/>
    <x v="3"/>
    <n v="3"/>
    <x v="0"/>
  </r>
  <r>
    <x v="404"/>
    <x v="1"/>
    <n v="1"/>
    <x v="0"/>
  </r>
  <r>
    <x v="404"/>
    <x v="2"/>
    <n v="4"/>
    <x v="0"/>
  </r>
  <r>
    <x v="404"/>
    <x v="4"/>
    <n v="1"/>
    <x v="0"/>
  </r>
  <r>
    <x v="404"/>
    <x v="0"/>
    <n v="10"/>
    <x v="0"/>
  </r>
  <r>
    <x v="404"/>
    <x v="3"/>
    <n v="4"/>
    <x v="0"/>
  </r>
  <r>
    <x v="405"/>
    <x v="0"/>
    <n v="2"/>
    <x v="0"/>
  </r>
  <r>
    <x v="405"/>
    <x v="3"/>
    <n v="2"/>
    <x v="0"/>
  </r>
  <r>
    <x v="406"/>
    <x v="0"/>
    <n v="3"/>
    <x v="0"/>
  </r>
  <r>
    <x v="406"/>
    <x v="2"/>
    <n v="2"/>
    <x v="0"/>
  </r>
  <r>
    <x v="406"/>
    <x v="3"/>
    <n v="1"/>
    <x v="0"/>
  </r>
  <r>
    <x v="407"/>
    <x v="0"/>
    <n v="0"/>
    <x v="0"/>
  </r>
  <r>
    <x v="408"/>
    <x v="0"/>
    <n v="0"/>
    <x v="0"/>
  </r>
  <r>
    <x v="409"/>
    <x v="0"/>
    <n v="8"/>
    <x v="0"/>
  </r>
  <r>
    <x v="409"/>
    <x v="1"/>
    <n v="1"/>
    <x v="0"/>
  </r>
  <r>
    <x v="409"/>
    <x v="8"/>
    <n v="1"/>
    <x v="0"/>
  </r>
  <r>
    <x v="409"/>
    <x v="2"/>
    <n v="3"/>
    <x v="0"/>
  </r>
  <r>
    <x v="409"/>
    <x v="4"/>
    <n v="1"/>
    <x v="0"/>
  </r>
  <r>
    <x v="409"/>
    <x v="5"/>
    <n v="1"/>
    <x v="0"/>
  </r>
  <r>
    <x v="409"/>
    <x v="3"/>
    <n v="1"/>
    <x v="0"/>
  </r>
  <r>
    <x v="410"/>
    <x v="0"/>
    <n v="0"/>
    <x v="0"/>
  </r>
  <r>
    <x v="411"/>
    <x v="0"/>
    <n v="0"/>
    <x v="0"/>
  </r>
  <r>
    <x v="412"/>
    <x v="3"/>
    <n v="4"/>
    <x v="0"/>
  </r>
  <r>
    <x v="412"/>
    <x v="4"/>
    <n v="3"/>
    <x v="0"/>
  </r>
  <r>
    <x v="412"/>
    <x v="0"/>
    <n v="9"/>
    <x v="0"/>
  </r>
  <r>
    <x v="412"/>
    <x v="2"/>
    <n v="2"/>
    <x v="0"/>
  </r>
  <r>
    <x v="413"/>
    <x v="0"/>
    <n v="14"/>
    <x v="0"/>
  </r>
  <r>
    <x v="413"/>
    <x v="2"/>
    <n v="7"/>
    <x v="0"/>
  </r>
  <r>
    <x v="413"/>
    <x v="4"/>
    <n v="2"/>
    <x v="0"/>
  </r>
  <r>
    <x v="413"/>
    <x v="3"/>
    <n v="5"/>
    <x v="0"/>
  </r>
  <r>
    <x v="414"/>
    <x v="5"/>
    <n v="1"/>
    <x v="0"/>
  </r>
  <r>
    <x v="414"/>
    <x v="3"/>
    <n v="1"/>
    <x v="0"/>
  </r>
  <r>
    <x v="414"/>
    <x v="0"/>
    <n v="4"/>
    <x v="0"/>
  </r>
  <r>
    <x v="414"/>
    <x v="2"/>
    <n v="2"/>
    <x v="0"/>
  </r>
  <r>
    <x v="415"/>
    <x v="0"/>
    <n v="9"/>
    <x v="0"/>
  </r>
  <r>
    <x v="415"/>
    <x v="2"/>
    <n v="2"/>
    <x v="0"/>
  </r>
  <r>
    <x v="415"/>
    <x v="4"/>
    <n v="1"/>
    <x v="0"/>
  </r>
  <r>
    <x v="415"/>
    <x v="3"/>
    <n v="6"/>
    <x v="0"/>
  </r>
  <r>
    <x v="416"/>
    <x v="4"/>
    <n v="1"/>
    <x v="0"/>
  </r>
  <r>
    <x v="416"/>
    <x v="2"/>
    <n v="1"/>
    <x v="0"/>
  </r>
  <r>
    <x v="416"/>
    <x v="3"/>
    <n v="3"/>
    <x v="0"/>
  </r>
  <r>
    <x v="416"/>
    <x v="0"/>
    <n v="5"/>
    <x v="0"/>
  </r>
  <r>
    <x v="417"/>
    <x v="0"/>
    <n v="0"/>
    <x v="0"/>
  </r>
  <r>
    <x v="418"/>
    <x v="0"/>
    <n v="7"/>
    <x v="0"/>
  </r>
  <r>
    <x v="418"/>
    <x v="2"/>
    <n v="2"/>
    <x v="0"/>
  </r>
  <r>
    <x v="418"/>
    <x v="3"/>
    <n v="4"/>
    <x v="0"/>
  </r>
  <r>
    <x v="418"/>
    <x v="4"/>
    <n v="1"/>
    <x v="0"/>
  </r>
  <r>
    <x v="419"/>
    <x v="0"/>
    <n v="0"/>
    <x v="0"/>
  </r>
  <r>
    <x v="420"/>
    <x v="0"/>
    <n v="0"/>
    <x v="0"/>
  </r>
  <r>
    <x v="421"/>
    <x v="0"/>
    <n v="0"/>
    <x v="0"/>
  </r>
  <r>
    <x v="422"/>
    <x v="0"/>
    <n v="0"/>
    <x v="0"/>
  </r>
  <r>
    <x v="423"/>
    <x v="5"/>
    <n v="1"/>
    <x v="0"/>
  </r>
  <r>
    <x v="423"/>
    <x v="0"/>
    <n v="8"/>
    <x v="0"/>
  </r>
  <r>
    <x v="423"/>
    <x v="4"/>
    <n v="1"/>
    <x v="0"/>
  </r>
  <r>
    <x v="423"/>
    <x v="3"/>
    <n v="2"/>
    <x v="0"/>
  </r>
  <r>
    <x v="423"/>
    <x v="2"/>
    <n v="4"/>
    <x v="0"/>
  </r>
  <r>
    <x v="424"/>
    <x v="2"/>
    <n v="1"/>
    <x v="0"/>
  </r>
  <r>
    <x v="424"/>
    <x v="0"/>
    <n v="1"/>
    <x v="0"/>
  </r>
  <r>
    <x v="425"/>
    <x v="0"/>
    <n v="5"/>
    <x v="0"/>
  </r>
  <r>
    <x v="425"/>
    <x v="4"/>
    <n v="1"/>
    <x v="0"/>
  </r>
  <r>
    <x v="425"/>
    <x v="2"/>
    <n v="2"/>
    <x v="0"/>
  </r>
  <r>
    <x v="425"/>
    <x v="3"/>
    <n v="2"/>
    <x v="0"/>
  </r>
  <r>
    <x v="426"/>
    <x v="3"/>
    <n v="1"/>
    <x v="0"/>
  </r>
  <r>
    <x v="426"/>
    <x v="0"/>
    <n v="1"/>
    <x v="0"/>
  </r>
  <r>
    <x v="427"/>
    <x v="0"/>
    <n v="5"/>
    <x v="0"/>
  </r>
  <r>
    <x v="427"/>
    <x v="1"/>
    <n v="1"/>
    <x v="0"/>
  </r>
  <r>
    <x v="427"/>
    <x v="3"/>
    <n v="2"/>
    <x v="0"/>
  </r>
  <r>
    <x v="427"/>
    <x v="2"/>
    <n v="2"/>
    <x v="0"/>
  </r>
  <r>
    <x v="428"/>
    <x v="0"/>
    <n v="0"/>
    <x v="0"/>
  </r>
  <r>
    <x v="429"/>
    <x v="0"/>
    <n v="0"/>
    <x v="0"/>
  </r>
  <r>
    <x v="430"/>
    <x v="0"/>
    <n v="0"/>
    <x v="0"/>
  </r>
  <r>
    <x v="431"/>
    <x v="3"/>
    <n v="1"/>
    <x v="0"/>
  </r>
  <r>
    <x v="431"/>
    <x v="5"/>
    <n v="3"/>
    <x v="0"/>
  </r>
  <r>
    <x v="431"/>
    <x v="2"/>
    <n v="8"/>
    <x v="0"/>
  </r>
  <r>
    <x v="431"/>
    <x v="1"/>
    <n v="2"/>
    <x v="0"/>
  </r>
  <r>
    <x v="431"/>
    <x v="0"/>
    <n v="15"/>
    <x v="0"/>
  </r>
  <r>
    <x v="431"/>
    <x v="4"/>
    <n v="1"/>
    <x v="0"/>
  </r>
  <r>
    <x v="432"/>
    <x v="2"/>
    <n v="1"/>
    <x v="0"/>
  </r>
  <r>
    <x v="432"/>
    <x v="0"/>
    <n v="6"/>
    <x v="0"/>
  </r>
  <r>
    <x v="432"/>
    <x v="1"/>
    <n v="1"/>
    <x v="0"/>
  </r>
  <r>
    <x v="432"/>
    <x v="3"/>
    <n v="2"/>
    <x v="0"/>
  </r>
  <r>
    <x v="432"/>
    <x v="6"/>
    <n v="1"/>
    <x v="0"/>
  </r>
  <r>
    <x v="432"/>
    <x v="4"/>
    <n v="1"/>
    <x v="0"/>
  </r>
  <r>
    <x v="433"/>
    <x v="0"/>
    <n v="0"/>
    <x v="0"/>
  </r>
  <r>
    <x v="434"/>
    <x v="0"/>
    <n v="0"/>
    <x v="0"/>
  </r>
  <r>
    <x v="435"/>
    <x v="0"/>
    <n v="0"/>
    <x v="0"/>
  </r>
  <r>
    <x v="436"/>
    <x v="3"/>
    <n v="3"/>
    <x v="0"/>
  </r>
  <r>
    <x v="436"/>
    <x v="0"/>
    <n v="5"/>
    <x v="0"/>
  </r>
  <r>
    <x v="436"/>
    <x v="2"/>
    <n v="2"/>
    <x v="0"/>
  </r>
  <r>
    <x v="437"/>
    <x v="0"/>
    <n v="3"/>
    <x v="0"/>
  </r>
  <r>
    <x v="437"/>
    <x v="2"/>
    <n v="2"/>
    <x v="0"/>
  </r>
  <r>
    <x v="437"/>
    <x v="3"/>
    <n v="1"/>
    <x v="0"/>
  </r>
  <r>
    <x v="438"/>
    <x v="0"/>
    <n v="0"/>
    <x v="0"/>
  </r>
  <r>
    <x v="439"/>
    <x v="0"/>
    <n v="0"/>
    <x v="0"/>
  </r>
  <r>
    <x v="440"/>
    <x v="0"/>
    <n v="0"/>
    <x v="0"/>
  </r>
  <r>
    <x v="441"/>
    <x v="3"/>
    <n v="4"/>
    <x v="0"/>
  </r>
  <r>
    <x v="441"/>
    <x v="6"/>
    <n v="1"/>
    <x v="0"/>
  </r>
  <r>
    <x v="441"/>
    <x v="5"/>
    <n v="1"/>
    <x v="0"/>
  </r>
  <r>
    <x v="441"/>
    <x v="1"/>
    <n v="2"/>
    <x v="0"/>
  </r>
  <r>
    <x v="441"/>
    <x v="0"/>
    <n v="12"/>
    <x v="0"/>
  </r>
  <r>
    <x v="441"/>
    <x v="2"/>
    <n v="4"/>
    <x v="0"/>
  </r>
  <r>
    <x v="442"/>
    <x v="6"/>
    <n v="1"/>
    <x v="0"/>
  </r>
  <r>
    <x v="442"/>
    <x v="0"/>
    <n v="10"/>
    <x v="0"/>
  </r>
  <r>
    <x v="442"/>
    <x v="5"/>
    <n v="1"/>
    <x v="0"/>
  </r>
  <r>
    <x v="442"/>
    <x v="3"/>
    <n v="1"/>
    <x v="0"/>
  </r>
  <r>
    <x v="442"/>
    <x v="2"/>
    <n v="7"/>
    <x v="0"/>
  </r>
  <r>
    <x v="443"/>
    <x v="0"/>
    <n v="13"/>
    <x v="0"/>
  </r>
  <r>
    <x v="443"/>
    <x v="1"/>
    <n v="1"/>
    <x v="0"/>
  </r>
  <r>
    <x v="443"/>
    <x v="8"/>
    <n v="1"/>
    <x v="0"/>
  </r>
  <r>
    <x v="443"/>
    <x v="2"/>
    <n v="5"/>
    <x v="0"/>
  </r>
  <r>
    <x v="443"/>
    <x v="5"/>
    <n v="1"/>
    <x v="0"/>
  </r>
  <r>
    <x v="443"/>
    <x v="3"/>
    <n v="5"/>
    <x v="0"/>
  </r>
  <r>
    <x v="444"/>
    <x v="0"/>
    <n v="3"/>
    <x v="0"/>
  </r>
  <r>
    <x v="444"/>
    <x v="2"/>
    <n v="1"/>
    <x v="0"/>
  </r>
  <r>
    <x v="444"/>
    <x v="3"/>
    <n v="2"/>
    <x v="0"/>
  </r>
  <r>
    <x v="445"/>
    <x v="0"/>
    <n v="0"/>
    <x v="0"/>
  </r>
  <r>
    <x v="446"/>
    <x v="0"/>
    <n v="0"/>
    <x v="0"/>
  </r>
  <r>
    <x v="447"/>
    <x v="0"/>
    <n v="0"/>
    <x v="0"/>
  </r>
  <r>
    <x v="448"/>
    <x v="0"/>
    <n v="13"/>
    <x v="0"/>
  </r>
  <r>
    <x v="448"/>
    <x v="4"/>
    <n v="2"/>
    <x v="0"/>
  </r>
  <r>
    <x v="448"/>
    <x v="3"/>
    <n v="3"/>
    <x v="0"/>
  </r>
  <r>
    <x v="448"/>
    <x v="2"/>
    <n v="6"/>
    <x v="0"/>
  </r>
  <r>
    <x v="448"/>
    <x v="6"/>
    <n v="1"/>
    <x v="0"/>
  </r>
  <r>
    <x v="448"/>
    <x v="5"/>
    <n v="1"/>
    <x v="0"/>
  </r>
  <r>
    <x v="449"/>
    <x v="0"/>
    <n v="3"/>
    <x v="0"/>
  </r>
  <r>
    <x v="449"/>
    <x v="2"/>
    <n v="2"/>
    <x v="0"/>
  </r>
  <r>
    <x v="449"/>
    <x v="4"/>
    <n v="1"/>
    <x v="0"/>
  </r>
  <r>
    <x v="450"/>
    <x v="0"/>
    <n v="0"/>
    <x v="0"/>
  </r>
  <r>
    <x v="451"/>
    <x v="0"/>
    <n v="0"/>
    <x v="0"/>
  </r>
  <r>
    <x v="452"/>
    <x v="0"/>
    <n v="9"/>
    <x v="0"/>
  </r>
  <r>
    <x v="452"/>
    <x v="2"/>
    <n v="5"/>
    <x v="0"/>
  </r>
  <r>
    <x v="452"/>
    <x v="5"/>
    <n v="1"/>
    <x v="0"/>
  </r>
  <r>
    <x v="452"/>
    <x v="3"/>
    <n v="3"/>
    <x v="0"/>
  </r>
  <r>
    <x v="453"/>
    <x v="0"/>
    <n v="12"/>
    <x v="0"/>
  </r>
  <r>
    <x v="453"/>
    <x v="5"/>
    <n v="1"/>
    <x v="0"/>
  </r>
  <r>
    <x v="453"/>
    <x v="3"/>
    <n v="1"/>
    <x v="0"/>
  </r>
  <r>
    <x v="453"/>
    <x v="2"/>
    <n v="8"/>
    <x v="0"/>
  </r>
  <r>
    <x v="453"/>
    <x v="4"/>
    <n v="2"/>
    <x v="0"/>
  </r>
  <r>
    <x v="454"/>
    <x v="0"/>
    <n v="4"/>
    <x v="0"/>
  </r>
  <r>
    <x v="454"/>
    <x v="1"/>
    <n v="1"/>
    <x v="0"/>
  </r>
  <r>
    <x v="454"/>
    <x v="2"/>
    <n v="2"/>
    <x v="0"/>
  </r>
  <r>
    <x v="454"/>
    <x v="5"/>
    <n v="1"/>
    <x v="0"/>
  </r>
  <r>
    <x v="455"/>
    <x v="0"/>
    <n v="0"/>
    <x v="0"/>
  </r>
  <r>
    <x v="456"/>
    <x v="0"/>
    <n v="4"/>
    <x v="0"/>
  </r>
  <r>
    <x v="456"/>
    <x v="5"/>
    <n v="1"/>
    <x v="0"/>
  </r>
  <r>
    <x v="456"/>
    <x v="2"/>
    <n v="1"/>
    <x v="0"/>
  </r>
  <r>
    <x v="456"/>
    <x v="3"/>
    <n v="2"/>
    <x v="0"/>
  </r>
  <r>
    <x v="457"/>
    <x v="0"/>
    <n v="0"/>
    <x v="0"/>
  </r>
  <r>
    <x v="458"/>
    <x v="0"/>
    <n v="0"/>
    <x v="0"/>
  </r>
  <r>
    <x v="459"/>
    <x v="2"/>
    <n v="6"/>
    <x v="0"/>
  </r>
  <r>
    <x v="459"/>
    <x v="8"/>
    <n v="2"/>
    <x v="0"/>
  </r>
  <r>
    <x v="459"/>
    <x v="0"/>
    <n v="14"/>
    <x v="0"/>
  </r>
  <r>
    <x v="459"/>
    <x v="3"/>
    <n v="4"/>
    <x v="0"/>
  </r>
  <r>
    <x v="459"/>
    <x v="4"/>
    <n v="2"/>
    <x v="0"/>
  </r>
  <r>
    <x v="460"/>
    <x v="4"/>
    <n v="1"/>
    <x v="0"/>
  </r>
  <r>
    <x v="460"/>
    <x v="5"/>
    <n v="1"/>
    <x v="0"/>
  </r>
  <r>
    <x v="460"/>
    <x v="2"/>
    <n v="2"/>
    <x v="0"/>
  </r>
  <r>
    <x v="460"/>
    <x v="0"/>
    <n v="6"/>
    <x v="0"/>
  </r>
  <r>
    <x v="460"/>
    <x v="3"/>
    <n v="2"/>
    <x v="0"/>
  </r>
  <r>
    <x v="461"/>
    <x v="0"/>
    <n v="0"/>
    <x v="0"/>
  </r>
  <r>
    <x v="462"/>
    <x v="0"/>
    <n v="0"/>
    <x v="0"/>
  </r>
  <r>
    <x v="463"/>
    <x v="0"/>
    <n v="9"/>
    <x v="0"/>
  </r>
  <r>
    <x v="463"/>
    <x v="1"/>
    <n v="1"/>
    <x v="0"/>
  </r>
  <r>
    <x v="463"/>
    <x v="2"/>
    <n v="3"/>
    <x v="0"/>
  </r>
  <r>
    <x v="463"/>
    <x v="3"/>
    <n v="5"/>
    <x v="0"/>
  </r>
  <r>
    <x v="464"/>
    <x v="0"/>
    <n v="0"/>
    <x v="0"/>
  </r>
  <r>
    <x v="465"/>
    <x v="0"/>
    <n v="0"/>
    <x v="0"/>
  </r>
  <r>
    <x v="466"/>
    <x v="1"/>
    <n v="1"/>
    <x v="0"/>
  </r>
  <r>
    <x v="466"/>
    <x v="4"/>
    <n v="2"/>
    <x v="0"/>
  </r>
  <r>
    <x v="466"/>
    <x v="3"/>
    <n v="2"/>
    <x v="0"/>
  </r>
  <r>
    <x v="466"/>
    <x v="0"/>
    <n v="11"/>
    <x v="0"/>
  </r>
  <r>
    <x v="466"/>
    <x v="2"/>
    <n v="6"/>
    <x v="0"/>
  </r>
  <r>
    <x v="467"/>
    <x v="0"/>
    <n v="0"/>
    <x v="0"/>
  </r>
  <r>
    <x v="468"/>
    <x v="0"/>
    <n v="0"/>
    <x v="0"/>
  </r>
  <r>
    <x v="469"/>
    <x v="0"/>
    <n v="10"/>
    <x v="0"/>
  </r>
  <r>
    <x v="469"/>
    <x v="4"/>
    <n v="1"/>
    <x v="0"/>
  </r>
  <r>
    <x v="469"/>
    <x v="5"/>
    <n v="1"/>
    <x v="0"/>
  </r>
  <r>
    <x v="469"/>
    <x v="2"/>
    <n v="8"/>
    <x v="0"/>
  </r>
  <r>
    <x v="470"/>
    <x v="3"/>
    <n v="3"/>
    <x v="0"/>
  </r>
  <r>
    <x v="470"/>
    <x v="0"/>
    <n v="7"/>
    <x v="0"/>
  </r>
  <r>
    <x v="470"/>
    <x v="1"/>
    <n v="1"/>
    <x v="0"/>
  </r>
  <r>
    <x v="470"/>
    <x v="2"/>
    <n v="3"/>
    <x v="0"/>
  </r>
  <r>
    <x v="471"/>
    <x v="0"/>
    <n v="0"/>
    <x v="0"/>
  </r>
  <r>
    <x v="472"/>
    <x v="1"/>
    <n v="1"/>
    <x v="0"/>
  </r>
  <r>
    <x v="472"/>
    <x v="0"/>
    <n v="4"/>
    <x v="0"/>
  </r>
  <r>
    <x v="472"/>
    <x v="3"/>
    <n v="3"/>
    <x v="0"/>
  </r>
  <r>
    <x v="473"/>
    <x v="4"/>
    <n v="2"/>
    <x v="0"/>
  </r>
  <r>
    <x v="473"/>
    <x v="3"/>
    <n v="6"/>
    <x v="0"/>
  </r>
  <r>
    <x v="473"/>
    <x v="0"/>
    <n v="11"/>
    <x v="0"/>
  </r>
  <r>
    <x v="473"/>
    <x v="2"/>
    <n v="3"/>
    <x v="0"/>
  </r>
  <r>
    <x v="474"/>
    <x v="0"/>
    <n v="0"/>
    <x v="0"/>
  </r>
  <r>
    <x v="475"/>
    <x v="0"/>
    <n v="13"/>
    <x v="0"/>
  </r>
  <r>
    <x v="475"/>
    <x v="1"/>
    <n v="1"/>
    <x v="0"/>
  </r>
  <r>
    <x v="475"/>
    <x v="2"/>
    <n v="4"/>
    <x v="0"/>
  </r>
  <r>
    <x v="475"/>
    <x v="3"/>
    <n v="8"/>
    <x v="0"/>
  </r>
  <r>
    <x v="476"/>
    <x v="0"/>
    <n v="14"/>
    <x v="0"/>
  </r>
  <r>
    <x v="476"/>
    <x v="2"/>
    <n v="3"/>
    <x v="0"/>
  </r>
  <r>
    <x v="476"/>
    <x v="4"/>
    <n v="1"/>
    <x v="0"/>
  </r>
  <r>
    <x v="476"/>
    <x v="6"/>
    <n v="2"/>
    <x v="0"/>
  </r>
  <r>
    <x v="476"/>
    <x v="3"/>
    <n v="5"/>
    <x v="0"/>
  </r>
  <r>
    <x v="476"/>
    <x v="5"/>
    <n v="3"/>
    <x v="0"/>
  </r>
  <r>
    <x v="477"/>
    <x v="0"/>
    <n v="4"/>
    <x v="0"/>
  </r>
  <r>
    <x v="477"/>
    <x v="3"/>
    <n v="4"/>
    <x v="0"/>
  </r>
  <r>
    <x v="478"/>
    <x v="1"/>
    <n v="1"/>
    <x v="0"/>
  </r>
  <r>
    <x v="478"/>
    <x v="3"/>
    <n v="5"/>
    <x v="0"/>
  </r>
  <r>
    <x v="478"/>
    <x v="5"/>
    <n v="2"/>
    <x v="0"/>
  </r>
  <r>
    <x v="478"/>
    <x v="2"/>
    <n v="3"/>
    <x v="0"/>
  </r>
  <r>
    <x v="478"/>
    <x v="0"/>
    <n v="12"/>
    <x v="0"/>
  </r>
  <r>
    <x v="478"/>
    <x v="4"/>
    <n v="1"/>
    <x v="0"/>
  </r>
  <r>
    <x v="479"/>
    <x v="2"/>
    <n v="2"/>
    <x v="0"/>
  </r>
  <r>
    <x v="479"/>
    <x v="6"/>
    <n v="1"/>
    <x v="0"/>
  </r>
  <r>
    <x v="479"/>
    <x v="3"/>
    <n v="5"/>
    <x v="0"/>
  </r>
  <r>
    <x v="479"/>
    <x v="8"/>
    <n v="1"/>
    <x v="0"/>
  </r>
  <r>
    <x v="479"/>
    <x v="0"/>
    <n v="9"/>
    <x v="0"/>
  </r>
  <r>
    <x v="480"/>
    <x v="0"/>
    <n v="0"/>
    <x v="0"/>
  </r>
  <r>
    <x v="481"/>
    <x v="3"/>
    <n v="4"/>
    <x v="0"/>
  </r>
  <r>
    <x v="481"/>
    <x v="4"/>
    <n v="3"/>
    <x v="0"/>
  </r>
  <r>
    <x v="481"/>
    <x v="2"/>
    <n v="9"/>
    <x v="0"/>
  </r>
  <r>
    <x v="481"/>
    <x v="1"/>
    <n v="1"/>
    <x v="0"/>
  </r>
  <r>
    <x v="481"/>
    <x v="0"/>
    <n v="17"/>
    <x v="0"/>
  </r>
  <r>
    <x v="482"/>
    <x v="3"/>
    <n v="3"/>
    <x v="0"/>
  </r>
  <r>
    <x v="482"/>
    <x v="0"/>
    <n v="6"/>
    <x v="0"/>
  </r>
  <r>
    <x v="482"/>
    <x v="2"/>
    <n v="1"/>
    <x v="0"/>
  </r>
  <r>
    <x v="482"/>
    <x v="1"/>
    <n v="2"/>
    <x v="0"/>
  </r>
  <r>
    <x v="483"/>
    <x v="0"/>
    <n v="0"/>
    <x v="0"/>
  </r>
  <r>
    <x v="484"/>
    <x v="0"/>
    <n v="0"/>
    <x v="0"/>
  </r>
  <r>
    <x v="485"/>
    <x v="0"/>
    <n v="14"/>
    <x v="0"/>
  </r>
  <r>
    <x v="485"/>
    <x v="1"/>
    <n v="1"/>
    <x v="0"/>
  </r>
  <r>
    <x v="485"/>
    <x v="2"/>
    <n v="6"/>
    <x v="0"/>
  </r>
  <r>
    <x v="485"/>
    <x v="4"/>
    <n v="1"/>
    <x v="0"/>
  </r>
  <r>
    <x v="485"/>
    <x v="3"/>
    <n v="6"/>
    <x v="0"/>
  </r>
  <r>
    <x v="486"/>
    <x v="8"/>
    <n v="1"/>
    <x v="0"/>
  </r>
  <r>
    <x v="486"/>
    <x v="2"/>
    <n v="5"/>
    <x v="0"/>
  </r>
  <r>
    <x v="486"/>
    <x v="3"/>
    <n v="4"/>
    <x v="0"/>
  </r>
  <r>
    <x v="486"/>
    <x v="0"/>
    <n v="10"/>
    <x v="0"/>
  </r>
  <r>
    <x v="487"/>
    <x v="2"/>
    <n v="4"/>
    <x v="0"/>
  </r>
  <r>
    <x v="487"/>
    <x v="1"/>
    <n v="1"/>
    <x v="0"/>
  </r>
  <r>
    <x v="487"/>
    <x v="0"/>
    <n v="10"/>
    <x v="0"/>
  </r>
  <r>
    <x v="487"/>
    <x v="4"/>
    <n v="2"/>
    <x v="0"/>
  </r>
  <r>
    <x v="487"/>
    <x v="5"/>
    <n v="2"/>
    <x v="0"/>
  </r>
  <r>
    <x v="487"/>
    <x v="3"/>
    <n v="1"/>
    <x v="0"/>
  </r>
  <r>
    <x v="488"/>
    <x v="3"/>
    <n v="2"/>
    <x v="0"/>
  </r>
  <r>
    <x v="488"/>
    <x v="4"/>
    <n v="1"/>
    <x v="0"/>
  </r>
  <r>
    <x v="488"/>
    <x v="0"/>
    <n v="11"/>
    <x v="0"/>
  </r>
  <r>
    <x v="488"/>
    <x v="2"/>
    <n v="8"/>
    <x v="0"/>
  </r>
  <r>
    <x v="489"/>
    <x v="3"/>
    <n v="3"/>
    <x v="0"/>
  </r>
  <r>
    <x v="489"/>
    <x v="2"/>
    <n v="2"/>
    <x v="0"/>
  </r>
  <r>
    <x v="489"/>
    <x v="0"/>
    <n v="5"/>
    <x v="0"/>
  </r>
  <r>
    <x v="490"/>
    <x v="2"/>
    <n v="3"/>
    <x v="0"/>
  </r>
  <r>
    <x v="490"/>
    <x v="8"/>
    <n v="1"/>
    <x v="0"/>
  </r>
  <r>
    <x v="490"/>
    <x v="6"/>
    <n v="1"/>
    <x v="0"/>
  </r>
  <r>
    <x v="490"/>
    <x v="3"/>
    <n v="4"/>
    <x v="0"/>
  </r>
  <r>
    <x v="490"/>
    <x v="0"/>
    <n v="9"/>
    <x v="0"/>
  </r>
  <r>
    <x v="491"/>
    <x v="0"/>
    <n v="0"/>
    <x v="0"/>
  </r>
  <r>
    <x v="492"/>
    <x v="0"/>
    <n v="0"/>
    <x v="0"/>
  </r>
  <r>
    <x v="493"/>
    <x v="0"/>
    <n v="3"/>
    <x v="0"/>
  </r>
  <r>
    <x v="493"/>
    <x v="2"/>
    <n v="2"/>
    <x v="0"/>
  </r>
  <r>
    <x v="493"/>
    <x v="3"/>
    <n v="1"/>
    <x v="0"/>
  </r>
  <r>
    <x v="494"/>
    <x v="0"/>
    <n v="7"/>
    <x v="0"/>
  </r>
  <r>
    <x v="494"/>
    <x v="2"/>
    <n v="2"/>
    <x v="0"/>
  </r>
  <r>
    <x v="494"/>
    <x v="3"/>
    <n v="4"/>
    <x v="0"/>
  </r>
  <r>
    <x v="494"/>
    <x v="4"/>
    <n v="1"/>
    <x v="0"/>
  </r>
  <r>
    <x v="495"/>
    <x v="0"/>
    <n v="3"/>
    <x v="0"/>
  </r>
  <r>
    <x v="495"/>
    <x v="2"/>
    <n v="2"/>
    <x v="0"/>
  </r>
  <r>
    <x v="495"/>
    <x v="3"/>
    <n v="1"/>
    <x v="0"/>
  </r>
  <r>
    <x v="496"/>
    <x v="1"/>
    <n v="1"/>
    <x v="0"/>
  </r>
  <r>
    <x v="496"/>
    <x v="3"/>
    <n v="2"/>
    <x v="0"/>
  </r>
  <r>
    <x v="496"/>
    <x v="2"/>
    <n v="4"/>
    <x v="0"/>
  </r>
  <r>
    <x v="496"/>
    <x v="0"/>
    <n v="9"/>
    <x v="0"/>
  </r>
  <r>
    <x v="496"/>
    <x v="4"/>
    <n v="2"/>
    <x v="0"/>
  </r>
  <r>
    <x v="497"/>
    <x v="0"/>
    <n v="0"/>
    <x v="0"/>
  </r>
  <r>
    <x v="498"/>
    <x v="3"/>
    <n v="8"/>
    <x v="0"/>
  </r>
  <r>
    <x v="498"/>
    <x v="1"/>
    <n v="1"/>
    <x v="0"/>
  </r>
  <r>
    <x v="498"/>
    <x v="2"/>
    <n v="2"/>
    <x v="0"/>
  </r>
  <r>
    <x v="498"/>
    <x v="4"/>
    <n v="3"/>
    <x v="0"/>
  </r>
  <r>
    <x v="498"/>
    <x v="0"/>
    <n v="14"/>
    <x v="0"/>
  </r>
  <r>
    <x v="499"/>
    <x v="0"/>
    <n v="1"/>
    <x v="0"/>
  </r>
  <r>
    <x v="499"/>
    <x v="2"/>
    <n v="1"/>
    <x v="0"/>
  </r>
  <r>
    <x v="500"/>
    <x v="0"/>
    <n v="0"/>
    <x v="0"/>
  </r>
  <r>
    <x v="501"/>
    <x v="6"/>
    <n v="1"/>
    <x v="0"/>
  </r>
  <r>
    <x v="501"/>
    <x v="0"/>
    <n v="1"/>
    <x v="0"/>
  </r>
  <r>
    <x v="502"/>
    <x v="0"/>
    <n v="0"/>
    <x v="0"/>
  </r>
  <r>
    <x v="503"/>
    <x v="0"/>
    <n v="14"/>
    <x v="0"/>
  </r>
  <r>
    <x v="503"/>
    <x v="6"/>
    <n v="1"/>
    <x v="0"/>
  </r>
  <r>
    <x v="503"/>
    <x v="4"/>
    <n v="2"/>
    <x v="0"/>
  </r>
  <r>
    <x v="503"/>
    <x v="1"/>
    <n v="1"/>
    <x v="0"/>
  </r>
  <r>
    <x v="503"/>
    <x v="3"/>
    <n v="4"/>
    <x v="0"/>
  </r>
  <r>
    <x v="503"/>
    <x v="2"/>
    <n v="6"/>
    <x v="0"/>
  </r>
  <r>
    <x v="504"/>
    <x v="0"/>
    <n v="0"/>
    <x v="0"/>
  </r>
  <r>
    <x v="505"/>
    <x v="0"/>
    <n v="0"/>
    <x v="0"/>
  </r>
  <r>
    <x v="506"/>
    <x v="2"/>
    <n v="1"/>
    <x v="0"/>
  </r>
  <r>
    <x v="506"/>
    <x v="0"/>
    <n v="1"/>
    <x v="0"/>
  </r>
  <r>
    <x v="507"/>
    <x v="3"/>
    <n v="2"/>
    <x v="0"/>
  </r>
  <r>
    <x v="507"/>
    <x v="4"/>
    <n v="1"/>
    <x v="0"/>
  </r>
  <r>
    <x v="507"/>
    <x v="1"/>
    <n v="1"/>
    <x v="0"/>
  </r>
  <r>
    <x v="507"/>
    <x v="0"/>
    <n v="4"/>
    <x v="0"/>
  </r>
  <r>
    <x v="508"/>
    <x v="2"/>
    <n v="8"/>
    <x v="0"/>
  </r>
  <r>
    <x v="508"/>
    <x v="3"/>
    <n v="6"/>
    <x v="0"/>
  </r>
  <r>
    <x v="508"/>
    <x v="1"/>
    <n v="2"/>
    <x v="0"/>
  </r>
  <r>
    <x v="508"/>
    <x v="0"/>
    <n v="16"/>
    <x v="0"/>
  </r>
  <r>
    <x v="509"/>
    <x v="0"/>
    <n v="14"/>
    <x v="0"/>
  </r>
  <r>
    <x v="509"/>
    <x v="1"/>
    <n v="1"/>
    <x v="0"/>
  </r>
  <r>
    <x v="509"/>
    <x v="2"/>
    <n v="2"/>
    <x v="0"/>
  </r>
  <r>
    <x v="509"/>
    <x v="3"/>
    <n v="9"/>
    <x v="0"/>
  </r>
  <r>
    <x v="509"/>
    <x v="4"/>
    <n v="2"/>
    <x v="0"/>
  </r>
  <r>
    <x v="510"/>
    <x v="0"/>
    <n v="0"/>
    <x v="0"/>
  </r>
  <r>
    <x v="511"/>
    <x v="8"/>
    <n v="1"/>
    <x v="0"/>
  </r>
  <r>
    <x v="511"/>
    <x v="3"/>
    <n v="7"/>
    <x v="0"/>
  </r>
  <r>
    <x v="511"/>
    <x v="5"/>
    <n v="1"/>
    <x v="0"/>
  </r>
  <r>
    <x v="511"/>
    <x v="0"/>
    <n v="14"/>
    <x v="0"/>
  </r>
  <r>
    <x v="511"/>
    <x v="4"/>
    <n v="2"/>
    <x v="0"/>
  </r>
  <r>
    <x v="511"/>
    <x v="2"/>
    <n v="3"/>
    <x v="0"/>
  </r>
  <r>
    <x v="512"/>
    <x v="0"/>
    <n v="6"/>
    <x v="0"/>
  </r>
  <r>
    <x v="512"/>
    <x v="8"/>
    <n v="1"/>
    <x v="0"/>
  </r>
  <r>
    <x v="512"/>
    <x v="2"/>
    <n v="2"/>
    <x v="0"/>
  </r>
  <r>
    <x v="512"/>
    <x v="4"/>
    <n v="1"/>
    <x v="0"/>
  </r>
  <r>
    <x v="512"/>
    <x v="5"/>
    <n v="1"/>
    <x v="0"/>
  </r>
  <r>
    <x v="512"/>
    <x v="3"/>
    <n v="1"/>
    <x v="0"/>
  </r>
  <r>
    <x v="513"/>
    <x v="0"/>
    <n v="0"/>
    <x v="0"/>
  </r>
  <r>
    <x v="514"/>
    <x v="0"/>
    <n v="0"/>
    <x v="0"/>
  </r>
  <r>
    <x v="515"/>
    <x v="2"/>
    <n v="5"/>
    <x v="0"/>
  </r>
  <r>
    <x v="515"/>
    <x v="4"/>
    <n v="4"/>
    <x v="0"/>
  </r>
  <r>
    <x v="515"/>
    <x v="3"/>
    <n v="2"/>
    <x v="0"/>
  </r>
  <r>
    <x v="515"/>
    <x v="0"/>
    <n v="11"/>
    <x v="0"/>
  </r>
  <r>
    <x v="516"/>
    <x v="0"/>
    <n v="0"/>
    <x v="0"/>
  </r>
  <r>
    <x v="517"/>
    <x v="0"/>
    <n v="0"/>
    <x v="0"/>
  </r>
  <r>
    <x v="518"/>
    <x v="4"/>
    <n v="1"/>
    <x v="0"/>
  </r>
  <r>
    <x v="518"/>
    <x v="0"/>
    <n v="3"/>
    <x v="0"/>
  </r>
  <r>
    <x v="518"/>
    <x v="2"/>
    <n v="2"/>
    <x v="0"/>
  </r>
</pivotCacheRecords>
</file>

<file path=xl/pivotCache/pivotCacheRecords2.xml><?xml version="1.0" encoding="utf-8"?>
<pivotCacheRecords xmlns="http://schemas.openxmlformats.org/spreadsheetml/2006/main" xmlns:r="http://schemas.openxmlformats.org/officeDocument/2006/relationships" count="206">
  <r>
    <x v="0"/>
    <x v="0"/>
    <n v="338"/>
  </r>
  <r>
    <x v="0"/>
    <x v="1"/>
    <n v="500"/>
  </r>
  <r>
    <x v="0"/>
    <x v="2"/>
    <n v="5"/>
  </r>
  <r>
    <x v="1"/>
    <x v="1"/>
    <n v="273"/>
  </r>
  <r>
    <x v="1"/>
    <x v="3"/>
    <n v="293"/>
  </r>
  <r>
    <x v="2"/>
    <x v="1"/>
    <n v="300"/>
  </r>
  <r>
    <x v="2"/>
    <x v="3"/>
    <n v="332"/>
  </r>
  <r>
    <x v="2"/>
    <x v="2"/>
    <n v="1"/>
  </r>
  <r>
    <x v="3"/>
    <x v="1"/>
    <n v="250"/>
  </r>
  <r>
    <x v="3"/>
    <x v="3"/>
    <n v="483"/>
  </r>
  <r>
    <x v="3"/>
    <x v="2"/>
    <n v="2"/>
  </r>
  <r>
    <x v="4"/>
    <x v="1"/>
    <n v="32"/>
  </r>
  <r>
    <x v="4"/>
    <x v="3"/>
    <n v="586"/>
  </r>
  <r>
    <x v="5"/>
    <x v="1"/>
    <n v="193"/>
  </r>
  <r>
    <x v="5"/>
    <x v="3"/>
    <n v="562"/>
  </r>
  <r>
    <x v="6"/>
    <x v="1"/>
    <n v="570"/>
  </r>
  <r>
    <x v="6"/>
    <x v="3"/>
    <n v="21"/>
  </r>
  <r>
    <x v="6"/>
    <x v="2"/>
    <n v="1"/>
  </r>
  <r>
    <x v="7"/>
    <x v="1"/>
    <n v="560"/>
  </r>
  <r>
    <x v="7"/>
    <x v="3"/>
    <n v="194"/>
  </r>
  <r>
    <x v="7"/>
    <x v="2"/>
    <n v="2"/>
  </r>
  <r>
    <x v="8"/>
    <x v="1"/>
    <n v="643"/>
  </r>
  <r>
    <x v="8"/>
    <x v="3"/>
    <n v="262"/>
  </r>
  <r>
    <x v="8"/>
    <x v="2"/>
    <n v="9"/>
  </r>
  <r>
    <x v="9"/>
    <x v="1"/>
    <n v="1278"/>
  </r>
  <r>
    <x v="9"/>
    <x v="3"/>
    <n v="1"/>
  </r>
  <r>
    <x v="10"/>
    <x v="1"/>
    <n v="452"/>
  </r>
  <r>
    <x v="10"/>
    <x v="2"/>
    <n v="2"/>
  </r>
  <r>
    <x v="11"/>
    <x v="1"/>
    <n v="851"/>
  </r>
  <r>
    <x v="11"/>
    <x v="2"/>
    <n v="2"/>
  </r>
  <r>
    <x v="12"/>
    <x v="1"/>
    <n v="963"/>
  </r>
  <r>
    <x v="12"/>
    <x v="2"/>
    <n v="2"/>
  </r>
  <r>
    <x v="13"/>
    <x v="1"/>
    <n v="1341"/>
  </r>
  <r>
    <x v="13"/>
    <x v="2"/>
    <n v="3"/>
  </r>
  <r>
    <x v="14"/>
    <x v="1"/>
    <n v="812"/>
  </r>
  <r>
    <x v="15"/>
    <x v="1"/>
    <n v="979"/>
  </r>
  <r>
    <x v="15"/>
    <x v="2"/>
    <n v="5"/>
  </r>
  <r>
    <x v="16"/>
    <x v="1"/>
    <n v="1159"/>
  </r>
  <r>
    <x v="16"/>
    <x v="2"/>
    <n v="1"/>
  </r>
  <r>
    <x v="17"/>
    <x v="1"/>
    <n v="928"/>
  </r>
  <r>
    <x v="17"/>
    <x v="3"/>
    <n v="1"/>
  </r>
  <r>
    <x v="17"/>
    <x v="2"/>
    <n v="5"/>
  </r>
  <r>
    <x v="18"/>
    <x v="1"/>
    <n v="616"/>
  </r>
  <r>
    <x v="18"/>
    <x v="3"/>
    <n v="354"/>
  </r>
  <r>
    <x v="18"/>
    <x v="2"/>
    <n v="89"/>
  </r>
  <r>
    <x v="19"/>
    <x v="1"/>
    <n v="7"/>
  </r>
  <r>
    <x v="19"/>
    <x v="3"/>
    <n v="724"/>
  </r>
  <r>
    <x v="20"/>
    <x v="3"/>
    <n v="1032"/>
  </r>
  <r>
    <x v="21"/>
    <x v="3"/>
    <n v="635"/>
  </r>
  <r>
    <x v="22"/>
    <x v="3"/>
    <n v="830"/>
  </r>
  <r>
    <x v="23"/>
    <x v="3"/>
    <n v="793"/>
  </r>
  <r>
    <x v="24"/>
    <x v="3"/>
    <n v="830"/>
  </r>
  <r>
    <x v="25"/>
    <x v="3"/>
    <n v="685"/>
  </r>
  <r>
    <x v="26"/>
    <x v="3"/>
    <n v="705"/>
  </r>
  <r>
    <x v="27"/>
    <x v="3"/>
    <n v="587"/>
  </r>
  <r>
    <x v="28"/>
    <x v="3"/>
    <n v="488"/>
  </r>
  <r>
    <x v="29"/>
    <x v="3"/>
    <n v="617"/>
  </r>
  <r>
    <x v="30"/>
    <x v="1"/>
    <n v="1"/>
  </r>
  <r>
    <x v="30"/>
    <x v="3"/>
    <n v="512"/>
  </r>
  <r>
    <x v="31"/>
    <x v="3"/>
    <n v="436"/>
  </r>
  <r>
    <x v="32"/>
    <x v="3"/>
    <n v="548"/>
  </r>
  <r>
    <x v="33"/>
    <x v="3"/>
    <n v="747"/>
  </r>
  <r>
    <x v="34"/>
    <x v="3"/>
    <n v="582"/>
  </r>
  <r>
    <x v="35"/>
    <x v="3"/>
    <n v="511"/>
  </r>
  <r>
    <x v="36"/>
    <x v="3"/>
    <n v="725"/>
  </r>
  <r>
    <x v="37"/>
    <x v="3"/>
    <n v="754"/>
  </r>
  <r>
    <x v="38"/>
    <x v="1"/>
    <n v="285"/>
  </r>
  <r>
    <x v="38"/>
    <x v="3"/>
    <n v="302"/>
  </r>
  <r>
    <x v="39"/>
    <x v="1"/>
    <n v="564"/>
  </r>
  <r>
    <x v="40"/>
    <x v="1"/>
    <n v="34"/>
  </r>
  <r>
    <x v="40"/>
    <x v="3"/>
    <n v="593"/>
  </r>
  <r>
    <x v="41"/>
    <x v="1"/>
    <n v="44"/>
  </r>
  <r>
    <x v="41"/>
    <x v="3"/>
    <n v="701"/>
  </r>
  <r>
    <x v="42"/>
    <x v="1"/>
    <n v="742"/>
  </r>
  <r>
    <x v="42"/>
    <x v="2"/>
    <n v="1"/>
  </r>
  <r>
    <x v="43"/>
    <x v="1"/>
    <n v="735"/>
  </r>
  <r>
    <x v="43"/>
    <x v="2"/>
    <n v="14"/>
  </r>
  <r>
    <x v="44"/>
    <x v="1"/>
    <n v="711"/>
  </r>
  <r>
    <x v="44"/>
    <x v="3"/>
    <n v="17"/>
  </r>
  <r>
    <x v="44"/>
    <x v="2"/>
    <n v="1"/>
  </r>
  <r>
    <x v="45"/>
    <x v="3"/>
    <n v="727"/>
  </r>
  <r>
    <x v="46"/>
    <x v="1"/>
    <n v="87"/>
  </r>
  <r>
    <x v="46"/>
    <x v="3"/>
    <n v="759"/>
  </r>
  <r>
    <x v="47"/>
    <x v="1"/>
    <n v="648"/>
  </r>
  <r>
    <x v="47"/>
    <x v="2"/>
    <n v="1"/>
  </r>
  <r>
    <x v="48"/>
    <x v="1"/>
    <n v="603"/>
  </r>
  <r>
    <x v="49"/>
    <x v="1"/>
    <n v="729"/>
  </r>
  <r>
    <x v="49"/>
    <x v="2"/>
    <n v="2"/>
  </r>
  <r>
    <x v="50"/>
    <x v="1"/>
    <n v="955"/>
  </r>
  <r>
    <x v="51"/>
    <x v="1"/>
    <n v="869"/>
  </r>
  <r>
    <x v="51"/>
    <x v="2"/>
    <n v="1"/>
  </r>
  <r>
    <x v="52"/>
    <x v="1"/>
    <n v="904"/>
  </r>
  <r>
    <x v="53"/>
    <x v="1"/>
    <n v="889"/>
  </r>
  <r>
    <x v="53"/>
    <x v="2"/>
    <n v="3"/>
  </r>
  <r>
    <x v="54"/>
    <x v="1"/>
    <n v="687"/>
  </r>
  <r>
    <x v="54"/>
    <x v="2"/>
    <n v="5"/>
  </r>
  <r>
    <x v="55"/>
    <x v="1"/>
    <n v="948"/>
  </r>
  <r>
    <x v="55"/>
    <x v="2"/>
    <n v="4"/>
  </r>
  <r>
    <x v="56"/>
    <x v="1"/>
    <n v="658"/>
  </r>
  <r>
    <x v="56"/>
    <x v="2"/>
    <n v="1"/>
  </r>
  <r>
    <x v="57"/>
    <x v="1"/>
    <n v="871"/>
  </r>
  <r>
    <x v="57"/>
    <x v="2"/>
    <n v="1"/>
  </r>
  <r>
    <x v="58"/>
    <x v="1"/>
    <n v="1021"/>
  </r>
  <r>
    <x v="58"/>
    <x v="2"/>
    <n v="4"/>
  </r>
  <r>
    <x v="59"/>
    <x v="1"/>
    <n v="1472"/>
  </r>
  <r>
    <x v="59"/>
    <x v="2"/>
    <n v="15"/>
  </r>
  <r>
    <x v="60"/>
    <x v="1"/>
    <n v="604"/>
  </r>
  <r>
    <x v="60"/>
    <x v="2"/>
    <n v="2"/>
  </r>
  <r>
    <x v="61"/>
    <x v="1"/>
    <n v="1"/>
  </r>
  <r>
    <x v="61"/>
    <x v="3"/>
    <n v="1072"/>
  </r>
  <r>
    <x v="62"/>
    <x v="1"/>
    <n v="1001"/>
  </r>
  <r>
    <x v="63"/>
    <x v="1"/>
    <n v="1079"/>
  </r>
  <r>
    <x v="63"/>
    <x v="2"/>
    <n v="7"/>
  </r>
  <r>
    <x v="64"/>
    <x v="1"/>
    <n v="1150"/>
  </r>
  <r>
    <x v="64"/>
    <x v="2"/>
    <n v="3"/>
  </r>
  <r>
    <x v="65"/>
    <x v="1"/>
    <n v="423"/>
  </r>
  <r>
    <x v="65"/>
    <x v="2"/>
    <n v="4"/>
  </r>
  <r>
    <x v="66"/>
    <x v="1"/>
    <n v="592"/>
  </r>
  <r>
    <x v="67"/>
    <x v="1"/>
    <n v="912"/>
  </r>
  <r>
    <x v="67"/>
    <x v="3"/>
    <n v="33"/>
  </r>
  <r>
    <x v="67"/>
    <x v="2"/>
    <n v="4"/>
  </r>
  <r>
    <x v="68"/>
    <x v="1"/>
    <n v="983"/>
  </r>
  <r>
    <x v="68"/>
    <x v="2"/>
    <n v="3"/>
  </r>
  <r>
    <x v="69"/>
    <x v="1"/>
    <n v="821"/>
  </r>
  <r>
    <x v="69"/>
    <x v="2"/>
    <n v="1"/>
  </r>
  <r>
    <x v="70"/>
    <x v="1"/>
    <n v="813"/>
  </r>
  <r>
    <x v="70"/>
    <x v="2"/>
    <n v="6"/>
  </r>
  <r>
    <x v="71"/>
    <x v="1"/>
    <n v="921"/>
  </r>
  <r>
    <x v="71"/>
    <x v="2"/>
    <n v="3"/>
  </r>
  <r>
    <x v="72"/>
    <x v="1"/>
    <n v="1137"/>
  </r>
  <r>
    <x v="72"/>
    <x v="2"/>
    <n v="3"/>
  </r>
  <r>
    <x v="73"/>
    <x v="1"/>
    <n v="594"/>
  </r>
  <r>
    <x v="73"/>
    <x v="2"/>
    <n v="2"/>
  </r>
  <r>
    <x v="74"/>
    <x v="1"/>
    <n v="766"/>
  </r>
  <r>
    <x v="74"/>
    <x v="2"/>
    <n v="12"/>
  </r>
  <r>
    <x v="75"/>
    <x v="1"/>
    <n v="812"/>
  </r>
  <r>
    <x v="75"/>
    <x v="2"/>
    <n v="10"/>
  </r>
  <r>
    <x v="76"/>
    <x v="1"/>
    <n v="766"/>
  </r>
  <r>
    <x v="76"/>
    <x v="2"/>
    <n v="2"/>
  </r>
  <r>
    <x v="77"/>
    <x v="1"/>
    <n v="1006"/>
  </r>
  <r>
    <x v="77"/>
    <x v="2"/>
    <n v="2"/>
  </r>
  <r>
    <x v="78"/>
    <x v="1"/>
    <n v="595"/>
  </r>
  <r>
    <x v="78"/>
    <x v="2"/>
    <n v="1"/>
  </r>
  <r>
    <x v="79"/>
    <x v="1"/>
    <n v="798"/>
  </r>
  <r>
    <x v="79"/>
    <x v="2"/>
    <n v="4"/>
  </r>
  <r>
    <x v="80"/>
    <x v="1"/>
    <n v="715"/>
  </r>
  <r>
    <x v="80"/>
    <x v="2"/>
    <n v="3"/>
  </r>
  <r>
    <x v="81"/>
    <x v="1"/>
    <n v="987"/>
  </r>
  <r>
    <x v="81"/>
    <x v="2"/>
    <n v="1"/>
  </r>
  <r>
    <x v="82"/>
    <x v="1"/>
    <n v="698"/>
  </r>
  <r>
    <x v="83"/>
    <x v="1"/>
    <n v="693"/>
  </r>
  <r>
    <x v="83"/>
    <x v="2"/>
    <n v="1"/>
  </r>
  <r>
    <x v="84"/>
    <x v="1"/>
    <n v="660"/>
  </r>
  <r>
    <x v="84"/>
    <x v="2"/>
    <n v="6"/>
  </r>
  <r>
    <x v="85"/>
    <x v="1"/>
    <n v="1313"/>
  </r>
  <r>
    <x v="85"/>
    <x v="2"/>
    <n v="2"/>
  </r>
  <r>
    <x v="86"/>
    <x v="1"/>
    <n v="586"/>
  </r>
  <r>
    <x v="86"/>
    <x v="2"/>
    <n v="3"/>
  </r>
  <r>
    <x v="87"/>
    <x v="3"/>
    <n v="776"/>
  </r>
  <r>
    <x v="88"/>
    <x v="1"/>
    <n v="1309"/>
  </r>
  <r>
    <x v="89"/>
    <x v="1"/>
    <n v="936"/>
  </r>
  <r>
    <x v="89"/>
    <x v="2"/>
    <n v="1"/>
  </r>
  <r>
    <x v="90"/>
    <x v="1"/>
    <n v="585"/>
  </r>
  <r>
    <x v="91"/>
    <x v="1"/>
    <n v="576"/>
  </r>
  <r>
    <x v="91"/>
    <x v="2"/>
    <n v="1"/>
  </r>
  <r>
    <x v="92"/>
    <x v="1"/>
    <n v="683"/>
  </r>
  <r>
    <x v="92"/>
    <x v="2"/>
    <n v="2"/>
  </r>
  <r>
    <x v="93"/>
    <x v="1"/>
    <n v="684"/>
  </r>
  <r>
    <x v="93"/>
    <x v="2"/>
    <n v="1"/>
  </r>
  <r>
    <x v="94"/>
    <x v="1"/>
    <n v="572"/>
  </r>
  <r>
    <x v="95"/>
    <x v="1"/>
    <n v="688"/>
  </r>
  <r>
    <x v="95"/>
    <x v="3"/>
    <n v="1"/>
  </r>
  <r>
    <x v="96"/>
    <x v="1"/>
    <n v="626"/>
  </r>
  <r>
    <x v="97"/>
    <x v="1"/>
    <n v="1166"/>
  </r>
  <r>
    <x v="97"/>
    <x v="2"/>
    <n v="2"/>
  </r>
  <r>
    <x v="98"/>
    <x v="1"/>
    <n v="614"/>
  </r>
  <r>
    <x v="98"/>
    <x v="2"/>
    <n v="2"/>
  </r>
  <r>
    <x v="99"/>
    <x v="1"/>
    <n v="652"/>
  </r>
  <r>
    <x v="99"/>
    <x v="2"/>
    <n v="7"/>
  </r>
  <r>
    <x v="100"/>
    <x v="1"/>
    <n v="606"/>
  </r>
  <r>
    <x v="101"/>
    <x v="1"/>
    <n v="720"/>
  </r>
  <r>
    <x v="102"/>
    <x v="1"/>
    <n v="1188"/>
  </r>
  <r>
    <x v="102"/>
    <x v="2"/>
    <n v="1"/>
  </r>
  <r>
    <x v="103"/>
    <x v="1"/>
    <n v="597"/>
  </r>
  <r>
    <x v="104"/>
    <x v="1"/>
    <n v="874"/>
  </r>
  <r>
    <x v="104"/>
    <x v="3"/>
    <n v="1"/>
  </r>
  <r>
    <x v="104"/>
    <x v="2"/>
    <n v="1"/>
  </r>
  <r>
    <x v="105"/>
    <x v="1"/>
    <n v="543"/>
  </r>
  <r>
    <x v="105"/>
    <x v="2"/>
    <n v="1"/>
  </r>
  <r>
    <x v="106"/>
    <x v="1"/>
    <n v="1141"/>
  </r>
  <r>
    <x v="106"/>
    <x v="3"/>
    <n v="1"/>
  </r>
  <r>
    <x v="106"/>
    <x v="2"/>
    <n v="1"/>
  </r>
  <r>
    <x v="107"/>
    <x v="1"/>
    <n v="583"/>
  </r>
  <r>
    <x v="107"/>
    <x v="3"/>
    <n v="1"/>
  </r>
  <r>
    <x v="108"/>
    <x v="1"/>
    <n v="704"/>
  </r>
  <r>
    <x v="109"/>
    <x v="1"/>
    <n v="926"/>
  </r>
  <r>
    <x v="109"/>
    <x v="3"/>
    <n v="5"/>
  </r>
  <r>
    <x v="110"/>
    <x v="1"/>
    <n v="1195"/>
  </r>
  <r>
    <x v="111"/>
    <x v="1"/>
    <n v="478"/>
  </r>
  <r>
    <x v="112"/>
    <x v="1"/>
    <n v="802"/>
  </r>
  <r>
    <x v="113"/>
    <x v="1"/>
    <n v="830"/>
  </r>
  <r>
    <x v="113"/>
    <x v="2"/>
    <n v="1"/>
  </r>
  <r>
    <x v="114"/>
    <x v="1"/>
    <n v="1155"/>
  </r>
  <r>
    <x v="114"/>
    <x v="2"/>
    <n v="2"/>
  </r>
  <r>
    <x v="115"/>
    <x v="1"/>
    <n v="331"/>
  </r>
  <r>
    <x v="115"/>
    <x v="3"/>
    <n v="219"/>
  </r>
</pivotCacheRecords>
</file>

<file path=xl/pivotCache/pivotCacheRecords3.xml><?xml version="1.0" encoding="utf-8"?>
<pivotCacheRecords xmlns="http://schemas.openxmlformats.org/spreadsheetml/2006/main" xmlns:r="http://schemas.openxmlformats.org/officeDocument/2006/relationships" count="207">
  <r>
    <x v="0"/>
    <x v="0"/>
    <x v="0"/>
  </r>
  <r>
    <x v="0"/>
    <x v="1"/>
    <x v="1"/>
  </r>
  <r>
    <x v="0"/>
    <x v="2"/>
    <x v="2"/>
  </r>
  <r>
    <x v="0"/>
    <x v="3"/>
    <x v="3"/>
  </r>
  <r>
    <x v="0"/>
    <x v="0"/>
    <x v="4"/>
  </r>
  <r>
    <x v="0"/>
    <x v="4"/>
    <x v="5"/>
  </r>
  <r>
    <x v="0"/>
    <x v="0"/>
    <x v="6"/>
  </r>
  <r>
    <x v="0"/>
    <x v="2"/>
    <x v="7"/>
  </r>
  <r>
    <x v="0"/>
    <x v="1"/>
    <x v="8"/>
  </r>
  <r>
    <x v="0"/>
    <x v="5"/>
    <x v="9"/>
  </r>
  <r>
    <x v="0"/>
    <x v="6"/>
    <x v="10"/>
  </r>
  <r>
    <x v="0"/>
    <x v="3"/>
    <x v="11"/>
  </r>
  <r>
    <x v="0"/>
    <x v="2"/>
    <x v="12"/>
  </r>
  <r>
    <x v="0"/>
    <x v="7"/>
    <x v="13"/>
  </r>
  <r>
    <x v="0"/>
    <x v="3"/>
    <x v="14"/>
  </r>
  <r>
    <x v="0"/>
    <x v="3"/>
    <x v="15"/>
  </r>
  <r>
    <x v="0"/>
    <x v="2"/>
    <x v="16"/>
  </r>
  <r>
    <x v="0"/>
    <x v="0"/>
    <x v="17"/>
  </r>
  <r>
    <x v="0"/>
    <x v="5"/>
    <x v="18"/>
  </r>
  <r>
    <x v="0"/>
    <x v="0"/>
    <x v="19"/>
  </r>
  <r>
    <x v="0"/>
    <x v="2"/>
    <x v="20"/>
  </r>
  <r>
    <x v="0"/>
    <x v="6"/>
    <x v="21"/>
  </r>
  <r>
    <x v="0"/>
    <x v="2"/>
    <x v="22"/>
  </r>
  <r>
    <x v="0"/>
    <x v="2"/>
    <x v="23"/>
  </r>
  <r>
    <x v="0"/>
    <x v="6"/>
    <x v="24"/>
  </r>
  <r>
    <x v="0"/>
    <x v="2"/>
    <x v="25"/>
  </r>
  <r>
    <x v="0"/>
    <x v="0"/>
    <x v="26"/>
  </r>
  <r>
    <x v="0"/>
    <x v="5"/>
    <x v="27"/>
  </r>
  <r>
    <x v="0"/>
    <x v="2"/>
    <x v="28"/>
  </r>
  <r>
    <x v="0"/>
    <x v="7"/>
    <x v="29"/>
  </r>
  <r>
    <x v="0"/>
    <x v="0"/>
    <x v="30"/>
  </r>
  <r>
    <x v="0"/>
    <x v="2"/>
    <x v="31"/>
  </r>
  <r>
    <x v="0"/>
    <x v="5"/>
    <x v="32"/>
  </r>
  <r>
    <x v="0"/>
    <x v="5"/>
    <x v="33"/>
  </r>
  <r>
    <x v="0"/>
    <x v="2"/>
    <x v="34"/>
  </r>
  <r>
    <x v="0"/>
    <x v="3"/>
    <x v="35"/>
  </r>
  <r>
    <x v="0"/>
    <x v="0"/>
    <x v="36"/>
  </r>
  <r>
    <x v="0"/>
    <x v="0"/>
    <x v="37"/>
  </r>
  <r>
    <x v="0"/>
    <x v="5"/>
    <x v="38"/>
  </r>
  <r>
    <x v="0"/>
    <x v="0"/>
    <x v="39"/>
  </r>
  <r>
    <x v="0"/>
    <x v="6"/>
    <x v="40"/>
  </r>
  <r>
    <x v="0"/>
    <x v="0"/>
    <x v="41"/>
  </r>
  <r>
    <x v="0"/>
    <x v="0"/>
    <x v="42"/>
  </r>
  <r>
    <x v="0"/>
    <x v="5"/>
    <x v="43"/>
  </r>
  <r>
    <x v="0"/>
    <x v="2"/>
    <x v="44"/>
  </r>
  <r>
    <x v="0"/>
    <x v="2"/>
    <x v="45"/>
  </r>
  <r>
    <x v="0"/>
    <x v="8"/>
    <x v="46"/>
  </r>
  <r>
    <x v="0"/>
    <x v="0"/>
    <x v="47"/>
  </r>
  <r>
    <x v="0"/>
    <x v="2"/>
    <x v="48"/>
  </r>
  <r>
    <x v="0"/>
    <x v="2"/>
    <x v="49"/>
  </r>
  <r>
    <x v="0"/>
    <x v="5"/>
    <x v="50"/>
  </r>
  <r>
    <x v="0"/>
    <x v="3"/>
    <x v="51"/>
  </r>
  <r>
    <x v="0"/>
    <x v="7"/>
    <x v="52"/>
  </r>
  <r>
    <x v="0"/>
    <x v="0"/>
    <x v="53"/>
  </r>
  <r>
    <x v="0"/>
    <x v="3"/>
    <x v="54"/>
  </r>
  <r>
    <x v="0"/>
    <x v="2"/>
    <x v="55"/>
  </r>
  <r>
    <x v="0"/>
    <x v="2"/>
    <x v="56"/>
  </r>
  <r>
    <x v="0"/>
    <x v="6"/>
    <x v="57"/>
  </r>
  <r>
    <x v="0"/>
    <x v="3"/>
    <x v="58"/>
  </r>
  <r>
    <x v="0"/>
    <x v="6"/>
    <x v="59"/>
  </r>
  <r>
    <x v="0"/>
    <x v="0"/>
    <x v="60"/>
  </r>
  <r>
    <x v="0"/>
    <x v="0"/>
    <x v="61"/>
  </r>
  <r>
    <x v="0"/>
    <x v="6"/>
    <x v="62"/>
  </r>
  <r>
    <x v="0"/>
    <x v="2"/>
    <x v="63"/>
  </r>
  <r>
    <x v="0"/>
    <x v="6"/>
    <x v="64"/>
  </r>
  <r>
    <x v="0"/>
    <x v="2"/>
    <x v="65"/>
  </r>
  <r>
    <x v="0"/>
    <x v="0"/>
    <x v="66"/>
  </r>
  <r>
    <x v="0"/>
    <x v="6"/>
    <x v="67"/>
  </r>
  <r>
    <x v="0"/>
    <x v="0"/>
    <x v="68"/>
  </r>
  <r>
    <x v="1"/>
    <x v="0"/>
    <x v="0"/>
  </r>
  <r>
    <x v="1"/>
    <x v="1"/>
    <x v="1"/>
  </r>
  <r>
    <x v="1"/>
    <x v="2"/>
    <x v="2"/>
  </r>
  <r>
    <x v="1"/>
    <x v="3"/>
    <x v="3"/>
  </r>
  <r>
    <x v="1"/>
    <x v="0"/>
    <x v="4"/>
  </r>
  <r>
    <x v="1"/>
    <x v="4"/>
    <x v="5"/>
  </r>
  <r>
    <x v="1"/>
    <x v="0"/>
    <x v="6"/>
  </r>
  <r>
    <x v="1"/>
    <x v="2"/>
    <x v="7"/>
  </r>
  <r>
    <x v="1"/>
    <x v="1"/>
    <x v="8"/>
  </r>
  <r>
    <x v="1"/>
    <x v="5"/>
    <x v="9"/>
  </r>
  <r>
    <x v="1"/>
    <x v="6"/>
    <x v="10"/>
  </r>
  <r>
    <x v="1"/>
    <x v="3"/>
    <x v="11"/>
  </r>
  <r>
    <x v="1"/>
    <x v="2"/>
    <x v="12"/>
  </r>
  <r>
    <x v="1"/>
    <x v="7"/>
    <x v="13"/>
  </r>
  <r>
    <x v="1"/>
    <x v="3"/>
    <x v="14"/>
  </r>
  <r>
    <x v="1"/>
    <x v="3"/>
    <x v="15"/>
  </r>
  <r>
    <x v="1"/>
    <x v="2"/>
    <x v="16"/>
  </r>
  <r>
    <x v="1"/>
    <x v="0"/>
    <x v="17"/>
  </r>
  <r>
    <x v="1"/>
    <x v="5"/>
    <x v="18"/>
  </r>
  <r>
    <x v="1"/>
    <x v="0"/>
    <x v="19"/>
  </r>
  <r>
    <x v="1"/>
    <x v="2"/>
    <x v="20"/>
  </r>
  <r>
    <x v="1"/>
    <x v="6"/>
    <x v="21"/>
  </r>
  <r>
    <x v="1"/>
    <x v="2"/>
    <x v="22"/>
  </r>
  <r>
    <x v="1"/>
    <x v="2"/>
    <x v="23"/>
  </r>
  <r>
    <x v="1"/>
    <x v="6"/>
    <x v="24"/>
  </r>
  <r>
    <x v="1"/>
    <x v="2"/>
    <x v="25"/>
  </r>
  <r>
    <x v="1"/>
    <x v="0"/>
    <x v="26"/>
  </r>
  <r>
    <x v="1"/>
    <x v="5"/>
    <x v="27"/>
  </r>
  <r>
    <x v="1"/>
    <x v="2"/>
    <x v="28"/>
  </r>
  <r>
    <x v="1"/>
    <x v="7"/>
    <x v="29"/>
  </r>
  <r>
    <x v="1"/>
    <x v="0"/>
    <x v="30"/>
  </r>
  <r>
    <x v="1"/>
    <x v="2"/>
    <x v="31"/>
  </r>
  <r>
    <x v="1"/>
    <x v="5"/>
    <x v="32"/>
  </r>
  <r>
    <x v="1"/>
    <x v="5"/>
    <x v="33"/>
  </r>
  <r>
    <x v="1"/>
    <x v="2"/>
    <x v="34"/>
  </r>
  <r>
    <x v="1"/>
    <x v="3"/>
    <x v="35"/>
  </r>
  <r>
    <x v="1"/>
    <x v="0"/>
    <x v="36"/>
  </r>
  <r>
    <x v="1"/>
    <x v="0"/>
    <x v="37"/>
  </r>
  <r>
    <x v="1"/>
    <x v="5"/>
    <x v="38"/>
  </r>
  <r>
    <x v="1"/>
    <x v="0"/>
    <x v="39"/>
  </r>
  <r>
    <x v="1"/>
    <x v="6"/>
    <x v="40"/>
  </r>
  <r>
    <x v="1"/>
    <x v="0"/>
    <x v="41"/>
  </r>
  <r>
    <x v="1"/>
    <x v="0"/>
    <x v="42"/>
  </r>
  <r>
    <x v="1"/>
    <x v="5"/>
    <x v="43"/>
  </r>
  <r>
    <x v="1"/>
    <x v="2"/>
    <x v="44"/>
  </r>
  <r>
    <x v="1"/>
    <x v="2"/>
    <x v="45"/>
  </r>
  <r>
    <x v="1"/>
    <x v="8"/>
    <x v="46"/>
  </r>
  <r>
    <x v="1"/>
    <x v="0"/>
    <x v="47"/>
  </r>
  <r>
    <x v="1"/>
    <x v="2"/>
    <x v="48"/>
  </r>
  <r>
    <x v="1"/>
    <x v="2"/>
    <x v="49"/>
  </r>
  <r>
    <x v="1"/>
    <x v="5"/>
    <x v="50"/>
  </r>
  <r>
    <x v="1"/>
    <x v="3"/>
    <x v="51"/>
  </r>
  <r>
    <x v="1"/>
    <x v="7"/>
    <x v="52"/>
  </r>
  <r>
    <x v="1"/>
    <x v="0"/>
    <x v="53"/>
  </r>
  <r>
    <x v="1"/>
    <x v="3"/>
    <x v="54"/>
  </r>
  <r>
    <x v="1"/>
    <x v="2"/>
    <x v="55"/>
  </r>
  <r>
    <x v="1"/>
    <x v="2"/>
    <x v="56"/>
  </r>
  <r>
    <x v="1"/>
    <x v="6"/>
    <x v="57"/>
  </r>
  <r>
    <x v="1"/>
    <x v="3"/>
    <x v="58"/>
  </r>
  <r>
    <x v="1"/>
    <x v="6"/>
    <x v="59"/>
  </r>
  <r>
    <x v="1"/>
    <x v="0"/>
    <x v="60"/>
  </r>
  <r>
    <x v="1"/>
    <x v="0"/>
    <x v="61"/>
  </r>
  <r>
    <x v="1"/>
    <x v="6"/>
    <x v="62"/>
  </r>
  <r>
    <x v="1"/>
    <x v="2"/>
    <x v="63"/>
  </r>
  <r>
    <x v="1"/>
    <x v="6"/>
    <x v="64"/>
  </r>
  <r>
    <x v="1"/>
    <x v="2"/>
    <x v="65"/>
  </r>
  <r>
    <x v="1"/>
    <x v="0"/>
    <x v="66"/>
  </r>
  <r>
    <x v="1"/>
    <x v="6"/>
    <x v="67"/>
  </r>
  <r>
    <x v="1"/>
    <x v="0"/>
    <x v="68"/>
  </r>
  <r>
    <x v="2"/>
    <x v="9"/>
    <x v="0"/>
  </r>
  <r>
    <x v="2"/>
    <x v="9"/>
    <x v="1"/>
  </r>
  <r>
    <x v="2"/>
    <x v="9"/>
    <x v="2"/>
  </r>
  <r>
    <x v="2"/>
    <x v="9"/>
    <x v="3"/>
  </r>
  <r>
    <x v="2"/>
    <x v="9"/>
    <x v="4"/>
  </r>
  <r>
    <x v="2"/>
    <x v="9"/>
    <x v="5"/>
  </r>
  <r>
    <x v="2"/>
    <x v="9"/>
    <x v="6"/>
  </r>
  <r>
    <x v="2"/>
    <x v="9"/>
    <x v="7"/>
  </r>
  <r>
    <x v="2"/>
    <x v="9"/>
    <x v="8"/>
  </r>
  <r>
    <x v="2"/>
    <x v="9"/>
    <x v="9"/>
  </r>
  <r>
    <x v="2"/>
    <x v="9"/>
    <x v="10"/>
  </r>
  <r>
    <x v="2"/>
    <x v="9"/>
    <x v="11"/>
  </r>
  <r>
    <x v="2"/>
    <x v="9"/>
    <x v="12"/>
  </r>
  <r>
    <x v="2"/>
    <x v="9"/>
    <x v="13"/>
  </r>
  <r>
    <x v="2"/>
    <x v="9"/>
    <x v="14"/>
  </r>
  <r>
    <x v="2"/>
    <x v="9"/>
    <x v="15"/>
  </r>
  <r>
    <x v="2"/>
    <x v="9"/>
    <x v="16"/>
  </r>
  <r>
    <x v="2"/>
    <x v="9"/>
    <x v="17"/>
  </r>
  <r>
    <x v="2"/>
    <x v="9"/>
    <x v="18"/>
  </r>
  <r>
    <x v="2"/>
    <x v="9"/>
    <x v="19"/>
  </r>
  <r>
    <x v="2"/>
    <x v="9"/>
    <x v="20"/>
  </r>
  <r>
    <x v="2"/>
    <x v="9"/>
    <x v="21"/>
  </r>
  <r>
    <x v="2"/>
    <x v="9"/>
    <x v="22"/>
  </r>
  <r>
    <x v="2"/>
    <x v="9"/>
    <x v="23"/>
  </r>
  <r>
    <x v="2"/>
    <x v="9"/>
    <x v="24"/>
  </r>
  <r>
    <x v="2"/>
    <x v="9"/>
    <x v="25"/>
  </r>
  <r>
    <x v="2"/>
    <x v="9"/>
    <x v="26"/>
  </r>
  <r>
    <x v="2"/>
    <x v="9"/>
    <x v="27"/>
  </r>
  <r>
    <x v="2"/>
    <x v="9"/>
    <x v="28"/>
  </r>
  <r>
    <x v="2"/>
    <x v="9"/>
    <x v="29"/>
  </r>
  <r>
    <x v="2"/>
    <x v="9"/>
    <x v="30"/>
  </r>
  <r>
    <x v="2"/>
    <x v="9"/>
    <x v="31"/>
  </r>
  <r>
    <x v="2"/>
    <x v="9"/>
    <x v="32"/>
  </r>
  <r>
    <x v="2"/>
    <x v="9"/>
    <x v="33"/>
  </r>
  <r>
    <x v="2"/>
    <x v="9"/>
    <x v="34"/>
  </r>
  <r>
    <x v="2"/>
    <x v="9"/>
    <x v="35"/>
  </r>
  <r>
    <x v="2"/>
    <x v="9"/>
    <x v="36"/>
  </r>
  <r>
    <x v="2"/>
    <x v="9"/>
    <x v="37"/>
  </r>
  <r>
    <x v="2"/>
    <x v="9"/>
    <x v="38"/>
  </r>
  <r>
    <x v="2"/>
    <x v="9"/>
    <x v="39"/>
  </r>
  <r>
    <x v="2"/>
    <x v="9"/>
    <x v="40"/>
  </r>
  <r>
    <x v="2"/>
    <x v="9"/>
    <x v="41"/>
  </r>
  <r>
    <x v="2"/>
    <x v="9"/>
    <x v="42"/>
  </r>
  <r>
    <x v="2"/>
    <x v="9"/>
    <x v="43"/>
  </r>
  <r>
    <x v="2"/>
    <x v="9"/>
    <x v="44"/>
  </r>
  <r>
    <x v="2"/>
    <x v="9"/>
    <x v="45"/>
  </r>
  <r>
    <x v="2"/>
    <x v="9"/>
    <x v="46"/>
  </r>
  <r>
    <x v="2"/>
    <x v="9"/>
    <x v="47"/>
  </r>
  <r>
    <x v="2"/>
    <x v="9"/>
    <x v="48"/>
  </r>
  <r>
    <x v="2"/>
    <x v="9"/>
    <x v="49"/>
  </r>
  <r>
    <x v="2"/>
    <x v="9"/>
    <x v="50"/>
  </r>
  <r>
    <x v="2"/>
    <x v="9"/>
    <x v="51"/>
  </r>
  <r>
    <x v="2"/>
    <x v="9"/>
    <x v="52"/>
  </r>
  <r>
    <x v="2"/>
    <x v="9"/>
    <x v="53"/>
  </r>
  <r>
    <x v="2"/>
    <x v="9"/>
    <x v="54"/>
  </r>
  <r>
    <x v="2"/>
    <x v="9"/>
    <x v="55"/>
  </r>
  <r>
    <x v="2"/>
    <x v="9"/>
    <x v="56"/>
  </r>
  <r>
    <x v="2"/>
    <x v="9"/>
    <x v="57"/>
  </r>
  <r>
    <x v="2"/>
    <x v="9"/>
    <x v="58"/>
  </r>
  <r>
    <x v="2"/>
    <x v="9"/>
    <x v="59"/>
  </r>
  <r>
    <x v="2"/>
    <x v="9"/>
    <x v="60"/>
  </r>
  <r>
    <x v="2"/>
    <x v="9"/>
    <x v="61"/>
  </r>
  <r>
    <x v="2"/>
    <x v="9"/>
    <x v="62"/>
  </r>
  <r>
    <x v="2"/>
    <x v="9"/>
    <x v="63"/>
  </r>
  <r>
    <x v="2"/>
    <x v="9"/>
    <x v="64"/>
  </r>
  <r>
    <x v="2"/>
    <x v="9"/>
    <x v="65"/>
  </r>
  <r>
    <x v="2"/>
    <x v="9"/>
    <x v="66"/>
  </r>
  <r>
    <x v="2"/>
    <x v="9"/>
    <x v="67"/>
  </r>
  <r>
    <x v="2"/>
    <x v="9"/>
    <x v="68"/>
  </r>
</pivotCacheRecords>
</file>

<file path=xl/pivotCache/pivotCacheRecords4.xml><?xml version="1.0" encoding="utf-8"?>
<pivotCacheRecords xmlns="http://schemas.openxmlformats.org/spreadsheetml/2006/main" xmlns:r="http://schemas.openxmlformats.org/officeDocument/2006/relationships" count="23">
  <r>
    <x v="0"/>
    <x v="0"/>
    <x v="0"/>
  </r>
  <r>
    <x v="1"/>
    <x v="1"/>
    <x v="0"/>
  </r>
  <r>
    <x v="2"/>
    <x v="2"/>
    <x v="0"/>
  </r>
  <r>
    <x v="3"/>
    <x v="3"/>
    <x v="0"/>
  </r>
  <r>
    <x v="4"/>
    <x v="4"/>
    <x v="0"/>
  </r>
  <r>
    <x v="5"/>
    <x v="5"/>
    <x v="0"/>
  </r>
  <r>
    <x v="6"/>
    <x v="6"/>
    <x v="0"/>
  </r>
  <r>
    <x v="7"/>
    <x v="7"/>
    <x v="0"/>
  </r>
  <r>
    <x v="8"/>
    <x v="8"/>
    <x v="0"/>
  </r>
  <r>
    <x v="9"/>
    <x v="9"/>
    <x v="0"/>
  </r>
  <r>
    <x v="10"/>
    <x v="10"/>
    <x v="0"/>
  </r>
  <r>
    <x v="11"/>
    <x v="11"/>
    <x v="0"/>
  </r>
  <r>
    <x v="12"/>
    <x v="12"/>
    <x v="0"/>
  </r>
  <r>
    <x v="13"/>
    <x v="13"/>
    <x v="0"/>
  </r>
  <r>
    <x v="14"/>
    <x v="14"/>
    <x v="0"/>
  </r>
  <r>
    <x v="15"/>
    <x v="15"/>
    <x v="0"/>
  </r>
  <r>
    <x v="16"/>
    <x v="16"/>
    <x v="0"/>
  </r>
  <r>
    <x v="17"/>
    <x v="17"/>
    <x v="0"/>
  </r>
  <r>
    <x v="18"/>
    <x v="18"/>
    <x v="0"/>
  </r>
  <r>
    <x v="19"/>
    <x v="19"/>
    <x v="0"/>
  </r>
  <r>
    <x v="20"/>
    <x v="20"/>
    <x v="0"/>
  </r>
  <r>
    <x v="21"/>
    <x v="21"/>
    <x v="0"/>
  </r>
  <r>
    <x v="22"/>
    <x v="22"/>
    <x v="0"/>
  </r>
</pivotCacheRecords>
</file>

<file path=xl/pivotCache/pivotCacheRecords5.xml><?xml version="1.0" encoding="utf-8"?>
<pivotCacheRecords xmlns="http://schemas.openxmlformats.org/spreadsheetml/2006/main" xmlns:r="http://schemas.openxmlformats.org/officeDocument/2006/relationships" count="6634">
  <r>
    <x v="0"/>
    <x v="0"/>
    <n v="6"/>
    <x v="0"/>
  </r>
  <r>
    <x v="1"/>
    <x v="1"/>
    <n v="183"/>
    <x v="0"/>
  </r>
  <r>
    <x v="1"/>
    <x v="2"/>
    <n v="9"/>
    <x v="0"/>
  </r>
  <r>
    <x v="1"/>
    <x v="3"/>
    <n v="82"/>
    <x v="0"/>
  </r>
  <r>
    <x v="1"/>
    <x v="4"/>
    <n v="34"/>
    <x v="1"/>
  </r>
  <r>
    <x v="1"/>
    <x v="5"/>
    <n v="6"/>
    <x v="1"/>
  </r>
  <r>
    <x v="1"/>
    <x v="6"/>
    <n v="26"/>
    <x v="1"/>
  </r>
  <r>
    <x v="1"/>
    <x v="7"/>
    <n v="147"/>
    <x v="1"/>
  </r>
  <r>
    <x v="1"/>
    <x v="8"/>
    <n v="1143"/>
    <x v="1"/>
  </r>
  <r>
    <x v="2"/>
    <x v="0"/>
    <n v="2"/>
    <x v="0"/>
  </r>
  <r>
    <x v="2"/>
    <x v="9"/>
    <n v="1454"/>
    <x v="0"/>
  </r>
  <r>
    <x v="2"/>
    <x v="10"/>
    <n v="3"/>
    <x v="0"/>
  </r>
  <r>
    <x v="2"/>
    <x v="1"/>
    <n v="75"/>
    <x v="0"/>
  </r>
  <r>
    <x v="2"/>
    <x v="2"/>
    <n v="15"/>
    <x v="0"/>
  </r>
  <r>
    <x v="2"/>
    <x v="3"/>
    <n v="42"/>
    <x v="0"/>
  </r>
  <r>
    <x v="3"/>
    <x v="0"/>
    <n v="1"/>
    <x v="0"/>
  </r>
  <r>
    <x v="3"/>
    <x v="9"/>
    <n v="808"/>
    <x v="0"/>
  </r>
  <r>
    <x v="3"/>
    <x v="2"/>
    <n v="1"/>
    <x v="0"/>
  </r>
  <r>
    <x v="2"/>
    <x v="8"/>
    <n v="521"/>
    <x v="1"/>
  </r>
  <r>
    <x v="3"/>
    <x v="4"/>
    <n v="41"/>
    <x v="1"/>
  </r>
  <r>
    <x v="3"/>
    <x v="5"/>
    <n v="8"/>
    <x v="1"/>
  </r>
  <r>
    <x v="3"/>
    <x v="6"/>
    <n v="97"/>
    <x v="1"/>
  </r>
  <r>
    <x v="3"/>
    <x v="7"/>
    <n v="306"/>
    <x v="1"/>
  </r>
  <r>
    <x v="3"/>
    <x v="8"/>
    <n v="1548"/>
    <x v="1"/>
  </r>
  <r>
    <x v="4"/>
    <x v="8"/>
    <n v="94"/>
    <x v="1"/>
  </r>
  <r>
    <x v="4"/>
    <x v="9"/>
    <n v="124"/>
    <x v="0"/>
  </r>
  <r>
    <x v="4"/>
    <x v="10"/>
    <n v="10"/>
    <x v="0"/>
  </r>
  <r>
    <x v="4"/>
    <x v="3"/>
    <n v="22"/>
    <x v="0"/>
  </r>
  <r>
    <x v="5"/>
    <x v="4"/>
    <n v="63"/>
    <x v="1"/>
  </r>
  <r>
    <x v="5"/>
    <x v="5"/>
    <n v="8"/>
    <x v="1"/>
  </r>
  <r>
    <x v="5"/>
    <x v="6"/>
    <n v="74"/>
    <x v="1"/>
  </r>
  <r>
    <x v="5"/>
    <x v="7"/>
    <n v="235"/>
    <x v="1"/>
  </r>
  <r>
    <x v="5"/>
    <x v="8"/>
    <n v="1702"/>
    <x v="1"/>
  </r>
  <r>
    <x v="5"/>
    <x v="0"/>
    <n v="4"/>
    <x v="0"/>
  </r>
  <r>
    <x v="5"/>
    <x v="9"/>
    <n v="1637"/>
    <x v="0"/>
  </r>
  <r>
    <x v="5"/>
    <x v="1"/>
    <n v="123"/>
    <x v="0"/>
  </r>
  <r>
    <x v="5"/>
    <x v="2"/>
    <n v="19"/>
    <x v="0"/>
  </r>
  <r>
    <x v="5"/>
    <x v="3"/>
    <n v="96"/>
    <x v="0"/>
  </r>
  <r>
    <x v="6"/>
    <x v="0"/>
    <n v="11"/>
    <x v="0"/>
  </r>
  <r>
    <x v="6"/>
    <x v="9"/>
    <n v="1807"/>
    <x v="0"/>
  </r>
  <r>
    <x v="6"/>
    <x v="10"/>
    <n v="5"/>
    <x v="0"/>
  </r>
  <r>
    <x v="6"/>
    <x v="1"/>
    <n v="129"/>
    <x v="0"/>
  </r>
  <r>
    <x v="6"/>
    <x v="2"/>
    <n v="29"/>
    <x v="0"/>
  </r>
  <r>
    <x v="6"/>
    <x v="3"/>
    <n v="92"/>
    <x v="0"/>
  </r>
  <r>
    <x v="6"/>
    <x v="4"/>
    <n v="103"/>
    <x v="1"/>
  </r>
  <r>
    <x v="6"/>
    <x v="5"/>
    <n v="18"/>
    <x v="1"/>
  </r>
  <r>
    <x v="6"/>
    <x v="6"/>
    <n v="97"/>
    <x v="1"/>
  </r>
  <r>
    <x v="6"/>
    <x v="7"/>
    <n v="422"/>
    <x v="1"/>
  </r>
  <r>
    <x v="6"/>
    <x v="8"/>
    <n v="2304"/>
    <x v="1"/>
  </r>
  <r>
    <x v="7"/>
    <x v="0"/>
    <n v="10"/>
    <x v="0"/>
  </r>
  <r>
    <x v="7"/>
    <x v="9"/>
    <n v="1615"/>
    <x v="0"/>
  </r>
  <r>
    <x v="7"/>
    <x v="10"/>
    <n v="14"/>
    <x v="0"/>
  </r>
  <r>
    <x v="8"/>
    <x v="10"/>
    <n v="2"/>
    <x v="0"/>
  </r>
  <r>
    <x v="8"/>
    <x v="1"/>
    <n v="64"/>
    <x v="0"/>
  </r>
  <r>
    <x v="8"/>
    <x v="2"/>
    <n v="4"/>
    <x v="0"/>
  </r>
  <r>
    <x v="8"/>
    <x v="3"/>
    <n v="120"/>
    <x v="0"/>
  </r>
  <r>
    <x v="8"/>
    <x v="11"/>
    <n v="26"/>
    <x v="0"/>
  </r>
  <r>
    <x v="8"/>
    <x v="4"/>
    <n v="11"/>
    <x v="1"/>
  </r>
  <r>
    <x v="8"/>
    <x v="5"/>
    <n v="8"/>
    <x v="1"/>
  </r>
  <r>
    <x v="8"/>
    <x v="6"/>
    <n v="116"/>
    <x v="1"/>
  </r>
  <r>
    <x v="8"/>
    <x v="12"/>
    <n v="36"/>
    <x v="1"/>
  </r>
  <r>
    <x v="8"/>
    <x v="7"/>
    <n v="194"/>
    <x v="1"/>
  </r>
  <r>
    <x v="8"/>
    <x v="8"/>
    <n v="777"/>
    <x v="1"/>
  </r>
  <r>
    <x v="9"/>
    <x v="11"/>
    <n v="25"/>
    <x v="0"/>
  </r>
  <r>
    <x v="10"/>
    <x v="0"/>
    <n v="4"/>
    <x v="0"/>
  </r>
  <r>
    <x v="10"/>
    <x v="9"/>
    <n v="588"/>
    <x v="0"/>
  </r>
  <r>
    <x v="10"/>
    <x v="10"/>
    <n v="4"/>
    <x v="0"/>
  </r>
  <r>
    <x v="10"/>
    <x v="1"/>
    <n v="112"/>
    <x v="0"/>
  </r>
  <r>
    <x v="10"/>
    <x v="2"/>
    <n v="3"/>
    <x v="0"/>
  </r>
  <r>
    <x v="10"/>
    <x v="3"/>
    <n v="121"/>
    <x v="0"/>
  </r>
  <r>
    <x v="10"/>
    <x v="11"/>
    <n v="36"/>
    <x v="0"/>
  </r>
  <r>
    <x v="10"/>
    <x v="4"/>
    <n v="8"/>
    <x v="1"/>
  </r>
  <r>
    <x v="10"/>
    <x v="5"/>
    <n v="2"/>
    <x v="1"/>
  </r>
  <r>
    <x v="10"/>
    <x v="6"/>
    <n v="46"/>
    <x v="1"/>
  </r>
  <r>
    <x v="10"/>
    <x v="12"/>
    <n v="49"/>
    <x v="1"/>
  </r>
  <r>
    <x v="10"/>
    <x v="7"/>
    <n v="118"/>
    <x v="1"/>
  </r>
  <r>
    <x v="10"/>
    <x v="8"/>
    <n v="659"/>
    <x v="1"/>
  </r>
  <r>
    <x v="11"/>
    <x v="9"/>
    <n v="490"/>
    <x v="0"/>
  </r>
  <r>
    <x v="11"/>
    <x v="10"/>
    <n v="1"/>
    <x v="0"/>
  </r>
  <r>
    <x v="11"/>
    <x v="1"/>
    <n v="51"/>
    <x v="0"/>
  </r>
  <r>
    <x v="11"/>
    <x v="2"/>
    <n v="6"/>
    <x v="0"/>
  </r>
  <r>
    <x v="11"/>
    <x v="3"/>
    <n v="60"/>
    <x v="0"/>
  </r>
  <r>
    <x v="11"/>
    <x v="11"/>
    <n v="29"/>
    <x v="0"/>
  </r>
  <r>
    <x v="11"/>
    <x v="4"/>
    <n v="11"/>
    <x v="1"/>
  </r>
  <r>
    <x v="11"/>
    <x v="5"/>
    <n v="7"/>
    <x v="1"/>
  </r>
  <r>
    <x v="11"/>
    <x v="6"/>
    <n v="45"/>
    <x v="1"/>
  </r>
  <r>
    <x v="11"/>
    <x v="12"/>
    <n v="61"/>
    <x v="1"/>
  </r>
  <r>
    <x v="11"/>
    <x v="7"/>
    <n v="249"/>
    <x v="1"/>
  </r>
  <r>
    <x v="11"/>
    <x v="8"/>
    <n v="766"/>
    <x v="1"/>
  </r>
  <r>
    <x v="12"/>
    <x v="0"/>
    <n v="2"/>
    <x v="0"/>
  </r>
  <r>
    <x v="12"/>
    <x v="9"/>
    <n v="269"/>
    <x v="0"/>
  </r>
  <r>
    <x v="12"/>
    <x v="10"/>
    <n v="5"/>
    <x v="0"/>
  </r>
  <r>
    <x v="12"/>
    <x v="1"/>
    <n v="64"/>
    <x v="0"/>
  </r>
  <r>
    <x v="12"/>
    <x v="2"/>
    <n v="8"/>
    <x v="0"/>
  </r>
  <r>
    <x v="12"/>
    <x v="3"/>
    <n v="60"/>
    <x v="0"/>
  </r>
  <r>
    <x v="12"/>
    <x v="11"/>
    <n v="14"/>
    <x v="0"/>
  </r>
  <r>
    <x v="12"/>
    <x v="4"/>
    <n v="7"/>
    <x v="1"/>
  </r>
  <r>
    <x v="12"/>
    <x v="5"/>
    <n v="3"/>
    <x v="1"/>
  </r>
  <r>
    <x v="12"/>
    <x v="6"/>
    <n v="35"/>
    <x v="1"/>
  </r>
  <r>
    <x v="12"/>
    <x v="12"/>
    <n v="32"/>
    <x v="1"/>
  </r>
  <r>
    <x v="12"/>
    <x v="7"/>
    <n v="119"/>
    <x v="1"/>
  </r>
  <r>
    <x v="12"/>
    <x v="8"/>
    <n v="759"/>
    <x v="1"/>
  </r>
  <r>
    <x v="13"/>
    <x v="12"/>
    <n v="16"/>
    <x v="1"/>
  </r>
  <r>
    <x v="13"/>
    <x v="8"/>
    <n v="110"/>
    <x v="1"/>
  </r>
  <r>
    <x v="14"/>
    <x v="12"/>
    <n v="5"/>
    <x v="1"/>
  </r>
  <r>
    <x v="14"/>
    <x v="8"/>
    <n v="72"/>
    <x v="1"/>
  </r>
  <r>
    <x v="15"/>
    <x v="0"/>
    <n v="2"/>
    <x v="0"/>
  </r>
  <r>
    <x v="15"/>
    <x v="9"/>
    <n v="626"/>
    <x v="0"/>
  </r>
  <r>
    <x v="15"/>
    <x v="10"/>
    <n v="3"/>
    <x v="0"/>
  </r>
  <r>
    <x v="15"/>
    <x v="1"/>
    <n v="43"/>
    <x v="0"/>
  </r>
  <r>
    <x v="15"/>
    <x v="2"/>
    <n v="2"/>
    <x v="0"/>
  </r>
  <r>
    <x v="15"/>
    <x v="3"/>
    <n v="50"/>
    <x v="0"/>
  </r>
  <r>
    <x v="15"/>
    <x v="11"/>
    <n v="56"/>
    <x v="0"/>
  </r>
  <r>
    <x v="15"/>
    <x v="4"/>
    <n v="7"/>
    <x v="1"/>
  </r>
  <r>
    <x v="15"/>
    <x v="5"/>
    <n v="6"/>
    <x v="1"/>
  </r>
  <r>
    <x v="15"/>
    <x v="6"/>
    <n v="47"/>
    <x v="1"/>
  </r>
  <r>
    <x v="15"/>
    <x v="12"/>
    <n v="53"/>
    <x v="1"/>
  </r>
  <r>
    <x v="15"/>
    <x v="7"/>
    <n v="159"/>
    <x v="1"/>
  </r>
  <r>
    <x v="15"/>
    <x v="8"/>
    <n v="901"/>
    <x v="1"/>
  </r>
  <r>
    <x v="16"/>
    <x v="0"/>
    <n v="1"/>
    <x v="0"/>
  </r>
  <r>
    <x v="16"/>
    <x v="9"/>
    <n v="484"/>
    <x v="0"/>
  </r>
  <r>
    <x v="16"/>
    <x v="10"/>
    <n v="4"/>
    <x v="0"/>
  </r>
  <r>
    <x v="16"/>
    <x v="1"/>
    <n v="63"/>
    <x v="0"/>
  </r>
  <r>
    <x v="16"/>
    <x v="2"/>
    <n v="2"/>
    <x v="0"/>
  </r>
  <r>
    <x v="16"/>
    <x v="3"/>
    <n v="60"/>
    <x v="0"/>
  </r>
  <r>
    <x v="16"/>
    <x v="11"/>
    <n v="46"/>
    <x v="0"/>
  </r>
  <r>
    <x v="16"/>
    <x v="4"/>
    <n v="24"/>
    <x v="1"/>
  </r>
  <r>
    <x v="16"/>
    <x v="5"/>
    <n v="20"/>
    <x v="1"/>
  </r>
  <r>
    <x v="16"/>
    <x v="6"/>
    <n v="56"/>
    <x v="1"/>
  </r>
  <r>
    <x v="16"/>
    <x v="12"/>
    <n v="69"/>
    <x v="1"/>
  </r>
  <r>
    <x v="16"/>
    <x v="7"/>
    <n v="214"/>
    <x v="1"/>
  </r>
  <r>
    <x v="16"/>
    <x v="8"/>
    <n v="840"/>
    <x v="1"/>
  </r>
  <r>
    <x v="17"/>
    <x v="0"/>
    <n v="2"/>
    <x v="0"/>
  </r>
  <r>
    <x v="17"/>
    <x v="9"/>
    <n v="619"/>
    <x v="0"/>
  </r>
  <r>
    <x v="17"/>
    <x v="10"/>
    <n v="13"/>
    <x v="0"/>
  </r>
  <r>
    <x v="17"/>
    <x v="1"/>
    <n v="90"/>
    <x v="0"/>
  </r>
  <r>
    <x v="17"/>
    <x v="2"/>
    <n v="11"/>
    <x v="0"/>
  </r>
  <r>
    <x v="17"/>
    <x v="3"/>
    <n v="64"/>
    <x v="0"/>
  </r>
  <r>
    <x v="17"/>
    <x v="11"/>
    <n v="42"/>
    <x v="0"/>
  </r>
  <r>
    <x v="17"/>
    <x v="4"/>
    <n v="27"/>
    <x v="1"/>
  </r>
  <r>
    <x v="17"/>
    <x v="5"/>
    <n v="4"/>
    <x v="1"/>
  </r>
  <r>
    <x v="17"/>
    <x v="6"/>
    <n v="55"/>
    <x v="1"/>
  </r>
  <r>
    <x v="17"/>
    <x v="12"/>
    <n v="59"/>
    <x v="1"/>
  </r>
  <r>
    <x v="17"/>
    <x v="7"/>
    <n v="144"/>
    <x v="1"/>
  </r>
  <r>
    <x v="17"/>
    <x v="8"/>
    <n v="844"/>
    <x v="1"/>
  </r>
  <r>
    <x v="18"/>
    <x v="0"/>
    <n v="3"/>
    <x v="0"/>
  </r>
  <r>
    <x v="18"/>
    <x v="9"/>
    <n v="509"/>
    <x v="0"/>
  </r>
  <r>
    <x v="18"/>
    <x v="10"/>
    <n v="4"/>
    <x v="0"/>
  </r>
  <r>
    <x v="18"/>
    <x v="1"/>
    <n v="62"/>
    <x v="0"/>
  </r>
  <r>
    <x v="18"/>
    <x v="2"/>
    <n v="1"/>
    <x v="0"/>
  </r>
  <r>
    <x v="18"/>
    <x v="3"/>
    <n v="70"/>
    <x v="0"/>
  </r>
  <r>
    <x v="18"/>
    <x v="11"/>
    <n v="33"/>
    <x v="0"/>
  </r>
  <r>
    <x v="18"/>
    <x v="4"/>
    <n v="15"/>
    <x v="1"/>
  </r>
  <r>
    <x v="18"/>
    <x v="5"/>
    <n v="11"/>
    <x v="1"/>
  </r>
  <r>
    <x v="18"/>
    <x v="6"/>
    <n v="80"/>
    <x v="1"/>
  </r>
  <r>
    <x v="18"/>
    <x v="12"/>
    <n v="47"/>
    <x v="1"/>
  </r>
  <r>
    <x v="18"/>
    <x v="7"/>
    <n v="210"/>
    <x v="1"/>
  </r>
  <r>
    <x v="18"/>
    <x v="8"/>
    <n v="922"/>
    <x v="1"/>
  </r>
  <r>
    <x v="19"/>
    <x v="0"/>
    <n v="7"/>
    <x v="0"/>
  </r>
  <r>
    <x v="19"/>
    <x v="9"/>
    <n v="531"/>
    <x v="0"/>
  </r>
  <r>
    <x v="19"/>
    <x v="10"/>
    <n v="9"/>
    <x v="0"/>
  </r>
  <r>
    <x v="19"/>
    <x v="1"/>
    <n v="78"/>
    <x v="0"/>
  </r>
  <r>
    <x v="19"/>
    <x v="2"/>
    <n v="6"/>
    <x v="0"/>
  </r>
  <r>
    <x v="19"/>
    <x v="3"/>
    <n v="100"/>
    <x v="0"/>
  </r>
  <r>
    <x v="19"/>
    <x v="11"/>
    <n v="36"/>
    <x v="0"/>
  </r>
  <r>
    <x v="19"/>
    <x v="4"/>
    <n v="2"/>
    <x v="1"/>
  </r>
  <r>
    <x v="19"/>
    <x v="5"/>
    <n v="1"/>
    <x v="1"/>
  </r>
  <r>
    <x v="19"/>
    <x v="6"/>
    <n v="49"/>
    <x v="1"/>
  </r>
  <r>
    <x v="19"/>
    <x v="12"/>
    <n v="47"/>
    <x v="1"/>
  </r>
  <r>
    <x v="19"/>
    <x v="7"/>
    <n v="187"/>
    <x v="1"/>
  </r>
  <r>
    <x v="19"/>
    <x v="8"/>
    <n v="969"/>
    <x v="1"/>
  </r>
  <r>
    <x v="20"/>
    <x v="12"/>
    <n v="11"/>
    <x v="1"/>
  </r>
  <r>
    <x v="20"/>
    <x v="8"/>
    <n v="106"/>
    <x v="1"/>
  </r>
  <r>
    <x v="21"/>
    <x v="12"/>
    <n v="16"/>
    <x v="1"/>
  </r>
  <r>
    <x v="21"/>
    <x v="8"/>
    <n v="71"/>
    <x v="1"/>
  </r>
  <r>
    <x v="22"/>
    <x v="9"/>
    <n v="591"/>
    <x v="0"/>
  </r>
  <r>
    <x v="22"/>
    <x v="10"/>
    <n v="1"/>
    <x v="0"/>
  </r>
  <r>
    <x v="22"/>
    <x v="1"/>
    <n v="64"/>
    <x v="0"/>
  </r>
  <r>
    <x v="22"/>
    <x v="2"/>
    <n v="2"/>
    <x v="0"/>
  </r>
  <r>
    <x v="22"/>
    <x v="3"/>
    <n v="56"/>
    <x v="0"/>
  </r>
  <r>
    <x v="22"/>
    <x v="11"/>
    <n v="44"/>
    <x v="0"/>
  </r>
  <r>
    <x v="22"/>
    <x v="4"/>
    <n v="2"/>
    <x v="1"/>
  </r>
  <r>
    <x v="22"/>
    <x v="5"/>
    <n v="2"/>
    <x v="1"/>
  </r>
  <r>
    <x v="22"/>
    <x v="6"/>
    <n v="45"/>
    <x v="1"/>
  </r>
  <r>
    <x v="22"/>
    <x v="12"/>
    <n v="44"/>
    <x v="1"/>
  </r>
  <r>
    <x v="22"/>
    <x v="7"/>
    <n v="154"/>
    <x v="1"/>
  </r>
  <r>
    <x v="22"/>
    <x v="8"/>
    <n v="981"/>
    <x v="1"/>
  </r>
  <r>
    <x v="23"/>
    <x v="4"/>
    <n v="13"/>
    <x v="1"/>
  </r>
  <r>
    <x v="23"/>
    <x v="5"/>
    <n v="20"/>
    <x v="1"/>
  </r>
  <r>
    <x v="23"/>
    <x v="6"/>
    <n v="79"/>
    <x v="1"/>
  </r>
  <r>
    <x v="23"/>
    <x v="12"/>
    <n v="85"/>
    <x v="1"/>
  </r>
  <r>
    <x v="23"/>
    <x v="7"/>
    <n v="334"/>
    <x v="1"/>
  </r>
  <r>
    <x v="23"/>
    <x v="8"/>
    <n v="1271"/>
    <x v="1"/>
  </r>
  <r>
    <x v="23"/>
    <x v="0"/>
    <n v="2"/>
    <x v="0"/>
  </r>
  <r>
    <x v="23"/>
    <x v="9"/>
    <n v="463"/>
    <x v="0"/>
  </r>
  <r>
    <x v="23"/>
    <x v="10"/>
    <n v="1"/>
    <x v="0"/>
  </r>
  <r>
    <x v="23"/>
    <x v="1"/>
    <n v="55"/>
    <x v="0"/>
  </r>
  <r>
    <x v="23"/>
    <x v="3"/>
    <n v="56"/>
    <x v="0"/>
  </r>
  <r>
    <x v="23"/>
    <x v="11"/>
    <n v="41"/>
    <x v="0"/>
  </r>
  <r>
    <x v="24"/>
    <x v="0"/>
    <n v="2"/>
    <x v="0"/>
  </r>
  <r>
    <x v="24"/>
    <x v="9"/>
    <n v="714"/>
    <x v="0"/>
  </r>
  <r>
    <x v="24"/>
    <x v="10"/>
    <n v="17"/>
    <x v="0"/>
  </r>
  <r>
    <x v="24"/>
    <x v="1"/>
    <n v="124"/>
    <x v="0"/>
  </r>
  <r>
    <x v="24"/>
    <x v="2"/>
    <n v="4"/>
    <x v="0"/>
  </r>
  <r>
    <x v="24"/>
    <x v="3"/>
    <n v="102"/>
    <x v="0"/>
  </r>
  <r>
    <x v="24"/>
    <x v="11"/>
    <n v="54"/>
    <x v="0"/>
  </r>
  <r>
    <x v="24"/>
    <x v="4"/>
    <n v="15"/>
    <x v="1"/>
  </r>
  <r>
    <x v="24"/>
    <x v="5"/>
    <n v="7"/>
    <x v="1"/>
  </r>
  <r>
    <x v="25"/>
    <x v="1"/>
    <n v="124"/>
    <x v="0"/>
  </r>
  <r>
    <x v="25"/>
    <x v="2"/>
    <n v="19"/>
    <x v="0"/>
  </r>
  <r>
    <x v="25"/>
    <x v="3"/>
    <n v="53"/>
    <x v="0"/>
  </r>
  <r>
    <x v="25"/>
    <x v="4"/>
    <n v="42"/>
    <x v="1"/>
  </r>
  <r>
    <x v="25"/>
    <x v="5"/>
    <n v="5"/>
    <x v="1"/>
  </r>
  <r>
    <x v="25"/>
    <x v="6"/>
    <n v="58"/>
    <x v="1"/>
  </r>
  <r>
    <x v="25"/>
    <x v="7"/>
    <n v="367"/>
    <x v="1"/>
  </r>
  <r>
    <x v="25"/>
    <x v="8"/>
    <n v="2889"/>
    <x v="1"/>
  </r>
  <r>
    <x v="26"/>
    <x v="0"/>
    <n v="6"/>
    <x v="0"/>
  </r>
  <r>
    <x v="26"/>
    <x v="9"/>
    <n v="1295"/>
    <x v="0"/>
  </r>
  <r>
    <x v="26"/>
    <x v="10"/>
    <n v="1"/>
    <x v="0"/>
  </r>
  <r>
    <x v="26"/>
    <x v="1"/>
    <n v="136"/>
    <x v="0"/>
  </r>
  <r>
    <x v="26"/>
    <x v="2"/>
    <n v="17"/>
    <x v="0"/>
  </r>
  <r>
    <x v="26"/>
    <x v="3"/>
    <n v="73"/>
    <x v="0"/>
  </r>
  <r>
    <x v="26"/>
    <x v="4"/>
    <n v="67"/>
    <x v="1"/>
  </r>
  <r>
    <x v="26"/>
    <x v="5"/>
    <n v="11"/>
    <x v="1"/>
  </r>
  <r>
    <x v="26"/>
    <x v="6"/>
    <n v="99"/>
    <x v="1"/>
  </r>
  <r>
    <x v="26"/>
    <x v="7"/>
    <n v="335"/>
    <x v="1"/>
  </r>
  <r>
    <x v="26"/>
    <x v="8"/>
    <n v="1233"/>
    <x v="1"/>
  </r>
  <r>
    <x v="27"/>
    <x v="0"/>
    <n v="2"/>
    <x v="0"/>
  </r>
  <r>
    <x v="27"/>
    <x v="9"/>
    <n v="1206"/>
    <x v="0"/>
  </r>
  <r>
    <x v="27"/>
    <x v="10"/>
    <n v="9"/>
    <x v="0"/>
  </r>
  <r>
    <x v="27"/>
    <x v="1"/>
    <n v="265"/>
    <x v="0"/>
  </r>
  <r>
    <x v="27"/>
    <x v="2"/>
    <n v="32"/>
    <x v="0"/>
  </r>
  <r>
    <x v="27"/>
    <x v="3"/>
    <n v="121"/>
    <x v="0"/>
  </r>
  <r>
    <x v="27"/>
    <x v="4"/>
    <n v="65"/>
    <x v="1"/>
  </r>
  <r>
    <x v="27"/>
    <x v="5"/>
    <n v="6"/>
    <x v="1"/>
  </r>
  <r>
    <x v="27"/>
    <x v="6"/>
    <n v="40"/>
    <x v="1"/>
  </r>
  <r>
    <x v="27"/>
    <x v="7"/>
    <n v="206"/>
    <x v="1"/>
  </r>
  <r>
    <x v="27"/>
    <x v="8"/>
    <n v="1744"/>
    <x v="1"/>
  </r>
  <r>
    <x v="28"/>
    <x v="0"/>
    <n v="1"/>
    <x v="0"/>
  </r>
  <r>
    <x v="28"/>
    <x v="9"/>
    <n v="1424"/>
    <x v="0"/>
  </r>
  <r>
    <x v="28"/>
    <x v="10"/>
    <n v="5"/>
    <x v="0"/>
  </r>
  <r>
    <x v="28"/>
    <x v="1"/>
    <n v="173"/>
    <x v="0"/>
  </r>
  <r>
    <x v="28"/>
    <x v="2"/>
    <n v="35"/>
    <x v="0"/>
  </r>
  <r>
    <x v="28"/>
    <x v="3"/>
    <n v="53"/>
    <x v="0"/>
  </r>
  <r>
    <x v="28"/>
    <x v="4"/>
    <n v="29"/>
    <x v="1"/>
  </r>
  <r>
    <x v="28"/>
    <x v="5"/>
    <n v="7"/>
    <x v="1"/>
  </r>
  <r>
    <x v="28"/>
    <x v="6"/>
    <n v="59"/>
    <x v="1"/>
  </r>
  <r>
    <x v="28"/>
    <x v="7"/>
    <n v="379"/>
    <x v="1"/>
  </r>
  <r>
    <x v="28"/>
    <x v="8"/>
    <n v="2362"/>
    <x v="1"/>
  </r>
  <r>
    <x v="29"/>
    <x v="0"/>
    <n v="8"/>
    <x v="0"/>
  </r>
  <r>
    <x v="29"/>
    <x v="9"/>
    <n v="1236"/>
    <x v="0"/>
  </r>
  <r>
    <x v="29"/>
    <x v="10"/>
    <n v="5"/>
    <x v="0"/>
  </r>
  <r>
    <x v="29"/>
    <x v="1"/>
    <n v="181"/>
    <x v="0"/>
  </r>
  <r>
    <x v="29"/>
    <x v="2"/>
    <n v="5"/>
    <x v="0"/>
  </r>
  <r>
    <x v="29"/>
    <x v="3"/>
    <n v="75"/>
    <x v="0"/>
  </r>
  <r>
    <x v="29"/>
    <x v="4"/>
    <n v="15"/>
    <x v="1"/>
  </r>
  <r>
    <x v="29"/>
    <x v="5"/>
    <n v="6"/>
    <x v="1"/>
  </r>
  <r>
    <x v="29"/>
    <x v="6"/>
    <n v="59"/>
    <x v="1"/>
  </r>
  <r>
    <x v="29"/>
    <x v="7"/>
    <n v="382"/>
    <x v="1"/>
  </r>
  <r>
    <x v="7"/>
    <x v="1"/>
    <n v="174"/>
    <x v="0"/>
  </r>
  <r>
    <x v="7"/>
    <x v="2"/>
    <n v="36"/>
    <x v="0"/>
  </r>
  <r>
    <x v="7"/>
    <x v="3"/>
    <n v="114"/>
    <x v="0"/>
  </r>
  <r>
    <x v="7"/>
    <x v="4"/>
    <n v="20"/>
    <x v="1"/>
  </r>
  <r>
    <x v="7"/>
    <x v="5"/>
    <n v="5"/>
    <x v="1"/>
  </r>
  <r>
    <x v="7"/>
    <x v="6"/>
    <n v="44"/>
    <x v="1"/>
  </r>
  <r>
    <x v="7"/>
    <x v="7"/>
    <n v="145"/>
    <x v="1"/>
  </r>
  <r>
    <x v="7"/>
    <x v="8"/>
    <n v="1186"/>
    <x v="1"/>
  </r>
  <r>
    <x v="30"/>
    <x v="4"/>
    <n v="39"/>
    <x v="1"/>
  </r>
  <r>
    <x v="30"/>
    <x v="5"/>
    <n v="9"/>
    <x v="1"/>
  </r>
  <r>
    <x v="30"/>
    <x v="6"/>
    <n v="100"/>
    <x v="1"/>
  </r>
  <r>
    <x v="30"/>
    <x v="7"/>
    <n v="274"/>
    <x v="1"/>
  </r>
  <r>
    <x v="30"/>
    <x v="8"/>
    <n v="1562"/>
    <x v="1"/>
  </r>
  <r>
    <x v="30"/>
    <x v="0"/>
    <n v="4"/>
    <x v="0"/>
  </r>
  <r>
    <x v="30"/>
    <x v="9"/>
    <n v="1356"/>
    <x v="0"/>
  </r>
  <r>
    <x v="30"/>
    <x v="10"/>
    <n v="4"/>
    <x v="0"/>
  </r>
  <r>
    <x v="30"/>
    <x v="1"/>
    <n v="72"/>
    <x v="0"/>
  </r>
  <r>
    <x v="30"/>
    <x v="2"/>
    <n v="5"/>
    <x v="0"/>
  </r>
  <r>
    <x v="30"/>
    <x v="3"/>
    <n v="50"/>
    <x v="0"/>
  </r>
  <r>
    <x v="31"/>
    <x v="0"/>
    <n v="7"/>
    <x v="0"/>
  </r>
  <r>
    <x v="31"/>
    <x v="9"/>
    <n v="660"/>
    <x v="0"/>
  </r>
  <r>
    <x v="31"/>
    <x v="10"/>
    <n v="6"/>
    <x v="0"/>
  </r>
  <r>
    <x v="31"/>
    <x v="1"/>
    <n v="127"/>
    <x v="0"/>
  </r>
  <r>
    <x v="31"/>
    <x v="2"/>
    <n v="15"/>
    <x v="0"/>
  </r>
  <r>
    <x v="31"/>
    <x v="3"/>
    <n v="129"/>
    <x v="0"/>
  </r>
  <r>
    <x v="31"/>
    <x v="4"/>
    <n v="99"/>
    <x v="1"/>
  </r>
  <r>
    <x v="31"/>
    <x v="5"/>
    <n v="7"/>
    <x v="1"/>
  </r>
  <r>
    <x v="31"/>
    <x v="6"/>
    <n v="68"/>
    <x v="1"/>
  </r>
  <r>
    <x v="31"/>
    <x v="7"/>
    <n v="179"/>
    <x v="1"/>
  </r>
  <r>
    <x v="31"/>
    <x v="8"/>
    <n v="1337"/>
    <x v="1"/>
  </r>
  <r>
    <x v="32"/>
    <x v="8"/>
    <n v="265"/>
    <x v="1"/>
  </r>
  <r>
    <x v="33"/>
    <x v="8"/>
    <n v="238"/>
    <x v="1"/>
  </r>
  <r>
    <x v="34"/>
    <x v="0"/>
    <n v="12"/>
    <x v="0"/>
  </r>
  <r>
    <x v="34"/>
    <x v="9"/>
    <n v="1138"/>
    <x v="0"/>
  </r>
  <r>
    <x v="34"/>
    <x v="10"/>
    <n v="3"/>
    <x v="0"/>
  </r>
  <r>
    <x v="34"/>
    <x v="1"/>
    <n v="78"/>
    <x v="0"/>
  </r>
  <r>
    <x v="34"/>
    <x v="2"/>
    <n v="40"/>
    <x v="0"/>
  </r>
  <r>
    <x v="34"/>
    <x v="3"/>
    <n v="91"/>
    <x v="0"/>
  </r>
  <r>
    <x v="34"/>
    <x v="4"/>
    <n v="36"/>
    <x v="1"/>
  </r>
  <r>
    <x v="34"/>
    <x v="5"/>
    <n v="2"/>
    <x v="1"/>
  </r>
  <r>
    <x v="34"/>
    <x v="6"/>
    <n v="141"/>
    <x v="1"/>
  </r>
  <r>
    <x v="34"/>
    <x v="7"/>
    <n v="322"/>
    <x v="1"/>
  </r>
  <r>
    <x v="34"/>
    <x v="8"/>
    <n v="1787"/>
    <x v="1"/>
  </r>
  <r>
    <x v="35"/>
    <x v="0"/>
    <n v="12"/>
    <x v="0"/>
  </r>
  <r>
    <x v="35"/>
    <x v="9"/>
    <n v="971"/>
    <x v="0"/>
  </r>
  <r>
    <x v="35"/>
    <x v="10"/>
    <n v="2"/>
    <x v="0"/>
  </r>
  <r>
    <x v="35"/>
    <x v="1"/>
    <n v="134"/>
    <x v="0"/>
  </r>
  <r>
    <x v="35"/>
    <x v="2"/>
    <n v="16"/>
    <x v="0"/>
  </r>
  <r>
    <x v="35"/>
    <x v="3"/>
    <n v="168"/>
    <x v="0"/>
  </r>
  <r>
    <x v="35"/>
    <x v="4"/>
    <n v="38"/>
    <x v="1"/>
  </r>
  <r>
    <x v="35"/>
    <x v="6"/>
    <n v="4"/>
    <x v="1"/>
  </r>
  <r>
    <x v="36"/>
    <x v="2"/>
    <n v="28"/>
    <x v="0"/>
  </r>
  <r>
    <x v="36"/>
    <x v="3"/>
    <n v="103"/>
    <x v="0"/>
  </r>
  <r>
    <x v="36"/>
    <x v="4"/>
    <n v="74"/>
    <x v="1"/>
  </r>
  <r>
    <x v="36"/>
    <x v="5"/>
    <n v="19"/>
    <x v="1"/>
  </r>
  <r>
    <x v="36"/>
    <x v="6"/>
    <n v="122"/>
    <x v="1"/>
  </r>
  <r>
    <x v="36"/>
    <x v="7"/>
    <n v="578"/>
    <x v="1"/>
  </r>
  <r>
    <x v="36"/>
    <x v="8"/>
    <n v="3788"/>
    <x v="1"/>
  </r>
  <r>
    <x v="37"/>
    <x v="4"/>
    <n v="80"/>
    <x v="1"/>
  </r>
  <r>
    <x v="37"/>
    <x v="5"/>
    <n v="11"/>
    <x v="1"/>
  </r>
  <r>
    <x v="37"/>
    <x v="6"/>
    <n v="38"/>
    <x v="1"/>
  </r>
  <r>
    <x v="37"/>
    <x v="7"/>
    <n v="248"/>
    <x v="1"/>
  </r>
  <r>
    <x v="37"/>
    <x v="8"/>
    <n v="1860"/>
    <x v="1"/>
  </r>
  <r>
    <x v="37"/>
    <x v="0"/>
    <n v="8"/>
    <x v="0"/>
  </r>
  <r>
    <x v="37"/>
    <x v="9"/>
    <n v="418"/>
    <x v="0"/>
  </r>
  <r>
    <x v="37"/>
    <x v="10"/>
    <n v="15"/>
    <x v="0"/>
  </r>
  <r>
    <x v="37"/>
    <x v="1"/>
    <n v="239"/>
    <x v="0"/>
  </r>
  <r>
    <x v="37"/>
    <x v="2"/>
    <n v="34"/>
    <x v="0"/>
  </r>
  <r>
    <x v="37"/>
    <x v="3"/>
    <n v="156"/>
    <x v="0"/>
  </r>
  <r>
    <x v="38"/>
    <x v="0"/>
    <n v="8"/>
    <x v="0"/>
  </r>
  <r>
    <x v="38"/>
    <x v="9"/>
    <n v="867"/>
    <x v="0"/>
  </r>
  <r>
    <x v="38"/>
    <x v="10"/>
    <n v="9"/>
    <x v="0"/>
  </r>
  <r>
    <x v="38"/>
    <x v="1"/>
    <n v="102"/>
    <x v="0"/>
  </r>
  <r>
    <x v="38"/>
    <x v="2"/>
    <n v="33"/>
    <x v="0"/>
  </r>
  <r>
    <x v="38"/>
    <x v="3"/>
    <n v="53"/>
    <x v="0"/>
  </r>
  <r>
    <x v="38"/>
    <x v="4"/>
    <n v="64"/>
    <x v="1"/>
  </r>
  <r>
    <x v="38"/>
    <x v="5"/>
    <n v="11"/>
    <x v="1"/>
  </r>
  <r>
    <x v="38"/>
    <x v="6"/>
    <n v="71"/>
    <x v="1"/>
  </r>
  <r>
    <x v="38"/>
    <x v="7"/>
    <n v="415"/>
    <x v="1"/>
  </r>
  <r>
    <x v="38"/>
    <x v="8"/>
    <n v="2782"/>
    <x v="1"/>
  </r>
  <r>
    <x v="39"/>
    <x v="0"/>
    <n v="8"/>
    <x v="0"/>
  </r>
  <r>
    <x v="39"/>
    <x v="9"/>
    <n v="881"/>
    <x v="0"/>
  </r>
  <r>
    <x v="39"/>
    <x v="10"/>
    <n v="10"/>
    <x v="0"/>
  </r>
  <r>
    <x v="39"/>
    <x v="1"/>
    <n v="167"/>
    <x v="0"/>
  </r>
  <r>
    <x v="39"/>
    <x v="2"/>
    <n v="31"/>
    <x v="0"/>
  </r>
  <r>
    <x v="39"/>
    <x v="3"/>
    <n v="92"/>
    <x v="0"/>
  </r>
  <r>
    <x v="39"/>
    <x v="4"/>
    <n v="35"/>
    <x v="1"/>
  </r>
  <r>
    <x v="39"/>
    <x v="5"/>
    <n v="5"/>
    <x v="1"/>
  </r>
  <r>
    <x v="39"/>
    <x v="6"/>
    <n v="64"/>
    <x v="1"/>
  </r>
  <r>
    <x v="39"/>
    <x v="7"/>
    <n v="300"/>
    <x v="1"/>
  </r>
  <r>
    <x v="39"/>
    <x v="8"/>
    <n v="2429"/>
    <x v="1"/>
  </r>
  <r>
    <x v="40"/>
    <x v="8"/>
    <n v="365"/>
    <x v="1"/>
  </r>
  <r>
    <x v="41"/>
    <x v="8"/>
    <n v="310"/>
    <x v="1"/>
  </r>
  <r>
    <x v="40"/>
    <x v="9"/>
    <n v="198"/>
    <x v="0"/>
  </r>
  <r>
    <x v="40"/>
    <x v="10"/>
    <n v="3"/>
    <x v="0"/>
  </r>
  <r>
    <x v="40"/>
    <x v="3"/>
    <n v="27"/>
    <x v="0"/>
  </r>
  <r>
    <x v="41"/>
    <x v="9"/>
    <n v="2"/>
    <x v="0"/>
  </r>
  <r>
    <x v="25"/>
    <x v="0"/>
    <n v="4"/>
    <x v="0"/>
  </r>
  <r>
    <x v="25"/>
    <x v="9"/>
    <n v="1148"/>
    <x v="0"/>
  </r>
  <r>
    <x v="42"/>
    <x v="2"/>
    <n v="6"/>
    <x v="0"/>
  </r>
  <r>
    <x v="42"/>
    <x v="3"/>
    <n v="88"/>
    <x v="0"/>
  </r>
  <r>
    <x v="42"/>
    <x v="11"/>
    <n v="24"/>
    <x v="0"/>
  </r>
  <r>
    <x v="42"/>
    <x v="4"/>
    <n v="34"/>
    <x v="1"/>
  </r>
  <r>
    <x v="42"/>
    <x v="5"/>
    <n v="1"/>
    <x v="1"/>
  </r>
  <r>
    <x v="42"/>
    <x v="6"/>
    <n v="62"/>
    <x v="1"/>
  </r>
  <r>
    <x v="42"/>
    <x v="12"/>
    <n v="36"/>
    <x v="1"/>
  </r>
  <r>
    <x v="42"/>
    <x v="7"/>
    <n v="200"/>
    <x v="1"/>
  </r>
  <r>
    <x v="42"/>
    <x v="8"/>
    <n v="1237"/>
    <x v="1"/>
  </r>
  <r>
    <x v="43"/>
    <x v="0"/>
    <n v="3"/>
    <x v="0"/>
  </r>
  <r>
    <x v="43"/>
    <x v="9"/>
    <n v="711"/>
    <x v="0"/>
  </r>
  <r>
    <x v="43"/>
    <x v="10"/>
    <n v="1"/>
    <x v="0"/>
  </r>
  <r>
    <x v="43"/>
    <x v="1"/>
    <n v="79"/>
    <x v="0"/>
  </r>
  <r>
    <x v="43"/>
    <x v="2"/>
    <n v="16"/>
    <x v="0"/>
  </r>
  <r>
    <x v="43"/>
    <x v="3"/>
    <n v="80"/>
    <x v="0"/>
  </r>
  <r>
    <x v="43"/>
    <x v="11"/>
    <n v="30"/>
    <x v="0"/>
  </r>
  <r>
    <x v="43"/>
    <x v="4"/>
    <n v="15"/>
    <x v="1"/>
  </r>
  <r>
    <x v="43"/>
    <x v="5"/>
    <n v="1"/>
    <x v="1"/>
  </r>
  <r>
    <x v="43"/>
    <x v="6"/>
    <n v="76"/>
    <x v="1"/>
  </r>
  <r>
    <x v="43"/>
    <x v="12"/>
    <n v="41"/>
    <x v="1"/>
  </r>
  <r>
    <x v="43"/>
    <x v="7"/>
    <n v="300"/>
    <x v="1"/>
  </r>
  <r>
    <x v="43"/>
    <x v="8"/>
    <n v="1057"/>
    <x v="1"/>
  </r>
  <r>
    <x v="44"/>
    <x v="9"/>
    <n v="30"/>
    <x v="0"/>
  </r>
  <r>
    <x v="44"/>
    <x v="10"/>
    <n v="1"/>
    <x v="0"/>
  </r>
  <r>
    <x v="44"/>
    <x v="11"/>
    <n v="3"/>
    <x v="0"/>
  </r>
  <r>
    <x v="44"/>
    <x v="12"/>
    <n v="10"/>
    <x v="1"/>
  </r>
  <r>
    <x v="44"/>
    <x v="8"/>
    <n v="124"/>
    <x v="1"/>
  </r>
  <r>
    <x v="45"/>
    <x v="12"/>
    <n v="13"/>
    <x v="1"/>
  </r>
  <r>
    <x v="45"/>
    <x v="8"/>
    <n v="138"/>
    <x v="1"/>
  </r>
  <r>
    <x v="46"/>
    <x v="0"/>
    <n v="2"/>
    <x v="0"/>
  </r>
  <r>
    <x v="46"/>
    <x v="9"/>
    <n v="675"/>
    <x v="0"/>
  </r>
  <r>
    <x v="46"/>
    <x v="1"/>
    <n v="113"/>
    <x v="0"/>
  </r>
  <r>
    <x v="46"/>
    <x v="2"/>
    <n v="11"/>
    <x v="0"/>
  </r>
  <r>
    <x v="46"/>
    <x v="3"/>
    <n v="94"/>
    <x v="0"/>
  </r>
  <r>
    <x v="46"/>
    <x v="11"/>
    <n v="43"/>
    <x v="0"/>
  </r>
  <r>
    <x v="46"/>
    <x v="4"/>
    <n v="7"/>
    <x v="1"/>
  </r>
  <r>
    <x v="46"/>
    <x v="5"/>
    <n v="7"/>
    <x v="1"/>
  </r>
  <r>
    <x v="46"/>
    <x v="6"/>
    <n v="78"/>
    <x v="1"/>
  </r>
  <r>
    <x v="46"/>
    <x v="12"/>
    <n v="53"/>
    <x v="1"/>
  </r>
  <r>
    <x v="46"/>
    <x v="7"/>
    <n v="267"/>
    <x v="1"/>
  </r>
  <r>
    <x v="46"/>
    <x v="8"/>
    <n v="1114"/>
    <x v="1"/>
  </r>
  <r>
    <x v="47"/>
    <x v="0"/>
    <n v="2"/>
    <x v="0"/>
  </r>
  <r>
    <x v="47"/>
    <x v="9"/>
    <n v="687"/>
    <x v="0"/>
  </r>
  <r>
    <x v="47"/>
    <x v="10"/>
    <n v="3"/>
    <x v="0"/>
  </r>
  <r>
    <x v="47"/>
    <x v="1"/>
    <n v="105"/>
    <x v="0"/>
  </r>
  <r>
    <x v="47"/>
    <x v="2"/>
    <n v="4"/>
    <x v="0"/>
  </r>
  <r>
    <x v="47"/>
    <x v="3"/>
    <n v="106"/>
    <x v="0"/>
  </r>
  <r>
    <x v="48"/>
    <x v="10"/>
    <n v="9"/>
    <x v="0"/>
  </r>
  <r>
    <x v="48"/>
    <x v="1"/>
    <n v="112"/>
    <x v="0"/>
  </r>
  <r>
    <x v="48"/>
    <x v="2"/>
    <n v="6"/>
    <x v="0"/>
  </r>
  <r>
    <x v="48"/>
    <x v="3"/>
    <n v="162"/>
    <x v="0"/>
  </r>
  <r>
    <x v="48"/>
    <x v="11"/>
    <n v="14"/>
    <x v="0"/>
  </r>
  <r>
    <x v="48"/>
    <x v="4"/>
    <n v="2"/>
    <x v="1"/>
  </r>
  <r>
    <x v="48"/>
    <x v="5"/>
    <n v="5"/>
    <x v="1"/>
  </r>
  <r>
    <x v="48"/>
    <x v="6"/>
    <n v="38"/>
    <x v="1"/>
  </r>
  <r>
    <x v="48"/>
    <x v="12"/>
    <n v="14"/>
    <x v="1"/>
  </r>
  <r>
    <x v="48"/>
    <x v="7"/>
    <n v="92"/>
    <x v="1"/>
  </r>
  <r>
    <x v="48"/>
    <x v="8"/>
    <n v="1140"/>
    <x v="1"/>
  </r>
  <r>
    <x v="49"/>
    <x v="0"/>
    <n v="1"/>
    <x v="0"/>
  </r>
  <r>
    <x v="49"/>
    <x v="9"/>
    <n v="1212"/>
    <x v="0"/>
  </r>
  <r>
    <x v="49"/>
    <x v="10"/>
    <n v="3"/>
    <x v="0"/>
  </r>
  <r>
    <x v="49"/>
    <x v="1"/>
    <n v="37"/>
    <x v="0"/>
  </r>
  <r>
    <x v="49"/>
    <x v="2"/>
    <n v="1"/>
    <x v="0"/>
  </r>
  <r>
    <x v="49"/>
    <x v="3"/>
    <n v="49"/>
    <x v="0"/>
  </r>
  <r>
    <x v="49"/>
    <x v="11"/>
    <n v="14"/>
    <x v="0"/>
  </r>
  <r>
    <x v="49"/>
    <x v="4"/>
    <n v="10"/>
    <x v="1"/>
  </r>
  <r>
    <x v="49"/>
    <x v="5"/>
    <n v="12"/>
    <x v="1"/>
  </r>
  <r>
    <x v="49"/>
    <x v="6"/>
    <n v="91"/>
    <x v="1"/>
  </r>
  <r>
    <x v="49"/>
    <x v="12"/>
    <n v="22"/>
    <x v="1"/>
  </r>
  <r>
    <x v="49"/>
    <x v="7"/>
    <n v="274"/>
    <x v="1"/>
  </r>
  <r>
    <x v="49"/>
    <x v="8"/>
    <n v="1785"/>
    <x v="1"/>
  </r>
  <r>
    <x v="50"/>
    <x v="0"/>
    <n v="1"/>
    <x v="0"/>
  </r>
  <r>
    <x v="50"/>
    <x v="9"/>
    <n v="1003"/>
    <x v="0"/>
  </r>
  <r>
    <x v="50"/>
    <x v="10"/>
    <n v="12"/>
    <x v="0"/>
  </r>
  <r>
    <x v="50"/>
    <x v="1"/>
    <n v="117"/>
    <x v="0"/>
  </r>
  <r>
    <x v="50"/>
    <x v="2"/>
    <n v="5"/>
    <x v="0"/>
  </r>
  <r>
    <x v="50"/>
    <x v="3"/>
    <n v="109"/>
    <x v="0"/>
  </r>
  <r>
    <x v="50"/>
    <x v="11"/>
    <n v="22"/>
    <x v="0"/>
  </r>
  <r>
    <x v="50"/>
    <x v="4"/>
    <n v="9"/>
    <x v="1"/>
  </r>
  <r>
    <x v="50"/>
    <x v="5"/>
    <n v="1"/>
    <x v="1"/>
  </r>
  <r>
    <x v="50"/>
    <x v="6"/>
    <n v="15"/>
    <x v="1"/>
  </r>
  <r>
    <x v="50"/>
    <x v="12"/>
    <n v="38"/>
    <x v="1"/>
  </r>
  <r>
    <x v="50"/>
    <x v="7"/>
    <n v="65"/>
    <x v="1"/>
  </r>
  <r>
    <x v="50"/>
    <x v="8"/>
    <n v="732"/>
    <x v="1"/>
  </r>
  <r>
    <x v="51"/>
    <x v="0"/>
    <n v="1"/>
    <x v="0"/>
  </r>
  <r>
    <x v="51"/>
    <x v="9"/>
    <n v="1093"/>
    <x v="0"/>
  </r>
  <r>
    <x v="51"/>
    <x v="10"/>
    <n v="1"/>
    <x v="0"/>
  </r>
  <r>
    <x v="51"/>
    <x v="1"/>
    <n v="21"/>
    <x v="0"/>
  </r>
  <r>
    <x v="51"/>
    <x v="2"/>
    <n v="2"/>
    <x v="0"/>
  </r>
  <r>
    <x v="51"/>
    <x v="3"/>
    <n v="25"/>
    <x v="0"/>
  </r>
  <r>
    <x v="51"/>
    <x v="11"/>
    <n v="11"/>
    <x v="0"/>
  </r>
  <r>
    <x v="51"/>
    <x v="4"/>
    <n v="4"/>
    <x v="1"/>
  </r>
  <r>
    <x v="51"/>
    <x v="5"/>
    <n v="9"/>
    <x v="1"/>
  </r>
  <r>
    <x v="51"/>
    <x v="6"/>
    <n v="75"/>
    <x v="1"/>
  </r>
  <r>
    <x v="51"/>
    <x v="12"/>
    <n v="10"/>
    <x v="1"/>
  </r>
  <r>
    <x v="51"/>
    <x v="7"/>
    <n v="269"/>
    <x v="1"/>
  </r>
  <r>
    <x v="35"/>
    <x v="7"/>
    <n v="31"/>
    <x v="1"/>
  </r>
  <r>
    <x v="35"/>
    <x v="8"/>
    <n v="842"/>
    <x v="1"/>
  </r>
  <r>
    <x v="52"/>
    <x v="0"/>
    <n v="2"/>
    <x v="0"/>
  </r>
  <r>
    <x v="52"/>
    <x v="9"/>
    <n v="567"/>
    <x v="0"/>
  </r>
  <r>
    <x v="52"/>
    <x v="1"/>
    <n v="16"/>
    <x v="0"/>
  </r>
  <r>
    <x v="52"/>
    <x v="3"/>
    <n v="14"/>
    <x v="0"/>
  </r>
  <r>
    <x v="52"/>
    <x v="2"/>
    <n v="17"/>
    <x v="0"/>
  </r>
  <r>
    <x v="52"/>
    <x v="4"/>
    <n v="38"/>
    <x v="1"/>
  </r>
  <r>
    <x v="52"/>
    <x v="5"/>
    <n v="13"/>
    <x v="1"/>
  </r>
  <r>
    <x v="52"/>
    <x v="6"/>
    <n v="253"/>
    <x v="1"/>
  </r>
  <r>
    <x v="52"/>
    <x v="7"/>
    <n v="494"/>
    <x v="1"/>
  </r>
  <r>
    <x v="52"/>
    <x v="8"/>
    <n v="3011"/>
    <x v="1"/>
  </r>
  <r>
    <x v="53"/>
    <x v="0"/>
    <n v="13"/>
    <x v="0"/>
  </r>
  <r>
    <x v="53"/>
    <x v="9"/>
    <n v="755"/>
    <x v="0"/>
  </r>
  <r>
    <x v="53"/>
    <x v="10"/>
    <n v="7"/>
    <x v="0"/>
  </r>
  <r>
    <x v="53"/>
    <x v="1"/>
    <n v="228"/>
    <x v="0"/>
  </r>
  <r>
    <x v="53"/>
    <x v="2"/>
    <n v="11"/>
    <x v="0"/>
  </r>
  <r>
    <x v="53"/>
    <x v="3"/>
    <n v="313"/>
    <x v="0"/>
  </r>
  <r>
    <x v="53"/>
    <x v="4"/>
    <n v="43"/>
    <x v="1"/>
  </r>
  <r>
    <x v="53"/>
    <x v="5"/>
    <n v="7"/>
    <x v="1"/>
  </r>
  <r>
    <x v="53"/>
    <x v="6"/>
    <n v="76"/>
    <x v="1"/>
  </r>
  <r>
    <x v="53"/>
    <x v="7"/>
    <n v="147"/>
    <x v="1"/>
  </r>
  <r>
    <x v="53"/>
    <x v="8"/>
    <n v="1322"/>
    <x v="1"/>
  </r>
  <r>
    <x v="54"/>
    <x v="0"/>
    <n v="8"/>
    <x v="0"/>
  </r>
  <r>
    <x v="54"/>
    <x v="9"/>
    <n v="902"/>
    <x v="0"/>
  </r>
  <r>
    <x v="54"/>
    <x v="10"/>
    <n v="6"/>
    <x v="0"/>
  </r>
  <r>
    <x v="54"/>
    <x v="1"/>
    <n v="67"/>
    <x v="0"/>
  </r>
  <r>
    <x v="54"/>
    <x v="2"/>
    <n v="19"/>
    <x v="0"/>
  </r>
  <r>
    <x v="54"/>
    <x v="3"/>
    <n v="102"/>
    <x v="0"/>
  </r>
  <r>
    <x v="54"/>
    <x v="4"/>
    <n v="45"/>
    <x v="1"/>
  </r>
  <r>
    <x v="54"/>
    <x v="5"/>
    <n v="13"/>
    <x v="1"/>
  </r>
  <r>
    <x v="54"/>
    <x v="6"/>
    <n v="213"/>
    <x v="1"/>
  </r>
  <r>
    <x v="54"/>
    <x v="7"/>
    <n v="390"/>
    <x v="1"/>
  </r>
  <r>
    <x v="54"/>
    <x v="8"/>
    <n v="2735"/>
    <x v="1"/>
  </r>
  <r>
    <x v="55"/>
    <x v="8"/>
    <n v="292"/>
    <x v="1"/>
  </r>
  <r>
    <x v="56"/>
    <x v="8"/>
    <n v="198"/>
    <x v="1"/>
  </r>
  <r>
    <x v="57"/>
    <x v="0"/>
    <n v="8"/>
    <x v="0"/>
  </r>
  <r>
    <x v="57"/>
    <x v="9"/>
    <n v="691"/>
    <x v="0"/>
  </r>
  <r>
    <x v="57"/>
    <x v="10"/>
    <n v="6"/>
    <x v="0"/>
  </r>
  <r>
    <x v="57"/>
    <x v="1"/>
    <n v="142"/>
    <x v="0"/>
  </r>
  <r>
    <x v="57"/>
    <x v="2"/>
    <n v="26"/>
    <x v="0"/>
  </r>
  <r>
    <x v="57"/>
    <x v="3"/>
    <n v="274"/>
    <x v="0"/>
  </r>
  <r>
    <x v="57"/>
    <x v="4"/>
    <n v="56"/>
    <x v="1"/>
  </r>
  <r>
    <x v="57"/>
    <x v="5"/>
    <n v="8"/>
    <x v="1"/>
  </r>
  <r>
    <x v="57"/>
    <x v="6"/>
    <n v="75"/>
    <x v="1"/>
  </r>
  <r>
    <x v="57"/>
    <x v="7"/>
    <n v="261"/>
    <x v="1"/>
  </r>
  <r>
    <x v="57"/>
    <x v="8"/>
    <n v="2121"/>
    <x v="1"/>
  </r>
  <r>
    <x v="36"/>
    <x v="0"/>
    <n v="5"/>
    <x v="0"/>
  </r>
  <r>
    <x v="36"/>
    <x v="9"/>
    <n v="963"/>
    <x v="0"/>
  </r>
  <r>
    <x v="36"/>
    <x v="10"/>
    <n v="5"/>
    <x v="0"/>
  </r>
  <r>
    <x v="36"/>
    <x v="1"/>
    <n v="128"/>
    <x v="0"/>
  </r>
  <r>
    <x v="58"/>
    <x v="11"/>
    <n v="9"/>
    <x v="0"/>
  </r>
  <r>
    <x v="58"/>
    <x v="4"/>
    <n v="19"/>
    <x v="1"/>
  </r>
  <r>
    <x v="58"/>
    <x v="5"/>
    <n v="4"/>
    <x v="1"/>
  </r>
  <r>
    <x v="58"/>
    <x v="6"/>
    <n v="44"/>
    <x v="1"/>
  </r>
  <r>
    <x v="58"/>
    <x v="12"/>
    <n v="6"/>
    <x v="1"/>
  </r>
  <r>
    <x v="58"/>
    <x v="7"/>
    <n v="227"/>
    <x v="1"/>
  </r>
  <r>
    <x v="58"/>
    <x v="8"/>
    <n v="716"/>
    <x v="1"/>
  </r>
  <r>
    <x v="59"/>
    <x v="0"/>
    <n v="1"/>
    <x v="0"/>
  </r>
  <r>
    <x v="59"/>
    <x v="9"/>
    <n v="695"/>
    <x v="0"/>
  </r>
  <r>
    <x v="59"/>
    <x v="10"/>
    <n v="5"/>
    <x v="0"/>
  </r>
  <r>
    <x v="59"/>
    <x v="1"/>
    <n v="118"/>
    <x v="0"/>
  </r>
  <r>
    <x v="59"/>
    <x v="2"/>
    <n v="5"/>
    <x v="0"/>
  </r>
  <r>
    <x v="59"/>
    <x v="3"/>
    <n v="100"/>
    <x v="0"/>
  </r>
  <r>
    <x v="59"/>
    <x v="11"/>
    <n v="35"/>
    <x v="0"/>
  </r>
  <r>
    <x v="59"/>
    <x v="12"/>
    <n v="65"/>
    <x v="1"/>
  </r>
  <r>
    <x v="59"/>
    <x v="8"/>
    <n v="294"/>
    <x v="1"/>
  </r>
  <r>
    <x v="60"/>
    <x v="12"/>
    <n v="12"/>
    <x v="1"/>
  </r>
  <r>
    <x v="60"/>
    <x v="8"/>
    <n v="121"/>
    <x v="1"/>
  </r>
  <r>
    <x v="61"/>
    <x v="0"/>
    <n v="2"/>
    <x v="0"/>
  </r>
  <r>
    <x v="61"/>
    <x v="9"/>
    <n v="702"/>
    <x v="0"/>
  </r>
  <r>
    <x v="61"/>
    <x v="10"/>
    <n v="3"/>
    <x v="0"/>
  </r>
  <r>
    <x v="61"/>
    <x v="1"/>
    <n v="216"/>
    <x v="0"/>
  </r>
  <r>
    <x v="61"/>
    <x v="2"/>
    <n v="9"/>
    <x v="0"/>
  </r>
  <r>
    <x v="61"/>
    <x v="3"/>
    <n v="54"/>
    <x v="0"/>
  </r>
  <r>
    <x v="61"/>
    <x v="11"/>
    <n v="53"/>
    <x v="0"/>
  </r>
  <r>
    <x v="61"/>
    <x v="4"/>
    <n v="15"/>
    <x v="1"/>
  </r>
  <r>
    <x v="61"/>
    <x v="5"/>
    <n v="13"/>
    <x v="1"/>
  </r>
  <r>
    <x v="61"/>
    <x v="6"/>
    <n v="81"/>
    <x v="1"/>
  </r>
  <r>
    <x v="61"/>
    <x v="12"/>
    <n v="34"/>
    <x v="1"/>
  </r>
  <r>
    <x v="61"/>
    <x v="7"/>
    <n v="350"/>
    <x v="1"/>
  </r>
  <r>
    <x v="61"/>
    <x v="8"/>
    <n v="1405"/>
    <x v="1"/>
  </r>
  <r>
    <x v="62"/>
    <x v="0"/>
    <n v="3"/>
    <x v="0"/>
  </r>
  <r>
    <x v="62"/>
    <x v="9"/>
    <n v="542"/>
    <x v="0"/>
  </r>
  <r>
    <x v="62"/>
    <x v="10"/>
    <n v="8"/>
    <x v="0"/>
  </r>
  <r>
    <x v="62"/>
    <x v="1"/>
    <n v="221"/>
    <x v="0"/>
  </r>
  <r>
    <x v="62"/>
    <x v="2"/>
    <n v="14"/>
    <x v="0"/>
  </r>
  <r>
    <x v="62"/>
    <x v="3"/>
    <n v="107"/>
    <x v="0"/>
  </r>
  <r>
    <x v="62"/>
    <x v="11"/>
    <n v="39"/>
    <x v="0"/>
  </r>
  <r>
    <x v="62"/>
    <x v="4"/>
    <n v="42"/>
    <x v="1"/>
  </r>
  <r>
    <x v="62"/>
    <x v="5"/>
    <n v="4"/>
    <x v="1"/>
  </r>
  <r>
    <x v="62"/>
    <x v="6"/>
    <n v="101"/>
    <x v="1"/>
  </r>
  <r>
    <x v="62"/>
    <x v="12"/>
    <n v="41"/>
    <x v="1"/>
  </r>
  <r>
    <x v="62"/>
    <x v="7"/>
    <n v="386"/>
    <x v="1"/>
  </r>
  <r>
    <x v="62"/>
    <x v="8"/>
    <n v="1595"/>
    <x v="1"/>
  </r>
  <r>
    <x v="63"/>
    <x v="0"/>
    <n v="12"/>
    <x v="0"/>
  </r>
  <r>
    <x v="63"/>
    <x v="9"/>
    <n v="633"/>
    <x v="0"/>
  </r>
  <r>
    <x v="63"/>
    <x v="10"/>
    <n v="4"/>
    <x v="0"/>
  </r>
  <r>
    <x v="63"/>
    <x v="1"/>
    <n v="154"/>
    <x v="0"/>
  </r>
  <r>
    <x v="64"/>
    <x v="2"/>
    <n v="7"/>
    <x v="0"/>
  </r>
  <r>
    <x v="64"/>
    <x v="3"/>
    <n v="65"/>
    <x v="0"/>
  </r>
  <r>
    <x v="64"/>
    <x v="11"/>
    <n v="30"/>
    <x v="0"/>
  </r>
  <r>
    <x v="64"/>
    <x v="4"/>
    <n v="32"/>
    <x v="1"/>
  </r>
  <r>
    <x v="64"/>
    <x v="5"/>
    <n v="21"/>
    <x v="1"/>
  </r>
  <r>
    <x v="64"/>
    <x v="6"/>
    <n v="77"/>
    <x v="1"/>
  </r>
  <r>
    <x v="64"/>
    <x v="12"/>
    <n v="38"/>
    <x v="1"/>
  </r>
  <r>
    <x v="64"/>
    <x v="7"/>
    <n v="556"/>
    <x v="1"/>
  </r>
  <r>
    <x v="64"/>
    <x v="8"/>
    <n v="2962"/>
    <x v="1"/>
  </r>
  <r>
    <x v="65"/>
    <x v="0"/>
    <n v="4"/>
    <x v="0"/>
  </r>
  <r>
    <x v="65"/>
    <x v="9"/>
    <n v="964"/>
    <x v="0"/>
  </r>
  <r>
    <x v="65"/>
    <x v="10"/>
    <n v="15"/>
    <x v="0"/>
  </r>
  <r>
    <x v="65"/>
    <x v="1"/>
    <n v="232"/>
    <x v="0"/>
  </r>
  <r>
    <x v="65"/>
    <x v="2"/>
    <n v="9"/>
    <x v="0"/>
  </r>
  <r>
    <x v="65"/>
    <x v="3"/>
    <n v="99"/>
    <x v="0"/>
  </r>
  <r>
    <x v="65"/>
    <x v="11"/>
    <n v="31"/>
    <x v="0"/>
  </r>
  <r>
    <x v="65"/>
    <x v="4"/>
    <n v="5"/>
    <x v="1"/>
  </r>
  <r>
    <x v="65"/>
    <x v="6"/>
    <n v="6"/>
    <x v="1"/>
  </r>
  <r>
    <x v="65"/>
    <x v="12"/>
    <n v="47"/>
    <x v="1"/>
  </r>
  <r>
    <x v="65"/>
    <x v="7"/>
    <n v="83"/>
    <x v="1"/>
  </r>
  <r>
    <x v="65"/>
    <x v="8"/>
    <n v="899"/>
    <x v="1"/>
  </r>
  <r>
    <x v="66"/>
    <x v="0"/>
    <n v="1"/>
    <x v="0"/>
  </r>
  <r>
    <x v="66"/>
    <x v="9"/>
    <n v="1136"/>
    <x v="0"/>
  </r>
  <r>
    <x v="66"/>
    <x v="1"/>
    <n v="32"/>
    <x v="0"/>
  </r>
  <r>
    <x v="66"/>
    <x v="2"/>
    <n v="4"/>
    <x v="0"/>
  </r>
  <r>
    <x v="66"/>
    <x v="3"/>
    <n v="7"/>
    <x v="0"/>
  </r>
  <r>
    <x v="66"/>
    <x v="11"/>
    <n v="20"/>
    <x v="0"/>
  </r>
  <r>
    <x v="66"/>
    <x v="4"/>
    <n v="15"/>
    <x v="1"/>
  </r>
  <r>
    <x v="66"/>
    <x v="5"/>
    <n v="10"/>
    <x v="1"/>
  </r>
  <r>
    <x v="66"/>
    <x v="6"/>
    <n v="104"/>
    <x v="1"/>
  </r>
  <r>
    <x v="66"/>
    <x v="12"/>
    <n v="44"/>
    <x v="1"/>
  </r>
  <r>
    <x v="66"/>
    <x v="7"/>
    <n v="433"/>
    <x v="1"/>
  </r>
  <r>
    <x v="66"/>
    <x v="8"/>
    <n v="1931"/>
    <x v="1"/>
  </r>
  <r>
    <x v="67"/>
    <x v="0"/>
    <n v="1"/>
    <x v="0"/>
  </r>
  <r>
    <x v="67"/>
    <x v="9"/>
    <n v="930"/>
    <x v="0"/>
  </r>
  <r>
    <x v="67"/>
    <x v="10"/>
    <n v="10"/>
    <x v="0"/>
  </r>
  <r>
    <x v="67"/>
    <x v="1"/>
    <n v="173"/>
    <x v="0"/>
  </r>
  <r>
    <x v="67"/>
    <x v="2"/>
    <n v="6"/>
    <x v="0"/>
  </r>
  <r>
    <x v="67"/>
    <x v="3"/>
    <n v="126"/>
    <x v="0"/>
  </r>
  <r>
    <x v="67"/>
    <x v="11"/>
    <n v="27"/>
    <x v="0"/>
  </r>
  <r>
    <x v="68"/>
    <x v="9"/>
    <n v="301"/>
    <x v="0"/>
  </r>
  <r>
    <x v="67"/>
    <x v="12"/>
    <n v="38"/>
    <x v="1"/>
  </r>
  <r>
    <x v="67"/>
    <x v="8"/>
    <n v="692"/>
    <x v="1"/>
  </r>
  <r>
    <x v="68"/>
    <x v="4"/>
    <n v="3"/>
    <x v="1"/>
  </r>
  <r>
    <x v="68"/>
    <x v="5"/>
    <n v="7"/>
    <x v="1"/>
  </r>
  <r>
    <x v="68"/>
    <x v="6"/>
    <n v="131"/>
    <x v="1"/>
  </r>
  <r>
    <x v="68"/>
    <x v="12"/>
    <n v="16"/>
    <x v="1"/>
  </r>
  <r>
    <x v="68"/>
    <x v="7"/>
    <n v="286"/>
    <x v="1"/>
  </r>
  <r>
    <x v="69"/>
    <x v="1"/>
    <n v="109"/>
    <x v="0"/>
  </r>
  <r>
    <x v="69"/>
    <x v="2"/>
    <n v="2"/>
    <x v="0"/>
  </r>
  <r>
    <x v="69"/>
    <x v="3"/>
    <n v="55"/>
    <x v="0"/>
  </r>
  <r>
    <x v="69"/>
    <x v="4"/>
    <n v="22"/>
    <x v="1"/>
  </r>
  <r>
    <x v="69"/>
    <x v="5"/>
    <n v="12"/>
    <x v="1"/>
  </r>
  <r>
    <x v="69"/>
    <x v="6"/>
    <n v="103"/>
    <x v="1"/>
  </r>
  <r>
    <x v="69"/>
    <x v="7"/>
    <n v="436"/>
    <x v="1"/>
  </r>
  <r>
    <x v="69"/>
    <x v="8"/>
    <n v="2520"/>
    <x v="1"/>
  </r>
  <r>
    <x v="70"/>
    <x v="0"/>
    <n v="3"/>
    <x v="0"/>
  </r>
  <r>
    <x v="70"/>
    <x v="9"/>
    <n v="1095"/>
    <x v="0"/>
  </r>
  <r>
    <x v="70"/>
    <x v="10"/>
    <n v="9"/>
    <x v="0"/>
  </r>
  <r>
    <x v="70"/>
    <x v="1"/>
    <n v="194"/>
    <x v="0"/>
  </r>
  <r>
    <x v="70"/>
    <x v="2"/>
    <n v="11"/>
    <x v="0"/>
  </r>
  <r>
    <x v="70"/>
    <x v="3"/>
    <n v="106"/>
    <x v="0"/>
  </r>
  <r>
    <x v="71"/>
    <x v="9"/>
    <n v="437"/>
    <x v="0"/>
  </r>
  <r>
    <x v="71"/>
    <x v="10"/>
    <n v="5"/>
    <x v="0"/>
  </r>
  <r>
    <x v="71"/>
    <x v="3"/>
    <n v="18"/>
    <x v="0"/>
  </r>
  <r>
    <x v="70"/>
    <x v="4"/>
    <n v="22"/>
    <x v="1"/>
  </r>
  <r>
    <x v="70"/>
    <x v="5"/>
    <n v="5"/>
    <x v="1"/>
  </r>
  <r>
    <x v="70"/>
    <x v="6"/>
    <n v="91"/>
    <x v="1"/>
  </r>
  <r>
    <x v="70"/>
    <x v="7"/>
    <n v="379"/>
    <x v="1"/>
  </r>
  <r>
    <x v="70"/>
    <x v="8"/>
    <n v="1931"/>
    <x v="1"/>
  </r>
  <r>
    <x v="71"/>
    <x v="8"/>
    <n v="186"/>
    <x v="1"/>
  </r>
  <r>
    <x v="72"/>
    <x v="8"/>
    <n v="208"/>
    <x v="1"/>
  </r>
  <r>
    <x v="73"/>
    <x v="0"/>
    <n v="4"/>
    <x v="0"/>
  </r>
  <r>
    <x v="73"/>
    <x v="9"/>
    <n v="1192"/>
    <x v="0"/>
  </r>
  <r>
    <x v="73"/>
    <x v="10"/>
    <n v="1"/>
    <x v="0"/>
  </r>
  <r>
    <x v="73"/>
    <x v="1"/>
    <n v="177"/>
    <x v="0"/>
  </r>
  <r>
    <x v="73"/>
    <x v="2"/>
    <n v="15"/>
    <x v="0"/>
  </r>
  <r>
    <x v="73"/>
    <x v="3"/>
    <n v="104"/>
    <x v="0"/>
  </r>
  <r>
    <x v="73"/>
    <x v="4"/>
    <n v="20"/>
    <x v="1"/>
  </r>
  <r>
    <x v="73"/>
    <x v="5"/>
    <n v="2"/>
    <x v="1"/>
  </r>
  <r>
    <x v="73"/>
    <x v="6"/>
    <n v="73"/>
    <x v="1"/>
  </r>
  <r>
    <x v="73"/>
    <x v="7"/>
    <n v="303"/>
    <x v="1"/>
  </r>
  <r>
    <x v="73"/>
    <x v="8"/>
    <n v="1740"/>
    <x v="1"/>
  </r>
  <r>
    <x v="74"/>
    <x v="8"/>
    <n v="532"/>
    <x v="1"/>
  </r>
  <r>
    <x v="75"/>
    <x v="0"/>
    <n v="5"/>
    <x v="0"/>
  </r>
  <r>
    <x v="75"/>
    <x v="9"/>
    <n v="1081"/>
    <x v="0"/>
  </r>
  <r>
    <x v="75"/>
    <x v="10"/>
    <n v="2"/>
    <x v="0"/>
  </r>
  <r>
    <x v="75"/>
    <x v="1"/>
    <n v="127"/>
    <x v="0"/>
  </r>
  <r>
    <x v="75"/>
    <x v="2"/>
    <n v="17"/>
    <x v="0"/>
  </r>
  <r>
    <x v="75"/>
    <x v="3"/>
    <n v="73"/>
    <x v="0"/>
  </r>
  <r>
    <x v="75"/>
    <x v="4"/>
    <n v="44"/>
    <x v="1"/>
  </r>
  <r>
    <x v="75"/>
    <x v="5"/>
    <n v="8"/>
    <x v="1"/>
  </r>
  <r>
    <x v="75"/>
    <x v="6"/>
    <n v="163"/>
    <x v="1"/>
  </r>
  <r>
    <x v="75"/>
    <x v="7"/>
    <n v="528"/>
    <x v="1"/>
  </r>
  <r>
    <x v="75"/>
    <x v="8"/>
    <n v="2811"/>
    <x v="1"/>
  </r>
  <r>
    <x v="76"/>
    <x v="0"/>
    <n v="3"/>
    <x v="0"/>
  </r>
  <r>
    <x v="76"/>
    <x v="9"/>
    <n v="1221"/>
    <x v="0"/>
  </r>
  <r>
    <x v="76"/>
    <x v="10"/>
    <n v="7"/>
    <x v="0"/>
  </r>
  <r>
    <x v="76"/>
    <x v="1"/>
    <n v="239"/>
    <x v="0"/>
  </r>
  <r>
    <x v="77"/>
    <x v="0"/>
    <n v="1"/>
    <x v="0"/>
  </r>
  <r>
    <x v="77"/>
    <x v="9"/>
    <n v="851"/>
    <x v="0"/>
  </r>
  <r>
    <x v="77"/>
    <x v="10"/>
    <n v="5"/>
    <x v="0"/>
  </r>
  <r>
    <x v="77"/>
    <x v="1"/>
    <n v="75"/>
    <x v="0"/>
  </r>
  <r>
    <x v="77"/>
    <x v="2"/>
    <n v="3"/>
    <x v="0"/>
  </r>
  <r>
    <x v="77"/>
    <x v="3"/>
    <n v="39"/>
    <x v="0"/>
  </r>
  <r>
    <x v="77"/>
    <x v="4"/>
    <n v="91"/>
    <x v="1"/>
  </r>
  <r>
    <x v="77"/>
    <x v="5"/>
    <n v="6"/>
    <x v="1"/>
  </r>
  <r>
    <x v="77"/>
    <x v="6"/>
    <n v="53"/>
    <x v="1"/>
  </r>
  <r>
    <x v="77"/>
    <x v="7"/>
    <n v="259"/>
    <x v="1"/>
  </r>
  <r>
    <x v="77"/>
    <x v="8"/>
    <n v="1488"/>
    <x v="1"/>
  </r>
  <r>
    <x v="78"/>
    <x v="8"/>
    <n v="141"/>
    <x v="1"/>
  </r>
  <r>
    <x v="79"/>
    <x v="8"/>
    <n v="106"/>
    <x v="1"/>
  </r>
  <r>
    <x v="80"/>
    <x v="8"/>
    <n v="290"/>
    <x v="1"/>
  </r>
  <r>
    <x v="0"/>
    <x v="9"/>
    <n v="1089"/>
    <x v="0"/>
  </r>
  <r>
    <x v="0"/>
    <x v="10"/>
    <n v="7"/>
    <x v="0"/>
  </r>
  <r>
    <x v="0"/>
    <x v="1"/>
    <n v="133"/>
    <x v="0"/>
  </r>
  <r>
    <x v="0"/>
    <x v="2"/>
    <n v="44"/>
    <x v="0"/>
  </r>
  <r>
    <x v="0"/>
    <x v="3"/>
    <n v="64"/>
    <x v="0"/>
  </r>
  <r>
    <x v="0"/>
    <x v="4"/>
    <n v="21"/>
    <x v="1"/>
  </r>
  <r>
    <x v="0"/>
    <x v="5"/>
    <n v="9"/>
    <x v="1"/>
  </r>
  <r>
    <x v="0"/>
    <x v="6"/>
    <n v="43"/>
    <x v="1"/>
  </r>
  <r>
    <x v="0"/>
    <x v="7"/>
    <n v="271"/>
    <x v="1"/>
  </r>
  <r>
    <x v="0"/>
    <x v="8"/>
    <n v="1482"/>
    <x v="1"/>
  </r>
  <r>
    <x v="81"/>
    <x v="0"/>
    <n v="8"/>
    <x v="0"/>
  </r>
  <r>
    <x v="81"/>
    <x v="9"/>
    <n v="896"/>
    <x v="0"/>
  </r>
  <r>
    <x v="81"/>
    <x v="10"/>
    <n v="11"/>
    <x v="0"/>
  </r>
  <r>
    <x v="81"/>
    <x v="1"/>
    <n v="154"/>
    <x v="0"/>
  </r>
  <r>
    <x v="81"/>
    <x v="2"/>
    <n v="9"/>
    <x v="0"/>
  </r>
  <r>
    <x v="81"/>
    <x v="3"/>
    <n v="88"/>
    <x v="0"/>
  </r>
  <r>
    <x v="81"/>
    <x v="4"/>
    <n v="13"/>
    <x v="1"/>
  </r>
  <r>
    <x v="81"/>
    <x v="5"/>
    <n v="7"/>
    <x v="1"/>
  </r>
  <r>
    <x v="81"/>
    <x v="6"/>
    <n v="29"/>
    <x v="1"/>
  </r>
  <r>
    <x v="81"/>
    <x v="7"/>
    <n v="195"/>
    <x v="1"/>
  </r>
  <r>
    <x v="81"/>
    <x v="8"/>
    <n v="1104"/>
    <x v="1"/>
  </r>
  <r>
    <x v="82"/>
    <x v="0"/>
    <n v="2"/>
    <x v="0"/>
  </r>
  <r>
    <x v="82"/>
    <x v="9"/>
    <n v="1427"/>
    <x v="0"/>
  </r>
  <r>
    <x v="82"/>
    <x v="10"/>
    <n v="5"/>
    <x v="0"/>
  </r>
  <r>
    <x v="82"/>
    <x v="1"/>
    <n v="112"/>
    <x v="0"/>
  </r>
  <r>
    <x v="82"/>
    <x v="2"/>
    <n v="12"/>
    <x v="0"/>
  </r>
  <r>
    <x v="82"/>
    <x v="3"/>
    <n v="51"/>
    <x v="0"/>
  </r>
  <r>
    <x v="82"/>
    <x v="4"/>
    <n v="20"/>
    <x v="1"/>
  </r>
  <r>
    <x v="82"/>
    <x v="5"/>
    <n v="3"/>
    <x v="1"/>
  </r>
  <r>
    <x v="82"/>
    <x v="6"/>
    <n v="65"/>
    <x v="1"/>
  </r>
  <r>
    <x v="82"/>
    <x v="7"/>
    <n v="423"/>
    <x v="1"/>
  </r>
  <r>
    <x v="82"/>
    <x v="8"/>
    <n v="2220"/>
    <x v="1"/>
  </r>
  <r>
    <x v="1"/>
    <x v="0"/>
    <n v="2"/>
    <x v="0"/>
  </r>
  <r>
    <x v="1"/>
    <x v="9"/>
    <n v="1473"/>
    <x v="0"/>
  </r>
  <r>
    <x v="1"/>
    <x v="10"/>
    <n v="3"/>
    <x v="0"/>
  </r>
  <r>
    <x v="83"/>
    <x v="5"/>
    <n v="7"/>
    <x v="1"/>
  </r>
  <r>
    <x v="83"/>
    <x v="6"/>
    <n v="48"/>
    <x v="1"/>
  </r>
  <r>
    <x v="83"/>
    <x v="7"/>
    <n v="323"/>
    <x v="1"/>
  </r>
  <r>
    <x v="83"/>
    <x v="8"/>
    <n v="1462"/>
    <x v="1"/>
  </r>
  <r>
    <x v="84"/>
    <x v="0"/>
    <n v="2"/>
    <x v="0"/>
  </r>
  <r>
    <x v="84"/>
    <x v="9"/>
    <n v="868"/>
    <x v="0"/>
  </r>
  <r>
    <x v="84"/>
    <x v="10"/>
    <n v="4"/>
    <x v="0"/>
  </r>
  <r>
    <x v="84"/>
    <x v="1"/>
    <n v="136"/>
    <x v="0"/>
  </r>
  <r>
    <x v="84"/>
    <x v="2"/>
    <n v="4"/>
    <x v="0"/>
  </r>
  <r>
    <x v="84"/>
    <x v="3"/>
    <n v="56"/>
    <x v="0"/>
  </r>
  <r>
    <x v="84"/>
    <x v="8"/>
    <n v="377"/>
    <x v="1"/>
  </r>
  <r>
    <x v="85"/>
    <x v="4"/>
    <n v="12"/>
    <x v="1"/>
  </r>
  <r>
    <x v="85"/>
    <x v="5"/>
    <n v="6"/>
    <x v="1"/>
  </r>
  <r>
    <x v="85"/>
    <x v="6"/>
    <n v="35"/>
    <x v="1"/>
  </r>
  <r>
    <x v="85"/>
    <x v="7"/>
    <n v="281"/>
    <x v="1"/>
  </r>
  <r>
    <x v="85"/>
    <x v="8"/>
    <n v="962"/>
    <x v="1"/>
  </r>
  <r>
    <x v="86"/>
    <x v="8"/>
    <n v="115"/>
    <x v="1"/>
  </r>
  <r>
    <x v="87"/>
    <x v="0"/>
    <n v="4"/>
    <x v="0"/>
  </r>
  <r>
    <x v="87"/>
    <x v="9"/>
    <n v="947"/>
    <x v="0"/>
  </r>
  <r>
    <x v="87"/>
    <x v="10"/>
    <n v="5"/>
    <x v="0"/>
  </r>
  <r>
    <x v="87"/>
    <x v="1"/>
    <n v="104"/>
    <x v="0"/>
  </r>
  <r>
    <x v="87"/>
    <x v="2"/>
    <n v="4"/>
    <x v="0"/>
  </r>
  <r>
    <x v="87"/>
    <x v="3"/>
    <n v="47"/>
    <x v="0"/>
  </r>
  <r>
    <x v="87"/>
    <x v="4"/>
    <n v="6"/>
    <x v="1"/>
  </r>
  <r>
    <x v="87"/>
    <x v="5"/>
    <n v="4"/>
    <x v="1"/>
  </r>
  <r>
    <x v="87"/>
    <x v="6"/>
    <n v="25"/>
    <x v="1"/>
  </r>
  <r>
    <x v="87"/>
    <x v="12"/>
    <n v="29"/>
    <x v="1"/>
  </r>
  <r>
    <x v="87"/>
    <x v="7"/>
    <n v="320"/>
    <x v="1"/>
  </r>
  <r>
    <x v="87"/>
    <x v="8"/>
    <n v="1340"/>
    <x v="1"/>
  </r>
  <r>
    <x v="88"/>
    <x v="9"/>
    <n v="920"/>
    <x v="0"/>
  </r>
  <r>
    <x v="88"/>
    <x v="10"/>
    <n v="4"/>
    <x v="0"/>
  </r>
  <r>
    <x v="88"/>
    <x v="1"/>
    <n v="134"/>
    <x v="0"/>
  </r>
  <r>
    <x v="88"/>
    <x v="2"/>
    <n v="4"/>
    <x v="0"/>
  </r>
  <r>
    <x v="88"/>
    <x v="3"/>
    <n v="37"/>
    <x v="0"/>
  </r>
  <r>
    <x v="88"/>
    <x v="4"/>
    <n v="47"/>
    <x v="1"/>
  </r>
  <r>
    <x v="88"/>
    <x v="5"/>
    <n v="6"/>
    <x v="1"/>
  </r>
  <r>
    <x v="88"/>
    <x v="6"/>
    <n v="49"/>
    <x v="1"/>
  </r>
  <r>
    <x v="88"/>
    <x v="12"/>
    <n v="39"/>
    <x v="1"/>
  </r>
  <r>
    <x v="88"/>
    <x v="7"/>
    <n v="400"/>
    <x v="1"/>
  </r>
  <r>
    <x v="88"/>
    <x v="8"/>
    <n v="1532"/>
    <x v="1"/>
  </r>
  <r>
    <x v="89"/>
    <x v="0"/>
    <n v="3"/>
    <x v="0"/>
  </r>
  <r>
    <x v="89"/>
    <x v="9"/>
    <n v="866"/>
    <x v="0"/>
  </r>
  <r>
    <x v="89"/>
    <x v="10"/>
    <n v="5"/>
    <x v="0"/>
  </r>
  <r>
    <x v="89"/>
    <x v="1"/>
    <n v="150"/>
    <x v="0"/>
  </r>
  <r>
    <x v="89"/>
    <x v="2"/>
    <n v="14"/>
    <x v="0"/>
  </r>
  <r>
    <x v="89"/>
    <x v="3"/>
    <n v="62"/>
    <x v="0"/>
  </r>
  <r>
    <x v="89"/>
    <x v="4"/>
    <n v="6"/>
    <x v="1"/>
  </r>
  <r>
    <x v="89"/>
    <x v="5"/>
    <n v="6"/>
    <x v="1"/>
  </r>
  <r>
    <x v="89"/>
    <x v="6"/>
    <n v="58"/>
    <x v="1"/>
  </r>
  <r>
    <x v="89"/>
    <x v="12"/>
    <n v="11"/>
    <x v="1"/>
  </r>
  <r>
    <x v="90"/>
    <x v="11"/>
    <n v="36"/>
    <x v="0"/>
  </r>
  <r>
    <x v="90"/>
    <x v="4"/>
    <n v="8"/>
    <x v="1"/>
  </r>
  <r>
    <x v="90"/>
    <x v="5"/>
    <n v="13"/>
    <x v="1"/>
  </r>
  <r>
    <x v="90"/>
    <x v="6"/>
    <n v="32"/>
    <x v="1"/>
  </r>
  <r>
    <x v="90"/>
    <x v="12"/>
    <n v="55"/>
    <x v="1"/>
  </r>
  <r>
    <x v="90"/>
    <x v="7"/>
    <n v="283"/>
    <x v="1"/>
  </r>
  <r>
    <x v="90"/>
    <x v="8"/>
    <n v="1384"/>
    <x v="1"/>
  </r>
  <r>
    <x v="91"/>
    <x v="12"/>
    <n v="6"/>
    <x v="1"/>
  </r>
  <r>
    <x v="91"/>
    <x v="8"/>
    <n v="143"/>
    <x v="1"/>
  </r>
  <r>
    <x v="92"/>
    <x v="12"/>
    <n v="18"/>
    <x v="1"/>
  </r>
  <r>
    <x v="92"/>
    <x v="8"/>
    <n v="197"/>
    <x v="1"/>
  </r>
  <r>
    <x v="93"/>
    <x v="9"/>
    <n v="1132"/>
    <x v="0"/>
  </r>
  <r>
    <x v="93"/>
    <x v="10"/>
    <n v="10"/>
    <x v="0"/>
  </r>
  <r>
    <x v="93"/>
    <x v="1"/>
    <n v="117"/>
    <x v="0"/>
  </r>
  <r>
    <x v="93"/>
    <x v="2"/>
    <n v="5"/>
    <x v="0"/>
  </r>
  <r>
    <x v="93"/>
    <x v="3"/>
    <n v="43"/>
    <x v="0"/>
  </r>
  <r>
    <x v="93"/>
    <x v="11"/>
    <n v="44"/>
    <x v="0"/>
  </r>
  <r>
    <x v="93"/>
    <x v="4"/>
    <n v="7"/>
    <x v="1"/>
  </r>
  <r>
    <x v="93"/>
    <x v="5"/>
    <n v="6"/>
    <x v="1"/>
  </r>
  <r>
    <x v="93"/>
    <x v="6"/>
    <n v="40"/>
    <x v="1"/>
  </r>
  <r>
    <x v="93"/>
    <x v="12"/>
    <n v="39"/>
    <x v="1"/>
  </r>
  <r>
    <x v="93"/>
    <x v="7"/>
    <n v="150"/>
    <x v="1"/>
  </r>
  <r>
    <x v="93"/>
    <x v="8"/>
    <n v="925"/>
    <x v="1"/>
  </r>
  <r>
    <x v="94"/>
    <x v="0"/>
    <n v="2"/>
    <x v="0"/>
  </r>
  <r>
    <x v="94"/>
    <x v="9"/>
    <n v="1180"/>
    <x v="0"/>
  </r>
  <r>
    <x v="94"/>
    <x v="10"/>
    <n v="4"/>
    <x v="0"/>
  </r>
  <r>
    <x v="94"/>
    <x v="1"/>
    <n v="98"/>
    <x v="0"/>
  </r>
  <r>
    <x v="94"/>
    <x v="2"/>
    <n v="5"/>
    <x v="0"/>
  </r>
  <r>
    <x v="94"/>
    <x v="3"/>
    <n v="56"/>
    <x v="0"/>
  </r>
  <r>
    <x v="94"/>
    <x v="11"/>
    <n v="32"/>
    <x v="0"/>
  </r>
  <r>
    <x v="94"/>
    <x v="4"/>
    <n v="26"/>
    <x v="1"/>
  </r>
  <r>
    <x v="94"/>
    <x v="5"/>
    <n v="12"/>
    <x v="1"/>
  </r>
  <r>
    <x v="94"/>
    <x v="6"/>
    <n v="60"/>
    <x v="1"/>
  </r>
  <r>
    <x v="94"/>
    <x v="12"/>
    <n v="45"/>
    <x v="1"/>
  </r>
  <r>
    <x v="94"/>
    <x v="7"/>
    <n v="471"/>
    <x v="1"/>
  </r>
  <r>
    <x v="94"/>
    <x v="8"/>
    <n v="2216"/>
    <x v="1"/>
  </r>
  <r>
    <x v="95"/>
    <x v="9"/>
    <n v="430"/>
    <x v="0"/>
  </r>
  <r>
    <x v="95"/>
    <x v="10"/>
    <n v="7"/>
    <x v="0"/>
  </r>
  <r>
    <x v="95"/>
    <x v="1"/>
    <n v="160"/>
    <x v="0"/>
  </r>
  <r>
    <x v="95"/>
    <x v="2"/>
    <n v="5"/>
    <x v="0"/>
  </r>
  <r>
    <x v="95"/>
    <x v="3"/>
    <n v="38"/>
    <x v="0"/>
  </r>
  <r>
    <x v="95"/>
    <x v="11"/>
    <n v="21"/>
    <x v="0"/>
  </r>
  <r>
    <x v="95"/>
    <x v="4"/>
    <n v="1"/>
    <x v="1"/>
  </r>
  <r>
    <x v="95"/>
    <x v="5"/>
    <n v="1"/>
    <x v="1"/>
  </r>
  <r>
    <x v="95"/>
    <x v="6"/>
    <n v="7"/>
    <x v="1"/>
  </r>
  <r>
    <x v="95"/>
    <x v="12"/>
    <n v="30"/>
    <x v="1"/>
  </r>
  <r>
    <x v="95"/>
    <x v="7"/>
    <n v="47"/>
    <x v="1"/>
  </r>
  <r>
    <x v="95"/>
    <x v="8"/>
    <n v="652"/>
    <x v="1"/>
  </r>
  <r>
    <x v="29"/>
    <x v="8"/>
    <n v="2151"/>
    <x v="1"/>
  </r>
  <r>
    <x v="96"/>
    <x v="8"/>
    <n v="207"/>
    <x v="1"/>
  </r>
  <r>
    <x v="97"/>
    <x v="8"/>
    <n v="222"/>
    <x v="1"/>
  </r>
  <r>
    <x v="96"/>
    <x v="9"/>
    <n v="312"/>
    <x v="0"/>
  </r>
  <r>
    <x v="96"/>
    <x v="10"/>
    <n v="5"/>
    <x v="0"/>
  </r>
  <r>
    <x v="96"/>
    <x v="3"/>
    <n v="25"/>
    <x v="0"/>
  </r>
  <r>
    <x v="98"/>
    <x v="9"/>
    <n v="1175"/>
    <x v="0"/>
  </r>
  <r>
    <x v="98"/>
    <x v="10"/>
    <n v="1"/>
    <x v="0"/>
  </r>
  <r>
    <x v="98"/>
    <x v="1"/>
    <n v="146"/>
    <x v="0"/>
  </r>
  <r>
    <x v="98"/>
    <x v="2"/>
    <n v="9"/>
    <x v="0"/>
  </r>
  <r>
    <x v="98"/>
    <x v="3"/>
    <n v="44"/>
    <x v="0"/>
  </r>
  <r>
    <x v="98"/>
    <x v="4"/>
    <n v="8"/>
    <x v="1"/>
  </r>
  <r>
    <x v="98"/>
    <x v="6"/>
    <n v="73"/>
    <x v="1"/>
  </r>
  <r>
    <x v="98"/>
    <x v="7"/>
    <n v="318"/>
    <x v="1"/>
  </r>
  <r>
    <x v="98"/>
    <x v="8"/>
    <n v="2308"/>
    <x v="1"/>
  </r>
  <r>
    <x v="99"/>
    <x v="0"/>
    <n v="1"/>
    <x v="0"/>
  </r>
  <r>
    <x v="99"/>
    <x v="9"/>
    <n v="1254"/>
    <x v="0"/>
  </r>
  <r>
    <x v="99"/>
    <x v="1"/>
    <n v="143"/>
    <x v="0"/>
  </r>
  <r>
    <x v="99"/>
    <x v="2"/>
    <n v="6"/>
    <x v="0"/>
  </r>
  <r>
    <x v="99"/>
    <x v="3"/>
    <n v="89"/>
    <x v="0"/>
  </r>
  <r>
    <x v="99"/>
    <x v="4"/>
    <n v="22"/>
    <x v="1"/>
  </r>
  <r>
    <x v="99"/>
    <x v="5"/>
    <n v="12"/>
    <x v="1"/>
  </r>
  <r>
    <x v="99"/>
    <x v="6"/>
    <n v="96"/>
    <x v="1"/>
  </r>
  <r>
    <x v="99"/>
    <x v="7"/>
    <n v="571"/>
    <x v="1"/>
  </r>
  <r>
    <x v="99"/>
    <x v="8"/>
    <n v="2907"/>
    <x v="1"/>
  </r>
  <r>
    <x v="100"/>
    <x v="4"/>
    <n v="20"/>
    <x v="1"/>
  </r>
  <r>
    <x v="100"/>
    <x v="5"/>
    <n v="4"/>
    <x v="1"/>
  </r>
  <r>
    <x v="100"/>
    <x v="6"/>
    <n v="67"/>
    <x v="1"/>
  </r>
  <r>
    <x v="100"/>
    <x v="7"/>
    <n v="214"/>
    <x v="1"/>
  </r>
  <r>
    <x v="100"/>
    <x v="8"/>
    <n v="1078"/>
    <x v="1"/>
  </r>
  <r>
    <x v="101"/>
    <x v="8"/>
    <n v="462"/>
    <x v="1"/>
  </r>
  <r>
    <x v="100"/>
    <x v="0"/>
    <n v="2"/>
    <x v="0"/>
  </r>
  <r>
    <x v="100"/>
    <x v="9"/>
    <n v="1287"/>
    <x v="0"/>
  </r>
  <r>
    <x v="100"/>
    <x v="10"/>
    <n v="11"/>
    <x v="0"/>
  </r>
  <r>
    <x v="100"/>
    <x v="1"/>
    <n v="234"/>
    <x v="0"/>
  </r>
  <r>
    <x v="100"/>
    <x v="2"/>
    <n v="10"/>
    <x v="0"/>
  </r>
  <r>
    <x v="100"/>
    <x v="3"/>
    <n v="125"/>
    <x v="0"/>
  </r>
  <r>
    <x v="102"/>
    <x v="0"/>
    <n v="4"/>
    <x v="0"/>
  </r>
  <r>
    <x v="102"/>
    <x v="9"/>
    <n v="1159"/>
    <x v="0"/>
  </r>
  <r>
    <x v="102"/>
    <x v="10"/>
    <n v="1"/>
    <x v="0"/>
  </r>
  <r>
    <x v="102"/>
    <x v="1"/>
    <n v="103"/>
    <x v="0"/>
  </r>
  <r>
    <x v="102"/>
    <x v="2"/>
    <n v="15"/>
    <x v="0"/>
  </r>
  <r>
    <x v="102"/>
    <x v="3"/>
    <n v="86"/>
    <x v="0"/>
  </r>
  <r>
    <x v="102"/>
    <x v="4"/>
    <n v="17"/>
    <x v="1"/>
  </r>
  <r>
    <x v="102"/>
    <x v="5"/>
    <n v="2"/>
    <x v="1"/>
  </r>
  <r>
    <x v="102"/>
    <x v="6"/>
    <n v="90"/>
    <x v="1"/>
  </r>
  <r>
    <x v="102"/>
    <x v="7"/>
    <n v="370"/>
    <x v="1"/>
  </r>
  <r>
    <x v="102"/>
    <x v="8"/>
    <n v="2087"/>
    <x v="1"/>
  </r>
  <r>
    <x v="103"/>
    <x v="8"/>
    <n v="181"/>
    <x v="1"/>
  </r>
  <r>
    <x v="104"/>
    <x v="8"/>
    <n v="310"/>
    <x v="1"/>
  </r>
  <r>
    <x v="103"/>
    <x v="9"/>
    <n v="264"/>
    <x v="0"/>
  </r>
  <r>
    <x v="105"/>
    <x v="11"/>
    <n v="26"/>
    <x v="0"/>
  </r>
  <r>
    <x v="105"/>
    <x v="4"/>
    <n v="5"/>
    <x v="1"/>
  </r>
  <r>
    <x v="105"/>
    <x v="5"/>
    <n v="6"/>
    <x v="1"/>
  </r>
  <r>
    <x v="105"/>
    <x v="6"/>
    <n v="43"/>
    <x v="1"/>
  </r>
  <r>
    <x v="105"/>
    <x v="12"/>
    <n v="42"/>
    <x v="1"/>
  </r>
  <r>
    <x v="105"/>
    <x v="7"/>
    <n v="97"/>
    <x v="1"/>
  </r>
  <r>
    <x v="105"/>
    <x v="8"/>
    <n v="663"/>
    <x v="1"/>
  </r>
  <r>
    <x v="106"/>
    <x v="9"/>
    <n v="358"/>
    <x v="0"/>
  </r>
  <r>
    <x v="106"/>
    <x v="10"/>
    <n v="4"/>
    <x v="0"/>
  </r>
  <r>
    <x v="106"/>
    <x v="1"/>
    <n v="42"/>
    <x v="0"/>
  </r>
  <r>
    <x v="106"/>
    <x v="2"/>
    <n v="1"/>
    <x v="0"/>
  </r>
  <r>
    <x v="106"/>
    <x v="3"/>
    <n v="55"/>
    <x v="0"/>
  </r>
  <r>
    <x v="106"/>
    <x v="11"/>
    <n v="30"/>
    <x v="0"/>
  </r>
  <r>
    <x v="106"/>
    <x v="4"/>
    <n v="7"/>
    <x v="1"/>
  </r>
  <r>
    <x v="106"/>
    <x v="5"/>
    <n v="13"/>
    <x v="1"/>
  </r>
  <r>
    <x v="106"/>
    <x v="6"/>
    <n v="59"/>
    <x v="1"/>
  </r>
  <r>
    <x v="106"/>
    <x v="12"/>
    <n v="54"/>
    <x v="1"/>
  </r>
  <r>
    <x v="106"/>
    <x v="7"/>
    <n v="135"/>
    <x v="1"/>
  </r>
  <r>
    <x v="106"/>
    <x v="8"/>
    <n v="832"/>
    <x v="1"/>
  </r>
  <r>
    <x v="107"/>
    <x v="9"/>
    <n v="483"/>
    <x v="0"/>
  </r>
  <r>
    <x v="107"/>
    <x v="10"/>
    <n v="9"/>
    <x v="0"/>
  </r>
  <r>
    <x v="107"/>
    <x v="1"/>
    <n v="55"/>
    <x v="0"/>
  </r>
  <r>
    <x v="107"/>
    <x v="2"/>
    <n v="3"/>
    <x v="0"/>
  </r>
  <r>
    <x v="107"/>
    <x v="3"/>
    <n v="85"/>
    <x v="0"/>
  </r>
  <r>
    <x v="107"/>
    <x v="11"/>
    <n v="22"/>
    <x v="0"/>
  </r>
  <r>
    <x v="107"/>
    <x v="4"/>
    <n v="20"/>
    <x v="1"/>
  </r>
  <r>
    <x v="107"/>
    <x v="5"/>
    <n v="9"/>
    <x v="1"/>
  </r>
  <r>
    <x v="107"/>
    <x v="6"/>
    <n v="44"/>
    <x v="1"/>
  </r>
  <r>
    <x v="107"/>
    <x v="12"/>
    <n v="72"/>
    <x v="1"/>
  </r>
  <r>
    <x v="107"/>
    <x v="7"/>
    <n v="150"/>
    <x v="1"/>
  </r>
  <r>
    <x v="107"/>
    <x v="8"/>
    <n v="831"/>
    <x v="1"/>
  </r>
  <r>
    <x v="108"/>
    <x v="12"/>
    <n v="10"/>
    <x v="1"/>
  </r>
  <r>
    <x v="108"/>
    <x v="8"/>
    <n v="87"/>
    <x v="1"/>
  </r>
  <r>
    <x v="109"/>
    <x v="12"/>
    <n v="4"/>
    <x v="1"/>
  </r>
  <r>
    <x v="109"/>
    <x v="8"/>
    <n v="88"/>
    <x v="1"/>
  </r>
  <r>
    <x v="110"/>
    <x v="0"/>
    <n v="3"/>
    <x v="0"/>
  </r>
  <r>
    <x v="110"/>
    <x v="9"/>
    <n v="542"/>
    <x v="0"/>
  </r>
  <r>
    <x v="110"/>
    <x v="10"/>
    <n v="8"/>
    <x v="0"/>
  </r>
  <r>
    <x v="110"/>
    <x v="1"/>
    <n v="56"/>
    <x v="0"/>
  </r>
  <r>
    <x v="110"/>
    <x v="2"/>
    <n v="6"/>
    <x v="0"/>
  </r>
  <r>
    <x v="110"/>
    <x v="3"/>
    <n v="50"/>
    <x v="0"/>
  </r>
  <r>
    <x v="110"/>
    <x v="11"/>
    <n v="44"/>
    <x v="0"/>
  </r>
  <r>
    <x v="110"/>
    <x v="12"/>
    <n v="56"/>
    <x v="1"/>
  </r>
  <r>
    <x v="110"/>
    <x v="8"/>
    <n v="348"/>
    <x v="1"/>
  </r>
  <r>
    <x v="111"/>
    <x v="9"/>
    <n v="138"/>
    <x v="0"/>
  </r>
  <r>
    <x v="111"/>
    <x v="3"/>
    <n v="1"/>
    <x v="0"/>
  </r>
  <r>
    <x v="111"/>
    <x v="11"/>
    <n v="40"/>
    <x v="0"/>
  </r>
  <r>
    <x v="111"/>
    <x v="4"/>
    <n v="14"/>
    <x v="1"/>
  </r>
  <r>
    <x v="112"/>
    <x v="10"/>
    <n v="3"/>
    <x v="0"/>
  </r>
  <r>
    <x v="112"/>
    <x v="1"/>
    <n v="61"/>
    <x v="0"/>
  </r>
  <r>
    <x v="112"/>
    <x v="2"/>
    <n v="9"/>
    <x v="0"/>
  </r>
  <r>
    <x v="112"/>
    <x v="3"/>
    <n v="61"/>
    <x v="0"/>
  </r>
  <r>
    <x v="112"/>
    <x v="11"/>
    <n v="64"/>
    <x v="0"/>
  </r>
  <r>
    <x v="112"/>
    <x v="4"/>
    <n v="2"/>
    <x v="1"/>
  </r>
  <r>
    <x v="112"/>
    <x v="5"/>
    <n v="4"/>
    <x v="1"/>
  </r>
  <r>
    <x v="112"/>
    <x v="6"/>
    <n v="41"/>
    <x v="1"/>
  </r>
  <r>
    <x v="112"/>
    <x v="12"/>
    <n v="54"/>
    <x v="1"/>
  </r>
  <r>
    <x v="112"/>
    <x v="7"/>
    <n v="163"/>
    <x v="1"/>
  </r>
  <r>
    <x v="112"/>
    <x v="8"/>
    <n v="880"/>
    <x v="1"/>
  </r>
  <r>
    <x v="113"/>
    <x v="0"/>
    <n v="1"/>
    <x v="0"/>
  </r>
  <r>
    <x v="113"/>
    <x v="9"/>
    <n v="489"/>
    <x v="0"/>
  </r>
  <r>
    <x v="113"/>
    <x v="10"/>
    <n v="4"/>
    <x v="0"/>
  </r>
  <r>
    <x v="113"/>
    <x v="1"/>
    <n v="64"/>
    <x v="0"/>
  </r>
  <r>
    <x v="113"/>
    <x v="2"/>
    <n v="1"/>
    <x v="0"/>
  </r>
  <r>
    <x v="113"/>
    <x v="3"/>
    <n v="51"/>
    <x v="0"/>
  </r>
  <r>
    <x v="113"/>
    <x v="11"/>
    <n v="31"/>
    <x v="0"/>
  </r>
  <r>
    <x v="113"/>
    <x v="4"/>
    <n v="23"/>
    <x v="1"/>
  </r>
  <r>
    <x v="113"/>
    <x v="5"/>
    <n v="15"/>
    <x v="1"/>
  </r>
  <r>
    <x v="113"/>
    <x v="6"/>
    <n v="53"/>
    <x v="1"/>
  </r>
  <r>
    <x v="113"/>
    <x v="12"/>
    <n v="57"/>
    <x v="1"/>
  </r>
  <r>
    <x v="113"/>
    <x v="7"/>
    <n v="207"/>
    <x v="1"/>
  </r>
  <r>
    <x v="113"/>
    <x v="8"/>
    <n v="832"/>
    <x v="1"/>
  </r>
  <r>
    <x v="114"/>
    <x v="12"/>
    <n v="12"/>
    <x v="1"/>
  </r>
  <r>
    <x v="114"/>
    <x v="8"/>
    <n v="90"/>
    <x v="1"/>
  </r>
  <r>
    <x v="115"/>
    <x v="0"/>
    <n v="2"/>
    <x v="0"/>
  </r>
  <r>
    <x v="115"/>
    <x v="9"/>
    <n v="687"/>
    <x v="0"/>
  </r>
  <r>
    <x v="115"/>
    <x v="10"/>
    <n v="6"/>
    <x v="0"/>
  </r>
  <r>
    <x v="115"/>
    <x v="1"/>
    <n v="95"/>
    <x v="0"/>
  </r>
  <r>
    <x v="115"/>
    <x v="2"/>
    <n v="7"/>
    <x v="0"/>
  </r>
  <r>
    <x v="115"/>
    <x v="3"/>
    <n v="72"/>
    <x v="0"/>
  </r>
  <r>
    <x v="115"/>
    <x v="11"/>
    <n v="43"/>
    <x v="0"/>
  </r>
  <r>
    <x v="115"/>
    <x v="4"/>
    <n v="16"/>
    <x v="1"/>
  </r>
  <r>
    <x v="115"/>
    <x v="5"/>
    <n v="1"/>
    <x v="1"/>
  </r>
  <r>
    <x v="115"/>
    <x v="6"/>
    <n v="36"/>
    <x v="1"/>
  </r>
  <r>
    <x v="115"/>
    <x v="12"/>
    <n v="46"/>
    <x v="1"/>
  </r>
  <r>
    <x v="115"/>
    <x v="7"/>
    <n v="75"/>
    <x v="1"/>
  </r>
  <r>
    <x v="115"/>
    <x v="8"/>
    <n v="703"/>
    <x v="1"/>
  </r>
  <r>
    <x v="116"/>
    <x v="0"/>
    <n v="3"/>
    <x v="0"/>
  </r>
  <r>
    <x v="116"/>
    <x v="9"/>
    <n v="358"/>
    <x v="0"/>
  </r>
  <r>
    <x v="116"/>
    <x v="1"/>
    <n v="32"/>
    <x v="0"/>
  </r>
  <r>
    <x v="116"/>
    <x v="2"/>
    <n v="2"/>
    <x v="0"/>
  </r>
  <r>
    <x v="116"/>
    <x v="3"/>
    <n v="48"/>
    <x v="0"/>
  </r>
  <r>
    <x v="116"/>
    <x v="11"/>
    <n v="30"/>
    <x v="0"/>
  </r>
  <r>
    <x v="117"/>
    <x v="4"/>
    <n v="8"/>
    <x v="1"/>
  </r>
  <r>
    <x v="117"/>
    <x v="5"/>
    <n v="9"/>
    <x v="1"/>
  </r>
  <r>
    <x v="117"/>
    <x v="6"/>
    <n v="52"/>
    <x v="1"/>
  </r>
  <r>
    <x v="118"/>
    <x v="11"/>
    <n v="24"/>
    <x v="0"/>
  </r>
  <r>
    <x v="118"/>
    <x v="4"/>
    <n v="20"/>
    <x v="1"/>
  </r>
  <r>
    <x v="118"/>
    <x v="5"/>
    <n v="9"/>
    <x v="1"/>
  </r>
  <r>
    <x v="118"/>
    <x v="6"/>
    <n v="60"/>
    <x v="1"/>
  </r>
  <r>
    <x v="118"/>
    <x v="12"/>
    <n v="28"/>
    <x v="1"/>
  </r>
  <r>
    <x v="118"/>
    <x v="7"/>
    <n v="219"/>
    <x v="1"/>
  </r>
  <r>
    <x v="118"/>
    <x v="8"/>
    <n v="891"/>
    <x v="1"/>
  </r>
  <r>
    <x v="119"/>
    <x v="0"/>
    <n v="6"/>
    <x v="0"/>
  </r>
  <r>
    <x v="119"/>
    <x v="9"/>
    <n v="776"/>
    <x v="0"/>
  </r>
  <r>
    <x v="119"/>
    <x v="10"/>
    <n v="7"/>
    <x v="0"/>
  </r>
  <r>
    <x v="119"/>
    <x v="1"/>
    <n v="124"/>
    <x v="0"/>
  </r>
  <r>
    <x v="119"/>
    <x v="2"/>
    <n v="9"/>
    <x v="0"/>
  </r>
  <r>
    <x v="119"/>
    <x v="3"/>
    <n v="71"/>
    <x v="0"/>
  </r>
  <r>
    <x v="119"/>
    <x v="11"/>
    <n v="36"/>
    <x v="0"/>
  </r>
  <r>
    <x v="119"/>
    <x v="4"/>
    <n v="1"/>
    <x v="1"/>
  </r>
  <r>
    <x v="119"/>
    <x v="5"/>
    <n v="4"/>
    <x v="1"/>
  </r>
  <r>
    <x v="119"/>
    <x v="6"/>
    <n v="11"/>
    <x v="1"/>
  </r>
  <r>
    <x v="119"/>
    <x v="12"/>
    <n v="47"/>
    <x v="1"/>
  </r>
  <r>
    <x v="119"/>
    <x v="7"/>
    <n v="104"/>
    <x v="1"/>
  </r>
  <r>
    <x v="119"/>
    <x v="8"/>
    <n v="540"/>
    <x v="1"/>
  </r>
  <r>
    <x v="120"/>
    <x v="9"/>
    <n v="273"/>
    <x v="0"/>
  </r>
  <r>
    <x v="120"/>
    <x v="10"/>
    <n v="3"/>
    <x v="0"/>
  </r>
  <r>
    <x v="120"/>
    <x v="1"/>
    <n v="35"/>
    <x v="0"/>
  </r>
  <r>
    <x v="120"/>
    <x v="2"/>
    <n v="2"/>
    <x v="0"/>
  </r>
  <r>
    <x v="120"/>
    <x v="3"/>
    <n v="15"/>
    <x v="0"/>
  </r>
  <r>
    <x v="120"/>
    <x v="11"/>
    <n v="27"/>
    <x v="0"/>
  </r>
  <r>
    <x v="120"/>
    <x v="4"/>
    <n v="8"/>
    <x v="1"/>
  </r>
  <r>
    <x v="120"/>
    <x v="5"/>
    <n v="3"/>
    <x v="1"/>
  </r>
  <r>
    <x v="120"/>
    <x v="6"/>
    <n v="33"/>
    <x v="1"/>
  </r>
  <r>
    <x v="120"/>
    <x v="12"/>
    <n v="36"/>
    <x v="1"/>
  </r>
  <r>
    <x v="120"/>
    <x v="7"/>
    <n v="163"/>
    <x v="1"/>
  </r>
  <r>
    <x v="120"/>
    <x v="8"/>
    <n v="749"/>
    <x v="1"/>
  </r>
  <r>
    <x v="121"/>
    <x v="0"/>
    <n v="3"/>
    <x v="0"/>
  </r>
  <r>
    <x v="121"/>
    <x v="9"/>
    <n v="423"/>
    <x v="0"/>
  </r>
  <r>
    <x v="121"/>
    <x v="1"/>
    <n v="65"/>
    <x v="0"/>
  </r>
  <r>
    <x v="121"/>
    <x v="2"/>
    <n v="3"/>
    <x v="0"/>
  </r>
  <r>
    <x v="121"/>
    <x v="3"/>
    <n v="48"/>
    <x v="0"/>
  </r>
  <r>
    <x v="121"/>
    <x v="11"/>
    <n v="34"/>
    <x v="0"/>
  </r>
  <r>
    <x v="121"/>
    <x v="4"/>
    <n v="13"/>
    <x v="1"/>
  </r>
  <r>
    <x v="121"/>
    <x v="5"/>
    <n v="1"/>
    <x v="1"/>
  </r>
  <r>
    <x v="121"/>
    <x v="6"/>
    <n v="30"/>
    <x v="1"/>
  </r>
  <r>
    <x v="121"/>
    <x v="12"/>
    <n v="33"/>
    <x v="1"/>
  </r>
  <r>
    <x v="121"/>
    <x v="7"/>
    <n v="190"/>
    <x v="1"/>
  </r>
  <r>
    <x v="121"/>
    <x v="8"/>
    <n v="648"/>
    <x v="1"/>
  </r>
  <r>
    <x v="122"/>
    <x v="12"/>
    <n v="9"/>
    <x v="1"/>
  </r>
  <r>
    <x v="122"/>
    <x v="8"/>
    <n v="53"/>
    <x v="1"/>
  </r>
  <r>
    <x v="123"/>
    <x v="12"/>
    <n v="12"/>
    <x v="1"/>
  </r>
  <r>
    <x v="123"/>
    <x v="8"/>
    <n v="89"/>
    <x v="1"/>
  </r>
  <r>
    <x v="124"/>
    <x v="7"/>
    <n v="715"/>
    <x v="1"/>
  </r>
  <r>
    <x v="124"/>
    <x v="8"/>
    <n v="3992"/>
    <x v="1"/>
  </r>
  <r>
    <x v="125"/>
    <x v="8"/>
    <n v="371"/>
    <x v="1"/>
  </r>
  <r>
    <x v="126"/>
    <x v="8"/>
    <n v="417"/>
    <x v="1"/>
  </r>
  <r>
    <x v="125"/>
    <x v="9"/>
    <n v="247"/>
    <x v="0"/>
  </r>
  <r>
    <x v="125"/>
    <x v="10"/>
    <n v="11"/>
    <x v="0"/>
  </r>
  <r>
    <x v="125"/>
    <x v="3"/>
    <n v="24"/>
    <x v="0"/>
  </r>
  <r>
    <x v="127"/>
    <x v="0"/>
    <n v="3"/>
    <x v="0"/>
  </r>
  <r>
    <x v="127"/>
    <x v="9"/>
    <n v="1427"/>
    <x v="0"/>
  </r>
  <r>
    <x v="127"/>
    <x v="1"/>
    <n v="328"/>
    <x v="0"/>
  </r>
  <r>
    <x v="127"/>
    <x v="2"/>
    <n v="29"/>
    <x v="0"/>
  </r>
  <r>
    <x v="127"/>
    <x v="3"/>
    <n v="184"/>
    <x v="0"/>
  </r>
  <r>
    <x v="127"/>
    <x v="4"/>
    <n v="43"/>
    <x v="1"/>
  </r>
  <r>
    <x v="127"/>
    <x v="5"/>
    <n v="10"/>
    <x v="1"/>
  </r>
  <r>
    <x v="127"/>
    <x v="6"/>
    <n v="78"/>
    <x v="1"/>
  </r>
  <r>
    <x v="127"/>
    <x v="7"/>
    <n v="470"/>
    <x v="1"/>
  </r>
  <r>
    <x v="127"/>
    <x v="8"/>
    <n v="3741"/>
    <x v="1"/>
  </r>
  <r>
    <x v="128"/>
    <x v="0"/>
    <n v="4"/>
    <x v="0"/>
  </r>
  <r>
    <x v="128"/>
    <x v="9"/>
    <n v="1559"/>
    <x v="0"/>
  </r>
  <r>
    <x v="128"/>
    <x v="10"/>
    <n v="11"/>
    <x v="0"/>
  </r>
  <r>
    <x v="128"/>
    <x v="1"/>
    <n v="188"/>
    <x v="0"/>
  </r>
  <r>
    <x v="128"/>
    <x v="2"/>
    <n v="20"/>
    <x v="0"/>
  </r>
  <r>
    <x v="128"/>
    <x v="3"/>
    <n v="108"/>
    <x v="0"/>
  </r>
  <r>
    <x v="128"/>
    <x v="4"/>
    <n v="20"/>
    <x v="1"/>
  </r>
  <r>
    <x v="128"/>
    <x v="5"/>
    <n v="21"/>
    <x v="1"/>
  </r>
  <r>
    <x v="128"/>
    <x v="6"/>
    <n v="83"/>
    <x v="1"/>
  </r>
  <r>
    <x v="128"/>
    <x v="7"/>
    <n v="685"/>
    <x v="1"/>
  </r>
  <r>
    <x v="128"/>
    <x v="8"/>
    <n v="4125"/>
    <x v="1"/>
  </r>
  <r>
    <x v="129"/>
    <x v="0"/>
    <n v="1"/>
    <x v="0"/>
  </r>
  <r>
    <x v="129"/>
    <x v="9"/>
    <n v="1513"/>
    <x v="0"/>
  </r>
  <r>
    <x v="129"/>
    <x v="10"/>
    <n v="19"/>
    <x v="0"/>
  </r>
  <r>
    <x v="129"/>
    <x v="1"/>
    <n v="280"/>
    <x v="0"/>
  </r>
  <r>
    <x v="129"/>
    <x v="2"/>
    <n v="12"/>
    <x v="0"/>
  </r>
  <r>
    <x v="129"/>
    <x v="3"/>
    <n v="104"/>
    <x v="0"/>
  </r>
  <r>
    <x v="129"/>
    <x v="4"/>
    <n v="62"/>
    <x v="1"/>
  </r>
  <r>
    <x v="129"/>
    <x v="5"/>
    <n v="7"/>
    <x v="1"/>
  </r>
  <r>
    <x v="129"/>
    <x v="6"/>
    <n v="37"/>
    <x v="1"/>
  </r>
  <r>
    <x v="129"/>
    <x v="7"/>
    <n v="405"/>
    <x v="1"/>
  </r>
  <r>
    <x v="129"/>
    <x v="8"/>
    <n v="2640"/>
    <x v="1"/>
  </r>
  <r>
    <x v="130"/>
    <x v="0"/>
    <n v="5"/>
    <x v="0"/>
  </r>
  <r>
    <x v="130"/>
    <x v="9"/>
    <n v="1506"/>
    <x v="0"/>
  </r>
  <r>
    <x v="130"/>
    <x v="10"/>
    <n v="6"/>
    <x v="0"/>
  </r>
  <r>
    <x v="130"/>
    <x v="1"/>
    <n v="165"/>
    <x v="0"/>
  </r>
  <r>
    <x v="130"/>
    <x v="2"/>
    <n v="16"/>
    <x v="0"/>
  </r>
  <r>
    <x v="130"/>
    <x v="3"/>
    <n v="45"/>
    <x v="0"/>
  </r>
  <r>
    <x v="130"/>
    <x v="4"/>
    <n v="17"/>
    <x v="1"/>
  </r>
  <r>
    <x v="130"/>
    <x v="5"/>
    <n v="12"/>
    <x v="1"/>
  </r>
  <r>
    <x v="130"/>
    <x v="6"/>
    <n v="70"/>
    <x v="1"/>
  </r>
  <r>
    <x v="130"/>
    <x v="7"/>
    <n v="594"/>
    <x v="1"/>
  </r>
  <r>
    <x v="130"/>
    <x v="8"/>
    <n v="3597"/>
    <x v="1"/>
  </r>
  <r>
    <x v="131"/>
    <x v="0"/>
    <n v="2"/>
    <x v="0"/>
  </r>
  <r>
    <x v="132"/>
    <x v="5"/>
    <n v="8"/>
    <x v="1"/>
  </r>
  <r>
    <x v="132"/>
    <x v="6"/>
    <n v="59"/>
    <x v="1"/>
  </r>
  <r>
    <x v="132"/>
    <x v="7"/>
    <n v="343"/>
    <x v="1"/>
  </r>
  <r>
    <x v="132"/>
    <x v="8"/>
    <n v="1533"/>
    <x v="1"/>
  </r>
  <r>
    <x v="133"/>
    <x v="0"/>
    <n v="4"/>
    <x v="0"/>
  </r>
  <r>
    <x v="133"/>
    <x v="9"/>
    <n v="1305"/>
    <x v="0"/>
  </r>
  <r>
    <x v="133"/>
    <x v="10"/>
    <n v="8"/>
    <x v="0"/>
  </r>
  <r>
    <x v="133"/>
    <x v="1"/>
    <n v="150"/>
    <x v="0"/>
  </r>
  <r>
    <x v="133"/>
    <x v="2"/>
    <n v="8"/>
    <x v="0"/>
  </r>
  <r>
    <x v="133"/>
    <x v="3"/>
    <n v="72"/>
    <x v="0"/>
  </r>
  <r>
    <x v="133"/>
    <x v="4"/>
    <n v="55"/>
    <x v="1"/>
  </r>
  <r>
    <x v="133"/>
    <x v="5"/>
    <n v="5"/>
    <x v="1"/>
  </r>
  <r>
    <x v="133"/>
    <x v="6"/>
    <n v="120"/>
    <x v="1"/>
  </r>
  <r>
    <x v="133"/>
    <x v="7"/>
    <n v="518"/>
    <x v="1"/>
  </r>
  <r>
    <x v="133"/>
    <x v="8"/>
    <n v="2030"/>
    <x v="1"/>
  </r>
  <r>
    <x v="134"/>
    <x v="4"/>
    <n v="17"/>
    <x v="1"/>
  </r>
  <r>
    <x v="134"/>
    <x v="5"/>
    <n v="3"/>
    <x v="1"/>
  </r>
  <r>
    <x v="134"/>
    <x v="6"/>
    <n v="82"/>
    <x v="1"/>
  </r>
  <r>
    <x v="134"/>
    <x v="7"/>
    <n v="196"/>
    <x v="1"/>
  </r>
  <r>
    <x v="134"/>
    <x v="8"/>
    <n v="967"/>
    <x v="1"/>
  </r>
  <r>
    <x v="134"/>
    <x v="0"/>
    <n v="5"/>
    <x v="0"/>
  </r>
  <r>
    <x v="134"/>
    <x v="9"/>
    <n v="1072"/>
    <x v="0"/>
  </r>
  <r>
    <x v="134"/>
    <x v="10"/>
    <n v="3"/>
    <x v="0"/>
  </r>
  <r>
    <x v="134"/>
    <x v="1"/>
    <n v="229"/>
    <x v="0"/>
  </r>
  <r>
    <x v="134"/>
    <x v="2"/>
    <n v="13"/>
    <x v="0"/>
  </r>
  <r>
    <x v="134"/>
    <x v="3"/>
    <n v="148"/>
    <x v="0"/>
  </r>
  <r>
    <x v="135"/>
    <x v="4"/>
    <n v="14"/>
    <x v="1"/>
  </r>
  <r>
    <x v="135"/>
    <x v="5"/>
    <n v="3"/>
    <x v="1"/>
  </r>
  <r>
    <x v="135"/>
    <x v="6"/>
    <n v="95"/>
    <x v="1"/>
  </r>
  <r>
    <x v="135"/>
    <x v="7"/>
    <n v="315"/>
    <x v="1"/>
  </r>
  <r>
    <x v="135"/>
    <x v="8"/>
    <n v="1448"/>
    <x v="1"/>
  </r>
  <r>
    <x v="135"/>
    <x v="0"/>
    <n v="8"/>
    <x v="0"/>
  </r>
  <r>
    <x v="135"/>
    <x v="9"/>
    <n v="1282"/>
    <x v="0"/>
  </r>
  <r>
    <x v="135"/>
    <x v="10"/>
    <n v="3"/>
    <x v="0"/>
  </r>
  <r>
    <x v="135"/>
    <x v="1"/>
    <n v="91"/>
    <x v="0"/>
  </r>
  <r>
    <x v="135"/>
    <x v="2"/>
    <n v="12"/>
    <x v="0"/>
  </r>
  <r>
    <x v="135"/>
    <x v="3"/>
    <n v="96"/>
    <x v="0"/>
  </r>
  <r>
    <x v="136"/>
    <x v="0"/>
    <n v="4"/>
    <x v="0"/>
  </r>
  <r>
    <x v="136"/>
    <x v="9"/>
    <n v="1049"/>
    <x v="0"/>
  </r>
  <r>
    <x v="136"/>
    <x v="10"/>
    <n v="1"/>
    <x v="0"/>
  </r>
  <r>
    <x v="136"/>
    <x v="1"/>
    <n v="132"/>
    <x v="0"/>
  </r>
  <r>
    <x v="136"/>
    <x v="2"/>
    <n v="11"/>
    <x v="0"/>
  </r>
  <r>
    <x v="136"/>
    <x v="3"/>
    <n v="93"/>
    <x v="0"/>
  </r>
  <r>
    <x v="137"/>
    <x v="9"/>
    <n v="330"/>
    <x v="0"/>
  </r>
  <r>
    <x v="137"/>
    <x v="10"/>
    <n v="2"/>
    <x v="0"/>
  </r>
  <r>
    <x v="136"/>
    <x v="4"/>
    <n v="17"/>
    <x v="1"/>
  </r>
  <r>
    <x v="136"/>
    <x v="5"/>
    <n v="1"/>
    <x v="1"/>
  </r>
  <r>
    <x v="136"/>
    <x v="6"/>
    <n v="66"/>
    <x v="1"/>
  </r>
  <r>
    <x v="136"/>
    <x v="7"/>
    <n v="344"/>
    <x v="1"/>
  </r>
  <r>
    <x v="136"/>
    <x v="8"/>
    <n v="1312"/>
    <x v="1"/>
  </r>
  <r>
    <x v="137"/>
    <x v="8"/>
    <n v="83"/>
    <x v="1"/>
  </r>
  <r>
    <x v="138"/>
    <x v="4"/>
    <n v="18"/>
    <x v="1"/>
  </r>
  <r>
    <x v="138"/>
    <x v="5"/>
    <n v="3"/>
    <x v="1"/>
  </r>
  <r>
    <x v="138"/>
    <x v="6"/>
    <n v="60"/>
    <x v="1"/>
  </r>
  <r>
    <x v="138"/>
    <x v="7"/>
    <n v="322"/>
    <x v="1"/>
  </r>
  <r>
    <x v="138"/>
    <x v="8"/>
    <n v="2402"/>
    <x v="1"/>
  </r>
  <r>
    <x v="139"/>
    <x v="8"/>
    <n v="270"/>
    <x v="1"/>
  </r>
  <r>
    <x v="140"/>
    <x v="8"/>
    <n v="203"/>
    <x v="1"/>
  </r>
  <r>
    <x v="139"/>
    <x v="9"/>
    <n v="364"/>
    <x v="0"/>
  </r>
  <r>
    <x v="139"/>
    <x v="10"/>
    <n v="2"/>
    <x v="0"/>
  </r>
  <r>
    <x v="141"/>
    <x v="0"/>
    <n v="3"/>
    <x v="0"/>
  </r>
  <r>
    <x v="141"/>
    <x v="9"/>
    <n v="1389"/>
    <x v="0"/>
  </r>
  <r>
    <x v="141"/>
    <x v="1"/>
    <n v="134"/>
    <x v="0"/>
  </r>
  <r>
    <x v="141"/>
    <x v="2"/>
    <n v="9"/>
    <x v="0"/>
  </r>
  <r>
    <x v="141"/>
    <x v="3"/>
    <n v="78"/>
    <x v="0"/>
  </r>
  <r>
    <x v="141"/>
    <x v="8"/>
    <n v="442"/>
    <x v="1"/>
  </r>
  <r>
    <x v="142"/>
    <x v="9"/>
    <n v="1630"/>
    <x v="0"/>
  </r>
  <r>
    <x v="142"/>
    <x v="1"/>
    <n v="4"/>
    <x v="0"/>
  </r>
  <r>
    <x v="142"/>
    <x v="4"/>
    <n v="31"/>
    <x v="1"/>
  </r>
  <r>
    <x v="142"/>
    <x v="5"/>
    <n v="3"/>
    <x v="1"/>
  </r>
  <r>
    <x v="142"/>
    <x v="6"/>
    <n v="88"/>
    <x v="1"/>
  </r>
  <r>
    <x v="142"/>
    <x v="7"/>
    <n v="388"/>
    <x v="1"/>
  </r>
  <r>
    <x v="142"/>
    <x v="8"/>
    <n v="2669"/>
    <x v="1"/>
  </r>
  <r>
    <x v="143"/>
    <x v="0"/>
    <n v="4"/>
    <x v="0"/>
  </r>
  <r>
    <x v="143"/>
    <x v="9"/>
    <n v="1655"/>
    <x v="0"/>
  </r>
  <r>
    <x v="143"/>
    <x v="10"/>
    <n v="3"/>
    <x v="0"/>
  </r>
  <r>
    <x v="143"/>
    <x v="1"/>
    <n v="168"/>
    <x v="0"/>
  </r>
  <r>
    <x v="143"/>
    <x v="4"/>
    <n v="31"/>
    <x v="1"/>
  </r>
  <r>
    <x v="143"/>
    <x v="5"/>
    <n v="15"/>
    <x v="1"/>
  </r>
  <r>
    <x v="143"/>
    <x v="6"/>
    <n v="85"/>
    <x v="1"/>
  </r>
  <r>
    <x v="143"/>
    <x v="7"/>
    <n v="490"/>
    <x v="1"/>
  </r>
  <r>
    <x v="143"/>
    <x v="8"/>
    <n v="2700"/>
    <x v="1"/>
  </r>
  <r>
    <x v="144"/>
    <x v="0"/>
    <n v="6"/>
    <x v="0"/>
  </r>
  <r>
    <x v="144"/>
    <x v="9"/>
    <n v="1653"/>
    <x v="0"/>
  </r>
  <r>
    <x v="144"/>
    <x v="10"/>
    <n v="15"/>
    <x v="0"/>
  </r>
  <r>
    <x v="144"/>
    <x v="1"/>
    <n v="195"/>
    <x v="0"/>
  </r>
  <r>
    <x v="144"/>
    <x v="2"/>
    <n v="21"/>
    <x v="0"/>
  </r>
  <r>
    <x v="144"/>
    <x v="3"/>
    <n v="109"/>
    <x v="0"/>
  </r>
  <r>
    <x v="144"/>
    <x v="4"/>
    <n v="17"/>
    <x v="1"/>
  </r>
  <r>
    <x v="144"/>
    <x v="5"/>
    <n v="5"/>
    <x v="1"/>
  </r>
  <r>
    <x v="144"/>
    <x v="6"/>
    <n v="36"/>
    <x v="1"/>
  </r>
  <r>
    <x v="144"/>
    <x v="7"/>
    <n v="159"/>
    <x v="1"/>
  </r>
  <r>
    <x v="144"/>
    <x v="8"/>
    <n v="1555"/>
    <x v="1"/>
  </r>
  <r>
    <x v="124"/>
    <x v="0"/>
    <n v="1"/>
    <x v="0"/>
  </r>
  <r>
    <x v="124"/>
    <x v="9"/>
    <n v="1281"/>
    <x v="0"/>
  </r>
  <r>
    <x v="124"/>
    <x v="10"/>
    <n v="5"/>
    <x v="0"/>
  </r>
  <r>
    <x v="124"/>
    <x v="1"/>
    <n v="74"/>
    <x v="0"/>
  </r>
  <r>
    <x v="124"/>
    <x v="2"/>
    <n v="6"/>
    <x v="0"/>
  </r>
  <r>
    <x v="124"/>
    <x v="3"/>
    <n v="50"/>
    <x v="0"/>
  </r>
  <r>
    <x v="124"/>
    <x v="4"/>
    <n v="51"/>
    <x v="1"/>
  </r>
  <r>
    <x v="124"/>
    <x v="5"/>
    <n v="12"/>
    <x v="1"/>
  </r>
  <r>
    <x v="124"/>
    <x v="6"/>
    <n v="161"/>
    <x v="1"/>
  </r>
  <r>
    <x v="103"/>
    <x v="10"/>
    <n v="1"/>
    <x v="0"/>
  </r>
  <r>
    <x v="103"/>
    <x v="3"/>
    <n v="17"/>
    <x v="0"/>
  </r>
  <r>
    <x v="145"/>
    <x v="0"/>
    <n v="3"/>
    <x v="0"/>
  </r>
  <r>
    <x v="145"/>
    <x v="9"/>
    <n v="913"/>
    <x v="0"/>
  </r>
  <r>
    <x v="145"/>
    <x v="1"/>
    <n v="156"/>
    <x v="0"/>
  </r>
  <r>
    <x v="145"/>
    <x v="2"/>
    <n v="7"/>
    <x v="0"/>
  </r>
  <r>
    <x v="145"/>
    <x v="3"/>
    <n v="81"/>
    <x v="0"/>
  </r>
  <r>
    <x v="145"/>
    <x v="4"/>
    <n v="29"/>
    <x v="1"/>
  </r>
  <r>
    <x v="145"/>
    <x v="5"/>
    <n v="6"/>
    <x v="1"/>
  </r>
  <r>
    <x v="145"/>
    <x v="6"/>
    <n v="131"/>
    <x v="1"/>
  </r>
  <r>
    <x v="145"/>
    <x v="7"/>
    <n v="382"/>
    <x v="1"/>
  </r>
  <r>
    <x v="145"/>
    <x v="8"/>
    <n v="2647"/>
    <x v="1"/>
  </r>
  <r>
    <x v="146"/>
    <x v="0"/>
    <n v="9"/>
    <x v="0"/>
  </r>
  <r>
    <x v="146"/>
    <x v="9"/>
    <n v="1476"/>
    <x v="0"/>
  </r>
  <r>
    <x v="146"/>
    <x v="10"/>
    <n v="6"/>
    <x v="0"/>
  </r>
  <r>
    <x v="146"/>
    <x v="1"/>
    <n v="177"/>
    <x v="0"/>
  </r>
  <r>
    <x v="146"/>
    <x v="2"/>
    <n v="12"/>
    <x v="0"/>
  </r>
  <r>
    <x v="146"/>
    <x v="3"/>
    <n v="169"/>
    <x v="0"/>
  </r>
  <r>
    <x v="146"/>
    <x v="4"/>
    <n v="38"/>
    <x v="1"/>
  </r>
  <r>
    <x v="146"/>
    <x v="5"/>
    <n v="7"/>
    <x v="1"/>
  </r>
  <r>
    <x v="146"/>
    <x v="6"/>
    <n v="188"/>
    <x v="1"/>
  </r>
  <r>
    <x v="146"/>
    <x v="7"/>
    <n v="419"/>
    <x v="1"/>
  </r>
  <r>
    <x v="146"/>
    <x v="8"/>
    <n v="2771"/>
    <x v="1"/>
  </r>
  <r>
    <x v="147"/>
    <x v="0"/>
    <n v="7"/>
    <x v="0"/>
  </r>
  <r>
    <x v="147"/>
    <x v="9"/>
    <n v="1529"/>
    <x v="0"/>
  </r>
  <r>
    <x v="147"/>
    <x v="10"/>
    <n v="6"/>
    <x v="0"/>
  </r>
  <r>
    <x v="147"/>
    <x v="1"/>
    <n v="170"/>
    <x v="0"/>
  </r>
  <r>
    <x v="147"/>
    <x v="2"/>
    <n v="10"/>
    <x v="0"/>
  </r>
  <r>
    <x v="147"/>
    <x v="3"/>
    <n v="188"/>
    <x v="0"/>
  </r>
  <r>
    <x v="147"/>
    <x v="4"/>
    <n v="9"/>
    <x v="1"/>
  </r>
  <r>
    <x v="147"/>
    <x v="5"/>
    <n v="6"/>
    <x v="1"/>
  </r>
  <r>
    <x v="147"/>
    <x v="6"/>
    <n v="61"/>
    <x v="1"/>
  </r>
  <r>
    <x v="147"/>
    <x v="7"/>
    <n v="125"/>
    <x v="1"/>
  </r>
  <r>
    <x v="147"/>
    <x v="8"/>
    <n v="1437"/>
    <x v="1"/>
  </r>
  <r>
    <x v="148"/>
    <x v="0"/>
    <n v="3"/>
    <x v="0"/>
  </r>
  <r>
    <x v="148"/>
    <x v="9"/>
    <n v="1755"/>
    <x v="0"/>
  </r>
  <r>
    <x v="148"/>
    <x v="10"/>
    <n v="5"/>
    <x v="0"/>
  </r>
  <r>
    <x v="148"/>
    <x v="1"/>
    <n v="62"/>
    <x v="0"/>
  </r>
  <r>
    <x v="148"/>
    <x v="2"/>
    <n v="10"/>
    <x v="0"/>
  </r>
  <r>
    <x v="148"/>
    <x v="3"/>
    <n v="122"/>
    <x v="0"/>
  </r>
  <r>
    <x v="148"/>
    <x v="4"/>
    <n v="21"/>
    <x v="1"/>
  </r>
  <r>
    <x v="148"/>
    <x v="5"/>
    <n v="8"/>
    <x v="1"/>
  </r>
  <r>
    <x v="148"/>
    <x v="6"/>
    <n v="97"/>
    <x v="1"/>
  </r>
  <r>
    <x v="148"/>
    <x v="7"/>
    <n v="352"/>
    <x v="1"/>
  </r>
  <r>
    <x v="148"/>
    <x v="8"/>
    <n v="2465"/>
    <x v="1"/>
  </r>
  <r>
    <x v="138"/>
    <x v="0"/>
    <n v="1"/>
    <x v="0"/>
  </r>
  <r>
    <x v="138"/>
    <x v="9"/>
    <n v="1513"/>
    <x v="0"/>
  </r>
  <r>
    <x v="138"/>
    <x v="10"/>
    <n v="8"/>
    <x v="0"/>
  </r>
  <r>
    <x v="138"/>
    <x v="1"/>
    <n v="135"/>
    <x v="0"/>
  </r>
  <r>
    <x v="138"/>
    <x v="2"/>
    <n v="17"/>
    <x v="0"/>
  </r>
  <r>
    <x v="138"/>
    <x v="3"/>
    <n v="120"/>
    <x v="0"/>
  </r>
  <r>
    <x v="131"/>
    <x v="9"/>
    <n v="1349"/>
    <x v="0"/>
  </r>
  <r>
    <x v="131"/>
    <x v="10"/>
    <n v="11"/>
    <x v="0"/>
  </r>
  <r>
    <x v="131"/>
    <x v="1"/>
    <n v="250"/>
    <x v="0"/>
  </r>
  <r>
    <x v="131"/>
    <x v="2"/>
    <n v="11"/>
    <x v="0"/>
  </r>
  <r>
    <x v="131"/>
    <x v="3"/>
    <n v="85"/>
    <x v="0"/>
  </r>
  <r>
    <x v="149"/>
    <x v="9"/>
    <n v="323"/>
    <x v="0"/>
  </r>
  <r>
    <x v="149"/>
    <x v="10"/>
    <n v="5"/>
    <x v="0"/>
  </r>
  <r>
    <x v="149"/>
    <x v="3"/>
    <n v="14"/>
    <x v="0"/>
  </r>
  <r>
    <x v="131"/>
    <x v="4"/>
    <n v="15"/>
    <x v="1"/>
  </r>
  <r>
    <x v="131"/>
    <x v="5"/>
    <n v="8"/>
    <x v="1"/>
  </r>
  <r>
    <x v="131"/>
    <x v="6"/>
    <n v="51"/>
    <x v="1"/>
  </r>
  <r>
    <x v="131"/>
    <x v="7"/>
    <n v="468"/>
    <x v="1"/>
  </r>
  <r>
    <x v="131"/>
    <x v="8"/>
    <n v="2407"/>
    <x v="1"/>
  </r>
  <r>
    <x v="149"/>
    <x v="8"/>
    <n v="277"/>
    <x v="1"/>
  </r>
  <r>
    <x v="150"/>
    <x v="8"/>
    <n v="299"/>
    <x v="1"/>
  </r>
  <r>
    <x v="151"/>
    <x v="0"/>
    <n v="2"/>
    <x v="0"/>
  </r>
  <r>
    <x v="151"/>
    <x v="9"/>
    <n v="1510"/>
    <x v="0"/>
  </r>
  <r>
    <x v="151"/>
    <x v="10"/>
    <n v="3"/>
    <x v="0"/>
  </r>
  <r>
    <x v="151"/>
    <x v="1"/>
    <n v="195"/>
    <x v="0"/>
  </r>
  <r>
    <x v="151"/>
    <x v="2"/>
    <n v="9"/>
    <x v="0"/>
  </r>
  <r>
    <x v="151"/>
    <x v="3"/>
    <n v="53"/>
    <x v="0"/>
  </r>
  <r>
    <x v="151"/>
    <x v="4"/>
    <n v="19"/>
    <x v="1"/>
  </r>
  <r>
    <x v="151"/>
    <x v="5"/>
    <n v="9"/>
    <x v="1"/>
  </r>
  <r>
    <x v="151"/>
    <x v="6"/>
    <n v="61"/>
    <x v="1"/>
  </r>
  <r>
    <x v="151"/>
    <x v="7"/>
    <n v="448"/>
    <x v="1"/>
  </r>
  <r>
    <x v="151"/>
    <x v="8"/>
    <n v="2763"/>
    <x v="1"/>
  </r>
  <r>
    <x v="152"/>
    <x v="0"/>
    <n v="2"/>
    <x v="0"/>
  </r>
  <r>
    <x v="152"/>
    <x v="9"/>
    <n v="1219"/>
    <x v="0"/>
  </r>
  <r>
    <x v="152"/>
    <x v="10"/>
    <n v="7"/>
    <x v="0"/>
  </r>
  <r>
    <x v="152"/>
    <x v="1"/>
    <n v="172"/>
    <x v="0"/>
  </r>
  <r>
    <x v="152"/>
    <x v="2"/>
    <n v="8"/>
    <x v="0"/>
  </r>
  <r>
    <x v="152"/>
    <x v="3"/>
    <n v="72"/>
    <x v="0"/>
  </r>
  <r>
    <x v="152"/>
    <x v="4"/>
    <n v="40"/>
    <x v="1"/>
  </r>
  <r>
    <x v="152"/>
    <x v="5"/>
    <n v="9"/>
    <x v="1"/>
  </r>
  <r>
    <x v="152"/>
    <x v="6"/>
    <n v="89"/>
    <x v="1"/>
  </r>
  <r>
    <x v="152"/>
    <x v="7"/>
    <n v="703"/>
    <x v="1"/>
  </r>
  <r>
    <x v="152"/>
    <x v="8"/>
    <n v="3024"/>
    <x v="1"/>
  </r>
  <r>
    <x v="153"/>
    <x v="4"/>
    <n v="6"/>
    <x v="1"/>
  </r>
  <r>
    <x v="153"/>
    <x v="5"/>
    <n v="1"/>
    <x v="1"/>
  </r>
  <r>
    <x v="153"/>
    <x v="6"/>
    <n v="40"/>
    <x v="1"/>
  </r>
  <r>
    <x v="153"/>
    <x v="7"/>
    <n v="217"/>
    <x v="1"/>
  </r>
  <r>
    <x v="153"/>
    <x v="8"/>
    <n v="1214"/>
    <x v="1"/>
  </r>
  <r>
    <x v="153"/>
    <x v="0"/>
    <n v="6"/>
    <x v="0"/>
  </r>
  <r>
    <x v="153"/>
    <x v="9"/>
    <n v="1283"/>
    <x v="0"/>
  </r>
  <r>
    <x v="153"/>
    <x v="10"/>
    <n v="9"/>
    <x v="0"/>
  </r>
  <r>
    <x v="153"/>
    <x v="1"/>
    <n v="323"/>
    <x v="0"/>
  </r>
  <r>
    <x v="153"/>
    <x v="2"/>
    <n v="13"/>
    <x v="0"/>
  </r>
  <r>
    <x v="153"/>
    <x v="3"/>
    <n v="109"/>
    <x v="0"/>
  </r>
  <r>
    <x v="69"/>
    <x v="0"/>
    <n v="4"/>
    <x v="0"/>
  </r>
  <r>
    <x v="69"/>
    <x v="9"/>
    <n v="1235"/>
    <x v="0"/>
  </r>
  <r>
    <x v="69"/>
    <x v="10"/>
    <n v="1"/>
    <x v="0"/>
  </r>
  <r>
    <x v="76"/>
    <x v="2"/>
    <n v="16"/>
    <x v="0"/>
  </r>
  <r>
    <x v="76"/>
    <x v="3"/>
    <n v="155"/>
    <x v="0"/>
  </r>
  <r>
    <x v="76"/>
    <x v="4"/>
    <n v="6"/>
    <x v="1"/>
  </r>
  <r>
    <x v="76"/>
    <x v="6"/>
    <n v="18"/>
    <x v="1"/>
  </r>
  <r>
    <x v="76"/>
    <x v="7"/>
    <n v="69"/>
    <x v="1"/>
  </r>
  <r>
    <x v="76"/>
    <x v="8"/>
    <n v="871"/>
    <x v="1"/>
  </r>
  <r>
    <x v="154"/>
    <x v="0"/>
    <n v="3"/>
    <x v="0"/>
  </r>
  <r>
    <x v="154"/>
    <x v="9"/>
    <n v="995"/>
    <x v="0"/>
  </r>
  <r>
    <x v="154"/>
    <x v="1"/>
    <n v="44"/>
    <x v="0"/>
  </r>
  <r>
    <x v="154"/>
    <x v="2"/>
    <n v="15"/>
    <x v="0"/>
  </r>
  <r>
    <x v="154"/>
    <x v="3"/>
    <n v="90"/>
    <x v="0"/>
  </r>
  <r>
    <x v="155"/>
    <x v="9"/>
    <n v="264"/>
    <x v="0"/>
  </r>
  <r>
    <x v="155"/>
    <x v="10"/>
    <n v="9"/>
    <x v="0"/>
  </r>
  <r>
    <x v="154"/>
    <x v="4"/>
    <n v="22"/>
    <x v="1"/>
  </r>
  <r>
    <x v="154"/>
    <x v="5"/>
    <n v="9"/>
    <x v="1"/>
  </r>
  <r>
    <x v="154"/>
    <x v="6"/>
    <n v="142"/>
    <x v="1"/>
  </r>
  <r>
    <x v="154"/>
    <x v="7"/>
    <n v="449"/>
    <x v="1"/>
  </r>
  <r>
    <x v="154"/>
    <x v="8"/>
    <n v="2181"/>
    <x v="1"/>
  </r>
  <r>
    <x v="155"/>
    <x v="8"/>
    <n v="121"/>
    <x v="1"/>
  </r>
  <r>
    <x v="156"/>
    <x v="8"/>
    <n v="120"/>
    <x v="1"/>
  </r>
  <r>
    <x v="157"/>
    <x v="0"/>
    <n v="2"/>
    <x v="0"/>
  </r>
  <r>
    <x v="157"/>
    <x v="9"/>
    <n v="986"/>
    <x v="0"/>
  </r>
  <r>
    <x v="157"/>
    <x v="1"/>
    <n v="158"/>
    <x v="0"/>
  </r>
  <r>
    <x v="157"/>
    <x v="2"/>
    <n v="18"/>
    <x v="0"/>
  </r>
  <r>
    <x v="157"/>
    <x v="3"/>
    <n v="138"/>
    <x v="0"/>
  </r>
  <r>
    <x v="157"/>
    <x v="4"/>
    <n v="13"/>
    <x v="1"/>
  </r>
  <r>
    <x v="157"/>
    <x v="5"/>
    <n v="9"/>
    <x v="1"/>
  </r>
  <r>
    <x v="157"/>
    <x v="6"/>
    <n v="76"/>
    <x v="1"/>
  </r>
  <r>
    <x v="157"/>
    <x v="7"/>
    <n v="285"/>
    <x v="1"/>
  </r>
  <r>
    <x v="157"/>
    <x v="8"/>
    <n v="1600"/>
    <x v="1"/>
  </r>
  <r>
    <x v="158"/>
    <x v="0"/>
    <n v="3"/>
    <x v="0"/>
  </r>
  <r>
    <x v="158"/>
    <x v="9"/>
    <n v="1038"/>
    <x v="0"/>
  </r>
  <r>
    <x v="158"/>
    <x v="10"/>
    <n v="9"/>
    <x v="0"/>
  </r>
  <r>
    <x v="158"/>
    <x v="1"/>
    <n v="139"/>
    <x v="0"/>
  </r>
  <r>
    <x v="158"/>
    <x v="2"/>
    <n v="8"/>
    <x v="0"/>
  </r>
  <r>
    <x v="158"/>
    <x v="3"/>
    <n v="128"/>
    <x v="0"/>
  </r>
  <r>
    <x v="158"/>
    <x v="4"/>
    <n v="16"/>
    <x v="1"/>
  </r>
  <r>
    <x v="158"/>
    <x v="5"/>
    <n v="18"/>
    <x v="1"/>
  </r>
  <r>
    <x v="158"/>
    <x v="6"/>
    <n v="152"/>
    <x v="1"/>
  </r>
  <r>
    <x v="158"/>
    <x v="7"/>
    <n v="702"/>
    <x v="1"/>
  </r>
  <r>
    <x v="158"/>
    <x v="8"/>
    <n v="3217"/>
    <x v="1"/>
  </r>
  <r>
    <x v="159"/>
    <x v="0"/>
    <n v="3"/>
    <x v="0"/>
  </r>
  <r>
    <x v="159"/>
    <x v="9"/>
    <n v="1000"/>
    <x v="0"/>
  </r>
  <r>
    <x v="159"/>
    <x v="10"/>
    <n v="16"/>
    <x v="0"/>
  </r>
  <r>
    <x v="159"/>
    <x v="1"/>
    <n v="271"/>
    <x v="0"/>
  </r>
  <r>
    <x v="159"/>
    <x v="2"/>
    <n v="12"/>
    <x v="0"/>
  </r>
  <r>
    <x v="159"/>
    <x v="3"/>
    <n v="155"/>
    <x v="0"/>
  </r>
  <r>
    <x v="159"/>
    <x v="4"/>
    <n v="11"/>
    <x v="1"/>
  </r>
  <r>
    <x v="159"/>
    <x v="5"/>
    <n v="2"/>
    <x v="1"/>
  </r>
  <r>
    <x v="159"/>
    <x v="6"/>
    <n v="46"/>
    <x v="1"/>
  </r>
  <r>
    <x v="159"/>
    <x v="7"/>
    <n v="240"/>
    <x v="1"/>
  </r>
  <r>
    <x v="159"/>
    <x v="8"/>
    <n v="1327"/>
    <x v="1"/>
  </r>
  <r>
    <x v="160"/>
    <x v="0"/>
    <n v="2"/>
    <x v="0"/>
  </r>
  <r>
    <x v="160"/>
    <x v="9"/>
    <n v="1094"/>
    <x v="0"/>
  </r>
  <r>
    <x v="160"/>
    <x v="10"/>
    <n v="2"/>
    <x v="0"/>
  </r>
  <r>
    <x v="160"/>
    <x v="1"/>
    <n v="96"/>
    <x v="0"/>
  </r>
  <r>
    <x v="160"/>
    <x v="2"/>
    <n v="3"/>
    <x v="0"/>
  </r>
  <r>
    <x v="160"/>
    <x v="3"/>
    <n v="109"/>
    <x v="0"/>
  </r>
  <r>
    <x v="160"/>
    <x v="4"/>
    <n v="35"/>
    <x v="1"/>
  </r>
  <r>
    <x v="160"/>
    <x v="5"/>
    <n v="14"/>
    <x v="1"/>
  </r>
  <r>
    <x v="160"/>
    <x v="6"/>
    <n v="87"/>
    <x v="1"/>
  </r>
  <r>
    <x v="160"/>
    <x v="7"/>
    <n v="491"/>
    <x v="1"/>
  </r>
  <r>
    <x v="160"/>
    <x v="8"/>
    <n v="2174"/>
    <x v="1"/>
  </r>
  <r>
    <x v="161"/>
    <x v="4"/>
    <n v="9"/>
    <x v="1"/>
  </r>
  <r>
    <x v="161"/>
    <x v="5"/>
    <n v="8"/>
    <x v="1"/>
  </r>
  <r>
    <x v="161"/>
    <x v="6"/>
    <n v="43"/>
    <x v="1"/>
  </r>
  <r>
    <x v="161"/>
    <x v="7"/>
    <n v="411"/>
    <x v="1"/>
  </r>
  <r>
    <x v="161"/>
    <x v="8"/>
    <n v="1645"/>
    <x v="1"/>
  </r>
  <r>
    <x v="161"/>
    <x v="0"/>
    <n v="3"/>
    <x v="0"/>
  </r>
  <r>
    <x v="161"/>
    <x v="9"/>
    <n v="981"/>
    <x v="0"/>
  </r>
  <r>
    <x v="161"/>
    <x v="10"/>
    <n v="14"/>
    <x v="0"/>
  </r>
  <r>
    <x v="161"/>
    <x v="1"/>
    <n v="204"/>
    <x v="0"/>
  </r>
  <r>
    <x v="161"/>
    <x v="2"/>
    <n v="22"/>
    <x v="0"/>
  </r>
  <r>
    <x v="161"/>
    <x v="3"/>
    <n v="108"/>
    <x v="0"/>
  </r>
  <r>
    <x v="162"/>
    <x v="0"/>
    <n v="1"/>
    <x v="0"/>
  </r>
  <r>
    <x v="162"/>
    <x v="9"/>
    <n v="336"/>
    <x v="0"/>
  </r>
  <r>
    <x v="162"/>
    <x v="10"/>
    <n v="4"/>
    <x v="0"/>
  </r>
  <r>
    <x v="162"/>
    <x v="2"/>
    <n v="7"/>
    <x v="0"/>
  </r>
  <r>
    <x v="162"/>
    <x v="3"/>
    <n v="23"/>
    <x v="0"/>
  </r>
  <r>
    <x v="162"/>
    <x v="8"/>
    <n v="64"/>
    <x v="1"/>
  </r>
  <r>
    <x v="163"/>
    <x v="8"/>
    <n v="150"/>
    <x v="1"/>
  </r>
  <r>
    <x v="164"/>
    <x v="0"/>
    <n v="1"/>
    <x v="0"/>
  </r>
  <r>
    <x v="164"/>
    <x v="9"/>
    <n v="1087"/>
    <x v="0"/>
  </r>
  <r>
    <x v="164"/>
    <x v="1"/>
    <n v="170"/>
    <x v="0"/>
  </r>
  <r>
    <x v="164"/>
    <x v="2"/>
    <n v="3"/>
    <x v="0"/>
  </r>
  <r>
    <x v="164"/>
    <x v="3"/>
    <n v="29"/>
    <x v="0"/>
  </r>
  <r>
    <x v="164"/>
    <x v="4"/>
    <n v="15"/>
    <x v="1"/>
  </r>
  <r>
    <x v="164"/>
    <x v="5"/>
    <n v="11"/>
    <x v="1"/>
  </r>
  <r>
    <x v="164"/>
    <x v="6"/>
    <n v="35"/>
    <x v="1"/>
  </r>
  <r>
    <x v="164"/>
    <x v="7"/>
    <n v="343"/>
    <x v="1"/>
  </r>
  <r>
    <x v="164"/>
    <x v="8"/>
    <n v="1794"/>
    <x v="1"/>
  </r>
  <r>
    <x v="165"/>
    <x v="0"/>
    <n v="1"/>
    <x v="0"/>
  </r>
  <r>
    <x v="165"/>
    <x v="9"/>
    <n v="932"/>
    <x v="0"/>
  </r>
  <r>
    <x v="165"/>
    <x v="10"/>
    <n v="9"/>
    <x v="0"/>
  </r>
  <r>
    <x v="165"/>
    <x v="1"/>
    <n v="145"/>
    <x v="0"/>
  </r>
  <r>
    <x v="165"/>
    <x v="2"/>
    <n v="11"/>
    <x v="0"/>
  </r>
  <r>
    <x v="165"/>
    <x v="3"/>
    <n v="39"/>
    <x v="0"/>
  </r>
  <r>
    <x v="165"/>
    <x v="4"/>
    <n v="37"/>
    <x v="1"/>
  </r>
  <r>
    <x v="165"/>
    <x v="5"/>
    <n v="9"/>
    <x v="1"/>
  </r>
  <r>
    <x v="165"/>
    <x v="6"/>
    <n v="60"/>
    <x v="1"/>
  </r>
  <r>
    <x v="165"/>
    <x v="7"/>
    <n v="680"/>
    <x v="1"/>
  </r>
  <r>
    <x v="165"/>
    <x v="8"/>
    <n v="2823"/>
    <x v="1"/>
  </r>
  <r>
    <x v="166"/>
    <x v="0"/>
    <n v="3"/>
    <x v="0"/>
  </r>
  <r>
    <x v="166"/>
    <x v="9"/>
    <n v="1039"/>
    <x v="0"/>
  </r>
  <r>
    <x v="166"/>
    <x v="10"/>
    <n v="11"/>
    <x v="0"/>
  </r>
  <r>
    <x v="166"/>
    <x v="1"/>
    <n v="275"/>
    <x v="0"/>
  </r>
  <r>
    <x v="166"/>
    <x v="2"/>
    <n v="12"/>
    <x v="0"/>
  </r>
  <r>
    <x v="166"/>
    <x v="3"/>
    <n v="68"/>
    <x v="0"/>
  </r>
  <r>
    <x v="166"/>
    <x v="4"/>
    <n v="5"/>
    <x v="1"/>
  </r>
  <r>
    <x v="166"/>
    <x v="5"/>
    <n v="4"/>
    <x v="1"/>
  </r>
  <r>
    <x v="166"/>
    <x v="6"/>
    <n v="38"/>
    <x v="1"/>
  </r>
  <r>
    <x v="166"/>
    <x v="7"/>
    <n v="226"/>
    <x v="1"/>
  </r>
  <r>
    <x v="166"/>
    <x v="8"/>
    <n v="935"/>
    <x v="1"/>
  </r>
  <r>
    <x v="167"/>
    <x v="0"/>
    <n v="1"/>
    <x v="0"/>
  </r>
  <r>
    <x v="167"/>
    <x v="9"/>
    <n v="1067"/>
    <x v="0"/>
  </r>
  <r>
    <x v="167"/>
    <x v="10"/>
    <n v="4"/>
    <x v="0"/>
  </r>
  <r>
    <x v="167"/>
    <x v="1"/>
    <n v="139"/>
    <x v="0"/>
  </r>
  <r>
    <x v="167"/>
    <x v="2"/>
    <n v="2"/>
    <x v="0"/>
  </r>
  <r>
    <x v="167"/>
    <x v="3"/>
    <n v="42"/>
    <x v="0"/>
  </r>
  <r>
    <x v="167"/>
    <x v="4"/>
    <n v="2"/>
    <x v="1"/>
  </r>
  <r>
    <x v="167"/>
    <x v="5"/>
    <n v="14"/>
    <x v="1"/>
  </r>
  <r>
    <x v="167"/>
    <x v="6"/>
    <n v="40"/>
    <x v="1"/>
  </r>
  <r>
    <x v="167"/>
    <x v="7"/>
    <n v="427"/>
    <x v="1"/>
  </r>
  <r>
    <x v="167"/>
    <x v="8"/>
    <n v="2039"/>
    <x v="1"/>
  </r>
  <r>
    <x v="168"/>
    <x v="4"/>
    <n v="16"/>
    <x v="1"/>
  </r>
  <r>
    <x v="168"/>
    <x v="5"/>
    <n v="9"/>
    <x v="1"/>
  </r>
  <r>
    <x v="168"/>
    <x v="6"/>
    <n v="44"/>
    <x v="1"/>
  </r>
  <r>
    <x v="168"/>
    <x v="7"/>
    <n v="412"/>
    <x v="1"/>
  </r>
  <r>
    <x v="168"/>
    <x v="8"/>
    <n v="1965"/>
    <x v="1"/>
  </r>
  <r>
    <x v="168"/>
    <x v="0"/>
    <n v="2"/>
    <x v="0"/>
  </r>
  <r>
    <x v="168"/>
    <x v="9"/>
    <n v="930"/>
    <x v="0"/>
  </r>
  <r>
    <x v="168"/>
    <x v="10"/>
    <n v="13"/>
    <x v="0"/>
  </r>
  <r>
    <x v="168"/>
    <x v="1"/>
    <n v="184"/>
    <x v="0"/>
  </r>
  <r>
    <x v="168"/>
    <x v="2"/>
    <n v="1"/>
    <x v="0"/>
  </r>
  <r>
    <x v="168"/>
    <x v="3"/>
    <n v="54"/>
    <x v="0"/>
  </r>
  <r>
    <x v="169"/>
    <x v="8"/>
    <n v="164"/>
    <x v="1"/>
  </r>
  <r>
    <x v="170"/>
    <x v="8"/>
    <n v="139"/>
    <x v="1"/>
  </r>
  <r>
    <x v="169"/>
    <x v="9"/>
    <n v="365"/>
    <x v="0"/>
  </r>
  <r>
    <x v="169"/>
    <x v="3"/>
    <n v="14"/>
    <x v="0"/>
  </r>
  <r>
    <x v="171"/>
    <x v="0"/>
    <n v="3"/>
    <x v="0"/>
  </r>
  <r>
    <x v="171"/>
    <x v="9"/>
    <n v="1002"/>
    <x v="0"/>
  </r>
  <r>
    <x v="171"/>
    <x v="10"/>
    <n v="8"/>
    <x v="0"/>
  </r>
  <r>
    <x v="171"/>
    <x v="1"/>
    <n v="176"/>
    <x v="0"/>
  </r>
  <r>
    <x v="171"/>
    <x v="2"/>
    <n v="9"/>
    <x v="0"/>
  </r>
  <r>
    <x v="171"/>
    <x v="3"/>
    <n v="39"/>
    <x v="0"/>
  </r>
  <r>
    <x v="171"/>
    <x v="4"/>
    <n v="14"/>
    <x v="1"/>
  </r>
  <r>
    <x v="171"/>
    <x v="5"/>
    <n v="7"/>
    <x v="1"/>
  </r>
  <r>
    <x v="171"/>
    <x v="6"/>
    <n v="36"/>
    <x v="1"/>
  </r>
  <r>
    <x v="171"/>
    <x v="7"/>
    <n v="357"/>
    <x v="1"/>
  </r>
  <r>
    <x v="171"/>
    <x v="8"/>
    <n v="1794"/>
    <x v="1"/>
  </r>
  <r>
    <x v="172"/>
    <x v="0"/>
    <n v="4"/>
    <x v="0"/>
  </r>
  <r>
    <x v="172"/>
    <x v="9"/>
    <n v="1127"/>
    <x v="0"/>
  </r>
  <r>
    <x v="172"/>
    <x v="10"/>
    <n v="6"/>
    <x v="0"/>
  </r>
  <r>
    <x v="172"/>
    <x v="1"/>
    <n v="157"/>
    <x v="0"/>
  </r>
  <r>
    <x v="172"/>
    <x v="2"/>
    <n v="7"/>
    <x v="0"/>
  </r>
  <r>
    <x v="172"/>
    <x v="3"/>
    <n v="47"/>
    <x v="0"/>
  </r>
  <r>
    <x v="172"/>
    <x v="4"/>
    <n v="27"/>
    <x v="1"/>
  </r>
  <r>
    <x v="172"/>
    <x v="5"/>
    <n v="12"/>
    <x v="1"/>
  </r>
  <r>
    <x v="172"/>
    <x v="6"/>
    <n v="52"/>
    <x v="1"/>
  </r>
  <r>
    <x v="172"/>
    <x v="7"/>
    <n v="511"/>
    <x v="1"/>
  </r>
  <r>
    <x v="172"/>
    <x v="8"/>
    <n v="2604"/>
    <x v="1"/>
  </r>
  <r>
    <x v="173"/>
    <x v="4"/>
    <n v="5"/>
    <x v="1"/>
  </r>
  <r>
    <x v="173"/>
    <x v="5"/>
    <n v="7"/>
    <x v="1"/>
  </r>
  <r>
    <x v="173"/>
    <x v="6"/>
    <n v="32"/>
    <x v="1"/>
  </r>
  <r>
    <x v="173"/>
    <x v="7"/>
    <n v="253"/>
    <x v="1"/>
  </r>
  <r>
    <x v="173"/>
    <x v="8"/>
    <n v="1155"/>
    <x v="1"/>
  </r>
  <r>
    <x v="173"/>
    <x v="0"/>
    <n v="4"/>
    <x v="0"/>
  </r>
  <r>
    <x v="173"/>
    <x v="9"/>
    <n v="1008"/>
    <x v="0"/>
  </r>
  <r>
    <x v="173"/>
    <x v="10"/>
    <n v="6"/>
    <x v="0"/>
  </r>
  <r>
    <x v="173"/>
    <x v="1"/>
    <n v="232"/>
    <x v="0"/>
  </r>
  <r>
    <x v="173"/>
    <x v="2"/>
    <n v="10"/>
    <x v="0"/>
  </r>
  <r>
    <x v="173"/>
    <x v="3"/>
    <n v="63"/>
    <x v="0"/>
  </r>
  <r>
    <x v="174"/>
    <x v="0"/>
    <n v="2"/>
    <x v="0"/>
  </r>
  <r>
    <x v="174"/>
    <x v="9"/>
    <n v="1203"/>
    <x v="0"/>
  </r>
  <r>
    <x v="174"/>
    <x v="10"/>
    <n v="6"/>
    <x v="0"/>
  </r>
  <r>
    <x v="174"/>
    <x v="1"/>
    <n v="104"/>
    <x v="0"/>
  </r>
  <r>
    <x v="174"/>
    <x v="2"/>
    <n v="3"/>
    <x v="0"/>
  </r>
  <r>
    <x v="174"/>
    <x v="3"/>
    <n v="46"/>
    <x v="0"/>
  </r>
  <r>
    <x v="174"/>
    <x v="4"/>
    <n v="11"/>
    <x v="1"/>
  </r>
  <r>
    <x v="174"/>
    <x v="5"/>
    <n v="14"/>
    <x v="1"/>
  </r>
  <r>
    <x v="174"/>
    <x v="6"/>
    <n v="46"/>
    <x v="1"/>
  </r>
  <r>
    <x v="174"/>
    <x v="7"/>
    <n v="376"/>
    <x v="1"/>
  </r>
  <r>
    <x v="174"/>
    <x v="8"/>
    <n v="1942"/>
    <x v="1"/>
  </r>
  <r>
    <x v="175"/>
    <x v="4"/>
    <n v="6"/>
    <x v="1"/>
  </r>
  <r>
    <x v="175"/>
    <x v="5"/>
    <n v="3"/>
    <x v="1"/>
  </r>
  <r>
    <x v="175"/>
    <x v="6"/>
    <n v="43"/>
    <x v="1"/>
  </r>
  <r>
    <x v="175"/>
    <x v="7"/>
    <n v="386"/>
    <x v="1"/>
  </r>
  <r>
    <x v="175"/>
    <x v="8"/>
    <n v="1530"/>
    <x v="1"/>
  </r>
  <r>
    <x v="175"/>
    <x v="0"/>
    <n v="7"/>
    <x v="0"/>
  </r>
  <r>
    <x v="175"/>
    <x v="9"/>
    <n v="969"/>
    <x v="0"/>
  </r>
  <r>
    <x v="175"/>
    <x v="10"/>
    <n v="8"/>
    <x v="0"/>
  </r>
  <r>
    <x v="175"/>
    <x v="1"/>
    <n v="159"/>
    <x v="0"/>
  </r>
  <r>
    <x v="175"/>
    <x v="2"/>
    <n v="2"/>
    <x v="0"/>
  </r>
  <r>
    <x v="175"/>
    <x v="3"/>
    <n v="54"/>
    <x v="0"/>
  </r>
  <r>
    <x v="176"/>
    <x v="9"/>
    <n v="228"/>
    <x v="0"/>
  </r>
  <r>
    <x v="176"/>
    <x v="8"/>
    <n v="90"/>
    <x v="1"/>
  </r>
  <r>
    <x v="177"/>
    <x v="8"/>
    <n v="80"/>
    <x v="1"/>
  </r>
  <r>
    <x v="132"/>
    <x v="0"/>
    <n v="3"/>
    <x v="0"/>
  </r>
  <r>
    <x v="132"/>
    <x v="9"/>
    <n v="1183"/>
    <x v="0"/>
  </r>
  <r>
    <x v="132"/>
    <x v="10"/>
    <n v="3"/>
    <x v="0"/>
  </r>
  <r>
    <x v="132"/>
    <x v="1"/>
    <n v="152"/>
    <x v="0"/>
  </r>
  <r>
    <x v="132"/>
    <x v="2"/>
    <n v="3"/>
    <x v="0"/>
  </r>
  <r>
    <x v="132"/>
    <x v="3"/>
    <n v="51"/>
    <x v="0"/>
  </r>
  <r>
    <x v="132"/>
    <x v="4"/>
    <n v="22"/>
    <x v="1"/>
  </r>
  <r>
    <x v="178"/>
    <x v="2"/>
    <n v="1"/>
    <x v="0"/>
  </r>
  <r>
    <x v="178"/>
    <x v="3"/>
    <n v="60"/>
    <x v="0"/>
  </r>
  <r>
    <x v="178"/>
    <x v="11"/>
    <n v="10"/>
    <x v="0"/>
  </r>
  <r>
    <x v="178"/>
    <x v="4"/>
    <n v="9"/>
    <x v="1"/>
  </r>
  <r>
    <x v="178"/>
    <x v="5"/>
    <n v="9"/>
    <x v="1"/>
  </r>
  <r>
    <x v="178"/>
    <x v="6"/>
    <n v="58"/>
    <x v="1"/>
  </r>
  <r>
    <x v="178"/>
    <x v="12"/>
    <n v="44"/>
    <x v="1"/>
  </r>
  <r>
    <x v="178"/>
    <x v="7"/>
    <n v="163"/>
    <x v="1"/>
  </r>
  <r>
    <x v="178"/>
    <x v="8"/>
    <n v="917"/>
    <x v="1"/>
  </r>
  <r>
    <x v="179"/>
    <x v="0"/>
    <n v="1"/>
    <x v="0"/>
  </r>
  <r>
    <x v="179"/>
    <x v="9"/>
    <n v="509"/>
    <x v="0"/>
  </r>
  <r>
    <x v="179"/>
    <x v="10"/>
    <n v="6"/>
    <x v="0"/>
  </r>
  <r>
    <x v="179"/>
    <x v="1"/>
    <n v="65"/>
    <x v="0"/>
  </r>
  <r>
    <x v="179"/>
    <x v="2"/>
    <n v="4"/>
    <x v="0"/>
  </r>
  <r>
    <x v="179"/>
    <x v="3"/>
    <n v="75"/>
    <x v="0"/>
  </r>
  <r>
    <x v="179"/>
    <x v="11"/>
    <n v="36"/>
    <x v="0"/>
  </r>
  <r>
    <x v="179"/>
    <x v="12"/>
    <n v="29"/>
    <x v="1"/>
  </r>
  <r>
    <x v="179"/>
    <x v="8"/>
    <n v="303"/>
    <x v="1"/>
  </r>
  <r>
    <x v="180"/>
    <x v="4"/>
    <n v="11"/>
    <x v="1"/>
  </r>
  <r>
    <x v="180"/>
    <x v="5"/>
    <n v="4"/>
    <x v="1"/>
  </r>
  <r>
    <x v="180"/>
    <x v="6"/>
    <n v="43"/>
    <x v="1"/>
  </r>
  <r>
    <x v="180"/>
    <x v="12"/>
    <n v="22"/>
    <x v="1"/>
  </r>
  <r>
    <x v="180"/>
    <x v="7"/>
    <n v="210"/>
    <x v="1"/>
  </r>
  <r>
    <x v="180"/>
    <x v="8"/>
    <n v="607"/>
    <x v="1"/>
  </r>
  <r>
    <x v="181"/>
    <x v="12"/>
    <n v="42"/>
    <x v="1"/>
  </r>
  <r>
    <x v="181"/>
    <x v="8"/>
    <n v="79"/>
    <x v="1"/>
  </r>
  <r>
    <x v="182"/>
    <x v="0"/>
    <n v="5"/>
    <x v="0"/>
  </r>
  <r>
    <x v="182"/>
    <x v="9"/>
    <n v="521"/>
    <x v="0"/>
  </r>
  <r>
    <x v="182"/>
    <x v="10"/>
    <n v="2"/>
    <x v="0"/>
  </r>
  <r>
    <x v="182"/>
    <x v="1"/>
    <n v="65"/>
    <x v="0"/>
  </r>
  <r>
    <x v="182"/>
    <x v="2"/>
    <n v="1"/>
    <x v="0"/>
  </r>
  <r>
    <x v="182"/>
    <x v="3"/>
    <n v="56"/>
    <x v="0"/>
  </r>
  <r>
    <x v="182"/>
    <x v="11"/>
    <n v="36"/>
    <x v="0"/>
  </r>
  <r>
    <x v="182"/>
    <x v="4"/>
    <n v="4"/>
    <x v="1"/>
  </r>
  <r>
    <x v="182"/>
    <x v="5"/>
    <n v="6"/>
    <x v="1"/>
  </r>
  <r>
    <x v="182"/>
    <x v="6"/>
    <n v="74"/>
    <x v="1"/>
  </r>
  <r>
    <x v="182"/>
    <x v="12"/>
    <n v="42"/>
    <x v="1"/>
  </r>
  <r>
    <x v="182"/>
    <x v="7"/>
    <n v="236"/>
    <x v="1"/>
  </r>
  <r>
    <x v="182"/>
    <x v="8"/>
    <n v="881"/>
    <x v="1"/>
  </r>
  <r>
    <x v="183"/>
    <x v="0"/>
    <n v="1"/>
    <x v="0"/>
  </r>
  <r>
    <x v="183"/>
    <x v="9"/>
    <n v="604"/>
    <x v="0"/>
  </r>
  <r>
    <x v="183"/>
    <x v="10"/>
    <n v="4"/>
    <x v="0"/>
  </r>
  <r>
    <x v="183"/>
    <x v="1"/>
    <n v="117"/>
    <x v="0"/>
  </r>
  <r>
    <x v="183"/>
    <x v="2"/>
    <n v="2"/>
    <x v="0"/>
  </r>
  <r>
    <x v="183"/>
    <x v="3"/>
    <n v="84"/>
    <x v="0"/>
  </r>
  <r>
    <x v="183"/>
    <x v="11"/>
    <n v="42"/>
    <x v="0"/>
  </r>
  <r>
    <x v="183"/>
    <x v="4"/>
    <n v="13"/>
    <x v="1"/>
  </r>
  <r>
    <x v="183"/>
    <x v="5"/>
    <n v="13"/>
    <x v="1"/>
  </r>
  <r>
    <x v="184"/>
    <x v="7"/>
    <n v="344"/>
    <x v="1"/>
  </r>
  <r>
    <x v="184"/>
    <x v="8"/>
    <n v="1320"/>
    <x v="1"/>
  </r>
  <r>
    <x v="184"/>
    <x v="0"/>
    <n v="5"/>
    <x v="0"/>
  </r>
  <r>
    <x v="184"/>
    <x v="9"/>
    <n v="946"/>
    <x v="0"/>
  </r>
  <r>
    <x v="184"/>
    <x v="10"/>
    <n v="6"/>
    <x v="0"/>
  </r>
  <r>
    <x v="184"/>
    <x v="1"/>
    <n v="139"/>
    <x v="0"/>
  </r>
  <r>
    <x v="184"/>
    <x v="2"/>
    <n v="12"/>
    <x v="0"/>
  </r>
  <r>
    <x v="184"/>
    <x v="3"/>
    <n v="49"/>
    <x v="0"/>
  </r>
  <r>
    <x v="185"/>
    <x v="8"/>
    <n v="70"/>
    <x v="1"/>
  </r>
  <r>
    <x v="185"/>
    <x v="9"/>
    <n v="127"/>
    <x v="0"/>
  </r>
  <r>
    <x v="185"/>
    <x v="3"/>
    <n v="11"/>
    <x v="0"/>
  </r>
  <r>
    <x v="186"/>
    <x v="8"/>
    <n v="122"/>
    <x v="1"/>
  </r>
  <r>
    <x v="187"/>
    <x v="4"/>
    <n v="12"/>
    <x v="1"/>
  </r>
  <r>
    <x v="187"/>
    <x v="5"/>
    <n v="9"/>
    <x v="1"/>
  </r>
  <r>
    <x v="187"/>
    <x v="6"/>
    <n v="32"/>
    <x v="1"/>
  </r>
  <r>
    <x v="187"/>
    <x v="7"/>
    <n v="310"/>
    <x v="1"/>
  </r>
  <r>
    <x v="187"/>
    <x v="8"/>
    <n v="1498"/>
    <x v="1"/>
  </r>
  <r>
    <x v="187"/>
    <x v="9"/>
    <n v="703"/>
    <x v="0"/>
  </r>
  <r>
    <x v="187"/>
    <x v="10"/>
    <n v="4"/>
    <x v="0"/>
  </r>
  <r>
    <x v="187"/>
    <x v="1"/>
    <n v="126"/>
    <x v="0"/>
  </r>
  <r>
    <x v="187"/>
    <x v="2"/>
    <n v="7"/>
    <x v="0"/>
  </r>
  <r>
    <x v="187"/>
    <x v="3"/>
    <n v="34"/>
    <x v="0"/>
  </r>
  <r>
    <x v="188"/>
    <x v="0"/>
    <n v="2"/>
    <x v="0"/>
  </r>
  <r>
    <x v="188"/>
    <x v="9"/>
    <n v="1089"/>
    <x v="0"/>
  </r>
  <r>
    <x v="188"/>
    <x v="10"/>
    <n v="4"/>
    <x v="0"/>
  </r>
  <r>
    <x v="188"/>
    <x v="1"/>
    <n v="127"/>
    <x v="0"/>
  </r>
  <r>
    <x v="188"/>
    <x v="2"/>
    <n v="4"/>
    <x v="0"/>
  </r>
  <r>
    <x v="188"/>
    <x v="3"/>
    <n v="42"/>
    <x v="0"/>
  </r>
  <r>
    <x v="188"/>
    <x v="4"/>
    <n v="35"/>
    <x v="1"/>
  </r>
  <r>
    <x v="188"/>
    <x v="5"/>
    <n v="5"/>
    <x v="1"/>
  </r>
  <r>
    <x v="188"/>
    <x v="6"/>
    <n v="68"/>
    <x v="1"/>
  </r>
  <r>
    <x v="188"/>
    <x v="7"/>
    <n v="506"/>
    <x v="1"/>
  </r>
  <r>
    <x v="188"/>
    <x v="8"/>
    <n v="2023"/>
    <x v="1"/>
  </r>
  <r>
    <x v="189"/>
    <x v="4"/>
    <n v="9"/>
    <x v="1"/>
  </r>
  <r>
    <x v="189"/>
    <x v="5"/>
    <n v="5"/>
    <x v="1"/>
  </r>
  <r>
    <x v="189"/>
    <x v="6"/>
    <n v="21"/>
    <x v="1"/>
  </r>
  <r>
    <x v="189"/>
    <x v="7"/>
    <n v="241"/>
    <x v="1"/>
  </r>
  <r>
    <x v="189"/>
    <x v="8"/>
    <n v="983"/>
    <x v="1"/>
  </r>
  <r>
    <x v="189"/>
    <x v="0"/>
    <n v="7"/>
    <x v="0"/>
  </r>
  <r>
    <x v="189"/>
    <x v="9"/>
    <n v="1064"/>
    <x v="0"/>
  </r>
  <r>
    <x v="189"/>
    <x v="10"/>
    <n v="5"/>
    <x v="0"/>
  </r>
  <r>
    <x v="189"/>
    <x v="1"/>
    <n v="196"/>
    <x v="0"/>
  </r>
  <r>
    <x v="189"/>
    <x v="2"/>
    <n v="10"/>
    <x v="0"/>
  </r>
  <r>
    <x v="189"/>
    <x v="3"/>
    <n v="73"/>
    <x v="0"/>
  </r>
  <r>
    <x v="83"/>
    <x v="0"/>
    <n v="1"/>
    <x v="0"/>
  </r>
  <r>
    <x v="83"/>
    <x v="9"/>
    <n v="968"/>
    <x v="0"/>
  </r>
  <r>
    <x v="83"/>
    <x v="10"/>
    <n v="5"/>
    <x v="0"/>
  </r>
  <r>
    <x v="83"/>
    <x v="1"/>
    <n v="92"/>
    <x v="0"/>
  </r>
  <r>
    <x v="83"/>
    <x v="2"/>
    <n v="4"/>
    <x v="0"/>
  </r>
  <r>
    <x v="83"/>
    <x v="3"/>
    <n v="31"/>
    <x v="0"/>
  </r>
  <r>
    <x v="83"/>
    <x v="4"/>
    <n v="6"/>
    <x v="1"/>
  </r>
  <r>
    <x v="89"/>
    <x v="7"/>
    <n v="230"/>
    <x v="1"/>
  </r>
  <r>
    <x v="89"/>
    <x v="8"/>
    <n v="997"/>
    <x v="1"/>
  </r>
  <r>
    <x v="190"/>
    <x v="0"/>
    <n v="2"/>
    <x v="0"/>
  </r>
  <r>
    <x v="190"/>
    <x v="9"/>
    <n v="1031"/>
    <x v="0"/>
  </r>
  <r>
    <x v="190"/>
    <x v="10"/>
    <n v="5"/>
    <x v="0"/>
  </r>
  <r>
    <x v="190"/>
    <x v="1"/>
    <n v="87"/>
    <x v="0"/>
  </r>
  <r>
    <x v="190"/>
    <x v="2"/>
    <n v="5"/>
    <x v="0"/>
  </r>
  <r>
    <x v="190"/>
    <x v="3"/>
    <n v="64"/>
    <x v="0"/>
  </r>
  <r>
    <x v="190"/>
    <x v="4"/>
    <n v="15"/>
    <x v="1"/>
  </r>
  <r>
    <x v="190"/>
    <x v="5"/>
    <n v="9"/>
    <x v="1"/>
  </r>
  <r>
    <x v="190"/>
    <x v="6"/>
    <n v="82"/>
    <x v="1"/>
  </r>
  <r>
    <x v="190"/>
    <x v="12"/>
    <n v="20"/>
    <x v="1"/>
  </r>
  <r>
    <x v="190"/>
    <x v="7"/>
    <n v="332"/>
    <x v="1"/>
  </r>
  <r>
    <x v="190"/>
    <x v="8"/>
    <n v="1300"/>
    <x v="1"/>
  </r>
  <r>
    <x v="191"/>
    <x v="0"/>
    <n v="1"/>
    <x v="0"/>
  </r>
  <r>
    <x v="191"/>
    <x v="9"/>
    <n v="610"/>
    <x v="0"/>
  </r>
  <r>
    <x v="191"/>
    <x v="10"/>
    <n v="8"/>
    <x v="0"/>
  </r>
  <r>
    <x v="191"/>
    <x v="1"/>
    <n v="125"/>
    <x v="0"/>
  </r>
  <r>
    <x v="191"/>
    <x v="2"/>
    <n v="4"/>
    <x v="0"/>
  </r>
  <r>
    <x v="191"/>
    <x v="3"/>
    <n v="96"/>
    <x v="0"/>
  </r>
  <r>
    <x v="191"/>
    <x v="4"/>
    <n v="14"/>
    <x v="1"/>
  </r>
  <r>
    <x v="191"/>
    <x v="5"/>
    <n v="2"/>
    <x v="1"/>
  </r>
  <r>
    <x v="191"/>
    <x v="6"/>
    <n v="71"/>
    <x v="1"/>
  </r>
  <r>
    <x v="191"/>
    <x v="12"/>
    <n v="20"/>
    <x v="1"/>
  </r>
  <r>
    <x v="191"/>
    <x v="7"/>
    <n v="293"/>
    <x v="1"/>
  </r>
  <r>
    <x v="191"/>
    <x v="8"/>
    <n v="1005"/>
    <x v="1"/>
  </r>
  <r>
    <x v="192"/>
    <x v="12"/>
    <n v="5"/>
    <x v="1"/>
  </r>
  <r>
    <x v="192"/>
    <x v="8"/>
    <n v="91"/>
    <x v="1"/>
  </r>
  <r>
    <x v="193"/>
    <x v="12"/>
    <n v="1"/>
    <x v="1"/>
  </r>
  <r>
    <x v="193"/>
    <x v="8"/>
    <n v="108"/>
    <x v="1"/>
  </r>
  <r>
    <x v="194"/>
    <x v="0"/>
    <n v="3"/>
    <x v="0"/>
  </r>
  <r>
    <x v="194"/>
    <x v="9"/>
    <n v="712"/>
    <x v="0"/>
  </r>
  <r>
    <x v="194"/>
    <x v="1"/>
    <n v="120"/>
    <x v="0"/>
  </r>
  <r>
    <x v="194"/>
    <x v="2"/>
    <n v="11"/>
    <x v="0"/>
  </r>
  <r>
    <x v="194"/>
    <x v="3"/>
    <n v="81"/>
    <x v="0"/>
  </r>
  <r>
    <x v="194"/>
    <x v="4"/>
    <n v="3"/>
    <x v="1"/>
  </r>
  <r>
    <x v="194"/>
    <x v="5"/>
    <n v="4"/>
    <x v="1"/>
  </r>
  <r>
    <x v="194"/>
    <x v="6"/>
    <n v="76"/>
    <x v="1"/>
  </r>
  <r>
    <x v="194"/>
    <x v="12"/>
    <n v="80"/>
    <x v="1"/>
  </r>
  <r>
    <x v="194"/>
    <x v="7"/>
    <n v="309"/>
    <x v="1"/>
  </r>
  <r>
    <x v="194"/>
    <x v="8"/>
    <n v="1191"/>
    <x v="1"/>
  </r>
  <r>
    <x v="195"/>
    <x v="9"/>
    <n v="715"/>
    <x v="0"/>
  </r>
  <r>
    <x v="195"/>
    <x v="10"/>
    <n v="2"/>
    <x v="0"/>
  </r>
  <r>
    <x v="195"/>
    <x v="1"/>
    <n v="137"/>
    <x v="0"/>
  </r>
  <r>
    <x v="195"/>
    <x v="2"/>
    <n v="4"/>
    <x v="0"/>
  </r>
  <r>
    <x v="195"/>
    <x v="3"/>
    <n v="102"/>
    <x v="0"/>
  </r>
  <r>
    <x v="195"/>
    <x v="12"/>
    <n v="56"/>
    <x v="1"/>
  </r>
  <r>
    <x v="195"/>
    <x v="8"/>
    <n v="326"/>
    <x v="1"/>
  </r>
  <r>
    <x v="196"/>
    <x v="1"/>
    <n v="155"/>
    <x v="0"/>
  </r>
  <r>
    <x v="196"/>
    <x v="2"/>
    <n v="2"/>
    <x v="0"/>
  </r>
  <r>
    <x v="196"/>
    <x v="3"/>
    <n v="77"/>
    <x v="0"/>
  </r>
  <r>
    <x v="196"/>
    <x v="11"/>
    <n v="30"/>
    <x v="0"/>
  </r>
  <r>
    <x v="196"/>
    <x v="4"/>
    <n v="5"/>
    <x v="1"/>
  </r>
  <r>
    <x v="196"/>
    <x v="5"/>
    <n v="2"/>
    <x v="1"/>
  </r>
  <r>
    <x v="196"/>
    <x v="6"/>
    <n v="3"/>
    <x v="1"/>
  </r>
  <r>
    <x v="196"/>
    <x v="12"/>
    <n v="56"/>
    <x v="1"/>
  </r>
  <r>
    <x v="196"/>
    <x v="7"/>
    <n v="36"/>
    <x v="1"/>
  </r>
  <r>
    <x v="196"/>
    <x v="8"/>
    <n v="507"/>
    <x v="1"/>
  </r>
  <r>
    <x v="197"/>
    <x v="0"/>
    <n v="1"/>
    <x v="0"/>
  </r>
  <r>
    <x v="197"/>
    <x v="9"/>
    <n v="576"/>
    <x v="0"/>
  </r>
  <r>
    <x v="197"/>
    <x v="1"/>
    <n v="14"/>
    <x v="0"/>
  </r>
  <r>
    <x v="197"/>
    <x v="2"/>
    <n v="1"/>
    <x v="0"/>
  </r>
  <r>
    <x v="197"/>
    <x v="3"/>
    <n v="7"/>
    <x v="0"/>
  </r>
  <r>
    <x v="197"/>
    <x v="11"/>
    <n v="24"/>
    <x v="0"/>
  </r>
  <r>
    <x v="197"/>
    <x v="4"/>
    <n v="9"/>
    <x v="1"/>
  </r>
  <r>
    <x v="197"/>
    <x v="5"/>
    <n v="13"/>
    <x v="1"/>
  </r>
  <r>
    <x v="197"/>
    <x v="6"/>
    <n v="26"/>
    <x v="1"/>
  </r>
  <r>
    <x v="197"/>
    <x v="12"/>
    <n v="30"/>
    <x v="1"/>
  </r>
  <r>
    <x v="197"/>
    <x v="7"/>
    <n v="170"/>
    <x v="1"/>
  </r>
  <r>
    <x v="197"/>
    <x v="8"/>
    <n v="1027"/>
    <x v="1"/>
  </r>
  <r>
    <x v="198"/>
    <x v="9"/>
    <n v="583"/>
    <x v="0"/>
  </r>
  <r>
    <x v="198"/>
    <x v="10"/>
    <n v="8"/>
    <x v="0"/>
  </r>
  <r>
    <x v="198"/>
    <x v="1"/>
    <n v="69"/>
    <x v="0"/>
  </r>
  <r>
    <x v="198"/>
    <x v="2"/>
    <n v="3"/>
    <x v="0"/>
  </r>
  <r>
    <x v="198"/>
    <x v="3"/>
    <n v="33"/>
    <x v="0"/>
  </r>
  <r>
    <x v="198"/>
    <x v="11"/>
    <n v="17"/>
    <x v="0"/>
  </r>
  <r>
    <x v="198"/>
    <x v="12"/>
    <n v="14"/>
    <x v="1"/>
  </r>
  <r>
    <x v="198"/>
    <x v="8"/>
    <n v="349"/>
    <x v="1"/>
  </r>
  <r>
    <x v="199"/>
    <x v="4"/>
    <n v="2"/>
    <x v="1"/>
  </r>
  <r>
    <x v="199"/>
    <x v="5"/>
    <n v="7"/>
    <x v="1"/>
  </r>
  <r>
    <x v="199"/>
    <x v="6"/>
    <n v="40"/>
    <x v="1"/>
  </r>
  <r>
    <x v="199"/>
    <x v="12"/>
    <n v="6"/>
    <x v="1"/>
  </r>
  <r>
    <x v="199"/>
    <x v="7"/>
    <n v="259"/>
    <x v="1"/>
  </r>
  <r>
    <x v="199"/>
    <x v="8"/>
    <n v="852"/>
    <x v="1"/>
  </r>
  <r>
    <x v="200"/>
    <x v="12"/>
    <n v="8"/>
    <x v="1"/>
  </r>
  <r>
    <x v="200"/>
    <x v="8"/>
    <n v="123"/>
    <x v="1"/>
  </r>
  <r>
    <x v="201"/>
    <x v="9"/>
    <n v="671"/>
    <x v="0"/>
  </r>
  <r>
    <x v="201"/>
    <x v="10"/>
    <n v="5"/>
    <x v="0"/>
  </r>
  <r>
    <x v="201"/>
    <x v="1"/>
    <n v="79"/>
    <x v="0"/>
  </r>
  <r>
    <x v="201"/>
    <x v="2"/>
    <n v="3"/>
    <x v="0"/>
  </r>
  <r>
    <x v="201"/>
    <x v="3"/>
    <n v="50"/>
    <x v="0"/>
  </r>
  <r>
    <x v="201"/>
    <x v="11"/>
    <n v="36"/>
    <x v="0"/>
  </r>
  <r>
    <x v="201"/>
    <x v="4"/>
    <n v="4"/>
    <x v="1"/>
  </r>
  <r>
    <x v="201"/>
    <x v="5"/>
    <n v="5"/>
    <x v="1"/>
  </r>
  <r>
    <x v="201"/>
    <x v="6"/>
    <n v="35"/>
    <x v="1"/>
  </r>
  <r>
    <x v="201"/>
    <x v="12"/>
    <n v="62"/>
    <x v="1"/>
  </r>
  <r>
    <x v="202"/>
    <x v="7"/>
    <n v="270"/>
    <x v="1"/>
  </r>
  <r>
    <x v="202"/>
    <x v="12"/>
    <n v="44"/>
    <x v="1"/>
  </r>
  <r>
    <x v="202"/>
    <x v="8"/>
    <n v="1234"/>
    <x v="1"/>
  </r>
  <r>
    <x v="203"/>
    <x v="4"/>
    <n v="9"/>
    <x v="1"/>
  </r>
  <r>
    <x v="203"/>
    <x v="5"/>
    <n v="14"/>
    <x v="1"/>
  </r>
  <r>
    <x v="203"/>
    <x v="6"/>
    <n v="36"/>
    <x v="1"/>
  </r>
  <r>
    <x v="203"/>
    <x v="12"/>
    <n v="45"/>
    <x v="1"/>
  </r>
  <r>
    <x v="203"/>
    <x v="7"/>
    <n v="254"/>
    <x v="1"/>
  </r>
  <r>
    <x v="203"/>
    <x v="8"/>
    <n v="1069"/>
    <x v="1"/>
  </r>
  <r>
    <x v="204"/>
    <x v="12"/>
    <n v="8"/>
    <x v="1"/>
  </r>
  <r>
    <x v="204"/>
    <x v="8"/>
    <n v="78"/>
    <x v="1"/>
  </r>
  <r>
    <x v="205"/>
    <x v="12"/>
    <n v="15"/>
    <x v="1"/>
  </r>
  <r>
    <x v="205"/>
    <x v="8"/>
    <n v="88"/>
    <x v="1"/>
  </r>
  <r>
    <x v="203"/>
    <x v="0"/>
    <n v="7"/>
    <x v="0"/>
  </r>
  <r>
    <x v="203"/>
    <x v="9"/>
    <n v="984"/>
    <x v="0"/>
  </r>
  <r>
    <x v="203"/>
    <x v="10"/>
    <n v="7"/>
    <x v="0"/>
  </r>
  <r>
    <x v="203"/>
    <x v="1"/>
    <n v="110"/>
    <x v="0"/>
  </r>
  <r>
    <x v="203"/>
    <x v="2"/>
    <n v="6"/>
    <x v="0"/>
  </r>
  <r>
    <x v="203"/>
    <x v="3"/>
    <n v="52"/>
    <x v="0"/>
  </r>
  <r>
    <x v="203"/>
    <x v="11"/>
    <n v="26"/>
    <x v="0"/>
  </r>
  <r>
    <x v="204"/>
    <x v="9"/>
    <n v="185"/>
    <x v="0"/>
  </r>
  <r>
    <x v="204"/>
    <x v="3"/>
    <n v="12"/>
    <x v="0"/>
  </r>
  <r>
    <x v="204"/>
    <x v="11"/>
    <n v="76"/>
    <x v="0"/>
  </r>
  <r>
    <x v="206"/>
    <x v="0"/>
    <n v="2"/>
    <x v="0"/>
  </r>
  <r>
    <x v="206"/>
    <x v="9"/>
    <n v="839"/>
    <x v="0"/>
  </r>
  <r>
    <x v="206"/>
    <x v="10"/>
    <n v="9"/>
    <x v="0"/>
  </r>
  <r>
    <x v="206"/>
    <x v="1"/>
    <n v="105"/>
    <x v="0"/>
  </r>
  <r>
    <x v="206"/>
    <x v="2"/>
    <n v="4"/>
    <x v="0"/>
  </r>
  <r>
    <x v="206"/>
    <x v="3"/>
    <n v="36"/>
    <x v="0"/>
  </r>
  <r>
    <x v="206"/>
    <x v="11"/>
    <n v="20"/>
    <x v="0"/>
  </r>
  <r>
    <x v="206"/>
    <x v="4"/>
    <n v="18"/>
    <x v="1"/>
  </r>
  <r>
    <x v="206"/>
    <x v="5"/>
    <n v="4"/>
    <x v="1"/>
  </r>
  <r>
    <x v="206"/>
    <x v="6"/>
    <n v="45"/>
    <x v="1"/>
  </r>
  <r>
    <x v="206"/>
    <x v="12"/>
    <n v="51"/>
    <x v="1"/>
  </r>
  <r>
    <x v="206"/>
    <x v="7"/>
    <n v="375"/>
    <x v="1"/>
  </r>
  <r>
    <x v="206"/>
    <x v="8"/>
    <n v="1675"/>
    <x v="1"/>
  </r>
  <r>
    <x v="207"/>
    <x v="0"/>
    <n v="5"/>
    <x v="0"/>
  </r>
  <r>
    <x v="207"/>
    <x v="9"/>
    <n v="771"/>
    <x v="0"/>
  </r>
  <r>
    <x v="207"/>
    <x v="10"/>
    <n v="3"/>
    <x v="0"/>
  </r>
  <r>
    <x v="207"/>
    <x v="1"/>
    <n v="149"/>
    <x v="0"/>
  </r>
  <r>
    <x v="207"/>
    <x v="2"/>
    <n v="5"/>
    <x v="0"/>
  </r>
  <r>
    <x v="207"/>
    <x v="3"/>
    <n v="61"/>
    <x v="0"/>
  </r>
  <r>
    <x v="208"/>
    <x v="8"/>
    <n v="73"/>
    <x v="1"/>
  </r>
  <r>
    <x v="209"/>
    <x v="0"/>
    <n v="1"/>
    <x v="0"/>
  </r>
  <r>
    <x v="209"/>
    <x v="9"/>
    <n v="1143"/>
    <x v="0"/>
  </r>
  <r>
    <x v="209"/>
    <x v="1"/>
    <n v="139"/>
    <x v="0"/>
  </r>
  <r>
    <x v="209"/>
    <x v="2"/>
    <n v="11"/>
    <x v="0"/>
  </r>
  <r>
    <x v="209"/>
    <x v="3"/>
    <n v="90"/>
    <x v="0"/>
  </r>
  <r>
    <x v="209"/>
    <x v="4"/>
    <n v="8"/>
    <x v="1"/>
  </r>
  <r>
    <x v="209"/>
    <x v="5"/>
    <n v="3"/>
    <x v="1"/>
  </r>
  <r>
    <x v="209"/>
    <x v="6"/>
    <n v="53"/>
    <x v="1"/>
  </r>
  <r>
    <x v="209"/>
    <x v="7"/>
    <n v="252"/>
    <x v="1"/>
  </r>
  <r>
    <x v="209"/>
    <x v="8"/>
    <n v="1421"/>
    <x v="1"/>
  </r>
  <r>
    <x v="210"/>
    <x v="9"/>
    <n v="1028"/>
    <x v="0"/>
  </r>
  <r>
    <x v="210"/>
    <x v="10"/>
    <n v="2"/>
    <x v="0"/>
  </r>
  <r>
    <x v="210"/>
    <x v="1"/>
    <n v="100"/>
    <x v="0"/>
  </r>
  <r>
    <x v="210"/>
    <x v="2"/>
    <n v="5"/>
    <x v="0"/>
  </r>
  <r>
    <x v="210"/>
    <x v="3"/>
    <n v="67"/>
    <x v="0"/>
  </r>
  <r>
    <x v="210"/>
    <x v="4"/>
    <n v="9"/>
    <x v="1"/>
  </r>
  <r>
    <x v="210"/>
    <x v="5"/>
    <n v="8"/>
    <x v="1"/>
  </r>
  <r>
    <x v="210"/>
    <x v="6"/>
    <n v="93"/>
    <x v="1"/>
  </r>
  <r>
    <x v="210"/>
    <x v="7"/>
    <n v="414"/>
    <x v="1"/>
  </r>
  <r>
    <x v="210"/>
    <x v="8"/>
    <n v="1625"/>
    <x v="1"/>
  </r>
  <r>
    <x v="211"/>
    <x v="9"/>
    <n v="1253"/>
    <x v="0"/>
  </r>
  <r>
    <x v="211"/>
    <x v="10"/>
    <n v="7"/>
    <x v="0"/>
  </r>
  <r>
    <x v="211"/>
    <x v="1"/>
    <n v="167"/>
    <x v="0"/>
  </r>
  <r>
    <x v="211"/>
    <x v="2"/>
    <n v="7"/>
    <x v="0"/>
  </r>
  <r>
    <x v="211"/>
    <x v="3"/>
    <n v="112"/>
    <x v="0"/>
  </r>
  <r>
    <x v="211"/>
    <x v="4"/>
    <n v="21"/>
    <x v="1"/>
  </r>
  <r>
    <x v="211"/>
    <x v="5"/>
    <n v="4"/>
    <x v="1"/>
  </r>
  <r>
    <x v="211"/>
    <x v="6"/>
    <n v="59"/>
    <x v="1"/>
  </r>
  <r>
    <x v="211"/>
    <x v="7"/>
    <n v="192"/>
    <x v="1"/>
  </r>
  <r>
    <x v="211"/>
    <x v="8"/>
    <n v="931"/>
    <x v="1"/>
  </r>
  <r>
    <x v="212"/>
    <x v="4"/>
    <n v="14"/>
    <x v="1"/>
  </r>
  <r>
    <x v="212"/>
    <x v="5"/>
    <n v="10"/>
    <x v="1"/>
  </r>
  <r>
    <x v="212"/>
    <x v="6"/>
    <n v="56"/>
    <x v="1"/>
  </r>
  <r>
    <x v="212"/>
    <x v="7"/>
    <n v="390"/>
    <x v="1"/>
  </r>
  <r>
    <x v="212"/>
    <x v="8"/>
    <n v="1618"/>
    <x v="1"/>
  </r>
  <r>
    <x v="212"/>
    <x v="0"/>
    <n v="4"/>
    <x v="0"/>
  </r>
  <r>
    <x v="212"/>
    <x v="9"/>
    <n v="1190"/>
    <x v="0"/>
  </r>
  <r>
    <x v="212"/>
    <x v="10"/>
    <n v="3"/>
    <x v="0"/>
  </r>
  <r>
    <x v="212"/>
    <x v="1"/>
    <n v="89"/>
    <x v="0"/>
  </r>
  <r>
    <x v="212"/>
    <x v="2"/>
    <n v="9"/>
    <x v="0"/>
  </r>
  <r>
    <x v="212"/>
    <x v="3"/>
    <n v="76"/>
    <x v="0"/>
  </r>
  <r>
    <x v="213"/>
    <x v="0"/>
    <n v="7"/>
    <x v="0"/>
  </r>
  <r>
    <x v="213"/>
    <x v="9"/>
    <n v="816"/>
    <x v="0"/>
  </r>
  <r>
    <x v="213"/>
    <x v="10"/>
    <n v="9"/>
    <x v="0"/>
  </r>
  <r>
    <x v="213"/>
    <x v="1"/>
    <n v="167"/>
    <x v="0"/>
  </r>
  <r>
    <x v="213"/>
    <x v="2"/>
    <n v="10"/>
    <x v="0"/>
  </r>
  <r>
    <x v="213"/>
    <x v="3"/>
    <n v="80"/>
    <x v="0"/>
  </r>
  <r>
    <x v="213"/>
    <x v="4"/>
    <n v="30"/>
    <x v="1"/>
  </r>
  <r>
    <x v="213"/>
    <x v="5"/>
    <n v="8"/>
    <x v="1"/>
  </r>
  <r>
    <x v="213"/>
    <x v="6"/>
    <n v="35"/>
    <x v="1"/>
  </r>
  <r>
    <x v="214"/>
    <x v="7"/>
    <n v="285"/>
    <x v="1"/>
  </r>
  <r>
    <x v="214"/>
    <x v="8"/>
    <n v="1229"/>
    <x v="1"/>
  </r>
  <r>
    <x v="215"/>
    <x v="12"/>
    <n v="4"/>
    <x v="1"/>
  </r>
  <r>
    <x v="215"/>
    <x v="8"/>
    <n v="102"/>
    <x v="1"/>
  </r>
  <r>
    <x v="216"/>
    <x v="12"/>
    <n v="8"/>
    <x v="1"/>
  </r>
  <r>
    <x v="216"/>
    <x v="8"/>
    <n v="85"/>
    <x v="1"/>
  </r>
  <r>
    <x v="217"/>
    <x v="4"/>
    <n v="15"/>
    <x v="1"/>
  </r>
  <r>
    <x v="217"/>
    <x v="5"/>
    <n v="9"/>
    <x v="1"/>
  </r>
  <r>
    <x v="217"/>
    <x v="6"/>
    <n v="71"/>
    <x v="1"/>
  </r>
  <r>
    <x v="217"/>
    <x v="12"/>
    <n v="48"/>
    <x v="1"/>
  </r>
  <r>
    <x v="217"/>
    <x v="7"/>
    <n v="276"/>
    <x v="1"/>
  </r>
  <r>
    <x v="217"/>
    <x v="8"/>
    <n v="1230"/>
    <x v="1"/>
  </r>
  <r>
    <x v="217"/>
    <x v="0"/>
    <n v="2"/>
    <x v="0"/>
  </r>
  <r>
    <x v="217"/>
    <x v="9"/>
    <n v="774"/>
    <x v="0"/>
  </r>
  <r>
    <x v="217"/>
    <x v="10"/>
    <n v="1"/>
    <x v="0"/>
  </r>
  <r>
    <x v="217"/>
    <x v="1"/>
    <n v="97"/>
    <x v="0"/>
  </r>
  <r>
    <x v="217"/>
    <x v="2"/>
    <n v="6"/>
    <x v="0"/>
  </r>
  <r>
    <x v="217"/>
    <x v="3"/>
    <n v="51"/>
    <x v="0"/>
  </r>
  <r>
    <x v="217"/>
    <x v="11"/>
    <n v="33"/>
    <x v="0"/>
  </r>
  <r>
    <x v="218"/>
    <x v="0"/>
    <n v="6"/>
    <x v="0"/>
  </r>
  <r>
    <x v="218"/>
    <x v="9"/>
    <n v="763"/>
    <x v="0"/>
  </r>
  <r>
    <x v="218"/>
    <x v="10"/>
    <n v="4"/>
    <x v="0"/>
  </r>
  <r>
    <x v="218"/>
    <x v="1"/>
    <n v="124"/>
    <x v="0"/>
  </r>
  <r>
    <x v="218"/>
    <x v="2"/>
    <n v="5"/>
    <x v="0"/>
  </r>
  <r>
    <x v="218"/>
    <x v="3"/>
    <n v="87"/>
    <x v="0"/>
  </r>
  <r>
    <x v="218"/>
    <x v="11"/>
    <n v="50"/>
    <x v="0"/>
  </r>
  <r>
    <x v="218"/>
    <x v="4"/>
    <n v="33"/>
    <x v="1"/>
  </r>
  <r>
    <x v="218"/>
    <x v="5"/>
    <n v="9"/>
    <x v="1"/>
  </r>
  <r>
    <x v="218"/>
    <x v="6"/>
    <n v="115"/>
    <x v="1"/>
  </r>
  <r>
    <x v="218"/>
    <x v="12"/>
    <n v="50"/>
    <x v="1"/>
  </r>
  <r>
    <x v="218"/>
    <x v="7"/>
    <n v="414"/>
    <x v="1"/>
  </r>
  <r>
    <x v="218"/>
    <x v="8"/>
    <n v="1711"/>
    <x v="1"/>
  </r>
  <r>
    <x v="219"/>
    <x v="0"/>
    <n v="5"/>
    <x v="0"/>
  </r>
  <r>
    <x v="219"/>
    <x v="9"/>
    <n v="632"/>
    <x v="0"/>
  </r>
  <r>
    <x v="219"/>
    <x v="10"/>
    <n v="6"/>
    <x v="0"/>
  </r>
  <r>
    <x v="219"/>
    <x v="1"/>
    <n v="163"/>
    <x v="0"/>
  </r>
  <r>
    <x v="219"/>
    <x v="2"/>
    <n v="20"/>
    <x v="0"/>
  </r>
  <r>
    <x v="219"/>
    <x v="3"/>
    <n v="122"/>
    <x v="0"/>
  </r>
  <r>
    <x v="219"/>
    <x v="11"/>
    <n v="33"/>
    <x v="0"/>
  </r>
  <r>
    <x v="219"/>
    <x v="4"/>
    <n v="13"/>
    <x v="1"/>
  </r>
  <r>
    <x v="219"/>
    <x v="5"/>
    <n v="8"/>
    <x v="1"/>
  </r>
  <r>
    <x v="219"/>
    <x v="6"/>
    <n v="57"/>
    <x v="1"/>
  </r>
  <r>
    <x v="219"/>
    <x v="12"/>
    <n v="52"/>
    <x v="1"/>
  </r>
  <r>
    <x v="219"/>
    <x v="7"/>
    <n v="210"/>
    <x v="1"/>
  </r>
  <r>
    <x v="219"/>
    <x v="8"/>
    <n v="848"/>
    <x v="1"/>
  </r>
  <r>
    <x v="42"/>
    <x v="0"/>
    <n v="3"/>
    <x v="0"/>
  </r>
  <r>
    <x v="42"/>
    <x v="9"/>
    <n v="742"/>
    <x v="0"/>
  </r>
  <r>
    <x v="42"/>
    <x v="10"/>
    <n v="8"/>
    <x v="0"/>
  </r>
  <r>
    <x v="42"/>
    <x v="1"/>
    <n v="79"/>
    <x v="0"/>
  </r>
  <r>
    <x v="207"/>
    <x v="11"/>
    <n v="72"/>
    <x v="0"/>
  </r>
  <r>
    <x v="207"/>
    <x v="4"/>
    <n v="17"/>
    <x v="1"/>
  </r>
  <r>
    <x v="207"/>
    <x v="5"/>
    <n v="18"/>
    <x v="1"/>
  </r>
  <r>
    <x v="207"/>
    <x v="6"/>
    <n v="64"/>
    <x v="1"/>
  </r>
  <r>
    <x v="207"/>
    <x v="12"/>
    <n v="35"/>
    <x v="1"/>
  </r>
  <r>
    <x v="207"/>
    <x v="7"/>
    <n v="427"/>
    <x v="1"/>
  </r>
  <r>
    <x v="207"/>
    <x v="8"/>
    <n v="1826"/>
    <x v="1"/>
  </r>
  <r>
    <x v="220"/>
    <x v="4"/>
    <n v="14"/>
    <x v="1"/>
  </r>
  <r>
    <x v="220"/>
    <x v="5"/>
    <n v="4"/>
    <x v="1"/>
  </r>
  <r>
    <x v="220"/>
    <x v="6"/>
    <n v="31"/>
    <x v="1"/>
  </r>
  <r>
    <x v="220"/>
    <x v="12"/>
    <n v="73"/>
    <x v="1"/>
  </r>
  <r>
    <x v="220"/>
    <x v="7"/>
    <n v="122"/>
    <x v="1"/>
  </r>
  <r>
    <x v="220"/>
    <x v="8"/>
    <n v="716"/>
    <x v="1"/>
  </r>
  <r>
    <x v="220"/>
    <x v="0"/>
    <n v="5"/>
    <x v="0"/>
  </r>
  <r>
    <x v="220"/>
    <x v="9"/>
    <n v="798"/>
    <x v="0"/>
  </r>
  <r>
    <x v="220"/>
    <x v="10"/>
    <n v="16"/>
    <x v="0"/>
  </r>
  <r>
    <x v="220"/>
    <x v="1"/>
    <n v="166"/>
    <x v="0"/>
  </r>
  <r>
    <x v="220"/>
    <x v="2"/>
    <n v="8"/>
    <x v="0"/>
  </r>
  <r>
    <x v="220"/>
    <x v="3"/>
    <n v="88"/>
    <x v="0"/>
  </r>
  <r>
    <x v="220"/>
    <x v="11"/>
    <n v="66"/>
    <x v="0"/>
  </r>
  <r>
    <x v="221"/>
    <x v="0"/>
    <n v="3"/>
    <x v="0"/>
  </r>
  <r>
    <x v="221"/>
    <x v="9"/>
    <n v="753"/>
    <x v="0"/>
  </r>
  <r>
    <x v="221"/>
    <x v="10"/>
    <n v="4"/>
    <x v="0"/>
  </r>
  <r>
    <x v="221"/>
    <x v="1"/>
    <n v="53"/>
    <x v="0"/>
  </r>
  <r>
    <x v="221"/>
    <x v="2"/>
    <n v="7"/>
    <x v="0"/>
  </r>
  <r>
    <x v="221"/>
    <x v="3"/>
    <n v="40"/>
    <x v="0"/>
  </r>
  <r>
    <x v="221"/>
    <x v="11"/>
    <n v="101"/>
    <x v="0"/>
  </r>
  <r>
    <x v="221"/>
    <x v="4"/>
    <n v="31"/>
    <x v="1"/>
  </r>
  <r>
    <x v="221"/>
    <x v="5"/>
    <n v="7"/>
    <x v="1"/>
  </r>
  <r>
    <x v="221"/>
    <x v="6"/>
    <n v="78"/>
    <x v="1"/>
  </r>
  <r>
    <x v="221"/>
    <x v="12"/>
    <n v="50"/>
    <x v="1"/>
  </r>
  <r>
    <x v="221"/>
    <x v="7"/>
    <n v="356"/>
    <x v="1"/>
  </r>
  <r>
    <x v="221"/>
    <x v="8"/>
    <n v="1536"/>
    <x v="1"/>
  </r>
  <r>
    <x v="214"/>
    <x v="0"/>
    <n v="4"/>
    <x v="0"/>
  </r>
  <r>
    <x v="214"/>
    <x v="9"/>
    <n v="665"/>
    <x v="0"/>
  </r>
  <r>
    <x v="214"/>
    <x v="10"/>
    <n v="5"/>
    <x v="0"/>
  </r>
  <r>
    <x v="214"/>
    <x v="1"/>
    <n v="153"/>
    <x v="0"/>
  </r>
  <r>
    <x v="214"/>
    <x v="2"/>
    <n v="16"/>
    <x v="0"/>
  </r>
  <r>
    <x v="214"/>
    <x v="3"/>
    <n v="85"/>
    <x v="0"/>
  </r>
  <r>
    <x v="214"/>
    <x v="11"/>
    <n v="87"/>
    <x v="0"/>
  </r>
  <r>
    <x v="215"/>
    <x v="9"/>
    <n v="144"/>
    <x v="0"/>
  </r>
  <r>
    <x v="215"/>
    <x v="10"/>
    <n v="2"/>
    <x v="0"/>
  </r>
  <r>
    <x v="215"/>
    <x v="3"/>
    <n v="17"/>
    <x v="0"/>
  </r>
  <r>
    <x v="215"/>
    <x v="11"/>
    <n v="18"/>
    <x v="0"/>
  </r>
  <r>
    <x v="214"/>
    <x v="4"/>
    <n v="9"/>
    <x v="1"/>
  </r>
  <r>
    <x v="214"/>
    <x v="5"/>
    <n v="2"/>
    <x v="1"/>
  </r>
  <r>
    <x v="214"/>
    <x v="6"/>
    <n v="45"/>
    <x v="1"/>
  </r>
  <r>
    <x v="214"/>
    <x v="12"/>
    <n v="77"/>
    <x v="1"/>
  </r>
  <r>
    <x v="47"/>
    <x v="11"/>
    <n v="24"/>
    <x v="0"/>
  </r>
  <r>
    <x v="47"/>
    <x v="4"/>
    <n v="20"/>
    <x v="1"/>
  </r>
  <r>
    <x v="47"/>
    <x v="5"/>
    <n v="11"/>
    <x v="1"/>
  </r>
  <r>
    <x v="47"/>
    <x v="6"/>
    <n v="115"/>
    <x v="1"/>
  </r>
  <r>
    <x v="47"/>
    <x v="12"/>
    <n v="39"/>
    <x v="1"/>
  </r>
  <r>
    <x v="47"/>
    <x v="7"/>
    <n v="429"/>
    <x v="1"/>
  </r>
  <r>
    <x v="47"/>
    <x v="8"/>
    <n v="1409"/>
    <x v="1"/>
  </r>
  <r>
    <x v="222"/>
    <x v="0"/>
    <n v="3"/>
    <x v="0"/>
  </r>
  <r>
    <x v="222"/>
    <x v="9"/>
    <n v="553"/>
    <x v="0"/>
  </r>
  <r>
    <x v="222"/>
    <x v="10"/>
    <n v="5"/>
    <x v="0"/>
  </r>
  <r>
    <x v="222"/>
    <x v="1"/>
    <n v="160"/>
    <x v="0"/>
  </r>
  <r>
    <x v="222"/>
    <x v="2"/>
    <n v="8"/>
    <x v="0"/>
  </r>
  <r>
    <x v="222"/>
    <x v="3"/>
    <n v="124"/>
    <x v="0"/>
  </r>
  <r>
    <x v="222"/>
    <x v="11"/>
    <n v="50"/>
    <x v="0"/>
  </r>
  <r>
    <x v="222"/>
    <x v="4"/>
    <n v="6"/>
    <x v="1"/>
  </r>
  <r>
    <x v="222"/>
    <x v="5"/>
    <n v="3"/>
    <x v="1"/>
  </r>
  <r>
    <x v="222"/>
    <x v="6"/>
    <n v="59"/>
    <x v="1"/>
  </r>
  <r>
    <x v="222"/>
    <x v="12"/>
    <n v="68"/>
    <x v="1"/>
  </r>
  <r>
    <x v="222"/>
    <x v="7"/>
    <n v="229"/>
    <x v="1"/>
  </r>
  <r>
    <x v="222"/>
    <x v="8"/>
    <n v="959"/>
    <x v="1"/>
  </r>
  <r>
    <x v="223"/>
    <x v="0"/>
    <n v="2"/>
    <x v="0"/>
  </r>
  <r>
    <x v="223"/>
    <x v="9"/>
    <n v="708"/>
    <x v="0"/>
  </r>
  <r>
    <x v="223"/>
    <x v="10"/>
    <n v="5"/>
    <x v="0"/>
  </r>
  <r>
    <x v="223"/>
    <x v="1"/>
    <n v="85"/>
    <x v="0"/>
  </r>
  <r>
    <x v="223"/>
    <x v="2"/>
    <n v="4"/>
    <x v="0"/>
  </r>
  <r>
    <x v="223"/>
    <x v="3"/>
    <n v="85"/>
    <x v="0"/>
  </r>
  <r>
    <x v="223"/>
    <x v="11"/>
    <n v="33"/>
    <x v="0"/>
  </r>
  <r>
    <x v="223"/>
    <x v="4"/>
    <n v="13"/>
    <x v="1"/>
  </r>
  <r>
    <x v="223"/>
    <x v="5"/>
    <n v="11"/>
    <x v="1"/>
  </r>
  <r>
    <x v="223"/>
    <x v="6"/>
    <n v="76"/>
    <x v="1"/>
  </r>
  <r>
    <x v="223"/>
    <x v="12"/>
    <n v="47"/>
    <x v="1"/>
  </r>
  <r>
    <x v="223"/>
    <x v="7"/>
    <n v="335"/>
    <x v="1"/>
  </r>
  <r>
    <x v="223"/>
    <x v="8"/>
    <n v="1460"/>
    <x v="1"/>
  </r>
  <r>
    <x v="224"/>
    <x v="9"/>
    <n v="676"/>
    <x v="0"/>
  </r>
  <r>
    <x v="224"/>
    <x v="10"/>
    <n v="10"/>
    <x v="0"/>
  </r>
  <r>
    <x v="224"/>
    <x v="1"/>
    <n v="126"/>
    <x v="0"/>
  </r>
  <r>
    <x v="224"/>
    <x v="2"/>
    <n v="10"/>
    <x v="0"/>
  </r>
  <r>
    <x v="224"/>
    <x v="3"/>
    <n v="92"/>
    <x v="0"/>
  </r>
  <r>
    <x v="224"/>
    <x v="11"/>
    <n v="43"/>
    <x v="0"/>
  </r>
  <r>
    <x v="224"/>
    <x v="12"/>
    <n v="1"/>
    <x v="1"/>
  </r>
  <r>
    <x v="224"/>
    <x v="8"/>
    <n v="4"/>
    <x v="1"/>
  </r>
  <r>
    <x v="225"/>
    <x v="9"/>
    <n v="42"/>
    <x v="0"/>
  </r>
  <r>
    <x v="225"/>
    <x v="11"/>
    <n v="5"/>
    <x v="0"/>
  </r>
  <r>
    <x v="225"/>
    <x v="4"/>
    <n v="20"/>
    <x v="1"/>
  </r>
  <r>
    <x v="225"/>
    <x v="5"/>
    <n v="6"/>
    <x v="1"/>
  </r>
  <r>
    <x v="225"/>
    <x v="6"/>
    <n v="66"/>
    <x v="1"/>
  </r>
  <r>
    <x v="225"/>
    <x v="12"/>
    <n v="6"/>
    <x v="1"/>
  </r>
  <r>
    <x v="225"/>
    <x v="7"/>
    <n v="270"/>
    <x v="1"/>
  </r>
  <r>
    <x v="225"/>
    <x v="8"/>
    <n v="850"/>
    <x v="1"/>
  </r>
  <r>
    <x v="226"/>
    <x v="12"/>
    <n v="17"/>
    <x v="1"/>
  </r>
  <r>
    <x v="226"/>
    <x v="8"/>
    <n v="173"/>
    <x v="1"/>
  </r>
  <r>
    <x v="227"/>
    <x v="0"/>
    <n v="2"/>
    <x v="0"/>
  </r>
  <r>
    <x v="227"/>
    <x v="9"/>
    <n v="635"/>
    <x v="0"/>
  </r>
  <r>
    <x v="227"/>
    <x v="10"/>
    <n v="6"/>
    <x v="0"/>
  </r>
  <r>
    <x v="227"/>
    <x v="1"/>
    <n v="118"/>
    <x v="0"/>
  </r>
  <r>
    <x v="227"/>
    <x v="2"/>
    <n v="9"/>
    <x v="0"/>
  </r>
  <r>
    <x v="227"/>
    <x v="3"/>
    <n v="84"/>
    <x v="0"/>
  </r>
  <r>
    <x v="227"/>
    <x v="11"/>
    <n v="55"/>
    <x v="0"/>
  </r>
  <r>
    <x v="224"/>
    <x v="12"/>
    <n v="56"/>
    <x v="1"/>
  </r>
  <r>
    <x v="224"/>
    <x v="8"/>
    <n v="341"/>
    <x v="1"/>
  </r>
  <r>
    <x v="227"/>
    <x v="4"/>
    <n v="11"/>
    <x v="1"/>
  </r>
  <r>
    <x v="227"/>
    <x v="5"/>
    <n v="9"/>
    <x v="1"/>
  </r>
  <r>
    <x v="227"/>
    <x v="6"/>
    <n v="51"/>
    <x v="1"/>
  </r>
  <r>
    <x v="227"/>
    <x v="12"/>
    <n v="82"/>
    <x v="1"/>
  </r>
  <r>
    <x v="227"/>
    <x v="7"/>
    <n v="280"/>
    <x v="1"/>
  </r>
  <r>
    <x v="227"/>
    <x v="8"/>
    <n v="1214"/>
    <x v="1"/>
  </r>
  <r>
    <x v="228"/>
    <x v="0"/>
    <n v="1"/>
    <x v="0"/>
  </r>
  <r>
    <x v="228"/>
    <x v="9"/>
    <n v="675"/>
    <x v="0"/>
  </r>
  <r>
    <x v="228"/>
    <x v="10"/>
    <n v="7"/>
    <x v="0"/>
  </r>
  <r>
    <x v="228"/>
    <x v="1"/>
    <n v="113"/>
    <x v="0"/>
  </r>
  <r>
    <x v="228"/>
    <x v="2"/>
    <n v="5"/>
    <x v="0"/>
  </r>
  <r>
    <x v="228"/>
    <x v="3"/>
    <n v="69"/>
    <x v="0"/>
  </r>
  <r>
    <x v="228"/>
    <x v="11"/>
    <n v="43"/>
    <x v="0"/>
  </r>
  <r>
    <x v="228"/>
    <x v="4"/>
    <n v="49"/>
    <x v="1"/>
  </r>
  <r>
    <x v="228"/>
    <x v="5"/>
    <n v="6"/>
    <x v="1"/>
  </r>
  <r>
    <x v="228"/>
    <x v="6"/>
    <n v="76"/>
    <x v="1"/>
  </r>
  <r>
    <x v="228"/>
    <x v="12"/>
    <n v="54"/>
    <x v="1"/>
  </r>
  <r>
    <x v="228"/>
    <x v="7"/>
    <n v="393"/>
    <x v="1"/>
  </r>
  <r>
    <x v="228"/>
    <x v="8"/>
    <n v="1714"/>
    <x v="1"/>
  </r>
  <r>
    <x v="229"/>
    <x v="0"/>
    <n v="2"/>
    <x v="0"/>
  </r>
  <r>
    <x v="229"/>
    <x v="9"/>
    <n v="169"/>
    <x v="0"/>
  </r>
  <r>
    <x v="229"/>
    <x v="10"/>
    <n v="6"/>
    <x v="0"/>
  </r>
  <r>
    <x v="229"/>
    <x v="1"/>
    <n v="59"/>
    <x v="0"/>
  </r>
  <r>
    <x v="229"/>
    <x v="2"/>
    <n v="7"/>
    <x v="0"/>
  </r>
  <r>
    <x v="229"/>
    <x v="3"/>
    <n v="31"/>
    <x v="0"/>
  </r>
  <r>
    <x v="229"/>
    <x v="11"/>
    <n v="8"/>
    <x v="0"/>
  </r>
  <r>
    <x v="229"/>
    <x v="4"/>
    <n v="9"/>
    <x v="1"/>
  </r>
  <r>
    <x v="229"/>
    <x v="5"/>
    <n v="6"/>
    <x v="1"/>
  </r>
  <r>
    <x v="229"/>
    <x v="6"/>
    <n v="43"/>
    <x v="1"/>
  </r>
  <r>
    <x v="229"/>
    <x v="12"/>
    <n v="63"/>
    <x v="1"/>
  </r>
  <r>
    <x v="229"/>
    <x v="7"/>
    <n v="188"/>
    <x v="1"/>
  </r>
  <r>
    <x v="229"/>
    <x v="8"/>
    <n v="941"/>
    <x v="1"/>
  </r>
  <r>
    <x v="230"/>
    <x v="0"/>
    <n v="5"/>
    <x v="0"/>
  </r>
  <r>
    <x v="230"/>
    <x v="9"/>
    <n v="527"/>
    <x v="0"/>
  </r>
  <r>
    <x v="231"/>
    <x v="9"/>
    <n v="922"/>
    <x v="0"/>
  </r>
  <r>
    <x v="231"/>
    <x v="3"/>
    <n v="2"/>
    <x v="0"/>
  </r>
  <r>
    <x v="231"/>
    <x v="4"/>
    <n v="45"/>
    <x v="1"/>
  </r>
  <r>
    <x v="231"/>
    <x v="5"/>
    <n v="8"/>
    <x v="1"/>
  </r>
  <r>
    <x v="231"/>
    <x v="6"/>
    <n v="179"/>
    <x v="1"/>
  </r>
  <r>
    <x v="231"/>
    <x v="12"/>
    <n v="20"/>
    <x v="1"/>
  </r>
  <r>
    <x v="231"/>
    <x v="7"/>
    <n v="531"/>
    <x v="1"/>
  </r>
  <r>
    <x v="231"/>
    <x v="8"/>
    <n v="2081"/>
    <x v="1"/>
  </r>
  <r>
    <x v="232"/>
    <x v="0"/>
    <n v="7"/>
    <x v="0"/>
  </r>
  <r>
    <x v="232"/>
    <x v="9"/>
    <n v="664"/>
    <x v="0"/>
  </r>
  <r>
    <x v="232"/>
    <x v="10"/>
    <n v="7"/>
    <x v="0"/>
  </r>
  <r>
    <x v="232"/>
    <x v="1"/>
    <n v="216"/>
    <x v="0"/>
  </r>
  <r>
    <x v="232"/>
    <x v="2"/>
    <n v="17"/>
    <x v="0"/>
  </r>
  <r>
    <x v="232"/>
    <x v="3"/>
    <n v="164"/>
    <x v="0"/>
  </r>
  <r>
    <x v="232"/>
    <x v="4"/>
    <n v="17"/>
    <x v="1"/>
  </r>
  <r>
    <x v="232"/>
    <x v="5"/>
    <n v="4"/>
    <x v="1"/>
  </r>
  <r>
    <x v="232"/>
    <x v="6"/>
    <n v="66"/>
    <x v="1"/>
  </r>
  <r>
    <x v="232"/>
    <x v="12"/>
    <n v="41"/>
    <x v="1"/>
  </r>
  <r>
    <x v="232"/>
    <x v="7"/>
    <n v="278"/>
    <x v="1"/>
  </r>
  <r>
    <x v="232"/>
    <x v="8"/>
    <n v="1479"/>
    <x v="1"/>
  </r>
  <r>
    <x v="233"/>
    <x v="0"/>
    <n v="5"/>
    <x v="0"/>
  </r>
  <r>
    <x v="233"/>
    <x v="9"/>
    <n v="595"/>
    <x v="0"/>
  </r>
  <r>
    <x v="233"/>
    <x v="10"/>
    <n v="4"/>
    <x v="0"/>
  </r>
  <r>
    <x v="233"/>
    <x v="1"/>
    <n v="130"/>
    <x v="0"/>
  </r>
  <r>
    <x v="233"/>
    <x v="2"/>
    <n v="4"/>
    <x v="0"/>
  </r>
  <r>
    <x v="233"/>
    <x v="3"/>
    <n v="131"/>
    <x v="0"/>
  </r>
  <r>
    <x v="233"/>
    <x v="4"/>
    <n v="11"/>
    <x v="1"/>
  </r>
  <r>
    <x v="233"/>
    <x v="5"/>
    <n v="5"/>
    <x v="1"/>
  </r>
  <r>
    <x v="233"/>
    <x v="6"/>
    <n v="57"/>
    <x v="1"/>
  </r>
  <r>
    <x v="233"/>
    <x v="12"/>
    <n v="38"/>
    <x v="1"/>
  </r>
  <r>
    <x v="233"/>
    <x v="7"/>
    <n v="276"/>
    <x v="1"/>
  </r>
  <r>
    <x v="233"/>
    <x v="8"/>
    <n v="1279"/>
    <x v="1"/>
  </r>
  <r>
    <x v="234"/>
    <x v="12"/>
    <n v="2"/>
    <x v="1"/>
  </r>
  <r>
    <x v="234"/>
    <x v="8"/>
    <n v="133"/>
    <x v="1"/>
  </r>
  <r>
    <x v="235"/>
    <x v="12"/>
    <n v="4"/>
    <x v="1"/>
  </r>
  <r>
    <x v="235"/>
    <x v="8"/>
    <n v="106"/>
    <x v="1"/>
  </r>
  <r>
    <x v="234"/>
    <x v="9"/>
    <n v="78"/>
    <x v="0"/>
  </r>
  <r>
    <x v="234"/>
    <x v="3"/>
    <n v="40"/>
    <x v="0"/>
  </r>
  <r>
    <x v="236"/>
    <x v="4"/>
    <n v="11"/>
    <x v="1"/>
  </r>
  <r>
    <x v="236"/>
    <x v="5"/>
    <n v="4"/>
    <x v="1"/>
  </r>
  <r>
    <x v="236"/>
    <x v="6"/>
    <n v="50"/>
    <x v="1"/>
  </r>
  <r>
    <x v="236"/>
    <x v="12"/>
    <n v="55"/>
    <x v="1"/>
  </r>
  <r>
    <x v="236"/>
    <x v="7"/>
    <n v="233"/>
    <x v="1"/>
  </r>
  <r>
    <x v="236"/>
    <x v="8"/>
    <n v="1222"/>
    <x v="1"/>
  </r>
  <r>
    <x v="236"/>
    <x v="0"/>
    <n v="5"/>
    <x v="0"/>
  </r>
  <r>
    <x v="236"/>
    <x v="9"/>
    <n v="949"/>
    <x v="0"/>
  </r>
  <r>
    <x v="236"/>
    <x v="10"/>
    <n v="2"/>
    <x v="0"/>
  </r>
  <r>
    <x v="236"/>
    <x v="1"/>
    <n v="110"/>
    <x v="0"/>
  </r>
  <r>
    <x v="236"/>
    <x v="2"/>
    <n v="5"/>
    <x v="0"/>
  </r>
  <r>
    <x v="230"/>
    <x v="10"/>
    <n v="5"/>
    <x v="0"/>
  </r>
  <r>
    <x v="230"/>
    <x v="1"/>
    <n v="253"/>
    <x v="0"/>
  </r>
  <r>
    <x v="230"/>
    <x v="2"/>
    <n v="9"/>
    <x v="0"/>
  </r>
  <r>
    <x v="230"/>
    <x v="3"/>
    <n v="109"/>
    <x v="0"/>
  </r>
  <r>
    <x v="230"/>
    <x v="11"/>
    <n v="64"/>
    <x v="0"/>
  </r>
  <r>
    <x v="230"/>
    <x v="4"/>
    <n v="10"/>
    <x v="1"/>
  </r>
  <r>
    <x v="230"/>
    <x v="5"/>
    <n v="9"/>
    <x v="1"/>
  </r>
  <r>
    <x v="230"/>
    <x v="6"/>
    <n v="37"/>
    <x v="1"/>
  </r>
  <r>
    <x v="230"/>
    <x v="12"/>
    <n v="45"/>
    <x v="1"/>
  </r>
  <r>
    <x v="230"/>
    <x v="7"/>
    <n v="147"/>
    <x v="1"/>
  </r>
  <r>
    <x v="230"/>
    <x v="8"/>
    <n v="1040"/>
    <x v="1"/>
  </r>
  <r>
    <x v="237"/>
    <x v="0"/>
    <n v="1"/>
    <x v="0"/>
  </r>
  <r>
    <x v="237"/>
    <x v="9"/>
    <n v="335"/>
    <x v="0"/>
  </r>
  <r>
    <x v="237"/>
    <x v="10"/>
    <n v="7"/>
    <x v="0"/>
  </r>
  <r>
    <x v="237"/>
    <x v="1"/>
    <n v="153"/>
    <x v="0"/>
  </r>
  <r>
    <x v="237"/>
    <x v="2"/>
    <n v="2"/>
    <x v="0"/>
  </r>
  <r>
    <x v="237"/>
    <x v="3"/>
    <n v="54"/>
    <x v="0"/>
  </r>
  <r>
    <x v="237"/>
    <x v="11"/>
    <n v="30"/>
    <x v="0"/>
  </r>
  <r>
    <x v="237"/>
    <x v="4"/>
    <n v="19"/>
    <x v="1"/>
  </r>
  <r>
    <x v="237"/>
    <x v="5"/>
    <n v="13"/>
    <x v="1"/>
  </r>
  <r>
    <x v="237"/>
    <x v="6"/>
    <n v="56"/>
    <x v="1"/>
  </r>
  <r>
    <x v="237"/>
    <x v="12"/>
    <n v="79"/>
    <x v="1"/>
  </r>
  <r>
    <x v="237"/>
    <x v="7"/>
    <n v="283"/>
    <x v="1"/>
  </r>
  <r>
    <x v="237"/>
    <x v="8"/>
    <n v="1241"/>
    <x v="1"/>
  </r>
  <r>
    <x v="238"/>
    <x v="12"/>
    <n v="20"/>
    <x v="1"/>
  </r>
  <r>
    <x v="238"/>
    <x v="8"/>
    <n v="134"/>
    <x v="1"/>
  </r>
  <r>
    <x v="239"/>
    <x v="12"/>
    <n v="5"/>
    <x v="1"/>
  </r>
  <r>
    <x v="239"/>
    <x v="8"/>
    <n v="94"/>
    <x v="1"/>
  </r>
  <r>
    <x v="240"/>
    <x v="0"/>
    <n v="3"/>
    <x v="0"/>
  </r>
  <r>
    <x v="240"/>
    <x v="9"/>
    <n v="540"/>
    <x v="0"/>
  </r>
  <r>
    <x v="240"/>
    <x v="10"/>
    <n v="9"/>
    <x v="0"/>
  </r>
  <r>
    <x v="240"/>
    <x v="1"/>
    <n v="126"/>
    <x v="0"/>
  </r>
  <r>
    <x v="240"/>
    <x v="2"/>
    <n v="8"/>
    <x v="0"/>
  </r>
  <r>
    <x v="240"/>
    <x v="3"/>
    <n v="74"/>
    <x v="0"/>
  </r>
  <r>
    <x v="240"/>
    <x v="11"/>
    <n v="71"/>
    <x v="0"/>
  </r>
  <r>
    <x v="240"/>
    <x v="4"/>
    <n v="14"/>
    <x v="1"/>
  </r>
  <r>
    <x v="240"/>
    <x v="5"/>
    <n v="8"/>
    <x v="1"/>
  </r>
  <r>
    <x v="240"/>
    <x v="6"/>
    <n v="53"/>
    <x v="1"/>
  </r>
  <r>
    <x v="240"/>
    <x v="12"/>
    <n v="39"/>
    <x v="1"/>
  </r>
  <r>
    <x v="240"/>
    <x v="7"/>
    <n v="333"/>
    <x v="1"/>
  </r>
  <r>
    <x v="240"/>
    <x v="8"/>
    <n v="1034"/>
    <x v="1"/>
  </r>
  <r>
    <x v="241"/>
    <x v="12"/>
    <n v="8"/>
    <x v="1"/>
  </r>
  <r>
    <x v="241"/>
    <x v="8"/>
    <n v="126"/>
    <x v="1"/>
  </r>
  <r>
    <x v="242"/>
    <x v="0"/>
    <n v="3"/>
    <x v="0"/>
  </r>
  <r>
    <x v="242"/>
    <x v="9"/>
    <n v="565"/>
    <x v="0"/>
  </r>
  <r>
    <x v="242"/>
    <x v="10"/>
    <n v="7"/>
    <x v="0"/>
  </r>
  <r>
    <x v="242"/>
    <x v="1"/>
    <n v="138"/>
    <x v="0"/>
  </r>
  <r>
    <x v="242"/>
    <x v="2"/>
    <n v="5"/>
    <x v="0"/>
  </r>
  <r>
    <x v="242"/>
    <x v="3"/>
    <n v="68"/>
    <x v="0"/>
  </r>
  <r>
    <x v="242"/>
    <x v="11"/>
    <n v="46"/>
    <x v="0"/>
  </r>
  <r>
    <x v="242"/>
    <x v="4"/>
    <n v="18"/>
    <x v="1"/>
  </r>
  <r>
    <x v="242"/>
    <x v="5"/>
    <n v="17"/>
    <x v="1"/>
  </r>
  <r>
    <x v="242"/>
    <x v="6"/>
    <n v="77"/>
    <x v="1"/>
  </r>
  <r>
    <x v="242"/>
    <x v="12"/>
    <n v="51"/>
    <x v="1"/>
  </r>
  <r>
    <x v="242"/>
    <x v="7"/>
    <n v="350"/>
    <x v="1"/>
  </r>
  <r>
    <x v="242"/>
    <x v="8"/>
    <n v="1538"/>
    <x v="1"/>
  </r>
  <r>
    <x v="243"/>
    <x v="0"/>
    <n v="4"/>
    <x v="0"/>
  </r>
  <r>
    <x v="243"/>
    <x v="9"/>
    <n v="492"/>
    <x v="0"/>
  </r>
  <r>
    <x v="243"/>
    <x v="10"/>
    <n v="11"/>
    <x v="0"/>
  </r>
  <r>
    <x v="243"/>
    <x v="1"/>
    <n v="147"/>
    <x v="0"/>
  </r>
  <r>
    <x v="243"/>
    <x v="2"/>
    <n v="7"/>
    <x v="0"/>
  </r>
  <r>
    <x v="243"/>
    <x v="3"/>
    <n v="93"/>
    <x v="0"/>
  </r>
  <r>
    <x v="243"/>
    <x v="11"/>
    <n v="39"/>
    <x v="0"/>
  </r>
  <r>
    <x v="243"/>
    <x v="4"/>
    <n v="10"/>
    <x v="1"/>
  </r>
  <r>
    <x v="243"/>
    <x v="5"/>
    <n v="6"/>
    <x v="1"/>
  </r>
  <r>
    <x v="243"/>
    <x v="6"/>
    <n v="37"/>
    <x v="1"/>
  </r>
  <r>
    <x v="243"/>
    <x v="12"/>
    <n v="62"/>
    <x v="1"/>
  </r>
  <r>
    <x v="243"/>
    <x v="7"/>
    <n v="186"/>
    <x v="1"/>
  </r>
  <r>
    <x v="243"/>
    <x v="8"/>
    <n v="918"/>
    <x v="1"/>
  </r>
  <r>
    <x v="244"/>
    <x v="0"/>
    <n v="3"/>
    <x v="0"/>
  </r>
  <r>
    <x v="244"/>
    <x v="9"/>
    <n v="577"/>
    <x v="0"/>
  </r>
  <r>
    <x v="244"/>
    <x v="10"/>
    <n v="6"/>
    <x v="0"/>
  </r>
  <r>
    <x v="244"/>
    <x v="1"/>
    <n v="83"/>
    <x v="0"/>
  </r>
  <r>
    <x v="244"/>
    <x v="2"/>
    <n v="3"/>
    <x v="0"/>
  </r>
  <r>
    <x v="244"/>
    <x v="3"/>
    <n v="45"/>
    <x v="0"/>
  </r>
  <r>
    <x v="244"/>
    <x v="11"/>
    <n v="40"/>
    <x v="0"/>
  </r>
  <r>
    <x v="244"/>
    <x v="4"/>
    <n v="16"/>
    <x v="1"/>
  </r>
  <r>
    <x v="244"/>
    <x v="5"/>
    <n v="8"/>
    <x v="1"/>
  </r>
  <r>
    <x v="244"/>
    <x v="6"/>
    <n v="43"/>
    <x v="1"/>
  </r>
  <r>
    <x v="244"/>
    <x v="12"/>
    <n v="46"/>
    <x v="1"/>
  </r>
  <r>
    <x v="244"/>
    <x v="7"/>
    <n v="108"/>
    <x v="1"/>
  </r>
  <r>
    <x v="244"/>
    <x v="8"/>
    <n v="882"/>
    <x v="1"/>
  </r>
  <r>
    <x v="245"/>
    <x v="9"/>
    <n v="226"/>
    <x v="0"/>
  </r>
  <r>
    <x v="245"/>
    <x v="10"/>
    <n v="4"/>
    <x v="0"/>
  </r>
  <r>
    <x v="245"/>
    <x v="3"/>
    <n v="12"/>
    <x v="0"/>
  </r>
  <r>
    <x v="245"/>
    <x v="12"/>
    <n v="12"/>
    <x v="1"/>
  </r>
  <r>
    <x v="245"/>
    <x v="8"/>
    <n v="136"/>
    <x v="1"/>
  </r>
  <r>
    <x v="246"/>
    <x v="12"/>
    <n v="10"/>
    <x v="1"/>
  </r>
  <r>
    <x v="246"/>
    <x v="8"/>
    <n v="117"/>
    <x v="1"/>
  </r>
  <r>
    <x v="247"/>
    <x v="0"/>
    <n v="6"/>
    <x v="0"/>
  </r>
  <r>
    <x v="247"/>
    <x v="9"/>
    <n v="727"/>
    <x v="0"/>
  </r>
  <r>
    <x v="247"/>
    <x v="10"/>
    <n v="2"/>
    <x v="0"/>
  </r>
  <r>
    <x v="247"/>
    <x v="1"/>
    <n v="50"/>
    <x v="0"/>
  </r>
  <r>
    <x v="247"/>
    <x v="2"/>
    <n v="4"/>
    <x v="0"/>
  </r>
  <r>
    <x v="247"/>
    <x v="3"/>
    <n v="41"/>
    <x v="0"/>
  </r>
  <r>
    <x v="248"/>
    <x v="2"/>
    <n v="9"/>
    <x v="0"/>
  </r>
  <r>
    <x v="248"/>
    <x v="3"/>
    <n v="76"/>
    <x v="0"/>
  </r>
  <r>
    <x v="248"/>
    <x v="11"/>
    <n v="51"/>
    <x v="0"/>
  </r>
  <r>
    <x v="248"/>
    <x v="4"/>
    <n v="9"/>
    <x v="1"/>
  </r>
  <r>
    <x v="248"/>
    <x v="5"/>
    <n v="8"/>
    <x v="1"/>
  </r>
  <r>
    <x v="248"/>
    <x v="6"/>
    <n v="98"/>
    <x v="1"/>
  </r>
  <r>
    <x v="248"/>
    <x v="12"/>
    <n v="61"/>
    <x v="1"/>
  </r>
  <r>
    <x v="248"/>
    <x v="7"/>
    <n v="361"/>
    <x v="1"/>
  </r>
  <r>
    <x v="248"/>
    <x v="8"/>
    <n v="1236"/>
    <x v="1"/>
  </r>
  <r>
    <x v="249"/>
    <x v="12"/>
    <n v="13"/>
    <x v="1"/>
  </r>
  <r>
    <x v="249"/>
    <x v="8"/>
    <n v="94"/>
    <x v="1"/>
  </r>
  <r>
    <x v="250"/>
    <x v="12"/>
    <n v="7"/>
    <x v="1"/>
  </r>
  <r>
    <x v="250"/>
    <x v="8"/>
    <n v="114"/>
    <x v="1"/>
  </r>
  <r>
    <x v="251"/>
    <x v="0"/>
    <n v="5"/>
    <x v="0"/>
  </r>
  <r>
    <x v="251"/>
    <x v="9"/>
    <n v="618"/>
    <x v="0"/>
  </r>
  <r>
    <x v="251"/>
    <x v="10"/>
    <n v="8"/>
    <x v="0"/>
  </r>
  <r>
    <x v="251"/>
    <x v="1"/>
    <n v="143"/>
    <x v="0"/>
  </r>
  <r>
    <x v="251"/>
    <x v="2"/>
    <n v="3"/>
    <x v="0"/>
  </r>
  <r>
    <x v="251"/>
    <x v="3"/>
    <n v="121"/>
    <x v="0"/>
  </r>
  <r>
    <x v="251"/>
    <x v="11"/>
    <n v="71"/>
    <x v="0"/>
  </r>
  <r>
    <x v="251"/>
    <x v="4"/>
    <n v="12"/>
    <x v="1"/>
  </r>
  <r>
    <x v="251"/>
    <x v="5"/>
    <n v="3"/>
    <x v="1"/>
  </r>
  <r>
    <x v="251"/>
    <x v="6"/>
    <n v="52"/>
    <x v="1"/>
  </r>
  <r>
    <x v="251"/>
    <x v="12"/>
    <n v="104"/>
    <x v="1"/>
  </r>
  <r>
    <x v="251"/>
    <x v="7"/>
    <n v="257"/>
    <x v="1"/>
  </r>
  <r>
    <x v="251"/>
    <x v="8"/>
    <n v="1235"/>
    <x v="1"/>
  </r>
  <r>
    <x v="252"/>
    <x v="0"/>
    <n v="2"/>
    <x v="0"/>
  </r>
  <r>
    <x v="252"/>
    <x v="9"/>
    <n v="771"/>
    <x v="0"/>
  </r>
  <r>
    <x v="252"/>
    <x v="10"/>
    <n v="3"/>
    <x v="0"/>
  </r>
  <r>
    <x v="252"/>
    <x v="1"/>
    <n v="108"/>
    <x v="0"/>
  </r>
  <r>
    <x v="252"/>
    <x v="2"/>
    <n v="4"/>
    <x v="0"/>
  </r>
  <r>
    <x v="252"/>
    <x v="3"/>
    <n v="68"/>
    <x v="0"/>
  </r>
  <r>
    <x v="252"/>
    <x v="11"/>
    <n v="41"/>
    <x v="0"/>
  </r>
  <r>
    <x v="252"/>
    <x v="4"/>
    <n v="19"/>
    <x v="1"/>
  </r>
  <r>
    <x v="252"/>
    <x v="5"/>
    <n v="13"/>
    <x v="1"/>
  </r>
  <r>
    <x v="252"/>
    <x v="6"/>
    <n v="109"/>
    <x v="1"/>
  </r>
  <r>
    <x v="252"/>
    <x v="12"/>
    <n v="41"/>
    <x v="1"/>
  </r>
  <r>
    <x v="252"/>
    <x v="7"/>
    <n v="395"/>
    <x v="1"/>
  </r>
  <r>
    <x v="252"/>
    <x v="8"/>
    <n v="1440"/>
    <x v="1"/>
  </r>
  <r>
    <x v="253"/>
    <x v="0"/>
    <n v="4"/>
    <x v="0"/>
  </r>
  <r>
    <x v="253"/>
    <x v="9"/>
    <n v="672"/>
    <x v="0"/>
  </r>
  <r>
    <x v="253"/>
    <x v="10"/>
    <n v="10"/>
    <x v="0"/>
  </r>
  <r>
    <x v="253"/>
    <x v="1"/>
    <n v="159"/>
    <x v="0"/>
  </r>
  <r>
    <x v="253"/>
    <x v="2"/>
    <n v="5"/>
    <x v="0"/>
  </r>
  <r>
    <x v="253"/>
    <x v="3"/>
    <n v="118"/>
    <x v="0"/>
  </r>
  <r>
    <x v="253"/>
    <x v="11"/>
    <n v="41"/>
    <x v="0"/>
  </r>
  <r>
    <x v="253"/>
    <x v="4"/>
    <n v="36"/>
    <x v="1"/>
  </r>
  <r>
    <x v="253"/>
    <x v="5"/>
    <n v="8"/>
    <x v="1"/>
  </r>
  <r>
    <x v="254"/>
    <x v="5"/>
    <n v="9"/>
    <x v="1"/>
  </r>
  <r>
    <x v="254"/>
    <x v="6"/>
    <n v="85"/>
    <x v="1"/>
  </r>
  <r>
    <x v="254"/>
    <x v="12"/>
    <n v="52"/>
    <x v="1"/>
  </r>
  <r>
    <x v="254"/>
    <x v="7"/>
    <n v="301"/>
    <x v="1"/>
  </r>
  <r>
    <x v="254"/>
    <x v="8"/>
    <n v="937"/>
    <x v="1"/>
  </r>
  <r>
    <x v="255"/>
    <x v="9"/>
    <n v="115"/>
    <x v="0"/>
  </r>
  <r>
    <x v="255"/>
    <x v="12"/>
    <n v="11"/>
    <x v="1"/>
  </r>
  <r>
    <x v="255"/>
    <x v="8"/>
    <n v="124"/>
    <x v="1"/>
  </r>
  <r>
    <x v="256"/>
    <x v="12"/>
    <n v="6"/>
    <x v="1"/>
  </r>
  <r>
    <x v="256"/>
    <x v="8"/>
    <n v="95"/>
    <x v="1"/>
  </r>
  <r>
    <x v="257"/>
    <x v="3"/>
    <n v="110"/>
    <x v="0"/>
  </r>
  <r>
    <x v="257"/>
    <x v="11"/>
    <n v="46"/>
    <x v="0"/>
  </r>
  <r>
    <x v="257"/>
    <x v="0"/>
    <n v="4"/>
    <x v="0"/>
  </r>
  <r>
    <x v="257"/>
    <x v="9"/>
    <n v="537"/>
    <x v="0"/>
  </r>
  <r>
    <x v="257"/>
    <x v="10"/>
    <n v="7"/>
    <x v="0"/>
  </r>
  <r>
    <x v="257"/>
    <x v="1"/>
    <n v="135"/>
    <x v="0"/>
  </r>
  <r>
    <x v="257"/>
    <x v="2"/>
    <n v="5"/>
    <x v="0"/>
  </r>
  <r>
    <x v="257"/>
    <x v="4"/>
    <n v="14"/>
    <x v="1"/>
  </r>
  <r>
    <x v="257"/>
    <x v="5"/>
    <n v="3"/>
    <x v="1"/>
  </r>
  <r>
    <x v="257"/>
    <x v="6"/>
    <n v="99"/>
    <x v="1"/>
  </r>
  <r>
    <x v="257"/>
    <x v="12"/>
    <n v="53"/>
    <x v="1"/>
  </r>
  <r>
    <x v="257"/>
    <x v="7"/>
    <n v="235"/>
    <x v="1"/>
  </r>
  <r>
    <x v="257"/>
    <x v="8"/>
    <n v="1010"/>
    <x v="1"/>
  </r>
  <r>
    <x v="258"/>
    <x v="0"/>
    <n v="2"/>
    <x v="0"/>
  </r>
  <r>
    <x v="258"/>
    <x v="9"/>
    <n v="659"/>
    <x v="0"/>
  </r>
  <r>
    <x v="258"/>
    <x v="10"/>
    <n v="2"/>
    <x v="0"/>
  </r>
  <r>
    <x v="258"/>
    <x v="1"/>
    <n v="105"/>
    <x v="0"/>
  </r>
  <r>
    <x v="258"/>
    <x v="2"/>
    <n v="7"/>
    <x v="0"/>
  </r>
  <r>
    <x v="258"/>
    <x v="3"/>
    <n v="138"/>
    <x v="0"/>
  </r>
  <r>
    <x v="258"/>
    <x v="11"/>
    <n v="34"/>
    <x v="0"/>
  </r>
  <r>
    <x v="258"/>
    <x v="4"/>
    <n v="22"/>
    <x v="1"/>
  </r>
  <r>
    <x v="258"/>
    <x v="5"/>
    <n v="12"/>
    <x v="1"/>
  </r>
  <r>
    <x v="258"/>
    <x v="6"/>
    <n v="177"/>
    <x v="1"/>
  </r>
  <r>
    <x v="258"/>
    <x v="12"/>
    <n v="39"/>
    <x v="1"/>
  </r>
  <r>
    <x v="258"/>
    <x v="7"/>
    <n v="369"/>
    <x v="1"/>
  </r>
  <r>
    <x v="258"/>
    <x v="8"/>
    <n v="1564"/>
    <x v="1"/>
  </r>
  <r>
    <x v="259"/>
    <x v="0"/>
    <n v="5"/>
    <x v="0"/>
  </r>
  <r>
    <x v="259"/>
    <x v="9"/>
    <n v="544"/>
    <x v="0"/>
  </r>
  <r>
    <x v="259"/>
    <x v="10"/>
    <n v="9"/>
    <x v="0"/>
  </r>
  <r>
    <x v="259"/>
    <x v="1"/>
    <n v="153"/>
    <x v="0"/>
  </r>
  <r>
    <x v="259"/>
    <x v="2"/>
    <n v="9"/>
    <x v="0"/>
  </r>
  <r>
    <x v="259"/>
    <x v="3"/>
    <n v="202"/>
    <x v="0"/>
  </r>
  <r>
    <x v="236"/>
    <x v="3"/>
    <n v="62"/>
    <x v="0"/>
  </r>
  <r>
    <x v="260"/>
    <x v="4"/>
    <n v="13"/>
    <x v="1"/>
  </r>
  <r>
    <x v="260"/>
    <x v="5"/>
    <n v="11"/>
    <x v="1"/>
  </r>
  <r>
    <x v="260"/>
    <x v="6"/>
    <n v="80"/>
    <x v="1"/>
  </r>
  <r>
    <x v="260"/>
    <x v="12"/>
    <n v="29"/>
    <x v="1"/>
  </r>
  <r>
    <x v="260"/>
    <x v="7"/>
    <n v="384"/>
    <x v="1"/>
  </r>
  <r>
    <x v="260"/>
    <x v="8"/>
    <n v="1670"/>
    <x v="1"/>
  </r>
  <r>
    <x v="260"/>
    <x v="0"/>
    <n v="2"/>
    <x v="0"/>
  </r>
  <r>
    <x v="260"/>
    <x v="9"/>
    <n v="737"/>
    <x v="0"/>
  </r>
  <r>
    <x v="260"/>
    <x v="10"/>
    <n v="3"/>
    <x v="0"/>
  </r>
  <r>
    <x v="260"/>
    <x v="1"/>
    <n v="100"/>
    <x v="0"/>
  </r>
  <r>
    <x v="260"/>
    <x v="2"/>
    <n v="5"/>
    <x v="0"/>
  </r>
  <r>
    <x v="260"/>
    <x v="3"/>
    <n v="62"/>
    <x v="0"/>
  </r>
  <r>
    <x v="261"/>
    <x v="4"/>
    <n v="26"/>
    <x v="1"/>
  </r>
  <r>
    <x v="261"/>
    <x v="5"/>
    <n v="2"/>
    <x v="1"/>
  </r>
  <r>
    <x v="261"/>
    <x v="6"/>
    <n v="54"/>
    <x v="1"/>
  </r>
  <r>
    <x v="261"/>
    <x v="12"/>
    <n v="41"/>
    <x v="1"/>
  </r>
  <r>
    <x v="261"/>
    <x v="7"/>
    <n v="201"/>
    <x v="1"/>
  </r>
  <r>
    <x v="261"/>
    <x v="8"/>
    <n v="1067"/>
    <x v="1"/>
  </r>
  <r>
    <x v="261"/>
    <x v="0"/>
    <n v="1"/>
    <x v="0"/>
  </r>
  <r>
    <x v="261"/>
    <x v="9"/>
    <n v="590"/>
    <x v="0"/>
  </r>
  <r>
    <x v="261"/>
    <x v="10"/>
    <n v="9"/>
    <x v="0"/>
  </r>
  <r>
    <x v="261"/>
    <x v="1"/>
    <n v="153"/>
    <x v="0"/>
  </r>
  <r>
    <x v="261"/>
    <x v="2"/>
    <n v="11"/>
    <x v="0"/>
  </r>
  <r>
    <x v="261"/>
    <x v="3"/>
    <n v="93"/>
    <x v="0"/>
  </r>
  <r>
    <x v="262"/>
    <x v="0"/>
    <n v="2"/>
    <x v="0"/>
  </r>
  <r>
    <x v="262"/>
    <x v="9"/>
    <n v="704"/>
    <x v="0"/>
  </r>
  <r>
    <x v="262"/>
    <x v="10"/>
    <n v="2"/>
    <x v="0"/>
  </r>
  <r>
    <x v="262"/>
    <x v="1"/>
    <n v="82"/>
    <x v="0"/>
  </r>
  <r>
    <x v="262"/>
    <x v="2"/>
    <n v="4"/>
    <x v="0"/>
  </r>
  <r>
    <x v="262"/>
    <x v="3"/>
    <n v="58"/>
    <x v="0"/>
  </r>
  <r>
    <x v="262"/>
    <x v="4"/>
    <n v="23"/>
    <x v="1"/>
  </r>
  <r>
    <x v="262"/>
    <x v="5"/>
    <n v="5"/>
    <x v="1"/>
  </r>
  <r>
    <x v="262"/>
    <x v="6"/>
    <n v="47"/>
    <x v="1"/>
  </r>
  <r>
    <x v="262"/>
    <x v="12"/>
    <n v="32"/>
    <x v="1"/>
  </r>
  <r>
    <x v="262"/>
    <x v="7"/>
    <n v="320"/>
    <x v="1"/>
  </r>
  <r>
    <x v="262"/>
    <x v="8"/>
    <n v="1343"/>
    <x v="1"/>
  </r>
  <r>
    <x v="263"/>
    <x v="0"/>
    <n v="6"/>
    <x v="0"/>
  </r>
  <r>
    <x v="263"/>
    <x v="9"/>
    <n v="636"/>
    <x v="0"/>
  </r>
  <r>
    <x v="263"/>
    <x v="10"/>
    <n v="6"/>
    <x v="0"/>
  </r>
  <r>
    <x v="263"/>
    <x v="1"/>
    <n v="142"/>
    <x v="0"/>
  </r>
  <r>
    <x v="263"/>
    <x v="2"/>
    <n v="16"/>
    <x v="0"/>
  </r>
  <r>
    <x v="264"/>
    <x v="12"/>
    <n v="13"/>
    <x v="1"/>
  </r>
  <r>
    <x v="264"/>
    <x v="7"/>
    <n v="209"/>
    <x v="1"/>
  </r>
  <r>
    <x v="264"/>
    <x v="8"/>
    <n v="1243"/>
    <x v="1"/>
  </r>
  <r>
    <x v="265"/>
    <x v="12"/>
    <n v="7"/>
    <x v="1"/>
  </r>
  <r>
    <x v="265"/>
    <x v="8"/>
    <n v="187"/>
    <x v="1"/>
  </r>
  <r>
    <x v="266"/>
    <x v="12"/>
    <n v="8"/>
    <x v="1"/>
  </r>
  <r>
    <x v="266"/>
    <x v="8"/>
    <n v="205"/>
    <x v="1"/>
  </r>
  <r>
    <x v="267"/>
    <x v="0"/>
    <n v="2"/>
    <x v="0"/>
  </r>
  <r>
    <x v="267"/>
    <x v="9"/>
    <n v="782"/>
    <x v="0"/>
  </r>
  <r>
    <x v="267"/>
    <x v="10"/>
    <n v="6"/>
    <x v="0"/>
  </r>
  <r>
    <x v="267"/>
    <x v="1"/>
    <n v="107"/>
    <x v="0"/>
  </r>
  <r>
    <x v="267"/>
    <x v="2"/>
    <n v="2"/>
    <x v="0"/>
  </r>
  <r>
    <x v="267"/>
    <x v="3"/>
    <n v="119"/>
    <x v="0"/>
  </r>
  <r>
    <x v="267"/>
    <x v="11"/>
    <n v="37"/>
    <x v="0"/>
  </r>
  <r>
    <x v="267"/>
    <x v="4"/>
    <n v="13"/>
    <x v="1"/>
  </r>
  <r>
    <x v="267"/>
    <x v="6"/>
    <n v="2"/>
    <x v="1"/>
  </r>
  <r>
    <x v="267"/>
    <x v="12"/>
    <n v="42"/>
    <x v="1"/>
  </r>
  <r>
    <x v="267"/>
    <x v="7"/>
    <n v="35"/>
    <x v="1"/>
  </r>
  <r>
    <x v="267"/>
    <x v="8"/>
    <n v="756"/>
    <x v="1"/>
  </r>
  <r>
    <x v="268"/>
    <x v="9"/>
    <n v="797"/>
    <x v="0"/>
  </r>
  <r>
    <x v="268"/>
    <x v="1"/>
    <n v="13"/>
    <x v="0"/>
  </r>
  <r>
    <x v="268"/>
    <x v="2"/>
    <n v="4"/>
    <x v="0"/>
  </r>
  <r>
    <x v="268"/>
    <x v="3"/>
    <n v="5"/>
    <x v="0"/>
  </r>
  <r>
    <x v="268"/>
    <x v="11"/>
    <n v="29"/>
    <x v="0"/>
  </r>
  <r>
    <x v="268"/>
    <x v="4"/>
    <n v="40"/>
    <x v="1"/>
  </r>
  <r>
    <x v="268"/>
    <x v="5"/>
    <n v="23"/>
    <x v="1"/>
  </r>
  <r>
    <x v="268"/>
    <x v="6"/>
    <n v="193"/>
    <x v="1"/>
  </r>
  <r>
    <x v="268"/>
    <x v="12"/>
    <n v="30"/>
    <x v="1"/>
  </r>
  <r>
    <x v="268"/>
    <x v="7"/>
    <n v="596"/>
    <x v="1"/>
  </r>
  <r>
    <x v="268"/>
    <x v="8"/>
    <n v="2424"/>
    <x v="1"/>
  </r>
  <r>
    <x v="269"/>
    <x v="0"/>
    <n v="4"/>
    <x v="0"/>
  </r>
  <r>
    <x v="269"/>
    <x v="9"/>
    <n v="491"/>
    <x v="0"/>
  </r>
  <r>
    <x v="269"/>
    <x v="10"/>
    <n v="13"/>
    <x v="0"/>
  </r>
  <r>
    <x v="269"/>
    <x v="1"/>
    <n v="239"/>
    <x v="0"/>
  </r>
  <r>
    <x v="269"/>
    <x v="2"/>
    <n v="12"/>
    <x v="0"/>
  </r>
  <r>
    <x v="269"/>
    <x v="3"/>
    <n v="146"/>
    <x v="0"/>
  </r>
  <r>
    <x v="269"/>
    <x v="11"/>
    <n v="20"/>
    <x v="0"/>
  </r>
  <r>
    <x v="269"/>
    <x v="4"/>
    <n v="24"/>
    <x v="1"/>
  </r>
  <r>
    <x v="269"/>
    <x v="5"/>
    <n v="1"/>
    <x v="1"/>
  </r>
  <r>
    <x v="269"/>
    <x v="6"/>
    <n v="13"/>
    <x v="1"/>
  </r>
  <r>
    <x v="269"/>
    <x v="12"/>
    <n v="31"/>
    <x v="1"/>
  </r>
  <r>
    <x v="269"/>
    <x v="7"/>
    <n v="43"/>
    <x v="1"/>
  </r>
  <r>
    <x v="269"/>
    <x v="8"/>
    <n v="788"/>
    <x v="1"/>
  </r>
  <r>
    <x v="270"/>
    <x v="0"/>
    <n v="3"/>
    <x v="0"/>
  </r>
  <r>
    <x v="270"/>
    <x v="9"/>
    <n v="550"/>
    <x v="0"/>
  </r>
  <r>
    <x v="270"/>
    <x v="10"/>
    <n v="1"/>
    <x v="0"/>
  </r>
  <r>
    <x v="270"/>
    <x v="1"/>
    <n v="12"/>
    <x v="0"/>
  </r>
  <r>
    <x v="270"/>
    <x v="2"/>
    <n v="2"/>
    <x v="0"/>
  </r>
  <r>
    <x v="259"/>
    <x v="11"/>
    <n v="31"/>
    <x v="0"/>
  </r>
  <r>
    <x v="259"/>
    <x v="12"/>
    <n v="59"/>
    <x v="1"/>
  </r>
  <r>
    <x v="259"/>
    <x v="8"/>
    <n v="315"/>
    <x v="1"/>
  </r>
  <r>
    <x v="271"/>
    <x v="0"/>
    <n v="1"/>
    <x v="0"/>
  </r>
  <r>
    <x v="271"/>
    <x v="9"/>
    <n v="882"/>
    <x v="0"/>
  </r>
  <r>
    <x v="271"/>
    <x v="10"/>
    <n v="1"/>
    <x v="0"/>
  </r>
  <r>
    <x v="271"/>
    <x v="3"/>
    <n v="28"/>
    <x v="0"/>
  </r>
  <r>
    <x v="271"/>
    <x v="11"/>
    <n v="29"/>
    <x v="0"/>
  </r>
  <r>
    <x v="271"/>
    <x v="4"/>
    <n v="35"/>
    <x v="1"/>
  </r>
  <r>
    <x v="271"/>
    <x v="5"/>
    <n v="7"/>
    <x v="1"/>
  </r>
  <r>
    <x v="271"/>
    <x v="6"/>
    <n v="217"/>
    <x v="1"/>
  </r>
  <r>
    <x v="271"/>
    <x v="12"/>
    <n v="37"/>
    <x v="1"/>
  </r>
  <r>
    <x v="271"/>
    <x v="7"/>
    <n v="488"/>
    <x v="1"/>
  </r>
  <r>
    <x v="271"/>
    <x v="8"/>
    <n v="1565"/>
    <x v="1"/>
  </r>
  <r>
    <x v="272"/>
    <x v="0"/>
    <n v="6"/>
    <x v="0"/>
  </r>
  <r>
    <x v="272"/>
    <x v="9"/>
    <n v="529"/>
    <x v="0"/>
  </r>
  <r>
    <x v="272"/>
    <x v="10"/>
    <n v="3"/>
    <x v="0"/>
  </r>
  <r>
    <x v="272"/>
    <x v="1"/>
    <n v="189"/>
    <x v="0"/>
  </r>
  <r>
    <x v="272"/>
    <x v="2"/>
    <n v="14"/>
    <x v="0"/>
  </r>
  <r>
    <x v="272"/>
    <x v="3"/>
    <n v="196"/>
    <x v="0"/>
  </r>
  <r>
    <x v="272"/>
    <x v="11"/>
    <n v="34"/>
    <x v="0"/>
  </r>
  <r>
    <x v="272"/>
    <x v="4"/>
    <n v="13"/>
    <x v="1"/>
  </r>
  <r>
    <x v="272"/>
    <x v="5"/>
    <n v="6"/>
    <x v="1"/>
  </r>
  <r>
    <x v="272"/>
    <x v="6"/>
    <n v="94"/>
    <x v="1"/>
  </r>
  <r>
    <x v="272"/>
    <x v="12"/>
    <n v="52"/>
    <x v="1"/>
  </r>
  <r>
    <x v="272"/>
    <x v="7"/>
    <n v="225"/>
    <x v="1"/>
  </r>
  <r>
    <x v="272"/>
    <x v="8"/>
    <n v="1164"/>
    <x v="1"/>
  </r>
  <r>
    <x v="273"/>
    <x v="9"/>
    <n v="184"/>
    <x v="0"/>
  </r>
  <r>
    <x v="273"/>
    <x v="2"/>
    <n v="1"/>
    <x v="0"/>
  </r>
  <r>
    <x v="273"/>
    <x v="11"/>
    <n v="6"/>
    <x v="0"/>
  </r>
  <r>
    <x v="273"/>
    <x v="12"/>
    <n v="6"/>
    <x v="1"/>
  </r>
  <r>
    <x v="273"/>
    <x v="8"/>
    <n v="116"/>
    <x v="1"/>
  </r>
  <r>
    <x v="274"/>
    <x v="12"/>
    <n v="7"/>
    <x v="1"/>
  </r>
  <r>
    <x v="274"/>
    <x v="8"/>
    <n v="116"/>
    <x v="1"/>
  </r>
  <r>
    <x v="275"/>
    <x v="9"/>
    <n v="729"/>
    <x v="0"/>
  </r>
  <r>
    <x v="275"/>
    <x v="10"/>
    <n v="6"/>
    <x v="0"/>
  </r>
  <r>
    <x v="275"/>
    <x v="1"/>
    <n v="98"/>
    <x v="0"/>
  </r>
  <r>
    <x v="275"/>
    <x v="2"/>
    <n v="7"/>
    <x v="0"/>
  </r>
  <r>
    <x v="275"/>
    <x v="3"/>
    <n v="184"/>
    <x v="0"/>
  </r>
  <r>
    <x v="275"/>
    <x v="11"/>
    <n v="28"/>
    <x v="0"/>
  </r>
  <r>
    <x v="275"/>
    <x v="4"/>
    <n v="11"/>
    <x v="1"/>
  </r>
  <r>
    <x v="275"/>
    <x v="5"/>
    <n v="10"/>
    <x v="1"/>
  </r>
  <r>
    <x v="275"/>
    <x v="6"/>
    <n v="85"/>
    <x v="1"/>
  </r>
  <r>
    <x v="275"/>
    <x v="12"/>
    <n v="38"/>
    <x v="1"/>
  </r>
  <r>
    <x v="275"/>
    <x v="7"/>
    <n v="235"/>
    <x v="1"/>
  </r>
  <r>
    <x v="275"/>
    <x v="8"/>
    <n v="1106"/>
    <x v="1"/>
  </r>
  <r>
    <x v="276"/>
    <x v="0"/>
    <n v="1"/>
    <x v="0"/>
  </r>
  <r>
    <x v="276"/>
    <x v="9"/>
    <n v="963"/>
    <x v="0"/>
  </r>
  <r>
    <x v="277"/>
    <x v="8"/>
    <n v="944"/>
    <x v="1"/>
  </r>
  <r>
    <x v="278"/>
    <x v="12"/>
    <n v="3"/>
    <x v="1"/>
  </r>
  <r>
    <x v="278"/>
    <x v="8"/>
    <n v="64"/>
    <x v="1"/>
  </r>
  <r>
    <x v="279"/>
    <x v="12"/>
    <n v="23"/>
    <x v="1"/>
  </r>
  <r>
    <x v="279"/>
    <x v="8"/>
    <n v="246"/>
    <x v="1"/>
  </r>
  <r>
    <x v="280"/>
    <x v="0"/>
    <n v="2"/>
    <x v="0"/>
  </r>
  <r>
    <x v="280"/>
    <x v="9"/>
    <n v="686"/>
    <x v="0"/>
  </r>
  <r>
    <x v="280"/>
    <x v="10"/>
    <n v="7"/>
    <x v="0"/>
  </r>
  <r>
    <x v="280"/>
    <x v="1"/>
    <n v="127"/>
    <x v="0"/>
  </r>
  <r>
    <x v="280"/>
    <x v="2"/>
    <n v="6"/>
    <x v="0"/>
  </r>
  <r>
    <x v="280"/>
    <x v="3"/>
    <n v="87"/>
    <x v="0"/>
  </r>
  <r>
    <x v="280"/>
    <x v="11"/>
    <n v="35"/>
    <x v="0"/>
  </r>
  <r>
    <x v="280"/>
    <x v="4"/>
    <n v="11"/>
    <x v="1"/>
  </r>
  <r>
    <x v="280"/>
    <x v="5"/>
    <n v="6"/>
    <x v="1"/>
  </r>
  <r>
    <x v="280"/>
    <x v="6"/>
    <n v="55"/>
    <x v="1"/>
  </r>
  <r>
    <x v="280"/>
    <x v="12"/>
    <n v="56"/>
    <x v="1"/>
  </r>
  <r>
    <x v="280"/>
    <x v="7"/>
    <n v="249"/>
    <x v="1"/>
  </r>
  <r>
    <x v="280"/>
    <x v="8"/>
    <n v="1060"/>
    <x v="1"/>
  </r>
  <r>
    <x v="281"/>
    <x v="0"/>
    <n v="4"/>
    <x v="0"/>
  </r>
  <r>
    <x v="281"/>
    <x v="9"/>
    <n v="651"/>
    <x v="0"/>
  </r>
  <r>
    <x v="281"/>
    <x v="10"/>
    <n v="4"/>
    <x v="0"/>
  </r>
  <r>
    <x v="281"/>
    <x v="1"/>
    <n v="111"/>
    <x v="0"/>
  </r>
  <r>
    <x v="281"/>
    <x v="2"/>
    <n v="4"/>
    <x v="0"/>
  </r>
  <r>
    <x v="281"/>
    <x v="3"/>
    <n v="64"/>
    <x v="0"/>
  </r>
  <r>
    <x v="281"/>
    <x v="11"/>
    <n v="36"/>
    <x v="0"/>
  </r>
  <r>
    <x v="281"/>
    <x v="4"/>
    <n v="23"/>
    <x v="1"/>
  </r>
  <r>
    <x v="281"/>
    <x v="5"/>
    <n v="14"/>
    <x v="1"/>
  </r>
  <r>
    <x v="281"/>
    <x v="6"/>
    <n v="73"/>
    <x v="1"/>
  </r>
  <r>
    <x v="281"/>
    <x v="12"/>
    <n v="30"/>
    <x v="1"/>
  </r>
  <r>
    <x v="281"/>
    <x v="7"/>
    <n v="264"/>
    <x v="1"/>
  </r>
  <r>
    <x v="281"/>
    <x v="8"/>
    <n v="870"/>
    <x v="1"/>
  </r>
  <r>
    <x v="282"/>
    <x v="0"/>
    <n v="2"/>
    <x v="0"/>
  </r>
  <r>
    <x v="282"/>
    <x v="9"/>
    <n v="712"/>
    <x v="0"/>
  </r>
  <r>
    <x v="282"/>
    <x v="10"/>
    <n v="11"/>
    <x v="0"/>
  </r>
  <r>
    <x v="282"/>
    <x v="1"/>
    <n v="149"/>
    <x v="0"/>
  </r>
  <r>
    <x v="282"/>
    <x v="2"/>
    <n v="12"/>
    <x v="0"/>
  </r>
  <r>
    <x v="282"/>
    <x v="3"/>
    <n v="88"/>
    <x v="0"/>
  </r>
  <r>
    <x v="282"/>
    <x v="11"/>
    <n v="44"/>
    <x v="0"/>
  </r>
  <r>
    <x v="282"/>
    <x v="4"/>
    <n v="12"/>
    <x v="1"/>
  </r>
  <r>
    <x v="282"/>
    <x v="6"/>
    <n v="8"/>
    <x v="1"/>
  </r>
  <r>
    <x v="282"/>
    <x v="12"/>
    <n v="70"/>
    <x v="1"/>
  </r>
  <r>
    <x v="282"/>
    <x v="7"/>
    <n v="89"/>
    <x v="1"/>
  </r>
  <r>
    <x v="282"/>
    <x v="8"/>
    <n v="555"/>
    <x v="1"/>
  </r>
  <r>
    <x v="283"/>
    <x v="1"/>
    <n v="37"/>
    <x v="0"/>
  </r>
  <r>
    <x v="283"/>
    <x v="3"/>
    <n v="13"/>
    <x v="0"/>
  </r>
  <r>
    <x v="283"/>
    <x v="0"/>
    <n v="1"/>
    <x v="0"/>
  </r>
  <r>
    <x v="283"/>
    <x v="9"/>
    <n v="621"/>
    <x v="0"/>
  </r>
  <r>
    <x v="283"/>
    <x v="10"/>
    <n v="1"/>
    <x v="0"/>
  </r>
  <r>
    <x v="283"/>
    <x v="2"/>
    <n v="8"/>
    <x v="0"/>
  </r>
  <r>
    <x v="283"/>
    <x v="11"/>
    <n v="19"/>
    <x v="0"/>
  </r>
  <r>
    <x v="283"/>
    <x v="4"/>
    <n v="14"/>
    <x v="1"/>
  </r>
  <r>
    <x v="283"/>
    <x v="5"/>
    <n v="12"/>
    <x v="1"/>
  </r>
  <r>
    <x v="283"/>
    <x v="6"/>
    <n v="53"/>
    <x v="1"/>
  </r>
  <r>
    <x v="283"/>
    <x v="12"/>
    <n v="28"/>
    <x v="1"/>
  </r>
  <r>
    <x v="283"/>
    <x v="7"/>
    <n v="214"/>
    <x v="1"/>
  </r>
  <r>
    <x v="283"/>
    <x v="8"/>
    <n v="1067"/>
    <x v="1"/>
  </r>
  <r>
    <x v="284"/>
    <x v="0"/>
    <n v="6"/>
    <x v="0"/>
  </r>
  <r>
    <x v="284"/>
    <x v="9"/>
    <n v="660"/>
    <x v="0"/>
  </r>
  <r>
    <x v="284"/>
    <x v="10"/>
    <n v="13"/>
    <x v="0"/>
  </r>
  <r>
    <x v="284"/>
    <x v="1"/>
    <n v="93"/>
    <x v="0"/>
  </r>
  <r>
    <x v="284"/>
    <x v="2"/>
    <n v="3"/>
    <x v="0"/>
  </r>
  <r>
    <x v="284"/>
    <x v="3"/>
    <n v="70"/>
    <x v="0"/>
  </r>
  <r>
    <x v="284"/>
    <x v="11"/>
    <n v="43"/>
    <x v="0"/>
  </r>
  <r>
    <x v="284"/>
    <x v="4"/>
    <n v="7"/>
    <x v="1"/>
  </r>
  <r>
    <x v="284"/>
    <x v="5"/>
    <n v="4"/>
    <x v="1"/>
  </r>
  <r>
    <x v="284"/>
    <x v="6"/>
    <n v="56"/>
    <x v="1"/>
  </r>
  <r>
    <x v="284"/>
    <x v="12"/>
    <n v="63"/>
    <x v="1"/>
  </r>
  <r>
    <x v="284"/>
    <x v="7"/>
    <n v="211"/>
    <x v="1"/>
  </r>
  <r>
    <x v="284"/>
    <x v="8"/>
    <n v="1022"/>
    <x v="1"/>
  </r>
  <r>
    <x v="285"/>
    <x v="12"/>
    <n v="15"/>
    <x v="1"/>
  </r>
  <r>
    <x v="285"/>
    <x v="8"/>
    <n v="90"/>
    <x v="1"/>
  </r>
  <r>
    <x v="286"/>
    <x v="12"/>
    <n v="5"/>
    <x v="1"/>
  </r>
  <r>
    <x v="286"/>
    <x v="8"/>
    <n v="51"/>
    <x v="1"/>
  </r>
  <r>
    <x v="287"/>
    <x v="12"/>
    <n v="20"/>
    <x v="1"/>
  </r>
  <r>
    <x v="287"/>
    <x v="8"/>
    <n v="151"/>
    <x v="1"/>
  </r>
  <r>
    <x v="288"/>
    <x v="0"/>
    <n v="1"/>
    <x v="0"/>
  </r>
  <r>
    <x v="288"/>
    <x v="9"/>
    <n v="253"/>
    <x v="0"/>
  </r>
  <r>
    <x v="288"/>
    <x v="10"/>
    <n v="4"/>
    <x v="0"/>
  </r>
  <r>
    <x v="288"/>
    <x v="1"/>
    <n v="95"/>
    <x v="0"/>
  </r>
  <r>
    <x v="288"/>
    <x v="2"/>
    <n v="5"/>
    <x v="0"/>
  </r>
  <r>
    <x v="288"/>
    <x v="3"/>
    <n v="63"/>
    <x v="0"/>
  </r>
  <r>
    <x v="288"/>
    <x v="11"/>
    <n v="50"/>
    <x v="0"/>
  </r>
  <r>
    <x v="288"/>
    <x v="4"/>
    <n v="10"/>
    <x v="1"/>
  </r>
  <r>
    <x v="288"/>
    <x v="5"/>
    <n v="6"/>
    <x v="1"/>
  </r>
  <r>
    <x v="288"/>
    <x v="6"/>
    <n v="50"/>
    <x v="1"/>
  </r>
  <r>
    <x v="288"/>
    <x v="12"/>
    <n v="32"/>
    <x v="1"/>
  </r>
  <r>
    <x v="288"/>
    <x v="7"/>
    <n v="250"/>
    <x v="1"/>
  </r>
  <r>
    <x v="288"/>
    <x v="8"/>
    <n v="1002"/>
    <x v="1"/>
  </r>
  <r>
    <x v="289"/>
    <x v="0"/>
    <n v="4"/>
    <x v="0"/>
  </r>
  <r>
    <x v="289"/>
    <x v="9"/>
    <n v="857"/>
    <x v="0"/>
  </r>
  <r>
    <x v="247"/>
    <x v="11"/>
    <n v="44"/>
    <x v="0"/>
  </r>
  <r>
    <x v="247"/>
    <x v="4"/>
    <n v="19"/>
    <x v="1"/>
  </r>
  <r>
    <x v="247"/>
    <x v="5"/>
    <n v="4"/>
    <x v="1"/>
  </r>
  <r>
    <x v="247"/>
    <x v="6"/>
    <n v="76"/>
    <x v="1"/>
  </r>
  <r>
    <x v="247"/>
    <x v="12"/>
    <n v="69"/>
    <x v="1"/>
  </r>
  <r>
    <x v="247"/>
    <x v="7"/>
    <n v="259"/>
    <x v="1"/>
  </r>
  <r>
    <x v="247"/>
    <x v="8"/>
    <n v="1195"/>
    <x v="1"/>
  </r>
  <r>
    <x v="290"/>
    <x v="0"/>
    <n v="2"/>
    <x v="0"/>
  </r>
  <r>
    <x v="290"/>
    <x v="9"/>
    <n v="706"/>
    <x v="0"/>
  </r>
  <r>
    <x v="290"/>
    <x v="10"/>
    <n v="3"/>
    <x v="0"/>
  </r>
  <r>
    <x v="290"/>
    <x v="1"/>
    <n v="113"/>
    <x v="0"/>
  </r>
  <r>
    <x v="290"/>
    <x v="2"/>
    <n v="12"/>
    <x v="0"/>
  </r>
  <r>
    <x v="290"/>
    <x v="3"/>
    <n v="96"/>
    <x v="0"/>
  </r>
  <r>
    <x v="290"/>
    <x v="11"/>
    <n v="54"/>
    <x v="0"/>
  </r>
  <r>
    <x v="290"/>
    <x v="4"/>
    <n v="19"/>
    <x v="1"/>
  </r>
  <r>
    <x v="290"/>
    <x v="5"/>
    <n v="8"/>
    <x v="1"/>
  </r>
  <r>
    <x v="290"/>
    <x v="6"/>
    <n v="116"/>
    <x v="1"/>
  </r>
  <r>
    <x v="290"/>
    <x v="12"/>
    <n v="102"/>
    <x v="1"/>
  </r>
  <r>
    <x v="290"/>
    <x v="7"/>
    <n v="295"/>
    <x v="1"/>
  </r>
  <r>
    <x v="290"/>
    <x v="8"/>
    <n v="1520"/>
    <x v="1"/>
  </r>
  <r>
    <x v="291"/>
    <x v="0"/>
    <n v="5"/>
    <x v="0"/>
  </r>
  <r>
    <x v="291"/>
    <x v="9"/>
    <n v="612"/>
    <x v="0"/>
  </r>
  <r>
    <x v="291"/>
    <x v="10"/>
    <n v="7"/>
    <x v="0"/>
  </r>
  <r>
    <x v="291"/>
    <x v="1"/>
    <n v="130"/>
    <x v="0"/>
  </r>
  <r>
    <x v="291"/>
    <x v="2"/>
    <n v="5"/>
    <x v="0"/>
  </r>
  <r>
    <x v="291"/>
    <x v="3"/>
    <n v="145"/>
    <x v="0"/>
  </r>
  <r>
    <x v="291"/>
    <x v="11"/>
    <n v="43"/>
    <x v="0"/>
  </r>
  <r>
    <x v="291"/>
    <x v="4"/>
    <n v="14"/>
    <x v="1"/>
  </r>
  <r>
    <x v="291"/>
    <x v="5"/>
    <n v="7"/>
    <x v="1"/>
  </r>
  <r>
    <x v="291"/>
    <x v="6"/>
    <n v="62"/>
    <x v="1"/>
  </r>
  <r>
    <x v="291"/>
    <x v="12"/>
    <n v="56"/>
    <x v="1"/>
  </r>
  <r>
    <x v="291"/>
    <x v="7"/>
    <n v="198"/>
    <x v="1"/>
  </r>
  <r>
    <x v="291"/>
    <x v="8"/>
    <n v="935"/>
    <x v="1"/>
  </r>
  <r>
    <x v="292"/>
    <x v="0"/>
    <n v="4"/>
    <x v="0"/>
  </r>
  <r>
    <x v="292"/>
    <x v="9"/>
    <n v="825"/>
    <x v="0"/>
  </r>
  <r>
    <x v="292"/>
    <x v="10"/>
    <n v="6"/>
    <x v="0"/>
  </r>
  <r>
    <x v="292"/>
    <x v="1"/>
    <n v="76"/>
    <x v="0"/>
  </r>
  <r>
    <x v="292"/>
    <x v="2"/>
    <n v="5"/>
    <x v="0"/>
  </r>
  <r>
    <x v="292"/>
    <x v="3"/>
    <n v="62"/>
    <x v="0"/>
  </r>
  <r>
    <x v="292"/>
    <x v="11"/>
    <n v="36"/>
    <x v="0"/>
  </r>
  <r>
    <x v="292"/>
    <x v="4"/>
    <n v="30"/>
    <x v="1"/>
  </r>
  <r>
    <x v="292"/>
    <x v="5"/>
    <n v="7"/>
    <x v="1"/>
  </r>
  <r>
    <x v="292"/>
    <x v="6"/>
    <n v="73"/>
    <x v="1"/>
  </r>
  <r>
    <x v="292"/>
    <x v="12"/>
    <n v="64"/>
    <x v="1"/>
  </r>
  <r>
    <x v="292"/>
    <x v="7"/>
    <n v="311"/>
    <x v="1"/>
  </r>
  <r>
    <x v="292"/>
    <x v="8"/>
    <n v="1331"/>
    <x v="1"/>
  </r>
  <r>
    <x v="58"/>
    <x v="9"/>
    <n v="289"/>
    <x v="0"/>
  </r>
  <r>
    <x v="58"/>
    <x v="10"/>
    <n v="1"/>
    <x v="0"/>
  </r>
  <r>
    <x v="58"/>
    <x v="2"/>
    <n v="4"/>
    <x v="0"/>
  </r>
  <r>
    <x v="289"/>
    <x v="10"/>
    <n v="4"/>
    <x v="0"/>
  </r>
  <r>
    <x v="289"/>
    <x v="1"/>
    <n v="115"/>
    <x v="0"/>
  </r>
  <r>
    <x v="289"/>
    <x v="2"/>
    <n v="3"/>
    <x v="0"/>
  </r>
  <r>
    <x v="289"/>
    <x v="3"/>
    <n v="68"/>
    <x v="0"/>
  </r>
  <r>
    <x v="289"/>
    <x v="11"/>
    <n v="34"/>
    <x v="0"/>
  </r>
  <r>
    <x v="289"/>
    <x v="4"/>
    <n v="21"/>
    <x v="1"/>
  </r>
  <r>
    <x v="289"/>
    <x v="5"/>
    <n v="33"/>
    <x v="1"/>
  </r>
  <r>
    <x v="289"/>
    <x v="6"/>
    <n v="120"/>
    <x v="1"/>
  </r>
  <r>
    <x v="289"/>
    <x v="12"/>
    <n v="50"/>
    <x v="1"/>
  </r>
  <r>
    <x v="289"/>
    <x v="7"/>
    <n v="413"/>
    <x v="1"/>
  </r>
  <r>
    <x v="289"/>
    <x v="8"/>
    <n v="1752"/>
    <x v="1"/>
  </r>
  <r>
    <x v="293"/>
    <x v="0"/>
    <n v="5"/>
    <x v="0"/>
  </r>
  <r>
    <x v="293"/>
    <x v="9"/>
    <n v="769"/>
    <x v="0"/>
  </r>
  <r>
    <x v="293"/>
    <x v="10"/>
    <n v="22"/>
    <x v="0"/>
  </r>
  <r>
    <x v="293"/>
    <x v="1"/>
    <n v="193"/>
    <x v="0"/>
  </r>
  <r>
    <x v="293"/>
    <x v="2"/>
    <n v="8"/>
    <x v="0"/>
  </r>
  <r>
    <x v="293"/>
    <x v="3"/>
    <n v="130"/>
    <x v="0"/>
  </r>
  <r>
    <x v="293"/>
    <x v="11"/>
    <n v="28"/>
    <x v="0"/>
  </r>
  <r>
    <x v="293"/>
    <x v="4"/>
    <n v="9"/>
    <x v="1"/>
  </r>
  <r>
    <x v="293"/>
    <x v="6"/>
    <n v="10"/>
    <x v="1"/>
  </r>
  <r>
    <x v="293"/>
    <x v="12"/>
    <n v="30"/>
    <x v="1"/>
  </r>
  <r>
    <x v="293"/>
    <x v="7"/>
    <n v="34"/>
    <x v="1"/>
  </r>
  <r>
    <x v="293"/>
    <x v="8"/>
    <n v="539"/>
    <x v="1"/>
  </r>
  <r>
    <x v="294"/>
    <x v="0"/>
    <n v="3"/>
    <x v="0"/>
  </r>
  <r>
    <x v="294"/>
    <x v="9"/>
    <n v="705"/>
    <x v="0"/>
  </r>
  <r>
    <x v="294"/>
    <x v="10"/>
    <n v="1"/>
    <x v="0"/>
  </r>
  <r>
    <x v="294"/>
    <x v="1"/>
    <n v="16"/>
    <x v="0"/>
  </r>
  <r>
    <x v="294"/>
    <x v="2"/>
    <n v="3"/>
    <x v="0"/>
  </r>
  <r>
    <x v="294"/>
    <x v="3"/>
    <n v="32"/>
    <x v="0"/>
  </r>
  <r>
    <x v="294"/>
    <x v="11"/>
    <n v="20"/>
    <x v="0"/>
  </r>
  <r>
    <x v="294"/>
    <x v="4"/>
    <n v="12"/>
    <x v="1"/>
  </r>
  <r>
    <x v="294"/>
    <x v="5"/>
    <n v="11"/>
    <x v="1"/>
  </r>
  <r>
    <x v="294"/>
    <x v="6"/>
    <n v="60"/>
    <x v="1"/>
  </r>
  <r>
    <x v="294"/>
    <x v="12"/>
    <n v="17"/>
    <x v="1"/>
  </r>
  <r>
    <x v="294"/>
    <x v="7"/>
    <n v="253"/>
    <x v="1"/>
  </r>
  <r>
    <x v="294"/>
    <x v="8"/>
    <n v="910"/>
    <x v="1"/>
  </r>
  <r>
    <x v="295"/>
    <x v="12"/>
    <n v="9"/>
    <x v="1"/>
  </r>
  <r>
    <x v="295"/>
    <x v="8"/>
    <n v="82"/>
    <x v="1"/>
  </r>
  <r>
    <x v="296"/>
    <x v="12"/>
    <n v="10"/>
    <x v="1"/>
  </r>
  <r>
    <x v="296"/>
    <x v="8"/>
    <n v="108"/>
    <x v="1"/>
  </r>
  <r>
    <x v="297"/>
    <x v="9"/>
    <n v="687"/>
    <x v="0"/>
  </r>
  <r>
    <x v="297"/>
    <x v="10"/>
    <n v="10"/>
    <x v="0"/>
  </r>
  <r>
    <x v="297"/>
    <x v="1"/>
    <n v="100"/>
    <x v="0"/>
  </r>
  <r>
    <x v="297"/>
    <x v="2"/>
    <n v="8"/>
    <x v="0"/>
  </r>
  <r>
    <x v="297"/>
    <x v="3"/>
    <n v="79"/>
    <x v="0"/>
  </r>
  <r>
    <x v="297"/>
    <x v="11"/>
    <n v="39"/>
    <x v="0"/>
  </r>
  <r>
    <x v="297"/>
    <x v="4"/>
    <n v="10"/>
    <x v="1"/>
  </r>
  <r>
    <x v="297"/>
    <x v="5"/>
    <n v="11"/>
    <x v="1"/>
  </r>
  <r>
    <x v="298"/>
    <x v="11"/>
    <n v="24"/>
    <x v="0"/>
  </r>
  <r>
    <x v="298"/>
    <x v="4"/>
    <n v="10"/>
    <x v="1"/>
  </r>
  <r>
    <x v="298"/>
    <x v="5"/>
    <n v="9"/>
    <x v="1"/>
  </r>
  <r>
    <x v="298"/>
    <x v="6"/>
    <n v="77"/>
    <x v="1"/>
  </r>
  <r>
    <x v="298"/>
    <x v="12"/>
    <n v="49"/>
    <x v="1"/>
  </r>
  <r>
    <x v="298"/>
    <x v="7"/>
    <n v="245"/>
    <x v="1"/>
  </r>
  <r>
    <x v="298"/>
    <x v="8"/>
    <n v="1048"/>
    <x v="1"/>
  </r>
  <r>
    <x v="299"/>
    <x v="12"/>
    <n v="7"/>
    <x v="1"/>
  </r>
  <r>
    <x v="299"/>
    <x v="8"/>
    <n v="162"/>
    <x v="1"/>
  </r>
  <r>
    <x v="300"/>
    <x v="12"/>
    <n v="12"/>
    <x v="1"/>
  </r>
  <r>
    <x v="300"/>
    <x v="8"/>
    <n v="141"/>
    <x v="1"/>
  </r>
  <r>
    <x v="301"/>
    <x v="0"/>
    <n v="3"/>
    <x v="0"/>
  </r>
  <r>
    <x v="301"/>
    <x v="9"/>
    <n v="571"/>
    <x v="0"/>
  </r>
  <r>
    <x v="301"/>
    <x v="10"/>
    <n v="6"/>
    <x v="0"/>
  </r>
  <r>
    <x v="301"/>
    <x v="1"/>
    <n v="110"/>
    <x v="0"/>
  </r>
  <r>
    <x v="301"/>
    <x v="2"/>
    <n v="4"/>
    <x v="0"/>
  </r>
  <r>
    <x v="301"/>
    <x v="3"/>
    <n v="100"/>
    <x v="0"/>
  </r>
  <r>
    <x v="301"/>
    <x v="11"/>
    <n v="41"/>
    <x v="0"/>
  </r>
  <r>
    <x v="301"/>
    <x v="4"/>
    <n v="14"/>
    <x v="1"/>
  </r>
  <r>
    <x v="301"/>
    <x v="5"/>
    <n v="3"/>
    <x v="1"/>
  </r>
  <r>
    <x v="301"/>
    <x v="6"/>
    <n v="84"/>
    <x v="1"/>
  </r>
  <r>
    <x v="301"/>
    <x v="12"/>
    <n v="37"/>
    <x v="1"/>
  </r>
  <r>
    <x v="301"/>
    <x v="7"/>
    <n v="207"/>
    <x v="1"/>
  </r>
  <r>
    <x v="301"/>
    <x v="8"/>
    <n v="1103"/>
    <x v="1"/>
  </r>
  <r>
    <x v="302"/>
    <x v="0"/>
    <n v="7"/>
    <x v="0"/>
  </r>
  <r>
    <x v="302"/>
    <x v="9"/>
    <n v="663"/>
    <x v="0"/>
  </r>
  <r>
    <x v="302"/>
    <x v="10"/>
    <n v="2"/>
    <x v="0"/>
  </r>
  <r>
    <x v="302"/>
    <x v="1"/>
    <n v="105"/>
    <x v="0"/>
  </r>
  <r>
    <x v="302"/>
    <x v="2"/>
    <n v="4"/>
    <x v="0"/>
  </r>
  <r>
    <x v="302"/>
    <x v="3"/>
    <n v="106"/>
    <x v="0"/>
  </r>
  <r>
    <x v="302"/>
    <x v="11"/>
    <n v="21"/>
    <x v="0"/>
  </r>
  <r>
    <x v="302"/>
    <x v="4"/>
    <n v="12"/>
    <x v="1"/>
  </r>
  <r>
    <x v="302"/>
    <x v="5"/>
    <n v="13"/>
    <x v="1"/>
  </r>
  <r>
    <x v="302"/>
    <x v="6"/>
    <n v="234"/>
    <x v="1"/>
  </r>
  <r>
    <x v="302"/>
    <x v="12"/>
    <n v="21"/>
    <x v="1"/>
  </r>
  <r>
    <x v="302"/>
    <x v="7"/>
    <n v="518"/>
    <x v="1"/>
  </r>
  <r>
    <x v="302"/>
    <x v="8"/>
    <n v="2036"/>
    <x v="1"/>
  </r>
  <r>
    <x v="303"/>
    <x v="0"/>
    <n v="6"/>
    <x v="0"/>
  </r>
  <r>
    <x v="303"/>
    <x v="9"/>
    <n v="527"/>
    <x v="0"/>
  </r>
  <r>
    <x v="303"/>
    <x v="10"/>
    <n v="11"/>
    <x v="0"/>
  </r>
  <r>
    <x v="303"/>
    <x v="1"/>
    <n v="210"/>
    <x v="0"/>
  </r>
  <r>
    <x v="303"/>
    <x v="2"/>
    <n v="5"/>
    <x v="0"/>
  </r>
  <r>
    <x v="303"/>
    <x v="3"/>
    <n v="212"/>
    <x v="0"/>
  </r>
  <r>
    <x v="303"/>
    <x v="11"/>
    <n v="31"/>
    <x v="0"/>
  </r>
  <r>
    <x v="303"/>
    <x v="4"/>
    <n v="1"/>
    <x v="1"/>
  </r>
  <r>
    <x v="303"/>
    <x v="6"/>
    <n v="9"/>
    <x v="1"/>
  </r>
  <r>
    <x v="303"/>
    <x v="12"/>
    <n v="28"/>
    <x v="1"/>
  </r>
  <r>
    <x v="303"/>
    <x v="7"/>
    <n v="74"/>
    <x v="1"/>
  </r>
  <r>
    <x v="304"/>
    <x v="11"/>
    <n v="30"/>
    <x v="0"/>
  </r>
  <r>
    <x v="304"/>
    <x v="4"/>
    <n v="18"/>
    <x v="1"/>
  </r>
  <r>
    <x v="304"/>
    <x v="5"/>
    <n v="17"/>
    <x v="1"/>
  </r>
  <r>
    <x v="304"/>
    <x v="6"/>
    <n v="152"/>
    <x v="1"/>
  </r>
  <r>
    <x v="304"/>
    <x v="12"/>
    <n v="52"/>
    <x v="1"/>
  </r>
  <r>
    <x v="304"/>
    <x v="7"/>
    <n v="530"/>
    <x v="1"/>
  </r>
  <r>
    <x v="304"/>
    <x v="8"/>
    <n v="1842"/>
    <x v="1"/>
  </r>
  <r>
    <x v="305"/>
    <x v="0"/>
    <n v="4"/>
    <x v="0"/>
  </r>
  <r>
    <x v="305"/>
    <x v="9"/>
    <n v="530"/>
    <x v="0"/>
  </r>
  <r>
    <x v="305"/>
    <x v="10"/>
    <n v="11"/>
    <x v="0"/>
  </r>
  <r>
    <x v="305"/>
    <x v="1"/>
    <n v="237"/>
    <x v="0"/>
  </r>
  <r>
    <x v="305"/>
    <x v="2"/>
    <n v="6"/>
    <x v="0"/>
  </r>
  <r>
    <x v="305"/>
    <x v="3"/>
    <n v="195"/>
    <x v="0"/>
  </r>
  <r>
    <x v="305"/>
    <x v="11"/>
    <n v="31"/>
    <x v="0"/>
  </r>
  <r>
    <x v="305"/>
    <x v="4"/>
    <n v="18"/>
    <x v="1"/>
  </r>
  <r>
    <x v="305"/>
    <x v="6"/>
    <n v="6"/>
    <x v="1"/>
  </r>
  <r>
    <x v="305"/>
    <x v="12"/>
    <n v="34"/>
    <x v="1"/>
  </r>
  <r>
    <x v="305"/>
    <x v="7"/>
    <n v="45"/>
    <x v="1"/>
  </r>
  <r>
    <x v="305"/>
    <x v="8"/>
    <n v="563"/>
    <x v="1"/>
  </r>
  <r>
    <x v="306"/>
    <x v="0"/>
    <n v="2"/>
    <x v="0"/>
  </r>
  <r>
    <x v="306"/>
    <x v="9"/>
    <n v="682"/>
    <x v="0"/>
  </r>
  <r>
    <x v="306"/>
    <x v="10"/>
    <n v="1"/>
    <x v="0"/>
  </r>
  <r>
    <x v="306"/>
    <x v="1"/>
    <n v="25"/>
    <x v="0"/>
  </r>
  <r>
    <x v="306"/>
    <x v="2"/>
    <n v="8"/>
    <x v="0"/>
  </r>
  <r>
    <x v="306"/>
    <x v="3"/>
    <n v="17"/>
    <x v="0"/>
  </r>
  <r>
    <x v="306"/>
    <x v="11"/>
    <n v="25"/>
    <x v="0"/>
  </r>
  <r>
    <x v="306"/>
    <x v="4"/>
    <n v="7"/>
    <x v="1"/>
  </r>
  <r>
    <x v="306"/>
    <x v="5"/>
    <n v="3"/>
    <x v="1"/>
  </r>
  <r>
    <x v="306"/>
    <x v="6"/>
    <n v="84"/>
    <x v="1"/>
  </r>
  <r>
    <x v="306"/>
    <x v="12"/>
    <n v="46"/>
    <x v="1"/>
  </r>
  <r>
    <x v="306"/>
    <x v="7"/>
    <n v="250"/>
    <x v="1"/>
  </r>
  <r>
    <x v="306"/>
    <x v="8"/>
    <n v="1017"/>
    <x v="1"/>
  </r>
  <r>
    <x v="307"/>
    <x v="0"/>
    <n v="1"/>
    <x v="0"/>
  </r>
  <r>
    <x v="307"/>
    <x v="9"/>
    <n v="689"/>
    <x v="0"/>
  </r>
  <r>
    <x v="307"/>
    <x v="10"/>
    <n v="3"/>
    <x v="0"/>
  </r>
  <r>
    <x v="307"/>
    <x v="1"/>
    <n v="115"/>
    <x v="0"/>
  </r>
  <r>
    <x v="307"/>
    <x v="2"/>
    <n v="5"/>
    <x v="0"/>
  </r>
  <r>
    <x v="307"/>
    <x v="3"/>
    <n v="102"/>
    <x v="0"/>
  </r>
  <r>
    <x v="307"/>
    <x v="11"/>
    <n v="52"/>
    <x v="0"/>
  </r>
  <r>
    <x v="307"/>
    <x v="4"/>
    <n v="2"/>
    <x v="1"/>
  </r>
  <r>
    <x v="307"/>
    <x v="5"/>
    <n v="1"/>
    <x v="1"/>
  </r>
  <r>
    <x v="307"/>
    <x v="6"/>
    <n v="43"/>
    <x v="1"/>
  </r>
  <r>
    <x v="307"/>
    <x v="12"/>
    <n v="80"/>
    <x v="1"/>
  </r>
  <r>
    <x v="307"/>
    <x v="7"/>
    <n v="288"/>
    <x v="1"/>
  </r>
  <r>
    <x v="307"/>
    <x v="8"/>
    <n v="1217"/>
    <x v="1"/>
  </r>
  <r>
    <x v="308"/>
    <x v="12"/>
    <n v="28"/>
    <x v="1"/>
  </r>
  <r>
    <x v="308"/>
    <x v="8"/>
    <n v="162"/>
    <x v="1"/>
  </r>
  <r>
    <x v="309"/>
    <x v="12"/>
    <n v="3"/>
    <x v="1"/>
  </r>
  <r>
    <x v="310"/>
    <x v="3"/>
    <n v="2"/>
    <x v="0"/>
  </r>
  <r>
    <x v="310"/>
    <x v="11"/>
    <n v="24"/>
    <x v="0"/>
  </r>
  <r>
    <x v="310"/>
    <x v="12"/>
    <n v="50"/>
    <x v="1"/>
  </r>
  <r>
    <x v="310"/>
    <x v="8"/>
    <n v="319"/>
    <x v="1"/>
  </r>
  <r>
    <x v="311"/>
    <x v="9"/>
    <n v="153"/>
    <x v="0"/>
  </r>
  <r>
    <x v="311"/>
    <x v="11"/>
    <n v="18"/>
    <x v="0"/>
  </r>
  <r>
    <x v="311"/>
    <x v="4"/>
    <n v="57"/>
    <x v="1"/>
  </r>
  <r>
    <x v="311"/>
    <x v="5"/>
    <n v="12"/>
    <x v="1"/>
  </r>
  <r>
    <x v="311"/>
    <x v="6"/>
    <n v="193"/>
    <x v="1"/>
  </r>
  <r>
    <x v="311"/>
    <x v="12"/>
    <n v="41"/>
    <x v="1"/>
  </r>
  <r>
    <x v="311"/>
    <x v="7"/>
    <n v="672"/>
    <x v="1"/>
  </r>
  <r>
    <x v="311"/>
    <x v="8"/>
    <n v="1904"/>
    <x v="1"/>
  </r>
  <r>
    <x v="312"/>
    <x v="0"/>
    <n v="6"/>
    <x v="0"/>
  </r>
  <r>
    <x v="312"/>
    <x v="9"/>
    <n v="654"/>
    <x v="0"/>
  </r>
  <r>
    <x v="312"/>
    <x v="10"/>
    <n v="9"/>
    <x v="0"/>
  </r>
  <r>
    <x v="312"/>
    <x v="1"/>
    <n v="279"/>
    <x v="0"/>
  </r>
  <r>
    <x v="312"/>
    <x v="2"/>
    <n v="17"/>
    <x v="0"/>
  </r>
  <r>
    <x v="312"/>
    <x v="3"/>
    <n v="250"/>
    <x v="0"/>
  </r>
  <r>
    <x v="312"/>
    <x v="11"/>
    <n v="26"/>
    <x v="0"/>
  </r>
  <r>
    <x v="312"/>
    <x v="4"/>
    <n v="30"/>
    <x v="1"/>
  </r>
  <r>
    <x v="312"/>
    <x v="5"/>
    <n v="11"/>
    <x v="1"/>
  </r>
  <r>
    <x v="312"/>
    <x v="6"/>
    <n v="144"/>
    <x v="1"/>
  </r>
  <r>
    <x v="312"/>
    <x v="12"/>
    <n v="18"/>
    <x v="1"/>
  </r>
  <r>
    <x v="312"/>
    <x v="7"/>
    <n v="402"/>
    <x v="1"/>
  </r>
  <r>
    <x v="312"/>
    <x v="8"/>
    <n v="1430"/>
    <x v="1"/>
  </r>
  <r>
    <x v="313"/>
    <x v="12"/>
    <n v="10"/>
    <x v="1"/>
  </r>
  <r>
    <x v="313"/>
    <x v="8"/>
    <n v="173"/>
    <x v="1"/>
  </r>
  <r>
    <x v="314"/>
    <x v="12"/>
    <n v="13"/>
    <x v="1"/>
  </r>
  <r>
    <x v="314"/>
    <x v="8"/>
    <n v="155"/>
    <x v="1"/>
  </r>
  <r>
    <x v="315"/>
    <x v="0"/>
    <n v="6"/>
    <x v="0"/>
  </r>
  <r>
    <x v="315"/>
    <x v="9"/>
    <n v="668"/>
    <x v="0"/>
  </r>
  <r>
    <x v="315"/>
    <x v="10"/>
    <n v="7"/>
    <x v="0"/>
  </r>
  <r>
    <x v="315"/>
    <x v="1"/>
    <n v="197"/>
    <x v="0"/>
  </r>
  <r>
    <x v="315"/>
    <x v="2"/>
    <n v="8"/>
    <x v="0"/>
  </r>
  <r>
    <x v="315"/>
    <x v="3"/>
    <n v="178"/>
    <x v="0"/>
  </r>
  <r>
    <x v="315"/>
    <x v="11"/>
    <n v="39"/>
    <x v="0"/>
  </r>
  <r>
    <x v="315"/>
    <x v="4"/>
    <n v="5"/>
    <x v="1"/>
  </r>
  <r>
    <x v="315"/>
    <x v="5"/>
    <n v="9"/>
    <x v="1"/>
  </r>
  <r>
    <x v="315"/>
    <x v="6"/>
    <n v="85"/>
    <x v="1"/>
  </r>
  <r>
    <x v="315"/>
    <x v="12"/>
    <n v="46"/>
    <x v="1"/>
  </r>
  <r>
    <x v="315"/>
    <x v="7"/>
    <n v="301"/>
    <x v="1"/>
  </r>
  <r>
    <x v="315"/>
    <x v="8"/>
    <n v="1248"/>
    <x v="1"/>
  </r>
  <r>
    <x v="316"/>
    <x v="0"/>
    <n v="1"/>
    <x v="0"/>
  </r>
  <r>
    <x v="316"/>
    <x v="9"/>
    <n v="733"/>
    <x v="0"/>
  </r>
  <r>
    <x v="316"/>
    <x v="10"/>
    <n v="6"/>
    <x v="0"/>
  </r>
  <r>
    <x v="316"/>
    <x v="1"/>
    <n v="129"/>
    <x v="0"/>
  </r>
  <r>
    <x v="316"/>
    <x v="2"/>
    <n v="8"/>
    <x v="0"/>
  </r>
  <r>
    <x v="316"/>
    <x v="3"/>
    <n v="118"/>
    <x v="0"/>
  </r>
  <r>
    <x v="263"/>
    <x v="3"/>
    <n v="57"/>
    <x v="0"/>
  </r>
  <r>
    <x v="263"/>
    <x v="4"/>
    <n v="5"/>
    <x v="1"/>
  </r>
  <r>
    <x v="263"/>
    <x v="5"/>
    <n v="7"/>
    <x v="1"/>
  </r>
  <r>
    <x v="263"/>
    <x v="6"/>
    <n v="53"/>
    <x v="1"/>
  </r>
  <r>
    <x v="263"/>
    <x v="12"/>
    <n v="31"/>
    <x v="1"/>
  </r>
  <r>
    <x v="263"/>
    <x v="7"/>
    <n v="277"/>
    <x v="1"/>
  </r>
  <r>
    <x v="263"/>
    <x v="8"/>
    <n v="1220"/>
    <x v="1"/>
  </r>
  <r>
    <x v="317"/>
    <x v="12"/>
    <n v="17"/>
    <x v="1"/>
  </r>
  <r>
    <x v="317"/>
    <x v="8"/>
    <n v="117"/>
    <x v="1"/>
  </r>
  <r>
    <x v="318"/>
    <x v="12"/>
    <n v="2"/>
    <x v="1"/>
  </r>
  <r>
    <x v="318"/>
    <x v="8"/>
    <n v="85"/>
    <x v="1"/>
  </r>
  <r>
    <x v="319"/>
    <x v="12"/>
    <n v="21"/>
    <x v="1"/>
  </r>
  <r>
    <x v="319"/>
    <x v="8"/>
    <n v="168"/>
    <x v="1"/>
  </r>
  <r>
    <x v="320"/>
    <x v="4"/>
    <n v="12"/>
    <x v="1"/>
  </r>
  <r>
    <x v="320"/>
    <x v="5"/>
    <n v="4"/>
    <x v="1"/>
  </r>
  <r>
    <x v="320"/>
    <x v="6"/>
    <n v="50"/>
    <x v="1"/>
  </r>
  <r>
    <x v="320"/>
    <x v="12"/>
    <n v="76"/>
    <x v="1"/>
  </r>
  <r>
    <x v="320"/>
    <x v="7"/>
    <n v="322"/>
    <x v="1"/>
  </r>
  <r>
    <x v="320"/>
    <x v="8"/>
    <n v="1279"/>
    <x v="1"/>
  </r>
  <r>
    <x v="320"/>
    <x v="9"/>
    <n v="601"/>
    <x v="0"/>
  </r>
  <r>
    <x v="320"/>
    <x v="10"/>
    <n v="4"/>
    <x v="0"/>
  </r>
  <r>
    <x v="320"/>
    <x v="1"/>
    <n v="114"/>
    <x v="0"/>
  </r>
  <r>
    <x v="320"/>
    <x v="2"/>
    <n v="6"/>
    <x v="0"/>
  </r>
  <r>
    <x v="320"/>
    <x v="3"/>
    <n v="66"/>
    <x v="0"/>
  </r>
  <r>
    <x v="321"/>
    <x v="0"/>
    <n v="2"/>
    <x v="0"/>
  </r>
  <r>
    <x v="321"/>
    <x v="9"/>
    <n v="690"/>
    <x v="0"/>
  </r>
  <r>
    <x v="321"/>
    <x v="10"/>
    <n v="4"/>
    <x v="0"/>
  </r>
  <r>
    <x v="321"/>
    <x v="1"/>
    <n v="141"/>
    <x v="0"/>
  </r>
  <r>
    <x v="321"/>
    <x v="2"/>
    <n v="2"/>
    <x v="0"/>
  </r>
  <r>
    <x v="321"/>
    <x v="3"/>
    <n v="67"/>
    <x v="0"/>
  </r>
  <r>
    <x v="321"/>
    <x v="4"/>
    <n v="43"/>
    <x v="1"/>
  </r>
  <r>
    <x v="321"/>
    <x v="5"/>
    <n v="12"/>
    <x v="1"/>
  </r>
  <r>
    <x v="321"/>
    <x v="6"/>
    <n v="55"/>
    <x v="1"/>
  </r>
  <r>
    <x v="321"/>
    <x v="12"/>
    <n v="79"/>
    <x v="1"/>
  </r>
  <r>
    <x v="321"/>
    <x v="7"/>
    <n v="453"/>
    <x v="1"/>
  </r>
  <r>
    <x v="321"/>
    <x v="8"/>
    <n v="2070"/>
    <x v="1"/>
  </r>
  <r>
    <x v="320"/>
    <x v="11"/>
    <n v="11"/>
    <x v="0"/>
  </r>
  <r>
    <x v="321"/>
    <x v="11"/>
    <n v="30"/>
    <x v="0"/>
  </r>
  <r>
    <x v="202"/>
    <x v="0"/>
    <n v="5"/>
    <x v="0"/>
  </r>
  <r>
    <x v="202"/>
    <x v="9"/>
    <n v="815"/>
    <x v="0"/>
  </r>
  <r>
    <x v="202"/>
    <x v="10"/>
    <n v="10"/>
    <x v="0"/>
  </r>
  <r>
    <x v="202"/>
    <x v="1"/>
    <n v="183"/>
    <x v="0"/>
  </r>
  <r>
    <x v="202"/>
    <x v="2"/>
    <n v="13"/>
    <x v="0"/>
  </r>
  <r>
    <x v="202"/>
    <x v="3"/>
    <n v="76"/>
    <x v="0"/>
  </r>
  <r>
    <x v="202"/>
    <x v="11"/>
    <n v="23"/>
    <x v="0"/>
  </r>
  <r>
    <x v="202"/>
    <x v="4"/>
    <n v="30"/>
    <x v="1"/>
  </r>
  <r>
    <x v="202"/>
    <x v="5"/>
    <n v="6"/>
    <x v="1"/>
  </r>
  <r>
    <x v="202"/>
    <x v="6"/>
    <n v="42"/>
    <x v="1"/>
  </r>
  <r>
    <x v="213"/>
    <x v="7"/>
    <n v="351"/>
    <x v="1"/>
  </r>
  <r>
    <x v="213"/>
    <x v="8"/>
    <n v="1473"/>
    <x v="1"/>
  </r>
  <r>
    <x v="322"/>
    <x v="8"/>
    <n v="97"/>
    <x v="1"/>
  </r>
  <r>
    <x v="323"/>
    <x v="8"/>
    <n v="119"/>
    <x v="1"/>
  </r>
  <r>
    <x v="324"/>
    <x v="0"/>
    <n v="4"/>
    <x v="0"/>
  </r>
  <r>
    <x v="324"/>
    <x v="9"/>
    <n v="981"/>
    <x v="0"/>
  </r>
  <r>
    <x v="324"/>
    <x v="10"/>
    <n v="7"/>
    <x v="0"/>
  </r>
  <r>
    <x v="324"/>
    <x v="1"/>
    <n v="136"/>
    <x v="0"/>
  </r>
  <r>
    <x v="324"/>
    <x v="2"/>
    <n v="9"/>
    <x v="0"/>
  </r>
  <r>
    <x v="324"/>
    <x v="3"/>
    <n v="49"/>
    <x v="0"/>
  </r>
  <r>
    <x v="324"/>
    <x v="4"/>
    <n v="16"/>
    <x v="1"/>
  </r>
  <r>
    <x v="324"/>
    <x v="5"/>
    <n v="7"/>
    <x v="1"/>
  </r>
  <r>
    <x v="324"/>
    <x v="6"/>
    <n v="48"/>
    <x v="1"/>
  </r>
  <r>
    <x v="324"/>
    <x v="7"/>
    <n v="349"/>
    <x v="1"/>
  </r>
  <r>
    <x v="324"/>
    <x v="8"/>
    <n v="1520"/>
    <x v="1"/>
  </r>
  <r>
    <x v="325"/>
    <x v="4"/>
    <n v="30"/>
    <x v="1"/>
  </r>
  <r>
    <x v="325"/>
    <x v="5"/>
    <n v="14"/>
    <x v="1"/>
  </r>
  <r>
    <x v="325"/>
    <x v="6"/>
    <n v="59"/>
    <x v="1"/>
  </r>
  <r>
    <x v="325"/>
    <x v="7"/>
    <n v="514"/>
    <x v="1"/>
  </r>
  <r>
    <x v="325"/>
    <x v="8"/>
    <n v="2215"/>
    <x v="1"/>
  </r>
  <r>
    <x v="325"/>
    <x v="0"/>
    <n v="1"/>
    <x v="0"/>
  </r>
  <r>
    <x v="325"/>
    <x v="9"/>
    <n v="811"/>
    <x v="0"/>
  </r>
  <r>
    <x v="325"/>
    <x v="10"/>
    <n v="5"/>
    <x v="0"/>
  </r>
  <r>
    <x v="325"/>
    <x v="1"/>
    <n v="133"/>
    <x v="0"/>
  </r>
  <r>
    <x v="325"/>
    <x v="2"/>
    <n v="7"/>
    <x v="0"/>
  </r>
  <r>
    <x v="325"/>
    <x v="3"/>
    <n v="61"/>
    <x v="0"/>
  </r>
  <r>
    <x v="326"/>
    <x v="0"/>
    <n v="7"/>
    <x v="0"/>
  </r>
  <r>
    <x v="326"/>
    <x v="9"/>
    <n v="982"/>
    <x v="0"/>
  </r>
  <r>
    <x v="326"/>
    <x v="10"/>
    <n v="13"/>
    <x v="0"/>
  </r>
  <r>
    <x v="326"/>
    <x v="1"/>
    <n v="209"/>
    <x v="0"/>
  </r>
  <r>
    <x v="326"/>
    <x v="2"/>
    <n v="14"/>
    <x v="0"/>
  </r>
  <r>
    <x v="326"/>
    <x v="3"/>
    <n v="68"/>
    <x v="0"/>
  </r>
  <r>
    <x v="326"/>
    <x v="4"/>
    <n v="11"/>
    <x v="1"/>
  </r>
  <r>
    <x v="326"/>
    <x v="5"/>
    <n v="4"/>
    <x v="1"/>
  </r>
  <r>
    <x v="326"/>
    <x v="6"/>
    <n v="33"/>
    <x v="1"/>
  </r>
  <r>
    <x v="326"/>
    <x v="7"/>
    <n v="258"/>
    <x v="1"/>
  </r>
  <r>
    <x v="326"/>
    <x v="8"/>
    <n v="1143"/>
    <x v="1"/>
  </r>
  <r>
    <x v="327"/>
    <x v="4"/>
    <n v="26"/>
    <x v="1"/>
  </r>
  <r>
    <x v="327"/>
    <x v="5"/>
    <n v="6"/>
    <x v="1"/>
  </r>
  <r>
    <x v="327"/>
    <x v="6"/>
    <n v="41"/>
    <x v="1"/>
  </r>
  <r>
    <x v="327"/>
    <x v="7"/>
    <n v="361"/>
    <x v="1"/>
  </r>
  <r>
    <x v="327"/>
    <x v="8"/>
    <n v="1684"/>
    <x v="1"/>
  </r>
  <r>
    <x v="327"/>
    <x v="0"/>
    <n v="2"/>
    <x v="0"/>
  </r>
  <r>
    <x v="327"/>
    <x v="9"/>
    <n v="961"/>
    <x v="0"/>
  </r>
  <r>
    <x v="327"/>
    <x v="10"/>
    <n v="2"/>
    <x v="0"/>
  </r>
  <r>
    <x v="327"/>
    <x v="1"/>
    <n v="106"/>
    <x v="0"/>
  </r>
  <r>
    <x v="327"/>
    <x v="2"/>
    <n v="3"/>
    <x v="0"/>
  </r>
  <r>
    <x v="327"/>
    <x v="3"/>
    <n v="52"/>
    <x v="0"/>
  </r>
  <r>
    <x v="184"/>
    <x v="4"/>
    <n v="13"/>
    <x v="1"/>
  </r>
  <r>
    <x v="184"/>
    <x v="5"/>
    <n v="6"/>
    <x v="1"/>
  </r>
  <r>
    <x v="184"/>
    <x v="6"/>
    <n v="31"/>
    <x v="1"/>
  </r>
  <r>
    <x v="328"/>
    <x v="4"/>
    <n v="3"/>
    <x v="1"/>
  </r>
  <r>
    <x v="328"/>
    <x v="5"/>
    <n v="7"/>
    <x v="1"/>
  </r>
  <r>
    <x v="328"/>
    <x v="6"/>
    <n v="70"/>
    <x v="1"/>
  </r>
  <r>
    <x v="328"/>
    <x v="12"/>
    <n v="62"/>
    <x v="1"/>
  </r>
  <r>
    <x v="328"/>
    <x v="7"/>
    <n v="191"/>
    <x v="1"/>
  </r>
  <r>
    <x v="328"/>
    <x v="8"/>
    <n v="1107"/>
    <x v="1"/>
  </r>
  <r>
    <x v="329"/>
    <x v="0"/>
    <n v="1"/>
    <x v="0"/>
  </r>
  <r>
    <x v="329"/>
    <x v="9"/>
    <n v="769"/>
    <x v="0"/>
  </r>
  <r>
    <x v="329"/>
    <x v="10"/>
    <n v="6"/>
    <x v="0"/>
  </r>
  <r>
    <x v="329"/>
    <x v="1"/>
    <n v="79"/>
    <x v="0"/>
  </r>
  <r>
    <x v="329"/>
    <x v="2"/>
    <n v="1"/>
    <x v="0"/>
  </r>
  <r>
    <x v="329"/>
    <x v="3"/>
    <n v="85"/>
    <x v="0"/>
  </r>
  <r>
    <x v="329"/>
    <x v="11"/>
    <n v="52"/>
    <x v="0"/>
  </r>
  <r>
    <x v="329"/>
    <x v="4"/>
    <n v="23"/>
    <x v="1"/>
  </r>
  <r>
    <x v="329"/>
    <x v="5"/>
    <n v="8"/>
    <x v="1"/>
  </r>
  <r>
    <x v="329"/>
    <x v="6"/>
    <n v="114"/>
    <x v="1"/>
  </r>
  <r>
    <x v="329"/>
    <x v="12"/>
    <n v="100"/>
    <x v="1"/>
  </r>
  <r>
    <x v="329"/>
    <x v="7"/>
    <n v="358"/>
    <x v="1"/>
  </r>
  <r>
    <x v="329"/>
    <x v="8"/>
    <n v="1616"/>
    <x v="1"/>
  </r>
  <r>
    <x v="330"/>
    <x v="0"/>
    <n v="1"/>
    <x v="0"/>
  </r>
  <r>
    <x v="330"/>
    <x v="9"/>
    <n v="577"/>
    <x v="0"/>
  </r>
  <r>
    <x v="330"/>
    <x v="10"/>
    <n v="8"/>
    <x v="0"/>
  </r>
  <r>
    <x v="330"/>
    <x v="1"/>
    <n v="157"/>
    <x v="0"/>
  </r>
  <r>
    <x v="330"/>
    <x v="2"/>
    <n v="11"/>
    <x v="0"/>
  </r>
  <r>
    <x v="330"/>
    <x v="3"/>
    <n v="133"/>
    <x v="0"/>
  </r>
  <r>
    <x v="330"/>
    <x v="11"/>
    <n v="52"/>
    <x v="0"/>
  </r>
  <r>
    <x v="330"/>
    <x v="4"/>
    <n v="12"/>
    <x v="1"/>
  </r>
  <r>
    <x v="330"/>
    <x v="5"/>
    <n v="1"/>
    <x v="1"/>
  </r>
  <r>
    <x v="330"/>
    <x v="6"/>
    <n v="44"/>
    <x v="1"/>
  </r>
  <r>
    <x v="330"/>
    <x v="12"/>
    <n v="69"/>
    <x v="1"/>
  </r>
  <r>
    <x v="330"/>
    <x v="7"/>
    <n v="152"/>
    <x v="1"/>
  </r>
  <r>
    <x v="330"/>
    <x v="8"/>
    <n v="905"/>
    <x v="1"/>
  </r>
  <r>
    <x v="331"/>
    <x v="0"/>
    <n v="1"/>
    <x v="0"/>
  </r>
  <r>
    <x v="331"/>
    <x v="9"/>
    <n v="660"/>
    <x v="0"/>
  </r>
  <r>
    <x v="331"/>
    <x v="10"/>
    <n v="1"/>
    <x v="0"/>
  </r>
  <r>
    <x v="331"/>
    <x v="1"/>
    <n v="71"/>
    <x v="0"/>
  </r>
  <r>
    <x v="331"/>
    <x v="2"/>
    <n v="4"/>
    <x v="0"/>
  </r>
  <r>
    <x v="331"/>
    <x v="3"/>
    <n v="63"/>
    <x v="0"/>
  </r>
  <r>
    <x v="331"/>
    <x v="11"/>
    <n v="37"/>
    <x v="0"/>
  </r>
  <r>
    <x v="331"/>
    <x v="4"/>
    <n v="19"/>
    <x v="1"/>
  </r>
  <r>
    <x v="331"/>
    <x v="5"/>
    <n v="6"/>
    <x v="1"/>
  </r>
  <r>
    <x v="331"/>
    <x v="6"/>
    <n v="66"/>
    <x v="1"/>
  </r>
  <r>
    <x v="331"/>
    <x v="12"/>
    <n v="59"/>
    <x v="1"/>
  </r>
  <r>
    <x v="331"/>
    <x v="7"/>
    <n v="263"/>
    <x v="1"/>
  </r>
  <r>
    <x v="331"/>
    <x v="8"/>
    <n v="1247"/>
    <x v="1"/>
  </r>
  <r>
    <x v="248"/>
    <x v="0"/>
    <n v="3"/>
    <x v="0"/>
  </r>
  <r>
    <x v="248"/>
    <x v="9"/>
    <n v="597"/>
    <x v="0"/>
  </r>
  <r>
    <x v="248"/>
    <x v="10"/>
    <n v="6"/>
    <x v="0"/>
  </r>
  <r>
    <x v="248"/>
    <x v="1"/>
    <n v="118"/>
    <x v="0"/>
  </r>
  <r>
    <x v="253"/>
    <x v="6"/>
    <n v="53"/>
    <x v="1"/>
  </r>
  <r>
    <x v="253"/>
    <x v="12"/>
    <n v="70"/>
    <x v="1"/>
  </r>
  <r>
    <x v="253"/>
    <x v="7"/>
    <n v="247"/>
    <x v="1"/>
  </r>
  <r>
    <x v="253"/>
    <x v="8"/>
    <n v="1075"/>
    <x v="1"/>
  </r>
  <r>
    <x v="332"/>
    <x v="0"/>
    <n v="4"/>
    <x v="0"/>
  </r>
  <r>
    <x v="332"/>
    <x v="9"/>
    <n v="682"/>
    <x v="0"/>
  </r>
  <r>
    <x v="332"/>
    <x v="10"/>
    <n v="6"/>
    <x v="0"/>
  </r>
  <r>
    <x v="332"/>
    <x v="1"/>
    <n v="114"/>
    <x v="0"/>
  </r>
  <r>
    <x v="332"/>
    <x v="2"/>
    <n v="7"/>
    <x v="0"/>
  </r>
  <r>
    <x v="332"/>
    <x v="3"/>
    <n v="79"/>
    <x v="0"/>
  </r>
  <r>
    <x v="332"/>
    <x v="11"/>
    <n v="38"/>
    <x v="0"/>
  </r>
  <r>
    <x v="332"/>
    <x v="4"/>
    <n v="16"/>
    <x v="1"/>
  </r>
  <r>
    <x v="332"/>
    <x v="5"/>
    <n v="8"/>
    <x v="1"/>
  </r>
  <r>
    <x v="332"/>
    <x v="6"/>
    <n v="63"/>
    <x v="1"/>
  </r>
  <r>
    <x v="332"/>
    <x v="12"/>
    <n v="55"/>
    <x v="1"/>
  </r>
  <r>
    <x v="332"/>
    <x v="7"/>
    <n v="319"/>
    <x v="1"/>
  </r>
  <r>
    <x v="332"/>
    <x v="8"/>
    <n v="1194"/>
    <x v="1"/>
  </r>
  <r>
    <x v="333"/>
    <x v="0"/>
    <n v="6"/>
    <x v="0"/>
  </r>
  <r>
    <x v="333"/>
    <x v="9"/>
    <n v="585"/>
    <x v="0"/>
  </r>
  <r>
    <x v="333"/>
    <x v="10"/>
    <n v="5"/>
    <x v="0"/>
  </r>
  <r>
    <x v="333"/>
    <x v="1"/>
    <n v="147"/>
    <x v="0"/>
  </r>
  <r>
    <x v="333"/>
    <x v="2"/>
    <n v="4"/>
    <x v="0"/>
  </r>
  <r>
    <x v="333"/>
    <x v="3"/>
    <n v="80"/>
    <x v="0"/>
  </r>
  <r>
    <x v="333"/>
    <x v="11"/>
    <n v="37"/>
    <x v="0"/>
  </r>
  <r>
    <x v="333"/>
    <x v="4"/>
    <n v="25"/>
    <x v="1"/>
  </r>
  <r>
    <x v="333"/>
    <x v="5"/>
    <n v="3"/>
    <x v="1"/>
  </r>
  <r>
    <x v="333"/>
    <x v="6"/>
    <n v="50"/>
    <x v="1"/>
  </r>
  <r>
    <x v="333"/>
    <x v="12"/>
    <n v="35"/>
    <x v="1"/>
  </r>
  <r>
    <x v="333"/>
    <x v="7"/>
    <n v="220"/>
    <x v="1"/>
  </r>
  <r>
    <x v="333"/>
    <x v="8"/>
    <n v="942"/>
    <x v="1"/>
  </r>
  <r>
    <x v="334"/>
    <x v="9"/>
    <n v="163"/>
    <x v="0"/>
  </r>
  <r>
    <x v="334"/>
    <x v="10"/>
    <n v="3"/>
    <x v="0"/>
  </r>
  <r>
    <x v="334"/>
    <x v="11"/>
    <n v="3"/>
    <x v="0"/>
  </r>
  <r>
    <x v="334"/>
    <x v="12"/>
    <n v="3"/>
    <x v="1"/>
  </r>
  <r>
    <x v="334"/>
    <x v="8"/>
    <n v="84"/>
    <x v="1"/>
  </r>
  <r>
    <x v="335"/>
    <x v="12"/>
    <n v="21"/>
    <x v="1"/>
  </r>
  <r>
    <x v="335"/>
    <x v="8"/>
    <n v="85"/>
    <x v="1"/>
  </r>
  <r>
    <x v="336"/>
    <x v="0"/>
    <n v="1"/>
    <x v="0"/>
  </r>
  <r>
    <x v="336"/>
    <x v="9"/>
    <n v="838"/>
    <x v="0"/>
  </r>
  <r>
    <x v="336"/>
    <x v="10"/>
    <n v="4"/>
    <x v="0"/>
  </r>
  <r>
    <x v="336"/>
    <x v="1"/>
    <n v="99"/>
    <x v="0"/>
  </r>
  <r>
    <x v="336"/>
    <x v="2"/>
    <n v="11"/>
    <x v="0"/>
  </r>
  <r>
    <x v="336"/>
    <x v="3"/>
    <n v="64"/>
    <x v="0"/>
  </r>
  <r>
    <x v="336"/>
    <x v="11"/>
    <n v="33"/>
    <x v="0"/>
  </r>
  <r>
    <x v="336"/>
    <x v="4"/>
    <n v="8"/>
    <x v="1"/>
  </r>
  <r>
    <x v="336"/>
    <x v="5"/>
    <n v="10"/>
    <x v="1"/>
  </r>
  <r>
    <x v="336"/>
    <x v="6"/>
    <n v="54"/>
    <x v="1"/>
  </r>
  <r>
    <x v="336"/>
    <x v="12"/>
    <n v="55"/>
    <x v="1"/>
  </r>
  <r>
    <x v="63"/>
    <x v="2"/>
    <n v="14"/>
    <x v="0"/>
  </r>
  <r>
    <x v="63"/>
    <x v="3"/>
    <n v="125"/>
    <x v="0"/>
  </r>
  <r>
    <x v="63"/>
    <x v="11"/>
    <n v="36"/>
    <x v="0"/>
  </r>
  <r>
    <x v="63"/>
    <x v="4"/>
    <n v="10"/>
    <x v="1"/>
  </r>
  <r>
    <x v="63"/>
    <x v="5"/>
    <n v="8"/>
    <x v="1"/>
  </r>
  <r>
    <x v="63"/>
    <x v="6"/>
    <n v="49"/>
    <x v="1"/>
  </r>
  <r>
    <x v="63"/>
    <x v="12"/>
    <n v="45"/>
    <x v="1"/>
  </r>
  <r>
    <x v="63"/>
    <x v="7"/>
    <n v="260"/>
    <x v="1"/>
  </r>
  <r>
    <x v="63"/>
    <x v="8"/>
    <n v="1033"/>
    <x v="1"/>
  </r>
  <r>
    <x v="337"/>
    <x v="0"/>
    <n v="1"/>
    <x v="0"/>
  </r>
  <r>
    <x v="337"/>
    <x v="9"/>
    <n v="480"/>
    <x v="0"/>
  </r>
  <r>
    <x v="337"/>
    <x v="10"/>
    <n v="8"/>
    <x v="0"/>
  </r>
  <r>
    <x v="337"/>
    <x v="1"/>
    <n v="98"/>
    <x v="0"/>
  </r>
  <r>
    <x v="337"/>
    <x v="2"/>
    <n v="8"/>
    <x v="0"/>
  </r>
  <r>
    <x v="337"/>
    <x v="3"/>
    <n v="54"/>
    <x v="0"/>
  </r>
  <r>
    <x v="337"/>
    <x v="11"/>
    <n v="30"/>
    <x v="0"/>
  </r>
  <r>
    <x v="337"/>
    <x v="4"/>
    <n v="14"/>
    <x v="1"/>
  </r>
  <r>
    <x v="337"/>
    <x v="5"/>
    <n v="11"/>
    <x v="1"/>
  </r>
  <r>
    <x v="337"/>
    <x v="6"/>
    <n v="81"/>
    <x v="1"/>
  </r>
  <r>
    <x v="337"/>
    <x v="12"/>
    <n v="41"/>
    <x v="1"/>
  </r>
  <r>
    <x v="337"/>
    <x v="7"/>
    <n v="287"/>
    <x v="1"/>
  </r>
  <r>
    <x v="337"/>
    <x v="8"/>
    <n v="1203"/>
    <x v="1"/>
  </r>
  <r>
    <x v="338"/>
    <x v="0"/>
    <n v="4"/>
    <x v="0"/>
  </r>
  <r>
    <x v="338"/>
    <x v="9"/>
    <n v="615"/>
    <x v="0"/>
  </r>
  <r>
    <x v="338"/>
    <x v="10"/>
    <n v="8"/>
    <x v="0"/>
  </r>
  <r>
    <x v="338"/>
    <x v="1"/>
    <n v="132"/>
    <x v="0"/>
  </r>
  <r>
    <x v="338"/>
    <x v="2"/>
    <n v="5"/>
    <x v="0"/>
  </r>
  <r>
    <x v="338"/>
    <x v="3"/>
    <n v="100"/>
    <x v="0"/>
  </r>
  <r>
    <x v="338"/>
    <x v="11"/>
    <n v="48"/>
    <x v="0"/>
  </r>
  <r>
    <x v="339"/>
    <x v="9"/>
    <n v="210"/>
    <x v="0"/>
  </r>
  <r>
    <x v="339"/>
    <x v="3"/>
    <n v="7"/>
    <x v="0"/>
  </r>
  <r>
    <x v="338"/>
    <x v="12"/>
    <n v="61"/>
    <x v="1"/>
  </r>
  <r>
    <x v="338"/>
    <x v="8"/>
    <n v="292"/>
    <x v="1"/>
  </r>
  <r>
    <x v="339"/>
    <x v="4"/>
    <n v="18"/>
    <x v="1"/>
  </r>
  <r>
    <x v="339"/>
    <x v="5"/>
    <n v="5"/>
    <x v="1"/>
  </r>
  <r>
    <x v="339"/>
    <x v="6"/>
    <n v="59"/>
    <x v="1"/>
  </r>
  <r>
    <x v="339"/>
    <x v="12"/>
    <n v="12"/>
    <x v="1"/>
  </r>
  <r>
    <x v="339"/>
    <x v="7"/>
    <n v="295"/>
    <x v="1"/>
  </r>
  <r>
    <x v="339"/>
    <x v="8"/>
    <n v="842"/>
    <x v="1"/>
  </r>
  <r>
    <x v="340"/>
    <x v="12"/>
    <n v="12"/>
    <x v="1"/>
  </r>
  <r>
    <x v="340"/>
    <x v="8"/>
    <n v="85"/>
    <x v="1"/>
  </r>
  <r>
    <x v="328"/>
    <x v="0"/>
    <n v="5"/>
    <x v="0"/>
  </r>
  <r>
    <x v="328"/>
    <x v="9"/>
    <n v="646"/>
    <x v="0"/>
  </r>
  <r>
    <x v="328"/>
    <x v="10"/>
    <n v="3"/>
    <x v="0"/>
  </r>
  <r>
    <x v="328"/>
    <x v="1"/>
    <n v="123"/>
    <x v="0"/>
  </r>
  <r>
    <x v="328"/>
    <x v="2"/>
    <n v="10"/>
    <x v="0"/>
  </r>
  <r>
    <x v="328"/>
    <x v="3"/>
    <n v="70"/>
    <x v="0"/>
  </r>
  <r>
    <x v="328"/>
    <x v="11"/>
    <n v="62"/>
    <x v="0"/>
  </r>
  <r>
    <x v="276"/>
    <x v="10"/>
    <n v="8"/>
    <x v="0"/>
  </r>
  <r>
    <x v="276"/>
    <x v="1"/>
    <n v="107"/>
    <x v="0"/>
  </r>
  <r>
    <x v="276"/>
    <x v="2"/>
    <n v="7"/>
    <x v="0"/>
  </r>
  <r>
    <x v="276"/>
    <x v="3"/>
    <n v="108"/>
    <x v="0"/>
  </r>
  <r>
    <x v="276"/>
    <x v="11"/>
    <n v="27"/>
    <x v="0"/>
  </r>
  <r>
    <x v="276"/>
    <x v="4"/>
    <n v="16"/>
    <x v="1"/>
  </r>
  <r>
    <x v="276"/>
    <x v="5"/>
    <n v="15"/>
    <x v="1"/>
  </r>
  <r>
    <x v="276"/>
    <x v="6"/>
    <n v="122"/>
    <x v="1"/>
  </r>
  <r>
    <x v="276"/>
    <x v="12"/>
    <n v="29"/>
    <x v="1"/>
  </r>
  <r>
    <x v="276"/>
    <x v="7"/>
    <n v="240"/>
    <x v="1"/>
  </r>
  <r>
    <x v="276"/>
    <x v="8"/>
    <n v="891"/>
    <x v="1"/>
  </r>
  <r>
    <x v="341"/>
    <x v="0"/>
    <n v="1"/>
    <x v="0"/>
  </r>
  <r>
    <x v="341"/>
    <x v="9"/>
    <n v="927"/>
    <x v="0"/>
  </r>
  <r>
    <x v="341"/>
    <x v="10"/>
    <n v="11"/>
    <x v="0"/>
  </r>
  <r>
    <x v="341"/>
    <x v="1"/>
    <n v="148"/>
    <x v="0"/>
  </r>
  <r>
    <x v="341"/>
    <x v="2"/>
    <n v="12"/>
    <x v="0"/>
  </r>
  <r>
    <x v="341"/>
    <x v="3"/>
    <n v="141"/>
    <x v="0"/>
  </r>
  <r>
    <x v="341"/>
    <x v="11"/>
    <n v="35"/>
    <x v="0"/>
  </r>
  <r>
    <x v="341"/>
    <x v="4"/>
    <n v="15"/>
    <x v="1"/>
  </r>
  <r>
    <x v="341"/>
    <x v="5"/>
    <n v="7"/>
    <x v="1"/>
  </r>
  <r>
    <x v="341"/>
    <x v="6"/>
    <n v="49"/>
    <x v="1"/>
  </r>
  <r>
    <x v="341"/>
    <x v="12"/>
    <n v="34"/>
    <x v="1"/>
  </r>
  <r>
    <x v="341"/>
    <x v="7"/>
    <n v="205"/>
    <x v="1"/>
  </r>
  <r>
    <x v="341"/>
    <x v="8"/>
    <n v="916"/>
    <x v="1"/>
  </r>
  <r>
    <x v="342"/>
    <x v="0"/>
    <n v="2"/>
    <x v="0"/>
  </r>
  <r>
    <x v="342"/>
    <x v="9"/>
    <n v="1010"/>
    <x v="0"/>
  </r>
  <r>
    <x v="342"/>
    <x v="10"/>
    <n v="7"/>
    <x v="0"/>
  </r>
  <r>
    <x v="342"/>
    <x v="1"/>
    <n v="91"/>
    <x v="0"/>
  </r>
  <r>
    <x v="342"/>
    <x v="2"/>
    <n v="5"/>
    <x v="0"/>
  </r>
  <r>
    <x v="342"/>
    <x v="3"/>
    <n v="74"/>
    <x v="0"/>
  </r>
  <r>
    <x v="342"/>
    <x v="11"/>
    <n v="20"/>
    <x v="0"/>
  </r>
  <r>
    <x v="342"/>
    <x v="4"/>
    <n v="19"/>
    <x v="1"/>
  </r>
  <r>
    <x v="342"/>
    <x v="5"/>
    <n v="10"/>
    <x v="1"/>
  </r>
  <r>
    <x v="342"/>
    <x v="6"/>
    <n v="48"/>
    <x v="1"/>
  </r>
  <r>
    <x v="342"/>
    <x v="12"/>
    <n v="18"/>
    <x v="1"/>
  </r>
  <r>
    <x v="342"/>
    <x v="7"/>
    <n v="255"/>
    <x v="1"/>
  </r>
  <r>
    <x v="342"/>
    <x v="8"/>
    <n v="981"/>
    <x v="1"/>
  </r>
  <r>
    <x v="279"/>
    <x v="0"/>
    <n v="3"/>
    <x v="0"/>
  </r>
  <r>
    <x v="279"/>
    <x v="9"/>
    <n v="899"/>
    <x v="0"/>
  </r>
  <r>
    <x v="279"/>
    <x v="10"/>
    <n v="8"/>
    <x v="0"/>
  </r>
  <r>
    <x v="279"/>
    <x v="1"/>
    <n v="108"/>
    <x v="0"/>
  </r>
  <r>
    <x v="279"/>
    <x v="2"/>
    <n v="6"/>
    <x v="0"/>
  </r>
  <r>
    <x v="279"/>
    <x v="3"/>
    <n v="56"/>
    <x v="0"/>
  </r>
  <r>
    <x v="279"/>
    <x v="11"/>
    <n v="22"/>
    <x v="0"/>
  </r>
  <r>
    <x v="277"/>
    <x v="4"/>
    <n v="13"/>
    <x v="1"/>
  </r>
  <r>
    <x v="277"/>
    <x v="5"/>
    <n v="13"/>
    <x v="1"/>
  </r>
  <r>
    <x v="277"/>
    <x v="6"/>
    <n v="71"/>
    <x v="1"/>
  </r>
  <r>
    <x v="277"/>
    <x v="12"/>
    <n v="7"/>
    <x v="1"/>
  </r>
  <r>
    <x v="277"/>
    <x v="7"/>
    <n v="327"/>
    <x v="1"/>
  </r>
  <r>
    <x v="336"/>
    <x v="7"/>
    <n v="277"/>
    <x v="1"/>
  </r>
  <r>
    <x v="336"/>
    <x v="8"/>
    <n v="1089"/>
    <x v="1"/>
  </r>
  <r>
    <x v="343"/>
    <x v="0"/>
    <n v="2"/>
    <x v="0"/>
  </r>
  <r>
    <x v="343"/>
    <x v="9"/>
    <n v="902"/>
    <x v="0"/>
  </r>
  <r>
    <x v="343"/>
    <x v="10"/>
    <n v="6"/>
    <x v="0"/>
  </r>
  <r>
    <x v="343"/>
    <x v="1"/>
    <n v="115"/>
    <x v="0"/>
  </r>
  <r>
    <x v="343"/>
    <x v="2"/>
    <n v="3"/>
    <x v="0"/>
  </r>
  <r>
    <x v="343"/>
    <x v="3"/>
    <n v="70"/>
    <x v="0"/>
  </r>
  <r>
    <x v="343"/>
    <x v="11"/>
    <n v="45"/>
    <x v="0"/>
  </r>
  <r>
    <x v="343"/>
    <x v="4"/>
    <n v="23"/>
    <x v="1"/>
  </r>
  <r>
    <x v="343"/>
    <x v="5"/>
    <n v="17"/>
    <x v="1"/>
  </r>
  <r>
    <x v="343"/>
    <x v="6"/>
    <n v="132"/>
    <x v="1"/>
  </r>
  <r>
    <x v="343"/>
    <x v="12"/>
    <n v="36"/>
    <x v="1"/>
  </r>
  <r>
    <x v="343"/>
    <x v="7"/>
    <n v="240"/>
    <x v="1"/>
  </r>
  <r>
    <x v="343"/>
    <x v="8"/>
    <n v="876"/>
    <x v="1"/>
  </r>
  <r>
    <x v="344"/>
    <x v="0"/>
    <n v="4"/>
    <x v="0"/>
  </r>
  <r>
    <x v="344"/>
    <x v="9"/>
    <n v="624"/>
    <x v="0"/>
  </r>
  <r>
    <x v="344"/>
    <x v="10"/>
    <n v="14"/>
    <x v="0"/>
  </r>
  <r>
    <x v="344"/>
    <x v="1"/>
    <n v="158"/>
    <x v="0"/>
  </r>
  <r>
    <x v="344"/>
    <x v="2"/>
    <n v="7"/>
    <x v="0"/>
  </r>
  <r>
    <x v="344"/>
    <x v="3"/>
    <n v="141"/>
    <x v="0"/>
  </r>
  <r>
    <x v="344"/>
    <x v="11"/>
    <n v="25"/>
    <x v="0"/>
  </r>
  <r>
    <x v="344"/>
    <x v="4"/>
    <n v="10"/>
    <x v="1"/>
  </r>
  <r>
    <x v="344"/>
    <x v="5"/>
    <n v="5"/>
    <x v="1"/>
  </r>
  <r>
    <x v="344"/>
    <x v="6"/>
    <n v="58"/>
    <x v="1"/>
  </r>
  <r>
    <x v="344"/>
    <x v="12"/>
    <n v="44"/>
    <x v="1"/>
  </r>
  <r>
    <x v="344"/>
    <x v="7"/>
    <n v="178"/>
    <x v="1"/>
  </r>
  <r>
    <x v="344"/>
    <x v="8"/>
    <n v="815"/>
    <x v="1"/>
  </r>
  <r>
    <x v="345"/>
    <x v="0"/>
    <n v="3"/>
    <x v="0"/>
  </r>
  <r>
    <x v="345"/>
    <x v="9"/>
    <n v="656"/>
    <x v="0"/>
  </r>
  <r>
    <x v="345"/>
    <x v="10"/>
    <n v="4"/>
    <x v="0"/>
  </r>
  <r>
    <x v="345"/>
    <x v="1"/>
    <n v="78"/>
    <x v="0"/>
  </r>
  <r>
    <x v="345"/>
    <x v="2"/>
    <n v="3"/>
    <x v="0"/>
  </r>
  <r>
    <x v="345"/>
    <x v="3"/>
    <n v="106"/>
    <x v="0"/>
  </r>
  <r>
    <x v="345"/>
    <x v="11"/>
    <n v="43"/>
    <x v="0"/>
  </r>
  <r>
    <x v="345"/>
    <x v="4"/>
    <n v="16"/>
    <x v="1"/>
  </r>
  <r>
    <x v="345"/>
    <x v="5"/>
    <n v="8"/>
    <x v="1"/>
  </r>
  <r>
    <x v="345"/>
    <x v="6"/>
    <n v="110"/>
    <x v="1"/>
  </r>
  <r>
    <x v="345"/>
    <x v="12"/>
    <n v="48"/>
    <x v="1"/>
  </r>
  <r>
    <x v="345"/>
    <x v="7"/>
    <n v="231"/>
    <x v="1"/>
  </r>
  <r>
    <x v="345"/>
    <x v="8"/>
    <n v="1088"/>
    <x v="1"/>
  </r>
  <r>
    <x v="254"/>
    <x v="0"/>
    <n v="3"/>
    <x v="0"/>
  </r>
  <r>
    <x v="254"/>
    <x v="9"/>
    <n v="432"/>
    <x v="0"/>
  </r>
  <r>
    <x v="254"/>
    <x v="10"/>
    <n v="8"/>
    <x v="0"/>
  </r>
  <r>
    <x v="254"/>
    <x v="1"/>
    <n v="100"/>
    <x v="0"/>
  </r>
  <r>
    <x v="254"/>
    <x v="2"/>
    <n v="8"/>
    <x v="0"/>
  </r>
  <r>
    <x v="254"/>
    <x v="3"/>
    <n v="112"/>
    <x v="0"/>
  </r>
  <r>
    <x v="254"/>
    <x v="11"/>
    <n v="26"/>
    <x v="0"/>
  </r>
  <r>
    <x v="254"/>
    <x v="4"/>
    <n v="13"/>
    <x v="1"/>
  </r>
  <r>
    <x v="297"/>
    <x v="6"/>
    <n v="70"/>
    <x v="1"/>
  </r>
  <r>
    <x v="297"/>
    <x v="12"/>
    <n v="58"/>
    <x v="1"/>
  </r>
  <r>
    <x v="297"/>
    <x v="7"/>
    <n v="213"/>
    <x v="1"/>
  </r>
  <r>
    <x v="297"/>
    <x v="8"/>
    <n v="1166"/>
    <x v="1"/>
  </r>
  <r>
    <x v="346"/>
    <x v="0"/>
    <n v="2"/>
    <x v="0"/>
  </r>
  <r>
    <x v="346"/>
    <x v="9"/>
    <n v="528"/>
    <x v="0"/>
  </r>
  <r>
    <x v="346"/>
    <x v="10"/>
    <n v="9"/>
    <x v="0"/>
  </r>
  <r>
    <x v="346"/>
    <x v="1"/>
    <n v="89"/>
    <x v="0"/>
  </r>
  <r>
    <x v="346"/>
    <x v="2"/>
    <n v="7"/>
    <x v="0"/>
  </r>
  <r>
    <x v="346"/>
    <x v="3"/>
    <n v="85"/>
    <x v="0"/>
  </r>
  <r>
    <x v="346"/>
    <x v="11"/>
    <n v="36"/>
    <x v="0"/>
  </r>
  <r>
    <x v="346"/>
    <x v="4"/>
    <n v="15"/>
    <x v="1"/>
  </r>
  <r>
    <x v="346"/>
    <x v="5"/>
    <n v="18"/>
    <x v="1"/>
  </r>
  <r>
    <x v="346"/>
    <x v="6"/>
    <n v="151"/>
    <x v="1"/>
  </r>
  <r>
    <x v="346"/>
    <x v="12"/>
    <n v="45"/>
    <x v="1"/>
  </r>
  <r>
    <x v="346"/>
    <x v="7"/>
    <n v="538"/>
    <x v="1"/>
  </r>
  <r>
    <x v="346"/>
    <x v="8"/>
    <n v="1831"/>
    <x v="1"/>
  </r>
  <r>
    <x v="347"/>
    <x v="0"/>
    <n v="5"/>
    <x v="0"/>
  </r>
  <r>
    <x v="347"/>
    <x v="9"/>
    <n v="668"/>
    <x v="0"/>
  </r>
  <r>
    <x v="347"/>
    <x v="10"/>
    <n v="13"/>
    <x v="0"/>
  </r>
  <r>
    <x v="347"/>
    <x v="1"/>
    <n v="219"/>
    <x v="0"/>
  </r>
  <r>
    <x v="347"/>
    <x v="2"/>
    <n v="8"/>
    <x v="0"/>
  </r>
  <r>
    <x v="347"/>
    <x v="3"/>
    <n v="172"/>
    <x v="0"/>
  </r>
  <r>
    <x v="347"/>
    <x v="11"/>
    <n v="37"/>
    <x v="0"/>
  </r>
  <r>
    <x v="347"/>
    <x v="4"/>
    <n v="18"/>
    <x v="1"/>
  </r>
  <r>
    <x v="347"/>
    <x v="5"/>
    <n v="1"/>
    <x v="1"/>
  </r>
  <r>
    <x v="347"/>
    <x v="6"/>
    <n v="13"/>
    <x v="1"/>
  </r>
  <r>
    <x v="347"/>
    <x v="12"/>
    <n v="62"/>
    <x v="1"/>
  </r>
  <r>
    <x v="347"/>
    <x v="7"/>
    <n v="70"/>
    <x v="1"/>
  </r>
  <r>
    <x v="347"/>
    <x v="8"/>
    <n v="708"/>
    <x v="1"/>
  </r>
  <r>
    <x v="348"/>
    <x v="0"/>
    <n v="3"/>
    <x v="0"/>
  </r>
  <r>
    <x v="348"/>
    <x v="9"/>
    <n v="875"/>
    <x v="0"/>
  </r>
  <r>
    <x v="348"/>
    <x v="10"/>
    <n v="1"/>
    <x v="0"/>
  </r>
  <r>
    <x v="348"/>
    <x v="1"/>
    <n v="24"/>
    <x v="0"/>
  </r>
  <r>
    <x v="348"/>
    <x v="2"/>
    <n v="8"/>
    <x v="0"/>
  </r>
  <r>
    <x v="348"/>
    <x v="3"/>
    <n v="28"/>
    <x v="0"/>
  </r>
  <r>
    <x v="348"/>
    <x v="11"/>
    <n v="23"/>
    <x v="0"/>
  </r>
  <r>
    <x v="348"/>
    <x v="4"/>
    <n v="12"/>
    <x v="1"/>
  </r>
  <r>
    <x v="348"/>
    <x v="5"/>
    <n v="6"/>
    <x v="1"/>
  </r>
  <r>
    <x v="348"/>
    <x v="6"/>
    <n v="113"/>
    <x v="1"/>
  </r>
  <r>
    <x v="348"/>
    <x v="12"/>
    <n v="28"/>
    <x v="1"/>
  </r>
  <r>
    <x v="348"/>
    <x v="7"/>
    <n v="192"/>
    <x v="1"/>
  </r>
  <r>
    <x v="348"/>
    <x v="8"/>
    <n v="889"/>
    <x v="1"/>
  </r>
  <r>
    <x v="298"/>
    <x v="0"/>
    <n v="3"/>
    <x v="0"/>
  </r>
  <r>
    <x v="298"/>
    <x v="9"/>
    <n v="645"/>
    <x v="0"/>
  </r>
  <r>
    <x v="298"/>
    <x v="10"/>
    <n v="6"/>
    <x v="0"/>
  </r>
  <r>
    <x v="298"/>
    <x v="1"/>
    <n v="94"/>
    <x v="0"/>
  </r>
  <r>
    <x v="298"/>
    <x v="2"/>
    <n v="6"/>
    <x v="0"/>
  </r>
  <r>
    <x v="298"/>
    <x v="3"/>
    <n v="126"/>
    <x v="0"/>
  </r>
  <r>
    <x v="303"/>
    <x v="8"/>
    <n v="537"/>
    <x v="1"/>
  </r>
  <r>
    <x v="349"/>
    <x v="9"/>
    <n v="627"/>
    <x v="0"/>
  </r>
  <r>
    <x v="349"/>
    <x v="1"/>
    <n v="34"/>
    <x v="0"/>
  </r>
  <r>
    <x v="349"/>
    <x v="2"/>
    <n v="1"/>
    <x v="0"/>
  </r>
  <r>
    <x v="349"/>
    <x v="3"/>
    <n v="96"/>
    <x v="0"/>
  </r>
  <r>
    <x v="349"/>
    <x v="11"/>
    <n v="15"/>
    <x v="0"/>
  </r>
  <r>
    <x v="349"/>
    <x v="4"/>
    <n v="11"/>
    <x v="1"/>
  </r>
  <r>
    <x v="349"/>
    <x v="5"/>
    <n v="14"/>
    <x v="1"/>
  </r>
  <r>
    <x v="349"/>
    <x v="6"/>
    <n v="85"/>
    <x v="1"/>
  </r>
  <r>
    <x v="349"/>
    <x v="12"/>
    <n v="23"/>
    <x v="1"/>
  </r>
  <r>
    <x v="349"/>
    <x v="7"/>
    <n v="309"/>
    <x v="1"/>
  </r>
  <r>
    <x v="349"/>
    <x v="8"/>
    <n v="1249"/>
    <x v="1"/>
  </r>
  <r>
    <x v="350"/>
    <x v="12"/>
    <n v="14"/>
    <x v="1"/>
  </r>
  <r>
    <x v="350"/>
    <x v="8"/>
    <n v="93"/>
    <x v="1"/>
  </r>
  <r>
    <x v="351"/>
    <x v="12"/>
    <n v="10"/>
    <x v="1"/>
  </r>
  <r>
    <x v="351"/>
    <x v="8"/>
    <n v="77"/>
    <x v="1"/>
  </r>
  <r>
    <x v="352"/>
    <x v="0"/>
    <n v="1"/>
    <x v="0"/>
  </r>
  <r>
    <x v="352"/>
    <x v="9"/>
    <n v="565"/>
    <x v="0"/>
  </r>
  <r>
    <x v="352"/>
    <x v="10"/>
    <n v="11"/>
    <x v="0"/>
  </r>
  <r>
    <x v="352"/>
    <x v="1"/>
    <n v="124"/>
    <x v="0"/>
  </r>
  <r>
    <x v="352"/>
    <x v="2"/>
    <n v="6"/>
    <x v="0"/>
  </r>
  <r>
    <x v="352"/>
    <x v="3"/>
    <n v="103"/>
    <x v="0"/>
  </r>
  <r>
    <x v="352"/>
    <x v="11"/>
    <n v="31"/>
    <x v="0"/>
  </r>
  <r>
    <x v="352"/>
    <x v="4"/>
    <n v="11"/>
    <x v="1"/>
  </r>
  <r>
    <x v="352"/>
    <x v="5"/>
    <n v="9"/>
    <x v="1"/>
  </r>
  <r>
    <x v="352"/>
    <x v="6"/>
    <n v="71"/>
    <x v="1"/>
  </r>
  <r>
    <x v="352"/>
    <x v="12"/>
    <n v="31"/>
    <x v="1"/>
  </r>
  <r>
    <x v="352"/>
    <x v="7"/>
    <n v="246"/>
    <x v="1"/>
  </r>
  <r>
    <x v="352"/>
    <x v="8"/>
    <n v="1115"/>
    <x v="1"/>
  </r>
  <r>
    <x v="353"/>
    <x v="0"/>
    <n v="3"/>
    <x v="0"/>
  </r>
  <r>
    <x v="353"/>
    <x v="9"/>
    <n v="829"/>
    <x v="0"/>
  </r>
  <r>
    <x v="353"/>
    <x v="10"/>
    <n v="4"/>
    <x v="0"/>
  </r>
  <r>
    <x v="353"/>
    <x v="1"/>
    <n v="109"/>
    <x v="0"/>
  </r>
  <r>
    <x v="353"/>
    <x v="2"/>
    <n v="4"/>
    <x v="0"/>
  </r>
  <r>
    <x v="353"/>
    <x v="3"/>
    <n v="91"/>
    <x v="0"/>
  </r>
  <r>
    <x v="353"/>
    <x v="11"/>
    <n v="40"/>
    <x v="0"/>
  </r>
  <r>
    <x v="353"/>
    <x v="4"/>
    <n v="14"/>
    <x v="1"/>
  </r>
  <r>
    <x v="353"/>
    <x v="5"/>
    <n v="4"/>
    <x v="1"/>
  </r>
  <r>
    <x v="353"/>
    <x v="6"/>
    <n v="57"/>
    <x v="1"/>
  </r>
  <r>
    <x v="353"/>
    <x v="12"/>
    <n v="27"/>
    <x v="1"/>
  </r>
  <r>
    <x v="353"/>
    <x v="7"/>
    <n v="272"/>
    <x v="1"/>
  </r>
  <r>
    <x v="353"/>
    <x v="8"/>
    <n v="1134"/>
    <x v="1"/>
  </r>
  <r>
    <x v="304"/>
    <x v="0"/>
    <n v="6"/>
    <x v="0"/>
  </r>
  <r>
    <x v="304"/>
    <x v="9"/>
    <n v="751"/>
    <x v="0"/>
  </r>
  <r>
    <x v="304"/>
    <x v="10"/>
    <n v="4"/>
    <x v="0"/>
  </r>
  <r>
    <x v="304"/>
    <x v="1"/>
    <n v="110"/>
    <x v="0"/>
  </r>
  <r>
    <x v="304"/>
    <x v="2"/>
    <n v="3"/>
    <x v="0"/>
  </r>
  <r>
    <x v="304"/>
    <x v="3"/>
    <n v="72"/>
    <x v="0"/>
  </r>
  <r>
    <x v="354"/>
    <x v="7"/>
    <n v="204"/>
    <x v="1"/>
  </r>
  <r>
    <x v="354"/>
    <x v="8"/>
    <n v="901"/>
    <x v="1"/>
  </r>
  <r>
    <x v="355"/>
    <x v="0"/>
    <n v="4"/>
    <x v="0"/>
  </r>
  <r>
    <x v="355"/>
    <x v="9"/>
    <n v="587"/>
    <x v="0"/>
  </r>
  <r>
    <x v="355"/>
    <x v="10"/>
    <n v="14"/>
    <x v="0"/>
  </r>
  <r>
    <x v="355"/>
    <x v="1"/>
    <n v="102"/>
    <x v="0"/>
  </r>
  <r>
    <x v="355"/>
    <x v="2"/>
    <n v="9"/>
    <x v="0"/>
  </r>
  <r>
    <x v="355"/>
    <x v="3"/>
    <n v="54"/>
    <x v="0"/>
  </r>
  <r>
    <x v="355"/>
    <x v="11"/>
    <n v="23"/>
    <x v="0"/>
  </r>
  <r>
    <x v="355"/>
    <x v="4"/>
    <n v="27"/>
    <x v="1"/>
  </r>
  <r>
    <x v="355"/>
    <x v="5"/>
    <n v="24"/>
    <x v="1"/>
  </r>
  <r>
    <x v="355"/>
    <x v="6"/>
    <n v="51"/>
    <x v="1"/>
  </r>
  <r>
    <x v="355"/>
    <x v="12"/>
    <n v="40"/>
    <x v="1"/>
  </r>
  <r>
    <x v="355"/>
    <x v="7"/>
    <n v="274"/>
    <x v="1"/>
  </r>
  <r>
    <x v="355"/>
    <x v="8"/>
    <n v="1022"/>
    <x v="1"/>
  </r>
  <r>
    <x v="356"/>
    <x v="12"/>
    <n v="14"/>
    <x v="1"/>
  </r>
  <r>
    <x v="356"/>
    <x v="8"/>
    <n v="83"/>
    <x v="1"/>
  </r>
  <r>
    <x v="357"/>
    <x v="12"/>
    <n v="7"/>
    <x v="1"/>
  </r>
  <r>
    <x v="357"/>
    <x v="8"/>
    <n v="113"/>
    <x v="1"/>
  </r>
  <r>
    <x v="358"/>
    <x v="0"/>
    <n v="4"/>
    <x v="0"/>
  </r>
  <r>
    <x v="358"/>
    <x v="9"/>
    <n v="480"/>
    <x v="0"/>
  </r>
  <r>
    <x v="358"/>
    <x v="10"/>
    <n v="17"/>
    <x v="0"/>
  </r>
  <r>
    <x v="358"/>
    <x v="1"/>
    <n v="152"/>
    <x v="0"/>
  </r>
  <r>
    <x v="358"/>
    <x v="2"/>
    <n v="8"/>
    <x v="0"/>
  </r>
  <r>
    <x v="358"/>
    <x v="3"/>
    <n v="64"/>
    <x v="0"/>
  </r>
  <r>
    <x v="358"/>
    <x v="11"/>
    <n v="27"/>
    <x v="0"/>
  </r>
  <r>
    <x v="358"/>
    <x v="4"/>
    <n v="11"/>
    <x v="1"/>
  </r>
  <r>
    <x v="358"/>
    <x v="5"/>
    <n v="4"/>
    <x v="1"/>
  </r>
  <r>
    <x v="358"/>
    <x v="6"/>
    <n v="49"/>
    <x v="1"/>
  </r>
  <r>
    <x v="358"/>
    <x v="12"/>
    <n v="21"/>
    <x v="1"/>
  </r>
  <r>
    <x v="358"/>
    <x v="7"/>
    <n v="321"/>
    <x v="1"/>
  </r>
  <r>
    <x v="358"/>
    <x v="8"/>
    <n v="952"/>
    <x v="1"/>
  </r>
  <r>
    <x v="359"/>
    <x v="9"/>
    <n v="788"/>
    <x v="0"/>
  </r>
  <r>
    <x v="359"/>
    <x v="10"/>
    <n v="1"/>
    <x v="0"/>
  </r>
  <r>
    <x v="359"/>
    <x v="1"/>
    <n v="167"/>
    <x v="0"/>
  </r>
  <r>
    <x v="359"/>
    <x v="2"/>
    <n v="7"/>
    <x v="0"/>
  </r>
  <r>
    <x v="359"/>
    <x v="3"/>
    <n v="65"/>
    <x v="0"/>
  </r>
  <r>
    <x v="359"/>
    <x v="11"/>
    <n v="29"/>
    <x v="0"/>
  </r>
  <r>
    <x v="359"/>
    <x v="4"/>
    <n v="4"/>
    <x v="1"/>
  </r>
  <r>
    <x v="359"/>
    <x v="5"/>
    <n v="1"/>
    <x v="1"/>
  </r>
  <r>
    <x v="359"/>
    <x v="6"/>
    <n v="2"/>
    <x v="1"/>
  </r>
  <r>
    <x v="359"/>
    <x v="12"/>
    <n v="40"/>
    <x v="1"/>
  </r>
  <r>
    <x v="359"/>
    <x v="7"/>
    <n v="25"/>
    <x v="1"/>
  </r>
  <r>
    <x v="359"/>
    <x v="8"/>
    <n v="428"/>
    <x v="1"/>
  </r>
  <r>
    <x v="310"/>
    <x v="0"/>
    <n v="2"/>
    <x v="0"/>
  </r>
  <r>
    <x v="310"/>
    <x v="9"/>
    <n v="294"/>
    <x v="0"/>
  </r>
  <r>
    <x v="310"/>
    <x v="10"/>
    <n v="1"/>
    <x v="0"/>
  </r>
  <r>
    <x v="310"/>
    <x v="1"/>
    <n v="14"/>
    <x v="0"/>
  </r>
  <r>
    <x v="310"/>
    <x v="2"/>
    <n v="1"/>
    <x v="0"/>
  </r>
  <r>
    <x v="309"/>
    <x v="8"/>
    <n v="126"/>
    <x v="1"/>
  </r>
  <r>
    <x v="360"/>
    <x v="0"/>
    <n v="3"/>
    <x v="0"/>
  </r>
  <r>
    <x v="360"/>
    <x v="9"/>
    <n v="849"/>
    <x v="0"/>
  </r>
  <r>
    <x v="360"/>
    <x v="10"/>
    <n v="1"/>
    <x v="0"/>
  </r>
  <r>
    <x v="360"/>
    <x v="1"/>
    <n v="131"/>
    <x v="0"/>
  </r>
  <r>
    <x v="360"/>
    <x v="2"/>
    <n v="1"/>
    <x v="0"/>
  </r>
  <r>
    <x v="360"/>
    <x v="3"/>
    <n v="55"/>
    <x v="0"/>
  </r>
  <r>
    <x v="360"/>
    <x v="11"/>
    <n v="41"/>
    <x v="0"/>
  </r>
  <r>
    <x v="360"/>
    <x v="4"/>
    <n v="14"/>
    <x v="1"/>
  </r>
  <r>
    <x v="360"/>
    <x v="5"/>
    <n v="8"/>
    <x v="1"/>
  </r>
  <r>
    <x v="360"/>
    <x v="6"/>
    <n v="39"/>
    <x v="1"/>
  </r>
  <r>
    <x v="360"/>
    <x v="12"/>
    <n v="43"/>
    <x v="1"/>
  </r>
  <r>
    <x v="360"/>
    <x v="7"/>
    <n v="192"/>
    <x v="1"/>
  </r>
  <r>
    <x v="360"/>
    <x v="8"/>
    <n v="912"/>
    <x v="1"/>
  </r>
  <r>
    <x v="361"/>
    <x v="0"/>
    <n v="1"/>
    <x v="0"/>
  </r>
  <r>
    <x v="361"/>
    <x v="9"/>
    <n v="713"/>
    <x v="0"/>
  </r>
  <r>
    <x v="361"/>
    <x v="10"/>
    <n v="8"/>
    <x v="0"/>
  </r>
  <r>
    <x v="361"/>
    <x v="1"/>
    <n v="85"/>
    <x v="0"/>
  </r>
  <r>
    <x v="361"/>
    <x v="2"/>
    <n v="9"/>
    <x v="0"/>
  </r>
  <r>
    <x v="361"/>
    <x v="3"/>
    <n v="47"/>
    <x v="0"/>
  </r>
  <r>
    <x v="361"/>
    <x v="11"/>
    <n v="34"/>
    <x v="0"/>
  </r>
  <r>
    <x v="361"/>
    <x v="4"/>
    <n v="10"/>
    <x v="1"/>
  </r>
  <r>
    <x v="361"/>
    <x v="5"/>
    <n v="34"/>
    <x v="1"/>
  </r>
  <r>
    <x v="361"/>
    <x v="6"/>
    <n v="101"/>
    <x v="1"/>
  </r>
  <r>
    <x v="361"/>
    <x v="12"/>
    <n v="42"/>
    <x v="1"/>
  </r>
  <r>
    <x v="361"/>
    <x v="7"/>
    <n v="530"/>
    <x v="1"/>
  </r>
  <r>
    <x v="361"/>
    <x v="8"/>
    <n v="1983"/>
    <x v="1"/>
  </r>
  <r>
    <x v="362"/>
    <x v="0"/>
    <n v="2"/>
    <x v="0"/>
  </r>
  <r>
    <x v="362"/>
    <x v="9"/>
    <n v="848"/>
    <x v="0"/>
  </r>
  <r>
    <x v="362"/>
    <x v="10"/>
    <n v="22"/>
    <x v="0"/>
  </r>
  <r>
    <x v="362"/>
    <x v="1"/>
    <n v="294"/>
    <x v="0"/>
  </r>
  <r>
    <x v="362"/>
    <x v="2"/>
    <n v="7"/>
    <x v="0"/>
  </r>
  <r>
    <x v="362"/>
    <x v="3"/>
    <n v="128"/>
    <x v="0"/>
  </r>
  <r>
    <x v="362"/>
    <x v="11"/>
    <n v="39"/>
    <x v="0"/>
  </r>
  <r>
    <x v="362"/>
    <x v="4"/>
    <n v="9"/>
    <x v="1"/>
  </r>
  <r>
    <x v="362"/>
    <x v="6"/>
    <n v="5"/>
    <x v="1"/>
  </r>
  <r>
    <x v="362"/>
    <x v="12"/>
    <n v="50"/>
    <x v="1"/>
  </r>
  <r>
    <x v="362"/>
    <x v="7"/>
    <n v="43"/>
    <x v="1"/>
  </r>
  <r>
    <x v="362"/>
    <x v="8"/>
    <n v="465"/>
    <x v="1"/>
  </r>
  <r>
    <x v="354"/>
    <x v="0"/>
    <n v="4"/>
    <x v="0"/>
  </r>
  <r>
    <x v="354"/>
    <x v="9"/>
    <n v="568"/>
    <x v="0"/>
  </r>
  <r>
    <x v="354"/>
    <x v="1"/>
    <n v="17"/>
    <x v="0"/>
  </r>
  <r>
    <x v="354"/>
    <x v="2"/>
    <n v="1"/>
    <x v="0"/>
  </r>
  <r>
    <x v="354"/>
    <x v="3"/>
    <n v="9"/>
    <x v="0"/>
  </r>
  <r>
    <x v="354"/>
    <x v="11"/>
    <n v="18"/>
    <x v="0"/>
  </r>
  <r>
    <x v="354"/>
    <x v="4"/>
    <n v="14"/>
    <x v="1"/>
  </r>
  <r>
    <x v="354"/>
    <x v="5"/>
    <n v="15"/>
    <x v="1"/>
  </r>
  <r>
    <x v="354"/>
    <x v="6"/>
    <n v="45"/>
    <x v="1"/>
  </r>
  <r>
    <x v="354"/>
    <x v="12"/>
    <n v="30"/>
    <x v="1"/>
  </r>
  <r>
    <x v="363"/>
    <x v="7"/>
    <n v="458"/>
    <x v="1"/>
  </r>
  <r>
    <x v="363"/>
    <x v="8"/>
    <n v="2478"/>
    <x v="1"/>
  </r>
  <r>
    <x v="364"/>
    <x v="0"/>
    <n v="2"/>
    <x v="0"/>
  </r>
  <r>
    <x v="364"/>
    <x v="9"/>
    <n v="737"/>
    <x v="0"/>
  </r>
  <r>
    <x v="364"/>
    <x v="10"/>
    <n v="14"/>
    <x v="0"/>
  </r>
  <r>
    <x v="364"/>
    <x v="1"/>
    <n v="191"/>
    <x v="0"/>
  </r>
  <r>
    <x v="364"/>
    <x v="2"/>
    <n v="7"/>
    <x v="0"/>
  </r>
  <r>
    <x v="364"/>
    <x v="3"/>
    <n v="137"/>
    <x v="0"/>
  </r>
  <r>
    <x v="364"/>
    <x v="11"/>
    <n v="27"/>
    <x v="0"/>
  </r>
  <r>
    <x v="364"/>
    <x v="4"/>
    <n v="25"/>
    <x v="1"/>
  </r>
  <r>
    <x v="364"/>
    <x v="5"/>
    <n v="1"/>
    <x v="1"/>
  </r>
  <r>
    <x v="364"/>
    <x v="6"/>
    <n v="5"/>
    <x v="1"/>
  </r>
  <r>
    <x v="364"/>
    <x v="12"/>
    <n v="19"/>
    <x v="1"/>
  </r>
  <r>
    <x v="364"/>
    <x v="7"/>
    <n v="56"/>
    <x v="1"/>
  </r>
  <r>
    <x v="364"/>
    <x v="8"/>
    <n v="491"/>
    <x v="1"/>
  </r>
  <r>
    <x v="365"/>
    <x v="12"/>
    <n v="3"/>
    <x v="1"/>
  </r>
  <r>
    <x v="365"/>
    <x v="8"/>
    <n v="89"/>
    <x v="1"/>
  </r>
  <r>
    <x v="366"/>
    <x v="0"/>
    <n v="4"/>
    <x v="0"/>
  </r>
  <r>
    <x v="366"/>
    <x v="9"/>
    <n v="923"/>
    <x v="0"/>
  </r>
  <r>
    <x v="366"/>
    <x v="10"/>
    <n v="2"/>
    <x v="0"/>
  </r>
  <r>
    <x v="366"/>
    <x v="1"/>
    <n v="19"/>
    <x v="0"/>
  </r>
  <r>
    <x v="366"/>
    <x v="2"/>
    <n v="2"/>
    <x v="0"/>
  </r>
  <r>
    <x v="366"/>
    <x v="3"/>
    <n v="9"/>
    <x v="0"/>
  </r>
  <r>
    <x v="366"/>
    <x v="11"/>
    <n v="9"/>
    <x v="0"/>
  </r>
  <r>
    <x v="367"/>
    <x v="9"/>
    <n v="406"/>
    <x v="0"/>
  </r>
  <r>
    <x v="367"/>
    <x v="11"/>
    <n v="6"/>
    <x v="0"/>
  </r>
  <r>
    <x v="366"/>
    <x v="12"/>
    <n v="11"/>
    <x v="1"/>
  </r>
  <r>
    <x v="366"/>
    <x v="8"/>
    <n v="252"/>
    <x v="1"/>
  </r>
  <r>
    <x v="367"/>
    <x v="12"/>
    <n v="9"/>
    <x v="1"/>
  </r>
  <r>
    <x v="367"/>
    <x v="8"/>
    <n v="227"/>
    <x v="1"/>
  </r>
  <r>
    <x v="368"/>
    <x v="12"/>
    <n v="11"/>
    <x v="1"/>
  </r>
  <r>
    <x v="368"/>
    <x v="8"/>
    <n v="229"/>
    <x v="1"/>
  </r>
  <r>
    <x v="369"/>
    <x v="9"/>
    <n v="971"/>
    <x v="0"/>
  </r>
  <r>
    <x v="369"/>
    <x v="1"/>
    <n v="2"/>
    <x v="0"/>
  </r>
  <r>
    <x v="369"/>
    <x v="3"/>
    <n v="3"/>
    <x v="0"/>
  </r>
  <r>
    <x v="369"/>
    <x v="11"/>
    <n v="27"/>
    <x v="0"/>
  </r>
  <r>
    <x v="369"/>
    <x v="4"/>
    <n v="15"/>
    <x v="1"/>
  </r>
  <r>
    <x v="369"/>
    <x v="5"/>
    <n v="15"/>
    <x v="1"/>
  </r>
  <r>
    <x v="369"/>
    <x v="6"/>
    <n v="52"/>
    <x v="1"/>
  </r>
  <r>
    <x v="369"/>
    <x v="12"/>
    <n v="55"/>
    <x v="1"/>
  </r>
  <r>
    <x v="369"/>
    <x v="7"/>
    <n v="249"/>
    <x v="1"/>
  </r>
  <r>
    <x v="369"/>
    <x v="8"/>
    <n v="1890"/>
    <x v="1"/>
  </r>
  <r>
    <x v="370"/>
    <x v="9"/>
    <n v="987"/>
    <x v="0"/>
  </r>
  <r>
    <x v="370"/>
    <x v="10"/>
    <n v="10"/>
    <x v="0"/>
  </r>
  <r>
    <x v="370"/>
    <x v="1"/>
    <n v="103"/>
    <x v="0"/>
  </r>
  <r>
    <x v="370"/>
    <x v="2"/>
    <n v="11"/>
    <x v="0"/>
  </r>
  <r>
    <x v="370"/>
    <x v="3"/>
    <n v="66"/>
    <x v="0"/>
  </r>
  <r>
    <x v="370"/>
    <x v="11"/>
    <n v="22"/>
    <x v="0"/>
  </r>
  <r>
    <x v="316"/>
    <x v="11"/>
    <n v="34"/>
    <x v="0"/>
  </r>
  <r>
    <x v="316"/>
    <x v="4"/>
    <n v="42"/>
    <x v="1"/>
  </r>
  <r>
    <x v="316"/>
    <x v="5"/>
    <n v="12"/>
    <x v="1"/>
  </r>
  <r>
    <x v="316"/>
    <x v="6"/>
    <n v="225"/>
    <x v="1"/>
  </r>
  <r>
    <x v="316"/>
    <x v="12"/>
    <n v="28"/>
    <x v="1"/>
  </r>
  <r>
    <x v="316"/>
    <x v="7"/>
    <n v="496"/>
    <x v="1"/>
  </r>
  <r>
    <x v="316"/>
    <x v="8"/>
    <n v="1704"/>
    <x v="1"/>
  </r>
  <r>
    <x v="371"/>
    <x v="0"/>
    <n v="6"/>
    <x v="0"/>
  </r>
  <r>
    <x v="371"/>
    <x v="9"/>
    <n v="675"/>
    <x v="0"/>
  </r>
  <r>
    <x v="371"/>
    <x v="10"/>
    <n v="8"/>
    <x v="0"/>
  </r>
  <r>
    <x v="371"/>
    <x v="1"/>
    <n v="229"/>
    <x v="0"/>
  </r>
  <r>
    <x v="371"/>
    <x v="2"/>
    <n v="15"/>
    <x v="0"/>
  </r>
  <r>
    <x v="371"/>
    <x v="3"/>
    <n v="226"/>
    <x v="0"/>
  </r>
  <r>
    <x v="371"/>
    <x v="11"/>
    <n v="19"/>
    <x v="0"/>
  </r>
  <r>
    <x v="371"/>
    <x v="4"/>
    <n v="7"/>
    <x v="1"/>
  </r>
  <r>
    <x v="371"/>
    <x v="6"/>
    <n v="19"/>
    <x v="1"/>
  </r>
  <r>
    <x v="371"/>
    <x v="12"/>
    <n v="41"/>
    <x v="1"/>
  </r>
  <r>
    <x v="371"/>
    <x v="7"/>
    <n v="76"/>
    <x v="1"/>
  </r>
  <r>
    <x v="371"/>
    <x v="8"/>
    <n v="426"/>
    <x v="1"/>
  </r>
  <r>
    <x v="372"/>
    <x v="9"/>
    <n v="876"/>
    <x v="0"/>
  </r>
  <r>
    <x v="372"/>
    <x v="1"/>
    <n v="25"/>
    <x v="0"/>
  </r>
  <r>
    <x v="372"/>
    <x v="2"/>
    <n v="5"/>
    <x v="0"/>
  </r>
  <r>
    <x v="372"/>
    <x v="3"/>
    <n v="68"/>
    <x v="0"/>
  </r>
  <r>
    <x v="372"/>
    <x v="11"/>
    <n v="15"/>
    <x v="0"/>
  </r>
  <r>
    <x v="372"/>
    <x v="4"/>
    <n v="19"/>
    <x v="1"/>
  </r>
  <r>
    <x v="372"/>
    <x v="5"/>
    <n v="15"/>
    <x v="1"/>
  </r>
  <r>
    <x v="372"/>
    <x v="6"/>
    <n v="101"/>
    <x v="1"/>
  </r>
  <r>
    <x v="372"/>
    <x v="12"/>
    <n v="25"/>
    <x v="1"/>
  </r>
  <r>
    <x v="372"/>
    <x v="7"/>
    <n v="313"/>
    <x v="1"/>
  </r>
  <r>
    <x v="372"/>
    <x v="8"/>
    <n v="1123"/>
    <x v="1"/>
  </r>
  <r>
    <x v="373"/>
    <x v="0"/>
    <n v="3"/>
    <x v="0"/>
  </r>
  <r>
    <x v="373"/>
    <x v="9"/>
    <n v="700"/>
    <x v="0"/>
  </r>
  <r>
    <x v="373"/>
    <x v="10"/>
    <n v="13"/>
    <x v="0"/>
  </r>
  <r>
    <x v="373"/>
    <x v="1"/>
    <n v="109"/>
    <x v="0"/>
  </r>
  <r>
    <x v="373"/>
    <x v="2"/>
    <n v="6"/>
    <x v="0"/>
  </r>
  <r>
    <x v="373"/>
    <x v="3"/>
    <n v="132"/>
    <x v="0"/>
  </r>
  <r>
    <x v="373"/>
    <x v="11"/>
    <n v="21"/>
    <x v="0"/>
  </r>
  <r>
    <x v="373"/>
    <x v="4"/>
    <n v="11"/>
    <x v="1"/>
  </r>
  <r>
    <x v="373"/>
    <x v="5"/>
    <n v="4"/>
    <x v="1"/>
  </r>
  <r>
    <x v="373"/>
    <x v="6"/>
    <n v="83"/>
    <x v="1"/>
  </r>
  <r>
    <x v="373"/>
    <x v="12"/>
    <n v="24"/>
    <x v="1"/>
  </r>
  <r>
    <x v="373"/>
    <x v="7"/>
    <n v="223"/>
    <x v="1"/>
  </r>
  <r>
    <x v="373"/>
    <x v="8"/>
    <n v="916"/>
    <x v="1"/>
  </r>
  <r>
    <x v="374"/>
    <x v="12"/>
    <n v="2"/>
    <x v="1"/>
  </r>
  <r>
    <x v="374"/>
    <x v="8"/>
    <n v="64"/>
    <x v="1"/>
  </r>
  <r>
    <x v="375"/>
    <x v="12"/>
    <n v="4"/>
    <x v="1"/>
  </r>
  <r>
    <x v="375"/>
    <x v="8"/>
    <n v="99"/>
    <x v="1"/>
  </r>
  <r>
    <x v="376"/>
    <x v="0"/>
    <n v="2"/>
    <x v="0"/>
  </r>
  <r>
    <x v="376"/>
    <x v="9"/>
    <n v="818"/>
    <x v="0"/>
  </r>
  <r>
    <x v="376"/>
    <x v="10"/>
    <n v="2"/>
    <x v="0"/>
  </r>
  <r>
    <x v="376"/>
    <x v="1"/>
    <n v="92"/>
    <x v="0"/>
  </r>
  <r>
    <x v="376"/>
    <x v="2"/>
    <n v="8"/>
    <x v="0"/>
  </r>
  <r>
    <x v="376"/>
    <x v="3"/>
    <n v="101"/>
    <x v="0"/>
  </r>
  <r>
    <x v="376"/>
    <x v="11"/>
    <n v="20"/>
    <x v="0"/>
  </r>
  <r>
    <x v="376"/>
    <x v="4"/>
    <n v="9"/>
    <x v="1"/>
  </r>
  <r>
    <x v="376"/>
    <x v="5"/>
    <n v="1"/>
    <x v="1"/>
  </r>
  <r>
    <x v="376"/>
    <x v="6"/>
    <n v="90"/>
    <x v="1"/>
  </r>
  <r>
    <x v="376"/>
    <x v="12"/>
    <n v="19"/>
    <x v="1"/>
  </r>
  <r>
    <x v="376"/>
    <x v="7"/>
    <n v="170"/>
    <x v="1"/>
  </r>
  <r>
    <x v="376"/>
    <x v="8"/>
    <n v="1071"/>
    <x v="1"/>
  </r>
  <r>
    <x v="377"/>
    <x v="0"/>
    <n v="3"/>
    <x v="0"/>
  </r>
  <r>
    <x v="377"/>
    <x v="9"/>
    <n v="821"/>
    <x v="0"/>
  </r>
  <r>
    <x v="377"/>
    <x v="1"/>
    <n v="75"/>
    <x v="0"/>
  </r>
  <r>
    <x v="377"/>
    <x v="2"/>
    <n v="5"/>
    <x v="0"/>
  </r>
  <r>
    <x v="377"/>
    <x v="3"/>
    <n v="94"/>
    <x v="0"/>
  </r>
  <r>
    <x v="377"/>
    <x v="11"/>
    <n v="26"/>
    <x v="0"/>
  </r>
  <r>
    <x v="377"/>
    <x v="4"/>
    <n v="27"/>
    <x v="1"/>
  </r>
  <r>
    <x v="377"/>
    <x v="5"/>
    <n v="13"/>
    <x v="1"/>
  </r>
  <r>
    <x v="377"/>
    <x v="6"/>
    <n v="147"/>
    <x v="1"/>
  </r>
  <r>
    <x v="377"/>
    <x v="12"/>
    <n v="29"/>
    <x v="1"/>
  </r>
  <r>
    <x v="377"/>
    <x v="7"/>
    <n v="419"/>
    <x v="1"/>
  </r>
  <r>
    <x v="377"/>
    <x v="8"/>
    <n v="1597"/>
    <x v="1"/>
  </r>
  <r>
    <x v="378"/>
    <x v="0"/>
    <n v="8"/>
    <x v="0"/>
  </r>
  <r>
    <x v="378"/>
    <x v="9"/>
    <n v="677"/>
    <x v="0"/>
  </r>
  <r>
    <x v="378"/>
    <x v="10"/>
    <n v="9"/>
    <x v="0"/>
  </r>
  <r>
    <x v="378"/>
    <x v="1"/>
    <n v="196"/>
    <x v="0"/>
  </r>
  <r>
    <x v="378"/>
    <x v="2"/>
    <n v="9"/>
    <x v="0"/>
  </r>
  <r>
    <x v="378"/>
    <x v="3"/>
    <n v="177"/>
    <x v="0"/>
  </r>
  <r>
    <x v="378"/>
    <x v="11"/>
    <n v="16"/>
    <x v="0"/>
  </r>
  <r>
    <x v="378"/>
    <x v="4"/>
    <n v="17"/>
    <x v="1"/>
  </r>
  <r>
    <x v="378"/>
    <x v="6"/>
    <n v="8"/>
    <x v="1"/>
  </r>
  <r>
    <x v="378"/>
    <x v="12"/>
    <n v="24"/>
    <x v="1"/>
  </r>
  <r>
    <x v="378"/>
    <x v="7"/>
    <n v="34"/>
    <x v="1"/>
  </r>
  <r>
    <x v="378"/>
    <x v="8"/>
    <n v="489"/>
    <x v="1"/>
  </r>
  <r>
    <x v="379"/>
    <x v="0"/>
    <n v="2"/>
    <x v="0"/>
  </r>
  <r>
    <x v="379"/>
    <x v="9"/>
    <n v="497"/>
    <x v="0"/>
  </r>
  <r>
    <x v="379"/>
    <x v="10"/>
    <n v="1"/>
    <x v="0"/>
  </r>
  <r>
    <x v="379"/>
    <x v="1"/>
    <n v="18"/>
    <x v="0"/>
  </r>
  <r>
    <x v="379"/>
    <x v="2"/>
    <n v="3"/>
    <x v="0"/>
  </r>
  <r>
    <x v="379"/>
    <x v="3"/>
    <n v="15"/>
    <x v="0"/>
  </r>
  <r>
    <x v="379"/>
    <x v="11"/>
    <n v="10"/>
    <x v="0"/>
  </r>
  <r>
    <x v="379"/>
    <x v="4"/>
    <n v="12"/>
    <x v="1"/>
  </r>
  <r>
    <x v="379"/>
    <x v="5"/>
    <n v="19"/>
    <x v="1"/>
  </r>
  <r>
    <x v="379"/>
    <x v="6"/>
    <n v="71"/>
    <x v="1"/>
  </r>
  <r>
    <x v="379"/>
    <x v="12"/>
    <n v="24"/>
    <x v="1"/>
  </r>
  <r>
    <x v="379"/>
    <x v="7"/>
    <n v="239"/>
    <x v="1"/>
  </r>
  <r>
    <x v="379"/>
    <x v="8"/>
    <n v="1062"/>
    <x v="1"/>
  </r>
  <r>
    <x v="380"/>
    <x v="0"/>
    <n v="2"/>
    <x v="0"/>
  </r>
  <r>
    <x v="380"/>
    <x v="9"/>
    <n v="623"/>
    <x v="0"/>
  </r>
  <r>
    <x v="380"/>
    <x v="10"/>
    <n v="17"/>
    <x v="0"/>
  </r>
  <r>
    <x v="380"/>
    <x v="1"/>
    <n v="119"/>
    <x v="0"/>
  </r>
  <r>
    <x v="380"/>
    <x v="2"/>
    <n v="9"/>
    <x v="0"/>
  </r>
  <r>
    <x v="380"/>
    <x v="3"/>
    <n v="88"/>
    <x v="0"/>
  </r>
  <r>
    <x v="380"/>
    <x v="11"/>
    <n v="32"/>
    <x v="0"/>
  </r>
  <r>
    <x v="380"/>
    <x v="4"/>
    <n v="16"/>
    <x v="1"/>
  </r>
  <r>
    <x v="380"/>
    <x v="5"/>
    <n v="10"/>
    <x v="1"/>
  </r>
  <r>
    <x v="380"/>
    <x v="6"/>
    <n v="59"/>
    <x v="1"/>
  </r>
  <r>
    <x v="380"/>
    <x v="12"/>
    <n v="45"/>
    <x v="1"/>
  </r>
  <r>
    <x v="380"/>
    <x v="7"/>
    <n v="288"/>
    <x v="1"/>
  </r>
  <r>
    <x v="380"/>
    <x v="8"/>
    <n v="985"/>
    <x v="1"/>
  </r>
  <r>
    <x v="381"/>
    <x v="12"/>
    <n v="12"/>
    <x v="1"/>
  </r>
  <r>
    <x v="381"/>
    <x v="8"/>
    <n v="77"/>
    <x v="1"/>
  </r>
  <r>
    <x v="382"/>
    <x v="12"/>
    <n v="17"/>
    <x v="1"/>
  </r>
  <r>
    <x v="382"/>
    <x v="8"/>
    <n v="113"/>
    <x v="1"/>
  </r>
  <r>
    <x v="383"/>
    <x v="0"/>
    <n v="6"/>
    <x v="0"/>
  </r>
  <r>
    <x v="383"/>
    <x v="9"/>
    <n v="529"/>
    <x v="0"/>
  </r>
  <r>
    <x v="383"/>
    <x v="10"/>
    <n v="10"/>
    <x v="0"/>
  </r>
  <r>
    <x v="383"/>
    <x v="1"/>
    <n v="118"/>
    <x v="0"/>
  </r>
  <r>
    <x v="383"/>
    <x v="2"/>
    <n v="7"/>
    <x v="0"/>
  </r>
  <r>
    <x v="383"/>
    <x v="3"/>
    <n v="75"/>
    <x v="0"/>
  </r>
  <r>
    <x v="383"/>
    <x v="11"/>
    <n v="36"/>
    <x v="0"/>
  </r>
  <r>
    <x v="383"/>
    <x v="4"/>
    <n v="13"/>
    <x v="1"/>
  </r>
  <r>
    <x v="383"/>
    <x v="5"/>
    <n v="11"/>
    <x v="1"/>
  </r>
  <r>
    <x v="383"/>
    <x v="6"/>
    <n v="70"/>
    <x v="1"/>
  </r>
  <r>
    <x v="383"/>
    <x v="12"/>
    <n v="39"/>
    <x v="1"/>
  </r>
  <r>
    <x v="383"/>
    <x v="7"/>
    <n v="251"/>
    <x v="1"/>
  </r>
  <r>
    <x v="383"/>
    <x v="8"/>
    <n v="1017"/>
    <x v="1"/>
  </r>
  <r>
    <x v="384"/>
    <x v="0"/>
    <n v="3"/>
    <x v="0"/>
  </r>
  <r>
    <x v="384"/>
    <x v="9"/>
    <n v="403"/>
    <x v="0"/>
  </r>
  <r>
    <x v="384"/>
    <x v="10"/>
    <n v="8"/>
    <x v="0"/>
  </r>
  <r>
    <x v="384"/>
    <x v="1"/>
    <n v="116"/>
    <x v="0"/>
  </r>
  <r>
    <x v="384"/>
    <x v="2"/>
    <n v="6"/>
    <x v="0"/>
  </r>
  <r>
    <x v="384"/>
    <x v="3"/>
    <n v="82"/>
    <x v="0"/>
  </r>
  <r>
    <x v="384"/>
    <x v="11"/>
    <n v="19"/>
    <x v="0"/>
  </r>
  <r>
    <x v="384"/>
    <x v="4"/>
    <n v="7"/>
    <x v="1"/>
  </r>
  <r>
    <x v="384"/>
    <x v="5"/>
    <n v="32"/>
    <x v="1"/>
  </r>
  <r>
    <x v="384"/>
    <x v="6"/>
    <n v="94"/>
    <x v="1"/>
  </r>
  <r>
    <x v="384"/>
    <x v="12"/>
    <n v="38"/>
    <x v="1"/>
  </r>
  <r>
    <x v="384"/>
    <x v="7"/>
    <n v="549"/>
    <x v="1"/>
  </r>
  <r>
    <x v="384"/>
    <x v="8"/>
    <n v="1736"/>
    <x v="1"/>
  </r>
  <r>
    <x v="385"/>
    <x v="0"/>
    <n v="3"/>
    <x v="0"/>
  </r>
  <r>
    <x v="385"/>
    <x v="9"/>
    <n v="506"/>
    <x v="0"/>
  </r>
  <r>
    <x v="385"/>
    <x v="10"/>
    <n v="30"/>
    <x v="0"/>
  </r>
  <r>
    <x v="385"/>
    <x v="1"/>
    <n v="241"/>
    <x v="0"/>
  </r>
  <r>
    <x v="385"/>
    <x v="2"/>
    <n v="3"/>
    <x v="0"/>
  </r>
  <r>
    <x v="385"/>
    <x v="3"/>
    <n v="116"/>
    <x v="0"/>
  </r>
  <r>
    <x v="385"/>
    <x v="11"/>
    <n v="27"/>
    <x v="0"/>
  </r>
  <r>
    <x v="385"/>
    <x v="4"/>
    <n v="9"/>
    <x v="1"/>
  </r>
  <r>
    <x v="385"/>
    <x v="5"/>
    <n v="3"/>
    <x v="1"/>
  </r>
  <r>
    <x v="385"/>
    <x v="6"/>
    <n v="18"/>
    <x v="1"/>
  </r>
  <r>
    <x v="385"/>
    <x v="12"/>
    <n v="28"/>
    <x v="1"/>
  </r>
  <r>
    <x v="385"/>
    <x v="7"/>
    <n v="110"/>
    <x v="1"/>
  </r>
  <r>
    <x v="385"/>
    <x v="8"/>
    <n v="886"/>
    <x v="1"/>
  </r>
  <r>
    <x v="386"/>
    <x v="0"/>
    <n v="3"/>
    <x v="0"/>
  </r>
  <r>
    <x v="386"/>
    <x v="9"/>
    <n v="742"/>
    <x v="0"/>
  </r>
  <r>
    <x v="386"/>
    <x v="10"/>
    <n v="3"/>
    <x v="0"/>
  </r>
  <r>
    <x v="386"/>
    <x v="1"/>
    <n v="55"/>
    <x v="0"/>
  </r>
  <r>
    <x v="386"/>
    <x v="2"/>
    <n v="1"/>
    <x v="0"/>
  </r>
  <r>
    <x v="386"/>
    <x v="3"/>
    <n v="31"/>
    <x v="0"/>
  </r>
  <r>
    <x v="386"/>
    <x v="11"/>
    <n v="21"/>
    <x v="0"/>
  </r>
  <r>
    <x v="386"/>
    <x v="4"/>
    <n v="33"/>
    <x v="1"/>
  </r>
  <r>
    <x v="386"/>
    <x v="5"/>
    <n v="7"/>
    <x v="1"/>
  </r>
  <r>
    <x v="386"/>
    <x v="6"/>
    <n v="63"/>
    <x v="1"/>
  </r>
  <r>
    <x v="386"/>
    <x v="12"/>
    <n v="42"/>
    <x v="1"/>
  </r>
  <r>
    <x v="386"/>
    <x v="7"/>
    <n v="255"/>
    <x v="1"/>
  </r>
  <r>
    <x v="386"/>
    <x v="8"/>
    <n v="1595"/>
    <x v="1"/>
  </r>
  <r>
    <x v="387"/>
    <x v="0"/>
    <n v="3"/>
    <x v="0"/>
  </r>
  <r>
    <x v="387"/>
    <x v="9"/>
    <n v="762"/>
    <x v="0"/>
  </r>
  <r>
    <x v="387"/>
    <x v="10"/>
    <n v="5"/>
    <x v="0"/>
  </r>
  <r>
    <x v="387"/>
    <x v="1"/>
    <n v="119"/>
    <x v="0"/>
  </r>
  <r>
    <x v="387"/>
    <x v="2"/>
    <n v="10"/>
    <x v="0"/>
  </r>
  <r>
    <x v="387"/>
    <x v="3"/>
    <n v="82"/>
    <x v="0"/>
  </r>
  <r>
    <x v="387"/>
    <x v="11"/>
    <n v="24"/>
    <x v="0"/>
  </r>
  <r>
    <x v="388"/>
    <x v="4"/>
    <n v="13"/>
    <x v="1"/>
  </r>
  <r>
    <x v="388"/>
    <x v="5"/>
    <n v="8"/>
    <x v="1"/>
  </r>
  <r>
    <x v="388"/>
    <x v="6"/>
    <n v="48"/>
    <x v="1"/>
  </r>
  <r>
    <x v="388"/>
    <x v="12"/>
    <n v="7"/>
    <x v="1"/>
  </r>
  <r>
    <x v="388"/>
    <x v="7"/>
    <n v="265"/>
    <x v="1"/>
  </r>
  <r>
    <x v="388"/>
    <x v="8"/>
    <n v="815"/>
    <x v="1"/>
  </r>
  <r>
    <x v="389"/>
    <x v="12"/>
    <n v="10"/>
    <x v="1"/>
  </r>
  <r>
    <x v="389"/>
    <x v="8"/>
    <n v="246"/>
    <x v="1"/>
  </r>
  <r>
    <x v="387"/>
    <x v="12"/>
    <n v="28"/>
    <x v="1"/>
  </r>
  <r>
    <x v="387"/>
    <x v="8"/>
    <n v="517"/>
    <x v="1"/>
  </r>
  <r>
    <x v="390"/>
    <x v="0"/>
    <n v="3"/>
    <x v="0"/>
  </r>
  <r>
    <x v="390"/>
    <x v="9"/>
    <n v="900"/>
    <x v="0"/>
  </r>
  <r>
    <x v="390"/>
    <x v="10"/>
    <n v="8"/>
    <x v="0"/>
  </r>
  <r>
    <x v="390"/>
    <x v="1"/>
    <n v="114"/>
    <x v="0"/>
  </r>
  <r>
    <x v="390"/>
    <x v="2"/>
    <n v="6"/>
    <x v="0"/>
  </r>
  <r>
    <x v="390"/>
    <x v="3"/>
    <n v="63"/>
    <x v="0"/>
  </r>
  <r>
    <x v="390"/>
    <x v="11"/>
    <n v="41"/>
    <x v="0"/>
  </r>
  <r>
    <x v="390"/>
    <x v="4"/>
    <n v="16"/>
    <x v="1"/>
  </r>
  <r>
    <x v="390"/>
    <x v="5"/>
    <n v="11"/>
    <x v="1"/>
  </r>
  <r>
    <x v="390"/>
    <x v="6"/>
    <n v="36"/>
    <x v="1"/>
  </r>
  <r>
    <x v="390"/>
    <x v="12"/>
    <n v="50"/>
    <x v="1"/>
  </r>
  <r>
    <x v="390"/>
    <x v="7"/>
    <n v="175"/>
    <x v="1"/>
  </r>
  <r>
    <x v="390"/>
    <x v="8"/>
    <n v="1271"/>
    <x v="1"/>
  </r>
  <r>
    <x v="391"/>
    <x v="0"/>
    <n v="4"/>
    <x v="0"/>
  </r>
  <r>
    <x v="391"/>
    <x v="9"/>
    <n v="1005"/>
    <x v="0"/>
  </r>
  <r>
    <x v="391"/>
    <x v="10"/>
    <n v="8"/>
    <x v="0"/>
  </r>
  <r>
    <x v="391"/>
    <x v="1"/>
    <n v="88"/>
    <x v="0"/>
  </r>
  <r>
    <x v="391"/>
    <x v="2"/>
    <n v="5"/>
    <x v="0"/>
  </r>
  <r>
    <x v="391"/>
    <x v="3"/>
    <n v="52"/>
    <x v="0"/>
  </r>
  <r>
    <x v="391"/>
    <x v="11"/>
    <n v="27"/>
    <x v="0"/>
  </r>
  <r>
    <x v="391"/>
    <x v="4"/>
    <n v="44"/>
    <x v="1"/>
  </r>
  <r>
    <x v="391"/>
    <x v="5"/>
    <n v="33"/>
    <x v="1"/>
  </r>
  <r>
    <x v="391"/>
    <x v="6"/>
    <n v="128"/>
    <x v="1"/>
  </r>
  <r>
    <x v="391"/>
    <x v="12"/>
    <n v="45"/>
    <x v="1"/>
  </r>
  <r>
    <x v="391"/>
    <x v="7"/>
    <n v="450"/>
    <x v="1"/>
  </r>
  <r>
    <x v="391"/>
    <x v="8"/>
    <n v="2135"/>
    <x v="1"/>
  </r>
  <r>
    <x v="392"/>
    <x v="0"/>
    <n v="5"/>
    <x v="0"/>
  </r>
  <r>
    <x v="392"/>
    <x v="9"/>
    <n v="700"/>
    <x v="0"/>
  </r>
  <r>
    <x v="392"/>
    <x v="10"/>
    <n v="22"/>
    <x v="0"/>
  </r>
  <r>
    <x v="392"/>
    <x v="1"/>
    <n v="210"/>
    <x v="0"/>
  </r>
  <r>
    <x v="392"/>
    <x v="2"/>
    <n v="13"/>
    <x v="0"/>
  </r>
  <r>
    <x v="392"/>
    <x v="3"/>
    <n v="162"/>
    <x v="0"/>
  </r>
  <r>
    <x v="392"/>
    <x v="11"/>
    <n v="21"/>
    <x v="0"/>
  </r>
  <r>
    <x v="392"/>
    <x v="4"/>
    <n v="1"/>
    <x v="1"/>
  </r>
  <r>
    <x v="392"/>
    <x v="6"/>
    <n v="17"/>
    <x v="1"/>
  </r>
  <r>
    <x v="392"/>
    <x v="12"/>
    <n v="37"/>
    <x v="1"/>
  </r>
  <r>
    <x v="392"/>
    <x v="7"/>
    <n v="30"/>
    <x v="1"/>
  </r>
  <r>
    <x v="392"/>
    <x v="8"/>
    <n v="729"/>
    <x v="1"/>
  </r>
  <r>
    <x v="393"/>
    <x v="0"/>
    <n v="2"/>
    <x v="0"/>
  </r>
  <r>
    <x v="393"/>
    <x v="9"/>
    <n v="930"/>
    <x v="0"/>
  </r>
  <r>
    <x v="393"/>
    <x v="1"/>
    <n v="15"/>
    <x v="0"/>
  </r>
  <r>
    <x v="393"/>
    <x v="2"/>
    <n v="4"/>
    <x v="0"/>
  </r>
  <r>
    <x v="393"/>
    <x v="3"/>
    <n v="30"/>
    <x v="0"/>
  </r>
  <r>
    <x v="393"/>
    <x v="11"/>
    <n v="12"/>
    <x v="0"/>
  </r>
  <r>
    <x v="393"/>
    <x v="4"/>
    <n v="9"/>
    <x v="1"/>
  </r>
  <r>
    <x v="393"/>
    <x v="5"/>
    <n v="13"/>
    <x v="1"/>
  </r>
  <r>
    <x v="393"/>
    <x v="6"/>
    <n v="95"/>
    <x v="1"/>
  </r>
  <r>
    <x v="393"/>
    <x v="12"/>
    <n v="17"/>
    <x v="1"/>
  </r>
  <r>
    <x v="393"/>
    <x v="7"/>
    <n v="252"/>
    <x v="1"/>
  </r>
  <r>
    <x v="393"/>
    <x v="8"/>
    <n v="1451"/>
    <x v="1"/>
  </r>
  <r>
    <x v="264"/>
    <x v="0"/>
    <n v="2"/>
    <x v="0"/>
  </r>
  <r>
    <x v="264"/>
    <x v="9"/>
    <n v="450"/>
    <x v="0"/>
  </r>
  <r>
    <x v="264"/>
    <x v="10"/>
    <n v="12"/>
    <x v="0"/>
  </r>
  <r>
    <x v="264"/>
    <x v="1"/>
    <n v="125"/>
    <x v="0"/>
  </r>
  <r>
    <x v="264"/>
    <x v="2"/>
    <n v="5"/>
    <x v="0"/>
  </r>
  <r>
    <x v="264"/>
    <x v="3"/>
    <n v="101"/>
    <x v="0"/>
  </r>
  <r>
    <x v="264"/>
    <x v="11"/>
    <n v="15"/>
    <x v="0"/>
  </r>
  <r>
    <x v="264"/>
    <x v="4"/>
    <n v="4"/>
    <x v="1"/>
  </r>
  <r>
    <x v="264"/>
    <x v="5"/>
    <n v="9"/>
    <x v="1"/>
  </r>
  <r>
    <x v="264"/>
    <x v="6"/>
    <n v="76"/>
    <x v="1"/>
  </r>
  <r>
    <x v="370"/>
    <x v="4"/>
    <n v="31"/>
    <x v="1"/>
  </r>
  <r>
    <x v="370"/>
    <x v="5"/>
    <n v="27"/>
    <x v="1"/>
  </r>
  <r>
    <x v="370"/>
    <x v="6"/>
    <n v="121"/>
    <x v="1"/>
  </r>
  <r>
    <x v="370"/>
    <x v="12"/>
    <n v="40"/>
    <x v="1"/>
  </r>
  <r>
    <x v="370"/>
    <x v="7"/>
    <n v="589"/>
    <x v="1"/>
  </r>
  <r>
    <x v="370"/>
    <x v="8"/>
    <n v="2889"/>
    <x v="1"/>
  </r>
  <r>
    <x v="394"/>
    <x v="0"/>
    <n v="2"/>
    <x v="0"/>
  </r>
  <r>
    <x v="394"/>
    <x v="9"/>
    <n v="754"/>
    <x v="0"/>
  </r>
  <r>
    <x v="394"/>
    <x v="10"/>
    <n v="22"/>
    <x v="0"/>
  </r>
  <r>
    <x v="394"/>
    <x v="1"/>
    <n v="246"/>
    <x v="0"/>
  </r>
  <r>
    <x v="394"/>
    <x v="2"/>
    <n v="9"/>
    <x v="0"/>
  </r>
  <r>
    <x v="394"/>
    <x v="3"/>
    <n v="163"/>
    <x v="0"/>
  </r>
  <r>
    <x v="394"/>
    <x v="11"/>
    <n v="34"/>
    <x v="0"/>
  </r>
  <r>
    <x v="394"/>
    <x v="4"/>
    <n v="1"/>
    <x v="1"/>
  </r>
  <r>
    <x v="394"/>
    <x v="6"/>
    <n v="6"/>
    <x v="1"/>
  </r>
  <r>
    <x v="394"/>
    <x v="12"/>
    <n v="26"/>
    <x v="1"/>
  </r>
  <r>
    <x v="394"/>
    <x v="7"/>
    <n v="30"/>
    <x v="1"/>
  </r>
  <r>
    <x v="394"/>
    <x v="8"/>
    <n v="697"/>
    <x v="1"/>
  </r>
  <r>
    <x v="395"/>
    <x v="9"/>
    <n v="360"/>
    <x v="0"/>
  </r>
  <r>
    <x v="395"/>
    <x v="1"/>
    <n v="15"/>
    <x v="0"/>
  </r>
  <r>
    <x v="395"/>
    <x v="2"/>
    <n v="2"/>
    <x v="0"/>
  </r>
  <r>
    <x v="395"/>
    <x v="3"/>
    <n v="12"/>
    <x v="0"/>
  </r>
  <r>
    <x v="395"/>
    <x v="11"/>
    <n v="6"/>
    <x v="0"/>
  </r>
  <r>
    <x v="395"/>
    <x v="4"/>
    <n v="9"/>
    <x v="1"/>
  </r>
  <r>
    <x v="395"/>
    <x v="5"/>
    <n v="7"/>
    <x v="1"/>
  </r>
  <r>
    <x v="395"/>
    <x v="6"/>
    <n v="66"/>
    <x v="1"/>
  </r>
  <r>
    <x v="395"/>
    <x v="12"/>
    <n v="25"/>
    <x v="1"/>
  </r>
  <r>
    <x v="395"/>
    <x v="7"/>
    <n v="302"/>
    <x v="1"/>
  </r>
  <r>
    <x v="395"/>
    <x v="8"/>
    <n v="1487"/>
    <x v="1"/>
  </r>
  <r>
    <x v="396"/>
    <x v="4"/>
    <n v="17"/>
    <x v="1"/>
  </r>
  <r>
    <x v="396"/>
    <x v="5"/>
    <n v="12"/>
    <x v="1"/>
  </r>
  <r>
    <x v="396"/>
    <x v="6"/>
    <n v="36"/>
    <x v="1"/>
  </r>
  <r>
    <x v="396"/>
    <x v="12"/>
    <n v="25"/>
    <x v="1"/>
  </r>
  <r>
    <x v="396"/>
    <x v="7"/>
    <n v="217"/>
    <x v="1"/>
  </r>
  <r>
    <x v="396"/>
    <x v="8"/>
    <n v="1409"/>
    <x v="1"/>
  </r>
  <r>
    <x v="397"/>
    <x v="12"/>
    <n v="5"/>
    <x v="1"/>
  </r>
  <r>
    <x v="397"/>
    <x v="8"/>
    <n v="261"/>
    <x v="1"/>
  </r>
  <r>
    <x v="398"/>
    <x v="12"/>
    <n v="10"/>
    <x v="1"/>
  </r>
  <r>
    <x v="398"/>
    <x v="8"/>
    <n v="311"/>
    <x v="1"/>
  </r>
  <r>
    <x v="399"/>
    <x v="0"/>
    <n v="4"/>
    <x v="0"/>
  </r>
  <r>
    <x v="399"/>
    <x v="9"/>
    <n v="288"/>
    <x v="0"/>
  </r>
  <r>
    <x v="399"/>
    <x v="10"/>
    <n v="10"/>
    <x v="0"/>
  </r>
  <r>
    <x v="399"/>
    <x v="1"/>
    <n v="28"/>
    <x v="0"/>
  </r>
  <r>
    <x v="399"/>
    <x v="2"/>
    <n v="7"/>
    <x v="0"/>
  </r>
  <r>
    <x v="399"/>
    <x v="3"/>
    <n v="101"/>
    <x v="0"/>
  </r>
  <r>
    <x v="399"/>
    <x v="11"/>
    <n v="49"/>
    <x v="0"/>
  </r>
  <r>
    <x v="399"/>
    <x v="4"/>
    <n v="16"/>
    <x v="1"/>
  </r>
  <r>
    <x v="399"/>
    <x v="5"/>
    <n v="5"/>
    <x v="1"/>
  </r>
  <r>
    <x v="399"/>
    <x v="6"/>
    <n v="37"/>
    <x v="1"/>
  </r>
  <r>
    <x v="270"/>
    <x v="3"/>
    <n v="109"/>
    <x v="0"/>
  </r>
  <r>
    <x v="270"/>
    <x v="11"/>
    <n v="15"/>
    <x v="0"/>
  </r>
  <r>
    <x v="270"/>
    <x v="4"/>
    <n v="20"/>
    <x v="1"/>
  </r>
  <r>
    <x v="270"/>
    <x v="5"/>
    <n v="8"/>
    <x v="1"/>
  </r>
  <r>
    <x v="270"/>
    <x v="6"/>
    <n v="157"/>
    <x v="1"/>
  </r>
  <r>
    <x v="270"/>
    <x v="12"/>
    <n v="26"/>
    <x v="1"/>
  </r>
  <r>
    <x v="270"/>
    <x v="7"/>
    <n v="289"/>
    <x v="1"/>
  </r>
  <r>
    <x v="270"/>
    <x v="8"/>
    <n v="1658"/>
    <x v="1"/>
  </r>
  <r>
    <x v="400"/>
    <x v="0"/>
    <n v="2"/>
    <x v="0"/>
  </r>
  <r>
    <x v="400"/>
    <x v="9"/>
    <n v="367"/>
    <x v="0"/>
  </r>
  <r>
    <x v="400"/>
    <x v="10"/>
    <n v="2"/>
    <x v="0"/>
  </r>
  <r>
    <x v="400"/>
    <x v="1"/>
    <n v="126"/>
    <x v="0"/>
  </r>
  <r>
    <x v="400"/>
    <x v="2"/>
    <n v="6"/>
    <x v="0"/>
  </r>
  <r>
    <x v="400"/>
    <x v="3"/>
    <n v="151"/>
    <x v="0"/>
  </r>
  <r>
    <x v="400"/>
    <x v="11"/>
    <n v="24"/>
    <x v="0"/>
  </r>
  <r>
    <x v="400"/>
    <x v="4"/>
    <n v="7"/>
    <x v="1"/>
  </r>
  <r>
    <x v="400"/>
    <x v="5"/>
    <n v="12"/>
    <x v="1"/>
  </r>
  <r>
    <x v="400"/>
    <x v="6"/>
    <n v="98"/>
    <x v="1"/>
  </r>
  <r>
    <x v="400"/>
    <x v="12"/>
    <n v="17"/>
    <x v="1"/>
  </r>
  <r>
    <x v="400"/>
    <x v="7"/>
    <n v="252"/>
    <x v="1"/>
  </r>
  <r>
    <x v="400"/>
    <x v="8"/>
    <n v="1355"/>
    <x v="1"/>
  </r>
  <r>
    <x v="401"/>
    <x v="12"/>
    <n v="11"/>
    <x v="1"/>
  </r>
  <r>
    <x v="401"/>
    <x v="8"/>
    <n v="459"/>
    <x v="1"/>
  </r>
  <r>
    <x v="402"/>
    <x v="12"/>
    <n v="39"/>
    <x v="1"/>
  </r>
  <r>
    <x v="402"/>
    <x v="8"/>
    <n v="330"/>
    <x v="1"/>
  </r>
  <r>
    <x v="403"/>
    <x v="0"/>
    <n v="4"/>
    <x v="0"/>
  </r>
  <r>
    <x v="403"/>
    <x v="9"/>
    <n v="504"/>
    <x v="0"/>
  </r>
  <r>
    <x v="403"/>
    <x v="10"/>
    <n v="9"/>
    <x v="0"/>
  </r>
  <r>
    <x v="403"/>
    <x v="1"/>
    <n v="107"/>
    <x v="0"/>
  </r>
  <r>
    <x v="403"/>
    <x v="2"/>
    <n v="3"/>
    <x v="0"/>
  </r>
  <r>
    <x v="403"/>
    <x v="3"/>
    <n v="166"/>
    <x v="0"/>
  </r>
  <r>
    <x v="403"/>
    <x v="11"/>
    <n v="34"/>
    <x v="0"/>
  </r>
  <r>
    <x v="403"/>
    <x v="4"/>
    <n v="16"/>
    <x v="1"/>
  </r>
  <r>
    <x v="403"/>
    <x v="5"/>
    <n v="10"/>
    <x v="1"/>
  </r>
  <r>
    <x v="403"/>
    <x v="6"/>
    <n v="89"/>
    <x v="1"/>
  </r>
  <r>
    <x v="403"/>
    <x v="12"/>
    <n v="35"/>
    <x v="1"/>
  </r>
  <r>
    <x v="403"/>
    <x v="7"/>
    <n v="249"/>
    <x v="1"/>
  </r>
  <r>
    <x v="403"/>
    <x v="8"/>
    <n v="1569"/>
    <x v="1"/>
  </r>
  <r>
    <x v="363"/>
    <x v="9"/>
    <n v="810"/>
    <x v="0"/>
  </r>
  <r>
    <x v="363"/>
    <x v="10"/>
    <n v="5"/>
    <x v="0"/>
  </r>
  <r>
    <x v="363"/>
    <x v="1"/>
    <n v="101"/>
    <x v="0"/>
  </r>
  <r>
    <x v="363"/>
    <x v="2"/>
    <n v="9"/>
    <x v="0"/>
  </r>
  <r>
    <x v="363"/>
    <x v="3"/>
    <n v="109"/>
    <x v="0"/>
  </r>
  <r>
    <x v="363"/>
    <x v="11"/>
    <n v="26"/>
    <x v="0"/>
  </r>
  <r>
    <x v="363"/>
    <x v="4"/>
    <n v="23"/>
    <x v="1"/>
  </r>
  <r>
    <x v="363"/>
    <x v="5"/>
    <n v="15"/>
    <x v="1"/>
  </r>
  <r>
    <x v="363"/>
    <x v="6"/>
    <n v="100"/>
    <x v="1"/>
  </r>
  <r>
    <x v="363"/>
    <x v="12"/>
    <n v="53"/>
    <x v="1"/>
  </r>
  <r>
    <x v="399"/>
    <x v="12"/>
    <n v="26"/>
    <x v="1"/>
  </r>
  <r>
    <x v="399"/>
    <x v="7"/>
    <n v="228"/>
    <x v="1"/>
  </r>
  <r>
    <x v="399"/>
    <x v="8"/>
    <n v="1533"/>
    <x v="1"/>
  </r>
  <r>
    <x v="404"/>
    <x v="0"/>
    <n v="5"/>
    <x v="0"/>
  </r>
  <r>
    <x v="404"/>
    <x v="9"/>
    <n v="965"/>
    <x v="0"/>
  </r>
  <r>
    <x v="404"/>
    <x v="10"/>
    <n v="4"/>
    <x v="0"/>
  </r>
  <r>
    <x v="404"/>
    <x v="1"/>
    <n v="265"/>
    <x v="0"/>
  </r>
  <r>
    <x v="404"/>
    <x v="2"/>
    <n v="9"/>
    <x v="0"/>
  </r>
  <r>
    <x v="404"/>
    <x v="3"/>
    <n v="75"/>
    <x v="0"/>
  </r>
  <r>
    <x v="404"/>
    <x v="11"/>
    <n v="20"/>
    <x v="0"/>
  </r>
  <r>
    <x v="404"/>
    <x v="4"/>
    <n v="31"/>
    <x v="1"/>
  </r>
  <r>
    <x v="404"/>
    <x v="5"/>
    <n v="15"/>
    <x v="1"/>
  </r>
  <r>
    <x v="404"/>
    <x v="6"/>
    <n v="99"/>
    <x v="1"/>
  </r>
  <r>
    <x v="404"/>
    <x v="12"/>
    <n v="15"/>
    <x v="1"/>
  </r>
  <r>
    <x v="404"/>
    <x v="7"/>
    <n v="203"/>
    <x v="1"/>
  </r>
  <r>
    <x v="404"/>
    <x v="8"/>
    <n v="1049"/>
    <x v="1"/>
  </r>
  <r>
    <x v="405"/>
    <x v="0"/>
    <n v="4"/>
    <x v="0"/>
  </r>
  <r>
    <x v="405"/>
    <x v="9"/>
    <n v="1082"/>
    <x v="0"/>
  </r>
  <r>
    <x v="405"/>
    <x v="10"/>
    <n v="12"/>
    <x v="0"/>
  </r>
  <r>
    <x v="405"/>
    <x v="1"/>
    <n v="225"/>
    <x v="0"/>
  </r>
  <r>
    <x v="405"/>
    <x v="2"/>
    <n v="10"/>
    <x v="0"/>
  </r>
  <r>
    <x v="405"/>
    <x v="3"/>
    <n v="121"/>
    <x v="0"/>
  </r>
  <r>
    <x v="405"/>
    <x v="11"/>
    <n v="18"/>
    <x v="0"/>
  </r>
  <r>
    <x v="405"/>
    <x v="4"/>
    <n v="3"/>
    <x v="1"/>
  </r>
  <r>
    <x v="405"/>
    <x v="6"/>
    <n v="8"/>
    <x v="1"/>
  </r>
  <r>
    <x v="405"/>
    <x v="12"/>
    <n v="18"/>
    <x v="1"/>
  </r>
  <r>
    <x v="405"/>
    <x v="7"/>
    <n v="46"/>
    <x v="1"/>
  </r>
  <r>
    <x v="405"/>
    <x v="8"/>
    <n v="854"/>
    <x v="1"/>
  </r>
  <r>
    <x v="406"/>
    <x v="9"/>
    <n v="1237"/>
    <x v="0"/>
  </r>
  <r>
    <x v="406"/>
    <x v="1"/>
    <n v="16"/>
    <x v="0"/>
  </r>
  <r>
    <x v="406"/>
    <x v="2"/>
    <n v="3"/>
    <x v="0"/>
  </r>
  <r>
    <x v="406"/>
    <x v="3"/>
    <n v="10"/>
    <x v="0"/>
  </r>
  <r>
    <x v="406"/>
    <x v="11"/>
    <n v="8"/>
    <x v="0"/>
  </r>
  <r>
    <x v="406"/>
    <x v="4"/>
    <n v="13"/>
    <x v="1"/>
  </r>
  <r>
    <x v="406"/>
    <x v="5"/>
    <n v="9"/>
    <x v="1"/>
  </r>
  <r>
    <x v="406"/>
    <x v="6"/>
    <n v="46"/>
    <x v="1"/>
  </r>
  <r>
    <x v="406"/>
    <x v="12"/>
    <n v="26"/>
    <x v="1"/>
  </r>
  <r>
    <x v="406"/>
    <x v="7"/>
    <n v="280"/>
    <x v="1"/>
  </r>
  <r>
    <x v="406"/>
    <x v="8"/>
    <n v="1558"/>
    <x v="1"/>
  </r>
  <r>
    <x v="407"/>
    <x v="0"/>
    <n v="1"/>
    <x v="0"/>
  </r>
  <r>
    <x v="407"/>
    <x v="9"/>
    <n v="1079"/>
    <x v="0"/>
  </r>
  <r>
    <x v="407"/>
    <x v="10"/>
    <n v="8"/>
    <x v="0"/>
  </r>
  <r>
    <x v="407"/>
    <x v="1"/>
    <n v="115"/>
    <x v="0"/>
  </r>
  <r>
    <x v="407"/>
    <x v="2"/>
    <n v="8"/>
    <x v="0"/>
  </r>
  <r>
    <x v="407"/>
    <x v="3"/>
    <n v="57"/>
    <x v="0"/>
  </r>
  <r>
    <x v="407"/>
    <x v="11"/>
    <n v="10"/>
    <x v="0"/>
  </r>
  <r>
    <x v="408"/>
    <x v="9"/>
    <n v="119"/>
    <x v="0"/>
  </r>
  <r>
    <x v="408"/>
    <x v="3"/>
    <n v="13"/>
    <x v="0"/>
  </r>
  <r>
    <x v="407"/>
    <x v="4"/>
    <n v="10"/>
    <x v="1"/>
  </r>
  <r>
    <x v="407"/>
    <x v="5"/>
    <n v="6"/>
    <x v="1"/>
  </r>
  <r>
    <x v="407"/>
    <x v="6"/>
    <n v="39"/>
    <x v="1"/>
  </r>
  <r>
    <x v="407"/>
    <x v="12"/>
    <n v="15"/>
    <x v="1"/>
  </r>
  <r>
    <x v="407"/>
    <x v="7"/>
    <n v="278"/>
    <x v="1"/>
  </r>
  <r>
    <x v="407"/>
    <x v="8"/>
    <n v="1580"/>
    <x v="1"/>
  </r>
  <r>
    <x v="408"/>
    <x v="12"/>
    <n v="2"/>
    <x v="1"/>
  </r>
  <r>
    <x v="408"/>
    <x v="8"/>
    <n v="288"/>
    <x v="1"/>
  </r>
  <r>
    <x v="409"/>
    <x v="12"/>
    <n v="8"/>
    <x v="1"/>
  </r>
  <r>
    <x v="409"/>
    <x v="8"/>
    <n v="266"/>
    <x v="1"/>
  </r>
  <r>
    <x v="410"/>
    <x v="0"/>
    <n v="2"/>
    <x v="0"/>
  </r>
  <r>
    <x v="410"/>
    <x v="9"/>
    <n v="1009"/>
    <x v="0"/>
  </r>
  <r>
    <x v="410"/>
    <x v="10"/>
    <n v="5"/>
    <x v="0"/>
  </r>
  <r>
    <x v="410"/>
    <x v="1"/>
    <n v="106"/>
    <x v="0"/>
  </r>
  <r>
    <x v="410"/>
    <x v="2"/>
    <n v="5"/>
    <x v="0"/>
  </r>
  <r>
    <x v="410"/>
    <x v="3"/>
    <n v="45"/>
    <x v="0"/>
  </r>
  <r>
    <x v="410"/>
    <x v="11"/>
    <n v="25"/>
    <x v="0"/>
  </r>
  <r>
    <x v="410"/>
    <x v="4"/>
    <n v="8"/>
    <x v="1"/>
  </r>
  <r>
    <x v="410"/>
    <x v="5"/>
    <n v="5"/>
    <x v="1"/>
  </r>
  <r>
    <x v="410"/>
    <x v="6"/>
    <n v="35"/>
    <x v="1"/>
  </r>
  <r>
    <x v="410"/>
    <x v="12"/>
    <n v="19"/>
    <x v="1"/>
  </r>
  <r>
    <x v="410"/>
    <x v="7"/>
    <n v="175"/>
    <x v="1"/>
  </r>
  <r>
    <x v="410"/>
    <x v="8"/>
    <n v="1766"/>
    <x v="1"/>
  </r>
  <r>
    <x v="411"/>
    <x v="0"/>
    <n v="2"/>
    <x v="0"/>
  </r>
  <r>
    <x v="411"/>
    <x v="9"/>
    <n v="1132"/>
    <x v="0"/>
  </r>
  <r>
    <x v="411"/>
    <x v="10"/>
    <n v="5"/>
    <x v="0"/>
  </r>
  <r>
    <x v="411"/>
    <x v="1"/>
    <n v="79"/>
    <x v="0"/>
  </r>
  <r>
    <x v="411"/>
    <x v="2"/>
    <n v="5"/>
    <x v="0"/>
  </r>
  <r>
    <x v="411"/>
    <x v="3"/>
    <n v="40"/>
    <x v="0"/>
  </r>
  <r>
    <x v="411"/>
    <x v="11"/>
    <n v="11"/>
    <x v="0"/>
  </r>
  <r>
    <x v="411"/>
    <x v="4"/>
    <n v="13"/>
    <x v="1"/>
  </r>
  <r>
    <x v="411"/>
    <x v="5"/>
    <n v="13"/>
    <x v="1"/>
  </r>
  <r>
    <x v="411"/>
    <x v="6"/>
    <n v="75"/>
    <x v="1"/>
  </r>
  <r>
    <x v="411"/>
    <x v="12"/>
    <n v="17"/>
    <x v="1"/>
  </r>
  <r>
    <x v="411"/>
    <x v="7"/>
    <n v="465"/>
    <x v="1"/>
  </r>
  <r>
    <x v="411"/>
    <x v="8"/>
    <n v="2742"/>
    <x v="1"/>
  </r>
  <r>
    <x v="412"/>
    <x v="0"/>
    <n v="6"/>
    <x v="0"/>
  </r>
  <r>
    <x v="412"/>
    <x v="9"/>
    <n v="918"/>
    <x v="0"/>
  </r>
  <r>
    <x v="412"/>
    <x v="10"/>
    <n v="11"/>
    <x v="0"/>
  </r>
  <r>
    <x v="412"/>
    <x v="1"/>
    <n v="201"/>
    <x v="0"/>
  </r>
  <r>
    <x v="412"/>
    <x v="2"/>
    <n v="6"/>
    <x v="0"/>
  </r>
  <r>
    <x v="412"/>
    <x v="3"/>
    <n v="89"/>
    <x v="0"/>
  </r>
  <r>
    <x v="412"/>
    <x v="11"/>
    <n v="6"/>
    <x v="0"/>
  </r>
  <r>
    <x v="412"/>
    <x v="4"/>
    <n v="2"/>
    <x v="1"/>
  </r>
  <r>
    <x v="412"/>
    <x v="6"/>
    <n v="11"/>
    <x v="1"/>
  </r>
  <r>
    <x v="412"/>
    <x v="12"/>
    <n v="7"/>
    <x v="1"/>
  </r>
  <r>
    <x v="412"/>
    <x v="7"/>
    <n v="42"/>
    <x v="1"/>
  </r>
  <r>
    <x v="412"/>
    <x v="8"/>
    <n v="967"/>
    <x v="1"/>
  </r>
  <r>
    <x v="413"/>
    <x v="0"/>
    <n v="1"/>
    <x v="0"/>
  </r>
  <r>
    <x v="413"/>
    <x v="9"/>
    <n v="952"/>
    <x v="0"/>
  </r>
  <r>
    <x v="414"/>
    <x v="6"/>
    <n v="90"/>
    <x v="1"/>
  </r>
  <r>
    <x v="414"/>
    <x v="12"/>
    <n v="2"/>
    <x v="1"/>
  </r>
  <r>
    <x v="414"/>
    <x v="7"/>
    <n v="394"/>
    <x v="1"/>
  </r>
  <r>
    <x v="414"/>
    <x v="8"/>
    <n v="2296"/>
    <x v="1"/>
  </r>
  <r>
    <x v="415"/>
    <x v="0"/>
    <n v="8"/>
    <x v="0"/>
  </r>
  <r>
    <x v="415"/>
    <x v="9"/>
    <n v="535"/>
    <x v="0"/>
  </r>
  <r>
    <x v="415"/>
    <x v="10"/>
    <n v="6"/>
    <x v="0"/>
  </r>
  <r>
    <x v="415"/>
    <x v="1"/>
    <n v="160"/>
    <x v="0"/>
  </r>
  <r>
    <x v="415"/>
    <x v="2"/>
    <n v="12"/>
    <x v="0"/>
  </r>
  <r>
    <x v="415"/>
    <x v="3"/>
    <n v="94"/>
    <x v="0"/>
  </r>
  <r>
    <x v="415"/>
    <x v="11"/>
    <n v="3"/>
    <x v="0"/>
  </r>
  <r>
    <x v="415"/>
    <x v="4"/>
    <n v="13"/>
    <x v="1"/>
  </r>
  <r>
    <x v="415"/>
    <x v="5"/>
    <n v="1"/>
    <x v="1"/>
  </r>
  <r>
    <x v="415"/>
    <x v="6"/>
    <n v="16"/>
    <x v="1"/>
  </r>
  <r>
    <x v="415"/>
    <x v="12"/>
    <n v="3"/>
    <x v="1"/>
  </r>
  <r>
    <x v="415"/>
    <x v="7"/>
    <n v="96"/>
    <x v="1"/>
  </r>
  <r>
    <x v="415"/>
    <x v="8"/>
    <n v="1186"/>
    <x v="1"/>
  </r>
  <r>
    <x v="416"/>
    <x v="0"/>
    <n v="2"/>
    <x v="0"/>
  </r>
  <r>
    <x v="416"/>
    <x v="9"/>
    <n v="671"/>
    <x v="0"/>
  </r>
  <r>
    <x v="416"/>
    <x v="10"/>
    <n v="1"/>
    <x v="0"/>
  </r>
  <r>
    <x v="416"/>
    <x v="1"/>
    <n v="37"/>
    <x v="0"/>
  </r>
  <r>
    <x v="416"/>
    <x v="2"/>
    <n v="5"/>
    <x v="0"/>
  </r>
  <r>
    <x v="416"/>
    <x v="3"/>
    <n v="38"/>
    <x v="0"/>
  </r>
  <r>
    <x v="416"/>
    <x v="11"/>
    <n v="4"/>
    <x v="0"/>
  </r>
  <r>
    <x v="416"/>
    <x v="4"/>
    <n v="14"/>
    <x v="1"/>
  </r>
  <r>
    <x v="416"/>
    <x v="5"/>
    <n v="7"/>
    <x v="1"/>
  </r>
  <r>
    <x v="416"/>
    <x v="6"/>
    <n v="39"/>
    <x v="1"/>
  </r>
  <r>
    <x v="416"/>
    <x v="12"/>
    <n v="29"/>
    <x v="1"/>
  </r>
  <r>
    <x v="416"/>
    <x v="7"/>
    <n v="187"/>
    <x v="1"/>
  </r>
  <r>
    <x v="416"/>
    <x v="8"/>
    <n v="1607"/>
    <x v="1"/>
  </r>
  <r>
    <x v="417"/>
    <x v="4"/>
    <n v="23"/>
    <x v="1"/>
  </r>
  <r>
    <x v="417"/>
    <x v="5"/>
    <n v="8"/>
    <x v="1"/>
  </r>
  <r>
    <x v="417"/>
    <x v="6"/>
    <n v="37"/>
    <x v="1"/>
  </r>
  <r>
    <x v="417"/>
    <x v="12"/>
    <n v="5"/>
    <x v="1"/>
  </r>
  <r>
    <x v="417"/>
    <x v="7"/>
    <n v="361"/>
    <x v="1"/>
  </r>
  <r>
    <x v="417"/>
    <x v="8"/>
    <n v="1885"/>
    <x v="1"/>
  </r>
  <r>
    <x v="418"/>
    <x v="8"/>
    <n v="164"/>
    <x v="1"/>
  </r>
  <r>
    <x v="419"/>
    <x v="8"/>
    <n v="34"/>
    <x v="1"/>
  </r>
  <r>
    <x v="420"/>
    <x v="8"/>
    <n v="77"/>
    <x v="1"/>
  </r>
  <r>
    <x v="417"/>
    <x v="0"/>
    <n v="4"/>
    <x v="0"/>
  </r>
  <r>
    <x v="417"/>
    <x v="9"/>
    <n v="762"/>
    <x v="0"/>
  </r>
  <r>
    <x v="417"/>
    <x v="10"/>
    <n v="6"/>
    <x v="0"/>
  </r>
  <r>
    <x v="417"/>
    <x v="1"/>
    <n v="88"/>
    <x v="0"/>
  </r>
  <r>
    <x v="417"/>
    <x v="2"/>
    <n v="2"/>
    <x v="0"/>
  </r>
  <r>
    <x v="417"/>
    <x v="3"/>
    <n v="66"/>
    <x v="0"/>
  </r>
  <r>
    <x v="417"/>
    <x v="11"/>
    <n v="3"/>
    <x v="0"/>
  </r>
  <r>
    <x v="421"/>
    <x v="0"/>
    <n v="3"/>
    <x v="0"/>
  </r>
  <r>
    <x v="421"/>
    <x v="9"/>
    <n v="1107"/>
    <x v="0"/>
  </r>
  <r>
    <x v="421"/>
    <x v="10"/>
    <n v="6"/>
    <x v="0"/>
  </r>
  <r>
    <x v="422"/>
    <x v="0"/>
    <n v="2"/>
    <x v="0"/>
  </r>
  <r>
    <x v="422"/>
    <x v="9"/>
    <n v="855"/>
    <x v="0"/>
  </r>
  <r>
    <x v="422"/>
    <x v="10"/>
    <n v="6"/>
    <x v="0"/>
  </r>
  <r>
    <x v="422"/>
    <x v="1"/>
    <n v="77"/>
    <x v="0"/>
  </r>
  <r>
    <x v="422"/>
    <x v="2"/>
    <n v="2"/>
    <x v="0"/>
  </r>
  <r>
    <x v="422"/>
    <x v="3"/>
    <n v="80"/>
    <x v="0"/>
  </r>
  <r>
    <x v="422"/>
    <x v="11"/>
    <n v="4"/>
    <x v="0"/>
  </r>
  <r>
    <x v="422"/>
    <x v="4"/>
    <n v="4"/>
    <x v="1"/>
  </r>
  <r>
    <x v="422"/>
    <x v="5"/>
    <n v="8"/>
    <x v="1"/>
  </r>
  <r>
    <x v="422"/>
    <x v="6"/>
    <n v="40"/>
    <x v="1"/>
  </r>
  <r>
    <x v="422"/>
    <x v="12"/>
    <n v="4"/>
    <x v="1"/>
  </r>
  <r>
    <x v="422"/>
    <x v="7"/>
    <n v="254"/>
    <x v="1"/>
  </r>
  <r>
    <x v="422"/>
    <x v="8"/>
    <n v="1242"/>
    <x v="1"/>
  </r>
  <r>
    <x v="423"/>
    <x v="0"/>
    <n v="4"/>
    <x v="0"/>
  </r>
  <r>
    <x v="423"/>
    <x v="9"/>
    <n v="1091"/>
    <x v="0"/>
  </r>
  <r>
    <x v="423"/>
    <x v="10"/>
    <n v="8"/>
    <x v="0"/>
  </r>
  <r>
    <x v="423"/>
    <x v="1"/>
    <n v="99"/>
    <x v="0"/>
  </r>
  <r>
    <x v="423"/>
    <x v="3"/>
    <n v="49"/>
    <x v="0"/>
  </r>
  <r>
    <x v="423"/>
    <x v="11"/>
    <n v="5"/>
    <x v="0"/>
  </r>
  <r>
    <x v="423"/>
    <x v="12"/>
    <n v="2"/>
    <x v="1"/>
  </r>
  <r>
    <x v="423"/>
    <x v="8"/>
    <n v="517"/>
    <x v="1"/>
  </r>
  <r>
    <x v="424"/>
    <x v="4"/>
    <n v="26"/>
    <x v="1"/>
  </r>
  <r>
    <x v="424"/>
    <x v="5"/>
    <n v="17"/>
    <x v="1"/>
  </r>
  <r>
    <x v="424"/>
    <x v="6"/>
    <n v="120"/>
    <x v="1"/>
  </r>
  <r>
    <x v="424"/>
    <x v="12"/>
    <n v="4"/>
    <x v="1"/>
  </r>
  <r>
    <x v="424"/>
    <x v="7"/>
    <n v="497"/>
    <x v="1"/>
  </r>
  <r>
    <x v="424"/>
    <x v="8"/>
    <n v="2268"/>
    <x v="1"/>
  </r>
  <r>
    <x v="425"/>
    <x v="0"/>
    <n v="4"/>
    <x v="0"/>
  </r>
  <r>
    <x v="425"/>
    <x v="9"/>
    <n v="695"/>
    <x v="0"/>
  </r>
  <r>
    <x v="425"/>
    <x v="10"/>
    <n v="17"/>
    <x v="0"/>
  </r>
  <r>
    <x v="425"/>
    <x v="1"/>
    <n v="166"/>
    <x v="0"/>
  </r>
  <r>
    <x v="425"/>
    <x v="2"/>
    <n v="9"/>
    <x v="0"/>
  </r>
  <r>
    <x v="425"/>
    <x v="3"/>
    <n v="69"/>
    <x v="0"/>
  </r>
  <r>
    <x v="425"/>
    <x v="11"/>
    <n v="7"/>
    <x v="0"/>
  </r>
  <r>
    <x v="426"/>
    <x v="9"/>
    <n v="123"/>
    <x v="0"/>
  </r>
  <r>
    <x v="426"/>
    <x v="3"/>
    <n v="57"/>
    <x v="0"/>
  </r>
  <r>
    <x v="425"/>
    <x v="4"/>
    <n v="12"/>
    <x v="1"/>
  </r>
  <r>
    <x v="425"/>
    <x v="5"/>
    <n v="9"/>
    <x v="1"/>
  </r>
  <r>
    <x v="425"/>
    <x v="6"/>
    <n v="105"/>
    <x v="1"/>
  </r>
  <r>
    <x v="425"/>
    <x v="12"/>
    <n v="5"/>
    <x v="1"/>
  </r>
  <r>
    <x v="425"/>
    <x v="7"/>
    <n v="220"/>
    <x v="1"/>
  </r>
  <r>
    <x v="425"/>
    <x v="8"/>
    <n v="1568"/>
    <x v="1"/>
  </r>
  <r>
    <x v="426"/>
    <x v="12"/>
    <n v="3"/>
    <x v="1"/>
  </r>
  <r>
    <x v="426"/>
    <x v="8"/>
    <n v="213"/>
    <x v="1"/>
  </r>
  <r>
    <x v="427"/>
    <x v="12"/>
    <n v="1"/>
    <x v="1"/>
  </r>
  <r>
    <x v="427"/>
    <x v="8"/>
    <n v="158"/>
    <x v="1"/>
  </r>
  <r>
    <x v="48"/>
    <x v="0"/>
    <n v="2"/>
    <x v="0"/>
  </r>
  <r>
    <x v="48"/>
    <x v="9"/>
    <n v="873"/>
    <x v="0"/>
  </r>
  <r>
    <x v="413"/>
    <x v="1"/>
    <n v="15"/>
    <x v="0"/>
  </r>
  <r>
    <x v="413"/>
    <x v="2"/>
    <n v="3"/>
    <x v="0"/>
  </r>
  <r>
    <x v="413"/>
    <x v="3"/>
    <n v="20"/>
    <x v="0"/>
  </r>
  <r>
    <x v="413"/>
    <x v="11"/>
    <n v="5"/>
    <x v="0"/>
  </r>
  <r>
    <x v="413"/>
    <x v="4"/>
    <n v="18"/>
    <x v="1"/>
  </r>
  <r>
    <x v="413"/>
    <x v="5"/>
    <n v="5"/>
    <x v="1"/>
  </r>
  <r>
    <x v="413"/>
    <x v="6"/>
    <n v="63"/>
    <x v="1"/>
  </r>
  <r>
    <x v="413"/>
    <x v="12"/>
    <n v="12"/>
    <x v="1"/>
  </r>
  <r>
    <x v="413"/>
    <x v="7"/>
    <n v="236"/>
    <x v="1"/>
  </r>
  <r>
    <x v="413"/>
    <x v="8"/>
    <n v="1812"/>
    <x v="1"/>
  </r>
  <r>
    <x v="428"/>
    <x v="0"/>
    <n v="5"/>
    <x v="0"/>
  </r>
  <r>
    <x v="428"/>
    <x v="9"/>
    <n v="829"/>
    <x v="0"/>
  </r>
  <r>
    <x v="428"/>
    <x v="10"/>
    <n v="4"/>
    <x v="0"/>
  </r>
  <r>
    <x v="428"/>
    <x v="1"/>
    <n v="92"/>
    <x v="0"/>
  </r>
  <r>
    <x v="428"/>
    <x v="2"/>
    <n v="6"/>
    <x v="0"/>
  </r>
  <r>
    <x v="428"/>
    <x v="3"/>
    <n v="74"/>
    <x v="0"/>
  </r>
  <r>
    <x v="428"/>
    <x v="11"/>
    <n v="11"/>
    <x v="0"/>
  </r>
  <r>
    <x v="428"/>
    <x v="4"/>
    <n v="18"/>
    <x v="1"/>
  </r>
  <r>
    <x v="428"/>
    <x v="5"/>
    <n v="8"/>
    <x v="1"/>
  </r>
  <r>
    <x v="428"/>
    <x v="6"/>
    <n v="66"/>
    <x v="1"/>
  </r>
  <r>
    <x v="428"/>
    <x v="12"/>
    <n v="11"/>
    <x v="1"/>
  </r>
  <r>
    <x v="428"/>
    <x v="7"/>
    <n v="227"/>
    <x v="1"/>
  </r>
  <r>
    <x v="428"/>
    <x v="8"/>
    <n v="1777"/>
    <x v="1"/>
  </r>
  <r>
    <x v="429"/>
    <x v="9"/>
    <n v="58"/>
    <x v="0"/>
  </r>
  <r>
    <x v="429"/>
    <x v="8"/>
    <n v="313"/>
    <x v="1"/>
  </r>
  <r>
    <x v="430"/>
    <x v="12"/>
    <n v="2"/>
    <x v="1"/>
  </r>
  <r>
    <x v="430"/>
    <x v="8"/>
    <n v="229"/>
    <x v="1"/>
  </r>
  <r>
    <x v="431"/>
    <x v="0"/>
    <n v="4"/>
    <x v="0"/>
  </r>
  <r>
    <x v="431"/>
    <x v="9"/>
    <n v="885"/>
    <x v="0"/>
  </r>
  <r>
    <x v="431"/>
    <x v="10"/>
    <n v="8"/>
    <x v="0"/>
  </r>
  <r>
    <x v="431"/>
    <x v="1"/>
    <n v="81"/>
    <x v="0"/>
  </r>
  <r>
    <x v="431"/>
    <x v="2"/>
    <n v="6"/>
    <x v="0"/>
  </r>
  <r>
    <x v="431"/>
    <x v="3"/>
    <n v="78"/>
    <x v="0"/>
  </r>
  <r>
    <x v="431"/>
    <x v="11"/>
    <n v="4"/>
    <x v="0"/>
  </r>
  <r>
    <x v="431"/>
    <x v="4"/>
    <n v="6"/>
    <x v="1"/>
  </r>
  <r>
    <x v="431"/>
    <x v="5"/>
    <n v="6"/>
    <x v="1"/>
  </r>
  <r>
    <x v="431"/>
    <x v="6"/>
    <n v="61"/>
    <x v="1"/>
  </r>
  <r>
    <x v="431"/>
    <x v="12"/>
    <n v="1"/>
    <x v="1"/>
  </r>
  <r>
    <x v="431"/>
    <x v="7"/>
    <n v="291"/>
    <x v="1"/>
  </r>
  <r>
    <x v="431"/>
    <x v="8"/>
    <n v="1673"/>
    <x v="1"/>
  </r>
  <r>
    <x v="414"/>
    <x v="0"/>
    <n v="4"/>
    <x v="0"/>
  </r>
  <r>
    <x v="414"/>
    <x v="9"/>
    <n v="935"/>
    <x v="0"/>
  </r>
  <r>
    <x v="414"/>
    <x v="10"/>
    <n v="4"/>
    <x v="0"/>
  </r>
  <r>
    <x v="414"/>
    <x v="1"/>
    <n v="109"/>
    <x v="0"/>
  </r>
  <r>
    <x v="414"/>
    <x v="2"/>
    <n v="1"/>
    <x v="0"/>
  </r>
  <r>
    <x v="414"/>
    <x v="3"/>
    <n v="69"/>
    <x v="0"/>
  </r>
  <r>
    <x v="414"/>
    <x v="11"/>
    <n v="9"/>
    <x v="0"/>
  </r>
  <r>
    <x v="414"/>
    <x v="4"/>
    <n v="29"/>
    <x v="1"/>
  </r>
  <r>
    <x v="414"/>
    <x v="5"/>
    <n v="7"/>
    <x v="1"/>
  </r>
  <r>
    <x v="421"/>
    <x v="1"/>
    <n v="131"/>
    <x v="0"/>
  </r>
  <r>
    <x v="421"/>
    <x v="2"/>
    <n v="5"/>
    <x v="0"/>
  </r>
  <r>
    <x v="421"/>
    <x v="3"/>
    <n v="48"/>
    <x v="0"/>
  </r>
  <r>
    <x v="421"/>
    <x v="11"/>
    <n v="2"/>
    <x v="0"/>
  </r>
  <r>
    <x v="421"/>
    <x v="4"/>
    <n v="9"/>
    <x v="1"/>
  </r>
  <r>
    <x v="421"/>
    <x v="5"/>
    <n v="8"/>
    <x v="1"/>
  </r>
  <r>
    <x v="421"/>
    <x v="6"/>
    <n v="38"/>
    <x v="1"/>
  </r>
  <r>
    <x v="421"/>
    <x v="12"/>
    <n v="3"/>
    <x v="1"/>
  </r>
  <r>
    <x v="421"/>
    <x v="7"/>
    <n v="284"/>
    <x v="1"/>
  </r>
  <r>
    <x v="421"/>
    <x v="8"/>
    <n v="1188"/>
    <x v="1"/>
  </r>
  <r>
    <x v="432"/>
    <x v="0"/>
    <n v="1"/>
    <x v="0"/>
  </r>
  <r>
    <x v="432"/>
    <x v="9"/>
    <n v="777"/>
    <x v="0"/>
  </r>
  <r>
    <x v="432"/>
    <x v="10"/>
    <n v="8"/>
    <x v="0"/>
  </r>
  <r>
    <x v="432"/>
    <x v="1"/>
    <n v="110"/>
    <x v="0"/>
  </r>
  <r>
    <x v="432"/>
    <x v="2"/>
    <n v="7"/>
    <x v="0"/>
  </r>
  <r>
    <x v="432"/>
    <x v="3"/>
    <n v="49"/>
    <x v="0"/>
  </r>
  <r>
    <x v="432"/>
    <x v="11"/>
    <n v="1"/>
    <x v="0"/>
  </r>
  <r>
    <x v="432"/>
    <x v="4"/>
    <n v="19"/>
    <x v="1"/>
  </r>
  <r>
    <x v="432"/>
    <x v="5"/>
    <n v="12"/>
    <x v="1"/>
  </r>
  <r>
    <x v="432"/>
    <x v="6"/>
    <n v="105"/>
    <x v="1"/>
  </r>
  <r>
    <x v="432"/>
    <x v="12"/>
    <n v="1"/>
    <x v="1"/>
  </r>
  <r>
    <x v="432"/>
    <x v="7"/>
    <n v="450"/>
    <x v="1"/>
  </r>
  <r>
    <x v="432"/>
    <x v="8"/>
    <n v="2160"/>
    <x v="1"/>
  </r>
  <r>
    <x v="433"/>
    <x v="0"/>
    <n v="2"/>
    <x v="0"/>
  </r>
  <r>
    <x v="433"/>
    <x v="9"/>
    <n v="877"/>
    <x v="0"/>
  </r>
  <r>
    <x v="433"/>
    <x v="10"/>
    <n v="11"/>
    <x v="0"/>
  </r>
  <r>
    <x v="433"/>
    <x v="1"/>
    <n v="158"/>
    <x v="0"/>
  </r>
  <r>
    <x v="433"/>
    <x v="2"/>
    <n v="10"/>
    <x v="0"/>
  </r>
  <r>
    <x v="433"/>
    <x v="3"/>
    <n v="118"/>
    <x v="0"/>
  </r>
  <r>
    <x v="433"/>
    <x v="11"/>
    <n v="3"/>
    <x v="0"/>
  </r>
  <r>
    <x v="433"/>
    <x v="4"/>
    <n v="3"/>
    <x v="1"/>
  </r>
  <r>
    <x v="433"/>
    <x v="6"/>
    <n v="9"/>
    <x v="1"/>
  </r>
  <r>
    <x v="433"/>
    <x v="12"/>
    <n v="1"/>
    <x v="1"/>
  </r>
  <r>
    <x v="433"/>
    <x v="7"/>
    <n v="1"/>
    <x v="1"/>
  </r>
  <r>
    <x v="433"/>
    <x v="8"/>
    <n v="526"/>
    <x v="1"/>
  </r>
  <r>
    <x v="434"/>
    <x v="9"/>
    <n v="849"/>
    <x v="0"/>
  </r>
  <r>
    <x v="434"/>
    <x v="1"/>
    <n v="5"/>
    <x v="0"/>
  </r>
  <r>
    <x v="434"/>
    <x v="2"/>
    <n v="1"/>
    <x v="0"/>
  </r>
  <r>
    <x v="434"/>
    <x v="3"/>
    <n v="18"/>
    <x v="0"/>
  </r>
  <r>
    <x v="434"/>
    <x v="11"/>
    <n v="1"/>
    <x v="0"/>
  </r>
  <r>
    <x v="434"/>
    <x v="4"/>
    <n v="9"/>
    <x v="1"/>
  </r>
  <r>
    <x v="434"/>
    <x v="5"/>
    <n v="6"/>
    <x v="1"/>
  </r>
  <r>
    <x v="434"/>
    <x v="6"/>
    <n v="67"/>
    <x v="1"/>
  </r>
  <r>
    <x v="434"/>
    <x v="12"/>
    <n v="2"/>
    <x v="1"/>
  </r>
  <r>
    <x v="434"/>
    <x v="7"/>
    <n v="184"/>
    <x v="1"/>
  </r>
  <r>
    <x v="434"/>
    <x v="8"/>
    <n v="1233"/>
    <x v="1"/>
  </r>
  <r>
    <x v="435"/>
    <x v="8"/>
    <n v="172"/>
    <x v="1"/>
  </r>
  <r>
    <x v="436"/>
    <x v="8"/>
    <n v="171"/>
    <x v="1"/>
  </r>
  <r>
    <x v="437"/>
    <x v="8"/>
    <n v="173"/>
    <x v="1"/>
  </r>
  <r>
    <x v="438"/>
    <x v="11"/>
    <n v="18"/>
    <x v="0"/>
  </r>
  <r>
    <x v="438"/>
    <x v="4"/>
    <n v="15"/>
    <x v="1"/>
  </r>
  <r>
    <x v="438"/>
    <x v="5"/>
    <n v="12"/>
    <x v="1"/>
  </r>
  <r>
    <x v="438"/>
    <x v="6"/>
    <n v="255"/>
    <x v="1"/>
  </r>
  <r>
    <x v="438"/>
    <x v="12"/>
    <n v="25"/>
    <x v="1"/>
  </r>
  <r>
    <x v="438"/>
    <x v="7"/>
    <n v="483"/>
    <x v="1"/>
  </r>
  <r>
    <x v="438"/>
    <x v="8"/>
    <n v="2749"/>
    <x v="1"/>
  </r>
  <r>
    <x v="439"/>
    <x v="0"/>
    <n v="2"/>
    <x v="0"/>
  </r>
  <r>
    <x v="439"/>
    <x v="9"/>
    <n v="511"/>
    <x v="0"/>
  </r>
  <r>
    <x v="439"/>
    <x v="10"/>
    <n v="11"/>
    <x v="0"/>
  </r>
  <r>
    <x v="439"/>
    <x v="1"/>
    <n v="187"/>
    <x v="0"/>
  </r>
  <r>
    <x v="439"/>
    <x v="2"/>
    <n v="6"/>
    <x v="0"/>
  </r>
  <r>
    <x v="439"/>
    <x v="3"/>
    <n v="235"/>
    <x v="0"/>
  </r>
  <r>
    <x v="439"/>
    <x v="11"/>
    <n v="13"/>
    <x v="0"/>
  </r>
  <r>
    <x v="439"/>
    <x v="4"/>
    <n v="2"/>
    <x v="1"/>
  </r>
  <r>
    <x v="439"/>
    <x v="5"/>
    <n v="3"/>
    <x v="1"/>
  </r>
  <r>
    <x v="439"/>
    <x v="6"/>
    <n v="36"/>
    <x v="1"/>
  </r>
  <r>
    <x v="439"/>
    <x v="12"/>
    <n v="28"/>
    <x v="1"/>
  </r>
  <r>
    <x v="439"/>
    <x v="7"/>
    <n v="56"/>
    <x v="1"/>
  </r>
  <r>
    <x v="439"/>
    <x v="8"/>
    <n v="702"/>
    <x v="1"/>
  </r>
  <r>
    <x v="440"/>
    <x v="0"/>
    <n v="1"/>
    <x v="0"/>
  </r>
  <r>
    <x v="440"/>
    <x v="9"/>
    <n v="775"/>
    <x v="0"/>
  </r>
  <r>
    <x v="440"/>
    <x v="10"/>
    <n v="3"/>
    <x v="0"/>
  </r>
  <r>
    <x v="440"/>
    <x v="1"/>
    <n v="25"/>
    <x v="0"/>
  </r>
  <r>
    <x v="440"/>
    <x v="2"/>
    <n v="1"/>
    <x v="0"/>
  </r>
  <r>
    <x v="440"/>
    <x v="3"/>
    <n v="136"/>
    <x v="0"/>
  </r>
  <r>
    <x v="440"/>
    <x v="11"/>
    <n v="9"/>
    <x v="0"/>
  </r>
  <r>
    <x v="440"/>
    <x v="4"/>
    <n v="12"/>
    <x v="1"/>
  </r>
  <r>
    <x v="440"/>
    <x v="5"/>
    <n v="16"/>
    <x v="1"/>
  </r>
  <r>
    <x v="440"/>
    <x v="6"/>
    <n v="230"/>
    <x v="1"/>
  </r>
  <r>
    <x v="440"/>
    <x v="12"/>
    <n v="14"/>
    <x v="1"/>
  </r>
  <r>
    <x v="440"/>
    <x v="7"/>
    <n v="470"/>
    <x v="1"/>
  </r>
  <r>
    <x v="440"/>
    <x v="8"/>
    <n v="2418"/>
    <x v="1"/>
  </r>
  <r>
    <x v="441"/>
    <x v="12"/>
    <n v="1"/>
    <x v="1"/>
  </r>
  <r>
    <x v="441"/>
    <x v="8"/>
    <n v="55"/>
    <x v="1"/>
  </r>
  <r>
    <x v="442"/>
    <x v="12"/>
    <n v="1"/>
    <x v="1"/>
  </r>
  <r>
    <x v="442"/>
    <x v="8"/>
    <n v="57"/>
    <x v="1"/>
  </r>
  <r>
    <x v="443"/>
    <x v="0"/>
    <n v="1"/>
    <x v="0"/>
  </r>
  <r>
    <x v="443"/>
    <x v="9"/>
    <n v="589"/>
    <x v="0"/>
  </r>
  <r>
    <x v="443"/>
    <x v="10"/>
    <n v="13"/>
    <x v="0"/>
  </r>
  <r>
    <x v="443"/>
    <x v="1"/>
    <n v="206"/>
    <x v="0"/>
  </r>
  <r>
    <x v="443"/>
    <x v="2"/>
    <n v="7"/>
    <x v="0"/>
  </r>
  <r>
    <x v="443"/>
    <x v="3"/>
    <n v="284"/>
    <x v="0"/>
  </r>
  <r>
    <x v="443"/>
    <x v="11"/>
    <n v="25"/>
    <x v="0"/>
  </r>
  <r>
    <x v="443"/>
    <x v="4"/>
    <n v="13"/>
    <x v="1"/>
  </r>
  <r>
    <x v="443"/>
    <x v="5"/>
    <n v="6"/>
    <x v="1"/>
  </r>
  <r>
    <x v="443"/>
    <x v="6"/>
    <n v="82"/>
    <x v="1"/>
  </r>
  <r>
    <x v="443"/>
    <x v="12"/>
    <n v="55"/>
    <x v="1"/>
  </r>
  <r>
    <x v="443"/>
    <x v="7"/>
    <n v="225"/>
    <x v="1"/>
  </r>
  <r>
    <x v="443"/>
    <x v="8"/>
    <n v="1648"/>
    <x v="1"/>
  </r>
  <r>
    <x v="444"/>
    <x v="0"/>
    <n v="4"/>
    <x v="0"/>
  </r>
  <r>
    <x v="444"/>
    <x v="9"/>
    <n v="850"/>
    <x v="0"/>
  </r>
  <r>
    <x v="444"/>
    <x v="10"/>
    <n v="4"/>
    <x v="0"/>
  </r>
  <r>
    <x v="444"/>
    <x v="1"/>
    <n v="92"/>
    <x v="0"/>
  </r>
  <r>
    <x v="444"/>
    <x v="2"/>
    <n v="7"/>
    <x v="0"/>
  </r>
  <r>
    <x v="444"/>
    <x v="3"/>
    <n v="105"/>
    <x v="0"/>
  </r>
  <r>
    <x v="444"/>
    <x v="11"/>
    <n v="26"/>
    <x v="0"/>
  </r>
  <r>
    <x v="444"/>
    <x v="4"/>
    <n v="13"/>
    <x v="1"/>
  </r>
  <r>
    <x v="444"/>
    <x v="5"/>
    <n v="12"/>
    <x v="1"/>
  </r>
  <r>
    <x v="444"/>
    <x v="6"/>
    <n v="176"/>
    <x v="1"/>
  </r>
  <r>
    <x v="444"/>
    <x v="12"/>
    <n v="39"/>
    <x v="1"/>
  </r>
  <r>
    <x v="444"/>
    <x v="7"/>
    <n v="611"/>
    <x v="1"/>
  </r>
  <r>
    <x v="444"/>
    <x v="8"/>
    <n v="3267"/>
    <x v="1"/>
  </r>
  <r>
    <x v="445"/>
    <x v="0"/>
    <n v="2"/>
    <x v="0"/>
  </r>
  <r>
    <x v="445"/>
    <x v="9"/>
    <n v="805"/>
    <x v="0"/>
  </r>
  <r>
    <x v="445"/>
    <x v="10"/>
    <n v="7"/>
    <x v="0"/>
  </r>
  <r>
    <x v="445"/>
    <x v="1"/>
    <n v="239"/>
    <x v="0"/>
  </r>
  <r>
    <x v="445"/>
    <x v="2"/>
    <n v="7"/>
    <x v="0"/>
  </r>
  <r>
    <x v="445"/>
    <x v="3"/>
    <n v="186"/>
    <x v="0"/>
  </r>
  <r>
    <x v="445"/>
    <x v="11"/>
    <n v="25"/>
    <x v="0"/>
  </r>
  <r>
    <x v="445"/>
    <x v="4"/>
    <n v="7"/>
    <x v="1"/>
  </r>
  <r>
    <x v="445"/>
    <x v="5"/>
    <n v="3"/>
    <x v="1"/>
  </r>
  <r>
    <x v="445"/>
    <x v="6"/>
    <n v="8"/>
    <x v="1"/>
  </r>
  <r>
    <x v="445"/>
    <x v="12"/>
    <n v="24"/>
    <x v="1"/>
  </r>
  <r>
    <x v="445"/>
    <x v="7"/>
    <n v="59"/>
    <x v="1"/>
  </r>
  <r>
    <x v="445"/>
    <x v="8"/>
    <n v="999"/>
    <x v="1"/>
  </r>
  <r>
    <x v="446"/>
    <x v="0"/>
    <n v="2"/>
    <x v="0"/>
  </r>
  <r>
    <x v="446"/>
    <x v="9"/>
    <n v="963"/>
    <x v="0"/>
  </r>
  <r>
    <x v="446"/>
    <x v="10"/>
    <n v="2"/>
    <x v="0"/>
  </r>
  <r>
    <x v="446"/>
    <x v="1"/>
    <n v="21"/>
    <x v="0"/>
  </r>
  <r>
    <x v="446"/>
    <x v="2"/>
    <n v="4"/>
    <x v="0"/>
  </r>
  <r>
    <x v="446"/>
    <x v="3"/>
    <n v="50"/>
    <x v="0"/>
  </r>
  <r>
    <x v="446"/>
    <x v="11"/>
    <n v="20"/>
    <x v="0"/>
  </r>
  <r>
    <x v="446"/>
    <x v="4"/>
    <n v="23"/>
    <x v="1"/>
  </r>
  <r>
    <x v="446"/>
    <x v="5"/>
    <n v="8"/>
    <x v="1"/>
  </r>
  <r>
    <x v="446"/>
    <x v="6"/>
    <n v="73"/>
    <x v="1"/>
  </r>
  <r>
    <x v="446"/>
    <x v="12"/>
    <n v="42"/>
    <x v="1"/>
  </r>
  <r>
    <x v="446"/>
    <x v="7"/>
    <n v="330"/>
    <x v="1"/>
  </r>
  <r>
    <x v="446"/>
    <x v="8"/>
    <n v="2056"/>
    <x v="1"/>
  </r>
  <r>
    <x v="447"/>
    <x v="0"/>
    <n v="1"/>
    <x v="0"/>
  </r>
  <r>
    <x v="447"/>
    <x v="9"/>
    <n v="872"/>
    <x v="0"/>
  </r>
  <r>
    <x v="447"/>
    <x v="10"/>
    <n v="7"/>
    <x v="0"/>
  </r>
  <r>
    <x v="447"/>
    <x v="1"/>
    <n v="140"/>
    <x v="0"/>
  </r>
  <r>
    <x v="447"/>
    <x v="2"/>
    <n v="9"/>
    <x v="0"/>
  </r>
  <r>
    <x v="447"/>
    <x v="3"/>
    <n v="83"/>
    <x v="0"/>
  </r>
  <r>
    <x v="447"/>
    <x v="11"/>
    <n v="24"/>
    <x v="0"/>
  </r>
  <r>
    <x v="448"/>
    <x v="9"/>
    <n v="253"/>
    <x v="0"/>
  </r>
  <r>
    <x v="449"/>
    <x v="9"/>
    <n v="1125"/>
    <x v="0"/>
  </r>
  <r>
    <x v="449"/>
    <x v="10"/>
    <n v="2"/>
    <x v="0"/>
  </r>
  <r>
    <x v="449"/>
    <x v="1"/>
    <n v="26"/>
    <x v="0"/>
  </r>
  <r>
    <x v="449"/>
    <x v="2"/>
    <n v="1"/>
    <x v="0"/>
  </r>
  <r>
    <x v="449"/>
    <x v="3"/>
    <n v="6"/>
    <x v="0"/>
  </r>
  <r>
    <x v="449"/>
    <x v="11"/>
    <n v="40"/>
    <x v="0"/>
  </r>
  <r>
    <x v="449"/>
    <x v="4"/>
    <n v="21"/>
    <x v="1"/>
  </r>
  <r>
    <x v="449"/>
    <x v="5"/>
    <n v="12"/>
    <x v="1"/>
  </r>
  <r>
    <x v="449"/>
    <x v="6"/>
    <n v="81"/>
    <x v="1"/>
  </r>
  <r>
    <x v="449"/>
    <x v="12"/>
    <n v="51"/>
    <x v="1"/>
  </r>
  <r>
    <x v="449"/>
    <x v="7"/>
    <n v="342"/>
    <x v="1"/>
  </r>
  <r>
    <x v="449"/>
    <x v="8"/>
    <n v="2341"/>
    <x v="1"/>
  </r>
  <r>
    <x v="450"/>
    <x v="0"/>
    <n v="3"/>
    <x v="0"/>
  </r>
  <r>
    <x v="450"/>
    <x v="9"/>
    <n v="929"/>
    <x v="0"/>
  </r>
  <r>
    <x v="450"/>
    <x v="10"/>
    <n v="11"/>
    <x v="0"/>
  </r>
  <r>
    <x v="450"/>
    <x v="1"/>
    <n v="135"/>
    <x v="0"/>
  </r>
  <r>
    <x v="450"/>
    <x v="2"/>
    <n v="6"/>
    <x v="0"/>
  </r>
  <r>
    <x v="450"/>
    <x v="3"/>
    <n v="87"/>
    <x v="0"/>
  </r>
  <r>
    <x v="450"/>
    <x v="11"/>
    <n v="19"/>
    <x v="0"/>
  </r>
  <r>
    <x v="451"/>
    <x v="9"/>
    <n v="269"/>
    <x v="0"/>
  </r>
  <r>
    <x v="451"/>
    <x v="11"/>
    <n v="5"/>
    <x v="0"/>
  </r>
  <r>
    <x v="450"/>
    <x v="12"/>
    <n v="45"/>
    <x v="1"/>
  </r>
  <r>
    <x v="450"/>
    <x v="8"/>
    <n v="1091"/>
    <x v="1"/>
  </r>
  <r>
    <x v="451"/>
    <x v="4"/>
    <n v="13"/>
    <x v="1"/>
  </r>
  <r>
    <x v="451"/>
    <x v="5"/>
    <n v="8"/>
    <x v="1"/>
  </r>
  <r>
    <x v="451"/>
    <x v="6"/>
    <n v="44"/>
    <x v="1"/>
  </r>
  <r>
    <x v="451"/>
    <x v="12"/>
    <n v="5"/>
    <x v="1"/>
  </r>
  <r>
    <x v="451"/>
    <x v="7"/>
    <n v="336"/>
    <x v="1"/>
  </r>
  <r>
    <x v="451"/>
    <x v="8"/>
    <n v="1498"/>
    <x v="1"/>
  </r>
  <r>
    <x v="452"/>
    <x v="12"/>
    <n v="5"/>
    <x v="1"/>
  </r>
  <r>
    <x v="452"/>
    <x v="8"/>
    <n v="327"/>
    <x v="1"/>
  </r>
  <r>
    <x v="453"/>
    <x v="0"/>
    <n v="6"/>
    <x v="0"/>
  </r>
  <r>
    <x v="453"/>
    <x v="9"/>
    <n v="1072"/>
    <x v="0"/>
  </r>
  <r>
    <x v="453"/>
    <x v="10"/>
    <n v="3"/>
    <x v="0"/>
  </r>
  <r>
    <x v="453"/>
    <x v="1"/>
    <n v="133"/>
    <x v="0"/>
  </r>
  <r>
    <x v="453"/>
    <x v="2"/>
    <n v="6"/>
    <x v="0"/>
  </r>
  <r>
    <x v="453"/>
    <x v="3"/>
    <n v="63"/>
    <x v="0"/>
  </r>
  <r>
    <x v="453"/>
    <x v="11"/>
    <n v="22"/>
    <x v="0"/>
  </r>
  <r>
    <x v="453"/>
    <x v="4"/>
    <n v="11"/>
    <x v="1"/>
  </r>
  <r>
    <x v="453"/>
    <x v="5"/>
    <n v="9"/>
    <x v="1"/>
  </r>
  <r>
    <x v="453"/>
    <x v="6"/>
    <n v="48"/>
    <x v="1"/>
  </r>
  <r>
    <x v="453"/>
    <x v="12"/>
    <n v="32"/>
    <x v="1"/>
  </r>
  <r>
    <x v="453"/>
    <x v="7"/>
    <n v="396"/>
    <x v="1"/>
  </r>
  <r>
    <x v="453"/>
    <x v="8"/>
    <n v="2328"/>
    <x v="1"/>
  </r>
  <r>
    <x v="64"/>
    <x v="0"/>
    <n v="2"/>
    <x v="0"/>
  </r>
  <r>
    <x v="64"/>
    <x v="9"/>
    <n v="1179"/>
    <x v="0"/>
  </r>
  <r>
    <x v="64"/>
    <x v="10"/>
    <n v="10"/>
    <x v="0"/>
  </r>
  <r>
    <x v="64"/>
    <x v="1"/>
    <n v="156"/>
    <x v="0"/>
  </r>
  <r>
    <x v="454"/>
    <x v="11"/>
    <n v="25"/>
    <x v="0"/>
  </r>
  <r>
    <x v="454"/>
    <x v="4"/>
    <n v="7"/>
    <x v="1"/>
  </r>
  <r>
    <x v="454"/>
    <x v="5"/>
    <n v="12"/>
    <x v="1"/>
  </r>
  <r>
    <x v="454"/>
    <x v="6"/>
    <n v="103"/>
    <x v="1"/>
  </r>
  <r>
    <x v="454"/>
    <x v="12"/>
    <n v="43"/>
    <x v="1"/>
  </r>
  <r>
    <x v="454"/>
    <x v="7"/>
    <n v="320"/>
    <x v="1"/>
  </r>
  <r>
    <x v="454"/>
    <x v="8"/>
    <n v="1844"/>
    <x v="1"/>
  </r>
  <r>
    <x v="455"/>
    <x v="0"/>
    <n v="2"/>
    <x v="0"/>
  </r>
  <r>
    <x v="455"/>
    <x v="9"/>
    <n v="921"/>
    <x v="0"/>
  </r>
  <r>
    <x v="455"/>
    <x v="10"/>
    <n v="9"/>
    <x v="0"/>
  </r>
  <r>
    <x v="455"/>
    <x v="1"/>
    <n v="134"/>
    <x v="0"/>
  </r>
  <r>
    <x v="455"/>
    <x v="2"/>
    <n v="4"/>
    <x v="0"/>
  </r>
  <r>
    <x v="455"/>
    <x v="3"/>
    <n v="125"/>
    <x v="0"/>
  </r>
  <r>
    <x v="455"/>
    <x v="11"/>
    <n v="29"/>
    <x v="0"/>
  </r>
  <r>
    <x v="455"/>
    <x v="4"/>
    <n v="6"/>
    <x v="1"/>
  </r>
  <r>
    <x v="455"/>
    <x v="5"/>
    <n v="10"/>
    <x v="1"/>
  </r>
  <r>
    <x v="455"/>
    <x v="6"/>
    <n v="72"/>
    <x v="1"/>
  </r>
  <r>
    <x v="455"/>
    <x v="12"/>
    <n v="34"/>
    <x v="1"/>
  </r>
  <r>
    <x v="455"/>
    <x v="7"/>
    <n v="291"/>
    <x v="1"/>
  </r>
  <r>
    <x v="455"/>
    <x v="8"/>
    <n v="1634"/>
    <x v="1"/>
  </r>
  <r>
    <x v="456"/>
    <x v="9"/>
    <n v="276"/>
    <x v="0"/>
  </r>
  <r>
    <x v="456"/>
    <x v="3"/>
    <n v="19"/>
    <x v="0"/>
  </r>
  <r>
    <x v="456"/>
    <x v="12"/>
    <n v="9"/>
    <x v="1"/>
  </r>
  <r>
    <x v="456"/>
    <x v="8"/>
    <n v="238"/>
    <x v="1"/>
  </r>
  <r>
    <x v="457"/>
    <x v="12"/>
    <n v="5"/>
    <x v="1"/>
  </r>
  <r>
    <x v="457"/>
    <x v="8"/>
    <n v="221"/>
    <x v="1"/>
  </r>
  <r>
    <x v="458"/>
    <x v="0"/>
    <n v="3"/>
    <x v="0"/>
  </r>
  <r>
    <x v="458"/>
    <x v="9"/>
    <n v="920"/>
    <x v="0"/>
  </r>
  <r>
    <x v="458"/>
    <x v="10"/>
    <n v="7"/>
    <x v="0"/>
  </r>
  <r>
    <x v="458"/>
    <x v="1"/>
    <n v="117"/>
    <x v="0"/>
  </r>
  <r>
    <x v="458"/>
    <x v="2"/>
    <n v="1"/>
    <x v="0"/>
  </r>
  <r>
    <x v="458"/>
    <x v="3"/>
    <n v="82"/>
    <x v="0"/>
  </r>
  <r>
    <x v="458"/>
    <x v="11"/>
    <n v="29"/>
    <x v="0"/>
  </r>
  <r>
    <x v="458"/>
    <x v="12"/>
    <n v="28"/>
    <x v="1"/>
  </r>
  <r>
    <x v="458"/>
    <x v="8"/>
    <n v="484"/>
    <x v="1"/>
  </r>
  <r>
    <x v="459"/>
    <x v="9"/>
    <n v="1184"/>
    <x v="0"/>
  </r>
  <r>
    <x v="459"/>
    <x v="3"/>
    <n v="4"/>
    <x v="0"/>
  </r>
  <r>
    <x v="459"/>
    <x v="11"/>
    <n v="24"/>
    <x v="0"/>
  </r>
  <r>
    <x v="459"/>
    <x v="4"/>
    <n v="13"/>
    <x v="1"/>
  </r>
  <r>
    <x v="459"/>
    <x v="5"/>
    <n v="9"/>
    <x v="1"/>
  </r>
  <r>
    <x v="459"/>
    <x v="6"/>
    <n v="51"/>
    <x v="1"/>
  </r>
  <r>
    <x v="459"/>
    <x v="12"/>
    <n v="56"/>
    <x v="1"/>
  </r>
  <r>
    <x v="459"/>
    <x v="7"/>
    <n v="268"/>
    <x v="1"/>
  </r>
  <r>
    <x v="459"/>
    <x v="8"/>
    <n v="1912"/>
    <x v="1"/>
  </r>
  <r>
    <x v="460"/>
    <x v="0"/>
    <n v="1"/>
    <x v="0"/>
  </r>
  <r>
    <x v="460"/>
    <x v="9"/>
    <n v="1293"/>
    <x v="0"/>
  </r>
  <r>
    <x v="460"/>
    <x v="10"/>
    <n v="8"/>
    <x v="0"/>
  </r>
  <r>
    <x v="460"/>
    <x v="1"/>
    <n v="107"/>
    <x v="0"/>
  </r>
  <r>
    <x v="460"/>
    <x v="2"/>
    <n v="5"/>
    <x v="0"/>
  </r>
  <r>
    <x v="460"/>
    <x v="3"/>
    <n v="69"/>
    <x v="0"/>
  </r>
  <r>
    <x v="460"/>
    <x v="11"/>
    <n v="40"/>
    <x v="0"/>
  </r>
  <r>
    <x v="460"/>
    <x v="4"/>
    <n v="25"/>
    <x v="1"/>
  </r>
  <r>
    <x v="460"/>
    <x v="5"/>
    <n v="24"/>
    <x v="1"/>
  </r>
  <r>
    <x v="460"/>
    <x v="6"/>
    <n v="108"/>
    <x v="1"/>
  </r>
  <r>
    <x v="460"/>
    <x v="12"/>
    <n v="54"/>
    <x v="1"/>
  </r>
  <r>
    <x v="460"/>
    <x v="7"/>
    <n v="627"/>
    <x v="1"/>
  </r>
  <r>
    <x v="460"/>
    <x v="8"/>
    <n v="2699"/>
    <x v="1"/>
  </r>
  <r>
    <x v="461"/>
    <x v="0"/>
    <n v="2"/>
    <x v="0"/>
  </r>
  <r>
    <x v="461"/>
    <x v="9"/>
    <n v="1055"/>
    <x v="0"/>
  </r>
  <r>
    <x v="461"/>
    <x v="10"/>
    <n v="16"/>
    <x v="0"/>
  </r>
  <r>
    <x v="461"/>
    <x v="1"/>
    <n v="252"/>
    <x v="0"/>
  </r>
  <r>
    <x v="461"/>
    <x v="2"/>
    <n v="11"/>
    <x v="0"/>
  </r>
  <r>
    <x v="461"/>
    <x v="3"/>
    <n v="136"/>
    <x v="0"/>
  </r>
  <r>
    <x v="461"/>
    <x v="11"/>
    <n v="40"/>
    <x v="0"/>
  </r>
  <r>
    <x v="461"/>
    <x v="4"/>
    <n v="3"/>
    <x v="1"/>
  </r>
  <r>
    <x v="461"/>
    <x v="5"/>
    <n v="2"/>
    <x v="1"/>
  </r>
  <r>
    <x v="461"/>
    <x v="6"/>
    <n v="14"/>
    <x v="1"/>
  </r>
  <r>
    <x v="461"/>
    <x v="12"/>
    <n v="37"/>
    <x v="1"/>
  </r>
  <r>
    <x v="461"/>
    <x v="7"/>
    <n v="96"/>
    <x v="1"/>
  </r>
  <r>
    <x v="461"/>
    <x v="8"/>
    <n v="1019"/>
    <x v="1"/>
  </r>
  <r>
    <x v="462"/>
    <x v="0"/>
    <n v="2"/>
    <x v="0"/>
  </r>
  <r>
    <x v="462"/>
    <x v="9"/>
    <n v="1013"/>
    <x v="0"/>
  </r>
  <r>
    <x v="462"/>
    <x v="10"/>
    <n v="1"/>
    <x v="0"/>
  </r>
  <r>
    <x v="462"/>
    <x v="1"/>
    <n v="40"/>
    <x v="0"/>
  </r>
  <r>
    <x v="462"/>
    <x v="2"/>
    <n v="1"/>
    <x v="0"/>
  </r>
  <r>
    <x v="462"/>
    <x v="3"/>
    <n v="21"/>
    <x v="0"/>
  </r>
  <r>
    <x v="462"/>
    <x v="11"/>
    <n v="26"/>
    <x v="0"/>
  </r>
  <r>
    <x v="462"/>
    <x v="12"/>
    <n v="34"/>
    <x v="1"/>
  </r>
  <r>
    <x v="462"/>
    <x v="8"/>
    <n v="633"/>
    <x v="1"/>
  </r>
  <r>
    <x v="463"/>
    <x v="12"/>
    <n v="3"/>
    <x v="1"/>
  </r>
  <r>
    <x v="463"/>
    <x v="8"/>
    <n v="136"/>
    <x v="1"/>
  </r>
  <r>
    <x v="464"/>
    <x v="4"/>
    <n v="20"/>
    <x v="1"/>
  </r>
  <r>
    <x v="464"/>
    <x v="5"/>
    <n v="19"/>
    <x v="1"/>
  </r>
  <r>
    <x v="464"/>
    <x v="6"/>
    <n v="72"/>
    <x v="1"/>
  </r>
  <r>
    <x v="464"/>
    <x v="12"/>
    <n v="13"/>
    <x v="1"/>
  </r>
  <r>
    <x v="464"/>
    <x v="7"/>
    <n v="413"/>
    <x v="1"/>
  </r>
  <r>
    <x v="464"/>
    <x v="8"/>
    <n v="1852"/>
    <x v="1"/>
  </r>
  <r>
    <x v="465"/>
    <x v="0"/>
    <n v="1"/>
    <x v="0"/>
  </r>
  <r>
    <x v="465"/>
    <x v="9"/>
    <n v="1204"/>
    <x v="0"/>
  </r>
  <r>
    <x v="465"/>
    <x v="10"/>
    <n v="19"/>
    <x v="0"/>
  </r>
  <r>
    <x v="465"/>
    <x v="1"/>
    <n v="165"/>
    <x v="0"/>
  </r>
  <r>
    <x v="465"/>
    <x v="2"/>
    <n v="8"/>
    <x v="0"/>
  </r>
  <r>
    <x v="465"/>
    <x v="3"/>
    <n v="89"/>
    <x v="0"/>
  </r>
  <r>
    <x v="465"/>
    <x v="11"/>
    <n v="59"/>
    <x v="0"/>
  </r>
  <r>
    <x v="465"/>
    <x v="4"/>
    <n v="9"/>
    <x v="1"/>
  </r>
  <r>
    <x v="465"/>
    <x v="5"/>
    <n v="3"/>
    <x v="1"/>
  </r>
  <r>
    <x v="465"/>
    <x v="6"/>
    <n v="63"/>
    <x v="1"/>
  </r>
  <r>
    <x v="465"/>
    <x v="12"/>
    <n v="86"/>
    <x v="1"/>
  </r>
  <r>
    <x v="465"/>
    <x v="7"/>
    <n v="183"/>
    <x v="1"/>
  </r>
  <r>
    <x v="465"/>
    <x v="8"/>
    <n v="956"/>
    <x v="1"/>
  </r>
  <r>
    <x v="466"/>
    <x v="0"/>
    <n v="3"/>
    <x v="0"/>
  </r>
  <r>
    <x v="466"/>
    <x v="9"/>
    <n v="1258"/>
    <x v="0"/>
  </r>
  <r>
    <x v="466"/>
    <x v="10"/>
    <n v="3"/>
    <x v="0"/>
  </r>
  <r>
    <x v="466"/>
    <x v="1"/>
    <n v="141"/>
    <x v="0"/>
  </r>
  <r>
    <x v="466"/>
    <x v="2"/>
    <n v="2"/>
    <x v="0"/>
  </r>
  <r>
    <x v="466"/>
    <x v="3"/>
    <n v="89"/>
    <x v="0"/>
  </r>
  <r>
    <x v="466"/>
    <x v="11"/>
    <n v="43"/>
    <x v="0"/>
  </r>
  <r>
    <x v="466"/>
    <x v="4"/>
    <n v="13"/>
    <x v="1"/>
  </r>
  <r>
    <x v="466"/>
    <x v="5"/>
    <n v="31"/>
    <x v="1"/>
  </r>
  <r>
    <x v="466"/>
    <x v="6"/>
    <n v="101"/>
    <x v="1"/>
  </r>
  <r>
    <x v="466"/>
    <x v="12"/>
    <n v="54"/>
    <x v="1"/>
  </r>
  <r>
    <x v="466"/>
    <x v="7"/>
    <n v="287"/>
    <x v="1"/>
  </r>
  <r>
    <x v="466"/>
    <x v="8"/>
    <n v="985"/>
    <x v="1"/>
  </r>
  <r>
    <x v="467"/>
    <x v="0"/>
    <n v="5"/>
    <x v="0"/>
  </r>
  <r>
    <x v="467"/>
    <x v="9"/>
    <n v="1211"/>
    <x v="0"/>
  </r>
  <r>
    <x v="467"/>
    <x v="10"/>
    <n v="28"/>
    <x v="0"/>
  </r>
  <r>
    <x v="467"/>
    <x v="1"/>
    <n v="233"/>
    <x v="0"/>
  </r>
  <r>
    <x v="467"/>
    <x v="2"/>
    <n v="5"/>
    <x v="0"/>
  </r>
  <r>
    <x v="467"/>
    <x v="3"/>
    <n v="128"/>
    <x v="0"/>
  </r>
  <r>
    <x v="467"/>
    <x v="11"/>
    <n v="56"/>
    <x v="0"/>
  </r>
  <r>
    <x v="467"/>
    <x v="4"/>
    <n v="10"/>
    <x v="1"/>
  </r>
  <r>
    <x v="467"/>
    <x v="5"/>
    <n v="1"/>
    <x v="1"/>
  </r>
  <r>
    <x v="467"/>
    <x v="6"/>
    <n v="12"/>
    <x v="1"/>
  </r>
  <r>
    <x v="467"/>
    <x v="12"/>
    <n v="82"/>
    <x v="1"/>
  </r>
  <r>
    <x v="467"/>
    <x v="7"/>
    <n v="51"/>
    <x v="1"/>
  </r>
  <r>
    <x v="467"/>
    <x v="8"/>
    <n v="877"/>
    <x v="1"/>
  </r>
  <r>
    <x v="468"/>
    <x v="0"/>
    <n v="1"/>
    <x v="0"/>
  </r>
  <r>
    <x v="468"/>
    <x v="9"/>
    <n v="1273"/>
    <x v="0"/>
  </r>
  <r>
    <x v="468"/>
    <x v="10"/>
    <n v="1"/>
    <x v="0"/>
  </r>
  <r>
    <x v="468"/>
    <x v="1"/>
    <n v="18"/>
    <x v="0"/>
  </r>
  <r>
    <x v="468"/>
    <x v="2"/>
    <n v="4"/>
    <x v="0"/>
  </r>
  <r>
    <x v="468"/>
    <x v="3"/>
    <n v="19"/>
    <x v="0"/>
  </r>
  <r>
    <x v="468"/>
    <x v="11"/>
    <n v="23"/>
    <x v="0"/>
  </r>
  <r>
    <x v="468"/>
    <x v="4"/>
    <n v="13"/>
    <x v="1"/>
  </r>
  <r>
    <x v="468"/>
    <x v="5"/>
    <n v="22"/>
    <x v="1"/>
  </r>
  <r>
    <x v="468"/>
    <x v="6"/>
    <n v="62"/>
    <x v="1"/>
  </r>
  <r>
    <x v="468"/>
    <x v="12"/>
    <n v="44"/>
    <x v="1"/>
  </r>
  <r>
    <x v="468"/>
    <x v="7"/>
    <n v="378"/>
    <x v="1"/>
  </r>
  <r>
    <x v="468"/>
    <x v="8"/>
    <n v="2068"/>
    <x v="1"/>
  </r>
  <r>
    <x v="90"/>
    <x v="0"/>
    <n v="3"/>
    <x v="0"/>
  </r>
  <r>
    <x v="90"/>
    <x v="9"/>
    <n v="777"/>
    <x v="0"/>
  </r>
  <r>
    <x v="90"/>
    <x v="10"/>
    <n v="18"/>
    <x v="0"/>
  </r>
  <r>
    <x v="90"/>
    <x v="1"/>
    <n v="150"/>
    <x v="0"/>
  </r>
  <r>
    <x v="90"/>
    <x v="2"/>
    <n v="7"/>
    <x v="0"/>
  </r>
  <r>
    <x v="90"/>
    <x v="3"/>
    <n v="80"/>
    <x v="0"/>
  </r>
  <r>
    <x v="469"/>
    <x v="0"/>
    <n v="3"/>
    <x v="0"/>
  </r>
  <r>
    <x v="469"/>
    <x v="9"/>
    <n v="903"/>
    <x v="0"/>
  </r>
  <r>
    <x v="469"/>
    <x v="1"/>
    <n v="43"/>
    <x v="0"/>
  </r>
  <r>
    <x v="469"/>
    <x v="2"/>
    <n v="6"/>
    <x v="0"/>
  </r>
  <r>
    <x v="469"/>
    <x v="3"/>
    <n v="51"/>
    <x v="0"/>
  </r>
  <r>
    <x v="469"/>
    <x v="11"/>
    <n v="21"/>
    <x v="0"/>
  </r>
  <r>
    <x v="469"/>
    <x v="4"/>
    <n v="12"/>
    <x v="1"/>
  </r>
  <r>
    <x v="469"/>
    <x v="5"/>
    <n v="13"/>
    <x v="1"/>
  </r>
  <r>
    <x v="469"/>
    <x v="6"/>
    <n v="61"/>
    <x v="1"/>
  </r>
  <r>
    <x v="469"/>
    <x v="12"/>
    <n v="30"/>
    <x v="1"/>
  </r>
  <r>
    <x v="469"/>
    <x v="7"/>
    <n v="362"/>
    <x v="1"/>
  </r>
  <r>
    <x v="469"/>
    <x v="8"/>
    <n v="1496"/>
    <x v="1"/>
  </r>
  <r>
    <x v="470"/>
    <x v="9"/>
    <n v="1192"/>
    <x v="0"/>
  </r>
  <r>
    <x v="470"/>
    <x v="10"/>
    <n v="10"/>
    <x v="0"/>
  </r>
  <r>
    <x v="470"/>
    <x v="1"/>
    <n v="136"/>
    <x v="0"/>
  </r>
  <r>
    <x v="470"/>
    <x v="2"/>
    <n v="10"/>
    <x v="0"/>
  </r>
  <r>
    <x v="470"/>
    <x v="3"/>
    <n v="77"/>
    <x v="0"/>
  </r>
  <r>
    <x v="470"/>
    <x v="11"/>
    <n v="27"/>
    <x v="0"/>
  </r>
  <r>
    <x v="470"/>
    <x v="4"/>
    <n v="3"/>
    <x v="1"/>
  </r>
  <r>
    <x v="470"/>
    <x v="5"/>
    <n v="6"/>
    <x v="1"/>
  </r>
  <r>
    <x v="470"/>
    <x v="6"/>
    <n v="58"/>
    <x v="1"/>
  </r>
  <r>
    <x v="470"/>
    <x v="12"/>
    <n v="44"/>
    <x v="1"/>
  </r>
  <r>
    <x v="470"/>
    <x v="7"/>
    <n v="233"/>
    <x v="1"/>
  </r>
  <r>
    <x v="470"/>
    <x v="8"/>
    <n v="1185"/>
    <x v="1"/>
  </r>
  <r>
    <x v="470"/>
    <x v="4"/>
    <n v="3"/>
    <x v="1"/>
  </r>
  <r>
    <x v="470"/>
    <x v="5"/>
    <n v="6"/>
    <x v="1"/>
  </r>
  <r>
    <x v="470"/>
    <x v="6"/>
    <n v="58"/>
    <x v="1"/>
  </r>
  <r>
    <x v="470"/>
    <x v="12"/>
    <n v="44"/>
    <x v="1"/>
  </r>
  <r>
    <x v="470"/>
    <x v="7"/>
    <n v="233"/>
    <x v="1"/>
  </r>
  <r>
    <x v="470"/>
    <x v="8"/>
    <n v="1185"/>
    <x v="1"/>
  </r>
  <r>
    <x v="471"/>
    <x v="12"/>
    <n v="4"/>
    <x v="1"/>
  </r>
  <r>
    <x v="471"/>
    <x v="8"/>
    <n v="138"/>
    <x v="1"/>
  </r>
  <r>
    <x v="472"/>
    <x v="12"/>
    <n v="20"/>
    <x v="1"/>
  </r>
  <r>
    <x v="472"/>
    <x v="8"/>
    <n v="248"/>
    <x v="1"/>
  </r>
  <r>
    <x v="473"/>
    <x v="9"/>
    <n v="1045"/>
    <x v="0"/>
  </r>
  <r>
    <x v="473"/>
    <x v="10"/>
    <n v="7"/>
    <x v="0"/>
  </r>
  <r>
    <x v="473"/>
    <x v="1"/>
    <n v="96"/>
    <x v="0"/>
  </r>
  <r>
    <x v="473"/>
    <x v="2"/>
    <n v="2"/>
    <x v="0"/>
  </r>
  <r>
    <x v="473"/>
    <x v="3"/>
    <n v="78"/>
    <x v="0"/>
  </r>
  <r>
    <x v="473"/>
    <x v="11"/>
    <n v="28"/>
    <x v="0"/>
  </r>
  <r>
    <x v="473"/>
    <x v="4"/>
    <n v="5"/>
    <x v="1"/>
  </r>
  <r>
    <x v="473"/>
    <x v="5"/>
    <n v="3"/>
    <x v="1"/>
  </r>
  <r>
    <x v="473"/>
    <x v="6"/>
    <n v="39"/>
    <x v="1"/>
  </r>
  <r>
    <x v="473"/>
    <x v="12"/>
    <n v="30"/>
    <x v="1"/>
  </r>
  <r>
    <x v="473"/>
    <x v="7"/>
    <n v="187"/>
    <x v="1"/>
  </r>
  <r>
    <x v="473"/>
    <x v="8"/>
    <n v="1012"/>
    <x v="1"/>
  </r>
  <r>
    <x v="474"/>
    <x v="9"/>
    <n v="0"/>
    <x v="0"/>
  </r>
  <r>
    <x v="474"/>
    <x v="4"/>
    <n v="18"/>
    <x v="1"/>
  </r>
  <r>
    <x v="68"/>
    <x v="8"/>
    <n v="1321"/>
    <x v="1"/>
  </r>
  <r>
    <x v="475"/>
    <x v="12"/>
    <n v="11"/>
    <x v="1"/>
  </r>
  <r>
    <x v="475"/>
    <x v="8"/>
    <n v="285"/>
    <x v="1"/>
  </r>
  <r>
    <x v="476"/>
    <x v="0"/>
    <n v="1"/>
    <x v="0"/>
  </r>
  <r>
    <x v="476"/>
    <x v="9"/>
    <n v="833"/>
    <x v="0"/>
  </r>
  <r>
    <x v="476"/>
    <x v="10"/>
    <n v="7"/>
    <x v="0"/>
  </r>
  <r>
    <x v="476"/>
    <x v="1"/>
    <n v="114"/>
    <x v="0"/>
  </r>
  <r>
    <x v="476"/>
    <x v="2"/>
    <n v="4"/>
    <x v="0"/>
  </r>
  <r>
    <x v="476"/>
    <x v="3"/>
    <n v="158"/>
    <x v="0"/>
  </r>
  <r>
    <x v="476"/>
    <x v="11"/>
    <n v="40"/>
    <x v="0"/>
  </r>
  <r>
    <x v="476"/>
    <x v="4"/>
    <n v="15"/>
    <x v="1"/>
  </r>
  <r>
    <x v="476"/>
    <x v="5"/>
    <n v="3"/>
    <x v="1"/>
  </r>
  <r>
    <x v="476"/>
    <x v="6"/>
    <n v="116"/>
    <x v="1"/>
  </r>
  <r>
    <x v="476"/>
    <x v="12"/>
    <n v="35"/>
    <x v="1"/>
  </r>
  <r>
    <x v="476"/>
    <x v="7"/>
    <n v="274"/>
    <x v="1"/>
  </r>
  <r>
    <x v="476"/>
    <x v="8"/>
    <n v="1672"/>
    <x v="1"/>
  </r>
  <r>
    <x v="477"/>
    <x v="0"/>
    <n v="2"/>
    <x v="0"/>
  </r>
  <r>
    <x v="477"/>
    <x v="9"/>
    <n v="839"/>
    <x v="0"/>
  </r>
  <r>
    <x v="477"/>
    <x v="10"/>
    <n v="3"/>
    <x v="0"/>
  </r>
  <r>
    <x v="477"/>
    <x v="1"/>
    <n v="107"/>
    <x v="0"/>
  </r>
  <r>
    <x v="477"/>
    <x v="2"/>
    <n v="6"/>
    <x v="0"/>
  </r>
  <r>
    <x v="477"/>
    <x v="3"/>
    <n v="118"/>
    <x v="0"/>
  </r>
  <r>
    <x v="477"/>
    <x v="11"/>
    <n v="18"/>
    <x v="0"/>
  </r>
  <r>
    <x v="477"/>
    <x v="4"/>
    <n v="13"/>
    <x v="1"/>
  </r>
  <r>
    <x v="477"/>
    <x v="5"/>
    <n v="18"/>
    <x v="1"/>
  </r>
  <r>
    <x v="477"/>
    <x v="6"/>
    <n v="210"/>
    <x v="1"/>
  </r>
  <r>
    <x v="477"/>
    <x v="12"/>
    <n v="27"/>
    <x v="1"/>
  </r>
  <r>
    <x v="477"/>
    <x v="7"/>
    <n v="623"/>
    <x v="1"/>
  </r>
  <r>
    <x v="477"/>
    <x v="8"/>
    <n v="3176"/>
    <x v="1"/>
  </r>
  <r>
    <x v="478"/>
    <x v="0"/>
    <n v="2"/>
    <x v="0"/>
  </r>
  <r>
    <x v="478"/>
    <x v="9"/>
    <n v="809"/>
    <x v="0"/>
  </r>
  <r>
    <x v="478"/>
    <x v="10"/>
    <n v="18"/>
    <x v="0"/>
  </r>
  <r>
    <x v="478"/>
    <x v="1"/>
    <n v="233"/>
    <x v="0"/>
  </r>
  <r>
    <x v="478"/>
    <x v="2"/>
    <n v="7"/>
    <x v="0"/>
  </r>
  <r>
    <x v="478"/>
    <x v="3"/>
    <n v="173"/>
    <x v="0"/>
  </r>
  <r>
    <x v="478"/>
    <x v="11"/>
    <n v="30"/>
    <x v="0"/>
  </r>
  <r>
    <x v="478"/>
    <x v="4"/>
    <n v="5"/>
    <x v="1"/>
  </r>
  <r>
    <x v="478"/>
    <x v="5"/>
    <n v="1"/>
    <x v="1"/>
  </r>
  <r>
    <x v="478"/>
    <x v="6"/>
    <n v="6"/>
    <x v="1"/>
  </r>
  <r>
    <x v="478"/>
    <x v="12"/>
    <n v="34"/>
    <x v="1"/>
  </r>
  <r>
    <x v="478"/>
    <x v="7"/>
    <n v="22"/>
    <x v="1"/>
  </r>
  <r>
    <x v="478"/>
    <x v="8"/>
    <n v="683"/>
    <x v="1"/>
  </r>
  <r>
    <x v="454"/>
    <x v="0"/>
    <n v="4"/>
    <x v="0"/>
  </r>
  <r>
    <x v="454"/>
    <x v="9"/>
    <n v="827"/>
    <x v="0"/>
  </r>
  <r>
    <x v="454"/>
    <x v="10"/>
    <n v="1"/>
    <x v="0"/>
  </r>
  <r>
    <x v="454"/>
    <x v="1"/>
    <n v="8"/>
    <x v="0"/>
  </r>
  <r>
    <x v="454"/>
    <x v="2"/>
    <n v="1"/>
    <x v="0"/>
  </r>
  <r>
    <x v="454"/>
    <x v="3"/>
    <n v="143"/>
    <x v="0"/>
  </r>
  <r>
    <x v="51"/>
    <x v="8"/>
    <n v="1511"/>
    <x v="1"/>
  </r>
  <r>
    <x v="479"/>
    <x v="0"/>
    <n v="3"/>
    <x v="0"/>
  </r>
  <r>
    <x v="479"/>
    <x v="9"/>
    <n v="1020"/>
    <x v="0"/>
  </r>
  <r>
    <x v="479"/>
    <x v="10"/>
    <n v="5"/>
    <x v="0"/>
  </r>
  <r>
    <x v="479"/>
    <x v="1"/>
    <n v="106"/>
    <x v="0"/>
  </r>
  <r>
    <x v="479"/>
    <x v="2"/>
    <n v="1"/>
    <x v="0"/>
  </r>
  <r>
    <x v="479"/>
    <x v="3"/>
    <n v="93"/>
    <x v="0"/>
  </r>
  <r>
    <x v="479"/>
    <x v="11"/>
    <n v="10"/>
    <x v="0"/>
  </r>
  <r>
    <x v="479"/>
    <x v="4"/>
    <n v="14"/>
    <x v="1"/>
  </r>
  <r>
    <x v="479"/>
    <x v="5"/>
    <n v="7"/>
    <x v="1"/>
  </r>
  <r>
    <x v="479"/>
    <x v="6"/>
    <n v="106"/>
    <x v="1"/>
  </r>
  <r>
    <x v="479"/>
    <x v="12"/>
    <n v="22"/>
    <x v="1"/>
  </r>
  <r>
    <x v="479"/>
    <x v="7"/>
    <n v="254"/>
    <x v="1"/>
  </r>
  <r>
    <x v="479"/>
    <x v="8"/>
    <n v="1437"/>
    <x v="1"/>
  </r>
  <r>
    <x v="480"/>
    <x v="12"/>
    <n v="1"/>
    <x v="1"/>
  </r>
  <r>
    <x v="480"/>
    <x v="8"/>
    <n v="210"/>
    <x v="1"/>
  </r>
  <r>
    <x v="481"/>
    <x v="12"/>
    <n v="8"/>
    <x v="1"/>
  </r>
  <r>
    <x v="481"/>
    <x v="8"/>
    <n v="163"/>
    <x v="1"/>
  </r>
  <r>
    <x v="482"/>
    <x v="0"/>
    <n v="4"/>
    <x v="0"/>
  </r>
  <r>
    <x v="482"/>
    <x v="9"/>
    <n v="660"/>
    <x v="0"/>
  </r>
  <r>
    <x v="482"/>
    <x v="10"/>
    <n v="6"/>
    <x v="0"/>
  </r>
  <r>
    <x v="482"/>
    <x v="1"/>
    <n v="101"/>
    <x v="0"/>
  </r>
  <r>
    <x v="482"/>
    <x v="2"/>
    <n v="4"/>
    <x v="0"/>
  </r>
  <r>
    <x v="482"/>
    <x v="3"/>
    <n v="134"/>
    <x v="0"/>
  </r>
  <r>
    <x v="482"/>
    <x v="11"/>
    <n v="7"/>
    <x v="0"/>
  </r>
  <r>
    <x v="482"/>
    <x v="4"/>
    <n v="9"/>
    <x v="1"/>
  </r>
  <r>
    <x v="482"/>
    <x v="5"/>
    <n v="5"/>
    <x v="1"/>
  </r>
  <r>
    <x v="482"/>
    <x v="6"/>
    <n v="103"/>
    <x v="1"/>
  </r>
  <r>
    <x v="482"/>
    <x v="12"/>
    <n v="8"/>
    <x v="1"/>
  </r>
  <r>
    <x v="482"/>
    <x v="7"/>
    <n v="237"/>
    <x v="1"/>
  </r>
  <r>
    <x v="482"/>
    <x v="8"/>
    <n v="1087"/>
    <x v="1"/>
  </r>
  <r>
    <x v="483"/>
    <x v="9"/>
    <n v="672"/>
    <x v="0"/>
  </r>
  <r>
    <x v="483"/>
    <x v="10"/>
    <n v="4"/>
    <x v="0"/>
  </r>
  <r>
    <x v="483"/>
    <x v="1"/>
    <n v="91"/>
    <x v="0"/>
  </r>
  <r>
    <x v="483"/>
    <x v="2"/>
    <n v="4"/>
    <x v="0"/>
  </r>
  <r>
    <x v="483"/>
    <x v="3"/>
    <n v="117"/>
    <x v="0"/>
  </r>
  <r>
    <x v="483"/>
    <x v="11"/>
    <n v="18"/>
    <x v="0"/>
  </r>
  <r>
    <x v="483"/>
    <x v="4"/>
    <n v="10"/>
    <x v="1"/>
  </r>
  <r>
    <x v="483"/>
    <x v="5"/>
    <n v="1"/>
    <x v="1"/>
  </r>
  <r>
    <x v="483"/>
    <x v="6"/>
    <n v="8"/>
    <x v="1"/>
  </r>
  <r>
    <x v="483"/>
    <x v="12"/>
    <n v="25"/>
    <x v="1"/>
  </r>
  <r>
    <x v="483"/>
    <x v="7"/>
    <n v="35"/>
    <x v="1"/>
  </r>
  <r>
    <x v="483"/>
    <x v="8"/>
    <n v="700"/>
    <x v="1"/>
  </r>
  <r>
    <x v="438"/>
    <x v="0"/>
    <n v="1"/>
    <x v="0"/>
  </r>
  <r>
    <x v="438"/>
    <x v="9"/>
    <n v="739"/>
    <x v="0"/>
  </r>
  <r>
    <x v="438"/>
    <x v="10"/>
    <n v="1"/>
    <x v="0"/>
  </r>
  <r>
    <x v="438"/>
    <x v="1"/>
    <n v="13"/>
    <x v="0"/>
  </r>
  <r>
    <x v="438"/>
    <x v="2"/>
    <n v="2"/>
    <x v="0"/>
  </r>
  <r>
    <x v="438"/>
    <x v="3"/>
    <n v="20"/>
    <x v="0"/>
  </r>
  <r>
    <x v="484"/>
    <x v="0"/>
    <n v="3"/>
    <x v="0"/>
  </r>
  <r>
    <x v="484"/>
    <x v="9"/>
    <n v="82"/>
    <x v="0"/>
  </r>
  <r>
    <x v="484"/>
    <x v="1"/>
    <n v="71"/>
    <x v="0"/>
  </r>
  <r>
    <x v="484"/>
    <x v="2"/>
    <n v="6"/>
    <x v="0"/>
  </r>
  <r>
    <x v="484"/>
    <x v="3"/>
    <n v="39"/>
    <x v="0"/>
  </r>
  <r>
    <x v="484"/>
    <x v="11"/>
    <n v="40"/>
    <x v="0"/>
  </r>
  <r>
    <x v="484"/>
    <x v="4"/>
    <n v="7"/>
    <x v="1"/>
  </r>
  <r>
    <x v="484"/>
    <x v="5"/>
    <n v="4"/>
    <x v="1"/>
  </r>
  <r>
    <x v="484"/>
    <x v="6"/>
    <n v="43"/>
    <x v="1"/>
  </r>
  <r>
    <x v="484"/>
    <x v="12"/>
    <n v="28"/>
    <x v="1"/>
  </r>
  <r>
    <x v="484"/>
    <x v="7"/>
    <n v="204"/>
    <x v="1"/>
  </r>
  <r>
    <x v="484"/>
    <x v="8"/>
    <n v="838"/>
    <x v="1"/>
  </r>
  <r>
    <x v="485"/>
    <x v="9"/>
    <n v="234"/>
    <x v="0"/>
  </r>
  <r>
    <x v="485"/>
    <x v="10"/>
    <n v="3"/>
    <x v="0"/>
  </r>
  <r>
    <x v="485"/>
    <x v="1"/>
    <n v="76"/>
    <x v="0"/>
  </r>
  <r>
    <x v="485"/>
    <x v="2"/>
    <n v="4"/>
    <x v="0"/>
  </r>
  <r>
    <x v="485"/>
    <x v="3"/>
    <n v="59"/>
    <x v="0"/>
  </r>
  <r>
    <x v="485"/>
    <x v="11"/>
    <n v="34"/>
    <x v="0"/>
  </r>
  <r>
    <x v="485"/>
    <x v="4"/>
    <n v="6"/>
    <x v="1"/>
  </r>
  <r>
    <x v="485"/>
    <x v="5"/>
    <n v="10"/>
    <x v="1"/>
  </r>
  <r>
    <x v="485"/>
    <x v="6"/>
    <n v="72"/>
    <x v="1"/>
  </r>
  <r>
    <x v="485"/>
    <x v="12"/>
    <n v="39"/>
    <x v="1"/>
  </r>
  <r>
    <x v="485"/>
    <x v="7"/>
    <n v="252"/>
    <x v="1"/>
  </r>
  <r>
    <x v="485"/>
    <x v="8"/>
    <n v="833"/>
    <x v="1"/>
  </r>
  <r>
    <x v="486"/>
    <x v="9"/>
    <n v="252"/>
    <x v="0"/>
  </r>
  <r>
    <x v="486"/>
    <x v="10"/>
    <n v="7"/>
    <x v="0"/>
  </r>
  <r>
    <x v="486"/>
    <x v="1"/>
    <n v="109"/>
    <x v="0"/>
  </r>
  <r>
    <x v="486"/>
    <x v="2"/>
    <n v="4"/>
    <x v="0"/>
  </r>
  <r>
    <x v="486"/>
    <x v="3"/>
    <n v="85"/>
    <x v="0"/>
  </r>
  <r>
    <x v="486"/>
    <x v="11"/>
    <n v="46"/>
    <x v="0"/>
  </r>
  <r>
    <x v="486"/>
    <x v="4"/>
    <n v="18"/>
    <x v="1"/>
  </r>
  <r>
    <x v="486"/>
    <x v="5"/>
    <n v="3"/>
    <x v="1"/>
  </r>
  <r>
    <x v="486"/>
    <x v="6"/>
    <n v="37"/>
    <x v="1"/>
  </r>
  <r>
    <x v="486"/>
    <x v="12"/>
    <n v="62"/>
    <x v="1"/>
  </r>
  <r>
    <x v="486"/>
    <x v="7"/>
    <n v="130"/>
    <x v="1"/>
  </r>
  <r>
    <x v="486"/>
    <x v="8"/>
    <n v="532"/>
    <x v="1"/>
  </r>
  <r>
    <x v="487"/>
    <x v="9"/>
    <n v="566"/>
    <x v="0"/>
  </r>
  <r>
    <x v="487"/>
    <x v="10"/>
    <n v="1"/>
    <x v="0"/>
  </r>
  <r>
    <x v="487"/>
    <x v="1"/>
    <n v="50"/>
    <x v="0"/>
  </r>
  <r>
    <x v="487"/>
    <x v="2"/>
    <n v="6"/>
    <x v="0"/>
  </r>
  <r>
    <x v="487"/>
    <x v="3"/>
    <n v="51"/>
    <x v="0"/>
  </r>
  <r>
    <x v="487"/>
    <x v="11"/>
    <n v="25"/>
    <x v="0"/>
  </r>
  <r>
    <x v="487"/>
    <x v="4"/>
    <n v="15"/>
    <x v="1"/>
  </r>
  <r>
    <x v="487"/>
    <x v="5"/>
    <n v="4"/>
    <x v="1"/>
  </r>
  <r>
    <x v="487"/>
    <x v="6"/>
    <n v="67"/>
    <x v="1"/>
  </r>
  <r>
    <x v="487"/>
    <x v="12"/>
    <n v="33"/>
    <x v="1"/>
  </r>
  <r>
    <x v="487"/>
    <x v="7"/>
    <n v="211"/>
    <x v="1"/>
  </r>
  <r>
    <x v="487"/>
    <x v="8"/>
    <n v="854"/>
    <x v="1"/>
  </r>
  <r>
    <x v="488"/>
    <x v="0"/>
    <n v="2"/>
    <x v="0"/>
  </r>
  <r>
    <x v="447"/>
    <x v="12"/>
    <n v="41"/>
    <x v="1"/>
  </r>
  <r>
    <x v="447"/>
    <x v="8"/>
    <n v="583"/>
    <x v="1"/>
  </r>
  <r>
    <x v="448"/>
    <x v="4"/>
    <n v="8"/>
    <x v="1"/>
  </r>
  <r>
    <x v="448"/>
    <x v="5"/>
    <n v="9"/>
    <x v="1"/>
  </r>
  <r>
    <x v="448"/>
    <x v="6"/>
    <n v="47"/>
    <x v="1"/>
  </r>
  <r>
    <x v="448"/>
    <x v="12"/>
    <n v="7"/>
    <x v="1"/>
  </r>
  <r>
    <x v="448"/>
    <x v="7"/>
    <n v="262"/>
    <x v="1"/>
  </r>
  <r>
    <x v="448"/>
    <x v="8"/>
    <n v="1311"/>
    <x v="1"/>
  </r>
  <r>
    <x v="489"/>
    <x v="12"/>
    <n v="10"/>
    <x v="1"/>
  </r>
  <r>
    <x v="489"/>
    <x v="8"/>
    <n v="296"/>
    <x v="1"/>
  </r>
  <r>
    <x v="490"/>
    <x v="0"/>
    <n v="3"/>
    <x v="0"/>
  </r>
  <r>
    <x v="490"/>
    <x v="9"/>
    <n v="926"/>
    <x v="0"/>
  </r>
  <r>
    <x v="490"/>
    <x v="10"/>
    <n v="10"/>
    <x v="0"/>
  </r>
  <r>
    <x v="490"/>
    <x v="1"/>
    <n v="104"/>
    <x v="0"/>
  </r>
  <r>
    <x v="490"/>
    <x v="2"/>
    <n v="3"/>
    <x v="0"/>
  </r>
  <r>
    <x v="490"/>
    <x v="3"/>
    <n v="62"/>
    <x v="0"/>
  </r>
  <r>
    <x v="490"/>
    <x v="11"/>
    <n v="48"/>
    <x v="0"/>
  </r>
  <r>
    <x v="490"/>
    <x v="4"/>
    <n v="5"/>
    <x v="1"/>
  </r>
  <r>
    <x v="490"/>
    <x v="5"/>
    <n v="18"/>
    <x v="1"/>
  </r>
  <r>
    <x v="490"/>
    <x v="6"/>
    <n v="64"/>
    <x v="1"/>
  </r>
  <r>
    <x v="490"/>
    <x v="12"/>
    <n v="61"/>
    <x v="1"/>
  </r>
  <r>
    <x v="490"/>
    <x v="7"/>
    <n v="317"/>
    <x v="1"/>
  </r>
  <r>
    <x v="490"/>
    <x v="8"/>
    <n v="2168"/>
    <x v="1"/>
  </r>
  <r>
    <x v="491"/>
    <x v="0"/>
    <n v="3"/>
    <x v="0"/>
  </r>
  <r>
    <x v="491"/>
    <x v="9"/>
    <n v="911"/>
    <x v="0"/>
  </r>
  <r>
    <x v="491"/>
    <x v="10"/>
    <n v="14"/>
    <x v="0"/>
  </r>
  <r>
    <x v="491"/>
    <x v="1"/>
    <n v="133"/>
    <x v="0"/>
  </r>
  <r>
    <x v="491"/>
    <x v="2"/>
    <n v="3"/>
    <x v="0"/>
  </r>
  <r>
    <x v="491"/>
    <x v="3"/>
    <n v="76"/>
    <x v="0"/>
  </r>
  <r>
    <x v="491"/>
    <x v="11"/>
    <n v="28"/>
    <x v="0"/>
  </r>
  <r>
    <x v="491"/>
    <x v="4"/>
    <n v="17"/>
    <x v="1"/>
  </r>
  <r>
    <x v="491"/>
    <x v="5"/>
    <n v="11"/>
    <x v="1"/>
  </r>
  <r>
    <x v="491"/>
    <x v="6"/>
    <n v="58"/>
    <x v="1"/>
  </r>
  <r>
    <x v="491"/>
    <x v="12"/>
    <n v="56"/>
    <x v="1"/>
  </r>
  <r>
    <x v="491"/>
    <x v="7"/>
    <n v="623"/>
    <x v="1"/>
  </r>
  <r>
    <x v="491"/>
    <x v="8"/>
    <n v="3247"/>
    <x v="1"/>
  </r>
  <r>
    <x v="492"/>
    <x v="0"/>
    <n v="5"/>
    <x v="0"/>
  </r>
  <r>
    <x v="492"/>
    <x v="9"/>
    <n v="947"/>
    <x v="0"/>
  </r>
  <r>
    <x v="492"/>
    <x v="10"/>
    <n v="14"/>
    <x v="0"/>
  </r>
  <r>
    <x v="492"/>
    <x v="1"/>
    <n v="256"/>
    <x v="0"/>
  </r>
  <r>
    <x v="492"/>
    <x v="2"/>
    <n v="5"/>
    <x v="0"/>
  </r>
  <r>
    <x v="492"/>
    <x v="3"/>
    <n v="136"/>
    <x v="0"/>
  </r>
  <r>
    <x v="492"/>
    <x v="11"/>
    <n v="42"/>
    <x v="0"/>
  </r>
  <r>
    <x v="492"/>
    <x v="4"/>
    <n v="13"/>
    <x v="1"/>
  </r>
  <r>
    <x v="492"/>
    <x v="6"/>
    <n v="4"/>
    <x v="1"/>
  </r>
  <r>
    <x v="492"/>
    <x v="12"/>
    <n v="64"/>
    <x v="1"/>
  </r>
  <r>
    <x v="492"/>
    <x v="7"/>
    <n v="73"/>
    <x v="1"/>
  </r>
  <r>
    <x v="492"/>
    <x v="8"/>
    <n v="1137"/>
    <x v="1"/>
  </r>
  <r>
    <x v="449"/>
    <x v="0"/>
    <n v="4"/>
    <x v="0"/>
  </r>
  <r>
    <x v="493"/>
    <x v="10"/>
    <n v="4"/>
    <x v="0"/>
  </r>
  <r>
    <x v="493"/>
    <x v="1"/>
    <n v="72"/>
    <x v="0"/>
  </r>
  <r>
    <x v="493"/>
    <x v="2"/>
    <n v="4"/>
    <x v="0"/>
  </r>
  <r>
    <x v="493"/>
    <x v="3"/>
    <n v="83"/>
    <x v="0"/>
  </r>
  <r>
    <x v="493"/>
    <x v="11"/>
    <n v="34"/>
    <x v="0"/>
  </r>
  <r>
    <x v="493"/>
    <x v="4"/>
    <n v="4"/>
    <x v="1"/>
  </r>
  <r>
    <x v="493"/>
    <x v="5"/>
    <n v="9"/>
    <x v="1"/>
  </r>
  <r>
    <x v="493"/>
    <x v="6"/>
    <n v="81"/>
    <x v="1"/>
  </r>
  <r>
    <x v="493"/>
    <x v="12"/>
    <n v="48"/>
    <x v="1"/>
  </r>
  <r>
    <x v="493"/>
    <x v="7"/>
    <n v="254"/>
    <x v="1"/>
  </r>
  <r>
    <x v="493"/>
    <x v="8"/>
    <n v="1205"/>
    <x v="1"/>
  </r>
  <r>
    <x v="494"/>
    <x v="0"/>
    <n v="1"/>
    <x v="0"/>
  </r>
  <r>
    <x v="494"/>
    <x v="9"/>
    <n v="747"/>
    <x v="0"/>
  </r>
  <r>
    <x v="494"/>
    <x v="10"/>
    <n v="4"/>
    <x v="0"/>
  </r>
  <r>
    <x v="494"/>
    <x v="1"/>
    <n v="104"/>
    <x v="0"/>
  </r>
  <r>
    <x v="494"/>
    <x v="2"/>
    <n v="1"/>
    <x v="0"/>
  </r>
  <r>
    <x v="494"/>
    <x v="3"/>
    <n v="115"/>
    <x v="0"/>
  </r>
  <r>
    <x v="494"/>
    <x v="11"/>
    <n v="25"/>
    <x v="0"/>
  </r>
  <r>
    <x v="494"/>
    <x v="4"/>
    <n v="15"/>
    <x v="1"/>
  </r>
  <r>
    <x v="494"/>
    <x v="5"/>
    <n v="6"/>
    <x v="1"/>
  </r>
  <r>
    <x v="494"/>
    <x v="6"/>
    <n v="125"/>
    <x v="1"/>
  </r>
  <r>
    <x v="494"/>
    <x v="12"/>
    <n v="30"/>
    <x v="1"/>
  </r>
  <r>
    <x v="494"/>
    <x v="7"/>
    <n v="376"/>
    <x v="1"/>
  </r>
  <r>
    <x v="494"/>
    <x v="8"/>
    <n v="898"/>
    <x v="1"/>
  </r>
  <r>
    <x v="495"/>
    <x v="0"/>
    <n v="2"/>
    <x v="0"/>
  </r>
  <r>
    <x v="495"/>
    <x v="9"/>
    <n v="752"/>
    <x v="0"/>
  </r>
  <r>
    <x v="495"/>
    <x v="10"/>
    <n v="7"/>
    <x v="0"/>
  </r>
  <r>
    <x v="495"/>
    <x v="1"/>
    <n v="244"/>
    <x v="0"/>
  </r>
  <r>
    <x v="495"/>
    <x v="2"/>
    <n v="8"/>
    <x v="0"/>
  </r>
  <r>
    <x v="495"/>
    <x v="3"/>
    <n v="132"/>
    <x v="0"/>
  </r>
  <r>
    <x v="495"/>
    <x v="11"/>
    <n v="40"/>
    <x v="0"/>
  </r>
  <r>
    <x v="495"/>
    <x v="4"/>
    <n v="5"/>
    <x v="1"/>
  </r>
  <r>
    <x v="495"/>
    <x v="5"/>
    <n v="1"/>
    <x v="1"/>
  </r>
  <r>
    <x v="495"/>
    <x v="6"/>
    <n v="5"/>
    <x v="1"/>
  </r>
  <r>
    <x v="495"/>
    <x v="12"/>
    <n v="37"/>
    <x v="1"/>
  </r>
  <r>
    <x v="495"/>
    <x v="7"/>
    <n v="64"/>
    <x v="1"/>
  </r>
  <r>
    <x v="495"/>
    <x v="8"/>
    <n v="614"/>
    <x v="1"/>
  </r>
  <r>
    <x v="496"/>
    <x v="0"/>
    <n v="1"/>
    <x v="0"/>
  </r>
  <r>
    <x v="496"/>
    <x v="9"/>
    <n v="739"/>
    <x v="0"/>
  </r>
  <r>
    <x v="496"/>
    <x v="10"/>
    <n v="1"/>
    <x v="0"/>
  </r>
  <r>
    <x v="496"/>
    <x v="1"/>
    <n v="20"/>
    <x v="0"/>
  </r>
  <r>
    <x v="496"/>
    <x v="2"/>
    <n v="5"/>
    <x v="0"/>
  </r>
  <r>
    <x v="496"/>
    <x v="3"/>
    <n v="40"/>
    <x v="0"/>
  </r>
  <r>
    <x v="496"/>
    <x v="11"/>
    <n v="23"/>
    <x v="0"/>
  </r>
  <r>
    <x v="496"/>
    <x v="12"/>
    <n v="37"/>
    <x v="1"/>
  </r>
  <r>
    <x v="496"/>
    <x v="8"/>
    <n v="309"/>
    <x v="1"/>
  </r>
  <r>
    <x v="497"/>
    <x v="9"/>
    <n v="130"/>
    <x v="0"/>
  </r>
  <r>
    <x v="497"/>
    <x v="11"/>
    <n v="16"/>
    <x v="0"/>
  </r>
  <r>
    <x v="474"/>
    <x v="5"/>
    <n v="11"/>
    <x v="1"/>
  </r>
  <r>
    <x v="474"/>
    <x v="6"/>
    <n v="166"/>
    <x v="1"/>
  </r>
  <r>
    <x v="474"/>
    <x v="12"/>
    <n v="39"/>
    <x v="1"/>
  </r>
  <r>
    <x v="474"/>
    <x v="7"/>
    <n v="657"/>
    <x v="1"/>
  </r>
  <r>
    <x v="474"/>
    <x v="8"/>
    <n v="2322"/>
    <x v="1"/>
  </r>
  <r>
    <x v="498"/>
    <x v="0"/>
    <n v="3"/>
    <x v="0"/>
  </r>
  <r>
    <x v="498"/>
    <x v="9"/>
    <n v="895"/>
    <x v="0"/>
  </r>
  <r>
    <x v="498"/>
    <x v="10"/>
    <n v="10"/>
    <x v="0"/>
  </r>
  <r>
    <x v="498"/>
    <x v="1"/>
    <n v="330"/>
    <x v="0"/>
  </r>
  <r>
    <x v="498"/>
    <x v="2"/>
    <n v="12"/>
    <x v="0"/>
  </r>
  <r>
    <x v="498"/>
    <x v="3"/>
    <n v="161"/>
    <x v="0"/>
  </r>
  <r>
    <x v="498"/>
    <x v="11"/>
    <n v="52"/>
    <x v="0"/>
  </r>
  <r>
    <x v="498"/>
    <x v="4"/>
    <n v="8"/>
    <x v="1"/>
  </r>
  <r>
    <x v="498"/>
    <x v="6"/>
    <n v="10"/>
    <x v="1"/>
  </r>
  <r>
    <x v="498"/>
    <x v="12"/>
    <n v="40"/>
    <x v="1"/>
  </r>
  <r>
    <x v="498"/>
    <x v="7"/>
    <n v="60"/>
    <x v="1"/>
  </r>
  <r>
    <x v="498"/>
    <x v="8"/>
    <n v="498"/>
    <x v="1"/>
  </r>
  <r>
    <x v="499"/>
    <x v="0"/>
    <n v="2"/>
    <x v="0"/>
  </r>
  <r>
    <x v="499"/>
    <x v="9"/>
    <n v="983"/>
    <x v="0"/>
  </r>
  <r>
    <x v="499"/>
    <x v="10"/>
    <n v="2"/>
    <x v="0"/>
  </r>
  <r>
    <x v="499"/>
    <x v="1"/>
    <n v="24"/>
    <x v="0"/>
  </r>
  <r>
    <x v="499"/>
    <x v="2"/>
    <n v="3"/>
    <x v="0"/>
  </r>
  <r>
    <x v="499"/>
    <x v="3"/>
    <n v="99"/>
    <x v="0"/>
  </r>
  <r>
    <x v="499"/>
    <x v="11"/>
    <n v="29"/>
    <x v="0"/>
  </r>
  <r>
    <x v="499"/>
    <x v="4"/>
    <n v="11"/>
    <x v="1"/>
  </r>
  <r>
    <x v="499"/>
    <x v="5"/>
    <n v="14"/>
    <x v="1"/>
  </r>
  <r>
    <x v="499"/>
    <x v="6"/>
    <n v="109"/>
    <x v="1"/>
  </r>
  <r>
    <x v="499"/>
    <x v="12"/>
    <n v="61"/>
    <x v="1"/>
  </r>
  <r>
    <x v="499"/>
    <x v="7"/>
    <n v="259"/>
    <x v="1"/>
  </r>
  <r>
    <x v="499"/>
    <x v="8"/>
    <n v="1401"/>
    <x v="1"/>
  </r>
  <r>
    <x v="500"/>
    <x v="0"/>
    <n v="2"/>
    <x v="0"/>
  </r>
  <r>
    <x v="500"/>
    <x v="9"/>
    <n v="1244"/>
    <x v="0"/>
  </r>
  <r>
    <x v="500"/>
    <x v="10"/>
    <n v="8"/>
    <x v="0"/>
  </r>
  <r>
    <x v="500"/>
    <x v="1"/>
    <n v="111"/>
    <x v="0"/>
  </r>
  <r>
    <x v="500"/>
    <x v="2"/>
    <n v="5"/>
    <x v="0"/>
  </r>
  <r>
    <x v="500"/>
    <x v="3"/>
    <n v="129"/>
    <x v="0"/>
  </r>
  <r>
    <x v="500"/>
    <x v="11"/>
    <n v="33"/>
    <x v="0"/>
  </r>
  <r>
    <x v="500"/>
    <x v="4"/>
    <n v="7"/>
    <x v="1"/>
  </r>
  <r>
    <x v="500"/>
    <x v="5"/>
    <n v="7"/>
    <x v="1"/>
  </r>
  <r>
    <x v="500"/>
    <x v="6"/>
    <n v="61"/>
    <x v="1"/>
  </r>
  <r>
    <x v="500"/>
    <x v="12"/>
    <n v="34"/>
    <x v="1"/>
  </r>
  <r>
    <x v="500"/>
    <x v="7"/>
    <n v="204"/>
    <x v="1"/>
  </r>
  <r>
    <x v="500"/>
    <x v="8"/>
    <n v="1003"/>
    <x v="1"/>
  </r>
  <r>
    <x v="501"/>
    <x v="12"/>
    <n v="2"/>
    <x v="1"/>
  </r>
  <r>
    <x v="501"/>
    <x v="8"/>
    <n v="87"/>
    <x v="1"/>
  </r>
  <r>
    <x v="502"/>
    <x v="12"/>
    <n v="7"/>
    <x v="1"/>
  </r>
  <r>
    <x v="502"/>
    <x v="8"/>
    <n v="149"/>
    <x v="1"/>
  </r>
  <r>
    <x v="493"/>
    <x v="0"/>
    <n v="1"/>
    <x v="0"/>
  </r>
  <r>
    <x v="493"/>
    <x v="9"/>
    <n v="704"/>
    <x v="0"/>
  </r>
  <r>
    <x v="503"/>
    <x v="2"/>
    <n v="5"/>
    <x v="0"/>
  </r>
  <r>
    <x v="503"/>
    <x v="3"/>
    <n v="31"/>
    <x v="0"/>
  </r>
  <r>
    <x v="503"/>
    <x v="11"/>
    <n v="19"/>
    <x v="0"/>
  </r>
  <r>
    <x v="503"/>
    <x v="4"/>
    <n v="7"/>
    <x v="1"/>
  </r>
  <r>
    <x v="503"/>
    <x v="5"/>
    <n v="6"/>
    <x v="1"/>
  </r>
  <r>
    <x v="503"/>
    <x v="6"/>
    <n v="32"/>
    <x v="1"/>
  </r>
  <r>
    <x v="503"/>
    <x v="12"/>
    <n v="31"/>
    <x v="1"/>
  </r>
  <r>
    <x v="503"/>
    <x v="7"/>
    <n v="167"/>
    <x v="1"/>
  </r>
  <r>
    <x v="503"/>
    <x v="8"/>
    <n v="766"/>
    <x v="1"/>
  </r>
  <r>
    <x v="504"/>
    <x v="12"/>
    <n v="8"/>
    <x v="1"/>
  </r>
  <r>
    <x v="504"/>
    <x v="8"/>
    <n v="59"/>
    <x v="1"/>
  </r>
  <r>
    <x v="505"/>
    <x v="12"/>
    <n v="15"/>
    <x v="1"/>
  </r>
  <r>
    <x v="505"/>
    <x v="8"/>
    <n v="107"/>
    <x v="1"/>
  </r>
  <r>
    <x v="506"/>
    <x v="0"/>
    <n v="2"/>
    <x v="0"/>
  </r>
  <r>
    <x v="506"/>
    <x v="9"/>
    <n v="563"/>
    <x v="0"/>
  </r>
  <r>
    <x v="506"/>
    <x v="10"/>
    <n v="6"/>
    <x v="0"/>
  </r>
  <r>
    <x v="506"/>
    <x v="1"/>
    <n v="67"/>
    <x v="0"/>
  </r>
  <r>
    <x v="506"/>
    <x v="2"/>
    <n v="2"/>
    <x v="0"/>
  </r>
  <r>
    <x v="506"/>
    <x v="3"/>
    <n v="41"/>
    <x v="0"/>
  </r>
  <r>
    <x v="506"/>
    <x v="11"/>
    <n v="39"/>
    <x v="0"/>
  </r>
  <r>
    <x v="506"/>
    <x v="4"/>
    <n v="11"/>
    <x v="1"/>
  </r>
  <r>
    <x v="506"/>
    <x v="5"/>
    <n v="11"/>
    <x v="1"/>
  </r>
  <r>
    <x v="506"/>
    <x v="6"/>
    <n v="53"/>
    <x v="1"/>
  </r>
  <r>
    <x v="506"/>
    <x v="12"/>
    <n v="32"/>
    <x v="1"/>
  </r>
  <r>
    <x v="506"/>
    <x v="7"/>
    <n v="207"/>
    <x v="1"/>
  </r>
  <r>
    <x v="506"/>
    <x v="8"/>
    <n v="951"/>
    <x v="1"/>
  </r>
  <r>
    <x v="507"/>
    <x v="0"/>
    <n v="1"/>
    <x v="0"/>
  </r>
  <r>
    <x v="507"/>
    <x v="9"/>
    <n v="547"/>
    <x v="0"/>
  </r>
  <r>
    <x v="507"/>
    <x v="10"/>
    <n v="6"/>
    <x v="0"/>
  </r>
  <r>
    <x v="507"/>
    <x v="1"/>
    <n v="1"/>
    <x v="0"/>
  </r>
  <r>
    <x v="507"/>
    <x v="2"/>
    <n v="2"/>
    <x v="0"/>
  </r>
  <r>
    <x v="507"/>
    <x v="3"/>
    <n v="58"/>
    <x v="0"/>
  </r>
  <r>
    <x v="507"/>
    <x v="11"/>
    <n v="29"/>
    <x v="0"/>
  </r>
  <r>
    <x v="507"/>
    <x v="4"/>
    <n v="25"/>
    <x v="1"/>
  </r>
  <r>
    <x v="507"/>
    <x v="5"/>
    <n v="8"/>
    <x v="1"/>
  </r>
  <r>
    <x v="507"/>
    <x v="6"/>
    <n v="75"/>
    <x v="1"/>
  </r>
  <r>
    <x v="507"/>
    <x v="12"/>
    <n v="45"/>
    <x v="1"/>
  </r>
  <r>
    <x v="507"/>
    <x v="7"/>
    <n v="221"/>
    <x v="1"/>
  </r>
  <r>
    <x v="507"/>
    <x v="8"/>
    <n v="836"/>
    <x v="1"/>
  </r>
  <r>
    <x v="508"/>
    <x v="0"/>
    <n v="4"/>
    <x v="0"/>
  </r>
  <r>
    <x v="508"/>
    <x v="9"/>
    <n v="711"/>
    <x v="0"/>
  </r>
  <r>
    <x v="508"/>
    <x v="10"/>
    <n v="7"/>
    <x v="0"/>
  </r>
  <r>
    <x v="508"/>
    <x v="1"/>
    <n v="108"/>
    <x v="0"/>
  </r>
  <r>
    <x v="508"/>
    <x v="2"/>
    <n v="7"/>
    <x v="0"/>
  </r>
  <r>
    <x v="508"/>
    <x v="3"/>
    <n v="87"/>
    <x v="0"/>
  </r>
  <r>
    <x v="508"/>
    <x v="11"/>
    <n v="24"/>
    <x v="0"/>
  </r>
  <r>
    <x v="508"/>
    <x v="4"/>
    <n v="25"/>
    <x v="1"/>
  </r>
  <r>
    <x v="508"/>
    <x v="6"/>
    <n v="10"/>
    <x v="1"/>
  </r>
  <r>
    <x v="509"/>
    <x v="2"/>
    <n v="3"/>
    <x v="0"/>
  </r>
  <r>
    <x v="509"/>
    <x v="3"/>
    <n v="72"/>
    <x v="0"/>
  </r>
  <r>
    <x v="509"/>
    <x v="11"/>
    <n v="38"/>
    <x v="0"/>
  </r>
  <r>
    <x v="509"/>
    <x v="4"/>
    <n v="26"/>
    <x v="1"/>
  </r>
  <r>
    <x v="509"/>
    <x v="5"/>
    <n v="8"/>
    <x v="1"/>
  </r>
  <r>
    <x v="509"/>
    <x v="6"/>
    <n v="93"/>
    <x v="1"/>
  </r>
  <r>
    <x v="509"/>
    <x v="12"/>
    <n v="27"/>
    <x v="1"/>
  </r>
  <r>
    <x v="509"/>
    <x v="7"/>
    <n v="245"/>
    <x v="1"/>
  </r>
  <r>
    <x v="509"/>
    <x v="8"/>
    <n v="817"/>
    <x v="1"/>
  </r>
  <r>
    <x v="510"/>
    <x v="0"/>
    <n v="2"/>
    <x v="0"/>
  </r>
  <r>
    <x v="510"/>
    <x v="9"/>
    <n v="727"/>
    <x v="0"/>
  </r>
  <r>
    <x v="510"/>
    <x v="10"/>
    <n v="7"/>
    <x v="0"/>
  </r>
  <r>
    <x v="510"/>
    <x v="1"/>
    <n v="130"/>
    <x v="0"/>
  </r>
  <r>
    <x v="510"/>
    <x v="2"/>
    <n v="2"/>
    <x v="0"/>
  </r>
  <r>
    <x v="510"/>
    <x v="3"/>
    <n v="107"/>
    <x v="0"/>
  </r>
  <r>
    <x v="510"/>
    <x v="11"/>
    <n v="38"/>
    <x v="0"/>
  </r>
  <r>
    <x v="510"/>
    <x v="4"/>
    <n v="1"/>
    <x v="1"/>
  </r>
  <r>
    <x v="510"/>
    <x v="5"/>
    <n v="1"/>
    <x v="1"/>
  </r>
  <r>
    <x v="510"/>
    <x v="6"/>
    <n v="47"/>
    <x v="1"/>
  </r>
  <r>
    <x v="510"/>
    <x v="12"/>
    <n v="43"/>
    <x v="1"/>
  </r>
  <r>
    <x v="510"/>
    <x v="7"/>
    <n v="142"/>
    <x v="1"/>
  </r>
  <r>
    <x v="510"/>
    <x v="8"/>
    <n v="541"/>
    <x v="1"/>
  </r>
  <r>
    <x v="511"/>
    <x v="0"/>
    <n v="2"/>
    <x v="0"/>
  </r>
  <r>
    <x v="511"/>
    <x v="9"/>
    <n v="327"/>
    <x v="0"/>
  </r>
  <r>
    <x v="511"/>
    <x v="1"/>
    <n v="52"/>
    <x v="0"/>
  </r>
  <r>
    <x v="511"/>
    <x v="2"/>
    <n v="5"/>
    <x v="0"/>
  </r>
  <r>
    <x v="511"/>
    <x v="3"/>
    <n v="70"/>
    <x v="0"/>
  </r>
  <r>
    <x v="511"/>
    <x v="11"/>
    <n v="15"/>
    <x v="0"/>
  </r>
  <r>
    <x v="511"/>
    <x v="4"/>
    <n v="11"/>
    <x v="1"/>
  </r>
  <r>
    <x v="511"/>
    <x v="5"/>
    <n v="4"/>
    <x v="1"/>
  </r>
  <r>
    <x v="511"/>
    <x v="6"/>
    <n v="40"/>
    <x v="1"/>
  </r>
  <r>
    <x v="511"/>
    <x v="12"/>
    <n v="36"/>
    <x v="1"/>
  </r>
  <r>
    <x v="511"/>
    <x v="7"/>
    <n v="74"/>
    <x v="1"/>
  </r>
  <r>
    <x v="511"/>
    <x v="8"/>
    <n v="731"/>
    <x v="1"/>
  </r>
  <r>
    <x v="512"/>
    <x v="0"/>
    <n v="2"/>
    <x v="0"/>
  </r>
  <r>
    <x v="512"/>
    <x v="9"/>
    <n v="351"/>
    <x v="0"/>
  </r>
  <r>
    <x v="512"/>
    <x v="10"/>
    <n v="4"/>
    <x v="0"/>
  </r>
  <r>
    <x v="512"/>
    <x v="1"/>
    <n v="32"/>
    <x v="0"/>
  </r>
  <r>
    <x v="512"/>
    <x v="2"/>
    <n v="3"/>
    <x v="0"/>
  </r>
  <r>
    <x v="512"/>
    <x v="3"/>
    <n v="54"/>
    <x v="0"/>
  </r>
  <r>
    <x v="512"/>
    <x v="11"/>
    <n v="21"/>
    <x v="0"/>
  </r>
  <r>
    <x v="512"/>
    <x v="4"/>
    <n v="13"/>
    <x v="1"/>
  </r>
  <r>
    <x v="512"/>
    <x v="5"/>
    <n v="6"/>
    <x v="1"/>
  </r>
  <r>
    <x v="512"/>
    <x v="6"/>
    <n v="89"/>
    <x v="1"/>
  </r>
  <r>
    <x v="512"/>
    <x v="12"/>
    <n v="21"/>
    <x v="1"/>
  </r>
  <r>
    <x v="512"/>
    <x v="7"/>
    <n v="260"/>
    <x v="1"/>
  </r>
  <r>
    <x v="512"/>
    <x v="8"/>
    <n v="822"/>
    <x v="1"/>
  </r>
  <r>
    <x v="513"/>
    <x v="12"/>
    <n v="5"/>
    <x v="1"/>
  </r>
  <r>
    <x v="514"/>
    <x v="10"/>
    <n v="1"/>
    <x v="0"/>
  </r>
  <r>
    <x v="514"/>
    <x v="1"/>
    <n v="32"/>
    <x v="0"/>
  </r>
  <r>
    <x v="514"/>
    <x v="2"/>
    <n v="1"/>
    <x v="0"/>
  </r>
  <r>
    <x v="514"/>
    <x v="3"/>
    <n v="35"/>
    <x v="0"/>
  </r>
  <r>
    <x v="514"/>
    <x v="11"/>
    <n v="16"/>
    <x v="0"/>
  </r>
  <r>
    <x v="514"/>
    <x v="4"/>
    <n v="7"/>
    <x v="1"/>
  </r>
  <r>
    <x v="514"/>
    <x v="5"/>
    <n v="11"/>
    <x v="1"/>
  </r>
  <r>
    <x v="514"/>
    <x v="6"/>
    <n v="48"/>
    <x v="1"/>
  </r>
  <r>
    <x v="514"/>
    <x v="12"/>
    <n v="39"/>
    <x v="1"/>
  </r>
  <r>
    <x v="514"/>
    <x v="7"/>
    <n v="245"/>
    <x v="1"/>
  </r>
  <r>
    <x v="514"/>
    <x v="8"/>
    <n v="812"/>
    <x v="1"/>
  </r>
  <r>
    <x v="515"/>
    <x v="9"/>
    <n v="528"/>
    <x v="0"/>
  </r>
  <r>
    <x v="515"/>
    <x v="10"/>
    <n v="10"/>
    <x v="0"/>
  </r>
  <r>
    <x v="515"/>
    <x v="1"/>
    <n v="101"/>
    <x v="0"/>
  </r>
  <r>
    <x v="515"/>
    <x v="2"/>
    <n v="4"/>
    <x v="0"/>
  </r>
  <r>
    <x v="515"/>
    <x v="3"/>
    <n v="67"/>
    <x v="0"/>
  </r>
  <r>
    <x v="515"/>
    <x v="11"/>
    <n v="33"/>
    <x v="0"/>
  </r>
  <r>
    <x v="515"/>
    <x v="12"/>
    <n v="30"/>
    <x v="1"/>
  </r>
  <r>
    <x v="515"/>
    <x v="8"/>
    <n v="212"/>
    <x v="1"/>
  </r>
  <r>
    <x v="516"/>
    <x v="4"/>
    <n v="9"/>
    <x v="1"/>
  </r>
  <r>
    <x v="516"/>
    <x v="5"/>
    <n v="5"/>
    <x v="1"/>
  </r>
  <r>
    <x v="516"/>
    <x v="6"/>
    <n v="47"/>
    <x v="1"/>
  </r>
  <r>
    <x v="516"/>
    <x v="12"/>
    <n v="18"/>
    <x v="1"/>
  </r>
  <r>
    <x v="516"/>
    <x v="7"/>
    <n v="155"/>
    <x v="1"/>
  </r>
  <r>
    <x v="516"/>
    <x v="8"/>
    <n v="703"/>
    <x v="1"/>
  </r>
  <r>
    <x v="517"/>
    <x v="12"/>
    <n v="9"/>
    <x v="1"/>
  </r>
  <r>
    <x v="517"/>
    <x v="8"/>
    <n v="91"/>
    <x v="1"/>
  </r>
  <r>
    <x v="518"/>
    <x v="8"/>
    <n v="0"/>
    <x v="1"/>
  </r>
  <r>
    <x v="519"/>
    <x v="9"/>
    <n v="601"/>
    <x v="0"/>
  </r>
  <r>
    <x v="519"/>
    <x v="10"/>
    <n v="5"/>
    <x v="0"/>
  </r>
  <r>
    <x v="519"/>
    <x v="1"/>
    <n v="60"/>
    <x v="0"/>
  </r>
  <r>
    <x v="519"/>
    <x v="2"/>
    <n v="4"/>
    <x v="0"/>
  </r>
  <r>
    <x v="519"/>
    <x v="3"/>
    <n v="56"/>
    <x v="0"/>
  </r>
  <r>
    <x v="519"/>
    <x v="11"/>
    <n v="47"/>
    <x v="0"/>
  </r>
  <r>
    <x v="519"/>
    <x v="4"/>
    <n v="3"/>
    <x v="1"/>
  </r>
  <r>
    <x v="519"/>
    <x v="6"/>
    <n v="3"/>
    <x v="1"/>
  </r>
  <r>
    <x v="519"/>
    <x v="12"/>
    <n v="69"/>
    <x v="1"/>
  </r>
  <r>
    <x v="519"/>
    <x v="7"/>
    <n v="27"/>
    <x v="1"/>
  </r>
  <r>
    <x v="519"/>
    <x v="8"/>
    <n v="274"/>
    <x v="1"/>
  </r>
  <r>
    <x v="520"/>
    <x v="9"/>
    <n v="112"/>
    <x v="0"/>
  </r>
  <r>
    <x v="520"/>
    <x v="1"/>
    <n v="10"/>
    <x v="0"/>
  </r>
  <r>
    <x v="520"/>
    <x v="2"/>
    <n v="1"/>
    <x v="0"/>
  </r>
  <r>
    <x v="520"/>
    <x v="3"/>
    <n v="4"/>
    <x v="0"/>
  </r>
  <r>
    <x v="520"/>
    <x v="11"/>
    <n v="49"/>
    <x v="0"/>
  </r>
  <r>
    <x v="520"/>
    <x v="4"/>
    <n v="15"/>
    <x v="1"/>
  </r>
  <r>
    <x v="520"/>
    <x v="5"/>
    <n v="25"/>
    <x v="1"/>
  </r>
  <r>
    <x v="520"/>
    <x v="6"/>
    <n v="84"/>
    <x v="1"/>
  </r>
  <r>
    <x v="520"/>
    <x v="12"/>
    <n v="78"/>
    <x v="1"/>
  </r>
  <r>
    <x v="488"/>
    <x v="9"/>
    <n v="808"/>
    <x v="0"/>
  </r>
  <r>
    <x v="488"/>
    <x v="10"/>
    <n v="3"/>
    <x v="0"/>
  </r>
  <r>
    <x v="488"/>
    <x v="1"/>
    <n v="88"/>
    <x v="0"/>
  </r>
  <r>
    <x v="488"/>
    <x v="2"/>
    <n v="4"/>
    <x v="0"/>
  </r>
  <r>
    <x v="488"/>
    <x v="3"/>
    <n v="81"/>
    <x v="0"/>
  </r>
  <r>
    <x v="488"/>
    <x v="11"/>
    <n v="26"/>
    <x v="0"/>
  </r>
  <r>
    <x v="488"/>
    <x v="4"/>
    <n v="6"/>
    <x v="1"/>
  </r>
  <r>
    <x v="488"/>
    <x v="5"/>
    <n v="5"/>
    <x v="1"/>
  </r>
  <r>
    <x v="488"/>
    <x v="6"/>
    <n v="67"/>
    <x v="1"/>
  </r>
  <r>
    <x v="488"/>
    <x v="12"/>
    <n v="46"/>
    <x v="1"/>
  </r>
  <r>
    <x v="488"/>
    <x v="7"/>
    <n v="118"/>
    <x v="1"/>
  </r>
  <r>
    <x v="488"/>
    <x v="8"/>
    <n v="671"/>
    <x v="1"/>
  </r>
  <r>
    <x v="521"/>
    <x v="12"/>
    <n v="10"/>
    <x v="1"/>
  </r>
  <r>
    <x v="521"/>
    <x v="8"/>
    <n v="102"/>
    <x v="1"/>
  </r>
  <r>
    <x v="522"/>
    <x v="12"/>
    <n v="8"/>
    <x v="1"/>
  </r>
  <r>
    <x v="522"/>
    <x v="8"/>
    <n v="77"/>
    <x v="1"/>
  </r>
  <r>
    <x v="523"/>
    <x v="0"/>
    <n v="1"/>
    <x v="0"/>
  </r>
  <r>
    <x v="523"/>
    <x v="9"/>
    <n v="759"/>
    <x v="0"/>
  </r>
  <r>
    <x v="523"/>
    <x v="10"/>
    <n v="5"/>
    <x v="0"/>
  </r>
  <r>
    <x v="523"/>
    <x v="1"/>
    <n v="51"/>
    <x v="0"/>
  </r>
  <r>
    <x v="523"/>
    <x v="2"/>
    <n v="4"/>
    <x v="0"/>
  </r>
  <r>
    <x v="523"/>
    <x v="3"/>
    <n v="89"/>
    <x v="0"/>
  </r>
  <r>
    <x v="523"/>
    <x v="11"/>
    <n v="33"/>
    <x v="0"/>
  </r>
  <r>
    <x v="523"/>
    <x v="4"/>
    <n v="8"/>
    <x v="1"/>
  </r>
  <r>
    <x v="523"/>
    <x v="5"/>
    <n v="5"/>
    <x v="1"/>
  </r>
  <r>
    <x v="523"/>
    <x v="6"/>
    <n v="91"/>
    <x v="1"/>
  </r>
  <r>
    <x v="523"/>
    <x v="12"/>
    <n v="44"/>
    <x v="1"/>
  </r>
  <r>
    <x v="523"/>
    <x v="7"/>
    <n v="152"/>
    <x v="1"/>
  </r>
  <r>
    <x v="523"/>
    <x v="8"/>
    <n v="780"/>
    <x v="1"/>
  </r>
  <r>
    <x v="524"/>
    <x v="0"/>
    <n v="3"/>
    <x v="0"/>
  </r>
  <r>
    <x v="524"/>
    <x v="9"/>
    <n v="478"/>
    <x v="0"/>
  </r>
  <r>
    <x v="524"/>
    <x v="10"/>
    <n v="5"/>
    <x v="0"/>
  </r>
  <r>
    <x v="524"/>
    <x v="1"/>
    <n v="60"/>
    <x v="0"/>
  </r>
  <r>
    <x v="524"/>
    <x v="2"/>
    <n v="6"/>
    <x v="0"/>
  </r>
  <r>
    <x v="524"/>
    <x v="3"/>
    <n v="101"/>
    <x v="0"/>
  </r>
  <r>
    <x v="524"/>
    <x v="11"/>
    <n v="35"/>
    <x v="0"/>
  </r>
  <r>
    <x v="524"/>
    <x v="4"/>
    <n v="27"/>
    <x v="1"/>
  </r>
  <r>
    <x v="524"/>
    <x v="5"/>
    <n v="2"/>
    <x v="1"/>
  </r>
  <r>
    <x v="524"/>
    <x v="6"/>
    <n v="25"/>
    <x v="1"/>
  </r>
  <r>
    <x v="524"/>
    <x v="12"/>
    <n v="57"/>
    <x v="1"/>
  </r>
  <r>
    <x v="524"/>
    <x v="7"/>
    <n v="89"/>
    <x v="1"/>
  </r>
  <r>
    <x v="524"/>
    <x v="8"/>
    <n v="507"/>
    <x v="1"/>
  </r>
  <r>
    <x v="105"/>
    <x v="0"/>
    <n v="6"/>
    <x v="0"/>
  </r>
  <r>
    <x v="105"/>
    <x v="9"/>
    <n v="267"/>
    <x v="0"/>
  </r>
  <r>
    <x v="105"/>
    <x v="10"/>
    <n v="2"/>
    <x v="0"/>
  </r>
  <r>
    <x v="105"/>
    <x v="1"/>
    <n v="39"/>
    <x v="0"/>
  </r>
  <r>
    <x v="105"/>
    <x v="2"/>
    <n v="5"/>
    <x v="0"/>
  </r>
  <r>
    <x v="105"/>
    <x v="3"/>
    <n v="39"/>
    <x v="0"/>
  </r>
  <r>
    <x v="525"/>
    <x v="11"/>
    <n v="38"/>
    <x v="0"/>
  </r>
  <r>
    <x v="525"/>
    <x v="4"/>
    <n v="5"/>
    <x v="1"/>
  </r>
  <r>
    <x v="525"/>
    <x v="5"/>
    <n v="2"/>
    <x v="1"/>
  </r>
  <r>
    <x v="525"/>
    <x v="6"/>
    <n v="64"/>
    <x v="1"/>
  </r>
  <r>
    <x v="525"/>
    <x v="12"/>
    <n v="59"/>
    <x v="1"/>
  </r>
  <r>
    <x v="525"/>
    <x v="7"/>
    <n v="205"/>
    <x v="1"/>
  </r>
  <r>
    <x v="525"/>
    <x v="8"/>
    <n v="838"/>
    <x v="1"/>
  </r>
  <r>
    <x v="526"/>
    <x v="0"/>
    <n v="2"/>
    <x v="0"/>
  </r>
  <r>
    <x v="526"/>
    <x v="9"/>
    <n v="529"/>
    <x v="0"/>
  </r>
  <r>
    <x v="526"/>
    <x v="10"/>
    <n v="2"/>
    <x v="0"/>
  </r>
  <r>
    <x v="526"/>
    <x v="1"/>
    <n v="75"/>
    <x v="0"/>
  </r>
  <r>
    <x v="526"/>
    <x v="2"/>
    <n v="4"/>
    <x v="0"/>
  </r>
  <r>
    <x v="526"/>
    <x v="3"/>
    <n v="81"/>
    <x v="0"/>
  </r>
  <r>
    <x v="526"/>
    <x v="11"/>
    <n v="30"/>
    <x v="0"/>
  </r>
  <r>
    <x v="526"/>
    <x v="4"/>
    <n v="7"/>
    <x v="1"/>
  </r>
  <r>
    <x v="526"/>
    <x v="5"/>
    <n v="4"/>
    <x v="1"/>
  </r>
  <r>
    <x v="526"/>
    <x v="6"/>
    <n v="54"/>
    <x v="1"/>
  </r>
  <r>
    <x v="526"/>
    <x v="12"/>
    <n v="37"/>
    <x v="1"/>
  </r>
  <r>
    <x v="526"/>
    <x v="7"/>
    <n v="134"/>
    <x v="1"/>
  </r>
  <r>
    <x v="526"/>
    <x v="8"/>
    <n v="783"/>
    <x v="1"/>
  </r>
  <r>
    <x v="527"/>
    <x v="12"/>
    <n v="25"/>
    <x v="1"/>
  </r>
  <r>
    <x v="527"/>
    <x v="8"/>
    <n v="88"/>
    <x v="1"/>
  </r>
  <r>
    <x v="528"/>
    <x v="12"/>
    <n v="4"/>
    <x v="1"/>
  </r>
  <r>
    <x v="528"/>
    <x v="8"/>
    <n v="116"/>
    <x v="1"/>
  </r>
  <r>
    <x v="529"/>
    <x v="0"/>
    <n v="1"/>
    <x v="0"/>
  </r>
  <r>
    <x v="529"/>
    <x v="9"/>
    <n v="527"/>
    <x v="0"/>
  </r>
  <r>
    <x v="529"/>
    <x v="10"/>
    <n v="3"/>
    <x v="0"/>
  </r>
  <r>
    <x v="529"/>
    <x v="1"/>
    <n v="52"/>
    <x v="0"/>
  </r>
  <r>
    <x v="529"/>
    <x v="2"/>
    <n v="4"/>
    <x v="0"/>
  </r>
  <r>
    <x v="529"/>
    <x v="3"/>
    <n v="74"/>
    <x v="0"/>
  </r>
  <r>
    <x v="529"/>
    <x v="11"/>
    <n v="36"/>
    <x v="0"/>
  </r>
  <r>
    <x v="529"/>
    <x v="4"/>
    <n v="3"/>
    <x v="1"/>
  </r>
  <r>
    <x v="529"/>
    <x v="5"/>
    <n v="3"/>
    <x v="1"/>
  </r>
  <r>
    <x v="529"/>
    <x v="6"/>
    <n v="46"/>
    <x v="1"/>
  </r>
  <r>
    <x v="529"/>
    <x v="12"/>
    <n v="45"/>
    <x v="1"/>
  </r>
  <r>
    <x v="529"/>
    <x v="7"/>
    <n v="182"/>
    <x v="1"/>
  </r>
  <r>
    <x v="529"/>
    <x v="8"/>
    <n v="806"/>
    <x v="1"/>
  </r>
  <r>
    <x v="9"/>
    <x v="4"/>
    <n v="19"/>
    <x v="1"/>
  </r>
  <r>
    <x v="9"/>
    <x v="5"/>
    <n v="4"/>
    <x v="1"/>
  </r>
  <r>
    <x v="9"/>
    <x v="6"/>
    <n v="97"/>
    <x v="1"/>
  </r>
  <r>
    <x v="9"/>
    <x v="12"/>
    <n v="40"/>
    <x v="1"/>
  </r>
  <r>
    <x v="9"/>
    <x v="7"/>
    <n v="245"/>
    <x v="1"/>
  </r>
  <r>
    <x v="9"/>
    <x v="8"/>
    <n v="818"/>
    <x v="1"/>
  </r>
  <r>
    <x v="9"/>
    <x v="9"/>
    <n v="455"/>
    <x v="0"/>
  </r>
  <r>
    <x v="9"/>
    <x v="10"/>
    <n v="2"/>
    <x v="0"/>
  </r>
  <r>
    <x v="9"/>
    <x v="1"/>
    <n v="61"/>
    <x v="0"/>
  </r>
  <r>
    <x v="9"/>
    <x v="2"/>
    <n v="1"/>
    <x v="0"/>
  </r>
  <r>
    <x v="9"/>
    <x v="3"/>
    <n v="61"/>
    <x v="0"/>
  </r>
  <r>
    <x v="24"/>
    <x v="6"/>
    <n v="37"/>
    <x v="1"/>
  </r>
  <r>
    <x v="24"/>
    <x v="12"/>
    <n v="70"/>
    <x v="1"/>
  </r>
  <r>
    <x v="24"/>
    <x v="7"/>
    <n v="136"/>
    <x v="1"/>
  </r>
  <r>
    <x v="24"/>
    <x v="8"/>
    <n v="722"/>
    <x v="1"/>
  </r>
  <r>
    <x v="530"/>
    <x v="0"/>
    <n v="3"/>
    <x v="0"/>
  </r>
  <r>
    <x v="530"/>
    <x v="9"/>
    <n v="450"/>
    <x v="0"/>
  </r>
  <r>
    <x v="530"/>
    <x v="10"/>
    <n v="7"/>
    <x v="0"/>
  </r>
  <r>
    <x v="530"/>
    <x v="1"/>
    <n v="61"/>
    <x v="0"/>
  </r>
  <r>
    <x v="530"/>
    <x v="2"/>
    <n v="2"/>
    <x v="0"/>
  </r>
  <r>
    <x v="530"/>
    <x v="3"/>
    <n v="48"/>
    <x v="0"/>
  </r>
  <r>
    <x v="530"/>
    <x v="11"/>
    <n v="31"/>
    <x v="0"/>
  </r>
  <r>
    <x v="530"/>
    <x v="4"/>
    <n v="10"/>
    <x v="1"/>
  </r>
  <r>
    <x v="530"/>
    <x v="5"/>
    <n v="10"/>
    <x v="1"/>
  </r>
  <r>
    <x v="530"/>
    <x v="6"/>
    <n v="58"/>
    <x v="1"/>
  </r>
  <r>
    <x v="530"/>
    <x v="12"/>
    <n v="54"/>
    <x v="1"/>
  </r>
  <r>
    <x v="530"/>
    <x v="7"/>
    <n v="226"/>
    <x v="1"/>
  </r>
  <r>
    <x v="530"/>
    <x v="8"/>
    <n v="868"/>
    <x v="1"/>
  </r>
  <r>
    <x v="531"/>
    <x v="0"/>
    <n v="3"/>
    <x v="0"/>
  </r>
  <r>
    <x v="531"/>
    <x v="9"/>
    <n v="497"/>
    <x v="0"/>
  </r>
  <r>
    <x v="531"/>
    <x v="10"/>
    <n v="3"/>
    <x v="0"/>
  </r>
  <r>
    <x v="531"/>
    <x v="1"/>
    <n v="95"/>
    <x v="0"/>
  </r>
  <r>
    <x v="531"/>
    <x v="2"/>
    <n v="5"/>
    <x v="0"/>
  </r>
  <r>
    <x v="531"/>
    <x v="3"/>
    <n v="74"/>
    <x v="0"/>
  </r>
  <r>
    <x v="531"/>
    <x v="11"/>
    <n v="40"/>
    <x v="0"/>
  </r>
  <r>
    <x v="531"/>
    <x v="4"/>
    <n v="7"/>
    <x v="1"/>
  </r>
  <r>
    <x v="531"/>
    <x v="5"/>
    <n v="5"/>
    <x v="1"/>
  </r>
  <r>
    <x v="531"/>
    <x v="6"/>
    <n v="59"/>
    <x v="1"/>
  </r>
  <r>
    <x v="531"/>
    <x v="12"/>
    <n v="54"/>
    <x v="1"/>
  </r>
  <r>
    <x v="531"/>
    <x v="7"/>
    <n v="174"/>
    <x v="1"/>
  </r>
  <r>
    <x v="531"/>
    <x v="8"/>
    <n v="761"/>
    <x v="1"/>
  </r>
  <r>
    <x v="532"/>
    <x v="12"/>
    <n v="11"/>
    <x v="1"/>
  </r>
  <r>
    <x v="532"/>
    <x v="8"/>
    <n v="107"/>
    <x v="1"/>
  </r>
  <r>
    <x v="533"/>
    <x v="12"/>
    <n v="6"/>
    <x v="1"/>
  </r>
  <r>
    <x v="533"/>
    <x v="8"/>
    <n v="119"/>
    <x v="1"/>
  </r>
  <r>
    <x v="534"/>
    <x v="0"/>
    <n v="1"/>
    <x v="0"/>
  </r>
  <r>
    <x v="534"/>
    <x v="9"/>
    <n v="553"/>
    <x v="0"/>
  </r>
  <r>
    <x v="534"/>
    <x v="10"/>
    <n v="5"/>
    <x v="0"/>
  </r>
  <r>
    <x v="534"/>
    <x v="1"/>
    <n v="81"/>
    <x v="0"/>
  </r>
  <r>
    <x v="534"/>
    <x v="2"/>
    <n v="3"/>
    <x v="0"/>
  </r>
  <r>
    <x v="534"/>
    <x v="3"/>
    <n v="69"/>
    <x v="0"/>
  </r>
  <r>
    <x v="534"/>
    <x v="11"/>
    <n v="43"/>
    <x v="0"/>
  </r>
  <r>
    <x v="534"/>
    <x v="4"/>
    <n v="5"/>
    <x v="1"/>
  </r>
  <r>
    <x v="534"/>
    <x v="5"/>
    <n v="4"/>
    <x v="1"/>
  </r>
  <r>
    <x v="534"/>
    <x v="6"/>
    <n v="42"/>
    <x v="1"/>
  </r>
  <r>
    <x v="201"/>
    <x v="7"/>
    <n v="212"/>
    <x v="1"/>
  </r>
  <r>
    <x v="201"/>
    <x v="8"/>
    <n v="1005"/>
    <x v="1"/>
  </r>
  <r>
    <x v="535"/>
    <x v="9"/>
    <n v="557"/>
    <x v="0"/>
  </r>
  <r>
    <x v="535"/>
    <x v="10"/>
    <n v="4"/>
    <x v="0"/>
  </r>
  <r>
    <x v="535"/>
    <x v="1"/>
    <n v="82"/>
    <x v="0"/>
  </r>
  <r>
    <x v="535"/>
    <x v="2"/>
    <n v="2"/>
    <x v="0"/>
  </r>
  <r>
    <x v="535"/>
    <x v="3"/>
    <n v="49"/>
    <x v="0"/>
  </r>
  <r>
    <x v="535"/>
    <x v="11"/>
    <n v="22"/>
    <x v="0"/>
  </r>
  <r>
    <x v="535"/>
    <x v="4"/>
    <n v="28"/>
    <x v="1"/>
  </r>
  <r>
    <x v="535"/>
    <x v="5"/>
    <n v="10"/>
    <x v="1"/>
  </r>
  <r>
    <x v="535"/>
    <x v="6"/>
    <n v="112"/>
    <x v="1"/>
  </r>
  <r>
    <x v="535"/>
    <x v="12"/>
    <n v="21"/>
    <x v="1"/>
  </r>
  <r>
    <x v="535"/>
    <x v="7"/>
    <n v="378"/>
    <x v="1"/>
  </r>
  <r>
    <x v="535"/>
    <x v="8"/>
    <n v="925"/>
    <x v="1"/>
  </r>
  <r>
    <x v="536"/>
    <x v="4"/>
    <n v="2"/>
    <x v="1"/>
  </r>
  <r>
    <x v="536"/>
    <x v="5"/>
    <n v="1"/>
    <x v="1"/>
  </r>
  <r>
    <x v="536"/>
    <x v="6"/>
    <n v="17"/>
    <x v="1"/>
  </r>
  <r>
    <x v="536"/>
    <x v="12"/>
    <n v="24"/>
    <x v="1"/>
  </r>
  <r>
    <x v="536"/>
    <x v="7"/>
    <n v="98"/>
    <x v="1"/>
  </r>
  <r>
    <x v="536"/>
    <x v="8"/>
    <n v="697"/>
    <x v="1"/>
  </r>
  <r>
    <x v="536"/>
    <x v="0"/>
    <n v="4"/>
    <x v="0"/>
  </r>
  <r>
    <x v="536"/>
    <x v="9"/>
    <n v="665"/>
    <x v="0"/>
  </r>
  <r>
    <x v="536"/>
    <x v="10"/>
    <n v="10"/>
    <x v="0"/>
  </r>
  <r>
    <x v="536"/>
    <x v="1"/>
    <n v="200"/>
    <x v="0"/>
  </r>
  <r>
    <x v="536"/>
    <x v="2"/>
    <n v="2"/>
    <x v="0"/>
  </r>
  <r>
    <x v="536"/>
    <x v="3"/>
    <n v="114"/>
    <x v="0"/>
  </r>
  <r>
    <x v="536"/>
    <x v="11"/>
    <n v="29"/>
    <x v="0"/>
  </r>
  <r>
    <x v="537"/>
    <x v="9"/>
    <n v="712"/>
    <x v="0"/>
  </r>
  <r>
    <x v="537"/>
    <x v="10"/>
    <n v="1"/>
    <x v="0"/>
  </r>
  <r>
    <x v="537"/>
    <x v="1"/>
    <n v="35"/>
    <x v="0"/>
  </r>
  <r>
    <x v="537"/>
    <x v="2"/>
    <n v="8"/>
    <x v="0"/>
  </r>
  <r>
    <x v="537"/>
    <x v="3"/>
    <n v="45"/>
    <x v="0"/>
  </r>
  <r>
    <x v="537"/>
    <x v="11"/>
    <n v="23"/>
    <x v="0"/>
  </r>
  <r>
    <x v="537"/>
    <x v="4"/>
    <n v="27"/>
    <x v="1"/>
  </r>
  <r>
    <x v="537"/>
    <x v="5"/>
    <n v="11"/>
    <x v="1"/>
  </r>
  <r>
    <x v="537"/>
    <x v="6"/>
    <n v="84"/>
    <x v="1"/>
  </r>
  <r>
    <x v="537"/>
    <x v="12"/>
    <n v="28"/>
    <x v="1"/>
  </r>
  <r>
    <x v="537"/>
    <x v="7"/>
    <n v="296"/>
    <x v="1"/>
  </r>
  <r>
    <x v="537"/>
    <x v="8"/>
    <n v="1164"/>
    <x v="1"/>
  </r>
  <r>
    <x v="538"/>
    <x v="0"/>
    <n v="1"/>
    <x v="0"/>
  </r>
  <r>
    <x v="538"/>
    <x v="9"/>
    <n v="680"/>
    <x v="0"/>
  </r>
  <r>
    <x v="538"/>
    <x v="10"/>
    <n v="8"/>
    <x v="0"/>
  </r>
  <r>
    <x v="538"/>
    <x v="1"/>
    <n v="106"/>
    <x v="0"/>
  </r>
  <r>
    <x v="538"/>
    <x v="2"/>
    <n v="11"/>
    <x v="0"/>
  </r>
  <r>
    <x v="538"/>
    <x v="3"/>
    <n v="98"/>
    <x v="0"/>
  </r>
  <r>
    <x v="538"/>
    <x v="11"/>
    <n v="27"/>
    <x v="0"/>
  </r>
  <r>
    <x v="539"/>
    <x v="9"/>
    <n v="637"/>
    <x v="0"/>
  </r>
  <r>
    <x v="539"/>
    <x v="10"/>
    <n v="3"/>
    <x v="0"/>
  </r>
  <r>
    <x v="539"/>
    <x v="1"/>
    <n v="91"/>
    <x v="0"/>
  </r>
  <r>
    <x v="513"/>
    <x v="8"/>
    <n v="98"/>
    <x v="1"/>
  </r>
  <r>
    <x v="540"/>
    <x v="12"/>
    <n v="19"/>
    <x v="1"/>
  </r>
  <r>
    <x v="540"/>
    <x v="8"/>
    <n v="61"/>
    <x v="1"/>
  </r>
  <r>
    <x v="541"/>
    <x v="0"/>
    <n v="5"/>
    <x v="0"/>
  </r>
  <r>
    <x v="541"/>
    <x v="9"/>
    <n v="645"/>
    <x v="0"/>
  </r>
  <r>
    <x v="541"/>
    <x v="10"/>
    <n v="3"/>
    <x v="0"/>
  </r>
  <r>
    <x v="541"/>
    <x v="1"/>
    <n v="97"/>
    <x v="0"/>
  </r>
  <r>
    <x v="541"/>
    <x v="2"/>
    <n v="6"/>
    <x v="0"/>
  </r>
  <r>
    <x v="541"/>
    <x v="3"/>
    <n v="109"/>
    <x v="0"/>
  </r>
  <r>
    <x v="541"/>
    <x v="11"/>
    <n v="35"/>
    <x v="0"/>
  </r>
  <r>
    <x v="541"/>
    <x v="4"/>
    <n v="4"/>
    <x v="1"/>
  </r>
  <r>
    <x v="541"/>
    <x v="5"/>
    <n v="8"/>
    <x v="1"/>
  </r>
  <r>
    <x v="541"/>
    <x v="6"/>
    <n v="50"/>
    <x v="1"/>
  </r>
  <r>
    <x v="541"/>
    <x v="12"/>
    <n v="35"/>
    <x v="1"/>
  </r>
  <r>
    <x v="541"/>
    <x v="7"/>
    <n v="216"/>
    <x v="1"/>
  </r>
  <r>
    <x v="541"/>
    <x v="8"/>
    <n v="839"/>
    <x v="1"/>
  </r>
  <r>
    <x v="542"/>
    <x v="9"/>
    <n v="537"/>
    <x v="0"/>
  </r>
  <r>
    <x v="542"/>
    <x v="10"/>
    <n v="5"/>
    <x v="0"/>
  </r>
  <r>
    <x v="542"/>
    <x v="1"/>
    <n v="82"/>
    <x v="0"/>
  </r>
  <r>
    <x v="542"/>
    <x v="2"/>
    <n v="3"/>
    <x v="0"/>
  </r>
  <r>
    <x v="542"/>
    <x v="3"/>
    <n v="71"/>
    <x v="0"/>
  </r>
  <r>
    <x v="542"/>
    <x v="11"/>
    <n v="34"/>
    <x v="0"/>
  </r>
  <r>
    <x v="542"/>
    <x v="4"/>
    <n v="18"/>
    <x v="1"/>
  </r>
  <r>
    <x v="542"/>
    <x v="5"/>
    <n v="13"/>
    <x v="1"/>
  </r>
  <r>
    <x v="542"/>
    <x v="6"/>
    <n v="68"/>
    <x v="1"/>
  </r>
  <r>
    <x v="542"/>
    <x v="12"/>
    <n v="42"/>
    <x v="1"/>
  </r>
  <r>
    <x v="542"/>
    <x v="7"/>
    <n v="255"/>
    <x v="1"/>
  </r>
  <r>
    <x v="542"/>
    <x v="8"/>
    <n v="849"/>
    <x v="1"/>
  </r>
  <r>
    <x v="543"/>
    <x v="0"/>
    <n v="4"/>
    <x v="0"/>
  </r>
  <r>
    <x v="543"/>
    <x v="9"/>
    <n v="786"/>
    <x v="0"/>
  </r>
  <r>
    <x v="543"/>
    <x v="10"/>
    <n v="9"/>
    <x v="0"/>
  </r>
  <r>
    <x v="543"/>
    <x v="1"/>
    <n v="133"/>
    <x v="0"/>
  </r>
  <r>
    <x v="543"/>
    <x v="2"/>
    <n v="10"/>
    <x v="0"/>
  </r>
  <r>
    <x v="543"/>
    <x v="3"/>
    <n v="91"/>
    <x v="0"/>
  </r>
  <r>
    <x v="543"/>
    <x v="11"/>
    <n v="42"/>
    <x v="0"/>
  </r>
  <r>
    <x v="543"/>
    <x v="4"/>
    <n v="1"/>
    <x v="1"/>
  </r>
  <r>
    <x v="543"/>
    <x v="5"/>
    <n v="2"/>
    <x v="1"/>
  </r>
  <r>
    <x v="543"/>
    <x v="6"/>
    <n v="30"/>
    <x v="1"/>
  </r>
  <r>
    <x v="543"/>
    <x v="12"/>
    <n v="32"/>
    <x v="1"/>
  </r>
  <r>
    <x v="543"/>
    <x v="7"/>
    <n v="83"/>
    <x v="1"/>
  </r>
  <r>
    <x v="543"/>
    <x v="8"/>
    <n v="580"/>
    <x v="1"/>
  </r>
  <r>
    <x v="514"/>
    <x v="9"/>
    <n v="300"/>
    <x v="0"/>
  </r>
  <r>
    <x v="539"/>
    <x v="2"/>
    <n v="2"/>
    <x v="0"/>
  </r>
  <r>
    <x v="539"/>
    <x v="3"/>
    <n v="85"/>
    <x v="0"/>
  </r>
  <r>
    <x v="539"/>
    <x v="11"/>
    <n v="43"/>
    <x v="0"/>
  </r>
  <r>
    <x v="538"/>
    <x v="4"/>
    <n v="4"/>
    <x v="1"/>
  </r>
  <r>
    <x v="538"/>
    <x v="5"/>
    <n v="3"/>
    <x v="1"/>
  </r>
  <r>
    <x v="538"/>
    <x v="6"/>
    <n v="70"/>
    <x v="1"/>
  </r>
  <r>
    <x v="538"/>
    <x v="12"/>
    <n v="14"/>
    <x v="1"/>
  </r>
  <r>
    <x v="538"/>
    <x v="7"/>
    <n v="247"/>
    <x v="1"/>
  </r>
  <r>
    <x v="538"/>
    <x v="8"/>
    <n v="922"/>
    <x v="1"/>
  </r>
  <r>
    <x v="544"/>
    <x v="12"/>
    <n v="8"/>
    <x v="1"/>
  </r>
  <r>
    <x v="544"/>
    <x v="8"/>
    <n v="96"/>
    <x v="1"/>
  </r>
  <r>
    <x v="545"/>
    <x v="12"/>
    <n v="20"/>
    <x v="1"/>
  </r>
  <r>
    <x v="545"/>
    <x v="8"/>
    <n v="101"/>
    <x v="1"/>
  </r>
  <r>
    <x v="539"/>
    <x v="4"/>
    <n v="11"/>
    <x v="1"/>
  </r>
  <r>
    <x v="539"/>
    <x v="5"/>
    <n v="5"/>
    <x v="1"/>
  </r>
  <r>
    <x v="539"/>
    <x v="6"/>
    <n v="65"/>
    <x v="1"/>
  </r>
  <r>
    <x v="539"/>
    <x v="12"/>
    <n v="52"/>
    <x v="1"/>
  </r>
  <r>
    <x v="539"/>
    <x v="7"/>
    <n v="202"/>
    <x v="1"/>
  </r>
  <r>
    <x v="539"/>
    <x v="8"/>
    <n v="840"/>
    <x v="1"/>
  </r>
  <r>
    <x v="546"/>
    <x v="0"/>
    <n v="3"/>
    <x v="0"/>
  </r>
  <r>
    <x v="546"/>
    <x v="9"/>
    <n v="599"/>
    <x v="0"/>
  </r>
  <r>
    <x v="546"/>
    <x v="10"/>
    <n v="2"/>
    <x v="0"/>
  </r>
  <r>
    <x v="546"/>
    <x v="1"/>
    <n v="94"/>
    <x v="0"/>
  </r>
  <r>
    <x v="546"/>
    <x v="2"/>
    <n v="3"/>
    <x v="0"/>
  </r>
  <r>
    <x v="546"/>
    <x v="3"/>
    <n v="88"/>
    <x v="0"/>
  </r>
  <r>
    <x v="546"/>
    <x v="11"/>
    <n v="31"/>
    <x v="0"/>
  </r>
  <r>
    <x v="546"/>
    <x v="4"/>
    <n v="18"/>
    <x v="1"/>
  </r>
  <r>
    <x v="546"/>
    <x v="5"/>
    <n v="9"/>
    <x v="1"/>
  </r>
  <r>
    <x v="546"/>
    <x v="6"/>
    <n v="130"/>
    <x v="1"/>
  </r>
  <r>
    <x v="546"/>
    <x v="12"/>
    <n v="56"/>
    <x v="1"/>
  </r>
  <r>
    <x v="546"/>
    <x v="7"/>
    <n v="266"/>
    <x v="1"/>
  </r>
  <r>
    <x v="546"/>
    <x v="8"/>
    <n v="919"/>
    <x v="1"/>
  </r>
  <r>
    <x v="547"/>
    <x v="0"/>
    <n v="2"/>
    <x v="0"/>
  </r>
  <r>
    <x v="547"/>
    <x v="9"/>
    <n v="850"/>
    <x v="0"/>
  </r>
  <r>
    <x v="547"/>
    <x v="10"/>
    <n v="6"/>
    <x v="0"/>
  </r>
  <r>
    <x v="547"/>
    <x v="1"/>
    <n v="161"/>
    <x v="0"/>
  </r>
  <r>
    <x v="547"/>
    <x v="2"/>
    <n v="10"/>
    <x v="0"/>
  </r>
  <r>
    <x v="547"/>
    <x v="3"/>
    <n v="164"/>
    <x v="0"/>
  </r>
  <r>
    <x v="547"/>
    <x v="11"/>
    <n v="42"/>
    <x v="0"/>
  </r>
  <r>
    <x v="547"/>
    <x v="4"/>
    <n v="5"/>
    <x v="1"/>
  </r>
  <r>
    <x v="547"/>
    <x v="5"/>
    <n v="2"/>
    <x v="1"/>
  </r>
  <r>
    <x v="547"/>
    <x v="6"/>
    <n v="43"/>
    <x v="1"/>
  </r>
  <r>
    <x v="547"/>
    <x v="12"/>
    <n v="42"/>
    <x v="1"/>
  </r>
  <r>
    <x v="547"/>
    <x v="7"/>
    <n v="59"/>
    <x v="1"/>
  </r>
  <r>
    <x v="547"/>
    <x v="8"/>
    <n v="628"/>
    <x v="1"/>
  </r>
  <r>
    <x v="178"/>
    <x v="0"/>
    <n v="3"/>
    <x v="0"/>
  </r>
  <r>
    <x v="178"/>
    <x v="9"/>
    <n v="360"/>
    <x v="0"/>
  </r>
  <r>
    <x v="178"/>
    <x v="10"/>
    <n v="2"/>
    <x v="0"/>
  </r>
  <r>
    <x v="178"/>
    <x v="1"/>
    <n v="24"/>
    <x v="0"/>
  </r>
  <r>
    <x v="183"/>
    <x v="6"/>
    <n v="68"/>
    <x v="1"/>
  </r>
  <r>
    <x v="183"/>
    <x v="12"/>
    <n v="58"/>
    <x v="1"/>
  </r>
  <r>
    <x v="183"/>
    <x v="7"/>
    <n v="228"/>
    <x v="1"/>
  </r>
  <r>
    <x v="183"/>
    <x v="8"/>
    <n v="911"/>
    <x v="1"/>
  </r>
  <r>
    <x v="548"/>
    <x v="0"/>
    <n v="2"/>
    <x v="0"/>
  </r>
  <r>
    <x v="548"/>
    <x v="9"/>
    <n v="606"/>
    <x v="0"/>
  </r>
  <r>
    <x v="548"/>
    <x v="10"/>
    <n v="8"/>
    <x v="0"/>
  </r>
  <r>
    <x v="548"/>
    <x v="1"/>
    <n v="126"/>
    <x v="0"/>
  </r>
  <r>
    <x v="548"/>
    <x v="2"/>
    <n v="4"/>
    <x v="0"/>
  </r>
  <r>
    <x v="548"/>
    <x v="3"/>
    <n v="88"/>
    <x v="0"/>
  </r>
  <r>
    <x v="548"/>
    <x v="11"/>
    <n v="24"/>
    <x v="0"/>
  </r>
  <r>
    <x v="548"/>
    <x v="4"/>
    <n v="5"/>
    <x v="1"/>
  </r>
  <r>
    <x v="548"/>
    <x v="5"/>
    <n v="8"/>
    <x v="1"/>
  </r>
  <r>
    <x v="548"/>
    <x v="6"/>
    <n v="34"/>
    <x v="1"/>
  </r>
  <r>
    <x v="548"/>
    <x v="12"/>
    <n v="39"/>
    <x v="1"/>
  </r>
  <r>
    <x v="548"/>
    <x v="7"/>
    <n v="119"/>
    <x v="1"/>
  </r>
  <r>
    <x v="548"/>
    <x v="8"/>
    <n v="695"/>
    <x v="1"/>
  </r>
  <r>
    <x v="549"/>
    <x v="4"/>
    <n v="9"/>
    <x v="1"/>
  </r>
  <r>
    <x v="549"/>
    <x v="5"/>
    <n v="9"/>
    <x v="1"/>
  </r>
  <r>
    <x v="549"/>
    <x v="6"/>
    <n v="36"/>
    <x v="1"/>
  </r>
  <r>
    <x v="549"/>
    <x v="12"/>
    <n v="53"/>
    <x v="1"/>
  </r>
  <r>
    <x v="549"/>
    <x v="7"/>
    <n v="265"/>
    <x v="1"/>
  </r>
  <r>
    <x v="549"/>
    <x v="8"/>
    <n v="1089"/>
    <x v="1"/>
  </r>
  <r>
    <x v="549"/>
    <x v="0"/>
    <n v="4"/>
    <x v="0"/>
  </r>
  <r>
    <x v="549"/>
    <x v="9"/>
    <n v="713"/>
    <x v="0"/>
  </r>
  <r>
    <x v="549"/>
    <x v="10"/>
    <n v="3"/>
    <x v="0"/>
  </r>
  <r>
    <x v="549"/>
    <x v="1"/>
    <n v="45"/>
    <x v="0"/>
  </r>
  <r>
    <x v="549"/>
    <x v="2"/>
    <n v="8"/>
    <x v="0"/>
  </r>
  <r>
    <x v="549"/>
    <x v="3"/>
    <n v="50"/>
    <x v="0"/>
  </r>
  <r>
    <x v="549"/>
    <x v="11"/>
    <n v="35"/>
    <x v="0"/>
  </r>
  <r>
    <x v="550"/>
    <x v="0"/>
    <n v="2"/>
    <x v="0"/>
  </r>
  <r>
    <x v="550"/>
    <x v="9"/>
    <n v="569"/>
    <x v="0"/>
  </r>
  <r>
    <x v="550"/>
    <x v="10"/>
    <n v="9"/>
    <x v="0"/>
  </r>
  <r>
    <x v="550"/>
    <x v="1"/>
    <n v="97"/>
    <x v="0"/>
  </r>
  <r>
    <x v="550"/>
    <x v="2"/>
    <n v="3"/>
    <x v="0"/>
  </r>
  <r>
    <x v="550"/>
    <x v="3"/>
    <n v="48"/>
    <x v="0"/>
  </r>
  <r>
    <x v="550"/>
    <x v="11"/>
    <n v="37"/>
    <x v="0"/>
  </r>
  <r>
    <x v="550"/>
    <x v="4"/>
    <n v="7"/>
    <x v="1"/>
  </r>
  <r>
    <x v="550"/>
    <x v="5"/>
    <n v="3"/>
    <x v="1"/>
  </r>
  <r>
    <x v="550"/>
    <x v="6"/>
    <n v="32"/>
    <x v="1"/>
  </r>
  <r>
    <x v="550"/>
    <x v="12"/>
    <n v="40"/>
    <x v="1"/>
  </r>
  <r>
    <x v="550"/>
    <x v="7"/>
    <n v="187"/>
    <x v="1"/>
  </r>
  <r>
    <x v="550"/>
    <x v="8"/>
    <n v="756"/>
    <x v="1"/>
  </r>
  <r>
    <x v="551"/>
    <x v="12"/>
    <n v="14"/>
    <x v="1"/>
  </r>
  <r>
    <x v="551"/>
    <x v="8"/>
    <n v="137"/>
    <x v="1"/>
  </r>
  <r>
    <x v="552"/>
    <x v="12"/>
    <n v="11"/>
    <x v="1"/>
  </r>
  <r>
    <x v="552"/>
    <x v="8"/>
    <n v="106"/>
    <x v="1"/>
  </r>
  <r>
    <x v="553"/>
    <x v="0"/>
    <n v="1"/>
    <x v="0"/>
  </r>
  <r>
    <x v="553"/>
    <x v="9"/>
    <n v="533"/>
    <x v="0"/>
  </r>
  <r>
    <x v="553"/>
    <x v="10"/>
    <n v="2"/>
    <x v="0"/>
  </r>
  <r>
    <x v="553"/>
    <x v="1"/>
    <n v="82"/>
    <x v="0"/>
  </r>
  <r>
    <x v="553"/>
    <x v="2"/>
    <n v="1"/>
    <x v="0"/>
  </r>
  <r>
    <x v="553"/>
    <x v="3"/>
    <n v="45"/>
    <x v="0"/>
  </r>
  <r>
    <x v="553"/>
    <x v="11"/>
    <n v="54"/>
    <x v="0"/>
  </r>
  <r>
    <x v="553"/>
    <x v="4"/>
    <n v="8"/>
    <x v="1"/>
  </r>
  <r>
    <x v="553"/>
    <x v="5"/>
    <n v="14"/>
    <x v="1"/>
  </r>
  <r>
    <x v="553"/>
    <x v="6"/>
    <n v="39"/>
    <x v="1"/>
  </r>
  <r>
    <x v="553"/>
    <x v="12"/>
    <n v="65"/>
    <x v="1"/>
  </r>
  <r>
    <x v="553"/>
    <x v="7"/>
    <n v="177"/>
    <x v="1"/>
  </r>
  <r>
    <x v="553"/>
    <x v="8"/>
    <n v="1056"/>
    <x v="1"/>
  </r>
  <r>
    <x v="554"/>
    <x v="0"/>
    <n v="3"/>
    <x v="0"/>
  </r>
  <r>
    <x v="554"/>
    <x v="9"/>
    <n v="633"/>
    <x v="0"/>
  </r>
  <r>
    <x v="554"/>
    <x v="10"/>
    <n v="9"/>
    <x v="0"/>
  </r>
  <r>
    <x v="554"/>
    <x v="1"/>
    <n v="75"/>
    <x v="0"/>
  </r>
  <r>
    <x v="554"/>
    <x v="2"/>
    <n v="4"/>
    <x v="0"/>
  </r>
  <r>
    <x v="554"/>
    <x v="3"/>
    <n v="53"/>
    <x v="0"/>
  </r>
  <r>
    <x v="554"/>
    <x v="11"/>
    <n v="41"/>
    <x v="0"/>
  </r>
  <r>
    <x v="554"/>
    <x v="12"/>
    <n v="66"/>
    <x v="1"/>
  </r>
  <r>
    <x v="554"/>
    <x v="8"/>
    <n v="327"/>
    <x v="1"/>
  </r>
  <r>
    <x v="555"/>
    <x v="0"/>
    <n v="4"/>
    <x v="0"/>
  </r>
  <r>
    <x v="555"/>
    <x v="9"/>
    <n v="422"/>
    <x v="0"/>
  </r>
  <r>
    <x v="555"/>
    <x v="10"/>
    <n v="19"/>
    <x v="0"/>
  </r>
  <r>
    <x v="555"/>
    <x v="1"/>
    <n v="139"/>
    <x v="0"/>
  </r>
  <r>
    <x v="555"/>
    <x v="2"/>
    <n v="6"/>
    <x v="0"/>
  </r>
  <r>
    <x v="555"/>
    <x v="3"/>
    <n v="60"/>
    <x v="0"/>
  </r>
  <r>
    <x v="555"/>
    <x v="11"/>
    <n v="38"/>
    <x v="0"/>
  </r>
  <r>
    <x v="555"/>
    <x v="4"/>
    <n v="20"/>
    <x v="1"/>
  </r>
  <r>
    <x v="555"/>
    <x v="5"/>
    <n v="22"/>
    <x v="1"/>
  </r>
  <r>
    <x v="555"/>
    <x v="6"/>
    <n v="69"/>
    <x v="1"/>
  </r>
  <r>
    <x v="555"/>
    <x v="12"/>
    <n v="39"/>
    <x v="1"/>
  </r>
  <r>
    <x v="555"/>
    <x v="7"/>
    <n v="380"/>
    <x v="1"/>
  </r>
  <r>
    <x v="555"/>
    <x v="8"/>
    <n v="1715"/>
    <x v="1"/>
  </r>
  <r>
    <x v="556"/>
    <x v="0"/>
    <n v="1"/>
    <x v="0"/>
  </r>
  <r>
    <x v="556"/>
    <x v="9"/>
    <n v="767"/>
    <x v="0"/>
  </r>
  <r>
    <x v="556"/>
    <x v="10"/>
    <n v="6"/>
    <x v="0"/>
  </r>
  <r>
    <x v="556"/>
    <x v="1"/>
    <n v="112"/>
    <x v="0"/>
  </r>
  <r>
    <x v="556"/>
    <x v="2"/>
    <n v="1"/>
    <x v="0"/>
  </r>
  <r>
    <x v="556"/>
    <x v="3"/>
    <n v="43"/>
    <x v="0"/>
  </r>
  <r>
    <x v="556"/>
    <x v="11"/>
    <n v="31"/>
    <x v="0"/>
  </r>
  <r>
    <x v="556"/>
    <x v="4"/>
    <n v="10"/>
    <x v="1"/>
  </r>
  <r>
    <x v="556"/>
    <x v="5"/>
    <n v="7"/>
    <x v="1"/>
  </r>
  <r>
    <x v="556"/>
    <x v="6"/>
    <n v="34"/>
    <x v="1"/>
  </r>
  <r>
    <x v="556"/>
    <x v="12"/>
    <n v="44"/>
    <x v="1"/>
  </r>
  <r>
    <x v="556"/>
    <x v="7"/>
    <n v="20"/>
    <x v="1"/>
  </r>
  <r>
    <x v="556"/>
    <x v="8"/>
    <n v="928"/>
    <x v="1"/>
  </r>
  <r>
    <x v="503"/>
    <x v="9"/>
    <n v="434"/>
    <x v="0"/>
  </r>
  <r>
    <x v="503"/>
    <x v="1"/>
    <n v="10"/>
    <x v="0"/>
  </r>
  <r>
    <x v="508"/>
    <x v="12"/>
    <n v="31"/>
    <x v="1"/>
  </r>
  <r>
    <x v="508"/>
    <x v="7"/>
    <n v="55"/>
    <x v="1"/>
  </r>
  <r>
    <x v="508"/>
    <x v="8"/>
    <n v="393"/>
    <x v="1"/>
  </r>
  <r>
    <x v="557"/>
    <x v="0"/>
    <n v="5"/>
    <x v="0"/>
  </r>
  <r>
    <x v="557"/>
    <x v="9"/>
    <n v="235"/>
    <x v="0"/>
  </r>
  <r>
    <x v="557"/>
    <x v="1"/>
    <n v="23"/>
    <x v="0"/>
  </r>
  <r>
    <x v="557"/>
    <x v="2"/>
    <n v="4"/>
    <x v="0"/>
  </r>
  <r>
    <x v="557"/>
    <x v="3"/>
    <n v="17"/>
    <x v="0"/>
  </r>
  <r>
    <x v="557"/>
    <x v="11"/>
    <n v="27"/>
    <x v="0"/>
  </r>
  <r>
    <x v="557"/>
    <x v="4"/>
    <n v="14"/>
    <x v="1"/>
  </r>
  <r>
    <x v="557"/>
    <x v="5"/>
    <n v="12"/>
    <x v="1"/>
  </r>
  <r>
    <x v="557"/>
    <x v="6"/>
    <n v="66"/>
    <x v="1"/>
  </r>
  <r>
    <x v="557"/>
    <x v="12"/>
    <n v="38"/>
    <x v="1"/>
  </r>
  <r>
    <x v="557"/>
    <x v="7"/>
    <n v="220"/>
    <x v="1"/>
  </r>
  <r>
    <x v="557"/>
    <x v="8"/>
    <n v="1159"/>
    <x v="1"/>
  </r>
  <r>
    <x v="558"/>
    <x v="0"/>
    <n v="3"/>
    <x v="0"/>
  </r>
  <r>
    <x v="558"/>
    <x v="9"/>
    <n v="513"/>
    <x v="0"/>
  </r>
  <r>
    <x v="558"/>
    <x v="10"/>
    <n v="8"/>
    <x v="0"/>
  </r>
  <r>
    <x v="558"/>
    <x v="1"/>
    <n v="96"/>
    <x v="0"/>
  </r>
  <r>
    <x v="558"/>
    <x v="2"/>
    <n v="7"/>
    <x v="0"/>
  </r>
  <r>
    <x v="558"/>
    <x v="3"/>
    <n v="85"/>
    <x v="0"/>
  </r>
  <r>
    <x v="558"/>
    <x v="11"/>
    <n v="27"/>
    <x v="0"/>
  </r>
  <r>
    <x v="558"/>
    <x v="4"/>
    <n v="4"/>
    <x v="1"/>
  </r>
  <r>
    <x v="558"/>
    <x v="5"/>
    <n v="4"/>
    <x v="1"/>
  </r>
  <r>
    <x v="558"/>
    <x v="6"/>
    <n v="54"/>
    <x v="1"/>
  </r>
  <r>
    <x v="558"/>
    <x v="12"/>
    <n v="36"/>
    <x v="1"/>
  </r>
  <r>
    <x v="558"/>
    <x v="7"/>
    <n v="146"/>
    <x v="1"/>
  </r>
  <r>
    <x v="558"/>
    <x v="8"/>
    <n v="679"/>
    <x v="1"/>
  </r>
  <r>
    <x v="559"/>
    <x v="12"/>
    <n v="20"/>
    <x v="1"/>
  </r>
  <r>
    <x v="559"/>
    <x v="8"/>
    <n v="99"/>
    <x v="1"/>
  </r>
  <r>
    <x v="560"/>
    <x v="12"/>
    <n v="28"/>
    <x v="1"/>
  </r>
  <r>
    <x v="560"/>
    <x v="8"/>
    <n v="117"/>
    <x v="1"/>
  </r>
  <r>
    <x v="561"/>
    <x v="0"/>
    <n v="1"/>
    <x v="0"/>
  </r>
  <r>
    <x v="561"/>
    <x v="9"/>
    <n v="573"/>
    <x v="0"/>
  </r>
  <r>
    <x v="561"/>
    <x v="10"/>
    <n v="3"/>
    <x v="0"/>
  </r>
  <r>
    <x v="561"/>
    <x v="1"/>
    <n v="54"/>
    <x v="0"/>
  </r>
  <r>
    <x v="561"/>
    <x v="2"/>
    <n v="3"/>
    <x v="0"/>
  </r>
  <r>
    <x v="561"/>
    <x v="3"/>
    <n v="69"/>
    <x v="0"/>
  </r>
  <r>
    <x v="561"/>
    <x v="11"/>
    <n v="35"/>
    <x v="0"/>
  </r>
  <r>
    <x v="561"/>
    <x v="4"/>
    <n v="13"/>
    <x v="1"/>
  </r>
  <r>
    <x v="561"/>
    <x v="5"/>
    <n v="6"/>
    <x v="1"/>
  </r>
  <r>
    <x v="561"/>
    <x v="6"/>
    <n v="56"/>
    <x v="1"/>
  </r>
  <r>
    <x v="561"/>
    <x v="12"/>
    <n v="76"/>
    <x v="1"/>
  </r>
  <r>
    <x v="561"/>
    <x v="7"/>
    <n v="157"/>
    <x v="1"/>
  </r>
  <r>
    <x v="561"/>
    <x v="8"/>
    <n v="829"/>
    <x v="1"/>
  </r>
  <r>
    <x v="509"/>
    <x v="0"/>
    <n v="1"/>
    <x v="0"/>
  </r>
  <r>
    <x v="509"/>
    <x v="9"/>
    <n v="520"/>
    <x v="0"/>
  </r>
  <r>
    <x v="509"/>
    <x v="10"/>
    <n v="5"/>
    <x v="0"/>
  </r>
  <r>
    <x v="509"/>
    <x v="1"/>
    <n v="62"/>
    <x v="0"/>
  </r>
  <r>
    <x v="520"/>
    <x v="7"/>
    <n v="290"/>
    <x v="1"/>
  </r>
  <r>
    <x v="520"/>
    <x v="8"/>
    <n v="857"/>
    <x v="1"/>
  </r>
  <r>
    <x v="562"/>
    <x v="0"/>
    <n v="3"/>
    <x v="0"/>
  </r>
  <r>
    <x v="562"/>
    <x v="9"/>
    <n v="790"/>
    <x v="0"/>
  </r>
  <r>
    <x v="562"/>
    <x v="10"/>
    <n v="19"/>
    <x v="0"/>
  </r>
  <r>
    <x v="562"/>
    <x v="1"/>
    <n v="169"/>
    <x v="0"/>
  </r>
  <r>
    <x v="562"/>
    <x v="2"/>
    <n v="7"/>
    <x v="0"/>
  </r>
  <r>
    <x v="562"/>
    <x v="3"/>
    <n v="107"/>
    <x v="0"/>
  </r>
  <r>
    <x v="562"/>
    <x v="11"/>
    <n v="50"/>
    <x v="0"/>
  </r>
  <r>
    <x v="562"/>
    <x v="4"/>
    <n v="2"/>
    <x v="1"/>
  </r>
  <r>
    <x v="562"/>
    <x v="5"/>
    <n v="1"/>
    <x v="1"/>
  </r>
  <r>
    <x v="562"/>
    <x v="6"/>
    <n v="17"/>
    <x v="1"/>
  </r>
  <r>
    <x v="562"/>
    <x v="12"/>
    <n v="58"/>
    <x v="1"/>
  </r>
  <r>
    <x v="562"/>
    <x v="7"/>
    <n v="117"/>
    <x v="1"/>
  </r>
  <r>
    <x v="562"/>
    <x v="8"/>
    <n v="562"/>
    <x v="1"/>
  </r>
  <r>
    <x v="563"/>
    <x v="0"/>
    <n v="1"/>
    <x v="0"/>
  </r>
  <r>
    <x v="563"/>
    <x v="9"/>
    <n v="624"/>
    <x v="0"/>
  </r>
  <r>
    <x v="563"/>
    <x v="10"/>
    <n v="1"/>
    <x v="0"/>
  </r>
  <r>
    <x v="563"/>
    <x v="1"/>
    <n v="42"/>
    <x v="0"/>
  </r>
  <r>
    <x v="563"/>
    <x v="2"/>
    <n v="2"/>
    <x v="0"/>
  </r>
  <r>
    <x v="563"/>
    <x v="3"/>
    <n v="24"/>
    <x v="0"/>
  </r>
  <r>
    <x v="563"/>
    <x v="11"/>
    <n v="28"/>
    <x v="0"/>
  </r>
  <r>
    <x v="563"/>
    <x v="12"/>
    <n v="34"/>
    <x v="1"/>
  </r>
  <r>
    <x v="563"/>
    <x v="8"/>
    <n v="255"/>
    <x v="1"/>
  </r>
  <r>
    <x v="564"/>
    <x v="4"/>
    <n v="14"/>
    <x v="1"/>
  </r>
  <r>
    <x v="564"/>
    <x v="5"/>
    <n v="18"/>
    <x v="1"/>
  </r>
  <r>
    <x v="564"/>
    <x v="6"/>
    <n v="49"/>
    <x v="1"/>
  </r>
  <r>
    <x v="564"/>
    <x v="12"/>
    <n v="27"/>
    <x v="1"/>
  </r>
  <r>
    <x v="564"/>
    <x v="7"/>
    <n v="241"/>
    <x v="1"/>
  </r>
  <r>
    <x v="564"/>
    <x v="8"/>
    <n v="905"/>
    <x v="1"/>
  </r>
  <r>
    <x v="565"/>
    <x v="8"/>
    <n v="0"/>
    <x v="1"/>
  </r>
  <r>
    <x v="566"/>
    <x v="0"/>
    <n v="3"/>
    <x v="0"/>
  </r>
  <r>
    <x v="566"/>
    <x v="9"/>
    <n v="705"/>
    <x v="0"/>
  </r>
  <r>
    <x v="566"/>
    <x v="10"/>
    <n v="16"/>
    <x v="0"/>
  </r>
  <r>
    <x v="566"/>
    <x v="1"/>
    <n v="107"/>
    <x v="0"/>
  </r>
  <r>
    <x v="566"/>
    <x v="2"/>
    <n v="6"/>
    <x v="0"/>
  </r>
  <r>
    <x v="566"/>
    <x v="3"/>
    <n v="63"/>
    <x v="0"/>
  </r>
  <r>
    <x v="566"/>
    <x v="11"/>
    <n v="49"/>
    <x v="0"/>
  </r>
  <r>
    <x v="566"/>
    <x v="4"/>
    <n v="8"/>
    <x v="1"/>
  </r>
  <r>
    <x v="566"/>
    <x v="5"/>
    <n v="4"/>
    <x v="1"/>
  </r>
  <r>
    <x v="566"/>
    <x v="6"/>
    <n v="32"/>
    <x v="1"/>
  </r>
  <r>
    <x v="566"/>
    <x v="12"/>
    <n v="62"/>
    <x v="1"/>
  </r>
  <r>
    <x v="566"/>
    <x v="7"/>
    <n v="200"/>
    <x v="1"/>
  </r>
  <r>
    <x v="566"/>
    <x v="8"/>
    <n v="826"/>
    <x v="1"/>
  </r>
  <r>
    <x v="118"/>
    <x v="9"/>
    <n v="520"/>
    <x v="0"/>
  </r>
  <r>
    <x v="118"/>
    <x v="10"/>
    <n v="4"/>
    <x v="0"/>
  </r>
  <r>
    <x v="118"/>
    <x v="1"/>
    <n v="81"/>
    <x v="0"/>
  </r>
  <r>
    <x v="118"/>
    <x v="2"/>
    <n v="4"/>
    <x v="0"/>
  </r>
  <r>
    <x v="118"/>
    <x v="3"/>
    <n v="44"/>
    <x v="0"/>
  </r>
  <r>
    <x v="111"/>
    <x v="5"/>
    <n v="10"/>
    <x v="1"/>
  </r>
  <r>
    <x v="111"/>
    <x v="6"/>
    <n v="127"/>
    <x v="1"/>
  </r>
  <r>
    <x v="111"/>
    <x v="12"/>
    <n v="62"/>
    <x v="1"/>
  </r>
  <r>
    <x v="111"/>
    <x v="7"/>
    <n v="455"/>
    <x v="1"/>
  </r>
  <r>
    <x v="111"/>
    <x v="8"/>
    <n v="1927"/>
    <x v="1"/>
  </r>
  <r>
    <x v="567"/>
    <x v="9"/>
    <n v="676"/>
    <x v="0"/>
  </r>
  <r>
    <x v="567"/>
    <x v="10"/>
    <n v="9"/>
    <x v="0"/>
  </r>
  <r>
    <x v="567"/>
    <x v="1"/>
    <n v="158"/>
    <x v="0"/>
  </r>
  <r>
    <x v="567"/>
    <x v="2"/>
    <n v="6"/>
    <x v="0"/>
  </r>
  <r>
    <x v="567"/>
    <x v="3"/>
    <n v="143"/>
    <x v="0"/>
  </r>
  <r>
    <x v="567"/>
    <x v="11"/>
    <n v="64"/>
    <x v="0"/>
  </r>
  <r>
    <x v="567"/>
    <x v="4"/>
    <n v="19"/>
    <x v="1"/>
  </r>
  <r>
    <x v="567"/>
    <x v="5"/>
    <n v="4"/>
    <x v="1"/>
  </r>
  <r>
    <x v="567"/>
    <x v="6"/>
    <n v="42"/>
    <x v="1"/>
  </r>
  <r>
    <x v="567"/>
    <x v="12"/>
    <n v="47"/>
    <x v="1"/>
  </r>
  <r>
    <x v="567"/>
    <x v="7"/>
    <n v="148"/>
    <x v="1"/>
  </r>
  <r>
    <x v="567"/>
    <x v="8"/>
    <n v="808"/>
    <x v="1"/>
  </r>
  <r>
    <x v="568"/>
    <x v="0"/>
    <n v="5"/>
    <x v="0"/>
  </r>
  <r>
    <x v="568"/>
    <x v="9"/>
    <n v="781"/>
    <x v="0"/>
  </r>
  <r>
    <x v="568"/>
    <x v="10"/>
    <n v="2"/>
    <x v="0"/>
  </r>
  <r>
    <x v="568"/>
    <x v="1"/>
    <n v="56"/>
    <x v="0"/>
  </r>
  <r>
    <x v="568"/>
    <x v="2"/>
    <n v="8"/>
    <x v="0"/>
  </r>
  <r>
    <x v="568"/>
    <x v="3"/>
    <n v="75"/>
    <x v="0"/>
  </r>
  <r>
    <x v="568"/>
    <x v="11"/>
    <n v="33"/>
    <x v="0"/>
  </r>
  <r>
    <x v="568"/>
    <x v="4"/>
    <n v="1"/>
    <x v="1"/>
  </r>
  <r>
    <x v="568"/>
    <x v="5"/>
    <n v="7"/>
    <x v="1"/>
  </r>
  <r>
    <x v="568"/>
    <x v="6"/>
    <n v="41"/>
    <x v="1"/>
  </r>
  <r>
    <x v="568"/>
    <x v="12"/>
    <n v="77"/>
    <x v="1"/>
  </r>
  <r>
    <x v="568"/>
    <x v="7"/>
    <n v="193"/>
    <x v="1"/>
  </r>
  <r>
    <x v="568"/>
    <x v="8"/>
    <n v="810"/>
    <x v="1"/>
  </r>
  <r>
    <x v="569"/>
    <x v="0"/>
    <n v="1"/>
    <x v="0"/>
  </r>
  <r>
    <x v="569"/>
    <x v="9"/>
    <n v="546"/>
    <x v="0"/>
  </r>
  <r>
    <x v="569"/>
    <x v="10"/>
    <n v="6"/>
    <x v="0"/>
  </r>
  <r>
    <x v="569"/>
    <x v="1"/>
    <n v="82"/>
    <x v="0"/>
  </r>
  <r>
    <x v="569"/>
    <x v="3"/>
    <n v="49"/>
    <x v="0"/>
  </r>
  <r>
    <x v="569"/>
    <x v="11"/>
    <n v="38"/>
    <x v="0"/>
  </r>
  <r>
    <x v="569"/>
    <x v="4"/>
    <n v="20"/>
    <x v="1"/>
  </r>
  <r>
    <x v="569"/>
    <x v="5"/>
    <n v="3"/>
    <x v="1"/>
  </r>
  <r>
    <x v="569"/>
    <x v="6"/>
    <n v="47"/>
    <x v="1"/>
  </r>
  <r>
    <x v="569"/>
    <x v="12"/>
    <n v="68"/>
    <x v="1"/>
  </r>
  <r>
    <x v="569"/>
    <x v="7"/>
    <n v="178"/>
    <x v="1"/>
  </r>
  <r>
    <x v="569"/>
    <x v="8"/>
    <n v="963"/>
    <x v="1"/>
  </r>
  <r>
    <x v="570"/>
    <x v="12"/>
    <n v="18"/>
    <x v="1"/>
  </r>
  <r>
    <x v="570"/>
    <x v="8"/>
    <n v="83"/>
    <x v="1"/>
  </r>
  <r>
    <x v="571"/>
    <x v="12"/>
    <n v="10"/>
    <x v="1"/>
  </r>
  <r>
    <x v="571"/>
    <x v="8"/>
    <n v="85"/>
    <x v="1"/>
  </r>
  <r>
    <x v="112"/>
    <x v="0"/>
    <n v="2"/>
    <x v="0"/>
  </r>
  <r>
    <x v="112"/>
    <x v="9"/>
    <n v="524"/>
    <x v="0"/>
  </r>
  <r>
    <x v="117"/>
    <x v="12"/>
    <n v="17"/>
    <x v="1"/>
  </r>
  <r>
    <x v="117"/>
    <x v="7"/>
    <n v="194"/>
    <x v="1"/>
  </r>
  <r>
    <x v="117"/>
    <x v="8"/>
    <n v="760"/>
    <x v="1"/>
  </r>
  <r>
    <x v="572"/>
    <x v="12"/>
    <n v="6"/>
    <x v="1"/>
  </r>
  <r>
    <x v="572"/>
    <x v="8"/>
    <n v="92"/>
    <x v="1"/>
  </r>
  <r>
    <x v="573"/>
    <x v="0"/>
    <n v="5"/>
    <x v="0"/>
  </r>
  <r>
    <x v="573"/>
    <x v="9"/>
    <n v="596"/>
    <x v="0"/>
  </r>
  <r>
    <x v="573"/>
    <x v="10"/>
    <n v="7"/>
    <x v="0"/>
  </r>
  <r>
    <x v="573"/>
    <x v="1"/>
    <n v="76"/>
    <x v="0"/>
  </r>
  <r>
    <x v="573"/>
    <x v="2"/>
    <n v="3"/>
    <x v="0"/>
  </r>
  <r>
    <x v="573"/>
    <x v="3"/>
    <n v="65"/>
    <x v="0"/>
  </r>
  <r>
    <x v="573"/>
    <x v="11"/>
    <n v="62"/>
    <x v="0"/>
  </r>
  <r>
    <x v="573"/>
    <x v="4"/>
    <n v="1"/>
    <x v="1"/>
  </r>
  <r>
    <x v="573"/>
    <x v="5"/>
    <n v="4"/>
    <x v="1"/>
  </r>
  <r>
    <x v="573"/>
    <x v="6"/>
    <n v="14"/>
    <x v="1"/>
  </r>
  <r>
    <x v="573"/>
    <x v="12"/>
    <n v="36"/>
    <x v="1"/>
  </r>
  <r>
    <x v="573"/>
    <x v="7"/>
    <n v="90"/>
    <x v="1"/>
  </r>
  <r>
    <x v="573"/>
    <x v="8"/>
    <n v="513"/>
    <x v="1"/>
  </r>
  <r>
    <x v="574"/>
    <x v="9"/>
    <n v="312"/>
    <x v="0"/>
  </r>
  <r>
    <x v="574"/>
    <x v="10"/>
    <n v="4"/>
    <x v="0"/>
  </r>
  <r>
    <x v="574"/>
    <x v="1"/>
    <n v="30"/>
    <x v="0"/>
  </r>
  <r>
    <x v="574"/>
    <x v="2"/>
    <n v="2"/>
    <x v="0"/>
  </r>
  <r>
    <x v="574"/>
    <x v="3"/>
    <n v="17"/>
    <x v="0"/>
  </r>
  <r>
    <x v="574"/>
    <x v="11"/>
    <n v="20"/>
    <x v="0"/>
  </r>
  <r>
    <x v="574"/>
    <x v="4"/>
    <n v="10"/>
    <x v="1"/>
  </r>
  <r>
    <x v="574"/>
    <x v="5"/>
    <n v="9"/>
    <x v="1"/>
  </r>
  <r>
    <x v="574"/>
    <x v="6"/>
    <n v="116"/>
    <x v="1"/>
  </r>
  <r>
    <x v="574"/>
    <x v="12"/>
    <n v="42"/>
    <x v="1"/>
  </r>
  <r>
    <x v="574"/>
    <x v="7"/>
    <n v="262"/>
    <x v="1"/>
  </r>
  <r>
    <x v="574"/>
    <x v="8"/>
    <n v="847"/>
    <x v="1"/>
  </r>
  <r>
    <x v="575"/>
    <x v="9"/>
    <n v="809"/>
    <x v="0"/>
  </r>
  <r>
    <x v="575"/>
    <x v="10"/>
    <n v="8"/>
    <x v="0"/>
  </r>
  <r>
    <x v="575"/>
    <x v="1"/>
    <n v="144"/>
    <x v="0"/>
  </r>
  <r>
    <x v="575"/>
    <x v="2"/>
    <n v="5"/>
    <x v="0"/>
  </r>
  <r>
    <x v="575"/>
    <x v="3"/>
    <n v="122"/>
    <x v="0"/>
  </r>
  <r>
    <x v="575"/>
    <x v="11"/>
    <n v="47"/>
    <x v="0"/>
  </r>
  <r>
    <x v="575"/>
    <x v="4"/>
    <n v="2"/>
    <x v="1"/>
  </r>
  <r>
    <x v="575"/>
    <x v="5"/>
    <n v="3"/>
    <x v="1"/>
  </r>
  <r>
    <x v="575"/>
    <x v="6"/>
    <n v="43"/>
    <x v="1"/>
  </r>
  <r>
    <x v="575"/>
    <x v="12"/>
    <n v="52"/>
    <x v="1"/>
  </r>
  <r>
    <x v="575"/>
    <x v="7"/>
    <n v="140"/>
    <x v="1"/>
  </r>
  <r>
    <x v="575"/>
    <x v="8"/>
    <n v="608"/>
    <x v="1"/>
  </r>
  <r>
    <x v="525"/>
    <x v="0"/>
    <n v="1"/>
    <x v="0"/>
  </r>
  <r>
    <x v="525"/>
    <x v="9"/>
    <n v="357"/>
    <x v="0"/>
  </r>
  <r>
    <x v="525"/>
    <x v="10"/>
    <n v="3"/>
    <x v="0"/>
  </r>
  <r>
    <x v="525"/>
    <x v="1"/>
    <n v="50"/>
    <x v="0"/>
  </r>
  <r>
    <x v="525"/>
    <x v="2"/>
    <n v="1"/>
    <x v="0"/>
  </r>
  <r>
    <x v="525"/>
    <x v="3"/>
    <n v="81"/>
    <x v="0"/>
  </r>
  <r>
    <x v="534"/>
    <x v="12"/>
    <n v="44"/>
    <x v="1"/>
  </r>
  <r>
    <x v="534"/>
    <x v="7"/>
    <n v="154"/>
    <x v="1"/>
  </r>
  <r>
    <x v="534"/>
    <x v="8"/>
    <n v="790"/>
    <x v="1"/>
  </r>
  <r>
    <x v="576"/>
    <x v="0"/>
    <n v="3"/>
    <x v="0"/>
  </r>
  <r>
    <x v="576"/>
    <x v="9"/>
    <n v="472"/>
    <x v="0"/>
  </r>
  <r>
    <x v="576"/>
    <x v="10"/>
    <n v="4"/>
    <x v="0"/>
  </r>
  <r>
    <x v="576"/>
    <x v="1"/>
    <n v="74"/>
    <x v="0"/>
  </r>
  <r>
    <x v="576"/>
    <x v="3"/>
    <n v="47"/>
    <x v="0"/>
  </r>
  <r>
    <x v="576"/>
    <x v="11"/>
    <n v="34"/>
    <x v="0"/>
  </r>
  <r>
    <x v="576"/>
    <x v="4"/>
    <n v="41"/>
    <x v="1"/>
  </r>
  <r>
    <x v="576"/>
    <x v="5"/>
    <n v="10"/>
    <x v="1"/>
  </r>
  <r>
    <x v="576"/>
    <x v="6"/>
    <n v="80"/>
    <x v="1"/>
  </r>
  <r>
    <x v="576"/>
    <x v="12"/>
    <n v="42"/>
    <x v="1"/>
  </r>
  <r>
    <x v="576"/>
    <x v="7"/>
    <n v="309"/>
    <x v="1"/>
  </r>
  <r>
    <x v="576"/>
    <x v="8"/>
    <n v="1204"/>
    <x v="1"/>
  </r>
  <r>
    <x v="577"/>
    <x v="0"/>
    <n v="5"/>
    <x v="0"/>
  </r>
  <r>
    <x v="577"/>
    <x v="9"/>
    <n v="730"/>
    <x v="0"/>
  </r>
  <r>
    <x v="577"/>
    <x v="10"/>
    <n v="7"/>
    <x v="0"/>
  </r>
  <r>
    <x v="577"/>
    <x v="1"/>
    <n v="148"/>
    <x v="0"/>
  </r>
  <r>
    <x v="577"/>
    <x v="2"/>
    <n v="7"/>
    <x v="0"/>
  </r>
  <r>
    <x v="577"/>
    <x v="3"/>
    <n v="99"/>
    <x v="0"/>
  </r>
  <r>
    <x v="577"/>
    <x v="11"/>
    <n v="53"/>
    <x v="0"/>
  </r>
  <r>
    <x v="577"/>
    <x v="4"/>
    <n v="4"/>
    <x v="1"/>
  </r>
  <r>
    <x v="577"/>
    <x v="5"/>
    <n v="7"/>
    <x v="1"/>
  </r>
  <r>
    <x v="577"/>
    <x v="6"/>
    <n v="62"/>
    <x v="1"/>
  </r>
  <r>
    <x v="577"/>
    <x v="12"/>
    <n v="76"/>
    <x v="1"/>
  </r>
  <r>
    <x v="577"/>
    <x v="7"/>
    <n v="177"/>
    <x v="1"/>
  </r>
  <r>
    <x v="577"/>
    <x v="8"/>
    <n v="633"/>
    <x v="1"/>
  </r>
  <r>
    <x v="578"/>
    <x v="0"/>
    <n v="1"/>
    <x v="0"/>
  </r>
  <r>
    <x v="578"/>
    <x v="9"/>
    <n v="400"/>
    <x v="0"/>
  </r>
  <r>
    <x v="578"/>
    <x v="10"/>
    <n v="3"/>
    <x v="0"/>
  </r>
  <r>
    <x v="578"/>
    <x v="1"/>
    <n v="70"/>
    <x v="0"/>
  </r>
  <r>
    <x v="578"/>
    <x v="2"/>
    <n v="3"/>
    <x v="0"/>
  </r>
  <r>
    <x v="578"/>
    <x v="3"/>
    <n v="84"/>
    <x v="0"/>
  </r>
  <r>
    <x v="578"/>
    <x v="11"/>
    <n v="29"/>
    <x v="0"/>
  </r>
  <r>
    <x v="578"/>
    <x v="4"/>
    <n v="25"/>
    <x v="1"/>
  </r>
  <r>
    <x v="578"/>
    <x v="5"/>
    <n v="9"/>
    <x v="1"/>
  </r>
  <r>
    <x v="578"/>
    <x v="6"/>
    <n v="76"/>
    <x v="1"/>
  </r>
  <r>
    <x v="578"/>
    <x v="12"/>
    <n v="22"/>
    <x v="1"/>
  </r>
  <r>
    <x v="578"/>
    <x v="7"/>
    <n v="190"/>
    <x v="1"/>
  </r>
  <r>
    <x v="578"/>
    <x v="8"/>
    <n v="860"/>
    <x v="1"/>
  </r>
  <r>
    <x v="579"/>
    <x v="0"/>
    <n v="3"/>
    <x v="0"/>
  </r>
  <r>
    <x v="579"/>
    <x v="9"/>
    <n v="493"/>
    <x v="0"/>
  </r>
  <r>
    <x v="579"/>
    <x v="10"/>
    <n v="5"/>
    <x v="0"/>
  </r>
  <r>
    <x v="579"/>
    <x v="1"/>
    <n v="88"/>
    <x v="0"/>
  </r>
  <r>
    <x v="579"/>
    <x v="2"/>
    <n v="7"/>
    <x v="0"/>
  </r>
  <r>
    <x v="579"/>
    <x v="3"/>
    <n v="95"/>
    <x v="0"/>
  </r>
  <r>
    <x v="579"/>
    <x v="11"/>
    <n v="28"/>
    <x v="0"/>
  </r>
  <r>
    <x v="579"/>
    <x v="4"/>
    <n v="2"/>
    <x v="1"/>
  </r>
  <r>
    <x v="579"/>
    <x v="5"/>
    <n v="8"/>
    <x v="1"/>
  </r>
  <r>
    <x v="579"/>
    <x v="6"/>
    <n v="65"/>
    <x v="1"/>
  </r>
  <r>
    <x v="579"/>
    <x v="12"/>
    <n v="50"/>
    <x v="1"/>
  </r>
  <r>
    <x v="579"/>
    <x v="7"/>
    <n v="199"/>
    <x v="1"/>
  </r>
  <r>
    <x v="579"/>
    <x v="8"/>
    <n v="629"/>
    <x v="1"/>
  </r>
  <r>
    <x v="580"/>
    <x v="12"/>
    <n v="17"/>
    <x v="1"/>
  </r>
  <r>
    <x v="580"/>
    <x v="8"/>
    <n v="92"/>
    <x v="1"/>
  </r>
  <r>
    <x v="581"/>
    <x v="12"/>
    <n v="20"/>
    <x v="1"/>
  </r>
  <r>
    <x v="581"/>
    <x v="8"/>
    <n v="104"/>
    <x v="1"/>
  </r>
  <r>
    <x v="582"/>
    <x v="9"/>
    <n v="529"/>
    <x v="0"/>
  </r>
  <r>
    <x v="582"/>
    <x v="10"/>
    <n v="7"/>
    <x v="0"/>
  </r>
  <r>
    <x v="582"/>
    <x v="1"/>
    <n v="81"/>
    <x v="0"/>
  </r>
  <r>
    <x v="582"/>
    <x v="2"/>
    <n v="1"/>
    <x v="0"/>
  </r>
  <r>
    <x v="582"/>
    <x v="3"/>
    <n v="80"/>
    <x v="0"/>
  </r>
  <r>
    <x v="582"/>
    <x v="11"/>
    <n v="53"/>
    <x v="0"/>
  </r>
  <r>
    <x v="582"/>
    <x v="4"/>
    <n v="26"/>
    <x v="1"/>
  </r>
  <r>
    <x v="582"/>
    <x v="5"/>
    <n v="3"/>
    <x v="1"/>
  </r>
  <r>
    <x v="582"/>
    <x v="6"/>
    <n v="81"/>
    <x v="1"/>
  </r>
  <r>
    <x v="582"/>
    <x v="12"/>
    <n v="68"/>
    <x v="1"/>
  </r>
  <r>
    <x v="582"/>
    <x v="7"/>
    <n v="185"/>
    <x v="1"/>
  </r>
  <r>
    <x v="582"/>
    <x v="8"/>
    <n v="822"/>
    <x v="1"/>
  </r>
  <r>
    <x v="583"/>
    <x v="9"/>
    <n v="440"/>
    <x v="0"/>
  </r>
  <r>
    <x v="583"/>
    <x v="10"/>
    <n v="4"/>
    <x v="0"/>
  </r>
  <r>
    <x v="583"/>
    <x v="1"/>
    <n v="71"/>
    <x v="0"/>
  </r>
  <r>
    <x v="583"/>
    <x v="2"/>
    <n v="7"/>
    <x v="0"/>
  </r>
  <r>
    <x v="583"/>
    <x v="3"/>
    <n v="95"/>
    <x v="0"/>
  </r>
  <r>
    <x v="583"/>
    <x v="11"/>
    <n v="38"/>
    <x v="0"/>
  </r>
  <r>
    <x v="583"/>
    <x v="4"/>
    <n v="25"/>
    <x v="1"/>
  </r>
  <r>
    <x v="583"/>
    <x v="5"/>
    <n v="10"/>
    <x v="1"/>
  </r>
  <r>
    <x v="583"/>
    <x v="6"/>
    <n v="119"/>
    <x v="1"/>
  </r>
  <r>
    <x v="583"/>
    <x v="12"/>
    <n v="74"/>
    <x v="1"/>
  </r>
  <r>
    <x v="583"/>
    <x v="7"/>
    <n v="231"/>
    <x v="1"/>
  </r>
  <r>
    <x v="583"/>
    <x v="8"/>
    <n v="1090"/>
    <x v="1"/>
  </r>
  <r>
    <x v="584"/>
    <x v="0"/>
    <n v="2"/>
    <x v="0"/>
  </r>
  <r>
    <x v="584"/>
    <x v="9"/>
    <n v="623"/>
    <x v="0"/>
  </r>
  <r>
    <x v="584"/>
    <x v="10"/>
    <n v="9"/>
    <x v="0"/>
  </r>
  <r>
    <x v="584"/>
    <x v="1"/>
    <n v="99"/>
    <x v="0"/>
  </r>
  <r>
    <x v="584"/>
    <x v="2"/>
    <n v="10"/>
    <x v="0"/>
  </r>
  <r>
    <x v="584"/>
    <x v="3"/>
    <n v="138"/>
    <x v="0"/>
  </r>
  <r>
    <x v="584"/>
    <x v="11"/>
    <n v="32"/>
    <x v="0"/>
  </r>
  <r>
    <x v="584"/>
    <x v="4"/>
    <n v="5"/>
    <x v="1"/>
  </r>
  <r>
    <x v="584"/>
    <x v="5"/>
    <n v="2"/>
    <x v="1"/>
  </r>
  <r>
    <x v="584"/>
    <x v="6"/>
    <n v="84"/>
    <x v="1"/>
  </r>
  <r>
    <x v="584"/>
    <x v="12"/>
    <n v="45"/>
    <x v="1"/>
  </r>
  <r>
    <x v="584"/>
    <x v="7"/>
    <n v="133"/>
    <x v="1"/>
  </r>
  <r>
    <x v="584"/>
    <x v="8"/>
    <n v="671"/>
    <x v="1"/>
  </r>
  <r>
    <x v="8"/>
    <x v="0"/>
    <n v="1"/>
    <x v="0"/>
  </r>
  <r>
    <x v="8"/>
    <x v="9"/>
    <n v="370"/>
    <x v="0"/>
  </r>
  <r>
    <x v="497"/>
    <x v="4"/>
    <n v="13"/>
    <x v="1"/>
  </r>
  <r>
    <x v="497"/>
    <x v="5"/>
    <n v="12"/>
    <x v="1"/>
  </r>
  <r>
    <x v="497"/>
    <x v="6"/>
    <n v="114"/>
    <x v="1"/>
  </r>
  <r>
    <x v="497"/>
    <x v="12"/>
    <n v="27"/>
    <x v="1"/>
  </r>
  <r>
    <x v="497"/>
    <x v="7"/>
    <n v="668"/>
    <x v="1"/>
  </r>
  <r>
    <x v="497"/>
    <x v="8"/>
    <n v="2144"/>
    <x v="1"/>
  </r>
  <r>
    <x v="585"/>
    <x v="12"/>
    <n v="19"/>
    <x v="1"/>
  </r>
  <r>
    <x v="585"/>
    <x v="8"/>
    <n v="127"/>
    <x v="1"/>
  </r>
  <r>
    <x v="586"/>
    <x v="12"/>
    <n v="8"/>
    <x v="1"/>
  </r>
  <r>
    <x v="586"/>
    <x v="8"/>
    <n v="138"/>
    <x v="1"/>
  </r>
  <r>
    <x v="587"/>
    <x v="0"/>
    <n v="2"/>
    <x v="0"/>
  </r>
  <r>
    <x v="587"/>
    <x v="9"/>
    <n v="840"/>
    <x v="0"/>
  </r>
  <r>
    <x v="587"/>
    <x v="10"/>
    <n v="9"/>
    <x v="0"/>
  </r>
  <r>
    <x v="587"/>
    <x v="1"/>
    <n v="243"/>
    <x v="0"/>
  </r>
  <r>
    <x v="587"/>
    <x v="2"/>
    <n v="9"/>
    <x v="0"/>
  </r>
  <r>
    <x v="587"/>
    <x v="3"/>
    <n v="143"/>
    <x v="0"/>
  </r>
  <r>
    <x v="587"/>
    <x v="11"/>
    <n v="47"/>
    <x v="0"/>
  </r>
  <r>
    <x v="587"/>
    <x v="4"/>
    <n v="4"/>
    <x v="1"/>
  </r>
  <r>
    <x v="587"/>
    <x v="5"/>
    <n v="4"/>
    <x v="1"/>
  </r>
  <r>
    <x v="587"/>
    <x v="6"/>
    <n v="48"/>
    <x v="1"/>
  </r>
  <r>
    <x v="587"/>
    <x v="12"/>
    <n v="42"/>
    <x v="1"/>
  </r>
  <r>
    <x v="587"/>
    <x v="7"/>
    <n v="250"/>
    <x v="1"/>
  </r>
  <r>
    <x v="587"/>
    <x v="8"/>
    <n v="1032"/>
    <x v="1"/>
  </r>
  <r>
    <x v="588"/>
    <x v="0"/>
    <n v="2"/>
    <x v="0"/>
  </r>
  <r>
    <x v="588"/>
    <x v="9"/>
    <n v="972"/>
    <x v="0"/>
  </r>
  <r>
    <x v="588"/>
    <x v="10"/>
    <n v="3"/>
    <x v="0"/>
  </r>
  <r>
    <x v="588"/>
    <x v="1"/>
    <n v="93"/>
    <x v="0"/>
  </r>
  <r>
    <x v="588"/>
    <x v="2"/>
    <n v="1"/>
    <x v="0"/>
  </r>
  <r>
    <x v="588"/>
    <x v="3"/>
    <n v="61"/>
    <x v="0"/>
  </r>
  <r>
    <x v="588"/>
    <x v="11"/>
    <n v="38"/>
    <x v="0"/>
  </r>
  <r>
    <x v="588"/>
    <x v="4"/>
    <n v="10"/>
    <x v="1"/>
  </r>
  <r>
    <x v="588"/>
    <x v="5"/>
    <n v="24"/>
    <x v="1"/>
  </r>
  <r>
    <x v="588"/>
    <x v="6"/>
    <n v="78"/>
    <x v="1"/>
  </r>
  <r>
    <x v="588"/>
    <x v="12"/>
    <n v="70"/>
    <x v="1"/>
  </r>
  <r>
    <x v="588"/>
    <x v="7"/>
    <n v="350"/>
    <x v="1"/>
  </r>
  <r>
    <x v="588"/>
    <x v="8"/>
    <n v="880"/>
    <x v="1"/>
  </r>
  <r>
    <x v="589"/>
    <x v="4"/>
    <n v="1"/>
    <x v="1"/>
  </r>
  <r>
    <x v="589"/>
    <x v="6"/>
    <n v="6"/>
    <x v="1"/>
  </r>
  <r>
    <x v="589"/>
    <x v="12"/>
    <n v="50"/>
    <x v="1"/>
  </r>
  <r>
    <x v="589"/>
    <x v="7"/>
    <n v="90"/>
    <x v="1"/>
  </r>
  <r>
    <x v="589"/>
    <x v="8"/>
    <n v="509"/>
    <x v="1"/>
  </r>
  <r>
    <x v="589"/>
    <x v="0"/>
    <n v="1"/>
    <x v="0"/>
  </r>
  <r>
    <x v="589"/>
    <x v="9"/>
    <n v="815"/>
    <x v="0"/>
  </r>
  <r>
    <x v="589"/>
    <x v="10"/>
    <n v="19"/>
    <x v="0"/>
  </r>
  <r>
    <x v="589"/>
    <x v="1"/>
    <n v="226"/>
    <x v="0"/>
  </r>
  <r>
    <x v="589"/>
    <x v="2"/>
    <n v="6"/>
    <x v="0"/>
  </r>
  <r>
    <x v="589"/>
    <x v="3"/>
    <n v="101"/>
    <x v="0"/>
  </r>
  <r>
    <x v="589"/>
    <x v="11"/>
    <n v="53"/>
    <x v="0"/>
  </r>
  <r>
    <x v="590"/>
    <x v="12"/>
    <n v="72"/>
    <x v="1"/>
  </r>
  <r>
    <x v="590"/>
    <x v="8"/>
    <n v="349"/>
    <x v="1"/>
  </r>
  <r>
    <x v="590"/>
    <x v="9"/>
    <n v="675"/>
    <x v="0"/>
  </r>
  <r>
    <x v="590"/>
    <x v="1"/>
    <n v="28"/>
    <x v="0"/>
  </r>
  <r>
    <x v="590"/>
    <x v="2"/>
    <n v="1"/>
    <x v="0"/>
  </r>
  <r>
    <x v="590"/>
    <x v="3"/>
    <n v="5"/>
    <x v="0"/>
  </r>
  <r>
    <x v="590"/>
    <x v="11"/>
    <n v="29"/>
    <x v="0"/>
  </r>
  <r>
    <x v="591"/>
    <x v="9"/>
    <n v="82"/>
    <x v="0"/>
  </r>
  <r>
    <x v="591"/>
    <x v="11"/>
    <n v="24"/>
    <x v="0"/>
  </r>
  <r>
    <x v="591"/>
    <x v="4"/>
    <n v="34"/>
    <x v="1"/>
  </r>
  <r>
    <x v="591"/>
    <x v="5"/>
    <n v="25"/>
    <x v="1"/>
  </r>
  <r>
    <x v="591"/>
    <x v="6"/>
    <n v="83"/>
    <x v="1"/>
  </r>
  <r>
    <x v="591"/>
    <x v="12"/>
    <n v="56"/>
    <x v="1"/>
  </r>
  <r>
    <x v="591"/>
    <x v="7"/>
    <n v="651"/>
    <x v="1"/>
  </r>
  <r>
    <x v="591"/>
    <x v="8"/>
    <n v="2168"/>
    <x v="1"/>
  </r>
  <r>
    <x v="592"/>
    <x v="12"/>
    <n v="17"/>
    <x v="1"/>
  </r>
  <r>
    <x v="592"/>
    <x v="8"/>
    <n v="174"/>
    <x v="1"/>
  </r>
  <r>
    <x v="593"/>
    <x v="12"/>
    <n v="6"/>
    <x v="1"/>
  </r>
  <r>
    <x v="593"/>
    <x v="8"/>
    <n v="92"/>
    <x v="1"/>
  </r>
  <r>
    <x v="594"/>
    <x v="0"/>
    <n v="1"/>
    <x v="0"/>
  </r>
  <r>
    <x v="594"/>
    <x v="9"/>
    <n v="619"/>
    <x v="0"/>
  </r>
  <r>
    <x v="594"/>
    <x v="10"/>
    <n v="17"/>
    <x v="0"/>
  </r>
  <r>
    <x v="594"/>
    <x v="1"/>
    <n v="239"/>
    <x v="0"/>
  </r>
  <r>
    <x v="594"/>
    <x v="2"/>
    <n v="5"/>
    <x v="0"/>
  </r>
  <r>
    <x v="594"/>
    <x v="3"/>
    <n v="106"/>
    <x v="0"/>
  </r>
  <r>
    <x v="594"/>
    <x v="11"/>
    <n v="66"/>
    <x v="0"/>
  </r>
  <r>
    <x v="594"/>
    <x v="4"/>
    <n v="3"/>
    <x v="1"/>
  </r>
  <r>
    <x v="594"/>
    <x v="5"/>
    <n v="6"/>
    <x v="1"/>
  </r>
  <r>
    <x v="594"/>
    <x v="6"/>
    <n v="23"/>
    <x v="1"/>
  </r>
  <r>
    <x v="594"/>
    <x v="12"/>
    <n v="42"/>
    <x v="1"/>
  </r>
  <r>
    <x v="594"/>
    <x v="7"/>
    <n v="255"/>
    <x v="1"/>
  </r>
  <r>
    <x v="594"/>
    <x v="8"/>
    <n v="1021"/>
    <x v="1"/>
  </r>
  <r>
    <x v="595"/>
    <x v="0"/>
    <n v="2"/>
    <x v="0"/>
  </r>
  <r>
    <x v="595"/>
    <x v="9"/>
    <n v="984"/>
    <x v="0"/>
  </r>
  <r>
    <x v="595"/>
    <x v="10"/>
    <n v="6"/>
    <x v="0"/>
  </r>
  <r>
    <x v="595"/>
    <x v="1"/>
    <n v="103"/>
    <x v="0"/>
  </r>
  <r>
    <x v="595"/>
    <x v="2"/>
    <n v="6"/>
    <x v="0"/>
  </r>
  <r>
    <x v="595"/>
    <x v="3"/>
    <n v="32"/>
    <x v="0"/>
  </r>
  <r>
    <x v="595"/>
    <x v="11"/>
    <n v="26"/>
    <x v="0"/>
  </r>
  <r>
    <x v="595"/>
    <x v="4"/>
    <n v="5"/>
    <x v="1"/>
  </r>
  <r>
    <x v="595"/>
    <x v="5"/>
    <n v="10"/>
    <x v="1"/>
  </r>
  <r>
    <x v="595"/>
    <x v="6"/>
    <n v="61"/>
    <x v="1"/>
  </r>
  <r>
    <x v="595"/>
    <x v="12"/>
    <n v="38"/>
    <x v="1"/>
  </r>
  <r>
    <x v="595"/>
    <x v="7"/>
    <n v="388"/>
    <x v="1"/>
  </r>
  <r>
    <x v="595"/>
    <x v="8"/>
    <n v="1686"/>
    <x v="1"/>
  </r>
  <r>
    <x v="196"/>
    <x v="0"/>
    <n v="1"/>
    <x v="0"/>
  </r>
  <r>
    <x v="196"/>
    <x v="9"/>
    <n v="891"/>
    <x v="0"/>
  </r>
  <r>
    <x v="196"/>
    <x v="10"/>
    <n v="8"/>
    <x v="0"/>
  </r>
  <r>
    <x v="596"/>
    <x v="0"/>
    <n v="2"/>
    <x v="0"/>
  </r>
  <r>
    <x v="596"/>
    <x v="9"/>
    <n v="494"/>
    <x v="0"/>
  </r>
  <r>
    <x v="596"/>
    <x v="10"/>
    <n v="8"/>
    <x v="0"/>
  </r>
  <r>
    <x v="596"/>
    <x v="1"/>
    <n v="81"/>
    <x v="0"/>
  </r>
  <r>
    <x v="596"/>
    <x v="2"/>
    <n v="4"/>
    <x v="0"/>
  </r>
  <r>
    <x v="596"/>
    <x v="3"/>
    <n v="147"/>
    <x v="0"/>
  </r>
  <r>
    <x v="596"/>
    <x v="11"/>
    <n v="35"/>
    <x v="0"/>
  </r>
  <r>
    <x v="596"/>
    <x v="4"/>
    <n v="10"/>
    <x v="1"/>
  </r>
  <r>
    <x v="596"/>
    <x v="5"/>
    <n v="6"/>
    <x v="1"/>
  </r>
  <r>
    <x v="596"/>
    <x v="6"/>
    <n v="78"/>
    <x v="1"/>
  </r>
  <r>
    <x v="596"/>
    <x v="12"/>
    <n v="61"/>
    <x v="1"/>
  </r>
  <r>
    <x v="596"/>
    <x v="7"/>
    <n v="149"/>
    <x v="1"/>
  </r>
  <r>
    <x v="596"/>
    <x v="8"/>
    <n v="729"/>
    <x v="1"/>
  </r>
  <r>
    <x v="597"/>
    <x v="12"/>
    <n v="12"/>
    <x v="1"/>
  </r>
  <r>
    <x v="597"/>
    <x v="8"/>
    <n v="76"/>
    <x v="1"/>
  </r>
  <r>
    <x v="598"/>
    <x v="12"/>
    <n v="10"/>
    <x v="1"/>
  </r>
  <r>
    <x v="598"/>
    <x v="8"/>
    <n v="101"/>
    <x v="1"/>
  </r>
  <r>
    <x v="599"/>
    <x v="0"/>
    <n v="1"/>
    <x v="0"/>
  </r>
  <r>
    <x v="599"/>
    <x v="9"/>
    <n v="486"/>
    <x v="0"/>
  </r>
  <r>
    <x v="599"/>
    <x v="10"/>
    <n v="6"/>
    <x v="0"/>
  </r>
  <r>
    <x v="599"/>
    <x v="1"/>
    <n v="61"/>
    <x v="0"/>
  </r>
  <r>
    <x v="599"/>
    <x v="2"/>
    <n v="2"/>
    <x v="0"/>
  </r>
  <r>
    <x v="599"/>
    <x v="3"/>
    <n v="92"/>
    <x v="0"/>
  </r>
  <r>
    <x v="599"/>
    <x v="11"/>
    <n v="39"/>
    <x v="0"/>
  </r>
  <r>
    <x v="599"/>
    <x v="4"/>
    <n v="3"/>
    <x v="1"/>
  </r>
  <r>
    <x v="599"/>
    <x v="5"/>
    <n v="9"/>
    <x v="1"/>
  </r>
  <r>
    <x v="599"/>
    <x v="6"/>
    <n v="68"/>
    <x v="1"/>
  </r>
  <r>
    <x v="599"/>
    <x v="12"/>
    <n v="50"/>
    <x v="1"/>
  </r>
  <r>
    <x v="599"/>
    <x v="7"/>
    <n v="188"/>
    <x v="1"/>
  </r>
  <r>
    <x v="599"/>
    <x v="8"/>
    <n v="799"/>
    <x v="1"/>
  </r>
  <r>
    <x v="600"/>
    <x v="9"/>
    <n v="475"/>
    <x v="0"/>
  </r>
  <r>
    <x v="600"/>
    <x v="10"/>
    <n v="6"/>
    <x v="0"/>
  </r>
  <r>
    <x v="600"/>
    <x v="1"/>
    <n v="79"/>
    <x v="0"/>
  </r>
  <r>
    <x v="600"/>
    <x v="2"/>
    <n v="3"/>
    <x v="0"/>
  </r>
  <r>
    <x v="600"/>
    <x v="3"/>
    <n v="85"/>
    <x v="0"/>
  </r>
  <r>
    <x v="600"/>
    <x v="11"/>
    <n v="38"/>
    <x v="0"/>
  </r>
  <r>
    <x v="600"/>
    <x v="4"/>
    <n v="9"/>
    <x v="1"/>
  </r>
  <r>
    <x v="600"/>
    <x v="5"/>
    <n v="13"/>
    <x v="1"/>
  </r>
  <r>
    <x v="600"/>
    <x v="6"/>
    <n v="101"/>
    <x v="1"/>
  </r>
  <r>
    <x v="600"/>
    <x v="12"/>
    <n v="69"/>
    <x v="1"/>
  </r>
  <r>
    <x v="600"/>
    <x v="7"/>
    <n v="227"/>
    <x v="1"/>
  </r>
  <r>
    <x v="600"/>
    <x v="8"/>
    <n v="1183"/>
    <x v="1"/>
  </r>
  <r>
    <x v="601"/>
    <x v="9"/>
    <n v="644"/>
    <x v="0"/>
  </r>
  <r>
    <x v="601"/>
    <x v="10"/>
    <n v="12"/>
    <x v="0"/>
  </r>
  <r>
    <x v="601"/>
    <x v="1"/>
    <n v="97"/>
    <x v="0"/>
  </r>
  <r>
    <x v="601"/>
    <x v="2"/>
    <n v="6"/>
    <x v="0"/>
  </r>
  <r>
    <x v="601"/>
    <x v="3"/>
    <n v="121"/>
    <x v="0"/>
  </r>
  <r>
    <x v="601"/>
    <x v="11"/>
    <n v="46"/>
    <x v="0"/>
  </r>
  <r>
    <x v="601"/>
    <x v="4"/>
    <n v="2"/>
    <x v="1"/>
  </r>
  <r>
    <x v="601"/>
    <x v="5"/>
    <n v="7"/>
    <x v="1"/>
  </r>
  <r>
    <x v="601"/>
    <x v="6"/>
    <n v="48"/>
    <x v="1"/>
  </r>
  <r>
    <x v="601"/>
    <x v="12"/>
    <n v="48"/>
    <x v="1"/>
  </r>
  <r>
    <x v="601"/>
    <x v="7"/>
    <n v="148"/>
    <x v="1"/>
  </r>
  <r>
    <x v="601"/>
    <x v="8"/>
    <n v="679"/>
    <x v="1"/>
  </r>
  <r>
    <x v="602"/>
    <x v="0"/>
    <n v="1"/>
    <x v="0"/>
  </r>
  <r>
    <x v="602"/>
    <x v="9"/>
    <n v="433"/>
    <x v="0"/>
  </r>
  <r>
    <x v="602"/>
    <x v="10"/>
    <n v="6"/>
    <x v="0"/>
  </r>
  <r>
    <x v="602"/>
    <x v="1"/>
    <n v="61"/>
    <x v="0"/>
  </r>
  <r>
    <x v="602"/>
    <x v="2"/>
    <n v="1"/>
    <x v="0"/>
  </r>
  <r>
    <x v="602"/>
    <x v="3"/>
    <n v="68"/>
    <x v="0"/>
  </r>
  <r>
    <x v="602"/>
    <x v="11"/>
    <n v="20"/>
    <x v="0"/>
  </r>
  <r>
    <x v="602"/>
    <x v="4"/>
    <n v="14"/>
    <x v="1"/>
  </r>
  <r>
    <x v="602"/>
    <x v="5"/>
    <n v="9"/>
    <x v="1"/>
  </r>
  <r>
    <x v="602"/>
    <x v="6"/>
    <n v="54"/>
    <x v="1"/>
  </r>
  <r>
    <x v="602"/>
    <x v="12"/>
    <n v="55"/>
    <x v="1"/>
  </r>
  <r>
    <x v="602"/>
    <x v="7"/>
    <n v="183"/>
    <x v="1"/>
  </r>
  <r>
    <x v="602"/>
    <x v="8"/>
    <n v="791"/>
    <x v="1"/>
  </r>
  <r>
    <x v="603"/>
    <x v="0"/>
    <n v="1"/>
    <x v="0"/>
  </r>
  <r>
    <x v="603"/>
    <x v="9"/>
    <n v="469"/>
    <x v="0"/>
  </r>
  <r>
    <x v="603"/>
    <x v="10"/>
    <n v="8"/>
    <x v="0"/>
  </r>
  <r>
    <x v="603"/>
    <x v="1"/>
    <n v="82"/>
    <x v="0"/>
  </r>
  <r>
    <x v="603"/>
    <x v="2"/>
    <n v="5"/>
    <x v="0"/>
  </r>
  <r>
    <x v="603"/>
    <x v="3"/>
    <n v="72"/>
    <x v="0"/>
  </r>
  <r>
    <x v="603"/>
    <x v="11"/>
    <n v="39"/>
    <x v="0"/>
  </r>
  <r>
    <x v="603"/>
    <x v="4"/>
    <n v="17"/>
    <x v="1"/>
  </r>
  <r>
    <x v="603"/>
    <x v="5"/>
    <n v="6"/>
    <x v="1"/>
  </r>
  <r>
    <x v="603"/>
    <x v="6"/>
    <n v="59"/>
    <x v="1"/>
  </r>
  <r>
    <x v="603"/>
    <x v="12"/>
    <n v="24"/>
    <x v="1"/>
  </r>
  <r>
    <x v="603"/>
    <x v="7"/>
    <n v="187"/>
    <x v="1"/>
  </r>
  <r>
    <x v="603"/>
    <x v="8"/>
    <n v="778"/>
    <x v="1"/>
  </r>
  <r>
    <x v="604"/>
    <x v="12"/>
    <n v="13"/>
    <x v="1"/>
  </r>
  <r>
    <x v="604"/>
    <x v="8"/>
    <n v="104"/>
    <x v="1"/>
  </r>
  <r>
    <x v="605"/>
    <x v="12"/>
    <n v="10"/>
    <x v="1"/>
  </r>
  <r>
    <x v="605"/>
    <x v="8"/>
    <n v="130"/>
    <x v="1"/>
  </r>
  <r>
    <x v="606"/>
    <x v="0"/>
    <n v="2"/>
    <x v="0"/>
  </r>
  <r>
    <x v="606"/>
    <x v="9"/>
    <n v="525"/>
    <x v="0"/>
  </r>
  <r>
    <x v="606"/>
    <x v="10"/>
    <n v="6"/>
    <x v="0"/>
  </r>
  <r>
    <x v="606"/>
    <x v="1"/>
    <n v="73"/>
    <x v="0"/>
  </r>
  <r>
    <x v="606"/>
    <x v="2"/>
    <n v="8"/>
    <x v="0"/>
  </r>
  <r>
    <x v="606"/>
    <x v="3"/>
    <n v="85"/>
    <x v="0"/>
  </r>
  <r>
    <x v="606"/>
    <x v="11"/>
    <n v="40"/>
    <x v="0"/>
  </r>
  <r>
    <x v="606"/>
    <x v="4"/>
    <n v="5"/>
    <x v="1"/>
  </r>
  <r>
    <x v="607"/>
    <x v="3"/>
    <n v="49"/>
    <x v="0"/>
  </r>
  <r>
    <x v="607"/>
    <x v="11"/>
    <n v="42"/>
    <x v="0"/>
  </r>
  <r>
    <x v="607"/>
    <x v="4"/>
    <n v="3"/>
    <x v="1"/>
  </r>
  <r>
    <x v="607"/>
    <x v="5"/>
    <n v="5"/>
    <x v="1"/>
  </r>
  <r>
    <x v="607"/>
    <x v="6"/>
    <n v="38"/>
    <x v="1"/>
  </r>
  <r>
    <x v="607"/>
    <x v="12"/>
    <n v="47"/>
    <x v="1"/>
  </r>
  <r>
    <x v="607"/>
    <x v="7"/>
    <n v="170"/>
    <x v="1"/>
  </r>
  <r>
    <x v="607"/>
    <x v="8"/>
    <n v="760"/>
    <x v="1"/>
  </r>
  <r>
    <x v="608"/>
    <x v="12"/>
    <n v="15"/>
    <x v="1"/>
  </r>
  <r>
    <x v="608"/>
    <x v="8"/>
    <n v="70"/>
    <x v="1"/>
  </r>
  <r>
    <x v="609"/>
    <x v="12"/>
    <n v="8"/>
    <x v="1"/>
  </r>
  <r>
    <x v="609"/>
    <x v="8"/>
    <n v="78"/>
    <x v="1"/>
  </r>
  <r>
    <x v="610"/>
    <x v="12"/>
    <n v="9"/>
    <x v="1"/>
  </r>
  <r>
    <x v="610"/>
    <x v="8"/>
    <n v="110"/>
    <x v="1"/>
  </r>
  <r>
    <x v="611"/>
    <x v="9"/>
    <n v="559"/>
    <x v="0"/>
  </r>
  <r>
    <x v="611"/>
    <x v="10"/>
    <n v="3"/>
    <x v="0"/>
  </r>
  <r>
    <x v="611"/>
    <x v="1"/>
    <n v="65"/>
    <x v="0"/>
  </r>
  <r>
    <x v="611"/>
    <x v="2"/>
    <n v="3"/>
    <x v="0"/>
  </r>
  <r>
    <x v="611"/>
    <x v="3"/>
    <n v="51"/>
    <x v="0"/>
  </r>
  <r>
    <x v="611"/>
    <x v="11"/>
    <n v="58"/>
    <x v="0"/>
  </r>
  <r>
    <x v="611"/>
    <x v="4"/>
    <n v="1"/>
    <x v="1"/>
  </r>
  <r>
    <x v="611"/>
    <x v="5"/>
    <n v="2"/>
    <x v="1"/>
  </r>
  <r>
    <x v="611"/>
    <x v="6"/>
    <n v="39"/>
    <x v="1"/>
  </r>
  <r>
    <x v="611"/>
    <x v="12"/>
    <n v="42"/>
    <x v="1"/>
  </r>
  <r>
    <x v="611"/>
    <x v="7"/>
    <n v="145"/>
    <x v="1"/>
  </r>
  <r>
    <x v="611"/>
    <x v="8"/>
    <n v="798"/>
    <x v="1"/>
  </r>
  <r>
    <x v="612"/>
    <x v="9"/>
    <n v="458"/>
    <x v="0"/>
  </r>
  <r>
    <x v="612"/>
    <x v="10"/>
    <n v="2"/>
    <x v="0"/>
  </r>
  <r>
    <x v="612"/>
    <x v="1"/>
    <n v="66"/>
    <x v="0"/>
  </r>
  <r>
    <x v="612"/>
    <x v="2"/>
    <n v="1"/>
    <x v="0"/>
  </r>
  <r>
    <x v="612"/>
    <x v="3"/>
    <n v="50"/>
    <x v="0"/>
  </r>
  <r>
    <x v="612"/>
    <x v="11"/>
    <n v="22"/>
    <x v="0"/>
  </r>
  <r>
    <x v="612"/>
    <x v="12"/>
    <n v="50"/>
    <x v="1"/>
  </r>
  <r>
    <x v="612"/>
    <x v="8"/>
    <n v="294"/>
    <x v="1"/>
  </r>
  <r>
    <x v="613"/>
    <x v="0"/>
    <n v="1"/>
    <x v="0"/>
  </r>
  <r>
    <x v="613"/>
    <x v="9"/>
    <n v="635"/>
    <x v="0"/>
  </r>
  <r>
    <x v="613"/>
    <x v="10"/>
    <n v="9"/>
    <x v="0"/>
  </r>
  <r>
    <x v="613"/>
    <x v="1"/>
    <n v="91"/>
    <x v="0"/>
  </r>
  <r>
    <x v="613"/>
    <x v="2"/>
    <n v="2"/>
    <x v="0"/>
  </r>
  <r>
    <x v="613"/>
    <x v="3"/>
    <n v="68"/>
    <x v="0"/>
  </r>
  <r>
    <x v="613"/>
    <x v="11"/>
    <n v="29"/>
    <x v="0"/>
  </r>
  <r>
    <x v="613"/>
    <x v="4"/>
    <n v="16"/>
    <x v="1"/>
  </r>
  <r>
    <x v="613"/>
    <x v="5"/>
    <n v="17"/>
    <x v="1"/>
  </r>
  <r>
    <x v="613"/>
    <x v="6"/>
    <n v="89"/>
    <x v="1"/>
  </r>
  <r>
    <x v="613"/>
    <x v="12"/>
    <n v="37"/>
    <x v="1"/>
  </r>
  <r>
    <x v="606"/>
    <x v="5"/>
    <n v="11"/>
    <x v="1"/>
  </r>
  <r>
    <x v="606"/>
    <x v="6"/>
    <n v="42"/>
    <x v="1"/>
  </r>
  <r>
    <x v="606"/>
    <x v="12"/>
    <n v="35"/>
    <x v="1"/>
  </r>
  <r>
    <x v="606"/>
    <x v="7"/>
    <n v="189"/>
    <x v="1"/>
  </r>
  <r>
    <x v="606"/>
    <x v="8"/>
    <n v="790"/>
    <x v="1"/>
  </r>
  <r>
    <x v="614"/>
    <x v="0"/>
    <n v="1"/>
    <x v="0"/>
  </r>
  <r>
    <x v="614"/>
    <x v="9"/>
    <n v="467"/>
    <x v="0"/>
  </r>
  <r>
    <x v="614"/>
    <x v="10"/>
    <n v="11"/>
    <x v="0"/>
  </r>
  <r>
    <x v="614"/>
    <x v="1"/>
    <n v="70"/>
    <x v="0"/>
  </r>
  <r>
    <x v="614"/>
    <x v="2"/>
    <n v="4"/>
    <x v="0"/>
  </r>
  <r>
    <x v="614"/>
    <x v="3"/>
    <n v="58"/>
    <x v="0"/>
  </r>
  <r>
    <x v="614"/>
    <x v="11"/>
    <n v="36"/>
    <x v="0"/>
  </r>
  <r>
    <x v="614"/>
    <x v="4"/>
    <n v="38"/>
    <x v="1"/>
  </r>
  <r>
    <x v="614"/>
    <x v="5"/>
    <n v="11"/>
    <x v="1"/>
  </r>
  <r>
    <x v="614"/>
    <x v="6"/>
    <n v="66"/>
    <x v="1"/>
  </r>
  <r>
    <x v="614"/>
    <x v="12"/>
    <n v="89"/>
    <x v="1"/>
  </r>
  <r>
    <x v="614"/>
    <x v="7"/>
    <n v="229"/>
    <x v="1"/>
  </r>
  <r>
    <x v="614"/>
    <x v="8"/>
    <n v="1205"/>
    <x v="1"/>
  </r>
  <r>
    <x v="615"/>
    <x v="0"/>
    <n v="4"/>
    <x v="0"/>
  </r>
  <r>
    <x v="615"/>
    <x v="9"/>
    <n v="479"/>
    <x v="0"/>
  </r>
  <r>
    <x v="615"/>
    <x v="10"/>
    <n v="9"/>
    <x v="0"/>
  </r>
  <r>
    <x v="615"/>
    <x v="1"/>
    <n v="90"/>
    <x v="0"/>
  </r>
  <r>
    <x v="615"/>
    <x v="2"/>
    <n v="6"/>
    <x v="0"/>
  </r>
  <r>
    <x v="615"/>
    <x v="3"/>
    <n v="70"/>
    <x v="0"/>
  </r>
  <r>
    <x v="615"/>
    <x v="11"/>
    <n v="50"/>
    <x v="0"/>
  </r>
  <r>
    <x v="615"/>
    <x v="4"/>
    <n v="4"/>
    <x v="1"/>
  </r>
  <r>
    <x v="615"/>
    <x v="5"/>
    <n v="12"/>
    <x v="1"/>
  </r>
  <r>
    <x v="615"/>
    <x v="6"/>
    <n v="37"/>
    <x v="1"/>
  </r>
  <r>
    <x v="615"/>
    <x v="12"/>
    <n v="95"/>
    <x v="1"/>
  </r>
  <r>
    <x v="615"/>
    <x v="7"/>
    <n v="92"/>
    <x v="1"/>
  </r>
  <r>
    <x v="615"/>
    <x v="8"/>
    <n v="707"/>
    <x v="1"/>
  </r>
  <r>
    <x v="616"/>
    <x v="0"/>
    <n v="1"/>
    <x v="0"/>
  </r>
  <r>
    <x v="616"/>
    <x v="9"/>
    <n v="550"/>
    <x v="0"/>
  </r>
  <r>
    <x v="616"/>
    <x v="10"/>
    <n v="8"/>
    <x v="0"/>
  </r>
  <r>
    <x v="616"/>
    <x v="1"/>
    <n v="39"/>
    <x v="0"/>
  </r>
  <r>
    <x v="616"/>
    <x v="2"/>
    <n v="2"/>
    <x v="0"/>
  </r>
  <r>
    <x v="616"/>
    <x v="3"/>
    <n v="54"/>
    <x v="0"/>
  </r>
  <r>
    <x v="616"/>
    <x v="11"/>
    <n v="35"/>
    <x v="0"/>
  </r>
  <r>
    <x v="616"/>
    <x v="4"/>
    <n v="3"/>
    <x v="1"/>
  </r>
  <r>
    <x v="616"/>
    <x v="5"/>
    <n v="5"/>
    <x v="1"/>
  </r>
  <r>
    <x v="616"/>
    <x v="6"/>
    <n v="37"/>
    <x v="1"/>
  </r>
  <r>
    <x v="616"/>
    <x v="12"/>
    <n v="50"/>
    <x v="1"/>
  </r>
  <r>
    <x v="616"/>
    <x v="7"/>
    <n v="224"/>
    <x v="1"/>
  </r>
  <r>
    <x v="616"/>
    <x v="8"/>
    <n v="830"/>
    <x v="1"/>
  </r>
  <r>
    <x v="607"/>
    <x v="0"/>
    <n v="1"/>
    <x v="0"/>
  </r>
  <r>
    <x v="607"/>
    <x v="9"/>
    <n v="497"/>
    <x v="0"/>
  </r>
  <r>
    <x v="607"/>
    <x v="10"/>
    <n v="5"/>
    <x v="0"/>
  </r>
  <r>
    <x v="607"/>
    <x v="1"/>
    <n v="92"/>
    <x v="0"/>
  </r>
  <r>
    <x v="607"/>
    <x v="2"/>
    <n v="2"/>
    <x v="0"/>
  </r>
  <r>
    <x v="617"/>
    <x v="4"/>
    <n v="5"/>
    <x v="1"/>
  </r>
  <r>
    <x v="617"/>
    <x v="5"/>
    <n v="4"/>
    <x v="1"/>
  </r>
  <r>
    <x v="617"/>
    <x v="6"/>
    <n v="52"/>
    <x v="1"/>
  </r>
  <r>
    <x v="617"/>
    <x v="12"/>
    <n v="36"/>
    <x v="1"/>
  </r>
  <r>
    <x v="617"/>
    <x v="7"/>
    <n v="149"/>
    <x v="1"/>
  </r>
  <r>
    <x v="617"/>
    <x v="8"/>
    <n v="657"/>
    <x v="1"/>
  </r>
  <r>
    <x v="618"/>
    <x v="9"/>
    <n v="408"/>
    <x v="0"/>
  </r>
  <r>
    <x v="618"/>
    <x v="10"/>
    <n v="4"/>
    <x v="0"/>
  </r>
  <r>
    <x v="618"/>
    <x v="1"/>
    <n v="58"/>
    <x v="0"/>
  </r>
  <r>
    <x v="618"/>
    <x v="2"/>
    <n v="4"/>
    <x v="0"/>
  </r>
  <r>
    <x v="618"/>
    <x v="3"/>
    <n v="64"/>
    <x v="0"/>
  </r>
  <r>
    <x v="618"/>
    <x v="11"/>
    <n v="17"/>
    <x v="0"/>
  </r>
  <r>
    <x v="618"/>
    <x v="4"/>
    <n v="12"/>
    <x v="1"/>
  </r>
  <r>
    <x v="618"/>
    <x v="5"/>
    <n v="11"/>
    <x v="1"/>
  </r>
  <r>
    <x v="618"/>
    <x v="6"/>
    <n v="95"/>
    <x v="1"/>
  </r>
  <r>
    <x v="618"/>
    <x v="12"/>
    <n v="25"/>
    <x v="1"/>
  </r>
  <r>
    <x v="618"/>
    <x v="7"/>
    <n v="171"/>
    <x v="1"/>
  </r>
  <r>
    <x v="618"/>
    <x v="8"/>
    <n v="1067"/>
    <x v="1"/>
  </r>
  <r>
    <x v="619"/>
    <x v="0"/>
    <n v="3"/>
    <x v="0"/>
  </r>
  <r>
    <x v="619"/>
    <x v="9"/>
    <n v="578"/>
    <x v="0"/>
  </r>
  <r>
    <x v="619"/>
    <x v="10"/>
    <n v="10"/>
    <x v="0"/>
  </r>
  <r>
    <x v="619"/>
    <x v="1"/>
    <n v="74"/>
    <x v="0"/>
  </r>
  <r>
    <x v="619"/>
    <x v="2"/>
    <n v="2"/>
    <x v="0"/>
  </r>
  <r>
    <x v="619"/>
    <x v="3"/>
    <n v="114"/>
    <x v="0"/>
  </r>
  <r>
    <x v="619"/>
    <x v="11"/>
    <n v="30"/>
    <x v="0"/>
  </r>
  <r>
    <x v="619"/>
    <x v="4"/>
    <n v="18"/>
    <x v="1"/>
  </r>
  <r>
    <x v="619"/>
    <x v="5"/>
    <n v="18"/>
    <x v="1"/>
  </r>
  <r>
    <x v="619"/>
    <x v="6"/>
    <n v="67"/>
    <x v="1"/>
  </r>
  <r>
    <x v="619"/>
    <x v="12"/>
    <n v="44"/>
    <x v="1"/>
  </r>
  <r>
    <x v="619"/>
    <x v="7"/>
    <n v="146"/>
    <x v="1"/>
  </r>
  <r>
    <x v="619"/>
    <x v="8"/>
    <n v="573"/>
    <x v="1"/>
  </r>
  <r>
    <x v="620"/>
    <x v="0"/>
    <n v="1"/>
    <x v="0"/>
  </r>
  <r>
    <x v="620"/>
    <x v="9"/>
    <n v="335"/>
    <x v="0"/>
  </r>
  <r>
    <x v="620"/>
    <x v="10"/>
    <n v="11"/>
    <x v="0"/>
  </r>
  <r>
    <x v="620"/>
    <x v="1"/>
    <n v="46"/>
    <x v="0"/>
  </r>
  <r>
    <x v="620"/>
    <x v="2"/>
    <n v="8"/>
    <x v="0"/>
  </r>
  <r>
    <x v="620"/>
    <x v="3"/>
    <n v="91"/>
    <x v="0"/>
  </r>
  <r>
    <x v="620"/>
    <x v="11"/>
    <n v="30"/>
    <x v="0"/>
  </r>
  <r>
    <x v="620"/>
    <x v="4"/>
    <n v="5"/>
    <x v="1"/>
  </r>
  <r>
    <x v="620"/>
    <x v="5"/>
    <n v="12"/>
    <x v="1"/>
  </r>
  <r>
    <x v="620"/>
    <x v="6"/>
    <n v="71"/>
    <x v="1"/>
  </r>
  <r>
    <x v="620"/>
    <x v="12"/>
    <n v="40"/>
    <x v="1"/>
  </r>
  <r>
    <x v="620"/>
    <x v="7"/>
    <n v="171"/>
    <x v="1"/>
  </r>
  <r>
    <x v="620"/>
    <x v="8"/>
    <n v="863"/>
    <x v="1"/>
  </r>
  <r>
    <x v="621"/>
    <x v="9"/>
    <n v="451"/>
    <x v="0"/>
  </r>
  <r>
    <x v="621"/>
    <x v="10"/>
    <n v="10"/>
    <x v="0"/>
  </r>
  <r>
    <x v="621"/>
    <x v="1"/>
    <n v="61"/>
    <x v="0"/>
  </r>
  <r>
    <x v="621"/>
    <x v="2"/>
    <n v="1"/>
    <x v="0"/>
  </r>
  <r>
    <x v="621"/>
    <x v="3"/>
    <n v="93"/>
    <x v="0"/>
  </r>
  <r>
    <x v="613"/>
    <x v="7"/>
    <n v="230"/>
    <x v="1"/>
  </r>
  <r>
    <x v="613"/>
    <x v="8"/>
    <n v="1467"/>
    <x v="1"/>
  </r>
  <r>
    <x v="622"/>
    <x v="0"/>
    <n v="2"/>
    <x v="0"/>
  </r>
  <r>
    <x v="622"/>
    <x v="9"/>
    <n v="387"/>
    <x v="0"/>
  </r>
  <r>
    <x v="622"/>
    <x v="10"/>
    <n v="4"/>
    <x v="0"/>
  </r>
  <r>
    <x v="622"/>
    <x v="1"/>
    <n v="39"/>
    <x v="0"/>
  </r>
  <r>
    <x v="622"/>
    <x v="2"/>
    <n v="6"/>
    <x v="0"/>
  </r>
  <r>
    <x v="622"/>
    <x v="3"/>
    <n v="41"/>
    <x v="0"/>
  </r>
  <r>
    <x v="622"/>
    <x v="11"/>
    <n v="36"/>
    <x v="0"/>
  </r>
  <r>
    <x v="622"/>
    <x v="4"/>
    <n v="14"/>
    <x v="1"/>
  </r>
  <r>
    <x v="622"/>
    <x v="5"/>
    <n v="13"/>
    <x v="1"/>
  </r>
  <r>
    <x v="622"/>
    <x v="6"/>
    <n v="84"/>
    <x v="1"/>
  </r>
  <r>
    <x v="622"/>
    <x v="12"/>
    <n v="39"/>
    <x v="1"/>
  </r>
  <r>
    <x v="622"/>
    <x v="7"/>
    <n v="171"/>
    <x v="1"/>
  </r>
  <r>
    <x v="622"/>
    <x v="8"/>
    <n v="926"/>
    <x v="1"/>
  </r>
  <r>
    <x v="623"/>
    <x v="2"/>
    <n v="0"/>
    <x v="0"/>
  </r>
  <r>
    <x v="624"/>
    <x v="2"/>
    <n v="0"/>
    <x v="0"/>
  </r>
  <r>
    <x v="623"/>
    <x v="12"/>
    <n v="7"/>
    <x v="1"/>
  </r>
  <r>
    <x v="623"/>
    <x v="8"/>
    <n v="72"/>
    <x v="1"/>
  </r>
  <r>
    <x v="624"/>
    <x v="12"/>
    <n v="1"/>
    <x v="1"/>
  </r>
  <r>
    <x v="624"/>
    <x v="8"/>
    <n v="70"/>
    <x v="1"/>
  </r>
  <r>
    <x v="625"/>
    <x v="0"/>
    <n v="3"/>
    <x v="0"/>
  </r>
  <r>
    <x v="625"/>
    <x v="9"/>
    <n v="561"/>
    <x v="0"/>
  </r>
  <r>
    <x v="625"/>
    <x v="10"/>
    <n v="11"/>
    <x v="0"/>
  </r>
  <r>
    <x v="625"/>
    <x v="1"/>
    <n v="74"/>
    <x v="0"/>
  </r>
  <r>
    <x v="625"/>
    <x v="2"/>
    <n v="8"/>
    <x v="0"/>
  </r>
  <r>
    <x v="625"/>
    <x v="3"/>
    <n v="102"/>
    <x v="0"/>
  </r>
  <r>
    <x v="625"/>
    <x v="11"/>
    <n v="34"/>
    <x v="0"/>
  </r>
  <r>
    <x v="625"/>
    <x v="4"/>
    <n v="13"/>
    <x v="1"/>
  </r>
  <r>
    <x v="625"/>
    <x v="5"/>
    <n v="5"/>
    <x v="1"/>
  </r>
  <r>
    <x v="625"/>
    <x v="6"/>
    <n v="44"/>
    <x v="1"/>
  </r>
  <r>
    <x v="625"/>
    <x v="12"/>
    <n v="64"/>
    <x v="1"/>
  </r>
  <r>
    <x v="625"/>
    <x v="7"/>
    <n v="145"/>
    <x v="1"/>
  </r>
  <r>
    <x v="625"/>
    <x v="8"/>
    <n v="706"/>
    <x v="1"/>
  </r>
  <r>
    <x v="626"/>
    <x v="0"/>
    <n v="4"/>
    <x v="0"/>
  </r>
  <r>
    <x v="626"/>
    <x v="9"/>
    <n v="451"/>
    <x v="0"/>
  </r>
  <r>
    <x v="626"/>
    <x v="10"/>
    <n v="3"/>
    <x v="0"/>
  </r>
  <r>
    <x v="626"/>
    <x v="1"/>
    <n v="61"/>
    <x v="0"/>
  </r>
  <r>
    <x v="626"/>
    <x v="2"/>
    <n v="5"/>
    <x v="0"/>
  </r>
  <r>
    <x v="626"/>
    <x v="3"/>
    <n v="60"/>
    <x v="0"/>
  </r>
  <r>
    <x v="626"/>
    <x v="11"/>
    <n v="38"/>
    <x v="0"/>
  </r>
  <r>
    <x v="626"/>
    <x v="4"/>
    <n v="27"/>
    <x v="1"/>
  </r>
  <r>
    <x v="626"/>
    <x v="5"/>
    <n v="18"/>
    <x v="1"/>
  </r>
  <r>
    <x v="626"/>
    <x v="6"/>
    <n v="81"/>
    <x v="1"/>
  </r>
  <r>
    <x v="626"/>
    <x v="12"/>
    <n v="40"/>
    <x v="1"/>
  </r>
  <r>
    <x v="626"/>
    <x v="7"/>
    <n v="261"/>
    <x v="1"/>
  </r>
  <r>
    <x v="626"/>
    <x v="8"/>
    <n v="1248"/>
    <x v="1"/>
  </r>
  <r>
    <x v="627"/>
    <x v="0"/>
    <n v="3"/>
    <x v="0"/>
  </r>
  <r>
    <x v="627"/>
    <x v="9"/>
    <n v="683"/>
    <x v="0"/>
  </r>
  <r>
    <x v="628"/>
    <x v="8"/>
    <n v="702"/>
    <x v="1"/>
  </r>
  <r>
    <x v="629"/>
    <x v="9"/>
    <n v="387"/>
    <x v="0"/>
  </r>
  <r>
    <x v="629"/>
    <x v="10"/>
    <n v="11"/>
    <x v="0"/>
  </r>
  <r>
    <x v="629"/>
    <x v="1"/>
    <n v="45"/>
    <x v="0"/>
  </r>
  <r>
    <x v="629"/>
    <x v="2"/>
    <n v="9"/>
    <x v="0"/>
  </r>
  <r>
    <x v="629"/>
    <x v="3"/>
    <n v="75"/>
    <x v="0"/>
  </r>
  <r>
    <x v="629"/>
    <x v="11"/>
    <n v="35"/>
    <x v="0"/>
  </r>
  <r>
    <x v="629"/>
    <x v="4"/>
    <n v="8"/>
    <x v="1"/>
  </r>
  <r>
    <x v="629"/>
    <x v="5"/>
    <n v="8"/>
    <x v="1"/>
  </r>
  <r>
    <x v="629"/>
    <x v="6"/>
    <n v="44"/>
    <x v="1"/>
  </r>
  <r>
    <x v="629"/>
    <x v="12"/>
    <n v="53"/>
    <x v="1"/>
  </r>
  <r>
    <x v="629"/>
    <x v="8"/>
    <n v="825"/>
    <x v="1"/>
  </r>
  <r>
    <x v="630"/>
    <x v="0"/>
    <n v="2"/>
    <x v="0"/>
  </r>
  <r>
    <x v="630"/>
    <x v="9"/>
    <n v="395"/>
    <x v="0"/>
  </r>
  <r>
    <x v="630"/>
    <x v="10"/>
    <n v="5"/>
    <x v="0"/>
  </r>
  <r>
    <x v="630"/>
    <x v="1"/>
    <n v="61"/>
    <x v="0"/>
  </r>
  <r>
    <x v="630"/>
    <x v="2"/>
    <n v="4"/>
    <x v="0"/>
  </r>
  <r>
    <x v="630"/>
    <x v="3"/>
    <n v="54"/>
    <x v="0"/>
  </r>
  <r>
    <x v="630"/>
    <x v="11"/>
    <n v="35"/>
    <x v="0"/>
  </r>
  <r>
    <x v="631"/>
    <x v="12"/>
    <n v="7"/>
    <x v="1"/>
  </r>
  <r>
    <x v="631"/>
    <x v="8"/>
    <n v="124"/>
    <x v="1"/>
  </r>
  <r>
    <x v="632"/>
    <x v="4"/>
    <n v="7"/>
    <x v="1"/>
  </r>
  <r>
    <x v="632"/>
    <x v="5"/>
    <n v="9"/>
    <x v="1"/>
  </r>
  <r>
    <x v="632"/>
    <x v="6"/>
    <n v="72"/>
    <x v="1"/>
  </r>
  <r>
    <x v="632"/>
    <x v="12"/>
    <n v="19"/>
    <x v="1"/>
  </r>
  <r>
    <x v="632"/>
    <x v="7"/>
    <n v="153"/>
    <x v="1"/>
  </r>
  <r>
    <x v="632"/>
    <x v="8"/>
    <n v="543"/>
    <x v="1"/>
  </r>
  <r>
    <x v="630"/>
    <x v="12"/>
    <n v="71"/>
    <x v="1"/>
  </r>
  <r>
    <x v="630"/>
    <x v="8"/>
    <n v="197"/>
    <x v="1"/>
  </r>
  <r>
    <x v="633"/>
    <x v="0"/>
    <n v="1"/>
    <x v="0"/>
  </r>
  <r>
    <x v="633"/>
    <x v="9"/>
    <n v="490"/>
    <x v="0"/>
  </r>
  <r>
    <x v="633"/>
    <x v="10"/>
    <n v="8"/>
    <x v="0"/>
  </r>
  <r>
    <x v="633"/>
    <x v="1"/>
    <n v="55"/>
    <x v="0"/>
  </r>
  <r>
    <x v="633"/>
    <x v="2"/>
    <n v="4"/>
    <x v="0"/>
  </r>
  <r>
    <x v="633"/>
    <x v="3"/>
    <n v="96"/>
    <x v="0"/>
  </r>
  <r>
    <x v="633"/>
    <x v="11"/>
    <n v="45"/>
    <x v="0"/>
  </r>
  <r>
    <x v="633"/>
    <x v="4"/>
    <n v="15"/>
    <x v="1"/>
  </r>
  <r>
    <x v="633"/>
    <x v="5"/>
    <n v="5"/>
    <x v="1"/>
  </r>
  <r>
    <x v="633"/>
    <x v="6"/>
    <n v="48"/>
    <x v="1"/>
  </r>
  <r>
    <x v="633"/>
    <x v="12"/>
    <n v="82"/>
    <x v="1"/>
  </r>
  <r>
    <x v="633"/>
    <x v="7"/>
    <n v="133"/>
    <x v="1"/>
  </r>
  <r>
    <x v="633"/>
    <x v="8"/>
    <n v="834"/>
    <x v="1"/>
  </r>
  <r>
    <x v="634"/>
    <x v="0"/>
    <n v="2"/>
    <x v="0"/>
  </r>
  <r>
    <x v="634"/>
    <x v="9"/>
    <n v="471"/>
    <x v="0"/>
  </r>
  <r>
    <x v="634"/>
    <x v="10"/>
    <n v="3"/>
    <x v="0"/>
  </r>
  <r>
    <x v="634"/>
    <x v="1"/>
    <n v="53"/>
    <x v="0"/>
  </r>
  <r>
    <x v="634"/>
    <x v="2"/>
    <n v="4"/>
    <x v="0"/>
  </r>
  <r>
    <x v="634"/>
    <x v="3"/>
    <n v="62"/>
    <x v="0"/>
  </r>
  <r>
    <x v="635"/>
    <x v="12"/>
    <n v="1"/>
    <x v="1"/>
  </r>
  <r>
    <x v="635"/>
    <x v="8"/>
    <n v="161"/>
    <x v="1"/>
  </r>
  <r>
    <x v="636"/>
    <x v="0"/>
    <n v="2"/>
    <x v="0"/>
  </r>
  <r>
    <x v="636"/>
    <x v="9"/>
    <n v="423"/>
    <x v="0"/>
  </r>
  <r>
    <x v="636"/>
    <x v="10"/>
    <n v="7"/>
    <x v="0"/>
  </r>
  <r>
    <x v="636"/>
    <x v="1"/>
    <n v="57"/>
    <x v="0"/>
  </r>
  <r>
    <x v="636"/>
    <x v="2"/>
    <n v="4"/>
    <x v="0"/>
  </r>
  <r>
    <x v="636"/>
    <x v="3"/>
    <n v="56"/>
    <x v="0"/>
  </r>
  <r>
    <x v="636"/>
    <x v="11"/>
    <n v="23"/>
    <x v="0"/>
  </r>
  <r>
    <x v="636"/>
    <x v="4"/>
    <n v="8"/>
    <x v="1"/>
  </r>
  <r>
    <x v="636"/>
    <x v="5"/>
    <n v="2"/>
    <x v="1"/>
  </r>
  <r>
    <x v="636"/>
    <x v="6"/>
    <n v="37"/>
    <x v="1"/>
  </r>
  <r>
    <x v="636"/>
    <x v="12"/>
    <n v="27"/>
    <x v="1"/>
  </r>
  <r>
    <x v="636"/>
    <x v="7"/>
    <n v="109"/>
    <x v="1"/>
  </r>
  <r>
    <x v="636"/>
    <x v="8"/>
    <n v="661"/>
    <x v="1"/>
  </r>
  <r>
    <x v="637"/>
    <x v="0"/>
    <n v="1"/>
    <x v="0"/>
  </r>
  <r>
    <x v="637"/>
    <x v="9"/>
    <n v="459"/>
    <x v="0"/>
  </r>
  <r>
    <x v="637"/>
    <x v="10"/>
    <n v="2"/>
    <x v="0"/>
  </r>
  <r>
    <x v="637"/>
    <x v="1"/>
    <n v="46"/>
    <x v="0"/>
  </r>
  <r>
    <x v="637"/>
    <x v="2"/>
    <n v="5"/>
    <x v="0"/>
  </r>
  <r>
    <x v="637"/>
    <x v="3"/>
    <n v="47"/>
    <x v="0"/>
  </r>
  <r>
    <x v="637"/>
    <x v="11"/>
    <n v="18"/>
    <x v="0"/>
  </r>
  <r>
    <x v="637"/>
    <x v="4"/>
    <n v="4"/>
    <x v="1"/>
  </r>
  <r>
    <x v="637"/>
    <x v="6"/>
    <n v="1"/>
    <x v="1"/>
  </r>
  <r>
    <x v="637"/>
    <x v="12"/>
    <n v="25"/>
    <x v="1"/>
  </r>
  <r>
    <x v="637"/>
    <x v="7"/>
    <n v="15"/>
    <x v="1"/>
  </r>
  <r>
    <x v="637"/>
    <x v="8"/>
    <n v="470"/>
    <x v="1"/>
  </r>
  <r>
    <x v="638"/>
    <x v="0"/>
    <n v="2"/>
    <x v="0"/>
  </r>
  <r>
    <x v="638"/>
    <x v="9"/>
    <n v="141"/>
    <x v="0"/>
  </r>
  <r>
    <x v="638"/>
    <x v="1"/>
    <n v="6"/>
    <x v="0"/>
  </r>
  <r>
    <x v="638"/>
    <x v="2"/>
    <n v="1"/>
    <x v="0"/>
  </r>
  <r>
    <x v="638"/>
    <x v="3"/>
    <n v="2"/>
    <x v="0"/>
  </r>
  <r>
    <x v="638"/>
    <x v="11"/>
    <n v="20"/>
    <x v="0"/>
  </r>
  <r>
    <x v="638"/>
    <x v="4"/>
    <n v="3"/>
    <x v="1"/>
  </r>
  <r>
    <x v="638"/>
    <x v="5"/>
    <n v="17"/>
    <x v="1"/>
  </r>
  <r>
    <x v="638"/>
    <x v="6"/>
    <n v="102"/>
    <x v="1"/>
  </r>
  <r>
    <x v="638"/>
    <x v="12"/>
    <n v="37"/>
    <x v="1"/>
  </r>
  <r>
    <x v="638"/>
    <x v="7"/>
    <n v="205"/>
    <x v="1"/>
  </r>
  <r>
    <x v="638"/>
    <x v="8"/>
    <n v="1092"/>
    <x v="1"/>
  </r>
  <r>
    <x v="639"/>
    <x v="9"/>
    <n v="595"/>
    <x v="0"/>
  </r>
  <r>
    <x v="639"/>
    <x v="10"/>
    <n v="15"/>
    <x v="0"/>
  </r>
  <r>
    <x v="639"/>
    <x v="1"/>
    <n v="89"/>
    <x v="0"/>
  </r>
  <r>
    <x v="639"/>
    <x v="2"/>
    <n v="3"/>
    <x v="0"/>
  </r>
  <r>
    <x v="639"/>
    <x v="3"/>
    <n v="113"/>
    <x v="0"/>
  </r>
  <r>
    <x v="639"/>
    <x v="11"/>
    <n v="33"/>
    <x v="0"/>
  </r>
  <r>
    <x v="639"/>
    <x v="4"/>
    <n v="17"/>
    <x v="1"/>
  </r>
  <r>
    <x v="639"/>
    <x v="5"/>
    <n v="6"/>
    <x v="1"/>
  </r>
  <r>
    <x v="639"/>
    <x v="6"/>
    <n v="68"/>
    <x v="1"/>
  </r>
  <r>
    <x v="640"/>
    <x v="0"/>
    <n v="3"/>
    <x v="0"/>
  </r>
  <r>
    <x v="640"/>
    <x v="9"/>
    <n v="496"/>
    <x v="0"/>
  </r>
  <r>
    <x v="640"/>
    <x v="10"/>
    <n v="13"/>
    <x v="0"/>
  </r>
  <r>
    <x v="640"/>
    <x v="1"/>
    <n v="52"/>
    <x v="0"/>
  </r>
  <r>
    <x v="640"/>
    <x v="2"/>
    <n v="4"/>
    <x v="0"/>
  </r>
  <r>
    <x v="640"/>
    <x v="3"/>
    <n v="95"/>
    <x v="0"/>
  </r>
  <r>
    <x v="640"/>
    <x v="11"/>
    <n v="24"/>
    <x v="0"/>
  </r>
  <r>
    <x v="640"/>
    <x v="4"/>
    <n v="8"/>
    <x v="1"/>
  </r>
  <r>
    <x v="640"/>
    <x v="5"/>
    <n v="12"/>
    <x v="1"/>
  </r>
  <r>
    <x v="640"/>
    <x v="6"/>
    <n v="48"/>
    <x v="1"/>
  </r>
  <r>
    <x v="640"/>
    <x v="12"/>
    <n v="38"/>
    <x v="1"/>
  </r>
  <r>
    <x v="640"/>
    <x v="7"/>
    <n v="138"/>
    <x v="1"/>
  </r>
  <r>
    <x v="640"/>
    <x v="8"/>
    <n v="765"/>
    <x v="1"/>
  </r>
  <r>
    <x v="641"/>
    <x v="12"/>
    <n v="9"/>
    <x v="1"/>
  </r>
  <r>
    <x v="641"/>
    <x v="8"/>
    <n v="134"/>
    <x v="1"/>
  </r>
  <r>
    <x v="642"/>
    <x v="12"/>
    <n v="14"/>
    <x v="1"/>
  </r>
  <r>
    <x v="642"/>
    <x v="8"/>
    <n v="113"/>
    <x v="1"/>
  </r>
  <r>
    <x v="643"/>
    <x v="0"/>
    <n v="1"/>
    <x v="0"/>
  </r>
  <r>
    <x v="643"/>
    <x v="9"/>
    <n v="524"/>
    <x v="0"/>
  </r>
  <r>
    <x v="643"/>
    <x v="10"/>
    <n v="7"/>
    <x v="0"/>
  </r>
  <r>
    <x v="643"/>
    <x v="1"/>
    <n v="46"/>
    <x v="0"/>
  </r>
  <r>
    <x v="643"/>
    <x v="2"/>
    <n v="1"/>
    <x v="0"/>
  </r>
  <r>
    <x v="643"/>
    <x v="3"/>
    <n v="60"/>
    <x v="0"/>
  </r>
  <r>
    <x v="643"/>
    <x v="11"/>
    <n v="42"/>
    <x v="0"/>
  </r>
  <r>
    <x v="643"/>
    <x v="4"/>
    <n v="5"/>
    <x v="1"/>
  </r>
  <r>
    <x v="643"/>
    <x v="5"/>
    <n v="6"/>
    <x v="1"/>
  </r>
  <r>
    <x v="643"/>
    <x v="6"/>
    <n v="49"/>
    <x v="1"/>
  </r>
  <r>
    <x v="643"/>
    <x v="12"/>
    <n v="53"/>
    <x v="1"/>
  </r>
  <r>
    <x v="643"/>
    <x v="7"/>
    <n v="139"/>
    <x v="1"/>
  </r>
  <r>
    <x v="643"/>
    <x v="8"/>
    <n v="767"/>
    <x v="1"/>
  </r>
  <r>
    <x v="644"/>
    <x v="0"/>
    <n v="1"/>
    <x v="0"/>
  </r>
  <r>
    <x v="644"/>
    <x v="9"/>
    <n v="414"/>
    <x v="0"/>
  </r>
  <r>
    <x v="644"/>
    <x v="10"/>
    <n v="5"/>
    <x v="0"/>
  </r>
  <r>
    <x v="644"/>
    <x v="1"/>
    <n v="69"/>
    <x v="0"/>
  </r>
  <r>
    <x v="644"/>
    <x v="2"/>
    <n v="5"/>
    <x v="0"/>
  </r>
  <r>
    <x v="644"/>
    <x v="3"/>
    <n v="60"/>
    <x v="0"/>
  </r>
  <r>
    <x v="644"/>
    <x v="11"/>
    <n v="21"/>
    <x v="0"/>
  </r>
  <r>
    <x v="644"/>
    <x v="4"/>
    <n v="10"/>
    <x v="1"/>
  </r>
  <r>
    <x v="644"/>
    <x v="5"/>
    <n v="14"/>
    <x v="1"/>
  </r>
  <r>
    <x v="644"/>
    <x v="6"/>
    <n v="50"/>
    <x v="1"/>
  </r>
  <r>
    <x v="644"/>
    <x v="12"/>
    <n v="39"/>
    <x v="1"/>
  </r>
  <r>
    <x v="644"/>
    <x v="7"/>
    <n v="205"/>
    <x v="1"/>
  </r>
  <r>
    <x v="644"/>
    <x v="8"/>
    <n v="1016"/>
    <x v="1"/>
  </r>
  <r>
    <x v="645"/>
    <x v="9"/>
    <n v="595"/>
    <x v="0"/>
  </r>
  <r>
    <x v="645"/>
    <x v="10"/>
    <n v="12"/>
    <x v="0"/>
  </r>
  <r>
    <x v="645"/>
    <x v="1"/>
    <n v="89"/>
    <x v="0"/>
  </r>
  <r>
    <x v="645"/>
    <x v="2"/>
    <n v="7"/>
    <x v="0"/>
  </r>
  <r>
    <x v="645"/>
    <x v="3"/>
    <n v="69"/>
    <x v="0"/>
  </r>
  <r>
    <x v="627"/>
    <x v="10"/>
    <n v="12"/>
    <x v="0"/>
  </r>
  <r>
    <x v="627"/>
    <x v="1"/>
    <n v="101"/>
    <x v="0"/>
  </r>
  <r>
    <x v="627"/>
    <x v="2"/>
    <n v="7"/>
    <x v="0"/>
  </r>
  <r>
    <x v="627"/>
    <x v="3"/>
    <n v="106"/>
    <x v="0"/>
  </r>
  <r>
    <x v="627"/>
    <x v="11"/>
    <n v="28"/>
    <x v="0"/>
  </r>
  <r>
    <x v="627"/>
    <x v="4"/>
    <n v="2"/>
    <x v="1"/>
  </r>
  <r>
    <x v="627"/>
    <x v="5"/>
    <n v="5"/>
    <x v="1"/>
  </r>
  <r>
    <x v="627"/>
    <x v="6"/>
    <n v="50"/>
    <x v="1"/>
  </r>
  <r>
    <x v="627"/>
    <x v="12"/>
    <n v="37"/>
    <x v="1"/>
  </r>
  <r>
    <x v="627"/>
    <x v="7"/>
    <n v="108"/>
    <x v="1"/>
  </r>
  <r>
    <x v="627"/>
    <x v="8"/>
    <n v="669"/>
    <x v="1"/>
  </r>
  <r>
    <x v="646"/>
    <x v="0"/>
    <n v="1"/>
    <x v="0"/>
  </r>
  <r>
    <x v="646"/>
    <x v="9"/>
    <n v="333"/>
    <x v="0"/>
  </r>
  <r>
    <x v="646"/>
    <x v="10"/>
    <n v="3"/>
    <x v="0"/>
  </r>
  <r>
    <x v="646"/>
    <x v="1"/>
    <n v="42"/>
    <x v="0"/>
  </r>
  <r>
    <x v="646"/>
    <x v="2"/>
    <n v="1"/>
    <x v="0"/>
  </r>
  <r>
    <x v="646"/>
    <x v="3"/>
    <n v="63"/>
    <x v="0"/>
  </r>
  <r>
    <x v="646"/>
    <x v="11"/>
    <n v="36"/>
    <x v="0"/>
  </r>
  <r>
    <x v="646"/>
    <x v="4"/>
    <n v="6"/>
    <x v="1"/>
  </r>
  <r>
    <x v="646"/>
    <x v="5"/>
    <n v="3"/>
    <x v="1"/>
  </r>
  <r>
    <x v="646"/>
    <x v="6"/>
    <n v="50"/>
    <x v="1"/>
  </r>
  <r>
    <x v="646"/>
    <x v="12"/>
    <n v="37"/>
    <x v="1"/>
  </r>
  <r>
    <x v="646"/>
    <x v="7"/>
    <n v="146"/>
    <x v="1"/>
  </r>
  <r>
    <x v="646"/>
    <x v="8"/>
    <n v="814"/>
    <x v="1"/>
  </r>
  <r>
    <x v="647"/>
    <x v="0"/>
    <n v="1"/>
    <x v="0"/>
  </r>
  <r>
    <x v="647"/>
    <x v="9"/>
    <n v="473"/>
    <x v="0"/>
  </r>
  <r>
    <x v="647"/>
    <x v="10"/>
    <n v="3"/>
    <x v="0"/>
  </r>
  <r>
    <x v="647"/>
    <x v="1"/>
    <n v="51"/>
    <x v="0"/>
  </r>
  <r>
    <x v="647"/>
    <x v="2"/>
    <n v="3"/>
    <x v="0"/>
  </r>
  <r>
    <x v="647"/>
    <x v="3"/>
    <n v="64"/>
    <x v="0"/>
  </r>
  <r>
    <x v="647"/>
    <x v="11"/>
    <n v="14"/>
    <x v="0"/>
  </r>
  <r>
    <x v="647"/>
    <x v="4"/>
    <n v="5"/>
    <x v="1"/>
  </r>
  <r>
    <x v="647"/>
    <x v="5"/>
    <n v="1"/>
    <x v="1"/>
  </r>
  <r>
    <x v="647"/>
    <x v="6"/>
    <n v="32"/>
    <x v="1"/>
  </r>
  <r>
    <x v="647"/>
    <x v="12"/>
    <n v="42"/>
    <x v="1"/>
  </r>
  <r>
    <x v="647"/>
    <x v="7"/>
    <n v="148"/>
    <x v="1"/>
  </r>
  <r>
    <x v="647"/>
    <x v="8"/>
    <n v="736"/>
    <x v="1"/>
  </r>
  <r>
    <x v="648"/>
    <x v="12"/>
    <n v="3"/>
    <x v="1"/>
  </r>
  <r>
    <x v="648"/>
    <x v="8"/>
    <n v="105"/>
    <x v="1"/>
  </r>
  <r>
    <x v="649"/>
    <x v="12"/>
    <n v="8"/>
    <x v="1"/>
  </r>
  <r>
    <x v="649"/>
    <x v="8"/>
    <n v="110"/>
    <x v="1"/>
  </r>
  <r>
    <x v="617"/>
    <x v="0"/>
    <n v="1"/>
    <x v="0"/>
  </r>
  <r>
    <x v="617"/>
    <x v="9"/>
    <n v="501"/>
    <x v="0"/>
  </r>
  <r>
    <x v="617"/>
    <x v="10"/>
    <n v="1"/>
    <x v="0"/>
  </r>
  <r>
    <x v="617"/>
    <x v="1"/>
    <n v="60"/>
    <x v="0"/>
  </r>
  <r>
    <x v="617"/>
    <x v="2"/>
    <n v="1"/>
    <x v="0"/>
  </r>
  <r>
    <x v="617"/>
    <x v="3"/>
    <n v="43"/>
    <x v="0"/>
  </r>
  <r>
    <x v="617"/>
    <x v="11"/>
    <n v="37"/>
    <x v="0"/>
  </r>
  <r>
    <x v="621"/>
    <x v="11"/>
    <n v="32"/>
    <x v="0"/>
  </r>
  <r>
    <x v="621"/>
    <x v="4"/>
    <n v="10"/>
    <x v="1"/>
  </r>
  <r>
    <x v="621"/>
    <x v="5"/>
    <n v="4"/>
    <x v="1"/>
  </r>
  <r>
    <x v="621"/>
    <x v="6"/>
    <n v="74"/>
    <x v="1"/>
  </r>
  <r>
    <x v="621"/>
    <x v="12"/>
    <n v="32"/>
    <x v="1"/>
  </r>
  <r>
    <x v="621"/>
    <x v="7"/>
    <n v="194"/>
    <x v="1"/>
  </r>
  <r>
    <x v="621"/>
    <x v="8"/>
    <n v="646"/>
    <x v="1"/>
  </r>
  <r>
    <x v="650"/>
    <x v="12"/>
    <n v="14"/>
    <x v="1"/>
  </r>
  <r>
    <x v="650"/>
    <x v="8"/>
    <n v="88"/>
    <x v="1"/>
  </r>
  <r>
    <x v="651"/>
    <x v="12"/>
    <n v="10"/>
    <x v="1"/>
  </r>
  <r>
    <x v="651"/>
    <x v="8"/>
    <n v="88"/>
    <x v="1"/>
  </r>
  <r>
    <x v="652"/>
    <x v="9"/>
    <n v="472"/>
    <x v="0"/>
  </r>
  <r>
    <x v="652"/>
    <x v="10"/>
    <n v="3"/>
    <x v="0"/>
  </r>
  <r>
    <x v="652"/>
    <x v="1"/>
    <n v="73"/>
    <x v="0"/>
  </r>
  <r>
    <x v="652"/>
    <x v="2"/>
    <n v="5"/>
    <x v="0"/>
  </r>
  <r>
    <x v="652"/>
    <x v="3"/>
    <n v="97"/>
    <x v="0"/>
  </r>
  <r>
    <x v="652"/>
    <x v="11"/>
    <n v="37"/>
    <x v="0"/>
  </r>
  <r>
    <x v="652"/>
    <x v="4"/>
    <n v="11"/>
    <x v="1"/>
  </r>
  <r>
    <x v="652"/>
    <x v="5"/>
    <n v="7"/>
    <x v="1"/>
  </r>
  <r>
    <x v="652"/>
    <x v="6"/>
    <n v="65"/>
    <x v="1"/>
  </r>
  <r>
    <x v="652"/>
    <x v="12"/>
    <n v="45"/>
    <x v="1"/>
  </r>
  <r>
    <x v="652"/>
    <x v="7"/>
    <n v="143"/>
    <x v="1"/>
  </r>
  <r>
    <x v="652"/>
    <x v="8"/>
    <n v="732"/>
    <x v="1"/>
  </r>
  <r>
    <x v="653"/>
    <x v="0"/>
    <n v="1"/>
    <x v="0"/>
  </r>
  <r>
    <x v="653"/>
    <x v="9"/>
    <n v="442"/>
    <x v="0"/>
  </r>
  <r>
    <x v="653"/>
    <x v="10"/>
    <n v="6"/>
    <x v="0"/>
  </r>
  <r>
    <x v="653"/>
    <x v="1"/>
    <n v="57"/>
    <x v="0"/>
  </r>
  <r>
    <x v="653"/>
    <x v="2"/>
    <n v="5"/>
    <x v="0"/>
  </r>
  <r>
    <x v="653"/>
    <x v="3"/>
    <n v="74"/>
    <x v="0"/>
  </r>
  <r>
    <x v="653"/>
    <x v="11"/>
    <n v="18"/>
    <x v="0"/>
  </r>
  <r>
    <x v="653"/>
    <x v="4"/>
    <n v="19"/>
    <x v="1"/>
  </r>
  <r>
    <x v="653"/>
    <x v="5"/>
    <n v="9"/>
    <x v="1"/>
  </r>
  <r>
    <x v="653"/>
    <x v="6"/>
    <n v="83"/>
    <x v="1"/>
  </r>
  <r>
    <x v="653"/>
    <x v="12"/>
    <n v="44"/>
    <x v="1"/>
  </r>
  <r>
    <x v="653"/>
    <x v="7"/>
    <n v="280"/>
    <x v="1"/>
  </r>
  <r>
    <x v="653"/>
    <x v="8"/>
    <n v="1159"/>
    <x v="1"/>
  </r>
  <r>
    <x v="628"/>
    <x v="0"/>
    <n v="1"/>
    <x v="0"/>
  </r>
  <r>
    <x v="628"/>
    <x v="9"/>
    <n v="607"/>
    <x v="0"/>
  </r>
  <r>
    <x v="628"/>
    <x v="10"/>
    <n v="7"/>
    <x v="0"/>
  </r>
  <r>
    <x v="628"/>
    <x v="1"/>
    <n v="102"/>
    <x v="0"/>
  </r>
  <r>
    <x v="628"/>
    <x v="2"/>
    <n v="6"/>
    <x v="0"/>
  </r>
  <r>
    <x v="628"/>
    <x v="3"/>
    <n v="100"/>
    <x v="0"/>
  </r>
  <r>
    <x v="628"/>
    <x v="11"/>
    <n v="20"/>
    <x v="0"/>
  </r>
  <r>
    <x v="628"/>
    <x v="4"/>
    <n v="24"/>
    <x v="1"/>
  </r>
  <r>
    <x v="628"/>
    <x v="5"/>
    <n v="14"/>
    <x v="1"/>
  </r>
  <r>
    <x v="628"/>
    <x v="6"/>
    <n v="55"/>
    <x v="1"/>
  </r>
  <r>
    <x v="628"/>
    <x v="12"/>
    <n v="46"/>
    <x v="1"/>
  </r>
  <r>
    <x v="628"/>
    <x v="7"/>
    <n v="121"/>
    <x v="1"/>
  </r>
  <r>
    <x v="639"/>
    <x v="12"/>
    <n v="57"/>
    <x v="1"/>
  </r>
  <r>
    <x v="639"/>
    <x v="7"/>
    <n v="188"/>
    <x v="1"/>
  </r>
  <r>
    <x v="639"/>
    <x v="8"/>
    <n v="749"/>
    <x v="1"/>
  </r>
  <r>
    <x v="654"/>
    <x v="0"/>
    <n v="3"/>
    <x v="0"/>
  </r>
  <r>
    <x v="654"/>
    <x v="9"/>
    <n v="448"/>
    <x v="0"/>
  </r>
  <r>
    <x v="654"/>
    <x v="10"/>
    <n v="5"/>
    <x v="0"/>
  </r>
  <r>
    <x v="654"/>
    <x v="1"/>
    <n v="78"/>
    <x v="0"/>
  </r>
  <r>
    <x v="654"/>
    <x v="2"/>
    <n v="3"/>
    <x v="0"/>
  </r>
  <r>
    <x v="654"/>
    <x v="3"/>
    <n v="102"/>
    <x v="0"/>
  </r>
  <r>
    <x v="654"/>
    <x v="11"/>
    <n v="17"/>
    <x v="0"/>
  </r>
  <r>
    <x v="654"/>
    <x v="4"/>
    <n v="6"/>
    <x v="1"/>
  </r>
  <r>
    <x v="654"/>
    <x v="5"/>
    <n v="8"/>
    <x v="1"/>
  </r>
  <r>
    <x v="654"/>
    <x v="6"/>
    <n v="96"/>
    <x v="1"/>
  </r>
  <r>
    <x v="654"/>
    <x v="12"/>
    <n v="21"/>
    <x v="1"/>
  </r>
  <r>
    <x v="654"/>
    <x v="7"/>
    <n v="232"/>
    <x v="1"/>
  </r>
  <r>
    <x v="654"/>
    <x v="8"/>
    <n v="851"/>
    <x v="1"/>
  </r>
  <r>
    <x v="655"/>
    <x v="12"/>
    <n v="10"/>
    <x v="1"/>
  </r>
  <r>
    <x v="655"/>
    <x v="8"/>
    <n v="128"/>
    <x v="1"/>
  </r>
  <r>
    <x v="656"/>
    <x v="12"/>
    <n v="9"/>
    <x v="1"/>
  </r>
  <r>
    <x v="656"/>
    <x v="8"/>
    <n v="119"/>
    <x v="1"/>
  </r>
  <r>
    <x v="657"/>
    <x v="0"/>
    <n v="1"/>
    <x v="0"/>
  </r>
  <r>
    <x v="657"/>
    <x v="9"/>
    <n v="446"/>
    <x v="0"/>
  </r>
  <r>
    <x v="657"/>
    <x v="10"/>
    <n v="7"/>
    <x v="0"/>
  </r>
  <r>
    <x v="657"/>
    <x v="1"/>
    <n v="93"/>
    <x v="0"/>
  </r>
  <r>
    <x v="657"/>
    <x v="2"/>
    <n v="4"/>
    <x v="0"/>
  </r>
  <r>
    <x v="657"/>
    <x v="3"/>
    <n v="119"/>
    <x v="0"/>
  </r>
  <r>
    <x v="657"/>
    <x v="11"/>
    <n v="34"/>
    <x v="0"/>
  </r>
  <r>
    <x v="657"/>
    <x v="4"/>
    <n v="5"/>
    <x v="1"/>
  </r>
  <r>
    <x v="657"/>
    <x v="5"/>
    <n v="5"/>
    <x v="1"/>
  </r>
  <r>
    <x v="657"/>
    <x v="6"/>
    <n v="79"/>
    <x v="1"/>
  </r>
  <r>
    <x v="657"/>
    <x v="12"/>
    <n v="49"/>
    <x v="1"/>
  </r>
  <r>
    <x v="657"/>
    <x v="7"/>
    <n v="152"/>
    <x v="1"/>
  </r>
  <r>
    <x v="657"/>
    <x v="8"/>
    <n v="887"/>
    <x v="1"/>
  </r>
  <r>
    <x v="658"/>
    <x v="0"/>
    <n v="1"/>
    <x v="0"/>
  </r>
  <r>
    <x v="658"/>
    <x v="9"/>
    <n v="440"/>
    <x v="0"/>
  </r>
  <r>
    <x v="658"/>
    <x v="10"/>
    <n v="3"/>
    <x v="0"/>
  </r>
  <r>
    <x v="658"/>
    <x v="1"/>
    <n v="68"/>
    <x v="0"/>
  </r>
  <r>
    <x v="658"/>
    <x v="2"/>
    <n v="1"/>
    <x v="0"/>
  </r>
  <r>
    <x v="658"/>
    <x v="3"/>
    <n v="95"/>
    <x v="0"/>
  </r>
  <r>
    <x v="658"/>
    <x v="11"/>
    <n v="31"/>
    <x v="0"/>
  </r>
  <r>
    <x v="658"/>
    <x v="4"/>
    <n v="14"/>
    <x v="1"/>
  </r>
  <r>
    <x v="658"/>
    <x v="5"/>
    <n v="10"/>
    <x v="1"/>
  </r>
  <r>
    <x v="658"/>
    <x v="6"/>
    <n v="162"/>
    <x v="1"/>
  </r>
  <r>
    <x v="658"/>
    <x v="12"/>
    <n v="29"/>
    <x v="1"/>
  </r>
  <r>
    <x v="658"/>
    <x v="7"/>
    <n v="270"/>
    <x v="1"/>
  </r>
  <r>
    <x v="658"/>
    <x v="8"/>
    <n v="1116"/>
    <x v="1"/>
  </r>
  <r>
    <x v="659"/>
    <x v="9"/>
    <n v="541"/>
    <x v="0"/>
  </r>
  <r>
    <x v="659"/>
    <x v="10"/>
    <n v="9"/>
    <x v="0"/>
  </r>
  <r>
    <x v="634"/>
    <x v="11"/>
    <n v="37"/>
    <x v="0"/>
  </r>
  <r>
    <x v="634"/>
    <x v="4"/>
    <n v="15"/>
    <x v="1"/>
  </r>
  <r>
    <x v="634"/>
    <x v="5"/>
    <n v="13"/>
    <x v="1"/>
  </r>
  <r>
    <x v="634"/>
    <x v="6"/>
    <n v="58"/>
    <x v="1"/>
  </r>
  <r>
    <x v="634"/>
    <x v="12"/>
    <n v="38"/>
    <x v="1"/>
  </r>
  <r>
    <x v="634"/>
    <x v="7"/>
    <n v="301"/>
    <x v="1"/>
  </r>
  <r>
    <x v="634"/>
    <x v="8"/>
    <n v="1242"/>
    <x v="1"/>
  </r>
  <r>
    <x v="660"/>
    <x v="0"/>
    <n v="2"/>
    <x v="0"/>
  </r>
  <r>
    <x v="660"/>
    <x v="9"/>
    <n v="669"/>
    <x v="0"/>
  </r>
  <r>
    <x v="660"/>
    <x v="10"/>
    <n v="13"/>
    <x v="0"/>
  </r>
  <r>
    <x v="660"/>
    <x v="1"/>
    <n v="120"/>
    <x v="0"/>
  </r>
  <r>
    <x v="660"/>
    <x v="2"/>
    <n v="5"/>
    <x v="0"/>
  </r>
  <r>
    <x v="660"/>
    <x v="3"/>
    <n v="71"/>
    <x v="0"/>
  </r>
  <r>
    <x v="660"/>
    <x v="11"/>
    <n v="26"/>
    <x v="0"/>
  </r>
  <r>
    <x v="660"/>
    <x v="4"/>
    <n v="16"/>
    <x v="1"/>
  </r>
  <r>
    <x v="660"/>
    <x v="5"/>
    <n v="8"/>
    <x v="1"/>
  </r>
  <r>
    <x v="660"/>
    <x v="6"/>
    <n v="24"/>
    <x v="1"/>
  </r>
  <r>
    <x v="660"/>
    <x v="12"/>
    <n v="52"/>
    <x v="1"/>
  </r>
  <r>
    <x v="660"/>
    <x v="7"/>
    <n v="77"/>
    <x v="1"/>
  </r>
  <r>
    <x v="660"/>
    <x v="8"/>
    <n v="488"/>
    <x v="1"/>
  </r>
  <r>
    <x v="661"/>
    <x v="0"/>
    <n v="3"/>
    <x v="0"/>
  </r>
  <r>
    <x v="661"/>
    <x v="9"/>
    <n v="301"/>
    <x v="0"/>
  </r>
  <r>
    <x v="661"/>
    <x v="10"/>
    <n v="4"/>
    <x v="0"/>
  </r>
  <r>
    <x v="661"/>
    <x v="1"/>
    <n v="29"/>
    <x v="0"/>
  </r>
  <r>
    <x v="661"/>
    <x v="2"/>
    <n v="8"/>
    <x v="0"/>
  </r>
  <r>
    <x v="661"/>
    <x v="3"/>
    <n v="41"/>
    <x v="0"/>
  </r>
  <r>
    <x v="661"/>
    <x v="11"/>
    <n v="21"/>
    <x v="0"/>
  </r>
  <r>
    <x v="661"/>
    <x v="4"/>
    <n v="13"/>
    <x v="1"/>
  </r>
  <r>
    <x v="661"/>
    <x v="5"/>
    <n v="10"/>
    <x v="1"/>
  </r>
  <r>
    <x v="661"/>
    <x v="6"/>
    <n v="63"/>
    <x v="1"/>
  </r>
  <r>
    <x v="661"/>
    <x v="12"/>
    <n v="57"/>
    <x v="1"/>
  </r>
  <r>
    <x v="661"/>
    <x v="7"/>
    <n v="228"/>
    <x v="1"/>
  </r>
  <r>
    <x v="661"/>
    <x v="8"/>
    <n v="984"/>
    <x v="1"/>
  </r>
  <r>
    <x v="662"/>
    <x v="0"/>
    <n v="2"/>
    <x v="0"/>
  </r>
  <r>
    <x v="662"/>
    <x v="9"/>
    <n v="547"/>
    <x v="0"/>
  </r>
  <r>
    <x v="662"/>
    <x v="10"/>
    <n v="10"/>
    <x v="0"/>
  </r>
  <r>
    <x v="662"/>
    <x v="1"/>
    <n v="90"/>
    <x v="0"/>
  </r>
  <r>
    <x v="662"/>
    <x v="2"/>
    <n v="3"/>
    <x v="0"/>
  </r>
  <r>
    <x v="662"/>
    <x v="3"/>
    <n v="76"/>
    <x v="0"/>
  </r>
  <r>
    <x v="662"/>
    <x v="11"/>
    <n v="26"/>
    <x v="0"/>
  </r>
  <r>
    <x v="662"/>
    <x v="4"/>
    <n v="8"/>
    <x v="1"/>
  </r>
  <r>
    <x v="662"/>
    <x v="5"/>
    <n v="7"/>
    <x v="1"/>
  </r>
  <r>
    <x v="662"/>
    <x v="6"/>
    <n v="45"/>
    <x v="1"/>
  </r>
  <r>
    <x v="662"/>
    <x v="12"/>
    <n v="40"/>
    <x v="1"/>
  </r>
  <r>
    <x v="662"/>
    <x v="7"/>
    <n v="144"/>
    <x v="1"/>
  </r>
  <r>
    <x v="662"/>
    <x v="8"/>
    <n v="753"/>
    <x v="1"/>
  </r>
  <r>
    <x v="663"/>
    <x v="12"/>
    <n v="9"/>
    <x v="1"/>
  </r>
  <r>
    <x v="663"/>
    <x v="8"/>
    <n v="103"/>
    <x v="1"/>
  </r>
  <r>
    <x v="659"/>
    <x v="1"/>
    <n v="119"/>
    <x v="0"/>
  </r>
  <r>
    <x v="659"/>
    <x v="2"/>
    <n v="5"/>
    <x v="0"/>
  </r>
  <r>
    <x v="659"/>
    <x v="3"/>
    <n v="181"/>
    <x v="0"/>
  </r>
  <r>
    <x v="659"/>
    <x v="11"/>
    <n v="23"/>
    <x v="0"/>
  </r>
  <r>
    <x v="659"/>
    <x v="4"/>
    <n v="9"/>
    <x v="1"/>
  </r>
  <r>
    <x v="659"/>
    <x v="5"/>
    <n v="3"/>
    <x v="1"/>
  </r>
  <r>
    <x v="659"/>
    <x v="6"/>
    <n v="93"/>
    <x v="1"/>
  </r>
  <r>
    <x v="659"/>
    <x v="12"/>
    <n v="44"/>
    <x v="1"/>
  </r>
  <r>
    <x v="659"/>
    <x v="7"/>
    <n v="101"/>
    <x v="1"/>
  </r>
  <r>
    <x v="659"/>
    <x v="8"/>
    <n v="667"/>
    <x v="1"/>
  </r>
  <r>
    <x v="664"/>
    <x v="0"/>
    <n v="1"/>
    <x v="0"/>
  </r>
  <r>
    <x v="664"/>
    <x v="9"/>
    <n v="595"/>
    <x v="0"/>
  </r>
  <r>
    <x v="664"/>
    <x v="10"/>
    <n v="3"/>
    <x v="0"/>
  </r>
  <r>
    <x v="664"/>
    <x v="1"/>
    <n v="40"/>
    <x v="0"/>
  </r>
  <r>
    <x v="664"/>
    <x v="2"/>
    <n v="4"/>
    <x v="0"/>
  </r>
  <r>
    <x v="664"/>
    <x v="3"/>
    <n v="148"/>
    <x v="0"/>
  </r>
  <r>
    <x v="664"/>
    <x v="11"/>
    <n v="21"/>
    <x v="0"/>
  </r>
  <r>
    <x v="664"/>
    <x v="4"/>
    <n v="16"/>
    <x v="1"/>
  </r>
  <r>
    <x v="664"/>
    <x v="5"/>
    <n v="6"/>
    <x v="1"/>
  </r>
  <r>
    <x v="664"/>
    <x v="6"/>
    <n v="102"/>
    <x v="1"/>
  </r>
  <r>
    <x v="664"/>
    <x v="12"/>
    <n v="26"/>
    <x v="1"/>
  </r>
  <r>
    <x v="664"/>
    <x v="7"/>
    <n v="166"/>
    <x v="1"/>
  </r>
  <r>
    <x v="664"/>
    <x v="8"/>
    <n v="928"/>
    <x v="1"/>
  </r>
  <r>
    <x v="665"/>
    <x v="0"/>
    <n v="3"/>
    <x v="0"/>
  </r>
  <r>
    <x v="665"/>
    <x v="9"/>
    <n v="482"/>
    <x v="0"/>
  </r>
  <r>
    <x v="665"/>
    <x v="10"/>
    <n v="5"/>
    <x v="0"/>
  </r>
  <r>
    <x v="665"/>
    <x v="1"/>
    <n v="75"/>
    <x v="0"/>
  </r>
  <r>
    <x v="665"/>
    <x v="2"/>
    <n v="7"/>
    <x v="0"/>
  </r>
  <r>
    <x v="665"/>
    <x v="3"/>
    <n v="133"/>
    <x v="0"/>
  </r>
  <r>
    <x v="665"/>
    <x v="11"/>
    <n v="22"/>
    <x v="0"/>
  </r>
  <r>
    <x v="665"/>
    <x v="4"/>
    <n v="8"/>
    <x v="1"/>
  </r>
  <r>
    <x v="665"/>
    <x v="5"/>
    <n v="10"/>
    <x v="1"/>
  </r>
  <r>
    <x v="665"/>
    <x v="6"/>
    <n v="82"/>
    <x v="1"/>
  </r>
  <r>
    <x v="665"/>
    <x v="12"/>
    <n v="32"/>
    <x v="1"/>
  </r>
  <r>
    <x v="665"/>
    <x v="7"/>
    <n v="85"/>
    <x v="1"/>
  </r>
  <r>
    <x v="665"/>
    <x v="8"/>
    <n v="701"/>
    <x v="1"/>
  </r>
  <r>
    <x v="666"/>
    <x v="12"/>
    <n v="6"/>
    <x v="1"/>
  </r>
  <r>
    <x v="666"/>
    <x v="8"/>
    <n v="148"/>
    <x v="1"/>
  </r>
  <r>
    <x v="667"/>
    <x v="12"/>
    <n v="10"/>
    <x v="1"/>
  </r>
  <r>
    <x v="667"/>
    <x v="8"/>
    <n v="94"/>
    <x v="1"/>
  </r>
  <r>
    <x v="668"/>
    <x v="9"/>
    <n v="512"/>
    <x v="0"/>
  </r>
  <r>
    <x v="668"/>
    <x v="10"/>
    <n v="7"/>
    <x v="0"/>
  </r>
  <r>
    <x v="668"/>
    <x v="1"/>
    <n v="45"/>
    <x v="0"/>
  </r>
  <r>
    <x v="668"/>
    <x v="2"/>
    <n v="3"/>
    <x v="0"/>
  </r>
  <r>
    <x v="668"/>
    <x v="3"/>
    <n v="113"/>
    <x v="0"/>
  </r>
  <r>
    <x v="668"/>
    <x v="11"/>
    <n v="16"/>
    <x v="0"/>
  </r>
  <r>
    <x v="668"/>
    <x v="4"/>
    <n v="8"/>
    <x v="1"/>
  </r>
  <r>
    <x v="668"/>
    <x v="5"/>
    <n v="6"/>
    <x v="1"/>
  </r>
  <r>
    <x v="668"/>
    <x v="6"/>
    <n v="80"/>
    <x v="1"/>
  </r>
  <r>
    <x v="668"/>
    <x v="12"/>
    <n v="25"/>
    <x v="1"/>
  </r>
  <r>
    <x v="668"/>
    <x v="7"/>
    <n v="119"/>
    <x v="1"/>
  </r>
  <r>
    <x v="668"/>
    <x v="8"/>
    <n v="773"/>
    <x v="1"/>
  </r>
  <r>
    <x v="669"/>
    <x v="0"/>
    <n v="1"/>
    <x v="0"/>
  </r>
  <r>
    <x v="669"/>
    <x v="9"/>
    <n v="432"/>
    <x v="0"/>
  </r>
  <r>
    <x v="669"/>
    <x v="10"/>
    <n v="5"/>
    <x v="0"/>
  </r>
  <r>
    <x v="669"/>
    <x v="1"/>
    <n v="58"/>
    <x v="0"/>
  </r>
  <r>
    <x v="669"/>
    <x v="2"/>
    <n v="4"/>
    <x v="0"/>
  </r>
  <r>
    <x v="669"/>
    <x v="3"/>
    <n v="103"/>
    <x v="0"/>
  </r>
  <r>
    <x v="669"/>
    <x v="11"/>
    <n v="19"/>
    <x v="0"/>
  </r>
  <r>
    <x v="669"/>
    <x v="4"/>
    <n v="17"/>
    <x v="1"/>
  </r>
  <r>
    <x v="669"/>
    <x v="5"/>
    <n v="10"/>
    <x v="1"/>
  </r>
  <r>
    <x v="669"/>
    <x v="6"/>
    <n v="105"/>
    <x v="1"/>
  </r>
  <r>
    <x v="669"/>
    <x v="12"/>
    <n v="44"/>
    <x v="1"/>
  </r>
  <r>
    <x v="669"/>
    <x v="7"/>
    <n v="257"/>
    <x v="1"/>
  </r>
  <r>
    <x v="669"/>
    <x v="8"/>
    <n v="1171"/>
    <x v="1"/>
  </r>
  <r>
    <x v="670"/>
    <x v="9"/>
    <n v="493"/>
    <x v="0"/>
  </r>
  <r>
    <x v="670"/>
    <x v="10"/>
    <n v="9"/>
    <x v="0"/>
  </r>
  <r>
    <x v="670"/>
    <x v="1"/>
    <n v="112"/>
    <x v="0"/>
  </r>
  <r>
    <x v="670"/>
    <x v="2"/>
    <n v="8"/>
    <x v="0"/>
  </r>
  <r>
    <x v="670"/>
    <x v="3"/>
    <n v="130"/>
    <x v="0"/>
  </r>
  <r>
    <x v="670"/>
    <x v="11"/>
    <n v="28"/>
    <x v="0"/>
  </r>
  <r>
    <x v="670"/>
    <x v="4"/>
    <n v="8"/>
    <x v="1"/>
  </r>
  <r>
    <x v="670"/>
    <x v="5"/>
    <n v="7"/>
    <x v="1"/>
  </r>
  <r>
    <x v="670"/>
    <x v="6"/>
    <n v="47"/>
    <x v="1"/>
  </r>
  <r>
    <x v="670"/>
    <x v="12"/>
    <n v="41"/>
    <x v="1"/>
  </r>
  <r>
    <x v="670"/>
    <x v="7"/>
    <n v="112"/>
    <x v="1"/>
  </r>
  <r>
    <x v="670"/>
    <x v="8"/>
    <n v="551"/>
    <x v="1"/>
  </r>
  <r>
    <x v="671"/>
    <x v="0"/>
    <n v="2"/>
    <x v="0"/>
  </r>
  <r>
    <x v="671"/>
    <x v="9"/>
    <n v="438"/>
    <x v="0"/>
  </r>
  <r>
    <x v="671"/>
    <x v="10"/>
    <n v="6"/>
    <x v="0"/>
  </r>
  <r>
    <x v="671"/>
    <x v="1"/>
    <n v="51"/>
    <x v="0"/>
  </r>
  <r>
    <x v="671"/>
    <x v="2"/>
    <n v="4"/>
    <x v="0"/>
  </r>
  <r>
    <x v="671"/>
    <x v="3"/>
    <n v="64"/>
    <x v="0"/>
  </r>
  <r>
    <x v="671"/>
    <x v="11"/>
    <n v="29"/>
    <x v="0"/>
  </r>
  <r>
    <x v="671"/>
    <x v="4"/>
    <n v="10"/>
    <x v="1"/>
  </r>
  <r>
    <x v="671"/>
    <x v="5"/>
    <n v="13"/>
    <x v="1"/>
  </r>
  <r>
    <x v="671"/>
    <x v="6"/>
    <n v="77"/>
    <x v="1"/>
  </r>
  <r>
    <x v="671"/>
    <x v="12"/>
    <n v="29"/>
    <x v="1"/>
  </r>
  <r>
    <x v="671"/>
    <x v="7"/>
    <n v="148"/>
    <x v="1"/>
  </r>
  <r>
    <x v="671"/>
    <x v="8"/>
    <n v="940"/>
    <x v="1"/>
  </r>
  <r>
    <x v="640"/>
    <x v="0"/>
    <n v="3"/>
    <x v="0"/>
  </r>
  <r>
    <x v="640"/>
    <x v="9"/>
    <n v="496"/>
    <x v="0"/>
  </r>
  <r>
    <x v="640"/>
    <x v="10"/>
    <n v="13"/>
    <x v="0"/>
  </r>
  <r>
    <x v="640"/>
    <x v="1"/>
    <n v="52"/>
    <x v="0"/>
  </r>
  <r>
    <x v="640"/>
    <x v="2"/>
    <n v="4"/>
    <x v="0"/>
  </r>
  <r>
    <x v="640"/>
    <x v="3"/>
    <n v="95"/>
    <x v="0"/>
  </r>
  <r>
    <x v="640"/>
    <x v="11"/>
    <n v="24"/>
    <x v="0"/>
  </r>
  <r>
    <x v="672"/>
    <x v="2"/>
    <n v="1"/>
    <x v="0"/>
  </r>
  <r>
    <x v="672"/>
    <x v="3"/>
    <n v="51"/>
    <x v="0"/>
  </r>
  <r>
    <x v="672"/>
    <x v="11"/>
    <n v="26"/>
    <x v="0"/>
  </r>
  <r>
    <x v="672"/>
    <x v="4"/>
    <n v="10"/>
    <x v="1"/>
  </r>
  <r>
    <x v="672"/>
    <x v="5"/>
    <n v="9"/>
    <x v="1"/>
  </r>
  <r>
    <x v="672"/>
    <x v="6"/>
    <n v="33"/>
    <x v="1"/>
  </r>
  <r>
    <x v="672"/>
    <x v="12"/>
    <n v="23"/>
    <x v="1"/>
  </r>
  <r>
    <x v="672"/>
    <x v="7"/>
    <n v="128"/>
    <x v="1"/>
  </r>
  <r>
    <x v="672"/>
    <x v="8"/>
    <n v="983"/>
    <x v="1"/>
  </r>
  <r>
    <x v="673"/>
    <x v="4"/>
    <n v="1"/>
    <x v="1"/>
  </r>
  <r>
    <x v="673"/>
    <x v="12"/>
    <n v="35"/>
    <x v="1"/>
  </r>
  <r>
    <x v="673"/>
    <x v="7"/>
    <n v="11"/>
    <x v="1"/>
  </r>
  <r>
    <x v="673"/>
    <x v="8"/>
    <n v="794"/>
    <x v="1"/>
  </r>
  <r>
    <x v="673"/>
    <x v="0"/>
    <n v="1"/>
    <x v="0"/>
  </r>
  <r>
    <x v="673"/>
    <x v="9"/>
    <n v="661"/>
    <x v="0"/>
  </r>
  <r>
    <x v="673"/>
    <x v="10"/>
    <n v="7"/>
    <x v="0"/>
  </r>
  <r>
    <x v="673"/>
    <x v="1"/>
    <n v="50"/>
    <x v="0"/>
  </r>
  <r>
    <x v="673"/>
    <x v="2"/>
    <n v="7"/>
    <x v="0"/>
  </r>
  <r>
    <x v="673"/>
    <x v="3"/>
    <n v="45"/>
    <x v="0"/>
  </r>
  <r>
    <x v="673"/>
    <x v="11"/>
    <n v="17"/>
    <x v="0"/>
  </r>
  <r>
    <x v="674"/>
    <x v="9"/>
    <n v="302"/>
    <x v="0"/>
  </r>
  <r>
    <x v="674"/>
    <x v="1"/>
    <n v="6"/>
    <x v="0"/>
  </r>
  <r>
    <x v="674"/>
    <x v="2"/>
    <n v="1"/>
    <x v="0"/>
  </r>
  <r>
    <x v="674"/>
    <x v="3"/>
    <n v="1"/>
    <x v="0"/>
  </r>
  <r>
    <x v="674"/>
    <x v="11"/>
    <n v="24"/>
    <x v="0"/>
  </r>
  <r>
    <x v="674"/>
    <x v="4"/>
    <n v="8"/>
    <x v="1"/>
  </r>
  <r>
    <x v="674"/>
    <x v="5"/>
    <n v="4"/>
    <x v="1"/>
  </r>
  <r>
    <x v="674"/>
    <x v="6"/>
    <n v="80"/>
    <x v="1"/>
  </r>
  <r>
    <x v="674"/>
    <x v="12"/>
    <n v="43"/>
    <x v="1"/>
  </r>
  <r>
    <x v="674"/>
    <x v="7"/>
    <n v="208"/>
    <x v="1"/>
  </r>
  <r>
    <x v="674"/>
    <x v="8"/>
    <n v="1479"/>
    <x v="1"/>
  </r>
  <r>
    <x v="675"/>
    <x v="0"/>
    <n v="3"/>
    <x v="0"/>
  </r>
  <r>
    <x v="675"/>
    <x v="9"/>
    <n v="570"/>
    <x v="0"/>
  </r>
  <r>
    <x v="675"/>
    <x v="10"/>
    <n v="2"/>
    <x v="0"/>
  </r>
  <r>
    <x v="675"/>
    <x v="1"/>
    <n v="80"/>
    <x v="0"/>
  </r>
  <r>
    <x v="675"/>
    <x v="2"/>
    <n v="3"/>
    <x v="0"/>
  </r>
  <r>
    <x v="675"/>
    <x v="3"/>
    <n v="90"/>
    <x v="0"/>
  </r>
  <r>
    <x v="675"/>
    <x v="11"/>
    <n v="24"/>
    <x v="0"/>
  </r>
  <r>
    <x v="675"/>
    <x v="4"/>
    <n v="5"/>
    <x v="1"/>
  </r>
  <r>
    <x v="675"/>
    <x v="5"/>
    <n v="2"/>
    <x v="1"/>
  </r>
  <r>
    <x v="675"/>
    <x v="6"/>
    <n v="53"/>
    <x v="1"/>
  </r>
  <r>
    <x v="675"/>
    <x v="12"/>
    <n v="37"/>
    <x v="1"/>
  </r>
  <r>
    <x v="675"/>
    <x v="7"/>
    <n v="156"/>
    <x v="1"/>
  </r>
  <r>
    <x v="675"/>
    <x v="8"/>
    <n v="997"/>
    <x v="1"/>
  </r>
  <r>
    <x v="676"/>
    <x v="9"/>
    <n v="674"/>
    <x v="0"/>
  </r>
  <r>
    <x v="676"/>
    <x v="1"/>
    <n v="55"/>
    <x v="0"/>
  </r>
  <r>
    <x v="676"/>
    <x v="2"/>
    <n v="2"/>
    <x v="0"/>
  </r>
  <r>
    <x v="676"/>
    <x v="3"/>
    <n v="78"/>
    <x v="0"/>
  </r>
  <r>
    <x v="677"/>
    <x v="2"/>
    <n v="5"/>
    <x v="0"/>
  </r>
  <r>
    <x v="677"/>
    <x v="3"/>
    <n v="59"/>
    <x v="0"/>
  </r>
  <r>
    <x v="677"/>
    <x v="11"/>
    <n v="12"/>
    <x v="0"/>
  </r>
  <r>
    <x v="677"/>
    <x v="4"/>
    <n v="5"/>
    <x v="1"/>
  </r>
  <r>
    <x v="677"/>
    <x v="5"/>
    <n v="8"/>
    <x v="1"/>
  </r>
  <r>
    <x v="677"/>
    <x v="6"/>
    <n v="37"/>
    <x v="1"/>
  </r>
  <r>
    <x v="677"/>
    <x v="12"/>
    <n v="9"/>
    <x v="1"/>
  </r>
  <r>
    <x v="677"/>
    <x v="7"/>
    <n v="167"/>
    <x v="1"/>
  </r>
  <r>
    <x v="677"/>
    <x v="8"/>
    <n v="1646"/>
    <x v="1"/>
  </r>
  <r>
    <x v="678"/>
    <x v="9"/>
    <n v="722"/>
    <x v="0"/>
  </r>
  <r>
    <x v="678"/>
    <x v="10"/>
    <n v="6"/>
    <x v="0"/>
  </r>
  <r>
    <x v="678"/>
    <x v="1"/>
    <n v="74"/>
    <x v="0"/>
  </r>
  <r>
    <x v="678"/>
    <x v="2"/>
    <n v="2"/>
    <x v="0"/>
  </r>
  <r>
    <x v="678"/>
    <x v="3"/>
    <n v="48"/>
    <x v="0"/>
  </r>
  <r>
    <x v="678"/>
    <x v="11"/>
    <n v="10"/>
    <x v="0"/>
  </r>
  <r>
    <x v="678"/>
    <x v="5"/>
    <n v="4"/>
    <x v="1"/>
  </r>
  <r>
    <x v="678"/>
    <x v="6"/>
    <n v="27"/>
    <x v="1"/>
  </r>
  <r>
    <x v="678"/>
    <x v="12"/>
    <n v="11"/>
    <x v="1"/>
  </r>
  <r>
    <x v="678"/>
    <x v="7"/>
    <n v="173"/>
    <x v="1"/>
  </r>
  <r>
    <x v="678"/>
    <x v="8"/>
    <n v="1496"/>
    <x v="1"/>
  </r>
  <r>
    <x v="679"/>
    <x v="9"/>
    <n v="822"/>
    <x v="0"/>
  </r>
  <r>
    <x v="679"/>
    <x v="10"/>
    <n v="3"/>
    <x v="0"/>
  </r>
  <r>
    <x v="679"/>
    <x v="1"/>
    <n v="67"/>
    <x v="0"/>
  </r>
  <r>
    <x v="679"/>
    <x v="3"/>
    <n v="33"/>
    <x v="0"/>
  </r>
  <r>
    <x v="679"/>
    <x v="11"/>
    <n v="8"/>
    <x v="0"/>
  </r>
  <r>
    <x v="679"/>
    <x v="4"/>
    <n v="18"/>
    <x v="1"/>
  </r>
  <r>
    <x v="679"/>
    <x v="5"/>
    <n v="18"/>
    <x v="1"/>
  </r>
  <r>
    <x v="679"/>
    <x v="6"/>
    <n v="91"/>
    <x v="1"/>
  </r>
  <r>
    <x v="679"/>
    <x v="12"/>
    <n v="14"/>
    <x v="1"/>
  </r>
  <r>
    <x v="679"/>
    <x v="7"/>
    <n v="390"/>
    <x v="1"/>
  </r>
  <r>
    <x v="679"/>
    <x v="8"/>
    <n v="2577"/>
    <x v="1"/>
  </r>
  <r>
    <x v="680"/>
    <x v="0"/>
    <n v="1"/>
    <x v="0"/>
  </r>
  <r>
    <x v="680"/>
    <x v="9"/>
    <n v="780"/>
    <x v="0"/>
  </r>
  <r>
    <x v="680"/>
    <x v="10"/>
    <n v="15"/>
    <x v="0"/>
  </r>
  <r>
    <x v="680"/>
    <x v="1"/>
    <n v="169"/>
    <x v="0"/>
  </r>
  <r>
    <x v="680"/>
    <x v="2"/>
    <n v="7"/>
    <x v="0"/>
  </r>
  <r>
    <x v="680"/>
    <x v="3"/>
    <n v="117"/>
    <x v="0"/>
  </r>
  <r>
    <x v="680"/>
    <x v="11"/>
    <n v="12"/>
    <x v="0"/>
  </r>
  <r>
    <x v="680"/>
    <x v="4"/>
    <n v="4"/>
    <x v="1"/>
  </r>
  <r>
    <x v="680"/>
    <x v="5"/>
    <n v="2"/>
    <x v="1"/>
  </r>
  <r>
    <x v="680"/>
    <x v="6"/>
    <n v="33"/>
    <x v="1"/>
  </r>
  <r>
    <x v="680"/>
    <x v="12"/>
    <n v="7"/>
    <x v="1"/>
  </r>
  <r>
    <x v="680"/>
    <x v="7"/>
    <n v="78"/>
    <x v="1"/>
  </r>
  <r>
    <x v="680"/>
    <x v="8"/>
    <n v="1382"/>
    <x v="1"/>
  </r>
  <r>
    <x v="681"/>
    <x v="9"/>
    <n v="913"/>
    <x v="0"/>
  </r>
  <r>
    <x v="681"/>
    <x v="10"/>
    <n v="1"/>
    <x v="0"/>
  </r>
  <r>
    <x v="681"/>
    <x v="1"/>
    <n v="32"/>
    <x v="0"/>
  </r>
  <r>
    <x v="681"/>
    <x v="2"/>
    <n v="3"/>
    <x v="0"/>
  </r>
  <r>
    <x v="681"/>
    <x v="3"/>
    <n v="40"/>
    <x v="0"/>
  </r>
  <r>
    <x v="645"/>
    <x v="11"/>
    <n v="24"/>
    <x v="0"/>
  </r>
  <r>
    <x v="645"/>
    <x v="4"/>
    <n v="5"/>
    <x v="1"/>
  </r>
  <r>
    <x v="645"/>
    <x v="5"/>
    <n v="5"/>
    <x v="1"/>
  </r>
  <r>
    <x v="645"/>
    <x v="6"/>
    <n v="39"/>
    <x v="1"/>
  </r>
  <r>
    <x v="645"/>
    <x v="12"/>
    <n v="53"/>
    <x v="1"/>
  </r>
  <r>
    <x v="645"/>
    <x v="7"/>
    <n v="135"/>
    <x v="1"/>
  </r>
  <r>
    <x v="645"/>
    <x v="8"/>
    <n v="692"/>
    <x v="1"/>
  </r>
  <r>
    <x v="682"/>
    <x v="0"/>
    <n v="1"/>
    <x v="0"/>
  </r>
  <r>
    <x v="682"/>
    <x v="9"/>
    <n v="481"/>
    <x v="0"/>
  </r>
  <r>
    <x v="682"/>
    <x v="10"/>
    <n v="6"/>
    <x v="0"/>
  </r>
  <r>
    <x v="682"/>
    <x v="1"/>
    <n v="51"/>
    <x v="0"/>
  </r>
  <r>
    <x v="682"/>
    <x v="2"/>
    <n v="4"/>
    <x v="0"/>
  </r>
  <r>
    <x v="682"/>
    <x v="3"/>
    <n v="51"/>
    <x v="0"/>
  </r>
  <r>
    <x v="682"/>
    <x v="11"/>
    <n v="28"/>
    <x v="0"/>
  </r>
  <r>
    <x v="682"/>
    <x v="12"/>
    <n v="38"/>
    <x v="1"/>
  </r>
  <r>
    <x v="682"/>
    <x v="8"/>
    <n v="697"/>
    <x v="1"/>
  </r>
  <r>
    <x v="683"/>
    <x v="4"/>
    <n v="9"/>
    <x v="1"/>
  </r>
  <r>
    <x v="683"/>
    <x v="5"/>
    <n v="18"/>
    <x v="1"/>
  </r>
  <r>
    <x v="683"/>
    <x v="6"/>
    <n v="88"/>
    <x v="1"/>
  </r>
  <r>
    <x v="683"/>
    <x v="12"/>
    <n v="39"/>
    <x v="1"/>
  </r>
  <r>
    <x v="683"/>
    <x v="7"/>
    <n v="292"/>
    <x v="1"/>
  </r>
  <r>
    <x v="683"/>
    <x v="8"/>
    <n v="1518"/>
    <x v="1"/>
  </r>
  <r>
    <x v="684"/>
    <x v="12"/>
    <n v="19"/>
    <x v="1"/>
  </r>
  <r>
    <x v="684"/>
    <x v="8"/>
    <n v="272"/>
    <x v="1"/>
  </r>
  <r>
    <x v="685"/>
    <x v="12"/>
    <n v="11"/>
    <x v="1"/>
  </r>
  <r>
    <x v="685"/>
    <x v="8"/>
    <n v="195"/>
    <x v="1"/>
  </r>
  <r>
    <x v="683"/>
    <x v="9"/>
    <n v="285"/>
    <x v="0"/>
  </r>
  <r>
    <x v="683"/>
    <x v="3"/>
    <n v="1"/>
    <x v="0"/>
  </r>
  <r>
    <x v="683"/>
    <x v="11"/>
    <n v="27"/>
    <x v="0"/>
  </r>
  <r>
    <x v="686"/>
    <x v="0"/>
    <n v="1"/>
    <x v="0"/>
  </r>
  <r>
    <x v="686"/>
    <x v="9"/>
    <n v="564"/>
    <x v="0"/>
  </r>
  <r>
    <x v="686"/>
    <x v="10"/>
    <n v="15"/>
    <x v="0"/>
  </r>
  <r>
    <x v="686"/>
    <x v="1"/>
    <n v="121"/>
    <x v="0"/>
  </r>
  <r>
    <x v="686"/>
    <x v="2"/>
    <n v="2"/>
    <x v="0"/>
  </r>
  <r>
    <x v="686"/>
    <x v="3"/>
    <n v="92"/>
    <x v="0"/>
  </r>
  <r>
    <x v="686"/>
    <x v="11"/>
    <n v="40"/>
    <x v="0"/>
  </r>
  <r>
    <x v="686"/>
    <x v="4"/>
    <n v="7"/>
    <x v="1"/>
  </r>
  <r>
    <x v="686"/>
    <x v="5"/>
    <n v="4"/>
    <x v="1"/>
  </r>
  <r>
    <x v="686"/>
    <x v="6"/>
    <n v="32"/>
    <x v="1"/>
  </r>
  <r>
    <x v="686"/>
    <x v="12"/>
    <n v="44"/>
    <x v="1"/>
  </r>
  <r>
    <x v="686"/>
    <x v="7"/>
    <n v="104"/>
    <x v="1"/>
  </r>
  <r>
    <x v="686"/>
    <x v="8"/>
    <n v="991"/>
    <x v="1"/>
  </r>
  <r>
    <x v="687"/>
    <x v="0"/>
    <n v="1"/>
    <x v="0"/>
  </r>
  <r>
    <x v="687"/>
    <x v="9"/>
    <n v="797"/>
    <x v="0"/>
  </r>
  <r>
    <x v="687"/>
    <x v="10"/>
    <n v="3"/>
    <x v="0"/>
  </r>
  <r>
    <x v="687"/>
    <x v="1"/>
    <n v="41"/>
    <x v="0"/>
  </r>
  <r>
    <x v="687"/>
    <x v="2"/>
    <n v="5"/>
    <x v="0"/>
  </r>
  <r>
    <x v="687"/>
    <x v="3"/>
    <n v="58"/>
    <x v="0"/>
  </r>
  <r>
    <x v="687"/>
    <x v="11"/>
    <n v="24"/>
    <x v="0"/>
  </r>
  <r>
    <x v="687"/>
    <x v="12"/>
    <n v="36"/>
    <x v="1"/>
  </r>
  <r>
    <x v="687"/>
    <x v="8"/>
    <n v="518"/>
    <x v="1"/>
  </r>
  <r>
    <x v="688"/>
    <x v="0"/>
    <n v="1"/>
    <x v="0"/>
  </r>
  <r>
    <x v="688"/>
    <x v="9"/>
    <n v="525"/>
    <x v="0"/>
  </r>
  <r>
    <x v="688"/>
    <x v="10"/>
    <n v="18"/>
    <x v="0"/>
  </r>
  <r>
    <x v="688"/>
    <x v="1"/>
    <n v="127"/>
    <x v="0"/>
  </r>
  <r>
    <x v="688"/>
    <x v="2"/>
    <n v="3"/>
    <x v="0"/>
  </r>
  <r>
    <x v="688"/>
    <x v="3"/>
    <n v="93"/>
    <x v="0"/>
  </r>
  <r>
    <x v="688"/>
    <x v="11"/>
    <n v="22"/>
    <x v="0"/>
  </r>
  <r>
    <x v="688"/>
    <x v="4"/>
    <n v="18"/>
    <x v="1"/>
  </r>
  <r>
    <x v="688"/>
    <x v="5"/>
    <n v="24"/>
    <x v="1"/>
  </r>
  <r>
    <x v="688"/>
    <x v="6"/>
    <n v="123"/>
    <x v="1"/>
  </r>
  <r>
    <x v="688"/>
    <x v="12"/>
    <n v="42"/>
    <x v="1"/>
  </r>
  <r>
    <x v="688"/>
    <x v="7"/>
    <n v="10"/>
    <x v="1"/>
  </r>
  <r>
    <x v="688"/>
    <x v="8"/>
    <n v="1954"/>
    <x v="1"/>
  </r>
  <r>
    <x v="689"/>
    <x v="0"/>
    <n v="2"/>
    <x v="0"/>
  </r>
  <r>
    <x v="689"/>
    <x v="9"/>
    <n v="620"/>
    <x v="0"/>
  </r>
  <r>
    <x v="689"/>
    <x v="1"/>
    <n v="3"/>
    <x v="0"/>
  </r>
  <r>
    <x v="689"/>
    <x v="2"/>
    <n v="2"/>
    <x v="0"/>
  </r>
  <r>
    <x v="689"/>
    <x v="3"/>
    <n v="56"/>
    <x v="0"/>
  </r>
  <r>
    <x v="689"/>
    <x v="11"/>
    <n v="14"/>
    <x v="0"/>
  </r>
  <r>
    <x v="689"/>
    <x v="4"/>
    <n v="4"/>
    <x v="1"/>
  </r>
  <r>
    <x v="689"/>
    <x v="5"/>
    <n v="8"/>
    <x v="1"/>
  </r>
  <r>
    <x v="689"/>
    <x v="6"/>
    <n v="57"/>
    <x v="1"/>
  </r>
  <r>
    <x v="689"/>
    <x v="12"/>
    <n v="23"/>
    <x v="1"/>
  </r>
  <r>
    <x v="689"/>
    <x v="7"/>
    <n v="173"/>
    <x v="1"/>
  </r>
  <r>
    <x v="689"/>
    <x v="8"/>
    <n v="1187"/>
    <x v="1"/>
  </r>
  <r>
    <x v="690"/>
    <x v="9"/>
    <n v="564"/>
    <x v="0"/>
  </r>
  <r>
    <x v="690"/>
    <x v="10"/>
    <n v="7"/>
    <x v="0"/>
  </r>
  <r>
    <x v="690"/>
    <x v="1"/>
    <n v="56"/>
    <x v="0"/>
  </r>
  <r>
    <x v="690"/>
    <x v="2"/>
    <n v="2"/>
    <x v="0"/>
  </r>
  <r>
    <x v="690"/>
    <x v="3"/>
    <n v="80"/>
    <x v="0"/>
  </r>
  <r>
    <x v="690"/>
    <x v="11"/>
    <n v="24"/>
    <x v="0"/>
  </r>
  <r>
    <x v="690"/>
    <x v="4"/>
    <n v="13"/>
    <x v="1"/>
  </r>
  <r>
    <x v="690"/>
    <x v="5"/>
    <n v="6"/>
    <x v="1"/>
  </r>
  <r>
    <x v="690"/>
    <x v="6"/>
    <n v="38"/>
    <x v="1"/>
  </r>
  <r>
    <x v="690"/>
    <x v="12"/>
    <n v="73"/>
    <x v="1"/>
  </r>
  <r>
    <x v="690"/>
    <x v="7"/>
    <n v="117"/>
    <x v="1"/>
  </r>
  <r>
    <x v="690"/>
    <x v="8"/>
    <n v="1090"/>
    <x v="1"/>
  </r>
  <r>
    <x v="691"/>
    <x v="12"/>
    <n v="24"/>
    <x v="1"/>
  </r>
  <r>
    <x v="691"/>
    <x v="8"/>
    <n v="269"/>
    <x v="1"/>
  </r>
  <r>
    <x v="692"/>
    <x v="12"/>
    <n v="12"/>
    <x v="1"/>
  </r>
  <r>
    <x v="692"/>
    <x v="8"/>
    <n v="177"/>
    <x v="1"/>
  </r>
  <r>
    <x v="672"/>
    <x v="0"/>
    <n v="1"/>
    <x v="0"/>
  </r>
  <r>
    <x v="672"/>
    <x v="9"/>
    <n v="684"/>
    <x v="0"/>
  </r>
  <r>
    <x v="672"/>
    <x v="10"/>
    <n v="4"/>
    <x v="0"/>
  </r>
  <r>
    <x v="672"/>
    <x v="1"/>
    <n v="55"/>
    <x v="0"/>
  </r>
  <r>
    <x v="676"/>
    <x v="11"/>
    <n v="18"/>
    <x v="0"/>
  </r>
  <r>
    <x v="676"/>
    <x v="4"/>
    <n v="7"/>
    <x v="1"/>
  </r>
  <r>
    <x v="676"/>
    <x v="5"/>
    <n v="7"/>
    <x v="1"/>
  </r>
  <r>
    <x v="676"/>
    <x v="6"/>
    <n v="96"/>
    <x v="1"/>
  </r>
  <r>
    <x v="676"/>
    <x v="12"/>
    <n v="19"/>
    <x v="1"/>
  </r>
  <r>
    <x v="676"/>
    <x v="7"/>
    <n v="285"/>
    <x v="1"/>
  </r>
  <r>
    <x v="676"/>
    <x v="8"/>
    <n v="1277"/>
    <x v="1"/>
  </r>
  <r>
    <x v="693"/>
    <x v="12"/>
    <n v="23"/>
    <x v="1"/>
  </r>
  <r>
    <x v="693"/>
    <x v="8"/>
    <n v="259"/>
    <x v="1"/>
  </r>
  <r>
    <x v="694"/>
    <x v="12"/>
    <n v="5"/>
    <x v="1"/>
  </r>
  <r>
    <x v="694"/>
    <x v="8"/>
    <n v="227"/>
    <x v="1"/>
  </r>
  <r>
    <x v="695"/>
    <x v="0"/>
    <n v="3"/>
    <x v="0"/>
  </r>
  <r>
    <x v="695"/>
    <x v="9"/>
    <n v="474"/>
    <x v="0"/>
  </r>
  <r>
    <x v="695"/>
    <x v="10"/>
    <n v="7"/>
    <x v="0"/>
  </r>
  <r>
    <x v="695"/>
    <x v="1"/>
    <n v="115"/>
    <x v="0"/>
  </r>
  <r>
    <x v="695"/>
    <x v="2"/>
    <n v="3"/>
    <x v="0"/>
  </r>
  <r>
    <x v="695"/>
    <x v="3"/>
    <n v="115"/>
    <x v="0"/>
  </r>
  <r>
    <x v="695"/>
    <x v="11"/>
    <n v="37"/>
    <x v="0"/>
  </r>
  <r>
    <x v="695"/>
    <x v="12"/>
    <n v="34"/>
    <x v="1"/>
  </r>
  <r>
    <x v="695"/>
    <x v="8"/>
    <n v="666"/>
    <x v="1"/>
  </r>
  <r>
    <x v="696"/>
    <x v="9"/>
    <n v="622"/>
    <x v="0"/>
  </r>
  <r>
    <x v="696"/>
    <x v="10"/>
    <n v="1"/>
    <x v="0"/>
  </r>
  <r>
    <x v="696"/>
    <x v="1"/>
    <n v="36"/>
    <x v="0"/>
  </r>
  <r>
    <x v="696"/>
    <x v="2"/>
    <n v="2"/>
    <x v="0"/>
  </r>
  <r>
    <x v="696"/>
    <x v="3"/>
    <n v="21"/>
    <x v="0"/>
  </r>
  <r>
    <x v="696"/>
    <x v="11"/>
    <n v="16"/>
    <x v="0"/>
  </r>
  <r>
    <x v="696"/>
    <x v="4"/>
    <n v="22"/>
    <x v="1"/>
  </r>
  <r>
    <x v="696"/>
    <x v="5"/>
    <n v="22"/>
    <x v="1"/>
  </r>
  <r>
    <x v="696"/>
    <x v="6"/>
    <n v="138"/>
    <x v="1"/>
  </r>
  <r>
    <x v="696"/>
    <x v="12"/>
    <n v="37"/>
    <x v="1"/>
  </r>
  <r>
    <x v="696"/>
    <x v="7"/>
    <n v="327"/>
    <x v="1"/>
  </r>
  <r>
    <x v="696"/>
    <x v="8"/>
    <n v="1968"/>
    <x v="1"/>
  </r>
  <r>
    <x v="697"/>
    <x v="0"/>
    <n v="1"/>
    <x v="0"/>
  </r>
  <r>
    <x v="697"/>
    <x v="9"/>
    <n v="384"/>
    <x v="0"/>
  </r>
  <r>
    <x v="697"/>
    <x v="10"/>
    <n v="20"/>
    <x v="0"/>
  </r>
  <r>
    <x v="697"/>
    <x v="1"/>
    <n v="128"/>
    <x v="0"/>
  </r>
  <r>
    <x v="697"/>
    <x v="2"/>
    <n v="7"/>
    <x v="0"/>
  </r>
  <r>
    <x v="697"/>
    <x v="3"/>
    <n v="160"/>
    <x v="0"/>
  </r>
  <r>
    <x v="697"/>
    <x v="11"/>
    <n v="27"/>
    <x v="0"/>
  </r>
  <r>
    <x v="697"/>
    <x v="4"/>
    <n v="8"/>
    <x v="1"/>
  </r>
  <r>
    <x v="697"/>
    <x v="5"/>
    <n v="4"/>
    <x v="1"/>
  </r>
  <r>
    <x v="697"/>
    <x v="6"/>
    <n v="45"/>
    <x v="1"/>
  </r>
  <r>
    <x v="697"/>
    <x v="12"/>
    <n v="24"/>
    <x v="1"/>
  </r>
  <r>
    <x v="697"/>
    <x v="7"/>
    <n v="128"/>
    <x v="1"/>
  </r>
  <r>
    <x v="697"/>
    <x v="8"/>
    <n v="783"/>
    <x v="1"/>
  </r>
  <r>
    <x v="698"/>
    <x v="12"/>
    <n v="1"/>
    <x v="1"/>
  </r>
  <r>
    <x v="698"/>
    <x v="8"/>
    <n v="93"/>
    <x v="1"/>
  </r>
  <r>
    <x v="699"/>
    <x v="0"/>
    <n v="1"/>
    <x v="0"/>
  </r>
  <r>
    <x v="700"/>
    <x v="11"/>
    <n v="1"/>
    <x v="0"/>
  </r>
  <r>
    <x v="700"/>
    <x v="4"/>
    <n v="6"/>
    <x v="1"/>
  </r>
  <r>
    <x v="700"/>
    <x v="5"/>
    <n v="4"/>
    <x v="1"/>
  </r>
  <r>
    <x v="700"/>
    <x v="6"/>
    <n v="17"/>
    <x v="1"/>
  </r>
  <r>
    <x v="700"/>
    <x v="7"/>
    <n v="82"/>
    <x v="1"/>
  </r>
  <r>
    <x v="700"/>
    <x v="8"/>
    <n v="828"/>
    <x v="1"/>
  </r>
  <r>
    <x v="701"/>
    <x v="9"/>
    <n v="707"/>
    <x v="0"/>
  </r>
  <r>
    <x v="701"/>
    <x v="10"/>
    <n v="4"/>
    <x v="0"/>
  </r>
  <r>
    <x v="701"/>
    <x v="1"/>
    <n v="51"/>
    <x v="0"/>
  </r>
  <r>
    <x v="701"/>
    <x v="2"/>
    <n v="6"/>
    <x v="0"/>
  </r>
  <r>
    <x v="701"/>
    <x v="3"/>
    <n v="25"/>
    <x v="0"/>
  </r>
  <r>
    <x v="701"/>
    <x v="4"/>
    <n v="11"/>
    <x v="1"/>
  </r>
  <r>
    <x v="701"/>
    <x v="5"/>
    <n v="13"/>
    <x v="1"/>
  </r>
  <r>
    <x v="701"/>
    <x v="6"/>
    <n v="50"/>
    <x v="1"/>
  </r>
  <r>
    <x v="701"/>
    <x v="12"/>
    <n v="1"/>
    <x v="1"/>
  </r>
  <r>
    <x v="701"/>
    <x v="7"/>
    <n v="201"/>
    <x v="1"/>
  </r>
  <r>
    <x v="701"/>
    <x v="8"/>
    <n v="1198"/>
    <x v="1"/>
  </r>
  <r>
    <x v="702"/>
    <x v="12"/>
    <n v="1"/>
    <x v="1"/>
  </r>
  <r>
    <x v="702"/>
    <x v="8"/>
    <n v="180"/>
    <x v="1"/>
  </r>
  <r>
    <x v="703"/>
    <x v="8"/>
    <n v="138"/>
    <x v="1"/>
  </r>
  <r>
    <x v="704"/>
    <x v="0"/>
    <n v="1"/>
    <x v="0"/>
  </r>
  <r>
    <x v="704"/>
    <x v="9"/>
    <n v="580"/>
    <x v="0"/>
  </r>
  <r>
    <x v="704"/>
    <x v="10"/>
    <n v="10"/>
    <x v="0"/>
  </r>
  <r>
    <x v="704"/>
    <x v="1"/>
    <n v="88"/>
    <x v="0"/>
  </r>
  <r>
    <x v="704"/>
    <x v="2"/>
    <n v="6"/>
    <x v="0"/>
  </r>
  <r>
    <x v="704"/>
    <x v="3"/>
    <n v="67"/>
    <x v="0"/>
  </r>
  <r>
    <x v="704"/>
    <x v="11"/>
    <n v="4"/>
    <x v="0"/>
  </r>
  <r>
    <x v="704"/>
    <x v="12"/>
    <n v="1"/>
    <x v="1"/>
  </r>
  <r>
    <x v="704"/>
    <x v="8"/>
    <n v="166"/>
    <x v="1"/>
  </r>
  <r>
    <x v="705"/>
    <x v="8"/>
    <n v="90"/>
    <x v="1"/>
  </r>
  <r>
    <x v="706"/>
    <x v="9"/>
    <n v="416"/>
    <x v="0"/>
  </r>
  <r>
    <x v="706"/>
    <x v="10"/>
    <n v="1"/>
    <x v="0"/>
  </r>
  <r>
    <x v="706"/>
    <x v="4"/>
    <n v="4"/>
    <x v="1"/>
  </r>
  <r>
    <x v="706"/>
    <x v="5"/>
    <n v="4"/>
    <x v="1"/>
  </r>
  <r>
    <x v="706"/>
    <x v="6"/>
    <n v="19"/>
    <x v="1"/>
  </r>
  <r>
    <x v="706"/>
    <x v="7"/>
    <n v="231"/>
    <x v="1"/>
  </r>
  <r>
    <x v="706"/>
    <x v="8"/>
    <n v="1169"/>
    <x v="1"/>
  </r>
  <r>
    <x v="707"/>
    <x v="0"/>
    <n v="2"/>
    <x v="0"/>
  </r>
  <r>
    <x v="707"/>
    <x v="9"/>
    <n v="623"/>
    <x v="0"/>
  </r>
  <r>
    <x v="707"/>
    <x v="10"/>
    <n v="4"/>
    <x v="0"/>
  </r>
  <r>
    <x v="707"/>
    <x v="1"/>
    <n v="93"/>
    <x v="0"/>
  </r>
  <r>
    <x v="707"/>
    <x v="2"/>
    <n v="2"/>
    <x v="0"/>
  </r>
  <r>
    <x v="707"/>
    <x v="3"/>
    <n v="20"/>
    <x v="0"/>
  </r>
  <r>
    <x v="707"/>
    <x v="11"/>
    <n v="2"/>
    <x v="0"/>
  </r>
  <r>
    <x v="707"/>
    <x v="4"/>
    <n v="18"/>
    <x v="1"/>
  </r>
  <r>
    <x v="707"/>
    <x v="5"/>
    <n v="11"/>
    <x v="1"/>
  </r>
  <r>
    <x v="707"/>
    <x v="6"/>
    <n v="35"/>
    <x v="1"/>
  </r>
  <r>
    <x v="707"/>
    <x v="12"/>
    <n v="3"/>
    <x v="1"/>
  </r>
  <r>
    <x v="707"/>
    <x v="7"/>
    <n v="161"/>
    <x v="1"/>
  </r>
  <r>
    <x v="708"/>
    <x v="5"/>
    <n v="2"/>
    <x v="1"/>
  </r>
  <r>
    <x v="708"/>
    <x v="6"/>
    <n v="45"/>
    <x v="1"/>
  </r>
  <r>
    <x v="708"/>
    <x v="12"/>
    <n v="19"/>
    <x v="1"/>
  </r>
  <r>
    <x v="708"/>
    <x v="7"/>
    <n v="161"/>
    <x v="1"/>
  </r>
  <r>
    <x v="708"/>
    <x v="8"/>
    <n v="1551"/>
    <x v="1"/>
  </r>
  <r>
    <x v="709"/>
    <x v="9"/>
    <n v="639"/>
    <x v="0"/>
  </r>
  <r>
    <x v="709"/>
    <x v="10"/>
    <n v="1"/>
    <x v="0"/>
  </r>
  <r>
    <x v="709"/>
    <x v="1"/>
    <n v="62"/>
    <x v="0"/>
  </r>
  <r>
    <x v="709"/>
    <x v="2"/>
    <n v="5"/>
    <x v="0"/>
  </r>
  <r>
    <x v="709"/>
    <x v="3"/>
    <n v="57"/>
    <x v="0"/>
  </r>
  <r>
    <x v="709"/>
    <x v="11"/>
    <n v="13"/>
    <x v="0"/>
  </r>
  <r>
    <x v="709"/>
    <x v="4"/>
    <n v="12"/>
    <x v="1"/>
  </r>
  <r>
    <x v="709"/>
    <x v="5"/>
    <n v="5"/>
    <x v="1"/>
  </r>
  <r>
    <x v="709"/>
    <x v="6"/>
    <n v="86"/>
    <x v="1"/>
  </r>
  <r>
    <x v="709"/>
    <x v="12"/>
    <n v="17"/>
    <x v="1"/>
  </r>
  <r>
    <x v="709"/>
    <x v="7"/>
    <n v="261"/>
    <x v="1"/>
  </r>
  <r>
    <x v="709"/>
    <x v="8"/>
    <n v="1784"/>
    <x v="1"/>
  </r>
  <r>
    <x v="710"/>
    <x v="0"/>
    <n v="2"/>
    <x v="0"/>
  </r>
  <r>
    <x v="710"/>
    <x v="9"/>
    <n v="821"/>
    <x v="0"/>
  </r>
  <r>
    <x v="710"/>
    <x v="10"/>
    <n v="4"/>
    <x v="0"/>
  </r>
  <r>
    <x v="710"/>
    <x v="1"/>
    <n v="102"/>
    <x v="0"/>
  </r>
  <r>
    <x v="710"/>
    <x v="2"/>
    <n v="4"/>
    <x v="0"/>
  </r>
  <r>
    <x v="710"/>
    <x v="3"/>
    <n v="112"/>
    <x v="0"/>
  </r>
  <r>
    <x v="710"/>
    <x v="11"/>
    <n v="10"/>
    <x v="0"/>
  </r>
  <r>
    <x v="710"/>
    <x v="4"/>
    <n v="1"/>
    <x v="1"/>
  </r>
  <r>
    <x v="710"/>
    <x v="5"/>
    <n v="1"/>
    <x v="1"/>
  </r>
  <r>
    <x v="710"/>
    <x v="6"/>
    <n v="9"/>
    <x v="1"/>
  </r>
  <r>
    <x v="710"/>
    <x v="12"/>
    <n v="27"/>
    <x v="1"/>
  </r>
  <r>
    <x v="710"/>
    <x v="7"/>
    <n v="53"/>
    <x v="1"/>
  </r>
  <r>
    <x v="710"/>
    <x v="8"/>
    <n v="955"/>
    <x v="1"/>
  </r>
  <r>
    <x v="711"/>
    <x v="9"/>
    <n v="770"/>
    <x v="0"/>
  </r>
  <r>
    <x v="711"/>
    <x v="10"/>
    <n v="1"/>
    <x v="0"/>
  </r>
  <r>
    <x v="711"/>
    <x v="1"/>
    <n v="25"/>
    <x v="0"/>
  </r>
  <r>
    <x v="711"/>
    <x v="2"/>
    <n v="1"/>
    <x v="0"/>
  </r>
  <r>
    <x v="711"/>
    <x v="3"/>
    <n v="14"/>
    <x v="0"/>
  </r>
  <r>
    <x v="711"/>
    <x v="11"/>
    <n v="9"/>
    <x v="0"/>
  </r>
  <r>
    <x v="711"/>
    <x v="4"/>
    <n v="13"/>
    <x v="1"/>
  </r>
  <r>
    <x v="711"/>
    <x v="5"/>
    <n v="6"/>
    <x v="1"/>
  </r>
  <r>
    <x v="711"/>
    <x v="6"/>
    <n v="45"/>
    <x v="1"/>
  </r>
  <r>
    <x v="711"/>
    <x v="12"/>
    <n v="10"/>
    <x v="1"/>
  </r>
  <r>
    <x v="711"/>
    <x v="7"/>
    <n v="123"/>
    <x v="1"/>
  </r>
  <r>
    <x v="711"/>
    <x v="8"/>
    <n v="1386"/>
    <x v="1"/>
  </r>
  <r>
    <x v="712"/>
    <x v="12"/>
    <n v="1"/>
    <x v="1"/>
  </r>
  <r>
    <x v="712"/>
    <x v="8"/>
    <n v="365"/>
    <x v="1"/>
  </r>
  <r>
    <x v="713"/>
    <x v="8"/>
    <n v="372"/>
    <x v="1"/>
  </r>
  <r>
    <x v="677"/>
    <x v="0"/>
    <n v="2"/>
    <x v="0"/>
  </r>
  <r>
    <x v="677"/>
    <x v="9"/>
    <n v="824"/>
    <x v="0"/>
  </r>
  <r>
    <x v="677"/>
    <x v="10"/>
    <n v="6"/>
    <x v="0"/>
  </r>
  <r>
    <x v="677"/>
    <x v="1"/>
    <n v="53"/>
    <x v="0"/>
  </r>
  <r>
    <x v="714"/>
    <x v="1"/>
    <n v="34"/>
    <x v="0"/>
  </r>
  <r>
    <x v="714"/>
    <x v="2"/>
    <n v="3"/>
    <x v="0"/>
  </r>
  <r>
    <x v="714"/>
    <x v="3"/>
    <n v="54"/>
    <x v="0"/>
  </r>
  <r>
    <x v="714"/>
    <x v="11"/>
    <n v="27"/>
    <x v="0"/>
  </r>
  <r>
    <x v="714"/>
    <x v="4"/>
    <n v="22"/>
    <x v="1"/>
  </r>
  <r>
    <x v="714"/>
    <x v="5"/>
    <n v="6"/>
    <x v="1"/>
  </r>
  <r>
    <x v="714"/>
    <x v="6"/>
    <n v="53"/>
    <x v="1"/>
  </r>
  <r>
    <x v="714"/>
    <x v="12"/>
    <n v="42"/>
    <x v="1"/>
  </r>
  <r>
    <x v="714"/>
    <x v="7"/>
    <n v="117"/>
    <x v="1"/>
  </r>
  <r>
    <x v="714"/>
    <x v="8"/>
    <n v="1091"/>
    <x v="1"/>
  </r>
  <r>
    <x v="715"/>
    <x v="0"/>
    <n v="2"/>
    <x v="0"/>
  </r>
  <r>
    <x v="715"/>
    <x v="9"/>
    <n v="594"/>
    <x v="0"/>
  </r>
  <r>
    <x v="715"/>
    <x v="10"/>
    <n v="6"/>
    <x v="0"/>
  </r>
  <r>
    <x v="715"/>
    <x v="1"/>
    <n v="46"/>
    <x v="0"/>
  </r>
  <r>
    <x v="715"/>
    <x v="2"/>
    <n v="7"/>
    <x v="0"/>
  </r>
  <r>
    <x v="715"/>
    <x v="3"/>
    <n v="68"/>
    <x v="0"/>
  </r>
  <r>
    <x v="715"/>
    <x v="11"/>
    <n v="23"/>
    <x v="0"/>
  </r>
  <r>
    <x v="715"/>
    <x v="4"/>
    <n v="5"/>
    <x v="1"/>
  </r>
  <r>
    <x v="715"/>
    <x v="5"/>
    <n v="7"/>
    <x v="1"/>
  </r>
  <r>
    <x v="715"/>
    <x v="6"/>
    <n v="61"/>
    <x v="1"/>
  </r>
  <r>
    <x v="715"/>
    <x v="12"/>
    <n v="53"/>
    <x v="1"/>
  </r>
  <r>
    <x v="715"/>
    <x v="7"/>
    <n v="169"/>
    <x v="1"/>
  </r>
  <r>
    <x v="715"/>
    <x v="8"/>
    <n v="1324"/>
    <x v="1"/>
  </r>
  <r>
    <x v="716"/>
    <x v="12"/>
    <n v="15"/>
    <x v="1"/>
  </r>
  <r>
    <x v="716"/>
    <x v="8"/>
    <n v="307"/>
    <x v="1"/>
  </r>
  <r>
    <x v="717"/>
    <x v="12"/>
    <n v="3"/>
    <x v="1"/>
  </r>
  <r>
    <x v="717"/>
    <x v="8"/>
    <n v="270"/>
    <x v="1"/>
  </r>
  <r>
    <x v="718"/>
    <x v="0"/>
    <n v="3"/>
    <x v="0"/>
  </r>
  <r>
    <x v="718"/>
    <x v="9"/>
    <n v="630"/>
    <x v="0"/>
  </r>
  <r>
    <x v="718"/>
    <x v="10"/>
    <n v="6"/>
    <x v="0"/>
  </r>
  <r>
    <x v="718"/>
    <x v="1"/>
    <n v="66"/>
    <x v="0"/>
  </r>
  <r>
    <x v="718"/>
    <x v="2"/>
    <n v="2"/>
    <x v="0"/>
  </r>
  <r>
    <x v="718"/>
    <x v="3"/>
    <n v="82"/>
    <x v="0"/>
  </r>
  <r>
    <x v="718"/>
    <x v="11"/>
    <n v="41"/>
    <x v="0"/>
  </r>
  <r>
    <x v="718"/>
    <x v="4"/>
    <n v="3"/>
    <x v="1"/>
  </r>
  <r>
    <x v="718"/>
    <x v="5"/>
    <n v="3"/>
    <x v="1"/>
  </r>
  <r>
    <x v="718"/>
    <x v="6"/>
    <n v="38"/>
    <x v="1"/>
  </r>
  <r>
    <x v="718"/>
    <x v="12"/>
    <n v="25"/>
    <x v="1"/>
  </r>
  <r>
    <x v="718"/>
    <x v="7"/>
    <n v="175"/>
    <x v="1"/>
  </r>
  <r>
    <x v="718"/>
    <x v="8"/>
    <n v="1388"/>
    <x v="1"/>
  </r>
  <r>
    <x v="708"/>
    <x v="0"/>
    <n v="1"/>
    <x v="0"/>
  </r>
  <r>
    <x v="708"/>
    <x v="9"/>
    <n v="727"/>
    <x v="0"/>
  </r>
  <r>
    <x v="708"/>
    <x v="10"/>
    <n v="2"/>
    <x v="0"/>
  </r>
  <r>
    <x v="708"/>
    <x v="1"/>
    <n v="65"/>
    <x v="0"/>
  </r>
  <r>
    <x v="708"/>
    <x v="2"/>
    <n v="2"/>
    <x v="0"/>
  </r>
  <r>
    <x v="708"/>
    <x v="3"/>
    <n v="48"/>
    <x v="0"/>
  </r>
  <r>
    <x v="708"/>
    <x v="11"/>
    <n v="22"/>
    <x v="0"/>
  </r>
  <r>
    <x v="708"/>
    <x v="4"/>
    <n v="6"/>
    <x v="1"/>
  </r>
  <r>
    <x v="681"/>
    <x v="11"/>
    <n v="5"/>
    <x v="0"/>
  </r>
  <r>
    <x v="681"/>
    <x v="4"/>
    <n v="3"/>
    <x v="1"/>
  </r>
  <r>
    <x v="681"/>
    <x v="5"/>
    <n v="6"/>
    <x v="1"/>
  </r>
  <r>
    <x v="681"/>
    <x v="6"/>
    <n v="61"/>
    <x v="1"/>
  </r>
  <r>
    <x v="681"/>
    <x v="12"/>
    <n v="4"/>
    <x v="1"/>
  </r>
  <r>
    <x v="681"/>
    <x v="7"/>
    <n v="138"/>
    <x v="1"/>
  </r>
  <r>
    <x v="681"/>
    <x v="8"/>
    <n v="2091"/>
    <x v="1"/>
  </r>
  <r>
    <x v="719"/>
    <x v="12"/>
    <n v="6"/>
    <x v="1"/>
  </r>
  <r>
    <x v="719"/>
    <x v="8"/>
    <n v="1059"/>
    <x v="1"/>
  </r>
  <r>
    <x v="720"/>
    <x v="8"/>
    <n v="174"/>
    <x v="1"/>
  </r>
  <r>
    <x v="721"/>
    <x v="9"/>
    <n v="873"/>
    <x v="0"/>
  </r>
  <r>
    <x v="721"/>
    <x v="10"/>
    <n v="5"/>
    <x v="0"/>
  </r>
  <r>
    <x v="721"/>
    <x v="1"/>
    <n v="70"/>
    <x v="0"/>
  </r>
  <r>
    <x v="721"/>
    <x v="2"/>
    <n v="3"/>
    <x v="0"/>
  </r>
  <r>
    <x v="721"/>
    <x v="3"/>
    <n v="76"/>
    <x v="0"/>
  </r>
  <r>
    <x v="721"/>
    <x v="11"/>
    <n v="10"/>
    <x v="0"/>
  </r>
  <r>
    <x v="721"/>
    <x v="5"/>
    <n v="12"/>
    <x v="1"/>
  </r>
  <r>
    <x v="721"/>
    <x v="6"/>
    <n v="54"/>
    <x v="1"/>
  </r>
  <r>
    <x v="721"/>
    <x v="12"/>
    <n v="7"/>
    <x v="1"/>
  </r>
  <r>
    <x v="721"/>
    <x v="7"/>
    <n v="258"/>
    <x v="1"/>
  </r>
  <r>
    <x v="721"/>
    <x v="8"/>
    <n v="1436"/>
    <x v="1"/>
  </r>
  <r>
    <x v="722"/>
    <x v="9"/>
    <n v="1075"/>
    <x v="0"/>
  </r>
  <r>
    <x v="722"/>
    <x v="10"/>
    <n v="5"/>
    <x v="0"/>
  </r>
  <r>
    <x v="722"/>
    <x v="1"/>
    <n v="99"/>
    <x v="0"/>
  </r>
  <r>
    <x v="722"/>
    <x v="3"/>
    <n v="75"/>
    <x v="0"/>
  </r>
  <r>
    <x v="722"/>
    <x v="11"/>
    <n v="5"/>
    <x v="0"/>
  </r>
  <r>
    <x v="722"/>
    <x v="4"/>
    <n v="4"/>
    <x v="1"/>
  </r>
  <r>
    <x v="722"/>
    <x v="6"/>
    <n v="51"/>
    <x v="1"/>
  </r>
  <r>
    <x v="722"/>
    <x v="12"/>
    <n v="6"/>
    <x v="1"/>
  </r>
  <r>
    <x v="722"/>
    <x v="7"/>
    <n v="185"/>
    <x v="1"/>
  </r>
  <r>
    <x v="722"/>
    <x v="8"/>
    <n v="1203"/>
    <x v="1"/>
  </r>
  <r>
    <x v="723"/>
    <x v="0"/>
    <n v="1"/>
    <x v="0"/>
  </r>
  <r>
    <x v="723"/>
    <x v="9"/>
    <n v="1028"/>
    <x v="0"/>
  </r>
  <r>
    <x v="723"/>
    <x v="1"/>
    <n v="74"/>
    <x v="0"/>
  </r>
  <r>
    <x v="723"/>
    <x v="2"/>
    <n v="3"/>
    <x v="0"/>
  </r>
  <r>
    <x v="723"/>
    <x v="3"/>
    <n v="68"/>
    <x v="0"/>
  </r>
  <r>
    <x v="723"/>
    <x v="11"/>
    <n v="5"/>
    <x v="0"/>
  </r>
  <r>
    <x v="723"/>
    <x v="4"/>
    <n v="13"/>
    <x v="1"/>
  </r>
  <r>
    <x v="723"/>
    <x v="5"/>
    <n v="14"/>
    <x v="1"/>
  </r>
  <r>
    <x v="723"/>
    <x v="6"/>
    <n v="69"/>
    <x v="1"/>
  </r>
  <r>
    <x v="723"/>
    <x v="12"/>
    <n v="22"/>
    <x v="1"/>
  </r>
  <r>
    <x v="723"/>
    <x v="7"/>
    <n v="323"/>
    <x v="1"/>
  </r>
  <r>
    <x v="723"/>
    <x v="8"/>
    <n v="1752"/>
    <x v="1"/>
  </r>
  <r>
    <x v="700"/>
    <x v="9"/>
    <n v="937"/>
    <x v="0"/>
  </r>
  <r>
    <x v="700"/>
    <x v="10"/>
    <n v="11"/>
    <x v="0"/>
  </r>
  <r>
    <x v="700"/>
    <x v="1"/>
    <n v="120"/>
    <x v="0"/>
  </r>
  <r>
    <x v="700"/>
    <x v="2"/>
    <n v="5"/>
    <x v="0"/>
  </r>
  <r>
    <x v="700"/>
    <x v="3"/>
    <n v="85"/>
    <x v="0"/>
  </r>
  <r>
    <x v="699"/>
    <x v="9"/>
    <n v="538"/>
    <x v="0"/>
  </r>
  <r>
    <x v="699"/>
    <x v="10"/>
    <n v="3"/>
    <x v="0"/>
  </r>
  <r>
    <x v="699"/>
    <x v="1"/>
    <n v="48"/>
    <x v="0"/>
  </r>
  <r>
    <x v="699"/>
    <x v="2"/>
    <n v="2"/>
    <x v="0"/>
  </r>
  <r>
    <x v="699"/>
    <x v="3"/>
    <n v="66"/>
    <x v="0"/>
  </r>
  <r>
    <x v="699"/>
    <x v="11"/>
    <n v="16"/>
    <x v="0"/>
  </r>
  <r>
    <x v="699"/>
    <x v="12"/>
    <n v="14"/>
    <x v="1"/>
  </r>
  <r>
    <x v="699"/>
    <x v="8"/>
    <n v="257"/>
    <x v="1"/>
  </r>
  <r>
    <x v="724"/>
    <x v="12"/>
    <n v="6"/>
    <x v="1"/>
  </r>
  <r>
    <x v="724"/>
    <x v="8"/>
    <n v="225"/>
    <x v="1"/>
  </r>
  <r>
    <x v="725"/>
    <x v="8"/>
    <n v="184"/>
    <x v="1"/>
  </r>
  <r>
    <x v="726"/>
    <x v="9"/>
    <n v="621"/>
    <x v="0"/>
  </r>
  <r>
    <x v="726"/>
    <x v="3"/>
    <n v="2"/>
    <x v="0"/>
  </r>
  <r>
    <x v="726"/>
    <x v="11"/>
    <n v="22"/>
    <x v="0"/>
  </r>
  <r>
    <x v="726"/>
    <x v="4"/>
    <n v="14"/>
    <x v="1"/>
  </r>
  <r>
    <x v="726"/>
    <x v="5"/>
    <n v="3"/>
    <x v="1"/>
  </r>
  <r>
    <x v="726"/>
    <x v="6"/>
    <n v="26"/>
    <x v="1"/>
  </r>
  <r>
    <x v="726"/>
    <x v="12"/>
    <n v="53"/>
    <x v="1"/>
  </r>
  <r>
    <x v="726"/>
    <x v="7"/>
    <n v="96"/>
    <x v="1"/>
  </r>
  <r>
    <x v="726"/>
    <x v="8"/>
    <n v="1172"/>
    <x v="1"/>
  </r>
  <r>
    <x v="727"/>
    <x v="0"/>
    <n v="1"/>
    <x v="0"/>
  </r>
  <r>
    <x v="727"/>
    <x v="9"/>
    <n v="838"/>
    <x v="0"/>
  </r>
  <r>
    <x v="727"/>
    <x v="10"/>
    <n v="2"/>
    <x v="0"/>
  </r>
  <r>
    <x v="727"/>
    <x v="1"/>
    <n v="39"/>
    <x v="0"/>
  </r>
  <r>
    <x v="727"/>
    <x v="2"/>
    <n v="5"/>
    <x v="0"/>
  </r>
  <r>
    <x v="727"/>
    <x v="3"/>
    <n v="34"/>
    <x v="0"/>
  </r>
  <r>
    <x v="727"/>
    <x v="11"/>
    <n v="32"/>
    <x v="0"/>
  </r>
  <r>
    <x v="727"/>
    <x v="4"/>
    <n v="2"/>
    <x v="1"/>
  </r>
  <r>
    <x v="727"/>
    <x v="5"/>
    <n v="12"/>
    <x v="1"/>
  </r>
  <r>
    <x v="727"/>
    <x v="6"/>
    <n v="102"/>
    <x v="1"/>
  </r>
  <r>
    <x v="727"/>
    <x v="12"/>
    <n v="38"/>
    <x v="1"/>
  </r>
  <r>
    <x v="727"/>
    <x v="7"/>
    <n v="286"/>
    <x v="1"/>
  </r>
  <r>
    <x v="727"/>
    <x v="8"/>
    <n v="1864"/>
    <x v="1"/>
  </r>
  <r>
    <x v="728"/>
    <x v="9"/>
    <n v="691"/>
    <x v="0"/>
  </r>
  <r>
    <x v="728"/>
    <x v="10"/>
    <n v="10"/>
    <x v="0"/>
  </r>
  <r>
    <x v="728"/>
    <x v="1"/>
    <n v="119"/>
    <x v="0"/>
  </r>
  <r>
    <x v="728"/>
    <x v="2"/>
    <n v="2"/>
    <x v="0"/>
  </r>
  <r>
    <x v="728"/>
    <x v="3"/>
    <n v="123"/>
    <x v="0"/>
  </r>
  <r>
    <x v="728"/>
    <x v="11"/>
    <n v="31"/>
    <x v="0"/>
  </r>
  <r>
    <x v="728"/>
    <x v="4"/>
    <n v="5"/>
    <x v="1"/>
  </r>
  <r>
    <x v="728"/>
    <x v="5"/>
    <n v="5"/>
    <x v="1"/>
  </r>
  <r>
    <x v="728"/>
    <x v="6"/>
    <n v="35"/>
    <x v="1"/>
  </r>
  <r>
    <x v="728"/>
    <x v="12"/>
    <n v="61"/>
    <x v="1"/>
  </r>
  <r>
    <x v="728"/>
    <x v="7"/>
    <n v="88"/>
    <x v="1"/>
  </r>
  <r>
    <x v="728"/>
    <x v="8"/>
    <n v="1011"/>
    <x v="1"/>
  </r>
  <r>
    <x v="714"/>
    <x v="0"/>
    <n v="1"/>
    <x v="0"/>
  </r>
  <r>
    <x v="714"/>
    <x v="9"/>
    <n v="727"/>
    <x v="0"/>
  </r>
  <r>
    <x v="714"/>
    <x v="10"/>
    <n v="4"/>
    <x v="0"/>
  </r>
  <r>
    <x v="707"/>
    <x v="8"/>
    <n v="1249"/>
    <x v="1"/>
  </r>
  <r>
    <x v="729"/>
    <x v="9"/>
    <n v="731"/>
    <x v="0"/>
  </r>
  <r>
    <x v="729"/>
    <x v="10"/>
    <n v="7"/>
    <x v="0"/>
  </r>
  <r>
    <x v="729"/>
    <x v="1"/>
    <n v="78"/>
    <x v="0"/>
  </r>
  <r>
    <x v="729"/>
    <x v="2"/>
    <n v="5"/>
    <x v="0"/>
  </r>
  <r>
    <x v="729"/>
    <x v="3"/>
    <n v="44"/>
    <x v="0"/>
  </r>
  <r>
    <x v="729"/>
    <x v="11"/>
    <n v="1"/>
    <x v="0"/>
  </r>
  <r>
    <x v="729"/>
    <x v="4"/>
    <n v="4"/>
    <x v="1"/>
  </r>
  <r>
    <x v="729"/>
    <x v="5"/>
    <n v="12"/>
    <x v="1"/>
  </r>
  <r>
    <x v="729"/>
    <x v="6"/>
    <n v="87"/>
    <x v="1"/>
  </r>
  <r>
    <x v="729"/>
    <x v="12"/>
    <n v="2"/>
    <x v="1"/>
  </r>
  <r>
    <x v="729"/>
    <x v="7"/>
    <n v="353"/>
    <x v="1"/>
  </r>
  <r>
    <x v="729"/>
    <x v="8"/>
    <n v="2114"/>
    <x v="1"/>
  </r>
  <r>
    <x v="730"/>
    <x v="8"/>
    <n v="276"/>
    <x v="1"/>
  </r>
  <r>
    <x v="731"/>
    <x v="12"/>
    <n v="1"/>
    <x v="1"/>
  </r>
  <r>
    <x v="731"/>
    <x v="8"/>
    <n v="157"/>
    <x v="1"/>
  </r>
  <r>
    <x v="732"/>
    <x v="9"/>
    <n v="559"/>
    <x v="0"/>
  </r>
  <r>
    <x v="732"/>
    <x v="10"/>
    <n v="13"/>
    <x v="0"/>
  </r>
  <r>
    <x v="732"/>
    <x v="1"/>
    <n v="123"/>
    <x v="0"/>
  </r>
  <r>
    <x v="732"/>
    <x v="2"/>
    <n v="3"/>
    <x v="0"/>
  </r>
  <r>
    <x v="732"/>
    <x v="3"/>
    <n v="105"/>
    <x v="0"/>
  </r>
  <r>
    <x v="732"/>
    <x v="11"/>
    <n v="5"/>
    <x v="0"/>
  </r>
  <r>
    <x v="732"/>
    <x v="4"/>
    <n v="4"/>
    <x v="1"/>
  </r>
  <r>
    <x v="732"/>
    <x v="5"/>
    <n v="4"/>
    <x v="1"/>
  </r>
  <r>
    <x v="732"/>
    <x v="6"/>
    <n v="26"/>
    <x v="1"/>
  </r>
  <r>
    <x v="732"/>
    <x v="12"/>
    <n v="2"/>
    <x v="1"/>
  </r>
  <r>
    <x v="732"/>
    <x v="7"/>
    <n v="81"/>
    <x v="1"/>
  </r>
  <r>
    <x v="732"/>
    <x v="8"/>
    <n v="804"/>
    <x v="1"/>
  </r>
  <r>
    <x v="733"/>
    <x v="12"/>
    <n v="5"/>
    <x v="1"/>
  </r>
  <r>
    <x v="733"/>
    <x v="8"/>
    <n v="222"/>
    <x v="1"/>
  </r>
  <r>
    <x v="734"/>
    <x v="0"/>
    <n v="2"/>
    <x v="0"/>
  </r>
  <r>
    <x v="734"/>
    <x v="9"/>
    <n v="902"/>
    <x v="0"/>
  </r>
  <r>
    <x v="734"/>
    <x v="10"/>
    <n v="4"/>
    <x v="0"/>
  </r>
  <r>
    <x v="734"/>
    <x v="1"/>
    <n v="71"/>
    <x v="0"/>
  </r>
  <r>
    <x v="734"/>
    <x v="2"/>
    <n v="1"/>
    <x v="0"/>
  </r>
  <r>
    <x v="734"/>
    <x v="3"/>
    <n v="32"/>
    <x v="0"/>
  </r>
  <r>
    <x v="734"/>
    <x v="11"/>
    <n v="4"/>
    <x v="0"/>
  </r>
  <r>
    <x v="734"/>
    <x v="4"/>
    <n v="3"/>
    <x v="1"/>
  </r>
  <r>
    <x v="734"/>
    <x v="5"/>
    <n v="6"/>
    <x v="1"/>
  </r>
  <r>
    <x v="734"/>
    <x v="6"/>
    <n v="35"/>
    <x v="1"/>
  </r>
  <r>
    <x v="734"/>
    <x v="12"/>
    <n v="1"/>
    <x v="1"/>
  </r>
  <r>
    <x v="734"/>
    <x v="7"/>
    <n v="164"/>
    <x v="1"/>
  </r>
  <r>
    <x v="734"/>
    <x v="8"/>
    <n v="1638"/>
    <x v="1"/>
  </r>
</pivotCacheRecords>
</file>

<file path=xl/pivotCache/pivotCacheRecords6.xml><?xml version="1.0" encoding="utf-8"?>
<pivotCacheRecords xmlns="http://schemas.openxmlformats.org/spreadsheetml/2006/main" xmlns:r="http://schemas.openxmlformats.org/officeDocument/2006/relationships" count="221">
  <r>
    <x v="0"/>
    <x v="0"/>
    <x v="0"/>
    <x v="0"/>
    <x v="0"/>
  </r>
  <r>
    <x v="0"/>
    <x v="0"/>
    <x v="0"/>
    <x v="1"/>
    <x v="0"/>
  </r>
  <r>
    <x v="0"/>
    <x v="0"/>
    <x v="0"/>
    <x v="2"/>
    <x v="0"/>
  </r>
  <r>
    <x v="0"/>
    <x v="0"/>
    <x v="0"/>
    <x v="3"/>
    <x v="0"/>
  </r>
  <r>
    <x v="0"/>
    <x v="0"/>
    <x v="0"/>
    <x v="4"/>
    <x v="0"/>
  </r>
  <r>
    <x v="0"/>
    <x v="0"/>
    <x v="0"/>
    <x v="5"/>
    <x v="0"/>
  </r>
  <r>
    <x v="0"/>
    <x v="0"/>
    <x v="0"/>
    <x v="6"/>
    <x v="0"/>
  </r>
  <r>
    <x v="0"/>
    <x v="0"/>
    <x v="0"/>
    <x v="7"/>
    <x v="0"/>
  </r>
  <r>
    <x v="0"/>
    <x v="0"/>
    <x v="0"/>
    <x v="8"/>
    <x v="0"/>
  </r>
  <r>
    <x v="0"/>
    <x v="0"/>
    <x v="0"/>
    <x v="9"/>
    <x v="0"/>
  </r>
  <r>
    <x v="0"/>
    <x v="0"/>
    <x v="0"/>
    <x v="10"/>
    <x v="0"/>
  </r>
  <r>
    <x v="0"/>
    <x v="0"/>
    <x v="0"/>
    <x v="11"/>
    <x v="0"/>
  </r>
  <r>
    <x v="0"/>
    <x v="0"/>
    <x v="0"/>
    <x v="12"/>
    <x v="0"/>
  </r>
  <r>
    <x v="0"/>
    <x v="0"/>
    <x v="0"/>
    <x v="13"/>
    <x v="0"/>
  </r>
  <r>
    <x v="0"/>
    <x v="0"/>
    <x v="0"/>
    <x v="14"/>
    <x v="0"/>
  </r>
  <r>
    <x v="0"/>
    <x v="0"/>
    <x v="0"/>
    <x v="15"/>
    <x v="0"/>
  </r>
  <r>
    <x v="0"/>
    <x v="0"/>
    <x v="0"/>
    <x v="16"/>
    <x v="0"/>
  </r>
  <r>
    <x v="1"/>
    <x v="0"/>
    <x v="1"/>
    <x v="17"/>
    <x v="0"/>
  </r>
  <r>
    <x v="1"/>
    <x v="0"/>
    <x v="2"/>
    <x v="18"/>
    <x v="0"/>
  </r>
  <r>
    <x v="1"/>
    <x v="0"/>
    <x v="3"/>
    <x v="19"/>
    <x v="0"/>
  </r>
  <r>
    <x v="1"/>
    <x v="0"/>
    <x v="1"/>
    <x v="20"/>
    <x v="0"/>
  </r>
  <r>
    <x v="1"/>
    <x v="0"/>
    <x v="3"/>
    <x v="21"/>
    <x v="0"/>
  </r>
  <r>
    <x v="1"/>
    <x v="0"/>
    <x v="3"/>
    <x v="22"/>
    <x v="0"/>
  </r>
  <r>
    <x v="1"/>
    <x v="0"/>
    <x v="3"/>
    <x v="23"/>
    <x v="0"/>
  </r>
  <r>
    <x v="1"/>
    <x v="0"/>
    <x v="1"/>
    <x v="24"/>
    <x v="0"/>
  </r>
  <r>
    <x v="1"/>
    <x v="0"/>
    <x v="4"/>
    <x v="25"/>
    <x v="0"/>
  </r>
  <r>
    <x v="1"/>
    <x v="0"/>
    <x v="1"/>
    <x v="26"/>
    <x v="0"/>
  </r>
  <r>
    <x v="1"/>
    <x v="0"/>
    <x v="1"/>
    <x v="27"/>
    <x v="0"/>
  </r>
  <r>
    <x v="1"/>
    <x v="0"/>
    <x v="5"/>
    <x v="28"/>
    <x v="0"/>
  </r>
  <r>
    <x v="1"/>
    <x v="0"/>
    <x v="1"/>
    <x v="29"/>
    <x v="0"/>
  </r>
  <r>
    <x v="1"/>
    <x v="0"/>
    <x v="1"/>
    <x v="30"/>
    <x v="0"/>
  </r>
  <r>
    <x v="1"/>
    <x v="0"/>
    <x v="3"/>
    <x v="31"/>
    <x v="0"/>
  </r>
  <r>
    <x v="1"/>
    <x v="0"/>
    <x v="3"/>
    <x v="32"/>
    <x v="0"/>
  </r>
  <r>
    <x v="1"/>
    <x v="0"/>
    <x v="3"/>
    <x v="33"/>
    <x v="0"/>
  </r>
  <r>
    <x v="1"/>
    <x v="0"/>
    <x v="3"/>
    <x v="34"/>
    <x v="0"/>
  </r>
  <r>
    <x v="1"/>
    <x v="0"/>
    <x v="3"/>
    <x v="35"/>
    <x v="0"/>
  </r>
  <r>
    <x v="1"/>
    <x v="0"/>
    <x v="1"/>
    <x v="36"/>
    <x v="0"/>
  </r>
  <r>
    <x v="1"/>
    <x v="0"/>
    <x v="5"/>
    <x v="37"/>
    <x v="0"/>
  </r>
  <r>
    <x v="1"/>
    <x v="0"/>
    <x v="1"/>
    <x v="38"/>
    <x v="0"/>
  </r>
  <r>
    <x v="1"/>
    <x v="0"/>
    <x v="3"/>
    <x v="39"/>
    <x v="0"/>
  </r>
  <r>
    <x v="1"/>
    <x v="0"/>
    <x v="1"/>
    <x v="40"/>
    <x v="0"/>
  </r>
  <r>
    <x v="1"/>
    <x v="0"/>
    <x v="1"/>
    <x v="41"/>
    <x v="0"/>
  </r>
  <r>
    <x v="1"/>
    <x v="0"/>
    <x v="1"/>
    <x v="42"/>
    <x v="0"/>
  </r>
  <r>
    <x v="1"/>
    <x v="0"/>
    <x v="1"/>
    <x v="43"/>
    <x v="0"/>
  </r>
  <r>
    <x v="1"/>
    <x v="0"/>
    <x v="3"/>
    <x v="44"/>
    <x v="0"/>
  </r>
  <r>
    <x v="1"/>
    <x v="0"/>
    <x v="1"/>
    <x v="45"/>
    <x v="0"/>
  </r>
  <r>
    <x v="1"/>
    <x v="0"/>
    <x v="3"/>
    <x v="46"/>
    <x v="0"/>
  </r>
  <r>
    <x v="1"/>
    <x v="0"/>
    <x v="1"/>
    <x v="47"/>
    <x v="0"/>
  </r>
  <r>
    <x v="1"/>
    <x v="0"/>
    <x v="3"/>
    <x v="48"/>
    <x v="0"/>
  </r>
  <r>
    <x v="1"/>
    <x v="0"/>
    <x v="5"/>
    <x v="49"/>
    <x v="0"/>
  </r>
  <r>
    <x v="1"/>
    <x v="0"/>
    <x v="1"/>
    <x v="50"/>
    <x v="0"/>
  </r>
  <r>
    <x v="1"/>
    <x v="0"/>
    <x v="3"/>
    <x v="51"/>
    <x v="0"/>
  </r>
  <r>
    <x v="1"/>
    <x v="0"/>
    <x v="1"/>
    <x v="52"/>
    <x v="0"/>
  </r>
  <r>
    <x v="1"/>
    <x v="0"/>
    <x v="3"/>
    <x v="53"/>
    <x v="0"/>
  </r>
  <r>
    <x v="1"/>
    <x v="0"/>
    <x v="3"/>
    <x v="54"/>
    <x v="0"/>
  </r>
  <r>
    <x v="1"/>
    <x v="0"/>
    <x v="1"/>
    <x v="55"/>
    <x v="0"/>
  </r>
  <r>
    <x v="1"/>
    <x v="0"/>
    <x v="3"/>
    <x v="56"/>
    <x v="0"/>
  </r>
  <r>
    <x v="1"/>
    <x v="0"/>
    <x v="3"/>
    <x v="57"/>
    <x v="0"/>
  </r>
  <r>
    <x v="1"/>
    <x v="0"/>
    <x v="3"/>
    <x v="58"/>
    <x v="0"/>
  </r>
  <r>
    <x v="2"/>
    <x v="0"/>
    <x v="3"/>
    <x v="17"/>
    <x v="0"/>
  </r>
  <r>
    <x v="2"/>
    <x v="0"/>
    <x v="3"/>
    <x v="20"/>
    <x v="0"/>
  </r>
  <r>
    <x v="2"/>
    <x v="0"/>
    <x v="3"/>
    <x v="29"/>
    <x v="0"/>
  </r>
  <r>
    <x v="2"/>
    <x v="0"/>
    <x v="3"/>
    <x v="59"/>
    <x v="0"/>
  </r>
  <r>
    <x v="2"/>
    <x v="0"/>
    <x v="3"/>
    <x v="54"/>
    <x v="0"/>
  </r>
  <r>
    <x v="3"/>
    <x v="0"/>
    <x v="3"/>
    <x v="18"/>
    <x v="0"/>
  </r>
  <r>
    <x v="3"/>
    <x v="0"/>
    <x v="3"/>
    <x v="25"/>
    <x v="0"/>
  </r>
  <r>
    <x v="3"/>
    <x v="0"/>
    <x v="3"/>
    <x v="60"/>
    <x v="0"/>
  </r>
  <r>
    <x v="3"/>
    <x v="0"/>
    <x v="3"/>
    <x v="61"/>
    <x v="0"/>
  </r>
  <r>
    <x v="4"/>
    <x v="0"/>
    <x v="1"/>
    <x v="17"/>
    <x v="0"/>
  </r>
  <r>
    <x v="5"/>
    <x v="0"/>
    <x v="3"/>
    <x v="18"/>
    <x v="0"/>
  </r>
  <r>
    <x v="5"/>
    <x v="0"/>
    <x v="3"/>
    <x v="62"/>
    <x v="0"/>
  </r>
  <r>
    <x v="6"/>
    <x v="0"/>
    <x v="4"/>
    <x v="18"/>
    <x v="0"/>
  </r>
  <r>
    <x v="6"/>
    <x v="0"/>
    <x v="3"/>
    <x v="63"/>
    <x v="0"/>
  </r>
  <r>
    <x v="6"/>
    <x v="0"/>
    <x v="5"/>
    <x v="20"/>
    <x v="0"/>
  </r>
  <r>
    <x v="6"/>
    <x v="0"/>
    <x v="5"/>
    <x v="21"/>
    <x v="0"/>
  </r>
  <r>
    <x v="6"/>
    <x v="0"/>
    <x v="4"/>
    <x v="22"/>
    <x v="0"/>
  </r>
  <r>
    <x v="6"/>
    <x v="0"/>
    <x v="2"/>
    <x v="23"/>
    <x v="0"/>
  </r>
  <r>
    <x v="6"/>
    <x v="0"/>
    <x v="3"/>
    <x v="24"/>
    <x v="0"/>
  </r>
  <r>
    <x v="6"/>
    <x v="0"/>
    <x v="6"/>
    <x v="25"/>
    <x v="0"/>
  </r>
  <r>
    <x v="6"/>
    <x v="0"/>
    <x v="1"/>
    <x v="64"/>
    <x v="0"/>
  </r>
  <r>
    <x v="6"/>
    <x v="0"/>
    <x v="1"/>
    <x v="26"/>
    <x v="0"/>
  </r>
  <r>
    <x v="6"/>
    <x v="0"/>
    <x v="2"/>
    <x v="27"/>
    <x v="0"/>
  </r>
  <r>
    <x v="6"/>
    <x v="0"/>
    <x v="5"/>
    <x v="65"/>
    <x v="0"/>
  </r>
  <r>
    <x v="6"/>
    <x v="0"/>
    <x v="7"/>
    <x v="60"/>
    <x v="0"/>
  </r>
  <r>
    <x v="6"/>
    <x v="0"/>
    <x v="8"/>
    <x v="28"/>
    <x v="0"/>
  </r>
  <r>
    <x v="6"/>
    <x v="0"/>
    <x v="1"/>
    <x v="29"/>
    <x v="0"/>
  </r>
  <r>
    <x v="6"/>
    <x v="0"/>
    <x v="3"/>
    <x v="59"/>
    <x v="0"/>
  </r>
  <r>
    <x v="6"/>
    <x v="0"/>
    <x v="1"/>
    <x v="30"/>
    <x v="0"/>
  </r>
  <r>
    <x v="6"/>
    <x v="0"/>
    <x v="1"/>
    <x v="66"/>
    <x v="0"/>
  </r>
  <r>
    <x v="6"/>
    <x v="0"/>
    <x v="5"/>
    <x v="32"/>
    <x v="0"/>
  </r>
  <r>
    <x v="6"/>
    <x v="0"/>
    <x v="1"/>
    <x v="33"/>
    <x v="0"/>
  </r>
  <r>
    <x v="6"/>
    <x v="0"/>
    <x v="1"/>
    <x v="34"/>
    <x v="0"/>
  </r>
  <r>
    <x v="6"/>
    <x v="0"/>
    <x v="6"/>
    <x v="35"/>
    <x v="0"/>
  </r>
  <r>
    <x v="6"/>
    <x v="0"/>
    <x v="5"/>
    <x v="36"/>
    <x v="0"/>
  </r>
  <r>
    <x v="6"/>
    <x v="0"/>
    <x v="3"/>
    <x v="61"/>
    <x v="0"/>
  </r>
  <r>
    <x v="6"/>
    <x v="0"/>
    <x v="5"/>
    <x v="67"/>
    <x v="0"/>
  </r>
  <r>
    <x v="6"/>
    <x v="0"/>
    <x v="2"/>
    <x v="37"/>
    <x v="0"/>
  </r>
  <r>
    <x v="6"/>
    <x v="0"/>
    <x v="5"/>
    <x v="38"/>
    <x v="0"/>
  </r>
  <r>
    <x v="6"/>
    <x v="0"/>
    <x v="5"/>
    <x v="68"/>
    <x v="0"/>
  </r>
  <r>
    <x v="6"/>
    <x v="0"/>
    <x v="3"/>
    <x v="69"/>
    <x v="0"/>
  </r>
  <r>
    <x v="6"/>
    <x v="0"/>
    <x v="3"/>
    <x v="39"/>
    <x v="0"/>
  </r>
  <r>
    <x v="6"/>
    <x v="0"/>
    <x v="3"/>
    <x v="40"/>
    <x v="0"/>
  </r>
  <r>
    <x v="6"/>
    <x v="0"/>
    <x v="2"/>
    <x v="41"/>
    <x v="0"/>
  </r>
  <r>
    <x v="6"/>
    <x v="0"/>
    <x v="1"/>
    <x v="42"/>
    <x v="0"/>
  </r>
  <r>
    <x v="6"/>
    <x v="0"/>
    <x v="3"/>
    <x v="70"/>
    <x v="0"/>
  </r>
  <r>
    <x v="6"/>
    <x v="0"/>
    <x v="6"/>
    <x v="43"/>
    <x v="0"/>
  </r>
  <r>
    <x v="6"/>
    <x v="0"/>
    <x v="2"/>
    <x v="62"/>
    <x v="0"/>
  </r>
  <r>
    <x v="6"/>
    <x v="0"/>
    <x v="5"/>
    <x v="44"/>
    <x v="0"/>
  </r>
  <r>
    <x v="6"/>
    <x v="0"/>
    <x v="6"/>
    <x v="71"/>
    <x v="0"/>
  </r>
  <r>
    <x v="6"/>
    <x v="0"/>
    <x v="6"/>
    <x v="45"/>
    <x v="0"/>
  </r>
  <r>
    <x v="6"/>
    <x v="0"/>
    <x v="5"/>
    <x v="72"/>
    <x v="0"/>
  </r>
  <r>
    <x v="6"/>
    <x v="0"/>
    <x v="1"/>
    <x v="46"/>
    <x v="0"/>
  </r>
  <r>
    <x v="6"/>
    <x v="0"/>
    <x v="9"/>
    <x v="73"/>
    <x v="0"/>
  </r>
  <r>
    <x v="6"/>
    <x v="0"/>
    <x v="5"/>
    <x v="47"/>
    <x v="0"/>
  </r>
  <r>
    <x v="6"/>
    <x v="0"/>
    <x v="1"/>
    <x v="48"/>
    <x v="0"/>
  </r>
  <r>
    <x v="6"/>
    <x v="0"/>
    <x v="5"/>
    <x v="74"/>
    <x v="0"/>
  </r>
  <r>
    <x v="6"/>
    <x v="0"/>
    <x v="3"/>
    <x v="75"/>
    <x v="0"/>
  </r>
  <r>
    <x v="6"/>
    <x v="0"/>
    <x v="5"/>
    <x v="49"/>
    <x v="0"/>
  </r>
  <r>
    <x v="6"/>
    <x v="0"/>
    <x v="2"/>
    <x v="50"/>
    <x v="0"/>
  </r>
  <r>
    <x v="6"/>
    <x v="0"/>
    <x v="1"/>
    <x v="51"/>
    <x v="0"/>
  </r>
  <r>
    <x v="6"/>
    <x v="0"/>
    <x v="2"/>
    <x v="52"/>
    <x v="0"/>
  </r>
  <r>
    <x v="6"/>
    <x v="0"/>
    <x v="1"/>
    <x v="53"/>
    <x v="0"/>
  </r>
  <r>
    <x v="6"/>
    <x v="0"/>
    <x v="3"/>
    <x v="54"/>
    <x v="0"/>
  </r>
  <r>
    <x v="6"/>
    <x v="0"/>
    <x v="1"/>
    <x v="76"/>
    <x v="0"/>
  </r>
  <r>
    <x v="6"/>
    <x v="0"/>
    <x v="3"/>
    <x v="77"/>
    <x v="0"/>
  </r>
  <r>
    <x v="6"/>
    <x v="0"/>
    <x v="2"/>
    <x v="55"/>
    <x v="0"/>
  </r>
  <r>
    <x v="6"/>
    <x v="0"/>
    <x v="2"/>
    <x v="78"/>
    <x v="0"/>
  </r>
  <r>
    <x v="6"/>
    <x v="0"/>
    <x v="2"/>
    <x v="79"/>
    <x v="0"/>
  </r>
  <r>
    <x v="6"/>
    <x v="0"/>
    <x v="2"/>
    <x v="56"/>
    <x v="0"/>
  </r>
  <r>
    <x v="6"/>
    <x v="0"/>
    <x v="2"/>
    <x v="80"/>
    <x v="0"/>
  </r>
  <r>
    <x v="6"/>
    <x v="0"/>
    <x v="5"/>
    <x v="81"/>
    <x v="0"/>
  </r>
  <r>
    <x v="6"/>
    <x v="0"/>
    <x v="5"/>
    <x v="82"/>
    <x v="0"/>
  </r>
  <r>
    <x v="6"/>
    <x v="0"/>
    <x v="1"/>
    <x v="83"/>
    <x v="0"/>
  </r>
  <r>
    <x v="6"/>
    <x v="0"/>
    <x v="2"/>
    <x v="84"/>
    <x v="0"/>
  </r>
  <r>
    <x v="6"/>
    <x v="0"/>
    <x v="5"/>
    <x v="85"/>
    <x v="0"/>
  </r>
  <r>
    <x v="6"/>
    <x v="0"/>
    <x v="2"/>
    <x v="58"/>
    <x v="0"/>
  </r>
  <r>
    <x v="7"/>
    <x v="0"/>
    <x v="3"/>
    <x v="69"/>
    <x v="0"/>
  </r>
  <r>
    <x v="7"/>
    <x v="0"/>
    <x v="3"/>
    <x v="86"/>
    <x v="0"/>
  </r>
  <r>
    <x v="7"/>
    <x v="0"/>
    <x v="3"/>
    <x v="51"/>
    <x v="0"/>
  </r>
  <r>
    <x v="7"/>
    <x v="0"/>
    <x v="3"/>
    <x v="79"/>
    <x v="0"/>
  </r>
  <r>
    <x v="7"/>
    <x v="0"/>
    <x v="3"/>
    <x v="87"/>
    <x v="0"/>
  </r>
  <r>
    <x v="7"/>
    <x v="0"/>
    <x v="3"/>
    <x v="88"/>
    <x v="0"/>
  </r>
  <r>
    <x v="7"/>
    <x v="0"/>
    <x v="3"/>
    <x v="89"/>
    <x v="0"/>
  </r>
  <r>
    <x v="8"/>
    <x v="0"/>
    <x v="3"/>
    <x v="90"/>
    <x v="0"/>
  </r>
  <r>
    <x v="8"/>
    <x v="0"/>
    <x v="3"/>
    <x v="21"/>
    <x v="0"/>
  </r>
  <r>
    <x v="8"/>
    <x v="0"/>
    <x v="3"/>
    <x v="66"/>
    <x v="0"/>
  </r>
  <r>
    <x v="8"/>
    <x v="0"/>
    <x v="3"/>
    <x v="91"/>
    <x v="0"/>
  </r>
  <r>
    <x v="8"/>
    <x v="0"/>
    <x v="3"/>
    <x v="75"/>
    <x v="0"/>
  </r>
  <r>
    <x v="8"/>
    <x v="0"/>
    <x v="3"/>
    <x v="76"/>
    <x v="0"/>
  </r>
  <r>
    <x v="9"/>
    <x v="0"/>
    <x v="3"/>
    <x v="92"/>
    <x v="0"/>
  </r>
  <r>
    <x v="9"/>
    <x v="0"/>
    <x v="3"/>
    <x v="25"/>
    <x v="0"/>
  </r>
  <r>
    <x v="9"/>
    <x v="0"/>
    <x v="3"/>
    <x v="93"/>
    <x v="0"/>
  </r>
  <r>
    <x v="0"/>
    <x v="0"/>
    <x v="6"/>
    <x v="17"/>
    <x v="0"/>
  </r>
  <r>
    <x v="0"/>
    <x v="0"/>
    <x v="10"/>
    <x v="18"/>
    <x v="0"/>
  </r>
  <r>
    <x v="0"/>
    <x v="0"/>
    <x v="5"/>
    <x v="19"/>
    <x v="0"/>
  </r>
  <r>
    <x v="0"/>
    <x v="0"/>
    <x v="8"/>
    <x v="92"/>
    <x v="0"/>
  </r>
  <r>
    <x v="0"/>
    <x v="0"/>
    <x v="6"/>
    <x v="94"/>
    <x v="0"/>
  </r>
  <r>
    <x v="0"/>
    <x v="0"/>
    <x v="11"/>
    <x v="95"/>
    <x v="0"/>
  </r>
  <r>
    <x v="0"/>
    <x v="0"/>
    <x v="6"/>
    <x v="23"/>
    <x v="0"/>
  </r>
  <r>
    <x v="0"/>
    <x v="0"/>
    <x v="5"/>
    <x v="24"/>
    <x v="0"/>
  </r>
  <r>
    <x v="0"/>
    <x v="0"/>
    <x v="10"/>
    <x v="96"/>
    <x v="0"/>
  </r>
  <r>
    <x v="0"/>
    <x v="0"/>
    <x v="1"/>
    <x v="64"/>
    <x v="0"/>
  </r>
  <r>
    <x v="0"/>
    <x v="0"/>
    <x v="2"/>
    <x v="97"/>
    <x v="0"/>
  </r>
  <r>
    <x v="0"/>
    <x v="0"/>
    <x v="8"/>
    <x v="98"/>
    <x v="0"/>
  </r>
  <r>
    <x v="0"/>
    <x v="0"/>
    <x v="5"/>
    <x v="99"/>
    <x v="0"/>
  </r>
  <r>
    <x v="0"/>
    <x v="0"/>
    <x v="4"/>
    <x v="100"/>
    <x v="0"/>
  </r>
  <r>
    <x v="0"/>
    <x v="0"/>
    <x v="8"/>
    <x v="101"/>
    <x v="0"/>
  </r>
  <r>
    <x v="0"/>
    <x v="0"/>
    <x v="8"/>
    <x v="102"/>
    <x v="0"/>
  </r>
  <r>
    <x v="0"/>
    <x v="0"/>
    <x v="5"/>
    <x v="28"/>
    <x v="0"/>
  </r>
  <r>
    <x v="0"/>
    <x v="0"/>
    <x v="6"/>
    <x v="103"/>
    <x v="0"/>
  </r>
  <r>
    <x v="0"/>
    <x v="0"/>
    <x v="1"/>
    <x v="104"/>
    <x v="0"/>
  </r>
  <r>
    <x v="0"/>
    <x v="0"/>
    <x v="6"/>
    <x v="105"/>
    <x v="0"/>
  </r>
  <r>
    <x v="0"/>
    <x v="0"/>
    <x v="5"/>
    <x v="66"/>
    <x v="0"/>
  </r>
  <r>
    <x v="0"/>
    <x v="0"/>
    <x v="2"/>
    <x v="106"/>
    <x v="0"/>
  </r>
  <r>
    <x v="0"/>
    <x v="0"/>
    <x v="5"/>
    <x v="33"/>
    <x v="0"/>
  </r>
  <r>
    <x v="0"/>
    <x v="0"/>
    <x v="5"/>
    <x v="107"/>
    <x v="0"/>
  </r>
  <r>
    <x v="0"/>
    <x v="0"/>
    <x v="2"/>
    <x v="108"/>
    <x v="0"/>
  </r>
  <r>
    <x v="0"/>
    <x v="0"/>
    <x v="5"/>
    <x v="109"/>
    <x v="0"/>
  </r>
  <r>
    <x v="0"/>
    <x v="0"/>
    <x v="6"/>
    <x v="36"/>
    <x v="0"/>
  </r>
  <r>
    <x v="0"/>
    <x v="0"/>
    <x v="1"/>
    <x v="110"/>
    <x v="0"/>
  </r>
  <r>
    <x v="0"/>
    <x v="0"/>
    <x v="5"/>
    <x v="111"/>
    <x v="0"/>
  </r>
  <r>
    <x v="0"/>
    <x v="0"/>
    <x v="4"/>
    <x v="112"/>
    <x v="0"/>
  </r>
  <r>
    <x v="0"/>
    <x v="0"/>
    <x v="6"/>
    <x v="113"/>
    <x v="0"/>
  </r>
  <r>
    <x v="0"/>
    <x v="0"/>
    <x v="5"/>
    <x v="68"/>
    <x v="0"/>
  </r>
  <r>
    <x v="0"/>
    <x v="0"/>
    <x v="1"/>
    <x v="69"/>
    <x v="0"/>
  </r>
  <r>
    <x v="0"/>
    <x v="0"/>
    <x v="1"/>
    <x v="114"/>
    <x v="0"/>
  </r>
  <r>
    <x v="0"/>
    <x v="0"/>
    <x v="5"/>
    <x v="40"/>
    <x v="0"/>
  </r>
  <r>
    <x v="0"/>
    <x v="0"/>
    <x v="8"/>
    <x v="41"/>
    <x v="0"/>
  </r>
  <r>
    <x v="0"/>
    <x v="0"/>
    <x v="6"/>
    <x v="42"/>
    <x v="0"/>
  </r>
  <r>
    <x v="0"/>
    <x v="0"/>
    <x v="6"/>
    <x v="115"/>
    <x v="0"/>
  </r>
  <r>
    <x v="0"/>
    <x v="0"/>
    <x v="1"/>
    <x v="43"/>
    <x v="0"/>
  </r>
  <r>
    <x v="0"/>
    <x v="0"/>
    <x v="6"/>
    <x v="116"/>
    <x v="0"/>
  </r>
  <r>
    <x v="0"/>
    <x v="0"/>
    <x v="2"/>
    <x v="117"/>
    <x v="0"/>
  </r>
  <r>
    <x v="0"/>
    <x v="0"/>
    <x v="6"/>
    <x v="118"/>
    <x v="0"/>
  </r>
  <r>
    <x v="0"/>
    <x v="0"/>
    <x v="6"/>
    <x v="119"/>
    <x v="0"/>
  </r>
  <r>
    <x v="0"/>
    <x v="0"/>
    <x v="1"/>
    <x v="120"/>
    <x v="0"/>
  </r>
  <r>
    <x v="0"/>
    <x v="0"/>
    <x v="5"/>
    <x v="121"/>
    <x v="0"/>
  </r>
  <r>
    <x v="0"/>
    <x v="0"/>
    <x v="5"/>
    <x v="46"/>
    <x v="0"/>
  </r>
  <r>
    <x v="0"/>
    <x v="0"/>
    <x v="9"/>
    <x v="73"/>
    <x v="0"/>
  </r>
  <r>
    <x v="0"/>
    <x v="0"/>
    <x v="6"/>
    <x v="122"/>
    <x v="0"/>
  </r>
  <r>
    <x v="0"/>
    <x v="0"/>
    <x v="5"/>
    <x v="123"/>
    <x v="0"/>
  </r>
  <r>
    <x v="0"/>
    <x v="0"/>
    <x v="5"/>
    <x v="124"/>
    <x v="0"/>
  </r>
  <r>
    <x v="0"/>
    <x v="0"/>
    <x v="1"/>
    <x v="125"/>
    <x v="0"/>
  </r>
  <r>
    <x v="0"/>
    <x v="0"/>
    <x v="8"/>
    <x v="126"/>
    <x v="0"/>
  </r>
  <r>
    <x v="0"/>
    <x v="0"/>
    <x v="4"/>
    <x v="127"/>
    <x v="0"/>
  </r>
  <r>
    <x v="0"/>
    <x v="0"/>
    <x v="6"/>
    <x v="128"/>
    <x v="0"/>
  </r>
  <r>
    <x v="0"/>
    <x v="0"/>
    <x v="8"/>
    <x v="129"/>
    <x v="0"/>
  </r>
  <r>
    <x v="0"/>
    <x v="0"/>
    <x v="5"/>
    <x v="130"/>
    <x v="0"/>
  </r>
  <r>
    <x v="0"/>
    <x v="0"/>
    <x v="5"/>
    <x v="54"/>
    <x v="0"/>
  </r>
  <r>
    <x v="0"/>
    <x v="0"/>
    <x v="2"/>
    <x v="76"/>
    <x v="0"/>
  </r>
  <r>
    <x v="0"/>
    <x v="0"/>
    <x v="8"/>
    <x v="55"/>
    <x v="0"/>
  </r>
  <r>
    <x v="0"/>
    <x v="0"/>
    <x v="2"/>
    <x v="78"/>
    <x v="0"/>
  </r>
  <r>
    <x v="0"/>
    <x v="0"/>
    <x v="6"/>
    <x v="79"/>
    <x v="0"/>
  </r>
  <r>
    <x v="0"/>
    <x v="0"/>
    <x v="6"/>
    <x v="131"/>
    <x v="0"/>
  </r>
  <r>
    <x v="0"/>
    <x v="0"/>
    <x v="2"/>
    <x v="132"/>
    <x v="0"/>
  </r>
  <r>
    <x v="0"/>
    <x v="0"/>
    <x v="5"/>
    <x v="81"/>
    <x v="0"/>
  </r>
  <r>
    <x v="0"/>
    <x v="0"/>
    <x v="2"/>
    <x v="82"/>
    <x v="0"/>
  </r>
  <r>
    <x v="0"/>
    <x v="0"/>
    <x v="5"/>
    <x v="133"/>
    <x v="0"/>
  </r>
  <r>
    <x v="0"/>
    <x v="0"/>
    <x v="6"/>
    <x v="134"/>
    <x v="0"/>
  </r>
  <r>
    <x v="0"/>
    <x v="0"/>
    <x v="2"/>
    <x v="135"/>
    <x v="0"/>
  </r>
  <r>
    <x v="0"/>
    <x v="0"/>
    <x v="6"/>
    <x v="136"/>
    <x v="0"/>
  </r>
</pivotCacheRecords>
</file>

<file path=xl/pivotCache/pivotCacheRecords7.xml><?xml version="1.0" encoding="utf-8"?>
<pivotCacheRecords xmlns="http://schemas.openxmlformats.org/spreadsheetml/2006/main" xmlns:r="http://schemas.openxmlformats.org/officeDocument/2006/relationships" count="234">
  <r>
    <x v="0"/>
    <x v="0"/>
    <x v="0"/>
    <n v="0"/>
  </r>
  <r>
    <x v="0"/>
    <x v="1"/>
    <x v="0"/>
    <n v="0"/>
  </r>
  <r>
    <x v="0"/>
    <x v="2"/>
    <x v="0"/>
    <n v="0"/>
  </r>
  <r>
    <x v="0"/>
    <x v="3"/>
    <x v="0"/>
    <n v="0"/>
  </r>
  <r>
    <x v="0"/>
    <x v="4"/>
    <x v="0"/>
    <n v="0"/>
  </r>
  <r>
    <x v="0"/>
    <x v="5"/>
    <x v="0"/>
    <n v="0"/>
  </r>
  <r>
    <x v="0"/>
    <x v="6"/>
    <x v="0"/>
    <n v="0"/>
  </r>
  <r>
    <x v="0"/>
    <x v="7"/>
    <x v="0"/>
    <n v="0"/>
  </r>
  <r>
    <x v="0"/>
    <x v="8"/>
    <x v="0"/>
    <n v="0"/>
  </r>
  <r>
    <x v="0"/>
    <x v="9"/>
    <x v="0"/>
    <n v="0"/>
  </r>
  <r>
    <x v="0"/>
    <x v="10"/>
    <x v="0"/>
    <n v="0"/>
  </r>
  <r>
    <x v="0"/>
    <x v="11"/>
    <x v="0"/>
    <n v="0"/>
  </r>
  <r>
    <x v="0"/>
    <x v="12"/>
    <x v="0"/>
    <n v="0"/>
  </r>
  <r>
    <x v="0"/>
    <x v="13"/>
    <x v="0"/>
    <n v="0"/>
  </r>
  <r>
    <x v="0"/>
    <x v="14"/>
    <x v="0"/>
    <n v="0"/>
  </r>
  <r>
    <x v="0"/>
    <x v="15"/>
    <x v="0"/>
    <n v="0"/>
  </r>
  <r>
    <x v="0"/>
    <x v="16"/>
    <x v="0"/>
    <n v="0"/>
  </r>
  <r>
    <x v="0"/>
    <x v="17"/>
    <x v="0"/>
    <n v="0"/>
  </r>
  <r>
    <x v="0"/>
    <x v="18"/>
    <x v="0"/>
    <n v="0"/>
  </r>
  <r>
    <x v="0"/>
    <x v="19"/>
    <x v="0"/>
    <n v="0"/>
  </r>
  <r>
    <x v="0"/>
    <x v="20"/>
    <x v="0"/>
    <n v="0"/>
  </r>
  <r>
    <x v="0"/>
    <x v="21"/>
    <x v="0"/>
    <n v="0"/>
  </r>
  <r>
    <x v="0"/>
    <x v="22"/>
    <x v="0"/>
    <n v="0"/>
  </r>
  <r>
    <x v="0"/>
    <x v="23"/>
    <x v="0"/>
    <n v="0"/>
  </r>
  <r>
    <x v="0"/>
    <x v="24"/>
    <x v="0"/>
    <n v="0"/>
  </r>
  <r>
    <x v="0"/>
    <x v="25"/>
    <x v="0"/>
    <n v="0"/>
  </r>
  <r>
    <x v="0"/>
    <x v="26"/>
    <x v="0"/>
    <n v="0"/>
  </r>
  <r>
    <x v="0"/>
    <x v="27"/>
    <x v="0"/>
    <n v="0"/>
  </r>
  <r>
    <x v="0"/>
    <x v="28"/>
    <x v="0"/>
    <n v="0"/>
  </r>
  <r>
    <x v="0"/>
    <x v="29"/>
    <x v="0"/>
    <n v="0"/>
  </r>
  <r>
    <x v="0"/>
    <x v="30"/>
    <x v="0"/>
    <n v="0"/>
  </r>
  <r>
    <x v="0"/>
    <x v="31"/>
    <x v="0"/>
    <n v="0"/>
  </r>
  <r>
    <x v="0"/>
    <x v="32"/>
    <x v="0"/>
    <n v="0"/>
  </r>
  <r>
    <x v="0"/>
    <x v="33"/>
    <x v="0"/>
    <n v="0"/>
  </r>
  <r>
    <x v="0"/>
    <x v="34"/>
    <x v="0"/>
    <n v="0"/>
  </r>
  <r>
    <x v="0"/>
    <x v="33"/>
    <x v="0"/>
    <n v="0"/>
  </r>
  <r>
    <x v="0"/>
    <x v="35"/>
    <x v="0"/>
    <n v="0"/>
  </r>
  <r>
    <x v="0"/>
    <x v="36"/>
    <x v="0"/>
    <n v="0"/>
  </r>
  <r>
    <x v="0"/>
    <x v="37"/>
    <x v="0"/>
    <n v="0"/>
  </r>
  <r>
    <x v="0"/>
    <x v="38"/>
    <x v="0"/>
    <n v="0"/>
  </r>
  <r>
    <x v="0"/>
    <x v="39"/>
    <x v="0"/>
    <n v="0"/>
  </r>
  <r>
    <x v="0"/>
    <x v="40"/>
    <x v="0"/>
    <n v="0"/>
  </r>
  <r>
    <x v="0"/>
    <x v="41"/>
    <x v="0"/>
    <n v="0"/>
  </r>
  <r>
    <x v="0"/>
    <x v="42"/>
    <x v="0"/>
    <n v="0"/>
  </r>
  <r>
    <x v="0"/>
    <x v="43"/>
    <x v="0"/>
    <n v="0"/>
  </r>
  <r>
    <x v="0"/>
    <x v="44"/>
    <x v="0"/>
    <n v="0"/>
  </r>
  <r>
    <x v="0"/>
    <x v="45"/>
    <x v="0"/>
    <n v="0"/>
  </r>
  <r>
    <x v="0"/>
    <x v="46"/>
    <x v="0"/>
    <n v="0"/>
  </r>
  <r>
    <x v="0"/>
    <x v="47"/>
    <x v="0"/>
    <n v="0"/>
  </r>
  <r>
    <x v="0"/>
    <x v="48"/>
    <x v="0"/>
    <n v="0"/>
  </r>
  <r>
    <x v="0"/>
    <x v="49"/>
    <x v="0"/>
    <n v="0"/>
  </r>
  <r>
    <x v="0"/>
    <x v="50"/>
    <x v="0"/>
    <n v="0"/>
  </r>
  <r>
    <x v="0"/>
    <x v="51"/>
    <x v="0"/>
    <n v="0"/>
  </r>
  <r>
    <x v="0"/>
    <x v="52"/>
    <x v="0"/>
    <n v="0"/>
  </r>
  <r>
    <x v="0"/>
    <x v="53"/>
    <x v="0"/>
    <n v="0"/>
  </r>
  <r>
    <x v="0"/>
    <x v="54"/>
    <x v="0"/>
    <n v="0"/>
  </r>
  <r>
    <x v="0"/>
    <x v="55"/>
    <x v="0"/>
    <n v="0"/>
  </r>
  <r>
    <x v="0"/>
    <x v="56"/>
    <x v="0"/>
    <n v="0"/>
  </r>
  <r>
    <x v="0"/>
    <x v="57"/>
    <x v="0"/>
    <n v="0"/>
  </r>
  <r>
    <x v="0"/>
    <x v="58"/>
    <x v="0"/>
    <n v="0"/>
  </r>
  <r>
    <x v="0"/>
    <x v="59"/>
    <x v="0"/>
    <n v="0"/>
  </r>
  <r>
    <x v="0"/>
    <x v="60"/>
    <x v="0"/>
    <n v="0"/>
  </r>
  <r>
    <x v="0"/>
    <x v="61"/>
    <x v="0"/>
    <n v="0"/>
  </r>
  <r>
    <x v="0"/>
    <x v="62"/>
    <x v="0"/>
    <n v="0"/>
  </r>
  <r>
    <x v="0"/>
    <x v="63"/>
    <x v="0"/>
    <n v="0"/>
  </r>
  <r>
    <x v="0"/>
    <x v="64"/>
    <x v="0"/>
    <n v="0"/>
  </r>
  <r>
    <x v="0"/>
    <x v="65"/>
    <x v="0"/>
    <n v="0"/>
  </r>
  <r>
    <x v="0"/>
    <x v="66"/>
    <x v="0"/>
    <n v="0"/>
  </r>
  <r>
    <x v="0"/>
    <x v="67"/>
    <x v="0"/>
    <n v="0"/>
  </r>
  <r>
    <x v="0"/>
    <x v="68"/>
    <x v="0"/>
    <n v="0"/>
  </r>
  <r>
    <x v="0"/>
    <x v="69"/>
    <x v="0"/>
    <n v="0"/>
  </r>
  <r>
    <x v="0"/>
    <x v="70"/>
    <x v="0"/>
    <n v="0"/>
  </r>
  <r>
    <x v="0"/>
    <x v="71"/>
    <x v="0"/>
    <n v="0"/>
  </r>
  <r>
    <x v="0"/>
    <x v="72"/>
    <x v="0"/>
    <n v="0"/>
  </r>
  <r>
    <x v="0"/>
    <x v="73"/>
    <x v="0"/>
    <n v="0"/>
  </r>
  <r>
    <x v="0"/>
    <x v="74"/>
    <x v="0"/>
    <n v="0"/>
  </r>
  <r>
    <x v="0"/>
    <x v="75"/>
    <x v="0"/>
    <n v="0"/>
  </r>
  <r>
    <x v="0"/>
    <x v="76"/>
    <x v="0"/>
    <n v="0"/>
  </r>
  <r>
    <x v="0"/>
    <x v="77"/>
    <x v="0"/>
    <n v="0"/>
  </r>
  <r>
    <x v="0"/>
    <x v="78"/>
    <x v="0"/>
    <n v="0"/>
  </r>
  <r>
    <x v="0"/>
    <x v="79"/>
    <x v="0"/>
    <n v="0"/>
  </r>
  <r>
    <x v="0"/>
    <x v="80"/>
    <x v="0"/>
    <n v="0"/>
  </r>
  <r>
    <x v="0"/>
    <x v="81"/>
    <x v="0"/>
    <n v="0"/>
  </r>
  <r>
    <x v="0"/>
    <x v="82"/>
    <x v="1"/>
    <n v="2"/>
  </r>
  <r>
    <x v="0"/>
    <x v="83"/>
    <x v="1"/>
    <n v="96"/>
  </r>
  <r>
    <x v="0"/>
    <x v="83"/>
    <x v="1"/>
    <n v="1"/>
  </r>
  <r>
    <x v="0"/>
    <x v="28"/>
    <x v="0"/>
    <n v="25"/>
  </r>
  <r>
    <x v="0"/>
    <x v="29"/>
    <x v="0"/>
    <n v="21"/>
  </r>
  <r>
    <x v="0"/>
    <x v="30"/>
    <x v="0"/>
    <n v="24"/>
  </r>
  <r>
    <x v="0"/>
    <x v="34"/>
    <x v="0"/>
    <n v="21"/>
  </r>
  <r>
    <x v="0"/>
    <x v="31"/>
    <x v="0"/>
    <n v="2"/>
  </r>
  <r>
    <x v="0"/>
    <x v="84"/>
    <x v="0"/>
    <n v="1"/>
  </r>
  <r>
    <x v="0"/>
    <x v="83"/>
    <x v="0"/>
    <n v="1"/>
  </r>
  <r>
    <x v="0"/>
    <x v="85"/>
    <x v="0"/>
    <n v="18"/>
  </r>
  <r>
    <x v="0"/>
    <x v="86"/>
    <x v="0"/>
    <n v="8"/>
  </r>
  <r>
    <x v="0"/>
    <x v="87"/>
    <x v="0"/>
    <n v="11"/>
  </r>
  <r>
    <x v="0"/>
    <x v="88"/>
    <x v="0"/>
    <n v="18"/>
  </r>
  <r>
    <x v="0"/>
    <x v="89"/>
    <x v="0"/>
    <n v="12"/>
  </r>
  <r>
    <x v="0"/>
    <x v="90"/>
    <x v="0"/>
    <n v="5"/>
  </r>
  <r>
    <x v="0"/>
    <x v="91"/>
    <x v="0"/>
    <n v="14"/>
  </r>
  <r>
    <x v="0"/>
    <x v="10"/>
    <x v="0"/>
    <n v="3"/>
  </r>
  <r>
    <x v="0"/>
    <x v="92"/>
    <x v="0"/>
    <n v="9"/>
  </r>
  <r>
    <x v="0"/>
    <x v="93"/>
    <x v="0"/>
    <n v="9"/>
  </r>
  <r>
    <x v="0"/>
    <x v="94"/>
    <x v="0"/>
    <n v="1"/>
  </r>
  <r>
    <x v="0"/>
    <x v="95"/>
    <x v="0"/>
    <n v="1"/>
  </r>
  <r>
    <x v="0"/>
    <x v="96"/>
    <x v="0"/>
    <n v="1"/>
  </r>
  <r>
    <x v="0"/>
    <x v="97"/>
    <x v="0"/>
    <n v="2"/>
  </r>
  <r>
    <x v="0"/>
    <x v="98"/>
    <x v="0"/>
    <n v="3"/>
  </r>
  <r>
    <x v="0"/>
    <x v="99"/>
    <x v="0"/>
    <n v="1"/>
  </r>
  <r>
    <x v="0"/>
    <x v="100"/>
    <x v="0"/>
    <n v="1"/>
  </r>
  <r>
    <x v="0"/>
    <x v="101"/>
    <x v="0"/>
    <n v="1"/>
  </r>
  <r>
    <x v="0"/>
    <x v="102"/>
    <x v="0"/>
    <n v="3"/>
  </r>
  <r>
    <x v="0"/>
    <x v="103"/>
    <x v="0"/>
    <n v="1"/>
  </r>
  <r>
    <x v="0"/>
    <x v="104"/>
    <x v="0"/>
    <n v="2"/>
  </r>
  <r>
    <x v="0"/>
    <x v="105"/>
    <x v="0"/>
    <n v="9"/>
  </r>
  <r>
    <x v="0"/>
    <x v="106"/>
    <x v="0"/>
    <n v="1"/>
  </r>
  <r>
    <x v="0"/>
    <x v="107"/>
    <x v="0"/>
    <n v="2"/>
  </r>
  <r>
    <x v="0"/>
    <x v="108"/>
    <x v="0"/>
    <n v="16"/>
  </r>
  <r>
    <x v="0"/>
    <x v="109"/>
    <x v="0"/>
    <n v="17"/>
  </r>
  <r>
    <x v="0"/>
    <x v="110"/>
    <x v="0"/>
    <n v="12"/>
  </r>
  <r>
    <x v="0"/>
    <x v="111"/>
    <x v="0"/>
    <n v="41"/>
  </r>
  <r>
    <x v="0"/>
    <x v="112"/>
    <x v="0"/>
    <n v="1"/>
  </r>
  <r>
    <x v="0"/>
    <x v="113"/>
    <x v="0"/>
    <n v="11"/>
  </r>
  <r>
    <x v="0"/>
    <x v="114"/>
    <x v="0"/>
    <n v="18"/>
  </r>
  <r>
    <x v="0"/>
    <x v="115"/>
    <x v="0"/>
    <n v="31"/>
  </r>
  <r>
    <x v="0"/>
    <x v="116"/>
    <x v="0"/>
    <n v="11"/>
  </r>
  <r>
    <x v="0"/>
    <x v="117"/>
    <x v="0"/>
    <n v="11"/>
  </r>
  <r>
    <x v="0"/>
    <x v="118"/>
    <x v="0"/>
    <n v="80"/>
  </r>
  <r>
    <x v="0"/>
    <x v="119"/>
    <x v="0"/>
    <n v="24"/>
  </r>
  <r>
    <x v="0"/>
    <x v="120"/>
    <x v="0"/>
    <n v="97"/>
  </r>
  <r>
    <x v="0"/>
    <x v="121"/>
    <x v="0"/>
    <n v="62"/>
  </r>
  <r>
    <x v="0"/>
    <x v="122"/>
    <x v="0"/>
    <n v="35"/>
  </r>
  <r>
    <x v="0"/>
    <x v="123"/>
    <x v="0"/>
    <n v="1"/>
  </r>
  <r>
    <x v="0"/>
    <x v="124"/>
    <x v="0"/>
    <n v="1"/>
  </r>
  <r>
    <x v="0"/>
    <x v="54"/>
    <x v="0"/>
    <n v="22"/>
  </r>
  <r>
    <x v="0"/>
    <x v="125"/>
    <x v="0"/>
    <n v="77"/>
  </r>
  <r>
    <x v="0"/>
    <x v="126"/>
    <x v="0"/>
    <n v="85"/>
  </r>
  <r>
    <x v="0"/>
    <x v="127"/>
    <x v="0"/>
    <n v="89"/>
  </r>
  <r>
    <x v="0"/>
    <x v="128"/>
    <x v="0"/>
    <n v="48"/>
  </r>
  <r>
    <x v="0"/>
    <x v="129"/>
    <x v="0"/>
    <n v="7"/>
  </r>
  <r>
    <x v="0"/>
    <x v="130"/>
    <x v="0"/>
    <n v="37"/>
  </r>
  <r>
    <x v="0"/>
    <x v="131"/>
    <x v="0"/>
    <n v="88"/>
  </r>
  <r>
    <x v="0"/>
    <x v="132"/>
    <x v="0"/>
    <n v="33"/>
  </r>
  <r>
    <x v="0"/>
    <x v="133"/>
    <x v="0"/>
    <n v="75"/>
  </r>
  <r>
    <x v="0"/>
    <x v="134"/>
    <x v="0"/>
    <n v="129"/>
  </r>
  <r>
    <x v="0"/>
    <x v="135"/>
    <x v="0"/>
    <n v="24"/>
  </r>
  <r>
    <x v="0"/>
    <x v="136"/>
    <x v="0"/>
    <n v="10"/>
  </r>
  <r>
    <x v="0"/>
    <x v="137"/>
    <x v="0"/>
    <n v="4"/>
  </r>
  <r>
    <x v="0"/>
    <x v="138"/>
    <x v="0"/>
    <n v="5"/>
  </r>
  <r>
    <x v="0"/>
    <x v="139"/>
    <x v="0"/>
    <n v="89"/>
  </r>
  <r>
    <x v="0"/>
    <x v="82"/>
    <x v="0"/>
    <n v="96"/>
  </r>
  <r>
    <x v="0"/>
    <x v="140"/>
    <x v="0"/>
    <n v="117"/>
  </r>
  <r>
    <x v="0"/>
    <x v="141"/>
    <x v="0"/>
    <n v="85"/>
  </r>
  <r>
    <x v="0"/>
    <x v="142"/>
    <x v="0"/>
    <n v="2"/>
  </r>
  <r>
    <x v="0"/>
    <x v="143"/>
    <x v="0"/>
    <n v="0"/>
  </r>
  <r>
    <x v="0"/>
    <x v="144"/>
    <x v="0"/>
    <n v="21"/>
  </r>
  <r>
    <x v="0"/>
    <x v="145"/>
    <x v="0"/>
    <n v="122"/>
  </r>
  <r>
    <x v="0"/>
    <x v="146"/>
    <x v="0"/>
    <n v="128"/>
  </r>
  <r>
    <x v="0"/>
    <x v="147"/>
    <x v="0"/>
    <n v="134"/>
  </r>
  <r>
    <x v="0"/>
    <x v="148"/>
    <x v="0"/>
    <n v="10"/>
  </r>
  <r>
    <x v="0"/>
    <x v="149"/>
    <x v="0"/>
    <n v="1"/>
  </r>
  <r>
    <x v="0"/>
    <x v="150"/>
    <x v="0"/>
    <n v="7"/>
  </r>
  <r>
    <x v="0"/>
    <x v="151"/>
    <x v="0"/>
    <n v="39"/>
  </r>
  <r>
    <x v="0"/>
    <x v="152"/>
    <x v="0"/>
    <n v="42"/>
  </r>
  <r>
    <x v="0"/>
    <x v="153"/>
    <x v="0"/>
    <n v="75"/>
  </r>
  <r>
    <x v="0"/>
    <x v="154"/>
    <x v="0"/>
    <n v="83"/>
  </r>
  <r>
    <x v="0"/>
    <x v="155"/>
    <x v="0"/>
    <n v="72"/>
  </r>
  <r>
    <x v="0"/>
    <x v="156"/>
    <x v="0"/>
    <n v="42"/>
  </r>
  <r>
    <x v="0"/>
    <x v="157"/>
    <x v="0"/>
    <n v="26"/>
  </r>
  <r>
    <x v="0"/>
    <x v="158"/>
    <x v="0"/>
    <n v="11"/>
  </r>
  <r>
    <x v="0"/>
    <x v="159"/>
    <x v="0"/>
    <n v="11"/>
  </r>
  <r>
    <x v="0"/>
    <x v="160"/>
    <x v="0"/>
    <n v="14"/>
  </r>
  <r>
    <x v="0"/>
    <x v="161"/>
    <x v="0"/>
    <n v="63"/>
  </r>
  <r>
    <x v="0"/>
    <x v="162"/>
    <x v="0"/>
    <n v="71"/>
  </r>
  <r>
    <x v="0"/>
    <x v="163"/>
    <x v="0"/>
    <n v="109"/>
  </r>
  <r>
    <x v="0"/>
    <x v="164"/>
    <x v="0"/>
    <n v="81"/>
  </r>
  <r>
    <x v="0"/>
    <x v="165"/>
    <x v="0"/>
    <n v="72"/>
  </r>
  <r>
    <x v="0"/>
    <x v="166"/>
    <x v="0"/>
    <n v="1"/>
  </r>
  <r>
    <x v="0"/>
    <x v="167"/>
    <x v="0"/>
    <n v="1"/>
  </r>
  <r>
    <x v="0"/>
    <x v="168"/>
    <x v="0"/>
    <n v="2"/>
  </r>
  <r>
    <x v="0"/>
    <x v="169"/>
    <x v="0"/>
    <n v="46"/>
  </r>
  <r>
    <x v="0"/>
    <x v="170"/>
    <x v="0"/>
    <n v="46"/>
  </r>
  <r>
    <x v="0"/>
    <x v="171"/>
    <x v="0"/>
    <n v="135"/>
  </r>
  <r>
    <x v="0"/>
    <x v="172"/>
    <x v="0"/>
    <n v="79"/>
  </r>
  <r>
    <x v="0"/>
    <x v="173"/>
    <x v="0"/>
    <n v="45"/>
  </r>
  <r>
    <x v="0"/>
    <x v="174"/>
    <x v="0"/>
    <n v="1"/>
  </r>
  <r>
    <x v="0"/>
    <x v="175"/>
    <x v="0"/>
    <n v="21"/>
  </r>
  <r>
    <x v="0"/>
    <x v="176"/>
    <x v="0"/>
    <n v="88"/>
  </r>
  <r>
    <x v="0"/>
    <x v="177"/>
    <x v="0"/>
    <n v="74"/>
  </r>
  <r>
    <x v="0"/>
    <x v="178"/>
    <x v="0"/>
    <n v="98"/>
  </r>
  <r>
    <x v="0"/>
    <x v="179"/>
    <x v="0"/>
    <n v="89"/>
  </r>
  <r>
    <x v="0"/>
    <x v="180"/>
    <x v="0"/>
    <n v="84"/>
  </r>
  <r>
    <x v="0"/>
    <x v="181"/>
    <x v="0"/>
    <n v="19"/>
  </r>
  <r>
    <x v="0"/>
    <x v="182"/>
    <x v="0"/>
    <n v="124"/>
  </r>
  <r>
    <x v="0"/>
    <x v="183"/>
    <x v="0"/>
    <n v="155"/>
  </r>
  <r>
    <x v="0"/>
    <x v="184"/>
    <x v="0"/>
    <n v="89"/>
  </r>
  <r>
    <x v="0"/>
    <x v="185"/>
    <x v="0"/>
    <n v="3"/>
  </r>
  <r>
    <x v="0"/>
    <x v="186"/>
    <x v="0"/>
    <n v="51"/>
  </r>
  <r>
    <x v="0"/>
    <x v="187"/>
    <x v="0"/>
    <n v="121"/>
  </r>
  <r>
    <x v="0"/>
    <x v="188"/>
    <x v="0"/>
    <n v="89"/>
  </r>
  <r>
    <x v="0"/>
    <x v="189"/>
    <x v="0"/>
    <n v="132"/>
  </r>
  <r>
    <x v="0"/>
    <x v="190"/>
    <x v="0"/>
    <n v="1"/>
  </r>
  <r>
    <x v="0"/>
    <x v="191"/>
    <x v="0"/>
    <n v="60"/>
  </r>
  <r>
    <x v="0"/>
    <x v="192"/>
    <x v="0"/>
    <n v="75"/>
  </r>
  <r>
    <x v="0"/>
    <x v="193"/>
    <x v="0"/>
    <n v="135"/>
  </r>
  <r>
    <x v="0"/>
    <x v="194"/>
    <x v="0"/>
    <n v="91"/>
  </r>
  <r>
    <x v="0"/>
    <x v="195"/>
    <x v="0"/>
    <n v="42"/>
  </r>
  <r>
    <x v="0"/>
    <x v="196"/>
    <x v="0"/>
    <n v="65"/>
  </r>
  <r>
    <x v="0"/>
    <x v="197"/>
    <x v="0"/>
    <n v="88"/>
  </r>
  <r>
    <x v="0"/>
    <x v="198"/>
    <x v="0"/>
    <n v="172"/>
  </r>
  <r>
    <x v="0"/>
    <x v="199"/>
    <x v="0"/>
    <n v="10"/>
  </r>
  <r>
    <x v="0"/>
    <x v="200"/>
    <x v="0"/>
    <n v="3"/>
  </r>
  <r>
    <x v="0"/>
    <x v="201"/>
    <x v="0"/>
    <n v="19"/>
  </r>
  <r>
    <x v="0"/>
    <x v="202"/>
    <x v="0"/>
    <n v="19"/>
  </r>
  <r>
    <x v="0"/>
    <x v="203"/>
    <x v="0"/>
    <n v="20"/>
  </r>
  <r>
    <x v="0"/>
    <x v="204"/>
    <x v="0"/>
    <n v="19"/>
  </r>
  <r>
    <x v="0"/>
    <x v="205"/>
    <x v="0"/>
    <n v="46"/>
  </r>
  <r>
    <x v="0"/>
    <x v="206"/>
    <x v="0"/>
    <n v="5"/>
  </r>
  <r>
    <x v="0"/>
    <x v="207"/>
    <x v="0"/>
    <n v="64"/>
  </r>
  <r>
    <x v="0"/>
    <x v="208"/>
    <x v="0"/>
    <n v="79"/>
  </r>
  <r>
    <x v="0"/>
    <x v="209"/>
    <x v="0"/>
    <n v="117"/>
  </r>
  <r>
    <x v="0"/>
    <x v="210"/>
    <x v="0"/>
    <n v="1"/>
  </r>
  <r>
    <x v="0"/>
    <x v="211"/>
    <x v="0"/>
    <n v="1"/>
  </r>
  <r>
    <x v="0"/>
    <x v="212"/>
    <x v="0"/>
    <n v="1"/>
  </r>
  <r>
    <x v="0"/>
    <x v="213"/>
    <x v="0"/>
    <n v="1"/>
  </r>
  <r>
    <x v="0"/>
    <x v="214"/>
    <x v="0"/>
    <n v="32"/>
  </r>
  <r>
    <x v="0"/>
    <x v="215"/>
    <x v="0"/>
    <n v="0"/>
  </r>
  <r>
    <x v="0"/>
    <x v="216"/>
    <x v="0"/>
    <n v="0"/>
  </r>
  <r>
    <x v="0"/>
    <x v="217"/>
    <x v="0"/>
    <n v="0"/>
  </r>
  <r>
    <x v="0"/>
    <x v="218"/>
    <x v="0"/>
    <n v="0"/>
  </r>
  <r>
    <x v="0"/>
    <x v="219"/>
    <x v="0"/>
    <n v="0"/>
  </r>
  <r>
    <x v="0"/>
    <x v="220"/>
    <x v="0"/>
    <n v="0"/>
  </r>
  <r>
    <x v="0"/>
    <x v="221"/>
    <x v="0"/>
    <n v="0"/>
  </r>
  <r>
    <x v="0"/>
    <x v="222"/>
    <x v="0"/>
    <n v="0"/>
  </r>
</pivotCacheRecords>
</file>

<file path=xl/pivotCache/pivotCacheRecords8.xml><?xml version="1.0" encoding="utf-8"?>
<pivotCacheRecords xmlns="http://schemas.openxmlformats.org/spreadsheetml/2006/main" xmlns:r="http://schemas.openxmlformats.org/officeDocument/2006/relationships" count="535">
  <r>
    <x v="0"/>
    <x v="0"/>
    <x v="0"/>
    <n v="0"/>
  </r>
  <r>
    <x v="0"/>
    <x v="1"/>
    <x v="0"/>
    <n v="0"/>
  </r>
  <r>
    <x v="0"/>
    <x v="2"/>
    <x v="0"/>
    <n v="0"/>
  </r>
  <r>
    <x v="0"/>
    <x v="3"/>
    <x v="0"/>
    <n v="0"/>
  </r>
  <r>
    <x v="0"/>
    <x v="4"/>
    <x v="1"/>
    <n v="529"/>
  </r>
  <r>
    <x v="0"/>
    <x v="5"/>
    <x v="1"/>
    <n v="488"/>
  </r>
  <r>
    <x v="0"/>
    <x v="6"/>
    <x v="0"/>
    <n v="0"/>
  </r>
  <r>
    <x v="0"/>
    <x v="7"/>
    <x v="0"/>
    <n v="0"/>
  </r>
  <r>
    <x v="0"/>
    <x v="8"/>
    <x v="0"/>
    <n v="0"/>
  </r>
  <r>
    <x v="0"/>
    <x v="9"/>
    <x v="0"/>
    <n v="0"/>
  </r>
  <r>
    <x v="0"/>
    <x v="10"/>
    <x v="0"/>
    <n v="0"/>
  </r>
  <r>
    <x v="0"/>
    <x v="11"/>
    <x v="1"/>
    <n v="565"/>
  </r>
  <r>
    <x v="0"/>
    <x v="12"/>
    <x v="0"/>
    <n v="0"/>
  </r>
  <r>
    <x v="0"/>
    <x v="13"/>
    <x v="0"/>
    <n v="0"/>
  </r>
  <r>
    <x v="0"/>
    <x v="14"/>
    <x v="0"/>
    <n v="0"/>
  </r>
  <r>
    <x v="0"/>
    <x v="15"/>
    <x v="0"/>
    <n v="0"/>
  </r>
  <r>
    <x v="0"/>
    <x v="16"/>
    <x v="0"/>
    <n v="0"/>
  </r>
  <r>
    <x v="0"/>
    <x v="17"/>
    <x v="0"/>
    <n v="0"/>
  </r>
  <r>
    <x v="0"/>
    <x v="18"/>
    <x v="0"/>
    <n v="0"/>
  </r>
  <r>
    <x v="0"/>
    <x v="19"/>
    <x v="0"/>
    <n v="0"/>
  </r>
  <r>
    <x v="0"/>
    <x v="20"/>
    <x v="0"/>
    <n v="0"/>
  </r>
  <r>
    <x v="0"/>
    <x v="21"/>
    <x v="0"/>
    <n v="0"/>
  </r>
  <r>
    <x v="0"/>
    <x v="22"/>
    <x v="1"/>
    <n v="547"/>
  </r>
  <r>
    <x v="0"/>
    <x v="23"/>
    <x v="0"/>
    <n v="0"/>
  </r>
  <r>
    <x v="0"/>
    <x v="24"/>
    <x v="0"/>
    <n v="0"/>
  </r>
  <r>
    <x v="0"/>
    <x v="25"/>
    <x v="1"/>
    <n v="590"/>
  </r>
  <r>
    <x v="0"/>
    <x v="26"/>
    <x v="1"/>
    <n v="542"/>
  </r>
  <r>
    <x v="0"/>
    <x v="27"/>
    <x v="0"/>
    <n v="0"/>
  </r>
  <r>
    <x v="0"/>
    <x v="28"/>
    <x v="1"/>
    <n v="552"/>
  </r>
  <r>
    <x v="0"/>
    <x v="29"/>
    <x v="1"/>
    <n v="544"/>
  </r>
  <r>
    <x v="0"/>
    <x v="30"/>
    <x v="1"/>
    <n v="626"/>
  </r>
  <r>
    <x v="0"/>
    <x v="31"/>
    <x v="1"/>
    <n v="636"/>
  </r>
  <r>
    <x v="0"/>
    <x v="32"/>
    <x v="1"/>
    <n v="633"/>
  </r>
  <r>
    <x v="0"/>
    <x v="33"/>
    <x v="0"/>
    <n v="0"/>
  </r>
  <r>
    <x v="0"/>
    <x v="34"/>
    <x v="0"/>
    <n v="0"/>
  </r>
  <r>
    <x v="0"/>
    <x v="35"/>
    <x v="1"/>
    <n v="629"/>
  </r>
  <r>
    <x v="0"/>
    <x v="36"/>
    <x v="1"/>
    <n v="535"/>
  </r>
  <r>
    <x v="0"/>
    <x v="37"/>
    <x v="1"/>
    <n v="645"/>
  </r>
  <r>
    <x v="0"/>
    <x v="38"/>
    <x v="1"/>
    <n v="617"/>
  </r>
  <r>
    <x v="0"/>
    <x v="39"/>
    <x v="1"/>
    <n v="625"/>
  </r>
  <r>
    <x v="0"/>
    <x v="40"/>
    <x v="1"/>
    <n v="614"/>
  </r>
  <r>
    <x v="0"/>
    <x v="41"/>
    <x v="1"/>
    <n v="673"/>
  </r>
  <r>
    <x v="0"/>
    <x v="42"/>
    <x v="1"/>
    <n v="667"/>
  </r>
  <r>
    <x v="0"/>
    <x v="43"/>
    <x v="1"/>
    <n v="621"/>
  </r>
  <r>
    <x v="0"/>
    <x v="44"/>
    <x v="1"/>
    <n v="652"/>
  </r>
  <r>
    <x v="0"/>
    <x v="4"/>
    <x v="0"/>
    <n v="3"/>
  </r>
  <r>
    <x v="0"/>
    <x v="45"/>
    <x v="0"/>
    <n v="36"/>
  </r>
  <r>
    <x v="0"/>
    <x v="46"/>
    <x v="0"/>
    <n v="148"/>
  </r>
  <r>
    <x v="0"/>
    <x v="46"/>
    <x v="2"/>
    <n v="25"/>
  </r>
  <r>
    <x v="0"/>
    <x v="46"/>
    <x v="3"/>
    <n v="1"/>
  </r>
  <r>
    <x v="0"/>
    <x v="47"/>
    <x v="0"/>
    <n v="79"/>
  </r>
  <r>
    <x v="0"/>
    <x v="47"/>
    <x v="2"/>
    <n v="21"/>
  </r>
  <r>
    <x v="0"/>
    <x v="48"/>
    <x v="0"/>
    <n v="80"/>
  </r>
  <r>
    <x v="0"/>
    <x v="48"/>
    <x v="2"/>
    <n v="24"/>
  </r>
  <r>
    <x v="0"/>
    <x v="49"/>
    <x v="0"/>
    <n v="68"/>
  </r>
  <r>
    <x v="0"/>
    <x v="49"/>
    <x v="2"/>
    <n v="20"/>
  </r>
  <r>
    <x v="0"/>
    <x v="49"/>
    <x v="3"/>
    <n v="2"/>
  </r>
  <r>
    <x v="0"/>
    <x v="50"/>
    <x v="0"/>
    <n v="9"/>
  </r>
  <r>
    <x v="0"/>
    <x v="50"/>
    <x v="2"/>
    <n v="2"/>
  </r>
  <r>
    <x v="0"/>
    <x v="50"/>
    <x v="3"/>
    <n v="1"/>
  </r>
  <r>
    <x v="0"/>
    <x v="51"/>
    <x v="2"/>
    <n v="1"/>
  </r>
  <r>
    <x v="0"/>
    <x v="52"/>
    <x v="4"/>
    <n v="1"/>
  </r>
  <r>
    <x v="0"/>
    <x v="53"/>
    <x v="2"/>
    <n v="1"/>
  </r>
  <r>
    <x v="0"/>
    <x v="54"/>
    <x v="0"/>
    <n v="53"/>
  </r>
  <r>
    <x v="0"/>
    <x v="54"/>
    <x v="2"/>
    <n v="18"/>
  </r>
  <r>
    <x v="0"/>
    <x v="55"/>
    <x v="0"/>
    <n v="65"/>
  </r>
  <r>
    <x v="0"/>
    <x v="55"/>
    <x v="2"/>
    <n v="8"/>
  </r>
  <r>
    <x v="0"/>
    <x v="56"/>
    <x v="0"/>
    <n v="54"/>
  </r>
  <r>
    <x v="0"/>
    <x v="56"/>
    <x v="2"/>
    <n v="11"/>
  </r>
  <r>
    <x v="0"/>
    <x v="57"/>
    <x v="0"/>
    <n v="102"/>
  </r>
  <r>
    <x v="0"/>
    <x v="57"/>
    <x v="2"/>
    <n v="18"/>
  </r>
  <r>
    <x v="0"/>
    <x v="57"/>
    <x v="3"/>
    <n v="3"/>
  </r>
  <r>
    <x v="0"/>
    <x v="58"/>
    <x v="0"/>
    <n v="100"/>
  </r>
  <r>
    <x v="0"/>
    <x v="58"/>
    <x v="2"/>
    <n v="12"/>
  </r>
  <r>
    <x v="0"/>
    <x v="58"/>
    <x v="3"/>
    <n v="1"/>
  </r>
  <r>
    <x v="0"/>
    <x v="59"/>
    <x v="0"/>
    <n v="1"/>
  </r>
  <r>
    <x v="0"/>
    <x v="60"/>
    <x v="0"/>
    <n v="5"/>
  </r>
  <r>
    <x v="0"/>
    <x v="61"/>
    <x v="0"/>
    <n v="1"/>
  </r>
  <r>
    <x v="0"/>
    <x v="62"/>
    <x v="0"/>
    <n v="1"/>
  </r>
  <r>
    <x v="0"/>
    <x v="63"/>
    <x v="0"/>
    <n v="2"/>
  </r>
  <r>
    <x v="0"/>
    <x v="63"/>
    <x v="2"/>
    <n v="4"/>
  </r>
  <r>
    <x v="0"/>
    <x v="63"/>
    <x v="5"/>
    <n v="1"/>
  </r>
  <r>
    <x v="0"/>
    <x v="63"/>
    <x v="6"/>
    <n v="1"/>
  </r>
  <r>
    <x v="0"/>
    <x v="64"/>
    <x v="0"/>
    <n v="3"/>
  </r>
  <r>
    <x v="0"/>
    <x v="65"/>
    <x v="2"/>
    <n v="14"/>
  </r>
  <r>
    <x v="0"/>
    <x v="66"/>
    <x v="3"/>
    <n v="1"/>
  </r>
  <r>
    <x v="0"/>
    <x v="10"/>
    <x v="0"/>
    <n v="138"/>
  </r>
  <r>
    <x v="0"/>
    <x v="10"/>
    <x v="2"/>
    <n v="3"/>
  </r>
  <r>
    <x v="0"/>
    <x v="10"/>
    <x v="5"/>
    <n v="1"/>
  </r>
  <r>
    <x v="0"/>
    <x v="67"/>
    <x v="0"/>
    <n v="161"/>
  </r>
  <r>
    <x v="0"/>
    <x v="67"/>
    <x v="2"/>
    <n v="9"/>
  </r>
  <r>
    <x v="0"/>
    <x v="67"/>
    <x v="5"/>
    <n v="2"/>
  </r>
  <r>
    <x v="0"/>
    <x v="67"/>
    <x v="4"/>
    <n v="1"/>
  </r>
  <r>
    <x v="0"/>
    <x v="68"/>
    <x v="2"/>
    <n v="75"/>
  </r>
  <r>
    <x v="0"/>
    <x v="68"/>
    <x v="7"/>
    <n v="7"/>
  </r>
  <r>
    <x v="0"/>
    <x v="68"/>
    <x v="4"/>
    <n v="1"/>
  </r>
  <r>
    <x v="0"/>
    <x v="69"/>
    <x v="0"/>
    <n v="34"/>
  </r>
  <r>
    <x v="0"/>
    <x v="69"/>
    <x v="2"/>
    <n v="129"/>
  </r>
  <r>
    <x v="0"/>
    <x v="69"/>
    <x v="7"/>
    <n v="12"/>
  </r>
  <r>
    <x v="0"/>
    <x v="70"/>
    <x v="0"/>
    <n v="3"/>
  </r>
  <r>
    <x v="0"/>
    <x v="70"/>
    <x v="2"/>
    <n v="24"/>
  </r>
  <r>
    <x v="0"/>
    <x v="70"/>
    <x v="7"/>
    <n v="1"/>
  </r>
  <r>
    <x v="0"/>
    <x v="71"/>
    <x v="0"/>
    <n v="41"/>
  </r>
  <r>
    <x v="0"/>
    <x v="71"/>
    <x v="2"/>
    <n v="10"/>
  </r>
  <r>
    <x v="0"/>
    <x v="71"/>
    <x v="4"/>
    <n v="1"/>
  </r>
  <r>
    <x v="0"/>
    <x v="72"/>
    <x v="0"/>
    <n v="2"/>
  </r>
  <r>
    <x v="0"/>
    <x v="72"/>
    <x v="2"/>
    <n v="4"/>
  </r>
  <r>
    <x v="0"/>
    <x v="72"/>
    <x v="4"/>
    <n v="2"/>
  </r>
  <r>
    <x v="0"/>
    <x v="73"/>
    <x v="0"/>
    <n v="9"/>
  </r>
  <r>
    <x v="0"/>
    <x v="73"/>
    <x v="2"/>
    <n v="5"/>
  </r>
  <r>
    <x v="0"/>
    <x v="74"/>
    <x v="0"/>
    <n v="57"/>
  </r>
  <r>
    <x v="0"/>
    <x v="74"/>
    <x v="2"/>
    <n v="89"/>
  </r>
  <r>
    <x v="0"/>
    <x v="75"/>
    <x v="0"/>
    <n v="38"/>
  </r>
  <r>
    <x v="0"/>
    <x v="75"/>
    <x v="2"/>
    <n v="96"/>
  </r>
  <r>
    <x v="0"/>
    <x v="75"/>
    <x v="8"/>
    <n v="1"/>
  </r>
  <r>
    <x v="0"/>
    <x v="75"/>
    <x v="7"/>
    <n v="1"/>
  </r>
  <r>
    <x v="0"/>
    <x v="75"/>
    <x v="5"/>
    <n v="3"/>
  </r>
  <r>
    <x v="0"/>
    <x v="76"/>
    <x v="0"/>
    <n v="42"/>
  </r>
  <r>
    <x v="0"/>
    <x v="76"/>
    <x v="2"/>
    <n v="117"/>
  </r>
  <r>
    <x v="0"/>
    <x v="76"/>
    <x v="7"/>
    <n v="1"/>
  </r>
  <r>
    <x v="0"/>
    <x v="76"/>
    <x v="5"/>
    <n v="3"/>
  </r>
  <r>
    <x v="0"/>
    <x v="76"/>
    <x v="4"/>
    <n v="1"/>
  </r>
  <r>
    <x v="0"/>
    <x v="77"/>
    <x v="0"/>
    <n v="20"/>
  </r>
  <r>
    <x v="0"/>
    <x v="77"/>
    <x v="2"/>
    <n v="85"/>
  </r>
  <r>
    <x v="0"/>
    <x v="77"/>
    <x v="7"/>
    <n v="1"/>
  </r>
  <r>
    <x v="0"/>
    <x v="78"/>
    <x v="2"/>
    <n v="2"/>
  </r>
  <r>
    <x v="0"/>
    <x v="78"/>
    <x v="7"/>
    <n v="2"/>
  </r>
  <r>
    <x v="0"/>
    <x v="79"/>
    <x v="0"/>
    <n v="59"/>
  </r>
  <r>
    <x v="0"/>
    <x v="79"/>
    <x v="2"/>
    <n v="21"/>
  </r>
  <r>
    <x v="0"/>
    <x v="79"/>
    <x v="4"/>
    <n v="1"/>
  </r>
  <r>
    <x v="0"/>
    <x v="80"/>
    <x v="0"/>
    <n v="58"/>
  </r>
  <r>
    <x v="0"/>
    <x v="80"/>
    <x v="2"/>
    <n v="122"/>
  </r>
  <r>
    <x v="0"/>
    <x v="80"/>
    <x v="4"/>
    <n v="3"/>
  </r>
  <r>
    <x v="0"/>
    <x v="80"/>
    <x v="3"/>
    <n v="1"/>
  </r>
  <r>
    <x v="0"/>
    <x v="81"/>
    <x v="0"/>
    <n v="29"/>
  </r>
  <r>
    <x v="0"/>
    <x v="81"/>
    <x v="2"/>
    <n v="128"/>
  </r>
  <r>
    <x v="0"/>
    <x v="81"/>
    <x v="5"/>
    <n v="3"/>
  </r>
  <r>
    <x v="0"/>
    <x v="81"/>
    <x v="6"/>
    <n v="1"/>
  </r>
  <r>
    <x v="0"/>
    <x v="82"/>
    <x v="0"/>
    <n v="47"/>
  </r>
  <r>
    <x v="0"/>
    <x v="82"/>
    <x v="2"/>
    <n v="134"/>
  </r>
  <r>
    <x v="0"/>
    <x v="82"/>
    <x v="9"/>
    <n v="1"/>
  </r>
  <r>
    <x v="0"/>
    <x v="83"/>
    <x v="0"/>
    <n v="5"/>
  </r>
  <r>
    <x v="0"/>
    <x v="83"/>
    <x v="2"/>
    <n v="10"/>
  </r>
  <r>
    <x v="0"/>
    <x v="84"/>
    <x v="2"/>
    <n v="1"/>
  </r>
  <r>
    <x v="0"/>
    <x v="35"/>
    <x v="0"/>
    <n v="29"/>
  </r>
  <r>
    <x v="0"/>
    <x v="35"/>
    <x v="2"/>
    <n v="7"/>
  </r>
  <r>
    <x v="0"/>
    <x v="35"/>
    <x v="4"/>
    <n v="1"/>
  </r>
  <r>
    <x v="0"/>
    <x v="85"/>
    <x v="0"/>
    <n v="27"/>
  </r>
  <r>
    <x v="0"/>
    <x v="85"/>
    <x v="2"/>
    <n v="39"/>
  </r>
  <r>
    <x v="0"/>
    <x v="85"/>
    <x v="9"/>
    <n v="1"/>
  </r>
  <r>
    <x v="0"/>
    <x v="85"/>
    <x v="3"/>
    <n v="1"/>
  </r>
  <r>
    <x v="0"/>
    <x v="86"/>
    <x v="0"/>
    <n v="37"/>
  </r>
  <r>
    <x v="0"/>
    <x v="86"/>
    <x v="2"/>
    <n v="42"/>
  </r>
  <r>
    <x v="0"/>
    <x v="86"/>
    <x v="7"/>
    <n v="1"/>
  </r>
  <r>
    <x v="0"/>
    <x v="86"/>
    <x v="4"/>
    <n v="1"/>
  </r>
  <r>
    <x v="0"/>
    <x v="87"/>
    <x v="0"/>
    <n v="27"/>
  </r>
  <r>
    <x v="0"/>
    <x v="87"/>
    <x v="2"/>
    <n v="75"/>
  </r>
  <r>
    <x v="0"/>
    <x v="87"/>
    <x v="7"/>
    <n v="1"/>
  </r>
  <r>
    <x v="0"/>
    <x v="88"/>
    <x v="0"/>
    <n v="39"/>
  </r>
  <r>
    <x v="0"/>
    <x v="88"/>
    <x v="2"/>
    <n v="83"/>
  </r>
  <r>
    <x v="0"/>
    <x v="88"/>
    <x v="9"/>
    <n v="1"/>
  </r>
  <r>
    <x v="0"/>
    <x v="89"/>
    <x v="0"/>
    <n v="34"/>
  </r>
  <r>
    <x v="0"/>
    <x v="89"/>
    <x v="2"/>
    <n v="72"/>
  </r>
  <r>
    <x v="0"/>
    <x v="90"/>
    <x v="0"/>
    <n v="23"/>
  </r>
  <r>
    <x v="0"/>
    <x v="90"/>
    <x v="2"/>
    <n v="42"/>
  </r>
  <r>
    <x v="0"/>
    <x v="91"/>
    <x v="0"/>
    <n v="6"/>
  </r>
  <r>
    <x v="0"/>
    <x v="91"/>
    <x v="2"/>
    <n v="26"/>
  </r>
  <r>
    <x v="0"/>
    <x v="92"/>
    <x v="0"/>
    <n v="2"/>
  </r>
  <r>
    <x v="0"/>
    <x v="92"/>
    <x v="2"/>
    <n v="11"/>
  </r>
  <r>
    <x v="0"/>
    <x v="93"/>
    <x v="0"/>
    <n v="47"/>
  </r>
  <r>
    <x v="0"/>
    <x v="93"/>
    <x v="2"/>
    <n v="11"/>
  </r>
  <r>
    <x v="0"/>
    <x v="93"/>
    <x v="4"/>
    <n v="1"/>
  </r>
  <r>
    <x v="0"/>
    <x v="94"/>
    <x v="0"/>
    <n v="15"/>
  </r>
  <r>
    <x v="0"/>
    <x v="94"/>
    <x v="2"/>
    <n v="14"/>
  </r>
  <r>
    <x v="0"/>
    <x v="95"/>
    <x v="0"/>
    <n v="25"/>
  </r>
  <r>
    <x v="0"/>
    <x v="95"/>
    <x v="2"/>
    <n v="63"/>
  </r>
  <r>
    <x v="0"/>
    <x v="96"/>
    <x v="0"/>
    <n v="26"/>
  </r>
  <r>
    <x v="0"/>
    <x v="96"/>
    <x v="2"/>
    <n v="71"/>
  </r>
  <r>
    <x v="0"/>
    <x v="96"/>
    <x v="7"/>
    <n v="1"/>
  </r>
  <r>
    <x v="0"/>
    <x v="96"/>
    <x v="4"/>
    <n v="1"/>
  </r>
  <r>
    <x v="0"/>
    <x v="96"/>
    <x v="3"/>
    <n v="1"/>
  </r>
  <r>
    <x v="0"/>
    <x v="97"/>
    <x v="0"/>
    <n v="27"/>
  </r>
  <r>
    <x v="0"/>
    <x v="97"/>
    <x v="2"/>
    <n v="109"/>
  </r>
  <r>
    <x v="0"/>
    <x v="98"/>
    <x v="0"/>
    <n v="31"/>
  </r>
  <r>
    <x v="0"/>
    <x v="98"/>
    <x v="2"/>
    <n v="81"/>
  </r>
  <r>
    <x v="0"/>
    <x v="98"/>
    <x v="9"/>
    <n v="1"/>
  </r>
  <r>
    <x v="0"/>
    <x v="99"/>
    <x v="0"/>
    <n v="17"/>
  </r>
  <r>
    <x v="0"/>
    <x v="99"/>
    <x v="2"/>
    <n v="72"/>
  </r>
  <r>
    <x v="0"/>
    <x v="99"/>
    <x v="9"/>
    <n v="1"/>
  </r>
  <r>
    <x v="0"/>
    <x v="100"/>
    <x v="2"/>
    <n v="1"/>
  </r>
  <r>
    <x v="0"/>
    <x v="101"/>
    <x v="1"/>
    <n v="736"/>
  </r>
  <r>
    <x v="0"/>
    <x v="102"/>
    <x v="2"/>
    <n v="1"/>
  </r>
  <r>
    <x v="0"/>
    <x v="103"/>
    <x v="0"/>
    <n v="1"/>
  </r>
  <r>
    <x v="0"/>
    <x v="104"/>
    <x v="0"/>
    <n v="5"/>
  </r>
  <r>
    <x v="0"/>
    <x v="104"/>
    <x v="2"/>
    <n v="2"/>
  </r>
  <r>
    <x v="0"/>
    <x v="105"/>
    <x v="0"/>
    <n v="79"/>
  </r>
  <r>
    <x v="0"/>
    <x v="105"/>
    <x v="2"/>
    <n v="46"/>
  </r>
  <r>
    <x v="0"/>
    <x v="105"/>
    <x v="6"/>
    <n v="1"/>
  </r>
  <r>
    <x v="0"/>
    <x v="106"/>
    <x v="0"/>
    <n v="9"/>
  </r>
  <r>
    <x v="0"/>
    <x v="106"/>
    <x v="2"/>
    <n v="46"/>
  </r>
  <r>
    <x v="0"/>
    <x v="106"/>
    <x v="7"/>
    <n v="1"/>
  </r>
  <r>
    <x v="0"/>
    <x v="107"/>
    <x v="0"/>
    <n v="29"/>
  </r>
  <r>
    <x v="0"/>
    <x v="107"/>
    <x v="2"/>
    <n v="135"/>
  </r>
  <r>
    <x v="0"/>
    <x v="107"/>
    <x v="7"/>
    <n v="2"/>
  </r>
  <r>
    <x v="0"/>
    <x v="107"/>
    <x v="5"/>
    <n v="1"/>
  </r>
  <r>
    <x v="0"/>
    <x v="107"/>
    <x v="4"/>
    <n v="2"/>
  </r>
  <r>
    <x v="0"/>
    <x v="108"/>
    <x v="0"/>
    <n v="20"/>
  </r>
  <r>
    <x v="0"/>
    <x v="108"/>
    <x v="2"/>
    <n v="79"/>
  </r>
  <r>
    <x v="0"/>
    <x v="108"/>
    <x v="7"/>
    <n v="4"/>
  </r>
  <r>
    <x v="0"/>
    <x v="109"/>
    <x v="0"/>
    <n v="20"/>
  </r>
  <r>
    <x v="0"/>
    <x v="109"/>
    <x v="2"/>
    <n v="45"/>
  </r>
  <r>
    <x v="0"/>
    <x v="109"/>
    <x v="7"/>
    <n v="4"/>
  </r>
  <r>
    <x v="0"/>
    <x v="109"/>
    <x v="4"/>
    <n v="1"/>
  </r>
  <r>
    <x v="0"/>
    <x v="110"/>
    <x v="0"/>
    <n v="2"/>
  </r>
  <r>
    <x v="0"/>
    <x v="111"/>
    <x v="0"/>
    <n v="2"/>
  </r>
  <r>
    <x v="0"/>
    <x v="112"/>
    <x v="2"/>
    <n v="1"/>
  </r>
  <r>
    <x v="0"/>
    <x v="37"/>
    <x v="0"/>
    <n v="18"/>
  </r>
  <r>
    <x v="0"/>
    <x v="37"/>
    <x v="2"/>
    <n v="21"/>
  </r>
  <r>
    <x v="0"/>
    <x v="37"/>
    <x v="7"/>
    <n v="4"/>
  </r>
  <r>
    <x v="0"/>
    <x v="113"/>
    <x v="0"/>
    <n v="8"/>
  </r>
  <r>
    <x v="0"/>
    <x v="113"/>
    <x v="2"/>
    <n v="88"/>
  </r>
  <r>
    <x v="0"/>
    <x v="113"/>
    <x v="7"/>
    <n v="7"/>
  </r>
  <r>
    <x v="0"/>
    <x v="114"/>
    <x v="0"/>
    <n v="17"/>
  </r>
  <r>
    <x v="0"/>
    <x v="114"/>
    <x v="2"/>
    <n v="74"/>
  </r>
  <r>
    <x v="0"/>
    <x v="114"/>
    <x v="7"/>
    <n v="13"/>
  </r>
  <r>
    <x v="0"/>
    <x v="114"/>
    <x v="4"/>
    <n v="1"/>
  </r>
  <r>
    <x v="0"/>
    <x v="115"/>
    <x v="0"/>
    <n v="43"/>
  </r>
  <r>
    <x v="0"/>
    <x v="115"/>
    <x v="2"/>
    <n v="98"/>
  </r>
  <r>
    <x v="0"/>
    <x v="115"/>
    <x v="7"/>
    <n v="18"/>
  </r>
  <r>
    <x v="0"/>
    <x v="116"/>
    <x v="0"/>
    <n v="21"/>
  </r>
  <r>
    <x v="0"/>
    <x v="116"/>
    <x v="2"/>
    <n v="89"/>
  </r>
  <r>
    <x v="0"/>
    <x v="117"/>
    <x v="0"/>
    <n v="37"/>
  </r>
  <r>
    <x v="0"/>
    <x v="117"/>
    <x v="2"/>
    <n v="84"/>
  </r>
  <r>
    <x v="0"/>
    <x v="117"/>
    <x v="4"/>
    <n v="1"/>
  </r>
  <r>
    <x v="0"/>
    <x v="118"/>
    <x v="0"/>
    <n v="53"/>
  </r>
  <r>
    <x v="0"/>
    <x v="118"/>
    <x v="2"/>
    <n v="19"/>
  </r>
  <r>
    <x v="0"/>
    <x v="118"/>
    <x v="9"/>
    <n v="1"/>
  </r>
  <r>
    <x v="0"/>
    <x v="119"/>
    <x v="0"/>
    <n v="56"/>
  </r>
  <r>
    <x v="0"/>
    <x v="119"/>
    <x v="2"/>
    <n v="124"/>
  </r>
  <r>
    <x v="0"/>
    <x v="119"/>
    <x v="7"/>
    <n v="11"/>
  </r>
  <r>
    <x v="0"/>
    <x v="120"/>
    <x v="0"/>
    <n v="45"/>
  </r>
  <r>
    <x v="0"/>
    <x v="67"/>
    <x v="3"/>
    <n v="4"/>
  </r>
  <r>
    <x v="0"/>
    <x v="121"/>
    <x v="0"/>
    <n v="150"/>
  </r>
  <r>
    <x v="0"/>
    <x v="121"/>
    <x v="2"/>
    <n v="9"/>
  </r>
  <r>
    <x v="0"/>
    <x v="121"/>
    <x v="5"/>
    <n v="9"/>
  </r>
  <r>
    <x v="0"/>
    <x v="121"/>
    <x v="3"/>
    <n v="3"/>
  </r>
  <r>
    <x v="0"/>
    <x v="122"/>
    <x v="0"/>
    <n v="73"/>
  </r>
  <r>
    <x v="0"/>
    <x v="122"/>
    <x v="2"/>
    <n v="1"/>
  </r>
  <r>
    <x v="0"/>
    <x v="122"/>
    <x v="3"/>
    <n v="1"/>
  </r>
  <r>
    <x v="0"/>
    <x v="123"/>
    <x v="2"/>
    <n v="1"/>
  </r>
  <r>
    <x v="0"/>
    <x v="124"/>
    <x v="0"/>
    <n v="47"/>
  </r>
  <r>
    <x v="0"/>
    <x v="124"/>
    <x v="4"/>
    <n v="1"/>
  </r>
  <r>
    <x v="0"/>
    <x v="125"/>
    <x v="0"/>
    <n v="138"/>
  </r>
  <r>
    <x v="0"/>
    <x v="125"/>
    <x v="4"/>
    <n v="1"/>
  </r>
  <r>
    <x v="0"/>
    <x v="125"/>
    <x v="3"/>
    <n v="1"/>
  </r>
  <r>
    <x v="0"/>
    <x v="126"/>
    <x v="0"/>
    <n v="81"/>
  </r>
  <r>
    <x v="0"/>
    <x v="126"/>
    <x v="2"/>
    <n v="1"/>
  </r>
  <r>
    <x v="0"/>
    <x v="126"/>
    <x v="4"/>
    <n v="1"/>
  </r>
  <r>
    <x v="0"/>
    <x v="27"/>
    <x v="0"/>
    <n v="14"/>
  </r>
  <r>
    <x v="0"/>
    <x v="127"/>
    <x v="0"/>
    <n v="49"/>
  </r>
  <r>
    <x v="0"/>
    <x v="127"/>
    <x v="2"/>
    <n v="2"/>
  </r>
  <r>
    <x v="0"/>
    <x v="127"/>
    <x v="4"/>
    <n v="1"/>
  </r>
  <r>
    <x v="0"/>
    <x v="128"/>
    <x v="0"/>
    <n v="163"/>
  </r>
  <r>
    <x v="0"/>
    <x v="128"/>
    <x v="2"/>
    <n v="3"/>
  </r>
  <r>
    <x v="0"/>
    <x v="128"/>
    <x v="8"/>
    <n v="1"/>
  </r>
  <r>
    <x v="0"/>
    <x v="128"/>
    <x v="3"/>
    <n v="3"/>
  </r>
  <r>
    <x v="0"/>
    <x v="129"/>
    <x v="0"/>
    <n v="32"/>
  </r>
  <r>
    <x v="0"/>
    <x v="129"/>
    <x v="8"/>
    <n v="3"/>
  </r>
  <r>
    <x v="0"/>
    <x v="130"/>
    <x v="2"/>
    <n v="1"/>
  </r>
  <r>
    <x v="0"/>
    <x v="130"/>
    <x v="8"/>
    <n v="1"/>
  </r>
  <r>
    <x v="0"/>
    <x v="130"/>
    <x v="3"/>
    <n v="1"/>
  </r>
  <r>
    <x v="0"/>
    <x v="131"/>
    <x v="2"/>
    <n v="1"/>
  </r>
  <r>
    <x v="0"/>
    <x v="132"/>
    <x v="0"/>
    <n v="1"/>
  </r>
  <r>
    <x v="0"/>
    <x v="133"/>
    <x v="0"/>
    <n v="3"/>
  </r>
  <r>
    <x v="0"/>
    <x v="133"/>
    <x v="6"/>
    <n v="1"/>
  </r>
  <r>
    <x v="0"/>
    <x v="134"/>
    <x v="8"/>
    <n v="1"/>
  </r>
  <r>
    <x v="0"/>
    <x v="134"/>
    <x v="7"/>
    <n v="9"/>
  </r>
  <r>
    <x v="0"/>
    <x v="135"/>
    <x v="0"/>
    <n v="32"/>
  </r>
  <r>
    <x v="0"/>
    <x v="135"/>
    <x v="2"/>
    <n v="1"/>
  </r>
  <r>
    <x v="0"/>
    <x v="136"/>
    <x v="0"/>
    <n v="3"/>
  </r>
  <r>
    <x v="0"/>
    <x v="137"/>
    <x v="0"/>
    <n v="100"/>
  </r>
  <r>
    <x v="0"/>
    <x v="137"/>
    <x v="2"/>
    <n v="3"/>
  </r>
  <r>
    <x v="0"/>
    <x v="137"/>
    <x v="4"/>
    <n v="1"/>
  </r>
  <r>
    <x v="0"/>
    <x v="137"/>
    <x v="3"/>
    <n v="3"/>
  </r>
  <r>
    <x v="0"/>
    <x v="120"/>
    <x v="2"/>
    <n v="155"/>
  </r>
  <r>
    <x v="0"/>
    <x v="120"/>
    <x v="8"/>
    <n v="1"/>
  </r>
  <r>
    <x v="0"/>
    <x v="120"/>
    <x v="7"/>
    <n v="10"/>
  </r>
  <r>
    <x v="0"/>
    <x v="120"/>
    <x v="9"/>
    <n v="1"/>
  </r>
  <r>
    <x v="0"/>
    <x v="120"/>
    <x v="3"/>
    <n v="1"/>
  </r>
  <r>
    <x v="0"/>
    <x v="138"/>
    <x v="0"/>
    <n v="20"/>
  </r>
  <r>
    <x v="0"/>
    <x v="138"/>
    <x v="2"/>
    <n v="89"/>
  </r>
  <r>
    <x v="0"/>
    <x v="138"/>
    <x v="7"/>
    <n v="7"/>
  </r>
  <r>
    <x v="0"/>
    <x v="139"/>
    <x v="0"/>
    <n v="3"/>
  </r>
  <r>
    <x v="0"/>
    <x v="139"/>
    <x v="2"/>
    <n v="3"/>
  </r>
  <r>
    <x v="0"/>
    <x v="139"/>
    <x v="7"/>
    <n v="2"/>
  </r>
  <r>
    <x v="0"/>
    <x v="139"/>
    <x v="9"/>
    <n v="1"/>
  </r>
  <r>
    <x v="0"/>
    <x v="140"/>
    <x v="0"/>
    <n v="15"/>
  </r>
  <r>
    <x v="0"/>
    <x v="141"/>
    <x v="0"/>
    <n v="53"/>
  </r>
  <r>
    <x v="0"/>
    <x v="141"/>
    <x v="2"/>
    <n v="51"/>
  </r>
  <r>
    <x v="0"/>
    <x v="141"/>
    <x v="8"/>
    <n v="2"/>
  </r>
  <r>
    <x v="0"/>
    <x v="141"/>
    <x v="7"/>
    <n v="4"/>
  </r>
  <r>
    <x v="0"/>
    <x v="141"/>
    <x v="4"/>
    <n v="2"/>
  </r>
  <r>
    <x v="0"/>
    <x v="141"/>
    <x v="3"/>
    <n v="1"/>
  </r>
  <r>
    <x v="0"/>
    <x v="142"/>
    <x v="0"/>
    <n v="49"/>
  </r>
  <r>
    <x v="0"/>
    <x v="142"/>
    <x v="2"/>
    <n v="121"/>
  </r>
  <r>
    <x v="0"/>
    <x v="142"/>
    <x v="7"/>
    <n v="27"/>
  </r>
  <r>
    <x v="0"/>
    <x v="142"/>
    <x v="3"/>
    <n v="1"/>
  </r>
  <r>
    <x v="0"/>
    <x v="143"/>
    <x v="0"/>
    <n v="47"/>
  </r>
  <r>
    <x v="0"/>
    <x v="143"/>
    <x v="2"/>
    <n v="89"/>
  </r>
  <r>
    <x v="0"/>
    <x v="143"/>
    <x v="7"/>
    <n v="7"/>
  </r>
  <r>
    <x v="0"/>
    <x v="144"/>
    <x v="0"/>
    <n v="48"/>
  </r>
  <r>
    <x v="0"/>
    <x v="144"/>
    <x v="2"/>
    <n v="132"/>
  </r>
  <r>
    <x v="0"/>
    <x v="144"/>
    <x v="7"/>
    <n v="29"/>
  </r>
  <r>
    <x v="0"/>
    <x v="144"/>
    <x v="4"/>
    <n v="1"/>
  </r>
  <r>
    <x v="0"/>
    <x v="43"/>
    <x v="0"/>
    <n v="7"/>
  </r>
  <r>
    <x v="0"/>
    <x v="43"/>
    <x v="2"/>
    <n v="1"/>
  </r>
  <r>
    <x v="0"/>
    <x v="145"/>
    <x v="0"/>
    <n v="75"/>
  </r>
  <r>
    <x v="0"/>
    <x v="145"/>
    <x v="2"/>
    <n v="60"/>
  </r>
  <r>
    <x v="0"/>
    <x v="145"/>
    <x v="7"/>
    <n v="27"/>
  </r>
  <r>
    <x v="0"/>
    <x v="145"/>
    <x v="4"/>
    <n v="3"/>
  </r>
  <r>
    <x v="0"/>
    <x v="146"/>
    <x v="0"/>
    <n v="43"/>
  </r>
  <r>
    <x v="0"/>
    <x v="146"/>
    <x v="2"/>
    <n v="75"/>
  </r>
  <r>
    <x v="0"/>
    <x v="146"/>
    <x v="7"/>
    <n v="4"/>
  </r>
  <r>
    <x v="0"/>
    <x v="146"/>
    <x v="9"/>
    <n v="1"/>
  </r>
  <r>
    <x v="0"/>
    <x v="146"/>
    <x v="3"/>
    <n v="1"/>
  </r>
  <r>
    <x v="0"/>
    <x v="147"/>
    <x v="0"/>
    <n v="46"/>
  </r>
  <r>
    <x v="0"/>
    <x v="147"/>
    <x v="2"/>
    <n v="135"/>
  </r>
  <r>
    <x v="0"/>
    <x v="147"/>
    <x v="7"/>
    <n v="21"/>
  </r>
  <r>
    <x v="0"/>
    <x v="147"/>
    <x v="3"/>
    <n v="3"/>
  </r>
  <r>
    <x v="0"/>
    <x v="148"/>
    <x v="0"/>
    <n v="13"/>
  </r>
  <r>
    <x v="0"/>
    <x v="148"/>
    <x v="2"/>
    <n v="91"/>
  </r>
  <r>
    <x v="0"/>
    <x v="148"/>
    <x v="7"/>
    <n v="7"/>
  </r>
  <r>
    <x v="0"/>
    <x v="149"/>
    <x v="0"/>
    <n v="1"/>
  </r>
  <r>
    <x v="0"/>
    <x v="150"/>
    <x v="0"/>
    <n v="15"/>
  </r>
  <r>
    <x v="0"/>
    <x v="150"/>
    <x v="7"/>
    <n v="1"/>
  </r>
  <r>
    <x v="0"/>
    <x v="151"/>
    <x v="0"/>
    <n v="65"/>
  </r>
  <r>
    <x v="0"/>
    <x v="151"/>
    <x v="2"/>
    <n v="42"/>
  </r>
  <r>
    <x v="0"/>
    <x v="151"/>
    <x v="7"/>
    <n v="32"/>
  </r>
  <r>
    <x v="0"/>
    <x v="151"/>
    <x v="4"/>
    <n v="1"/>
  </r>
  <r>
    <x v="0"/>
    <x v="152"/>
    <x v="0"/>
    <n v="41"/>
  </r>
  <r>
    <x v="0"/>
    <x v="152"/>
    <x v="2"/>
    <n v="65"/>
  </r>
  <r>
    <x v="0"/>
    <x v="152"/>
    <x v="7"/>
    <n v="7"/>
  </r>
  <r>
    <x v="0"/>
    <x v="152"/>
    <x v="4"/>
    <n v="2"/>
  </r>
  <r>
    <x v="0"/>
    <x v="152"/>
    <x v="9"/>
    <n v="1"/>
  </r>
  <r>
    <x v="0"/>
    <x v="152"/>
    <x v="3"/>
    <n v="1"/>
  </r>
  <r>
    <x v="0"/>
    <x v="153"/>
    <x v="0"/>
    <n v="54"/>
  </r>
  <r>
    <x v="0"/>
    <x v="153"/>
    <x v="2"/>
    <n v="88"/>
  </r>
  <r>
    <x v="0"/>
    <x v="153"/>
    <x v="7"/>
    <n v="7"/>
  </r>
  <r>
    <x v="0"/>
    <x v="153"/>
    <x v="9"/>
    <n v="2"/>
  </r>
  <r>
    <x v="0"/>
    <x v="153"/>
    <x v="3"/>
    <n v="1"/>
  </r>
  <r>
    <x v="0"/>
    <x v="154"/>
    <x v="0"/>
    <n v="44"/>
  </r>
  <r>
    <x v="0"/>
    <x v="154"/>
    <x v="2"/>
    <n v="172"/>
  </r>
  <r>
    <x v="0"/>
    <x v="154"/>
    <x v="7"/>
    <n v="8"/>
  </r>
  <r>
    <x v="0"/>
    <x v="154"/>
    <x v="4"/>
    <n v="1"/>
  </r>
  <r>
    <x v="0"/>
    <x v="154"/>
    <x v="9"/>
    <n v="3"/>
  </r>
  <r>
    <x v="0"/>
    <x v="154"/>
    <x v="3"/>
    <n v="1"/>
  </r>
  <r>
    <x v="0"/>
    <x v="155"/>
    <x v="0"/>
    <n v="8"/>
  </r>
  <r>
    <x v="0"/>
    <x v="155"/>
    <x v="2"/>
    <n v="10"/>
  </r>
  <r>
    <x v="0"/>
    <x v="155"/>
    <x v="7"/>
    <n v="2"/>
  </r>
  <r>
    <x v="0"/>
    <x v="156"/>
    <x v="0"/>
    <n v="4"/>
  </r>
  <r>
    <x v="0"/>
    <x v="156"/>
    <x v="2"/>
    <n v="3"/>
  </r>
  <r>
    <x v="0"/>
    <x v="156"/>
    <x v="7"/>
    <n v="2"/>
  </r>
  <r>
    <x v="0"/>
    <x v="44"/>
    <x v="0"/>
    <n v="45"/>
  </r>
  <r>
    <x v="0"/>
    <x v="44"/>
    <x v="2"/>
    <n v="19"/>
  </r>
  <r>
    <x v="0"/>
    <x v="44"/>
    <x v="7"/>
    <n v="17"/>
  </r>
  <r>
    <x v="0"/>
    <x v="157"/>
    <x v="0"/>
    <n v="82"/>
  </r>
  <r>
    <x v="0"/>
    <x v="157"/>
    <x v="2"/>
    <n v="19"/>
  </r>
  <r>
    <x v="0"/>
    <x v="158"/>
    <x v="0"/>
    <n v="159"/>
  </r>
  <r>
    <x v="0"/>
    <x v="158"/>
    <x v="5"/>
    <n v="1"/>
  </r>
  <r>
    <x v="0"/>
    <x v="158"/>
    <x v="9"/>
    <n v="1"/>
  </r>
  <r>
    <x v="0"/>
    <x v="158"/>
    <x v="3"/>
    <n v="7"/>
  </r>
  <r>
    <x v="0"/>
    <x v="159"/>
    <x v="0"/>
    <n v="191"/>
  </r>
  <r>
    <x v="0"/>
    <x v="159"/>
    <x v="8"/>
    <n v="1"/>
  </r>
  <r>
    <x v="0"/>
    <x v="159"/>
    <x v="3"/>
    <n v="4"/>
  </r>
  <r>
    <x v="0"/>
    <x v="160"/>
    <x v="0"/>
    <n v="76"/>
  </r>
  <r>
    <x v="0"/>
    <x v="160"/>
    <x v="2"/>
    <n v="20"/>
  </r>
  <r>
    <x v="0"/>
    <x v="160"/>
    <x v="7"/>
    <n v="1"/>
  </r>
  <r>
    <x v="0"/>
    <x v="161"/>
    <x v="0"/>
    <n v="1"/>
  </r>
  <r>
    <x v="0"/>
    <x v="161"/>
    <x v="8"/>
    <n v="1"/>
  </r>
  <r>
    <x v="0"/>
    <x v="162"/>
    <x v="0"/>
    <n v="4"/>
  </r>
  <r>
    <x v="0"/>
    <x v="163"/>
    <x v="0"/>
    <n v="2"/>
  </r>
  <r>
    <x v="0"/>
    <x v="163"/>
    <x v="7"/>
    <n v="1"/>
  </r>
  <r>
    <x v="0"/>
    <x v="164"/>
    <x v="0"/>
    <n v="37"/>
  </r>
  <r>
    <x v="0"/>
    <x v="164"/>
    <x v="2"/>
    <n v="19"/>
  </r>
  <r>
    <x v="0"/>
    <x v="164"/>
    <x v="7"/>
    <n v="29"/>
  </r>
  <r>
    <x v="0"/>
    <x v="165"/>
    <x v="0"/>
    <n v="119"/>
  </r>
  <r>
    <x v="0"/>
    <x v="165"/>
    <x v="2"/>
    <n v="1"/>
  </r>
  <r>
    <x v="0"/>
    <x v="165"/>
    <x v="8"/>
    <n v="1"/>
  </r>
  <r>
    <x v="0"/>
    <x v="165"/>
    <x v="3"/>
    <n v="3"/>
  </r>
  <r>
    <x v="0"/>
    <x v="166"/>
    <x v="0"/>
    <n v="105"/>
  </r>
  <r>
    <x v="0"/>
    <x v="166"/>
    <x v="2"/>
    <n v="2"/>
  </r>
  <r>
    <x v="0"/>
    <x v="166"/>
    <x v="3"/>
    <n v="4"/>
  </r>
  <r>
    <x v="0"/>
    <x v="167"/>
    <x v="0"/>
    <n v="144"/>
  </r>
  <r>
    <x v="0"/>
    <x v="167"/>
    <x v="2"/>
    <n v="9"/>
  </r>
  <r>
    <x v="0"/>
    <x v="167"/>
    <x v="3"/>
    <n v="1"/>
  </r>
  <r>
    <x v="0"/>
    <x v="168"/>
    <x v="0"/>
    <n v="7"/>
  </r>
  <r>
    <x v="0"/>
    <x v="169"/>
    <x v="0"/>
    <n v="1"/>
  </r>
  <r>
    <x v="0"/>
    <x v="169"/>
    <x v="2"/>
    <n v="1"/>
  </r>
  <r>
    <x v="0"/>
    <x v="169"/>
    <x v="8"/>
    <n v="1"/>
  </r>
  <r>
    <x v="0"/>
    <x v="170"/>
    <x v="0"/>
    <n v="75"/>
  </r>
  <r>
    <x v="0"/>
    <x v="170"/>
    <x v="2"/>
    <n v="2"/>
  </r>
  <r>
    <x v="0"/>
    <x v="171"/>
    <x v="0"/>
    <n v="86"/>
  </r>
  <r>
    <x v="0"/>
    <x v="171"/>
    <x v="2"/>
    <n v="16"/>
  </r>
  <r>
    <x v="0"/>
    <x v="172"/>
    <x v="0"/>
    <n v="88"/>
  </r>
  <r>
    <x v="0"/>
    <x v="172"/>
    <x v="2"/>
    <n v="17"/>
  </r>
  <r>
    <x v="0"/>
    <x v="172"/>
    <x v="3"/>
    <n v="1"/>
  </r>
  <r>
    <x v="0"/>
    <x v="173"/>
    <x v="0"/>
    <n v="81"/>
  </r>
  <r>
    <x v="0"/>
    <x v="173"/>
    <x v="2"/>
    <n v="12"/>
  </r>
  <r>
    <x v="0"/>
    <x v="173"/>
    <x v="6"/>
    <n v="1"/>
  </r>
  <r>
    <x v="0"/>
    <x v="173"/>
    <x v="3"/>
    <n v="2"/>
  </r>
  <r>
    <x v="0"/>
    <x v="174"/>
    <x v="0"/>
    <n v="122"/>
  </r>
  <r>
    <x v="0"/>
    <x v="174"/>
    <x v="2"/>
    <n v="41"/>
  </r>
  <r>
    <x v="0"/>
    <x v="174"/>
    <x v="7"/>
    <n v="5"/>
  </r>
  <r>
    <x v="0"/>
    <x v="175"/>
    <x v="0"/>
    <n v="1"/>
  </r>
  <r>
    <x v="0"/>
    <x v="175"/>
    <x v="2"/>
    <n v="1"/>
  </r>
  <r>
    <x v="0"/>
    <x v="176"/>
    <x v="0"/>
    <n v="1"/>
  </r>
  <r>
    <x v="0"/>
    <x v="29"/>
    <x v="0"/>
    <n v="32"/>
  </r>
  <r>
    <x v="0"/>
    <x v="29"/>
    <x v="4"/>
    <n v="1"/>
  </r>
  <r>
    <x v="0"/>
    <x v="177"/>
    <x v="0"/>
    <n v="86"/>
  </r>
  <r>
    <x v="0"/>
    <x v="177"/>
    <x v="3"/>
    <n v="2"/>
  </r>
  <r>
    <x v="0"/>
    <x v="178"/>
    <x v="0"/>
    <n v="65"/>
  </r>
  <r>
    <x v="0"/>
    <x v="178"/>
    <x v="2"/>
    <n v="11"/>
  </r>
  <r>
    <x v="0"/>
    <x v="179"/>
    <x v="0"/>
    <n v="105"/>
  </r>
  <r>
    <x v="0"/>
    <x v="179"/>
    <x v="2"/>
    <n v="18"/>
  </r>
  <r>
    <x v="0"/>
    <x v="179"/>
    <x v="3"/>
    <n v="1"/>
  </r>
  <r>
    <x v="0"/>
    <x v="180"/>
    <x v="0"/>
    <n v="123"/>
  </r>
  <r>
    <x v="0"/>
    <x v="180"/>
    <x v="2"/>
    <n v="31"/>
  </r>
  <r>
    <x v="0"/>
    <x v="181"/>
    <x v="0"/>
    <n v="58"/>
  </r>
  <r>
    <x v="0"/>
    <x v="181"/>
    <x v="2"/>
    <n v="11"/>
  </r>
  <r>
    <x v="0"/>
    <x v="182"/>
    <x v="0"/>
    <n v="67"/>
  </r>
  <r>
    <x v="0"/>
    <x v="182"/>
    <x v="2"/>
    <n v="11"/>
  </r>
  <r>
    <x v="0"/>
    <x v="182"/>
    <x v="4"/>
    <n v="2"/>
  </r>
  <r>
    <x v="0"/>
    <x v="182"/>
    <x v="3"/>
    <n v="1"/>
  </r>
  <r>
    <x v="0"/>
    <x v="183"/>
    <x v="0"/>
    <n v="87"/>
  </r>
  <r>
    <x v="0"/>
    <x v="183"/>
    <x v="2"/>
    <n v="80"/>
  </r>
  <r>
    <x v="0"/>
    <x v="184"/>
    <x v="0"/>
    <n v="14"/>
  </r>
  <r>
    <x v="0"/>
    <x v="184"/>
    <x v="2"/>
    <n v="24"/>
  </r>
  <r>
    <x v="0"/>
    <x v="185"/>
    <x v="0"/>
    <n v="65"/>
  </r>
  <r>
    <x v="0"/>
    <x v="185"/>
    <x v="2"/>
    <n v="97"/>
  </r>
  <r>
    <x v="0"/>
    <x v="185"/>
    <x v="6"/>
    <n v="1"/>
  </r>
  <r>
    <x v="0"/>
    <x v="186"/>
    <x v="0"/>
    <n v="28"/>
  </r>
  <r>
    <x v="0"/>
    <x v="186"/>
    <x v="2"/>
    <n v="62"/>
  </r>
  <r>
    <x v="0"/>
    <x v="186"/>
    <x v="6"/>
    <n v="1"/>
  </r>
  <r>
    <x v="0"/>
    <x v="187"/>
    <x v="0"/>
    <n v="9"/>
  </r>
  <r>
    <x v="0"/>
    <x v="187"/>
    <x v="2"/>
    <n v="35"/>
  </r>
  <r>
    <x v="0"/>
    <x v="187"/>
    <x v="4"/>
    <n v="1"/>
  </r>
  <r>
    <x v="0"/>
    <x v="188"/>
    <x v="2"/>
    <n v="1"/>
  </r>
  <r>
    <x v="0"/>
    <x v="188"/>
    <x v="3"/>
    <n v="1"/>
  </r>
  <r>
    <x v="0"/>
    <x v="189"/>
    <x v="2"/>
    <n v="1"/>
  </r>
  <r>
    <x v="0"/>
    <x v="190"/>
    <x v="9"/>
    <n v="2"/>
  </r>
  <r>
    <x v="0"/>
    <x v="30"/>
    <x v="0"/>
    <n v="76"/>
  </r>
  <r>
    <x v="0"/>
    <x v="30"/>
    <x v="2"/>
    <n v="22"/>
  </r>
  <r>
    <x v="0"/>
    <x v="30"/>
    <x v="4"/>
    <n v="1"/>
  </r>
  <r>
    <x v="0"/>
    <x v="191"/>
    <x v="0"/>
    <n v="54"/>
  </r>
  <r>
    <x v="0"/>
    <x v="191"/>
    <x v="2"/>
    <n v="77"/>
  </r>
  <r>
    <x v="0"/>
    <x v="191"/>
    <x v="7"/>
    <n v="16"/>
  </r>
  <r>
    <x v="0"/>
    <x v="191"/>
    <x v="4"/>
    <n v="4"/>
  </r>
  <r>
    <x v="0"/>
    <x v="192"/>
    <x v="0"/>
    <n v="71"/>
  </r>
  <r>
    <x v="0"/>
    <x v="192"/>
    <x v="2"/>
    <n v="85"/>
  </r>
  <r>
    <x v="0"/>
    <x v="192"/>
    <x v="7"/>
    <n v="3"/>
  </r>
  <r>
    <x v="0"/>
    <x v="192"/>
    <x v="4"/>
    <n v="1"/>
  </r>
  <r>
    <x v="0"/>
    <x v="192"/>
    <x v="9"/>
    <n v="1"/>
  </r>
  <r>
    <x v="0"/>
    <x v="193"/>
    <x v="0"/>
    <n v="66"/>
  </r>
  <r>
    <x v="0"/>
    <x v="193"/>
    <x v="2"/>
    <n v="89"/>
  </r>
  <r>
    <x v="0"/>
    <x v="193"/>
    <x v="9"/>
    <n v="1"/>
  </r>
  <r>
    <x v="0"/>
    <x v="194"/>
    <x v="0"/>
    <n v="11"/>
  </r>
  <r>
    <x v="0"/>
    <x v="194"/>
    <x v="2"/>
    <n v="48"/>
  </r>
  <r>
    <x v="0"/>
    <x v="31"/>
    <x v="0"/>
    <n v="48"/>
  </r>
  <r>
    <x v="0"/>
    <x v="31"/>
    <x v="2"/>
    <n v="7"/>
  </r>
  <r>
    <x v="0"/>
    <x v="31"/>
    <x v="4"/>
    <n v="2"/>
  </r>
  <r>
    <x v="0"/>
    <x v="195"/>
    <x v="0"/>
    <n v="40"/>
  </r>
  <r>
    <x v="0"/>
    <x v="195"/>
    <x v="2"/>
    <n v="37"/>
  </r>
  <r>
    <x v="0"/>
    <x v="195"/>
    <x v="4"/>
    <n v="2"/>
  </r>
  <r>
    <x v="0"/>
    <x v="196"/>
    <x v="0"/>
    <n v="39"/>
  </r>
  <r>
    <x v="0"/>
    <x v="196"/>
    <x v="2"/>
    <n v="88"/>
  </r>
  <r>
    <x v="0"/>
    <x v="196"/>
    <x v="4"/>
    <n v="2"/>
  </r>
  <r>
    <x v="0"/>
    <x v="196"/>
    <x v="3"/>
    <n v="1"/>
  </r>
  <r>
    <x v="0"/>
    <x v="197"/>
    <x v="0"/>
    <n v="8"/>
  </r>
  <r>
    <x v="0"/>
    <x v="197"/>
    <x v="2"/>
    <n v="33"/>
  </r>
  <r>
    <x v="0"/>
    <x v="68"/>
    <x v="0"/>
    <n v="43"/>
  </r>
  <r>
    <x v="0"/>
    <x v="164"/>
    <x v="4"/>
    <n v="1"/>
  </r>
  <r>
    <x v="0"/>
    <x v="164"/>
    <x v="9"/>
    <n v="1"/>
  </r>
  <r>
    <x v="0"/>
    <x v="198"/>
    <x v="0"/>
    <n v="43"/>
  </r>
  <r>
    <x v="0"/>
    <x v="198"/>
    <x v="2"/>
    <n v="46"/>
  </r>
  <r>
    <x v="0"/>
    <x v="198"/>
    <x v="7"/>
    <n v="10"/>
  </r>
  <r>
    <x v="0"/>
    <x v="199"/>
    <x v="0"/>
    <n v="25"/>
  </r>
  <r>
    <x v="0"/>
    <x v="199"/>
    <x v="2"/>
    <n v="5"/>
  </r>
  <r>
    <x v="0"/>
    <x v="199"/>
    <x v="7"/>
    <n v="1"/>
  </r>
  <r>
    <x v="0"/>
    <x v="200"/>
    <x v="0"/>
    <n v="64"/>
  </r>
  <r>
    <x v="0"/>
    <x v="200"/>
    <x v="2"/>
    <n v="64"/>
  </r>
  <r>
    <x v="0"/>
    <x v="200"/>
    <x v="7"/>
    <n v="4"/>
  </r>
  <r>
    <x v="0"/>
    <x v="200"/>
    <x v="9"/>
    <n v="2"/>
  </r>
  <r>
    <x v="0"/>
    <x v="201"/>
    <x v="0"/>
    <n v="63"/>
  </r>
  <r>
    <x v="0"/>
    <x v="201"/>
    <x v="2"/>
    <n v="79"/>
  </r>
  <r>
    <x v="0"/>
    <x v="201"/>
    <x v="7"/>
    <n v="10"/>
  </r>
  <r>
    <x v="0"/>
    <x v="202"/>
    <x v="0"/>
    <n v="87"/>
  </r>
  <r>
    <x v="0"/>
    <x v="202"/>
    <x v="2"/>
    <n v="117"/>
  </r>
  <r>
    <x v="0"/>
    <x v="202"/>
    <x v="7"/>
    <n v="7"/>
  </r>
  <r>
    <x v="0"/>
    <x v="202"/>
    <x v="5"/>
    <n v="1"/>
  </r>
  <r>
    <x v="0"/>
    <x v="202"/>
    <x v="4"/>
    <n v="1"/>
  </r>
  <r>
    <x v="0"/>
    <x v="203"/>
    <x v="0"/>
    <n v="1"/>
  </r>
  <r>
    <x v="0"/>
    <x v="203"/>
    <x v="2"/>
    <n v="1"/>
  </r>
  <r>
    <x v="0"/>
    <x v="204"/>
    <x v="0"/>
    <n v="1"/>
  </r>
  <r>
    <x v="0"/>
    <x v="205"/>
    <x v="0"/>
    <n v="1"/>
  </r>
  <r>
    <x v="0"/>
    <x v="205"/>
    <x v="2"/>
    <n v="1"/>
  </r>
  <r>
    <x v="0"/>
    <x v="205"/>
    <x v="7"/>
    <n v="2"/>
  </r>
  <r>
    <x v="0"/>
    <x v="206"/>
    <x v="0"/>
    <n v="2"/>
  </r>
  <r>
    <x v="0"/>
    <x v="207"/>
    <x v="2"/>
    <n v="1"/>
  </r>
  <r>
    <x v="0"/>
    <x v="207"/>
    <x v="9"/>
    <n v="1"/>
  </r>
  <r>
    <x v="0"/>
    <x v="208"/>
    <x v="7"/>
    <n v="1"/>
  </r>
  <r>
    <x v="0"/>
    <x v="209"/>
    <x v="0"/>
    <n v="2"/>
  </r>
  <r>
    <x v="0"/>
    <x v="209"/>
    <x v="7"/>
    <n v="2"/>
  </r>
  <r>
    <x v="0"/>
    <x v="210"/>
    <x v="0"/>
    <n v="1"/>
  </r>
  <r>
    <x v="0"/>
    <x v="211"/>
    <x v="0"/>
    <n v="1"/>
  </r>
  <r>
    <x v="0"/>
    <x v="212"/>
    <x v="2"/>
    <n v="1"/>
  </r>
  <r>
    <x v="0"/>
    <x v="213"/>
    <x v="0"/>
    <n v="73"/>
  </r>
  <r>
    <x v="0"/>
    <x v="213"/>
    <x v="7"/>
    <n v="1"/>
  </r>
  <r>
    <x v="0"/>
    <x v="214"/>
    <x v="0"/>
    <n v="122"/>
  </r>
  <r>
    <x v="0"/>
    <x v="214"/>
    <x v="4"/>
    <n v="1"/>
  </r>
  <r>
    <x v="0"/>
    <x v="214"/>
    <x v="10"/>
    <n v="1"/>
  </r>
  <r>
    <x v="0"/>
    <x v="214"/>
    <x v="9"/>
    <n v="1"/>
  </r>
  <r>
    <x v="0"/>
    <x v="215"/>
    <x v="0"/>
    <n v="71"/>
  </r>
  <r>
    <x v="0"/>
    <x v="216"/>
    <x v="0"/>
    <n v="77"/>
  </r>
  <r>
    <x v="0"/>
    <x v="217"/>
    <x v="0"/>
    <n v="193"/>
  </r>
  <r>
    <x v="0"/>
    <x v="217"/>
    <x v="2"/>
    <n v="32"/>
  </r>
  <r>
    <x v="0"/>
    <x v="217"/>
    <x v="3"/>
    <n v="2"/>
  </r>
  <r>
    <x v="0"/>
    <x v="218"/>
    <x v="0"/>
    <n v="109"/>
  </r>
  <r>
    <x v="0"/>
    <x v="218"/>
    <x v="4"/>
    <n v="1"/>
  </r>
  <r>
    <x v="0"/>
    <x v="218"/>
    <x v="3"/>
    <n v="1"/>
  </r>
  <r>
    <x v="0"/>
    <x v="219"/>
    <x v="0"/>
    <n v="7"/>
  </r>
  <r>
    <x v="0"/>
    <x v="219"/>
    <x v="4"/>
    <n v="1"/>
  </r>
  <r>
    <x v="0"/>
    <x v="220"/>
    <x v="0"/>
    <n v="1"/>
  </r>
  <r>
    <x v="0"/>
    <x v="221"/>
    <x v="0"/>
    <n v="3"/>
  </r>
  <r>
    <x v="0"/>
    <x v="221"/>
    <x v="5"/>
    <n v="1"/>
  </r>
  <r>
    <x v="0"/>
    <x v="222"/>
    <x v="1"/>
    <n v="696"/>
  </r>
</pivotCacheRecords>
</file>

<file path=xl/pivotCache/pivotCacheRecords9.xml><?xml version="1.0" encoding="utf-8"?>
<pivotCacheRecords xmlns="http://schemas.openxmlformats.org/spreadsheetml/2006/main" xmlns:r="http://schemas.openxmlformats.org/officeDocument/2006/relationships" count="2018">
  <r>
    <x v="0"/>
    <x v="0"/>
    <n v="2"/>
    <x v="0"/>
  </r>
  <r>
    <x v="0"/>
    <x v="1"/>
    <n v="2"/>
    <x v="0"/>
  </r>
  <r>
    <x v="0"/>
    <x v="2"/>
    <n v="2"/>
    <x v="0"/>
  </r>
  <r>
    <x v="1"/>
    <x v="0"/>
    <n v="8"/>
    <x v="0"/>
  </r>
  <r>
    <x v="1"/>
    <x v="1"/>
    <n v="2"/>
    <x v="0"/>
  </r>
  <r>
    <x v="1"/>
    <x v="2"/>
    <n v="2"/>
    <x v="0"/>
  </r>
  <r>
    <x v="1"/>
    <x v="3"/>
    <n v="13"/>
    <x v="0"/>
  </r>
  <r>
    <x v="2"/>
    <x v="4"/>
    <n v="1"/>
    <x v="0"/>
  </r>
  <r>
    <x v="2"/>
    <x v="3"/>
    <n v="5"/>
    <x v="0"/>
  </r>
  <r>
    <x v="2"/>
    <x v="1"/>
    <n v="8"/>
    <x v="0"/>
  </r>
  <r>
    <x v="2"/>
    <x v="0"/>
    <n v="2"/>
    <x v="0"/>
  </r>
  <r>
    <x v="2"/>
    <x v="2"/>
    <n v="9"/>
    <x v="0"/>
  </r>
  <r>
    <x v="3"/>
    <x v="3"/>
    <n v="5"/>
    <x v="0"/>
  </r>
  <r>
    <x v="3"/>
    <x v="1"/>
    <n v="2"/>
    <x v="0"/>
  </r>
  <r>
    <x v="3"/>
    <x v="0"/>
    <n v="1"/>
    <x v="0"/>
  </r>
  <r>
    <x v="3"/>
    <x v="2"/>
    <n v="2"/>
    <x v="0"/>
  </r>
  <r>
    <x v="4"/>
    <x v="2"/>
    <n v="3"/>
    <x v="0"/>
  </r>
  <r>
    <x v="4"/>
    <x v="1"/>
    <n v="2"/>
    <x v="0"/>
  </r>
  <r>
    <x v="4"/>
    <x v="3"/>
    <n v="1"/>
    <x v="0"/>
  </r>
  <r>
    <x v="4"/>
    <x v="4"/>
    <n v="1"/>
    <x v="0"/>
  </r>
  <r>
    <x v="4"/>
    <x v="0"/>
    <n v="2"/>
    <x v="0"/>
  </r>
  <r>
    <x v="5"/>
    <x v="1"/>
    <n v="3"/>
    <x v="0"/>
  </r>
  <r>
    <x v="5"/>
    <x v="0"/>
    <n v="1"/>
    <x v="0"/>
  </r>
  <r>
    <x v="5"/>
    <x v="2"/>
    <n v="3"/>
    <x v="0"/>
  </r>
  <r>
    <x v="6"/>
    <x v="3"/>
    <n v="0"/>
    <x v="0"/>
  </r>
  <r>
    <x v="7"/>
    <x v="1"/>
    <n v="1"/>
    <x v="0"/>
  </r>
  <r>
    <x v="7"/>
    <x v="2"/>
    <n v="1"/>
    <x v="0"/>
  </r>
  <r>
    <x v="7"/>
    <x v="3"/>
    <n v="24"/>
    <x v="0"/>
  </r>
  <r>
    <x v="7"/>
    <x v="0"/>
    <n v="1"/>
    <x v="0"/>
  </r>
  <r>
    <x v="8"/>
    <x v="1"/>
    <n v="3"/>
    <x v="0"/>
  </r>
  <r>
    <x v="8"/>
    <x v="2"/>
    <n v="3"/>
    <x v="0"/>
  </r>
  <r>
    <x v="8"/>
    <x v="3"/>
    <n v="30"/>
    <x v="0"/>
  </r>
  <r>
    <x v="9"/>
    <x v="0"/>
    <n v="8"/>
    <x v="0"/>
  </r>
  <r>
    <x v="9"/>
    <x v="3"/>
    <n v="23"/>
    <x v="0"/>
  </r>
  <r>
    <x v="9"/>
    <x v="1"/>
    <n v="5"/>
    <x v="0"/>
  </r>
  <r>
    <x v="9"/>
    <x v="2"/>
    <n v="5"/>
    <x v="0"/>
  </r>
  <r>
    <x v="10"/>
    <x v="3"/>
    <n v="6"/>
    <x v="0"/>
  </r>
  <r>
    <x v="10"/>
    <x v="4"/>
    <n v="1"/>
    <x v="0"/>
  </r>
  <r>
    <x v="10"/>
    <x v="2"/>
    <n v="11"/>
    <x v="0"/>
  </r>
  <r>
    <x v="10"/>
    <x v="0"/>
    <n v="16"/>
    <x v="0"/>
  </r>
  <r>
    <x v="10"/>
    <x v="1"/>
    <n v="10"/>
    <x v="0"/>
  </r>
  <r>
    <x v="11"/>
    <x v="1"/>
    <n v="9"/>
    <x v="0"/>
  </r>
  <r>
    <x v="11"/>
    <x v="0"/>
    <n v="13"/>
    <x v="0"/>
  </r>
  <r>
    <x v="11"/>
    <x v="2"/>
    <n v="10"/>
    <x v="0"/>
  </r>
  <r>
    <x v="11"/>
    <x v="4"/>
    <n v="1"/>
    <x v="0"/>
  </r>
  <r>
    <x v="11"/>
    <x v="3"/>
    <n v="1"/>
    <x v="0"/>
  </r>
  <r>
    <x v="12"/>
    <x v="3"/>
    <n v="20"/>
    <x v="0"/>
  </r>
  <r>
    <x v="12"/>
    <x v="1"/>
    <n v="15"/>
    <x v="0"/>
  </r>
  <r>
    <x v="12"/>
    <x v="0"/>
    <n v="10"/>
    <x v="0"/>
  </r>
  <r>
    <x v="12"/>
    <x v="2"/>
    <n v="15"/>
    <x v="0"/>
  </r>
  <r>
    <x v="13"/>
    <x v="2"/>
    <n v="3"/>
    <x v="0"/>
  </r>
  <r>
    <x v="13"/>
    <x v="1"/>
    <n v="3"/>
    <x v="0"/>
  </r>
  <r>
    <x v="13"/>
    <x v="0"/>
    <n v="6"/>
    <x v="0"/>
  </r>
  <r>
    <x v="14"/>
    <x v="3"/>
    <n v="29"/>
    <x v="0"/>
  </r>
  <r>
    <x v="14"/>
    <x v="0"/>
    <n v="2"/>
    <x v="0"/>
  </r>
  <r>
    <x v="15"/>
    <x v="3"/>
    <n v="1"/>
    <x v="0"/>
  </r>
  <r>
    <x v="15"/>
    <x v="4"/>
    <n v="1"/>
    <x v="0"/>
  </r>
  <r>
    <x v="15"/>
    <x v="1"/>
    <n v="11"/>
    <x v="0"/>
  </r>
  <r>
    <x v="15"/>
    <x v="0"/>
    <n v="13"/>
    <x v="0"/>
  </r>
  <r>
    <x v="15"/>
    <x v="2"/>
    <n v="12"/>
    <x v="0"/>
  </r>
  <r>
    <x v="16"/>
    <x v="0"/>
    <n v="4"/>
    <x v="0"/>
  </r>
  <r>
    <x v="16"/>
    <x v="3"/>
    <n v="8"/>
    <x v="0"/>
  </r>
  <r>
    <x v="16"/>
    <x v="1"/>
    <n v="7"/>
    <x v="0"/>
  </r>
  <r>
    <x v="16"/>
    <x v="2"/>
    <n v="7"/>
    <x v="0"/>
  </r>
  <r>
    <x v="17"/>
    <x v="3"/>
    <n v="1"/>
    <x v="0"/>
  </r>
  <r>
    <x v="17"/>
    <x v="1"/>
    <n v="1"/>
    <x v="0"/>
  </r>
  <r>
    <x v="17"/>
    <x v="0"/>
    <n v="2"/>
    <x v="0"/>
  </r>
  <r>
    <x v="17"/>
    <x v="2"/>
    <n v="1"/>
    <x v="0"/>
  </r>
  <r>
    <x v="18"/>
    <x v="2"/>
    <n v="2"/>
    <x v="0"/>
  </r>
  <r>
    <x v="18"/>
    <x v="3"/>
    <n v="43"/>
    <x v="0"/>
  </r>
  <r>
    <x v="18"/>
    <x v="1"/>
    <n v="2"/>
    <x v="0"/>
  </r>
  <r>
    <x v="18"/>
    <x v="0"/>
    <n v="1"/>
    <x v="0"/>
  </r>
  <r>
    <x v="19"/>
    <x v="0"/>
    <n v="6"/>
    <x v="0"/>
  </r>
  <r>
    <x v="19"/>
    <x v="2"/>
    <n v="6"/>
    <x v="0"/>
  </r>
  <r>
    <x v="19"/>
    <x v="1"/>
    <n v="6"/>
    <x v="0"/>
  </r>
  <r>
    <x v="20"/>
    <x v="3"/>
    <n v="1"/>
    <x v="0"/>
  </r>
  <r>
    <x v="20"/>
    <x v="1"/>
    <n v="10"/>
    <x v="0"/>
  </r>
  <r>
    <x v="20"/>
    <x v="2"/>
    <n v="10"/>
    <x v="0"/>
  </r>
  <r>
    <x v="20"/>
    <x v="0"/>
    <n v="12"/>
    <x v="0"/>
  </r>
  <r>
    <x v="21"/>
    <x v="0"/>
    <n v="2"/>
    <x v="0"/>
  </r>
  <r>
    <x v="21"/>
    <x v="3"/>
    <n v="22"/>
    <x v="0"/>
  </r>
  <r>
    <x v="21"/>
    <x v="2"/>
    <n v="5"/>
    <x v="0"/>
  </r>
  <r>
    <x v="21"/>
    <x v="1"/>
    <n v="5"/>
    <x v="0"/>
  </r>
  <r>
    <x v="22"/>
    <x v="3"/>
    <n v="13"/>
    <x v="0"/>
  </r>
  <r>
    <x v="22"/>
    <x v="1"/>
    <n v="8"/>
    <x v="0"/>
  </r>
  <r>
    <x v="22"/>
    <x v="0"/>
    <n v="7"/>
    <x v="0"/>
  </r>
  <r>
    <x v="22"/>
    <x v="2"/>
    <n v="8"/>
    <x v="0"/>
  </r>
  <r>
    <x v="23"/>
    <x v="0"/>
    <n v="10"/>
    <x v="0"/>
  </r>
  <r>
    <x v="23"/>
    <x v="1"/>
    <n v="13"/>
    <x v="0"/>
  </r>
  <r>
    <x v="23"/>
    <x v="3"/>
    <n v="35"/>
    <x v="0"/>
  </r>
  <r>
    <x v="23"/>
    <x v="2"/>
    <n v="14"/>
    <x v="0"/>
  </r>
  <r>
    <x v="23"/>
    <x v="4"/>
    <n v="1"/>
    <x v="0"/>
  </r>
  <r>
    <x v="24"/>
    <x v="2"/>
    <n v="6"/>
    <x v="0"/>
  </r>
  <r>
    <x v="24"/>
    <x v="1"/>
    <n v="6"/>
    <x v="0"/>
  </r>
  <r>
    <x v="24"/>
    <x v="0"/>
    <n v="4"/>
    <x v="0"/>
  </r>
  <r>
    <x v="24"/>
    <x v="3"/>
    <n v="7"/>
    <x v="0"/>
  </r>
  <r>
    <x v="25"/>
    <x v="3"/>
    <n v="1"/>
    <x v="0"/>
  </r>
  <r>
    <x v="25"/>
    <x v="1"/>
    <n v="4"/>
    <x v="0"/>
  </r>
  <r>
    <x v="25"/>
    <x v="0"/>
    <n v="10"/>
    <x v="0"/>
  </r>
  <r>
    <x v="25"/>
    <x v="2"/>
    <n v="4"/>
    <x v="0"/>
  </r>
  <r>
    <x v="26"/>
    <x v="3"/>
    <n v="41"/>
    <x v="0"/>
  </r>
  <r>
    <x v="26"/>
    <x v="1"/>
    <n v="6"/>
    <x v="0"/>
  </r>
  <r>
    <x v="26"/>
    <x v="0"/>
    <n v="4"/>
    <x v="0"/>
  </r>
  <r>
    <x v="26"/>
    <x v="2"/>
    <n v="6"/>
    <x v="0"/>
  </r>
  <r>
    <x v="27"/>
    <x v="3"/>
    <n v="27"/>
    <x v="0"/>
  </r>
  <r>
    <x v="27"/>
    <x v="1"/>
    <n v="3"/>
    <x v="0"/>
  </r>
  <r>
    <x v="27"/>
    <x v="0"/>
    <n v="5"/>
    <x v="0"/>
  </r>
  <r>
    <x v="27"/>
    <x v="2"/>
    <n v="3"/>
    <x v="0"/>
  </r>
  <r>
    <x v="28"/>
    <x v="1"/>
    <n v="5"/>
    <x v="0"/>
  </r>
  <r>
    <x v="28"/>
    <x v="3"/>
    <n v="11"/>
    <x v="0"/>
  </r>
  <r>
    <x v="28"/>
    <x v="0"/>
    <n v="6"/>
    <x v="0"/>
  </r>
  <r>
    <x v="28"/>
    <x v="2"/>
    <n v="5"/>
    <x v="0"/>
  </r>
  <r>
    <x v="29"/>
    <x v="3"/>
    <n v="0"/>
    <x v="0"/>
  </r>
  <r>
    <x v="30"/>
    <x v="3"/>
    <n v="3"/>
    <x v="0"/>
  </r>
  <r>
    <x v="30"/>
    <x v="1"/>
    <n v="2"/>
    <x v="0"/>
  </r>
  <r>
    <x v="30"/>
    <x v="0"/>
    <n v="3"/>
    <x v="0"/>
  </r>
  <r>
    <x v="30"/>
    <x v="2"/>
    <n v="2"/>
    <x v="0"/>
  </r>
  <r>
    <x v="31"/>
    <x v="2"/>
    <n v="3"/>
    <x v="0"/>
  </r>
  <r>
    <x v="31"/>
    <x v="0"/>
    <n v="7"/>
    <x v="0"/>
  </r>
  <r>
    <x v="31"/>
    <x v="1"/>
    <n v="3"/>
    <x v="0"/>
  </r>
  <r>
    <x v="32"/>
    <x v="2"/>
    <n v="3"/>
    <x v="0"/>
  </r>
  <r>
    <x v="32"/>
    <x v="1"/>
    <n v="3"/>
    <x v="0"/>
  </r>
  <r>
    <x v="32"/>
    <x v="0"/>
    <n v="12"/>
    <x v="0"/>
  </r>
  <r>
    <x v="33"/>
    <x v="2"/>
    <n v="6"/>
    <x v="0"/>
  </r>
  <r>
    <x v="33"/>
    <x v="0"/>
    <n v="4"/>
    <x v="0"/>
  </r>
  <r>
    <x v="33"/>
    <x v="1"/>
    <n v="5"/>
    <x v="0"/>
  </r>
  <r>
    <x v="33"/>
    <x v="4"/>
    <n v="1"/>
    <x v="0"/>
  </r>
  <r>
    <x v="33"/>
    <x v="3"/>
    <n v="29"/>
    <x v="0"/>
  </r>
  <r>
    <x v="34"/>
    <x v="3"/>
    <n v="7"/>
    <x v="0"/>
  </r>
  <r>
    <x v="34"/>
    <x v="4"/>
    <n v="2"/>
    <x v="0"/>
  </r>
  <r>
    <x v="34"/>
    <x v="1"/>
    <n v="2"/>
    <x v="0"/>
  </r>
  <r>
    <x v="34"/>
    <x v="2"/>
    <n v="4"/>
    <x v="0"/>
  </r>
  <r>
    <x v="34"/>
    <x v="0"/>
    <n v="5"/>
    <x v="0"/>
  </r>
  <r>
    <x v="35"/>
    <x v="1"/>
    <n v="3"/>
    <x v="0"/>
  </r>
  <r>
    <x v="35"/>
    <x v="2"/>
    <n v="3"/>
    <x v="0"/>
  </r>
  <r>
    <x v="35"/>
    <x v="0"/>
    <n v="4"/>
    <x v="0"/>
  </r>
  <r>
    <x v="35"/>
    <x v="3"/>
    <n v="49"/>
    <x v="0"/>
  </r>
  <r>
    <x v="36"/>
    <x v="2"/>
    <n v="6"/>
    <x v="0"/>
  </r>
  <r>
    <x v="36"/>
    <x v="0"/>
    <n v="8"/>
    <x v="0"/>
  </r>
  <r>
    <x v="36"/>
    <x v="1"/>
    <n v="6"/>
    <x v="0"/>
  </r>
  <r>
    <x v="37"/>
    <x v="4"/>
    <n v="1"/>
    <x v="0"/>
  </r>
  <r>
    <x v="37"/>
    <x v="3"/>
    <n v="20"/>
    <x v="0"/>
  </r>
  <r>
    <x v="37"/>
    <x v="0"/>
    <n v="7"/>
    <x v="0"/>
  </r>
  <r>
    <x v="37"/>
    <x v="2"/>
    <n v="5"/>
    <x v="0"/>
  </r>
  <r>
    <x v="37"/>
    <x v="1"/>
    <n v="4"/>
    <x v="0"/>
  </r>
  <r>
    <x v="38"/>
    <x v="0"/>
    <n v="1"/>
    <x v="0"/>
  </r>
  <r>
    <x v="38"/>
    <x v="1"/>
    <n v="3"/>
    <x v="0"/>
  </r>
  <r>
    <x v="38"/>
    <x v="3"/>
    <n v="8"/>
    <x v="0"/>
  </r>
  <r>
    <x v="38"/>
    <x v="2"/>
    <n v="3"/>
    <x v="0"/>
  </r>
  <r>
    <x v="39"/>
    <x v="3"/>
    <n v="5"/>
    <x v="0"/>
  </r>
  <r>
    <x v="39"/>
    <x v="0"/>
    <n v="1"/>
    <x v="0"/>
  </r>
  <r>
    <x v="39"/>
    <x v="4"/>
    <n v="3"/>
    <x v="0"/>
  </r>
  <r>
    <x v="39"/>
    <x v="2"/>
    <n v="7"/>
    <x v="0"/>
  </r>
  <r>
    <x v="39"/>
    <x v="1"/>
    <n v="4"/>
    <x v="0"/>
  </r>
  <r>
    <x v="40"/>
    <x v="3"/>
    <n v="4"/>
    <x v="0"/>
  </r>
  <r>
    <x v="40"/>
    <x v="1"/>
    <n v="2"/>
    <x v="0"/>
  </r>
  <r>
    <x v="40"/>
    <x v="0"/>
    <n v="5"/>
    <x v="0"/>
  </r>
  <r>
    <x v="40"/>
    <x v="2"/>
    <n v="2"/>
    <x v="0"/>
  </r>
  <r>
    <x v="41"/>
    <x v="3"/>
    <n v="2"/>
    <x v="0"/>
  </r>
  <r>
    <x v="41"/>
    <x v="4"/>
    <n v="1"/>
    <x v="0"/>
  </r>
  <r>
    <x v="41"/>
    <x v="1"/>
    <n v="5"/>
    <x v="0"/>
  </r>
  <r>
    <x v="41"/>
    <x v="0"/>
    <n v="10"/>
    <x v="0"/>
  </r>
  <r>
    <x v="41"/>
    <x v="2"/>
    <n v="6"/>
    <x v="0"/>
  </r>
  <r>
    <x v="42"/>
    <x v="1"/>
    <n v="7"/>
    <x v="0"/>
  </r>
  <r>
    <x v="42"/>
    <x v="4"/>
    <n v="2"/>
    <x v="0"/>
  </r>
  <r>
    <x v="42"/>
    <x v="0"/>
    <n v="12"/>
    <x v="0"/>
  </r>
  <r>
    <x v="42"/>
    <x v="2"/>
    <n v="9"/>
    <x v="0"/>
  </r>
  <r>
    <x v="42"/>
    <x v="3"/>
    <n v="6"/>
    <x v="0"/>
  </r>
  <r>
    <x v="43"/>
    <x v="2"/>
    <n v="11"/>
    <x v="0"/>
  </r>
  <r>
    <x v="43"/>
    <x v="3"/>
    <n v="44"/>
    <x v="0"/>
  </r>
  <r>
    <x v="43"/>
    <x v="1"/>
    <n v="11"/>
    <x v="0"/>
  </r>
  <r>
    <x v="43"/>
    <x v="0"/>
    <n v="8"/>
    <x v="0"/>
  </r>
  <r>
    <x v="44"/>
    <x v="2"/>
    <n v="4"/>
    <x v="0"/>
  </r>
  <r>
    <x v="44"/>
    <x v="0"/>
    <n v="8"/>
    <x v="0"/>
  </r>
  <r>
    <x v="44"/>
    <x v="1"/>
    <n v="3"/>
    <x v="0"/>
  </r>
  <r>
    <x v="44"/>
    <x v="3"/>
    <n v="50"/>
    <x v="0"/>
  </r>
  <r>
    <x v="44"/>
    <x v="4"/>
    <n v="1"/>
    <x v="0"/>
  </r>
  <r>
    <x v="45"/>
    <x v="4"/>
    <n v="1"/>
    <x v="0"/>
  </r>
  <r>
    <x v="45"/>
    <x v="0"/>
    <n v="12"/>
    <x v="0"/>
  </r>
  <r>
    <x v="45"/>
    <x v="1"/>
    <n v="7"/>
    <x v="0"/>
  </r>
  <r>
    <x v="45"/>
    <x v="2"/>
    <n v="8"/>
    <x v="0"/>
  </r>
  <r>
    <x v="45"/>
    <x v="3"/>
    <n v="1"/>
    <x v="0"/>
  </r>
  <r>
    <x v="46"/>
    <x v="4"/>
    <n v="1"/>
    <x v="0"/>
  </r>
  <r>
    <x v="46"/>
    <x v="1"/>
    <n v="10"/>
    <x v="0"/>
  </r>
  <r>
    <x v="46"/>
    <x v="0"/>
    <n v="12"/>
    <x v="0"/>
  </r>
  <r>
    <x v="46"/>
    <x v="2"/>
    <n v="11"/>
    <x v="0"/>
  </r>
  <r>
    <x v="46"/>
    <x v="3"/>
    <n v="22"/>
    <x v="0"/>
  </r>
  <r>
    <x v="47"/>
    <x v="4"/>
    <n v="3"/>
    <x v="0"/>
  </r>
  <r>
    <x v="47"/>
    <x v="1"/>
    <n v="8"/>
    <x v="0"/>
  </r>
  <r>
    <x v="47"/>
    <x v="0"/>
    <n v="17"/>
    <x v="0"/>
  </r>
  <r>
    <x v="47"/>
    <x v="2"/>
    <n v="11"/>
    <x v="0"/>
  </r>
  <r>
    <x v="48"/>
    <x v="3"/>
    <n v="4"/>
    <x v="0"/>
  </r>
  <r>
    <x v="48"/>
    <x v="2"/>
    <n v="9"/>
    <x v="0"/>
  </r>
  <r>
    <x v="48"/>
    <x v="5"/>
    <n v="1"/>
    <x v="0"/>
  </r>
  <r>
    <x v="48"/>
    <x v="4"/>
    <n v="3"/>
    <x v="0"/>
  </r>
  <r>
    <x v="48"/>
    <x v="1"/>
    <n v="5"/>
    <x v="0"/>
  </r>
  <r>
    <x v="48"/>
    <x v="0"/>
    <n v="14"/>
    <x v="0"/>
  </r>
  <r>
    <x v="49"/>
    <x v="1"/>
    <n v="2"/>
    <x v="0"/>
  </r>
  <r>
    <x v="49"/>
    <x v="0"/>
    <n v="8"/>
    <x v="0"/>
  </r>
  <r>
    <x v="49"/>
    <x v="2"/>
    <n v="2"/>
    <x v="0"/>
  </r>
  <r>
    <x v="49"/>
    <x v="3"/>
    <n v="33"/>
    <x v="0"/>
  </r>
  <r>
    <x v="50"/>
    <x v="3"/>
    <n v="32"/>
    <x v="0"/>
  </r>
  <r>
    <x v="50"/>
    <x v="1"/>
    <n v="8"/>
    <x v="0"/>
  </r>
  <r>
    <x v="50"/>
    <x v="0"/>
    <n v="14"/>
    <x v="0"/>
  </r>
  <r>
    <x v="50"/>
    <x v="2"/>
    <n v="8"/>
    <x v="0"/>
  </r>
  <r>
    <x v="51"/>
    <x v="0"/>
    <n v="8"/>
    <x v="0"/>
  </r>
  <r>
    <x v="51"/>
    <x v="2"/>
    <n v="10"/>
    <x v="0"/>
  </r>
  <r>
    <x v="51"/>
    <x v="1"/>
    <n v="10"/>
    <x v="0"/>
  </r>
  <r>
    <x v="51"/>
    <x v="3"/>
    <n v="60"/>
    <x v="0"/>
  </r>
  <r>
    <x v="52"/>
    <x v="4"/>
    <n v="2"/>
    <x v="0"/>
  </r>
  <r>
    <x v="52"/>
    <x v="2"/>
    <n v="2"/>
    <x v="0"/>
  </r>
  <r>
    <x v="52"/>
    <x v="3"/>
    <n v="11"/>
    <x v="0"/>
  </r>
  <r>
    <x v="53"/>
    <x v="0"/>
    <n v="6"/>
    <x v="0"/>
  </r>
  <r>
    <x v="53"/>
    <x v="2"/>
    <n v="6"/>
    <x v="0"/>
  </r>
  <r>
    <x v="53"/>
    <x v="1"/>
    <n v="6"/>
    <x v="0"/>
  </r>
  <r>
    <x v="53"/>
    <x v="3"/>
    <n v="1"/>
    <x v="0"/>
  </r>
  <r>
    <x v="54"/>
    <x v="4"/>
    <n v="2"/>
    <x v="0"/>
  </r>
  <r>
    <x v="54"/>
    <x v="1"/>
    <n v="7"/>
    <x v="0"/>
  </r>
  <r>
    <x v="54"/>
    <x v="0"/>
    <n v="14"/>
    <x v="0"/>
  </r>
  <r>
    <x v="54"/>
    <x v="2"/>
    <n v="9"/>
    <x v="0"/>
  </r>
  <r>
    <x v="54"/>
    <x v="3"/>
    <n v="7"/>
    <x v="0"/>
  </r>
  <r>
    <x v="55"/>
    <x v="2"/>
    <n v="4"/>
    <x v="0"/>
  </r>
  <r>
    <x v="55"/>
    <x v="3"/>
    <n v="5"/>
    <x v="0"/>
  </r>
  <r>
    <x v="55"/>
    <x v="0"/>
    <n v="10"/>
    <x v="0"/>
  </r>
  <r>
    <x v="55"/>
    <x v="1"/>
    <n v="4"/>
    <x v="0"/>
  </r>
  <r>
    <x v="56"/>
    <x v="2"/>
    <n v="7"/>
    <x v="0"/>
  </r>
  <r>
    <x v="56"/>
    <x v="3"/>
    <n v="21"/>
    <x v="0"/>
  </r>
  <r>
    <x v="56"/>
    <x v="4"/>
    <n v="2"/>
    <x v="0"/>
  </r>
  <r>
    <x v="56"/>
    <x v="1"/>
    <n v="5"/>
    <x v="0"/>
  </r>
  <r>
    <x v="56"/>
    <x v="0"/>
    <n v="8"/>
    <x v="0"/>
  </r>
  <r>
    <x v="57"/>
    <x v="0"/>
    <n v="8"/>
    <x v="0"/>
  </r>
  <r>
    <x v="57"/>
    <x v="2"/>
    <n v="8"/>
    <x v="0"/>
  </r>
  <r>
    <x v="57"/>
    <x v="4"/>
    <n v="1"/>
    <x v="0"/>
  </r>
  <r>
    <x v="57"/>
    <x v="3"/>
    <n v="10"/>
    <x v="0"/>
  </r>
  <r>
    <x v="57"/>
    <x v="1"/>
    <n v="7"/>
    <x v="0"/>
  </r>
  <r>
    <x v="58"/>
    <x v="0"/>
    <n v="14"/>
    <x v="0"/>
  </r>
  <r>
    <x v="58"/>
    <x v="1"/>
    <n v="8"/>
    <x v="0"/>
  </r>
  <r>
    <x v="58"/>
    <x v="4"/>
    <n v="1"/>
    <x v="0"/>
  </r>
  <r>
    <x v="58"/>
    <x v="2"/>
    <n v="9"/>
    <x v="0"/>
  </r>
  <r>
    <x v="59"/>
    <x v="2"/>
    <n v="3"/>
    <x v="0"/>
  </r>
  <r>
    <x v="59"/>
    <x v="0"/>
    <n v="11"/>
    <x v="0"/>
  </r>
  <r>
    <x v="59"/>
    <x v="1"/>
    <n v="3"/>
    <x v="0"/>
  </r>
  <r>
    <x v="59"/>
    <x v="3"/>
    <n v="2"/>
    <x v="0"/>
  </r>
  <r>
    <x v="60"/>
    <x v="3"/>
    <n v="16"/>
    <x v="0"/>
  </r>
  <r>
    <x v="60"/>
    <x v="2"/>
    <n v="3"/>
    <x v="0"/>
  </r>
  <r>
    <x v="60"/>
    <x v="0"/>
    <n v="12"/>
    <x v="0"/>
  </r>
  <r>
    <x v="60"/>
    <x v="4"/>
    <n v="1"/>
    <x v="0"/>
  </r>
  <r>
    <x v="60"/>
    <x v="1"/>
    <n v="2"/>
    <x v="0"/>
  </r>
  <r>
    <x v="61"/>
    <x v="3"/>
    <n v="2"/>
    <x v="0"/>
  </r>
  <r>
    <x v="61"/>
    <x v="5"/>
    <n v="1"/>
    <x v="0"/>
  </r>
  <r>
    <x v="61"/>
    <x v="4"/>
    <n v="1"/>
    <x v="0"/>
  </r>
  <r>
    <x v="61"/>
    <x v="1"/>
    <n v="7"/>
    <x v="0"/>
  </r>
  <r>
    <x v="61"/>
    <x v="0"/>
    <n v="12"/>
    <x v="0"/>
  </r>
  <r>
    <x v="61"/>
    <x v="2"/>
    <n v="9"/>
    <x v="0"/>
  </r>
  <r>
    <x v="62"/>
    <x v="0"/>
    <n v="14"/>
    <x v="0"/>
  </r>
  <r>
    <x v="62"/>
    <x v="3"/>
    <n v="65"/>
    <x v="0"/>
  </r>
  <r>
    <x v="62"/>
    <x v="1"/>
    <n v="8"/>
    <x v="0"/>
  </r>
  <r>
    <x v="62"/>
    <x v="2"/>
    <n v="10"/>
    <x v="0"/>
  </r>
  <r>
    <x v="62"/>
    <x v="5"/>
    <n v="2"/>
    <x v="0"/>
  </r>
  <r>
    <x v="63"/>
    <x v="3"/>
    <n v="7"/>
    <x v="0"/>
  </r>
  <r>
    <x v="63"/>
    <x v="5"/>
    <n v="1"/>
    <x v="0"/>
  </r>
  <r>
    <x v="63"/>
    <x v="1"/>
    <n v="3"/>
    <x v="0"/>
  </r>
  <r>
    <x v="63"/>
    <x v="0"/>
    <n v="3"/>
    <x v="0"/>
  </r>
  <r>
    <x v="63"/>
    <x v="2"/>
    <n v="4"/>
    <x v="0"/>
  </r>
  <r>
    <x v="64"/>
    <x v="2"/>
    <n v="6"/>
    <x v="0"/>
  </r>
  <r>
    <x v="64"/>
    <x v="3"/>
    <n v="47"/>
    <x v="0"/>
  </r>
  <r>
    <x v="64"/>
    <x v="0"/>
    <n v="8"/>
    <x v="0"/>
  </r>
  <r>
    <x v="64"/>
    <x v="1"/>
    <n v="6"/>
    <x v="0"/>
  </r>
  <r>
    <x v="65"/>
    <x v="0"/>
    <n v="16"/>
    <x v="0"/>
  </r>
  <r>
    <x v="65"/>
    <x v="2"/>
    <n v="9"/>
    <x v="0"/>
  </r>
  <r>
    <x v="65"/>
    <x v="3"/>
    <n v="11"/>
    <x v="0"/>
  </r>
  <r>
    <x v="65"/>
    <x v="1"/>
    <n v="9"/>
    <x v="0"/>
  </r>
  <r>
    <x v="66"/>
    <x v="5"/>
    <n v="1"/>
    <x v="0"/>
  </r>
  <r>
    <x v="66"/>
    <x v="0"/>
    <n v="13"/>
    <x v="0"/>
  </r>
  <r>
    <x v="66"/>
    <x v="4"/>
    <n v="2"/>
    <x v="0"/>
  </r>
  <r>
    <x v="66"/>
    <x v="1"/>
    <n v="3"/>
    <x v="0"/>
  </r>
  <r>
    <x v="66"/>
    <x v="3"/>
    <n v="5"/>
    <x v="0"/>
  </r>
  <r>
    <x v="66"/>
    <x v="2"/>
    <n v="6"/>
    <x v="0"/>
  </r>
  <r>
    <x v="67"/>
    <x v="0"/>
    <n v="16"/>
    <x v="0"/>
  </r>
  <r>
    <x v="67"/>
    <x v="1"/>
    <n v="7"/>
    <x v="0"/>
  </r>
  <r>
    <x v="67"/>
    <x v="4"/>
    <n v="2"/>
    <x v="0"/>
  </r>
  <r>
    <x v="67"/>
    <x v="3"/>
    <n v="4"/>
    <x v="0"/>
  </r>
  <r>
    <x v="67"/>
    <x v="2"/>
    <n v="9"/>
    <x v="0"/>
  </r>
  <r>
    <x v="68"/>
    <x v="1"/>
    <n v="8"/>
    <x v="0"/>
  </r>
  <r>
    <x v="68"/>
    <x v="0"/>
    <n v="12"/>
    <x v="0"/>
  </r>
  <r>
    <x v="68"/>
    <x v="3"/>
    <n v="1"/>
    <x v="0"/>
  </r>
  <r>
    <x v="68"/>
    <x v="2"/>
    <n v="8"/>
    <x v="0"/>
  </r>
  <r>
    <x v="69"/>
    <x v="5"/>
    <n v="2"/>
    <x v="0"/>
  </r>
  <r>
    <x v="69"/>
    <x v="2"/>
    <n v="12"/>
    <x v="0"/>
  </r>
  <r>
    <x v="69"/>
    <x v="0"/>
    <n v="12"/>
    <x v="0"/>
  </r>
  <r>
    <x v="69"/>
    <x v="1"/>
    <n v="10"/>
    <x v="0"/>
  </r>
  <r>
    <x v="69"/>
    <x v="3"/>
    <n v="26"/>
    <x v="0"/>
  </r>
  <r>
    <x v="70"/>
    <x v="2"/>
    <n v="10"/>
    <x v="0"/>
  </r>
  <r>
    <x v="70"/>
    <x v="1"/>
    <n v="9"/>
    <x v="0"/>
  </r>
  <r>
    <x v="70"/>
    <x v="3"/>
    <n v="59"/>
    <x v="0"/>
  </r>
  <r>
    <x v="70"/>
    <x v="4"/>
    <n v="1"/>
    <x v="0"/>
  </r>
  <r>
    <x v="70"/>
    <x v="0"/>
    <n v="5"/>
    <x v="0"/>
  </r>
  <r>
    <x v="71"/>
    <x v="2"/>
    <n v="5"/>
    <x v="0"/>
  </r>
  <r>
    <x v="71"/>
    <x v="4"/>
    <n v="1"/>
    <x v="0"/>
  </r>
  <r>
    <x v="71"/>
    <x v="3"/>
    <n v="1"/>
    <x v="0"/>
  </r>
  <r>
    <x v="71"/>
    <x v="0"/>
    <n v="11"/>
    <x v="0"/>
  </r>
  <r>
    <x v="71"/>
    <x v="1"/>
    <n v="4"/>
    <x v="0"/>
  </r>
  <r>
    <x v="72"/>
    <x v="1"/>
    <n v="46"/>
    <x v="0"/>
  </r>
  <r>
    <x v="72"/>
    <x v="2"/>
    <n v="49"/>
    <x v="0"/>
  </r>
  <r>
    <x v="72"/>
    <x v="3"/>
    <n v="8"/>
    <x v="0"/>
  </r>
  <r>
    <x v="72"/>
    <x v="0"/>
    <n v="6"/>
    <x v="0"/>
  </r>
  <r>
    <x v="72"/>
    <x v="4"/>
    <n v="3"/>
    <x v="0"/>
  </r>
  <r>
    <x v="73"/>
    <x v="2"/>
    <n v="18"/>
    <x v="0"/>
  </r>
  <r>
    <x v="73"/>
    <x v="4"/>
    <n v="6"/>
    <x v="0"/>
  </r>
  <r>
    <x v="73"/>
    <x v="3"/>
    <n v="39"/>
    <x v="0"/>
  </r>
  <r>
    <x v="73"/>
    <x v="1"/>
    <n v="12"/>
    <x v="0"/>
  </r>
  <r>
    <x v="73"/>
    <x v="0"/>
    <n v="10"/>
    <x v="0"/>
  </r>
  <r>
    <x v="74"/>
    <x v="0"/>
    <n v="15"/>
    <x v="0"/>
  </r>
  <r>
    <x v="74"/>
    <x v="1"/>
    <n v="15"/>
    <x v="0"/>
  </r>
  <r>
    <x v="74"/>
    <x v="4"/>
    <n v="1"/>
    <x v="0"/>
  </r>
  <r>
    <x v="74"/>
    <x v="5"/>
    <n v="2"/>
    <x v="0"/>
  </r>
  <r>
    <x v="74"/>
    <x v="3"/>
    <n v="5"/>
    <x v="0"/>
  </r>
  <r>
    <x v="74"/>
    <x v="2"/>
    <n v="18"/>
    <x v="0"/>
  </r>
  <r>
    <x v="75"/>
    <x v="1"/>
    <n v="6"/>
    <x v="0"/>
  </r>
  <r>
    <x v="75"/>
    <x v="2"/>
    <n v="6"/>
    <x v="0"/>
  </r>
  <r>
    <x v="75"/>
    <x v="0"/>
    <n v="11"/>
    <x v="0"/>
  </r>
  <r>
    <x v="76"/>
    <x v="4"/>
    <n v="1"/>
    <x v="0"/>
  </r>
  <r>
    <x v="76"/>
    <x v="1"/>
    <n v="14"/>
    <x v="0"/>
  </r>
  <r>
    <x v="76"/>
    <x v="0"/>
    <n v="13"/>
    <x v="0"/>
  </r>
  <r>
    <x v="76"/>
    <x v="2"/>
    <n v="15"/>
    <x v="0"/>
  </r>
  <r>
    <x v="76"/>
    <x v="3"/>
    <n v="16"/>
    <x v="0"/>
  </r>
  <r>
    <x v="77"/>
    <x v="3"/>
    <n v="18"/>
    <x v="0"/>
  </r>
  <r>
    <x v="77"/>
    <x v="0"/>
    <n v="5"/>
    <x v="0"/>
  </r>
  <r>
    <x v="77"/>
    <x v="5"/>
    <n v="1"/>
    <x v="0"/>
  </r>
  <r>
    <x v="77"/>
    <x v="1"/>
    <n v="2"/>
    <x v="0"/>
  </r>
  <r>
    <x v="77"/>
    <x v="2"/>
    <n v="3"/>
    <x v="0"/>
  </r>
  <r>
    <x v="78"/>
    <x v="2"/>
    <n v="7"/>
    <x v="0"/>
  </r>
  <r>
    <x v="78"/>
    <x v="0"/>
    <n v="7"/>
    <x v="0"/>
  </r>
  <r>
    <x v="78"/>
    <x v="1"/>
    <n v="3"/>
    <x v="0"/>
  </r>
  <r>
    <x v="78"/>
    <x v="4"/>
    <n v="4"/>
    <x v="0"/>
  </r>
  <r>
    <x v="78"/>
    <x v="3"/>
    <n v="13"/>
    <x v="0"/>
  </r>
  <r>
    <x v="79"/>
    <x v="2"/>
    <n v="5"/>
    <x v="0"/>
  </r>
  <r>
    <x v="79"/>
    <x v="5"/>
    <n v="1"/>
    <x v="0"/>
  </r>
  <r>
    <x v="79"/>
    <x v="1"/>
    <n v="4"/>
    <x v="0"/>
  </r>
  <r>
    <x v="79"/>
    <x v="0"/>
    <n v="12"/>
    <x v="0"/>
  </r>
  <r>
    <x v="79"/>
    <x v="3"/>
    <n v="5"/>
    <x v="0"/>
  </r>
  <r>
    <x v="80"/>
    <x v="2"/>
    <n v="4"/>
    <x v="0"/>
  </r>
  <r>
    <x v="80"/>
    <x v="0"/>
    <n v="6"/>
    <x v="0"/>
  </r>
  <r>
    <x v="80"/>
    <x v="1"/>
    <n v="4"/>
    <x v="0"/>
  </r>
  <r>
    <x v="81"/>
    <x v="0"/>
    <n v="6"/>
    <x v="0"/>
  </r>
  <r>
    <x v="81"/>
    <x v="1"/>
    <n v="3"/>
    <x v="0"/>
  </r>
  <r>
    <x v="81"/>
    <x v="3"/>
    <n v="4"/>
    <x v="0"/>
  </r>
  <r>
    <x v="81"/>
    <x v="2"/>
    <n v="3"/>
    <x v="0"/>
  </r>
  <r>
    <x v="82"/>
    <x v="3"/>
    <n v="42"/>
    <x v="0"/>
  </r>
  <r>
    <x v="82"/>
    <x v="2"/>
    <n v="5"/>
    <x v="0"/>
  </r>
  <r>
    <x v="82"/>
    <x v="1"/>
    <n v="5"/>
    <x v="0"/>
  </r>
  <r>
    <x v="82"/>
    <x v="0"/>
    <n v="2"/>
    <x v="0"/>
  </r>
  <r>
    <x v="83"/>
    <x v="3"/>
    <n v="86"/>
    <x v="0"/>
  </r>
  <r>
    <x v="83"/>
    <x v="4"/>
    <n v="1"/>
    <x v="0"/>
  </r>
  <r>
    <x v="83"/>
    <x v="0"/>
    <n v="5"/>
    <x v="0"/>
  </r>
  <r>
    <x v="83"/>
    <x v="2"/>
    <n v="5"/>
    <x v="0"/>
  </r>
  <r>
    <x v="83"/>
    <x v="1"/>
    <n v="4"/>
    <x v="0"/>
  </r>
  <r>
    <x v="84"/>
    <x v="2"/>
    <n v="12"/>
    <x v="0"/>
  </r>
  <r>
    <x v="84"/>
    <x v="3"/>
    <n v="47"/>
    <x v="0"/>
  </r>
  <r>
    <x v="84"/>
    <x v="1"/>
    <n v="12"/>
    <x v="0"/>
  </r>
  <r>
    <x v="84"/>
    <x v="0"/>
    <n v="8"/>
    <x v="0"/>
  </r>
  <r>
    <x v="85"/>
    <x v="1"/>
    <n v="20"/>
    <x v="0"/>
  </r>
  <r>
    <x v="85"/>
    <x v="0"/>
    <n v="16"/>
    <x v="0"/>
  </r>
  <r>
    <x v="85"/>
    <x v="2"/>
    <n v="21"/>
    <x v="0"/>
  </r>
  <r>
    <x v="85"/>
    <x v="4"/>
    <n v="1"/>
    <x v="0"/>
  </r>
  <r>
    <x v="86"/>
    <x v="1"/>
    <n v="4"/>
    <x v="0"/>
  </r>
  <r>
    <x v="86"/>
    <x v="3"/>
    <n v="2"/>
    <x v="0"/>
  </r>
  <r>
    <x v="86"/>
    <x v="2"/>
    <n v="4"/>
    <x v="0"/>
  </r>
  <r>
    <x v="86"/>
    <x v="0"/>
    <n v="9"/>
    <x v="0"/>
  </r>
  <r>
    <x v="87"/>
    <x v="3"/>
    <n v="2"/>
    <x v="0"/>
  </r>
  <r>
    <x v="87"/>
    <x v="2"/>
    <n v="3"/>
    <x v="0"/>
  </r>
  <r>
    <x v="87"/>
    <x v="0"/>
    <n v="19"/>
    <x v="0"/>
  </r>
  <r>
    <x v="87"/>
    <x v="4"/>
    <n v="1"/>
    <x v="0"/>
  </r>
  <r>
    <x v="87"/>
    <x v="1"/>
    <n v="2"/>
    <x v="0"/>
  </r>
  <r>
    <x v="88"/>
    <x v="2"/>
    <n v="5"/>
    <x v="0"/>
  </r>
  <r>
    <x v="88"/>
    <x v="0"/>
    <n v="14"/>
    <x v="0"/>
  </r>
  <r>
    <x v="88"/>
    <x v="1"/>
    <n v="5"/>
    <x v="0"/>
  </r>
  <r>
    <x v="88"/>
    <x v="3"/>
    <n v="1"/>
    <x v="0"/>
  </r>
  <r>
    <x v="89"/>
    <x v="1"/>
    <n v="10"/>
    <x v="0"/>
  </r>
  <r>
    <x v="89"/>
    <x v="2"/>
    <n v="10"/>
    <x v="0"/>
  </r>
  <r>
    <x v="89"/>
    <x v="0"/>
    <n v="13"/>
    <x v="0"/>
  </r>
  <r>
    <x v="90"/>
    <x v="2"/>
    <n v="2"/>
    <x v="0"/>
  </r>
  <r>
    <x v="90"/>
    <x v="0"/>
    <n v="6"/>
    <x v="0"/>
  </r>
  <r>
    <x v="90"/>
    <x v="1"/>
    <n v="2"/>
    <x v="0"/>
  </r>
  <r>
    <x v="90"/>
    <x v="3"/>
    <n v="1"/>
    <x v="0"/>
  </r>
  <r>
    <x v="91"/>
    <x v="0"/>
    <n v="10"/>
    <x v="0"/>
  </r>
  <r>
    <x v="91"/>
    <x v="1"/>
    <n v="4"/>
    <x v="0"/>
  </r>
  <r>
    <x v="91"/>
    <x v="3"/>
    <n v="16"/>
    <x v="0"/>
  </r>
  <r>
    <x v="91"/>
    <x v="2"/>
    <n v="4"/>
    <x v="0"/>
  </r>
  <r>
    <x v="92"/>
    <x v="0"/>
    <n v="16"/>
    <x v="0"/>
  </r>
  <r>
    <x v="92"/>
    <x v="1"/>
    <n v="5"/>
    <x v="0"/>
  </r>
  <r>
    <x v="92"/>
    <x v="3"/>
    <n v="31"/>
    <x v="0"/>
  </r>
  <r>
    <x v="92"/>
    <x v="2"/>
    <n v="5"/>
    <x v="0"/>
  </r>
  <r>
    <x v="93"/>
    <x v="2"/>
    <n v="1"/>
    <x v="0"/>
  </r>
  <r>
    <x v="93"/>
    <x v="0"/>
    <n v="15"/>
    <x v="0"/>
  </r>
  <r>
    <x v="93"/>
    <x v="3"/>
    <n v="11"/>
    <x v="0"/>
  </r>
  <r>
    <x v="93"/>
    <x v="1"/>
    <n v="1"/>
    <x v="0"/>
  </r>
  <r>
    <x v="94"/>
    <x v="3"/>
    <n v="10"/>
    <x v="0"/>
  </r>
  <r>
    <x v="94"/>
    <x v="4"/>
    <n v="1"/>
    <x v="0"/>
  </r>
  <r>
    <x v="94"/>
    <x v="1"/>
    <n v="4"/>
    <x v="0"/>
  </r>
  <r>
    <x v="94"/>
    <x v="0"/>
    <n v="6"/>
    <x v="0"/>
  </r>
  <r>
    <x v="94"/>
    <x v="2"/>
    <n v="5"/>
    <x v="0"/>
  </r>
  <r>
    <x v="95"/>
    <x v="3"/>
    <n v="28"/>
    <x v="0"/>
  </r>
  <r>
    <x v="95"/>
    <x v="5"/>
    <n v="1"/>
    <x v="0"/>
  </r>
  <r>
    <x v="95"/>
    <x v="1"/>
    <n v="4"/>
    <x v="0"/>
  </r>
  <r>
    <x v="95"/>
    <x v="0"/>
    <n v="6"/>
    <x v="0"/>
  </r>
  <r>
    <x v="95"/>
    <x v="2"/>
    <n v="5"/>
    <x v="0"/>
  </r>
  <r>
    <x v="96"/>
    <x v="2"/>
    <n v="5"/>
    <x v="0"/>
  </r>
  <r>
    <x v="96"/>
    <x v="0"/>
    <n v="4"/>
    <x v="0"/>
  </r>
  <r>
    <x v="96"/>
    <x v="3"/>
    <n v="3"/>
    <x v="0"/>
  </r>
  <r>
    <x v="96"/>
    <x v="1"/>
    <n v="4"/>
    <x v="0"/>
  </r>
  <r>
    <x v="96"/>
    <x v="5"/>
    <n v="1"/>
    <x v="0"/>
  </r>
  <r>
    <x v="97"/>
    <x v="4"/>
    <n v="1"/>
    <x v="0"/>
  </r>
  <r>
    <x v="97"/>
    <x v="1"/>
    <n v="5"/>
    <x v="0"/>
  </r>
  <r>
    <x v="97"/>
    <x v="0"/>
    <n v="16"/>
    <x v="0"/>
  </r>
  <r>
    <x v="97"/>
    <x v="2"/>
    <n v="6"/>
    <x v="0"/>
  </r>
  <r>
    <x v="97"/>
    <x v="3"/>
    <n v="5"/>
    <x v="0"/>
  </r>
  <r>
    <x v="98"/>
    <x v="0"/>
    <n v="9"/>
    <x v="0"/>
  </r>
  <r>
    <x v="98"/>
    <x v="1"/>
    <n v="10"/>
    <x v="0"/>
  </r>
  <r>
    <x v="98"/>
    <x v="3"/>
    <n v="99"/>
    <x v="0"/>
  </r>
  <r>
    <x v="98"/>
    <x v="2"/>
    <n v="10"/>
    <x v="0"/>
  </r>
  <r>
    <x v="99"/>
    <x v="2"/>
    <n v="6"/>
    <x v="0"/>
  </r>
  <r>
    <x v="99"/>
    <x v="0"/>
    <n v="12"/>
    <x v="0"/>
  </r>
  <r>
    <x v="99"/>
    <x v="1"/>
    <n v="6"/>
    <x v="0"/>
  </r>
  <r>
    <x v="99"/>
    <x v="3"/>
    <n v="1"/>
    <x v="0"/>
  </r>
  <r>
    <x v="100"/>
    <x v="3"/>
    <n v="1"/>
    <x v="0"/>
  </r>
  <r>
    <x v="100"/>
    <x v="5"/>
    <n v="1"/>
    <x v="0"/>
  </r>
  <r>
    <x v="100"/>
    <x v="4"/>
    <n v="1"/>
    <x v="0"/>
  </r>
  <r>
    <x v="100"/>
    <x v="1"/>
    <n v="5"/>
    <x v="0"/>
  </r>
  <r>
    <x v="100"/>
    <x v="0"/>
    <n v="9"/>
    <x v="0"/>
  </r>
  <r>
    <x v="100"/>
    <x v="2"/>
    <n v="7"/>
    <x v="0"/>
  </r>
  <r>
    <x v="101"/>
    <x v="3"/>
    <n v="3"/>
    <x v="0"/>
  </r>
  <r>
    <x v="101"/>
    <x v="1"/>
    <n v="6"/>
    <x v="0"/>
  </r>
  <r>
    <x v="101"/>
    <x v="0"/>
    <n v="13"/>
    <x v="0"/>
  </r>
  <r>
    <x v="101"/>
    <x v="2"/>
    <n v="6"/>
    <x v="0"/>
  </r>
  <r>
    <x v="102"/>
    <x v="1"/>
    <n v="1"/>
    <x v="0"/>
  </r>
  <r>
    <x v="102"/>
    <x v="0"/>
    <n v="19"/>
    <x v="0"/>
  </r>
  <r>
    <x v="102"/>
    <x v="3"/>
    <n v="2"/>
    <x v="0"/>
  </r>
  <r>
    <x v="102"/>
    <x v="2"/>
    <n v="1"/>
    <x v="0"/>
  </r>
  <r>
    <x v="103"/>
    <x v="3"/>
    <n v="1"/>
    <x v="0"/>
  </r>
  <r>
    <x v="103"/>
    <x v="2"/>
    <n v="2"/>
    <x v="0"/>
  </r>
  <r>
    <x v="103"/>
    <x v="1"/>
    <n v="2"/>
    <x v="0"/>
  </r>
  <r>
    <x v="103"/>
    <x v="0"/>
    <n v="10"/>
    <x v="0"/>
  </r>
  <r>
    <x v="104"/>
    <x v="1"/>
    <n v="6"/>
    <x v="0"/>
  </r>
  <r>
    <x v="104"/>
    <x v="3"/>
    <n v="9"/>
    <x v="0"/>
  </r>
  <r>
    <x v="104"/>
    <x v="2"/>
    <n v="6"/>
    <x v="0"/>
  </r>
  <r>
    <x v="104"/>
    <x v="0"/>
    <n v="11"/>
    <x v="0"/>
  </r>
  <r>
    <x v="105"/>
    <x v="2"/>
    <n v="3"/>
    <x v="0"/>
  </r>
  <r>
    <x v="105"/>
    <x v="3"/>
    <n v="2"/>
    <x v="0"/>
  </r>
  <r>
    <x v="105"/>
    <x v="4"/>
    <n v="2"/>
    <x v="0"/>
  </r>
  <r>
    <x v="105"/>
    <x v="1"/>
    <n v="1"/>
    <x v="0"/>
  </r>
  <r>
    <x v="105"/>
    <x v="0"/>
    <n v="21"/>
    <x v="0"/>
  </r>
  <r>
    <x v="106"/>
    <x v="3"/>
    <n v="0"/>
    <x v="0"/>
  </r>
  <r>
    <x v="107"/>
    <x v="3"/>
    <n v="1"/>
    <x v="0"/>
  </r>
  <r>
    <x v="107"/>
    <x v="2"/>
    <n v="2"/>
    <x v="0"/>
  </r>
  <r>
    <x v="107"/>
    <x v="1"/>
    <n v="2"/>
    <x v="0"/>
  </r>
  <r>
    <x v="108"/>
    <x v="0"/>
    <n v="2"/>
    <x v="0"/>
  </r>
  <r>
    <x v="109"/>
    <x v="3"/>
    <n v="1"/>
    <x v="0"/>
  </r>
  <r>
    <x v="109"/>
    <x v="1"/>
    <n v="1"/>
    <x v="0"/>
  </r>
  <r>
    <x v="109"/>
    <x v="2"/>
    <n v="1"/>
    <x v="0"/>
  </r>
  <r>
    <x v="110"/>
    <x v="3"/>
    <n v="68"/>
    <x v="0"/>
  </r>
  <r>
    <x v="111"/>
    <x v="3"/>
    <n v="43"/>
    <x v="0"/>
  </r>
  <r>
    <x v="111"/>
    <x v="2"/>
    <n v="5"/>
    <x v="0"/>
  </r>
  <r>
    <x v="111"/>
    <x v="0"/>
    <n v="7"/>
    <x v="0"/>
  </r>
  <r>
    <x v="111"/>
    <x v="1"/>
    <n v="5"/>
    <x v="0"/>
  </r>
  <r>
    <x v="112"/>
    <x v="3"/>
    <n v="48"/>
    <x v="0"/>
  </r>
  <r>
    <x v="112"/>
    <x v="1"/>
    <n v="12"/>
    <x v="0"/>
  </r>
  <r>
    <x v="112"/>
    <x v="0"/>
    <n v="11"/>
    <x v="0"/>
  </r>
  <r>
    <x v="112"/>
    <x v="2"/>
    <n v="12"/>
    <x v="0"/>
  </r>
  <r>
    <x v="113"/>
    <x v="1"/>
    <n v="4"/>
    <x v="0"/>
  </r>
  <r>
    <x v="113"/>
    <x v="0"/>
    <n v="14"/>
    <x v="0"/>
  </r>
  <r>
    <x v="113"/>
    <x v="3"/>
    <n v="1"/>
    <x v="0"/>
  </r>
  <r>
    <x v="113"/>
    <x v="2"/>
    <n v="4"/>
    <x v="0"/>
  </r>
  <r>
    <x v="114"/>
    <x v="1"/>
    <n v="6"/>
    <x v="0"/>
  </r>
  <r>
    <x v="114"/>
    <x v="0"/>
    <n v="19"/>
    <x v="0"/>
  </r>
  <r>
    <x v="114"/>
    <x v="2"/>
    <n v="6"/>
    <x v="0"/>
  </r>
  <r>
    <x v="115"/>
    <x v="1"/>
    <n v="8"/>
    <x v="0"/>
  </r>
  <r>
    <x v="115"/>
    <x v="2"/>
    <n v="15"/>
    <x v="0"/>
  </r>
  <r>
    <x v="115"/>
    <x v="4"/>
    <n v="1"/>
    <x v="0"/>
  </r>
  <r>
    <x v="115"/>
    <x v="5"/>
    <n v="6"/>
    <x v="0"/>
  </r>
  <r>
    <x v="115"/>
    <x v="3"/>
    <n v="26"/>
    <x v="0"/>
  </r>
  <r>
    <x v="115"/>
    <x v="0"/>
    <n v="16"/>
    <x v="0"/>
  </r>
  <r>
    <x v="116"/>
    <x v="5"/>
    <n v="2"/>
    <x v="0"/>
  </r>
  <r>
    <x v="116"/>
    <x v="1"/>
    <n v="11"/>
    <x v="0"/>
  </r>
  <r>
    <x v="116"/>
    <x v="0"/>
    <n v="21"/>
    <x v="0"/>
  </r>
  <r>
    <x v="116"/>
    <x v="2"/>
    <n v="13"/>
    <x v="0"/>
  </r>
  <r>
    <x v="117"/>
    <x v="0"/>
    <n v="15"/>
    <x v="0"/>
  </r>
  <r>
    <x v="117"/>
    <x v="3"/>
    <n v="1"/>
    <x v="0"/>
  </r>
  <r>
    <x v="117"/>
    <x v="1"/>
    <n v="9"/>
    <x v="0"/>
  </r>
  <r>
    <x v="117"/>
    <x v="2"/>
    <n v="11"/>
    <x v="0"/>
  </r>
  <r>
    <x v="117"/>
    <x v="5"/>
    <n v="2"/>
    <x v="0"/>
  </r>
  <r>
    <x v="118"/>
    <x v="2"/>
    <n v="7"/>
    <x v="0"/>
  </r>
  <r>
    <x v="118"/>
    <x v="0"/>
    <n v="8"/>
    <x v="0"/>
  </r>
  <r>
    <x v="118"/>
    <x v="1"/>
    <n v="5"/>
    <x v="0"/>
  </r>
  <r>
    <x v="118"/>
    <x v="3"/>
    <n v="35"/>
    <x v="0"/>
  </r>
  <r>
    <x v="118"/>
    <x v="5"/>
    <n v="1"/>
    <x v="0"/>
  </r>
  <r>
    <x v="118"/>
    <x v="4"/>
    <n v="1"/>
    <x v="0"/>
  </r>
  <r>
    <x v="119"/>
    <x v="3"/>
    <n v="3"/>
    <x v="0"/>
  </r>
  <r>
    <x v="119"/>
    <x v="4"/>
    <n v="1"/>
    <x v="0"/>
  </r>
  <r>
    <x v="119"/>
    <x v="1"/>
    <n v="3"/>
    <x v="0"/>
  </r>
  <r>
    <x v="119"/>
    <x v="0"/>
    <n v="12"/>
    <x v="0"/>
  </r>
  <r>
    <x v="119"/>
    <x v="2"/>
    <n v="4"/>
    <x v="0"/>
  </r>
  <r>
    <x v="120"/>
    <x v="1"/>
    <n v="4"/>
    <x v="0"/>
  </r>
  <r>
    <x v="120"/>
    <x v="3"/>
    <n v="17"/>
    <x v="0"/>
  </r>
  <r>
    <x v="120"/>
    <x v="2"/>
    <n v="4"/>
    <x v="0"/>
  </r>
  <r>
    <x v="120"/>
    <x v="0"/>
    <n v="6"/>
    <x v="0"/>
  </r>
  <r>
    <x v="121"/>
    <x v="4"/>
    <n v="2"/>
    <x v="0"/>
  </r>
  <r>
    <x v="121"/>
    <x v="1"/>
    <n v="9"/>
    <x v="0"/>
  </r>
  <r>
    <x v="121"/>
    <x v="2"/>
    <n v="11"/>
    <x v="0"/>
  </r>
  <r>
    <x v="121"/>
    <x v="3"/>
    <n v="42"/>
    <x v="0"/>
  </r>
  <r>
    <x v="121"/>
    <x v="0"/>
    <n v="9"/>
    <x v="0"/>
  </r>
  <r>
    <x v="122"/>
    <x v="0"/>
    <n v="3"/>
    <x v="0"/>
  </r>
  <r>
    <x v="122"/>
    <x v="3"/>
    <n v="39"/>
    <x v="0"/>
  </r>
  <r>
    <x v="122"/>
    <x v="2"/>
    <n v="3"/>
    <x v="0"/>
  </r>
  <r>
    <x v="122"/>
    <x v="1"/>
    <n v="3"/>
    <x v="0"/>
  </r>
  <r>
    <x v="123"/>
    <x v="2"/>
    <n v="1"/>
    <x v="0"/>
  </r>
  <r>
    <x v="123"/>
    <x v="0"/>
    <n v="15"/>
    <x v="0"/>
  </r>
  <r>
    <x v="123"/>
    <x v="3"/>
    <n v="5"/>
    <x v="0"/>
  </r>
  <r>
    <x v="123"/>
    <x v="1"/>
    <n v="1"/>
    <x v="0"/>
  </r>
  <r>
    <x v="124"/>
    <x v="1"/>
    <n v="4"/>
    <x v="0"/>
  </r>
  <r>
    <x v="124"/>
    <x v="3"/>
    <n v="35"/>
    <x v="0"/>
  </r>
  <r>
    <x v="124"/>
    <x v="2"/>
    <n v="4"/>
    <x v="0"/>
  </r>
  <r>
    <x v="124"/>
    <x v="0"/>
    <n v="12"/>
    <x v="0"/>
  </r>
  <r>
    <x v="125"/>
    <x v="2"/>
    <n v="6"/>
    <x v="0"/>
  </r>
  <r>
    <x v="125"/>
    <x v="0"/>
    <n v="10"/>
    <x v="0"/>
  </r>
  <r>
    <x v="125"/>
    <x v="1"/>
    <n v="6"/>
    <x v="0"/>
  </r>
  <r>
    <x v="125"/>
    <x v="3"/>
    <n v="2"/>
    <x v="0"/>
  </r>
  <r>
    <x v="126"/>
    <x v="2"/>
    <n v="9"/>
    <x v="0"/>
  </r>
  <r>
    <x v="126"/>
    <x v="0"/>
    <n v="11"/>
    <x v="0"/>
  </r>
  <r>
    <x v="126"/>
    <x v="1"/>
    <n v="9"/>
    <x v="0"/>
  </r>
  <r>
    <x v="127"/>
    <x v="0"/>
    <n v="11"/>
    <x v="0"/>
  </r>
  <r>
    <x v="127"/>
    <x v="1"/>
    <n v="9"/>
    <x v="0"/>
  </r>
  <r>
    <x v="127"/>
    <x v="4"/>
    <n v="1"/>
    <x v="0"/>
  </r>
  <r>
    <x v="127"/>
    <x v="5"/>
    <n v="1"/>
    <x v="0"/>
  </r>
  <r>
    <x v="127"/>
    <x v="3"/>
    <n v="2"/>
    <x v="0"/>
  </r>
  <r>
    <x v="127"/>
    <x v="2"/>
    <n v="11"/>
    <x v="0"/>
  </r>
  <r>
    <x v="128"/>
    <x v="1"/>
    <n v="4"/>
    <x v="0"/>
  </r>
  <r>
    <x v="128"/>
    <x v="0"/>
    <n v="6"/>
    <x v="0"/>
  </r>
  <r>
    <x v="128"/>
    <x v="4"/>
    <n v="1"/>
    <x v="0"/>
  </r>
  <r>
    <x v="128"/>
    <x v="3"/>
    <n v="13"/>
    <x v="0"/>
  </r>
  <r>
    <x v="128"/>
    <x v="2"/>
    <n v="5"/>
    <x v="0"/>
  </r>
  <r>
    <x v="129"/>
    <x v="3"/>
    <n v="1"/>
    <x v="0"/>
  </r>
  <r>
    <x v="129"/>
    <x v="1"/>
    <n v="2"/>
    <x v="0"/>
  </r>
  <r>
    <x v="129"/>
    <x v="2"/>
    <n v="2"/>
    <x v="0"/>
  </r>
  <r>
    <x v="129"/>
    <x v="0"/>
    <n v="9"/>
    <x v="0"/>
  </r>
  <r>
    <x v="130"/>
    <x v="2"/>
    <n v="6"/>
    <x v="0"/>
  </r>
  <r>
    <x v="130"/>
    <x v="0"/>
    <n v="14"/>
    <x v="0"/>
  </r>
  <r>
    <x v="130"/>
    <x v="1"/>
    <n v="5"/>
    <x v="0"/>
  </r>
  <r>
    <x v="130"/>
    <x v="3"/>
    <n v="27"/>
    <x v="0"/>
  </r>
  <r>
    <x v="130"/>
    <x v="5"/>
    <n v="1"/>
    <x v="0"/>
  </r>
  <r>
    <x v="131"/>
    <x v="1"/>
    <n v="5"/>
    <x v="0"/>
  </r>
  <r>
    <x v="131"/>
    <x v="3"/>
    <n v="14"/>
    <x v="0"/>
  </r>
  <r>
    <x v="131"/>
    <x v="2"/>
    <n v="5"/>
    <x v="0"/>
  </r>
  <r>
    <x v="131"/>
    <x v="0"/>
    <n v="12"/>
    <x v="0"/>
  </r>
  <r>
    <x v="132"/>
    <x v="3"/>
    <n v="1"/>
    <x v="0"/>
  </r>
  <r>
    <x v="132"/>
    <x v="0"/>
    <n v="4"/>
    <x v="0"/>
  </r>
  <r>
    <x v="132"/>
    <x v="2"/>
    <n v="9"/>
    <x v="0"/>
  </r>
  <r>
    <x v="132"/>
    <x v="1"/>
    <n v="9"/>
    <x v="0"/>
  </r>
  <r>
    <x v="133"/>
    <x v="2"/>
    <n v="10"/>
    <x v="0"/>
  </r>
  <r>
    <x v="133"/>
    <x v="1"/>
    <n v="10"/>
    <x v="0"/>
  </r>
  <r>
    <x v="133"/>
    <x v="0"/>
    <n v="6"/>
    <x v="0"/>
  </r>
  <r>
    <x v="134"/>
    <x v="1"/>
    <n v="6"/>
    <x v="0"/>
  </r>
  <r>
    <x v="134"/>
    <x v="0"/>
    <n v="6"/>
    <x v="0"/>
  </r>
  <r>
    <x v="134"/>
    <x v="2"/>
    <n v="6"/>
    <x v="0"/>
  </r>
  <r>
    <x v="134"/>
    <x v="3"/>
    <n v="16"/>
    <x v="0"/>
  </r>
  <r>
    <x v="135"/>
    <x v="3"/>
    <n v="4"/>
    <x v="0"/>
  </r>
  <r>
    <x v="135"/>
    <x v="5"/>
    <n v="2"/>
    <x v="0"/>
  </r>
  <r>
    <x v="135"/>
    <x v="1"/>
    <n v="2"/>
    <x v="0"/>
  </r>
  <r>
    <x v="135"/>
    <x v="0"/>
    <n v="4"/>
    <x v="0"/>
  </r>
  <r>
    <x v="135"/>
    <x v="2"/>
    <n v="4"/>
    <x v="0"/>
  </r>
  <r>
    <x v="136"/>
    <x v="4"/>
    <n v="1"/>
    <x v="0"/>
  </r>
  <r>
    <x v="136"/>
    <x v="1"/>
    <n v="8"/>
    <x v="0"/>
  </r>
  <r>
    <x v="136"/>
    <x v="3"/>
    <n v="73"/>
    <x v="0"/>
  </r>
  <r>
    <x v="136"/>
    <x v="2"/>
    <n v="9"/>
    <x v="0"/>
  </r>
  <r>
    <x v="136"/>
    <x v="0"/>
    <n v="4"/>
    <x v="0"/>
  </r>
  <r>
    <x v="137"/>
    <x v="3"/>
    <n v="1"/>
    <x v="0"/>
  </r>
  <r>
    <x v="137"/>
    <x v="1"/>
    <n v="10"/>
    <x v="0"/>
  </r>
  <r>
    <x v="137"/>
    <x v="0"/>
    <n v="10"/>
    <x v="0"/>
  </r>
  <r>
    <x v="137"/>
    <x v="2"/>
    <n v="10"/>
    <x v="0"/>
  </r>
  <r>
    <x v="138"/>
    <x v="2"/>
    <n v="11"/>
    <x v="0"/>
  </r>
  <r>
    <x v="138"/>
    <x v="1"/>
    <n v="11"/>
    <x v="0"/>
  </r>
  <r>
    <x v="138"/>
    <x v="0"/>
    <n v="13"/>
    <x v="0"/>
  </r>
  <r>
    <x v="139"/>
    <x v="2"/>
    <n v="4"/>
    <x v="0"/>
  </r>
  <r>
    <x v="139"/>
    <x v="1"/>
    <n v="4"/>
    <x v="0"/>
  </r>
  <r>
    <x v="139"/>
    <x v="3"/>
    <n v="48"/>
    <x v="0"/>
  </r>
  <r>
    <x v="139"/>
    <x v="0"/>
    <n v="11"/>
    <x v="0"/>
  </r>
  <r>
    <x v="140"/>
    <x v="5"/>
    <n v="1"/>
    <x v="0"/>
  </r>
  <r>
    <x v="140"/>
    <x v="1"/>
    <n v="5"/>
    <x v="0"/>
  </r>
  <r>
    <x v="140"/>
    <x v="0"/>
    <n v="12"/>
    <x v="0"/>
  </r>
  <r>
    <x v="140"/>
    <x v="2"/>
    <n v="6"/>
    <x v="0"/>
  </r>
  <r>
    <x v="140"/>
    <x v="3"/>
    <n v="6"/>
    <x v="0"/>
  </r>
  <r>
    <x v="141"/>
    <x v="2"/>
    <n v="10"/>
    <x v="0"/>
  </r>
  <r>
    <x v="141"/>
    <x v="0"/>
    <n v="10"/>
    <x v="0"/>
  </r>
  <r>
    <x v="141"/>
    <x v="1"/>
    <n v="10"/>
    <x v="0"/>
  </r>
  <r>
    <x v="142"/>
    <x v="3"/>
    <n v="23"/>
    <x v="0"/>
  </r>
  <r>
    <x v="142"/>
    <x v="2"/>
    <n v="15"/>
    <x v="0"/>
  </r>
  <r>
    <x v="142"/>
    <x v="0"/>
    <n v="13"/>
    <x v="0"/>
  </r>
  <r>
    <x v="142"/>
    <x v="1"/>
    <n v="13"/>
    <x v="0"/>
  </r>
  <r>
    <x v="142"/>
    <x v="5"/>
    <n v="1"/>
    <x v="0"/>
  </r>
  <r>
    <x v="142"/>
    <x v="4"/>
    <n v="1"/>
    <x v="0"/>
  </r>
  <r>
    <x v="143"/>
    <x v="2"/>
    <n v="7"/>
    <x v="0"/>
  </r>
  <r>
    <x v="143"/>
    <x v="0"/>
    <n v="11"/>
    <x v="0"/>
  </r>
  <r>
    <x v="143"/>
    <x v="1"/>
    <n v="6"/>
    <x v="0"/>
  </r>
  <r>
    <x v="143"/>
    <x v="5"/>
    <n v="1"/>
    <x v="0"/>
  </r>
  <r>
    <x v="144"/>
    <x v="0"/>
    <n v="7"/>
    <x v="0"/>
  </r>
  <r>
    <x v="144"/>
    <x v="1"/>
    <n v="3"/>
    <x v="0"/>
  </r>
  <r>
    <x v="144"/>
    <x v="2"/>
    <n v="3"/>
    <x v="0"/>
  </r>
  <r>
    <x v="145"/>
    <x v="3"/>
    <n v="18"/>
    <x v="0"/>
  </r>
  <r>
    <x v="145"/>
    <x v="4"/>
    <n v="1"/>
    <x v="0"/>
  </r>
  <r>
    <x v="145"/>
    <x v="2"/>
    <n v="1"/>
    <x v="0"/>
  </r>
  <r>
    <x v="145"/>
    <x v="0"/>
    <n v="3"/>
    <x v="0"/>
  </r>
  <r>
    <x v="146"/>
    <x v="3"/>
    <n v="1"/>
    <x v="0"/>
  </r>
  <r>
    <x v="146"/>
    <x v="4"/>
    <n v="1"/>
    <x v="0"/>
  </r>
  <r>
    <x v="146"/>
    <x v="1"/>
    <n v="4"/>
    <x v="0"/>
  </r>
  <r>
    <x v="146"/>
    <x v="0"/>
    <n v="8"/>
    <x v="0"/>
  </r>
  <r>
    <x v="146"/>
    <x v="2"/>
    <n v="5"/>
    <x v="0"/>
  </r>
  <r>
    <x v="147"/>
    <x v="3"/>
    <n v="20"/>
    <x v="0"/>
  </r>
  <r>
    <x v="147"/>
    <x v="0"/>
    <n v="3"/>
    <x v="0"/>
  </r>
  <r>
    <x v="147"/>
    <x v="2"/>
    <n v="1"/>
    <x v="0"/>
  </r>
  <r>
    <x v="147"/>
    <x v="1"/>
    <n v="1"/>
    <x v="0"/>
  </r>
  <r>
    <x v="148"/>
    <x v="0"/>
    <n v="4"/>
    <x v="0"/>
  </r>
  <r>
    <x v="148"/>
    <x v="1"/>
    <n v="9"/>
    <x v="0"/>
  </r>
  <r>
    <x v="148"/>
    <x v="2"/>
    <n v="9"/>
    <x v="0"/>
  </r>
  <r>
    <x v="148"/>
    <x v="3"/>
    <n v="1"/>
    <x v="0"/>
  </r>
  <r>
    <x v="149"/>
    <x v="2"/>
    <n v="2"/>
    <x v="0"/>
  </r>
  <r>
    <x v="149"/>
    <x v="0"/>
    <n v="4"/>
    <x v="0"/>
  </r>
  <r>
    <x v="149"/>
    <x v="1"/>
    <n v="2"/>
    <x v="0"/>
  </r>
  <r>
    <x v="150"/>
    <x v="0"/>
    <n v="1"/>
    <x v="0"/>
  </r>
  <r>
    <x v="150"/>
    <x v="4"/>
    <n v="1"/>
    <x v="0"/>
  </r>
  <r>
    <x v="150"/>
    <x v="3"/>
    <n v="4"/>
    <x v="0"/>
  </r>
  <r>
    <x v="150"/>
    <x v="2"/>
    <n v="1"/>
    <x v="0"/>
  </r>
  <r>
    <x v="151"/>
    <x v="0"/>
    <n v="3"/>
    <x v="0"/>
  </r>
  <r>
    <x v="151"/>
    <x v="4"/>
    <n v="1"/>
    <x v="0"/>
  </r>
  <r>
    <x v="151"/>
    <x v="2"/>
    <n v="4"/>
    <x v="0"/>
  </r>
  <r>
    <x v="151"/>
    <x v="3"/>
    <n v="3"/>
    <x v="0"/>
  </r>
  <r>
    <x v="151"/>
    <x v="1"/>
    <n v="3"/>
    <x v="0"/>
  </r>
  <r>
    <x v="152"/>
    <x v="3"/>
    <n v="24"/>
    <x v="0"/>
  </r>
  <r>
    <x v="152"/>
    <x v="0"/>
    <n v="1"/>
    <x v="0"/>
  </r>
  <r>
    <x v="153"/>
    <x v="3"/>
    <n v="23"/>
    <x v="0"/>
  </r>
  <r>
    <x v="153"/>
    <x v="1"/>
    <n v="6"/>
    <x v="0"/>
  </r>
  <r>
    <x v="153"/>
    <x v="0"/>
    <n v="4"/>
    <x v="0"/>
  </r>
  <r>
    <x v="153"/>
    <x v="2"/>
    <n v="6"/>
    <x v="0"/>
  </r>
  <r>
    <x v="154"/>
    <x v="2"/>
    <n v="7"/>
    <x v="0"/>
  </r>
  <r>
    <x v="154"/>
    <x v="3"/>
    <n v="7"/>
    <x v="0"/>
  </r>
  <r>
    <x v="154"/>
    <x v="1"/>
    <n v="7"/>
    <x v="0"/>
  </r>
  <r>
    <x v="154"/>
    <x v="0"/>
    <n v="6"/>
    <x v="0"/>
  </r>
  <r>
    <x v="155"/>
    <x v="2"/>
    <n v="6"/>
    <x v="0"/>
  </r>
  <r>
    <x v="155"/>
    <x v="0"/>
    <n v="5"/>
    <x v="0"/>
  </r>
  <r>
    <x v="155"/>
    <x v="3"/>
    <n v="3"/>
    <x v="0"/>
  </r>
  <r>
    <x v="155"/>
    <x v="1"/>
    <n v="6"/>
    <x v="0"/>
  </r>
  <r>
    <x v="156"/>
    <x v="3"/>
    <n v="7"/>
    <x v="0"/>
  </r>
  <r>
    <x v="156"/>
    <x v="1"/>
    <n v="3"/>
    <x v="0"/>
  </r>
  <r>
    <x v="156"/>
    <x v="0"/>
    <n v="12"/>
    <x v="0"/>
  </r>
  <r>
    <x v="156"/>
    <x v="2"/>
    <n v="3"/>
    <x v="0"/>
  </r>
  <r>
    <x v="157"/>
    <x v="1"/>
    <n v="5"/>
    <x v="0"/>
  </r>
  <r>
    <x v="157"/>
    <x v="0"/>
    <n v="6"/>
    <x v="0"/>
  </r>
  <r>
    <x v="157"/>
    <x v="2"/>
    <n v="5"/>
    <x v="0"/>
  </r>
  <r>
    <x v="158"/>
    <x v="2"/>
    <n v="3"/>
    <x v="0"/>
  </r>
  <r>
    <x v="158"/>
    <x v="0"/>
    <n v="2"/>
    <x v="0"/>
  </r>
  <r>
    <x v="158"/>
    <x v="1"/>
    <n v="3"/>
    <x v="0"/>
  </r>
  <r>
    <x v="159"/>
    <x v="3"/>
    <n v="28"/>
    <x v="0"/>
  </r>
  <r>
    <x v="159"/>
    <x v="0"/>
    <n v="1"/>
    <x v="0"/>
  </r>
  <r>
    <x v="160"/>
    <x v="3"/>
    <n v="50"/>
    <x v="0"/>
  </r>
  <r>
    <x v="160"/>
    <x v="4"/>
    <n v="2"/>
    <x v="0"/>
  </r>
  <r>
    <x v="160"/>
    <x v="1"/>
    <n v="3"/>
    <x v="0"/>
  </r>
  <r>
    <x v="160"/>
    <x v="0"/>
    <n v="1"/>
    <x v="0"/>
  </r>
  <r>
    <x v="160"/>
    <x v="2"/>
    <n v="5"/>
    <x v="0"/>
  </r>
  <r>
    <x v="161"/>
    <x v="2"/>
    <n v="5"/>
    <x v="0"/>
  </r>
  <r>
    <x v="161"/>
    <x v="1"/>
    <n v="5"/>
    <x v="0"/>
  </r>
  <r>
    <x v="161"/>
    <x v="0"/>
    <n v="8"/>
    <x v="0"/>
  </r>
  <r>
    <x v="162"/>
    <x v="2"/>
    <n v="1"/>
    <x v="0"/>
  </r>
  <r>
    <x v="162"/>
    <x v="1"/>
    <n v="1"/>
    <x v="0"/>
  </r>
  <r>
    <x v="162"/>
    <x v="0"/>
    <n v="11"/>
    <x v="0"/>
  </r>
  <r>
    <x v="162"/>
    <x v="3"/>
    <n v="1"/>
    <x v="0"/>
  </r>
  <r>
    <x v="163"/>
    <x v="2"/>
    <n v="7"/>
    <x v="0"/>
  </r>
  <r>
    <x v="163"/>
    <x v="0"/>
    <n v="11"/>
    <x v="0"/>
  </r>
  <r>
    <x v="163"/>
    <x v="1"/>
    <n v="7"/>
    <x v="0"/>
  </r>
  <r>
    <x v="164"/>
    <x v="0"/>
    <n v="6"/>
    <x v="0"/>
  </r>
  <r>
    <x v="164"/>
    <x v="2"/>
    <n v="4"/>
    <x v="0"/>
  </r>
  <r>
    <x v="164"/>
    <x v="3"/>
    <n v="3"/>
    <x v="0"/>
  </r>
  <r>
    <x v="164"/>
    <x v="1"/>
    <n v="4"/>
    <x v="0"/>
  </r>
  <r>
    <x v="165"/>
    <x v="3"/>
    <n v="18"/>
    <x v="0"/>
  </r>
  <r>
    <x v="165"/>
    <x v="1"/>
    <n v="9"/>
    <x v="0"/>
  </r>
  <r>
    <x v="165"/>
    <x v="0"/>
    <n v="7"/>
    <x v="0"/>
  </r>
  <r>
    <x v="165"/>
    <x v="2"/>
    <n v="9"/>
    <x v="0"/>
  </r>
  <r>
    <x v="166"/>
    <x v="3"/>
    <n v="1"/>
    <x v="0"/>
  </r>
  <r>
    <x v="166"/>
    <x v="0"/>
    <n v="11"/>
    <x v="0"/>
  </r>
  <r>
    <x v="166"/>
    <x v="4"/>
    <n v="1"/>
    <x v="0"/>
  </r>
  <r>
    <x v="166"/>
    <x v="2"/>
    <n v="5"/>
    <x v="0"/>
  </r>
  <r>
    <x v="166"/>
    <x v="1"/>
    <n v="4"/>
    <x v="0"/>
  </r>
  <r>
    <x v="167"/>
    <x v="2"/>
    <n v="4"/>
    <x v="0"/>
  </r>
  <r>
    <x v="167"/>
    <x v="0"/>
    <n v="5"/>
    <x v="0"/>
  </r>
  <r>
    <x v="167"/>
    <x v="3"/>
    <n v="13"/>
    <x v="0"/>
  </r>
  <r>
    <x v="167"/>
    <x v="1"/>
    <n v="4"/>
    <x v="0"/>
  </r>
  <r>
    <x v="168"/>
    <x v="0"/>
    <n v="3"/>
    <x v="0"/>
  </r>
  <r>
    <x v="168"/>
    <x v="1"/>
    <n v="9"/>
    <x v="0"/>
  </r>
  <r>
    <x v="168"/>
    <x v="2"/>
    <n v="9"/>
    <x v="0"/>
  </r>
  <r>
    <x v="169"/>
    <x v="1"/>
    <n v="2"/>
    <x v="0"/>
  </r>
  <r>
    <x v="169"/>
    <x v="2"/>
    <n v="2"/>
    <x v="0"/>
  </r>
  <r>
    <x v="170"/>
    <x v="2"/>
    <n v="2"/>
    <x v="0"/>
  </r>
  <r>
    <x v="170"/>
    <x v="3"/>
    <n v="1"/>
    <x v="0"/>
  </r>
  <r>
    <x v="170"/>
    <x v="0"/>
    <n v="1"/>
    <x v="0"/>
  </r>
  <r>
    <x v="170"/>
    <x v="1"/>
    <n v="2"/>
    <x v="0"/>
  </r>
  <r>
    <x v="171"/>
    <x v="2"/>
    <n v="3"/>
    <x v="0"/>
  </r>
  <r>
    <x v="171"/>
    <x v="0"/>
    <n v="2"/>
    <x v="0"/>
  </r>
  <r>
    <x v="171"/>
    <x v="1"/>
    <n v="3"/>
    <x v="0"/>
  </r>
  <r>
    <x v="171"/>
    <x v="3"/>
    <n v="20"/>
    <x v="0"/>
  </r>
  <r>
    <x v="172"/>
    <x v="2"/>
    <n v="6"/>
    <x v="0"/>
  </r>
  <r>
    <x v="172"/>
    <x v="0"/>
    <n v="8"/>
    <x v="0"/>
  </r>
  <r>
    <x v="172"/>
    <x v="1"/>
    <n v="6"/>
    <x v="0"/>
  </r>
  <r>
    <x v="172"/>
    <x v="3"/>
    <n v="4"/>
    <x v="0"/>
  </r>
  <r>
    <x v="173"/>
    <x v="2"/>
    <n v="2"/>
    <x v="0"/>
  </r>
  <r>
    <x v="173"/>
    <x v="0"/>
    <n v="4"/>
    <x v="0"/>
  </r>
  <r>
    <x v="173"/>
    <x v="3"/>
    <n v="1"/>
    <x v="0"/>
  </r>
  <r>
    <x v="173"/>
    <x v="1"/>
    <n v="2"/>
    <x v="0"/>
  </r>
  <r>
    <x v="174"/>
    <x v="4"/>
    <n v="1"/>
    <x v="0"/>
  </r>
  <r>
    <x v="174"/>
    <x v="2"/>
    <n v="1"/>
    <x v="0"/>
  </r>
  <r>
    <x v="174"/>
    <x v="3"/>
    <n v="1"/>
    <x v="0"/>
  </r>
  <r>
    <x v="174"/>
    <x v="0"/>
    <n v="1"/>
    <x v="0"/>
  </r>
  <r>
    <x v="175"/>
    <x v="3"/>
    <n v="0"/>
    <x v="0"/>
  </r>
  <r>
    <x v="176"/>
    <x v="3"/>
    <n v="1"/>
    <x v="0"/>
  </r>
  <r>
    <x v="177"/>
    <x v="0"/>
    <n v="1"/>
    <x v="0"/>
  </r>
  <r>
    <x v="178"/>
    <x v="3"/>
    <n v="15"/>
    <x v="0"/>
  </r>
  <r>
    <x v="178"/>
    <x v="1"/>
    <n v="6"/>
    <x v="0"/>
  </r>
  <r>
    <x v="178"/>
    <x v="2"/>
    <n v="6"/>
    <x v="0"/>
  </r>
  <r>
    <x v="179"/>
    <x v="3"/>
    <n v="16"/>
    <x v="0"/>
  </r>
  <r>
    <x v="179"/>
    <x v="2"/>
    <n v="4"/>
    <x v="0"/>
  </r>
  <r>
    <x v="179"/>
    <x v="1"/>
    <n v="4"/>
    <x v="0"/>
  </r>
  <r>
    <x v="180"/>
    <x v="3"/>
    <n v="2"/>
    <x v="0"/>
  </r>
  <r>
    <x v="180"/>
    <x v="1"/>
    <n v="10"/>
    <x v="0"/>
  </r>
  <r>
    <x v="180"/>
    <x v="2"/>
    <n v="12"/>
    <x v="0"/>
  </r>
  <r>
    <x v="180"/>
    <x v="4"/>
    <n v="2"/>
    <x v="0"/>
  </r>
  <r>
    <x v="181"/>
    <x v="2"/>
    <n v="2"/>
    <x v="0"/>
  </r>
  <r>
    <x v="181"/>
    <x v="0"/>
    <n v="3"/>
    <x v="0"/>
  </r>
  <r>
    <x v="181"/>
    <x v="1"/>
    <n v="2"/>
    <x v="0"/>
  </r>
  <r>
    <x v="181"/>
    <x v="3"/>
    <n v="1"/>
    <x v="0"/>
  </r>
  <r>
    <x v="182"/>
    <x v="1"/>
    <n v="4"/>
    <x v="0"/>
  </r>
  <r>
    <x v="182"/>
    <x v="0"/>
    <n v="8"/>
    <x v="0"/>
  </r>
  <r>
    <x v="182"/>
    <x v="2"/>
    <n v="4"/>
    <x v="0"/>
  </r>
  <r>
    <x v="182"/>
    <x v="3"/>
    <n v="13"/>
    <x v="0"/>
  </r>
  <r>
    <x v="183"/>
    <x v="1"/>
    <n v="1"/>
    <x v="0"/>
  </r>
  <r>
    <x v="183"/>
    <x v="0"/>
    <n v="5"/>
    <x v="0"/>
  </r>
  <r>
    <x v="183"/>
    <x v="2"/>
    <n v="1"/>
    <x v="0"/>
  </r>
  <r>
    <x v="184"/>
    <x v="2"/>
    <n v="1"/>
    <x v="0"/>
  </r>
  <r>
    <x v="184"/>
    <x v="3"/>
    <n v="52"/>
    <x v="0"/>
  </r>
  <r>
    <x v="184"/>
    <x v="0"/>
    <n v="1"/>
    <x v="0"/>
  </r>
  <r>
    <x v="184"/>
    <x v="1"/>
    <n v="1"/>
    <x v="0"/>
  </r>
  <r>
    <x v="185"/>
    <x v="2"/>
    <n v="7"/>
    <x v="0"/>
  </r>
  <r>
    <x v="185"/>
    <x v="3"/>
    <n v="1"/>
    <x v="0"/>
  </r>
  <r>
    <x v="185"/>
    <x v="4"/>
    <n v="1"/>
    <x v="0"/>
  </r>
  <r>
    <x v="185"/>
    <x v="1"/>
    <n v="6"/>
    <x v="0"/>
  </r>
  <r>
    <x v="185"/>
    <x v="0"/>
    <n v="1"/>
    <x v="0"/>
  </r>
  <r>
    <x v="186"/>
    <x v="2"/>
    <n v="12"/>
    <x v="0"/>
  </r>
  <r>
    <x v="186"/>
    <x v="1"/>
    <n v="12"/>
    <x v="0"/>
  </r>
  <r>
    <x v="186"/>
    <x v="0"/>
    <n v="7"/>
    <x v="0"/>
  </r>
  <r>
    <x v="187"/>
    <x v="1"/>
    <n v="6"/>
    <x v="0"/>
  </r>
  <r>
    <x v="187"/>
    <x v="0"/>
    <n v="7"/>
    <x v="0"/>
  </r>
  <r>
    <x v="187"/>
    <x v="2"/>
    <n v="6"/>
    <x v="0"/>
  </r>
  <r>
    <x v="188"/>
    <x v="2"/>
    <n v="5"/>
    <x v="0"/>
  </r>
  <r>
    <x v="188"/>
    <x v="1"/>
    <n v="5"/>
    <x v="0"/>
  </r>
  <r>
    <x v="188"/>
    <x v="0"/>
    <n v="4"/>
    <x v="0"/>
  </r>
  <r>
    <x v="189"/>
    <x v="0"/>
    <n v="1"/>
    <x v="0"/>
  </r>
  <r>
    <x v="190"/>
    <x v="3"/>
    <n v="1"/>
    <x v="0"/>
  </r>
  <r>
    <x v="190"/>
    <x v="0"/>
    <n v="5"/>
    <x v="0"/>
  </r>
  <r>
    <x v="191"/>
    <x v="2"/>
    <n v="1"/>
    <x v="0"/>
  </r>
  <r>
    <x v="191"/>
    <x v="1"/>
    <n v="1"/>
    <x v="0"/>
  </r>
  <r>
    <x v="192"/>
    <x v="3"/>
    <n v="0"/>
    <x v="0"/>
  </r>
  <r>
    <x v="193"/>
    <x v="3"/>
    <n v="21"/>
    <x v="0"/>
  </r>
  <r>
    <x v="193"/>
    <x v="1"/>
    <n v="1"/>
    <x v="0"/>
  </r>
  <r>
    <x v="193"/>
    <x v="2"/>
    <n v="1"/>
    <x v="0"/>
  </r>
  <r>
    <x v="194"/>
    <x v="3"/>
    <n v="29"/>
    <x v="0"/>
  </r>
  <r>
    <x v="194"/>
    <x v="1"/>
    <n v="7"/>
    <x v="0"/>
  </r>
  <r>
    <x v="194"/>
    <x v="0"/>
    <n v="1"/>
    <x v="0"/>
  </r>
  <r>
    <x v="194"/>
    <x v="2"/>
    <n v="7"/>
    <x v="0"/>
  </r>
  <r>
    <x v="195"/>
    <x v="0"/>
    <n v="11"/>
    <x v="0"/>
  </r>
  <r>
    <x v="195"/>
    <x v="2"/>
    <n v="8"/>
    <x v="0"/>
  </r>
  <r>
    <x v="195"/>
    <x v="3"/>
    <n v="2"/>
    <x v="0"/>
  </r>
  <r>
    <x v="195"/>
    <x v="4"/>
    <n v="2"/>
    <x v="0"/>
  </r>
  <r>
    <x v="195"/>
    <x v="1"/>
    <n v="6"/>
    <x v="0"/>
  </r>
  <r>
    <x v="196"/>
    <x v="3"/>
    <n v="22"/>
    <x v="0"/>
  </r>
  <r>
    <x v="196"/>
    <x v="1"/>
    <n v="8"/>
    <x v="0"/>
  </r>
  <r>
    <x v="196"/>
    <x v="0"/>
    <n v="8"/>
    <x v="0"/>
  </r>
  <r>
    <x v="196"/>
    <x v="2"/>
    <n v="8"/>
    <x v="0"/>
  </r>
  <r>
    <x v="197"/>
    <x v="1"/>
    <n v="7"/>
    <x v="0"/>
  </r>
  <r>
    <x v="197"/>
    <x v="0"/>
    <n v="8"/>
    <x v="0"/>
  </r>
  <r>
    <x v="197"/>
    <x v="3"/>
    <n v="3"/>
    <x v="0"/>
  </r>
  <r>
    <x v="197"/>
    <x v="2"/>
    <n v="7"/>
    <x v="0"/>
  </r>
  <r>
    <x v="198"/>
    <x v="1"/>
    <n v="3"/>
    <x v="0"/>
  </r>
  <r>
    <x v="198"/>
    <x v="0"/>
    <n v="7"/>
    <x v="0"/>
  </r>
  <r>
    <x v="198"/>
    <x v="2"/>
    <n v="3"/>
    <x v="0"/>
  </r>
  <r>
    <x v="198"/>
    <x v="3"/>
    <n v="1"/>
    <x v="0"/>
  </r>
  <r>
    <x v="199"/>
    <x v="4"/>
    <n v="3"/>
    <x v="0"/>
  </r>
  <r>
    <x v="199"/>
    <x v="0"/>
    <n v="1"/>
    <x v="0"/>
  </r>
  <r>
    <x v="199"/>
    <x v="1"/>
    <n v="1"/>
    <x v="0"/>
  </r>
  <r>
    <x v="199"/>
    <x v="2"/>
    <n v="4"/>
    <x v="0"/>
  </r>
  <r>
    <x v="199"/>
    <x v="3"/>
    <n v="2"/>
    <x v="0"/>
  </r>
  <r>
    <x v="200"/>
    <x v="0"/>
    <n v="1"/>
    <x v="0"/>
  </r>
  <r>
    <x v="201"/>
    <x v="3"/>
    <n v="12"/>
    <x v="0"/>
  </r>
  <r>
    <x v="202"/>
    <x v="0"/>
    <n v="4"/>
    <x v="0"/>
  </r>
  <r>
    <x v="202"/>
    <x v="2"/>
    <n v="4"/>
    <x v="0"/>
  </r>
  <r>
    <x v="202"/>
    <x v="1"/>
    <n v="4"/>
    <x v="0"/>
  </r>
  <r>
    <x v="203"/>
    <x v="0"/>
    <n v="1"/>
    <x v="0"/>
  </r>
  <r>
    <x v="203"/>
    <x v="2"/>
    <n v="1"/>
    <x v="0"/>
  </r>
  <r>
    <x v="203"/>
    <x v="1"/>
    <n v="1"/>
    <x v="0"/>
  </r>
  <r>
    <x v="204"/>
    <x v="1"/>
    <n v="2"/>
    <x v="0"/>
  </r>
  <r>
    <x v="204"/>
    <x v="2"/>
    <n v="2"/>
    <x v="0"/>
  </r>
  <r>
    <x v="205"/>
    <x v="2"/>
    <n v="1"/>
    <x v="0"/>
  </r>
  <r>
    <x v="205"/>
    <x v="0"/>
    <n v="1"/>
    <x v="0"/>
  </r>
  <r>
    <x v="205"/>
    <x v="3"/>
    <n v="1"/>
    <x v="0"/>
  </r>
  <r>
    <x v="205"/>
    <x v="4"/>
    <n v="1"/>
    <x v="0"/>
  </r>
  <r>
    <x v="206"/>
    <x v="1"/>
    <n v="1"/>
    <x v="0"/>
  </r>
  <r>
    <x v="206"/>
    <x v="2"/>
    <n v="1"/>
    <x v="0"/>
  </r>
  <r>
    <x v="207"/>
    <x v="1"/>
    <n v="3"/>
    <x v="0"/>
  </r>
  <r>
    <x v="207"/>
    <x v="2"/>
    <n v="3"/>
    <x v="0"/>
  </r>
  <r>
    <x v="207"/>
    <x v="3"/>
    <n v="41"/>
    <x v="0"/>
  </r>
  <r>
    <x v="208"/>
    <x v="2"/>
    <n v="16"/>
    <x v="0"/>
  </r>
  <r>
    <x v="208"/>
    <x v="3"/>
    <n v="11"/>
    <x v="0"/>
  </r>
  <r>
    <x v="208"/>
    <x v="4"/>
    <n v="1"/>
    <x v="0"/>
  </r>
  <r>
    <x v="208"/>
    <x v="1"/>
    <n v="15"/>
    <x v="0"/>
  </r>
  <r>
    <x v="208"/>
    <x v="0"/>
    <n v="1"/>
    <x v="0"/>
  </r>
  <r>
    <x v="209"/>
    <x v="2"/>
    <n v="10"/>
    <x v="0"/>
  </r>
  <r>
    <x v="209"/>
    <x v="0"/>
    <n v="12"/>
    <x v="0"/>
  </r>
  <r>
    <x v="209"/>
    <x v="1"/>
    <n v="5"/>
    <x v="0"/>
  </r>
  <r>
    <x v="209"/>
    <x v="4"/>
    <n v="4"/>
    <x v="0"/>
  </r>
  <r>
    <x v="209"/>
    <x v="3"/>
    <n v="4"/>
    <x v="0"/>
  </r>
  <r>
    <x v="209"/>
    <x v="5"/>
    <n v="1"/>
    <x v="0"/>
  </r>
  <r>
    <x v="210"/>
    <x v="2"/>
    <n v="3"/>
    <x v="0"/>
  </r>
  <r>
    <x v="210"/>
    <x v="3"/>
    <n v="2"/>
    <x v="0"/>
  </r>
  <r>
    <x v="210"/>
    <x v="4"/>
    <n v="1"/>
    <x v="0"/>
  </r>
  <r>
    <x v="210"/>
    <x v="1"/>
    <n v="2"/>
    <x v="0"/>
  </r>
  <r>
    <x v="210"/>
    <x v="0"/>
    <n v="9"/>
    <x v="0"/>
  </r>
  <r>
    <x v="211"/>
    <x v="2"/>
    <n v="2"/>
    <x v="0"/>
  </r>
  <r>
    <x v="211"/>
    <x v="1"/>
    <n v="1"/>
    <x v="0"/>
  </r>
  <r>
    <x v="211"/>
    <x v="4"/>
    <n v="1"/>
    <x v="0"/>
  </r>
  <r>
    <x v="211"/>
    <x v="3"/>
    <n v="1"/>
    <x v="0"/>
  </r>
  <r>
    <x v="212"/>
    <x v="1"/>
    <n v="2"/>
    <x v="0"/>
  </r>
  <r>
    <x v="212"/>
    <x v="2"/>
    <n v="2"/>
    <x v="0"/>
  </r>
  <r>
    <x v="213"/>
    <x v="2"/>
    <n v="15"/>
    <x v="0"/>
  </r>
  <r>
    <x v="213"/>
    <x v="3"/>
    <n v="24"/>
    <x v="0"/>
  </r>
  <r>
    <x v="213"/>
    <x v="1"/>
    <n v="15"/>
    <x v="0"/>
  </r>
  <r>
    <x v="214"/>
    <x v="1"/>
    <n v="2"/>
    <x v="0"/>
  </r>
  <r>
    <x v="214"/>
    <x v="2"/>
    <n v="3"/>
    <x v="0"/>
  </r>
  <r>
    <x v="214"/>
    <x v="5"/>
    <n v="1"/>
    <x v="0"/>
  </r>
  <r>
    <x v="215"/>
    <x v="1"/>
    <n v="1"/>
    <x v="0"/>
  </r>
  <r>
    <x v="215"/>
    <x v="2"/>
    <n v="1"/>
    <x v="0"/>
  </r>
  <r>
    <x v="216"/>
    <x v="2"/>
    <n v="1"/>
    <x v="0"/>
  </r>
  <r>
    <x v="216"/>
    <x v="3"/>
    <n v="76"/>
    <x v="0"/>
  </r>
  <r>
    <x v="216"/>
    <x v="1"/>
    <n v="1"/>
    <x v="0"/>
  </r>
  <r>
    <x v="217"/>
    <x v="2"/>
    <n v="7"/>
    <x v="0"/>
  </r>
  <r>
    <x v="217"/>
    <x v="3"/>
    <n v="1"/>
    <x v="0"/>
  </r>
  <r>
    <x v="217"/>
    <x v="0"/>
    <n v="1"/>
    <x v="0"/>
  </r>
  <r>
    <x v="217"/>
    <x v="1"/>
    <n v="7"/>
    <x v="0"/>
  </r>
  <r>
    <x v="218"/>
    <x v="4"/>
    <n v="2"/>
    <x v="0"/>
  </r>
  <r>
    <x v="218"/>
    <x v="1"/>
    <n v="19"/>
    <x v="0"/>
  </r>
  <r>
    <x v="218"/>
    <x v="0"/>
    <n v="1"/>
    <x v="0"/>
  </r>
  <r>
    <x v="218"/>
    <x v="2"/>
    <n v="21"/>
    <x v="0"/>
  </r>
  <r>
    <x v="218"/>
    <x v="3"/>
    <n v="2"/>
    <x v="0"/>
  </r>
  <r>
    <x v="219"/>
    <x v="0"/>
    <n v="2"/>
    <x v="0"/>
  </r>
  <r>
    <x v="219"/>
    <x v="1"/>
    <n v="10"/>
    <x v="0"/>
  </r>
  <r>
    <x v="219"/>
    <x v="4"/>
    <n v="1"/>
    <x v="0"/>
  </r>
  <r>
    <x v="219"/>
    <x v="3"/>
    <n v="21"/>
    <x v="0"/>
  </r>
  <r>
    <x v="219"/>
    <x v="2"/>
    <n v="11"/>
    <x v="0"/>
  </r>
  <r>
    <x v="220"/>
    <x v="0"/>
    <n v="8"/>
    <x v="0"/>
  </r>
  <r>
    <x v="220"/>
    <x v="2"/>
    <n v="14"/>
    <x v="0"/>
  </r>
  <r>
    <x v="220"/>
    <x v="1"/>
    <n v="12"/>
    <x v="0"/>
  </r>
  <r>
    <x v="220"/>
    <x v="5"/>
    <n v="2"/>
    <x v="0"/>
  </r>
  <r>
    <x v="220"/>
    <x v="3"/>
    <n v="16"/>
    <x v="0"/>
  </r>
  <r>
    <x v="221"/>
    <x v="0"/>
    <n v="15"/>
    <x v="0"/>
  </r>
  <r>
    <x v="221"/>
    <x v="1"/>
    <n v="14"/>
    <x v="0"/>
  </r>
  <r>
    <x v="221"/>
    <x v="4"/>
    <n v="1"/>
    <x v="0"/>
  </r>
  <r>
    <x v="221"/>
    <x v="5"/>
    <n v="4"/>
    <x v="0"/>
  </r>
  <r>
    <x v="221"/>
    <x v="2"/>
    <n v="19"/>
    <x v="0"/>
  </r>
  <r>
    <x v="221"/>
    <x v="3"/>
    <n v="2"/>
    <x v="0"/>
  </r>
  <r>
    <x v="222"/>
    <x v="2"/>
    <n v="5"/>
    <x v="0"/>
  </r>
  <r>
    <x v="222"/>
    <x v="0"/>
    <n v="4"/>
    <x v="0"/>
  </r>
  <r>
    <x v="222"/>
    <x v="3"/>
    <n v="11"/>
    <x v="0"/>
  </r>
  <r>
    <x v="222"/>
    <x v="1"/>
    <n v="5"/>
    <x v="0"/>
  </r>
  <r>
    <x v="223"/>
    <x v="2"/>
    <n v="7"/>
    <x v="0"/>
  </r>
  <r>
    <x v="223"/>
    <x v="0"/>
    <n v="7"/>
    <x v="0"/>
  </r>
  <r>
    <x v="223"/>
    <x v="1"/>
    <n v="6"/>
    <x v="0"/>
  </r>
  <r>
    <x v="223"/>
    <x v="5"/>
    <n v="1"/>
    <x v="0"/>
  </r>
  <r>
    <x v="224"/>
    <x v="0"/>
    <n v="1"/>
    <x v="0"/>
  </r>
  <r>
    <x v="225"/>
    <x v="0"/>
    <n v="2"/>
    <x v="0"/>
  </r>
  <r>
    <x v="226"/>
    <x v="2"/>
    <n v="2"/>
    <x v="0"/>
  </r>
  <r>
    <x v="226"/>
    <x v="1"/>
    <n v="2"/>
    <x v="0"/>
  </r>
  <r>
    <x v="226"/>
    <x v="3"/>
    <n v="7"/>
    <x v="0"/>
  </r>
  <r>
    <x v="227"/>
    <x v="2"/>
    <n v="4"/>
    <x v="0"/>
  </r>
  <r>
    <x v="227"/>
    <x v="1"/>
    <n v="4"/>
    <x v="0"/>
  </r>
  <r>
    <x v="227"/>
    <x v="3"/>
    <n v="2"/>
    <x v="0"/>
  </r>
  <r>
    <x v="228"/>
    <x v="2"/>
    <n v="9"/>
    <x v="0"/>
  </r>
  <r>
    <x v="228"/>
    <x v="3"/>
    <n v="18"/>
    <x v="0"/>
  </r>
  <r>
    <x v="228"/>
    <x v="1"/>
    <n v="9"/>
    <x v="0"/>
  </r>
  <r>
    <x v="229"/>
    <x v="0"/>
    <n v="1"/>
    <x v="0"/>
  </r>
  <r>
    <x v="229"/>
    <x v="3"/>
    <n v="8"/>
    <x v="0"/>
  </r>
  <r>
    <x v="229"/>
    <x v="1"/>
    <n v="7"/>
    <x v="0"/>
  </r>
  <r>
    <x v="229"/>
    <x v="2"/>
    <n v="7"/>
    <x v="0"/>
  </r>
  <r>
    <x v="230"/>
    <x v="0"/>
    <n v="1"/>
    <x v="0"/>
  </r>
  <r>
    <x v="230"/>
    <x v="3"/>
    <n v="13"/>
    <x v="0"/>
  </r>
  <r>
    <x v="230"/>
    <x v="5"/>
    <n v="1"/>
    <x v="0"/>
  </r>
  <r>
    <x v="230"/>
    <x v="1"/>
    <n v="12"/>
    <x v="0"/>
  </r>
  <r>
    <x v="230"/>
    <x v="2"/>
    <n v="14"/>
    <x v="0"/>
  </r>
  <r>
    <x v="230"/>
    <x v="4"/>
    <n v="1"/>
    <x v="0"/>
  </r>
  <r>
    <x v="231"/>
    <x v="3"/>
    <n v="19"/>
    <x v="0"/>
  </r>
  <r>
    <x v="231"/>
    <x v="2"/>
    <n v="3"/>
    <x v="0"/>
  </r>
  <r>
    <x v="231"/>
    <x v="0"/>
    <n v="1"/>
    <x v="0"/>
  </r>
  <r>
    <x v="231"/>
    <x v="1"/>
    <n v="2"/>
    <x v="0"/>
  </r>
  <r>
    <x v="231"/>
    <x v="5"/>
    <n v="1"/>
    <x v="0"/>
  </r>
  <r>
    <x v="232"/>
    <x v="5"/>
    <n v="3"/>
    <x v="0"/>
  </r>
  <r>
    <x v="232"/>
    <x v="3"/>
    <n v="2"/>
    <x v="0"/>
  </r>
  <r>
    <x v="232"/>
    <x v="1"/>
    <n v="6"/>
    <x v="0"/>
  </r>
  <r>
    <x v="232"/>
    <x v="2"/>
    <n v="9"/>
    <x v="0"/>
  </r>
  <r>
    <x v="233"/>
    <x v="3"/>
    <n v="0"/>
    <x v="0"/>
  </r>
  <r>
    <x v="234"/>
    <x v="2"/>
    <n v="3"/>
    <x v="0"/>
  </r>
  <r>
    <x v="234"/>
    <x v="3"/>
    <n v="8"/>
    <x v="0"/>
  </r>
  <r>
    <x v="234"/>
    <x v="1"/>
    <n v="3"/>
    <x v="0"/>
  </r>
  <r>
    <x v="234"/>
    <x v="0"/>
    <n v="8"/>
    <x v="0"/>
  </r>
  <r>
    <x v="235"/>
    <x v="3"/>
    <n v="19"/>
    <x v="0"/>
  </r>
  <r>
    <x v="235"/>
    <x v="1"/>
    <n v="11"/>
    <x v="0"/>
  </r>
  <r>
    <x v="235"/>
    <x v="0"/>
    <n v="6"/>
    <x v="0"/>
  </r>
  <r>
    <x v="235"/>
    <x v="2"/>
    <n v="11"/>
    <x v="0"/>
  </r>
  <r>
    <x v="236"/>
    <x v="3"/>
    <n v="24"/>
    <x v="0"/>
  </r>
  <r>
    <x v="236"/>
    <x v="1"/>
    <n v="5"/>
    <x v="0"/>
  </r>
  <r>
    <x v="236"/>
    <x v="0"/>
    <n v="3"/>
    <x v="0"/>
  </r>
  <r>
    <x v="236"/>
    <x v="2"/>
    <n v="5"/>
    <x v="0"/>
  </r>
  <r>
    <x v="237"/>
    <x v="0"/>
    <n v="2"/>
    <x v="0"/>
  </r>
  <r>
    <x v="237"/>
    <x v="2"/>
    <n v="15"/>
    <x v="0"/>
  </r>
  <r>
    <x v="237"/>
    <x v="5"/>
    <n v="1"/>
    <x v="0"/>
  </r>
  <r>
    <x v="237"/>
    <x v="3"/>
    <n v="4"/>
    <x v="0"/>
  </r>
  <r>
    <x v="237"/>
    <x v="1"/>
    <n v="14"/>
    <x v="0"/>
  </r>
  <r>
    <x v="238"/>
    <x v="3"/>
    <n v="8"/>
    <x v="0"/>
  </r>
  <r>
    <x v="238"/>
    <x v="5"/>
    <n v="8"/>
    <x v="0"/>
  </r>
  <r>
    <x v="238"/>
    <x v="1"/>
    <n v="4"/>
    <x v="0"/>
  </r>
  <r>
    <x v="238"/>
    <x v="2"/>
    <n v="12"/>
    <x v="0"/>
  </r>
  <r>
    <x v="239"/>
    <x v="1"/>
    <n v="2"/>
    <x v="0"/>
  </r>
  <r>
    <x v="239"/>
    <x v="2"/>
    <n v="2"/>
    <x v="0"/>
  </r>
  <r>
    <x v="240"/>
    <x v="1"/>
    <n v="6"/>
    <x v="0"/>
  </r>
  <r>
    <x v="240"/>
    <x v="0"/>
    <n v="5"/>
    <x v="0"/>
  </r>
  <r>
    <x v="240"/>
    <x v="2"/>
    <n v="6"/>
    <x v="0"/>
  </r>
  <r>
    <x v="240"/>
    <x v="3"/>
    <n v="22"/>
    <x v="0"/>
  </r>
  <r>
    <x v="241"/>
    <x v="3"/>
    <n v="2"/>
    <x v="0"/>
  </r>
  <r>
    <x v="241"/>
    <x v="2"/>
    <n v="11"/>
    <x v="0"/>
  </r>
  <r>
    <x v="241"/>
    <x v="1"/>
    <n v="11"/>
    <x v="0"/>
  </r>
  <r>
    <x v="242"/>
    <x v="1"/>
    <n v="4"/>
    <x v="0"/>
  </r>
  <r>
    <x v="242"/>
    <x v="0"/>
    <n v="2"/>
    <x v="0"/>
  </r>
  <r>
    <x v="242"/>
    <x v="3"/>
    <n v="5"/>
    <x v="0"/>
  </r>
  <r>
    <x v="242"/>
    <x v="2"/>
    <n v="4"/>
    <x v="0"/>
  </r>
  <r>
    <x v="243"/>
    <x v="1"/>
    <n v="7"/>
    <x v="0"/>
  </r>
  <r>
    <x v="243"/>
    <x v="3"/>
    <n v="29"/>
    <x v="0"/>
  </r>
  <r>
    <x v="243"/>
    <x v="2"/>
    <n v="7"/>
    <x v="0"/>
  </r>
  <r>
    <x v="244"/>
    <x v="1"/>
    <n v="11"/>
    <x v="0"/>
  </r>
  <r>
    <x v="244"/>
    <x v="2"/>
    <n v="11"/>
    <x v="0"/>
  </r>
  <r>
    <x v="245"/>
    <x v="1"/>
    <n v="7"/>
    <x v="0"/>
  </r>
  <r>
    <x v="245"/>
    <x v="2"/>
    <n v="7"/>
    <x v="0"/>
  </r>
  <r>
    <x v="246"/>
    <x v="3"/>
    <n v="11"/>
    <x v="0"/>
  </r>
  <r>
    <x v="246"/>
    <x v="5"/>
    <n v="1"/>
    <x v="0"/>
  </r>
  <r>
    <x v="246"/>
    <x v="1"/>
    <n v="6"/>
    <x v="0"/>
  </r>
  <r>
    <x v="246"/>
    <x v="2"/>
    <n v="7"/>
    <x v="0"/>
  </r>
  <r>
    <x v="247"/>
    <x v="2"/>
    <n v="4"/>
    <x v="0"/>
  </r>
  <r>
    <x v="247"/>
    <x v="1"/>
    <n v="4"/>
    <x v="0"/>
  </r>
  <r>
    <x v="247"/>
    <x v="0"/>
    <n v="1"/>
    <x v="0"/>
  </r>
  <r>
    <x v="248"/>
    <x v="1"/>
    <n v="4"/>
    <x v="0"/>
  </r>
  <r>
    <x v="248"/>
    <x v="0"/>
    <n v="1"/>
    <x v="0"/>
  </r>
  <r>
    <x v="248"/>
    <x v="2"/>
    <n v="4"/>
    <x v="0"/>
  </r>
  <r>
    <x v="248"/>
    <x v="3"/>
    <n v="1"/>
    <x v="0"/>
  </r>
  <r>
    <x v="249"/>
    <x v="3"/>
    <n v="14"/>
    <x v="0"/>
  </r>
  <r>
    <x v="249"/>
    <x v="1"/>
    <n v="2"/>
    <x v="0"/>
  </r>
  <r>
    <x v="249"/>
    <x v="2"/>
    <n v="2"/>
    <x v="0"/>
  </r>
  <r>
    <x v="250"/>
    <x v="3"/>
    <n v="3"/>
    <x v="0"/>
  </r>
  <r>
    <x v="250"/>
    <x v="1"/>
    <n v="9"/>
    <x v="0"/>
  </r>
  <r>
    <x v="250"/>
    <x v="2"/>
    <n v="9"/>
    <x v="0"/>
  </r>
  <r>
    <x v="251"/>
    <x v="5"/>
    <n v="1"/>
    <x v="0"/>
  </r>
  <r>
    <x v="251"/>
    <x v="0"/>
    <n v="7"/>
    <x v="0"/>
  </r>
  <r>
    <x v="251"/>
    <x v="2"/>
    <n v="1"/>
    <x v="0"/>
  </r>
  <r>
    <x v="252"/>
    <x v="3"/>
    <n v="5"/>
    <x v="0"/>
  </r>
  <r>
    <x v="252"/>
    <x v="1"/>
    <n v="2"/>
    <x v="0"/>
  </r>
  <r>
    <x v="252"/>
    <x v="2"/>
    <n v="2"/>
    <x v="0"/>
  </r>
  <r>
    <x v="253"/>
    <x v="2"/>
    <n v="6"/>
    <x v="0"/>
  </r>
  <r>
    <x v="253"/>
    <x v="3"/>
    <n v="14"/>
    <x v="0"/>
  </r>
  <r>
    <x v="253"/>
    <x v="1"/>
    <n v="5"/>
    <x v="0"/>
  </r>
  <r>
    <x v="253"/>
    <x v="0"/>
    <n v="9"/>
    <x v="0"/>
  </r>
  <r>
    <x v="253"/>
    <x v="5"/>
    <n v="1"/>
    <x v="0"/>
  </r>
  <r>
    <x v="254"/>
    <x v="5"/>
    <n v="2"/>
    <x v="0"/>
  </r>
  <r>
    <x v="254"/>
    <x v="0"/>
    <n v="0"/>
    <x v="0"/>
  </r>
  <r>
    <x v="254"/>
    <x v="2"/>
    <n v="7"/>
    <x v="0"/>
  </r>
  <r>
    <x v="254"/>
    <x v="0"/>
    <n v="3"/>
    <x v="0"/>
  </r>
  <r>
    <x v="254"/>
    <x v="1"/>
    <n v="5"/>
    <x v="0"/>
  </r>
  <r>
    <x v="255"/>
    <x v="3"/>
    <n v="1"/>
    <x v="0"/>
  </r>
  <r>
    <x v="256"/>
    <x v="2"/>
    <n v="2"/>
    <x v="0"/>
  </r>
  <r>
    <x v="256"/>
    <x v="0"/>
    <n v="1"/>
    <x v="0"/>
  </r>
  <r>
    <x v="256"/>
    <x v="1"/>
    <n v="2"/>
    <x v="0"/>
  </r>
  <r>
    <x v="256"/>
    <x v="3"/>
    <n v="9"/>
    <x v="0"/>
  </r>
  <r>
    <x v="257"/>
    <x v="2"/>
    <n v="1"/>
    <x v="0"/>
  </r>
  <r>
    <x v="257"/>
    <x v="0"/>
    <n v="1"/>
    <x v="0"/>
  </r>
  <r>
    <x v="257"/>
    <x v="1"/>
    <n v="1"/>
    <x v="0"/>
  </r>
  <r>
    <x v="258"/>
    <x v="1"/>
    <n v="3"/>
    <x v="0"/>
  </r>
  <r>
    <x v="258"/>
    <x v="0"/>
    <n v="1"/>
    <x v="0"/>
  </r>
  <r>
    <x v="258"/>
    <x v="2"/>
    <n v="3"/>
    <x v="0"/>
  </r>
  <r>
    <x v="258"/>
    <x v="3"/>
    <n v="13"/>
    <x v="0"/>
  </r>
  <r>
    <x v="259"/>
    <x v="3"/>
    <n v="0"/>
    <x v="0"/>
  </r>
  <r>
    <x v="260"/>
    <x v="5"/>
    <n v="1"/>
    <x v="0"/>
  </r>
  <r>
    <x v="260"/>
    <x v="1"/>
    <n v="9"/>
    <x v="0"/>
  </r>
  <r>
    <x v="260"/>
    <x v="0"/>
    <n v="4"/>
    <x v="0"/>
  </r>
  <r>
    <x v="260"/>
    <x v="2"/>
    <n v="10"/>
    <x v="0"/>
  </r>
  <r>
    <x v="260"/>
    <x v="3"/>
    <n v="20"/>
    <x v="0"/>
  </r>
  <r>
    <x v="261"/>
    <x v="3"/>
    <n v="23"/>
    <x v="0"/>
  </r>
  <r>
    <x v="261"/>
    <x v="1"/>
    <n v="3"/>
    <x v="0"/>
  </r>
  <r>
    <x v="261"/>
    <x v="0"/>
    <n v="1"/>
    <x v="0"/>
  </r>
  <r>
    <x v="261"/>
    <x v="2"/>
    <n v="3"/>
    <x v="0"/>
  </r>
  <r>
    <x v="262"/>
    <x v="3"/>
    <n v="0"/>
    <x v="0"/>
  </r>
  <r>
    <x v="263"/>
    <x v="2"/>
    <n v="3"/>
    <x v="0"/>
  </r>
  <r>
    <x v="263"/>
    <x v="1"/>
    <n v="2"/>
    <x v="0"/>
  </r>
  <r>
    <x v="263"/>
    <x v="5"/>
    <n v="1"/>
    <x v="0"/>
  </r>
  <r>
    <x v="263"/>
    <x v="0"/>
    <n v="4"/>
    <x v="0"/>
  </r>
  <r>
    <x v="264"/>
    <x v="0"/>
    <n v="18"/>
    <x v="0"/>
  </r>
  <r>
    <x v="264"/>
    <x v="2"/>
    <n v="7"/>
    <x v="0"/>
  </r>
  <r>
    <x v="264"/>
    <x v="1"/>
    <n v="7"/>
    <x v="0"/>
  </r>
  <r>
    <x v="264"/>
    <x v="3"/>
    <n v="12"/>
    <x v="0"/>
  </r>
  <r>
    <x v="265"/>
    <x v="0"/>
    <n v="1"/>
    <x v="0"/>
  </r>
  <r>
    <x v="265"/>
    <x v="2"/>
    <n v="4"/>
    <x v="0"/>
  </r>
  <r>
    <x v="265"/>
    <x v="1"/>
    <n v="4"/>
    <x v="0"/>
  </r>
  <r>
    <x v="266"/>
    <x v="2"/>
    <n v="3"/>
    <x v="0"/>
  </r>
  <r>
    <x v="266"/>
    <x v="3"/>
    <n v="36"/>
    <x v="0"/>
  </r>
  <r>
    <x v="266"/>
    <x v="5"/>
    <n v="1"/>
    <x v="0"/>
  </r>
  <r>
    <x v="266"/>
    <x v="0"/>
    <n v="1"/>
    <x v="0"/>
  </r>
  <r>
    <x v="266"/>
    <x v="1"/>
    <n v="2"/>
    <x v="0"/>
  </r>
  <r>
    <x v="267"/>
    <x v="1"/>
    <n v="12"/>
    <x v="0"/>
  </r>
  <r>
    <x v="267"/>
    <x v="5"/>
    <n v="1"/>
    <x v="0"/>
  </r>
  <r>
    <x v="267"/>
    <x v="3"/>
    <n v="9"/>
    <x v="0"/>
  </r>
  <r>
    <x v="267"/>
    <x v="2"/>
    <n v="13"/>
    <x v="0"/>
  </r>
  <r>
    <x v="268"/>
    <x v="1"/>
    <n v="7"/>
    <x v="0"/>
  </r>
  <r>
    <x v="268"/>
    <x v="2"/>
    <n v="7"/>
    <x v="0"/>
  </r>
  <r>
    <x v="269"/>
    <x v="2"/>
    <n v="2"/>
    <x v="0"/>
  </r>
  <r>
    <x v="269"/>
    <x v="1"/>
    <n v="2"/>
    <x v="0"/>
  </r>
  <r>
    <x v="270"/>
    <x v="1"/>
    <n v="6"/>
    <x v="0"/>
  </r>
  <r>
    <x v="270"/>
    <x v="2"/>
    <n v="6"/>
    <x v="0"/>
  </r>
  <r>
    <x v="270"/>
    <x v="3"/>
    <n v="29"/>
    <x v="0"/>
  </r>
  <r>
    <x v="271"/>
    <x v="1"/>
    <n v="9"/>
    <x v="0"/>
  </r>
  <r>
    <x v="271"/>
    <x v="2"/>
    <n v="9"/>
    <x v="0"/>
  </r>
  <r>
    <x v="272"/>
    <x v="3"/>
    <n v="7"/>
    <x v="0"/>
  </r>
  <r>
    <x v="272"/>
    <x v="1"/>
    <n v="1"/>
    <x v="0"/>
  </r>
  <r>
    <x v="272"/>
    <x v="2"/>
    <n v="1"/>
    <x v="0"/>
  </r>
  <r>
    <x v="273"/>
    <x v="1"/>
    <n v="4"/>
    <x v="0"/>
  </r>
  <r>
    <x v="273"/>
    <x v="2"/>
    <n v="5"/>
    <x v="0"/>
  </r>
  <r>
    <x v="273"/>
    <x v="4"/>
    <n v="1"/>
    <x v="0"/>
  </r>
  <r>
    <x v="273"/>
    <x v="3"/>
    <n v="5"/>
    <x v="0"/>
  </r>
  <r>
    <x v="273"/>
    <x v="0"/>
    <n v="7"/>
    <x v="0"/>
  </r>
  <r>
    <x v="274"/>
    <x v="0"/>
    <n v="9"/>
    <x v="0"/>
  </r>
  <r>
    <x v="274"/>
    <x v="1"/>
    <n v="4"/>
    <x v="0"/>
  </r>
  <r>
    <x v="274"/>
    <x v="2"/>
    <n v="4"/>
    <x v="0"/>
  </r>
  <r>
    <x v="274"/>
    <x v="3"/>
    <n v="14"/>
    <x v="0"/>
  </r>
  <r>
    <x v="275"/>
    <x v="1"/>
    <n v="11"/>
    <x v="0"/>
  </r>
  <r>
    <x v="275"/>
    <x v="4"/>
    <n v="1"/>
    <x v="0"/>
  </r>
  <r>
    <x v="275"/>
    <x v="3"/>
    <n v="10"/>
    <x v="0"/>
  </r>
  <r>
    <x v="275"/>
    <x v="2"/>
    <n v="12"/>
    <x v="0"/>
  </r>
  <r>
    <x v="276"/>
    <x v="3"/>
    <n v="5"/>
    <x v="0"/>
  </r>
  <r>
    <x v="276"/>
    <x v="5"/>
    <n v="3"/>
    <x v="0"/>
  </r>
  <r>
    <x v="276"/>
    <x v="2"/>
    <n v="5"/>
    <x v="0"/>
  </r>
  <r>
    <x v="276"/>
    <x v="1"/>
    <n v="2"/>
    <x v="0"/>
  </r>
  <r>
    <x v="277"/>
    <x v="2"/>
    <n v="5"/>
    <x v="0"/>
  </r>
  <r>
    <x v="277"/>
    <x v="1"/>
    <n v="5"/>
    <x v="0"/>
  </r>
  <r>
    <x v="277"/>
    <x v="3"/>
    <n v="12"/>
    <x v="0"/>
  </r>
  <r>
    <x v="278"/>
    <x v="1"/>
    <n v="9"/>
    <x v="0"/>
  </r>
  <r>
    <x v="278"/>
    <x v="0"/>
    <n v="1"/>
    <x v="0"/>
  </r>
  <r>
    <x v="278"/>
    <x v="3"/>
    <n v="17"/>
    <x v="0"/>
  </r>
  <r>
    <x v="278"/>
    <x v="2"/>
    <n v="9"/>
    <x v="0"/>
  </r>
  <r>
    <x v="279"/>
    <x v="2"/>
    <n v="9"/>
    <x v="0"/>
  </r>
  <r>
    <x v="279"/>
    <x v="0"/>
    <n v="3"/>
    <x v="0"/>
  </r>
  <r>
    <x v="279"/>
    <x v="1"/>
    <n v="8"/>
    <x v="0"/>
  </r>
  <r>
    <x v="279"/>
    <x v="4"/>
    <n v="1"/>
    <x v="0"/>
  </r>
  <r>
    <x v="279"/>
    <x v="3"/>
    <n v="7"/>
    <x v="0"/>
  </r>
  <r>
    <x v="280"/>
    <x v="2"/>
    <n v="2"/>
    <x v="0"/>
  </r>
  <r>
    <x v="280"/>
    <x v="1"/>
    <n v="2"/>
    <x v="0"/>
  </r>
  <r>
    <x v="280"/>
    <x v="3"/>
    <n v="10"/>
    <x v="0"/>
  </r>
  <r>
    <x v="281"/>
    <x v="2"/>
    <n v="5"/>
    <x v="0"/>
  </r>
  <r>
    <x v="281"/>
    <x v="1"/>
    <n v="5"/>
    <x v="0"/>
  </r>
  <r>
    <x v="281"/>
    <x v="3"/>
    <n v="5"/>
    <x v="0"/>
  </r>
  <r>
    <x v="282"/>
    <x v="3"/>
    <n v="14"/>
    <x v="0"/>
  </r>
  <r>
    <x v="282"/>
    <x v="1"/>
    <n v="7"/>
    <x v="0"/>
  </r>
  <r>
    <x v="282"/>
    <x v="2"/>
    <n v="7"/>
    <x v="0"/>
  </r>
  <r>
    <x v="283"/>
    <x v="3"/>
    <n v="10"/>
    <x v="0"/>
  </r>
  <r>
    <x v="283"/>
    <x v="1"/>
    <n v="6"/>
    <x v="0"/>
  </r>
  <r>
    <x v="283"/>
    <x v="2"/>
    <n v="6"/>
    <x v="0"/>
  </r>
  <r>
    <x v="284"/>
    <x v="3"/>
    <n v="1"/>
    <x v="0"/>
  </r>
  <r>
    <x v="284"/>
    <x v="4"/>
    <n v="1"/>
    <x v="0"/>
  </r>
  <r>
    <x v="284"/>
    <x v="1"/>
    <n v="10"/>
    <x v="0"/>
  </r>
  <r>
    <x v="284"/>
    <x v="0"/>
    <n v="2"/>
    <x v="0"/>
  </r>
  <r>
    <x v="284"/>
    <x v="2"/>
    <n v="11"/>
    <x v="0"/>
  </r>
  <r>
    <x v="285"/>
    <x v="3"/>
    <n v="0"/>
    <x v="0"/>
  </r>
  <r>
    <x v="286"/>
    <x v="2"/>
    <n v="8"/>
    <x v="0"/>
  </r>
  <r>
    <x v="286"/>
    <x v="1"/>
    <n v="7"/>
    <x v="0"/>
  </r>
  <r>
    <x v="286"/>
    <x v="3"/>
    <n v="11"/>
    <x v="0"/>
  </r>
  <r>
    <x v="286"/>
    <x v="0"/>
    <n v="2"/>
    <x v="0"/>
  </r>
  <r>
    <x v="286"/>
    <x v="4"/>
    <n v="1"/>
    <x v="0"/>
  </r>
  <r>
    <x v="287"/>
    <x v="3"/>
    <n v="2"/>
    <x v="0"/>
  </r>
  <r>
    <x v="287"/>
    <x v="1"/>
    <n v="7"/>
    <x v="0"/>
  </r>
  <r>
    <x v="287"/>
    <x v="0"/>
    <n v="13"/>
    <x v="0"/>
  </r>
  <r>
    <x v="287"/>
    <x v="2"/>
    <n v="7"/>
    <x v="0"/>
  </r>
  <r>
    <x v="288"/>
    <x v="4"/>
    <n v="1"/>
    <x v="0"/>
  </r>
  <r>
    <x v="288"/>
    <x v="2"/>
    <n v="8"/>
    <x v="0"/>
  </r>
  <r>
    <x v="288"/>
    <x v="0"/>
    <n v="6"/>
    <x v="0"/>
  </r>
  <r>
    <x v="288"/>
    <x v="1"/>
    <n v="7"/>
    <x v="0"/>
  </r>
  <r>
    <x v="288"/>
    <x v="3"/>
    <n v="1"/>
    <x v="0"/>
  </r>
  <r>
    <x v="289"/>
    <x v="1"/>
    <n v="2"/>
    <x v="0"/>
  </r>
  <r>
    <x v="289"/>
    <x v="0"/>
    <n v="2"/>
    <x v="0"/>
  </r>
  <r>
    <x v="289"/>
    <x v="2"/>
    <n v="2"/>
    <x v="0"/>
  </r>
  <r>
    <x v="290"/>
    <x v="5"/>
    <n v="1"/>
    <x v="0"/>
  </r>
  <r>
    <x v="290"/>
    <x v="3"/>
    <n v="7"/>
    <x v="0"/>
  </r>
  <r>
    <x v="290"/>
    <x v="2"/>
    <n v="3"/>
    <x v="0"/>
  </r>
  <r>
    <x v="290"/>
    <x v="1"/>
    <n v="1"/>
    <x v="0"/>
  </r>
  <r>
    <x v="290"/>
    <x v="0"/>
    <n v="2"/>
    <x v="0"/>
  </r>
  <r>
    <x v="290"/>
    <x v="4"/>
    <n v="1"/>
    <x v="0"/>
  </r>
  <r>
    <x v="291"/>
    <x v="3"/>
    <n v="10"/>
    <x v="0"/>
  </r>
  <r>
    <x v="291"/>
    <x v="1"/>
    <n v="3"/>
    <x v="0"/>
  </r>
  <r>
    <x v="291"/>
    <x v="0"/>
    <n v="2"/>
    <x v="0"/>
  </r>
  <r>
    <x v="291"/>
    <x v="2"/>
    <n v="3"/>
    <x v="0"/>
  </r>
  <r>
    <x v="292"/>
    <x v="2"/>
    <n v="7"/>
    <x v="0"/>
  </r>
  <r>
    <x v="292"/>
    <x v="1"/>
    <n v="6"/>
    <x v="0"/>
  </r>
  <r>
    <x v="292"/>
    <x v="5"/>
    <n v="1"/>
    <x v="0"/>
  </r>
  <r>
    <x v="293"/>
    <x v="0"/>
    <n v="7"/>
    <x v="0"/>
  </r>
  <r>
    <x v="294"/>
    <x v="1"/>
    <n v="4"/>
    <x v="0"/>
  </r>
  <r>
    <x v="294"/>
    <x v="0"/>
    <n v="3"/>
    <x v="0"/>
  </r>
  <r>
    <x v="294"/>
    <x v="3"/>
    <n v="1"/>
    <x v="0"/>
  </r>
  <r>
    <x v="294"/>
    <x v="2"/>
    <n v="4"/>
    <x v="0"/>
  </r>
  <r>
    <x v="295"/>
    <x v="3"/>
    <n v="0"/>
    <x v="0"/>
  </r>
  <r>
    <x v="296"/>
    <x v="2"/>
    <n v="19"/>
    <x v="0"/>
  </r>
  <r>
    <x v="296"/>
    <x v="0"/>
    <n v="1"/>
    <x v="0"/>
  </r>
  <r>
    <x v="296"/>
    <x v="5"/>
    <n v="13"/>
    <x v="0"/>
  </r>
  <r>
    <x v="296"/>
    <x v="3"/>
    <n v="23"/>
    <x v="0"/>
  </r>
  <r>
    <x v="296"/>
    <x v="4"/>
    <n v="2"/>
    <x v="0"/>
  </r>
  <r>
    <x v="296"/>
    <x v="1"/>
    <n v="4"/>
    <x v="0"/>
  </r>
  <r>
    <x v="297"/>
    <x v="2"/>
    <n v="1"/>
    <x v="0"/>
  </r>
  <r>
    <x v="297"/>
    <x v="3"/>
    <n v="1"/>
    <x v="0"/>
  </r>
  <r>
    <x v="297"/>
    <x v="0"/>
    <n v="1"/>
    <x v="0"/>
  </r>
  <r>
    <x v="297"/>
    <x v="1"/>
    <n v="1"/>
    <x v="0"/>
  </r>
  <r>
    <x v="298"/>
    <x v="3"/>
    <n v="18"/>
    <x v="0"/>
  </r>
  <r>
    <x v="298"/>
    <x v="1"/>
    <n v="12"/>
    <x v="0"/>
  </r>
  <r>
    <x v="298"/>
    <x v="0"/>
    <n v="4"/>
    <x v="0"/>
  </r>
  <r>
    <x v="298"/>
    <x v="2"/>
    <n v="12"/>
    <x v="0"/>
  </r>
  <r>
    <x v="299"/>
    <x v="5"/>
    <n v="6"/>
    <x v="0"/>
  </r>
  <r>
    <x v="299"/>
    <x v="1"/>
    <n v="6"/>
    <x v="0"/>
  </r>
  <r>
    <x v="299"/>
    <x v="2"/>
    <n v="14"/>
    <x v="0"/>
  </r>
  <r>
    <x v="299"/>
    <x v="4"/>
    <n v="2"/>
    <x v="0"/>
  </r>
  <r>
    <x v="300"/>
    <x v="3"/>
    <n v="18"/>
    <x v="0"/>
  </r>
  <r>
    <x v="300"/>
    <x v="1"/>
    <n v="1"/>
    <x v="0"/>
  </r>
  <r>
    <x v="300"/>
    <x v="2"/>
    <n v="2"/>
    <x v="0"/>
  </r>
  <r>
    <x v="300"/>
    <x v="5"/>
    <n v="1"/>
    <x v="0"/>
  </r>
  <r>
    <x v="301"/>
    <x v="3"/>
    <n v="24"/>
    <x v="0"/>
  </r>
  <r>
    <x v="301"/>
    <x v="0"/>
    <n v="9"/>
    <x v="0"/>
  </r>
  <r>
    <x v="301"/>
    <x v="1"/>
    <n v="5"/>
    <x v="0"/>
  </r>
  <r>
    <x v="301"/>
    <x v="2"/>
    <n v="5"/>
    <x v="0"/>
  </r>
  <r>
    <x v="302"/>
    <x v="3"/>
    <n v="47"/>
    <x v="0"/>
  </r>
  <r>
    <x v="302"/>
    <x v="1"/>
    <n v="7"/>
    <x v="0"/>
  </r>
  <r>
    <x v="302"/>
    <x v="2"/>
    <n v="7"/>
    <x v="0"/>
  </r>
  <r>
    <x v="302"/>
    <x v="0"/>
    <n v="8"/>
    <x v="0"/>
  </r>
  <r>
    <x v="303"/>
    <x v="1"/>
    <n v="5"/>
    <x v="0"/>
  </r>
  <r>
    <x v="303"/>
    <x v="0"/>
    <n v="9"/>
    <x v="0"/>
  </r>
  <r>
    <x v="303"/>
    <x v="2"/>
    <n v="5"/>
    <x v="0"/>
  </r>
  <r>
    <x v="304"/>
    <x v="2"/>
    <n v="5"/>
    <x v="0"/>
  </r>
  <r>
    <x v="304"/>
    <x v="3"/>
    <n v="14"/>
    <x v="0"/>
  </r>
  <r>
    <x v="304"/>
    <x v="0"/>
    <n v="3"/>
    <x v="0"/>
  </r>
  <r>
    <x v="304"/>
    <x v="1"/>
    <n v="5"/>
    <x v="0"/>
  </r>
  <r>
    <x v="305"/>
    <x v="3"/>
    <n v="34"/>
    <x v="0"/>
  </r>
  <r>
    <x v="305"/>
    <x v="5"/>
    <n v="2"/>
    <x v="0"/>
  </r>
  <r>
    <x v="305"/>
    <x v="4"/>
    <n v="3"/>
    <x v="0"/>
  </r>
  <r>
    <x v="305"/>
    <x v="1"/>
    <n v="5"/>
    <x v="0"/>
  </r>
  <r>
    <x v="305"/>
    <x v="0"/>
    <n v="7"/>
    <x v="0"/>
  </r>
  <r>
    <x v="305"/>
    <x v="2"/>
    <n v="10"/>
    <x v="0"/>
  </r>
  <r>
    <x v="306"/>
    <x v="1"/>
    <n v="4"/>
    <x v="0"/>
  </r>
  <r>
    <x v="306"/>
    <x v="3"/>
    <n v="6"/>
    <x v="0"/>
  </r>
  <r>
    <x v="306"/>
    <x v="2"/>
    <n v="4"/>
    <x v="0"/>
  </r>
  <r>
    <x v="307"/>
    <x v="1"/>
    <n v="2"/>
    <x v="0"/>
  </r>
  <r>
    <x v="307"/>
    <x v="2"/>
    <n v="2"/>
    <x v="0"/>
  </r>
  <r>
    <x v="308"/>
    <x v="2"/>
    <n v="4"/>
    <x v="0"/>
  </r>
  <r>
    <x v="308"/>
    <x v="3"/>
    <n v="14"/>
    <x v="0"/>
  </r>
  <r>
    <x v="308"/>
    <x v="1"/>
    <n v="4"/>
    <x v="0"/>
  </r>
  <r>
    <x v="308"/>
    <x v="0"/>
    <n v="5"/>
    <x v="0"/>
  </r>
  <r>
    <x v="309"/>
    <x v="0"/>
    <n v="7"/>
    <x v="0"/>
  </r>
  <r>
    <x v="309"/>
    <x v="2"/>
    <n v="10"/>
    <x v="0"/>
  </r>
  <r>
    <x v="309"/>
    <x v="1"/>
    <n v="10"/>
    <x v="0"/>
  </r>
  <r>
    <x v="310"/>
    <x v="3"/>
    <n v="0"/>
    <x v="0"/>
  </r>
  <r>
    <x v="311"/>
    <x v="1"/>
    <n v="10"/>
    <x v="0"/>
  </r>
  <r>
    <x v="311"/>
    <x v="0"/>
    <n v="1"/>
    <x v="0"/>
  </r>
  <r>
    <x v="311"/>
    <x v="3"/>
    <n v="21"/>
    <x v="0"/>
  </r>
  <r>
    <x v="311"/>
    <x v="5"/>
    <n v="5"/>
    <x v="0"/>
  </r>
  <r>
    <x v="311"/>
    <x v="2"/>
    <n v="15"/>
    <x v="0"/>
  </r>
  <r>
    <x v="312"/>
    <x v="3"/>
    <n v="30"/>
    <x v="0"/>
  </r>
  <r>
    <x v="312"/>
    <x v="2"/>
    <n v="11"/>
    <x v="0"/>
  </r>
  <r>
    <x v="312"/>
    <x v="1"/>
    <n v="11"/>
    <x v="0"/>
  </r>
  <r>
    <x v="312"/>
    <x v="0"/>
    <n v="7"/>
    <x v="0"/>
  </r>
  <r>
    <x v="313"/>
    <x v="3"/>
    <n v="3"/>
    <x v="0"/>
  </r>
  <r>
    <x v="313"/>
    <x v="0"/>
    <n v="4"/>
    <x v="0"/>
  </r>
  <r>
    <x v="313"/>
    <x v="2"/>
    <n v="10"/>
    <x v="0"/>
  </r>
  <r>
    <x v="313"/>
    <x v="1"/>
    <n v="8"/>
    <x v="0"/>
  </r>
  <r>
    <x v="313"/>
    <x v="4"/>
    <n v="2"/>
    <x v="0"/>
  </r>
  <r>
    <x v="314"/>
    <x v="5"/>
    <n v="2"/>
    <x v="0"/>
  </r>
  <r>
    <x v="314"/>
    <x v="3"/>
    <n v="17"/>
    <x v="0"/>
  </r>
  <r>
    <x v="314"/>
    <x v="0"/>
    <n v="3"/>
    <x v="0"/>
  </r>
  <r>
    <x v="314"/>
    <x v="1"/>
    <n v="10"/>
    <x v="0"/>
  </r>
  <r>
    <x v="314"/>
    <x v="2"/>
    <n v="12"/>
    <x v="0"/>
  </r>
  <r>
    <x v="315"/>
    <x v="3"/>
    <n v="16"/>
    <x v="0"/>
  </r>
  <r>
    <x v="315"/>
    <x v="0"/>
    <n v="1"/>
    <x v="0"/>
  </r>
  <r>
    <x v="315"/>
    <x v="1"/>
    <n v="10"/>
    <x v="0"/>
  </r>
  <r>
    <x v="315"/>
    <x v="2"/>
    <n v="10"/>
    <x v="0"/>
  </r>
  <r>
    <x v="316"/>
    <x v="1"/>
    <n v="9"/>
    <x v="0"/>
  </r>
  <r>
    <x v="316"/>
    <x v="2"/>
    <n v="9"/>
    <x v="0"/>
  </r>
  <r>
    <x v="317"/>
    <x v="2"/>
    <n v="9"/>
    <x v="0"/>
  </r>
  <r>
    <x v="317"/>
    <x v="5"/>
    <n v="4"/>
    <x v="0"/>
  </r>
  <r>
    <x v="317"/>
    <x v="3"/>
    <n v="8"/>
    <x v="0"/>
  </r>
  <r>
    <x v="317"/>
    <x v="1"/>
    <n v="5"/>
    <x v="0"/>
  </r>
  <r>
    <x v="318"/>
    <x v="4"/>
    <n v="1"/>
    <x v="0"/>
  </r>
  <r>
    <x v="318"/>
    <x v="2"/>
    <n v="3"/>
    <x v="0"/>
  </r>
  <r>
    <x v="318"/>
    <x v="3"/>
    <n v="1"/>
    <x v="0"/>
  </r>
  <r>
    <x v="318"/>
    <x v="0"/>
    <n v="7"/>
    <x v="0"/>
  </r>
  <r>
    <x v="318"/>
    <x v="1"/>
    <n v="2"/>
    <x v="0"/>
  </r>
  <r>
    <x v="319"/>
    <x v="2"/>
    <n v="8"/>
    <x v="0"/>
  </r>
  <r>
    <x v="319"/>
    <x v="3"/>
    <n v="28"/>
    <x v="0"/>
  </r>
  <r>
    <x v="319"/>
    <x v="5"/>
    <n v="3"/>
    <x v="0"/>
  </r>
  <r>
    <x v="319"/>
    <x v="1"/>
    <n v="5"/>
    <x v="0"/>
  </r>
  <r>
    <x v="319"/>
    <x v="0"/>
    <n v="4"/>
    <x v="0"/>
  </r>
  <r>
    <x v="320"/>
    <x v="2"/>
    <n v="7"/>
    <x v="0"/>
  </r>
  <r>
    <x v="320"/>
    <x v="0"/>
    <n v="9"/>
    <x v="0"/>
  </r>
  <r>
    <x v="320"/>
    <x v="3"/>
    <n v="24"/>
    <x v="0"/>
  </r>
  <r>
    <x v="320"/>
    <x v="1"/>
    <n v="7"/>
    <x v="0"/>
  </r>
  <r>
    <x v="321"/>
    <x v="1"/>
    <n v="1"/>
    <x v="0"/>
  </r>
  <r>
    <x v="321"/>
    <x v="3"/>
    <n v="24"/>
    <x v="0"/>
  </r>
  <r>
    <x v="321"/>
    <x v="5"/>
    <n v="6"/>
    <x v="0"/>
  </r>
  <r>
    <x v="321"/>
    <x v="4"/>
    <n v="1"/>
    <x v="0"/>
  </r>
  <r>
    <x v="321"/>
    <x v="2"/>
    <n v="8"/>
    <x v="0"/>
  </r>
  <r>
    <x v="321"/>
    <x v="0"/>
    <n v="4"/>
    <x v="0"/>
  </r>
  <r>
    <x v="322"/>
    <x v="1"/>
    <n v="16"/>
    <x v="0"/>
  </r>
  <r>
    <x v="322"/>
    <x v="2"/>
    <n v="16"/>
    <x v="0"/>
  </r>
  <r>
    <x v="322"/>
    <x v="3"/>
    <n v="1"/>
    <x v="0"/>
  </r>
  <r>
    <x v="323"/>
    <x v="1"/>
    <n v="11"/>
    <x v="0"/>
  </r>
  <r>
    <x v="323"/>
    <x v="2"/>
    <n v="11"/>
    <x v="0"/>
  </r>
  <r>
    <x v="324"/>
    <x v="1"/>
    <n v="4"/>
    <x v="0"/>
  </r>
  <r>
    <x v="324"/>
    <x v="0"/>
    <n v="1"/>
    <x v="0"/>
  </r>
  <r>
    <x v="324"/>
    <x v="4"/>
    <n v="1"/>
    <x v="0"/>
  </r>
  <r>
    <x v="324"/>
    <x v="3"/>
    <n v="16"/>
    <x v="0"/>
  </r>
  <r>
    <x v="324"/>
    <x v="2"/>
    <n v="5"/>
    <x v="0"/>
  </r>
  <r>
    <x v="325"/>
    <x v="2"/>
    <n v="10"/>
    <x v="0"/>
  </r>
  <r>
    <x v="325"/>
    <x v="1"/>
    <n v="6"/>
    <x v="0"/>
  </r>
  <r>
    <x v="325"/>
    <x v="5"/>
    <n v="4"/>
    <x v="0"/>
  </r>
  <r>
    <x v="325"/>
    <x v="3"/>
    <n v="1"/>
    <x v="0"/>
  </r>
  <r>
    <x v="326"/>
    <x v="5"/>
    <n v="5"/>
    <x v="0"/>
  </r>
  <r>
    <x v="326"/>
    <x v="1"/>
    <n v="9"/>
    <x v="0"/>
  </r>
  <r>
    <x v="326"/>
    <x v="2"/>
    <n v="14"/>
    <x v="0"/>
  </r>
  <r>
    <x v="327"/>
    <x v="2"/>
    <n v="9"/>
    <x v="0"/>
  </r>
  <r>
    <x v="327"/>
    <x v="1"/>
    <n v="8"/>
    <x v="0"/>
  </r>
  <r>
    <x v="327"/>
    <x v="4"/>
    <n v="1"/>
    <x v="0"/>
  </r>
  <r>
    <x v="327"/>
    <x v="3"/>
    <n v="22"/>
    <x v="0"/>
  </r>
  <r>
    <x v="328"/>
    <x v="3"/>
    <n v="14"/>
    <x v="0"/>
  </r>
  <r>
    <x v="328"/>
    <x v="2"/>
    <n v="5"/>
    <x v="0"/>
  </r>
  <r>
    <x v="328"/>
    <x v="1"/>
    <n v="5"/>
    <x v="0"/>
  </r>
  <r>
    <x v="329"/>
    <x v="1"/>
    <n v="6"/>
    <x v="0"/>
  </r>
  <r>
    <x v="329"/>
    <x v="2"/>
    <n v="6"/>
    <x v="0"/>
  </r>
  <r>
    <x v="330"/>
    <x v="3"/>
    <n v="27"/>
    <x v="0"/>
  </r>
  <r>
    <x v="330"/>
    <x v="5"/>
    <n v="1"/>
    <x v="0"/>
  </r>
  <r>
    <x v="330"/>
    <x v="0"/>
    <n v="4"/>
    <x v="0"/>
  </r>
  <r>
    <x v="330"/>
    <x v="2"/>
    <n v="9"/>
    <x v="0"/>
  </r>
  <r>
    <x v="330"/>
    <x v="1"/>
    <n v="8"/>
    <x v="0"/>
  </r>
  <r>
    <x v="331"/>
    <x v="2"/>
    <n v="15"/>
    <x v="0"/>
  </r>
  <r>
    <x v="331"/>
    <x v="0"/>
    <n v="6"/>
    <x v="0"/>
  </r>
  <r>
    <x v="331"/>
    <x v="5"/>
    <n v="6"/>
    <x v="0"/>
  </r>
  <r>
    <x v="331"/>
    <x v="1"/>
    <n v="7"/>
    <x v="0"/>
  </r>
  <r>
    <x v="331"/>
    <x v="3"/>
    <n v="9"/>
    <x v="0"/>
  </r>
  <r>
    <x v="331"/>
    <x v="4"/>
    <n v="2"/>
    <x v="0"/>
  </r>
  <r>
    <x v="332"/>
    <x v="0"/>
    <n v="4"/>
    <x v="0"/>
  </r>
  <r>
    <x v="332"/>
    <x v="1"/>
    <n v="4"/>
    <x v="0"/>
  </r>
  <r>
    <x v="332"/>
    <x v="3"/>
    <n v="4"/>
    <x v="0"/>
  </r>
  <r>
    <x v="332"/>
    <x v="2"/>
    <n v="4"/>
    <x v="0"/>
  </r>
  <r>
    <x v="333"/>
    <x v="3"/>
    <n v="10"/>
    <x v="0"/>
  </r>
  <r>
    <x v="333"/>
    <x v="4"/>
    <n v="2"/>
    <x v="0"/>
  </r>
  <r>
    <x v="333"/>
    <x v="2"/>
    <n v="8"/>
    <x v="0"/>
  </r>
  <r>
    <x v="333"/>
    <x v="1"/>
    <n v="6"/>
    <x v="0"/>
  </r>
  <r>
    <x v="333"/>
    <x v="0"/>
    <n v="1"/>
    <x v="0"/>
  </r>
  <r>
    <x v="334"/>
    <x v="3"/>
    <n v="41"/>
    <x v="0"/>
  </r>
  <r>
    <x v="334"/>
    <x v="2"/>
    <n v="2"/>
    <x v="0"/>
  </r>
  <r>
    <x v="334"/>
    <x v="1"/>
    <n v="2"/>
    <x v="0"/>
  </r>
  <r>
    <x v="334"/>
    <x v="0"/>
    <n v="2"/>
    <x v="0"/>
  </r>
  <r>
    <x v="335"/>
    <x v="0"/>
    <n v="12"/>
    <x v="0"/>
  </r>
  <r>
    <x v="335"/>
    <x v="1"/>
    <n v="5"/>
    <x v="0"/>
  </r>
  <r>
    <x v="335"/>
    <x v="5"/>
    <n v="10"/>
    <x v="0"/>
  </r>
  <r>
    <x v="335"/>
    <x v="3"/>
    <n v="8"/>
    <x v="0"/>
  </r>
  <r>
    <x v="335"/>
    <x v="2"/>
    <n v="15"/>
    <x v="0"/>
  </r>
  <r>
    <x v="336"/>
    <x v="0"/>
    <n v="14"/>
    <x v="0"/>
  </r>
  <r>
    <x v="336"/>
    <x v="1"/>
    <n v="10"/>
    <x v="0"/>
  </r>
  <r>
    <x v="336"/>
    <x v="5"/>
    <n v="1"/>
    <x v="0"/>
  </r>
  <r>
    <x v="336"/>
    <x v="2"/>
    <n v="11"/>
    <x v="0"/>
  </r>
  <r>
    <x v="337"/>
    <x v="4"/>
    <n v="1"/>
    <x v="0"/>
  </r>
  <r>
    <x v="337"/>
    <x v="0"/>
    <n v="7"/>
    <x v="0"/>
  </r>
  <r>
    <x v="337"/>
    <x v="5"/>
    <n v="5"/>
    <x v="0"/>
  </r>
  <r>
    <x v="337"/>
    <x v="3"/>
    <n v="18"/>
    <x v="0"/>
  </r>
  <r>
    <x v="337"/>
    <x v="1"/>
    <n v="3"/>
    <x v="0"/>
  </r>
  <r>
    <x v="337"/>
    <x v="2"/>
    <n v="9"/>
    <x v="0"/>
  </r>
  <r>
    <x v="338"/>
    <x v="0"/>
    <n v="4"/>
    <x v="0"/>
  </r>
  <r>
    <x v="339"/>
    <x v="0"/>
    <n v="6"/>
    <x v="0"/>
  </r>
  <r>
    <x v="339"/>
    <x v="1"/>
    <n v="2"/>
    <x v="0"/>
  </r>
  <r>
    <x v="339"/>
    <x v="4"/>
    <n v="1"/>
    <x v="0"/>
  </r>
  <r>
    <x v="339"/>
    <x v="5"/>
    <n v="6"/>
    <x v="0"/>
  </r>
  <r>
    <x v="339"/>
    <x v="3"/>
    <n v="10"/>
    <x v="0"/>
  </r>
  <r>
    <x v="339"/>
    <x v="2"/>
    <n v="9"/>
    <x v="0"/>
  </r>
  <r>
    <x v="340"/>
    <x v="5"/>
    <n v="1"/>
    <x v="0"/>
  </r>
  <r>
    <x v="340"/>
    <x v="1"/>
    <n v="1"/>
    <x v="0"/>
  </r>
  <r>
    <x v="340"/>
    <x v="2"/>
    <n v="2"/>
    <x v="0"/>
  </r>
  <r>
    <x v="340"/>
    <x v="3"/>
    <n v="20"/>
    <x v="0"/>
  </r>
  <r>
    <x v="340"/>
    <x v="0"/>
    <n v="2"/>
    <x v="0"/>
  </r>
  <r>
    <x v="341"/>
    <x v="2"/>
    <n v="6"/>
    <x v="0"/>
  </r>
  <r>
    <x v="341"/>
    <x v="0"/>
    <n v="15"/>
    <x v="0"/>
  </r>
  <r>
    <x v="341"/>
    <x v="1"/>
    <n v="4"/>
    <x v="0"/>
  </r>
  <r>
    <x v="341"/>
    <x v="3"/>
    <n v="12"/>
    <x v="0"/>
  </r>
  <r>
    <x v="341"/>
    <x v="4"/>
    <n v="2"/>
    <x v="0"/>
  </r>
  <r>
    <x v="342"/>
    <x v="3"/>
    <n v="3"/>
    <x v="0"/>
  </r>
  <r>
    <x v="342"/>
    <x v="0"/>
    <n v="10"/>
    <x v="0"/>
  </r>
  <r>
    <x v="342"/>
    <x v="2"/>
    <n v="3"/>
    <x v="0"/>
  </r>
  <r>
    <x v="342"/>
    <x v="1"/>
    <n v="3"/>
    <x v="0"/>
  </r>
  <r>
    <x v="343"/>
    <x v="1"/>
    <n v="5"/>
    <x v="0"/>
  </r>
  <r>
    <x v="343"/>
    <x v="4"/>
    <n v="1"/>
    <x v="0"/>
  </r>
  <r>
    <x v="343"/>
    <x v="3"/>
    <n v="3"/>
    <x v="0"/>
  </r>
  <r>
    <x v="343"/>
    <x v="2"/>
    <n v="6"/>
    <x v="0"/>
  </r>
  <r>
    <x v="343"/>
    <x v="0"/>
    <n v="6"/>
    <x v="0"/>
  </r>
  <r>
    <x v="344"/>
    <x v="2"/>
    <n v="4"/>
    <x v="0"/>
  </r>
  <r>
    <x v="344"/>
    <x v="0"/>
    <n v="1"/>
    <x v="0"/>
  </r>
  <r>
    <x v="344"/>
    <x v="1"/>
    <n v="4"/>
    <x v="0"/>
  </r>
  <r>
    <x v="345"/>
    <x v="2"/>
    <n v="6"/>
    <x v="0"/>
  </r>
  <r>
    <x v="345"/>
    <x v="4"/>
    <n v="1"/>
    <x v="0"/>
  </r>
  <r>
    <x v="345"/>
    <x v="3"/>
    <n v="2"/>
    <x v="0"/>
  </r>
  <r>
    <x v="345"/>
    <x v="0"/>
    <n v="4"/>
    <x v="0"/>
  </r>
  <r>
    <x v="345"/>
    <x v="1"/>
    <n v="5"/>
    <x v="0"/>
  </r>
  <r>
    <x v="346"/>
    <x v="3"/>
    <n v="20"/>
    <x v="0"/>
  </r>
  <r>
    <x v="346"/>
    <x v="0"/>
    <n v="5"/>
    <x v="0"/>
  </r>
  <r>
    <x v="347"/>
    <x v="1"/>
    <n v="4"/>
    <x v="0"/>
  </r>
  <r>
    <x v="347"/>
    <x v="0"/>
    <n v="7"/>
    <x v="0"/>
  </r>
  <r>
    <x v="347"/>
    <x v="2"/>
    <n v="4"/>
    <x v="0"/>
  </r>
  <r>
    <x v="347"/>
    <x v="3"/>
    <n v="18"/>
    <x v="0"/>
  </r>
  <r>
    <x v="348"/>
    <x v="3"/>
    <n v="2"/>
    <x v="0"/>
  </r>
  <r>
    <x v="348"/>
    <x v="5"/>
    <n v="1"/>
    <x v="0"/>
  </r>
  <r>
    <x v="348"/>
    <x v="4"/>
    <n v="1"/>
    <x v="0"/>
  </r>
  <r>
    <x v="348"/>
    <x v="1"/>
    <n v="4"/>
    <x v="0"/>
  </r>
  <r>
    <x v="348"/>
    <x v="0"/>
    <n v="7"/>
    <x v="0"/>
  </r>
  <r>
    <x v="348"/>
    <x v="2"/>
    <n v="6"/>
    <x v="0"/>
  </r>
  <r>
    <x v="349"/>
    <x v="1"/>
    <n v="5"/>
    <x v="0"/>
  </r>
  <r>
    <x v="349"/>
    <x v="0"/>
    <n v="8"/>
    <x v="0"/>
  </r>
  <r>
    <x v="349"/>
    <x v="2"/>
    <n v="22"/>
    <x v="0"/>
  </r>
  <r>
    <x v="349"/>
    <x v="4"/>
    <n v="3"/>
    <x v="0"/>
  </r>
  <r>
    <x v="349"/>
    <x v="5"/>
    <n v="14"/>
    <x v="0"/>
  </r>
  <r>
    <x v="349"/>
    <x v="3"/>
    <n v="19"/>
    <x v="0"/>
  </r>
  <r>
    <x v="350"/>
    <x v="3"/>
    <n v="12"/>
    <x v="0"/>
  </r>
  <r>
    <x v="350"/>
    <x v="2"/>
    <n v="8"/>
    <x v="0"/>
  </r>
  <r>
    <x v="350"/>
    <x v="5"/>
    <n v="4"/>
    <x v="0"/>
  </r>
  <r>
    <x v="350"/>
    <x v="1"/>
    <n v="4"/>
    <x v="0"/>
  </r>
  <r>
    <x v="350"/>
    <x v="0"/>
    <n v="2"/>
    <x v="0"/>
  </r>
  <r>
    <x v="351"/>
    <x v="2"/>
    <n v="11"/>
    <x v="0"/>
  </r>
  <r>
    <x v="351"/>
    <x v="0"/>
    <n v="2"/>
    <x v="0"/>
  </r>
  <r>
    <x v="351"/>
    <x v="1"/>
    <n v="9"/>
    <x v="0"/>
  </r>
  <r>
    <x v="351"/>
    <x v="5"/>
    <n v="2"/>
    <x v="0"/>
  </r>
  <r>
    <x v="351"/>
    <x v="3"/>
    <n v="3"/>
    <x v="0"/>
  </r>
  <r>
    <x v="352"/>
    <x v="3"/>
    <n v="23"/>
    <x v="0"/>
  </r>
  <r>
    <x v="353"/>
    <x v="2"/>
    <n v="3"/>
    <x v="0"/>
  </r>
  <r>
    <x v="353"/>
    <x v="0"/>
    <n v="8"/>
    <x v="0"/>
  </r>
  <r>
    <x v="353"/>
    <x v="1"/>
    <n v="3"/>
    <x v="0"/>
  </r>
  <r>
    <x v="354"/>
    <x v="1"/>
    <n v="4"/>
    <x v="0"/>
  </r>
  <r>
    <x v="354"/>
    <x v="5"/>
    <n v="1"/>
    <x v="0"/>
  </r>
  <r>
    <x v="354"/>
    <x v="0"/>
    <n v="2"/>
    <x v="0"/>
  </r>
  <r>
    <x v="354"/>
    <x v="2"/>
    <n v="5"/>
    <x v="0"/>
  </r>
  <r>
    <x v="354"/>
    <x v="3"/>
    <n v="3"/>
    <x v="0"/>
  </r>
  <r>
    <x v="355"/>
    <x v="2"/>
    <n v="3"/>
    <x v="0"/>
  </r>
  <r>
    <x v="355"/>
    <x v="1"/>
    <n v="3"/>
    <x v="0"/>
  </r>
  <r>
    <x v="355"/>
    <x v="0"/>
    <n v="1"/>
    <x v="0"/>
  </r>
  <r>
    <x v="356"/>
    <x v="2"/>
    <n v="6"/>
    <x v="0"/>
  </r>
  <r>
    <x v="356"/>
    <x v="0"/>
    <n v="3"/>
    <x v="0"/>
  </r>
  <r>
    <x v="356"/>
    <x v="1"/>
    <n v="6"/>
    <x v="0"/>
  </r>
  <r>
    <x v="356"/>
    <x v="3"/>
    <n v="21"/>
    <x v="0"/>
  </r>
  <r>
    <x v="357"/>
    <x v="2"/>
    <n v="1"/>
    <x v="0"/>
  </r>
  <r>
    <x v="357"/>
    <x v="3"/>
    <n v="1"/>
    <x v="0"/>
  </r>
  <r>
    <x v="357"/>
    <x v="0"/>
    <n v="7"/>
    <x v="0"/>
  </r>
  <r>
    <x v="357"/>
    <x v="1"/>
    <n v="1"/>
    <x v="0"/>
  </r>
  <r>
    <x v="358"/>
    <x v="3"/>
    <n v="28"/>
    <x v="0"/>
  </r>
  <r>
    <x v="358"/>
    <x v="1"/>
    <n v="2"/>
    <x v="0"/>
  </r>
  <r>
    <x v="358"/>
    <x v="0"/>
    <n v="3"/>
    <x v="0"/>
  </r>
  <r>
    <x v="358"/>
    <x v="2"/>
    <n v="2"/>
    <x v="0"/>
  </r>
  <r>
    <x v="359"/>
    <x v="3"/>
    <n v="8"/>
    <x v="0"/>
  </r>
  <r>
    <x v="359"/>
    <x v="4"/>
    <n v="1"/>
    <x v="0"/>
  </r>
  <r>
    <x v="359"/>
    <x v="1"/>
    <n v="6"/>
    <x v="0"/>
  </r>
  <r>
    <x v="359"/>
    <x v="0"/>
    <n v="3"/>
    <x v="0"/>
  </r>
  <r>
    <x v="359"/>
    <x v="2"/>
    <n v="7"/>
    <x v="0"/>
  </r>
  <r>
    <x v="360"/>
    <x v="1"/>
    <n v="6"/>
    <x v="0"/>
  </r>
  <r>
    <x v="360"/>
    <x v="4"/>
    <n v="2"/>
    <x v="0"/>
  </r>
  <r>
    <x v="360"/>
    <x v="2"/>
    <n v="8"/>
    <x v="0"/>
  </r>
  <r>
    <x v="360"/>
    <x v="0"/>
    <n v="1"/>
    <x v="0"/>
  </r>
  <r>
    <x v="360"/>
    <x v="3"/>
    <n v="12"/>
    <x v="0"/>
  </r>
  <r>
    <x v="361"/>
    <x v="2"/>
    <n v="5"/>
    <x v="0"/>
  </r>
  <r>
    <x v="361"/>
    <x v="1"/>
    <n v="5"/>
    <x v="0"/>
  </r>
  <r>
    <x v="361"/>
    <x v="0"/>
    <n v="7"/>
    <x v="0"/>
  </r>
  <r>
    <x v="361"/>
    <x v="3"/>
    <n v="4"/>
    <x v="0"/>
  </r>
  <r>
    <x v="362"/>
    <x v="1"/>
    <n v="5"/>
    <x v="0"/>
  </r>
  <r>
    <x v="362"/>
    <x v="0"/>
    <n v="20"/>
    <x v="0"/>
  </r>
  <r>
    <x v="362"/>
    <x v="2"/>
    <n v="5"/>
    <x v="0"/>
  </r>
  <r>
    <x v="362"/>
    <x v="3"/>
    <n v="18"/>
    <x v="0"/>
  </r>
  <r>
    <x v="363"/>
    <x v="1"/>
    <n v="3"/>
    <x v="0"/>
  </r>
  <r>
    <x v="363"/>
    <x v="4"/>
    <n v="2"/>
    <x v="0"/>
  </r>
  <r>
    <x v="363"/>
    <x v="0"/>
    <n v="6"/>
    <x v="0"/>
  </r>
  <r>
    <x v="363"/>
    <x v="2"/>
    <n v="5"/>
    <x v="0"/>
  </r>
  <r>
    <x v="363"/>
    <x v="3"/>
    <n v="2"/>
    <x v="0"/>
  </r>
  <r>
    <x v="364"/>
    <x v="4"/>
    <n v="2"/>
    <x v="0"/>
  </r>
  <r>
    <x v="364"/>
    <x v="0"/>
    <n v="2"/>
    <x v="0"/>
  </r>
  <r>
    <x v="364"/>
    <x v="3"/>
    <n v="13"/>
    <x v="0"/>
  </r>
  <r>
    <x v="364"/>
    <x v="2"/>
    <n v="4"/>
    <x v="0"/>
  </r>
  <r>
    <x v="364"/>
    <x v="1"/>
    <n v="2"/>
    <x v="0"/>
  </r>
  <r>
    <x v="365"/>
    <x v="3"/>
    <n v="6"/>
    <x v="0"/>
  </r>
  <r>
    <x v="365"/>
    <x v="5"/>
    <n v="1"/>
    <x v="0"/>
  </r>
  <r>
    <x v="365"/>
    <x v="1"/>
    <n v="6"/>
    <x v="0"/>
  </r>
  <r>
    <x v="365"/>
    <x v="2"/>
    <n v="7"/>
    <x v="0"/>
  </r>
  <r>
    <x v="366"/>
    <x v="0"/>
    <n v="1"/>
    <x v="0"/>
  </r>
  <r>
    <x v="366"/>
    <x v="2"/>
    <n v="3"/>
    <x v="0"/>
  </r>
  <r>
    <x v="366"/>
    <x v="1"/>
    <n v="3"/>
    <x v="0"/>
  </r>
  <r>
    <x v="366"/>
    <x v="3"/>
    <n v="22"/>
    <x v="0"/>
  </r>
  <r>
    <x v="367"/>
    <x v="2"/>
    <n v="7"/>
    <x v="0"/>
  </r>
  <r>
    <x v="367"/>
    <x v="4"/>
    <n v="1"/>
    <x v="0"/>
  </r>
  <r>
    <x v="367"/>
    <x v="1"/>
    <n v="6"/>
    <x v="0"/>
  </r>
  <r>
    <x v="367"/>
    <x v="0"/>
    <n v="8"/>
    <x v="0"/>
  </r>
  <r>
    <x v="367"/>
    <x v="3"/>
    <n v="9"/>
    <x v="0"/>
  </r>
  <r>
    <x v="368"/>
    <x v="3"/>
    <n v="1"/>
    <x v="0"/>
  </r>
  <r>
    <x v="368"/>
    <x v="1"/>
    <n v="7"/>
    <x v="0"/>
  </r>
  <r>
    <x v="368"/>
    <x v="0"/>
    <n v="3"/>
    <x v="0"/>
  </r>
  <r>
    <x v="368"/>
    <x v="4"/>
    <n v="1"/>
    <x v="0"/>
  </r>
  <r>
    <x v="368"/>
    <x v="2"/>
    <n v="8"/>
    <x v="0"/>
  </r>
  <r>
    <x v="369"/>
    <x v="5"/>
    <n v="1"/>
    <x v="0"/>
  </r>
  <r>
    <x v="369"/>
    <x v="1"/>
    <n v="7"/>
    <x v="0"/>
  </r>
  <r>
    <x v="369"/>
    <x v="2"/>
    <n v="8"/>
    <x v="0"/>
  </r>
  <r>
    <x v="369"/>
    <x v="0"/>
    <n v="4"/>
    <x v="0"/>
  </r>
  <r>
    <x v="370"/>
    <x v="2"/>
    <n v="2"/>
    <x v="0"/>
  </r>
  <r>
    <x v="370"/>
    <x v="0"/>
    <n v="1"/>
    <x v="0"/>
  </r>
  <r>
    <x v="370"/>
    <x v="1"/>
    <n v="2"/>
    <x v="0"/>
  </r>
  <r>
    <x v="370"/>
    <x v="3"/>
    <n v="29"/>
    <x v="0"/>
  </r>
  <r>
    <x v="371"/>
    <x v="1"/>
    <n v="11"/>
    <x v="0"/>
  </r>
  <r>
    <x v="371"/>
    <x v="3"/>
    <n v="13"/>
    <x v="0"/>
  </r>
  <r>
    <x v="371"/>
    <x v="2"/>
    <n v="11"/>
    <x v="0"/>
  </r>
  <r>
    <x v="372"/>
    <x v="5"/>
    <n v="1"/>
    <x v="0"/>
  </r>
  <r>
    <x v="372"/>
    <x v="2"/>
    <n v="6"/>
    <x v="0"/>
  </r>
  <r>
    <x v="372"/>
    <x v="0"/>
    <n v="15"/>
    <x v="0"/>
  </r>
  <r>
    <x v="372"/>
    <x v="1"/>
    <n v="5"/>
    <x v="0"/>
  </r>
  <r>
    <x v="373"/>
    <x v="3"/>
    <n v="2"/>
    <x v="0"/>
  </r>
  <r>
    <x v="373"/>
    <x v="0"/>
    <n v="4"/>
    <x v="0"/>
  </r>
  <r>
    <x v="373"/>
    <x v="1"/>
    <n v="2"/>
    <x v="0"/>
  </r>
  <r>
    <x v="373"/>
    <x v="2"/>
    <n v="4"/>
    <x v="0"/>
  </r>
  <r>
    <x v="373"/>
    <x v="5"/>
    <n v="1"/>
    <x v="0"/>
  </r>
  <r>
    <x v="373"/>
    <x v="4"/>
    <n v="1"/>
    <x v="0"/>
  </r>
  <r>
    <x v="374"/>
    <x v="3"/>
    <n v="19"/>
    <x v="0"/>
  </r>
  <r>
    <x v="374"/>
    <x v="0"/>
    <n v="1"/>
    <x v="0"/>
  </r>
  <r>
    <x v="374"/>
    <x v="2"/>
    <n v="1"/>
    <x v="0"/>
  </r>
  <r>
    <x v="374"/>
    <x v="4"/>
    <n v="1"/>
    <x v="0"/>
  </r>
  <r>
    <x v="375"/>
    <x v="1"/>
    <n v="5"/>
    <x v="0"/>
  </r>
  <r>
    <x v="375"/>
    <x v="3"/>
    <n v="13"/>
    <x v="0"/>
  </r>
  <r>
    <x v="375"/>
    <x v="2"/>
    <n v="6"/>
    <x v="0"/>
  </r>
  <r>
    <x v="375"/>
    <x v="0"/>
    <n v="4"/>
    <x v="0"/>
  </r>
  <r>
    <x v="375"/>
    <x v="4"/>
    <n v="1"/>
    <x v="0"/>
  </r>
  <r>
    <x v="376"/>
    <x v="0"/>
    <n v="4"/>
    <x v="0"/>
  </r>
  <r>
    <x v="376"/>
    <x v="2"/>
    <n v="10"/>
    <x v="0"/>
  </r>
  <r>
    <x v="376"/>
    <x v="1"/>
    <n v="9"/>
    <x v="0"/>
  </r>
  <r>
    <x v="376"/>
    <x v="5"/>
    <n v="1"/>
    <x v="0"/>
  </r>
  <r>
    <x v="376"/>
    <x v="3"/>
    <n v="12"/>
    <x v="0"/>
  </r>
  <r>
    <x v="377"/>
    <x v="0"/>
    <n v="1"/>
    <x v="0"/>
  </r>
  <r>
    <x v="377"/>
    <x v="1"/>
    <n v="7"/>
    <x v="0"/>
  </r>
  <r>
    <x v="377"/>
    <x v="4"/>
    <n v="1"/>
    <x v="0"/>
  </r>
  <r>
    <x v="377"/>
    <x v="5"/>
    <n v="1"/>
    <x v="0"/>
  </r>
  <r>
    <x v="377"/>
    <x v="2"/>
    <n v="9"/>
    <x v="0"/>
  </r>
  <r>
    <x v="378"/>
    <x v="3"/>
    <n v="1"/>
    <x v="0"/>
  </r>
  <r>
    <x v="378"/>
    <x v="0"/>
    <n v="2"/>
    <x v="0"/>
  </r>
  <r>
    <x v="378"/>
    <x v="1"/>
    <n v="5"/>
    <x v="0"/>
  </r>
  <r>
    <x v="378"/>
    <x v="2"/>
    <n v="5"/>
    <x v="0"/>
  </r>
  <r>
    <x v="379"/>
    <x v="4"/>
    <n v="1"/>
    <x v="0"/>
  </r>
  <r>
    <x v="379"/>
    <x v="2"/>
    <n v="7"/>
    <x v="0"/>
  </r>
  <r>
    <x v="379"/>
    <x v="1"/>
    <n v="6"/>
    <x v="0"/>
  </r>
  <r>
    <x v="379"/>
    <x v="3"/>
    <n v="18"/>
    <x v="0"/>
  </r>
  <r>
    <x v="379"/>
    <x v="0"/>
    <n v="3"/>
    <x v="0"/>
  </r>
  <r>
    <x v="380"/>
    <x v="3"/>
    <n v="6"/>
    <x v="0"/>
  </r>
  <r>
    <x v="380"/>
    <x v="5"/>
    <n v="2"/>
    <x v="0"/>
  </r>
  <r>
    <x v="380"/>
    <x v="1"/>
    <n v="3"/>
    <x v="0"/>
  </r>
  <r>
    <x v="380"/>
    <x v="0"/>
    <n v="4"/>
    <x v="0"/>
  </r>
  <r>
    <x v="380"/>
    <x v="2"/>
    <n v="5"/>
    <x v="0"/>
  </r>
  <r>
    <x v="381"/>
    <x v="4"/>
    <n v="3"/>
    <x v="0"/>
  </r>
  <r>
    <x v="381"/>
    <x v="5"/>
    <n v="1"/>
    <x v="0"/>
  </r>
  <r>
    <x v="381"/>
    <x v="3"/>
    <n v="12"/>
    <x v="0"/>
  </r>
  <r>
    <x v="381"/>
    <x v="1"/>
    <n v="1"/>
    <x v="0"/>
  </r>
  <r>
    <x v="381"/>
    <x v="2"/>
    <n v="5"/>
    <x v="0"/>
  </r>
  <r>
    <x v="381"/>
    <x v="0"/>
    <n v="1"/>
    <x v="0"/>
  </r>
  <r>
    <x v="382"/>
    <x v="3"/>
    <n v="5"/>
    <x v="0"/>
  </r>
  <r>
    <x v="382"/>
    <x v="2"/>
    <n v="4"/>
    <x v="0"/>
  </r>
  <r>
    <x v="382"/>
    <x v="0"/>
    <n v="2"/>
    <x v="0"/>
  </r>
  <r>
    <x v="382"/>
    <x v="1"/>
    <n v="4"/>
    <x v="0"/>
  </r>
  <r>
    <x v="383"/>
    <x v="0"/>
    <n v="9"/>
    <x v="0"/>
  </r>
  <r>
    <x v="383"/>
    <x v="1"/>
    <n v="4"/>
    <x v="0"/>
  </r>
  <r>
    <x v="383"/>
    <x v="3"/>
    <n v="6"/>
    <x v="0"/>
  </r>
  <r>
    <x v="383"/>
    <x v="2"/>
    <n v="4"/>
    <x v="0"/>
  </r>
  <r>
    <x v="384"/>
    <x v="2"/>
    <n v="4"/>
    <x v="0"/>
  </r>
  <r>
    <x v="384"/>
    <x v="0"/>
    <n v="5"/>
    <x v="0"/>
  </r>
  <r>
    <x v="384"/>
    <x v="3"/>
    <n v="1"/>
    <x v="0"/>
  </r>
  <r>
    <x v="384"/>
    <x v="1"/>
    <n v="4"/>
    <x v="0"/>
  </r>
  <r>
    <x v="385"/>
    <x v="4"/>
    <n v="1"/>
    <x v="0"/>
  </r>
  <r>
    <x v="385"/>
    <x v="2"/>
    <n v="2"/>
    <x v="0"/>
  </r>
  <r>
    <x v="385"/>
    <x v="1"/>
    <n v="1"/>
    <x v="0"/>
  </r>
  <r>
    <x v="385"/>
    <x v="3"/>
    <n v="9"/>
    <x v="0"/>
  </r>
  <r>
    <x v="385"/>
    <x v="0"/>
    <n v="4"/>
    <x v="0"/>
  </r>
  <r>
    <x v="386"/>
    <x v="1"/>
    <n v="3"/>
    <x v="0"/>
  </r>
  <r>
    <x v="386"/>
    <x v="0"/>
    <n v="2"/>
    <x v="0"/>
  </r>
  <r>
    <x v="386"/>
    <x v="2"/>
    <n v="3"/>
    <x v="0"/>
  </r>
  <r>
    <x v="387"/>
    <x v="3"/>
    <n v="16"/>
    <x v="0"/>
  </r>
  <r>
    <x v="387"/>
    <x v="5"/>
    <n v="1"/>
    <x v="0"/>
  </r>
  <r>
    <x v="387"/>
    <x v="1"/>
    <n v="2"/>
    <x v="0"/>
  </r>
  <r>
    <x v="387"/>
    <x v="0"/>
    <n v="3"/>
    <x v="0"/>
  </r>
  <r>
    <x v="387"/>
    <x v="2"/>
    <n v="3"/>
    <x v="0"/>
  </r>
  <r>
    <x v="388"/>
    <x v="0"/>
    <n v="2"/>
    <x v="0"/>
  </r>
  <r>
    <x v="388"/>
    <x v="5"/>
    <n v="2"/>
    <x v="0"/>
  </r>
  <r>
    <x v="388"/>
    <x v="4"/>
    <n v="2"/>
    <x v="0"/>
  </r>
  <r>
    <x v="388"/>
    <x v="1"/>
    <n v="7"/>
    <x v="0"/>
  </r>
  <r>
    <x v="388"/>
    <x v="2"/>
    <n v="11"/>
    <x v="0"/>
  </r>
  <r>
    <x v="388"/>
    <x v="3"/>
    <n v="2"/>
    <x v="0"/>
  </r>
  <r>
    <x v="389"/>
    <x v="2"/>
    <n v="2"/>
    <x v="0"/>
  </r>
  <r>
    <x v="389"/>
    <x v="1"/>
    <n v="2"/>
    <x v="0"/>
  </r>
  <r>
    <x v="389"/>
    <x v="3"/>
    <n v="1"/>
    <x v="0"/>
  </r>
  <r>
    <x v="390"/>
    <x v="3"/>
    <n v="0"/>
    <x v="0"/>
  </r>
  <r>
    <x v="391"/>
    <x v="3"/>
    <n v="10"/>
    <x v="0"/>
  </r>
  <r>
    <x v="391"/>
    <x v="0"/>
    <n v="5"/>
    <x v="0"/>
  </r>
  <r>
    <x v="391"/>
    <x v="1"/>
    <n v="2"/>
    <x v="0"/>
  </r>
  <r>
    <x v="391"/>
    <x v="2"/>
    <n v="2"/>
    <x v="0"/>
  </r>
  <r>
    <x v="392"/>
    <x v="3"/>
    <n v="12"/>
    <x v="0"/>
  </r>
  <r>
    <x v="392"/>
    <x v="4"/>
    <n v="1"/>
    <x v="0"/>
  </r>
  <r>
    <x v="392"/>
    <x v="2"/>
    <n v="1"/>
    <x v="0"/>
  </r>
  <r>
    <x v="393"/>
    <x v="2"/>
    <n v="3"/>
    <x v="0"/>
  </r>
  <r>
    <x v="393"/>
    <x v="4"/>
    <n v="1"/>
    <x v="0"/>
  </r>
  <r>
    <x v="393"/>
    <x v="1"/>
    <n v="2"/>
    <x v="0"/>
  </r>
  <r>
    <x v="393"/>
    <x v="3"/>
    <n v="10"/>
    <x v="0"/>
  </r>
  <r>
    <x v="393"/>
    <x v="0"/>
    <n v="6"/>
    <x v="0"/>
  </r>
  <r>
    <x v="394"/>
    <x v="0"/>
    <n v="5"/>
    <x v="0"/>
  </r>
  <r>
    <x v="394"/>
    <x v="4"/>
    <n v="1"/>
    <x v="0"/>
  </r>
  <r>
    <x v="394"/>
    <x v="2"/>
    <n v="9"/>
    <x v="0"/>
  </r>
  <r>
    <x v="394"/>
    <x v="3"/>
    <n v="15"/>
    <x v="0"/>
  </r>
  <r>
    <x v="394"/>
    <x v="1"/>
    <n v="8"/>
    <x v="0"/>
  </r>
  <r>
    <x v="395"/>
    <x v="0"/>
    <n v="7"/>
    <x v="0"/>
  </r>
  <r>
    <x v="395"/>
    <x v="2"/>
    <n v="9"/>
    <x v="0"/>
  </r>
  <r>
    <x v="395"/>
    <x v="3"/>
    <n v="2"/>
    <x v="0"/>
  </r>
  <r>
    <x v="395"/>
    <x v="5"/>
    <n v="3"/>
    <x v="0"/>
  </r>
  <r>
    <x v="395"/>
    <x v="1"/>
    <n v="6"/>
    <x v="0"/>
  </r>
  <r>
    <x v="396"/>
    <x v="3"/>
    <n v="22"/>
    <x v="0"/>
  </r>
  <r>
    <x v="396"/>
    <x v="0"/>
    <n v="1"/>
    <x v="0"/>
  </r>
  <r>
    <x v="396"/>
    <x v="1"/>
    <n v="6"/>
    <x v="0"/>
  </r>
  <r>
    <x v="396"/>
    <x v="2"/>
    <n v="6"/>
    <x v="0"/>
  </r>
  <r>
    <x v="397"/>
    <x v="0"/>
    <n v="1"/>
    <x v="0"/>
  </r>
  <r>
    <x v="398"/>
    <x v="3"/>
    <n v="1"/>
    <x v="0"/>
  </r>
  <r>
    <x v="398"/>
    <x v="2"/>
    <n v="10"/>
    <x v="0"/>
  </r>
  <r>
    <x v="398"/>
    <x v="1"/>
    <n v="10"/>
    <x v="0"/>
  </r>
  <r>
    <x v="398"/>
    <x v="0"/>
    <n v="4"/>
    <x v="0"/>
  </r>
  <r>
    <x v="399"/>
    <x v="1"/>
    <n v="1"/>
    <x v="0"/>
  </r>
  <r>
    <x v="399"/>
    <x v="4"/>
    <n v="3"/>
    <x v="0"/>
  </r>
  <r>
    <x v="399"/>
    <x v="5"/>
    <n v="3"/>
    <x v="0"/>
  </r>
  <r>
    <x v="399"/>
    <x v="3"/>
    <n v="2"/>
    <x v="0"/>
  </r>
  <r>
    <x v="399"/>
    <x v="0"/>
    <n v="4"/>
    <x v="0"/>
  </r>
  <r>
    <x v="399"/>
    <x v="2"/>
    <n v="7"/>
    <x v="0"/>
  </r>
  <r>
    <x v="400"/>
    <x v="4"/>
    <n v="1"/>
    <x v="0"/>
  </r>
  <r>
    <x v="400"/>
    <x v="0"/>
    <n v="1"/>
    <x v="0"/>
  </r>
  <r>
    <x v="400"/>
    <x v="2"/>
    <n v="1"/>
    <x v="0"/>
  </r>
  <r>
    <x v="400"/>
    <x v="3"/>
    <n v="1"/>
    <x v="0"/>
  </r>
  <r>
    <x v="401"/>
    <x v="1"/>
    <n v="2"/>
    <x v="0"/>
  </r>
  <r>
    <x v="401"/>
    <x v="0"/>
    <n v="1"/>
    <x v="0"/>
  </r>
  <r>
    <x v="401"/>
    <x v="3"/>
    <n v="27"/>
    <x v="0"/>
  </r>
  <r>
    <x v="401"/>
    <x v="2"/>
    <n v="2"/>
    <x v="0"/>
  </r>
  <r>
    <x v="402"/>
    <x v="3"/>
    <n v="1"/>
    <x v="0"/>
  </r>
  <r>
    <x v="402"/>
    <x v="1"/>
    <n v="1"/>
    <x v="0"/>
  </r>
  <r>
    <x v="402"/>
    <x v="0"/>
    <n v="1"/>
    <x v="0"/>
  </r>
  <r>
    <x v="402"/>
    <x v="2"/>
    <n v="1"/>
    <x v="0"/>
  </r>
  <r>
    <x v="403"/>
    <x v="2"/>
    <n v="10"/>
    <x v="0"/>
  </r>
  <r>
    <x v="403"/>
    <x v="3"/>
    <n v="15"/>
    <x v="0"/>
  </r>
  <r>
    <x v="403"/>
    <x v="5"/>
    <n v="2"/>
    <x v="0"/>
  </r>
  <r>
    <x v="403"/>
    <x v="0"/>
    <n v="5"/>
    <x v="0"/>
  </r>
  <r>
    <x v="403"/>
    <x v="1"/>
    <n v="8"/>
    <x v="0"/>
  </r>
  <r>
    <x v="404"/>
    <x v="3"/>
    <n v="3"/>
    <x v="0"/>
  </r>
  <r>
    <x v="404"/>
    <x v="5"/>
    <n v="5"/>
    <x v="0"/>
  </r>
  <r>
    <x v="404"/>
    <x v="1"/>
    <n v="2"/>
    <x v="0"/>
  </r>
  <r>
    <x v="404"/>
    <x v="0"/>
    <n v="1"/>
    <x v="0"/>
  </r>
  <r>
    <x v="404"/>
    <x v="2"/>
    <n v="7"/>
    <x v="0"/>
  </r>
  <r>
    <x v="405"/>
    <x v="0"/>
    <n v="7"/>
    <x v="0"/>
  </r>
  <r>
    <x v="405"/>
    <x v="1"/>
    <n v="2"/>
    <x v="0"/>
  </r>
  <r>
    <x v="405"/>
    <x v="4"/>
    <n v="1"/>
    <x v="0"/>
  </r>
  <r>
    <x v="405"/>
    <x v="3"/>
    <n v="10"/>
    <x v="0"/>
  </r>
  <r>
    <x v="405"/>
    <x v="2"/>
    <n v="3"/>
    <x v="0"/>
  </r>
  <r>
    <x v="406"/>
    <x v="0"/>
    <n v="8"/>
    <x v="0"/>
  </r>
  <r>
    <x v="406"/>
    <x v="2"/>
    <n v="8"/>
    <x v="0"/>
  </r>
  <r>
    <x v="406"/>
    <x v="1"/>
    <n v="6"/>
    <x v="0"/>
  </r>
  <r>
    <x v="406"/>
    <x v="4"/>
    <n v="2"/>
    <x v="0"/>
  </r>
  <r>
    <x v="406"/>
    <x v="3"/>
    <n v="18"/>
    <x v="0"/>
  </r>
  <r>
    <x v="407"/>
    <x v="2"/>
    <n v="3"/>
    <x v="0"/>
  </r>
  <r>
    <x v="407"/>
    <x v="0"/>
    <n v="1"/>
    <x v="0"/>
  </r>
  <r>
    <x v="407"/>
    <x v="1"/>
    <n v="3"/>
    <x v="0"/>
  </r>
  <r>
    <x v="407"/>
    <x v="3"/>
    <n v="5"/>
    <x v="0"/>
  </r>
  <r>
    <x v="408"/>
    <x v="4"/>
    <n v="1"/>
    <x v="0"/>
  </r>
  <r>
    <x v="408"/>
    <x v="2"/>
    <n v="7"/>
    <x v="0"/>
  </r>
  <r>
    <x v="408"/>
    <x v="1"/>
    <n v="6"/>
    <x v="0"/>
  </r>
  <r>
    <x v="408"/>
    <x v="3"/>
    <n v="7"/>
    <x v="0"/>
  </r>
  <r>
    <x v="408"/>
    <x v="0"/>
    <n v="2"/>
    <x v="0"/>
  </r>
  <r>
    <x v="409"/>
    <x v="2"/>
    <n v="5"/>
    <x v="0"/>
  </r>
  <r>
    <x v="409"/>
    <x v="1"/>
    <n v="4"/>
    <x v="0"/>
  </r>
  <r>
    <x v="409"/>
    <x v="5"/>
    <n v="1"/>
    <x v="0"/>
  </r>
  <r>
    <x v="409"/>
    <x v="3"/>
    <n v="5"/>
    <x v="0"/>
  </r>
  <r>
    <x v="410"/>
    <x v="2"/>
    <n v="3"/>
    <x v="0"/>
  </r>
  <r>
    <x v="410"/>
    <x v="0"/>
    <n v="4"/>
    <x v="0"/>
  </r>
  <r>
    <x v="410"/>
    <x v="1"/>
    <n v="2"/>
    <x v="0"/>
  </r>
  <r>
    <x v="410"/>
    <x v="5"/>
    <n v="1"/>
    <x v="0"/>
  </r>
  <r>
    <x v="411"/>
    <x v="2"/>
    <n v="6"/>
    <x v="0"/>
  </r>
  <r>
    <x v="411"/>
    <x v="1"/>
    <n v="6"/>
    <x v="0"/>
  </r>
  <r>
    <x v="411"/>
    <x v="0"/>
    <n v="1"/>
    <x v="0"/>
  </r>
  <r>
    <x v="411"/>
    <x v="3"/>
    <n v="12"/>
    <x v="0"/>
  </r>
  <r>
    <x v="412"/>
    <x v="1"/>
    <n v="2"/>
    <x v="0"/>
  </r>
  <r>
    <x v="412"/>
    <x v="2"/>
    <n v="2"/>
    <x v="0"/>
  </r>
  <r>
    <x v="413"/>
    <x v="1"/>
    <n v="1"/>
    <x v="0"/>
  </r>
  <r>
    <x v="413"/>
    <x v="2"/>
    <n v="1"/>
    <x v="0"/>
  </r>
  <r>
    <x v="413"/>
    <x v="3"/>
    <n v="1"/>
    <x v="0"/>
  </r>
  <r>
    <x v="414"/>
    <x v="3"/>
    <n v="14"/>
    <x v="0"/>
  </r>
  <r>
    <x v="414"/>
    <x v="2"/>
    <n v="3"/>
    <x v="0"/>
  </r>
  <r>
    <x v="414"/>
    <x v="1"/>
    <n v="3"/>
    <x v="0"/>
  </r>
  <r>
    <x v="415"/>
    <x v="2"/>
    <n v="6"/>
    <x v="0"/>
  </r>
  <r>
    <x v="415"/>
    <x v="1"/>
    <n v="5"/>
    <x v="0"/>
  </r>
  <r>
    <x v="415"/>
    <x v="5"/>
    <n v="1"/>
    <x v="0"/>
  </r>
  <r>
    <x v="415"/>
    <x v="3"/>
    <n v="6"/>
    <x v="0"/>
  </r>
  <r>
    <x v="416"/>
    <x v="0"/>
    <n v="2"/>
    <x v="0"/>
  </r>
  <r>
    <x v="416"/>
    <x v="1"/>
    <n v="8"/>
    <x v="0"/>
  </r>
  <r>
    <x v="416"/>
    <x v="3"/>
    <n v="19"/>
    <x v="0"/>
  </r>
  <r>
    <x v="416"/>
    <x v="2"/>
    <n v="8"/>
    <x v="0"/>
  </r>
  <r>
    <x v="417"/>
    <x v="0"/>
    <n v="1"/>
    <x v="0"/>
  </r>
  <r>
    <x v="417"/>
    <x v="1"/>
    <n v="2"/>
    <x v="0"/>
  </r>
  <r>
    <x v="417"/>
    <x v="3"/>
    <n v="2"/>
    <x v="0"/>
  </r>
  <r>
    <x v="417"/>
    <x v="2"/>
    <n v="2"/>
    <x v="0"/>
  </r>
  <r>
    <x v="418"/>
    <x v="3"/>
    <n v="2"/>
    <x v="0"/>
  </r>
  <r>
    <x v="418"/>
    <x v="2"/>
    <n v="4"/>
    <x v="0"/>
  </r>
  <r>
    <x v="418"/>
    <x v="0"/>
    <n v="1"/>
    <x v="0"/>
  </r>
  <r>
    <x v="418"/>
    <x v="4"/>
    <n v="1"/>
    <x v="0"/>
  </r>
  <r>
    <x v="418"/>
    <x v="1"/>
    <n v="3"/>
    <x v="0"/>
  </r>
  <r>
    <x v="419"/>
    <x v="1"/>
    <n v="9"/>
    <x v="0"/>
  </r>
  <r>
    <x v="419"/>
    <x v="0"/>
    <n v="8"/>
    <x v="0"/>
  </r>
  <r>
    <x v="419"/>
    <x v="3"/>
    <n v="16"/>
    <x v="0"/>
  </r>
  <r>
    <x v="419"/>
    <x v="2"/>
    <n v="10"/>
    <x v="0"/>
  </r>
  <r>
    <x v="419"/>
    <x v="4"/>
    <n v="1"/>
    <x v="0"/>
  </r>
  <r>
    <x v="420"/>
    <x v="2"/>
    <n v="2"/>
    <x v="0"/>
  </r>
  <r>
    <x v="420"/>
    <x v="1"/>
    <n v="2"/>
    <x v="0"/>
  </r>
  <r>
    <x v="421"/>
    <x v="2"/>
    <n v="2"/>
    <x v="0"/>
  </r>
  <r>
    <x v="421"/>
    <x v="1"/>
    <n v="2"/>
    <x v="0"/>
  </r>
  <r>
    <x v="421"/>
    <x v="3"/>
    <n v="6"/>
    <x v="0"/>
  </r>
  <r>
    <x v="422"/>
    <x v="0"/>
    <n v="12"/>
    <x v="0"/>
  </r>
  <r>
    <x v="422"/>
    <x v="2"/>
    <n v="1"/>
    <x v="0"/>
  </r>
  <r>
    <x v="422"/>
    <x v="1"/>
    <n v="1"/>
    <x v="0"/>
  </r>
  <r>
    <x v="423"/>
    <x v="0"/>
    <n v="1"/>
    <x v="0"/>
  </r>
  <r>
    <x v="424"/>
    <x v="2"/>
    <n v="3"/>
    <x v="0"/>
  </r>
  <r>
    <x v="424"/>
    <x v="1"/>
    <n v="3"/>
    <x v="0"/>
  </r>
  <r>
    <x v="424"/>
    <x v="0"/>
    <n v="1"/>
    <x v="0"/>
  </r>
  <r>
    <x v="425"/>
    <x v="2"/>
    <n v="10"/>
    <x v="0"/>
  </r>
  <r>
    <x v="425"/>
    <x v="1"/>
    <n v="7"/>
    <x v="0"/>
  </r>
  <r>
    <x v="425"/>
    <x v="3"/>
    <n v="29"/>
    <x v="0"/>
  </r>
  <r>
    <x v="425"/>
    <x v="4"/>
    <n v="1"/>
    <x v="0"/>
  </r>
  <r>
    <x v="425"/>
    <x v="5"/>
    <n v="2"/>
    <x v="0"/>
  </r>
  <r>
    <x v="425"/>
    <x v="0"/>
    <n v="2"/>
    <x v="0"/>
  </r>
  <r>
    <x v="426"/>
    <x v="3"/>
    <n v="14"/>
    <x v="0"/>
  </r>
  <r>
    <x v="426"/>
    <x v="1"/>
    <n v="6"/>
    <x v="0"/>
  </r>
  <r>
    <x v="426"/>
    <x v="0"/>
    <n v="2"/>
    <x v="0"/>
  </r>
  <r>
    <x v="426"/>
    <x v="2"/>
    <n v="6"/>
    <x v="0"/>
  </r>
  <r>
    <x v="427"/>
    <x v="2"/>
    <n v="3"/>
    <x v="0"/>
  </r>
  <r>
    <x v="427"/>
    <x v="0"/>
    <n v="3"/>
    <x v="0"/>
  </r>
  <r>
    <x v="427"/>
    <x v="1"/>
    <n v="3"/>
    <x v="0"/>
  </r>
  <r>
    <x v="428"/>
    <x v="1"/>
    <n v="2"/>
    <x v="0"/>
  </r>
  <r>
    <x v="428"/>
    <x v="0"/>
    <n v="2"/>
    <x v="0"/>
  </r>
  <r>
    <x v="428"/>
    <x v="2"/>
    <n v="2"/>
    <x v="0"/>
  </r>
  <r>
    <x v="429"/>
    <x v="3"/>
    <n v="18"/>
    <x v="0"/>
  </r>
  <r>
    <x v="429"/>
    <x v="2"/>
    <n v="2"/>
    <x v="0"/>
  </r>
  <r>
    <x v="429"/>
    <x v="0"/>
    <n v="1"/>
    <x v="0"/>
  </r>
  <r>
    <x v="429"/>
    <x v="1"/>
    <n v="2"/>
    <x v="0"/>
  </r>
  <r>
    <x v="430"/>
    <x v="1"/>
    <n v="1"/>
    <x v="0"/>
  </r>
  <r>
    <x v="430"/>
    <x v="2"/>
    <n v="1"/>
    <x v="0"/>
  </r>
  <r>
    <x v="431"/>
    <x v="3"/>
    <n v="20"/>
    <x v="0"/>
  </r>
  <r>
    <x v="431"/>
    <x v="1"/>
    <n v="6"/>
    <x v="0"/>
  </r>
  <r>
    <x v="431"/>
    <x v="2"/>
    <n v="6"/>
    <x v="0"/>
  </r>
  <r>
    <x v="432"/>
    <x v="3"/>
    <n v="2"/>
    <x v="0"/>
  </r>
  <r>
    <x v="432"/>
    <x v="2"/>
    <n v="7"/>
    <x v="0"/>
  </r>
  <r>
    <x v="432"/>
    <x v="0"/>
    <n v="9"/>
    <x v="0"/>
  </r>
  <r>
    <x v="432"/>
    <x v="5"/>
    <n v="4"/>
    <x v="0"/>
  </r>
  <r>
    <x v="432"/>
    <x v="1"/>
    <n v="3"/>
    <x v="0"/>
  </r>
  <r>
    <x v="433"/>
    <x v="3"/>
    <n v="0"/>
    <x v="0"/>
  </r>
  <r>
    <x v="434"/>
    <x v="1"/>
    <n v="4"/>
    <x v="0"/>
  </r>
  <r>
    <x v="434"/>
    <x v="0"/>
    <n v="5"/>
    <x v="0"/>
  </r>
  <r>
    <x v="434"/>
    <x v="3"/>
    <n v="7"/>
    <x v="0"/>
  </r>
  <r>
    <x v="434"/>
    <x v="2"/>
    <n v="4"/>
    <x v="0"/>
  </r>
  <r>
    <x v="435"/>
    <x v="2"/>
    <n v="5"/>
    <x v="0"/>
  </r>
  <r>
    <x v="435"/>
    <x v="0"/>
    <n v="9"/>
    <x v="0"/>
  </r>
  <r>
    <x v="435"/>
    <x v="1"/>
    <n v="5"/>
    <x v="0"/>
  </r>
  <r>
    <x v="436"/>
    <x v="1"/>
    <n v="7"/>
    <x v="0"/>
  </r>
  <r>
    <x v="436"/>
    <x v="2"/>
    <n v="7"/>
    <x v="0"/>
  </r>
  <r>
    <x v="436"/>
    <x v="3"/>
    <n v="27"/>
    <x v="0"/>
  </r>
  <r>
    <x v="437"/>
    <x v="1"/>
    <n v="6"/>
    <x v="0"/>
  </r>
  <r>
    <x v="437"/>
    <x v="0"/>
    <n v="4"/>
    <x v="0"/>
  </r>
  <r>
    <x v="437"/>
    <x v="2"/>
    <n v="6"/>
    <x v="0"/>
  </r>
  <r>
    <x v="438"/>
    <x v="0"/>
    <n v="2"/>
    <x v="0"/>
  </r>
  <r>
    <x v="438"/>
    <x v="2"/>
    <n v="9"/>
    <x v="0"/>
  </r>
  <r>
    <x v="438"/>
    <x v="1"/>
    <n v="4"/>
    <x v="0"/>
  </r>
  <r>
    <x v="438"/>
    <x v="5"/>
    <n v="5"/>
    <x v="0"/>
  </r>
  <r>
    <x v="438"/>
    <x v="3"/>
    <n v="5"/>
    <x v="0"/>
  </r>
  <r>
    <x v="439"/>
    <x v="1"/>
    <n v="2"/>
    <x v="0"/>
  </r>
  <r>
    <x v="439"/>
    <x v="2"/>
    <n v="2"/>
    <x v="0"/>
  </r>
  <r>
    <x v="440"/>
    <x v="2"/>
    <n v="3"/>
    <x v="0"/>
  </r>
  <r>
    <x v="440"/>
    <x v="1"/>
    <n v="3"/>
    <x v="0"/>
  </r>
  <r>
    <x v="440"/>
    <x v="3"/>
    <n v="20"/>
    <x v="0"/>
  </r>
  <r>
    <x v="441"/>
    <x v="1"/>
    <n v="12"/>
    <x v="0"/>
  </r>
  <r>
    <x v="441"/>
    <x v="2"/>
    <n v="12"/>
    <x v="0"/>
  </r>
  <r>
    <x v="442"/>
    <x v="3"/>
    <n v="16"/>
    <x v="0"/>
  </r>
  <r>
    <x v="442"/>
    <x v="1"/>
    <n v="6"/>
    <x v="0"/>
  </r>
  <r>
    <x v="442"/>
    <x v="2"/>
    <n v="6"/>
    <x v="0"/>
  </r>
  <r>
    <x v="443"/>
    <x v="2"/>
    <n v="11"/>
    <x v="0"/>
  </r>
  <r>
    <x v="443"/>
    <x v="3"/>
    <n v="2"/>
    <x v="0"/>
  </r>
  <r>
    <x v="443"/>
    <x v="5"/>
    <n v="6"/>
    <x v="0"/>
  </r>
  <r>
    <x v="443"/>
    <x v="1"/>
    <n v="5"/>
    <x v="0"/>
  </r>
  <r>
    <x v="443"/>
    <x v="0"/>
    <n v="5"/>
    <x v="0"/>
  </r>
  <r>
    <x v="444"/>
    <x v="4"/>
    <n v="4"/>
    <x v="0"/>
  </r>
  <r>
    <x v="444"/>
    <x v="1"/>
    <n v="5"/>
    <x v="0"/>
  </r>
  <r>
    <x v="444"/>
    <x v="0"/>
    <n v="12"/>
    <x v="0"/>
  </r>
  <r>
    <x v="444"/>
    <x v="2"/>
    <n v="9"/>
    <x v="0"/>
  </r>
  <r>
    <x v="444"/>
    <x v="3"/>
    <n v="18"/>
    <x v="0"/>
  </r>
  <r>
    <x v="445"/>
    <x v="3"/>
    <n v="15"/>
    <x v="0"/>
  </r>
  <r>
    <x v="445"/>
    <x v="0"/>
    <n v="6"/>
    <x v="0"/>
  </r>
  <r>
    <x v="446"/>
    <x v="2"/>
    <n v="8"/>
    <x v="0"/>
  </r>
  <r>
    <x v="446"/>
    <x v="3"/>
    <n v="4"/>
    <x v="0"/>
  </r>
  <r>
    <x v="446"/>
    <x v="1"/>
    <n v="8"/>
    <x v="0"/>
  </r>
  <r>
    <x v="446"/>
    <x v="0"/>
    <n v="6"/>
    <x v="0"/>
  </r>
  <r>
    <x v="447"/>
    <x v="5"/>
    <n v="1"/>
    <x v="0"/>
  </r>
  <r>
    <x v="447"/>
    <x v="1"/>
    <n v="4"/>
    <x v="0"/>
  </r>
  <r>
    <x v="447"/>
    <x v="0"/>
    <n v="1"/>
    <x v="0"/>
  </r>
  <r>
    <x v="447"/>
    <x v="2"/>
    <n v="5"/>
    <x v="0"/>
  </r>
  <r>
    <x v="447"/>
    <x v="3"/>
    <n v="10"/>
    <x v="0"/>
  </r>
  <r>
    <x v="448"/>
    <x v="1"/>
    <n v="1"/>
    <x v="0"/>
  </r>
  <r>
    <x v="448"/>
    <x v="0"/>
    <n v="2"/>
    <x v="0"/>
  </r>
  <r>
    <x v="448"/>
    <x v="2"/>
    <n v="1"/>
    <x v="0"/>
  </r>
  <r>
    <x v="448"/>
    <x v="3"/>
    <n v="3"/>
    <x v="0"/>
  </r>
  <r>
    <x v="449"/>
    <x v="0"/>
    <n v="4"/>
    <x v="0"/>
  </r>
  <r>
    <x v="449"/>
    <x v="2"/>
    <n v="6"/>
    <x v="0"/>
  </r>
  <r>
    <x v="449"/>
    <x v="1"/>
    <n v="5"/>
    <x v="0"/>
  </r>
  <r>
    <x v="449"/>
    <x v="4"/>
    <n v="1"/>
    <x v="0"/>
  </r>
  <r>
    <x v="449"/>
    <x v="3"/>
    <n v="6"/>
    <x v="0"/>
  </r>
  <r>
    <x v="450"/>
    <x v="5"/>
    <n v="1"/>
    <x v="0"/>
  </r>
  <r>
    <x v="450"/>
    <x v="1"/>
    <n v="2"/>
    <x v="0"/>
  </r>
  <r>
    <x v="450"/>
    <x v="0"/>
    <n v="3"/>
    <x v="0"/>
  </r>
  <r>
    <x v="450"/>
    <x v="2"/>
    <n v="3"/>
    <x v="0"/>
  </r>
  <r>
    <x v="451"/>
    <x v="3"/>
    <n v="14"/>
    <x v="0"/>
  </r>
  <r>
    <x v="451"/>
    <x v="4"/>
    <n v="1"/>
    <x v="0"/>
  </r>
  <r>
    <x v="451"/>
    <x v="2"/>
    <n v="11"/>
    <x v="0"/>
  </r>
  <r>
    <x v="451"/>
    <x v="5"/>
    <n v="5"/>
    <x v="0"/>
  </r>
  <r>
    <x v="451"/>
    <x v="1"/>
    <n v="5"/>
    <x v="0"/>
  </r>
  <r>
    <x v="452"/>
    <x v="3"/>
    <n v="4"/>
    <x v="0"/>
  </r>
  <r>
    <x v="452"/>
    <x v="0"/>
    <n v="1"/>
    <x v="0"/>
  </r>
  <r>
    <x v="453"/>
    <x v="3"/>
    <n v="2"/>
    <x v="0"/>
  </r>
  <r>
    <x v="453"/>
    <x v="1"/>
    <n v="3"/>
    <x v="0"/>
  </r>
  <r>
    <x v="453"/>
    <x v="0"/>
    <n v="1"/>
    <x v="0"/>
  </r>
  <r>
    <x v="453"/>
    <x v="2"/>
    <n v="3"/>
    <x v="0"/>
  </r>
  <r>
    <x v="454"/>
    <x v="2"/>
    <n v="11"/>
    <x v="0"/>
  </r>
  <r>
    <x v="454"/>
    <x v="3"/>
    <n v="31"/>
    <x v="0"/>
  </r>
  <r>
    <x v="454"/>
    <x v="1"/>
    <n v="11"/>
    <x v="0"/>
  </r>
  <r>
    <x v="454"/>
    <x v="0"/>
    <n v="6"/>
    <x v="0"/>
  </r>
  <r>
    <x v="455"/>
    <x v="1"/>
    <n v="5"/>
    <x v="0"/>
  </r>
  <r>
    <x v="455"/>
    <x v="0"/>
    <n v="8"/>
    <x v="0"/>
  </r>
  <r>
    <x v="455"/>
    <x v="2"/>
    <n v="5"/>
    <x v="0"/>
  </r>
  <r>
    <x v="455"/>
    <x v="3"/>
    <n v="2"/>
    <x v="0"/>
  </r>
  <r>
    <x v="456"/>
    <x v="0"/>
    <n v="4"/>
    <x v="0"/>
  </r>
  <r>
    <x v="456"/>
    <x v="1"/>
    <n v="2"/>
    <x v="0"/>
  </r>
  <r>
    <x v="456"/>
    <x v="3"/>
    <n v="3"/>
    <x v="0"/>
  </r>
  <r>
    <x v="456"/>
    <x v="2"/>
    <n v="2"/>
    <x v="0"/>
  </r>
  <r>
    <x v="457"/>
    <x v="3"/>
    <n v="25"/>
    <x v="0"/>
  </r>
  <r>
    <x v="457"/>
    <x v="4"/>
    <n v="1"/>
    <x v="0"/>
  </r>
  <r>
    <x v="457"/>
    <x v="1"/>
    <n v="4"/>
    <x v="0"/>
  </r>
  <r>
    <x v="457"/>
    <x v="2"/>
    <n v="5"/>
    <x v="0"/>
  </r>
  <r>
    <x v="458"/>
    <x v="1"/>
    <n v="5"/>
    <x v="0"/>
  </r>
  <r>
    <x v="458"/>
    <x v="2"/>
    <n v="5"/>
    <x v="0"/>
  </r>
  <r>
    <x v="458"/>
    <x v="0"/>
    <n v="2"/>
    <x v="0"/>
  </r>
  <r>
    <x v="459"/>
    <x v="2"/>
    <n v="3"/>
    <x v="0"/>
  </r>
  <r>
    <x v="459"/>
    <x v="3"/>
    <n v="8"/>
    <x v="0"/>
  </r>
  <r>
    <x v="459"/>
    <x v="1"/>
    <n v="3"/>
    <x v="0"/>
  </r>
  <r>
    <x v="459"/>
    <x v="0"/>
    <n v="2"/>
    <x v="0"/>
  </r>
  <r>
    <x v="460"/>
    <x v="2"/>
    <n v="1"/>
    <x v="0"/>
  </r>
  <r>
    <x v="460"/>
    <x v="3"/>
    <n v="2"/>
    <x v="0"/>
  </r>
  <r>
    <x v="460"/>
    <x v="4"/>
    <n v="1"/>
    <x v="0"/>
  </r>
  <r>
    <x v="460"/>
    <x v="0"/>
    <n v="7"/>
    <x v="0"/>
  </r>
  <r>
    <x v="461"/>
    <x v="1"/>
    <n v="4"/>
    <x v="0"/>
  </r>
  <r>
    <x v="461"/>
    <x v="3"/>
    <n v="8"/>
    <x v="0"/>
  </r>
  <r>
    <x v="461"/>
    <x v="2"/>
    <n v="4"/>
    <x v="0"/>
  </r>
  <r>
    <x v="461"/>
    <x v="0"/>
    <n v="3"/>
    <x v="0"/>
  </r>
  <r>
    <x v="462"/>
    <x v="5"/>
    <n v="9"/>
    <x v="0"/>
  </r>
  <r>
    <x v="462"/>
    <x v="2"/>
    <n v="10"/>
    <x v="0"/>
  </r>
  <r>
    <x v="462"/>
    <x v="1"/>
    <n v="1"/>
    <x v="0"/>
  </r>
  <r>
    <x v="462"/>
    <x v="0"/>
    <n v="3"/>
    <x v="0"/>
  </r>
  <r>
    <x v="462"/>
    <x v="3"/>
    <n v="2"/>
    <x v="0"/>
  </r>
  <r>
    <x v="463"/>
    <x v="0"/>
    <n v="8"/>
    <x v="0"/>
  </r>
  <r>
    <x v="463"/>
    <x v="2"/>
    <n v="2"/>
    <x v="0"/>
  </r>
  <r>
    <x v="463"/>
    <x v="1"/>
    <n v="2"/>
    <x v="0"/>
  </r>
  <r>
    <x v="464"/>
    <x v="3"/>
    <n v="0"/>
    <x v="0"/>
  </r>
  <r>
    <x v="465"/>
    <x v="3"/>
    <n v="18"/>
    <x v="0"/>
  </r>
  <r>
    <x v="465"/>
    <x v="5"/>
    <n v="4"/>
    <x v="0"/>
  </r>
  <r>
    <x v="465"/>
    <x v="4"/>
    <n v="1"/>
    <x v="0"/>
  </r>
  <r>
    <x v="465"/>
    <x v="1"/>
    <n v="2"/>
    <x v="0"/>
  </r>
  <r>
    <x v="465"/>
    <x v="0"/>
    <n v="1"/>
    <x v="0"/>
  </r>
  <r>
    <x v="465"/>
    <x v="2"/>
    <n v="7"/>
    <x v="0"/>
  </r>
  <r>
    <x v="466"/>
    <x v="2"/>
    <n v="6"/>
    <x v="0"/>
  </r>
  <r>
    <x v="466"/>
    <x v="0"/>
    <n v="5"/>
    <x v="0"/>
  </r>
  <r>
    <x v="466"/>
    <x v="1"/>
    <n v="6"/>
    <x v="0"/>
  </r>
  <r>
    <x v="466"/>
    <x v="3"/>
    <n v="19"/>
    <x v="0"/>
  </r>
  <r>
    <x v="467"/>
    <x v="3"/>
    <n v="13"/>
    <x v="0"/>
  </r>
  <r>
    <x v="467"/>
    <x v="1"/>
    <n v="13"/>
    <x v="0"/>
  </r>
  <r>
    <x v="467"/>
    <x v="2"/>
    <n v="15"/>
    <x v="0"/>
  </r>
  <r>
    <x v="467"/>
    <x v="0"/>
    <n v="6"/>
    <x v="0"/>
  </r>
  <r>
    <x v="467"/>
    <x v="5"/>
    <n v="2"/>
    <x v="0"/>
  </r>
  <r>
    <x v="468"/>
    <x v="1"/>
    <n v="8"/>
    <x v="0"/>
  </r>
  <r>
    <x v="468"/>
    <x v="0"/>
    <n v="8"/>
    <x v="0"/>
  </r>
  <r>
    <x v="468"/>
    <x v="2"/>
    <n v="8"/>
    <x v="0"/>
  </r>
  <r>
    <x v="468"/>
    <x v="3"/>
    <n v="20"/>
    <x v="0"/>
  </r>
  <r>
    <x v="469"/>
    <x v="3"/>
    <n v="17"/>
    <x v="0"/>
  </r>
  <r>
    <x v="469"/>
    <x v="1"/>
    <n v="6"/>
    <x v="0"/>
  </r>
  <r>
    <x v="469"/>
    <x v="0"/>
    <n v="4"/>
    <x v="0"/>
  </r>
  <r>
    <x v="469"/>
    <x v="2"/>
    <n v="6"/>
    <x v="0"/>
  </r>
  <r>
    <x v="470"/>
    <x v="3"/>
    <n v="3"/>
    <x v="0"/>
  </r>
  <r>
    <x v="470"/>
    <x v="5"/>
    <n v="1"/>
    <x v="0"/>
  </r>
  <r>
    <x v="470"/>
    <x v="4"/>
    <n v="1"/>
    <x v="0"/>
  </r>
  <r>
    <x v="470"/>
    <x v="1"/>
    <n v="4"/>
    <x v="0"/>
  </r>
  <r>
    <x v="470"/>
    <x v="0"/>
    <n v="8"/>
    <x v="0"/>
  </r>
  <r>
    <x v="470"/>
    <x v="2"/>
    <n v="6"/>
    <x v="0"/>
  </r>
  <r>
    <x v="471"/>
    <x v="0"/>
    <n v="5"/>
    <x v="0"/>
  </r>
  <r>
    <x v="471"/>
    <x v="3"/>
    <n v="10"/>
    <x v="0"/>
  </r>
  <r>
    <x v="471"/>
    <x v="4"/>
    <n v="1"/>
    <x v="0"/>
  </r>
  <r>
    <x v="471"/>
    <x v="1"/>
    <n v="3"/>
    <x v="0"/>
  </r>
  <r>
    <x v="471"/>
    <x v="2"/>
    <n v="4"/>
    <x v="0"/>
  </r>
  <r>
    <x v="472"/>
    <x v="4"/>
    <n v="1"/>
    <x v="0"/>
  </r>
  <r>
    <x v="472"/>
    <x v="1"/>
    <n v="2"/>
    <x v="0"/>
  </r>
  <r>
    <x v="472"/>
    <x v="0"/>
    <n v="2"/>
    <x v="0"/>
  </r>
  <r>
    <x v="472"/>
    <x v="2"/>
    <n v="3"/>
    <x v="0"/>
  </r>
  <r>
    <x v="472"/>
    <x v="3"/>
    <n v="1"/>
    <x v="0"/>
  </r>
  <r>
    <x v="473"/>
    <x v="0"/>
    <n v="5"/>
    <x v="0"/>
  </r>
  <r>
    <x v="473"/>
    <x v="2"/>
    <n v="3"/>
    <x v="0"/>
  </r>
  <r>
    <x v="473"/>
    <x v="3"/>
    <n v="2"/>
    <x v="0"/>
  </r>
  <r>
    <x v="473"/>
    <x v="4"/>
    <n v="1"/>
    <x v="0"/>
  </r>
  <r>
    <x v="473"/>
    <x v="1"/>
    <n v="2"/>
    <x v="0"/>
  </r>
  <r>
    <x v="474"/>
    <x v="2"/>
    <n v="2"/>
    <x v="0"/>
  </r>
  <r>
    <x v="474"/>
    <x v="3"/>
    <n v="2"/>
    <x v="0"/>
  </r>
  <r>
    <x v="474"/>
    <x v="1"/>
    <n v="2"/>
    <x v="0"/>
  </r>
  <r>
    <x v="474"/>
    <x v="0"/>
    <n v="4"/>
    <x v="0"/>
  </r>
  <r>
    <x v="475"/>
    <x v="1"/>
    <n v="5"/>
    <x v="0"/>
  </r>
  <r>
    <x v="475"/>
    <x v="3"/>
    <n v="25"/>
    <x v="0"/>
  </r>
  <r>
    <x v="475"/>
    <x v="0"/>
    <n v="2"/>
    <x v="0"/>
  </r>
  <r>
    <x v="475"/>
    <x v="2"/>
    <n v="5"/>
    <x v="0"/>
  </r>
  <r>
    <x v="476"/>
    <x v="3"/>
    <n v="15"/>
    <x v="0"/>
  </r>
  <r>
    <x v="476"/>
    <x v="1"/>
    <n v="10"/>
    <x v="0"/>
  </r>
  <r>
    <x v="476"/>
    <x v="2"/>
    <n v="10"/>
    <x v="0"/>
  </r>
  <r>
    <x v="476"/>
    <x v="0"/>
    <n v="3"/>
    <x v="0"/>
  </r>
  <r>
    <x v="477"/>
    <x v="3"/>
    <n v="8"/>
    <x v="0"/>
  </r>
  <r>
    <x v="477"/>
    <x v="1"/>
    <n v="5"/>
    <x v="0"/>
  </r>
  <r>
    <x v="477"/>
    <x v="0"/>
    <n v="4"/>
    <x v="0"/>
  </r>
  <r>
    <x v="477"/>
    <x v="2"/>
    <n v="5"/>
    <x v="0"/>
  </r>
  <r>
    <x v="478"/>
    <x v="3"/>
    <n v="15"/>
    <x v="0"/>
  </r>
  <r>
    <x v="478"/>
    <x v="0"/>
    <n v="14"/>
    <x v="0"/>
  </r>
  <r>
    <x v="478"/>
    <x v="4"/>
    <n v="1"/>
    <x v="0"/>
  </r>
  <r>
    <x v="478"/>
    <x v="2"/>
    <n v="5"/>
    <x v="0"/>
  </r>
  <r>
    <x v="478"/>
    <x v="1"/>
    <n v="4"/>
    <x v="0"/>
  </r>
  <r>
    <x v="479"/>
    <x v="2"/>
    <n v="12"/>
    <x v="0"/>
  </r>
  <r>
    <x v="479"/>
    <x v="0"/>
    <n v="7"/>
    <x v="0"/>
  </r>
  <r>
    <x v="479"/>
    <x v="5"/>
    <n v="9"/>
    <x v="0"/>
  </r>
  <r>
    <x v="479"/>
    <x v="1"/>
    <n v="3"/>
    <x v="0"/>
  </r>
  <r>
    <x v="480"/>
    <x v="4"/>
    <n v="1"/>
    <x v="0"/>
  </r>
  <r>
    <x v="480"/>
    <x v="2"/>
    <n v="11"/>
    <x v="0"/>
  </r>
  <r>
    <x v="480"/>
    <x v="0"/>
    <n v="4"/>
    <x v="0"/>
  </r>
  <r>
    <x v="480"/>
    <x v="3"/>
    <n v="11"/>
    <x v="0"/>
  </r>
  <r>
    <x v="480"/>
    <x v="5"/>
    <n v="8"/>
    <x v="0"/>
  </r>
  <r>
    <x v="480"/>
    <x v="1"/>
    <n v="2"/>
    <x v="0"/>
  </r>
  <r>
    <x v="481"/>
    <x v="1"/>
    <n v="2"/>
    <x v="0"/>
  </r>
  <r>
    <x v="481"/>
    <x v="0"/>
    <n v="1"/>
    <x v="0"/>
  </r>
  <r>
    <x v="481"/>
    <x v="2"/>
    <n v="3"/>
    <x v="0"/>
  </r>
  <r>
    <x v="481"/>
    <x v="5"/>
    <n v="1"/>
    <x v="0"/>
  </r>
  <r>
    <x v="482"/>
    <x v="5"/>
    <n v="1"/>
    <x v="0"/>
  </r>
  <r>
    <x v="482"/>
    <x v="4"/>
    <n v="2"/>
    <x v="0"/>
  </r>
  <r>
    <x v="482"/>
    <x v="1"/>
    <n v="2"/>
    <x v="0"/>
  </r>
  <r>
    <x v="482"/>
    <x v="0"/>
    <n v="1"/>
    <x v="0"/>
  </r>
  <r>
    <x v="482"/>
    <x v="2"/>
    <n v="5"/>
    <x v="0"/>
  </r>
  <r>
    <x v="482"/>
    <x v="3"/>
    <n v="5"/>
    <x v="0"/>
  </r>
  <r>
    <x v="483"/>
    <x v="1"/>
    <n v="2"/>
    <x v="0"/>
  </r>
  <r>
    <x v="483"/>
    <x v="2"/>
    <n v="2"/>
    <x v="0"/>
  </r>
  <r>
    <x v="484"/>
    <x v="0"/>
    <n v="5"/>
    <x v="0"/>
  </r>
  <r>
    <x v="484"/>
    <x v="3"/>
    <n v="18"/>
    <x v="0"/>
  </r>
  <r>
    <x v="485"/>
    <x v="1"/>
    <n v="6"/>
    <x v="0"/>
  </r>
  <r>
    <x v="485"/>
    <x v="3"/>
    <n v="2"/>
    <x v="0"/>
  </r>
  <r>
    <x v="485"/>
    <x v="2"/>
    <n v="6"/>
    <x v="0"/>
  </r>
  <r>
    <x v="486"/>
    <x v="3"/>
    <n v="5"/>
    <x v="0"/>
  </r>
  <r>
    <x v="486"/>
    <x v="1"/>
    <n v="1"/>
    <x v="0"/>
  </r>
  <r>
    <x v="486"/>
    <x v="2"/>
    <n v="1"/>
    <x v="0"/>
  </r>
  <r>
    <x v="486"/>
    <x v="0"/>
    <n v="4"/>
    <x v="0"/>
  </r>
  <r>
    <x v="487"/>
    <x v="3"/>
    <n v="14"/>
    <x v="0"/>
  </r>
  <r>
    <x v="487"/>
    <x v="1"/>
    <n v="3"/>
    <x v="0"/>
  </r>
  <r>
    <x v="487"/>
    <x v="0"/>
    <n v="1"/>
    <x v="0"/>
  </r>
  <r>
    <x v="487"/>
    <x v="2"/>
    <n v="3"/>
    <x v="0"/>
  </r>
  <r>
    <x v="488"/>
    <x v="2"/>
    <n v="3"/>
    <x v="0"/>
  </r>
  <r>
    <x v="488"/>
    <x v="1"/>
    <n v="3"/>
    <x v="0"/>
  </r>
  <r>
    <x v="488"/>
    <x v="0"/>
    <n v="3"/>
    <x v="0"/>
  </r>
  <r>
    <x v="489"/>
    <x v="1"/>
    <n v="3"/>
    <x v="0"/>
  </r>
  <r>
    <x v="489"/>
    <x v="0"/>
    <n v="8"/>
    <x v="0"/>
  </r>
  <r>
    <x v="489"/>
    <x v="2"/>
    <n v="3"/>
    <x v="0"/>
  </r>
  <r>
    <x v="489"/>
    <x v="3"/>
    <n v="4"/>
    <x v="0"/>
  </r>
  <r>
    <x v="490"/>
    <x v="3"/>
    <n v="10"/>
    <x v="0"/>
  </r>
  <r>
    <x v="490"/>
    <x v="2"/>
    <n v="5"/>
    <x v="0"/>
  </r>
  <r>
    <x v="490"/>
    <x v="0"/>
    <n v="1"/>
    <x v="0"/>
  </r>
  <r>
    <x v="490"/>
    <x v="1"/>
    <n v="4"/>
    <x v="0"/>
  </r>
  <r>
    <x v="490"/>
    <x v="4"/>
    <n v="1"/>
    <x v="0"/>
  </r>
  <r>
    <x v="491"/>
    <x v="3"/>
    <n v="0"/>
    <x v="0"/>
  </r>
  <r>
    <x v="492"/>
    <x v="3"/>
    <n v="0"/>
    <x v="0"/>
  </r>
  <r>
    <x v="493"/>
    <x v="4"/>
    <n v="2"/>
    <x v="0"/>
  </r>
  <r>
    <x v="493"/>
    <x v="3"/>
    <n v="24"/>
    <x v="0"/>
  </r>
  <r>
    <x v="493"/>
    <x v="1"/>
    <n v="11"/>
    <x v="0"/>
  </r>
  <r>
    <x v="493"/>
    <x v="0"/>
    <n v="2"/>
    <x v="0"/>
  </r>
  <r>
    <x v="493"/>
    <x v="2"/>
    <n v="13"/>
    <x v="0"/>
  </r>
  <r>
    <x v="494"/>
    <x v="0"/>
    <n v="8"/>
    <x v="0"/>
  </r>
  <r>
    <x v="494"/>
    <x v="1"/>
    <n v="6"/>
    <x v="0"/>
  </r>
  <r>
    <x v="494"/>
    <x v="3"/>
    <n v="8"/>
    <x v="0"/>
  </r>
  <r>
    <x v="494"/>
    <x v="2"/>
    <n v="6"/>
    <x v="0"/>
  </r>
  <r>
    <x v="495"/>
    <x v="1"/>
    <n v="12"/>
    <x v="0"/>
  </r>
  <r>
    <x v="495"/>
    <x v="0"/>
    <n v="1"/>
    <x v="0"/>
  </r>
  <r>
    <x v="495"/>
    <x v="2"/>
    <n v="12"/>
    <x v="0"/>
  </r>
  <r>
    <x v="495"/>
    <x v="3"/>
    <n v="18"/>
    <x v="0"/>
  </r>
  <r>
    <x v="496"/>
    <x v="3"/>
    <n v="13"/>
    <x v="0"/>
  </r>
  <r>
    <x v="496"/>
    <x v="5"/>
    <n v="1"/>
    <x v="0"/>
  </r>
  <r>
    <x v="496"/>
    <x v="1"/>
    <n v="6"/>
    <x v="0"/>
  </r>
  <r>
    <x v="496"/>
    <x v="2"/>
    <n v="7"/>
    <x v="0"/>
  </r>
  <r>
    <x v="497"/>
    <x v="3"/>
    <n v="8"/>
    <x v="0"/>
  </r>
  <r>
    <x v="497"/>
    <x v="1"/>
    <n v="5"/>
    <x v="0"/>
  </r>
  <r>
    <x v="497"/>
    <x v="2"/>
    <n v="5"/>
    <x v="0"/>
  </r>
  <r>
    <x v="497"/>
    <x v="0"/>
    <n v="2"/>
    <x v="0"/>
  </r>
  <r>
    <x v="498"/>
    <x v="1"/>
    <n v="2"/>
    <x v="0"/>
  </r>
  <r>
    <x v="498"/>
    <x v="4"/>
    <n v="1"/>
    <x v="0"/>
  </r>
  <r>
    <x v="498"/>
    <x v="0"/>
    <n v="5"/>
    <x v="0"/>
  </r>
  <r>
    <x v="498"/>
    <x v="2"/>
    <n v="3"/>
    <x v="0"/>
  </r>
  <r>
    <x v="498"/>
    <x v="3"/>
    <n v="2"/>
    <x v="0"/>
  </r>
  <r>
    <x v="499"/>
    <x v="3"/>
    <n v="3"/>
    <x v="0"/>
  </r>
  <r>
    <x v="499"/>
    <x v="4"/>
    <n v="1"/>
    <x v="0"/>
  </r>
  <r>
    <x v="499"/>
    <x v="0"/>
    <n v="8"/>
    <x v="0"/>
  </r>
  <r>
    <x v="499"/>
    <x v="2"/>
    <n v="1"/>
    <x v="0"/>
  </r>
  <r>
    <x v="500"/>
    <x v="3"/>
    <n v="16"/>
    <x v="0"/>
  </r>
  <r>
    <x v="500"/>
    <x v="1"/>
    <n v="9"/>
    <x v="0"/>
  </r>
  <r>
    <x v="500"/>
    <x v="0"/>
    <n v="4"/>
    <x v="0"/>
  </r>
  <r>
    <x v="500"/>
    <x v="2"/>
    <n v="9"/>
    <x v="0"/>
  </r>
  <r>
    <x v="501"/>
    <x v="3"/>
    <n v="12"/>
    <x v="0"/>
  </r>
  <r>
    <x v="501"/>
    <x v="2"/>
    <n v="8"/>
    <x v="0"/>
  </r>
  <r>
    <x v="501"/>
    <x v="1"/>
    <n v="8"/>
    <x v="0"/>
  </r>
  <r>
    <x v="501"/>
    <x v="0"/>
    <n v="8"/>
    <x v="0"/>
  </r>
  <r>
    <x v="502"/>
    <x v="5"/>
    <n v="1"/>
    <x v="0"/>
  </r>
  <r>
    <x v="502"/>
    <x v="1"/>
    <n v="4"/>
    <x v="0"/>
  </r>
  <r>
    <x v="502"/>
    <x v="0"/>
    <n v="3"/>
    <x v="0"/>
  </r>
  <r>
    <x v="502"/>
    <x v="2"/>
    <n v="5"/>
    <x v="0"/>
  </r>
  <r>
    <x v="503"/>
    <x v="1"/>
    <n v="3"/>
    <x v="0"/>
  </r>
  <r>
    <x v="503"/>
    <x v="3"/>
    <n v="1"/>
    <x v="0"/>
  </r>
  <r>
    <x v="503"/>
    <x v="2"/>
    <n v="3"/>
    <x v="0"/>
  </r>
  <r>
    <x v="503"/>
    <x v="0"/>
    <n v="4"/>
    <x v="0"/>
  </r>
  <r>
    <x v="504"/>
    <x v="0"/>
    <n v="1"/>
    <x v="0"/>
  </r>
  <r>
    <x v="504"/>
    <x v="3"/>
    <n v="25"/>
    <x v="0"/>
  </r>
  <r>
    <x v="505"/>
    <x v="3"/>
    <n v="3"/>
    <x v="0"/>
  </r>
  <r>
    <x v="505"/>
    <x v="2"/>
    <n v="8"/>
    <x v="0"/>
  </r>
  <r>
    <x v="505"/>
    <x v="1"/>
    <n v="8"/>
    <x v="0"/>
  </r>
  <r>
    <x v="505"/>
    <x v="0"/>
    <n v="2"/>
    <x v="0"/>
  </r>
  <r>
    <x v="506"/>
    <x v="2"/>
    <n v="1"/>
    <x v="0"/>
  </r>
  <r>
    <x v="506"/>
    <x v="0"/>
    <n v="5"/>
    <x v="0"/>
  </r>
  <r>
    <x v="506"/>
    <x v="4"/>
    <n v="1"/>
    <x v="0"/>
  </r>
  <r>
    <x v="506"/>
    <x v="3"/>
    <n v="3"/>
    <x v="0"/>
  </r>
  <r>
    <x v="507"/>
    <x v="0"/>
    <n v="2"/>
    <x v="0"/>
  </r>
  <r>
    <x v="507"/>
    <x v="1"/>
    <n v="2"/>
    <x v="0"/>
  </r>
  <r>
    <x v="507"/>
    <x v="2"/>
    <n v="2"/>
    <x v="0"/>
  </r>
  <r>
    <x v="508"/>
    <x v="3"/>
    <n v="0"/>
    <x v="0"/>
  </r>
  <r>
    <x v="509"/>
    <x v="2"/>
    <n v="2"/>
    <x v="0"/>
  </r>
  <r>
    <x v="509"/>
    <x v="3"/>
    <n v="6"/>
    <x v="0"/>
  </r>
  <r>
    <x v="509"/>
    <x v="4"/>
    <n v="1"/>
    <x v="0"/>
  </r>
  <r>
    <x v="509"/>
    <x v="1"/>
    <n v="1"/>
    <x v="0"/>
  </r>
  <r>
    <x v="509"/>
    <x v="0"/>
    <n v="3"/>
    <x v="0"/>
  </r>
  <r>
    <x v="510"/>
    <x v="4"/>
    <n v="1"/>
    <x v="0"/>
  </r>
  <r>
    <x v="510"/>
    <x v="1"/>
    <n v="1"/>
    <x v="0"/>
  </r>
  <r>
    <x v="510"/>
    <x v="0"/>
    <n v="3"/>
    <x v="0"/>
  </r>
  <r>
    <x v="510"/>
    <x v="2"/>
    <n v="2"/>
    <x v="0"/>
  </r>
  <r>
    <x v="510"/>
    <x v="3"/>
    <n v="1"/>
    <x v="0"/>
  </r>
  <r>
    <x v="511"/>
    <x v="0"/>
    <n v="1"/>
    <x v="0"/>
  </r>
  <r>
    <x v="511"/>
    <x v="3"/>
    <n v="35"/>
    <x v="0"/>
  </r>
  <r>
    <x v="511"/>
    <x v="2"/>
    <n v="1"/>
    <x v="0"/>
  </r>
  <r>
    <x v="511"/>
    <x v="1"/>
    <n v="1"/>
    <x v="0"/>
  </r>
  <r>
    <x v="512"/>
    <x v="1"/>
    <n v="6"/>
    <x v="0"/>
  </r>
  <r>
    <x v="512"/>
    <x v="2"/>
    <n v="6"/>
    <x v="0"/>
  </r>
  <r>
    <x v="513"/>
    <x v="2"/>
    <n v="12"/>
    <x v="0"/>
  </r>
  <r>
    <x v="513"/>
    <x v="0"/>
    <n v="3"/>
    <x v="0"/>
  </r>
  <r>
    <x v="513"/>
    <x v="1"/>
    <n v="12"/>
    <x v="0"/>
  </r>
  <r>
    <x v="513"/>
    <x v="3"/>
    <n v="10"/>
    <x v="0"/>
  </r>
  <r>
    <x v="514"/>
    <x v="5"/>
    <n v="7"/>
    <x v="0"/>
  </r>
  <r>
    <x v="514"/>
    <x v="3"/>
    <n v="4"/>
    <x v="0"/>
  </r>
  <r>
    <x v="514"/>
    <x v="1"/>
    <n v="5"/>
    <x v="0"/>
  </r>
  <r>
    <x v="514"/>
    <x v="0"/>
    <n v="1"/>
    <x v="0"/>
  </r>
  <r>
    <x v="514"/>
    <x v="2"/>
    <n v="13"/>
    <x v="0"/>
  </r>
  <r>
    <x v="514"/>
    <x v="4"/>
    <n v="1"/>
    <x v="0"/>
  </r>
  <r>
    <x v="515"/>
    <x v="1"/>
    <n v="4"/>
    <x v="0"/>
  </r>
  <r>
    <x v="515"/>
    <x v="0"/>
    <n v="5"/>
    <x v="0"/>
  </r>
  <r>
    <x v="515"/>
    <x v="5"/>
    <n v="2"/>
    <x v="0"/>
  </r>
  <r>
    <x v="515"/>
    <x v="3"/>
    <n v="2"/>
    <x v="0"/>
  </r>
  <r>
    <x v="515"/>
    <x v="4"/>
    <n v="1"/>
    <x v="0"/>
  </r>
  <r>
    <x v="515"/>
    <x v="2"/>
    <n v="7"/>
    <x v="0"/>
  </r>
  <r>
    <x v="516"/>
    <x v="2"/>
    <n v="4"/>
    <x v="0"/>
  </r>
  <r>
    <x v="516"/>
    <x v="3"/>
    <n v="10"/>
    <x v="0"/>
  </r>
  <r>
    <x v="516"/>
    <x v="5"/>
    <n v="2"/>
    <x v="0"/>
  </r>
  <r>
    <x v="516"/>
    <x v="1"/>
    <n v="2"/>
    <x v="0"/>
  </r>
  <r>
    <x v="516"/>
    <x v="0"/>
    <n v="1"/>
    <x v="0"/>
  </r>
  <r>
    <x v="517"/>
    <x v="2"/>
    <n v="5"/>
    <x v="0"/>
  </r>
  <r>
    <x v="517"/>
    <x v="0"/>
    <n v="6"/>
    <x v="0"/>
  </r>
  <r>
    <x v="517"/>
    <x v="1"/>
    <n v="3"/>
    <x v="0"/>
  </r>
  <r>
    <x v="517"/>
    <x v="4"/>
    <n v="1"/>
    <x v="0"/>
  </r>
  <r>
    <x v="517"/>
    <x v="3"/>
    <n v="1"/>
    <x v="0"/>
  </r>
  <r>
    <x v="517"/>
    <x v="5"/>
    <n v="1"/>
    <x v="0"/>
  </r>
  <r>
    <x v="518"/>
    <x v="2"/>
    <n v="6"/>
    <x v="0"/>
  </r>
  <r>
    <x v="518"/>
    <x v="3"/>
    <n v="24"/>
    <x v="0"/>
  </r>
  <r>
    <x v="518"/>
    <x v="1"/>
    <n v="6"/>
    <x v="0"/>
  </r>
  <r>
    <x v="518"/>
    <x v="0"/>
    <n v="6"/>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15" applyNumberFormats="0" applyBorderFormats="0" applyFontFormats="0" applyPatternFormats="0" applyAlignmentFormats="0" applyWidthHeightFormats="1" dataCaption="Values" missingCaption="0" updatedVersion="4" minRefreshableVersion="3" rowGrandTotals="0" colGrandTotals="0" itemPrintTitles="1" createdVersion="4" indent="0" outline="1" outlineData="1" multipleFieldFilters="0" rowHeaderCaption=" " colHeaderCaption=" " fieldListSortAscending="1">
  <location ref="A3:ABH23" firstHeaderRow="1" firstDataRow="2" firstDataCol="1"/>
  <pivotFields count="4">
    <pivotField axis="axisCol" subtotalTop="0" showAll="0" insertBlankRow="1" sortType="ascending">
      <items count="1100">
        <item m="1" x="760"/>
        <item m="1" x="922"/>
        <item m="1" x="745"/>
        <item m="1" x="926"/>
        <item m="1" x="749"/>
        <item m="1" x="929"/>
        <item m="1" x="752"/>
        <item m="1" x="933"/>
        <item m="1" x="755"/>
        <item m="1" x="936"/>
        <item m="1" x="757"/>
        <item m="1" x="939"/>
        <item m="1" x="761"/>
        <item m="1" x="942"/>
        <item m="1" x="764"/>
        <item m="1" x="946"/>
        <item m="1" x="768"/>
        <item m="1" x="950"/>
        <item m="1" x="772"/>
        <item m="1" x="955"/>
        <item m="1" x="777"/>
        <item m="1" x="960"/>
        <item m="1" x="782"/>
        <item m="1" x="966"/>
        <item m="1" x="788"/>
        <item m="1" x="972"/>
        <item m="1" x="794"/>
        <item m="1" x="979"/>
        <item m="1" x="801"/>
        <item m="1" x="986"/>
        <item m="1" x="808"/>
        <item m="1" x="994"/>
        <item m="1" x="930"/>
        <item m="1" x="753"/>
        <item m="1" x="934"/>
        <item m="1" x="756"/>
        <item m="1" x="937"/>
        <item m="1" x="758"/>
        <item m="1" x="940"/>
        <item m="1" x="762"/>
        <item m="1" x="943"/>
        <item m="1" x="765"/>
        <item m="1" x="947"/>
        <item m="1" x="769"/>
        <item m="1" x="951"/>
        <item m="1" x="773"/>
        <item m="1" x="956"/>
        <item m="1" x="778"/>
        <item m="1" x="961"/>
        <item m="1" x="783"/>
        <item m="1" x="967"/>
        <item m="1" x="789"/>
        <item m="1" x="973"/>
        <item m="1" x="795"/>
        <item m="1" x="980"/>
        <item m="1" x="802"/>
        <item m="1" x="987"/>
        <item m="1" x="809"/>
        <item m="1" x="995"/>
        <item m="1" x="816"/>
        <item m="1" x="1002"/>
        <item m="1" x="938"/>
        <item m="1" x="759"/>
        <item m="1" x="941"/>
        <item m="1" x="763"/>
        <item m="1" x="944"/>
        <item m="1" x="766"/>
        <item m="1" x="948"/>
        <item m="1" x="770"/>
        <item m="1" x="952"/>
        <item m="1" x="774"/>
        <item m="1" x="957"/>
        <item m="1" x="779"/>
        <item m="1" x="962"/>
        <item m="1" x="784"/>
        <item m="1" x="968"/>
        <item m="1" x="790"/>
        <item m="1" x="974"/>
        <item m="1" x="796"/>
        <item m="1" x="981"/>
        <item m="1" x="803"/>
        <item m="1" x="988"/>
        <item m="1" x="810"/>
        <item m="1" x="996"/>
        <item m="1" x="817"/>
        <item m="1" x="1003"/>
        <item m="1" x="823"/>
        <item m="1" x="1010"/>
        <item m="1" x="830"/>
        <item m="1" x="1017"/>
        <item m="1" x="837"/>
        <item m="1" x="1025"/>
        <item m="1" x="945"/>
        <item m="1" x="767"/>
        <item m="1" x="949"/>
        <item m="1" x="771"/>
        <item m="1" x="953"/>
        <item m="1" x="775"/>
        <item m="1" x="958"/>
        <item m="1" x="780"/>
        <item m="1" x="963"/>
        <item m="1" x="785"/>
        <item m="1" x="969"/>
        <item m="1" x="791"/>
        <item m="1" x="975"/>
        <item m="1" x="797"/>
        <item m="1" x="982"/>
        <item m="1" x="804"/>
        <item m="1" x="989"/>
        <item m="1" x="811"/>
        <item m="1" x="997"/>
        <item m="1" x="818"/>
        <item m="1" x="1004"/>
        <item m="1" x="824"/>
        <item m="1" x="1011"/>
        <item m="1" x="831"/>
        <item m="1" x="1018"/>
        <item m="1" x="838"/>
        <item m="1" x="1026"/>
        <item m="1" x="845"/>
        <item m="1" x="1033"/>
        <item m="1" x="852"/>
        <item m="1" x="954"/>
        <item m="1" x="776"/>
        <item m="1" x="959"/>
        <item m="1" x="781"/>
        <item m="1" x="964"/>
        <item m="1" x="786"/>
        <item m="1" x="970"/>
        <item m="1" x="792"/>
        <item m="1" x="976"/>
        <item m="1" x="798"/>
        <item m="1" x="983"/>
        <item m="1" x="805"/>
        <item m="1" x="990"/>
        <item m="1" x="812"/>
        <item m="1" x="998"/>
        <item m="1" x="819"/>
        <item m="1" x="1005"/>
        <item m="1" x="825"/>
        <item m="1" x="1012"/>
        <item m="1" x="832"/>
        <item m="1" x="1019"/>
        <item m="1" x="839"/>
        <item m="1" x="1027"/>
        <item m="1" x="846"/>
        <item m="1" x="1034"/>
        <item m="1" x="853"/>
        <item m="1" x="1041"/>
        <item m="1" x="860"/>
        <item m="1" x="1048"/>
        <item m="1" x="867"/>
        <item m="1" x="1056"/>
        <item m="1" x="965"/>
        <item m="1" x="787"/>
        <item m="1" x="971"/>
        <item m="1" x="793"/>
        <item m="1" x="977"/>
        <item m="1" x="799"/>
        <item m="1" x="984"/>
        <item m="1" x="806"/>
        <item m="1" x="991"/>
        <item m="1" x="813"/>
        <item m="1" x="999"/>
        <item m="1" x="820"/>
        <item m="1" x="1006"/>
        <item m="1" x="826"/>
        <item m="1" x="1013"/>
        <item m="1" x="833"/>
        <item m="1" x="1020"/>
        <item m="1" x="840"/>
        <item m="1" x="1028"/>
        <item m="1" x="847"/>
        <item m="1" x="1035"/>
        <item m="1" x="854"/>
        <item m="1" x="1042"/>
        <item m="1" x="861"/>
        <item m="1" x="1049"/>
        <item m="1" x="868"/>
        <item m="1" x="1057"/>
        <item m="1" x="875"/>
        <item m="1" x="1064"/>
        <item m="1" x="882"/>
        <item m="1" x="978"/>
        <item m="1" x="800"/>
        <item m="1" x="985"/>
        <item m="1" x="807"/>
        <item m="1" x="992"/>
        <item m="1" x="814"/>
        <item m="1" x="1000"/>
        <item m="1" x="821"/>
        <item m="1" x="1007"/>
        <item m="1" x="827"/>
        <item m="1" x="1014"/>
        <item m="1" x="834"/>
        <item m="1" x="1021"/>
        <item m="1" x="841"/>
        <item m="1" x="1029"/>
        <item m="1" x="848"/>
        <item m="1" x="1036"/>
        <item m="1" x="855"/>
        <item m="1" x="1043"/>
        <item m="1" x="862"/>
        <item m="1" x="1050"/>
        <item m="1" x="869"/>
        <item m="1" x="1058"/>
        <item m="1" x="876"/>
        <item m="1" x="1065"/>
        <item m="1" x="883"/>
        <item m="1" x="1071"/>
        <item m="1" x="889"/>
        <item m="1" x="1077"/>
        <item m="1" x="895"/>
        <item m="1" x="1083"/>
        <item m="1" x="993"/>
        <item m="1" x="815"/>
        <item m="1" x="1001"/>
        <item m="1" x="822"/>
        <item m="1" x="1008"/>
        <item m="1" x="828"/>
        <item m="1" x="1015"/>
        <item m="1" x="835"/>
        <item m="1" x="1022"/>
        <item m="1" x="842"/>
        <item m="1" x="1030"/>
        <item m="1" x="849"/>
        <item m="1" x="1037"/>
        <item m="1" x="856"/>
        <item m="1" x="1044"/>
        <item m="1" x="863"/>
        <item m="1" x="1051"/>
        <item m="1" x="870"/>
        <item m="1" x="1059"/>
        <item m="1" x="877"/>
        <item m="1" x="1066"/>
        <item m="1" x="884"/>
        <item m="1" x="1072"/>
        <item m="1" x="890"/>
        <item m="1" x="1078"/>
        <item m="1" x="896"/>
        <item m="1" x="1084"/>
        <item m="1" x="901"/>
        <item m="1" x="1089"/>
        <item m="1" x="906"/>
        <item m="1" x="1094"/>
        <item m="1" x="1009"/>
        <item m="1" x="829"/>
        <item m="1" x="1016"/>
        <item m="1" x="836"/>
        <item m="1" x="1023"/>
        <item m="1" x="843"/>
        <item m="1" x="1031"/>
        <item m="1" x="850"/>
        <item m="1" x="1038"/>
        <item m="1" x="857"/>
        <item m="1" x="1045"/>
        <item m="1" x="864"/>
        <item m="1" x="1052"/>
        <item m="1" x="871"/>
        <item m="1" x="1060"/>
        <item m="1" x="878"/>
        <item m="1" x="1067"/>
        <item m="1" x="885"/>
        <item m="1" x="1073"/>
        <item m="1" x="891"/>
        <item m="1" x="1079"/>
        <item m="1" x="897"/>
        <item m="1" x="1085"/>
        <item m="1" x="902"/>
        <item m="1" x="1090"/>
        <item m="1" x="907"/>
        <item m="1" x="1095"/>
        <item m="1" x="911"/>
        <item m="1" x="735"/>
        <item m="1" x="915"/>
        <item m="1" x="1024"/>
        <item m="1" x="844"/>
        <item m="1" x="1032"/>
        <item m="1" x="851"/>
        <item m="1" x="1039"/>
        <item m="1" x="858"/>
        <item m="1" x="1046"/>
        <item m="1" x="865"/>
        <item m="1" x="1053"/>
        <item m="1" x="872"/>
        <item m="1" x="1061"/>
        <item m="1" x="879"/>
        <item m="1" x="1068"/>
        <item m="1" x="886"/>
        <item m="1" x="1074"/>
        <item m="1" x="892"/>
        <item m="1" x="1080"/>
        <item m="1" x="898"/>
        <item m="1" x="1086"/>
        <item m="1" x="903"/>
        <item m="1" x="1091"/>
        <item m="1" x="908"/>
        <item m="1" x="1096"/>
        <item m="1" x="912"/>
        <item m="1" x="736"/>
        <item m="1" x="916"/>
        <item m="1" x="739"/>
        <item m="1" x="919"/>
        <item m="1" x="742"/>
        <item m="1" x="923"/>
        <item m="1" x="746"/>
        <item m="1" x="1040"/>
        <item m="1" x="859"/>
        <item m="1" x="1047"/>
        <item m="1" x="866"/>
        <item m="1" x="1054"/>
        <item m="1" x="873"/>
        <item m="1" x="1062"/>
        <item m="1" x="880"/>
        <item m="1" x="1069"/>
        <item m="1" x="887"/>
        <item m="1" x="1075"/>
        <item m="1" x="893"/>
        <item m="1" x="1081"/>
        <item m="1" x="899"/>
        <item m="1" x="1087"/>
        <item m="1" x="904"/>
        <item m="1" x="1092"/>
        <item m="1" x="909"/>
        <item m="1" x="1097"/>
        <item m="1" x="913"/>
        <item m="1" x="737"/>
        <item m="1" x="917"/>
        <item m="1" x="740"/>
        <item m="1" x="920"/>
        <item m="1" x="743"/>
        <item m="1" x="924"/>
        <item m="1" x="747"/>
        <item m="1" x="927"/>
        <item m="1" x="750"/>
        <item m="1" x="931"/>
        <item m="1" x="1055"/>
        <item m="1" x="874"/>
        <item m="1" x="1063"/>
        <item m="1" x="881"/>
        <item m="1" x="1070"/>
        <item m="1" x="888"/>
        <item m="1" x="1076"/>
        <item m="1" x="894"/>
        <item m="1" x="1082"/>
        <item m="1" x="900"/>
        <item m="1" x="1088"/>
        <item m="1" x="905"/>
        <item m="1" x="1093"/>
        <item m="1" x="910"/>
        <item m="1" x="1098"/>
        <item m="1" x="914"/>
        <item m="1" x="738"/>
        <item m="1" x="918"/>
        <item m="1" x="741"/>
        <item m="1" x="921"/>
        <item m="1" x="744"/>
        <item m="1" x="925"/>
        <item m="1" x="748"/>
        <item m="1" x="928"/>
        <item m="1" x="751"/>
        <item m="1" x="932"/>
        <item m="1" x="754"/>
        <item m="1" x="935"/>
        <item x="81"/>
        <item x="77"/>
        <item x="78"/>
        <item x="79"/>
        <item x="80"/>
        <item x="0"/>
        <item x="82"/>
        <item x="1"/>
        <item x="2"/>
        <item x="3"/>
        <item x="4"/>
        <item x="5"/>
        <item x="6"/>
        <item x="7"/>
        <item x="30"/>
        <item x="31"/>
        <item x="32"/>
        <item x="33"/>
        <item x="34"/>
        <item x="35"/>
        <item x="52"/>
        <item x="53"/>
        <item x="54"/>
        <item x="55"/>
        <item x="56"/>
        <item x="57"/>
        <item x="36"/>
        <item x="37"/>
        <item x="38"/>
        <item x="39"/>
        <item x="40"/>
        <item x="41"/>
        <item x="25"/>
        <item x="26"/>
        <item x="27"/>
        <item x="28"/>
        <item x="29"/>
        <item x="96"/>
        <item x="97"/>
        <item x="98"/>
        <item x="99"/>
        <item x="100"/>
        <item x="101"/>
        <item x="102"/>
        <item x="103"/>
        <item x="104"/>
        <item x="145"/>
        <item x="146"/>
        <item x="147"/>
        <item x="148"/>
        <item x="138"/>
        <item x="139"/>
        <item x="140"/>
        <item x="141"/>
        <item x="142"/>
        <item x="143"/>
        <item x="144"/>
        <item x="124"/>
        <item x="125"/>
        <item x="126"/>
        <item x="127"/>
        <item x="128"/>
        <item x="129"/>
        <item x="130"/>
        <item x="131"/>
        <item x="149"/>
        <item x="150"/>
        <item x="151"/>
        <item x="152"/>
        <item x="153"/>
        <item x="69"/>
        <item x="70"/>
        <item x="71"/>
        <item x="72"/>
        <item x="73"/>
        <item x="74"/>
        <item x="75"/>
        <item x="76"/>
        <item x="154"/>
        <item x="155"/>
        <item x="156"/>
        <item x="157"/>
        <item x="158"/>
        <item x="159"/>
        <item x="160"/>
        <item x="161"/>
        <item x="162"/>
        <item x="163"/>
        <item x="164"/>
        <item x="165"/>
        <item x="166"/>
        <item x="167"/>
        <item x="168"/>
        <item x="169"/>
        <item x="170"/>
        <item x="171"/>
        <item x="172"/>
        <item x="173"/>
        <item x="174"/>
        <item x="175"/>
        <item x="176"/>
        <item x="177"/>
        <item x="132"/>
        <item x="133"/>
        <item x="134"/>
        <item x="135"/>
        <item x="136"/>
        <item x="137"/>
        <item x="208"/>
        <item x="209"/>
        <item x="210"/>
        <item x="211"/>
        <item x="212"/>
        <item x="213"/>
        <item x="322"/>
        <item x="323"/>
        <item x="324"/>
        <item x="325"/>
        <item x="326"/>
        <item x="327"/>
        <item x="184"/>
        <item x="185"/>
        <item x="186"/>
        <item x="187"/>
        <item x="188"/>
        <item x="189"/>
        <item x="83"/>
        <item x="84"/>
        <item x="85"/>
        <item x="86"/>
        <item x="87"/>
        <item x="88"/>
        <item x="89"/>
        <item x="190"/>
        <item x="191"/>
        <item x="192"/>
        <item x="193"/>
        <item x="194"/>
        <item x="195"/>
        <item x="231"/>
        <item x="232"/>
        <item x="233"/>
        <item x="234"/>
        <item x="235"/>
        <item x="236"/>
        <item x="260"/>
        <item x="261"/>
        <item x="262"/>
        <item x="263"/>
        <item x="317"/>
        <item x="318"/>
        <item x="319"/>
        <item x="320"/>
        <item x="321"/>
        <item x="202"/>
        <item x="203"/>
        <item x="204"/>
        <item x="205"/>
        <item x="206"/>
        <item x="207"/>
        <item x="220"/>
        <item x="221"/>
        <item x="214"/>
        <item x="215"/>
        <item x="216"/>
        <item x="217"/>
        <item x="218"/>
        <item x="219"/>
        <item x="42"/>
        <item x="43"/>
        <item x="44"/>
        <item x="45"/>
        <item x="46"/>
        <item x="47"/>
        <item x="222"/>
        <item x="223"/>
        <item x="224"/>
        <item x="225"/>
        <item x="226"/>
        <item x="227"/>
        <item x="228"/>
        <item x="229"/>
        <item x="230"/>
        <item x="237"/>
        <item x="238"/>
        <item x="239"/>
        <item x="240"/>
        <item x="241"/>
        <item x="242"/>
        <item x="243"/>
        <item x="244"/>
        <item x="245"/>
        <item x="246"/>
        <item x="247"/>
        <item x="290"/>
        <item x="291"/>
        <item x="292"/>
        <item x="59"/>
        <item x="58"/>
        <item x="60"/>
        <item x="61"/>
        <item x="62"/>
        <item x="63"/>
        <item x="337"/>
        <item x="338"/>
        <item x="339"/>
        <item x="340"/>
        <item x="328"/>
        <item x="329"/>
        <item x="330"/>
        <item x="331"/>
        <item x="248"/>
        <item x="249"/>
        <item x="250"/>
        <item x="251"/>
        <item x="252"/>
        <item x="253"/>
        <item x="332"/>
        <item x="333"/>
        <item x="334"/>
        <item x="335"/>
        <item x="336"/>
        <item x="343"/>
        <item x="344"/>
        <item x="345"/>
        <item x="254"/>
        <item x="255"/>
        <item x="256"/>
        <item x="257"/>
        <item x="258"/>
        <item x="259"/>
        <item x="271"/>
        <item x="272"/>
        <item x="273"/>
        <item x="274"/>
        <item x="275"/>
        <item x="276"/>
        <item x="341"/>
        <item x="342"/>
        <item x="279"/>
        <item x="277"/>
        <item x="278"/>
        <item x="280"/>
        <item x="281"/>
        <item x="282"/>
        <item x="283"/>
        <item x="284"/>
        <item x="285"/>
        <item x="286"/>
        <item x="287"/>
        <item x="288"/>
        <item x="289"/>
        <item x="293"/>
        <item x="294"/>
        <item x="295"/>
        <item x="296"/>
        <item x="297"/>
        <item x="346"/>
        <item x="347"/>
        <item x="348"/>
        <item x="298"/>
        <item x="299"/>
        <item x="300"/>
        <item x="301"/>
        <item x="302"/>
        <item x="303"/>
        <item x="349"/>
        <item x="352"/>
        <item x="350"/>
        <item x="351"/>
        <item x="353"/>
        <item x="304"/>
        <item x="305"/>
        <item x="306"/>
        <item x="307"/>
        <item x="308"/>
        <item x="309"/>
        <item x="360"/>
        <item x="361"/>
        <item x="362"/>
        <item x="354"/>
        <item x="355"/>
        <item x="356"/>
        <item x="357"/>
        <item x="358"/>
        <item x="359"/>
        <item x="310"/>
        <item x="311"/>
        <item x="312"/>
        <item x="313"/>
        <item x="314"/>
        <item x="315"/>
        <item x="316"/>
        <item x="371"/>
        <item x="372"/>
        <item x="373"/>
        <item x="374"/>
        <item x="375"/>
        <item x="376"/>
        <item x="377"/>
        <item x="378"/>
        <item x="379"/>
        <item x="380"/>
        <item x="381"/>
        <item x="382"/>
        <item x="383"/>
        <item x="384"/>
        <item x="385"/>
        <item x="386"/>
        <item x="387"/>
        <item x="388"/>
        <item x="389"/>
        <item x="390"/>
        <item x="391"/>
        <item x="392"/>
        <item x="393"/>
        <item x="264"/>
        <item x="265"/>
        <item x="266"/>
        <item x="267"/>
        <item x="268"/>
        <item x="269"/>
        <item x="270"/>
        <item x="400"/>
        <item x="401"/>
        <item x="402"/>
        <item x="403"/>
        <item x="363"/>
        <item x="364"/>
        <item x="365"/>
        <item x="366"/>
        <item x="367"/>
        <item x="368"/>
        <item x="369"/>
        <item x="370"/>
        <item x="394"/>
        <item x="395"/>
        <item x="396"/>
        <item x="397"/>
        <item x="398"/>
        <item x="399"/>
        <item x="404"/>
        <item x="405"/>
        <item x="406"/>
        <item x="407"/>
        <item x="408"/>
        <item x="409"/>
        <item x="410"/>
        <item x="411"/>
        <item x="412"/>
        <item x="413"/>
        <item x="428"/>
        <item x="429"/>
        <item x="430"/>
        <item x="431"/>
        <item x="414"/>
        <item x="415"/>
        <item x="416"/>
        <item x="417"/>
        <item x="418"/>
        <item x="419"/>
        <item x="420"/>
        <item x="421"/>
        <item x="432"/>
        <item x="433"/>
        <item x="434"/>
        <item x="435"/>
        <item x="436"/>
        <item x="437"/>
        <item x="422"/>
        <item x="423"/>
        <item x="424"/>
        <item x="425"/>
        <item x="426"/>
        <item x="427"/>
        <item x="48"/>
        <item x="49"/>
        <item x="50"/>
        <item x="51"/>
        <item x="479"/>
        <item x="480"/>
        <item x="481"/>
        <item x="482"/>
        <item x="483"/>
        <item x="438"/>
        <item x="439"/>
        <item x="440"/>
        <item x="441"/>
        <item x="442"/>
        <item x="443"/>
        <item x="444"/>
        <item x="445"/>
        <item x="446"/>
        <item x="447"/>
        <item x="448"/>
        <item x="489"/>
        <item x="490"/>
        <item x="491"/>
        <item x="492"/>
        <item x="449"/>
        <item x="450"/>
        <item x="451"/>
        <item x="452"/>
        <item x="453"/>
        <item x="64"/>
        <item x="65"/>
        <item x="66"/>
        <item x="67"/>
        <item x="68"/>
        <item x="475"/>
        <item x="476"/>
        <item x="477"/>
        <item x="478"/>
        <item x="454"/>
        <item x="455"/>
        <item x="456"/>
        <item x="457"/>
        <item x="458"/>
        <item x="459"/>
        <item x="460"/>
        <item x="461"/>
        <item x="462"/>
        <item x="463"/>
        <item x="464"/>
        <item x="465"/>
        <item x="466"/>
        <item x="467"/>
        <item x="468"/>
        <item x="90"/>
        <item x="91"/>
        <item x="92"/>
        <item x="93"/>
        <item x="94"/>
        <item x="95"/>
        <item x="469"/>
        <item x="470"/>
        <item x="472"/>
        <item x="471"/>
        <item x="473"/>
        <item x="474"/>
        <item x="498"/>
        <item x="499"/>
        <item x="500"/>
        <item x="501"/>
        <item x="502"/>
        <item x="493"/>
        <item x="494"/>
        <item x="495"/>
        <item x="496"/>
        <item x="497"/>
        <item x="585"/>
        <item x="586"/>
        <item x="587"/>
        <item x="588"/>
        <item x="589"/>
        <item x="590"/>
        <item x="591"/>
        <item x="592"/>
        <item x="593"/>
        <item x="594"/>
        <item x="595"/>
        <item x="196"/>
        <item x="197"/>
        <item x="198"/>
        <item x="199"/>
        <item x="200"/>
        <item x="201"/>
        <item x="535"/>
        <item x="536"/>
        <item x="537"/>
        <item x="538"/>
        <item x="544"/>
        <item x="545"/>
        <item x="539"/>
        <item x="546"/>
        <item x="547"/>
        <item x="178"/>
        <item x="179"/>
        <item x="180"/>
        <item x="181"/>
        <item x="182"/>
        <item x="183"/>
        <item x="548"/>
        <item x="549"/>
        <item x="550"/>
        <item x="551"/>
        <item x="552"/>
        <item x="553"/>
        <item x="554"/>
        <item x="555"/>
        <item x="556"/>
        <item x="503"/>
        <item x="504"/>
        <item x="505"/>
        <item x="506"/>
        <item x="507"/>
        <item x="508"/>
        <item x="557"/>
        <item x="558"/>
        <item x="559"/>
        <item x="560"/>
        <item x="561"/>
        <item x="509"/>
        <item x="510"/>
        <item x="511"/>
        <item x="512"/>
        <item x="513"/>
        <item x="540"/>
        <item x="541"/>
        <item x="542"/>
        <item x="543"/>
        <item x="514"/>
        <item x="515"/>
        <item x="516"/>
        <item x="518"/>
        <item x="517"/>
        <item x="519"/>
        <item x="520"/>
        <item x="562"/>
        <item x="563"/>
        <item x="565"/>
        <item x="564"/>
        <item x="566"/>
        <item x="118"/>
        <item x="119"/>
        <item x="120"/>
        <item x="121"/>
        <item x="122"/>
        <item x="123"/>
        <item x="484"/>
        <item x="485"/>
        <item x="486"/>
        <item x="487"/>
        <item x="488"/>
        <item x="521"/>
        <item x="522"/>
        <item x="523"/>
        <item x="524"/>
        <item x="105"/>
        <item x="106"/>
        <item x="107"/>
        <item x="108"/>
        <item x="109"/>
        <item x="110"/>
        <item x="111"/>
        <item x="567"/>
        <item x="568"/>
        <item x="569"/>
        <item x="570"/>
        <item x="571"/>
        <item x="112"/>
        <item x="113"/>
        <item x="114"/>
        <item x="115"/>
        <item x="116"/>
        <item x="117"/>
        <item x="572"/>
        <item x="573"/>
        <item x="574"/>
        <item x="575"/>
        <item x="525"/>
        <item x="526"/>
        <item x="527"/>
        <item x="528"/>
        <item x="529"/>
        <item x="9"/>
        <item x="10"/>
        <item x="11"/>
        <item x="12"/>
        <item x="13"/>
        <item x="14"/>
        <item x="15"/>
        <item x="16"/>
        <item x="17"/>
        <item x="18"/>
        <item x="19"/>
        <item x="20"/>
        <item x="21"/>
        <item x="22"/>
        <item x="23"/>
        <item x="24"/>
        <item x="530"/>
        <item x="531"/>
        <item x="532"/>
        <item x="533"/>
        <item x="534"/>
        <item x="576"/>
        <item x="577"/>
        <item x="578"/>
        <item x="579"/>
        <item x="580"/>
        <item x="581"/>
        <item x="582"/>
        <item x="583"/>
        <item x="584"/>
        <item x="8"/>
        <item x="596"/>
        <item x="597"/>
        <item x="598"/>
        <item x="599"/>
        <item x="600"/>
        <item x="601"/>
        <item x="602"/>
        <item x="603"/>
        <item x="604"/>
        <item x="605"/>
        <item x="606"/>
        <item x="614"/>
        <item x="615"/>
        <item x="616"/>
        <item x="607"/>
        <item x="608"/>
        <item x="609"/>
        <item x="610"/>
        <item x="611"/>
        <item x="612"/>
        <item x="613"/>
        <item x="622"/>
        <item x="623"/>
        <item x="624"/>
        <item x="625"/>
        <item x="626"/>
        <item x="627"/>
        <item x="646"/>
        <item x="647"/>
        <item x="648"/>
        <item x="649"/>
        <item x="617"/>
        <item x="618"/>
        <item x="619"/>
        <item x="620"/>
        <item x="621"/>
        <item x="650"/>
        <item x="651"/>
        <item x="652"/>
        <item x="653"/>
        <item x="628"/>
        <item x="629"/>
        <item x="630"/>
        <item x="631"/>
        <item x="632"/>
        <item x="633"/>
        <item x="634"/>
        <item x="660"/>
        <item x="661"/>
        <item x="662"/>
        <item x="663"/>
        <item x="635"/>
        <item x="636"/>
        <item x="637"/>
        <item x="638"/>
        <item x="639"/>
        <item x="654"/>
        <item x="655"/>
        <item x="656"/>
        <item x="657"/>
        <item x="658"/>
        <item x="659"/>
        <item x="664"/>
        <item x="665"/>
        <item x="666"/>
        <item x="667"/>
        <item x="668"/>
        <item x="669"/>
        <item x="670"/>
        <item x="671"/>
        <item x="640"/>
        <item x="641"/>
        <item x="642"/>
        <item x="643"/>
        <item x="644"/>
        <item x="645"/>
        <item x="682"/>
        <item x="683"/>
        <item x="684"/>
        <item x="685"/>
        <item x="686"/>
        <item x="687"/>
        <item x="688"/>
        <item x="689"/>
        <item x="690"/>
        <item x="691"/>
        <item x="692"/>
        <item x="672"/>
        <item x="673"/>
        <item x="674"/>
        <item x="675"/>
        <item x="676"/>
        <item x="693"/>
        <item x="694"/>
        <item x="695"/>
        <item x="696"/>
        <item x="697"/>
        <item x="698"/>
        <item x="699"/>
        <item x="724"/>
        <item x="725"/>
        <item x="726"/>
        <item x="727"/>
        <item x="728"/>
        <item x="714"/>
        <item x="715"/>
        <item x="716"/>
        <item x="717"/>
        <item x="718"/>
        <item x="708"/>
        <item x="709"/>
        <item x="710"/>
        <item x="711"/>
        <item x="712"/>
        <item x="713"/>
        <item x="677"/>
        <item x="678"/>
        <item x="679"/>
        <item x="680"/>
        <item x="681"/>
        <item x="719"/>
        <item x="720"/>
        <item x="721"/>
        <item x="722"/>
        <item x="723"/>
        <item x="700"/>
        <item x="701"/>
        <item x="702"/>
        <item x="703"/>
        <item x="704"/>
        <item x="705"/>
        <item x="706"/>
        <item x="707"/>
        <item x="729"/>
        <item x="730"/>
        <item x="731"/>
        <item x="732"/>
        <item x="733"/>
        <item x="734"/>
        <item t="default"/>
      </items>
    </pivotField>
    <pivotField axis="axisRow" subtotalTop="0" showAll="0" insertBlankRow="1">
      <items count="16">
        <item x="8"/>
        <item x="4"/>
        <item x="9"/>
        <item x="2"/>
        <item x="5"/>
        <item x="0"/>
        <item x="10"/>
        <item x="6"/>
        <item x="3"/>
        <item x="7"/>
        <item x="1"/>
        <item m="1" x="13"/>
        <item x="12"/>
        <item m="1" x="14"/>
        <item x="11"/>
        <item t="default"/>
      </items>
    </pivotField>
    <pivotField dataField="1" subtotalTop="0" showAll="0" insertBlankRow="1"/>
    <pivotField axis="axisRow" subtotalTop="0" showAll="0" insertBlankRow="1">
      <items count="5">
        <item m="1" x="2"/>
        <item m="1" x="3"/>
        <item x="0"/>
        <item x="1"/>
        <item t="default"/>
      </items>
    </pivotField>
  </pivotFields>
  <rowFields count="2">
    <field x="3"/>
    <field x="1"/>
  </rowFields>
  <rowItems count="19">
    <i>
      <x v="2"/>
    </i>
    <i r="1">
      <x v="2"/>
    </i>
    <i r="1">
      <x v="3"/>
    </i>
    <i r="1">
      <x v="5"/>
    </i>
    <i r="1">
      <x v="6"/>
    </i>
    <i r="1">
      <x v="8"/>
    </i>
    <i r="1">
      <x v="10"/>
    </i>
    <i r="1">
      <x v="14"/>
    </i>
    <i t="default">
      <x v="2"/>
    </i>
    <i t="blank">
      <x v="2"/>
    </i>
    <i>
      <x v="3"/>
    </i>
    <i r="1">
      <x/>
    </i>
    <i r="1">
      <x v="1"/>
    </i>
    <i r="1">
      <x v="4"/>
    </i>
    <i r="1">
      <x v="7"/>
    </i>
    <i r="1">
      <x v="9"/>
    </i>
    <i r="1">
      <x v="12"/>
    </i>
    <i t="default">
      <x v="3"/>
    </i>
    <i t="blank">
      <x v="3"/>
    </i>
  </rowItems>
  <colFields count="1">
    <field x="0"/>
  </colFields>
  <colItems count="735">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colItems>
  <dataFields count="1">
    <dataField name=" " fld="2" baseField="1" baseItem="8" numFmtId="3"/>
  </dataFields>
  <formats count="21">
    <format dxfId="536">
      <pivotArea collapsedLevelsAreSubtotals="1" fieldPosition="0">
        <references count="2">
          <reference field="1" count="1">
            <x v="0"/>
          </reference>
          <reference field="3" count="1" selected="0">
            <x v="1"/>
          </reference>
        </references>
      </pivotArea>
    </format>
    <format dxfId="535">
      <pivotArea dataOnly="0" labelOnly="1" fieldPosition="0">
        <references count="2">
          <reference field="1" count="1">
            <x v="0"/>
          </reference>
          <reference field="3" count="1" selected="0">
            <x v="1"/>
          </reference>
        </references>
      </pivotArea>
    </format>
    <format dxfId="534">
      <pivotArea collapsedLevelsAreSubtotals="1" fieldPosition="0">
        <references count="2">
          <reference field="1" count="1">
            <x v="2"/>
          </reference>
          <reference field="3" count="1" selected="0">
            <x v="0"/>
          </reference>
        </references>
      </pivotArea>
    </format>
    <format dxfId="533">
      <pivotArea dataOnly="0" labelOnly="1" fieldPosition="0">
        <references count="2">
          <reference field="1" count="1">
            <x v="2"/>
          </reference>
          <reference field="3" count="1" selected="0">
            <x v="0"/>
          </reference>
        </references>
      </pivotArea>
    </format>
    <format dxfId="532">
      <pivotArea collapsedLevelsAreSubtotals="1" fieldPosition="0">
        <references count="2">
          <reference field="1" count="5">
            <x v="0"/>
            <x v="1"/>
            <x v="4"/>
            <x v="7"/>
            <x v="9"/>
          </reference>
          <reference field="3" count="1" selected="0">
            <x v="1"/>
          </reference>
        </references>
      </pivotArea>
    </format>
    <format dxfId="531">
      <pivotArea dataOnly="0" labelOnly="1" fieldPosition="0">
        <references count="2">
          <reference field="1" count="5">
            <x v="0"/>
            <x v="1"/>
            <x v="4"/>
            <x v="7"/>
            <x v="9"/>
          </reference>
          <reference field="3" count="1" selected="0">
            <x v="1"/>
          </reference>
        </references>
      </pivotArea>
    </format>
    <format dxfId="530">
      <pivotArea collapsedLevelsAreSubtotals="1" fieldPosition="0">
        <references count="2">
          <reference field="1" count="5">
            <x v="3"/>
            <x v="5"/>
            <x v="6"/>
            <x v="8"/>
            <x v="10"/>
          </reference>
          <reference field="3" count="1" selected="0">
            <x v="0"/>
          </reference>
        </references>
      </pivotArea>
    </format>
    <format dxfId="529">
      <pivotArea dataOnly="0" labelOnly="1" fieldPosition="0">
        <references count="2">
          <reference field="1" count="5">
            <x v="3"/>
            <x v="5"/>
            <x v="6"/>
            <x v="8"/>
            <x v="10"/>
          </reference>
          <reference field="3" count="1" selected="0">
            <x v="0"/>
          </reference>
        </references>
      </pivotArea>
    </format>
    <format dxfId="528">
      <pivotArea collapsedLevelsAreSubtotals="1" fieldPosition="0">
        <references count="2">
          <reference field="1" count="1">
            <x v="2"/>
          </reference>
          <reference field="3" count="1" selected="0">
            <x v="2"/>
          </reference>
        </references>
      </pivotArea>
    </format>
    <format dxfId="527">
      <pivotArea dataOnly="0" labelOnly="1" fieldPosition="0">
        <references count="2">
          <reference field="1" count="1">
            <x v="2"/>
          </reference>
          <reference field="3" count="1" selected="0">
            <x v="2"/>
          </reference>
        </references>
      </pivotArea>
    </format>
    <format dxfId="526">
      <pivotArea collapsedLevelsAreSubtotals="1" fieldPosition="0">
        <references count="2">
          <reference field="1" count="1">
            <x v="0"/>
          </reference>
          <reference field="3" count="1" selected="0">
            <x v="3"/>
          </reference>
        </references>
      </pivotArea>
    </format>
    <format dxfId="525">
      <pivotArea dataOnly="0" labelOnly="1" fieldPosition="0">
        <references count="2">
          <reference field="1" count="1">
            <x v="0"/>
          </reference>
          <reference field="3" count="1" selected="0">
            <x v="3"/>
          </reference>
        </references>
      </pivotArea>
    </format>
    <format dxfId="524">
      <pivotArea dataOnly="0" labelOnly="1" fieldPosition="0">
        <references count="1">
          <reference field="3" count="1">
            <x v="2"/>
          </reference>
        </references>
      </pivotArea>
    </format>
    <format dxfId="523">
      <pivotArea dataOnly="0" labelOnly="1" fieldPosition="0">
        <references count="1">
          <reference field="3" count="1">
            <x v="3"/>
          </reference>
        </references>
      </pivotArea>
    </format>
    <format dxfId="522">
      <pivotArea dataOnly="0" labelOnly="1" fieldPosition="0">
        <references count="1">
          <reference field="3" count="1">
            <x v="2"/>
          </reference>
        </references>
      </pivotArea>
    </format>
    <format dxfId="521">
      <pivotArea dataOnly="0" labelOnly="1" fieldPosition="0">
        <references count="1">
          <reference field="3" count="1">
            <x v="3"/>
          </reference>
        </references>
      </pivotArea>
    </format>
    <format dxfId="520">
      <pivotArea collapsedLevelsAreSubtotals="1" fieldPosition="0">
        <references count="1">
          <reference field="3" count="1">
            <x v="3"/>
          </reference>
        </references>
      </pivotArea>
    </format>
    <format dxfId="519">
      <pivotArea collapsedLevelsAreSubtotals="1" fieldPosition="0">
        <references count="1">
          <reference field="3" count="1">
            <x v="2"/>
          </reference>
        </references>
      </pivotArea>
    </format>
    <format dxfId="518">
      <pivotArea outline="0" fieldPosition="0">
        <references count="1">
          <reference field="4294967294" count="1">
            <x v="0"/>
          </reference>
        </references>
      </pivotArea>
    </format>
    <format dxfId="517">
      <pivotArea collapsedLevelsAreSubtotals="1" fieldPosition="0">
        <references count="1">
          <reference field="3" count="1" defaultSubtotal="1">
            <x v="3"/>
          </reference>
        </references>
      </pivotArea>
    </format>
    <format dxfId="516">
      <pivotArea dataOnly="0" labelOnly="1" fieldPosition="0">
        <references count="1">
          <reference field="3" count="1" defaultSubtotal="1">
            <x v="3"/>
          </reference>
        </references>
      </pivotArea>
    </format>
  </formats>
  <pivotTableStyleInfo name="PivotStyleMedium8"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PivotTable3" cacheId="12" applyNumberFormats="0" applyBorderFormats="0" applyFontFormats="0" applyPatternFormats="0" applyAlignmentFormats="0" applyWidthHeightFormats="1" dataCaption="Values" missingCaption="0" updatedVersion="4" minRefreshableVersion="3" useAutoFormatting="1" colGrandTotals="0" itemPrintTitles="1" createdVersion="4" indent="0" outline="1" outlineData="1" multipleFieldFilters="0" fieldListSortAscending="1">
  <location ref="B148:DN154" firstHeaderRow="1" firstDataRow="2" firstDataCol="1"/>
  <pivotFields count="3">
    <pivotField axis="axisCol" showAll="0" sortType="ascending">
      <items count="11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t="default"/>
      </items>
    </pivotField>
    <pivotField axis="axisRow" showAll="0">
      <items count="6">
        <item m="1" x="4"/>
        <item x="2"/>
        <item x="0"/>
        <item x="1"/>
        <item x="3"/>
        <item t="default"/>
      </items>
    </pivotField>
    <pivotField dataField="1" showAll="0"/>
  </pivotFields>
  <rowFields count="1">
    <field x="1"/>
  </rowFields>
  <rowItems count="5">
    <i>
      <x v="1"/>
    </i>
    <i>
      <x v="2"/>
    </i>
    <i>
      <x v="3"/>
    </i>
    <i>
      <x v="4"/>
    </i>
    <i t="grand">
      <x/>
    </i>
  </rowItems>
  <colFields count="1">
    <field x="0"/>
  </colFields>
  <colItems count="11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colItems>
  <dataFields count="1">
    <dataField name="VLP Weekly"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PivotTable1" cacheId="14" applyNumberFormats="0" applyBorderFormats="0" applyFontFormats="0" applyPatternFormats="0" applyAlignmentFormats="0" applyWidthHeightFormats="1" dataCaption="Values" errorCaption="0" showError="1" missingCaption="0" updatedVersion="4" minRefreshableVersion="3" useAutoFormatting="1" rowGrandTotals="0" colGrandTotals="0" itemPrintTitles="1" createdVersion="4" indent="0" outline="1" outlineData="1" multipleFieldFilters="0" rowHeaderCaption="Status" colHeaderCaption="File Date" fieldListSortAscending="1">
  <location ref="B193:Y195" firstHeaderRow="1" firstDataRow="2" firstDataCol="1"/>
  <pivotFields count="3">
    <pivotField axis="axisCol" showAll="0">
      <items count="25">
        <item x="0"/>
        <item x="1"/>
        <item x="2"/>
        <item x="3"/>
        <item x="4"/>
        <item x="5"/>
        <item x="6"/>
        <item x="7"/>
        <item x="8"/>
        <item x="9"/>
        <item x="10"/>
        <item x="11"/>
        <item x="12"/>
        <item x="13"/>
        <item x="14"/>
        <item x="15"/>
        <item x="16"/>
        <item x="17"/>
        <item x="18"/>
        <item x="19"/>
        <item x="20"/>
        <item x="21"/>
        <item m="1" x="23"/>
        <item x="22"/>
        <item t="default"/>
      </items>
    </pivotField>
    <pivotField dataField="1" showAll="0"/>
    <pivotField axis="axisRow" showAll="0">
      <items count="3">
        <item x="0"/>
        <item m="1" x="1"/>
        <item t="default"/>
      </items>
    </pivotField>
  </pivotFields>
  <rowFields count="1">
    <field x="2"/>
  </rowFields>
  <rowItems count="1">
    <i>
      <x/>
    </i>
  </rowItems>
  <colFields count="1">
    <field x="0"/>
  </colFields>
  <colItems count="23">
    <i>
      <x/>
    </i>
    <i>
      <x v="1"/>
    </i>
    <i>
      <x v="2"/>
    </i>
    <i>
      <x v="3"/>
    </i>
    <i>
      <x v="4"/>
    </i>
    <i>
      <x v="5"/>
    </i>
    <i>
      <x v="6"/>
    </i>
    <i>
      <x v="7"/>
    </i>
    <i>
      <x v="8"/>
    </i>
    <i>
      <x v="9"/>
    </i>
    <i>
      <x v="10"/>
    </i>
    <i>
      <x v="11"/>
    </i>
    <i>
      <x v="12"/>
    </i>
    <i>
      <x v="13"/>
    </i>
    <i>
      <x v="14"/>
    </i>
    <i>
      <x v="15"/>
    </i>
    <i>
      <x v="16"/>
    </i>
    <i>
      <x v="17"/>
    </i>
    <i>
      <x v="18"/>
    </i>
    <i>
      <x v="19"/>
    </i>
    <i>
      <x v="20"/>
    </i>
    <i>
      <x v="21"/>
    </i>
    <i>
      <x v="23"/>
    </i>
  </colItems>
  <dataFields count="1">
    <dataField name="Total"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3" cacheId="21" applyNumberFormats="0" applyBorderFormats="0" applyFontFormats="0" applyPatternFormats="0" applyAlignmentFormats="0" applyWidthHeightFormats="1" dataCaption="Values" missingCaption="0" updatedVersion="4" minRefreshableVersion="3" rowGrandTotals="0" colGrandTotals="0" itemPrintTitles="1" createdVersion="4" indent="0" outline="1" outlineData="1" multipleFieldFilters="0" rowHeaderCaption=" " colHeaderCaption=" " fieldListSortAscending="1">
  <location ref="A30:SZ40" firstHeaderRow="1" firstDataRow="2" firstDataCol="1"/>
  <pivotFields count="4">
    <pivotField axis="axisCol" showAll="0" sortType="ascending">
      <items count="868">
        <item m="1" x="846"/>
        <item m="1" x="673"/>
        <item m="1" x="854"/>
        <item m="1" x="680"/>
        <item m="1" x="861"/>
        <item m="1" x="687"/>
        <item m="1" x="519"/>
        <item m="1" x="694"/>
        <item m="1" x="782"/>
        <item m="1" x="613"/>
        <item m="1" x="789"/>
        <item m="1" x="619"/>
        <item m="1" x="795"/>
        <item m="1" x="624"/>
        <item m="1" x="803"/>
        <item m="1" x="632"/>
        <item m="1" x="810"/>
        <item m="1" x="639"/>
        <item m="1" x="818"/>
        <item m="1" x="646"/>
        <item m="1" x="825"/>
        <item m="1" x="654"/>
        <item m="1" x="833"/>
        <item m="1" x="662"/>
        <item m="1" x="841"/>
        <item m="1" x="668"/>
        <item m="1" x="848"/>
        <item m="1" x="674"/>
        <item m="1" x="855"/>
        <item m="1" x="682"/>
        <item m="1" x="863"/>
        <item m="1" x="689"/>
        <item m="1" x="521"/>
        <item m="1" x="696"/>
        <item m="1" x="526"/>
        <item m="1" x="700"/>
        <item m="1" x="531"/>
        <item m="1" x="706"/>
        <item m="1" x="537"/>
        <item m="1" x="797"/>
        <item m="1" x="626"/>
        <item m="1" x="805"/>
        <item m="1" x="633"/>
        <item m="1" x="811"/>
        <item m="1" x="641"/>
        <item m="1" x="820"/>
        <item m="1" x="648"/>
        <item m="1" x="827"/>
        <item m="1" x="656"/>
        <item m="1" x="834"/>
        <item m="1" x="663"/>
        <item m="1" x="843"/>
        <item m="1" x="670"/>
        <item m="1" x="850"/>
        <item m="1" x="676"/>
        <item m="1" x="857"/>
        <item m="1" x="683"/>
        <item m="1" x="864"/>
        <item m="1" x="691"/>
        <item m="1" x="523"/>
        <item m="1" x="528"/>
        <item m="1" x="702"/>
        <item m="1" x="532"/>
        <item m="1" x="539"/>
        <item m="1" x="713"/>
        <item m="1" x="812"/>
        <item m="1" x="642"/>
        <item m="1" x="822"/>
        <item m="1" x="650"/>
        <item m="1" x="836"/>
        <item m="1" x="664"/>
        <item m="1" x="844"/>
        <item m="1" x="672"/>
        <item m="1" x="852"/>
        <item m="1" x="685"/>
        <item m="1" x="865"/>
        <item m="1" x="692"/>
        <item m="1" x="525"/>
        <item m="1" x="699"/>
        <item m="1" x="534"/>
        <item m="1" x="707"/>
        <item m="1" x="540"/>
        <item m="1" x="710"/>
        <item m="1" x="544"/>
        <item m="1" x="717"/>
        <item m="1" x="550"/>
        <item m="1" x="721"/>
        <item m="1" x="552"/>
        <item m="1" x="705"/>
        <item m="1" x="542"/>
        <item m="1" x="711"/>
        <item m="1" x="545"/>
        <item m="1" x="715"/>
        <item m="1" x="548"/>
        <item m="1" x="722"/>
        <item m="1" x="554"/>
        <item m="1" x="724"/>
        <item m="1" x="557"/>
        <item m="1" x="727"/>
        <item m="1" x="562"/>
        <item m="1" x="732"/>
        <item m="1" x="566"/>
        <item m="1" x="737"/>
        <item m="1" x="570"/>
        <item m="1" x="745"/>
        <item m="1" x="577"/>
        <item m="1" x="750"/>
        <item m="1" x="583"/>
        <item m="1" x="755"/>
        <item m="1" x="712"/>
        <item m="1" x="546"/>
        <item m="1" x="716"/>
        <item m="1" x="549"/>
        <item m="1" x="719"/>
        <item m="1" x="555"/>
        <item m="1" x="725"/>
        <item m="1" x="558"/>
        <item m="1" x="728"/>
        <item m="1" x="559"/>
        <item m="1" x="733"/>
        <item m="1" x="567"/>
        <item m="1" x="738"/>
        <item m="1" x="571"/>
        <item m="1" x="741"/>
        <item m="1" x="578"/>
        <item m="1" x="751"/>
        <item m="1" x="584"/>
        <item m="1" x="756"/>
        <item m="1" x="588"/>
        <item m="1" x="766"/>
        <item m="1" x="720"/>
        <item m="1" x="551"/>
        <item m="1" x="723"/>
        <item m="1" x="556"/>
        <item m="1" x="729"/>
        <item m="1" x="560"/>
        <item m="1" x="730"/>
        <item m="1" x="563"/>
        <item m="1" x="734"/>
        <item m="1" x="572"/>
        <item m="1" x="742"/>
        <item m="1" x="575"/>
        <item m="1" x="746"/>
        <item m="1" x="579"/>
        <item m="1" x="757"/>
        <item m="1" x="589"/>
        <item m="1" x="762"/>
        <item m="1" x="594"/>
        <item m="1" x="767"/>
        <item m="1" x="603"/>
        <item m="1" x="776"/>
        <item m="1" x="608"/>
        <item m="1" x="783"/>
        <item m="1" x="726"/>
        <item m="1" x="561"/>
        <item m="1" x="731"/>
        <item m="1" x="564"/>
        <item m="1" x="735"/>
        <item m="1" x="568"/>
        <item m="1" x="743"/>
        <item m="1" x="576"/>
        <item m="1" x="747"/>
        <item m="1" x="580"/>
        <item m="1" x="752"/>
        <item m="1" x="590"/>
        <item m="1" x="763"/>
        <item m="1" x="595"/>
        <item m="1" x="768"/>
        <item m="1" x="599"/>
        <item m="1" x="777"/>
        <item m="1" x="609"/>
        <item m="1" x="784"/>
        <item m="1" x="614"/>
        <item m="1" x="791"/>
        <item m="1" x="565"/>
        <item m="1" x="736"/>
        <item m="1" x="569"/>
        <item m="1" x="739"/>
        <item m="1" x="573"/>
        <item m="1" x="748"/>
        <item m="1" x="581"/>
        <item m="1" x="753"/>
        <item m="1" x="585"/>
        <item m="1" x="758"/>
        <item m="1" x="596"/>
        <item m="1" x="769"/>
        <item m="1" x="600"/>
        <item m="1" x="773"/>
        <item m="1" x="604"/>
        <item m="1" x="785"/>
        <item m="1" x="615"/>
        <item m="1" x="792"/>
        <item m="1" x="621"/>
        <item m="1" x="799"/>
        <item m="1" x="635"/>
        <item m="1" x="814"/>
        <item m="1" x="740"/>
        <item m="1" x="574"/>
        <item m="1" x="744"/>
        <item m="1" x="582"/>
        <item m="1" x="754"/>
        <item m="1" x="586"/>
        <item m="1" x="759"/>
        <item m="1" x="591"/>
        <item m="1" x="770"/>
        <item m="1" x="601"/>
        <item m="1" x="774"/>
        <item m="1" x="605"/>
        <item m="1" x="778"/>
        <item m="1" x="616"/>
        <item m="1" x="793"/>
        <item m="1" x="622"/>
        <item m="1" x="800"/>
        <item m="1" x="628"/>
        <item m="1" x="815"/>
        <item m="1" x="644"/>
        <item m="1" x="823"/>
        <item m="1" x="651"/>
        <item m="1" x="749"/>
        <item m="1" x="587"/>
        <item m="1" x="760"/>
        <item m="1" x="592"/>
        <item m="1" x="764"/>
        <item m="1" x="597"/>
        <item m="1" x="775"/>
        <item m="1" x="606"/>
        <item m="1" x="779"/>
        <item m="1" x="610"/>
        <item m="1" x="786"/>
        <item m="1" x="623"/>
        <item m="1" x="801"/>
        <item m="1" x="629"/>
        <item m="1" x="807"/>
        <item m="1" x="636"/>
        <item m="1" x="824"/>
        <item m="1" x="652"/>
        <item m="1" x="830"/>
        <item m="1" x="659"/>
        <item m="1" x="838"/>
        <item m="1" x="761"/>
        <item m="1" x="593"/>
        <item m="1" x="765"/>
        <item m="1" x="598"/>
        <item m="1" x="771"/>
        <item m="1" x="607"/>
        <item m="1" x="780"/>
        <item m="1" x="611"/>
        <item m="1" x="787"/>
        <item m="1" x="617"/>
        <item m="1" x="802"/>
        <item m="1" x="630"/>
        <item m="1" x="808"/>
        <item m="1" x="637"/>
        <item m="1" x="816"/>
        <item m="1" x="653"/>
        <item m="1" x="831"/>
        <item m="1" x="660"/>
        <item m="1" x="839"/>
        <item m="1" x="666"/>
        <item m="1" x="853"/>
        <item m="1" x="679"/>
        <item m="1" x="860"/>
        <item m="1" x="772"/>
        <item m="1" x="602"/>
        <item m="1" x="781"/>
        <item m="1" x="612"/>
        <item m="1" x="788"/>
        <item m="1" x="618"/>
        <item m="1" x="794"/>
        <item m="1" x="631"/>
        <item m="1" x="809"/>
        <item m="1" x="638"/>
        <item m="1" x="817"/>
        <item m="1" x="645"/>
        <item m="1" x="832"/>
        <item m="1" x="661"/>
        <item m="1" x="840"/>
        <item m="1" x="667"/>
        <item m="1" x="847"/>
        <item m="1" x="681"/>
        <item m="1" x="862"/>
        <item m="1" x="688"/>
        <item m="1" x="520"/>
        <item m="1" x="695"/>
        <item m="1" x="790"/>
        <item m="1" x="620"/>
        <item m="1" x="796"/>
        <item m="1" x="625"/>
        <item m="1" x="804"/>
        <item m="1" x="640"/>
        <item m="1" x="819"/>
        <item m="1" x="647"/>
        <item m="1" x="826"/>
        <item m="1" x="655"/>
        <item m="1" x="842"/>
        <item m="1" x="669"/>
        <item m="1" x="849"/>
        <item m="1" x="675"/>
        <item m="1" x="856"/>
        <item m="1" x="690"/>
        <item m="1" x="522"/>
        <item m="1" x="697"/>
        <item m="1" x="527"/>
        <item m="1" x="701"/>
        <item m="1" x="538"/>
        <item m="1" x="798"/>
        <item m="1" x="627"/>
        <item m="1" x="806"/>
        <item m="1" x="634"/>
        <item m="1" x="821"/>
        <item m="1" x="649"/>
        <item m="1" x="828"/>
        <item m="1" x="657"/>
        <item m="1" x="835"/>
        <item m="1" x="671"/>
        <item m="1" x="851"/>
        <item m="1" x="677"/>
        <item m="1" x="858"/>
        <item m="1" x="684"/>
        <item m="1" x="524"/>
        <item m="1" x="698"/>
        <item m="1" x="529"/>
        <item m="1" x="703"/>
        <item m="1" x="533"/>
        <item m="1" x="709"/>
        <item m="1" x="543"/>
        <item m="1" x="714"/>
        <item m="1" x="813"/>
        <item m="1" x="643"/>
        <item m="1" x="829"/>
        <item m="1" x="658"/>
        <item m="1" x="837"/>
        <item m="1" x="665"/>
        <item m="1" x="845"/>
        <item m="1" x="678"/>
        <item m="1" x="859"/>
        <item m="1" x="686"/>
        <item m="1" x="866"/>
        <item m="1" x="693"/>
        <item m="1" x="530"/>
        <item m="1" x="704"/>
        <item m="1" x="535"/>
        <item m="1" x="708"/>
        <item m="1" x="541"/>
        <item m="1" x="547"/>
        <item m="1" x="718"/>
        <item x="0"/>
        <item x="1"/>
        <item m="1" x="536"/>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m="1" x="553"/>
        <item t="default"/>
      </items>
    </pivotField>
    <pivotField axis="axisRow" showAll="0">
      <items count="12">
        <item x="0"/>
        <item x="1"/>
        <item x="2"/>
        <item x="4"/>
        <item x="6"/>
        <item x="3"/>
        <item x="8"/>
        <item x="5"/>
        <item x="7"/>
        <item m="1" x="9"/>
        <item m="1" x="10"/>
        <item t="default"/>
      </items>
    </pivotField>
    <pivotField dataField="1" showAll="0"/>
    <pivotField showAll="0"/>
  </pivotFields>
  <rowFields count="1">
    <field x="1"/>
  </rowFields>
  <rowItems count="9">
    <i>
      <x/>
    </i>
    <i>
      <x v="1"/>
    </i>
    <i>
      <x v="2"/>
    </i>
    <i>
      <x v="3"/>
    </i>
    <i>
      <x v="4"/>
    </i>
    <i>
      <x v="5"/>
    </i>
    <i>
      <x v="6"/>
    </i>
    <i>
      <x v="7"/>
    </i>
    <i>
      <x v="8"/>
    </i>
  </rowItems>
  <colFields count="1">
    <field x="0"/>
  </colFields>
  <colItems count="519">
    <i>
      <x v="346"/>
    </i>
    <i>
      <x v="347"/>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colItems>
  <dataFields count="1">
    <dataField name="Hearing Status" fld="2" baseField="0" baseItem="0"/>
  </dataFields>
  <formats count="4">
    <format dxfId="498">
      <pivotArea dataOnly="0" labelOnly="1" fieldPosition="0">
        <references count="1">
          <reference field="1" count="0"/>
        </references>
      </pivotArea>
    </format>
    <format dxfId="497">
      <pivotArea type="all" dataOnly="0" outline="0" fieldPosition="0"/>
    </format>
    <format dxfId="496">
      <pivotArea collapsedLevelsAreSubtotals="1" fieldPosition="0">
        <references count="1">
          <reference field="1" count="1">
            <x v="0"/>
          </reference>
        </references>
      </pivotArea>
    </format>
    <format dxfId="495">
      <pivotArea dataOnly="0" labelOnly="1" fieldPosition="0">
        <references count="1">
          <reference field="1" count="1">
            <x v="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1" cacheId="19" applyNumberFormats="0" applyBorderFormats="0" applyFontFormats="0" applyPatternFormats="0" applyAlignmentFormats="0" applyWidthHeightFormats="1" dataCaption="Values" missingCaption="0" updatedVersion="4" minRefreshableVersion="3" rowGrandTotals="0" colGrandTotals="0" itemPrintTitles="1" createdVersion="4" indent="0" outline="1" outlineData="1" multipleFieldFilters="0" rowHeaderCaption=" " colHeaderCaption=" " fieldListSortAscending="1">
  <location ref="A6:SZ13" firstHeaderRow="1" firstDataRow="2" firstDataCol="1"/>
  <pivotFields count="4">
    <pivotField axis="axisCol" showAll="0" sortType="ascending">
      <items count="868">
        <item m="1" x="846"/>
        <item m="1" x="672"/>
        <item m="1" x="854"/>
        <item m="1" x="679"/>
        <item m="1" x="861"/>
        <item m="1" x="686"/>
        <item m="1" x="519"/>
        <item m="1" x="693"/>
        <item m="1" x="782"/>
        <item m="1" x="612"/>
        <item m="1" x="789"/>
        <item m="1" x="618"/>
        <item m="1" x="795"/>
        <item m="1" x="623"/>
        <item m="1" x="803"/>
        <item m="1" x="631"/>
        <item m="1" x="810"/>
        <item m="1" x="638"/>
        <item m="1" x="818"/>
        <item m="1" x="645"/>
        <item m="1" x="825"/>
        <item m="1" x="653"/>
        <item m="1" x="833"/>
        <item m="1" x="661"/>
        <item m="1" x="841"/>
        <item m="1" x="667"/>
        <item m="1" x="848"/>
        <item m="1" x="673"/>
        <item m="1" x="855"/>
        <item m="1" x="681"/>
        <item m="1" x="863"/>
        <item m="1" x="688"/>
        <item m="1" x="521"/>
        <item m="1" x="695"/>
        <item m="1" x="525"/>
        <item m="1" x="699"/>
        <item m="1" x="530"/>
        <item m="1" x="706"/>
        <item m="1" x="536"/>
        <item m="1" x="797"/>
        <item m="1" x="625"/>
        <item m="1" x="805"/>
        <item m="1" x="632"/>
        <item m="1" x="811"/>
        <item m="1" x="640"/>
        <item m="1" x="820"/>
        <item m="1" x="647"/>
        <item m="1" x="827"/>
        <item m="1" x="655"/>
        <item m="1" x="834"/>
        <item m="1" x="662"/>
        <item m="1" x="843"/>
        <item m="1" x="669"/>
        <item m="1" x="850"/>
        <item m="1" x="675"/>
        <item m="1" x="857"/>
        <item m="1" x="682"/>
        <item m="1" x="864"/>
        <item m="1" x="690"/>
        <item m="1" x="527"/>
        <item m="1" x="701"/>
        <item m="1" x="531"/>
        <item m="1" x="538"/>
        <item m="1" x="713"/>
        <item m="1" x="812"/>
        <item m="1" x="641"/>
        <item m="1" x="822"/>
        <item m="1" x="649"/>
        <item m="1" x="836"/>
        <item m="1" x="663"/>
        <item m="1" x="844"/>
        <item m="1" x="671"/>
        <item m="1" x="852"/>
        <item m="1" x="684"/>
        <item m="1" x="865"/>
        <item m="1" x="691"/>
        <item m="1" x="524"/>
        <item m="1" x="698"/>
        <item m="1" x="533"/>
        <item m="1" x="707"/>
        <item m="1" x="539"/>
        <item m="1" x="710"/>
        <item m="1" x="543"/>
        <item m="1" x="717"/>
        <item m="1" x="549"/>
        <item m="1" x="721"/>
        <item m="1" x="551"/>
        <item m="1" x="704"/>
        <item m="1" x="541"/>
        <item m="1" x="711"/>
        <item m="1" x="544"/>
        <item m="1" x="715"/>
        <item m="1" x="547"/>
        <item m="1" x="722"/>
        <item m="1" x="553"/>
        <item m="1" x="724"/>
        <item m="1" x="556"/>
        <item m="1" x="727"/>
        <item m="1" x="561"/>
        <item m="1" x="732"/>
        <item m="1" x="565"/>
        <item m="1" x="737"/>
        <item m="1" x="569"/>
        <item m="1" x="745"/>
        <item m="1" x="576"/>
        <item m="1" x="750"/>
        <item m="1" x="582"/>
        <item m="1" x="755"/>
        <item m="1" x="712"/>
        <item m="1" x="545"/>
        <item m="1" x="716"/>
        <item m="1" x="548"/>
        <item m="1" x="719"/>
        <item m="1" x="554"/>
        <item m="1" x="725"/>
        <item m="1" x="557"/>
        <item m="1" x="728"/>
        <item m="1" x="558"/>
        <item m="1" x="733"/>
        <item m="1" x="566"/>
        <item m="1" x="738"/>
        <item m="1" x="570"/>
        <item m="1" x="741"/>
        <item m="1" x="577"/>
        <item m="1" x="751"/>
        <item m="1" x="583"/>
        <item m="1" x="756"/>
        <item m="1" x="587"/>
        <item m="1" x="766"/>
        <item m="1" x="720"/>
        <item m="1" x="550"/>
        <item m="1" x="723"/>
        <item m="1" x="555"/>
        <item m="1" x="729"/>
        <item m="1" x="559"/>
        <item m="1" x="730"/>
        <item m="1" x="562"/>
        <item m="1" x="734"/>
        <item m="1" x="571"/>
        <item m="1" x="742"/>
        <item m="1" x="574"/>
        <item m="1" x="746"/>
        <item m="1" x="578"/>
        <item m="1" x="757"/>
        <item m="1" x="588"/>
        <item m="1" x="762"/>
        <item m="1" x="593"/>
        <item m="1" x="767"/>
        <item m="1" x="602"/>
        <item m="1" x="776"/>
        <item m="1" x="607"/>
        <item m="1" x="783"/>
        <item m="1" x="726"/>
        <item m="1" x="560"/>
        <item m="1" x="731"/>
        <item m="1" x="563"/>
        <item m="1" x="735"/>
        <item m="1" x="567"/>
        <item m="1" x="743"/>
        <item m="1" x="575"/>
        <item m="1" x="747"/>
        <item m="1" x="579"/>
        <item m="1" x="752"/>
        <item m="1" x="589"/>
        <item m="1" x="763"/>
        <item m="1" x="594"/>
        <item m="1" x="768"/>
        <item m="1" x="598"/>
        <item m="1" x="777"/>
        <item m="1" x="608"/>
        <item m="1" x="784"/>
        <item m="1" x="613"/>
        <item m="1" x="791"/>
        <item m="1" x="564"/>
        <item m="1" x="736"/>
        <item m="1" x="568"/>
        <item m="1" x="739"/>
        <item m="1" x="572"/>
        <item m="1" x="748"/>
        <item m="1" x="580"/>
        <item m="1" x="753"/>
        <item m="1" x="584"/>
        <item m="1" x="758"/>
        <item m="1" x="595"/>
        <item m="1" x="769"/>
        <item m="1" x="599"/>
        <item m="1" x="773"/>
        <item m="1" x="603"/>
        <item m="1" x="785"/>
        <item m="1" x="614"/>
        <item m="1" x="792"/>
        <item m="1" x="620"/>
        <item m="1" x="799"/>
        <item m="1" x="634"/>
        <item m="1" x="814"/>
        <item m="1" x="740"/>
        <item m="1" x="573"/>
        <item m="1" x="744"/>
        <item m="1" x="581"/>
        <item m="1" x="754"/>
        <item m="1" x="585"/>
        <item m="1" x="759"/>
        <item m="1" x="590"/>
        <item m="1" x="770"/>
        <item m="1" x="600"/>
        <item m="1" x="774"/>
        <item m="1" x="604"/>
        <item m="1" x="778"/>
        <item m="1" x="615"/>
        <item m="1" x="793"/>
        <item m="1" x="621"/>
        <item m="1" x="800"/>
        <item m="1" x="627"/>
        <item m="1" x="815"/>
        <item m="1" x="643"/>
        <item m="1" x="823"/>
        <item m="1" x="650"/>
        <item m="1" x="749"/>
        <item m="1" x="586"/>
        <item m="1" x="760"/>
        <item m="1" x="591"/>
        <item m="1" x="764"/>
        <item m="1" x="596"/>
        <item m="1" x="775"/>
        <item m="1" x="605"/>
        <item m="1" x="779"/>
        <item m="1" x="609"/>
        <item m="1" x="786"/>
        <item m="1" x="622"/>
        <item m="1" x="801"/>
        <item m="1" x="628"/>
        <item m="1" x="807"/>
        <item m="1" x="635"/>
        <item m="1" x="824"/>
        <item m="1" x="651"/>
        <item m="1" x="830"/>
        <item m="1" x="658"/>
        <item m="1" x="838"/>
        <item m="1" x="761"/>
        <item m="1" x="592"/>
        <item m="1" x="765"/>
        <item m="1" x="597"/>
        <item m="1" x="771"/>
        <item m="1" x="606"/>
        <item m="1" x="780"/>
        <item m="1" x="610"/>
        <item m="1" x="787"/>
        <item m="1" x="616"/>
        <item m="1" x="802"/>
        <item m="1" x="629"/>
        <item m="1" x="808"/>
        <item m="1" x="636"/>
        <item m="1" x="816"/>
        <item m="1" x="652"/>
        <item m="1" x="831"/>
        <item m="1" x="659"/>
        <item m="1" x="839"/>
        <item m="1" x="665"/>
        <item m="1" x="853"/>
        <item m="1" x="678"/>
        <item m="1" x="860"/>
        <item m="1" x="772"/>
        <item m="1" x="601"/>
        <item m="1" x="781"/>
        <item m="1" x="611"/>
        <item m="1" x="788"/>
        <item m="1" x="617"/>
        <item m="1" x="794"/>
        <item m="1" x="630"/>
        <item m="1" x="809"/>
        <item m="1" x="637"/>
        <item m="1" x="817"/>
        <item m="1" x="644"/>
        <item m="1" x="832"/>
        <item m="1" x="660"/>
        <item m="1" x="840"/>
        <item m="1" x="666"/>
        <item m="1" x="847"/>
        <item m="1" x="680"/>
        <item m="1" x="862"/>
        <item m="1" x="687"/>
        <item m="1" x="520"/>
        <item m="1" x="694"/>
        <item m="1" x="790"/>
        <item m="1" x="619"/>
        <item m="1" x="796"/>
        <item m="1" x="624"/>
        <item m="1" x="804"/>
        <item m="1" x="639"/>
        <item m="1" x="819"/>
        <item m="1" x="646"/>
        <item m="1" x="826"/>
        <item m="1" x="654"/>
        <item m="1" x="842"/>
        <item m="1" x="668"/>
        <item m="1" x="849"/>
        <item m="1" x="674"/>
        <item m="1" x="856"/>
        <item m="1" x="689"/>
        <item m="1" x="522"/>
        <item m="1" x="696"/>
        <item m="1" x="526"/>
        <item m="1" x="700"/>
        <item m="1" x="537"/>
        <item m="1" x="798"/>
        <item m="1" x="626"/>
        <item m="1" x="806"/>
        <item m="1" x="633"/>
        <item m="1" x="821"/>
        <item m="1" x="648"/>
        <item m="1" x="828"/>
        <item m="1" x="656"/>
        <item m="1" x="835"/>
        <item m="1" x="670"/>
        <item m="1" x="851"/>
        <item m="1" x="676"/>
        <item m="1" x="858"/>
        <item m="1" x="683"/>
        <item m="1" x="523"/>
        <item m="1" x="697"/>
        <item m="1" x="528"/>
        <item m="1" x="702"/>
        <item m="1" x="532"/>
        <item m="1" x="709"/>
        <item m="1" x="542"/>
        <item m="1" x="714"/>
        <item m="1" x="813"/>
        <item m="1" x="642"/>
        <item m="1" x="829"/>
        <item m="1" x="657"/>
        <item m="1" x="837"/>
        <item m="1" x="664"/>
        <item m="1" x="845"/>
        <item m="1" x="677"/>
        <item m="1" x="859"/>
        <item m="1" x="685"/>
        <item m="1" x="866"/>
        <item m="1" x="692"/>
        <item m="1" x="529"/>
        <item m="1" x="703"/>
        <item m="1" x="534"/>
        <item m="1" x="708"/>
        <item m="1" x="540"/>
        <item m="1" x="546"/>
        <item m="1" x="718"/>
        <item x="0"/>
        <item x="1"/>
        <item m="1" x="552"/>
        <item m="1" x="705"/>
        <item m="1" x="535"/>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t="default"/>
      </items>
    </pivotField>
    <pivotField axis="axisRow" showAll="0">
      <items count="13">
        <item x="3"/>
        <item m="1" x="8"/>
        <item m="1" x="10"/>
        <item m="1" x="7"/>
        <item m="1" x="11"/>
        <item m="1" x="9"/>
        <item m="1" x="6"/>
        <item x="2"/>
        <item x="1"/>
        <item x="5"/>
        <item n="*Other" x="4"/>
        <item x="0"/>
        <item t="default"/>
      </items>
    </pivotField>
    <pivotField dataField="1" showAll="0"/>
    <pivotField showAll="0"/>
  </pivotFields>
  <rowFields count="1">
    <field x="1"/>
  </rowFields>
  <rowItems count="6">
    <i>
      <x/>
    </i>
    <i>
      <x v="7"/>
    </i>
    <i>
      <x v="8"/>
    </i>
    <i>
      <x v="9"/>
    </i>
    <i>
      <x v="10"/>
    </i>
    <i>
      <x v="11"/>
    </i>
  </rowItems>
  <colFields count="1">
    <field x="0"/>
  </colFields>
  <colItems count="519">
    <i>
      <x v="345"/>
    </i>
    <i>
      <x v="346"/>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colItems>
  <dataFields count="1">
    <dataField name="Conduent Appeal Requests Received" fld="2" baseField="1" baseItem="1" numFmtId="3"/>
  </dataFields>
  <formats count="17">
    <format dxfId="515">
      <pivotArea dataOnly="0" labelOnly="1" fieldPosition="0">
        <references count="1">
          <reference field="1" count="0"/>
        </references>
      </pivotArea>
    </format>
    <format dxfId="514">
      <pivotArea dataOnly="0" labelOnly="1" fieldPosition="0">
        <references count="1">
          <reference field="1" count="0"/>
        </references>
      </pivotArea>
    </format>
    <format dxfId="513">
      <pivotArea field="1" type="button" dataOnly="0" labelOnly="1" outline="0" axis="axisRow" fieldPosition="0"/>
    </format>
    <format dxfId="512">
      <pivotArea dataOnly="0" labelOnly="1" fieldPosition="0">
        <references count="1">
          <reference field="0" count="0"/>
        </references>
      </pivotArea>
    </format>
    <format dxfId="511">
      <pivotArea type="all" dataOnly="0" outline="0" fieldPosition="0"/>
    </format>
    <format dxfId="510">
      <pivotArea field="0" type="button" dataOnly="0" labelOnly="1" outline="0" axis="axisCol" fieldPosition="0"/>
    </format>
    <format dxfId="509">
      <pivotArea type="topRight" dataOnly="0" labelOnly="1" outline="0" offset="A1" fieldPosition="0"/>
    </format>
    <format dxfId="508">
      <pivotArea type="topRight" dataOnly="0" labelOnly="1" outline="0" offset="B1" fieldPosition="0"/>
    </format>
    <format dxfId="507">
      <pivotArea type="topRight" dataOnly="0" labelOnly="1" outline="0" offset="C1" fieldPosition="0"/>
    </format>
    <format dxfId="506">
      <pivotArea type="all" dataOnly="0" outline="0" fieldPosition="0"/>
    </format>
    <format dxfId="505">
      <pivotArea collapsedLevelsAreSubtotals="1" fieldPosition="0">
        <references count="1">
          <reference field="1" count="1">
            <x v="7"/>
          </reference>
        </references>
      </pivotArea>
    </format>
    <format dxfId="504">
      <pivotArea collapsedLevelsAreSubtotals="1" fieldPosition="0">
        <references count="1">
          <reference field="1" count="1">
            <x v="11"/>
          </reference>
        </references>
      </pivotArea>
    </format>
    <format dxfId="503">
      <pivotArea type="all" dataOnly="0" outline="0" fieldPosition="0"/>
    </format>
    <format dxfId="502">
      <pivotArea outline="0" collapsedLevelsAreSubtotals="1" fieldPosition="0"/>
    </format>
    <format dxfId="501">
      <pivotArea dataOnly="0" labelOnly="1" fieldPosition="0">
        <references count="1">
          <reference field="1" count="0"/>
        </references>
      </pivotArea>
    </format>
    <format dxfId="500">
      <pivotArea collapsedLevelsAreSubtotals="1" fieldPosition="0">
        <references count="1">
          <reference field="1" count="1">
            <x v="0"/>
          </reference>
        </references>
      </pivotArea>
    </format>
    <format dxfId="499">
      <pivotArea dataOnly="0" labelOnly="1" fieldPosition="0">
        <references count="1">
          <reference field="1" count="1">
            <x v="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2" cacheId="20" applyNumberFormats="0" applyBorderFormats="0" applyFontFormats="0" applyPatternFormats="0" applyAlignmentFormats="0" applyWidthHeightFormats="1" dataCaption="Values" missingCaption="0" updatedVersion="4" minRefreshableVersion="3" preserveFormatting="0" rowGrandTotals="0" colGrandTotals="0" itemPrintTitles="1" createdVersion="4" indent="0" outline="1" outlineData="1" multipleFieldFilters="0" rowHeaderCaption=" " colHeaderCaption=" " fieldListSortAscending="1">
  <location ref="A19:SZ22" firstHeaderRow="1" firstDataRow="2" firstDataCol="1"/>
  <pivotFields count="4">
    <pivotField axis="axisCol" showAll="0">
      <items count="868">
        <item m="1" x="846"/>
        <item m="1" x="672"/>
        <item m="1" x="854"/>
        <item m="1" x="679"/>
        <item m="1" x="861"/>
        <item m="1" x="686"/>
        <item m="1" x="519"/>
        <item m="1" x="693"/>
        <item m="1" x="782"/>
        <item m="1" x="612"/>
        <item m="1" x="789"/>
        <item m="1" x="618"/>
        <item m="1" x="795"/>
        <item m="1" x="623"/>
        <item m="1" x="803"/>
        <item m="1" x="631"/>
        <item m="1" x="810"/>
        <item m="1" x="638"/>
        <item m="1" x="818"/>
        <item m="1" x="645"/>
        <item m="1" x="825"/>
        <item m="1" x="653"/>
        <item m="1" x="833"/>
        <item m="1" x="661"/>
        <item m="1" x="841"/>
        <item m="1" x="667"/>
        <item m="1" x="848"/>
        <item m="1" x="673"/>
        <item m="1" x="855"/>
        <item m="1" x="681"/>
        <item m="1" x="863"/>
        <item m="1" x="688"/>
        <item m="1" x="521"/>
        <item m="1" x="695"/>
        <item m="1" x="525"/>
        <item m="1" x="699"/>
        <item m="1" x="530"/>
        <item m="1" x="706"/>
        <item m="1" x="536"/>
        <item m="1" x="797"/>
        <item m="1" x="625"/>
        <item m="1" x="805"/>
        <item m="1" x="632"/>
        <item m="1" x="811"/>
        <item m="1" x="640"/>
        <item m="1" x="820"/>
        <item m="1" x="647"/>
        <item m="1" x="827"/>
        <item m="1" x="655"/>
        <item m="1" x="834"/>
        <item m="1" x="662"/>
        <item m="1" x="843"/>
        <item m="1" x="669"/>
        <item m="1" x="850"/>
        <item m="1" x="675"/>
        <item m="1" x="857"/>
        <item m="1" x="682"/>
        <item m="1" x="864"/>
        <item m="1" x="690"/>
        <item m="1" x="527"/>
        <item m="1" x="701"/>
        <item m="1" x="531"/>
        <item m="1" x="538"/>
        <item m="1" x="713"/>
        <item m="1" x="812"/>
        <item m="1" x="641"/>
        <item m="1" x="822"/>
        <item m="1" x="649"/>
        <item m="1" x="836"/>
        <item m="1" x="663"/>
        <item m="1" x="844"/>
        <item m="1" x="671"/>
        <item m="1" x="852"/>
        <item m="1" x="684"/>
        <item m="1" x="865"/>
        <item m="1" x="691"/>
        <item m="1" x="524"/>
        <item m="1" x="698"/>
        <item m="1" x="533"/>
        <item m="1" x="707"/>
        <item m="1" x="539"/>
        <item m="1" x="710"/>
        <item m="1" x="543"/>
        <item m="1" x="717"/>
        <item m="1" x="549"/>
        <item m="1" x="721"/>
        <item m="1" x="551"/>
        <item m="1" x="704"/>
        <item m="1" x="541"/>
        <item m="1" x="711"/>
        <item m="1" x="544"/>
        <item m="1" x="715"/>
        <item m="1" x="547"/>
        <item m="1" x="722"/>
        <item m="1" x="553"/>
        <item m="1" x="724"/>
        <item m="1" x="556"/>
        <item m="1" x="727"/>
        <item m="1" x="561"/>
        <item m="1" x="732"/>
        <item m="1" x="565"/>
        <item m="1" x="737"/>
        <item m="1" x="569"/>
        <item m="1" x="745"/>
        <item m="1" x="576"/>
        <item m="1" x="750"/>
        <item m="1" x="582"/>
        <item m="1" x="755"/>
        <item m="1" x="712"/>
        <item m="1" x="545"/>
        <item m="1" x="716"/>
        <item m="1" x="548"/>
        <item m="1" x="719"/>
        <item m="1" x="554"/>
        <item m="1" x="725"/>
        <item m="1" x="557"/>
        <item m="1" x="728"/>
        <item m="1" x="558"/>
        <item m="1" x="733"/>
        <item m="1" x="566"/>
        <item m="1" x="738"/>
        <item m="1" x="570"/>
        <item m="1" x="741"/>
        <item m="1" x="577"/>
        <item m="1" x="751"/>
        <item m="1" x="583"/>
        <item m="1" x="756"/>
        <item m="1" x="587"/>
        <item m="1" x="766"/>
        <item m="1" x="720"/>
        <item m="1" x="550"/>
        <item m="1" x="723"/>
        <item m="1" x="555"/>
        <item m="1" x="729"/>
        <item m="1" x="559"/>
        <item m="1" x="730"/>
        <item m="1" x="562"/>
        <item m="1" x="734"/>
        <item m="1" x="571"/>
        <item m="1" x="742"/>
        <item m="1" x="574"/>
        <item m="1" x="746"/>
        <item m="1" x="578"/>
        <item m="1" x="757"/>
        <item m="1" x="588"/>
        <item m="1" x="762"/>
        <item m="1" x="593"/>
        <item m="1" x="767"/>
        <item m="1" x="602"/>
        <item m="1" x="776"/>
        <item m="1" x="607"/>
        <item m="1" x="783"/>
        <item m="1" x="726"/>
        <item m="1" x="560"/>
        <item m="1" x="731"/>
        <item m="1" x="563"/>
        <item m="1" x="735"/>
        <item m="1" x="567"/>
        <item m="1" x="743"/>
        <item m="1" x="575"/>
        <item m="1" x="747"/>
        <item m="1" x="579"/>
        <item m="1" x="752"/>
        <item m="1" x="589"/>
        <item m="1" x="763"/>
        <item m="1" x="594"/>
        <item m="1" x="768"/>
        <item m="1" x="598"/>
        <item m="1" x="777"/>
        <item m="1" x="608"/>
        <item m="1" x="784"/>
        <item m="1" x="613"/>
        <item m="1" x="791"/>
        <item m="1" x="564"/>
        <item m="1" x="736"/>
        <item m="1" x="568"/>
        <item m="1" x="739"/>
        <item m="1" x="572"/>
        <item m="1" x="748"/>
        <item m="1" x="580"/>
        <item m="1" x="753"/>
        <item m="1" x="584"/>
        <item m="1" x="758"/>
        <item m="1" x="595"/>
        <item m="1" x="769"/>
        <item m="1" x="599"/>
        <item m="1" x="773"/>
        <item m="1" x="603"/>
        <item m="1" x="785"/>
        <item m="1" x="614"/>
        <item m="1" x="792"/>
        <item m="1" x="620"/>
        <item m="1" x="799"/>
        <item m="1" x="634"/>
        <item m="1" x="814"/>
        <item m="1" x="740"/>
        <item m="1" x="573"/>
        <item m="1" x="744"/>
        <item m="1" x="581"/>
        <item m="1" x="754"/>
        <item m="1" x="585"/>
        <item m="1" x="759"/>
        <item m="1" x="590"/>
        <item m="1" x="770"/>
        <item m="1" x="600"/>
        <item m="1" x="774"/>
        <item m="1" x="604"/>
        <item m="1" x="778"/>
        <item m="1" x="615"/>
        <item m="1" x="793"/>
        <item m="1" x="621"/>
        <item m="1" x="800"/>
        <item m="1" x="627"/>
        <item m="1" x="815"/>
        <item m="1" x="643"/>
        <item m="1" x="823"/>
        <item m="1" x="650"/>
        <item m="1" x="749"/>
        <item m="1" x="586"/>
        <item m="1" x="760"/>
        <item m="1" x="591"/>
        <item m="1" x="764"/>
        <item m="1" x="596"/>
        <item m="1" x="775"/>
        <item m="1" x="605"/>
        <item m="1" x="779"/>
        <item m="1" x="609"/>
        <item m="1" x="786"/>
        <item m="1" x="622"/>
        <item m="1" x="801"/>
        <item m="1" x="628"/>
        <item m="1" x="807"/>
        <item m="1" x="635"/>
        <item m="1" x="824"/>
        <item m="1" x="651"/>
        <item m="1" x="830"/>
        <item m="1" x="658"/>
        <item m="1" x="838"/>
        <item m="1" x="761"/>
        <item m="1" x="592"/>
        <item m="1" x="765"/>
        <item m="1" x="597"/>
        <item m="1" x="771"/>
        <item m="1" x="606"/>
        <item m="1" x="780"/>
        <item m="1" x="610"/>
        <item m="1" x="787"/>
        <item m="1" x="616"/>
        <item m="1" x="802"/>
        <item m="1" x="629"/>
        <item m="1" x="808"/>
        <item m="1" x="636"/>
        <item m="1" x="816"/>
        <item m="1" x="652"/>
        <item m="1" x="831"/>
        <item m="1" x="659"/>
        <item m="1" x="839"/>
        <item m="1" x="665"/>
        <item m="1" x="853"/>
        <item m="1" x="678"/>
        <item m="1" x="860"/>
        <item m="1" x="772"/>
        <item m="1" x="601"/>
        <item m="1" x="781"/>
        <item m="1" x="611"/>
        <item m="1" x="788"/>
        <item m="1" x="617"/>
        <item m="1" x="794"/>
        <item m="1" x="630"/>
        <item m="1" x="809"/>
        <item m="1" x="637"/>
        <item m="1" x="817"/>
        <item m="1" x="644"/>
        <item m="1" x="832"/>
        <item m="1" x="660"/>
        <item m="1" x="840"/>
        <item m="1" x="666"/>
        <item m="1" x="847"/>
        <item m="1" x="680"/>
        <item m="1" x="862"/>
        <item m="1" x="687"/>
        <item m="1" x="520"/>
        <item m="1" x="694"/>
        <item m="1" x="790"/>
        <item m="1" x="619"/>
        <item m="1" x="796"/>
        <item m="1" x="624"/>
        <item m="1" x="804"/>
        <item m="1" x="639"/>
        <item m="1" x="819"/>
        <item m="1" x="646"/>
        <item m="1" x="826"/>
        <item m="1" x="654"/>
        <item m="1" x="842"/>
        <item m="1" x="668"/>
        <item m="1" x="849"/>
        <item m="1" x="674"/>
        <item m="1" x="856"/>
        <item m="1" x="689"/>
        <item m="1" x="522"/>
        <item m="1" x="696"/>
        <item m="1" x="526"/>
        <item m="1" x="700"/>
        <item m="1" x="537"/>
        <item m="1" x="798"/>
        <item m="1" x="626"/>
        <item m="1" x="806"/>
        <item m="1" x="633"/>
        <item m="1" x="821"/>
        <item m="1" x="648"/>
        <item m="1" x="828"/>
        <item m="1" x="656"/>
        <item m="1" x="835"/>
        <item m="1" x="670"/>
        <item m="1" x="851"/>
        <item m="1" x="676"/>
        <item m="1" x="858"/>
        <item m="1" x="683"/>
        <item m="1" x="523"/>
        <item m="1" x="697"/>
        <item m="1" x="528"/>
        <item m="1" x="702"/>
        <item m="1" x="532"/>
        <item m="1" x="709"/>
        <item m="1" x="542"/>
        <item m="1" x="714"/>
        <item m="1" x="813"/>
        <item m="1" x="642"/>
        <item m="1" x="829"/>
        <item m="1" x="657"/>
        <item m="1" x="837"/>
        <item m="1" x="664"/>
        <item m="1" x="845"/>
        <item m="1" x="677"/>
        <item m="1" x="859"/>
        <item m="1" x="685"/>
        <item m="1" x="866"/>
        <item m="1" x="692"/>
        <item m="1" x="529"/>
        <item m="1" x="703"/>
        <item m="1" x="534"/>
        <item m="1" x="708"/>
        <item m="1" x="540"/>
        <item m="1" x="546"/>
        <item m="1" x="718"/>
        <item x="42"/>
        <item x="48"/>
        <item x="49"/>
        <item m="1" x="552"/>
        <item m="1" x="705"/>
        <item m="1" x="535"/>
        <item x="43"/>
        <item x="44"/>
        <item x="45"/>
        <item x="46"/>
        <item x="47"/>
        <item x="35"/>
        <item x="36"/>
        <item x="37"/>
        <item x="38"/>
        <item x="39"/>
        <item x="40"/>
        <item x="41"/>
        <item x="54"/>
        <item x="55"/>
        <item x="56"/>
        <item x="57"/>
        <item x="58"/>
        <item x="59"/>
        <item x="120"/>
        <item x="121"/>
        <item x="122"/>
        <item x="123"/>
        <item x="124"/>
        <item x="125"/>
        <item x="0"/>
        <item x="1"/>
        <item x="2"/>
        <item x="3"/>
        <item x="4"/>
        <item x="5"/>
        <item x="6"/>
        <item x="142"/>
        <item x="143"/>
        <item x="144"/>
        <item x="145"/>
        <item x="146"/>
        <item x="147"/>
        <item x="74"/>
        <item x="75"/>
        <item x="76"/>
        <item x="77"/>
        <item x="78"/>
        <item x="79"/>
        <item x="80"/>
        <item x="81"/>
        <item x="82"/>
        <item x="83"/>
        <item x="84"/>
        <item x="85"/>
        <item x="86"/>
        <item x="87"/>
        <item x="88"/>
        <item x="89"/>
        <item x="90"/>
        <item x="50"/>
        <item x="51"/>
        <item x="52"/>
        <item x="53"/>
        <item x="97"/>
        <item x="98"/>
        <item x="99"/>
        <item x="100"/>
        <item x="101"/>
        <item x="19"/>
        <item x="20"/>
        <item x="21"/>
        <item x="22"/>
        <item x="23"/>
        <item x="14"/>
        <item x="15"/>
        <item x="16"/>
        <item x="17"/>
        <item x="18"/>
        <item x="151"/>
        <item x="152"/>
        <item x="153"/>
        <item x="154"/>
        <item x="155"/>
        <item x="156"/>
        <item x="30"/>
        <item x="31"/>
        <item x="32"/>
        <item x="33"/>
        <item x="34"/>
        <item x="103"/>
        <item x="102"/>
        <item x="104"/>
        <item x="105"/>
        <item x="108"/>
        <item x="109"/>
        <item x="148"/>
        <item x="149"/>
        <item x="150"/>
        <item x="106"/>
        <item x="107"/>
        <item x="181"/>
        <item x="182"/>
        <item x="183"/>
        <item x="184"/>
        <item x="185"/>
        <item x="186"/>
        <item x="157"/>
        <item x="158"/>
        <item x="159"/>
        <item x="160"/>
        <item x="161"/>
        <item x="162"/>
        <item x="24"/>
        <item x="25"/>
        <item x="26"/>
        <item x="27"/>
        <item x="28"/>
        <item x="29"/>
        <item x="200"/>
        <item x="201"/>
        <item x="202"/>
        <item x="176"/>
        <item x="177"/>
        <item x="178"/>
        <item x="179"/>
        <item x="180"/>
        <item x="110"/>
        <item x="111"/>
        <item x="112"/>
        <item x="113"/>
        <item x="114"/>
        <item x="246"/>
        <item x="247"/>
        <item x="248"/>
        <item x="249"/>
        <item x="250"/>
        <item x="251"/>
        <item x="252"/>
        <item x="253"/>
        <item x="254"/>
        <item x="255"/>
        <item x="256"/>
        <item x="257"/>
        <item x="203"/>
        <item x="204"/>
        <item x="205"/>
        <item x="206"/>
        <item x="207"/>
        <item x="208"/>
        <item x="209"/>
        <item x="210"/>
        <item x="211"/>
        <item x="212"/>
        <item x="115"/>
        <item x="116"/>
        <item x="117"/>
        <item x="118"/>
        <item x="119"/>
        <item x="163"/>
        <item x="164"/>
        <item x="165"/>
        <item x="166"/>
        <item x="167"/>
        <item x="168"/>
        <item x="213"/>
        <item x="214"/>
        <item x="215"/>
        <item x="216"/>
        <item x="217"/>
        <item x="218"/>
        <item x="219"/>
        <item x="220"/>
        <item x="221"/>
        <item x="222"/>
        <item x="223"/>
        <item x="224"/>
        <item x="225"/>
        <item x="226"/>
        <item x="227"/>
        <item x="228"/>
        <item x="229"/>
        <item x="230"/>
        <item x="231"/>
        <item x="232"/>
        <item x="266"/>
        <item x="267"/>
        <item x="268"/>
        <item x="269"/>
        <item x="270"/>
        <item x="271"/>
        <item x="272"/>
        <item x="258"/>
        <item x="259"/>
        <item x="260"/>
        <item x="239"/>
        <item x="240"/>
        <item x="241"/>
        <item x="242"/>
        <item x="243"/>
        <item x="244"/>
        <item x="245"/>
        <item x="261"/>
        <item x="262"/>
        <item x="263"/>
        <item x="264"/>
        <item x="265"/>
        <item x="273"/>
        <item x="274"/>
        <item x="275"/>
        <item x="276"/>
        <item x="277"/>
        <item x="278"/>
        <item x="279"/>
        <item x="233"/>
        <item x="234"/>
        <item x="235"/>
        <item x="236"/>
        <item x="237"/>
        <item x="238"/>
        <item x="280"/>
        <item x="281"/>
        <item x="282"/>
        <item x="283"/>
        <item x="284"/>
        <item x="285"/>
        <item x="286"/>
        <item x="287"/>
        <item x="187"/>
        <item x="188"/>
        <item x="189"/>
        <item x="190"/>
        <item x="191"/>
        <item x="192"/>
        <item x="295"/>
        <item x="296"/>
        <item x="297"/>
        <item x="298"/>
        <item x="299"/>
        <item x="300"/>
        <item x="301"/>
        <item x="302"/>
        <item x="303"/>
        <item x="304"/>
        <item x="305"/>
        <item x="306"/>
        <item x="307"/>
        <item x="308"/>
        <item x="309"/>
        <item x="193"/>
        <item x="194"/>
        <item x="195"/>
        <item x="196"/>
        <item x="197"/>
        <item x="198"/>
        <item x="199"/>
        <item x="134"/>
        <item x="135"/>
        <item x="126"/>
        <item x="127"/>
        <item x="128"/>
        <item x="129"/>
        <item x="130"/>
        <item x="131"/>
        <item x="132"/>
        <item x="133"/>
        <item x="136"/>
        <item x="137"/>
        <item x="138"/>
        <item x="139"/>
        <item x="140"/>
        <item x="141"/>
        <item x="7"/>
        <item x="8"/>
        <item x="9"/>
        <item x="10"/>
        <item x="11"/>
        <item x="12"/>
        <item x="13"/>
        <item x="310"/>
        <item x="311"/>
        <item x="312"/>
        <item x="313"/>
        <item x="314"/>
        <item x="315"/>
        <item x="316"/>
        <item x="317"/>
        <item x="318"/>
        <item x="319"/>
        <item x="320"/>
        <item x="321"/>
        <item x="322"/>
        <item x="323"/>
        <item x="324"/>
        <item x="288"/>
        <item x="289"/>
        <item x="290"/>
        <item x="291"/>
        <item x="292"/>
        <item x="293"/>
        <item x="294"/>
        <item x="325"/>
        <item x="326"/>
        <item x="327"/>
        <item x="328"/>
        <item x="329"/>
        <item x="330"/>
        <item x="331"/>
        <item x="332"/>
        <item x="333"/>
        <item x="334"/>
        <item x="335"/>
        <item x="336"/>
        <item x="337"/>
        <item x="338"/>
        <item x="339"/>
        <item x="340"/>
        <item x="341"/>
        <item x="342"/>
        <item x="343"/>
        <item x="344"/>
        <item x="345"/>
        <item x="417"/>
        <item x="418"/>
        <item x="419"/>
        <item x="420"/>
        <item x="421"/>
        <item x="169"/>
        <item x="170"/>
        <item x="171"/>
        <item x="172"/>
        <item x="173"/>
        <item x="174"/>
        <item x="175"/>
        <item x="375"/>
        <item x="376"/>
        <item x="377"/>
        <item x="378"/>
        <item x="379"/>
        <item x="380"/>
        <item x="381"/>
        <item x="382"/>
        <item x="383"/>
        <item x="384"/>
        <item x="385"/>
        <item x="386"/>
        <item x="346"/>
        <item x="347"/>
        <item x="348"/>
        <item x="349"/>
        <item x="350"/>
        <item x="351"/>
        <item x="352"/>
        <item x="353"/>
        <item x="393"/>
        <item x="394"/>
        <item x="395"/>
        <item x="396"/>
        <item x="397"/>
        <item x="398"/>
        <item x="387"/>
        <item x="388"/>
        <item x="389"/>
        <item x="390"/>
        <item x="391"/>
        <item x="392"/>
        <item x="91"/>
        <item x="92"/>
        <item x="93"/>
        <item x="94"/>
        <item x="95"/>
        <item x="96"/>
        <item x="399"/>
        <item x="400"/>
        <item x="401"/>
        <item x="402"/>
        <item x="403"/>
        <item x="404"/>
        <item x="354"/>
        <item x="355"/>
        <item x="356"/>
        <item x="357"/>
        <item x="358"/>
        <item x="359"/>
        <item x="411"/>
        <item x="412"/>
        <item x="413"/>
        <item x="414"/>
        <item x="415"/>
        <item x="416"/>
        <item x="368"/>
        <item x="369"/>
        <item x="370"/>
        <item x="371"/>
        <item x="372"/>
        <item x="373"/>
        <item x="374"/>
        <item x="360"/>
        <item x="361"/>
        <item x="362"/>
        <item x="363"/>
        <item x="364"/>
        <item x="365"/>
        <item x="60"/>
        <item x="61"/>
        <item x="62"/>
        <item x="63"/>
        <item x="64"/>
        <item x="65"/>
        <item x="66"/>
        <item x="67"/>
        <item x="68"/>
        <item x="69"/>
        <item x="70"/>
        <item x="71"/>
        <item x="72"/>
        <item x="73"/>
        <item x="405"/>
        <item x="406"/>
        <item x="407"/>
        <item x="408"/>
        <item x="409"/>
        <item x="410"/>
        <item x="366"/>
        <item x="367"/>
        <item x="422"/>
        <item x="423"/>
        <item x="424"/>
        <item x="425"/>
        <item x="426"/>
        <item x="427"/>
        <item x="428"/>
        <item x="429"/>
        <item x="430"/>
        <item x="431"/>
        <item x="432"/>
        <item x="433"/>
        <item x="434"/>
        <item x="435"/>
        <item x="436"/>
        <item x="437"/>
        <item x="438"/>
        <item x="439"/>
        <item x="440"/>
        <item x="441"/>
        <item x="442"/>
        <item x="443"/>
        <item x="444"/>
        <item x="459"/>
        <item x="460"/>
        <item x="461"/>
        <item x="462"/>
        <item x="463"/>
        <item x="464"/>
        <item x="465"/>
        <item x="452"/>
        <item x="453"/>
        <item x="454"/>
        <item x="455"/>
        <item x="456"/>
        <item x="457"/>
        <item x="458"/>
        <item x="445"/>
        <item x="446"/>
        <item x="447"/>
        <item x="448"/>
        <item x="449"/>
        <item x="450"/>
        <item x="451"/>
        <item x="466"/>
        <item x="467"/>
        <item x="468"/>
        <item x="469"/>
        <item x="470"/>
        <item x="471"/>
        <item x="485"/>
        <item x="486"/>
        <item x="487"/>
        <item x="488"/>
        <item x="489"/>
        <item x="490"/>
        <item x="479"/>
        <item x="480"/>
        <item x="483"/>
        <item x="481"/>
        <item x="482"/>
        <item x="484"/>
        <item x="497"/>
        <item x="498"/>
        <item x="499"/>
        <item x="500"/>
        <item x="501"/>
        <item x="502"/>
        <item x="503"/>
        <item x="472"/>
        <item x="473"/>
        <item x="474"/>
        <item x="475"/>
        <item x="476"/>
        <item x="477"/>
        <item x="478"/>
        <item x="491"/>
        <item x="492"/>
        <item x="493"/>
        <item x="494"/>
        <item x="495"/>
        <item x="496"/>
        <item x="504"/>
        <item x="505"/>
        <item x="506"/>
        <item x="507"/>
        <item x="508"/>
        <item x="509"/>
        <item x="510"/>
        <item x="511"/>
        <item x="512"/>
        <item x="513"/>
        <item x="514"/>
        <item x="515"/>
        <item x="516"/>
        <item x="517"/>
        <item x="518"/>
        <item t="default"/>
      </items>
    </pivotField>
    <pivotField axis="axisRow" showAll="0">
      <items count="9">
        <item m="1" x="4"/>
        <item m="1" x="6"/>
        <item m="1" x="7"/>
        <item m="1" x="5"/>
        <item m="1" x="2"/>
        <item m="1" x="3"/>
        <item x="0"/>
        <item x="1"/>
        <item t="default"/>
      </items>
    </pivotField>
    <pivotField dataField="1" showAll="0"/>
    <pivotField showAll="0"/>
  </pivotFields>
  <rowFields count="1">
    <field x="1"/>
  </rowFields>
  <rowItems count="2">
    <i>
      <x v="6"/>
    </i>
    <i>
      <x v="7"/>
    </i>
  </rowItems>
  <colFields count="1">
    <field x="0"/>
  </colFields>
  <colItems count="519">
    <i>
      <x v="345"/>
    </i>
    <i>
      <x v="346"/>
    </i>
    <i>
      <x v="347"/>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colItems>
  <dataFields count="1">
    <dataField name="Summaries" fld="2" baseField="1" baseItem="1" numFmtId="3"/>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1" cacheId="16" applyNumberFormats="0" applyBorderFormats="0" applyFontFormats="0" applyPatternFormats="0" applyAlignmentFormats="0" applyWidthHeightFormats="1" dataCaption="Values" missingCaption="0" updatedVersion="4" minRefreshableVersion="3" rowGrandTotals="0" colGrandTotals="0" itemPrintTitles="1" createdVersion="4" indent="0" outline="1" outlineData="1" multipleFieldFilters="0" rowHeaderCaption="STATUS" colHeaderCaption="REPORTING DATE" fieldListSortAscending="1">
  <location ref="A3:EH14" firstHeaderRow="1" firstDataRow="2" firstDataCol="1"/>
  <pivotFields count="5">
    <pivotField axis="axisRow" showAll="0" sortType="descending">
      <items count="11">
        <item x="0"/>
        <item x="9"/>
        <item x="8"/>
        <item x="7"/>
        <item x="6"/>
        <item x="5"/>
        <item x="4"/>
        <item x="3"/>
        <item x="2"/>
        <item x="1"/>
        <item t="default"/>
      </items>
    </pivotField>
    <pivotField showAll="0"/>
    <pivotField dataField="1" showAll="0"/>
    <pivotField axis="axisCol" showAll="0" sortType="ascending">
      <items count="138">
        <item x="2"/>
        <item x="3"/>
        <item x="4"/>
        <item x="5"/>
        <item x="17"/>
        <item x="6"/>
        <item x="18"/>
        <item x="7"/>
        <item x="8"/>
        <item x="90"/>
        <item x="9"/>
        <item x="10"/>
        <item x="19"/>
        <item x="11"/>
        <item x="63"/>
        <item x="12"/>
        <item x="13"/>
        <item x="14"/>
        <item x="92"/>
        <item x="20"/>
        <item x="94"/>
        <item x="0"/>
        <item x="1"/>
        <item x="21"/>
        <item x="95"/>
        <item x="15"/>
        <item x="16"/>
        <item x="22"/>
        <item x="23"/>
        <item x="24"/>
        <item x="96"/>
        <item x="25"/>
        <item x="64"/>
        <item x="97"/>
        <item x="26"/>
        <item x="98"/>
        <item x="27"/>
        <item x="99"/>
        <item x="65"/>
        <item x="100"/>
        <item x="101"/>
        <item x="60"/>
        <item x="102"/>
        <item x="28"/>
        <item x="103"/>
        <item x="29"/>
        <item x="104"/>
        <item x="59"/>
        <item x="105"/>
        <item x="30"/>
        <item x="66"/>
        <item x="31"/>
        <item x="106"/>
        <item x="32"/>
        <item x="33"/>
        <item x="107"/>
        <item x="34"/>
        <item x="108"/>
        <item x="109"/>
        <item x="35"/>
        <item x="91"/>
        <item x="36"/>
        <item x="110"/>
        <item x="61"/>
        <item x="111"/>
        <item x="67"/>
        <item x="112"/>
        <item x="37"/>
        <item x="113"/>
        <item x="38"/>
        <item x="68"/>
        <item x="69"/>
        <item x="114"/>
        <item x="39"/>
        <item x="40"/>
        <item x="41"/>
        <item x="42"/>
        <item x="70"/>
        <item x="115"/>
        <item x="43"/>
        <item x="116"/>
        <item x="62"/>
        <item x="117"/>
        <item x="44"/>
        <item x="118"/>
        <item x="71"/>
        <item x="119"/>
        <item x="120"/>
        <item x="45"/>
        <item x="121"/>
        <item x="72"/>
        <item x="46"/>
        <item x="73"/>
        <item x="122"/>
        <item x="47"/>
        <item x="123"/>
        <item x="48"/>
        <item x="124"/>
        <item x="74"/>
        <item x="125"/>
        <item x="75"/>
        <item x="126"/>
        <item x="49"/>
        <item x="127"/>
        <item x="50"/>
        <item x="86"/>
        <item x="128"/>
        <item x="51"/>
        <item x="93"/>
        <item x="129"/>
        <item x="52"/>
        <item x="130"/>
        <item x="53"/>
        <item x="54"/>
        <item x="76"/>
        <item x="77"/>
        <item x="55"/>
        <item x="78"/>
        <item x="79"/>
        <item x="131"/>
        <item x="56"/>
        <item x="132"/>
        <item x="80"/>
        <item x="81"/>
        <item x="82"/>
        <item x="87"/>
        <item x="133"/>
        <item x="83"/>
        <item x="57"/>
        <item x="134"/>
        <item x="84"/>
        <item x="88"/>
        <item x="135"/>
        <item x="85"/>
        <item x="89"/>
        <item x="136"/>
        <item x="58"/>
        <item t="default"/>
      </items>
    </pivotField>
    <pivotField showAll="0"/>
  </pivotFields>
  <rowFields count="1">
    <field x="0"/>
  </rowFields>
  <rowItems count="10">
    <i>
      <x/>
    </i>
    <i>
      <x v="1"/>
    </i>
    <i>
      <x v="2"/>
    </i>
    <i>
      <x v="3"/>
    </i>
    <i>
      <x v="4"/>
    </i>
    <i>
      <x v="5"/>
    </i>
    <i>
      <x v="6"/>
    </i>
    <i>
      <x v="7"/>
    </i>
    <i>
      <x v="8"/>
    </i>
    <i>
      <x v="9"/>
    </i>
  </rowItems>
  <colFields count="1">
    <field x="3"/>
  </colFields>
  <colItems count="1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colItems>
  <dataFields count="1">
    <dataField name=" " fld="2" baseField="0" baseItem="0"/>
  </dataFields>
  <formats count="4">
    <format dxfId="494">
      <pivotArea dataOnly="0" labelOnly="1" fieldPosition="0">
        <references count="1">
          <reference field="0" count="1">
            <x v="0"/>
          </reference>
        </references>
      </pivotArea>
    </format>
    <format dxfId="493">
      <pivotArea collapsedLevelsAreSubtotals="1" fieldPosition="0">
        <references count="1">
          <reference field="0" count="1">
            <x v="0"/>
          </reference>
        </references>
      </pivotArea>
    </format>
    <format dxfId="492">
      <pivotArea outline="0" collapsedLevelsAreSubtotals="1" fieldPosition="0"/>
    </format>
    <format dxfId="491">
      <pivotArea dataOnly="0" labelOnly="1" fieldPosition="0">
        <references count="1">
          <reference field="0" count="0"/>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6" cacheId="13" applyNumberFormats="0" applyBorderFormats="0" applyFontFormats="0" applyPatternFormats="0" applyAlignmentFormats="0" applyWidthHeightFormats="1" dataCaption="Values" updatedVersion="4" minRefreshableVersion="3" rowGrandTotals="0" colGrandTotals="0" itemPrintTitles="1" createdVersion="4" indent="0" outline="1" outlineData="1" multipleFieldFilters="0" rowHeaderCaption="STATUS" colHeaderCaption="File Week" fieldListSortAscending="1">
  <location ref="A21:BR25" firstHeaderRow="1" firstDataRow="2" firstDataCol="1"/>
  <pivotFields count="3">
    <pivotField axis="axisRow" showAll="0">
      <items count="4">
        <item x="1"/>
        <item x="2"/>
        <item x="0"/>
        <item t="default"/>
      </items>
    </pivotField>
    <pivotField dataField="1" showAll="0"/>
    <pivotField axis="axisCol" showAll="0">
      <items count="71">
        <item x="0"/>
        <item x="1"/>
        <item x="2"/>
        <item x="3"/>
        <item x="4"/>
        <item x="5"/>
        <item x="6"/>
        <item x="7"/>
        <item x="8"/>
        <item x="9"/>
        <item x="10"/>
        <item x="11"/>
        <item m="1" x="69"/>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s>
  <rowFields count="1">
    <field x="0"/>
  </rowFields>
  <rowItems count="3">
    <i>
      <x/>
    </i>
    <i>
      <x v="1"/>
    </i>
    <i>
      <x v="2"/>
    </i>
  </rowItems>
  <colFields count="1">
    <field x="2"/>
  </colFields>
  <colItems count="69">
    <i>
      <x/>
    </i>
    <i>
      <x v="1"/>
    </i>
    <i>
      <x v="2"/>
    </i>
    <i>
      <x v="3"/>
    </i>
    <i>
      <x v="4"/>
    </i>
    <i>
      <x v="5"/>
    </i>
    <i>
      <x v="6"/>
    </i>
    <i>
      <x v="7"/>
    </i>
    <i>
      <x v="8"/>
    </i>
    <i>
      <x v="9"/>
    </i>
    <i>
      <x v="10"/>
    </i>
    <i>
      <x v="11"/>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colItems>
  <dataFields count="1">
    <dataField name=" " fld="1" baseField="0" baseItem="0"/>
  </dataField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PivotTable1" cacheId="18" applyNumberFormats="0" applyBorderFormats="0" applyFontFormats="0" applyPatternFormats="0" applyAlignmentFormats="0" applyWidthHeightFormats="1" dataCaption="Values" missingCaption="0" updatedVersion="4" minRefreshableVersion="3" rowGrandTotals="0" itemPrintTitles="1" createdVersion="4" indent="0" outline="1" outlineData="1" multipleFieldFilters="0" rowHeaderCaption="Status" colHeaderCaption="Reporting Date" fieldListSortAscending="1">
  <location ref="A1:HQ13" firstHeaderRow="1" firstDataRow="2" firstDataCol="1"/>
  <pivotFields count="4">
    <pivotField showAll="0" defaultSubtotal="0"/>
    <pivotField axis="axisCol" showAll="0" sortType="ascending">
      <items count="234">
        <item x="4"/>
        <item x="12"/>
        <item x="45"/>
        <item m="1" x="229"/>
        <item m="1" x="226"/>
        <item x="46"/>
        <item x="47"/>
        <item x="48"/>
        <item x="20"/>
        <item x="49"/>
        <item m="1" x="232"/>
        <item m="1" x="228"/>
        <item x="13"/>
        <item x="50"/>
        <item x="51"/>
        <item x="52"/>
        <item x="14"/>
        <item x="5"/>
        <item x="15"/>
        <item x="16"/>
        <item m="1" x="231"/>
        <item m="1" x="227"/>
        <item x="53"/>
        <item x="17"/>
        <item x="54"/>
        <item x="55"/>
        <item x="56"/>
        <item m="1" x="224"/>
        <item m="1" x="230"/>
        <item x="57"/>
        <item x="18"/>
        <item x="58"/>
        <item x="59"/>
        <item x="60"/>
        <item m="1" x="225"/>
        <item m="1" x="223"/>
        <item x="61"/>
        <item x="62"/>
        <item x="63"/>
        <item x="64"/>
        <item x="23"/>
        <item x="65"/>
        <item x="6"/>
        <item x="66"/>
        <item x="11"/>
        <item x="19"/>
        <item x="0"/>
        <item x="1"/>
        <item x="2"/>
        <item x="3"/>
        <item x="7"/>
        <item x="8"/>
        <item x="9"/>
        <item x="10"/>
        <item x="67"/>
        <item x="121"/>
        <item x="122"/>
        <item x="21"/>
        <item x="123"/>
        <item x="22"/>
        <item x="124"/>
        <item x="125"/>
        <item x="126"/>
        <item x="27"/>
        <item x="127"/>
        <item x="128"/>
        <item x="129"/>
        <item x="130"/>
        <item x="131"/>
        <item x="132"/>
        <item x="133"/>
        <item x="134"/>
        <item x="26"/>
        <item x="135"/>
        <item x="136"/>
        <item x="24"/>
        <item x="137"/>
        <item x="165"/>
        <item x="166"/>
        <item x="167"/>
        <item x="168"/>
        <item x="169"/>
        <item x="28"/>
        <item x="170"/>
        <item x="171"/>
        <item x="172"/>
        <item x="173"/>
        <item x="174"/>
        <item x="175"/>
        <item x="176"/>
        <item x="29"/>
        <item x="177"/>
        <item x="178"/>
        <item x="179"/>
        <item x="180"/>
        <item x="181"/>
        <item x="25"/>
        <item x="182"/>
        <item x="183"/>
        <item x="184"/>
        <item x="185"/>
        <item x="186"/>
        <item x="187"/>
        <item x="188"/>
        <item x="189"/>
        <item x="190"/>
        <item x="30"/>
        <item x="191"/>
        <item x="192"/>
        <item x="193"/>
        <item x="194"/>
        <item x="31"/>
        <item x="195"/>
        <item x="196"/>
        <item x="197"/>
        <item x="68"/>
        <item x="69"/>
        <item x="70"/>
        <item x="32"/>
        <item x="71"/>
        <item x="33"/>
        <item x="72"/>
        <item x="73"/>
        <item x="74"/>
        <item x="75"/>
        <item x="76"/>
        <item x="77"/>
        <item x="78"/>
        <item x="39"/>
        <item x="79"/>
        <item x="80"/>
        <item x="34"/>
        <item x="81"/>
        <item x="82"/>
        <item x="83"/>
        <item x="84"/>
        <item x="35"/>
        <item x="85"/>
        <item x="86"/>
        <item x="87"/>
        <item x="88"/>
        <item x="89"/>
        <item x="90"/>
        <item x="91"/>
        <item x="92"/>
        <item x="38"/>
        <item x="93"/>
        <item x="94"/>
        <item x="95"/>
        <item x="96"/>
        <item x="97"/>
        <item x="98"/>
        <item x="99"/>
        <item x="100"/>
        <item x="102"/>
        <item x="103"/>
        <item x="36"/>
        <item x="104"/>
        <item x="105"/>
        <item x="106"/>
        <item x="107"/>
        <item x="108"/>
        <item x="109"/>
        <item x="110"/>
        <item x="111"/>
        <item x="112"/>
        <item x="37"/>
        <item x="113"/>
        <item x="114"/>
        <item x="115"/>
        <item x="116"/>
        <item x="117"/>
        <item x="40"/>
        <item x="118"/>
        <item x="119"/>
        <item x="120"/>
        <item x="138"/>
        <item x="139"/>
        <item x="140"/>
        <item x="41"/>
        <item x="141"/>
        <item x="142"/>
        <item x="143"/>
        <item x="144"/>
        <item x="43"/>
        <item x="145"/>
        <item x="146"/>
        <item x="147"/>
        <item x="148"/>
        <item x="149"/>
        <item x="150"/>
        <item x="42"/>
        <item x="151"/>
        <item x="152"/>
        <item x="153"/>
        <item x="154"/>
        <item x="155"/>
        <item x="156"/>
        <item x="44"/>
        <item x="157"/>
        <item x="158"/>
        <item x="159"/>
        <item x="160"/>
        <item x="161"/>
        <item x="162"/>
        <item x="163"/>
        <item x="101"/>
        <item x="164"/>
        <item x="198"/>
        <item x="199"/>
        <item x="200"/>
        <item x="201"/>
        <item x="202"/>
        <item x="203"/>
        <item x="204"/>
        <item x="205"/>
        <item x="206"/>
        <item x="207"/>
        <item x="208"/>
        <item x="209"/>
        <item x="210"/>
        <item x="211"/>
        <item x="222"/>
        <item x="212"/>
        <item x="213"/>
        <item x="214"/>
        <item x="215"/>
        <item x="216"/>
        <item x="217"/>
        <item x="218"/>
        <item x="219"/>
        <item x="220"/>
        <item x="221"/>
        <item t="default"/>
      </items>
    </pivotField>
    <pivotField axis="axisRow" showAll="0">
      <items count="15">
        <item x="1"/>
        <item x="0"/>
        <item x="3"/>
        <item x="8"/>
        <item x="4"/>
        <item m="1" x="11"/>
        <item m="1" x="12"/>
        <item m="1" x="13"/>
        <item x="6"/>
        <item x="2"/>
        <item x="5"/>
        <item x="7"/>
        <item x="9"/>
        <item x="10"/>
        <item t="default"/>
      </items>
    </pivotField>
    <pivotField dataField="1" showAll="0"/>
  </pivotFields>
  <rowFields count="1">
    <field x="2"/>
  </rowFields>
  <rowItems count="11">
    <i>
      <x/>
    </i>
    <i>
      <x v="1"/>
    </i>
    <i>
      <x v="2"/>
    </i>
    <i>
      <x v="3"/>
    </i>
    <i>
      <x v="4"/>
    </i>
    <i>
      <x v="8"/>
    </i>
    <i>
      <x v="9"/>
    </i>
    <i>
      <x v="10"/>
    </i>
    <i>
      <x v="11"/>
    </i>
    <i>
      <x v="12"/>
    </i>
    <i>
      <x v="13"/>
    </i>
  </rowItems>
  <colFields count="1">
    <field x="1"/>
  </colFields>
  <colItems count="224">
    <i>
      <x/>
    </i>
    <i>
      <x v="1"/>
    </i>
    <i>
      <x v="2"/>
    </i>
    <i>
      <x v="5"/>
    </i>
    <i>
      <x v="6"/>
    </i>
    <i>
      <x v="7"/>
    </i>
    <i>
      <x v="8"/>
    </i>
    <i>
      <x v="9"/>
    </i>
    <i>
      <x v="12"/>
    </i>
    <i>
      <x v="13"/>
    </i>
    <i>
      <x v="14"/>
    </i>
    <i>
      <x v="15"/>
    </i>
    <i>
      <x v="16"/>
    </i>
    <i>
      <x v="17"/>
    </i>
    <i>
      <x v="18"/>
    </i>
    <i>
      <x v="19"/>
    </i>
    <i>
      <x v="22"/>
    </i>
    <i>
      <x v="23"/>
    </i>
    <i>
      <x v="24"/>
    </i>
    <i>
      <x v="25"/>
    </i>
    <i>
      <x v="26"/>
    </i>
    <i>
      <x v="29"/>
    </i>
    <i>
      <x v="30"/>
    </i>
    <i>
      <x v="31"/>
    </i>
    <i>
      <x v="32"/>
    </i>
    <i>
      <x v="33"/>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t="grand">
      <x/>
    </i>
  </colItems>
  <dataFields count="1">
    <dataField name="Past Due Pregnancy Project" fld="3" baseField="0" baseItem="0"/>
  </dataFields>
  <formats count="5">
    <format dxfId="487">
      <pivotArea outline="0" collapsedLevelsAreSubtotals="1" fieldPosition="0"/>
    </format>
    <format dxfId="486">
      <pivotArea dataOnly="0" labelOnly="1" fieldPosition="0">
        <references count="1">
          <reference field="2" count="0"/>
        </references>
      </pivotArea>
    </format>
    <format dxfId="485">
      <pivotArea collapsedLevelsAreSubtotals="1" fieldPosition="0">
        <references count="1">
          <reference field="2" count="1">
            <x v="10"/>
          </reference>
        </references>
      </pivotArea>
    </format>
    <format dxfId="484">
      <pivotArea dataOnly="0" labelOnly="1" fieldPosition="0">
        <references count="1">
          <reference field="2" count="1">
            <x v="10"/>
          </reference>
        </references>
      </pivotArea>
    </format>
    <format dxfId="483">
      <pivotArea dataOnly="0" labelOnly="1" grandCol="1" outline="0" fieldPosition="0"/>
    </format>
  </formats>
  <pivotTableStyleInfo name="PivotStyleMedium8"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PivotTable2" cacheId="17" applyNumberFormats="0" applyBorderFormats="0" applyFontFormats="0" applyPatternFormats="0" applyAlignmentFormats="0" applyWidthHeightFormats="1" dataCaption="Values" missingCaption="0" updatedVersion="4" minRefreshableVersion="3" rowGrandTotals="0" itemPrintTitles="1" createdVersion="4" indent="0" outline="1" outlineData="1" multipleFieldFilters="0" rowHeaderCaption="DSS Status" colHeaderCaption="Reporting Date" fieldListSortAscending="1">
  <location ref="A19:HQ22" firstHeaderRow="1" firstDataRow="2" firstDataCol="1"/>
  <pivotFields count="4">
    <pivotField showAll="0"/>
    <pivotField axis="axisCol" showAll="0" sortType="ascending">
      <items count="234">
        <item x="11"/>
        <item x="12"/>
        <item x="13"/>
        <item m="1" x="229"/>
        <item m="1" x="226"/>
        <item x="28"/>
        <item x="29"/>
        <item x="30"/>
        <item x="15"/>
        <item x="34"/>
        <item m="1" x="232"/>
        <item m="1" x="228"/>
        <item x="16"/>
        <item x="31"/>
        <item x="84"/>
        <item x="32"/>
        <item x="33"/>
        <item x="19"/>
        <item x="17"/>
        <item x="18"/>
        <item m="1" x="231"/>
        <item m="1" x="227"/>
        <item x="83"/>
        <item x="20"/>
        <item x="85"/>
        <item x="86"/>
        <item x="87"/>
        <item m="1" x="224"/>
        <item m="1" x="230"/>
        <item x="88"/>
        <item x="21"/>
        <item x="89"/>
        <item x="22"/>
        <item x="23"/>
        <item m="1" x="225"/>
        <item m="1" x="223"/>
        <item x="24"/>
        <item x="25"/>
        <item x="90"/>
        <item x="26"/>
        <item x="27"/>
        <item x="91"/>
        <item x="5"/>
        <item x="6"/>
        <item x="14"/>
        <item x="0"/>
        <item x="1"/>
        <item x="2"/>
        <item x="3"/>
        <item x="4"/>
        <item x="7"/>
        <item x="8"/>
        <item x="9"/>
        <item x="10"/>
        <item x="92"/>
        <item x="93"/>
        <item x="94"/>
        <item x="35"/>
        <item x="95"/>
        <item x="36"/>
        <item x="38"/>
        <item x="37"/>
        <item x="96"/>
        <item x="47"/>
        <item x="97"/>
        <item x="98"/>
        <item x="48"/>
        <item x="99"/>
        <item x="100"/>
        <item x="44"/>
        <item x="39"/>
        <item x="45"/>
        <item x="46"/>
        <item x="101"/>
        <item x="40"/>
        <item x="41"/>
        <item x="102"/>
        <item x="103"/>
        <item x="104"/>
        <item x="105"/>
        <item x="42"/>
        <item x="106"/>
        <item x="49"/>
        <item x="107"/>
        <item x="108"/>
        <item x="109"/>
        <item x="110"/>
        <item x="111"/>
        <item x="112"/>
        <item x="52"/>
        <item x="50"/>
        <item x="51"/>
        <item x="113"/>
        <item x="114"/>
        <item x="115"/>
        <item x="116"/>
        <item x="43"/>
        <item x="117"/>
        <item x="118"/>
        <item x="119"/>
        <item x="120"/>
        <item x="121"/>
        <item x="122"/>
        <item x="123"/>
        <item x="124"/>
        <item x="55"/>
        <item x="54"/>
        <item x="125"/>
        <item x="126"/>
        <item x="127"/>
        <item x="128"/>
        <item x="129"/>
        <item x="130"/>
        <item x="131"/>
        <item x="132"/>
        <item x="133"/>
        <item x="134"/>
        <item x="135"/>
        <item x="53"/>
        <item x="136"/>
        <item x="56"/>
        <item x="137"/>
        <item x="138"/>
        <item x="139"/>
        <item x="82"/>
        <item x="140"/>
        <item x="141"/>
        <item x="142"/>
        <item x="58"/>
        <item x="144"/>
        <item x="145"/>
        <item x="59"/>
        <item x="146"/>
        <item x="147"/>
        <item x="148"/>
        <item x="149"/>
        <item x="150"/>
        <item x="151"/>
        <item x="152"/>
        <item x="153"/>
        <item x="154"/>
        <item x="155"/>
        <item x="156"/>
        <item x="157"/>
        <item x="158"/>
        <item x="57"/>
        <item x="159"/>
        <item x="160"/>
        <item x="161"/>
        <item x="162"/>
        <item x="163"/>
        <item x="164"/>
        <item x="165"/>
        <item x="166"/>
        <item x="167"/>
        <item x="61"/>
        <item x="62"/>
        <item x="168"/>
        <item x="169"/>
        <item x="170"/>
        <item x="171"/>
        <item x="172"/>
        <item x="173"/>
        <item x="60"/>
        <item x="63"/>
        <item x="174"/>
        <item x="175"/>
        <item x="176"/>
        <item x="177"/>
        <item x="178"/>
        <item x="179"/>
        <item x="180"/>
        <item x="64"/>
        <item x="181"/>
        <item x="182"/>
        <item x="183"/>
        <item x="184"/>
        <item x="185"/>
        <item x="66"/>
        <item x="65"/>
        <item x="186"/>
        <item x="187"/>
        <item x="188"/>
        <item x="189"/>
        <item x="190"/>
        <item x="191"/>
        <item x="192"/>
        <item x="193"/>
        <item x="194"/>
        <item x="67"/>
        <item x="68"/>
        <item x="69"/>
        <item x="195"/>
        <item x="196"/>
        <item x="197"/>
        <item x="198"/>
        <item x="199"/>
        <item x="200"/>
        <item x="201"/>
        <item x="202"/>
        <item x="71"/>
        <item x="143"/>
        <item x="203"/>
        <item x="70"/>
        <item x="221"/>
        <item x="72"/>
        <item x="222"/>
        <item x="204"/>
        <item x="205"/>
        <item x="206"/>
        <item x="207"/>
        <item x="208"/>
        <item x="209"/>
        <item x="210"/>
        <item x="77"/>
        <item x="211"/>
        <item x="216"/>
        <item x="212"/>
        <item x="74"/>
        <item x="218"/>
        <item x="217"/>
        <item x="75"/>
        <item x="219"/>
        <item x="213"/>
        <item x="76"/>
        <item x="78"/>
        <item x="73"/>
        <item x="79"/>
        <item x="214"/>
        <item x="80"/>
        <item x="220"/>
        <item x="81"/>
        <item x="215"/>
        <item t="default"/>
      </items>
    </pivotField>
    <pivotField axis="axisRow" showAll="0">
      <items count="5">
        <item x="0"/>
        <item m="1" x="3"/>
        <item m="1" x="2"/>
        <item x="1"/>
        <item t="default"/>
      </items>
    </pivotField>
    <pivotField dataField="1" showAll="0"/>
  </pivotFields>
  <rowFields count="1">
    <field x="2"/>
  </rowFields>
  <rowItems count="2">
    <i>
      <x/>
    </i>
    <i>
      <x v="3"/>
    </i>
  </rowItems>
  <colFields count="1">
    <field x="1"/>
  </colFields>
  <colItems count="224">
    <i>
      <x/>
    </i>
    <i>
      <x v="1"/>
    </i>
    <i>
      <x v="2"/>
    </i>
    <i>
      <x v="5"/>
    </i>
    <i>
      <x v="6"/>
    </i>
    <i>
      <x v="7"/>
    </i>
    <i>
      <x v="8"/>
    </i>
    <i>
      <x v="9"/>
    </i>
    <i>
      <x v="12"/>
    </i>
    <i>
      <x v="13"/>
    </i>
    <i>
      <x v="14"/>
    </i>
    <i>
      <x v="15"/>
    </i>
    <i>
      <x v="16"/>
    </i>
    <i>
      <x v="17"/>
    </i>
    <i>
      <x v="18"/>
    </i>
    <i>
      <x v="19"/>
    </i>
    <i>
      <x v="22"/>
    </i>
    <i>
      <x v="23"/>
    </i>
    <i>
      <x v="24"/>
    </i>
    <i>
      <x v="25"/>
    </i>
    <i>
      <x v="26"/>
    </i>
    <i>
      <x v="29"/>
    </i>
    <i>
      <x v="30"/>
    </i>
    <i>
      <x v="31"/>
    </i>
    <i>
      <x v="32"/>
    </i>
    <i>
      <x v="33"/>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t="grand">
      <x/>
    </i>
  </colItems>
  <dataFields count="1">
    <dataField name="Past Due Pregnancy Project" fld="3" baseField="0" baseItem="0"/>
  </dataFields>
  <formats count="3">
    <format dxfId="490">
      <pivotArea outline="0" collapsedLevelsAreSubtotals="1" fieldPosition="0"/>
    </format>
    <format dxfId="489">
      <pivotArea dataOnly="0" labelOnly="1" fieldPosition="0">
        <references count="1">
          <reference field="2" count="0"/>
        </references>
      </pivotArea>
    </format>
    <format dxfId="488">
      <pivotArea dataOnly="0" labelOnly="1" grandCol="1" outline="0"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PivotTable1" cacheId="11" applyNumberFormats="0" applyBorderFormats="0" applyFontFormats="0" applyPatternFormats="0" applyAlignmentFormats="0" applyWidthHeightFormats="1" dataCaption="Values" missingCaption="0" updatedVersion="6" minRefreshableVersion="3" colGrandTotals="0" itemPrintTitles="1" createdVersion="4" indent="0" outline="1" outlineData="1" multipleFieldFilters="0" rowHeaderCaption=" " colHeaderCaption="Date" fieldListSortAscending="1">
  <location ref="A3:SV7" firstHeaderRow="1" firstDataRow="2" firstDataCol="1"/>
  <pivotFields count="3">
    <pivotField axis="axisCol" showAll="0" sortType="ascending">
      <items count="818">
        <item m="1" x="803"/>
        <item m="1" x="664"/>
        <item m="1" x="808"/>
        <item m="1" x="667"/>
        <item m="1" x="812"/>
        <item m="1" x="672"/>
        <item m="1" x="816"/>
        <item m="1" x="676"/>
        <item m="1" x="541"/>
        <item m="1" x="680"/>
        <item m="1" x="544"/>
        <item m="1" x="683"/>
        <item m="1" x="546"/>
        <item m="1" x="686"/>
        <item m="1" x="549"/>
        <item m="1" x="688"/>
        <item m="1" x="552"/>
        <item m="1" x="695"/>
        <item m="1" x="558"/>
        <item m="1" x="698"/>
        <item m="1" x="561"/>
        <item m="1" x="684"/>
        <item m="1" x="547"/>
        <item m="1" x="550"/>
        <item m="1" x="689"/>
        <item m="1" x="553"/>
        <item m="1" x="692"/>
        <item m="1" x="555"/>
        <item m="1" x="699"/>
        <item m="1" x="563"/>
        <item m="1" x="701"/>
        <item m="1" x="566"/>
        <item m="1" x="704"/>
        <item m="1" x="568"/>
        <item m="1" x="572"/>
        <item m="1" x="709"/>
        <item m="1" x="576"/>
        <item m="1" x="714"/>
        <item m="1" x="580"/>
        <item m="1" x="722"/>
        <item m="1" x="587"/>
        <item m="1" x="727"/>
        <item m="1" x="593"/>
        <item m="1" x="732"/>
        <item m="1" x="690"/>
        <item m="1" x="554"/>
        <item m="1" x="694"/>
        <item m="1" x="557"/>
        <item m="1" x="696"/>
        <item m="1" x="559"/>
        <item m="1" x="564"/>
        <item m="1" x="702"/>
        <item m="1" x="567"/>
        <item m="1" x="705"/>
        <item m="1" x="569"/>
        <item m="1" x="710"/>
        <item m="1" x="577"/>
        <item m="1" x="715"/>
        <item m="1" x="581"/>
        <item m="1" x="718"/>
        <item m="1" x="588"/>
        <item m="1" x="728"/>
        <item m="1" x="594"/>
        <item m="1" x="733"/>
        <item m="1" x="598"/>
        <item m="1" x="743"/>
        <item m="1" x="697"/>
        <item m="1" x="560"/>
        <item m="1" x="700"/>
        <item m="1" x="565"/>
        <item m="1" x="706"/>
        <item m="1" x="570"/>
        <item m="1" x="707"/>
        <item m="1" x="573"/>
        <item m="1" x="711"/>
        <item m="1" x="582"/>
        <item m="1" x="719"/>
        <item m="1" x="585"/>
        <item m="1" x="723"/>
        <item m="1" x="589"/>
        <item m="1" x="734"/>
        <item m="1" x="599"/>
        <item m="1" x="739"/>
        <item m="1" x="604"/>
        <item m="1" x="744"/>
        <item m="1" x="613"/>
        <item m="1" x="753"/>
        <item m="1" x="618"/>
        <item m="1" x="759"/>
        <item m="1" x="703"/>
        <item m="1" x="571"/>
        <item m="1" x="708"/>
        <item m="1" x="574"/>
        <item m="1" x="712"/>
        <item m="1" x="578"/>
        <item m="1" x="720"/>
        <item m="1" x="586"/>
        <item m="1" x="724"/>
        <item m="1" x="590"/>
        <item m="1" x="729"/>
        <item m="1" x="600"/>
        <item m="1" x="740"/>
        <item m="1" x="605"/>
        <item m="1" x="745"/>
        <item m="1" x="609"/>
        <item m="1" x="754"/>
        <item m="1" x="619"/>
        <item m="1" x="760"/>
        <item m="1" x="623"/>
        <item m="1" x="766"/>
        <item m="1" x="575"/>
        <item m="1" x="713"/>
        <item m="1" x="579"/>
        <item m="1" x="716"/>
        <item m="1" x="583"/>
        <item m="1" x="725"/>
        <item m="1" x="591"/>
        <item m="1" x="730"/>
        <item m="1" x="595"/>
        <item m="1" x="735"/>
        <item m="1" x="606"/>
        <item m="1" x="746"/>
        <item m="1" x="610"/>
        <item m="1" x="750"/>
        <item m="1" x="614"/>
        <item m="1" x="761"/>
        <item m="1" x="624"/>
        <item m="1" x="767"/>
        <item m="1" x="629"/>
        <item m="1" x="772"/>
        <item m="1" x="640"/>
        <item m="1" x="783"/>
        <item m="1" x="717"/>
        <item m="1" x="584"/>
        <item m="1" x="721"/>
        <item m="1" x="592"/>
        <item m="1" x="731"/>
        <item m="1" x="596"/>
        <item m="1" x="736"/>
        <item m="1" x="601"/>
        <item m="1" x="747"/>
        <item m="1" x="611"/>
        <item m="1" x="751"/>
        <item m="1" x="615"/>
        <item m="1" x="755"/>
        <item m="1" x="625"/>
        <item m="1" x="768"/>
        <item m="1" x="630"/>
        <item m="1" x="774"/>
        <item m="1" x="635"/>
        <item m="1" x="784"/>
        <item m="1" x="646"/>
        <item m="1" x="789"/>
        <item m="1" x="650"/>
        <item m="1" x="726"/>
        <item m="1" x="597"/>
        <item m="1" x="737"/>
        <item m="1" x="602"/>
        <item m="1" x="741"/>
        <item m="1" x="607"/>
        <item m="1" x="752"/>
        <item m="1" x="616"/>
        <item m="1" x="756"/>
        <item m="1" x="620"/>
        <item m="1" x="762"/>
        <item m="1" x="632"/>
        <item m="1" x="775"/>
        <item m="1" x="636"/>
        <item m="1" x="779"/>
        <item m="1" x="641"/>
        <item m="1" x="790"/>
        <item m="1" x="651"/>
        <item m="1" x="794"/>
        <item m="1" x="656"/>
        <item m="1" x="799"/>
        <item m="1" x="738"/>
        <item m="1" x="603"/>
        <item m="1" x="742"/>
        <item m="1" x="608"/>
        <item m="1" x="748"/>
        <item m="1" x="617"/>
        <item m="1" x="757"/>
        <item m="1" x="621"/>
        <item m="1" x="763"/>
        <item m="1" x="626"/>
        <item m="1" x="776"/>
        <item m="1" x="637"/>
        <item m="1" x="780"/>
        <item m="1" x="642"/>
        <item m="1" x="785"/>
        <item m="1" x="652"/>
        <item m="1" x="795"/>
        <item m="1" x="657"/>
        <item m="1" x="800"/>
        <item m="1" x="660"/>
        <item m="1" x="809"/>
        <item m="1" x="669"/>
        <item m="1" x="814"/>
        <item m="1" x="749"/>
        <item m="1" x="612"/>
        <item m="1" x="758"/>
        <item m="1" x="622"/>
        <item m="1" x="764"/>
        <item m="1" x="627"/>
        <item m="1" x="769"/>
        <item m="1" x="638"/>
        <item m="1" x="781"/>
        <item m="1" x="643"/>
        <item m="1" x="786"/>
        <item m="1" x="647"/>
        <item m="1" x="796"/>
        <item m="1" x="658"/>
        <item m="1" x="801"/>
        <item m="1" x="661"/>
        <item m="1" x="805"/>
        <item m="1" x="670"/>
        <item m="1" x="815"/>
        <item m="1" x="674"/>
        <item m="1" x="538"/>
        <item m="1" x="677"/>
        <item m="1" x="765"/>
        <item m="1" x="628"/>
        <item m="1" x="770"/>
        <item m="1" x="633"/>
        <item m="1" x="777"/>
        <item m="1" x="644"/>
        <item m="1" x="787"/>
        <item m="1" x="648"/>
        <item m="1" x="791"/>
        <item m="1" x="653"/>
        <item m="1" x="802"/>
        <item m="1" x="662"/>
        <item m="1" x="806"/>
        <item m="1" x="665"/>
        <item m="1" x="810"/>
        <item m="1" x="675"/>
        <item m="1" x="539"/>
        <item m="1" x="678"/>
        <item m="1" x="542"/>
        <item m="1" x="681"/>
        <item m="1" x="548"/>
        <item m="1" x="771"/>
        <item m="1" x="634"/>
        <item m="1" x="778"/>
        <item m="1" x="639"/>
        <item m="1" x="788"/>
        <item m="1" x="649"/>
        <item m="1" x="792"/>
        <item m="1" x="654"/>
        <item m="1" x="797"/>
        <item m="1" x="663"/>
        <item m="1" x="807"/>
        <item m="1" x="666"/>
        <item m="1" x="811"/>
        <item m="1" x="671"/>
        <item m="1" x="540"/>
        <item m="1" x="679"/>
        <item m="1" x="543"/>
        <item m="1" x="682"/>
        <item m="1" x="545"/>
        <item m="1" x="687"/>
        <item m="1" x="551"/>
        <item m="1" x="691"/>
        <item m="1" x="782"/>
        <item m="1" x="645"/>
        <item m="1" x="793"/>
        <item m="1" x="655"/>
        <item m="1" x="798"/>
        <item m="1" x="659"/>
        <item m="1" x="804"/>
        <item m="1" x="668"/>
        <item m="1" x="813"/>
        <item m="1" x="673"/>
        <item x="14"/>
        <item x="15"/>
        <item x="16"/>
        <item x="17"/>
        <item x="18"/>
        <item x="19"/>
        <item x="22"/>
        <item x="23"/>
        <item x="24"/>
        <item x="20"/>
        <item x="21"/>
        <item x="55"/>
        <item m="1" x="562"/>
        <item m="1" x="685"/>
        <item x="57"/>
        <item x="56"/>
        <item x="58"/>
        <item x="59"/>
        <item x="60"/>
        <item m="1" x="693"/>
        <item m="1" x="556"/>
        <item x="61"/>
        <item x="62"/>
        <item x="25"/>
        <item x="41"/>
        <item x="42"/>
        <item x="43"/>
        <item x="44"/>
        <item x="45"/>
        <item x="46"/>
        <item x="47"/>
        <item x="48"/>
        <item x="49"/>
        <item x="50"/>
        <item x="51"/>
        <item x="52"/>
        <item x="53"/>
        <item x="54"/>
        <item x="108"/>
        <item x="109"/>
        <item x="110"/>
        <item x="111"/>
        <item x="112"/>
        <item x="113"/>
        <item x="114"/>
        <item x="115"/>
        <item x="116"/>
        <item x="117"/>
        <item x="118"/>
        <item x="119"/>
        <item x="120"/>
        <item x="121"/>
        <item x="122"/>
        <item x="26"/>
        <item x="27"/>
        <item x="28"/>
        <item x="29"/>
        <item x="30"/>
        <item x="31"/>
        <item x="32"/>
        <item x="33"/>
        <item x="34"/>
        <item x="35"/>
        <item x="36"/>
        <item x="37"/>
        <item x="38"/>
        <item x="39"/>
        <item x="40"/>
        <item x="79"/>
        <item x="80"/>
        <item x="81"/>
        <item x="82"/>
        <item x="83"/>
        <item x="84"/>
        <item x="85"/>
        <item x="86"/>
        <item x="87"/>
        <item x="88"/>
        <item x="89"/>
        <item x="90"/>
        <item x="91"/>
        <item x="92"/>
        <item x="0"/>
        <item x="1"/>
        <item x="2"/>
        <item x="3"/>
        <item x="4"/>
        <item x="5"/>
        <item x="6"/>
        <item x="7"/>
        <item x="8"/>
        <item x="9"/>
        <item x="10"/>
        <item x="11"/>
        <item x="12"/>
        <item x="13"/>
        <item x="123"/>
        <item x="124"/>
        <item x="125"/>
        <item x="126"/>
        <item x="127"/>
        <item x="128"/>
        <item x="129"/>
        <item x="130"/>
        <item x="131"/>
        <item x="132"/>
        <item x="133"/>
        <item x="134"/>
        <item x="135"/>
        <item x="136"/>
        <item x="137"/>
        <item x="197"/>
        <item x="198"/>
        <item x="199"/>
        <item x="200"/>
        <item x="201"/>
        <item x="202"/>
        <item x="203"/>
        <item x="204"/>
        <item x="205"/>
        <item x="206"/>
        <item m="1" x="773"/>
        <item x="207"/>
        <item x="208"/>
        <item x="209"/>
        <item x="210"/>
        <item x="167"/>
        <item x="168"/>
        <item x="169"/>
        <item x="170"/>
        <item x="171"/>
        <item x="172"/>
        <item x="173"/>
        <item x="174"/>
        <item x="175"/>
        <item x="176"/>
        <item x="177"/>
        <item x="178"/>
        <item x="179"/>
        <item x="180"/>
        <item x="93"/>
        <item x="94"/>
        <item x="95"/>
        <item x="96"/>
        <item x="97"/>
        <item x="98"/>
        <item x="99"/>
        <item x="100"/>
        <item x="101"/>
        <item x="102"/>
        <item x="103"/>
        <item x="104"/>
        <item x="105"/>
        <item x="106"/>
        <item x="107"/>
        <item x="211"/>
        <item x="212"/>
        <item x="213"/>
        <item x="214"/>
        <item x="215"/>
        <item x="216"/>
        <item x="217"/>
        <item x="218"/>
        <item x="219"/>
        <item x="220"/>
        <item x="221"/>
        <item x="222"/>
        <item x="223"/>
        <item x="138"/>
        <item x="139"/>
        <item x="140"/>
        <item x="141"/>
        <item x="142"/>
        <item x="143"/>
        <item x="144"/>
        <item x="145"/>
        <item x="146"/>
        <item x="147"/>
        <item x="148"/>
        <item x="149"/>
        <item x="150"/>
        <item x="151"/>
        <item x="152"/>
        <item x="224"/>
        <item x="225"/>
        <item x="226"/>
        <item x="227"/>
        <item x="228"/>
        <item x="229"/>
        <item x="230"/>
        <item x="231"/>
        <item x="233"/>
        <item x="232"/>
        <item x="234"/>
        <item x="235"/>
        <item x="153"/>
        <item x="154"/>
        <item x="155"/>
        <item x="156"/>
        <item x="157"/>
        <item x="158"/>
        <item x="159"/>
        <item x="160"/>
        <item x="161"/>
        <item x="162"/>
        <item x="163"/>
        <item x="164"/>
        <item x="165"/>
        <item x="166"/>
        <item x="249"/>
        <item x="250"/>
        <item x="251"/>
        <item x="252"/>
        <item x="253"/>
        <item x="254"/>
        <item x="255"/>
        <item x="256"/>
        <item x="257"/>
        <item x="258"/>
        <item x="259"/>
        <item x="260"/>
        <item x="261"/>
        <item x="262"/>
        <item x="236"/>
        <item x="237"/>
        <item x="238"/>
        <item x="239"/>
        <item x="240"/>
        <item x="241"/>
        <item x="242"/>
        <item x="243"/>
        <item x="244"/>
        <item x="245"/>
        <item x="246"/>
        <item x="247"/>
        <item x="248"/>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63"/>
        <item x="64"/>
        <item x="65"/>
        <item x="66"/>
        <item x="67"/>
        <item x="68"/>
        <item x="69"/>
        <item x="70"/>
        <item x="71"/>
        <item x="72"/>
        <item x="73"/>
        <item x="74"/>
        <item x="75"/>
        <item x="76"/>
        <item x="77"/>
        <item x="78"/>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181"/>
        <item x="182"/>
        <item x="183"/>
        <item x="184"/>
        <item x="185"/>
        <item x="186"/>
        <item x="187"/>
        <item x="188"/>
        <item x="189"/>
        <item x="190"/>
        <item x="191"/>
        <item x="192"/>
        <item x="193"/>
        <item x="194"/>
        <item x="195"/>
        <item x="196"/>
        <item x="348"/>
        <item x="349"/>
        <item x="350"/>
        <item x="351"/>
        <item x="352"/>
        <item x="353"/>
        <item x="354"/>
        <item x="355"/>
        <item x="356"/>
        <item x="357"/>
        <item x="358"/>
        <item x="359"/>
        <item x="360"/>
        <item x="361"/>
        <item x="362"/>
        <item x="363"/>
        <item x="364"/>
        <item x="365"/>
        <item x="366"/>
        <item x="367"/>
        <item x="368"/>
        <item x="369"/>
        <item x="370"/>
        <item x="371"/>
        <item x="372"/>
        <item x="373"/>
        <item x="374"/>
        <item x="395"/>
        <item x="396"/>
        <item x="397"/>
        <item x="398"/>
        <item x="399"/>
        <item x="400"/>
        <item x="401"/>
        <item m="1" x="631"/>
        <item x="402"/>
        <item x="403"/>
        <item x="404"/>
        <item x="405"/>
        <item x="406"/>
        <item x="407"/>
        <item x="408"/>
        <item x="375"/>
        <item x="376"/>
        <item x="377"/>
        <item x="378"/>
        <item x="379"/>
        <item x="380"/>
        <item x="381"/>
        <item x="382"/>
        <item x="383"/>
        <item x="384"/>
        <item x="385"/>
        <item x="386"/>
        <item x="387"/>
        <item x="388"/>
        <item x="389"/>
        <item x="390"/>
        <item x="391"/>
        <item x="392"/>
        <item x="393"/>
        <item x="394"/>
        <item x="419"/>
        <item x="420"/>
        <item x="421"/>
        <item x="422"/>
        <item x="423"/>
        <item x="424"/>
        <item x="425"/>
        <item x="426"/>
        <item x="427"/>
        <item x="428"/>
        <item x="429"/>
        <item x="430"/>
        <item x="431"/>
        <item x="432"/>
        <item x="433"/>
        <item x="434"/>
        <item x="435"/>
        <item x="436"/>
        <item x="437"/>
        <item x="438"/>
        <item x="439"/>
        <item x="440"/>
        <item x="409"/>
        <item x="410"/>
        <item x="411"/>
        <item x="412"/>
        <item x="413"/>
        <item x="414"/>
        <item x="415"/>
        <item x="416"/>
        <item x="417"/>
        <item x="418"/>
        <item x="441"/>
        <item x="442"/>
        <item x="443"/>
        <item x="444"/>
        <item x="445"/>
        <item x="446"/>
        <item x="447"/>
        <item x="448"/>
        <item x="449"/>
        <item x="450"/>
        <item x="451"/>
        <item x="452"/>
        <item x="453"/>
        <item x="487"/>
        <item x="488"/>
        <item x="489"/>
        <item x="490"/>
        <item x="491"/>
        <item x="492"/>
        <item x="493"/>
        <item x="494"/>
        <item x="495"/>
        <item x="496"/>
        <item x="497"/>
        <item x="498"/>
        <item x="499"/>
        <item x="500"/>
        <item x="501"/>
        <item x="502"/>
        <item x="503"/>
        <item x="504"/>
        <item x="505"/>
        <item x="506"/>
        <item x="507"/>
        <item x="508"/>
        <item x="509"/>
        <item x="510"/>
        <item x="455"/>
        <item x="456"/>
        <item x="457"/>
        <item x="511"/>
        <item x="458"/>
        <item x="459"/>
        <item x="512"/>
        <item x="513"/>
        <item x="460"/>
        <item x="461"/>
        <item x="462"/>
        <item x="454"/>
        <item x="463"/>
        <item x="464"/>
        <item x="465"/>
        <item x="466"/>
        <item x="467"/>
        <item x="468"/>
        <item x="469"/>
        <item x="470"/>
        <item x="471"/>
        <item x="472"/>
        <item x="473"/>
        <item x="474"/>
        <item x="475"/>
        <item x="476"/>
        <item x="477"/>
        <item x="478"/>
        <item x="479"/>
        <item x="480"/>
        <item x="481"/>
        <item x="482"/>
        <item x="483"/>
        <item x="484"/>
        <item x="485"/>
        <item x="486"/>
        <item x="514"/>
        <item x="515"/>
        <item x="516"/>
        <item x="517"/>
        <item x="518"/>
        <item x="519"/>
        <item x="520"/>
        <item x="521"/>
        <item x="522"/>
        <item x="523"/>
        <item x="524"/>
        <item x="525"/>
        <item x="526"/>
        <item x="527"/>
        <item x="528"/>
        <item x="529"/>
        <item x="530"/>
        <item x="531"/>
        <item x="532"/>
        <item x="533"/>
        <item x="534"/>
        <item x="535"/>
        <item x="536"/>
        <item x="537"/>
        <item t="default"/>
      </items>
    </pivotField>
    <pivotField dataField="1" showAll="0"/>
    <pivotField axis="axisRow" showAll="0">
      <items count="11">
        <item h="1" m="1" x="9"/>
        <item m="1" x="7"/>
        <item m="1" x="8"/>
        <item m="1" x="6"/>
        <item h="1" x="2"/>
        <item h="1" x="3"/>
        <item x="0"/>
        <item x="1"/>
        <item h="1" x="5"/>
        <item h="1" x="4"/>
        <item t="default"/>
      </items>
    </pivotField>
  </pivotFields>
  <rowFields count="1">
    <field x="2"/>
  </rowFields>
  <rowItems count="3">
    <i>
      <x v="6"/>
    </i>
    <i>
      <x v="7"/>
    </i>
    <i t="grand">
      <x/>
    </i>
  </rowItems>
  <colFields count="1">
    <field x="0"/>
  </colFields>
  <colItems count="515">
    <i>
      <x v="273"/>
    </i>
    <i>
      <x v="274"/>
    </i>
    <i>
      <x v="275"/>
    </i>
    <i>
      <x v="276"/>
    </i>
    <i>
      <x v="277"/>
    </i>
    <i>
      <x v="278"/>
    </i>
    <i>
      <x v="279"/>
    </i>
    <i>
      <x v="281"/>
    </i>
    <i>
      <x v="282"/>
    </i>
    <i>
      <x v="283"/>
    </i>
    <i>
      <x v="284"/>
    </i>
    <i>
      <x v="288"/>
    </i>
    <i>
      <x v="289"/>
    </i>
    <i>
      <x v="290"/>
    </i>
    <i>
      <x v="291"/>
    </i>
    <i>
      <x v="294"/>
    </i>
    <i>
      <x v="295"/>
    </i>
    <i>
      <x v="296"/>
    </i>
    <i>
      <x v="297"/>
    </i>
    <i>
      <x v="298"/>
    </i>
    <i>
      <x v="299"/>
    </i>
    <i>
      <x v="300"/>
    </i>
    <i>
      <x v="301"/>
    </i>
    <i>
      <x v="302"/>
    </i>
    <i>
      <x v="303"/>
    </i>
    <i>
      <x v="304"/>
    </i>
    <i>
      <x v="305"/>
    </i>
    <i>
      <x v="306"/>
    </i>
    <i>
      <x v="307"/>
    </i>
    <i>
      <x v="308"/>
    </i>
    <i>
      <x v="309"/>
    </i>
    <i>
      <x v="310"/>
    </i>
    <i>
      <x v="311"/>
    </i>
    <i>
      <x v="312"/>
    </i>
    <i>
      <x v="313"/>
    </i>
    <i>
      <x v="314"/>
    </i>
    <i>
      <x v="315"/>
    </i>
    <i>
      <x v="316"/>
    </i>
    <i>
      <x v="318"/>
    </i>
    <i>
      <x v="320"/>
    </i>
    <i>
      <x v="321"/>
    </i>
    <i>
      <x v="322"/>
    </i>
    <i>
      <x v="323"/>
    </i>
    <i>
      <x v="324"/>
    </i>
    <i>
      <x v="325"/>
    </i>
    <i>
      <x v="326"/>
    </i>
    <i>
      <x v="327"/>
    </i>
    <i>
      <x v="328"/>
    </i>
    <i>
      <x v="329"/>
    </i>
    <i>
      <x v="330"/>
    </i>
    <i>
      <x v="331"/>
    </i>
    <i>
      <x v="332"/>
    </i>
    <i>
      <x v="333"/>
    </i>
    <i>
      <x v="334"/>
    </i>
    <i>
      <x v="335"/>
    </i>
    <i>
      <x v="336"/>
    </i>
    <i>
      <x v="337"/>
    </i>
    <i>
      <x v="338"/>
    </i>
    <i>
      <x v="339"/>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600"/>
    </i>
    <i>
      <x v="601"/>
    </i>
    <i>
      <x v="602"/>
    </i>
    <i>
      <x v="605"/>
    </i>
    <i>
      <x v="606"/>
    </i>
    <i>
      <x v="607"/>
    </i>
    <i>
      <x v="608"/>
    </i>
    <i>
      <x v="609"/>
    </i>
    <i>
      <x v="612"/>
    </i>
    <i>
      <x v="613"/>
    </i>
    <i>
      <x v="614"/>
    </i>
    <i>
      <x v="615"/>
    </i>
    <i>
      <x v="616"/>
    </i>
    <i>
      <x v="617"/>
    </i>
    <i>
      <x v="618"/>
    </i>
    <i>
      <x v="619"/>
    </i>
    <i>
      <x v="620"/>
    </i>
    <i>
      <x v="621"/>
    </i>
    <i>
      <x v="623"/>
    </i>
    <i>
      <x v="624"/>
    </i>
    <i>
      <x v="625"/>
    </i>
    <i>
      <x v="626"/>
    </i>
    <i>
      <x v="627"/>
    </i>
    <i>
      <x v="629"/>
    </i>
    <i>
      <x v="630"/>
    </i>
    <i>
      <x v="631"/>
    </i>
    <i>
      <x v="632"/>
    </i>
    <i>
      <x v="633"/>
    </i>
    <i>
      <x v="635"/>
    </i>
    <i>
      <x v="636"/>
    </i>
    <i>
      <x v="637"/>
    </i>
    <i>
      <x v="638"/>
    </i>
    <i>
      <x v="639"/>
    </i>
    <i>
      <x v="640"/>
    </i>
    <i>
      <x v="645"/>
    </i>
    <i>
      <x v="646"/>
    </i>
    <i>
      <x v="647"/>
    </i>
    <i>
      <x v="648"/>
    </i>
    <i>
      <x v="649"/>
    </i>
    <i>
      <x v="650"/>
    </i>
    <i>
      <x v="651"/>
    </i>
    <i>
      <x v="652"/>
    </i>
    <i>
      <x v="653"/>
    </i>
    <i>
      <x v="654"/>
    </i>
    <i>
      <x v="655"/>
    </i>
    <i>
      <x v="656"/>
    </i>
    <i>
      <x v="657"/>
    </i>
    <i>
      <x v="658"/>
    </i>
    <i>
      <x v="659"/>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colItems>
  <dataFields count="1">
    <dataField name="SPENDDOWN REPORT" fld="1" baseField="0" baseItem="0"/>
  </dataFields>
  <formats count="8">
    <format dxfId="482">
      <pivotArea type="all" dataOnly="0" outline="0" fieldPosition="0"/>
    </format>
    <format dxfId="481">
      <pivotArea outline="0" collapsedLevelsAreSubtotals="1" fieldPosition="0"/>
    </format>
    <format dxfId="480">
      <pivotArea dataOnly="0" labelOnly="1" fieldPosition="0">
        <references count="1">
          <reference field="2" count="0"/>
        </references>
      </pivotArea>
    </format>
    <format dxfId="479">
      <pivotArea dataOnly="0" labelOnly="1" grandRow="1" outline="0" fieldPosition="0"/>
    </format>
    <format dxfId="478">
      <pivotArea grandRow="1" outline="0" collapsedLevelsAreSubtotals="1" fieldPosition="0"/>
    </format>
    <format dxfId="477">
      <pivotArea dataOnly="0" labelOnly="1" grandRow="1" outline="0" fieldPosition="0"/>
    </format>
    <format dxfId="476">
      <pivotArea grandRow="1" outline="0" collapsedLevelsAreSubtotals="1" fieldPosition="0"/>
    </format>
    <format dxfId="475">
      <pivotArea dataOnly="0" labelOnly="1" grandRow="1"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9.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11.xml"/><Relationship Id="rId1" Type="http://schemas.openxmlformats.org/officeDocument/2006/relationships/pivotTable" Target="../pivotTables/pivotTable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5.xml.rels><?xml version="1.0" encoding="UTF-8" standalone="yes"?>
<Relationships xmlns="http://schemas.openxmlformats.org/package/2006/relationships"><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BH114"/>
  <sheetViews>
    <sheetView showGridLines="0" tabSelected="1" view="pageLayout" topLeftCell="AAV1" zoomScaleNormal="100" workbookViewId="0">
      <selection activeCell="ABC9" sqref="ABC9"/>
    </sheetView>
  </sheetViews>
  <sheetFormatPr defaultColWidth="9.109375" defaultRowHeight="11.4" x14ac:dyDescent="0.2"/>
  <cols>
    <col min="1" max="1" width="51" style="1384" bestFit="1" customWidth="1"/>
    <col min="2" max="2" width="10.33203125" style="1384" bestFit="1" customWidth="1"/>
    <col min="3" max="3" width="10.109375" style="1384" bestFit="1" customWidth="1"/>
    <col min="4" max="5" width="9.88671875" style="1384" bestFit="1" customWidth="1"/>
    <col min="6" max="6" width="10.109375" style="2954" bestFit="1" customWidth="1"/>
    <col min="7" max="8" width="9.88671875" style="2954" bestFit="1" customWidth="1"/>
    <col min="9" max="9" width="10.109375" style="2954" bestFit="1" customWidth="1"/>
    <col min="10" max="17" width="9.88671875" style="2954" bestFit="1" customWidth="1"/>
    <col min="18" max="19" width="9.109375" style="2954"/>
    <col min="20" max="24" width="9.88671875" style="2954" bestFit="1" customWidth="1"/>
    <col min="25" max="26" width="9.109375" style="2954"/>
    <col min="27" max="31" width="9.88671875" style="2954" bestFit="1" customWidth="1"/>
    <col min="32" max="33" width="9.109375" style="2954"/>
    <col min="34" max="37" width="9.88671875" style="2954" bestFit="1" customWidth="1"/>
    <col min="38" max="42" width="9.109375" style="2954"/>
    <col min="43" max="44" width="9.88671875" style="2954" bestFit="1" customWidth="1"/>
    <col min="45" max="47" width="9.109375" style="2954"/>
    <col min="48" max="52" width="9.88671875" style="2954" bestFit="1" customWidth="1"/>
    <col min="53" max="54" width="9.109375" style="2954"/>
    <col min="55" max="59" width="9.88671875" style="2954" bestFit="1" customWidth="1"/>
    <col min="60" max="61" width="9.109375" style="2954"/>
    <col min="62" max="69" width="9.88671875" style="2954" bestFit="1" customWidth="1"/>
    <col min="70" max="103" width="9.109375" style="2954"/>
    <col min="104" max="104" width="9.109375" style="2954" bestFit="1" customWidth="1"/>
    <col min="105" max="105" width="9.109375" style="2954"/>
    <col min="106" max="106" width="9.109375" style="2954" bestFit="1" customWidth="1"/>
    <col min="107" max="286" width="9.109375" style="2954"/>
    <col min="287" max="295" width="10.109375" style="2954" bestFit="1" customWidth="1"/>
    <col min="296" max="296" width="9.88671875" style="2954" bestFit="1" customWidth="1"/>
    <col min="297" max="299" width="10.109375" style="2954" bestFit="1" customWidth="1"/>
    <col min="300" max="300" width="9.88671875" style="2954" bestFit="1" customWidth="1"/>
    <col min="301" max="308" width="10.109375" style="2954" bestFit="1" customWidth="1"/>
    <col min="309" max="317" width="9.88671875" style="2954" bestFit="1" customWidth="1"/>
    <col min="318" max="337" width="10.109375" style="2954" bestFit="1" customWidth="1"/>
    <col min="338" max="347" width="9.88671875" style="2954" bestFit="1" customWidth="1"/>
    <col min="348" max="369" width="10.109375" style="2954" bestFit="1" customWidth="1"/>
    <col min="370" max="626" width="9.88671875" style="2954" bestFit="1" customWidth="1"/>
    <col min="627" max="651" width="9.109375" style="2954"/>
    <col min="652" max="670" width="10.109375" style="2954" bestFit="1" customWidth="1"/>
    <col min="671" max="671" width="9.88671875" style="2954" bestFit="1" customWidth="1"/>
    <col min="672" max="673" width="10.109375" style="2954" bestFit="1" customWidth="1"/>
    <col min="674" max="677" width="9.88671875" style="2954" bestFit="1" customWidth="1"/>
    <col min="678" max="678" width="9.109375" style="2954"/>
    <col min="679" max="682" width="9.88671875" style="2954" bestFit="1" customWidth="1"/>
    <col min="683" max="691" width="10.109375" style="2954" bestFit="1" customWidth="1"/>
    <col min="692" max="692" width="9.88671875" style="2954" bestFit="1" customWidth="1"/>
    <col min="693" max="703" width="10.109375" style="2954" bestFit="1" customWidth="1"/>
    <col min="704" max="712" width="9.88671875" style="2954" bestFit="1" customWidth="1"/>
    <col min="713" max="729" width="10.109375" style="2954" bestFit="1" customWidth="1"/>
    <col min="730" max="730" width="9.88671875" style="2954" bestFit="1" customWidth="1"/>
    <col min="731" max="734" width="10.109375" style="2954" bestFit="1" customWidth="1"/>
    <col min="735" max="736" width="9.88671875" style="2954" bestFit="1" customWidth="1"/>
    <col min="737" max="16384" width="9.109375" style="2954"/>
  </cols>
  <sheetData>
    <row r="1" spans="1:736" ht="12" x14ac:dyDescent="0.25">
      <c r="A1" s="1410" t="s">
        <v>648</v>
      </c>
    </row>
    <row r="3" spans="1:736" s="1421" customFormat="1" ht="13.2" hidden="1" x14ac:dyDescent="0.25">
      <c r="A3" s="4871" t="s">
        <v>5</v>
      </c>
      <c r="B3" s="4871" t="s">
        <v>5</v>
      </c>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row>
    <row r="4" spans="1:736" s="1421" customFormat="1" ht="13.2" x14ac:dyDescent="0.25">
      <c r="A4" s="4871" t="s">
        <v>5</v>
      </c>
      <c r="B4" s="4863">
        <v>42733</v>
      </c>
      <c r="C4" s="4863">
        <v>42734</v>
      </c>
      <c r="D4" s="4863">
        <v>42735</v>
      </c>
      <c r="E4" s="4863">
        <v>42736</v>
      </c>
      <c r="F4" s="4863">
        <v>42737</v>
      </c>
      <c r="G4" s="4863">
        <v>42738</v>
      </c>
      <c r="H4" s="4863">
        <v>42739</v>
      </c>
      <c r="I4" s="4863">
        <v>42740</v>
      </c>
      <c r="J4" s="4863">
        <v>42741</v>
      </c>
      <c r="K4" s="4863">
        <v>42742</v>
      </c>
      <c r="L4" s="4863">
        <v>42743</v>
      </c>
      <c r="M4" s="4863">
        <v>42744</v>
      </c>
      <c r="N4" s="4863">
        <v>42745</v>
      </c>
      <c r="O4" s="4863">
        <v>42746</v>
      </c>
      <c r="P4" s="4863">
        <v>42747</v>
      </c>
      <c r="Q4" s="4863">
        <v>42748</v>
      </c>
      <c r="R4" s="4863">
        <v>42749</v>
      </c>
      <c r="S4" s="4863">
        <v>42750</v>
      </c>
      <c r="T4" s="4863">
        <v>42751</v>
      </c>
      <c r="U4" s="4863">
        <v>42752</v>
      </c>
      <c r="V4" s="4863">
        <v>42753</v>
      </c>
      <c r="W4" s="4863">
        <v>42754</v>
      </c>
      <c r="X4" s="4863">
        <v>42755</v>
      </c>
      <c r="Y4" s="4863">
        <v>42756</v>
      </c>
      <c r="Z4" s="4863">
        <v>42757</v>
      </c>
      <c r="AA4" s="4863">
        <v>42758</v>
      </c>
      <c r="AB4" s="4863">
        <v>42759</v>
      </c>
      <c r="AC4" s="4863">
        <v>42760</v>
      </c>
      <c r="AD4" s="4863">
        <v>42761</v>
      </c>
      <c r="AE4" s="4863">
        <v>42762</v>
      </c>
      <c r="AF4" s="4863">
        <v>42763</v>
      </c>
      <c r="AG4" s="4863">
        <v>42764</v>
      </c>
      <c r="AH4" s="4863">
        <v>42765</v>
      </c>
      <c r="AI4" s="4863">
        <v>42766</v>
      </c>
      <c r="AJ4" s="4863">
        <v>42767</v>
      </c>
      <c r="AK4" s="4863">
        <v>42768</v>
      </c>
      <c r="AL4" s="4863">
        <v>42769</v>
      </c>
      <c r="AM4" s="4863">
        <v>42770</v>
      </c>
      <c r="AN4" s="4863">
        <v>42771</v>
      </c>
      <c r="AO4" s="4863">
        <v>42772</v>
      </c>
      <c r="AP4" s="4863">
        <v>42773</v>
      </c>
      <c r="AQ4" s="4863">
        <v>42774</v>
      </c>
      <c r="AR4" s="4863">
        <v>42775</v>
      </c>
      <c r="AS4" s="4863">
        <v>42776</v>
      </c>
      <c r="AT4" s="4863">
        <v>42777</v>
      </c>
      <c r="AU4" s="4863">
        <v>42778</v>
      </c>
      <c r="AV4" s="4863">
        <v>42779</v>
      </c>
      <c r="AW4" s="4863">
        <v>42780</v>
      </c>
      <c r="AX4" s="4863">
        <v>42781</v>
      </c>
      <c r="AY4" s="4863">
        <v>42782</v>
      </c>
      <c r="AZ4" s="4863">
        <v>42783</v>
      </c>
      <c r="BA4" s="4863">
        <v>42784</v>
      </c>
      <c r="BB4" s="4863">
        <v>42785</v>
      </c>
      <c r="BC4" s="4863">
        <v>42786</v>
      </c>
      <c r="BD4" s="4863">
        <v>42787</v>
      </c>
      <c r="BE4" s="4863">
        <v>42788</v>
      </c>
      <c r="BF4" s="4863">
        <v>42789</v>
      </c>
      <c r="BG4" s="4863">
        <v>42790</v>
      </c>
      <c r="BH4" s="4863">
        <v>42791</v>
      </c>
      <c r="BI4" s="4863">
        <v>42792</v>
      </c>
      <c r="BJ4" s="4863">
        <v>42793</v>
      </c>
      <c r="BK4" s="4863">
        <v>42794</v>
      </c>
      <c r="BL4" s="4863">
        <v>42795</v>
      </c>
      <c r="BM4" s="4863">
        <v>42796</v>
      </c>
      <c r="BN4" s="4863">
        <v>42797</v>
      </c>
      <c r="BO4" s="4863">
        <v>42798</v>
      </c>
      <c r="BP4" s="4863">
        <v>42799</v>
      </c>
      <c r="BQ4" s="4863">
        <v>42800</v>
      </c>
      <c r="BR4" s="4863">
        <v>42801</v>
      </c>
      <c r="BS4" s="4863">
        <v>42802</v>
      </c>
      <c r="BT4" s="4863">
        <v>42803</v>
      </c>
      <c r="BU4" s="4863">
        <v>42804</v>
      </c>
      <c r="BV4" s="4863">
        <v>42805</v>
      </c>
      <c r="BW4" s="4863">
        <v>42806</v>
      </c>
      <c r="BX4" s="4863">
        <v>42807</v>
      </c>
      <c r="BY4" s="4863">
        <v>42808</v>
      </c>
      <c r="BZ4" s="4863">
        <v>42809</v>
      </c>
      <c r="CA4" s="4863">
        <v>42810</v>
      </c>
      <c r="CB4" s="4863">
        <v>42811</v>
      </c>
      <c r="CC4" s="4863">
        <v>42812</v>
      </c>
      <c r="CD4" s="4863">
        <v>42813</v>
      </c>
      <c r="CE4" s="4863">
        <v>42814</v>
      </c>
      <c r="CF4" s="4863">
        <v>42815</v>
      </c>
      <c r="CG4" s="4863">
        <v>42816</v>
      </c>
      <c r="CH4" s="4863">
        <v>42817</v>
      </c>
      <c r="CI4" s="4863">
        <v>42818</v>
      </c>
      <c r="CJ4" s="4863">
        <v>42819</v>
      </c>
      <c r="CK4" s="4863">
        <v>42820</v>
      </c>
      <c r="CL4" s="4863">
        <v>42821</v>
      </c>
      <c r="CM4" s="4863">
        <v>42822</v>
      </c>
      <c r="CN4" s="4863">
        <v>42823</v>
      </c>
      <c r="CO4" s="4863">
        <v>42824</v>
      </c>
      <c r="CP4" s="4863">
        <v>42825</v>
      </c>
      <c r="CQ4" s="4863">
        <v>42826</v>
      </c>
      <c r="CR4" s="4863">
        <v>42827</v>
      </c>
      <c r="CS4" s="4863">
        <v>42828</v>
      </c>
      <c r="CT4" s="4863">
        <v>42829</v>
      </c>
      <c r="CU4" s="4863">
        <v>42830</v>
      </c>
      <c r="CV4" s="4863">
        <v>42831</v>
      </c>
      <c r="CW4" s="4863">
        <v>42832</v>
      </c>
      <c r="CX4" s="4863">
        <v>42833</v>
      </c>
      <c r="CY4" s="4863">
        <v>42834</v>
      </c>
      <c r="CZ4" s="4863">
        <v>42835</v>
      </c>
      <c r="DA4" s="4863">
        <v>42836</v>
      </c>
      <c r="DB4" s="4863">
        <v>42837</v>
      </c>
      <c r="DC4" s="4863">
        <v>42838</v>
      </c>
      <c r="DD4" s="4863">
        <v>42839</v>
      </c>
      <c r="DE4" s="4863">
        <v>42840</v>
      </c>
      <c r="DF4" s="4863">
        <v>42841</v>
      </c>
      <c r="DG4" s="4863">
        <v>42842</v>
      </c>
      <c r="DH4" s="4863">
        <v>42843</v>
      </c>
      <c r="DI4" s="4863">
        <v>42844</v>
      </c>
      <c r="DJ4" s="4863">
        <v>42845</v>
      </c>
      <c r="DK4" s="4863">
        <v>42846</v>
      </c>
      <c r="DL4" s="4863">
        <v>42847</v>
      </c>
      <c r="DM4" s="4863">
        <v>42848</v>
      </c>
      <c r="DN4" s="4863">
        <v>42849</v>
      </c>
      <c r="DO4" s="4863">
        <v>42850</v>
      </c>
      <c r="DP4" s="4863">
        <v>42851</v>
      </c>
      <c r="DQ4" s="4863">
        <v>42852</v>
      </c>
      <c r="DR4" s="4863">
        <v>42853</v>
      </c>
      <c r="DS4" s="4863">
        <v>42854</v>
      </c>
      <c r="DT4" s="4863">
        <v>42855</v>
      </c>
      <c r="DU4" s="4863">
        <v>42856</v>
      </c>
      <c r="DV4" s="4863">
        <v>42857</v>
      </c>
      <c r="DW4" s="4863">
        <v>42858</v>
      </c>
      <c r="DX4" s="4863">
        <v>42859</v>
      </c>
      <c r="DY4" s="4863">
        <v>42860</v>
      </c>
      <c r="DZ4" s="4863">
        <v>42861</v>
      </c>
      <c r="EA4" s="4863">
        <v>42862</v>
      </c>
      <c r="EB4" s="4863">
        <v>42863</v>
      </c>
      <c r="EC4" s="4863">
        <v>42864</v>
      </c>
      <c r="ED4" s="4863">
        <v>42865</v>
      </c>
      <c r="EE4" s="4863">
        <v>42866</v>
      </c>
      <c r="EF4" s="4863">
        <v>42867</v>
      </c>
      <c r="EG4" s="4863">
        <v>42868</v>
      </c>
      <c r="EH4" s="4863">
        <v>42869</v>
      </c>
      <c r="EI4" s="4863">
        <v>42870</v>
      </c>
      <c r="EJ4" s="4863">
        <v>42871</v>
      </c>
      <c r="EK4" s="4863">
        <v>42872</v>
      </c>
      <c r="EL4" s="4863">
        <v>42873</v>
      </c>
      <c r="EM4" s="4863">
        <v>42874</v>
      </c>
      <c r="EN4" s="4863">
        <v>42875</v>
      </c>
      <c r="EO4" s="4863">
        <v>42876</v>
      </c>
      <c r="EP4" s="4863">
        <v>42877</v>
      </c>
      <c r="EQ4" s="4863">
        <v>42878</v>
      </c>
      <c r="ER4" s="4863">
        <v>42879</v>
      </c>
      <c r="ES4" s="4863">
        <v>42880</v>
      </c>
      <c r="ET4" s="4863">
        <v>42881</v>
      </c>
      <c r="EU4" s="4863">
        <v>42882</v>
      </c>
      <c r="EV4" s="4863">
        <v>42883</v>
      </c>
      <c r="EW4" s="4863">
        <v>42884</v>
      </c>
      <c r="EX4" s="4863">
        <v>42885</v>
      </c>
      <c r="EY4" s="4863">
        <v>42886</v>
      </c>
      <c r="EZ4" s="4863">
        <v>42887</v>
      </c>
      <c r="FA4" s="4863">
        <v>42888</v>
      </c>
      <c r="FB4" s="4863">
        <v>42889</v>
      </c>
      <c r="FC4" s="4863">
        <v>42890</v>
      </c>
      <c r="FD4" s="4863">
        <v>42891</v>
      </c>
      <c r="FE4" s="4863">
        <v>42892</v>
      </c>
      <c r="FF4" s="4863">
        <v>42893</v>
      </c>
      <c r="FG4" s="4863">
        <v>42894</v>
      </c>
      <c r="FH4" s="4863">
        <v>42895</v>
      </c>
      <c r="FI4" s="4863">
        <v>42896</v>
      </c>
      <c r="FJ4" s="4863">
        <v>42897</v>
      </c>
      <c r="FK4" s="4863">
        <v>42898</v>
      </c>
      <c r="FL4" s="4863">
        <v>42899</v>
      </c>
      <c r="FM4" s="4863">
        <v>42900</v>
      </c>
      <c r="FN4" s="4863">
        <v>42901</v>
      </c>
      <c r="FO4" s="4863">
        <v>42902</v>
      </c>
      <c r="FP4" s="4863">
        <v>42903</v>
      </c>
      <c r="FQ4" s="4863">
        <v>42904</v>
      </c>
      <c r="FR4" s="4863">
        <v>42905</v>
      </c>
      <c r="FS4" s="4863">
        <v>42906</v>
      </c>
      <c r="FT4" s="4863">
        <v>42907</v>
      </c>
      <c r="FU4" s="4863">
        <v>42908</v>
      </c>
      <c r="FV4" s="4863">
        <v>42909</v>
      </c>
      <c r="FW4" s="4863">
        <v>42910</v>
      </c>
      <c r="FX4" s="4863">
        <v>42911</v>
      </c>
      <c r="FY4" s="4863">
        <v>42912</v>
      </c>
      <c r="FZ4" s="4863">
        <v>42913</v>
      </c>
      <c r="GA4" s="4863">
        <v>42914</v>
      </c>
      <c r="GB4" s="4863">
        <v>42915</v>
      </c>
      <c r="GC4" s="4863">
        <v>42916</v>
      </c>
      <c r="GD4" s="4863">
        <v>42917</v>
      </c>
      <c r="GE4" s="4863">
        <v>42918</v>
      </c>
      <c r="GF4" s="4863">
        <v>42919</v>
      </c>
      <c r="GG4" s="4863">
        <v>42920</v>
      </c>
      <c r="GH4" s="4863">
        <v>42921</v>
      </c>
      <c r="GI4" s="4863">
        <v>42922</v>
      </c>
      <c r="GJ4" s="4863">
        <v>42923</v>
      </c>
      <c r="GK4" s="4863">
        <v>42924</v>
      </c>
      <c r="GL4" s="4863">
        <v>42925</v>
      </c>
      <c r="GM4" s="4863">
        <v>42926</v>
      </c>
      <c r="GN4" s="4863">
        <v>42927</v>
      </c>
      <c r="GO4" s="4863">
        <v>42928</v>
      </c>
      <c r="GP4" s="4863">
        <v>42929</v>
      </c>
      <c r="GQ4" s="4863">
        <v>42930</v>
      </c>
      <c r="GR4" s="4863">
        <v>42931</v>
      </c>
      <c r="GS4" s="4863">
        <v>42932</v>
      </c>
      <c r="GT4" s="4863">
        <v>42933</v>
      </c>
      <c r="GU4" s="4863">
        <v>42934</v>
      </c>
      <c r="GV4" s="4863">
        <v>42935</v>
      </c>
      <c r="GW4" s="4863">
        <v>42936</v>
      </c>
      <c r="GX4" s="4863">
        <v>42937</v>
      </c>
      <c r="GY4" s="4863">
        <v>42938</v>
      </c>
      <c r="GZ4" s="4863">
        <v>42939</v>
      </c>
      <c r="HA4" s="4863">
        <v>42940</v>
      </c>
      <c r="HB4" s="4863">
        <v>42941</v>
      </c>
      <c r="HC4" s="4863">
        <v>42942</v>
      </c>
      <c r="HD4" s="4863">
        <v>42943</v>
      </c>
      <c r="HE4" s="4863">
        <v>42944</v>
      </c>
      <c r="HF4" s="4863">
        <v>42945</v>
      </c>
      <c r="HG4" s="4863">
        <v>42946</v>
      </c>
      <c r="HH4" s="4863">
        <v>42947</v>
      </c>
      <c r="HI4" s="4863">
        <v>42948</v>
      </c>
      <c r="HJ4" s="4863">
        <v>42949</v>
      </c>
      <c r="HK4" s="4863">
        <v>42950</v>
      </c>
      <c r="HL4" s="4863">
        <v>42951</v>
      </c>
      <c r="HM4" s="4863">
        <v>42952</v>
      </c>
      <c r="HN4" s="4863">
        <v>42953</v>
      </c>
      <c r="HO4" s="4863">
        <v>42954</v>
      </c>
      <c r="HP4" s="4863">
        <v>42955</v>
      </c>
      <c r="HQ4" s="4863">
        <v>42956</v>
      </c>
      <c r="HR4" s="4863">
        <v>42957</v>
      </c>
      <c r="HS4" s="4863">
        <v>42958</v>
      </c>
      <c r="HT4" s="4863">
        <v>42959</v>
      </c>
      <c r="HU4" s="4863">
        <v>42960</v>
      </c>
      <c r="HV4" s="4863">
        <v>42961</v>
      </c>
      <c r="HW4" s="4863">
        <v>42962</v>
      </c>
      <c r="HX4" s="4863">
        <v>42963</v>
      </c>
      <c r="HY4" s="4863">
        <v>42964</v>
      </c>
      <c r="HZ4" s="4863">
        <v>42965</v>
      </c>
      <c r="IA4" s="4863">
        <v>42966</v>
      </c>
      <c r="IB4" s="4863">
        <v>42967</v>
      </c>
      <c r="IC4" s="4863">
        <v>42968</v>
      </c>
      <c r="ID4" s="4863">
        <v>42969</v>
      </c>
      <c r="IE4" s="4863">
        <v>42970</v>
      </c>
      <c r="IF4" s="4863">
        <v>42971</v>
      </c>
      <c r="IG4" s="4863">
        <v>42972</v>
      </c>
      <c r="IH4" s="4863">
        <v>42973</v>
      </c>
      <c r="II4" s="4863">
        <v>42974</v>
      </c>
      <c r="IJ4" s="4863">
        <v>42975</v>
      </c>
      <c r="IK4" s="4863">
        <v>42976</v>
      </c>
      <c r="IL4" s="4863">
        <v>42977</v>
      </c>
      <c r="IM4" s="4863">
        <v>42978</v>
      </c>
      <c r="IN4" s="4863">
        <v>42979</v>
      </c>
      <c r="IO4" s="4863">
        <v>42980</v>
      </c>
      <c r="IP4" s="4863">
        <v>42981</v>
      </c>
      <c r="IQ4" s="4863">
        <v>42982</v>
      </c>
      <c r="IR4" s="4863">
        <v>42983</v>
      </c>
      <c r="IS4" s="4863">
        <v>42984</v>
      </c>
      <c r="IT4" s="4863">
        <v>42985</v>
      </c>
      <c r="IU4" s="4863">
        <v>42986</v>
      </c>
      <c r="IV4" s="4863">
        <v>42987</v>
      </c>
      <c r="IW4" s="4863">
        <v>42988</v>
      </c>
      <c r="IX4" s="4863">
        <v>42989</v>
      </c>
      <c r="IY4" s="4863">
        <v>42990</v>
      </c>
      <c r="IZ4" s="4863">
        <v>42991</v>
      </c>
      <c r="JA4" s="4863">
        <v>42992</v>
      </c>
      <c r="JB4" s="4863">
        <v>42993</v>
      </c>
      <c r="JC4" s="4863">
        <v>42994</v>
      </c>
      <c r="JD4" s="4863">
        <v>42995</v>
      </c>
      <c r="JE4" s="4863">
        <v>42996</v>
      </c>
      <c r="JF4" s="4863">
        <v>42997</v>
      </c>
      <c r="JG4" s="4863">
        <v>42998</v>
      </c>
      <c r="JH4" s="4863">
        <v>42999</v>
      </c>
      <c r="JI4" s="4863">
        <v>43000</v>
      </c>
      <c r="JJ4" s="4863">
        <v>43001</v>
      </c>
      <c r="JK4" s="4863">
        <v>43002</v>
      </c>
      <c r="JL4" s="4863">
        <v>43003</v>
      </c>
      <c r="JM4" s="4863">
        <v>43004</v>
      </c>
      <c r="JN4" s="4863">
        <v>43005</v>
      </c>
      <c r="JO4" s="4863">
        <v>43006</v>
      </c>
      <c r="JP4" s="4863">
        <v>43007</v>
      </c>
      <c r="JQ4" s="4863">
        <v>43008</v>
      </c>
      <c r="JR4" s="4863">
        <v>43009</v>
      </c>
      <c r="JS4" s="4863">
        <v>43010</v>
      </c>
      <c r="JT4" s="4863">
        <v>43011</v>
      </c>
      <c r="JU4" s="4863">
        <v>43012</v>
      </c>
      <c r="JV4" s="4863">
        <v>43013</v>
      </c>
      <c r="JW4" s="4863">
        <v>43014</v>
      </c>
      <c r="JX4" s="4863">
        <v>43015</v>
      </c>
      <c r="JY4" s="4863">
        <v>43016</v>
      </c>
      <c r="JZ4" s="4863">
        <v>43017</v>
      </c>
      <c r="KA4" s="4863">
        <v>43018</v>
      </c>
      <c r="KB4" s="4863">
        <v>43019</v>
      </c>
      <c r="KC4" s="4863">
        <v>43020</v>
      </c>
      <c r="KD4" s="4863">
        <v>43021</v>
      </c>
      <c r="KE4" s="4863">
        <v>43022</v>
      </c>
      <c r="KF4" s="4863">
        <v>43023</v>
      </c>
      <c r="KG4" s="4863">
        <v>43024</v>
      </c>
      <c r="KH4" s="4863">
        <v>43025</v>
      </c>
      <c r="KI4" s="4863">
        <v>43026</v>
      </c>
      <c r="KJ4" s="4863">
        <v>43027</v>
      </c>
      <c r="KK4" s="4863">
        <v>43028</v>
      </c>
      <c r="KL4" s="4863">
        <v>43029</v>
      </c>
      <c r="KM4" s="4863">
        <v>43030</v>
      </c>
      <c r="KN4" s="4863">
        <v>43031</v>
      </c>
      <c r="KO4" s="4863">
        <v>43032</v>
      </c>
      <c r="KP4" s="4863">
        <v>43033</v>
      </c>
      <c r="KQ4" s="4863">
        <v>43034</v>
      </c>
      <c r="KR4" s="4863">
        <v>43035</v>
      </c>
      <c r="KS4" s="4863">
        <v>43036</v>
      </c>
      <c r="KT4" s="4863">
        <v>43037</v>
      </c>
      <c r="KU4" s="4863">
        <v>43038</v>
      </c>
      <c r="KV4" s="4863">
        <v>43039</v>
      </c>
      <c r="KW4" s="4863">
        <v>43040</v>
      </c>
      <c r="KX4" s="4863">
        <v>43041</v>
      </c>
      <c r="KY4" s="4863">
        <v>43042</v>
      </c>
      <c r="KZ4" s="4863">
        <v>43043</v>
      </c>
      <c r="LA4" s="4863">
        <v>43044</v>
      </c>
      <c r="LB4" s="4863">
        <v>43045</v>
      </c>
      <c r="LC4" s="4863">
        <v>43046</v>
      </c>
      <c r="LD4" s="4863">
        <v>43047</v>
      </c>
      <c r="LE4" s="4863">
        <v>43048</v>
      </c>
      <c r="LF4" s="4863">
        <v>43049</v>
      </c>
      <c r="LG4" s="4863">
        <v>43050</v>
      </c>
      <c r="LH4" s="4863">
        <v>43051</v>
      </c>
      <c r="LI4" s="4863">
        <v>43052</v>
      </c>
      <c r="LJ4" s="4863">
        <v>43053</v>
      </c>
      <c r="LK4" s="4863">
        <v>43054</v>
      </c>
      <c r="LL4" s="4863">
        <v>43055</v>
      </c>
      <c r="LM4" s="4863">
        <v>43056</v>
      </c>
      <c r="LN4" s="4863">
        <v>43057</v>
      </c>
      <c r="LO4" s="4863">
        <v>43058</v>
      </c>
      <c r="LP4" s="4863">
        <v>43059</v>
      </c>
      <c r="LQ4" s="4863">
        <v>43060</v>
      </c>
      <c r="LR4" s="4863">
        <v>43061</v>
      </c>
      <c r="LS4" s="4863">
        <v>43062</v>
      </c>
      <c r="LT4" s="4863">
        <v>43063</v>
      </c>
      <c r="LU4" s="4863">
        <v>43064</v>
      </c>
      <c r="LV4" s="4863">
        <v>43065</v>
      </c>
      <c r="LW4" s="4863">
        <v>43066</v>
      </c>
      <c r="LX4" s="4863">
        <v>43067</v>
      </c>
      <c r="LY4" s="4863">
        <v>43068</v>
      </c>
      <c r="LZ4" s="4863">
        <v>43069</v>
      </c>
      <c r="MA4" s="4863">
        <v>43070</v>
      </c>
      <c r="MB4" s="4863">
        <v>43071</v>
      </c>
      <c r="MC4" s="4863">
        <v>43072</v>
      </c>
      <c r="MD4" s="4863">
        <v>43073</v>
      </c>
      <c r="ME4" s="4863">
        <v>43074</v>
      </c>
      <c r="MF4" s="4863">
        <v>43075</v>
      </c>
      <c r="MG4" s="4863">
        <v>43076</v>
      </c>
      <c r="MH4" s="4863">
        <v>43077</v>
      </c>
      <c r="MI4" s="4863">
        <v>43078</v>
      </c>
      <c r="MJ4" s="4863">
        <v>43079</v>
      </c>
      <c r="MK4" s="4863">
        <v>43080</v>
      </c>
      <c r="ML4" s="4863">
        <v>43081</v>
      </c>
      <c r="MM4" s="4863">
        <v>43082</v>
      </c>
      <c r="MN4" s="4863">
        <v>43083</v>
      </c>
      <c r="MO4" s="4863">
        <v>43084</v>
      </c>
      <c r="MP4" s="4863">
        <v>43085</v>
      </c>
      <c r="MQ4" s="4863">
        <v>43086</v>
      </c>
      <c r="MR4" s="4863">
        <v>43087</v>
      </c>
      <c r="MS4" s="4863">
        <v>43088</v>
      </c>
      <c r="MT4" s="4863">
        <v>43089</v>
      </c>
      <c r="MU4" s="4863">
        <v>43090</v>
      </c>
      <c r="MV4" s="4863">
        <v>43091</v>
      </c>
      <c r="MW4" s="4863">
        <v>43092</v>
      </c>
      <c r="MX4" s="4863">
        <v>43093</v>
      </c>
      <c r="MY4" s="4863">
        <v>43094</v>
      </c>
      <c r="MZ4" s="4863">
        <v>43095</v>
      </c>
      <c r="NA4" s="4863">
        <v>43096</v>
      </c>
      <c r="NB4" s="4863">
        <v>43097</v>
      </c>
      <c r="NC4" s="4863">
        <v>43098</v>
      </c>
      <c r="ND4" s="4863">
        <v>43099</v>
      </c>
      <c r="NE4" s="4863">
        <v>43100</v>
      </c>
      <c r="NF4" s="4863">
        <v>43101</v>
      </c>
      <c r="NG4" s="4863">
        <v>43102</v>
      </c>
      <c r="NH4" s="4863">
        <v>43103</v>
      </c>
      <c r="NI4" s="4863">
        <v>43104</v>
      </c>
      <c r="NJ4" s="4863">
        <v>43105</v>
      </c>
      <c r="NK4" s="4863">
        <v>43106</v>
      </c>
      <c r="NL4" s="4863">
        <v>43107</v>
      </c>
      <c r="NM4" s="4863">
        <v>43108</v>
      </c>
      <c r="NN4" s="4863">
        <v>43109</v>
      </c>
      <c r="NO4" s="4863">
        <v>43110</v>
      </c>
      <c r="NP4" s="4863">
        <v>43111</v>
      </c>
      <c r="NQ4" s="4863">
        <v>43112</v>
      </c>
      <c r="NR4" s="4863">
        <v>43113</v>
      </c>
      <c r="NS4" s="4863">
        <v>43114</v>
      </c>
      <c r="NT4" s="4863">
        <v>43115</v>
      </c>
      <c r="NU4" s="4863">
        <v>43116</v>
      </c>
      <c r="NV4" s="4863">
        <v>43117</v>
      </c>
      <c r="NW4" s="4863">
        <v>43118</v>
      </c>
      <c r="NX4" s="4863">
        <v>43119</v>
      </c>
      <c r="NY4" s="4863">
        <v>43120</v>
      </c>
      <c r="NZ4" s="4863">
        <v>43121</v>
      </c>
      <c r="OA4" s="4863">
        <v>43122</v>
      </c>
      <c r="OB4" s="4863">
        <v>43123</v>
      </c>
      <c r="OC4" s="4863">
        <v>43124</v>
      </c>
      <c r="OD4" s="4863">
        <v>43125</v>
      </c>
      <c r="OE4" s="4863">
        <v>43126</v>
      </c>
      <c r="OF4" s="4863">
        <v>43127</v>
      </c>
      <c r="OG4" s="4863">
        <v>43128</v>
      </c>
      <c r="OH4" s="4863">
        <v>43129</v>
      </c>
      <c r="OI4" s="4863">
        <v>43130</v>
      </c>
      <c r="OJ4" s="4863">
        <v>43131</v>
      </c>
      <c r="OK4" s="4863">
        <v>43132</v>
      </c>
      <c r="OL4" s="4863">
        <v>43133</v>
      </c>
      <c r="OM4" s="4863">
        <v>43134</v>
      </c>
      <c r="ON4" s="4863">
        <v>43135</v>
      </c>
      <c r="OO4" s="4863">
        <v>43136</v>
      </c>
      <c r="OP4" s="4863">
        <v>43137</v>
      </c>
      <c r="OQ4" s="4863">
        <v>43138</v>
      </c>
      <c r="OR4" s="4863">
        <v>43139</v>
      </c>
      <c r="OS4" s="4863">
        <v>43140</v>
      </c>
      <c r="OT4" s="4863">
        <v>43141</v>
      </c>
      <c r="OU4" s="4863">
        <v>43142</v>
      </c>
      <c r="OV4" s="4863">
        <v>43143</v>
      </c>
      <c r="OW4" s="4863">
        <v>43144</v>
      </c>
      <c r="OX4" s="4863">
        <v>43145</v>
      </c>
      <c r="OY4" s="4863">
        <v>43146</v>
      </c>
      <c r="OZ4" s="4863">
        <v>43147</v>
      </c>
      <c r="PA4" s="4863">
        <v>43148</v>
      </c>
      <c r="PB4" s="4863">
        <v>43149</v>
      </c>
      <c r="PC4" s="4863">
        <v>43150</v>
      </c>
      <c r="PD4" s="4863">
        <v>43151</v>
      </c>
      <c r="PE4" s="4863">
        <v>43152</v>
      </c>
      <c r="PF4" s="4863">
        <v>43153</v>
      </c>
      <c r="PG4" s="4863">
        <v>43154</v>
      </c>
      <c r="PH4" s="4863">
        <v>43155</v>
      </c>
      <c r="PI4" s="4863">
        <v>43156</v>
      </c>
      <c r="PJ4" s="4863">
        <v>43157</v>
      </c>
      <c r="PK4" s="4863">
        <v>43158</v>
      </c>
      <c r="PL4" s="4863">
        <v>43159</v>
      </c>
      <c r="PM4" s="4863">
        <v>43160</v>
      </c>
      <c r="PN4" s="4863">
        <v>43161</v>
      </c>
      <c r="PO4" s="4863">
        <v>43162</v>
      </c>
      <c r="PP4" s="4863">
        <v>43163</v>
      </c>
      <c r="PQ4" s="4863">
        <v>43164</v>
      </c>
      <c r="PR4" s="4863">
        <v>43165</v>
      </c>
      <c r="PS4" s="4863">
        <v>43166</v>
      </c>
      <c r="PT4" s="4863">
        <v>43167</v>
      </c>
      <c r="PU4" s="4863">
        <v>43168</v>
      </c>
      <c r="PV4" s="4863">
        <v>43169</v>
      </c>
      <c r="PW4" s="4863">
        <v>43170</v>
      </c>
      <c r="PX4" s="4863">
        <v>43171</v>
      </c>
      <c r="PY4" s="4863">
        <v>43172</v>
      </c>
      <c r="PZ4" s="4863">
        <v>43173</v>
      </c>
      <c r="QA4" s="4863">
        <v>43174</v>
      </c>
      <c r="QB4" s="4863">
        <v>43175</v>
      </c>
      <c r="QC4" s="4863">
        <v>43176</v>
      </c>
      <c r="QD4" s="4863">
        <v>43177</v>
      </c>
      <c r="QE4" s="4863">
        <v>43178</v>
      </c>
      <c r="QF4" s="4863">
        <v>43179</v>
      </c>
      <c r="QG4" s="4863">
        <v>43180</v>
      </c>
      <c r="QH4" s="4863">
        <v>43181</v>
      </c>
      <c r="QI4" s="4863">
        <v>43182</v>
      </c>
      <c r="QJ4" s="4863">
        <v>43183</v>
      </c>
      <c r="QK4" s="4863">
        <v>43184</v>
      </c>
      <c r="QL4" s="4863">
        <v>43185</v>
      </c>
      <c r="QM4" s="4863">
        <v>43186</v>
      </c>
      <c r="QN4" s="4863">
        <v>43187</v>
      </c>
      <c r="QO4" s="4863">
        <v>43188</v>
      </c>
      <c r="QP4" s="4863">
        <v>43189</v>
      </c>
      <c r="QQ4" s="4863">
        <v>43190</v>
      </c>
      <c r="QR4" s="4863">
        <v>43191</v>
      </c>
      <c r="QS4" s="4863">
        <v>43192</v>
      </c>
      <c r="QT4" s="4863">
        <v>43193</v>
      </c>
      <c r="QU4" s="4863">
        <v>43194</v>
      </c>
      <c r="QV4" s="4863">
        <v>43195</v>
      </c>
      <c r="QW4" s="4863">
        <v>43196</v>
      </c>
      <c r="QX4" s="4863">
        <v>43197</v>
      </c>
      <c r="QY4" s="4863">
        <v>43198</v>
      </c>
      <c r="QZ4" s="4863">
        <v>43199</v>
      </c>
      <c r="RA4" s="4863">
        <v>43200</v>
      </c>
      <c r="RB4" s="4863">
        <v>43201</v>
      </c>
      <c r="RC4" s="4863">
        <v>43202</v>
      </c>
      <c r="RD4" s="4863">
        <v>43203</v>
      </c>
      <c r="RE4" s="4863">
        <v>43204</v>
      </c>
      <c r="RF4" s="4863">
        <v>43205</v>
      </c>
      <c r="RG4" s="4863">
        <v>43206</v>
      </c>
      <c r="RH4" s="4863">
        <v>43207</v>
      </c>
      <c r="RI4" s="4863">
        <v>43208</v>
      </c>
      <c r="RJ4" s="4863">
        <v>43209</v>
      </c>
      <c r="RK4" s="4863">
        <v>43210</v>
      </c>
      <c r="RL4" s="4863">
        <v>43211</v>
      </c>
      <c r="RM4" s="4863">
        <v>43212</v>
      </c>
      <c r="RN4" s="4863">
        <v>43213</v>
      </c>
      <c r="RO4" s="4863">
        <v>43214</v>
      </c>
      <c r="RP4" s="4863">
        <v>43215</v>
      </c>
      <c r="RQ4" s="4863">
        <v>43216</v>
      </c>
      <c r="RR4" s="4863">
        <v>43217</v>
      </c>
      <c r="RS4" s="4863">
        <v>43218</v>
      </c>
      <c r="RT4" s="4863">
        <v>43219</v>
      </c>
      <c r="RU4" s="4863">
        <v>43220</v>
      </c>
      <c r="RV4" s="4863">
        <v>43221</v>
      </c>
      <c r="RW4" s="4863">
        <v>43222</v>
      </c>
      <c r="RX4" s="4863">
        <v>43223</v>
      </c>
      <c r="RY4" s="4863">
        <v>43224</v>
      </c>
      <c r="RZ4" s="4863">
        <v>43225</v>
      </c>
      <c r="SA4" s="4863">
        <v>43226</v>
      </c>
      <c r="SB4" s="4863">
        <v>43227</v>
      </c>
      <c r="SC4" s="4863">
        <v>43228</v>
      </c>
      <c r="SD4" s="4863">
        <v>43229</v>
      </c>
      <c r="SE4" s="4863">
        <v>43230</v>
      </c>
      <c r="SF4" s="4863">
        <v>43231</v>
      </c>
      <c r="SG4" s="4863">
        <v>43232</v>
      </c>
      <c r="SH4" s="4863">
        <v>43233</v>
      </c>
      <c r="SI4" s="4863">
        <v>43234</v>
      </c>
      <c r="SJ4" s="4863">
        <v>43235</v>
      </c>
      <c r="SK4" s="4863">
        <v>43236</v>
      </c>
      <c r="SL4" s="4863">
        <v>43237</v>
      </c>
      <c r="SM4" s="4863">
        <v>43238</v>
      </c>
      <c r="SN4" s="4863">
        <v>43239</v>
      </c>
      <c r="SO4" s="4863">
        <v>43240</v>
      </c>
      <c r="SP4" s="4863">
        <v>43241</v>
      </c>
      <c r="SQ4" s="4863">
        <v>43242</v>
      </c>
      <c r="SR4" s="4863">
        <v>43243</v>
      </c>
      <c r="SS4" s="4863">
        <v>43244</v>
      </c>
      <c r="ST4" s="4863">
        <v>43245</v>
      </c>
      <c r="SU4" s="4863">
        <v>43246</v>
      </c>
      <c r="SV4" s="4863">
        <v>43247</v>
      </c>
      <c r="SW4" s="4863">
        <v>43248</v>
      </c>
      <c r="SX4" s="4863">
        <v>43249</v>
      </c>
      <c r="SY4" s="4863">
        <v>43250</v>
      </c>
      <c r="SZ4" s="4863">
        <v>43251</v>
      </c>
      <c r="TA4" s="4863">
        <v>43252</v>
      </c>
      <c r="TB4" s="4863">
        <v>43253</v>
      </c>
      <c r="TC4" s="4863">
        <v>43254</v>
      </c>
      <c r="TD4" s="4863">
        <v>43255</v>
      </c>
      <c r="TE4" s="4863">
        <v>43256</v>
      </c>
      <c r="TF4" s="4863">
        <v>43257</v>
      </c>
      <c r="TG4" s="4863">
        <v>43258</v>
      </c>
      <c r="TH4" s="4863">
        <v>43259</v>
      </c>
      <c r="TI4" s="4863">
        <v>43260</v>
      </c>
      <c r="TJ4" s="4863">
        <v>43261</v>
      </c>
      <c r="TK4" s="4863">
        <v>43262</v>
      </c>
      <c r="TL4" s="4863">
        <v>43263</v>
      </c>
      <c r="TM4" s="4863">
        <v>43264</v>
      </c>
      <c r="TN4" s="4863">
        <v>43265</v>
      </c>
      <c r="TO4" s="4863">
        <v>43266</v>
      </c>
      <c r="TP4" s="4863">
        <v>43267</v>
      </c>
      <c r="TQ4" s="4863">
        <v>43268</v>
      </c>
      <c r="TR4" s="4863">
        <v>43269</v>
      </c>
      <c r="TS4" s="4863">
        <v>43270</v>
      </c>
      <c r="TT4" s="4863">
        <v>43271</v>
      </c>
      <c r="TU4" s="4863">
        <v>43272</v>
      </c>
      <c r="TV4" s="4863">
        <v>43273</v>
      </c>
      <c r="TW4" s="4863">
        <v>43274</v>
      </c>
      <c r="TX4" s="4863">
        <v>43275</v>
      </c>
      <c r="TY4" s="4863">
        <v>43276</v>
      </c>
      <c r="TZ4" s="4863">
        <v>43277</v>
      </c>
      <c r="UA4" s="4863">
        <v>43278</v>
      </c>
      <c r="UB4" s="4863">
        <v>43279</v>
      </c>
      <c r="UC4" s="4863">
        <v>43280</v>
      </c>
      <c r="UD4" s="4863">
        <v>43281</v>
      </c>
      <c r="UE4" s="4863">
        <v>43282</v>
      </c>
      <c r="UF4" s="4863">
        <v>43283</v>
      </c>
      <c r="UG4" s="4863">
        <v>43284</v>
      </c>
      <c r="UH4" s="4863">
        <v>43285</v>
      </c>
      <c r="UI4" s="4863">
        <v>43286</v>
      </c>
      <c r="UJ4" s="4863">
        <v>43287</v>
      </c>
      <c r="UK4" s="4863">
        <v>43288</v>
      </c>
      <c r="UL4" s="4863">
        <v>43289</v>
      </c>
      <c r="UM4" s="4863">
        <v>43290</v>
      </c>
      <c r="UN4" s="4863">
        <v>43291</v>
      </c>
      <c r="UO4" s="4863">
        <v>43292</v>
      </c>
      <c r="UP4" s="4863">
        <v>43293</v>
      </c>
      <c r="UQ4" s="4863">
        <v>43294</v>
      </c>
      <c r="UR4" s="4863">
        <v>43295</v>
      </c>
      <c r="US4" s="4863">
        <v>43296</v>
      </c>
      <c r="UT4" s="4863">
        <v>43297</v>
      </c>
      <c r="UU4" s="4863">
        <v>43298</v>
      </c>
      <c r="UV4" s="4863">
        <v>43299</v>
      </c>
      <c r="UW4" s="4863">
        <v>43300</v>
      </c>
      <c r="UX4" s="4863">
        <v>43301</v>
      </c>
      <c r="UY4" s="4863">
        <v>43302</v>
      </c>
      <c r="UZ4" s="4863">
        <v>43303</v>
      </c>
      <c r="VA4" s="4863">
        <v>43304</v>
      </c>
      <c r="VB4" s="4863">
        <v>43305</v>
      </c>
      <c r="VC4" s="4863">
        <v>43306</v>
      </c>
      <c r="VD4" s="4863">
        <v>43307</v>
      </c>
      <c r="VE4" s="4863">
        <v>43308</v>
      </c>
      <c r="VF4" s="4863">
        <v>43309</v>
      </c>
      <c r="VG4" s="4863">
        <v>43310</v>
      </c>
      <c r="VH4" s="4863">
        <v>43311</v>
      </c>
      <c r="VI4" s="4863">
        <v>43312</v>
      </c>
      <c r="VJ4" s="4863">
        <v>43313</v>
      </c>
      <c r="VK4" s="4863">
        <v>43314</v>
      </c>
      <c r="VL4" s="4863">
        <v>43315</v>
      </c>
      <c r="VM4" s="4863">
        <v>43316</v>
      </c>
      <c r="VN4" s="4863">
        <v>43317</v>
      </c>
      <c r="VO4" s="4863">
        <v>43318</v>
      </c>
      <c r="VP4" s="4863">
        <v>43319</v>
      </c>
      <c r="VQ4" s="4863">
        <v>43320</v>
      </c>
      <c r="VR4" s="4863">
        <v>43321</v>
      </c>
      <c r="VS4" s="4863">
        <v>43322</v>
      </c>
      <c r="VT4" s="4863">
        <v>43323</v>
      </c>
      <c r="VU4" s="4863">
        <v>43324</v>
      </c>
      <c r="VV4" s="4863">
        <v>43325</v>
      </c>
      <c r="VW4" s="4863">
        <v>43326</v>
      </c>
      <c r="VX4" s="4863">
        <v>43327</v>
      </c>
      <c r="VY4" s="4863">
        <v>43328</v>
      </c>
      <c r="VZ4" s="4863">
        <v>43329</v>
      </c>
      <c r="WA4" s="4863">
        <v>43330</v>
      </c>
      <c r="WB4" s="4863">
        <v>43331</v>
      </c>
      <c r="WC4" s="4863">
        <v>43332</v>
      </c>
      <c r="WD4" s="4863">
        <v>43333</v>
      </c>
      <c r="WE4" s="4863">
        <v>43334</v>
      </c>
      <c r="WF4" s="4863">
        <v>43335</v>
      </c>
      <c r="WG4" s="4863">
        <v>43336</v>
      </c>
      <c r="WH4" s="4863">
        <v>43337</v>
      </c>
      <c r="WI4" s="4863">
        <v>43338</v>
      </c>
      <c r="WJ4" s="4863">
        <v>43339</v>
      </c>
      <c r="WK4" s="4863">
        <v>43340</v>
      </c>
      <c r="WL4" s="4863">
        <v>43341</v>
      </c>
      <c r="WM4" s="4863">
        <v>43342</v>
      </c>
      <c r="WN4" s="4863">
        <v>43343</v>
      </c>
      <c r="WO4" s="4863">
        <v>43344</v>
      </c>
      <c r="WP4" s="4863">
        <v>43345</v>
      </c>
      <c r="WQ4" s="4863">
        <v>43346</v>
      </c>
      <c r="WR4" s="4863">
        <v>43347</v>
      </c>
      <c r="WS4" s="4863">
        <v>43348</v>
      </c>
      <c r="WT4" s="4863">
        <v>43349</v>
      </c>
      <c r="WU4" s="4863">
        <v>43350</v>
      </c>
      <c r="WV4" s="4863">
        <v>43351</v>
      </c>
      <c r="WW4" s="4863">
        <v>43352</v>
      </c>
      <c r="WX4" s="4863">
        <v>43353</v>
      </c>
      <c r="WY4" s="4863">
        <v>43354</v>
      </c>
      <c r="WZ4" s="4863">
        <v>43355</v>
      </c>
      <c r="XA4" s="4863">
        <v>43356</v>
      </c>
      <c r="XB4" s="4863">
        <v>43357</v>
      </c>
      <c r="XC4" s="4863">
        <v>43358</v>
      </c>
      <c r="XD4" s="4863">
        <v>43359</v>
      </c>
      <c r="XE4" s="4863">
        <v>43360</v>
      </c>
      <c r="XF4" s="4863">
        <v>43361</v>
      </c>
      <c r="XG4" s="4863">
        <v>43362</v>
      </c>
      <c r="XH4" s="4863">
        <v>43363</v>
      </c>
      <c r="XI4" s="4863">
        <v>43364</v>
      </c>
      <c r="XJ4" s="4863">
        <v>43365</v>
      </c>
      <c r="XK4" s="4863">
        <v>43366</v>
      </c>
      <c r="XL4" s="4863">
        <v>43367</v>
      </c>
      <c r="XM4" s="4863">
        <v>43368</v>
      </c>
      <c r="XN4" s="4863">
        <v>43369</v>
      </c>
      <c r="XO4" s="4863">
        <v>43370</v>
      </c>
      <c r="XP4" s="4863">
        <v>43371</v>
      </c>
      <c r="XQ4" s="4863">
        <v>43372</v>
      </c>
      <c r="XR4" s="4863">
        <v>43373</v>
      </c>
      <c r="XS4" s="4863">
        <v>43374</v>
      </c>
      <c r="XT4" s="4863">
        <v>43375</v>
      </c>
      <c r="XU4" s="4863">
        <v>43376</v>
      </c>
      <c r="XV4" s="4863">
        <v>43377</v>
      </c>
      <c r="XW4" s="4863">
        <v>43378</v>
      </c>
      <c r="XX4" s="4863">
        <v>43379</v>
      </c>
      <c r="XY4" s="4863">
        <v>43380</v>
      </c>
      <c r="XZ4" s="4863">
        <v>43381</v>
      </c>
      <c r="YA4" s="4863">
        <v>43382</v>
      </c>
      <c r="YB4" s="4863">
        <v>43383</v>
      </c>
      <c r="YC4" s="4863">
        <v>43384</v>
      </c>
      <c r="YD4" s="4863">
        <v>43385</v>
      </c>
      <c r="YE4" s="4863">
        <v>43386</v>
      </c>
      <c r="YF4" s="4863">
        <v>43387</v>
      </c>
      <c r="YG4" s="4863">
        <v>43388</v>
      </c>
      <c r="YH4" s="4863">
        <v>43389</v>
      </c>
      <c r="YI4" s="4863">
        <v>43390</v>
      </c>
      <c r="YJ4" s="4863">
        <v>43391</v>
      </c>
      <c r="YK4" s="4863">
        <v>43392</v>
      </c>
      <c r="YL4" s="4863">
        <v>43393</v>
      </c>
      <c r="YM4" s="4863">
        <v>43394</v>
      </c>
      <c r="YN4" s="4863">
        <v>43395</v>
      </c>
      <c r="YO4" s="4863">
        <v>43396</v>
      </c>
      <c r="YP4" s="4863">
        <v>43397</v>
      </c>
      <c r="YQ4" s="4863">
        <v>43398</v>
      </c>
      <c r="YR4" s="4863">
        <v>43399</v>
      </c>
      <c r="YS4" s="4863">
        <v>43400</v>
      </c>
      <c r="YT4" s="4863">
        <v>43401</v>
      </c>
      <c r="YU4" s="4863">
        <v>43402</v>
      </c>
      <c r="YV4" s="4863">
        <v>43403</v>
      </c>
      <c r="YW4" s="4863">
        <v>43404</v>
      </c>
      <c r="YX4" s="4863">
        <v>43405</v>
      </c>
      <c r="YY4" s="4863">
        <v>43406</v>
      </c>
      <c r="YZ4" s="4863">
        <v>43407</v>
      </c>
      <c r="ZA4" s="4863">
        <v>43408</v>
      </c>
      <c r="ZB4" s="4863">
        <v>43409</v>
      </c>
      <c r="ZC4" s="4863">
        <v>43410</v>
      </c>
      <c r="ZD4" s="4863">
        <v>43411</v>
      </c>
      <c r="ZE4" s="4863">
        <v>43412</v>
      </c>
      <c r="ZF4" s="4863">
        <v>43413</v>
      </c>
      <c r="ZG4" s="4863">
        <v>43414</v>
      </c>
      <c r="ZH4" s="4863">
        <v>43415</v>
      </c>
      <c r="ZI4" s="4863">
        <v>43416</v>
      </c>
      <c r="ZJ4" s="4863">
        <v>43417</v>
      </c>
      <c r="ZK4" s="4863">
        <v>43418</v>
      </c>
      <c r="ZL4" s="4863">
        <v>43419</v>
      </c>
      <c r="ZM4" s="4863">
        <v>43420</v>
      </c>
      <c r="ZN4" s="4863">
        <v>43421</v>
      </c>
      <c r="ZO4" s="4863">
        <v>43422</v>
      </c>
      <c r="ZP4" s="4863">
        <v>43423</v>
      </c>
      <c r="ZQ4" s="4863">
        <v>43424</v>
      </c>
      <c r="ZR4" s="4863">
        <v>43425</v>
      </c>
      <c r="ZS4" s="4863">
        <v>43426</v>
      </c>
      <c r="ZT4" s="4863">
        <v>43427</v>
      </c>
      <c r="ZU4" s="4863">
        <v>43428</v>
      </c>
      <c r="ZV4" s="4863">
        <v>43429</v>
      </c>
      <c r="ZW4" s="4863">
        <v>43430</v>
      </c>
      <c r="ZX4" s="4863">
        <v>43431</v>
      </c>
      <c r="ZY4" s="4863">
        <v>43432</v>
      </c>
      <c r="ZZ4" s="4863">
        <v>43433</v>
      </c>
      <c r="AAA4" s="4863">
        <v>43434</v>
      </c>
      <c r="AAB4" s="4863">
        <v>43435</v>
      </c>
      <c r="AAC4" s="4863">
        <v>43436</v>
      </c>
      <c r="AAD4" s="4863">
        <v>43437</v>
      </c>
      <c r="AAE4" s="4863">
        <v>43438</v>
      </c>
      <c r="AAF4" s="4863">
        <v>43439</v>
      </c>
      <c r="AAG4" s="4863">
        <v>43440</v>
      </c>
      <c r="AAH4" s="4863">
        <v>43441</v>
      </c>
      <c r="AAI4" s="4863">
        <v>43442</v>
      </c>
      <c r="AAJ4" s="4863">
        <v>43443</v>
      </c>
      <c r="AAK4" s="4863">
        <v>43444</v>
      </c>
      <c r="AAL4" s="4863">
        <v>43445</v>
      </c>
      <c r="AAM4" s="4863">
        <v>43446</v>
      </c>
      <c r="AAN4" s="4863">
        <v>43447</v>
      </c>
      <c r="AAO4" s="4863">
        <v>43448</v>
      </c>
      <c r="AAP4" s="4863">
        <v>43449</v>
      </c>
      <c r="AAQ4" s="4863">
        <v>43450</v>
      </c>
      <c r="AAR4" s="4863">
        <v>43451</v>
      </c>
      <c r="AAS4" s="4863">
        <v>43452</v>
      </c>
      <c r="AAT4" s="4863">
        <v>43453</v>
      </c>
      <c r="AAU4" s="4863">
        <v>43454</v>
      </c>
      <c r="AAV4" s="4863">
        <v>43455</v>
      </c>
      <c r="AAW4" s="4863">
        <v>43456</v>
      </c>
      <c r="AAX4" s="4863">
        <v>43457</v>
      </c>
      <c r="AAY4" s="4863">
        <v>43458</v>
      </c>
      <c r="AAZ4" s="4863">
        <v>43459</v>
      </c>
      <c r="ABA4" s="4863">
        <v>43460</v>
      </c>
      <c r="ABB4" s="4863">
        <v>43461</v>
      </c>
      <c r="ABC4" s="4863">
        <v>43462</v>
      </c>
      <c r="ABD4" s="4863">
        <v>43463</v>
      </c>
      <c r="ABE4" s="4863">
        <v>43464</v>
      </c>
      <c r="ABF4" s="4863">
        <v>43465</v>
      </c>
      <c r="ABG4" s="4863">
        <v>43466</v>
      </c>
      <c r="ABH4" s="4863">
        <v>43467</v>
      </c>
    </row>
    <row r="5" spans="1:736" s="1421" customFormat="1" ht="13.2" x14ac:dyDescent="0.25">
      <c r="A5" s="1438" t="s">
        <v>263</v>
      </c>
      <c r="B5" s="4849"/>
      <c r="C5" s="4849"/>
      <c r="D5" s="4849"/>
      <c r="E5" s="4849"/>
      <c r="F5" s="4849"/>
      <c r="G5" s="4849"/>
      <c r="H5" s="4849"/>
      <c r="I5" s="4849"/>
      <c r="J5" s="4849"/>
      <c r="K5" s="4849"/>
      <c r="L5" s="4849"/>
      <c r="M5" s="4849"/>
      <c r="N5" s="4849"/>
      <c r="O5" s="4849"/>
      <c r="P5" s="4849"/>
      <c r="Q5" s="4849"/>
      <c r="R5" s="4849"/>
      <c r="S5" s="4849"/>
      <c r="T5" s="4849"/>
      <c r="U5" s="4849"/>
      <c r="V5" s="4849"/>
      <c r="W5" s="4849"/>
      <c r="X5" s="4849"/>
      <c r="Y5" s="4849"/>
      <c r="Z5" s="4849"/>
      <c r="AA5" s="4849"/>
      <c r="AB5" s="4849"/>
      <c r="AC5" s="4849"/>
      <c r="AD5" s="4849"/>
      <c r="AE5" s="4849"/>
      <c r="AF5" s="4849"/>
      <c r="AG5" s="4849"/>
      <c r="AH5" s="4849"/>
      <c r="AI5" s="4849"/>
      <c r="AJ5" s="4849"/>
      <c r="AK5" s="4849"/>
      <c r="AL5" s="4849"/>
      <c r="AM5" s="4849"/>
      <c r="AN5" s="4849"/>
      <c r="AO5" s="4849"/>
      <c r="AP5" s="4849"/>
      <c r="AQ5" s="4849"/>
      <c r="AR5" s="4849"/>
      <c r="AS5" s="4849"/>
      <c r="AT5" s="4849"/>
      <c r="AU5" s="4849"/>
      <c r="AV5" s="4849"/>
      <c r="AW5" s="4849"/>
      <c r="AX5" s="4849"/>
      <c r="AY5" s="4849"/>
      <c r="AZ5" s="4849"/>
      <c r="BA5" s="4849"/>
      <c r="BB5" s="4849"/>
      <c r="BC5" s="4849"/>
      <c r="BD5" s="4849"/>
      <c r="BE5" s="4849"/>
      <c r="BF5" s="4849"/>
      <c r="BG5" s="4849"/>
      <c r="BH5" s="4849"/>
      <c r="BI5" s="4849"/>
      <c r="BJ5" s="4849"/>
      <c r="BK5" s="4849"/>
      <c r="BL5" s="4849"/>
      <c r="BM5" s="4849"/>
      <c r="BN5" s="4849"/>
      <c r="BO5" s="4849"/>
      <c r="BP5" s="4849"/>
      <c r="BQ5" s="4849"/>
      <c r="BR5" s="4849"/>
      <c r="BS5" s="4849"/>
      <c r="BT5" s="4849"/>
      <c r="BU5" s="4849"/>
      <c r="BV5" s="4849"/>
      <c r="BW5" s="4849"/>
      <c r="BX5" s="4849"/>
      <c r="BY5" s="4849"/>
      <c r="BZ5" s="4849"/>
      <c r="CA5" s="4849"/>
      <c r="CB5" s="4849"/>
      <c r="CC5" s="4849"/>
      <c r="CD5" s="4849"/>
      <c r="CE5" s="4849"/>
      <c r="CF5" s="4849"/>
      <c r="CG5" s="4849"/>
      <c r="CH5" s="4849"/>
      <c r="CI5" s="4849"/>
      <c r="CJ5" s="4849"/>
      <c r="CK5" s="4849"/>
      <c r="CL5" s="4849"/>
      <c r="CM5" s="4849"/>
      <c r="CN5" s="4849"/>
      <c r="CO5" s="4849"/>
      <c r="CP5" s="4849"/>
      <c r="CQ5" s="4849"/>
      <c r="CR5" s="4849"/>
      <c r="CS5" s="4849"/>
      <c r="CT5" s="4849"/>
      <c r="CU5" s="4849"/>
      <c r="CV5" s="4849"/>
      <c r="CW5" s="4849"/>
      <c r="CX5" s="4849"/>
      <c r="CY5" s="4849"/>
      <c r="CZ5" s="4849"/>
      <c r="DA5" s="4849"/>
      <c r="DB5" s="4849"/>
      <c r="DC5" s="4849"/>
      <c r="DD5" s="4849"/>
      <c r="DE5" s="4849"/>
      <c r="DF5" s="4849"/>
      <c r="DG5" s="4849"/>
      <c r="DH5" s="4849"/>
      <c r="DI5" s="4849"/>
      <c r="DJ5" s="4849"/>
      <c r="DK5" s="4849"/>
      <c r="DL5" s="4849"/>
      <c r="DM5" s="4849"/>
      <c r="DN5" s="4849"/>
      <c r="DO5" s="4849"/>
      <c r="DP5" s="4849"/>
      <c r="DQ5" s="4849"/>
      <c r="DR5" s="4849"/>
      <c r="DS5" s="4849"/>
      <c r="DT5" s="4849"/>
      <c r="DU5" s="4849"/>
      <c r="DV5" s="4849"/>
      <c r="DW5" s="4849"/>
      <c r="DX5" s="4849"/>
      <c r="DY5" s="4849"/>
      <c r="DZ5" s="4849"/>
      <c r="EA5" s="4849"/>
      <c r="EB5" s="4849"/>
      <c r="EC5" s="4849"/>
      <c r="ED5" s="4849"/>
      <c r="EE5" s="4849"/>
      <c r="EF5" s="4849"/>
      <c r="EG5" s="4849"/>
      <c r="EH5" s="4849"/>
      <c r="EI5" s="4849"/>
      <c r="EJ5" s="4849"/>
      <c r="EK5" s="4849"/>
      <c r="EL5" s="4849"/>
      <c r="EM5" s="4849"/>
      <c r="EN5" s="4849"/>
      <c r="EO5" s="4849"/>
      <c r="EP5" s="4849"/>
      <c r="EQ5" s="4849"/>
      <c r="ER5" s="4849"/>
      <c r="ES5" s="4849"/>
      <c r="ET5" s="4849"/>
      <c r="EU5" s="4849"/>
      <c r="EV5" s="4849"/>
      <c r="EW5" s="4849"/>
      <c r="EX5" s="4849"/>
      <c r="EY5" s="4849"/>
      <c r="EZ5" s="4849"/>
      <c r="FA5" s="4849"/>
      <c r="FB5" s="4849"/>
      <c r="FC5" s="4849"/>
      <c r="FD5" s="4849"/>
      <c r="FE5" s="4849"/>
      <c r="FF5" s="4849"/>
      <c r="FG5" s="4849"/>
      <c r="FH5" s="4849"/>
      <c r="FI5" s="4849"/>
      <c r="FJ5" s="4849"/>
      <c r="FK5" s="4849"/>
      <c r="FL5" s="4849"/>
      <c r="FM5" s="4849"/>
      <c r="FN5" s="4849"/>
      <c r="FO5" s="4849"/>
      <c r="FP5" s="4849"/>
      <c r="FQ5" s="4849"/>
      <c r="FR5" s="4849"/>
      <c r="FS5" s="4849"/>
      <c r="FT5" s="4849"/>
      <c r="FU5" s="4849"/>
      <c r="FV5" s="4849"/>
      <c r="FW5" s="4849"/>
      <c r="FX5" s="4849"/>
      <c r="FY5" s="4849"/>
      <c r="FZ5" s="4849"/>
      <c r="GA5" s="4849"/>
      <c r="GB5" s="4849"/>
      <c r="GC5" s="4849"/>
      <c r="GD5" s="4849"/>
      <c r="GE5" s="4849"/>
      <c r="GF5" s="4849"/>
      <c r="GG5" s="4849"/>
      <c r="GH5" s="4849"/>
      <c r="GI5" s="4849"/>
      <c r="GJ5" s="4849"/>
      <c r="GK5" s="4849"/>
      <c r="GL5" s="4849"/>
      <c r="GM5" s="4849"/>
      <c r="GN5" s="4849"/>
      <c r="GO5" s="4849"/>
      <c r="GP5" s="4849"/>
      <c r="GQ5" s="4849"/>
      <c r="GR5" s="4849"/>
      <c r="GS5" s="4849"/>
      <c r="GT5" s="4849"/>
      <c r="GU5" s="4849"/>
      <c r="GV5" s="4849"/>
      <c r="GW5" s="4849"/>
      <c r="GX5" s="4849"/>
      <c r="GY5" s="4849"/>
      <c r="GZ5" s="4849"/>
      <c r="HA5" s="4849"/>
      <c r="HB5" s="4849"/>
      <c r="HC5" s="4849"/>
      <c r="HD5" s="4849"/>
      <c r="HE5" s="4849"/>
      <c r="HF5" s="4849"/>
      <c r="HG5" s="4849"/>
      <c r="HH5" s="4849"/>
      <c r="HI5" s="4849"/>
      <c r="HJ5" s="4849"/>
      <c r="HK5" s="4849"/>
      <c r="HL5" s="4849"/>
      <c r="HM5" s="4849"/>
      <c r="HN5" s="4849"/>
      <c r="HO5" s="4849"/>
      <c r="HP5" s="4849"/>
      <c r="HQ5" s="4849"/>
      <c r="HR5" s="4849"/>
      <c r="HS5" s="4849"/>
      <c r="HT5" s="4849"/>
      <c r="HU5" s="4849"/>
      <c r="HV5" s="4849"/>
      <c r="HW5" s="4849"/>
      <c r="HX5" s="4849"/>
      <c r="HY5" s="4849"/>
      <c r="HZ5" s="4849"/>
      <c r="IA5" s="4849"/>
      <c r="IB5" s="4849"/>
      <c r="IC5" s="4849"/>
      <c r="ID5" s="4849"/>
      <c r="IE5" s="4849"/>
      <c r="IF5" s="4849"/>
      <c r="IG5" s="4849"/>
      <c r="IH5" s="4849"/>
      <c r="II5" s="4849"/>
      <c r="IJ5" s="4849"/>
      <c r="IK5" s="4849"/>
      <c r="IL5" s="4849"/>
      <c r="IM5" s="4849"/>
      <c r="IN5" s="4849"/>
      <c r="IO5" s="4849"/>
      <c r="IP5" s="4849"/>
      <c r="IQ5" s="4849"/>
      <c r="IR5" s="4849"/>
      <c r="IS5" s="4849"/>
      <c r="IT5" s="4849"/>
      <c r="IU5" s="4849"/>
      <c r="IV5" s="4849"/>
      <c r="IW5" s="4849"/>
      <c r="IX5" s="4849"/>
      <c r="IY5" s="4849"/>
      <c r="IZ5" s="4849"/>
      <c r="JA5" s="4849"/>
      <c r="JB5" s="4849"/>
      <c r="JC5" s="4849"/>
      <c r="JD5" s="4849"/>
      <c r="JE5" s="4849"/>
      <c r="JF5" s="4849"/>
      <c r="JG5" s="4849"/>
      <c r="JH5" s="4849"/>
      <c r="JI5" s="4849"/>
      <c r="JJ5" s="4849"/>
      <c r="JK5" s="4849"/>
      <c r="JL5" s="4849"/>
      <c r="JM5" s="4849"/>
      <c r="JN5" s="4849"/>
      <c r="JO5" s="4849"/>
      <c r="JP5" s="4849"/>
      <c r="JQ5" s="4849"/>
      <c r="JR5" s="4849"/>
      <c r="JS5" s="4849"/>
      <c r="JT5" s="4849"/>
      <c r="JU5" s="4849"/>
      <c r="JV5" s="4849"/>
      <c r="JW5" s="4849"/>
      <c r="JX5" s="4849"/>
      <c r="JY5" s="4849"/>
      <c r="JZ5" s="4849"/>
      <c r="KA5" s="4849"/>
      <c r="KB5" s="4849"/>
      <c r="KC5" s="4849"/>
      <c r="KD5" s="4849"/>
      <c r="KE5" s="4849"/>
      <c r="KF5" s="4849"/>
      <c r="KG5" s="4849"/>
      <c r="KH5" s="4849"/>
      <c r="KI5" s="4849"/>
      <c r="KJ5" s="4849"/>
      <c r="KK5" s="4849"/>
      <c r="KL5" s="4849"/>
      <c r="KM5" s="4849"/>
      <c r="KN5" s="4849"/>
      <c r="KO5" s="4849"/>
      <c r="KP5" s="4849"/>
      <c r="KQ5" s="4849"/>
      <c r="KR5" s="4849"/>
      <c r="KS5" s="4849"/>
      <c r="KT5" s="4849"/>
      <c r="KU5" s="4849"/>
      <c r="KV5" s="4849"/>
      <c r="KW5" s="4849"/>
      <c r="KX5" s="4849"/>
      <c r="KY5" s="4849"/>
      <c r="KZ5" s="4849"/>
      <c r="LA5" s="4849"/>
      <c r="LB5" s="4849"/>
      <c r="LC5" s="4849"/>
      <c r="LD5" s="4849"/>
      <c r="LE5" s="4849"/>
      <c r="LF5" s="4849"/>
      <c r="LG5" s="4849"/>
      <c r="LH5" s="4849"/>
      <c r="LI5" s="4849"/>
      <c r="LJ5" s="4849"/>
      <c r="LK5" s="4849"/>
      <c r="LL5" s="4849"/>
      <c r="LM5" s="4849"/>
      <c r="LN5" s="4849"/>
      <c r="LO5" s="4849"/>
      <c r="LP5" s="4849"/>
      <c r="LQ5" s="4849"/>
      <c r="LR5" s="4849"/>
      <c r="LS5" s="4849"/>
      <c r="LT5" s="4849"/>
      <c r="LU5" s="4849"/>
      <c r="LV5" s="4849"/>
      <c r="LW5" s="4849"/>
      <c r="LX5" s="4849"/>
      <c r="LY5" s="4849"/>
      <c r="LZ5" s="4849"/>
      <c r="MA5" s="4849"/>
      <c r="MB5" s="4849"/>
      <c r="MC5" s="4849"/>
      <c r="MD5" s="4849"/>
      <c r="ME5" s="4849"/>
      <c r="MF5" s="4849"/>
      <c r="MG5" s="4849"/>
      <c r="MH5" s="4849"/>
      <c r="MI5" s="4849"/>
      <c r="MJ5" s="4849"/>
      <c r="MK5" s="4849"/>
      <c r="ML5" s="4849"/>
      <c r="MM5" s="4849"/>
      <c r="MN5" s="4849"/>
      <c r="MO5" s="4849"/>
      <c r="MP5" s="4849"/>
      <c r="MQ5" s="4849"/>
      <c r="MR5" s="4849"/>
      <c r="MS5" s="4849"/>
      <c r="MT5" s="4849"/>
      <c r="MU5" s="4849"/>
      <c r="MV5" s="4849"/>
      <c r="MW5" s="4849"/>
      <c r="MX5" s="4849"/>
      <c r="MY5" s="4849"/>
      <c r="MZ5" s="4849"/>
      <c r="NA5" s="4849"/>
      <c r="NB5" s="4849"/>
      <c r="NC5" s="4849"/>
      <c r="ND5" s="4849"/>
      <c r="NE5" s="4849"/>
      <c r="NF5" s="4849"/>
      <c r="NG5" s="4849"/>
      <c r="NH5" s="4849"/>
      <c r="NI5" s="4849"/>
      <c r="NJ5" s="4849"/>
      <c r="NK5" s="4849"/>
      <c r="NL5" s="4849"/>
      <c r="NM5" s="4849"/>
      <c r="NN5" s="4849"/>
      <c r="NO5" s="4849"/>
      <c r="NP5" s="4849"/>
      <c r="NQ5" s="4849"/>
      <c r="NR5" s="4849"/>
      <c r="NS5" s="4849"/>
      <c r="NT5" s="4849"/>
      <c r="NU5" s="4849"/>
      <c r="NV5" s="4849"/>
      <c r="NW5" s="4849"/>
      <c r="NX5" s="4849"/>
      <c r="NY5" s="4849"/>
      <c r="NZ5" s="4849"/>
      <c r="OA5" s="4849"/>
      <c r="OB5" s="4849"/>
      <c r="OC5" s="4849"/>
      <c r="OD5" s="4849"/>
      <c r="OE5" s="4849"/>
      <c r="OF5" s="4849"/>
      <c r="OG5" s="4849"/>
      <c r="OH5" s="4849"/>
      <c r="OI5" s="4849"/>
      <c r="OJ5" s="4849"/>
      <c r="OK5" s="4849"/>
      <c r="OL5" s="4849"/>
      <c r="OM5" s="4849"/>
      <c r="ON5" s="4849"/>
      <c r="OO5" s="4849"/>
      <c r="OP5" s="4849"/>
      <c r="OQ5" s="4849"/>
      <c r="OR5" s="4849"/>
      <c r="OS5" s="4849"/>
      <c r="OT5" s="4849"/>
      <c r="OU5" s="4849"/>
      <c r="OV5" s="4849"/>
      <c r="OW5" s="4849"/>
      <c r="OX5" s="4849"/>
      <c r="OY5" s="4849"/>
      <c r="OZ5" s="4849"/>
      <c r="PA5" s="4849"/>
      <c r="PB5" s="4849"/>
      <c r="PC5" s="4849"/>
      <c r="PD5" s="4849"/>
      <c r="PE5" s="4849"/>
      <c r="PF5" s="4849"/>
      <c r="PG5" s="4849"/>
      <c r="PH5" s="4849"/>
      <c r="PI5" s="4849"/>
      <c r="PJ5" s="4849"/>
      <c r="PK5" s="4849"/>
      <c r="PL5" s="4849"/>
      <c r="PM5" s="4849"/>
      <c r="PN5" s="4849"/>
      <c r="PO5" s="4849"/>
      <c r="PP5" s="4849"/>
      <c r="PQ5" s="4849"/>
      <c r="PR5" s="4849"/>
      <c r="PS5" s="4849"/>
      <c r="PT5" s="4849"/>
      <c r="PU5" s="4849"/>
      <c r="PV5" s="4849"/>
      <c r="PW5" s="4849"/>
      <c r="PX5" s="4849"/>
      <c r="PY5" s="4849"/>
      <c r="PZ5" s="4849"/>
      <c r="QA5" s="4849"/>
      <c r="QB5" s="4849"/>
      <c r="QC5" s="4849"/>
      <c r="QD5" s="4849"/>
      <c r="QE5" s="4849"/>
      <c r="QF5" s="4849"/>
      <c r="QG5" s="4849"/>
      <c r="QH5" s="4849"/>
      <c r="QI5" s="4849"/>
      <c r="QJ5" s="4849"/>
      <c r="QK5" s="4849"/>
      <c r="QL5" s="4849"/>
      <c r="QM5" s="4849"/>
      <c r="QN5" s="4849"/>
      <c r="QO5" s="4849"/>
      <c r="QP5" s="4849"/>
      <c r="QQ5" s="4849"/>
      <c r="QR5" s="4849"/>
      <c r="QS5" s="4849"/>
      <c r="QT5" s="4849"/>
      <c r="QU5" s="4849"/>
      <c r="QV5" s="4849"/>
      <c r="QW5" s="4849"/>
      <c r="QX5" s="4849"/>
      <c r="QY5" s="4849"/>
      <c r="QZ5" s="4849"/>
      <c r="RA5" s="4849"/>
      <c r="RB5" s="4849"/>
      <c r="RC5" s="4849"/>
      <c r="RD5" s="4849"/>
      <c r="RE5" s="4849"/>
      <c r="RF5" s="4849"/>
      <c r="RG5" s="4849"/>
      <c r="RH5" s="4849"/>
      <c r="RI5" s="4849"/>
      <c r="RJ5" s="4849"/>
      <c r="RK5" s="4849"/>
      <c r="RL5" s="4849"/>
      <c r="RM5" s="4849"/>
      <c r="RN5" s="4849"/>
      <c r="RO5" s="4849"/>
      <c r="RP5" s="4849"/>
      <c r="RQ5" s="4849"/>
      <c r="RR5" s="4849"/>
      <c r="RS5" s="4849"/>
      <c r="RT5" s="4849"/>
      <c r="RU5" s="4849"/>
      <c r="RV5" s="4849"/>
      <c r="RW5" s="4849"/>
      <c r="RX5" s="4849"/>
      <c r="RY5" s="4849"/>
      <c r="RZ5" s="4849"/>
      <c r="SA5" s="4849"/>
      <c r="SB5" s="4849"/>
      <c r="SC5" s="4849"/>
      <c r="SD5" s="4849"/>
      <c r="SE5" s="4849"/>
      <c r="SF5" s="4849"/>
      <c r="SG5" s="4849"/>
      <c r="SH5" s="4849"/>
      <c r="SI5" s="4849"/>
      <c r="SJ5" s="4849"/>
      <c r="SK5" s="4849"/>
      <c r="SL5" s="4849"/>
      <c r="SM5" s="4849"/>
      <c r="SN5" s="4849"/>
      <c r="SO5" s="4849"/>
      <c r="SP5" s="4849"/>
      <c r="SQ5" s="4849"/>
      <c r="SR5" s="4849"/>
      <c r="SS5" s="4849"/>
      <c r="ST5" s="4849"/>
      <c r="SU5" s="4849"/>
      <c r="SV5" s="4849"/>
      <c r="SW5" s="4849"/>
      <c r="SX5" s="4849"/>
      <c r="SY5" s="4849"/>
      <c r="SZ5" s="4849"/>
      <c r="TA5" s="4849"/>
      <c r="TB5" s="4849"/>
      <c r="TC5" s="4849"/>
      <c r="TD5" s="4849"/>
      <c r="TE5" s="4849"/>
      <c r="TF5" s="4849"/>
      <c r="TG5" s="4849"/>
      <c r="TH5" s="4849"/>
      <c r="TI5" s="4849"/>
      <c r="TJ5" s="4849"/>
      <c r="TK5" s="4849"/>
      <c r="TL5" s="4849"/>
      <c r="TM5" s="4849"/>
      <c r="TN5" s="4849"/>
      <c r="TO5" s="4849"/>
      <c r="TP5" s="4849"/>
      <c r="TQ5" s="4849"/>
      <c r="TR5" s="4849"/>
      <c r="TS5" s="4849"/>
      <c r="TT5" s="4849"/>
      <c r="TU5" s="4849"/>
      <c r="TV5" s="4849"/>
      <c r="TW5" s="4849"/>
      <c r="TX5" s="4849"/>
      <c r="TY5" s="4849"/>
      <c r="TZ5" s="4849"/>
      <c r="UA5" s="4849"/>
      <c r="UB5" s="4849"/>
      <c r="UC5" s="4849"/>
      <c r="UD5" s="4849"/>
      <c r="UE5" s="4849"/>
      <c r="UF5" s="4849"/>
      <c r="UG5" s="4849"/>
      <c r="UH5" s="4849"/>
      <c r="UI5" s="4849"/>
      <c r="UJ5" s="4849"/>
      <c r="UK5" s="4849"/>
      <c r="UL5" s="4849"/>
      <c r="UM5" s="4849"/>
      <c r="UN5" s="4849"/>
      <c r="UO5" s="4849"/>
      <c r="UP5" s="4849"/>
      <c r="UQ5" s="4849"/>
      <c r="UR5" s="4849"/>
      <c r="US5" s="4849"/>
      <c r="UT5" s="4849"/>
      <c r="UU5" s="4849"/>
      <c r="UV5" s="4849"/>
      <c r="UW5" s="4849"/>
      <c r="UX5" s="4849"/>
      <c r="UY5" s="4849"/>
      <c r="UZ5" s="4849"/>
      <c r="VA5" s="4849"/>
      <c r="VB5" s="4849"/>
      <c r="VC5" s="4849"/>
      <c r="VD5" s="4849"/>
      <c r="VE5" s="4849"/>
      <c r="VF5" s="4849"/>
      <c r="VG5" s="4849"/>
      <c r="VH5" s="4849"/>
      <c r="VI5" s="4849"/>
      <c r="VJ5" s="4849"/>
      <c r="VK5" s="4849"/>
      <c r="VL5" s="4849"/>
      <c r="VM5" s="4849"/>
      <c r="VN5" s="4849"/>
      <c r="VO5" s="4849"/>
      <c r="VP5" s="4849"/>
      <c r="VQ5" s="4849"/>
      <c r="VR5" s="4849"/>
      <c r="VS5" s="4849"/>
      <c r="VT5" s="4849"/>
      <c r="VU5" s="4849"/>
      <c r="VV5" s="4849"/>
      <c r="VW5" s="4849"/>
      <c r="VX5" s="4849"/>
      <c r="VY5" s="4849"/>
      <c r="VZ5" s="4849"/>
      <c r="WA5" s="4849"/>
      <c r="WB5" s="4849"/>
      <c r="WC5" s="4849"/>
      <c r="WD5" s="4849"/>
      <c r="WE5" s="4849"/>
      <c r="WF5" s="4849"/>
      <c r="WG5" s="4849"/>
      <c r="WH5" s="4849"/>
      <c r="WI5" s="4849"/>
      <c r="WJ5" s="4849"/>
      <c r="WK5" s="4849"/>
      <c r="WL5" s="4849"/>
      <c r="WM5" s="4849"/>
      <c r="WN5" s="4849"/>
      <c r="WO5" s="4849"/>
      <c r="WP5" s="4849"/>
      <c r="WQ5" s="4849"/>
      <c r="WR5" s="4849"/>
      <c r="WS5" s="4849"/>
      <c r="WT5" s="4849"/>
      <c r="WU5" s="4849"/>
      <c r="WV5" s="4849"/>
      <c r="WW5" s="4849"/>
      <c r="WX5" s="4849"/>
      <c r="WY5" s="4849"/>
      <c r="WZ5" s="4849"/>
      <c r="XA5" s="4849"/>
      <c r="XB5" s="4849"/>
      <c r="XC5" s="4849"/>
      <c r="XD5" s="4849"/>
      <c r="XE5" s="4849"/>
      <c r="XF5" s="4849"/>
      <c r="XG5" s="4849"/>
      <c r="XH5" s="4849"/>
      <c r="XI5" s="4849"/>
      <c r="XJ5" s="4849"/>
      <c r="XK5" s="4849"/>
      <c r="XL5" s="4849"/>
      <c r="XM5" s="4849"/>
      <c r="XN5" s="4849"/>
      <c r="XO5" s="4849"/>
      <c r="XP5" s="4849"/>
      <c r="XQ5" s="4849"/>
      <c r="XR5" s="4849"/>
      <c r="XS5" s="4849"/>
      <c r="XT5" s="4849"/>
      <c r="XU5" s="4849"/>
      <c r="XV5" s="4849"/>
      <c r="XW5" s="4849"/>
      <c r="XX5" s="4849"/>
      <c r="XY5" s="4849"/>
      <c r="XZ5" s="4849"/>
      <c r="YA5" s="4849"/>
      <c r="YB5" s="4849"/>
      <c r="YC5" s="4849"/>
      <c r="YD5" s="4849"/>
      <c r="YE5" s="4849"/>
      <c r="YF5" s="4849"/>
      <c r="YG5" s="4849"/>
      <c r="YH5" s="4849"/>
      <c r="YI5" s="4849"/>
      <c r="YJ5" s="4849"/>
      <c r="YK5" s="4849"/>
      <c r="YL5" s="4849"/>
      <c r="YM5" s="4849"/>
      <c r="YN5" s="4849"/>
      <c r="YO5" s="4849"/>
      <c r="YP5" s="4849"/>
      <c r="YQ5" s="4849"/>
      <c r="YR5" s="4849"/>
      <c r="YS5" s="4849"/>
      <c r="YT5" s="4849"/>
      <c r="YU5" s="4849"/>
      <c r="YV5" s="4849"/>
      <c r="YW5" s="4849"/>
      <c r="YX5" s="4849"/>
      <c r="YY5" s="4849"/>
      <c r="YZ5" s="4849"/>
      <c r="ZA5" s="4849"/>
      <c r="ZB5" s="4849"/>
      <c r="ZC5" s="4849"/>
      <c r="ZD5" s="4849"/>
      <c r="ZE5" s="4849"/>
      <c r="ZF5" s="4849"/>
      <c r="ZG5" s="4849"/>
      <c r="ZH5" s="4849"/>
      <c r="ZI5" s="4849"/>
      <c r="ZJ5" s="4849"/>
      <c r="ZK5" s="4849"/>
      <c r="ZL5" s="4849"/>
      <c r="ZM5" s="4849"/>
      <c r="ZN5" s="4849"/>
      <c r="ZO5" s="4849"/>
      <c r="ZP5" s="4849"/>
      <c r="ZQ5" s="4849"/>
      <c r="ZR5" s="4849"/>
      <c r="ZS5" s="4849"/>
      <c r="ZT5" s="4849"/>
      <c r="ZU5" s="4849"/>
      <c r="ZV5" s="4849"/>
      <c r="ZW5" s="4849"/>
      <c r="ZX5" s="4849"/>
      <c r="ZY5" s="4849"/>
      <c r="ZZ5" s="4849"/>
      <c r="AAA5" s="4849"/>
      <c r="AAB5" s="4849"/>
      <c r="AAC5" s="4849"/>
      <c r="AAD5" s="4849"/>
      <c r="AAE5" s="4849"/>
      <c r="AAF5" s="4849"/>
      <c r="AAG5" s="4849"/>
      <c r="AAH5" s="4849"/>
      <c r="AAI5" s="4849"/>
      <c r="AAJ5" s="4849"/>
      <c r="AAK5" s="4849"/>
      <c r="AAL5" s="4849"/>
      <c r="AAM5" s="4849"/>
      <c r="AAN5" s="4849"/>
      <c r="AAO5" s="4849"/>
      <c r="AAP5" s="4849"/>
      <c r="AAQ5" s="4849"/>
      <c r="AAR5" s="4849"/>
      <c r="AAS5" s="4849"/>
      <c r="AAT5" s="4849"/>
      <c r="AAU5" s="4849"/>
      <c r="AAV5" s="4849"/>
      <c r="AAW5" s="4849"/>
      <c r="AAX5" s="4849"/>
      <c r="AAY5" s="4849"/>
      <c r="AAZ5" s="4849"/>
      <c r="ABA5" s="4849"/>
      <c r="ABB5" s="4849"/>
      <c r="ABC5" s="4849"/>
      <c r="ABD5" s="4849"/>
      <c r="ABE5" s="4849"/>
      <c r="ABF5" s="4849"/>
      <c r="ABG5" s="4849"/>
      <c r="ABH5" s="4849"/>
    </row>
    <row r="6" spans="1:736" s="1421" customFormat="1" ht="13.2" x14ac:dyDescent="0.25">
      <c r="A6" s="1437" t="s">
        <v>11</v>
      </c>
      <c r="B6" s="1436">
        <v>896</v>
      </c>
      <c r="C6" s="1436">
        <v>851</v>
      </c>
      <c r="D6" s="1436">
        <v>0</v>
      </c>
      <c r="E6" s="1436">
        <v>0</v>
      </c>
      <c r="F6" s="1436">
        <v>0</v>
      </c>
      <c r="G6" s="1436">
        <v>1089</v>
      </c>
      <c r="H6" s="1436">
        <v>1427</v>
      </c>
      <c r="I6" s="1436">
        <v>1473</v>
      </c>
      <c r="J6" s="1436">
        <v>1454</v>
      </c>
      <c r="K6" s="1436">
        <v>808</v>
      </c>
      <c r="L6" s="1436">
        <v>124</v>
      </c>
      <c r="M6" s="1436">
        <v>1637</v>
      </c>
      <c r="N6" s="1436">
        <v>1807</v>
      </c>
      <c r="O6" s="1436">
        <v>1615</v>
      </c>
      <c r="P6" s="1436">
        <v>1356</v>
      </c>
      <c r="Q6" s="1436">
        <v>660</v>
      </c>
      <c r="R6" s="1436">
        <v>0</v>
      </c>
      <c r="S6" s="1436">
        <v>0</v>
      </c>
      <c r="T6" s="1436">
        <v>1138</v>
      </c>
      <c r="U6" s="1436">
        <v>971</v>
      </c>
      <c r="V6" s="1436">
        <v>567</v>
      </c>
      <c r="W6" s="1436">
        <v>755</v>
      </c>
      <c r="X6" s="1436">
        <v>902</v>
      </c>
      <c r="Y6" s="1436">
        <v>0</v>
      </c>
      <c r="Z6" s="1436">
        <v>0</v>
      </c>
      <c r="AA6" s="1436">
        <v>691</v>
      </c>
      <c r="AB6" s="1436">
        <v>963</v>
      </c>
      <c r="AC6" s="1436">
        <v>418</v>
      </c>
      <c r="AD6" s="1436">
        <v>867</v>
      </c>
      <c r="AE6" s="1436">
        <v>881</v>
      </c>
      <c r="AF6" s="1436">
        <v>198</v>
      </c>
      <c r="AG6" s="1436">
        <v>2</v>
      </c>
      <c r="AH6" s="1436">
        <v>1148</v>
      </c>
      <c r="AI6" s="1436">
        <v>1295</v>
      </c>
      <c r="AJ6" s="1436">
        <v>1206</v>
      </c>
      <c r="AK6" s="1436">
        <v>1424</v>
      </c>
      <c r="AL6" s="1436">
        <v>1236</v>
      </c>
      <c r="AM6" s="1436">
        <v>312</v>
      </c>
      <c r="AN6" s="1436">
        <v>0</v>
      </c>
      <c r="AO6" s="1436">
        <v>1175</v>
      </c>
      <c r="AP6" s="1436">
        <v>1254</v>
      </c>
      <c r="AQ6" s="1436">
        <v>1287</v>
      </c>
      <c r="AR6" s="1436">
        <v>0</v>
      </c>
      <c r="AS6" s="1436">
        <v>1159</v>
      </c>
      <c r="AT6" s="1436">
        <v>264</v>
      </c>
      <c r="AU6" s="1436">
        <v>0</v>
      </c>
      <c r="AV6" s="1436">
        <v>913</v>
      </c>
      <c r="AW6" s="1436">
        <v>1476</v>
      </c>
      <c r="AX6" s="1436">
        <v>1529</v>
      </c>
      <c r="AY6" s="1436">
        <v>1755</v>
      </c>
      <c r="AZ6" s="1436">
        <v>1513</v>
      </c>
      <c r="BA6" s="1436">
        <v>364</v>
      </c>
      <c r="BB6" s="1436">
        <v>0</v>
      </c>
      <c r="BC6" s="1436">
        <v>1389</v>
      </c>
      <c r="BD6" s="1436">
        <v>1630</v>
      </c>
      <c r="BE6" s="1436">
        <v>1655</v>
      </c>
      <c r="BF6" s="1436">
        <v>1653</v>
      </c>
      <c r="BG6" s="1436">
        <v>1281</v>
      </c>
      <c r="BH6" s="1436">
        <v>247</v>
      </c>
      <c r="BI6" s="1436">
        <v>0</v>
      </c>
      <c r="BJ6" s="1436">
        <v>1427</v>
      </c>
      <c r="BK6" s="1436">
        <v>1559</v>
      </c>
      <c r="BL6" s="1436">
        <v>1513</v>
      </c>
      <c r="BM6" s="1436">
        <v>1506</v>
      </c>
      <c r="BN6" s="1436">
        <v>1349</v>
      </c>
      <c r="BO6" s="1436">
        <v>323</v>
      </c>
      <c r="BP6" s="1436">
        <v>0</v>
      </c>
      <c r="BQ6" s="1436">
        <v>1510</v>
      </c>
      <c r="BR6" s="1436">
        <v>1219</v>
      </c>
      <c r="BS6" s="1436">
        <v>1283</v>
      </c>
      <c r="BT6" s="1436">
        <v>1235</v>
      </c>
      <c r="BU6" s="1436">
        <v>1095</v>
      </c>
      <c r="BV6" s="1436">
        <v>437</v>
      </c>
      <c r="BW6" s="1436">
        <v>0</v>
      </c>
      <c r="BX6" s="1436">
        <v>1192</v>
      </c>
      <c r="BY6" s="1436">
        <v>0</v>
      </c>
      <c r="BZ6" s="1436">
        <v>1081</v>
      </c>
      <c r="CA6" s="1436">
        <v>1221</v>
      </c>
      <c r="CB6" s="1436">
        <v>995</v>
      </c>
      <c r="CC6" s="1436">
        <v>264</v>
      </c>
      <c r="CD6" s="1436">
        <v>0</v>
      </c>
      <c r="CE6" s="1436">
        <v>986</v>
      </c>
      <c r="CF6" s="1436">
        <v>1038</v>
      </c>
      <c r="CG6" s="1436">
        <v>1000</v>
      </c>
      <c r="CH6" s="1436">
        <v>1094</v>
      </c>
      <c r="CI6" s="1436">
        <v>981</v>
      </c>
      <c r="CJ6" s="1436">
        <v>336</v>
      </c>
      <c r="CK6" s="1436">
        <v>0</v>
      </c>
      <c r="CL6" s="1436">
        <v>1087</v>
      </c>
      <c r="CM6" s="1436">
        <v>932</v>
      </c>
      <c r="CN6" s="1436">
        <v>1039</v>
      </c>
      <c r="CO6" s="1436">
        <v>1067</v>
      </c>
      <c r="CP6" s="1436">
        <v>930</v>
      </c>
      <c r="CQ6" s="1436">
        <v>365</v>
      </c>
      <c r="CR6" s="1436">
        <v>0</v>
      </c>
      <c r="CS6" s="1436">
        <v>1002</v>
      </c>
      <c r="CT6" s="1436">
        <v>1127</v>
      </c>
      <c r="CU6" s="1436">
        <v>1008</v>
      </c>
      <c r="CV6" s="1436">
        <v>1203</v>
      </c>
      <c r="CW6" s="1436">
        <v>969</v>
      </c>
      <c r="CX6" s="1436">
        <v>228</v>
      </c>
      <c r="CY6" s="1436">
        <v>0</v>
      </c>
      <c r="CZ6" s="1436">
        <v>1183</v>
      </c>
      <c r="DA6" s="1436">
        <v>1305</v>
      </c>
      <c r="DB6" s="1436">
        <v>1072</v>
      </c>
      <c r="DC6" s="1436">
        <v>1282</v>
      </c>
      <c r="DD6" s="1436">
        <v>1049</v>
      </c>
      <c r="DE6" s="1436">
        <v>330</v>
      </c>
      <c r="DF6" s="1436">
        <v>0</v>
      </c>
      <c r="DG6" s="1436">
        <v>1143</v>
      </c>
      <c r="DH6" s="1436">
        <v>1028</v>
      </c>
      <c r="DI6" s="1436">
        <v>1253</v>
      </c>
      <c r="DJ6" s="1436">
        <v>1190</v>
      </c>
      <c r="DK6" s="1436">
        <v>816</v>
      </c>
      <c r="DL6" s="1436">
        <v>0</v>
      </c>
      <c r="DM6" s="1436">
        <v>0</v>
      </c>
      <c r="DN6" s="1436">
        <v>981</v>
      </c>
      <c r="DO6" s="1436">
        <v>811</v>
      </c>
      <c r="DP6" s="1436">
        <v>982</v>
      </c>
      <c r="DQ6" s="1436">
        <v>961</v>
      </c>
      <c r="DR6" s="1436">
        <v>946</v>
      </c>
      <c r="DS6" s="1436">
        <v>127</v>
      </c>
      <c r="DT6" s="1436">
        <v>0</v>
      </c>
      <c r="DU6" s="1436">
        <v>703</v>
      </c>
      <c r="DV6" s="1436">
        <v>1089</v>
      </c>
      <c r="DW6" s="1436">
        <v>1064</v>
      </c>
      <c r="DX6" s="1436">
        <v>968</v>
      </c>
      <c r="DY6" s="1436">
        <v>868</v>
      </c>
      <c r="DZ6" s="1436">
        <v>0</v>
      </c>
      <c r="EA6" s="1436">
        <v>0</v>
      </c>
      <c r="EB6" s="1436">
        <v>947</v>
      </c>
      <c r="EC6" s="1436">
        <v>920</v>
      </c>
      <c r="ED6" s="1436">
        <v>866</v>
      </c>
      <c r="EE6" s="1436">
        <v>1031</v>
      </c>
      <c r="EF6" s="1436">
        <v>610</v>
      </c>
      <c r="EG6" s="1436">
        <v>0</v>
      </c>
      <c r="EH6" s="1436">
        <v>0</v>
      </c>
      <c r="EI6" s="1436">
        <v>712</v>
      </c>
      <c r="EJ6" s="1436">
        <v>715</v>
      </c>
      <c r="EK6" s="1436">
        <v>922</v>
      </c>
      <c r="EL6" s="1436">
        <v>664</v>
      </c>
      <c r="EM6" s="1436">
        <v>595</v>
      </c>
      <c r="EN6" s="1436">
        <v>78</v>
      </c>
      <c r="EO6" s="1436">
        <v>0</v>
      </c>
      <c r="EP6" s="1436">
        <v>949</v>
      </c>
      <c r="EQ6" s="1436">
        <v>737</v>
      </c>
      <c r="ER6" s="1436">
        <v>590</v>
      </c>
      <c r="ES6" s="1436">
        <v>704</v>
      </c>
      <c r="ET6" s="1436">
        <v>636</v>
      </c>
      <c r="EU6" s="1436">
        <v>0</v>
      </c>
      <c r="EV6" s="1436">
        <v>0</v>
      </c>
      <c r="EW6" s="1436">
        <v>0</v>
      </c>
      <c r="EX6" s="1436">
        <v>601</v>
      </c>
      <c r="EY6" s="1436">
        <v>690</v>
      </c>
      <c r="EZ6" s="1436">
        <v>815</v>
      </c>
      <c r="FA6" s="1436">
        <v>984</v>
      </c>
      <c r="FB6" s="1436">
        <v>185</v>
      </c>
      <c r="FC6" s="1436">
        <v>0</v>
      </c>
      <c r="FD6" s="1436">
        <v>839</v>
      </c>
      <c r="FE6" s="1436">
        <v>771</v>
      </c>
      <c r="FF6" s="1436">
        <v>798</v>
      </c>
      <c r="FG6" s="1436">
        <v>753</v>
      </c>
      <c r="FH6" s="1436">
        <v>665</v>
      </c>
      <c r="FI6" s="1436">
        <v>144</v>
      </c>
      <c r="FJ6" s="1436">
        <v>0</v>
      </c>
      <c r="FK6" s="1436">
        <v>774</v>
      </c>
      <c r="FL6" s="1436">
        <v>763</v>
      </c>
      <c r="FM6" s="1436">
        <v>632</v>
      </c>
      <c r="FN6" s="1436">
        <v>742</v>
      </c>
      <c r="FO6" s="1436">
        <v>711</v>
      </c>
      <c r="FP6" s="1436">
        <v>30</v>
      </c>
      <c r="FQ6" s="1436">
        <v>0</v>
      </c>
      <c r="FR6" s="1436">
        <v>675</v>
      </c>
      <c r="FS6" s="1436">
        <v>687</v>
      </c>
      <c r="FT6" s="1436">
        <v>553</v>
      </c>
      <c r="FU6" s="1436">
        <v>708</v>
      </c>
      <c r="FV6" s="1436">
        <v>676</v>
      </c>
      <c r="FW6" s="1436">
        <v>42</v>
      </c>
      <c r="FX6" s="1436">
        <v>0</v>
      </c>
      <c r="FY6" s="1436">
        <v>635</v>
      </c>
      <c r="FZ6" s="1436">
        <v>675</v>
      </c>
      <c r="GA6" s="1436">
        <v>169</v>
      </c>
      <c r="GB6" s="1436">
        <v>527</v>
      </c>
      <c r="GC6" s="1436">
        <v>335</v>
      </c>
      <c r="GD6" s="1436">
        <v>0</v>
      </c>
      <c r="GE6" s="1436">
        <v>0</v>
      </c>
      <c r="GF6" s="1436">
        <v>540</v>
      </c>
      <c r="GG6" s="1436">
        <v>0</v>
      </c>
      <c r="GH6" s="1436">
        <v>565</v>
      </c>
      <c r="GI6" s="1436">
        <v>492</v>
      </c>
      <c r="GJ6" s="1436">
        <v>577</v>
      </c>
      <c r="GK6" s="1436">
        <v>226</v>
      </c>
      <c r="GL6" s="1436">
        <v>0</v>
      </c>
      <c r="GM6" s="1436">
        <v>727</v>
      </c>
      <c r="GN6" s="1436">
        <v>706</v>
      </c>
      <c r="GO6" s="1436">
        <v>612</v>
      </c>
      <c r="GP6" s="1436">
        <v>825</v>
      </c>
      <c r="GQ6" s="1436">
        <v>695</v>
      </c>
      <c r="GR6" s="1436">
        <v>289</v>
      </c>
      <c r="GS6" s="1436">
        <v>0</v>
      </c>
      <c r="GT6" s="1436">
        <v>702</v>
      </c>
      <c r="GU6" s="1436">
        <v>542</v>
      </c>
      <c r="GV6" s="1436">
        <v>633</v>
      </c>
      <c r="GW6" s="1436">
        <v>480</v>
      </c>
      <c r="GX6" s="1436">
        <v>615</v>
      </c>
      <c r="GY6" s="1436">
        <v>210</v>
      </c>
      <c r="GZ6" s="1436">
        <v>0</v>
      </c>
      <c r="HA6" s="1436">
        <v>646</v>
      </c>
      <c r="HB6" s="1436">
        <v>769</v>
      </c>
      <c r="HC6" s="1436">
        <v>577</v>
      </c>
      <c r="HD6" s="1436">
        <v>660</v>
      </c>
      <c r="HE6" s="1436">
        <v>597</v>
      </c>
      <c r="HF6" s="1436">
        <v>0</v>
      </c>
      <c r="HG6" s="1436">
        <v>0</v>
      </c>
      <c r="HH6" s="1436">
        <v>618</v>
      </c>
      <c r="HI6" s="1436">
        <v>771</v>
      </c>
      <c r="HJ6" s="1436">
        <v>672</v>
      </c>
      <c r="HK6" s="1436">
        <v>682</v>
      </c>
      <c r="HL6" s="1436">
        <v>585</v>
      </c>
      <c r="HM6" s="1436">
        <v>163</v>
      </c>
      <c r="HN6" s="1436">
        <v>0</v>
      </c>
      <c r="HO6" s="1436">
        <v>838</v>
      </c>
      <c r="HP6" s="1436">
        <v>902</v>
      </c>
      <c r="HQ6" s="1436">
        <v>624</v>
      </c>
      <c r="HR6" s="1436">
        <v>656</v>
      </c>
      <c r="HS6" s="1436">
        <v>432</v>
      </c>
      <c r="HT6" s="1436">
        <v>115</v>
      </c>
      <c r="HU6" s="1436">
        <v>0</v>
      </c>
      <c r="HV6" s="1436">
        <v>537</v>
      </c>
      <c r="HW6" s="1436">
        <v>659</v>
      </c>
      <c r="HX6" s="1436">
        <v>544</v>
      </c>
      <c r="HY6" s="1436">
        <v>882</v>
      </c>
      <c r="HZ6" s="1436">
        <v>529</v>
      </c>
      <c r="IA6" s="1436">
        <v>184</v>
      </c>
      <c r="IB6" s="1436">
        <v>0</v>
      </c>
      <c r="IC6" s="1436">
        <v>729</v>
      </c>
      <c r="ID6" s="1436">
        <v>963</v>
      </c>
      <c r="IE6" s="1436">
        <v>927</v>
      </c>
      <c r="IF6" s="1436">
        <v>1010</v>
      </c>
      <c r="IG6" s="1436">
        <v>899</v>
      </c>
      <c r="IH6" s="1436">
        <v>0</v>
      </c>
      <c r="II6" s="1436">
        <v>0</v>
      </c>
      <c r="IJ6" s="1436">
        <v>686</v>
      </c>
      <c r="IK6" s="1436">
        <v>651</v>
      </c>
      <c r="IL6" s="1436">
        <v>712</v>
      </c>
      <c r="IM6" s="1436">
        <v>621</v>
      </c>
      <c r="IN6" s="1436">
        <v>660</v>
      </c>
      <c r="IO6" s="1436">
        <v>0</v>
      </c>
      <c r="IP6" s="1436">
        <v>0</v>
      </c>
      <c r="IQ6" s="1436">
        <v>0</v>
      </c>
      <c r="IR6" s="1436">
        <v>253</v>
      </c>
      <c r="IS6" s="1436">
        <v>857</v>
      </c>
      <c r="IT6" s="1436">
        <v>769</v>
      </c>
      <c r="IU6" s="1436">
        <v>705</v>
      </c>
      <c r="IV6" s="1436">
        <v>0</v>
      </c>
      <c r="IW6" s="1436">
        <v>0</v>
      </c>
      <c r="IX6" s="1436">
        <v>687</v>
      </c>
      <c r="IY6" s="1436">
        <v>528</v>
      </c>
      <c r="IZ6" s="1436">
        <v>668</v>
      </c>
      <c r="JA6" s="1436">
        <v>875</v>
      </c>
      <c r="JB6" s="1436">
        <v>645</v>
      </c>
      <c r="JC6" s="1436">
        <v>0</v>
      </c>
      <c r="JD6" s="1436">
        <v>0</v>
      </c>
      <c r="JE6" s="1436">
        <v>571</v>
      </c>
      <c r="JF6" s="1436">
        <v>663</v>
      </c>
      <c r="JG6" s="1436">
        <v>527</v>
      </c>
      <c r="JH6" s="1436">
        <v>627</v>
      </c>
      <c r="JI6" s="1436">
        <v>565</v>
      </c>
      <c r="JJ6" s="1436">
        <v>0</v>
      </c>
      <c r="JK6" s="1436">
        <v>0</v>
      </c>
      <c r="JL6" s="1436">
        <v>829</v>
      </c>
      <c r="JM6" s="1436">
        <v>751</v>
      </c>
      <c r="JN6" s="1436">
        <v>530</v>
      </c>
      <c r="JO6" s="1436">
        <v>682</v>
      </c>
      <c r="JP6" s="1436">
        <v>689</v>
      </c>
      <c r="JQ6" s="1436">
        <v>0</v>
      </c>
      <c r="JR6" s="1436">
        <v>0</v>
      </c>
      <c r="JS6" s="1436">
        <v>849</v>
      </c>
      <c r="JT6" s="1436">
        <v>713</v>
      </c>
      <c r="JU6" s="1436">
        <v>848</v>
      </c>
      <c r="JV6" s="1436">
        <v>568</v>
      </c>
      <c r="JW6" s="1436">
        <v>587</v>
      </c>
      <c r="JX6" s="1436">
        <v>0</v>
      </c>
      <c r="JY6" s="1436">
        <v>0</v>
      </c>
      <c r="JZ6" s="1436">
        <v>480</v>
      </c>
      <c r="KA6" s="1436">
        <v>788</v>
      </c>
      <c r="KB6" s="1436">
        <v>294</v>
      </c>
      <c r="KC6" s="1436">
        <v>153</v>
      </c>
      <c r="KD6" s="1436">
        <v>654</v>
      </c>
      <c r="KE6" s="1436">
        <v>0</v>
      </c>
      <c r="KF6" s="1436">
        <v>0</v>
      </c>
      <c r="KG6" s="1436">
        <v>668</v>
      </c>
      <c r="KH6" s="1436">
        <v>733</v>
      </c>
      <c r="KI6" s="1436">
        <v>675</v>
      </c>
      <c r="KJ6" s="1436">
        <v>876</v>
      </c>
      <c r="KK6" s="1436">
        <v>700</v>
      </c>
      <c r="KL6" s="1436">
        <v>0</v>
      </c>
      <c r="KM6" s="1436">
        <v>0</v>
      </c>
      <c r="KN6" s="1436">
        <v>818</v>
      </c>
      <c r="KO6" s="1436">
        <v>821</v>
      </c>
      <c r="KP6" s="1436">
        <v>677</v>
      </c>
      <c r="KQ6" s="1436">
        <v>497</v>
      </c>
      <c r="KR6" s="1436">
        <v>623</v>
      </c>
      <c r="KS6" s="1436">
        <v>0</v>
      </c>
      <c r="KT6" s="1436">
        <v>0</v>
      </c>
      <c r="KU6" s="1436">
        <v>529</v>
      </c>
      <c r="KV6" s="1436">
        <v>403</v>
      </c>
      <c r="KW6" s="1436">
        <v>506</v>
      </c>
      <c r="KX6" s="1436">
        <v>742</v>
      </c>
      <c r="KY6" s="1436">
        <v>762</v>
      </c>
      <c r="KZ6" s="1436">
        <v>0</v>
      </c>
      <c r="LA6" s="1436">
        <v>0</v>
      </c>
      <c r="LB6" s="1436">
        <v>900</v>
      </c>
      <c r="LC6" s="1436">
        <v>1005</v>
      </c>
      <c r="LD6" s="1436">
        <v>700</v>
      </c>
      <c r="LE6" s="1436">
        <v>930</v>
      </c>
      <c r="LF6" s="1436">
        <v>450</v>
      </c>
      <c r="LG6" s="1436">
        <v>0</v>
      </c>
      <c r="LH6" s="1436">
        <v>0</v>
      </c>
      <c r="LI6" s="1436">
        <v>782</v>
      </c>
      <c r="LJ6" s="1436">
        <v>797</v>
      </c>
      <c r="LK6" s="1436">
        <v>491</v>
      </c>
      <c r="LL6" s="1436">
        <v>550</v>
      </c>
      <c r="LM6" s="1436">
        <v>367</v>
      </c>
      <c r="LN6" s="1436">
        <v>0</v>
      </c>
      <c r="LO6" s="1436">
        <v>0</v>
      </c>
      <c r="LP6" s="1436">
        <v>504</v>
      </c>
      <c r="LQ6" s="1436">
        <v>810</v>
      </c>
      <c r="LR6" s="1436">
        <v>737</v>
      </c>
      <c r="LS6" s="1436">
        <v>0</v>
      </c>
      <c r="LT6" s="1436">
        <v>923</v>
      </c>
      <c r="LU6" s="1436">
        <v>406</v>
      </c>
      <c r="LV6" s="1436">
        <v>0</v>
      </c>
      <c r="LW6" s="1436">
        <v>971</v>
      </c>
      <c r="LX6" s="1436">
        <v>987</v>
      </c>
      <c r="LY6" s="1436">
        <v>754</v>
      </c>
      <c r="LZ6" s="1436">
        <v>360</v>
      </c>
      <c r="MA6" s="1436">
        <v>0</v>
      </c>
      <c r="MB6" s="1436">
        <v>0</v>
      </c>
      <c r="MC6" s="1436">
        <v>0</v>
      </c>
      <c r="MD6" s="1436">
        <v>288</v>
      </c>
      <c r="ME6" s="1436">
        <v>965</v>
      </c>
      <c r="MF6" s="1436">
        <v>1082</v>
      </c>
      <c r="MG6" s="1436">
        <v>1237</v>
      </c>
      <c r="MH6" s="1436">
        <v>1079</v>
      </c>
      <c r="MI6" s="1436">
        <v>119</v>
      </c>
      <c r="MJ6" s="1436">
        <v>0</v>
      </c>
      <c r="MK6" s="1436">
        <v>1009</v>
      </c>
      <c r="ML6" s="1436">
        <v>1132</v>
      </c>
      <c r="MM6" s="1436">
        <v>918</v>
      </c>
      <c r="MN6" s="1436">
        <v>952</v>
      </c>
      <c r="MO6" s="1436">
        <v>829</v>
      </c>
      <c r="MP6" s="1436">
        <v>58</v>
      </c>
      <c r="MQ6" s="1436">
        <v>0</v>
      </c>
      <c r="MR6" s="1436">
        <v>885</v>
      </c>
      <c r="MS6" s="1436">
        <v>935</v>
      </c>
      <c r="MT6" s="1436">
        <v>535</v>
      </c>
      <c r="MU6" s="1436">
        <v>671</v>
      </c>
      <c r="MV6" s="1436">
        <v>762</v>
      </c>
      <c r="MW6" s="1436">
        <v>0</v>
      </c>
      <c r="MX6" s="1436">
        <v>0</v>
      </c>
      <c r="MY6" s="1436">
        <v>0</v>
      </c>
      <c r="MZ6" s="1436">
        <v>1107</v>
      </c>
      <c r="NA6" s="1436">
        <v>777</v>
      </c>
      <c r="NB6" s="1436">
        <v>877</v>
      </c>
      <c r="NC6" s="1436">
        <v>849</v>
      </c>
      <c r="ND6" s="1436">
        <v>0</v>
      </c>
      <c r="NE6" s="1436">
        <v>0</v>
      </c>
      <c r="NF6" s="1436">
        <v>0</v>
      </c>
      <c r="NG6" s="1436">
        <v>855</v>
      </c>
      <c r="NH6" s="1436">
        <v>1091</v>
      </c>
      <c r="NI6" s="1436">
        <v>0</v>
      </c>
      <c r="NJ6" s="1436">
        <v>695</v>
      </c>
      <c r="NK6" s="1436">
        <v>123</v>
      </c>
      <c r="NL6" s="1436">
        <v>0</v>
      </c>
      <c r="NM6" s="1436">
        <v>873</v>
      </c>
      <c r="NN6" s="1436">
        <v>1212</v>
      </c>
      <c r="NO6" s="1436">
        <v>1003</v>
      </c>
      <c r="NP6" s="1436">
        <v>1093</v>
      </c>
      <c r="NQ6" s="1436">
        <v>1020</v>
      </c>
      <c r="NR6" s="1436">
        <v>0</v>
      </c>
      <c r="NS6" s="1436">
        <v>0</v>
      </c>
      <c r="NT6" s="1436">
        <v>660</v>
      </c>
      <c r="NU6" s="1436">
        <v>672</v>
      </c>
      <c r="NV6" s="1436">
        <v>739</v>
      </c>
      <c r="NW6" s="1436">
        <v>511</v>
      </c>
      <c r="NX6" s="1436">
        <v>775</v>
      </c>
      <c r="NY6" s="1436">
        <v>0</v>
      </c>
      <c r="NZ6" s="1436">
        <v>0</v>
      </c>
      <c r="OA6" s="1436">
        <v>589</v>
      </c>
      <c r="OB6" s="1436">
        <v>850</v>
      </c>
      <c r="OC6" s="1436">
        <v>805</v>
      </c>
      <c r="OD6" s="1436">
        <v>963</v>
      </c>
      <c r="OE6" s="1436">
        <v>872</v>
      </c>
      <c r="OF6" s="1436">
        <v>253</v>
      </c>
      <c r="OG6" s="1436">
        <v>0</v>
      </c>
      <c r="OH6" s="1436">
        <v>926</v>
      </c>
      <c r="OI6" s="1436">
        <v>911</v>
      </c>
      <c r="OJ6" s="1436">
        <v>947</v>
      </c>
      <c r="OK6" s="1436">
        <v>1125</v>
      </c>
      <c r="OL6" s="1436">
        <v>929</v>
      </c>
      <c r="OM6" s="1436">
        <v>269</v>
      </c>
      <c r="ON6" s="1436">
        <v>0</v>
      </c>
      <c r="OO6" s="1436">
        <v>1072</v>
      </c>
      <c r="OP6" s="1436">
        <v>1179</v>
      </c>
      <c r="OQ6" s="1436">
        <v>964</v>
      </c>
      <c r="OR6" s="1436">
        <v>1136</v>
      </c>
      <c r="OS6" s="1436">
        <v>930</v>
      </c>
      <c r="OT6" s="1436">
        <v>301</v>
      </c>
      <c r="OU6" s="1436">
        <v>0</v>
      </c>
      <c r="OV6" s="1436">
        <v>833</v>
      </c>
      <c r="OW6" s="1436">
        <v>839</v>
      </c>
      <c r="OX6" s="1436">
        <v>809</v>
      </c>
      <c r="OY6" s="1436">
        <v>827</v>
      </c>
      <c r="OZ6" s="1436">
        <v>921</v>
      </c>
      <c r="PA6" s="1436">
        <v>276</v>
      </c>
      <c r="PB6" s="1436">
        <v>0</v>
      </c>
      <c r="PC6" s="1436">
        <v>920</v>
      </c>
      <c r="PD6" s="1436">
        <v>1184</v>
      </c>
      <c r="PE6" s="1436">
        <v>1293</v>
      </c>
      <c r="PF6" s="1436">
        <v>1055</v>
      </c>
      <c r="PG6" s="1436">
        <v>1013</v>
      </c>
      <c r="PH6" s="1436">
        <v>0</v>
      </c>
      <c r="PI6" s="1436">
        <v>0</v>
      </c>
      <c r="PJ6" s="1436">
        <v>1204</v>
      </c>
      <c r="PK6" s="1436">
        <v>1258</v>
      </c>
      <c r="PL6" s="1436">
        <v>1211</v>
      </c>
      <c r="PM6" s="1436">
        <v>1273</v>
      </c>
      <c r="PN6" s="1436">
        <v>777</v>
      </c>
      <c r="PO6" s="1436">
        <v>0</v>
      </c>
      <c r="PP6" s="1436">
        <v>0</v>
      </c>
      <c r="PQ6" s="1436">
        <v>1132</v>
      </c>
      <c r="PR6" s="1436">
        <v>1180</v>
      </c>
      <c r="PS6" s="1436">
        <v>430</v>
      </c>
      <c r="PT6" s="1436">
        <v>903</v>
      </c>
      <c r="PU6" s="1436">
        <v>1192</v>
      </c>
      <c r="PV6" s="1436">
        <v>0</v>
      </c>
      <c r="PW6" s="1436">
        <v>0</v>
      </c>
      <c r="PX6" s="1436">
        <v>1045</v>
      </c>
      <c r="PY6" s="1436">
        <v>0</v>
      </c>
      <c r="PZ6" s="1436">
        <v>895</v>
      </c>
      <c r="QA6" s="1436">
        <v>983</v>
      </c>
      <c r="QB6" s="1436">
        <v>1244</v>
      </c>
      <c r="QC6" s="1436">
        <v>0</v>
      </c>
      <c r="QD6" s="1436">
        <v>0</v>
      </c>
      <c r="QE6" s="1436">
        <v>704</v>
      </c>
      <c r="QF6" s="1436">
        <v>747</v>
      </c>
      <c r="QG6" s="1436">
        <v>752</v>
      </c>
      <c r="QH6" s="1436">
        <v>739</v>
      </c>
      <c r="QI6" s="1436">
        <v>130</v>
      </c>
      <c r="QJ6" s="1436">
        <v>0</v>
      </c>
      <c r="QK6" s="1436">
        <v>0</v>
      </c>
      <c r="QL6" s="1436">
        <v>840</v>
      </c>
      <c r="QM6" s="1436">
        <v>972</v>
      </c>
      <c r="QN6" s="1436">
        <v>815</v>
      </c>
      <c r="QO6" s="1436">
        <v>675</v>
      </c>
      <c r="QP6" s="1436">
        <v>82</v>
      </c>
      <c r="QQ6" s="1436">
        <v>0</v>
      </c>
      <c r="QR6" s="1436">
        <v>0</v>
      </c>
      <c r="QS6" s="1436">
        <v>619</v>
      </c>
      <c r="QT6" s="1436">
        <v>984</v>
      </c>
      <c r="QU6" s="1436">
        <v>891</v>
      </c>
      <c r="QV6" s="1436">
        <v>576</v>
      </c>
      <c r="QW6" s="1436">
        <v>583</v>
      </c>
      <c r="QX6" s="1436">
        <v>0</v>
      </c>
      <c r="QY6" s="1436">
        <v>0</v>
      </c>
      <c r="QZ6" s="1436">
        <v>671</v>
      </c>
      <c r="RA6" s="1436">
        <v>557</v>
      </c>
      <c r="RB6" s="1436">
        <v>665</v>
      </c>
      <c r="RC6" s="1436">
        <v>712</v>
      </c>
      <c r="RD6" s="1436">
        <v>680</v>
      </c>
      <c r="RE6" s="1436">
        <v>0</v>
      </c>
      <c r="RF6" s="1436">
        <v>0</v>
      </c>
      <c r="RG6" s="1436">
        <v>637</v>
      </c>
      <c r="RH6" s="1436">
        <v>599</v>
      </c>
      <c r="RI6" s="1436">
        <v>850</v>
      </c>
      <c r="RJ6" s="1436">
        <v>360</v>
      </c>
      <c r="RK6" s="1436">
        <v>509</v>
      </c>
      <c r="RL6" s="1436">
        <v>0</v>
      </c>
      <c r="RM6" s="1436">
        <v>0</v>
      </c>
      <c r="RN6" s="1436">
        <v>521</v>
      </c>
      <c r="RO6" s="1436">
        <v>604</v>
      </c>
      <c r="RP6" s="1436">
        <v>606</v>
      </c>
      <c r="RQ6" s="1436">
        <v>713</v>
      </c>
      <c r="RR6" s="1436">
        <v>569</v>
      </c>
      <c r="RS6" s="1436">
        <v>0</v>
      </c>
      <c r="RT6" s="1436">
        <v>0</v>
      </c>
      <c r="RU6" s="1436">
        <v>533</v>
      </c>
      <c r="RV6" s="1436">
        <v>633</v>
      </c>
      <c r="RW6" s="1436">
        <v>422</v>
      </c>
      <c r="RX6" s="1436">
        <v>767</v>
      </c>
      <c r="RY6" s="1436">
        <v>434</v>
      </c>
      <c r="RZ6" s="1436">
        <v>0</v>
      </c>
      <c r="SA6" s="1436">
        <v>0</v>
      </c>
      <c r="SB6" s="1436">
        <v>563</v>
      </c>
      <c r="SC6" s="1436">
        <v>547</v>
      </c>
      <c r="SD6" s="1436">
        <v>711</v>
      </c>
      <c r="SE6" s="1436">
        <v>235</v>
      </c>
      <c r="SF6" s="1436">
        <v>513</v>
      </c>
      <c r="SG6" s="1436">
        <v>0</v>
      </c>
      <c r="SH6" s="1436">
        <v>0</v>
      </c>
      <c r="SI6" s="1436">
        <v>573</v>
      </c>
      <c r="SJ6" s="1436">
        <v>520</v>
      </c>
      <c r="SK6" s="1436">
        <v>727</v>
      </c>
      <c r="SL6" s="1436">
        <v>327</v>
      </c>
      <c r="SM6" s="1436">
        <v>351</v>
      </c>
      <c r="SN6" s="1436">
        <v>0</v>
      </c>
      <c r="SO6" s="1436">
        <v>0</v>
      </c>
      <c r="SP6" s="1436">
        <v>645</v>
      </c>
      <c r="SQ6" s="1436">
        <v>537</v>
      </c>
      <c r="SR6" s="1436">
        <v>786</v>
      </c>
      <c r="SS6" s="1436">
        <v>300</v>
      </c>
      <c r="ST6" s="1436">
        <v>528</v>
      </c>
      <c r="SU6" s="1436">
        <v>0</v>
      </c>
      <c r="SV6" s="1436">
        <v>0</v>
      </c>
      <c r="SW6" s="1436">
        <v>0</v>
      </c>
      <c r="SX6" s="1436">
        <v>601</v>
      </c>
      <c r="SY6" s="1436">
        <v>112</v>
      </c>
      <c r="SZ6" s="1436">
        <v>790</v>
      </c>
      <c r="TA6" s="1436">
        <v>624</v>
      </c>
      <c r="TB6" s="1436">
        <v>0</v>
      </c>
      <c r="TC6" s="1436">
        <v>0</v>
      </c>
      <c r="TD6" s="1436">
        <v>705</v>
      </c>
      <c r="TE6" s="1436">
        <v>520</v>
      </c>
      <c r="TF6" s="1436">
        <v>776</v>
      </c>
      <c r="TG6" s="1436">
        <v>273</v>
      </c>
      <c r="TH6" s="1436">
        <v>423</v>
      </c>
      <c r="TI6" s="1436">
        <v>0</v>
      </c>
      <c r="TJ6" s="1436">
        <v>0</v>
      </c>
      <c r="TK6" s="1436">
        <v>82</v>
      </c>
      <c r="TL6" s="1436">
        <v>234</v>
      </c>
      <c r="TM6" s="1436">
        <v>252</v>
      </c>
      <c r="TN6" s="1436">
        <v>566</v>
      </c>
      <c r="TO6" s="1436">
        <v>808</v>
      </c>
      <c r="TP6" s="1436">
        <v>0</v>
      </c>
      <c r="TQ6" s="1436">
        <v>0</v>
      </c>
      <c r="TR6" s="1436">
        <v>759</v>
      </c>
      <c r="TS6" s="1436">
        <v>478</v>
      </c>
      <c r="TT6" s="1436">
        <v>267</v>
      </c>
      <c r="TU6" s="1436">
        <v>358</v>
      </c>
      <c r="TV6" s="1436">
        <v>483</v>
      </c>
      <c r="TW6" s="1436">
        <v>0</v>
      </c>
      <c r="TX6" s="1436">
        <v>0</v>
      </c>
      <c r="TY6" s="1436">
        <v>542</v>
      </c>
      <c r="TZ6" s="1436">
        <v>138</v>
      </c>
      <c r="UA6" s="1436">
        <v>676</v>
      </c>
      <c r="UB6" s="1436">
        <v>781</v>
      </c>
      <c r="UC6" s="1436">
        <v>546</v>
      </c>
      <c r="UD6" s="1436">
        <v>0</v>
      </c>
      <c r="UE6" s="1436">
        <v>0</v>
      </c>
      <c r="UF6" s="1436">
        <v>524</v>
      </c>
      <c r="UG6" s="1436">
        <v>489</v>
      </c>
      <c r="UH6" s="1436">
        <v>0</v>
      </c>
      <c r="UI6" s="1436">
        <v>687</v>
      </c>
      <c r="UJ6" s="1436">
        <v>358</v>
      </c>
      <c r="UK6" s="1436">
        <v>0</v>
      </c>
      <c r="UL6" s="1436">
        <v>0</v>
      </c>
      <c r="UM6" s="1436">
        <v>596</v>
      </c>
      <c r="UN6" s="1436">
        <v>312</v>
      </c>
      <c r="UO6" s="1436">
        <v>809</v>
      </c>
      <c r="UP6" s="1436">
        <v>357</v>
      </c>
      <c r="UQ6" s="1436">
        <v>529</v>
      </c>
      <c r="UR6" s="1436">
        <v>0</v>
      </c>
      <c r="US6" s="1436">
        <v>0</v>
      </c>
      <c r="UT6" s="1436">
        <v>527</v>
      </c>
      <c r="UU6" s="1436">
        <v>455</v>
      </c>
      <c r="UV6" s="1436">
        <v>588</v>
      </c>
      <c r="UW6" s="1436">
        <v>490</v>
      </c>
      <c r="UX6" s="1436">
        <v>269</v>
      </c>
      <c r="UY6" s="1436">
        <v>0</v>
      </c>
      <c r="UZ6" s="1436">
        <v>0</v>
      </c>
      <c r="VA6" s="1436">
        <v>626</v>
      </c>
      <c r="VB6" s="1436">
        <v>484</v>
      </c>
      <c r="VC6" s="1436">
        <v>619</v>
      </c>
      <c r="VD6" s="1436">
        <v>509</v>
      </c>
      <c r="VE6" s="1436">
        <v>531</v>
      </c>
      <c r="VF6" s="1436">
        <v>0</v>
      </c>
      <c r="VG6" s="1436">
        <v>0</v>
      </c>
      <c r="VH6" s="1436">
        <v>591</v>
      </c>
      <c r="VI6" s="1436">
        <v>463</v>
      </c>
      <c r="VJ6" s="1436">
        <v>714</v>
      </c>
      <c r="VK6" s="1436">
        <v>450</v>
      </c>
      <c r="VL6" s="1436">
        <v>497</v>
      </c>
      <c r="VM6" s="1436">
        <v>0</v>
      </c>
      <c r="VN6" s="1436">
        <v>0</v>
      </c>
      <c r="VO6" s="1436">
        <v>553</v>
      </c>
      <c r="VP6" s="1436">
        <v>472</v>
      </c>
      <c r="VQ6" s="1436">
        <v>730</v>
      </c>
      <c r="VR6" s="1436">
        <v>400</v>
      </c>
      <c r="VS6" s="1436">
        <v>493</v>
      </c>
      <c r="VT6" s="1436">
        <v>0</v>
      </c>
      <c r="VU6" s="1436">
        <v>0</v>
      </c>
      <c r="VV6" s="1436">
        <v>529</v>
      </c>
      <c r="VW6" s="1436">
        <v>440</v>
      </c>
      <c r="VX6" s="1436">
        <v>623</v>
      </c>
      <c r="VY6" s="1436">
        <v>370</v>
      </c>
      <c r="VZ6" s="1436">
        <v>494</v>
      </c>
      <c r="WA6" s="1436">
        <v>0</v>
      </c>
      <c r="WB6" s="1436">
        <v>0</v>
      </c>
      <c r="WC6" s="1436">
        <v>486</v>
      </c>
      <c r="WD6" s="1436">
        <v>475</v>
      </c>
      <c r="WE6" s="1436">
        <v>644</v>
      </c>
      <c r="WF6" s="1436">
        <v>433</v>
      </c>
      <c r="WG6" s="1436">
        <v>469</v>
      </c>
      <c r="WH6" s="1436">
        <v>0</v>
      </c>
      <c r="WI6" s="1436">
        <v>0</v>
      </c>
      <c r="WJ6" s="1436">
        <v>525</v>
      </c>
      <c r="WK6" s="1436">
        <v>467</v>
      </c>
      <c r="WL6" s="1436">
        <v>479</v>
      </c>
      <c r="WM6" s="1436">
        <v>550</v>
      </c>
      <c r="WN6" s="1436">
        <v>497</v>
      </c>
      <c r="WO6" s="1436">
        <v>0</v>
      </c>
      <c r="WP6" s="1436">
        <v>0</v>
      </c>
      <c r="WQ6" s="1436">
        <v>0</v>
      </c>
      <c r="WR6" s="1436">
        <v>559</v>
      </c>
      <c r="WS6" s="1436">
        <v>458</v>
      </c>
      <c r="WT6" s="1436">
        <v>635</v>
      </c>
      <c r="WU6" s="1436">
        <v>387</v>
      </c>
      <c r="WV6" s="1436">
        <v>0</v>
      </c>
      <c r="WW6" s="1436">
        <v>0</v>
      </c>
      <c r="WX6" s="1436">
        <v>561</v>
      </c>
      <c r="WY6" s="1436">
        <v>451</v>
      </c>
      <c r="WZ6" s="1436">
        <v>683</v>
      </c>
      <c r="XA6" s="1436">
        <v>333</v>
      </c>
      <c r="XB6" s="1436">
        <v>473</v>
      </c>
      <c r="XC6" s="1436">
        <v>0</v>
      </c>
      <c r="XD6" s="1436">
        <v>0</v>
      </c>
      <c r="XE6" s="1436">
        <v>501</v>
      </c>
      <c r="XF6" s="1436">
        <v>408</v>
      </c>
      <c r="XG6" s="1436">
        <v>578</v>
      </c>
      <c r="XH6" s="1436">
        <v>335</v>
      </c>
      <c r="XI6" s="1436">
        <v>451</v>
      </c>
      <c r="XJ6" s="1436">
        <v>0</v>
      </c>
      <c r="XK6" s="1436">
        <v>0</v>
      </c>
      <c r="XL6" s="1436">
        <v>472</v>
      </c>
      <c r="XM6" s="1436">
        <v>442</v>
      </c>
      <c r="XN6" s="1436">
        <v>607</v>
      </c>
      <c r="XO6" s="1436">
        <v>387</v>
      </c>
      <c r="XP6" s="1436">
        <v>395</v>
      </c>
      <c r="XQ6" s="1436">
        <v>0</v>
      </c>
      <c r="XR6" s="1436">
        <v>0</v>
      </c>
      <c r="XS6" s="1436">
        <v>490</v>
      </c>
      <c r="XT6" s="1436">
        <v>471</v>
      </c>
      <c r="XU6" s="1436">
        <v>669</v>
      </c>
      <c r="XV6" s="1436">
        <v>301</v>
      </c>
      <c r="XW6" s="1436">
        <v>547</v>
      </c>
      <c r="XX6" s="1436">
        <v>0</v>
      </c>
      <c r="XY6" s="1436">
        <v>0</v>
      </c>
      <c r="XZ6" s="1436">
        <v>423</v>
      </c>
      <c r="YA6" s="1436">
        <v>459</v>
      </c>
      <c r="YB6" s="1436">
        <v>141</v>
      </c>
      <c r="YC6" s="1436">
        <v>595</v>
      </c>
      <c r="YD6" s="1436">
        <v>448</v>
      </c>
      <c r="YE6" s="1436">
        <v>0</v>
      </c>
      <c r="YF6" s="1436">
        <v>0</v>
      </c>
      <c r="YG6" s="1436">
        <v>446</v>
      </c>
      <c r="YH6" s="1436">
        <v>440</v>
      </c>
      <c r="YI6" s="1436">
        <v>541</v>
      </c>
      <c r="YJ6" s="1436">
        <v>595</v>
      </c>
      <c r="YK6" s="1436">
        <v>482</v>
      </c>
      <c r="YL6" s="1436">
        <v>0</v>
      </c>
      <c r="YM6" s="1436">
        <v>0</v>
      </c>
      <c r="YN6" s="1436">
        <v>512</v>
      </c>
      <c r="YO6" s="1436">
        <v>432</v>
      </c>
      <c r="YP6" s="1436">
        <v>493</v>
      </c>
      <c r="YQ6" s="1436">
        <v>438</v>
      </c>
      <c r="YR6" s="1436">
        <v>992</v>
      </c>
      <c r="YS6" s="1436">
        <v>0</v>
      </c>
      <c r="YT6" s="1436">
        <v>0</v>
      </c>
      <c r="YU6" s="1436">
        <v>524</v>
      </c>
      <c r="YV6" s="1436">
        <v>414</v>
      </c>
      <c r="YW6" s="1436">
        <v>595</v>
      </c>
      <c r="YX6" s="1436">
        <v>481</v>
      </c>
      <c r="YY6" s="1436">
        <v>285</v>
      </c>
      <c r="YZ6" s="1436">
        <v>0</v>
      </c>
      <c r="ZA6" s="1436">
        <v>0</v>
      </c>
      <c r="ZB6" s="1436">
        <v>564</v>
      </c>
      <c r="ZC6" s="1436">
        <v>797</v>
      </c>
      <c r="ZD6" s="1436">
        <v>525</v>
      </c>
      <c r="ZE6" s="1436">
        <v>620</v>
      </c>
      <c r="ZF6" s="1436">
        <v>564</v>
      </c>
      <c r="ZG6" s="1436">
        <v>0</v>
      </c>
      <c r="ZH6" s="1436">
        <v>0</v>
      </c>
      <c r="ZI6" s="1436">
        <v>684</v>
      </c>
      <c r="ZJ6" s="1436">
        <v>661</v>
      </c>
      <c r="ZK6" s="1436">
        <v>302</v>
      </c>
      <c r="ZL6" s="1436">
        <v>570</v>
      </c>
      <c r="ZM6" s="1436">
        <v>674</v>
      </c>
      <c r="ZN6" s="1436">
        <v>0</v>
      </c>
      <c r="ZO6" s="1436">
        <v>0</v>
      </c>
      <c r="ZP6" s="1436">
        <v>474</v>
      </c>
      <c r="ZQ6" s="1436">
        <v>622</v>
      </c>
      <c r="ZR6" s="1436">
        <v>384</v>
      </c>
      <c r="ZS6" s="1436">
        <v>0</v>
      </c>
      <c r="ZT6" s="1436">
        <v>538</v>
      </c>
      <c r="ZU6" s="1436">
        <v>0</v>
      </c>
      <c r="ZV6" s="1436">
        <v>0</v>
      </c>
      <c r="ZW6" s="1436">
        <v>621</v>
      </c>
      <c r="ZX6" s="1436">
        <v>838</v>
      </c>
      <c r="ZY6" s="1436">
        <v>691</v>
      </c>
      <c r="ZZ6" s="1436">
        <v>727</v>
      </c>
      <c r="AAA6" s="1436">
        <v>594</v>
      </c>
      <c r="AAB6" s="1436">
        <v>0</v>
      </c>
      <c r="AAC6" s="1436">
        <v>0</v>
      </c>
      <c r="AAD6" s="1436">
        <v>630</v>
      </c>
      <c r="AAE6" s="1436">
        <v>727</v>
      </c>
      <c r="AAF6" s="1436">
        <v>639</v>
      </c>
      <c r="AAG6" s="1436">
        <v>821</v>
      </c>
      <c r="AAH6" s="1436">
        <v>770</v>
      </c>
      <c r="AAI6" s="1436">
        <v>0</v>
      </c>
      <c r="AAJ6" s="1436">
        <v>0</v>
      </c>
      <c r="AAK6" s="1436">
        <v>824</v>
      </c>
      <c r="AAL6" s="1436">
        <v>722</v>
      </c>
      <c r="AAM6" s="1436">
        <v>822</v>
      </c>
      <c r="AAN6" s="1436">
        <v>780</v>
      </c>
      <c r="AAO6" s="1436">
        <v>913</v>
      </c>
      <c r="AAP6" s="1436">
        <v>0</v>
      </c>
      <c r="AAQ6" s="1436">
        <v>0</v>
      </c>
      <c r="AAR6" s="1436">
        <v>873</v>
      </c>
      <c r="AAS6" s="1436">
        <v>1075</v>
      </c>
      <c r="AAT6" s="1436">
        <v>1028</v>
      </c>
      <c r="AAU6" s="1436">
        <v>937</v>
      </c>
      <c r="AAV6" s="1436">
        <v>707</v>
      </c>
      <c r="AAW6" s="1436">
        <v>0</v>
      </c>
      <c r="AAX6" s="1436">
        <v>0</v>
      </c>
      <c r="AAY6" s="1436">
        <v>580</v>
      </c>
      <c r="AAZ6" s="1436">
        <v>0</v>
      </c>
      <c r="ABA6" s="1436">
        <v>416</v>
      </c>
      <c r="ABB6" s="1436">
        <v>623</v>
      </c>
      <c r="ABC6" s="1436">
        <v>731</v>
      </c>
      <c r="ABD6" s="1436">
        <v>0</v>
      </c>
      <c r="ABE6" s="1436">
        <v>0</v>
      </c>
      <c r="ABF6" s="1436">
        <v>559</v>
      </c>
      <c r="ABG6" s="1436">
        <v>0</v>
      </c>
      <c r="ABH6" s="1436">
        <v>902</v>
      </c>
    </row>
    <row r="7" spans="1:736" s="1421" customFormat="1" ht="13.2" x14ac:dyDescent="0.25">
      <c r="A7" s="4866" t="s">
        <v>7</v>
      </c>
      <c r="B7" s="4849">
        <v>9</v>
      </c>
      <c r="C7" s="4849">
        <v>3</v>
      </c>
      <c r="D7" s="4849">
        <v>0</v>
      </c>
      <c r="E7" s="4849">
        <v>0</v>
      </c>
      <c r="F7" s="4849">
        <v>0</v>
      </c>
      <c r="G7" s="4849">
        <v>44</v>
      </c>
      <c r="H7" s="4849">
        <v>12</v>
      </c>
      <c r="I7" s="4849">
        <v>9</v>
      </c>
      <c r="J7" s="4849">
        <v>15</v>
      </c>
      <c r="K7" s="4849">
        <v>1</v>
      </c>
      <c r="L7" s="4849">
        <v>0</v>
      </c>
      <c r="M7" s="4849">
        <v>19</v>
      </c>
      <c r="N7" s="4849">
        <v>29</v>
      </c>
      <c r="O7" s="4849">
        <v>36</v>
      </c>
      <c r="P7" s="4849">
        <v>5</v>
      </c>
      <c r="Q7" s="4849">
        <v>15</v>
      </c>
      <c r="R7" s="4849">
        <v>0</v>
      </c>
      <c r="S7" s="4849">
        <v>0</v>
      </c>
      <c r="T7" s="4849">
        <v>40</v>
      </c>
      <c r="U7" s="4849">
        <v>16</v>
      </c>
      <c r="V7" s="4849">
        <v>17</v>
      </c>
      <c r="W7" s="4849">
        <v>11</v>
      </c>
      <c r="X7" s="4849">
        <v>19</v>
      </c>
      <c r="Y7" s="4849">
        <v>0</v>
      </c>
      <c r="Z7" s="4849">
        <v>0</v>
      </c>
      <c r="AA7" s="4849">
        <v>26</v>
      </c>
      <c r="AB7" s="4849">
        <v>28</v>
      </c>
      <c r="AC7" s="4849">
        <v>34</v>
      </c>
      <c r="AD7" s="4849">
        <v>33</v>
      </c>
      <c r="AE7" s="4849">
        <v>31</v>
      </c>
      <c r="AF7" s="4849">
        <v>0</v>
      </c>
      <c r="AG7" s="4849">
        <v>0</v>
      </c>
      <c r="AH7" s="4849">
        <v>19</v>
      </c>
      <c r="AI7" s="4849">
        <v>17</v>
      </c>
      <c r="AJ7" s="4849">
        <v>32</v>
      </c>
      <c r="AK7" s="4849">
        <v>35</v>
      </c>
      <c r="AL7" s="4849">
        <v>5</v>
      </c>
      <c r="AM7" s="4849">
        <v>0</v>
      </c>
      <c r="AN7" s="4849">
        <v>0</v>
      </c>
      <c r="AO7" s="4849">
        <v>9</v>
      </c>
      <c r="AP7" s="4849">
        <v>6</v>
      </c>
      <c r="AQ7" s="4849">
        <v>10</v>
      </c>
      <c r="AR7" s="4849">
        <v>0</v>
      </c>
      <c r="AS7" s="4849">
        <v>15</v>
      </c>
      <c r="AT7" s="4849">
        <v>0</v>
      </c>
      <c r="AU7" s="4849">
        <v>0</v>
      </c>
      <c r="AV7" s="4849">
        <v>7</v>
      </c>
      <c r="AW7" s="4849">
        <v>12</v>
      </c>
      <c r="AX7" s="4849">
        <v>10</v>
      </c>
      <c r="AY7" s="4849">
        <v>10</v>
      </c>
      <c r="AZ7" s="4849">
        <v>17</v>
      </c>
      <c r="BA7" s="4849">
        <v>0</v>
      </c>
      <c r="BB7" s="4849">
        <v>0</v>
      </c>
      <c r="BC7" s="4849">
        <v>9</v>
      </c>
      <c r="BD7" s="4849">
        <v>0</v>
      </c>
      <c r="BE7" s="4849">
        <v>0</v>
      </c>
      <c r="BF7" s="4849">
        <v>21</v>
      </c>
      <c r="BG7" s="4849">
        <v>6</v>
      </c>
      <c r="BH7" s="4849">
        <v>0</v>
      </c>
      <c r="BI7" s="4849">
        <v>0</v>
      </c>
      <c r="BJ7" s="4849">
        <v>29</v>
      </c>
      <c r="BK7" s="4849">
        <v>20</v>
      </c>
      <c r="BL7" s="4849">
        <v>12</v>
      </c>
      <c r="BM7" s="4849">
        <v>16</v>
      </c>
      <c r="BN7" s="4849">
        <v>11</v>
      </c>
      <c r="BO7" s="4849">
        <v>0</v>
      </c>
      <c r="BP7" s="4849">
        <v>0</v>
      </c>
      <c r="BQ7" s="4849">
        <v>9</v>
      </c>
      <c r="BR7" s="4849">
        <v>8</v>
      </c>
      <c r="BS7" s="4849">
        <v>13</v>
      </c>
      <c r="BT7" s="4849">
        <v>2</v>
      </c>
      <c r="BU7" s="4849">
        <v>11</v>
      </c>
      <c r="BV7" s="4849">
        <v>0</v>
      </c>
      <c r="BW7" s="4849">
        <v>0</v>
      </c>
      <c r="BX7" s="4849">
        <v>15</v>
      </c>
      <c r="BY7" s="4849">
        <v>0</v>
      </c>
      <c r="BZ7" s="4849">
        <v>17</v>
      </c>
      <c r="CA7" s="4849">
        <v>16</v>
      </c>
      <c r="CB7" s="4849">
        <v>15</v>
      </c>
      <c r="CC7" s="4849">
        <v>0</v>
      </c>
      <c r="CD7" s="4849">
        <v>0</v>
      </c>
      <c r="CE7" s="4849">
        <v>18</v>
      </c>
      <c r="CF7" s="4849">
        <v>8</v>
      </c>
      <c r="CG7" s="4849">
        <v>12</v>
      </c>
      <c r="CH7" s="4849">
        <v>3</v>
      </c>
      <c r="CI7" s="4849">
        <v>22</v>
      </c>
      <c r="CJ7" s="4849">
        <v>7</v>
      </c>
      <c r="CK7" s="4849">
        <v>0</v>
      </c>
      <c r="CL7" s="4849">
        <v>3</v>
      </c>
      <c r="CM7" s="4849">
        <v>11</v>
      </c>
      <c r="CN7" s="4849">
        <v>12</v>
      </c>
      <c r="CO7" s="4849">
        <v>2</v>
      </c>
      <c r="CP7" s="4849">
        <v>1</v>
      </c>
      <c r="CQ7" s="4849">
        <v>0</v>
      </c>
      <c r="CR7" s="4849">
        <v>0</v>
      </c>
      <c r="CS7" s="4849">
        <v>9</v>
      </c>
      <c r="CT7" s="4849">
        <v>7</v>
      </c>
      <c r="CU7" s="4849">
        <v>10</v>
      </c>
      <c r="CV7" s="4849">
        <v>3</v>
      </c>
      <c r="CW7" s="4849">
        <v>2</v>
      </c>
      <c r="CX7" s="4849">
        <v>0</v>
      </c>
      <c r="CY7" s="4849">
        <v>0</v>
      </c>
      <c r="CZ7" s="4849">
        <v>3</v>
      </c>
      <c r="DA7" s="4849">
        <v>8</v>
      </c>
      <c r="DB7" s="4849">
        <v>13</v>
      </c>
      <c r="DC7" s="4849">
        <v>12</v>
      </c>
      <c r="DD7" s="4849">
        <v>11</v>
      </c>
      <c r="DE7" s="4849">
        <v>0</v>
      </c>
      <c r="DF7" s="4849">
        <v>0</v>
      </c>
      <c r="DG7" s="4849">
        <v>11</v>
      </c>
      <c r="DH7" s="4849">
        <v>5</v>
      </c>
      <c r="DI7" s="4849">
        <v>7</v>
      </c>
      <c r="DJ7" s="4849">
        <v>9</v>
      </c>
      <c r="DK7" s="4849">
        <v>10</v>
      </c>
      <c r="DL7" s="4849">
        <v>0</v>
      </c>
      <c r="DM7" s="4849">
        <v>0</v>
      </c>
      <c r="DN7" s="4849">
        <v>9</v>
      </c>
      <c r="DO7" s="4849">
        <v>7</v>
      </c>
      <c r="DP7" s="4849">
        <v>14</v>
      </c>
      <c r="DQ7" s="4849">
        <v>3</v>
      </c>
      <c r="DR7" s="4849">
        <v>12</v>
      </c>
      <c r="DS7" s="4849">
        <v>0</v>
      </c>
      <c r="DT7" s="4849">
        <v>0</v>
      </c>
      <c r="DU7" s="4849">
        <v>7</v>
      </c>
      <c r="DV7" s="4849">
        <v>4</v>
      </c>
      <c r="DW7" s="4849">
        <v>10</v>
      </c>
      <c r="DX7" s="4849">
        <v>4</v>
      </c>
      <c r="DY7" s="4849">
        <v>4</v>
      </c>
      <c r="DZ7" s="4849">
        <v>0</v>
      </c>
      <c r="EA7" s="4849">
        <v>0</v>
      </c>
      <c r="EB7" s="4849">
        <v>4</v>
      </c>
      <c r="EC7" s="4849">
        <v>4</v>
      </c>
      <c r="ED7" s="4849">
        <v>14</v>
      </c>
      <c r="EE7" s="4849">
        <v>5</v>
      </c>
      <c r="EF7" s="4849">
        <v>4</v>
      </c>
      <c r="EG7" s="4849">
        <v>0</v>
      </c>
      <c r="EH7" s="4849">
        <v>0</v>
      </c>
      <c r="EI7" s="4849">
        <v>11</v>
      </c>
      <c r="EJ7" s="4849">
        <v>4</v>
      </c>
      <c r="EK7" s="4849">
        <v>0</v>
      </c>
      <c r="EL7" s="4849">
        <v>17</v>
      </c>
      <c r="EM7" s="4849">
        <v>4</v>
      </c>
      <c r="EN7" s="4849">
        <v>0</v>
      </c>
      <c r="EO7" s="4849">
        <v>0</v>
      </c>
      <c r="EP7" s="4849">
        <v>5</v>
      </c>
      <c r="EQ7" s="4849">
        <v>5</v>
      </c>
      <c r="ER7" s="4849">
        <v>11</v>
      </c>
      <c r="ES7" s="4849">
        <v>4</v>
      </c>
      <c r="ET7" s="4849">
        <v>16</v>
      </c>
      <c r="EU7" s="4849">
        <v>0</v>
      </c>
      <c r="EV7" s="4849">
        <v>0</v>
      </c>
      <c r="EW7" s="4849">
        <v>0</v>
      </c>
      <c r="EX7" s="4849">
        <v>6</v>
      </c>
      <c r="EY7" s="4849">
        <v>2</v>
      </c>
      <c r="EZ7" s="4849">
        <v>13</v>
      </c>
      <c r="FA7" s="4849">
        <v>6</v>
      </c>
      <c r="FB7" s="4849">
        <v>0</v>
      </c>
      <c r="FC7" s="4849">
        <v>0</v>
      </c>
      <c r="FD7" s="4849">
        <v>4</v>
      </c>
      <c r="FE7" s="4849">
        <v>5</v>
      </c>
      <c r="FF7" s="4849">
        <v>8</v>
      </c>
      <c r="FG7" s="4849">
        <v>7</v>
      </c>
      <c r="FH7" s="4849">
        <v>16</v>
      </c>
      <c r="FI7" s="4849">
        <v>0</v>
      </c>
      <c r="FJ7" s="4849">
        <v>0</v>
      </c>
      <c r="FK7" s="4849">
        <v>6</v>
      </c>
      <c r="FL7" s="4849">
        <v>5</v>
      </c>
      <c r="FM7" s="4849">
        <v>20</v>
      </c>
      <c r="FN7" s="4849">
        <v>6</v>
      </c>
      <c r="FO7" s="4849">
        <v>16</v>
      </c>
      <c r="FP7" s="4849">
        <v>0</v>
      </c>
      <c r="FQ7" s="4849">
        <v>0</v>
      </c>
      <c r="FR7" s="4849">
        <v>11</v>
      </c>
      <c r="FS7" s="4849">
        <v>4</v>
      </c>
      <c r="FT7" s="4849">
        <v>8</v>
      </c>
      <c r="FU7" s="4849">
        <v>4</v>
      </c>
      <c r="FV7" s="4849">
        <v>10</v>
      </c>
      <c r="FW7" s="4849">
        <v>0</v>
      </c>
      <c r="FX7" s="4849">
        <v>0</v>
      </c>
      <c r="FY7" s="4849">
        <v>9</v>
      </c>
      <c r="FZ7" s="4849">
        <v>5</v>
      </c>
      <c r="GA7" s="4849">
        <v>7</v>
      </c>
      <c r="GB7" s="4849">
        <v>9</v>
      </c>
      <c r="GC7" s="4849">
        <v>2</v>
      </c>
      <c r="GD7" s="4849">
        <v>0</v>
      </c>
      <c r="GE7" s="4849">
        <v>0</v>
      </c>
      <c r="GF7" s="4849">
        <v>8</v>
      </c>
      <c r="GG7" s="4849">
        <v>0</v>
      </c>
      <c r="GH7" s="4849">
        <v>5</v>
      </c>
      <c r="GI7" s="4849">
        <v>7</v>
      </c>
      <c r="GJ7" s="4849">
        <v>3</v>
      </c>
      <c r="GK7" s="4849">
        <v>0</v>
      </c>
      <c r="GL7" s="4849">
        <v>0</v>
      </c>
      <c r="GM7" s="4849">
        <v>4</v>
      </c>
      <c r="GN7" s="4849">
        <v>12</v>
      </c>
      <c r="GO7" s="4849">
        <v>5</v>
      </c>
      <c r="GP7" s="4849">
        <v>5</v>
      </c>
      <c r="GQ7" s="4849">
        <v>5</v>
      </c>
      <c r="GR7" s="4849">
        <v>4</v>
      </c>
      <c r="GS7" s="4849">
        <v>0</v>
      </c>
      <c r="GT7" s="4849">
        <v>9</v>
      </c>
      <c r="GU7" s="4849">
        <v>14</v>
      </c>
      <c r="GV7" s="4849">
        <v>14</v>
      </c>
      <c r="GW7" s="4849">
        <v>8</v>
      </c>
      <c r="GX7" s="4849">
        <v>5</v>
      </c>
      <c r="GY7" s="4849">
        <v>0</v>
      </c>
      <c r="GZ7" s="4849">
        <v>0</v>
      </c>
      <c r="HA7" s="4849">
        <v>10</v>
      </c>
      <c r="HB7" s="4849">
        <v>1</v>
      </c>
      <c r="HC7" s="4849">
        <v>11</v>
      </c>
      <c r="HD7" s="4849">
        <v>4</v>
      </c>
      <c r="HE7" s="4849">
        <v>9</v>
      </c>
      <c r="HF7" s="4849">
        <v>0</v>
      </c>
      <c r="HG7" s="4849">
        <v>0</v>
      </c>
      <c r="HH7" s="4849">
        <v>3</v>
      </c>
      <c r="HI7" s="4849">
        <v>4</v>
      </c>
      <c r="HJ7" s="4849">
        <v>5</v>
      </c>
      <c r="HK7" s="4849">
        <v>7</v>
      </c>
      <c r="HL7" s="4849">
        <v>4</v>
      </c>
      <c r="HM7" s="4849">
        <v>0</v>
      </c>
      <c r="HN7" s="4849">
        <v>0</v>
      </c>
      <c r="HO7" s="4849">
        <v>11</v>
      </c>
      <c r="HP7" s="4849">
        <v>3</v>
      </c>
      <c r="HQ7" s="4849">
        <v>7</v>
      </c>
      <c r="HR7" s="4849">
        <v>3</v>
      </c>
      <c r="HS7" s="4849">
        <v>8</v>
      </c>
      <c r="HT7" s="4849">
        <v>0</v>
      </c>
      <c r="HU7" s="4849">
        <v>0</v>
      </c>
      <c r="HV7" s="4849">
        <v>5</v>
      </c>
      <c r="HW7" s="4849">
        <v>7</v>
      </c>
      <c r="HX7" s="4849">
        <v>9</v>
      </c>
      <c r="HY7" s="4849">
        <v>0</v>
      </c>
      <c r="HZ7" s="4849">
        <v>14</v>
      </c>
      <c r="IA7" s="4849">
        <v>1</v>
      </c>
      <c r="IB7" s="4849">
        <v>0</v>
      </c>
      <c r="IC7" s="4849">
        <v>7</v>
      </c>
      <c r="ID7" s="4849">
        <v>7</v>
      </c>
      <c r="IE7" s="4849">
        <v>12</v>
      </c>
      <c r="IF7" s="4849">
        <v>5</v>
      </c>
      <c r="IG7" s="4849">
        <v>6</v>
      </c>
      <c r="IH7" s="4849">
        <v>0</v>
      </c>
      <c r="II7" s="4849">
        <v>0</v>
      </c>
      <c r="IJ7" s="4849">
        <v>6</v>
      </c>
      <c r="IK7" s="4849">
        <v>4</v>
      </c>
      <c r="IL7" s="4849">
        <v>12</v>
      </c>
      <c r="IM7" s="4849">
        <v>8</v>
      </c>
      <c r="IN7" s="4849">
        <v>3</v>
      </c>
      <c r="IO7" s="4849">
        <v>0</v>
      </c>
      <c r="IP7" s="4849">
        <v>0</v>
      </c>
      <c r="IQ7" s="4849">
        <v>0</v>
      </c>
      <c r="IR7" s="4849">
        <v>5</v>
      </c>
      <c r="IS7" s="4849">
        <v>3</v>
      </c>
      <c r="IT7" s="4849">
        <v>8</v>
      </c>
      <c r="IU7" s="4849">
        <v>3</v>
      </c>
      <c r="IV7" s="4849">
        <v>0</v>
      </c>
      <c r="IW7" s="4849">
        <v>0</v>
      </c>
      <c r="IX7" s="4849">
        <v>8</v>
      </c>
      <c r="IY7" s="4849">
        <v>7</v>
      </c>
      <c r="IZ7" s="4849">
        <v>8</v>
      </c>
      <c r="JA7" s="4849">
        <v>8</v>
      </c>
      <c r="JB7" s="4849">
        <v>6</v>
      </c>
      <c r="JC7" s="4849">
        <v>0</v>
      </c>
      <c r="JD7" s="4849">
        <v>0</v>
      </c>
      <c r="JE7" s="4849">
        <v>4</v>
      </c>
      <c r="JF7" s="4849">
        <v>4</v>
      </c>
      <c r="JG7" s="4849">
        <v>5</v>
      </c>
      <c r="JH7" s="4849">
        <v>1</v>
      </c>
      <c r="JI7" s="4849">
        <v>6</v>
      </c>
      <c r="JJ7" s="4849">
        <v>0</v>
      </c>
      <c r="JK7" s="4849">
        <v>0</v>
      </c>
      <c r="JL7" s="4849">
        <v>4</v>
      </c>
      <c r="JM7" s="4849">
        <v>3</v>
      </c>
      <c r="JN7" s="4849">
        <v>6</v>
      </c>
      <c r="JO7" s="4849">
        <v>8</v>
      </c>
      <c r="JP7" s="4849">
        <v>5</v>
      </c>
      <c r="JQ7" s="4849">
        <v>0</v>
      </c>
      <c r="JR7" s="4849">
        <v>0</v>
      </c>
      <c r="JS7" s="4849">
        <v>1</v>
      </c>
      <c r="JT7" s="4849">
        <v>9</v>
      </c>
      <c r="JU7" s="4849">
        <v>7</v>
      </c>
      <c r="JV7" s="4849">
        <v>1</v>
      </c>
      <c r="JW7" s="4849">
        <v>9</v>
      </c>
      <c r="JX7" s="4849">
        <v>0</v>
      </c>
      <c r="JY7" s="4849">
        <v>0</v>
      </c>
      <c r="JZ7" s="4849">
        <v>8</v>
      </c>
      <c r="KA7" s="4849">
        <v>7</v>
      </c>
      <c r="KB7" s="4849">
        <v>1</v>
      </c>
      <c r="KC7" s="4849">
        <v>0</v>
      </c>
      <c r="KD7" s="4849">
        <v>17</v>
      </c>
      <c r="KE7" s="4849">
        <v>0</v>
      </c>
      <c r="KF7" s="4849">
        <v>0</v>
      </c>
      <c r="KG7" s="4849">
        <v>8</v>
      </c>
      <c r="KH7" s="4849">
        <v>8</v>
      </c>
      <c r="KI7" s="4849">
        <v>15</v>
      </c>
      <c r="KJ7" s="4849">
        <v>5</v>
      </c>
      <c r="KK7" s="4849">
        <v>6</v>
      </c>
      <c r="KL7" s="4849">
        <v>0</v>
      </c>
      <c r="KM7" s="4849">
        <v>0</v>
      </c>
      <c r="KN7" s="4849">
        <v>8</v>
      </c>
      <c r="KO7" s="4849">
        <v>5</v>
      </c>
      <c r="KP7" s="4849">
        <v>9</v>
      </c>
      <c r="KQ7" s="4849">
        <v>3</v>
      </c>
      <c r="KR7" s="4849">
        <v>9</v>
      </c>
      <c r="KS7" s="4849">
        <v>0</v>
      </c>
      <c r="KT7" s="4849">
        <v>0</v>
      </c>
      <c r="KU7" s="4849">
        <v>7</v>
      </c>
      <c r="KV7" s="4849">
        <v>6</v>
      </c>
      <c r="KW7" s="4849">
        <v>3</v>
      </c>
      <c r="KX7" s="4849">
        <v>1</v>
      </c>
      <c r="KY7" s="4849">
        <v>10</v>
      </c>
      <c r="KZ7" s="4849">
        <v>0</v>
      </c>
      <c r="LA7" s="4849">
        <v>0</v>
      </c>
      <c r="LB7" s="4849">
        <v>6</v>
      </c>
      <c r="LC7" s="4849">
        <v>5</v>
      </c>
      <c r="LD7" s="4849">
        <v>13</v>
      </c>
      <c r="LE7" s="4849">
        <v>4</v>
      </c>
      <c r="LF7" s="4849">
        <v>5</v>
      </c>
      <c r="LG7" s="4849">
        <v>0</v>
      </c>
      <c r="LH7" s="4849">
        <v>0</v>
      </c>
      <c r="LI7" s="4849">
        <v>2</v>
      </c>
      <c r="LJ7" s="4849">
        <v>4</v>
      </c>
      <c r="LK7" s="4849">
        <v>12</v>
      </c>
      <c r="LL7" s="4849">
        <v>2</v>
      </c>
      <c r="LM7" s="4849">
        <v>6</v>
      </c>
      <c r="LN7" s="4849">
        <v>0</v>
      </c>
      <c r="LO7" s="4849">
        <v>0</v>
      </c>
      <c r="LP7" s="4849">
        <v>3</v>
      </c>
      <c r="LQ7" s="4849">
        <v>9</v>
      </c>
      <c r="LR7" s="4849">
        <v>7</v>
      </c>
      <c r="LS7" s="4849">
        <v>0</v>
      </c>
      <c r="LT7" s="4849">
        <v>2</v>
      </c>
      <c r="LU7" s="4849">
        <v>0</v>
      </c>
      <c r="LV7" s="4849">
        <v>0</v>
      </c>
      <c r="LW7" s="4849">
        <v>0</v>
      </c>
      <c r="LX7" s="4849">
        <v>11</v>
      </c>
      <c r="LY7" s="4849">
        <v>9</v>
      </c>
      <c r="LZ7" s="4849">
        <v>2</v>
      </c>
      <c r="MA7" s="4849">
        <v>0</v>
      </c>
      <c r="MB7" s="4849">
        <v>0</v>
      </c>
      <c r="MC7" s="4849">
        <v>0</v>
      </c>
      <c r="MD7" s="4849">
        <v>7</v>
      </c>
      <c r="ME7" s="4849">
        <v>9</v>
      </c>
      <c r="MF7" s="4849">
        <v>10</v>
      </c>
      <c r="MG7" s="4849">
        <v>3</v>
      </c>
      <c r="MH7" s="4849">
        <v>8</v>
      </c>
      <c r="MI7" s="4849">
        <v>0</v>
      </c>
      <c r="MJ7" s="4849">
        <v>0</v>
      </c>
      <c r="MK7" s="4849">
        <v>5</v>
      </c>
      <c r="ML7" s="4849">
        <v>5</v>
      </c>
      <c r="MM7" s="4849">
        <v>6</v>
      </c>
      <c r="MN7" s="4849">
        <v>3</v>
      </c>
      <c r="MO7" s="4849">
        <v>6</v>
      </c>
      <c r="MP7" s="4849">
        <v>0</v>
      </c>
      <c r="MQ7" s="4849">
        <v>0</v>
      </c>
      <c r="MR7" s="4849">
        <v>6</v>
      </c>
      <c r="MS7" s="4849">
        <v>1</v>
      </c>
      <c r="MT7" s="4849">
        <v>12</v>
      </c>
      <c r="MU7" s="4849">
        <v>5</v>
      </c>
      <c r="MV7" s="4849">
        <v>2</v>
      </c>
      <c r="MW7" s="4849">
        <v>0</v>
      </c>
      <c r="MX7" s="4849">
        <v>0</v>
      </c>
      <c r="MY7" s="4849">
        <v>0</v>
      </c>
      <c r="MZ7" s="4849">
        <v>5</v>
      </c>
      <c r="NA7" s="4849">
        <v>7</v>
      </c>
      <c r="NB7" s="4849">
        <v>10</v>
      </c>
      <c r="NC7" s="4849">
        <v>1</v>
      </c>
      <c r="ND7" s="4849">
        <v>0</v>
      </c>
      <c r="NE7" s="4849">
        <v>0</v>
      </c>
      <c r="NF7" s="4849">
        <v>0</v>
      </c>
      <c r="NG7" s="4849">
        <v>2</v>
      </c>
      <c r="NH7" s="4849">
        <v>0</v>
      </c>
      <c r="NI7" s="4849">
        <v>0</v>
      </c>
      <c r="NJ7" s="4849">
        <v>9</v>
      </c>
      <c r="NK7" s="4849">
        <v>0</v>
      </c>
      <c r="NL7" s="4849">
        <v>0</v>
      </c>
      <c r="NM7" s="4849">
        <v>6</v>
      </c>
      <c r="NN7" s="4849">
        <v>1</v>
      </c>
      <c r="NO7" s="4849">
        <v>5</v>
      </c>
      <c r="NP7" s="4849">
        <v>2</v>
      </c>
      <c r="NQ7" s="4849">
        <v>1</v>
      </c>
      <c r="NR7" s="4849">
        <v>0</v>
      </c>
      <c r="NS7" s="4849">
        <v>0</v>
      </c>
      <c r="NT7" s="4849">
        <v>4</v>
      </c>
      <c r="NU7" s="4849">
        <v>4</v>
      </c>
      <c r="NV7" s="4849">
        <v>2</v>
      </c>
      <c r="NW7" s="4849">
        <v>6</v>
      </c>
      <c r="NX7" s="4849">
        <v>1</v>
      </c>
      <c r="NY7" s="4849">
        <v>0</v>
      </c>
      <c r="NZ7" s="4849">
        <v>0</v>
      </c>
      <c r="OA7" s="4849">
        <v>7</v>
      </c>
      <c r="OB7" s="4849">
        <v>7</v>
      </c>
      <c r="OC7" s="4849">
        <v>7</v>
      </c>
      <c r="OD7" s="4849">
        <v>4</v>
      </c>
      <c r="OE7" s="4849">
        <v>9</v>
      </c>
      <c r="OF7" s="4849">
        <v>0</v>
      </c>
      <c r="OG7" s="4849">
        <v>0</v>
      </c>
      <c r="OH7" s="4849">
        <v>3</v>
      </c>
      <c r="OI7" s="4849">
        <v>3</v>
      </c>
      <c r="OJ7" s="4849">
        <v>5</v>
      </c>
      <c r="OK7" s="4849">
        <v>1</v>
      </c>
      <c r="OL7" s="4849">
        <v>6</v>
      </c>
      <c r="OM7" s="4849">
        <v>0</v>
      </c>
      <c r="ON7" s="4849">
        <v>0</v>
      </c>
      <c r="OO7" s="4849">
        <v>6</v>
      </c>
      <c r="OP7" s="4849">
        <v>7</v>
      </c>
      <c r="OQ7" s="4849">
        <v>9</v>
      </c>
      <c r="OR7" s="4849">
        <v>4</v>
      </c>
      <c r="OS7" s="4849">
        <v>6</v>
      </c>
      <c r="OT7" s="4849">
        <v>0</v>
      </c>
      <c r="OU7" s="4849">
        <v>0</v>
      </c>
      <c r="OV7" s="4849">
        <v>4</v>
      </c>
      <c r="OW7" s="4849">
        <v>6</v>
      </c>
      <c r="OX7" s="4849">
        <v>7</v>
      </c>
      <c r="OY7" s="4849">
        <v>1</v>
      </c>
      <c r="OZ7" s="4849">
        <v>4</v>
      </c>
      <c r="PA7" s="4849">
        <v>0</v>
      </c>
      <c r="PB7" s="4849">
        <v>0</v>
      </c>
      <c r="PC7" s="4849">
        <v>1</v>
      </c>
      <c r="PD7" s="4849">
        <v>0</v>
      </c>
      <c r="PE7" s="4849">
        <v>5</v>
      </c>
      <c r="PF7" s="4849">
        <v>11</v>
      </c>
      <c r="PG7" s="4849">
        <v>1</v>
      </c>
      <c r="PH7" s="4849">
        <v>0</v>
      </c>
      <c r="PI7" s="4849">
        <v>0</v>
      </c>
      <c r="PJ7" s="4849">
        <v>8</v>
      </c>
      <c r="PK7" s="4849">
        <v>2</v>
      </c>
      <c r="PL7" s="4849">
        <v>5</v>
      </c>
      <c r="PM7" s="4849">
        <v>4</v>
      </c>
      <c r="PN7" s="4849">
        <v>7</v>
      </c>
      <c r="PO7" s="4849">
        <v>0</v>
      </c>
      <c r="PP7" s="4849">
        <v>0</v>
      </c>
      <c r="PQ7" s="4849">
        <v>5</v>
      </c>
      <c r="PR7" s="4849">
        <v>5</v>
      </c>
      <c r="PS7" s="4849">
        <v>5</v>
      </c>
      <c r="PT7" s="4849">
        <v>6</v>
      </c>
      <c r="PU7" s="4849">
        <v>10</v>
      </c>
      <c r="PV7" s="4849">
        <v>0</v>
      </c>
      <c r="PW7" s="4849">
        <v>0</v>
      </c>
      <c r="PX7" s="4849">
        <v>2</v>
      </c>
      <c r="PY7" s="4849">
        <v>0</v>
      </c>
      <c r="PZ7" s="4849">
        <v>12</v>
      </c>
      <c r="QA7" s="4849">
        <v>3</v>
      </c>
      <c r="QB7" s="4849">
        <v>5</v>
      </c>
      <c r="QC7" s="4849">
        <v>0</v>
      </c>
      <c r="QD7" s="4849">
        <v>0</v>
      </c>
      <c r="QE7" s="4849">
        <v>4</v>
      </c>
      <c r="QF7" s="4849">
        <v>1</v>
      </c>
      <c r="QG7" s="4849">
        <v>8</v>
      </c>
      <c r="QH7" s="4849">
        <v>5</v>
      </c>
      <c r="QI7" s="4849">
        <v>0</v>
      </c>
      <c r="QJ7" s="4849">
        <v>0</v>
      </c>
      <c r="QK7" s="4849">
        <v>0</v>
      </c>
      <c r="QL7" s="4849">
        <v>9</v>
      </c>
      <c r="QM7" s="4849">
        <v>1</v>
      </c>
      <c r="QN7" s="4849">
        <v>6</v>
      </c>
      <c r="QO7" s="4849">
        <v>1</v>
      </c>
      <c r="QP7" s="4849">
        <v>0</v>
      </c>
      <c r="QQ7" s="4849">
        <v>0</v>
      </c>
      <c r="QR7" s="4849">
        <v>0</v>
      </c>
      <c r="QS7" s="4849">
        <v>5</v>
      </c>
      <c r="QT7" s="4849">
        <v>6</v>
      </c>
      <c r="QU7" s="4849">
        <v>2</v>
      </c>
      <c r="QV7" s="4849">
        <v>1</v>
      </c>
      <c r="QW7" s="4849">
        <v>3</v>
      </c>
      <c r="QX7" s="4849">
        <v>0</v>
      </c>
      <c r="QY7" s="4849">
        <v>0</v>
      </c>
      <c r="QZ7" s="4849">
        <v>3</v>
      </c>
      <c r="RA7" s="4849">
        <v>2</v>
      </c>
      <c r="RB7" s="4849">
        <v>2</v>
      </c>
      <c r="RC7" s="4849">
        <v>8</v>
      </c>
      <c r="RD7" s="4849">
        <v>11</v>
      </c>
      <c r="RE7" s="4849">
        <v>0</v>
      </c>
      <c r="RF7" s="4849">
        <v>0</v>
      </c>
      <c r="RG7" s="4849">
        <v>2</v>
      </c>
      <c r="RH7" s="4849">
        <v>3</v>
      </c>
      <c r="RI7" s="4849">
        <v>10</v>
      </c>
      <c r="RJ7" s="4849">
        <v>1</v>
      </c>
      <c r="RK7" s="4849">
        <v>4</v>
      </c>
      <c r="RL7" s="4849">
        <v>0</v>
      </c>
      <c r="RM7" s="4849">
        <v>0</v>
      </c>
      <c r="RN7" s="4849">
        <v>1</v>
      </c>
      <c r="RO7" s="4849">
        <v>2</v>
      </c>
      <c r="RP7" s="4849">
        <v>4</v>
      </c>
      <c r="RQ7" s="4849">
        <v>8</v>
      </c>
      <c r="RR7" s="4849">
        <v>3</v>
      </c>
      <c r="RS7" s="4849">
        <v>0</v>
      </c>
      <c r="RT7" s="4849">
        <v>0</v>
      </c>
      <c r="RU7" s="4849">
        <v>1</v>
      </c>
      <c r="RV7" s="4849">
        <v>4</v>
      </c>
      <c r="RW7" s="4849">
        <v>6</v>
      </c>
      <c r="RX7" s="4849">
        <v>1</v>
      </c>
      <c r="RY7" s="4849">
        <v>5</v>
      </c>
      <c r="RZ7" s="4849">
        <v>0</v>
      </c>
      <c r="SA7" s="4849">
        <v>0</v>
      </c>
      <c r="SB7" s="4849">
        <v>2</v>
      </c>
      <c r="SC7" s="4849">
        <v>2</v>
      </c>
      <c r="SD7" s="4849">
        <v>7</v>
      </c>
      <c r="SE7" s="4849">
        <v>4</v>
      </c>
      <c r="SF7" s="4849">
        <v>7</v>
      </c>
      <c r="SG7" s="4849">
        <v>0</v>
      </c>
      <c r="SH7" s="4849">
        <v>0</v>
      </c>
      <c r="SI7" s="4849">
        <v>3</v>
      </c>
      <c r="SJ7" s="4849">
        <v>3</v>
      </c>
      <c r="SK7" s="4849">
        <v>2</v>
      </c>
      <c r="SL7" s="4849">
        <v>5</v>
      </c>
      <c r="SM7" s="4849">
        <v>3</v>
      </c>
      <c r="SN7" s="4849">
        <v>0</v>
      </c>
      <c r="SO7" s="4849">
        <v>0</v>
      </c>
      <c r="SP7" s="4849">
        <v>6</v>
      </c>
      <c r="SQ7" s="4849">
        <v>3</v>
      </c>
      <c r="SR7" s="4849">
        <v>10</v>
      </c>
      <c r="SS7" s="4849">
        <v>1</v>
      </c>
      <c r="ST7" s="4849">
        <v>4</v>
      </c>
      <c r="SU7" s="4849">
        <v>0</v>
      </c>
      <c r="SV7" s="4849">
        <v>0</v>
      </c>
      <c r="SW7" s="4849">
        <v>0</v>
      </c>
      <c r="SX7" s="4849">
        <v>4</v>
      </c>
      <c r="SY7" s="4849">
        <v>1</v>
      </c>
      <c r="SZ7" s="4849">
        <v>7</v>
      </c>
      <c r="TA7" s="4849">
        <v>2</v>
      </c>
      <c r="TB7" s="4849">
        <v>0</v>
      </c>
      <c r="TC7" s="4849">
        <v>0</v>
      </c>
      <c r="TD7" s="4849">
        <v>6</v>
      </c>
      <c r="TE7" s="4849">
        <v>4</v>
      </c>
      <c r="TF7" s="4849">
        <v>9</v>
      </c>
      <c r="TG7" s="4849">
        <v>2</v>
      </c>
      <c r="TH7" s="4849">
        <v>3</v>
      </c>
      <c r="TI7" s="4849">
        <v>0</v>
      </c>
      <c r="TJ7" s="4849">
        <v>0</v>
      </c>
      <c r="TK7" s="4849">
        <v>6</v>
      </c>
      <c r="TL7" s="4849">
        <v>4</v>
      </c>
      <c r="TM7" s="4849">
        <v>4</v>
      </c>
      <c r="TN7" s="4849">
        <v>6</v>
      </c>
      <c r="TO7" s="4849">
        <v>4</v>
      </c>
      <c r="TP7" s="4849">
        <v>0</v>
      </c>
      <c r="TQ7" s="4849">
        <v>0</v>
      </c>
      <c r="TR7" s="4849">
        <v>4</v>
      </c>
      <c r="TS7" s="4849">
        <v>6</v>
      </c>
      <c r="TT7" s="4849">
        <v>5</v>
      </c>
      <c r="TU7" s="4849">
        <v>1</v>
      </c>
      <c r="TV7" s="4849">
        <v>3</v>
      </c>
      <c r="TW7" s="4849">
        <v>0</v>
      </c>
      <c r="TX7" s="4849">
        <v>0</v>
      </c>
      <c r="TY7" s="4849">
        <v>6</v>
      </c>
      <c r="TZ7" s="4849">
        <v>0</v>
      </c>
      <c r="UA7" s="4849">
        <v>6</v>
      </c>
      <c r="UB7" s="4849">
        <v>8</v>
      </c>
      <c r="UC7" s="4849">
        <v>0</v>
      </c>
      <c r="UD7" s="4849">
        <v>0</v>
      </c>
      <c r="UE7" s="4849">
        <v>0</v>
      </c>
      <c r="UF7" s="4849">
        <v>9</v>
      </c>
      <c r="UG7" s="4849">
        <v>1</v>
      </c>
      <c r="UH7" s="4849">
        <v>0</v>
      </c>
      <c r="UI7" s="4849">
        <v>7</v>
      </c>
      <c r="UJ7" s="4849">
        <v>2</v>
      </c>
      <c r="UK7" s="4849">
        <v>0</v>
      </c>
      <c r="UL7" s="4849">
        <v>0</v>
      </c>
      <c r="UM7" s="4849">
        <v>3</v>
      </c>
      <c r="UN7" s="4849">
        <v>2</v>
      </c>
      <c r="UO7" s="4849">
        <v>5</v>
      </c>
      <c r="UP7" s="4849">
        <v>1</v>
      </c>
      <c r="UQ7" s="4849">
        <v>4</v>
      </c>
      <c r="UR7" s="4849">
        <v>0</v>
      </c>
      <c r="US7" s="4849">
        <v>0</v>
      </c>
      <c r="UT7" s="4849">
        <v>4</v>
      </c>
      <c r="UU7" s="4849">
        <v>1</v>
      </c>
      <c r="UV7" s="4849">
        <v>3</v>
      </c>
      <c r="UW7" s="4849">
        <v>6</v>
      </c>
      <c r="UX7" s="4849">
        <v>8</v>
      </c>
      <c r="UY7" s="4849">
        <v>0</v>
      </c>
      <c r="UZ7" s="4849">
        <v>0</v>
      </c>
      <c r="VA7" s="4849">
        <v>2</v>
      </c>
      <c r="VB7" s="4849">
        <v>2</v>
      </c>
      <c r="VC7" s="4849">
        <v>11</v>
      </c>
      <c r="VD7" s="4849">
        <v>1</v>
      </c>
      <c r="VE7" s="4849">
        <v>6</v>
      </c>
      <c r="VF7" s="4849">
        <v>0</v>
      </c>
      <c r="VG7" s="4849">
        <v>0</v>
      </c>
      <c r="VH7" s="4849">
        <v>2</v>
      </c>
      <c r="VI7" s="4849">
        <v>0</v>
      </c>
      <c r="VJ7" s="4849">
        <v>4</v>
      </c>
      <c r="VK7" s="4849">
        <v>2</v>
      </c>
      <c r="VL7" s="4849">
        <v>5</v>
      </c>
      <c r="VM7" s="4849">
        <v>0</v>
      </c>
      <c r="VN7" s="4849">
        <v>0</v>
      </c>
      <c r="VO7" s="4849">
        <v>3</v>
      </c>
      <c r="VP7" s="4849">
        <v>0</v>
      </c>
      <c r="VQ7" s="4849">
        <v>7</v>
      </c>
      <c r="VR7" s="4849">
        <v>3</v>
      </c>
      <c r="VS7" s="4849">
        <v>7</v>
      </c>
      <c r="VT7" s="4849">
        <v>0</v>
      </c>
      <c r="VU7" s="4849">
        <v>0</v>
      </c>
      <c r="VV7" s="4849">
        <v>1</v>
      </c>
      <c r="VW7" s="4849">
        <v>7</v>
      </c>
      <c r="VX7" s="4849">
        <v>10</v>
      </c>
      <c r="VY7" s="4849">
        <v>4</v>
      </c>
      <c r="VZ7" s="4849">
        <v>4</v>
      </c>
      <c r="WA7" s="4849">
        <v>0</v>
      </c>
      <c r="WB7" s="4849">
        <v>0</v>
      </c>
      <c r="WC7" s="4849">
        <v>2</v>
      </c>
      <c r="WD7" s="4849">
        <v>3</v>
      </c>
      <c r="WE7" s="4849">
        <v>6</v>
      </c>
      <c r="WF7" s="4849">
        <v>1</v>
      </c>
      <c r="WG7" s="4849">
        <v>5</v>
      </c>
      <c r="WH7" s="4849">
        <v>0</v>
      </c>
      <c r="WI7" s="4849">
        <v>0</v>
      </c>
      <c r="WJ7" s="4849">
        <v>8</v>
      </c>
      <c r="WK7" s="4849">
        <v>4</v>
      </c>
      <c r="WL7" s="4849">
        <v>6</v>
      </c>
      <c r="WM7" s="4849">
        <v>2</v>
      </c>
      <c r="WN7" s="4849">
        <v>2</v>
      </c>
      <c r="WO7" s="4849">
        <v>0</v>
      </c>
      <c r="WP7" s="4849">
        <v>0</v>
      </c>
      <c r="WQ7" s="4849">
        <v>0</v>
      </c>
      <c r="WR7" s="4849">
        <v>3</v>
      </c>
      <c r="WS7" s="4849">
        <v>1</v>
      </c>
      <c r="WT7" s="4849">
        <v>2</v>
      </c>
      <c r="WU7" s="4849">
        <v>6</v>
      </c>
      <c r="WV7" s="4849">
        <v>0</v>
      </c>
      <c r="WW7" s="4849">
        <v>0</v>
      </c>
      <c r="WX7" s="4849">
        <v>8</v>
      </c>
      <c r="WY7" s="4849">
        <v>5</v>
      </c>
      <c r="WZ7" s="4849">
        <v>7</v>
      </c>
      <c r="XA7" s="4849">
        <v>1</v>
      </c>
      <c r="XB7" s="4849">
        <v>3</v>
      </c>
      <c r="XC7" s="4849">
        <v>0</v>
      </c>
      <c r="XD7" s="4849">
        <v>0</v>
      </c>
      <c r="XE7" s="4849">
        <v>1</v>
      </c>
      <c r="XF7" s="4849">
        <v>4</v>
      </c>
      <c r="XG7" s="4849">
        <v>2</v>
      </c>
      <c r="XH7" s="4849">
        <v>8</v>
      </c>
      <c r="XI7" s="4849">
        <v>1</v>
      </c>
      <c r="XJ7" s="4849">
        <v>0</v>
      </c>
      <c r="XK7" s="4849">
        <v>0</v>
      </c>
      <c r="XL7" s="4849">
        <v>5</v>
      </c>
      <c r="XM7" s="4849">
        <v>5</v>
      </c>
      <c r="XN7" s="4849">
        <v>6</v>
      </c>
      <c r="XO7" s="4849">
        <v>9</v>
      </c>
      <c r="XP7" s="4849">
        <v>4</v>
      </c>
      <c r="XQ7" s="4849">
        <v>0</v>
      </c>
      <c r="XR7" s="4849">
        <v>0</v>
      </c>
      <c r="XS7" s="4849">
        <v>4</v>
      </c>
      <c r="XT7" s="4849">
        <v>4</v>
      </c>
      <c r="XU7" s="4849">
        <v>5</v>
      </c>
      <c r="XV7" s="4849">
        <v>8</v>
      </c>
      <c r="XW7" s="4849">
        <v>3</v>
      </c>
      <c r="XX7" s="4849">
        <v>0</v>
      </c>
      <c r="XY7" s="4849">
        <v>0</v>
      </c>
      <c r="XZ7" s="4849">
        <v>4</v>
      </c>
      <c r="YA7" s="4849">
        <v>5</v>
      </c>
      <c r="YB7" s="4849">
        <v>1</v>
      </c>
      <c r="YC7" s="4849">
        <v>3</v>
      </c>
      <c r="YD7" s="4849">
        <v>3</v>
      </c>
      <c r="YE7" s="4849">
        <v>0</v>
      </c>
      <c r="YF7" s="4849">
        <v>0</v>
      </c>
      <c r="YG7" s="4849">
        <v>4</v>
      </c>
      <c r="YH7" s="4849">
        <v>1</v>
      </c>
      <c r="YI7" s="4849">
        <v>5</v>
      </c>
      <c r="YJ7" s="4849">
        <v>4</v>
      </c>
      <c r="YK7" s="4849">
        <v>7</v>
      </c>
      <c r="YL7" s="4849">
        <v>0</v>
      </c>
      <c r="YM7" s="4849">
        <v>0</v>
      </c>
      <c r="YN7" s="4849">
        <v>3</v>
      </c>
      <c r="YO7" s="4849">
        <v>4</v>
      </c>
      <c r="YP7" s="4849">
        <v>8</v>
      </c>
      <c r="YQ7" s="4849">
        <v>4</v>
      </c>
      <c r="YR7" s="4849">
        <v>8</v>
      </c>
      <c r="YS7" s="4849">
        <v>0</v>
      </c>
      <c r="YT7" s="4849">
        <v>0</v>
      </c>
      <c r="YU7" s="4849">
        <v>1</v>
      </c>
      <c r="YV7" s="4849">
        <v>5</v>
      </c>
      <c r="YW7" s="4849">
        <v>7</v>
      </c>
      <c r="YX7" s="4849">
        <v>4</v>
      </c>
      <c r="YY7" s="4849">
        <v>0</v>
      </c>
      <c r="YZ7" s="4849">
        <v>0</v>
      </c>
      <c r="ZA7" s="4849">
        <v>0</v>
      </c>
      <c r="ZB7" s="4849">
        <v>2</v>
      </c>
      <c r="ZC7" s="4849">
        <v>5</v>
      </c>
      <c r="ZD7" s="4849">
        <v>3</v>
      </c>
      <c r="ZE7" s="4849">
        <v>2</v>
      </c>
      <c r="ZF7" s="4849">
        <v>2</v>
      </c>
      <c r="ZG7" s="4849">
        <v>0</v>
      </c>
      <c r="ZH7" s="4849">
        <v>0</v>
      </c>
      <c r="ZI7" s="4849">
        <v>1</v>
      </c>
      <c r="ZJ7" s="4849">
        <v>7</v>
      </c>
      <c r="ZK7" s="4849">
        <v>1</v>
      </c>
      <c r="ZL7" s="4849">
        <v>3</v>
      </c>
      <c r="ZM7" s="4849">
        <v>2</v>
      </c>
      <c r="ZN7" s="4849">
        <v>0</v>
      </c>
      <c r="ZO7" s="4849">
        <v>0</v>
      </c>
      <c r="ZP7" s="4849">
        <v>3</v>
      </c>
      <c r="ZQ7" s="4849">
        <v>2</v>
      </c>
      <c r="ZR7" s="4849">
        <v>7</v>
      </c>
      <c r="ZS7" s="4849">
        <v>0</v>
      </c>
      <c r="ZT7" s="4849">
        <v>2</v>
      </c>
      <c r="ZU7" s="4849">
        <v>0</v>
      </c>
      <c r="ZV7" s="4849">
        <v>0</v>
      </c>
      <c r="ZW7" s="4849">
        <v>0</v>
      </c>
      <c r="ZX7" s="4849">
        <v>5</v>
      </c>
      <c r="ZY7" s="4849">
        <v>2</v>
      </c>
      <c r="ZZ7" s="4849">
        <v>3</v>
      </c>
      <c r="AAA7" s="4849">
        <v>7</v>
      </c>
      <c r="AAB7" s="4849">
        <v>0</v>
      </c>
      <c r="AAC7" s="4849">
        <v>0</v>
      </c>
      <c r="AAD7" s="4849">
        <v>2</v>
      </c>
      <c r="AAE7" s="4849">
        <v>2</v>
      </c>
      <c r="AAF7" s="4849">
        <v>5</v>
      </c>
      <c r="AAG7" s="4849">
        <v>4</v>
      </c>
      <c r="AAH7" s="4849">
        <v>1</v>
      </c>
      <c r="AAI7" s="4849">
        <v>0</v>
      </c>
      <c r="AAJ7" s="4849">
        <v>0</v>
      </c>
      <c r="AAK7" s="4849">
        <v>5</v>
      </c>
      <c r="AAL7" s="4849">
        <v>2</v>
      </c>
      <c r="AAM7" s="4849">
        <v>0</v>
      </c>
      <c r="AAN7" s="4849">
        <v>7</v>
      </c>
      <c r="AAO7" s="4849">
        <v>3</v>
      </c>
      <c r="AAP7" s="4849">
        <v>0</v>
      </c>
      <c r="AAQ7" s="4849">
        <v>0</v>
      </c>
      <c r="AAR7" s="4849">
        <v>3</v>
      </c>
      <c r="AAS7" s="4849">
        <v>0</v>
      </c>
      <c r="AAT7" s="4849">
        <v>3</v>
      </c>
      <c r="AAU7" s="4849">
        <v>5</v>
      </c>
      <c r="AAV7" s="4849">
        <v>6</v>
      </c>
      <c r="AAW7" s="4849">
        <v>0</v>
      </c>
      <c r="AAX7" s="4849">
        <v>0</v>
      </c>
      <c r="AAY7" s="4849">
        <v>6</v>
      </c>
      <c r="AAZ7" s="4849">
        <v>0</v>
      </c>
      <c r="ABA7" s="4849">
        <v>0</v>
      </c>
      <c r="ABB7" s="4849">
        <v>2</v>
      </c>
      <c r="ABC7" s="4849">
        <v>5</v>
      </c>
      <c r="ABD7" s="4849">
        <v>0</v>
      </c>
      <c r="ABE7" s="4849">
        <v>0</v>
      </c>
      <c r="ABF7" s="4849">
        <v>3</v>
      </c>
      <c r="ABG7" s="4849">
        <v>0</v>
      </c>
      <c r="ABH7" s="4849">
        <v>1</v>
      </c>
    </row>
    <row r="8" spans="1:736" s="1421" customFormat="1" ht="13.2" x14ac:dyDescent="0.25">
      <c r="A8" s="4866" t="s">
        <v>6</v>
      </c>
      <c r="B8" s="4849">
        <v>8</v>
      </c>
      <c r="C8" s="4849">
        <v>1</v>
      </c>
      <c r="D8" s="4849">
        <v>0</v>
      </c>
      <c r="E8" s="4849">
        <v>0</v>
      </c>
      <c r="F8" s="4849">
        <v>0</v>
      </c>
      <c r="G8" s="4849">
        <v>6</v>
      </c>
      <c r="H8" s="4849">
        <v>2</v>
      </c>
      <c r="I8" s="4849">
        <v>2</v>
      </c>
      <c r="J8" s="4849">
        <v>2</v>
      </c>
      <c r="K8" s="4849">
        <v>1</v>
      </c>
      <c r="L8" s="4849">
        <v>0</v>
      </c>
      <c r="M8" s="4849">
        <v>4</v>
      </c>
      <c r="N8" s="4849">
        <v>11</v>
      </c>
      <c r="O8" s="4849">
        <v>10</v>
      </c>
      <c r="P8" s="4849">
        <v>4</v>
      </c>
      <c r="Q8" s="4849">
        <v>7</v>
      </c>
      <c r="R8" s="4849">
        <v>0</v>
      </c>
      <c r="S8" s="4849">
        <v>0</v>
      </c>
      <c r="T8" s="4849">
        <v>12</v>
      </c>
      <c r="U8" s="4849">
        <v>12</v>
      </c>
      <c r="V8" s="4849">
        <v>2</v>
      </c>
      <c r="W8" s="4849">
        <v>13</v>
      </c>
      <c r="X8" s="4849">
        <v>8</v>
      </c>
      <c r="Y8" s="4849">
        <v>0</v>
      </c>
      <c r="Z8" s="4849">
        <v>0</v>
      </c>
      <c r="AA8" s="4849">
        <v>8</v>
      </c>
      <c r="AB8" s="4849">
        <v>5</v>
      </c>
      <c r="AC8" s="4849">
        <v>8</v>
      </c>
      <c r="AD8" s="4849">
        <v>8</v>
      </c>
      <c r="AE8" s="4849">
        <v>8</v>
      </c>
      <c r="AF8" s="4849">
        <v>0</v>
      </c>
      <c r="AG8" s="4849">
        <v>0</v>
      </c>
      <c r="AH8" s="4849">
        <v>4</v>
      </c>
      <c r="AI8" s="4849">
        <v>6</v>
      </c>
      <c r="AJ8" s="4849">
        <v>2</v>
      </c>
      <c r="AK8" s="4849">
        <v>1</v>
      </c>
      <c r="AL8" s="4849">
        <v>8</v>
      </c>
      <c r="AM8" s="4849">
        <v>0</v>
      </c>
      <c r="AN8" s="4849">
        <v>0</v>
      </c>
      <c r="AO8" s="4849">
        <v>0</v>
      </c>
      <c r="AP8" s="4849">
        <v>1</v>
      </c>
      <c r="AQ8" s="4849">
        <v>2</v>
      </c>
      <c r="AR8" s="4849">
        <v>0</v>
      </c>
      <c r="AS8" s="4849">
        <v>4</v>
      </c>
      <c r="AT8" s="4849">
        <v>0</v>
      </c>
      <c r="AU8" s="4849">
        <v>0</v>
      </c>
      <c r="AV8" s="4849">
        <v>3</v>
      </c>
      <c r="AW8" s="4849">
        <v>9</v>
      </c>
      <c r="AX8" s="4849">
        <v>7</v>
      </c>
      <c r="AY8" s="4849">
        <v>3</v>
      </c>
      <c r="AZ8" s="4849">
        <v>1</v>
      </c>
      <c r="BA8" s="4849">
        <v>0</v>
      </c>
      <c r="BB8" s="4849">
        <v>0</v>
      </c>
      <c r="BC8" s="4849">
        <v>3</v>
      </c>
      <c r="BD8" s="4849">
        <v>0</v>
      </c>
      <c r="BE8" s="4849">
        <v>4</v>
      </c>
      <c r="BF8" s="4849">
        <v>6</v>
      </c>
      <c r="BG8" s="4849">
        <v>1</v>
      </c>
      <c r="BH8" s="4849">
        <v>0</v>
      </c>
      <c r="BI8" s="4849">
        <v>0</v>
      </c>
      <c r="BJ8" s="4849">
        <v>3</v>
      </c>
      <c r="BK8" s="4849">
        <v>4</v>
      </c>
      <c r="BL8" s="4849">
        <v>1</v>
      </c>
      <c r="BM8" s="4849">
        <v>5</v>
      </c>
      <c r="BN8" s="4849">
        <v>2</v>
      </c>
      <c r="BO8" s="4849">
        <v>0</v>
      </c>
      <c r="BP8" s="4849">
        <v>0</v>
      </c>
      <c r="BQ8" s="4849">
        <v>2</v>
      </c>
      <c r="BR8" s="4849">
        <v>2</v>
      </c>
      <c r="BS8" s="4849">
        <v>6</v>
      </c>
      <c r="BT8" s="4849">
        <v>4</v>
      </c>
      <c r="BU8" s="4849">
        <v>3</v>
      </c>
      <c r="BV8" s="4849">
        <v>0</v>
      </c>
      <c r="BW8" s="4849">
        <v>0</v>
      </c>
      <c r="BX8" s="4849">
        <v>4</v>
      </c>
      <c r="BY8" s="4849">
        <v>0</v>
      </c>
      <c r="BZ8" s="4849">
        <v>5</v>
      </c>
      <c r="CA8" s="4849">
        <v>3</v>
      </c>
      <c r="CB8" s="4849">
        <v>3</v>
      </c>
      <c r="CC8" s="4849">
        <v>0</v>
      </c>
      <c r="CD8" s="4849">
        <v>0</v>
      </c>
      <c r="CE8" s="4849">
        <v>2</v>
      </c>
      <c r="CF8" s="4849">
        <v>3</v>
      </c>
      <c r="CG8" s="4849">
        <v>3</v>
      </c>
      <c r="CH8" s="4849">
        <v>2</v>
      </c>
      <c r="CI8" s="4849">
        <v>3</v>
      </c>
      <c r="CJ8" s="4849">
        <v>1</v>
      </c>
      <c r="CK8" s="4849">
        <v>0</v>
      </c>
      <c r="CL8" s="4849">
        <v>1</v>
      </c>
      <c r="CM8" s="4849">
        <v>1</v>
      </c>
      <c r="CN8" s="4849">
        <v>3</v>
      </c>
      <c r="CO8" s="4849">
        <v>1</v>
      </c>
      <c r="CP8" s="4849">
        <v>2</v>
      </c>
      <c r="CQ8" s="4849">
        <v>0</v>
      </c>
      <c r="CR8" s="4849">
        <v>0</v>
      </c>
      <c r="CS8" s="4849">
        <v>3</v>
      </c>
      <c r="CT8" s="4849">
        <v>4</v>
      </c>
      <c r="CU8" s="4849">
        <v>4</v>
      </c>
      <c r="CV8" s="4849">
        <v>2</v>
      </c>
      <c r="CW8" s="4849">
        <v>7</v>
      </c>
      <c r="CX8" s="4849">
        <v>0</v>
      </c>
      <c r="CY8" s="4849">
        <v>0</v>
      </c>
      <c r="CZ8" s="4849">
        <v>3</v>
      </c>
      <c r="DA8" s="4849">
        <v>4</v>
      </c>
      <c r="DB8" s="4849">
        <v>5</v>
      </c>
      <c r="DC8" s="4849">
        <v>8</v>
      </c>
      <c r="DD8" s="4849">
        <v>4</v>
      </c>
      <c r="DE8" s="4849">
        <v>0</v>
      </c>
      <c r="DF8" s="4849">
        <v>0</v>
      </c>
      <c r="DG8" s="4849">
        <v>1</v>
      </c>
      <c r="DH8" s="4849">
        <v>0</v>
      </c>
      <c r="DI8" s="4849">
        <v>0</v>
      </c>
      <c r="DJ8" s="4849">
        <v>4</v>
      </c>
      <c r="DK8" s="4849">
        <v>7</v>
      </c>
      <c r="DL8" s="4849">
        <v>0</v>
      </c>
      <c r="DM8" s="4849">
        <v>0</v>
      </c>
      <c r="DN8" s="4849">
        <v>4</v>
      </c>
      <c r="DO8" s="4849">
        <v>1</v>
      </c>
      <c r="DP8" s="4849">
        <v>7</v>
      </c>
      <c r="DQ8" s="4849">
        <v>2</v>
      </c>
      <c r="DR8" s="4849">
        <v>5</v>
      </c>
      <c r="DS8" s="4849">
        <v>0</v>
      </c>
      <c r="DT8" s="4849">
        <v>0</v>
      </c>
      <c r="DU8" s="4849">
        <v>0</v>
      </c>
      <c r="DV8" s="4849">
        <v>2</v>
      </c>
      <c r="DW8" s="4849">
        <v>7</v>
      </c>
      <c r="DX8" s="4849">
        <v>1</v>
      </c>
      <c r="DY8" s="4849">
        <v>2</v>
      </c>
      <c r="DZ8" s="4849">
        <v>0</v>
      </c>
      <c r="EA8" s="4849">
        <v>0</v>
      </c>
      <c r="EB8" s="4849">
        <v>4</v>
      </c>
      <c r="EC8" s="4849">
        <v>0</v>
      </c>
      <c r="ED8" s="4849">
        <v>3</v>
      </c>
      <c r="EE8" s="4849">
        <v>2</v>
      </c>
      <c r="EF8" s="4849">
        <v>1</v>
      </c>
      <c r="EG8" s="4849">
        <v>0</v>
      </c>
      <c r="EH8" s="4849">
        <v>0</v>
      </c>
      <c r="EI8" s="4849">
        <v>3</v>
      </c>
      <c r="EJ8" s="4849">
        <v>0</v>
      </c>
      <c r="EK8" s="4849">
        <v>0</v>
      </c>
      <c r="EL8" s="4849">
        <v>7</v>
      </c>
      <c r="EM8" s="4849">
        <v>5</v>
      </c>
      <c r="EN8" s="4849">
        <v>0</v>
      </c>
      <c r="EO8" s="4849">
        <v>0</v>
      </c>
      <c r="EP8" s="4849">
        <v>5</v>
      </c>
      <c r="EQ8" s="4849">
        <v>2</v>
      </c>
      <c r="ER8" s="4849">
        <v>1</v>
      </c>
      <c r="ES8" s="4849">
        <v>2</v>
      </c>
      <c r="ET8" s="4849">
        <v>6</v>
      </c>
      <c r="EU8" s="4849">
        <v>0</v>
      </c>
      <c r="EV8" s="4849">
        <v>0</v>
      </c>
      <c r="EW8" s="4849">
        <v>0</v>
      </c>
      <c r="EX8" s="4849">
        <v>0</v>
      </c>
      <c r="EY8" s="4849">
        <v>2</v>
      </c>
      <c r="EZ8" s="4849">
        <v>5</v>
      </c>
      <c r="FA8" s="4849">
        <v>7</v>
      </c>
      <c r="FB8" s="4849">
        <v>0</v>
      </c>
      <c r="FC8" s="4849">
        <v>0</v>
      </c>
      <c r="FD8" s="4849">
        <v>2</v>
      </c>
      <c r="FE8" s="4849">
        <v>5</v>
      </c>
      <c r="FF8" s="4849">
        <v>5</v>
      </c>
      <c r="FG8" s="4849">
        <v>3</v>
      </c>
      <c r="FH8" s="4849">
        <v>4</v>
      </c>
      <c r="FI8" s="4849">
        <v>0</v>
      </c>
      <c r="FJ8" s="4849">
        <v>0</v>
      </c>
      <c r="FK8" s="4849">
        <v>2</v>
      </c>
      <c r="FL8" s="4849">
        <v>6</v>
      </c>
      <c r="FM8" s="4849">
        <v>5</v>
      </c>
      <c r="FN8" s="4849">
        <v>3</v>
      </c>
      <c r="FO8" s="4849">
        <v>3</v>
      </c>
      <c r="FP8" s="4849">
        <v>0</v>
      </c>
      <c r="FQ8" s="4849">
        <v>0</v>
      </c>
      <c r="FR8" s="4849">
        <v>2</v>
      </c>
      <c r="FS8" s="4849">
        <v>2</v>
      </c>
      <c r="FT8" s="4849">
        <v>3</v>
      </c>
      <c r="FU8" s="4849">
        <v>2</v>
      </c>
      <c r="FV8" s="4849">
        <v>0</v>
      </c>
      <c r="FW8" s="4849">
        <v>0</v>
      </c>
      <c r="FX8" s="4849">
        <v>0</v>
      </c>
      <c r="FY8" s="4849">
        <v>2</v>
      </c>
      <c r="FZ8" s="4849">
        <v>1</v>
      </c>
      <c r="GA8" s="4849">
        <v>2</v>
      </c>
      <c r="GB8" s="4849">
        <v>5</v>
      </c>
      <c r="GC8" s="4849">
        <v>1</v>
      </c>
      <c r="GD8" s="4849">
        <v>0</v>
      </c>
      <c r="GE8" s="4849">
        <v>0</v>
      </c>
      <c r="GF8" s="4849">
        <v>3</v>
      </c>
      <c r="GG8" s="4849">
        <v>0</v>
      </c>
      <c r="GH8" s="4849">
        <v>3</v>
      </c>
      <c r="GI8" s="4849">
        <v>4</v>
      </c>
      <c r="GJ8" s="4849">
        <v>3</v>
      </c>
      <c r="GK8" s="4849">
        <v>0</v>
      </c>
      <c r="GL8" s="4849">
        <v>0</v>
      </c>
      <c r="GM8" s="4849">
        <v>6</v>
      </c>
      <c r="GN8" s="4849">
        <v>2</v>
      </c>
      <c r="GO8" s="4849">
        <v>5</v>
      </c>
      <c r="GP8" s="4849">
        <v>4</v>
      </c>
      <c r="GQ8" s="4849">
        <v>1</v>
      </c>
      <c r="GR8" s="4849">
        <v>0</v>
      </c>
      <c r="GS8" s="4849">
        <v>0</v>
      </c>
      <c r="GT8" s="4849">
        <v>2</v>
      </c>
      <c r="GU8" s="4849">
        <v>3</v>
      </c>
      <c r="GV8" s="4849">
        <v>12</v>
      </c>
      <c r="GW8" s="4849">
        <v>1</v>
      </c>
      <c r="GX8" s="4849">
        <v>4</v>
      </c>
      <c r="GY8" s="4849">
        <v>0</v>
      </c>
      <c r="GZ8" s="4849">
        <v>0</v>
      </c>
      <c r="HA8" s="4849">
        <v>5</v>
      </c>
      <c r="HB8" s="4849">
        <v>1</v>
      </c>
      <c r="HC8" s="4849">
        <v>1</v>
      </c>
      <c r="HD8" s="4849">
        <v>1</v>
      </c>
      <c r="HE8" s="4849">
        <v>3</v>
      </c>
      <c r="HF8" s="4849">
        <v>0</v>
      </c>
      <c r="HG8" s="4849">
        <v>0</v>
      </c>
      <c r="HH8" s="4849">
        <v>5</v>
      </c>
      <c r="HI8" s="4849">
        <v>2</v>
      </c>
      <c r="HJ8" s="4849">
        <v>4</v>
      </c>
      <c r="HK8" s="4849">
        <v>4</v>
      </c>
      <c r="HL8" s="4849">
        <v>6</v>
      </c>
      <c r="HM8" s="4849">
        <v>0</v>
      </c>
      <c r="HN8" s="4849">
        <v>0</v>
      </c>
      <c r="HO8" s="4849">
        <v>1</v>
      </c>
      <c r="HP8" s="4849">
        <v>2</v>
      </c>
      <c r="HQ8" s="4849">
        <v>4</v>
      </c>
      <c r="HR8" s="4849">
        <v>3</v>
      </c>
      <c r="HS8" s="4849">
        <v>3</v>
      </c>
      <c r="HT8" s="4849">
        <v>0</v>
      </c>
      <c r="HU8" s="4849">
        <v>0</v>
      </c>
      <c r="HV8" s="4849">
        <v>4</v>
      </c>
      <c r="HW8" s="4849">
        <v>2</v>
      </c>
      <c r="HX8" s="4849">
        <v>5</v>
      </c>
      <c r="HY8" s="4849">
        <v>1</v>
      </c>
      <c r="HZ8" s="4849">
        <v>6</v>
      </c>
      <c r="IA8" s="4849">
        <v>0</v>
      </c>
      <c r="IB8" s="4849">
        <v>0</v>
      </c>
      <c r="IC8" s="4849">
        <v>0</v>
      </c>
      <c r="ID8" s="4849">
        <v>1</v>
      </c>
      <c r="IE8" s="4849">
        <v>1</v>
      </c>
      <c r="IF8" s="4849">
        <v>2</v>
      </c>
      <c r="IG8" s="4849">
        <v>3</v>
      </c>
      <c r="IH8" s="4849">
        <v>0</v>
      </c>
      <c r="II8" s="4849">
        <v>0</v>
      </c>
      <c r="IJ8" s="4849">
        <v>2</v>
      </c>
      <c r="IK8" s="4849">
        <v>4</v>
      </c>
      <c r="IL8" s="4849">
        <v>2</v>
      </c>
      <c r="IM8" s="4849">
        <v>1</v>
      </c>
      <c r="IN8" s="4849">
        <v>6</v>
      </c>
      <c r="IO8" s="4849">
        <v>0</v>
      </c>
      <c r="IP8" s="4849">
        <v>0</v>
      </c>
      <c r="IQ8" s="4849">
        <v>0</v>
      </c>
      <c r="IR8" s="4849">
        <v>1</v>
      </c>
      <c r="IS8" s="4849">
        <v>4</v>
      </c>
      <c r="IT8" s="4849">
        <v>5</v>
      </c>
      <c r="IU8" s="4849">
        <v>3</v>
      </c>
      <c r="IV8" s="4849">
        <v>0</v>
      </c>
      <c r="IW8" s="4849">
        <v>0</v>
      </c>
      <c r="IX8" s="4849">
        <v>0</v>
      </c>
      <c r="IY8" s="4849">
        <v>2</v>
      </c>
      <c r="IZ8" s="4849">
        <v>5</v>
      </c>
      <c r="JA8" s="4849">
        <v>3</v>
      </c>
      <c r="JB8" s="4849">
        <v>3</v>
      </c>
      <c r="JC8" s="4849">
        <v>0</v>
      </c>
      <c r="JD8" s="4849">
        <v>0</v>
      </c>
      <c r="JE8" s="4849">
        <v>3</v>
      </c>
      <c r="JF8" s="4849">
        <v>7</v>
      </c>
      <c r="JG8" s="4849">
        <v>6</v>
      </c>
      <c r="JH8" s="4849">
        <v>0</v>
      </c>
      <c r="JI8" s="4849">
        <v>1</v>
      </c>
      <c r="JJ8" s="4849">
        <v>0</v>
      </c>
      <c r="JK8" s="4849">
        <v>0</v>
      </c>
      <c r="JL8" s="4849">
        <v>3</v>
      </c>
      <c r="JM8" s="4849">
        <v>6</v>
      </c>
      <c r="JN8" s="4849">
        <v>4</v>
      </c>
      <c r="JO8" s="4849">
        <v>2</v>
      </c>
      <c r="JP8" s="4849">
        <v>1</v>
      </c>
      <c r="JQ8" s="4849">
        <v>0</v>
      </c>
      <c r="JR8" s="4849">
        <v>0</v>
      </c>
      <c r="JS8" s="4849">
        <v>3</v>
      </c>
      <c r="JT8" s="4849">
        <v>1</v>
      </c>
      <c r="JU8" s="4849">
        <v>2</v>
      </c>
      <c r="JV8" s="4849">
        <v>4</v>
      </c>
      <c r="JW8" s="4849">
        <v>4</v>
      </c>
      <c r="JX8" s="4849">
        <v>0</v>
      </c>
      <c r="JY8" s="4849">
        <v>0</v>
      </c>
      <c r="JZ8" s="4849">
        <v>4</v>
      </c>
      <c r="KA8" s="4849">
        <v>0</v>
      </c>
      <c r="KB8" s="4849">
        <v>2</v>
      </c>
      <c r="KC8" s="4849">
        <v>0</v>
      </c>
      <c r="KD8" s="4849">
        <v>6</v>
      </c>
      <c r="KE8" s="4849">
        <v>0</v>
      </c>
      <c r="KF8" s="4849">
        <v>0</v>
      </c>
      <c r="KG8" s="4849">
        <v>6</v>
      </c>
      <c r="KH8" s="4849">
        <v>1</v>
      </c>
      <c r="KI8" s="4849">
        <v>6</v>
      </c>
      <c r="KJ8" s="4849">
        <v>0</v>
      </c>
      <c r="KK8" s="4849">
        <v>3</v>
      </c>
      <c r="KL8" s="4849">
        <v>0</v>
      </c>
      <c r="KM8" s="4849">
        <v>0</v>
      </c>
      <c r="KN8" s="4849">
        <v>2</v>
      </c>
      <c r="KO8" s="4849">
        <v>3</v>
      </c>
      <c r="KP8" s="4849">
        <v>8</v>
      </c>
      <c r="KQ8" s="4849">
        <v>2</v>
      </c>
      <c r="KR8" s="4849">
        <v>2</v>
      </c>
      <c r="KS8" s="4849">
        <v>0</v>
      </c>
      <c r="KT8" s="4849">
        <v>0</v>
      </c>
      <c r="KU8" s="4849">
        <v>6</v>
      </c>
      <c r="KV8" s="4849">
        <v>3</v>
      </c>
      <c r="KW8" s="4849">
        <v>3</v>
      </c>
      <c r="KX8" s="4849">
        <v>3</v>
      </c>
      <c r="KY8" s="4849">
        <v>3</v>
      </c>
      <c r="KZ8" s="4849">
        <v>0</v>
      </c>
      <c r="LA8" s="4849">
        <v>0</v>
      </c>
      <c r="LB8" s="4849">
        <v>3</v>
      </c>
      <c r="LC8" s="4849">
        <v>4</v>
      </c>
      <c r="LD8" s="4849">
        <v>5</v>
      </c>
      <c r="LE8" s="4849">
        <v>2</v>
      </c>
      <c r="LF8" s="4849">
        <v>2</v>
      </c>
      <c r="LG8" s="4849">
        <v>0</v>
      </c>
      <c r="LH8" s="4849">
        <v>0</v>
      </c>
      <c r="LI8" s="4849">
        <v>2</v>
      </c>
      <c r="LJ8" s="4849">
        <v>0</v>
      </c>
      <c r="LK8" s="4849">
        <v>4</v>
      </c>
      <c r="LL8" s="4849">
        <v>3</v>
      </c>
      <c r="LM8" s="4849">
        <v>2</v>
      </c>
      <c r="LN8" s="4849">
        <v>0</v>
      </c>
      <c r="LO8" s="4849">
        <v>0</v>
      </c>
      <c r="LP8" s="4849">
        <v>4</v>
      </c>
      <c r="LQ8" s="4849">
        <v>0</v>
      </c>
      <c r="LR8" s="4849">
        <v>2</v>
      </c>
      <c r="LS8" s="4849">
        <v>0</v>
      </c>
      <c r="LT8" s="4849">
        <v>4</v>
      </c>
      <c r="LU8" s="4849">
        <v>0</v>
      </c>
      <c r="LV8" s="4849">
        <v>0</v>
      </c>
      <c r="LW8" s="4849">
        <v>0</v>
      </c>
      <c r="LX8" s="4849">
        <v>0</v>
      </c>
      <c r="LY8" s="4849">
        <v>2</v>
      </c>
      <c r="LZ8" s="4849">
        <v>0</v>
      </c>
      <c r="MA8" s="4849">
        <v>0</v>
      </c>
      <c r="MB8" s="4849">
        <v>0</v>
      </c>
      <c r="MC8" s="4849">
        <v>0</v>
      </c>
      <c r="MD8" s="4849">
        <v>4</v>
      </c>
      <c r="ME8" s="4849">
        <v>5</v>
      </c>
      <c r="MF8" s="4849">
        <v>4</v>
      </c>
      <c r="MG8" s="4849">
        <v>0</v>
      </c>
      <c r="MH8" s="4849">
        <v>1</v>
      </c>
      <c r="MI8" s="4849">
        <v>0</v>
      </c>
      <c r="MJ8" s="4849">
        <v>0</v>
      </c>
      <c r="MK8" s="4849">
        <v>2</v>
      </c>
      <c r="ML8" s="4849">
        <v>2</v>
      </c>
      <c r="MM8" s="4849">
        <v>6</v>
      </c>
      <c r="MN8" s="4849">
        <v>1</v>
      </c>
      <c r="MO8" s="4849">
        <v>5</v>
      </c>
      <c r="MP8" s="4849">
        <v>0</v>
      </c>
      <c r="MQ8" s="4849">
        <v>0</v>
      </c>
      <c r="MR8" s="4849">
        <v>4</v>
      </c>
      <c r="MS8" s="4849">
        <v>4</v>
      </c>
      <c r="MT8" s="4849">
        <v>8</v>
      </c>
      <c r="MU8" s="4849">
        <v>2</v>
      </c>
      <c r="MV8" s="4849">
        <v>4</v>
      </c>
      <c r="MW8" s="4849">
        <v>0</v>
      </c>
      <c r="MX8" s="4849">
        <v>0</v>
      </c>
      <c r="MY8" s="4849">
        <v>0</v>
      </c>
      <c r="MZ8" s="4849">
        <v>3</v>
      </c>
      <c r="NA8" s="4849">
        <v>1</v>
      </c>
      <c r="NB8" s="4849">
        <v>2</v>
      </c>
      <c r="NC8" s="4849">
        <v>0</v>
      </c>
      <c r="ND8" s="4849">
        <v>0</v>
      </c>
      <c r="NE8" s="4849">
        <v>0</v>
      </c>
      <c r="NF8" s="4849">
        <v>0</v>
      </c>
      <c r="NG8" s="4849">
        <v>2</v>
      </c>
      <c r="NH8" s="4849">
        <v>4</v>
      </c>
      <c r="NI8" s="4849">
        <v>0</v>
      </c>
      <c r="NJ8" s="4849">
        <v>4</v>
      </c>
      <c r="NK8" s="4849">
        <v>0</v>
      </c>
      <c r="NL8" s="4849">
        <v>0</v>
      </c>
      <c r="NM8" s="4849">
        <v>2</v>
      </c>
      <c r="NN8" s="4849">
        <v>1</v>
      </c>
      <c r="NO8" s="4849">
        <v>1</v>
      </c>
      <c r="NP8" s="4849">
        <v>1</v>
      </c>
      <c r="NQ8" s="4849">
        <v>3</v>
      </c>
      <c r="NR8" s="4849">
        <v>0</v>
      </c>
      <c r="NS8" s="4849">
        <v>0</v>
      </c>
      <c r="NT8" s="4849">
        <v>4</v>
      </c>
      <c r="NU8" s="4849">
        <v>0</v>
      </c>
      <c r="NV8" s="4849">
        <v>1</v>
      </c>
      <c r="NW8" s="4849">
        <v>2</v>
      </c>
      <c r="NX8" s="4849">
        <v>1</v>
      </c>
      <c r="NY8" s="4849">
        <v>0</v>
      </c>
      <c r="NZ8" s="4849">
        <v>0</v>
      </c>
      <c r="OA8" s="4849">
        <v>1</v>
      </c>
      <c r="OB8" s="4849">
        <v>4</v>
      </c>
      <c r="OC8" s="4849">
        <v>2</v>
      </c>
      <c r="OD8" s="4849">
        <v>2</v>
      </c>
      <c r="OE8" s="4849">
        <v>1</v>
      </c>
      <c r="OF8" s="4849">
        <v>0</v>
      </c>
      <c r="OG8" s="4849">
        <v>0</v>
      </c>
      <c r="OH8" s="4849">
        <v>3</v>
      </c>
      <c r="OI8" s="4849">
        <v>3</v>
      </c>
      <c r="OJ8" s="4849">
        <v>5</v>
      </c>
      <c r="OK8" s="4849">
        <v>4</v>
      </c>
      <c r="OL8" s="4849">
        <v>3</v>
      </c>
      <c r="OM8" s="4849">
        <v>0</v>
      </c>
      <c r="ON8" s="4849">
        <v>0</v>
      </c>
      <c r="OO8" s="4849">
        <v>6</v>
      </c>
      <c r="OP8" s="4849">
        <v>2</v>
      </c>
      <c r="OQ8" s="4849">
        <v>4</v>
      </c>
      <c r="OR8" s="4849">
        <v>1</v>
      </c>
      <c r="OS8" s="4849">
        <v>1</v>
      </c>
      <c r="OT8" s="4849">
        <v>0</v>
      </c>
      <c r="OU8" s="4849">
        <v>0</v>
      </c>
      <c r="OV8" s="4849">
        <v>1</v>
      </c>
      <c r="OW8" s="4849">
        <v>2</v>
      </c>
      <c r="OX8" s="4849">
        <v>2</v>
      </c>
      <c r="OY8" s="4849">
        <v>4</v>
      </c>
      <c r="OZ8" s="4849">
        <v>2</v>
      </c>
      <c r="PA8" s="4849">
        <v>0</v>
      </c>
      <c r="PB8" s="4849">
        <v>0</v>
      </c>
      <c r="PC8" s="4849">
        <v>3</v>
      </c>
      <c r="PD8" s="4849">
        <v>0</v>
      </c>
      <c r="PE8" s="4849">
        <v>1</v>
      </c>
      <c r="PF8" s="4849">
        <v>2</v>
      </c>
      <c r="PG8" s="4849">
        <v>2</v>
      </c>
      <c r="PH8" s="4849">
        <v>0</v>
      </c>
      <c r="PI8" s="4849">
        <v>0</v>
      </c>
      <c r="PJ8" s="4849">
        <v>1</v>
      </c>
      <c r="PK8" s="4849">
        <v>3</v>
      </c>
      <c r="PL8" s="4849">
        <v>5</v>
      </c>
      <c r="PM8" s="4849">
        <v>1</v>
      </c>
      <c r="PN8" s="4849">
        <v>3</v>
      </c>
      <c r="PO8" s="4849">
        <v>0</v>
      </c>
      <c r="PP8" s="4849">
        <v>0</v>
      </c>
      <c r="PQ8" s="4849">
        <v>0</v>
      </c>
      <c r="PR8" s="4849">
        <v>2</v>
      </c>
      <c r="PS8" s="4849">
        <v>0</v>
      </c>
      <c r="PT8" s="4849">
        <v>3</v>
      </c>
      <c r="PU8" s="4849">
        <v>0</v>
      </c>
      <c r="PV8" s="4849">
        <v>0</v>
      </c>
      <c r="PW8" s="4849">
        <v>0</v>
      </c>
      <c r="PX8" s="4849">
        <v>0</v>
      </c>
      <c r="PY8" s="4849">
        <v>0</v>
      </c>
      <c r="PZ8" s="4849">
        <v>3</v>
      </c>
      <c r="QA8" s="4849">
        <v>2</v>
      </c>
      <c r="QB8" s="4849">
        <v>2</v>
      </c>
      <c r="QC8" s="4849">
        <v>0</v>
      </c>
      <c r="QD8" s="4849">
        <v>0</v>
      </c>
      <c r="QE8" s="4849">
        <v>1</v>
      </c>
      <c r="QF8" s="4849">
        <v>1</v>
      </c>
      <c r="QG8" s="4849">
        <v>2</v>
      </c>
      <c r="QH8" s="4849">
        <v>1</v>
      </c>
      <c r="QI8" s="4849">
        <v>0</v>
      </c>
      <c r="QJ8" s="4849">
        <v>0</v>
      </c>
      <c r="QK8" s="4849">
        <v>0</v>
      </c>
      <c r="QL8" s="4849">
        <v>2</v>
      </c>
      <c r="QM8" s="4849">
        <v>2</v>
      </c>
      <c r="QN8" s="4849">
        <v>1</v>
      </c>
      <c r="QO8" s="4849">
        <v>0</v>
      </c>
      <c r="QP8" s="4849">
        <v>0</v>
      </c>
      <c r="QQ8" s="4849">
        <v>0</v>
      </c>
      <c r="QR8" s="4849">
        <v>0</v>
      </c>
      <c r="QS8" s="4849">
        <v>1</v>
      </c>
      <c r="QT8" s="4849">
        <v>2</v>
      </c>
      <c r="QU8" s="4849">
        <v>1</v>
      </c>
      <c r="QV8" s="4849">
        <v>1</v>
      </c>
      <c r="QW8" s="4849">
        <v>0</v>
      </c>
      <c r="QX8" s="4849">
        <v>0</v>
      </c>
      <c r="QY8" s="4849">
        <v>0</v>
      </c>
      <c r="QZ8" s="4849">
        <v>0</v>
      </c>
      <c r="RA8" s="4849">
        <v>0</v>
      </c>
      <c r="RB8" s="4849">
        <v>4</v>
      </c>
      <c r="RC8" s="4849">
        <v>0</v>
      </c>
      <c r="RD8" s="4849">
        <v>1</v>
      </c>
      <c r="RE8" s="4849">
        <v>0</v>
      </c>
      <c r="RF8" s="4849">
        <v>0</v>
      </c>
      <c r="RG8" s="4849">
        <v>0</v>
      </c>
      <c r="RH8" s="4849">
        <v>3</v>
      </c>
      <c r="RI8" s="4849">
        <v>2</v>
      </c>
      <c r="RJ8" s="4849">
        <v>3</v>
      </c>
      <c r="RK8" s="4849">
        <v>1</v>
      </c>
      <c r="RL8" s="4849">
        <v>0</v>
      </c>
      <c r="RM8" s="4849">
        <v>0</v>
      </c>
      <c r="RN8" s="4849">
        <v>5</v>
      </c>
      <c r="RO8" s="4849">
        <v>1</v>
      </c>
      <c r="RP8" s="4849">
        <v>2</v>
      </c>
      <c r="RQ8" s="4849">
        <v>4</v>
      </c>
      <c r="RR8" s="4849">
        <v>2</v>
      </c>
      <c r="RS8" s="4849">
        <v>0</v>
      </c>
      <c r="RT8" s="4849">
        <v>0</v>
      </c>
      <c r="RU8" s="4849">
        <v>1</v>
      </c>
      <c r="RV8" s="4849">
        <v>3</v>
      </c>
      <c r="RW8" s="4849">
        <v>4</v>
      </c>
      <c r="RX8" s="4849">
        <v>1</v>
      </c>
      <c r="RY8" s="4849">
        <v>0</v>
      </c>
      <c r="RZ8" s="4849">
        <v>0</v>
      </c>
      <c r="SA8" s="4849">
        <v>0</v>
      </c>
      <c r="SB8" s="4849">
        <v>2</v>
      </c>
      <c r="SC8" s="4849">
        <v>1</v>
      </c>
      <c r="SD8" s="4849">
        <v>4</v>
      </c>
      <c r="SE8" s="4849">
        <v>5</v>
      </c>
      <c r="SF8" s="4849">
        <v>3</v>
      </c>
      <c r="SG8" s="4849">
        <v>0</v>
      </c>
      <c r="SH8" s="4849">
        <v>0</v>
      </c>
      <c r="SI8" s="4849">
        <v>1</v>
      </c>
      <c r="SJ8" s="4849">
        <v>1</v>
      </c>
      <c r="SK8" s="4849">
        <v>2</v>
      </c>
      <c r="SL8" s="4849">
        <v>2</v>
      </c>
      <c r="SM8" s="4849">
        <v>2</v>
      </c>
      <c r="SN8" s="4849">
        <v>0</v>
      </c>
      <c r="SO8" s="4849">
        <v>0</v>
      </c>
      <c r="SP8" s="4849">
        <v>5</v>
      </c>
      <c r="SQ8" s="4849">
        <v>0</v>
      </c>
      <c r="SR8" s="4849">
        <v>4</v>
      </c>
      <c r="SS8" s="4849">
        <v>0</v>
      </c>
      <c r="ST8" s="4849">
        <v>0</v>
      </c>
      <c r="SU8" s="4849">
        <v>0</v>
      </c>
      <c r="SV8" s="4849">
        <v>0</v>
      </c>
      <c r="SW8" s="4849">
        <v>0</v>
      </c>
      <c r="SX8" s="4849">
        <v>0</v>
      </c>
      <c r="SY8" s="4849">
        <v>0</v>
      </c>
      <c r="SZ8" s="4849">
        <v>3</v>
      </c>
      <c r="TA8" s="4849">
        <v>1</v>
      </c>
      <c r="TB8" s="4849">
        <v>0</v>
      </c>
      <c r="TC8" s="4849">
        <v>0</v>
      </c>
      <c r="TD8" s="4849">
        <v>3</v>
      </c>
      <c r="TE8" s="4849">
        <v>0</v>
      </c>
      <c r="TF8" s="4849">
        <v>6</v>
      </c>
      <c r="TG8" s="4849">
        <v>0</v>
      </c>
      <c r="TH8" s="4849">
        <v>3</v>
      </c>
      <c r="TI8" s="4849">
        <v>0</v>
      </c>
      <c r="TJ8" s="4849">
        <v>0</v>
      </c>
      <c r="TK8" s="4849">
        <v>3</v>
      </c>
      <c r="TL8" s="4849">
        <v>0</v>
      </c>
      <c r="TM8" s="4849">
        <v>0</v>
      </c>
      <c r="TN8" s="4849">
        <v>0</v>
      </c>
      <c r="TO8" s="4849">
        <v>2</v>
      </c>
      <c r="TP8" s="4849">
        <v>0</v>
      </c>
      <c r="TQ8" s="4849">
        <v>0</v>
      </c>
      <c r="TR8" s="4849">
        <v>1</v>
      </c>
      <c r="TS8" s="4849">
        <v>3</v>
      </c>
      <c r="TT8" s="4849">
        <v>6</v>
      </c>
      <c r="TU8" s="4849">
        <v>0</v>
      </c>
      <c r="TV8" s="4849">
        <v>0</v>
      </c>
      <c r="TW8" s="4849">
        <v>0</v>
      </c>
      <c r="TX8" s="4849">
        <v>0</v>
      </c>
      <c r="TY8" s="4849">
        <v>3</v>
      </c>
      <c r="TZ8" s="4849">
        <v>0</v>
      </c>
      <c r="UA8" s="4849">
        <v>0</v>
      </c>
      <c r="UB8" s="4849">
        <v>5</v>
      </c>
      <c r="UC8" s="4849">
        <v>1</v>
      </c>
      <c r="UD8" s="4849">
        <v>0</v>
      </c>
      <c r="UE8" s="4849">
        <v>0</v>
      </c>
      <c r="UF8" s="4849">
        <v>2</v>
      </c>
      <c r="UG8" s="4849">
        <v>1</v>
      </c>
      <c r="UH8" s="4849">
        <v>0</v>
      </c>
      <c r="UI8" s="4849">
        <v>2</v>
      </c>
      <c r="UJ8" s="4849">
        <v>3</v>
      </c>
      <c r="UK8" s="4849">
        <v>0</v>
      </c>
      <c r="UL8" s="4849">
        <v>0</v>
      </c>
      <c r="UM8" s="4849">
        <v>5</v>
      </c>
      <c r="UN8" s="4849">
        <v>0</v>
      </c>
      <c r="UO8" s="4849">
        <v>0</v>
      </c>
      <c r="UP8" s="4849">
        <v>1</v>
      </c>
      <c r="UQ8" s="4849">
        <v>2</v>
      </c>
      <c r="UR8" s="4849">
        <v>0</v>
      </c>
      <c r="US8" s="4849">
        <v>0</v>
      </c>
      <c r="UT8" s="4849">
        <v>1</v>
      </c>
      <c r="UU8" s="4849">
        <v>0</v>
      </c>
      <c r="UV8" s="4849">
        <v>4</v>
      </c>
      <c r="UW8" s="4849">
        <v>0</v>
      </c>
      <c r="UX8" s="4849">
        <v>2</v>
      </c>
      <c r="UY8" s="4849">
        <v>0</v>
      </c>
      <c r="UZ8" s="4849">
        <v>0</v>
      </c>
      <c r="VA8" s="4849">
        <v>2</v>
      </c>
      <c r="VB8" s="4849">
        <v>1</v>
      </c>
      <c r="VC8" s="4849">
        <v>2</v>
      </c>
      <c r="VD8" s="4849">
        <v>3</v>
      </c>
      <c r="VE8" s="4849">
        <v>7</v>
      </c>
      <c r="VF8" s="4849">
        <v>0</v>
      </c>
      <c r="VG8" s="4849">
        <v>0</v>
      </c>
      <c r="VH8" s="4849">
        <v>0</v>
      </c>
      <c r="VI8" s="4849">
        <v>2</v>
      </c>
      <c r="VJ8" s="4849">
        <v>2</v>
      </c>
      <c r="VK8" s="4849">
        <v>3</v>
      </c>
      <c r="VL8" s="4849">
        <v>3</v>
      </c>
      <c r="VM8" s="4849">
        <v>0</v>
      </c>
      <c r="VN8" s="4849">
        <v>0</v>
      </c>
      <c r="VO8" s="4849">
        <v>1</v>
      </c>
      <c r="VP8" s="4849">
        <v>3</v>
      </c>
      <c r="VQ8" s="4849">
        <v>5</v>
      </c>
      <c r="VR8" s="4849">
        <v>1</v>
      </c>
      <c r="VS8" s="4849">
        <v>3</v>
      </c>
      <c r="VT8" s="4849">
        <v>0</v>
      </c>
      <c r="VU8" s="4849">
        <v>0</v>
      </c>
      <c r="VV8" s="4849">
        <v>0</v>
      </c>
      <c r="VW8" s="4849">
        <v>0</v>
      </c>
      <c r="VX8" s="4849">
        <v>2</v>
      </c>
      <c r="VY8" s="4849">
        <v>1</v>
      </c>
      <c r="VZ8" s="4849">
        <v>2</v>
      </c>
      <c r="WA8" s="4849">
        <v>0</v>
      </c>
      <c r="WB8" s="4849">
        <v>0</v>
      </c>
      <c r="WC8" s="4849">
        <v>1</v>
      </c>
      <c r="WD8" s="4849">
        <v>0</v>
      </c>
      <c r="WE8" s="4849">
        <v>0</v>
      </c>
      <c r="WF8" s="4849">
        <v>1</v>
      </c>
      <c r="WG8" s="4849">
        <v>1</v>
      </c>
      <c r="WH8" s="4849">
        <v>0</v>
      </c>
      <c r="WI8" s="4849">
        <v>0</v>
      </c>
      <c r="WJ8" s="4849">
        <v>2</v>
      </c>
      <c r="WK8" s="4849">
        <v>1</v>
      </c>
      <c r="WL8" s="4849">
        <v>4</v>
      </c>
      <c r="WM8" s="4849">
        <v>1</v>
      </c>
      <c r="WN8" s="4849">
        <v>1</v>
      </c>
      <c r="WO8" s="4849">
        <v>0</v>
      </c>
      <c r="WP8" s="4849">
        <v>0</v>
      </c>
      <c r="WQ8" s="4849">
        <v>0</v>
      </c>
      <c r="WR8" s="4849">
        <v>0</v>
      </c>
      <c r="WS8" s="4849">
        <v>0</v>
      </c>
      <c r="WT8" s="4849">
        <v>1</v>
      </c>
      <c r="WU8" s="4849">
        <v>2</v>
      </c>
      <c r="WV8" s="4849">
        <v>0</v>
      </c>
      <c r="WW8" s="4849">
        <v>0</v>
      </c>
      <c r="WX8" s="4849">
        <v>3</v>
      </c>
      <c r="WY8" s="4849">
        <v>4</v>
      </c>
      <c r="WZ8" s="4849">
        <v>3</v>
      </c>
      <c r="XA8" s="4849">
        <v>1</v>
      </c>
      <c r="XB8" s="4849">
        <v>1</v>
      </c>
      <c r="XC8" s="4849">
        <v>0</v>
      </c>
      <c r="XD8" s="4849">
        <v>0</v>
      </c>
      <c r="XE8" s="4849">
        <v>1</v>
      </c>
      <c r="XF8" s="4849">
        <v>0</v>
      </c>
      <c r="XG8" s="4849">
        <v>3</v>
      </c>
      <c r="XH8" s="4849">
        <v>1</v>
      </c>
      <c r="XI8" s="4849">
        <v>0</v>
      </c>
      <c r="XJ8" s="4849">
        <v>0</v>
      </c>
      <c r="XK8" s="4849">
        <v>0</v>
      </c>
      <c r="XL8" s="4849">
        <v>0</v>
      </c>
      <c r="XM8" s="4849">
        <v>1</v>
      </c>
      <c r="XN8" s="4849">
        <v>1</v>
      </c>
      <c r="XO8" s="4849">
        <v>0</v>
      </c>
      <c r="XP8" s="4849">
        <v>2</v>
      </c>
      <c r="XQ8" s="4849">
        <v>0</v>
      </c>
      <c r="XR8" s="4849">
        <v>0</v>
      </c>
      <c r="XS8" s="4849">
        <v>1</v>
      </c>
      <c r="XT8" s="4849">
        <v>2</v>
      </c>
      <c r="XU8" s="4849">
        <v>2</v>
      </c>
      <c r="XV8" s="4849">
        <v>3</v>
      </c>
      <c r="XW8" s="4849">
        <v>2</v>
      </c>
      <c r="XX8" s="4849">
        <v>0</v>
      </c>
      <c r="XY8" s="4849">
        <v>0</v>
      </c>
      <c r="XZ8" s="4849">
        <v>2</v>
      </c>
      <c r="YA8" s="4849">
        <v>1</v>
      </c>
      <c r="YB8" s="4849">
        <v>2</v>
      </c>
      <c r="YC8" s="4849">
        <v>0</v>
      </c>
      <c r="YD8" s="4849">
        <v>3</v>
      </c>
      <c r="YE8" s="4849">
        <v>0</v>
      </c>
      <c r="YF8" s="4849">
        <v>0</v>
      </c>
      <c r="YG8" s="4849">
        <v>1</v>
      </c>
      <c r="YH8" s="4849">
        <v>1</v>
      </c>
      <c r="YI8" s="4849">
        <v>0</v>
      </c>
      <c r="YJ8" s="4849">
        <v>1</v>
      </c>
      <c r="YK8" s="4849">
        <v>3</v>
      </c>
      <c r="YL8" s="4849">
        <v>0</v>
      </c>
      <c r="YM8" s="4849">
        <v>0</v>
      </c>
      <c r="YN8" s="4849">
        <v>0</v>
      </c>
      <c r="YO8" s="4849">
        <v>1</v>
      </c>
      <c r="YP8" s="4849">
        <v>0</v>
      </c>
      <c r="YQ8" s="4849">
        <v>2</v>
      </c>
      <c r="YR8" s="4849">
        <v>6</v>
      </c>
      <c r="YS8" s="4849">
        <v>0</v>
      </c>
      <c r="YT8" s="4849">
        <v>0</v>
      </c>
      <c r="YU8" s="4849">
        <v>1</v>
      </c>
      <c r="YV8" s="4849">
        <v>1</v>
      </c>
      <c r="YW8" s="4849">
        <v>0</v>
      </c>
      <c r="YX8" s="4849">
        <v>1</v>
      </c>
      <c r="YY8" s="4849">
        <v>0</v>
      </c>
      <c r="YZ8" s="4849">
        <v>0</v>
      </c>
      <c r="ZA8" s="4849">
        <v>0</v>
      </c>
      <c r="ZB8" s="4849">
        <v>1</v>
      </c>
      <c r="ZC8" s="4849">
        <v>1</v>
      </c>
      <c r="ZD8" s="4849">
        <v>1</v>
      </c>
      <c r="ZE8" s="4849">
        <v>2</v>
      </c>
      <c r="ZF8" s="4849">
        <v>0</v>
      </c>
      <c r="ZG8" s="4849">
        <v>0</v>
      </c>
      <c r="ZH8" s="4849">
        <v>0</v>
      </c>
      <c r="ZI8" s="4849">
        <v>1</v>
      </c>
      <c r="ZJ8" s="4849">
        <v>1</v>
      </c>
      <c r="ZK8" s="4849">
        <v>0</v>
      </c>
      <c r="ZL8" s="4849">
        <v>3</v>
      </c>
      <c r="ZM8" s="4849">
        <v>0</v>
      </c>
      <c r="ZN8" s="4849">
        <v>0</v>
      </c>
      <c r="ZO8" s="4849">
        <v>0</v>
      </c>
      <c r="ZP8" s="4849">
        <v>3</v>
      </c>
      <c r="ZQ8" s="4849">
        <v>0</v>
      </c>
      <c r="ZR8" s="4849">
        <v>1</v>
      </c>
      <c r="ZS8" s="4849">
        <v>0</v>
      </c>
      <c r="ZT8" s="4849">
        <v>1</v>
      </c>
      <c r="ZU8" s="4849">
        <v>0</v>
      </c>
      <c r="ZV8" s="4849">
        <v>0</v>
      </c>
      <c r="ZW8" s="4849">
        <v>0</v>
      </c>
      <c r="ZX8" s="4849">
        <v>1</v>
      </c>
      <c r="ZY8" s="4849">
        <v>0</v>
      </c>
      <c r="ZZ8" s="4849">
        <v>1</v>
      </c>
      <c r="AAA8" s="4849">
        <v>2</v>
      </c>
      <c r="AAB8" s="4849">
        <v>0</v>
      </c>
      <c r="AAC8" s="4849">
        <v>0</v>
      </c>
      <c r="AAD8" s="4849">
        <v>3</v>
      </c>
      <c r="AAE8" s="4849">
        <v>1</v>
      </c>
      <c r="AAF8" s="4849">
        <v>0</v>
      </c>
      <c r="AAG8" s="4849">
        <v>2</v>
      </c>
      <c r="AAH8" s="4849">
        <v>0</v>
      </c>
      <c r="AAI8" s="4849">
        <v>0</v>
      </c>
      <c r="AAJ8" s="4849">
        <v>0</v>
      </c>
      <c r="AAK8" s="4849">
        <v>2</v>
      </c>
      <c r="AAL8" s="4849">
        <v>0</v>
      </c>
      <c r="AAM8" s="4849">
        <v>0</v>
      </c>
      <c r="AAN8" s="4849">
        <v>1</v>
      </c>
      <c r="AAO8" s="4849">
        <v>0</v>
      </c>
      <c r="AAP8" s="4849">
        <v>0</v>
      </c>
      <c r="AAQ8" s="4849">
        <v>0</v>
      </c>
      <c r="AAR8" s="4849">
        <v>0</v>
      </c>
      <c r="AAS8" s="4849">
        <v>0</v>
      </c>
      <c r="AAT8" s="4849">
        <v>1</v>
      </c>
      <c r="AAU8" s="4849">
        <v>0</v>
      </c>
      <c r="AAV8" s="4849">
        <v>0</v>
      </c>
      <c r="AAW8" s="4849">
        <v>0</v>
      </c>
      <c r="AAX8" s="4849">
        <v>0</v>
      </c>
      <c r="AAY8" s="4849">
        <v>1</v>
      </c>
      <c r="AAZ8" s="4849">
        <v>0</v>
      </c>
      <c r="ABA8" s="4849">
        <v>0</v>
      </c>
      <c r="ABB8" s="4849">
        <v>2</v>
      </c>
      <c r="ABC8" s="4849">
        <v>0</v>
      </c>
      <c r="ABD8" s="4849">
        <v>0</v>
      </c>
      <c r="ABE8" s="4849">
        <v>0</v>
      </c>
      <c r="ABF8" s="4849">
        <v>0</v>
      </c>
      <c r="ABG8" s="4849">
        <v>0</v>
      </c>
      <c r="ABH8" s="4849">
        <v>2</v>
      </c>
    </row>
    <row r="9" spans="1:736" s="1421" customFormat="1" ht="13.2" x14ac:dyDescent="0.25">
      <c r="A9" s="4866" t="s">
        <v>8</v>
      </c>
      <c r="B9" s="4849">
        <v>11</v>
      </c>
      <c r="C9" s="4849">
        <v>5</v>
      </c>
      <c r="D9" s="4849">
        <v>0</v>
      </c>
      <c r="E9" s="4849">
        <v>0</v>
      </c>
      <c r="F9" s="4849">
        <v>0</v>
      </c>
      <c r="G9" s="4849">
        <v>7</v>
      </c>
      <c r="H9" s="4849">
        <v>5</v>
      </c>
      <c r="I9" s="4849">
        <v>3</v>
      </c>
      <c r="J9" s="4849">
        <v>3</v>
      </c>
      <c r="K9" s="4849">
        <v>0</v>
      </c>
      <c r="L9" s="4849">
        <v>10</v>
      </c>
      <c r="M9" s="4849">
        <v>0</v>
      </c>
      <c r="N9" s="4849">
        <v>5</v>
      </c>
      <c r="O9" s="4849">
        <v>14</v>
      </c>
      <c r="P9" s="4849">
        <v>4</v>
      </c>
      <c r="Q9" s="4849">
        <v>6</v>
      </c>
      <c r="R9" s="4849">
        <v>0</v>
      </c>
      <c r="S9" s="4849">
        <v>0</v>
      </c>
      <c r="T9" s="4849">
        <v>3</v>
      </c>
      <c r="U9" s="4849">
        <v>2</v>
      </c>
      <c r="V9" s="4849">
        <v>0</v>
      </c>
      <c r="W9" s="4849">
        <v>7</v>
      </c>
      <c r="X9" s="4849">
        <v>6</v>
      </c>
      <c r="Y9" s="4849">
        <v>0</v>
      </c>
      <c r="Z9" s="4849">
        <v>0</v>
      </c>
      <c r="AA9" s="4849">
        <v>6</v>
      </c>
      <c r="AB9" s="4849">
        <v>5</v>
      </c>
      <c r="AC9" s="4849">
        <v>15</v>
      </c>
      <c r="AD9" s="4849">
        <v>9</v>
      </c>
      <c r="AE9" s="4849">
        <v>10</v>
      </c>
      <c r="AF9" s="4849">
        <v>3</v>
      </c>
      <c r="AG9" s="4849">
        <v>0</v>
      </c>
      <c r="AH9" s="4849">
        <v>0</v>
      </c>
      <c r="AI9" s="4849">
        <v>1</v>
      </c>
      <c r="AJ9" s="4849">
        <v>9</v>
      </c>
      <c r="AK9" s="4849">
        <v>5</v>
      </c>
      <c r="AL9" s="4849">
        <v>5</v>
      </c>
      <c r="AM9" s="4849">
        <v>5</v>
      </c>
      <c r="AN9" s="4849">
        <v>0</v>
      </c>
      <c r="AO9" s="4849">
        <v>1</v>
      </c>
      <c r="AP9" s="4849">
        <v>0</v>
      </c>
      <c r="AQ9" s="4849">
        <v>11</v>
      </c>
      <c r="AR9" s="4849">
        <v>0</v>
      </c>
      <c r="AS9" s="4849">
        <v>1</v>
      </c>
      <c r="AT9" s="4849">
        <v>1</v>
      </c>
      <c r="AU9" s="4849">
        <v>0</v>
      </c>
      <c r="AV9" s="4849">
        <v>0</v>
      </c>
      <c r="AW9" s="4849">
        <v>6</v>
      </c>
      <c r="AX9" s="4849">
        <v>6</v>
      </c>
      <c r="AY9" s="4849">
        <v>5</v>
      </c>
      <c r="AZ9" s="4849">
        <v>8</v>
      </c>
      <c r="BA9" s="4849">
        <v>2</v>
      </c>
      <c r="BB9" s="4849">
        <v>0</v>
      </c>
      <c r="BC9" s="4849">
        <v>0</v>
      </c>
      <c r="BD9" s="4849">
        <v>0</v>
      </c>
      <c r="BE9" s="4849">
        <v>3</v>
      </c>
      <c r="BF9" s="4849">
        <v>15</v>
      </c>
      <c r="BG9" s="4849">
        <v>5</v>
      </c>
      <c r="BH9" s="4849">
        <v>11</v>
      </c>
      <c r="BI9" s="4849">
        <v>0</v>
      </c>
      <c r="BJ9" s="4849">
        <v>0</v>
      </c>
      <c r="BK9" s="4849">
        <v>11</v>
      </c>
      <c r="BL9" s="4849">
        <v>19</v>
      </c>
      <c r="BM9" s="4849">
        <v>6</v>
      </c>
      <c r="BN9" s="4849">
        <v>11</v>
      </c>
      <c r="BO9" s="4849">
        <v>5</v>
      </c>
      <c r="BP9" s="4849">
        <v>0</v>
      </c>
      <c r="BQ9" s="4849">
        <v>3</v>
      </c>
      <c r="BR9" s="4849">
        <v>7</v>
      </c>
      <c r="BS9" s="4849">
        <v>9</v>
      </c>
      <c r="BT9" s="4849">
        <v>1</v>
      </c>
      <c r="BU9" s="4849">
        <v>9</v>
      </c>
      <c r="BV9" s="4849">
        <v>5</v>
      </c>
      <c r="BW9" s="4849">
        <v>0</v>
      </c>
      <c r="BX9" s="4849">
        <v>1</v>
      </c>
      <c r="BY9" s="4849">
        <v>0</v>
      </c>
      <c r="BZ9" s="4849">
        <v>2</v>
      </c>
      <c r="CA9" s="4849">
        <v>7</v>
      </c>
      <c r="CB9" s="4849">
        <v>0</v>
      </c>
      <c r="CC9" s="4849">
        <v>9</v>
      </c>
      <c r="CD9" s="4849">
        <v>0</v>
      </c>
      <c r="CE9" s="4849">
        <v>0</v>
      </c>
      <c r="CF9" s="4849">
        <v>9</v>
      </c>
      <c r="CG9" s="4849">
        <v>16</v>
      </c>
      <c r="CH9" s="4849">
        <v>2</v>
      </c>
      <c r="CI9" s="4849">
        <v>14</v>
      </c>
      <c r="CJ9" s="4849">
        <v>4</v>
      </c>
      <c r="CK9" s="4849">
        <v>0</v>
      </c>
      <c r="CL9" s="4849">
        <v>0</v>
      </c>
      <c r="CM9" s="4849">
        <v>9</v>
      </c>
      <c r="CN9" s="4849">
        <v>11</v>
      </c>
      <c r="CO9" s="4849">
        <v>4</v>
      </c>
      <c r="CP9" s="4849">
        <v>13</v>
      </c>
      <c r="CQ9" s="4849">
        <v>0</v>
      </c>
      <c r="CR9" s="4849">
        <v>0</v>
      </c>
      <c r="CS9" s="4849">
        <v>8</v>
      </c>
      <c r="CT9" s="4849">
        <v>6</v>
      </c>
      <c r="CU9" s="4849">
        <v>6</v>
      </c>
      <c r="CV9" s="4849">
        <v>6</v>
      </c>
      <c r="CW9" s="4849">
        <v>8</v>
      </c>
      <c r="CX9" s="4849">
        <v>0</v>
      </c>
      <c r="CY9" s="4849">
        <v>0</v>
      </c>
      <c r="CZ9" s="4849">
        <v>3</v>
      </c>
      <c r="DA9" s="4849">
        <v>8</v>
      </c>
      <c r="DB9" s="4849">
        <v>3</v>
      </c>
      <c r="DC9" s="4849">
        <v>3</v>
      </c>
      <c r="DD9" s="4849">
        <v>1</v>
      </c>
      <c r="DE9" s="4849">
        <v>2</v>
      </c>
      <c r="DF9" s="4849">
        <v>0</v>
      </c>
      <c r="DG9" s="4849">
        <v>0</v>
      </c>
      <c r="DH9" s="4849">
        <v>2</v>
      </c>
      <c r="DI9" s="4849">
        <v>7</v>
      </c>
      <c r="DJ9" s="4849">
        <v>3</v>
      </c>
      <c r="DK9" s="4849">
        <v>9</v>
      </c>
      <c r="DL9" s="4849">
        <v>0</v>
      </c>
      <c r="DM9" s="4849">
        <v>0</v>
      </c>
      <c r="DN9" s="4849">
        <v>7</v>
      </c>
      <c r="DO9" s="4849">
        <v>5</v>
      </c>
      <c r="DP9" s="4849">
        <v>13</v>
      </c>
      <c r="DQ9" s="4849">
        <v>2</v>
      </c>
      <c r="DR9" s="4849">
        <v>6</v>
      </c>
      <c r="DS9" s="4849">
        <v>0</v>
      </c>
      <c r="DT9" s="4849">
        <v>0</v>
      </c>
      <c r="DU9" s="4849">
        <v>4</v>
      </c>
      <c r="DV9" s="4849">
        <v>4</v>
      </c>
      <c r="DW9" s="4849">
        <v>5</v>
      </c>
      <c r="DX9" s="4849">
        <v>5</v>
      </c>
      <c r="DY9" s="4849">
        <v>4</v>
      </c>
      <c r="DZ9" s="4849">
        <v>0</v>
      </c>
      <c r="EA9" s="4849">
        <v>0</v>
      </c>
      <c r="EB9" s="4849">
        <v>5</v>
      </c>
      <c r="EC9" s="4849">
        <v>4</v>
      </c>
      <c r="ED9" s="4849">
        <v>5</v>
      </c>
      <c r="EE9" s="4849">
        <v>5</v>
      </c>
      <c r="EF9" s="4849">
        <v>8</v>
      </c>
      <c r="EG9" s="4849">
        <v>0</v>
      </c>
      <c r="EH9" s="4849">
        <v>0</v>
      </c>
      <c r="EI9" s="4849">
        <v>0</v>
      </c>
      <c r="EJ9" s="4849">
        <v>2</v>
      </c>
      <c r="EK9" s="4849">
        <v>0</v>
      </c>
      <c r="EL9" s="4849">
        <v>7</v>
      </c>
      <c r="EM9" s="4849">
        <v>4</v>
      </c>
      <c r="EN9" s="4849">
        <v>0</v>
      </c>
      <c r="EO9" s="4849">
        <v>0</v>
      </c>
      <c r="EP9" s="4849">
        <v>2</v>
      </c>
      <c r="EQ9" s="4849">
        <v>3</v>
      </c>
      <c r="ER9" s="4849">
        <v>9</v>
      </c>
      <c r="ES9" s="4849">
        <v>2</v>
      </c>
      <c r="ET9" s="4849">
        <v>6</v>
      </c>
      <c r="EU9" s="4849">
        <v>0</v>
      </c>
      <c r="EV9" s="4849">
        <v>0</v>
      </c>
      <c r="EW9" s="4849">
        <v>0</v>
      </c>
      <c r="EX9" s="4849">
        <v>4</v>
      </c>
      <c r="EY9" s="4849">
        <v>4</v>
      </c>
      <c r="EZ9" s="4849">
        <v>10</v>
      </c>
      <c r="FA9" s="4849">
        <v>7</v>
      </c>
      <c r="FB9" s="4849">
        <v>0</v>
      </c>
      <c r="FC9" s="4849">
        <v>0</v>
      </c>
      <c r="FD9" s="4849">
        <v>9</v>
      </c>
      <c r="FE9" s="4849">
        <v>3</v>
      </c>
      <c r="FF9" s="4849">
        <v>16</v>
      </c>
      <c r="FG9" s="4849">
        <v>4</v>
      </c>
      <c r="FH9" s="4849">
        <v>5</v>
      </c>
      <c r="FI9" s="4849">
        <v>2</v>
      </c>
      <c r="FJ9" s="4849">
        <v>0</v>
      </c>
      <c r="FK9" s="4849">
        <v>1</v>
      </c>
      <c r="FL9" s="4849">
        <v>4</v>
      </c>
      <c r="FM9" s="4849">
        <v>6</v>
      </c>
      <c r="FN9" s="4849">
        <v>8</v>
      </c>
      <c r="FO9" s="4849">
        <v>1</v>
      </c>
      <c r="FP9" s="4849">
        <v>1</v>
      </c>
      <c r="FQ9" s="4849">
        <v>0</v>
      </c>
      <c r="FR9" s="4849">
        <v>0</v>
      </c>
      <c r="FS9" s="4849">
        <v>3</v>
      </c>
      <c r="FT9" s="4849">
        <v>5</v>
      </c>
      <c r="FU9" s="4849">
        <v>5</v>
      </c>
      <c r="FV9" s="4849">
        <v>10</v>
      </c>
      <c r="FW9" s="4849">
        <v>0</v>
      </c>
      <c r="FX9" s="4849">
        <v>0</v>
      </c>
      <c r="FY9" s="4849">
        <v>6</v>
      </c>
      <c r="FZ9" s="4849">
        <v>7</v>
      </c>
      <c r="GA9" s="4849">
        <v>6</v>
      </c>
      <c r="GB9" s="4849">
        <v>5</v>
      </c>
      <c r="GC9" s="4849">
        <v>7</v>
      </c>
      <c r="GD9" s="4849">
        <v>0</v>
      </c>
      <c r="GE9" s="4849">
        <v>0</v>
      </c>
      <c r="GF9" s="4849">
        <v>9</v>
      </c>
      <c r="GG9" s="4849">
        <v>0</v>
      </c>
      <c r="GH9" s="4849">
        <v>7</v>
      </c>
      <c r="GI9" s="4849">
        <v>11</v>
      </c>
      <c r="GJ9" s="4849">
        <v>6</v>
      </c>
      <c r="GK9" s="4849">
        <v>4</v>
      </c>
      <c r="GL9" s="4849">
        <v>0</v>
      </c>
      <c r="GM9" s="4849">
        <v>2</v>
      </c>
      <c r="GN9" s="4849">
        <v>3</v>
      </c>
      <c r="GO9" s="4849">
        <v>7</v>
      </c>
      <c r="GP9" s="4849">
        <v>6</v>
      </c>
      <c r="GQ9" s="4849">
        <v>5</v>
      </c>
      <c r="GR9" s="4849">
        <v>1</v>
      </c>
      <c r="GS9" s="4849">
        <v>0</v>
      </c>
      <c r="GT9" s="4849">
        <v>3</v>
      </c>
      <c r="GU9" s="4849">
        <v>8</v>
      </c>
      <c r="GV9" s="4849">
        <v>4</v>
      </c>
      <c r="GW9" s="4849">
        <v>8</v>
      </c>
      <c r="GX9" s="4849">
        <v>8</v>
      </c>
      <c r="GY9" s="4849">
        <v>0</v>
      </c>
      <c r="GZ9" s="4849">
        <v>0</v>
      </c>
      <c r="HA9" s="4849">
        <v>3</v>
      </c>
      <c r="HB9" s="4849">
        <v>6</v>
      </c>
      <c r="HC9" s="4849">
        <v>8</v>
      </c>
      <c r="HD9" s="4849">
        <v>1</v>
      </c>
      <c r="HE9" s="4849">
        <v>6</v>
      </c>
      <c r="HF9" s="4849">
        <v>0</v>
      </c>
      <c r="HG9" s="4849">
        <v>0</v>
      </c>
      <c r="HH9" s="4849">
        <v>8</v>
      </c>
      <c r="HI9" s="4849">
        <v>3</v>
      </c>
      <c r="HJ9" s="4849">
        <v>10</v>
      </c>
      <c r="HK9" s="4849">
        <v>6</v>
      </c>
      <c r="HL9" s="4849">
        <v>5</v>
      </c>
      <c r="HM9" s="4849">
        <v>3</v>
      </c>
      <c r="HN9" s="4849">
        <v>0</v>
      </c>
      <c r="HO9" s="4849">
        <v>4</v>
      </c>
      <c r="HP9" s="4849">
        <v>6</v>
      </c>
      <c r="HQ9" s="4849">
        <v>14</v>
      </c>
      <c r="HR9" s="4849">
        <v>4</v>
      </c>
      <c r="HS9" s="4849">
        <v>8</v>
      </c>
      <c r="HT9" s="4849">
        <v>0</v>
      </c>
      <c r="HU9" s="4849">
        <v>0</v>
      </c>
      <c r="HV9" s="4849">
        <v>7</v>
      </c>
      <c r="HW9" s="4849">
        <v>2</v>
      </c>
      <c r="HX9" s="4849">
        <v>9</v>
      </c>
      <c r="HY9" s="4849">
        <v>1</v>
      </c>
      <c r="HZ9" s="4849">
        <v>3</v>
      </c>
      <c r="IA9" s="4849">
        <v>0</v>
      </c>
      <c r="IB9" s="4849">
        <v>0</v>
      </c>
      <c r="IC9" s="4849">
        <v>6</v>
      </c>
      <c r="ID9" s="4849">
        <v>8</v>
      </c>
      <c r="IE9" s="4849">
        <v>11</v>
      </c>
      <c r="IF9" s="4849">
        <v>7</v>
      </c>
      <c r="IG9" s="4849">
        <v>8</v>
      </c>
      <c r="IH9" s="4849">
        <v>0</v>
      </c>
      <c r="II9" s="4849">
        <v>0</v>
      </c>
      <c r="IJ9" s="4849">
        <v>7</v>
      </c>
      <c r="IK9" s="4849">
        <v>4</v>
      </c>
      <c r="IL9" s="4849">
        <v>11</v>
      </c>
      <c r="IM9" s="4849">
        <v>1</v>
      </c>
      <c r="IN9" s="4849">
        <v>13</v>
      </c>
      <c r="IO9" s="4849">
        <v>0</v>
      </c>
      <c r="IP9" s="4849">
        <v>0</v>
      </c>
      <c r="IQ9" s="4849">
        <v>0</v>
      </c>
      <c r="IR9" s="4849">
        <v>4</v>
      </c>
      <c r="IS9" s="4849">
        <v>4</v>
      </c>
      <c r="IT9" s="4849">
        <v>22</v>
      </c>
      <c r="IU9" s="4849">
        <v>1</v>
      </c>
      <c r="IV9" s="4849">
        <v>0</v>
      </c>
      <c r="IW9" s="4849">
        <v>0</v>
      </c>
      <c r="IX9" s="4849">
        <v>10</v>
      </c>
      <c r="IY9" s="4849">
        <v>9</v>
      </c>
      <c r="IZ9" s="4849">
        <v>13</v>
      </c>
      <c r="JA9" s="4849">
        <v>1</v>
      </c>
      <c r="JB9" s="4849">
        <v>6</v>
      </c>
      <c r="JC9" s="4849">
        <v>0</v>
      </c>
      <c r="JD9" s="4849">
        <v>0</v>
      </c>
      <c r="JE9" s="4849">
        <v>6</v>
      </c>
      <c r="JF9" s="4849">
        <v>2</v>
      </c>
      <c r="JG9" s="4849">
        <v>11</v>
      </c>
      <c r="JH9" s="4849">
        <v>0</v>
      </c>
      <c r="JI9" s="4849">
        <v>11</v>
      </c>
      <c r="JJ9" s="4849">
        <v>0</v>
      </c>
      <c r="JK9" s="4849">
        <v>0</v>
      </c>
      <c r="JL9" s="4849">
        <v>4</v>
      </c>
      <c r="JM9" s="4849">
        <v>4</v>
      </c>
      <c r="JN9" s="4849">
        <v>11</v>
      </c>
      <c r="JO9" s="4849">
        <v>1</v>
      </c>
      <c r="JP9" s="4849">
        <v>3</v>
      </c>
      <c r="JQ9" s="4849">
        <v>0</v>
      </c>
      <c r="JR9" s="4849">
        <v>0</v>
      </c>
      <c r="JS9" s="4849">
        <v>1</v>
      </c>
      <c r="JT9" s="4849">
        <v>8</v>
      </c>
      <c r="JU9" s="4849">
        <v>22</v>
      </c>
      <c r="JV9" s="4849">
        <v>0</v>
      </c>
      <c r="JW9" s="4849">
        <v>14</v>
      </c>
      <c r="JX9" s="4849">
        <v>0</v>
      </c>
      <c r="JY9" s="4849">
        <v>0</v>
      </c>
      <c r="JZ9" s="4849">
        <v>17</v>
      </c>
      <c r="KA9" s="4849">
        <v>1</v>
      </c>
      <c r="KB9" s="4849">
        <v>1</v>
      </c>
      <c r="KC9" s="4849">
        <v>0</v>
      </c>
      <c r="KD9" s="4849">
        <v>9</v>
      </c>
      <c r="KE9" s="4849">
        <v>0</v>
      </c>
      <c r="KF9" s="4849">
        <v>0</v>
      </c>
      <c r="KG9" s="4849">
        <v>7</v>
      </c>
      <c r="KH9" s="4849">
        <v>6</v>
      </c>
      <c r="KI9" s="4849">
        <v>8</v>
      </c>
      <c r="KJ9" s="4849">
        <v>0</v>
      </c>
      <c r="KK9" s="4849">
        <v>13</v>
      </c>
      <c r="KL9" s="4849">
        <v>0</v>
      </c>
      <c r="KM9" s="4849">
        <v>0</v>
      </c>
      <c r="KN9" s="4849">
        <v>2</v>
      </c>
      <c r="KO9" s="4849">
        <v>0</v>
      </c>
      <c r="KP9" s="4849">
        <v>9</v>
      </c>
      <c r="KQ9" s="4849">
        <v>1</v>
      </c>
      <c r="KR9" s="4849">
        <v>17</v>
      </c>
      <c r="KS9" s="4849">
        <v>0</v>
      </c>
      <c r="KT9" s="4849">
        <v>0</v>
      </c>
      <c r="KU9" s="4849">
        <v>10</v>
      </c>
      <c r="KV9" s="4849">
        <v>8</v>
      </c>
      <c r="KW9" s="4849">
        <v>30</v>
      </c>
      <c r="KX9" s="4849">
        <v>3</v>
      </c>
      <c r="KY9" s="4849">
        <v>5</v>
      </c>
      <c r="KZ9" s="4849">
        <v>0</v>
      </c>
      <c r="LA9" s="4849">
        <v>0</v>
      </c>
      <c r="LB9" s="4849">
        <v>8</v>
      </c>
      <c r="LC9" s="4849">
        <v>8</v>
      </c>
      <c r="LD9" s="4849">
        <v>22</v>
      </c>
      <c r="LE9" s="4849">
        <v>0</v>
      </c>
      <c r="LF9" s="4849">
        <v>12</v>
      </c>
      <c r="LG9" s="4849">
        <v>0</v>
      </c>
      <c r="LH9" s="4849">
        <v>0</v>
      </c>
      <c r="LI9" s="4849">
        <v>6</v>
      </c>
      <c r="LJ9" s="4849">
        <v>0</v>
      </c>
      <c r="LK9" s="4849">
        <v>13</v>
      </c>
      <c r="LL9" s="4849">
        <v>1</v>
      </c>
      <c r="LM9" s="4849">
        <v>2</v>
      </c>
      <c r="LN9" s="4849">
        <v>0</v>
      </c>
      <c r="LO9" s="4849">
        <v>0</v>
      </c>
      <c r="LP9" s="4849">
        <v>9</v>
      </c>
      <c r="LQ9" s="4849">
        <v>5</v>
      </c>
      <c r="LR9" s="4849">
        <v>14</v>
      </c>
      <c r="LS9" s="4849">
        <v>0</v>
      </c>
      <c r="LT9" s="4849">
        <v>2</v>
      </c>
      <c r="LU9" s="4849">
        <v>0</v>
      </c>
      <c r="LV9" s="4849">
        <v>0</v>
      </c>
      <c r="LW9" s="4849">
        <v>0</v>
      </c>
      <c r="LX9" s="4849">
        <v>10</v>
      </c>
      <c r="LY9" s="4849">
        <v>22</v>
      </c>
      <c r="LZ9" s="4849">
        <v>0</v>
      </c>
      <c r="MA9" s="4849">
        <v>0</v>
      </c>
      <c r="MB9" s="4849">
        <v>0</v>
      </c>
      <c r="MC9" s="4849">
        <v>0</v>
      </c>
      <c r="MD9" s="4849">
        <v>10</v>
      </c>
      <c r="ME9" s="4849">
        <v>4</v>
      </c>
      <c r="MF9" s="4849">
        <v>12</v>
      </c>
      <c r="MG9" s="4849">
        <v>0</v>
      </c>
      <c r="MH9" s="4849">
        <v>8</v>
      </c>
      <c r="MI9" s="4849">
        <v>0</v>
      </c>
      <c r="MJ9" s="4849">
        <v>0</v>
      </c>
      <c r="MK9" s="4849">
        <v>5</v>
      </c>
      <c r="ML9" s="4849">
        <v>5</v>
      </c>
      <c r="MM9" s="4849">
        <v>11</v>
      </c>
      <c r="MN9" s="4849">
        <v>0</v>
      </c>
      <c r="MO9" s="4849">
        <v>4</v>
      </c>
      <c r="MP9" s="4849">
        <v>0</v>
      </c>
      <c r="MQ9" s="4849">
        <v>0</v>
      </c>
      <c r="MR9" s="4849">
        <v>8</v>
      </c>
      <c r="MS9" s="4849">
        <v>4</v>
      </c>
      <c r="MT9" s="4849">
        <v>6</v>
      </c>
      <c r="MU9" s="4849">
        <v>1</v>
      </c>
      <c r="MV9" s="4849">
        <v>6</v>
      </c>
      <c r="MW9" s="4849">
        <v>0</v>
      </c>
      <c r="MX9" s="4849">
        <v>0</v>
      </c>
      <c r="MY9" s="4849">
        <v>0</v>
      </c>
      <c r="MZ9" s="4849">
        <v>6</v>
      </c>
      <c r="NA9" s="4849">
        <v>8</v>
      </c>
      <c r="NB9" s="4849">
        <v>11</v>
      </c>
      <c r="NC9" s="4849">
        <v>0</v>
      </c>
      <c r="ND9" s="4849">
        <v>0</v>
      </c>
      <c r="NE9" s="4849">
        <v>0</v>
      </c>
      <c r="NF9" s="4849">
        <v>0</v>
      </c>
      <c r="NG9" s="4849">
        <v>6</v>
      </c>
      <c r="NH9" s="4849">
        <v>8</v>
      </c>
      <c r="NI9" s="4849">
        <v>0</v>
      </c>
      <c r="NJ9" s="4849">
        <v>17</v>
      </c>
      <c r="NK9" s="4849">
        <v>0</v>
      </c>
      <c r="NL9" s="4849">
        <v>0</v>
      </c>
      <c r="NM9" s="4849">
        <v>9</v>
      </c>
      <c r="NN9" s="4849">
        <v>3</v>
      </c>
      <c r="NO9" s="4849">
        <v>12</v>
      </c>
      <c r="NP9" s="4849">
        <v>1</v>
      </c>
      <c r="NQ9" s="4849">
        <v>5</v>
      </c>
      <c r="NR9" s="4849">
        <v>0</v>
      </c>
      <c r="NS9" s="4849">
        <v>0</v>
      </c>
      <c r="NT9" s="4849">
        <v>6</v>
      </c>
      <c r="NU9" s="4849">
        <v>4</v>
      </c>
      <c r="NV9" s="4849">
        <v>1</v>
      </c>
      <c r="NW9" s="4849">
        <v>11</v>
      </c>
      <c r="NX9" s="4849">
        <v>3</v>
      </c>
      <c r="NY9" s="4849">
        <v>0</v>
      </c>
      <c r="NZ9" s="4849">
        <v>0</v>
      </c>
      <c r="OA9" s="4849">
        <v>13</v>
      </c>
      <c r="OB9" s="4849">
        <v>4</v>
      </c>
      <c r="OC9" s="4849">
        <v>7</v>
      </c>
      <c r="OD9" s="4849">
        <v>2</v>
      </c>
      <c r="OE9" s="4849">
        <v>7</v>
      </c>
      <c r="OF9" s="4849">
        <v>0</v>
      </c>
      <c r="OG9" s="4849">
        <v>0</v>
      </c>
      <c r="OH9" s="4849">
        <v>10</v>
      </c>
      <c r="OI9" s="4849">
        <v>14</v>
      </c>
      <c r="OJ9" s="4849">
        <v>14</v>
      </c>
      <c r="OK9" s="4849">
        <v>2</v>
      </c>
      <c r="OL9" s="4849">
        <v>11</v>
      </c>
      <c r="OM9" s="4849">
        <v>0</v>
      </c>
      <c r="ON9" s="4849">
        <v>0</v>
      </c>
      <c r="OO9" s="4849">
        <v>3</v>
      </c>
      <c r="OP9" s="4849">
        <v>10</v>
      </c>
      <c r="OQ9" s="4849">
        <v>15</v>
      </c>
      <c r="OR9" s="4849">
        <v>0</v>
      </c>
      <c r="OS9" s="4849">
        <v>10</v>
      </c>
      <c r="OT9" s="4849">
        <v>0</v>
      </c>
      <c r="OU9" s="4849">
        <v>0</v>
      </c>
      <c r="OV9" s="4849">
        <v>7</v>
      </c>
      <c r="OW9" s="4849">
        <v>3</v>
      </c>
      <c r="OX9" s="4849">
        <v>18</v>
      </c>
      <c r="OY9" s="4849">
        <v>1</v>
      </c>
      <c r="OZ9" s="4849">
        <v>9</v>
      </c>
      <c r="PA9" s="4849">
        <v>0</v>
      </c>
      <c r="PB9" s="4849">
        <v>0</v>
      </c>
      <c r="PC9" s="4849">
        <v>7</v>
      </c>
      <c r="PD9" s="4849">
        <v>0</v>
      </c>
      <c r="PE9" s="4849">
        <v>8</v>
      </c>
      <c r="PF9" s="4849">
        <v>16</v>
      </c>
      <c r="PG9" s="4849">
        <v>1</v>
      </c>
      <c r="PH9" s="4849">
        <v>0</v>
      </c>
      <c r="PI9" s="4849">
        <v>0</v>
      </c>
      <c r="PJ9" s="4849">
        <v>19</v>
      </c>
      <c r="PK9" s="4849">
        <v>3</v>
      </c>
      <c r="PL9" s="4849">
        <v>28</v>
      </c>
      <c r="PM9" s="4849">
        <v>1</v>
      </c>
      <c r="PN9" s="4849">
        <v>18</v>
      </c>
      <c r="PO9" s="4849">
        <v>0</v>
      </c>
      <c r="PP9" s="4849">
        <v>0</v>
      </c>
      <c r="PQ9" s="4849">
        <v>10</v>
      </c>
      <c r="PR9" s="4849">
        <v>4</v>
      </c>
      <c r="PS9" s="4849">
        <v>7</v>
      </c>
      <c r="PT9" s="4849">
        <v>0</v>
      </c>
      <c r="PU9" s="4849">
        <v>10</v>
      </c>
      <c r="PV9" s="4849">
        <v>0</v>
      </c>
      <c r="PW9" s="4849">
        <v>0</v>
      </c>
      <c r="PX9" s="4849">
        <v>7</v>
      </c>
      <c r="PY9" s="4849">
        <v>0</v>
      </c>
      <c r="PZ9" s="4849">
        <v>10</v>
      </c>
      <c r="QA9" s="4849">
        <v>2</v>
      </c>
      <c r="QB9" s="4849">
        <v>8</v>
      </c>
      <c r="QC9" s="4849">
        <v>0</v>
      </c>
      <c r="QD9" s="4849">
        <v>0</v>
      </c>
      <c r="QE9" s="4849">
        <v>4</v>
      </c>
      <c r="QF9" s="4849">
        <v>4</v>
      </c>
      <c r="QG9" s="4849">
        <v>7</v>
      </c>
      <c r="QH9" s="4849">
        <v>1</v>
      </c>
      <c r="QI9" s="4849">
        <v>0</v>
      </c>
      <c r="QJ9" s="4849">
        <v>0</v>
      </c>
      <c r="QK9" s="4849">
        <v>0</v>
      </c>
      <c r="QL9" s="4849">
        <v>9</v>
      </c>
      <c r="QM9" s="4849">
        <v>3</v>
      </c>
      <c r="QN9" s="4849">
        <v>19</v>
      </c>
      <c r="QO9" s="4849">
        <v>0</v>
      </c>
      <c r="QP9" s="4849">
        <v>0</v>
      </c>
      <c r="QQ9" s="4849">
        <v>0</v>
      </c>
      <c r="QR9" s="4849">
        <v>0</v>
      </c>
      <c r="QS9" s="4849">
        <v>17</v>
      </c>
      <c r="QT9" s="4849">
        <v>6</v>
      </c>
      <c r="QU9" s="4849">
        <v>8</v>
      </c>
      <c r="QV9" s="4849">
        <v>0</v>
      </c>
      <c r="QW9" s="4849">
        <v>8</v>
      </c>
      <c r="QX9" s="4849">
        <v>0</v>
      </c>
      <c r="QY9" s="4849">
        <v>0</v>
      </c>
      <c r="QZ9" s="4849">
        <v>5</v>
      </c>
      <c r="RA9" s="4849">
        <v>4</v>
      </c>
      <c r="RB9" s="4849">
        <v>10</v>
      </c>
      <c r="RC9" s="4849">
        <v>1</v>
      </c>
      <c r="RD9" s="4849">
        <v>8</v>
      </c>
      <c r="RE9" s="4849">
        <v>0</v>
      </c>
      <c r="RF9" s="4849">
        <v>0</v>
      </c>
      <c r="RG9" s="4849">
        <v>3</v>
      </c>
      <c r="RH9" s="4849">
        <v>2</v>
      </c>
      <c r="RI9" s="4849">
        <v>6</v>
      </c>
      <c r="RJ9" s="4849">
        <v>2</v>
      </c>
      <c r="RK9" s="4849">
        <v>6</v>
      </c>
      <c r="RL9" s="4849">
        <v>0</v>
      </c>
      <c r="RM9" s="4849">
        <v>0</v>
      </c>
      <c r="RN9" s="4849">
        <v>2</v>
      </c>
      <c r="RO9" s="4849">
        <v>4</v>
      </c>
      <c r="RP9" s="4849">
        <v>8</v>
      </c>
      <c r="RQ9" s="4849">
        <v>3</v>
      </c>
      <c r="RR9" s="4849">
        <v>9</v>
      </c>
      <c r="RS9" s="4849">
        <v>0</v>
      </c>
      <c r="RT9" s="4849">
        <v>0</v>
      </c>
      <c r="RU9" s="4849">
        <v>2</v>
      </c>
      <c r="RV9" s="4849">
        <v>9</v>
      </c>
      <c r="RW9" s="4849">
        <v>19</v>
      </c>
      <c r="RX9" s="4849">
        <v>6</v>
      </c>
      <c r="RY9" s="4849">
        <v>0</v>
      </c>
      <c r="RZ9" s="4849">
        <v>0</v>
      </c>
      <c r="SA9" s="4849">
        <v>0</v>
      </c>
      <c r="SB9" s="4849">
        <v>6</v>
      </c>
      <c r="SC9" s="4849">
        <v>6</v>
      </c>
      <c r="SD9" s="4849">
        <v>7</v>
      </c>
      <c r="SE9" s="4849">
        <v>0</v>
      </c>
      <c r="SF9" s="4849">
        <v>8</v>
      </c>
      <c r="SG9" s="4849">
        <v>0</v>
      </c>
      <c r="SH9" s="4849">
        <v>0</v>
      </c>
      <c r="SI9" s="4849">
        <v>3</v>
      </c>
      <c r="SJ9" s="4849">
        <v>5</v>
      </c>
      <c r="SK9" s="4849">
        <v>7</v>
      </c>
      <c r="SL9" s="4849">
        <v>0</v>
      </c>
      <c r="SM9" s="4849">
        <v>4</v>
      </c>
      <c r="SN9" s="4849">
        <v>0</v>
      </c>
      <c r="SO9" s="4849">
        <v>0</v>
      </c>
      <c r="SP9" s="4849">
        <v>3</v>
      </c>
      <c r="SQ9" s="4849">
        <v>5</v>
      </c>
      <c r="SR9" s="4849">
        <v>9</v>
      </c>
      <c r="SS9" s="4849">
        <v>1</v>
      </c>
      <c r="ST9" s="4849">
        <v>10</v>
      </c>
      <c r="SU9" s="4849">
        <v>0</v>
      </c>
      <c r="SV9" s="4849">
        <v>0</v>
      </c>
      <c r="SW9" s="4849">
        <v>0</v>
      </c>
      <c r="SX9" s="4849">
        <v>5</v>
      </c>
      <c r="SY9" s="4849">
        <v>0</v>
      </c>
      <c r="SZ9" s="4849">
        <v>19</v>
      </c>
      <c r="TA9" s="4849">
        <v>1</v>
      </c>
      <c r="TB9" s="4849">
        <v>0</v>
      </c>
      <c r="TC9" s="4849">
        <v>0</v>
      </c>
      <c r="TD9" s="4849">
        <v>16</v>
      </c>
      <c r="TE9" s="4849">
        <v>4</v>
      </c>
      <c r="TF9" s="4849">
        <v>7</v>
      </c>
      <c r="TG9" s="4849">
        <v>3</v>
      </c>
      <c r="TH9" s="4849">
        <v>0</v>
      </c>
      <c r="TI9" s="4849">
        <v>0</v>
      </c>
      <c r="TJ9" s="4849">
        <v>0</v>
      </c>
      <c r="TK9" s="4849">
        <v>0</v>
      </c>
      <c r="TL9" s="4849">
        <v>3</v>
      </c>
      <c r="TM9" s="4849">
        <v>7</v>
      </c>
      <c r="TN9" s="4849">
        <v>1</v>
      </c>
      <c r="TO9" s="4849">
        <v>3</v>
      </c>
      <c r="TP9" s="4849">
        <v>0</v>
      </c>
      <c r="TQ9" s="4849">
        <v>0</v>
      </c>
      <c r="TR9" s="4849">
        <v>5</v>
      </c>
      <c r="TS9" s="4849">
        <v>5</v>
      </c>
      <c r="TT9" s="4849">
        <v>2</v>
      </c>
      <c r="TU9" s="4849">
        <v>4</v>
      </c>
      <c r="TV9" s="4849">
        <v>9</v>
      </c>
      <c r="TW9" s="4849">
        <v>0</v>
      </c>
      <c r="TX9" s="4849">
        <v>0</v>
      </c>
      <c r="TY9" s="4849">
        <v>8</v>
      </c>
      <c r="TZ9" s="4849">
        <v>0</v>
      </c>
      <c r="UA9" s="4849">
        <v>9</v>
      </c>
      <c r="UB9" s="4849">
        <v>2</v>
      </c>
      <c r="UC9" s="4849">
        <v>6</v>
      </c>
      <c r="UD9" s="4849">
        <v>0</v>
      </c>
      <c r="UE9" s="4849">
        <v>0</v>
      </c>
      <c r="UF9" s="4849">
        <v>3</v>
      </c>
      <c r="UG9" s="4849">
        <v>4</v>
      </c>
      <c r="UH9" s="4849">
        <v>0</v>
      </c>
      <c r="UI9" s="4849">
        <v>6</v>
      </c>
      <c r="UJ9" s="4849">
        <v>0</v>
      </c>
      <c r="UK9" s="4849">
        <v>0</v>
      </c>
      <c r="UL9" s="4849">
        <v>0</v>
      </c>
      <c r="UM9" s="4849">
        <v>7</v>
      </c>
      <c r="UN9" s="4849">
        <v>4</v>
      </c>
      <c r="UO9" s="4849">
        <v>8</v>
      </c>
      <c r="UP9" s="4849">
        <v>3</v>
      </c>
      <c r="UQ9" s="4849">
        <v>2</v>
      </c>
      <c r="UR9" s="4849">
        <v>0</v>
      </c>
      <c r="US9" s="4849">
        <v>0</v>
      </c>
      <c r="UT9" s="4849">
        <v>3</v>
      </c>
      <c r="UU9" s="4849">
        <v>2</v>
      </c>
      <c r="UV9" s="4849">
        <v>4</v>
      </c>
      <c r="UW9" s="4849">
        <v>1</v>
      </c>
      <c r="UX9" s="4849">
        <v>5</v>
      </c>
      <c r="UY9" s="4849">
        <v>0</v>
      </c>
      <c r="UZ9" s="4849">
        <v>0</v>
      </c>
      <c r="VA9" s="4849">
        <v>3</v>
      </c>
      <c r="VB9" s="4849">
        <v>4</v>
      </c>
      <c r="VC9" s="4849">
        <v>13</v>
      </c>
      <c r="VD9" s="4849">
        <v>4</v>
      </c>
      <c r="VE9" s="4849">
        <v>9</v>
      </c>
      <c r="VF9" s="4849">
        <v>0</v>
      </c>
      <c r="VG9" s="4849">
        <v>0</v>
      </c>
      <c r="VH9" s="4849">
        <v>1</v>
      </c>
      <c r="VI9" s="4849">
        <v>1</v>
      </c>
      <c r="VJ9" s="4849">
        <v>17</v>
      </c>
      <c r="VK9" s="4849">
        <v>7</v>
      </c>
      <c r="VL9" s="4849">
        <v>3</v>
      </c>
      <c r="VM9" s="4849">
        <v>0</v>
      </c>
      <c r="VN9" s="4849">
        <v>0</v>
      </c>
      <c r="VO9" s="4849">
        <v>5</v>
      </c>
      <c r="VP9" s="4849">
        <v>4</v>
      </c>
      <c r="VQ9" s="4849">
        <v>7</v>
      </c>
      <c r="VR9" s="4849">
        <v>3</v>
      </c>
      <c r="VS9" s="4849">
        <v>5</v>
      </c>
      <c r="VT9" s="4849">
        <v>0</v>
      </c>
      <c r="VU9" s="4849">
        <v>0</v>
      </c>
      <c r="VV9" s="4849">
        <v>7</v>
      </c>
      <c r="VW9" s="4849">
        <v>4</v>
      </c>
      <c r="VX9" s="4849">
        <v>9</v>
      </c>
      <c r="VY9" s="4849">
        <v>2</v>
      </c>
      <c r="VZ9" s="4849">
        <v>8</v>
      </c>
      <c r="WA9" s="4849">
        <v>0</v>
      </c>
      <c r="WB9" s="4849">
        <v>0</v>
      </c>
      <c r="WC9" s="4849">
        <v>6</v>
      </c>
      <c r="WD9" s="4849">
        <v>6</v>
      </c>
      <c r="WE9" s="4849">
        <v>12</v>
      </c>
      <c r="WF9" s="4849">
        <v>6</v>
      </c>
      <c r="WG9" s="4849">
        <v>8</v>
      </c>
      <c r="WH9" s="4849">
        <v>0</v>
      </c>
      <c r="WI9" s="4849">
        <v>0</v>
      </c>
      <c r="WJ9" s="4849">
        <v>6</v>
      </c>
      <c r="WK9" s="4849">
        <v>11</v>
      </c>
      <c r="WL9" s="4849">
        <v>9</v>
      </c>
      <c r="WM9" s="4849">
        <v>8</v>
      </c>
      <c r="WN9" s="4849">
        <v>5</v>
      </c>
      <c r="WO9" s="4849">
        <v>0</v>
      </c>
      <c r="WP9" s="4849">
        <v>0</v>
      </c>
      <c r="WQ9" s="4849">
        <v>0</v>
      </c>
      <c r="WR9" s="4849">
        <v>3</v>
      </c>
      <c r="WS9" s="4849">
        <v>2</v>
      </c>
      <c r="WT9" s="4849">
        <v>9</v>
      </c>
      <c r="WU9" s="4849">
        <v>4</v>
      </c>
      <c r="WV9" s="4849">
        <v>0</v>
      </c>
      <c r="WW9" s="4849">
        <v>0</v>
      </c>
      <c r="WX9" s="4849">
        <v>11</v>
      </c>
      <c r="WY9" s="4849">
        <v>3</v>
      </c>
      <c r="WZ9" s="4849">
        <v>12</v>
      </c>
      <c r="XA9" s="4849">
        <v>3</v>
      </c>
      <c r="XB9" s="4849">
        <v>3</v>
      </c>
      <c r="XC9" s="4849">
        <v>0</v>
      </c>
      <c r="XD9" s="4849">
        <v>0</v>
      </c>
      <c r="XE9" s="4849">
        <v>1</v>
      </c>
      <c r="XF9" s="4849">
        <v>4</v>
      </c>
      <c r="XG9" s="4849">
        <v>10</v>
      </c>
      <c r="XH9" s="4849">
        <v>11</v>
      </c>
      <c r="XI9" s="4849">
        <v>10</v>
      </c>
      <c r="XJ9" s="4849">
        <v>0</v>
      </c>
      <c r="XK9" s="4849">
        <v>0</v>
      </c>
      <c r="XL9" s="4849">
        <v>3</v>
      </c>
      <c r="XM9" s="4849">
        <v>6</v>
      </c>
      <c r="XN9" s="4849">
        <v>7</v>
      </c>
      <c r="XO9" s="4849">
        <v>11</v>
      </c>
      <c r="XP9" s="4849">
        <v>5</v>
      </c>
      <c r="XQ9" s="4849">
        <v>0</v>
      </c>
      <c r="XR9" s="4849">
        <v>0</v>
      </c>
      <c r="XS9" s="4849">
        <v>8</v>
      </c>
      <c r="XT9" s="4849">
        <v>3</v>
      </c>
      <c r="XU9" s="4849">
        <v>13</v>
      </c>
      <c r="XV9" s="4849">
        <v>4</v>
      </c>
      <c r="XW9" s="4849">
        <v>10</v>
      </c>
      <c r="XX9" s="4849">
        <v>0</v>
      </c>
      <c r="XY9" s="4849">
        <v>0</v>
      </c>
      <c r="XZ9" s="4849">
        <v>7</v>
      </c>
      <c r="YA9" s="4849">
        <v>2</v>
      </c>
      <c r="YB9" s="4849">
        <v>0</v>
      </c>
      <c r="YC9" s="4849">
        <v>15</v>
      </c>
      <c r="YD9" s="4849">
        <v>5</v>
      </c>
      <c r="YE9" s="4849">
        <v>0</v>
      </c>
      <c r="YF9" s="4849">
        <v>0</v>
      </c>
      <c r="YG9" s="4849">
        <v>7</v>
      </c>
      <c r="YH9" s="4849">
        <v>3</v>
      </c>
      <c r="YI9" s="4849">
        <v>9</v>
      </c>
      <c r="YJ9" s="4849">
        <v>3</v>
      </c>
      <c r="YK9" s="4849">
        <v>5</v>
      </c>
      <c r="YL9" s="4849">
        <v>0</v>
      </c>
      <c r="YM9" s="4849">
        <v>0</v>
      </c>
      <c r="YN9" s="4849">
        <v>7</v>
      </c>
      <c r="YO9" s="4849">
        <v>5</v>
      </c>
      <c r="YP9" s="4849">
        <v>9</v>
      </c>
      <c r="YQ9" s="4849">
        <v>6</v>
      </c>
      <c r="YR9" s="4849">
        <v>26</v>
      </c>
      <c r="YS9" s="4849">
        <v>0</v>
      </c>
      <c r="YT9" s="4849">
        <v>0</v>
      </c>
      <c r="YU9" s="4849">
        <v>7</v>
      </c>
      <c r="YV9" s="4849">
        <v>5</v>
      </c>
      <c r="YW9" s="4849">
        <v>12</v>
      </c>
      <c r="YX9" s="4849">
        <v>6</v>
      </c>
      <c r="YY9" s="4849">
        <v>0</v>
      </c>
      <c r="YZ9" s="4849">
        <v>0</v>
      </c>
      <c r="ZA9" s="4849">
        <v>0</v>
      </c>
      <c r="ZB9" s="4849">
        <v>15</v>
      </c>
      <c r="ZC9" s="4849">
        <v>3</v>
      </c>
      <c r="ZD9" s="4849">
        <v>18</v>
      </c>
      <c r="ZE9" s="4849">
        <v>0</v>
      </c>
      <c r="ZF9" s="4849">
        <v>7</v>
      </c>
      <c r="ZG9" s="4849">
        <v>0</v>
      </c>
      <c r="ZH9" s="4849">
        <v>0</v>
      </c>
      <c r="ZI9" s="4849">
        <v>4</v>
      </c>
      <c r="ZJ9" s="4849">
        <v>7</v>
      </c>
      <c r="ZK9" s="4849">
        <v>0</v>
      </c>
      <c r="ZL9" s="4849">
        <v>2</v>
      </c>
      <c r="ZM9" s="4849">
        <v>0</v>
      </c>
      <c r="ZN9" s="4849">
        <v>0</v>
      </c>
      <c r="ZO9" s="4849">
        <v>0</v>
      </c>
      <c r="ZP9" s="4849">
        <v>7</v>
      </c>
      <c r="ZQ9" s="4849">
        <v>1</v>
      </c>
      <c r="ZR9" s="4849">
        <v>20</v>
      </c>
      <c r="ZS9" s="4849">
        <v>0</v>
      </c>
      <c r="ZT9" s="4849">
        <v>3</v>
      </c>
      <c r="ZU9" s="4849">
        <v>0</v>
      </c>
      <c r="ZV9" s="4849">
        <v>0</v>
      </c>
      <c r="ZW9" s="4849">
        <v>0</v>
      </c>
      <c r="ZX9" s="4849">
        <v>2</v>
      </c>
      <c r="ZY9" s="4849">
        <v>10</v>
      </c>
      <c r="ZZ9" s="4849">
        <v>4</v>
      </c>
      <c r="AAA9" s="4849">
        <v>6</v>
      </c>
      <c r="AAB9" s="4849">
        <v>0</v>
      </c>
      <c r="AAC9" s="4849">
        <v>0</v>
      </c>
      <c r="AAD9" s="4849">
        <v>6</v>
      </c>
      <c r="AAE9" s="4849">
        <v>2</v>
      </c>
      <c r="AAF9" s="4849">
        <v>1</v>
      </c>
      <c r="AAG9" s="4849">
        <v>4</v>
      </c>
      <c r="AAH9" s="4849">
        <v>1</v>
      </c>
      <c r="AAI9" s="4849">
        <v>0</v>
      </c>
      <c r="AAJ9" s="4849">
        <v>0</v>
      </c>
      <c r="AAK9" s="4849">
        <v>6</v>
      </c>
      <c r="AAL9" s="4849">
        <v>6</v>
      </c>
      <c r="AAM9" s="4849">
        <v>3</v>
      </c>
      <c r="AAN9" s="4849">
        <v>15</v>
      </c>
      <c r="AAO9" s="4849">
        <v>1</v>
      </c>
      <c r="AAP9" s="4849">
        <v>0</v>
      </c>
      <c r="AAQ9" s="4849">
        <v>0</v>
      </c>
      <c r="AAR9" s="4849">
        <v>5</v>
      </c>
      <c r="AAS9" s="4849">
        <v>5</v>
      </c>
      <c r="AAT9" s="4849">
        <v>0</v>
      </c>
      <c r="AAU9" s="4849">
        <v>11</v>
      </c>
      <c r="AAV9" s="4849">
        <v>4</v>
      </c>
      <c r="AAW9" s="4849">
        <v>0</v>
      </c>
      <c r="AAX9" s="4849">
        <v>0</v>
      </c>
      <c r="AAY9" s="4849">
        <v>10</v>
      </c>
      <c r="AAZ9" s="4849">
        <v>0</v>
      </c>
      <c r="ABA9" s="4849">
        <v>1</v>
      </c>
      <c r="ABB9" s="4849">
        <v>4</v>
      </c>
      <c r="ABC9" s="4849">
        <v>7</v>
      </c>
      <c r="ABD9" s="4849">
        <v>0</v>
      </c>
      <c r="ABE9" s="4849">
        <v>0</v>
      </c>
      <c r="ABF9" s="4849">
        <v>13</v>
      </c>
      <c r="ABG9" s="4849">
        <v>0</v>
      </c>
      <c r="ABH9" s="4849">
        <v>4</v>
      </c>
    </row>
    <row r="10" spans="1:736" s="1421" customFormat="1" ht="13.2" x14ac:dyDescent="0.25">
      <c r="A10" s="4866" t="s">
        <v>9</v>
      </c>
      <c r="B10" s="4849">
        <v>88</v>
      </c>
      <c r="C10" s="4849">
        <v>39</v>
      </c>
      <c r="D10" s="4849">
        <v>0</v>
      </c>
      <c r="E10" s="4849">
        <v>0</v>
      </c>
      <c r="F10" s="4849">
        <v>0</v>
      </c>
      <c r="G10" s="4849">
        <v>64</v>
      </c>
      <c r="H10" s="4849">
        <v>51</v>
      </c>
      <c r="I10" s="4849">
        <v>82</v>
      </c>
      <c r="J10" s="4849">
        <v>42</v>
      </c>
      <c r="K10" s="4849">
        <v>0</v>
      </c>
      <c r="L10" s="4849">
        <v>22</v>
      </c>
      <c r="M10" s="4849">
        <v>96</v>
      </c>
      <c r="N10" s="4849">
        <v>92</v>
      </c>
      <c r="O10" s="4849">
        <v>114</v>
      </c>
      <c r="P10" s="4849">
        <v>50</v>
      </c>
      <c r="Q10" s="4849">
        <v>129</v>
      </c>
      <c r="R10" s="4849">
        <v>0</v>
      </c>
      <c r="S10" s="4849">
        <v>0</v>
      </c>
      <c r="T10" s="4849">
        <v>91</v>
      </c>
      <c r="U10" s="4849">
        <v>168</v>
      </c>
      <c r="V10" s="4849">
        <v>14</v>
      </c>
      <c r="W10" s="4849">
        <v>313</v>
      </c>
      <c r="X10" s="4849">
        <v>102</v>
      </c>
      <c r="Y10" s="4849">
        <v>0</v>
      </c>
      <c r="Z10" s="4849">
        <v>0</v>
      </c>
      <c r="AA10" s="4849">
        <v>274</v>
      </c>
      <c r="AB10" s="4849">
        <v>103</v>
      </c>
      <c r="AC10" s="4849">
        <v>156</v>
      </c>
      <c r="AD10" s="4849">
        <v>53</v>
      </c>
      <c r="AE10" s="4849">
        <v>92</v>
      </c>
      <c r="AF10" s="4849">
        <v>27</v>
      </c>
      <c r="AG10" s="4849">
        <v>0</v>
      </c>
      <c r="AH10" s="4849">
        <v>53</v>
      </c>
      <c r="AI10" s="4849">
        <v>73</v>
      </c>
      <c r="AJ10" s="4849">
        <v>121</v>
      </c>
      <c r="AK10" s="4849">
        <v>53</v>
      </c>
      <c r="AL10" s="4849">
        <v>75</v>
      </c>
      <c r="AM10" s="4849">
        <v>25</v>
      </c>
      <c r="AN10" s="4849">
        <v>0</v>
      </c>
      <c r="AO10" s="4849">
        <v>44</v>
      </c>
      <c r="AP10" s="4849">
        <v>89</v>
      </c>
      <c r="AQ10" s="4849">
        <v>125</v>
      </c>
      <c r="AR10" s="4849">
        <v>0</v>
      </c>
      <c r="AS10" s="4849">
        <v>86</v>
      </c>
      <c r="AT10" s="4849">
        <v>17</v>
      </c>
      <c r="AU10" s="4849">
        <v>0</v>
      </c>
      <c r="AV10" s="4849">
        <v>81</v>
      </c>
      <c r="AW10" s="4849">
        <v>169</v>
      </c>
      <c r="AX10" s="4849">
        <v>188</v>
      </c>
      <c r="AY10" s="4849">
        <v>122</v>
      </c>
      <c r="AZ10" s="4849">
        <v>120</v>
      </c>
      <c r="BA10" s="4849">
        <v>0</v>
      </c>
      <c r="BB10" s="4849">
        <v>0</v>
      </c>
      <c r="BC10" s="4849">
        <v>78</v>
      </c>
      <c r="BD10" s="4849">
        <v>0</v>
      </c>
      <c r="BE10" s="4849">
        <v>0</v>
      </c>
      <c r="BF10" s="4849">
        <v>109</v>
      </c>
      <c r="BG10" s="4849">
        <v>50</v>
      </c>
      <c r="BH10" s="4849">
        <v>24</v>
      </c>
      <c r="BI10" s="4849">
        <v>0</v>
      </c>
      <c r="BJ10" s="4849">
        <v>184</v>
      </c>
      <c r="BK10" s="4849">
        <v>108</v>
      </c>
      <c r="BL10" s="4849">
        <v>104</v>
      </c>
      <c r="BM10" s="4849">
        <v>45</v>
      </c>
      <c r="BN10" s="4849">
        <v>85</v>
      </c>
      <c r="BO10" s="4849">
        <v>14</v>
      </c>
      <c r="BP10" s="4849">
        <v>0</v>
      </c>
      <c r="BQ10" s="4849">
        <v>53</v>
      </c>
      <c r="BR10" s="4849">
        <v>72</v>
      </c>
      <c r="BS10" s="4849">
        <v>109</v>
      </c>
      <c r="BT10" s="4849">
        <v>55</v>
      </c>
      <c r="BU10" s="4849">
        <v>106</v>
      </c>
      <c r="BV10" s="4849">
        <v>18</v>
      </c>
      <c r="BW10" s="4849">
        <v>0</v>
      </c>
      <c r="BX10" s="4849">
        <v>104</v>
      </c>
      <c r="BY10" s="4849">
        <v>0</v>
      </c>
      <c r="BZ10" s="4849">
        <v>73</v>
      </c>
      <c r="CA10" s="4849">
        <v>155</v>
      </c>
      <c r="CB10" s="4849">
        <v>90</v>
      </c>
      <c r="CC10" s="4849">
        <v>0</v>
      </c>
      <c r="CD10" s="4849">
        <v>0</v>
      </c>
      <c r="CE10" s="4849">
        <v>138</v>
      </c>
      <c r="CF10" s="4849">
        <v>128</v>
      </c>
      <c r="CG10" s="4849">
        <v>155</v>
      </c>
      <c r="CH10" s="4849">
        <v>109</v>
      </c>
      <c r="CI10" s="4849">
        <v>108</v>
      </c>
      <c r="CJ10" s="4849">
        <v>23</v>
      </c>
      <c r="CK10" s="4849">
        <v>0</v>
      </c>
      <c r="CL10" s="4849">
        <v>29</v>
      </c>
      <c r="CM10" s="4849">
        <v>39</v>
      </c>
      <c r="CN10" s="4849">
        <v>68</v>
      </c>
      <c r="CO10" s="4849">
        <v>42</v>
      </c>
      <c r="CP10" s="4849">
        <v>54</v>
      </c>
      <c r="CQ10" s="4849">
        <v>14</v>
      </c>
      <c r="CR10" s="4849">
        <v>0</v>
      </c>
      <c r="CS10" s="4849">
        <v>39</v>
      </c>
      <c r="CT10" s="4849">
        <v>47</v>
      </c>
      <c r="CU10" s="4849">
        <v>63</v>
      </c>
      <c r="CV10" s="4849">
        <v>46</v>
      </c>
      <c r="CW10" s="4849">
        <v>54</v>
      </c>
      <c r="CX10" s="4849">
        <v>0</v>
      </c>
      <c r="CY10" s="4849">
        <v>0</v>
      </c>
      <c r="CZ10" s="4849">
        <v>51</v>
      </c>
      <c r="DA10" s="4849">
        <v>72</v>
      </c>
      <c r="DB10" s="4849">
        <v>148</v>
      </c>
      <c r="DC10" s="4849">
        <v>96</v>
      </c>
      <c r="DD10" s="4849">
        <v>93</v>
      </c>
      <c r="DE10" s="4849">
        <v>0</v>
      </c>
      <c r="DF10" s="4849">
        <v>0</v>
      </c>
      <c r="DG10" s="4849">
        <v>90</v>
      </c>
      <c r="DH10" s="4849">
        <v>67</v>
      </c>
      <c r="DI10" s="4849">
        <v>112</v>
      </c>
      <c r="DJ10" s="4849">
        <v>76</v>
      </c>
      <c r="DK10" s="4849">
        <v>80</v>
      </c>
      <c r="DL10" s="4849">
        <v>0</v>
      </c>
      <c r="DM10" s="4849">
        <v>0</v>
      </c>
      <c r="DN10" s="4849">
        <v>49</v>
      </c>
      <c r="DO10" s="4849">
        <v>61</v>
      </c>
      <c r="DP10" s="4849">
        <v>68</v>
      </c>
      <c r="DQ10" s="4849">
        <v>52</v>
      </c>
      <c r="DR10" s="4849">
        <v>49</v>
      </c>
      <c r="DS10" s="4849">
        <v>11</v>
      </c>
      <c r="DT10" s="4849">
        <v>0</v>
      </c>
      <c r="DU10" s="4849">
        <v>34</v>
      </c>
      <c r="DV10" s="4849">
        <v>42</v>
      </c>
      <c r="DW10" s="4849">
        <v>73</v>
      </c>
      <c r="DX10" s="4849">
        <v>31</v>
      </c>
      <c r="DY10" s="4849">
        <v>56</v>
      </c>
      <c r="DZ10" s="4849">
        <v>0</v>
      </c>
      <c r="EA10" s="4849">
        <v>0</v>
      </c>
      <c r="EB10" s="4849">
        <v>47</v>
      </c>
      <c r="EC10" s="4849">
        <v>37</v>
      </c>
      <c r="ED10" s="4849">
        <v>62</v>
      </c>
      <c r="EE10" s="4849">
        <v>64</v>
      </c>
      <c r="EF10" s="4849">
        <v>96</v>
      </c>
      <c r="EG10" s="4849">
        <v>0</v>
      </c>
      <c r="EH10" s="4849">
        <v>0</v>
      </c>
      <c r="EI10" s="4849">
        <v>81</v>
      </c>
      <c r="EJ10" s="4849">
        <v>102</v>
      </c>
      <c r="EK10" s="4849">
        <v>2</v>
      </c>
      <c r="EL10" s="4849">
        <v>164</v>
      </c>
      <c r="EM10" s="4849">
        <v>131</v>
      </c>
      <c r="EN10" s="4849">
        <v>40</v>
      </c>
      <c r="EO10" s="4849">
        <v>0</v>
      </c>
      <c r="EP10" s="4849">
        <v>62</v>
      </c>
      <c r="EQ10" s="4849">
        <v>62</v>
      </c>
      <c r="ER10" s="4849">
        <v>93</v>
      </c>
      <c r="ES10" s="4849">
        <v>58</v>
      </c>
      <c r="ET10" s="4849">
        <v>57</v>
      </c>
      <c r="EU10" s="4849">
        <v>0</v>
      </c>
      <c r="EV10" s="4849">
        <v>0</v>
      </c>
      <c r="EW10" s="4849">
        <v>0</v>
      </c>
      <c r="EX10" s="4849">
        <v>66</v>
      </c>
      <c r="EY10" s="4849">
        <v>67</v>
      </c>
      <c r="EZ10" s="4849">
        <v>76</v>
      </c>
      <c r="FA10" s="4849">
        <v>52</v>
      </c>
      <c r="FB10" s="4849">
        <v>12</v>
      </c>
      <c r="FC10" s="4849">
        <v>0</v>
      </c>
      <c r="FD10" s="4849">
        <v>36</v>
      </c>
      <c r="FE10" s="4849">
        <v>61</v>
      </c>
      <c r="FF10" s="4849">
        <v>88</v>
      </c>
      <c r="FG10" s="4849">
        <v>40</v>
      </c>
      <c r="FH10" s="4849">
        <v>85</v>
      </c>
      <c r="FI10" s="4849">
        <v>17</v>
      </c>
      <c r="FJ10" s="4849">
        <v>0</v>
      </c>
      <c r="FK10" s="4849">
        <v>51</v>
      </c>
      <c r="FL10" s="4849">
        <v>87</v>
      </c>
      <c r="FM10" s="4849">
        <v>122</v>
      </c>
      <c r="FN10" s="4849">
        <v>88</v>
      </c>
      <c r="FO10" s="4849">
        <v>80</v>
      </c>
      <c r="FP10" s="4849">
        <v>0</v>
      </c>
      <c r="FQ10" s="4849">
        <v>0</v>
      </c>
      <c r="FR10" s="4849">
        <v>94</v>
      </c>
      <c r="FS10" s="4849">
        <v>106</v>
      </c>
      <c r="FT10" s="4849">
        <v>124</v>
      </c>
      <c r="FU10" s="4849">
        <v>85</v>
      </c>
      <c r="FV10" s="4849">
        <v>92</v>
      </c>
      <c r="FW10" s="4849">
        <v>0</v>
      </c>
      <c r="FX10" s="4849">
        <v>0</v>
      </c>
      <c r="FY10" s="4849">
        <v>84</v>
      </c>
      <c r="FZ10" s="4849">
        <v>69</v>
      </c>
      <c r="GA10" s="4849">
        <v>31</v>
      </c>
      <c r="GB10" s="4849">
        <v>109</v>
      </c>
      <c r="GC10" s="4849">
        <v>54</v>
      </c>
      <c r="GD10" s="4849">
        <v>0</v>
      </c>
      <c r="GE10" s="4849">
        <v>0</v>
      </c>
      <c r="GF10" s="4849">
        <v>74</v>
      </c>
      <c r="GG10" s="4849">
        <v>0</v>
      </c>
      <c r="GH10" s="4849">
        <v>68</v>
      </c>
      <c r="GI10" s="4849">
        <v>93</v>
      </c>
      <c r="GJ10" s="4849">
        <v>45</v>
      </c>
      <c r="GK10" s="4849">
        <v>12</v>
      </c>
      <c r="GL10" s="4849">
        <v>0</v>
      </c>
      <c r="GM10" s="4849">
        <v>41</v>
      </c>
      <c r="GN10" s="4849">
        <v>96</v>
      </c>
      <c r="GO10" s="4849">
        <v>145</v>
      </c>
      <c r="GP10" s="4849">
        <v>62</v>
      </c>
      <c r="GQ10" s="4849">
        <v>100</v>
      </c>
      <c r="GR10" s="4849">
        <v>0</v>
      </c>
      <c r="GS10" s="4849">
        <v>0</v>
      </c>
      <c r="GT10" s="4849">
        <v>54</v>
      </c>
      <c r="GU10" s="4849">
        <v>107</v>
      </c>
      <c r="GV10" s="4849">
        <v>125</v>
      </c>
      <c r="GW10" s="4849">
        <v>54</v>
      </c>
      <c r="GX10" s="4849">
        <v>100</v>
      </c>
      <c r="GY10" s="4849">
        <v>7</v>
      </c>
      <c r="GZ10" s="4849">
        <v>0</v>
      </c>
      <c r="HA10" s="4849">
        <v>70</v>
      </c>
      <c r="HB10" s="4849">
        <v>85</v>
      </c>
      <c r="HC10" s="4849">
        <v>133</v>
      </c>
      <c r="HD10" s="4849">
        <v>63</v>
      </c>
      <c r="HE10" s="4849">
        <v>76</v>
      </c>
      <c r="HF10" s="4849">
        <v>0</v>
      </c>
      <c r="HG10" s="4849">
        <v>0</v>
      </c>
      <c r="HH10" s="4849">
        <v>121</v>
      </c>
      <c r="HI10" s="4849">
        <v>68</v>
      </c>
      <c r="HJ10" s="4849">
        <v>118</v>
      </c>
      <c r="HK10" s="4849">
        <v>79</v>
      </c>
      <c r="HL10" s="4849">
        <v>80</v>
      </c>
      <c r="HM10" s="4849">
        <v>0</v>
      </c>
      <c r="HN10" s="4849">
        <v>0</v>
      </c>
      <c r="HO10" s="4849">
        <v>64</v>
      </c>
      <c r="HP10" s="4849">
        <v>70</v>
      </c>
      <c r="HQ10" s="4849">
        <v>141</v>
      </c>
      <c r="HR10" s="4849">
        <v>106</v>
      </c>
      <c r="HS10" s="4849">
        <v>112</v>
      </c>
      <c r="HT10" s="4849">
        <v>0</v>
      </c>
      <c r="HU10" s="4849">
        <v>0</v>
      </c>
      <c r="HV10" s="4849">
        <v>110</v>
      </c>
      <c r="HW10" s="4849">
        <v>138</v>
      </c>
      <c r="HX10" s="4849">
        <v>202</v>
      </c>
      <c r="HY10" s="4849">
        <v>28</v>
      </c>
      <c r="HZ10" s="4849">
        <v>196</v>
      </c>
      <c r="IA10" s="4849">
        <v>0</v>
      </c>
      <c r="IB10" s="4849">
        <v>0</v>
      </c>
      <c r="IC10" s="4849">
        <v>184</v>
      </c>
      <c r="ID10" s="4849">
        <v>108</v>
      </c>
      <c r="IE10" s="4849">
        <v>141</v>
      </c>
      <c r="IF10" s="4849">
        <v>74</v>
      </c>
      <c r="IG10" s="4849">
        <v>56</v>
      </c>
      <c r="IH10" s="4849">
        <v>0</v>
      </c>
      <c r="II10" s="4849">
        <v>0</v>
      </c>
      <c r="IJ10" s="4849">
        <v>87</v>
      </c>
      <c r="IK10" s="4849">
        <v>64</v>
      </c>
      <c r="IL10" s="4849">
        <v>88</v>
      </c>
      <c r="IM10" s="4849">
        <v>13</v>
      </c>
      <c r="IN10" s="4849">
        <v>70</v>
      </c>
      <c r="IO10" s="4849">
        <v>0</v>
      </c>
      <c r="IP10" s="4849">
        <v>0</v>
      </c>
      <c r="IQ10" s="4849">
        <v>0</v>
      </c>
      <c r="IR10" s="4849">
        <v>63</v>
      </c>
      <c r="IS10" s="4849">
        <v>68</v>
      </c>
      <c r="IT10" s="4849">
        <v>130</v>
      </c>
      <c r="IU10" s="4849">
        <v>32</v>
      </c>
      <c r="IV10" s="4849">
        <v>0</v>
      </c>
      <c r="IW10" s="4849">
        <v>0</v>
      </c>
      <c r="IX10" s="4849">
        <v>79</v>
      </c>
      <c r="IY10" s="4849">
        <v>85</v>
      </c>
      <c r="IZ10" s="4849">
        <v>172</v>
      </c>
      <c r="JA10" s="4849">
        <v>28</v>
      </c>
      <c r="JB10" s="4849">
        <v>126</v>
      </c>
      <c r="JC10" s="4849">
        <v>0</v>
      </c>
      <c r="JD10" s="4849">
        <v>0</v>
      </c>
      <c r="JE10" s="4849">
        <v>100</v>
      </c>
      <c r="JF10" s="4849">
        <v>106</v>
      </c>
      <c r="JG10" s="4849">
        <v>212</v>
      </c>
      <c r="JH10" s="4849">
        <v>96</v>
      </c>
      <c r="JI10" s="4849">
        <v>103</v>
      </c>
      <c r="JJ10" s="4849">
        <v>0</v>
      </c>
      <c r="JK10" s="4849">
        <v>0</v>
      </c>
      <c r="JL10" s="4849">
        <v>91</v>
      </c>
      <c r="JM10" s="4849">
        <v>72</v>
      </c>
      <c r="JN10" s="4849">
        <v>195</v>
      </c>
      <c r="JO10" s="4849">
        <v>17</v>
      </c>
      <c r="JP10" s="4849">
        <v>102</v>
      </c>
      <c r="JQ10" s="4849">
        <v>0</v>
      </c>
      <c r="JR10" s="4849">
        <v>0</v>
      </c>
      <c r="JS10" s="4849">
        <v>55</v>
      </c>
      <c r="JT10" s="4849">
        <v>47</v>
      </c>
      <c r="JU10" s="4849">
        <v>128</v>
      </c>
      <c r="JV10" s="4849">
        <v>9</v>
      </c>
      <c r="JW10" s="4849">
        <v>54</v>
      </c>
      <c r="JX10" s="4849">
        <v>0</v>
      </c>
      <c r="JY10" s="4849">
        <v>0</v>
      </c>
      <c r="JZ10" s="4849">
        <v>64</v>
      </c>
      <c r="KA10" s="4849">
        <v>65</v>
      </c>
      <c r="KB10" s="4849">
        <v>2</v>
      </c>
      <c r="KC10" s="4849">
        <v>0</v>
      </c>
      <c r="KD10" s="4849">
        <v>250</v>
      </c>
      <c r="KE10" s="4849">
        <v>0</v>
      </c>
      <c r="KF10" s="4849">
        <v>0</v>
      </c>
      <c r="KG10" s="4849">
        <v>178</v>
      </c>
      <c r="KH10" s="4849">
        <v>118</v>
      </c>
      <c r="KI10" s="4849">
        <v>226</v>
      </c>
      <c r="KJ10" s="4849">
        <v>68</v>
      </c>
      <c r="KK10" s="4849">
        <v>132</v>
      </c>
      <c r="KL10" s="4849">
        <v>0</v>
      </c>
      <c r="KM10" s="4849">
        <v>0</v>
      </c>
      <c r="KN10" s="4849">
        <v>101</v>
      </c>
      <c r="KO10" s="4849">
        <v>94</v>
      </c>
      <c r="KP10" s="4849">
        <v>177</v>
      </c>
      <c r="KQ10" s="4849">
        <v>15</v>
      </c>
      <c r="KR10" s="4849">
        <v>88</v>
      </c>
      <c r="KS10" s="4849">
        <v>0</v>
      </c>
      <c r="KT10" s="4849">
        <v>0</v>
      </c>
      <c r="KU10" s="4849">
        <v>75</v>
      </c>
      <c r="KV10" s="4849">
        <v>82</v>
      </c>
      <c r="KW10" s="4849">
        <v>116</v>
      </c>
      <c r="KX10" s="4849">
        <v>31</v>
      </c>
      <c r="KY10" s="4849">
        <v>82</v>
      </c>
      <c r="KZ10" s="4849">
        <v>0</v>
      </c>
      <c r="LA10" s="4849">
        <v>0</v>
      </c>
      <c r="LB10" s="4849">
        <v>63</v>
      </c>
      <c r="LC10" s="4849">
        <v>52</v>
      </c>
      <c r="LD10" s="4849">
        <v>162</v>
      </c>
      <c r="LE10" s="4849">
        <v>30</v>
      </c>
      <c r="LF10" s="4849">
        <v>101</v>
      </c>
      <c r="LG10" s="4849">
        <v>0</v>
      </c>
      <c r="LH10" s="4849">
        <v>0</v>
      </c>
      <c r="LI10" s="4849">
        <v>119</v>
      </c>
      <c r="LJ10" s="4849">
        <v>5</v>
      </c>
      <c r="LK10" s="4849">
        <v>146</v>
      </c>
      <c r="LL10" s="4849">
        <v>109</v>
      </c>
      <c r="LM10" s="4849">
        <v>151</v>
      </c>
      <c r="LN10" s="4849">
        <v>0</v>
      </c>
      <c r="LO10" s="4849">
        <v>0</v>
      </c>
      <c r="LP10" s="4849">
        <v>166</v>
      </c>
      <c r="LQ10" s="4849">
        <v>109</v>
      </c>
      <c r="LR10" s="4849">
        <v>137</v>
      </c>
      <c r="LS10" s="4849">
        <v>0</v>
      </c>
      <c r="LT10" s="4849">
        <v>9</v>
      </c>
      <c r="LU10" s="4849">
        <v>0</v>
      </c>
      <c r="LV10" s="4849">
        <v>0</v>
      </c>
      <c r="LW10" s="4849">
        <v>3</v>
      </c>
      <c r="LX10" s="4849">
        <v>66</v>
      </c>
      <c r="LY10" s="4849">
        <v>163</v>
      </c>
      <c r="LZ10" s="4849">
        <v>12</v>
      </c>
      <c r="MA10" s="4849">
        <v>0</v>
      </c>
      <c r="MB10" s="4849">
        <v>0</v>
      </c>
      <c r="MC10" s="4849">
        <v>0</v>
      </c>
      <c r="MD10" s="4849">
        <v>101</v>
      </c>
      <c r="ME10" s="4849">
        <v>75</v>
      </c>
      <c r="MF10" s="4849">
        <v>121</v>
      </c>
      <c r="MG10" s="4849">
        <v>10</v>
      </c>
      <c r="MH10" s="4849">
        <v>57</v>
      </c>
      <c r="MI10" s="4849">
        <v>13</v>
      </c>
      <c r="MJ10" s="4849">
        <v>0</v>
      </c>
      <c r="MK10" s="4849">
        <v>45</v>
      </c>
      <c r="ML10" s="4849">
        <v>40</v>
      </c>
      <c r="MM10" s="4849">
        <v>89</v>
      </c>
      <c r="MN10" s="4849">
        <v>20</v>
      </c>
      <c r="MO10" s="4849">
        <v>74</v>
      </c>
      <c r="MP10" s="4849">
        <v>0</v>
      </c>
      <c r="MQ10" s="4849">
        <v>0</v>
      </c>
      <c r="MR10" s="4849">
        <v>78</v>
      </c>
      <c r="MS10" s="4849">
        <v>69</v>
      </c>
      <c r="MT10" s="4849">
        <v>94</v>
      </c>
      <c r="MU10" s="4849">
        <v>38</v>
      </c>
      <c r="MV10" s="4849">
        <v>66</v>
      </c>
      <c r="MW10" s="4849">
        <v>0</v>
      </c>
      <c r="MX10" s="4849">
        <v>0</v>
      </c>
      <c r="MY10" s="4849">
        <v>0</v>
      </c>
      <c r="MZ10" s="4849">
        <v>48</v>
      </c>
      <c r="NA10" s="4849">
        <v>49</v>
      </c>
      <c r="NB10" s="4849">
        <v>118</v>
      </c>
      <c r="NC10" s="4849">
        <v>18</v>
      </c>
      <c r="ND10" s="4849">
        <v>0</v>
      </c>
      <c r="NE10" s="4849">
        <v>0</v>
      </c>
      <c r="NF10" s="4849">
        <v>0</v>
      </c>
      <c r="NG10" s="4849">
        <v>80</v>
      </c>
      <c r="NH10" s="4849">
        <v>49</v>
      </c>
      <c r="NI10" s="4849">
        <v>0</v>
      </c>
      <c r="NJ10" s="4849">
        <v>69</v>
      </c>
      <c r="NK10" s="4849">
        <v>57</v>
      </c>
      <c r="NL10" s="4849">
        <v>0</v>
      </c>
      <c r="NM10" s="4849">
        <v>162</v>
      </c>
      <c r="NN10" s="4849">
        <v>49</v>
      </c>
      <c r="NO10" s="4849">
        <v>109</v>
      </c>
      <c r="NP10" s="4849">
        <v>25</v>
      </c>
      <c r="NQ10" s="4849">
        <v>93</v>
      </c>
      <c r="NR10" s="4849">
        <v>0</v>
      </c>
      <c r="NS10" s="4849">
        <v>0</v>
      </c>
      <c r="NT10" s="4849">
        <v>134</v>
      </c>
      <c r="NU10" s="4849">
        <v>117</v>
      </c>
      <c r="NV10" s="4849">
        <v>20</v>
      </c>
      <c r="NW10" s="4849">
        <v>235</v>
      </c>
      <c r="NX10" s="4849">
        <v>136</v>
      </c>
      <c r="NY10" s="4849">
        <v>0</v>
      </c>
      <c r="NZ10" s="4849">
        <v>0</v>
      </c>
      <c r="OA10" s="4849">
        <v>284</v>
      </c>
      <c r="OB10" s="4849">
        <v>105</v>
      </c>
      <c r="OC10" s="4849">
        <v>186</v>
      </c>
      <c r="OD10" s="4849">
        <v>50</v>
      </c>
      <c r="OE10" s="4849">
        <v>83</v>
      </c>
      <c r="OF10" s="4849">
        <v>0</v>
      </c>
      <c r="OG10" s="4849">
        <v>0</v>
      </c>
      <c r="OH10" s="4849">
        <v>62</v>
      </c>
      <c r="OI10" s="4849">
        <v>76</v>
      </c>
      <c r="OJ10" s="4849">
        <v>136</v>
      </c>
      <c r="OK10" s="4849">
        <v>6</v>
      </c>
      <c r="OL10" s="4849">
        <v>87</v>
      </c>
      <c r="OM10" s="4849">
        <v>0</v>
      </c>
      <c r="ON10" s="4849">
        <v>0</v>
      </c>
      <c r="OO10" s="4849">
        <v>63</v>
      </c>
      <c r="OP10" s="4849">
        <v>65</v>
      </c>
      <c r="OQ10" s="4849">
        <v>99</v>
      </c>
      <c r="OR10" s="4849">
        <v>7</v>
      </c>
      <c r="OS10" s="4849">
        <v>126</v>
      </c>
      <c r="OT10" s="4849">
        <v>0</v>
      </c>
      <c r="OU10" s="4849">
        <v>0</v>
      </c>
      <c r="OV10" s="4849">
        <v>158</v>
      </c>
      <c r="OW10" s="4849">
        <v>118</v>
      </c>
      <c r="OX10" s="4849">
        <v>173</v>
      </c>
      <c r="OY10" s="4849">
        <v>143</v>
      </c>
      <c r="OZ10" s="4849">
        <v>125</v>
      </c>
      <c r="PA10" s="4849">
        <v>19</v>
      </c>
      <c r="PB10" s="4849">
        <v>0</v>
      </c>
      <c r="PC10" s="4849">
        <v>82</v>
      </c>
      <c r="PD10" s="4849">
        <v>4</v>
      </c>
      <c r="PE10" s="4849">
        <v>69</v>
      </c>
      <c r="PF10" s="4849">
        <v>136</v>
      </c>
      <c r="PG10" s="4849">
        <v>21</v>
      </c>
      <c r="PH10" s="4849">
        <v>0</v>
      </c>
      <c r="PI10" s="4849">
        <v>0</v>
      </c>
      <c r="PJ10" s="4849">
        <v>89</v>
      </c>
      <c r="PK10" s="4849">
        <v>89</v>
      </c>
      <c r="PL10" s="4849">
        <v>128</v>
      </c>
      <c r="PM10" s="4849">
        <v>19</v>
      </c>
      <c r="PN10" s="4849">
        <v>80</v>
      </c>
      <c r="PO10" s="4849">
        <v>0</v>
      </c>
      <c r="PP10" s="4849">
        <v>0</v>
      </c>
      <c r="PQ10" s="4849">
        <v>43</v>
      </c>
      <c r="PR10" s="4849">
        <v>56</v>
      </c>
      <c r="PS10" s="4849">
        <v>38</v>
      </c>
      <c r="PT10" s="4849">
        <v>51</v>
      </c>
      <c r="PU10" s="4849">
        <v>77</v>
      </c>
      <c r="PV10" s="4849">
        <v>0</v>
      </c>
      <c r="PW10" s="4849">
        <v>0</v>
      </c>
      <c r="PX10" s="4849">
        <v>78</v>
      </c>
      <c r="PY10" s="4849">
        <v>0</v>
      </c>
      <c r="PZ10" s="4849">
        <v>161</v>
      </c>
      <c r="QA10" s="4849">
        <v>99</v>
      </c>
      <c r="QB10" s="4849">
        <v>129</v>
      </c>
      <c r="QC10" s="4849">
        <v>0</v>
      </c>
      <c r="QD10" s="4849">
        <v>0</v>
      </c>
      <c r="QE10" s="4849">
        <v>83</v>
      </c>
      <c r="QF10" s="4849">
        <v>115</v>
      </c>
      <c r="QG10" s="4849">
        <v>132</v>
      </c>
      <c r="QH10" s="4849">
        <v>40</v>
      </c>
      <c r="QI10" s="4849">
        <v>0</v>
      </c>
      <c r="QJ10" s="4849">
        <v>0</v>
      </c>
      <c r="QK10" s="4849">
        <v>0</v>
      </c>
      <c r="QL10" s="4849">
        <v>143</v>
      </c>
      <c r="QM10" s="4849">
        <v>61</v>
      </c>
      <c r="QN10" s="4849">
        <v>101</v>
      </c>
      <c r="QO10" s="4849">
        <v>5</v>
      </c>
      <c r="QP10" s="4849">
        <v>0</v>
      </c>
      <c r="QQ10" s="4849">
        <v>0</v>
      </c>
      <c r="QR10" s="4849">
        <v>0</v>
      </c>
      <c r="QS10" s="4849">
        <v>106</v>
      </c>
      <c r="QT10" s="4849">
        <v>32</v>
      </c>
      <c r="QU10" s="4849">
        <v>77</v>
      </c>
      <c r="QV10" s="4849">
        <v>7</v>
      </c>
      <c r="QW10" s="4849">
        <v>33</v>
      </c>
      <c r="QX10" s="4849">
        <v>0</v>
      </c>
      <c r="QY10" s="4849">
        <v>0</v>
      </c>
      <c r="QZ10" s="4849">
        <v>50</v>
      </c>
      <c r="RA10" s="4849">
        <v>49</v>
      </c>
      <c r="RB10" s="4849">
        <v>114</v>
      </c>
      <c r="RC10" s="4849">
        <v>45</v>
      </c>
      <c r="RD10" s="4849">
        <v>98</v>
      </c>
      <c r="RE10" s="4849">
        <v>0</v>
      </c>
      <c r="RF10" s="4849">
        <v>0</v>
      </c>
      <c r="RG10" s="4849">
        <v>85</v>
      </c>
      <c r="RH10" s="4849">
        <v>88</v>
      </c>
      <c r="RI10" s="4849">
        <v>164</v>
      </c>
      <c r="RJ10" s="4849">
        <v>60</v>
      </c>
      <c r="RK10" s="4849">
        <v>75</v>
      </c>
      <c r="RL10" s="4849">
        <v>0</v>
      </c>
      <c r="RM10" s="4849">
        <v>0</v>
      </c>
      <c r="RN10" s="4849">
        <v>56</v>
      </c>
      <c r="RO10" s="4849">
        <v>84</v>
      </c>
      <c r="RP10" s="4849">
        <v>88</v>
      </c>
      <c r="RQ10" s="4849">
        <v>50</v>
      </c>
      <c r="RR10" s="4849">
        <v>48</v>
      </c>
      <c r="RS10" s="4849">
        <v>0</v>
      </c>
      <c r="RT10" s="4849">
        <v>0</v>
      </c>
      <c r="RU10" s="4849">
        <v>45</v>
      </c>
      <c r="RV10" s="4849">
        <v>53</v>
      </c>
      <c r="RW10" s="4849">
        <v>60</v>
      </c>
      <c r="RX10" s="4849">
        <v>43</v>
      </c>
      <c r="RY10" s="4849">
        <v>31</v>
      </c>
      <c r="RZ10" s="4849">
        <v>0</v>
      </c>
      <c r="SA10" s="4849">
        <v>0</v>
      </c>
      <c r="SB10" s="4849">
        <v>41</v>
      </c>
      <c r="SC10" s="4849">
        <v>58</v>
      </c>
      <c r="SD10" s="4849">
        <v>87</v>
      </c>
      <c r="SE10" s="4849">
        <v>17</v>
      </c>
      <c r="SF10" s="4849">
        <v>85</v>
      </c>
      <c r="SG10" s="4849">
        <v>0</v>
      </c>
      <c r="SH10" s="4849">
        <v>0</v>
      </c>
      <c r="SI10" s="4849">
        <v>69</v>
      </c>
      <c r="SJ10" s="4849">
        <v>72</v>
      </c>
      <c r="SK10" s="4849">
        <v>107</v>
      </c>
      <c r="SL10" s="4849">
        <v>70</v>
      </c>
      <c r="SM10" s="4849">
        <v>54</v>
      </c>
      <c r="SN10" s="4849">
        <v>0</v>
      </c>
      <c r="SO10" s="4849">
        <v>0</v>
      </c>
      <c r="SP10" s="4849">
        <v>109</v>
      </c>
      <c r="SQ10" s="4849">
        <v>71</v>
      </c>
      <c r="SR10" s="4849">
        <v>91</v>
      </c>
      <c r="SS10" s="4849">
        <v>35</v>
      </c>
      <c r="ST10" s="4849">
        <v>67</v>
      </c>
      <c r="SU10" s="4849">
        <v>0</v>
      </c>
      <c r="SV10" s="4849">
        <v>0</v>
      </c>
      <c r="SW10" s="4849">
        <v>0</v>
      </c>
      <c r="SX10" s="4849">
        <v>56</v>
      </c>
      <c r="SY10" s="4849">
        <v>4</v>
      </c>
      <c r="SZ10" s="4849">
        <v>107</v>
      </c>
      <c r="TA10" s="4849">
        <v>24</v>
      </c>
      <c r="TB10" s="4849">
        <v>0</v>
      </c>
      <c r="TC10" s="4849">
        <v>0</v>
      </c>
      <c r="TD10" s="4849">
        <v>63</v>
      </c>
      <c r="TE10" s="4849">
        <v>44</v>
      </c>
      <c r="TF10" s="4849">
        <v>71</v>
      </c>
      <c r="TG10" s="4849">
        <v>15</v>
      </c>
      <c r="TH10" s="4849">
        <v>48</v>
      </c>
      <c r="TI10" s="4849">
        <v>0</v>
      </c>
      <c r="TJ10" s="4849">
        <v>0</v>
      </c>
      <c r="TK10" s="4849">
        <v>39</v>
      </c>
      <c r="TL10" s="4849">
        <v>59</v>
      </c>
      <c r="TM10" s="4849">
        <v>85</v>
      </c>
      <c r="TN10" s="4849">
        <v>51</v>
      </c>
      <c r="TO10" s="4849">
        <v>81</v>
      </c>
      <c r="TP10" s="4849">
        <v>0</v>
      </c>
      <c r="TQ10" s="4849">
        <v>0</v>
      </c>
      <c r="TR10" s="4849">
        <v>89</v>
      </c>
      <c r="TS10" s="4849">
        <v>101</v>
      </c>
      <c r="TT10" s="4849">
        <v>39</v>
      </c>
      <c r="TU10" s="4849">
        <v>55</v>
      </c>
      <c r="TV10" s="4849">
        <v>85</v>
      </c>
      <c r="TW10" s="4849">
        <v>0</v>
      </c>
      <c r="TX10" s="4849">
        <v>0</v>
      </c>
      <c r="TY10" s="4849">
        <v>50</v>
      </c>
      <c r="TZ10" s="4849">
        <v>1</v>
      </c>
      <c r="UA10" s="4849">
        <v>143</v>
      </c>
      <c r="UB10" s="4849">
        <v>75</v>
      </c>
      <c r="UC10" s="4849">
        <v>49</v>
      </c>
      <c r="UD10" s="4849">
        <v>0</v>
      </c>
      <c r="UE10" s="4849">
        <v>0</v>
      </c>
      <c r="UF10" s="4849">
        <v>61</v>
      </c>
      <c r="UG10" s="4849">
        <v>51</v>
      </c>
      <c r="UH10" s="4849">
        <v>0</v>
      </c>
      <c r="UI10" s="4849">
        <v>72</v>
      </c>
      <c r="UJ10" s="4849">
        <v>48</v>
      </c>
      <c r="UK10" s="4849">
        <v>0</v>
      </c>
      <c r="UL10" s="4849">
        <v>0</v>
      </c>
      <c r="UM10" s="4849">
        <v>65</v>
      </c>
      <c r="UN10" s="4849">
        <v>17</v>
      </c>
      <c r="UO10" s="4849">
        <v>122</v>
      </c>
      <c r="UP10" s="4849">
        <v>81</v>
      </c>
      <c r="UQ10" s="4849">
        <v>81</v>
      </c>
      <c r="UR10" s="4849">
        <v>0</v>
      </c>
      <c r="US10" s="4849">
        <v>0</v>
      </c>
      <c r="UT10" s="4849">
        <v>74</v>
      </c>
      <c r="UU10" s="4849">
        <v>61</v>
      </c>
      <c r="UV10" s="4849">
        <v>121</v>
      </c>
      <c r="UW10" s="4849">
        <v>60</v>
      </c>
      <c r="UX10" s="4849">
        <v>60</v>
      </c>
      <c r="UY10" s="4849">
        <v>0</v>
      </c>
      <c r="UZ10" s="4849">
        <v>0</v>
      </c>
      <c r="VA10" s="4849">
        <v>50</v>
      </c>
      <c r="VB10" s="4849">
        <v>60</v>
      </c>
      <c r="VC10" s="4849">
        <v>64</v>
      </c>
      <c r="VD10" s="4849">
        <v>70</v>
      </c>
      <c r="VE10" s="4849">
        <v>100</v>
      </c>
      <c r="VF10" s="4849">
        <v>0</v>
      </c>
      <c r="VG10" s="4849">
        <v>0</v>
      </c>
      <c r="VH10" s="4849">
        <v>56</v>
      </c>
      <c r="VI10" s="4849">
        <v>56</v>
      </c>
      <c r="VJ10" s="4849">
        <v>102</v>
      </c>
      <c r="VK10" s="4849">
        <v>48</v>
      </c>
      <c r="VL10" s="4849">
        <v>74</v>
      </c>
      <c r="VM10" s="4849">
        <v>0</v>
      </c>
      <c r="VN10" s="4849">
        <v>0</v>
      </c>
      <c r="VO10" s="4849">
        <v>69</v>
      </c>
      <c r="VP10" s="4849">
        <v>47</v>
      </c>
      <c r="VQ10" s="4849">
        <v>99</v>
      </c>
      <c r="VR10" s="4849">
        <v>84</v>
      </c>
      <c r="VS10" s="4849">
        <v>95</v>
      </c>
      <c r="VT10" s="4849">
        <v>0</v>
      </c>
      <c r="VU10" s="4849">
        <v>0</v>
      </c>
      <c r="VV10" s="4849">
        <v>80</v>
      </c>
      <c r="VW10" s="4849">
        <v>95</v>
      </c>
      <c r="VX10" s="4849">
        <v>138</v>
      </c>
      <c r="VY10" s="4849">
        <v>120</v>
      </c>
      <c r="VZ10" s="4849">
        <v>147</v>
      </c>
      <c r="WA10" s="4849">
        <v>0</v>
      </c>
      <c r="WB10" s="4849">
        <v>0</v>
      </c>
      <c r="WC10" s="4849">
        <v>92</v>
      </c>
      <c r="WD10" s="4849">
        <v>85</v>
      </c>
      <c r="WE10" s="4849">
        <v>121</v>
      </c>
      <c r="WF10" s="4849">
        <v>68</v>
      </c>
      <c r="WG10" s="4849">
        <v>72</v>
      </c>
      <c r="WH10" s="4849">
        <v>0</v>
      </c>
      <c r="WI10" s="4849">
        <v>0</v>
      </c>
      <c r="WJ10" s="4849">
        <v>85</v>
      </c>
      <c r="WK10" s="4849">
        <v>58</v>
      </c>
      <c r="WL10" s="4849">
        <v>70</v>
      </c>
      <c r="WM10" s="4849">
        <v>54</v>
      </c>
      <c r="WN10" s="4849">
        <v>49</v>
      </c>
      <c r="WO10" s="4849">
        <v>0</v>
      </c>
      <c r="WP10" s="4849">
        <v>0</v>
      </c>
      <c r="WQ10" s="4849">
        <v>0</v>
      </c>
      <c r="WR10" s="4849">
        <v>51</v>
      </c>
      <c r="WS10" s="4849">
        <v>50</v>
      </c>
      <c r="WT10" s="4849">
        <v>68</v>
      </c>
      <c r="WU10" s="4849">
        <v>41</v>
      </c>
      <c r="WV10" s="4849">
        <v>0</v>
      </c>
      <c r="WW10" s="4849">
        <v>0</v>
      </c>
      <c r="WX10" s="4849">
        <v>102</v>
      </c>
      <c r="WY10" s="4849">
        <v>60</v>
      </c>
      <c r="WZ10" s="4849">
        <v>106</v>
      </c>
      <c r="XA10" s="4849">
        <v>63</v>
      </c>
      <c r="XB10" s="4849">
        <v>64</v>
      </c>
      <c r="XC10" s="4849">
        <v>0</v>
      </c>
      <c r="XD10" s="4849">
        <v>0</v>
      </c>
      <c r="XE10" s="4849">
        <v>43</v>
      </c>
      <c r="XF10" s="4849">
        <v>64</v>
      </c>
      <c r="XG10" s="4849">
        <v>114</v>
      </c>
      <c r="XH10" s="4849">
        <v>91</v>
      </c>
      <c r="XI10" s="4849">
        <v>93</v>
      </c>
      <c r="XJ10" s="4849">
        <v>0</v>
      </c>
      <c r="XK10" s="4849">
        <v>0</v>
      </c>
      <c r="XL10" s="4849">
        <v>97</v>
      </c>
      <c r="XM10" s="4849">
        <v>74</v>
      </c>
      <c r="XN10" s="4849">
        <v>100</v>
      </c>
      <c r="XO10" s="4849">
        <v>75</v>
      </c>
      <c r="XP10" s="4849">
        <v>54</v>
      </c>
      <c r="XQ10" s="4849">
        <v>0</v>
      </c>
      <c r="XR10" s="4849">
        <v>0</v>
      </c>
      <c r="XS10" s="4849">
        <v>96</v>
      </c>
      <c r="XT10" s="4849">
        <v>62</v>
      </c>
      <c r="XU10" s="4849">
        <v>71</v>
      </c>
      <c r="XV10" s="4849">
        <v>41</v>
      </c>
      <c r="XW10" s="4849">
        <v>76</v>
      </c>
      <c r="XX10" s="4849">
        <v>0</v>
      </c>
      <c r="XY10" s="4849">
        <v>0</v>
      </c>
      <c r="XZ10" s="4849">
        <v>56</v>
      </c>
      <c r="YA10" s="4849">
        <v>47</v>
      </c>
      <c r="YB10" s="4849">
        <v>2</v>
      </c>
      <c r="YC10" s="4849">
        <v>113</v>
      </c>
      <c r="YD10" s="4849">
        <v>102</v>
      </c>
      <c r="YE10" s="4849">
        <v>0</v>
      </c>
      <c r="YF10" s="4849">
        <v>0</v>
      </c>
      <c r="YG10" s="4849">
        <v>119</v>
      </c>
      <c r="YH10" s="4849">
        <v>95</v>
      </c>
      <c r="YI10" s="4849">
        <v>181</v>
      </c>
      <c r="YJ10" s="4849">
        <v>148</v>
      </c>
      <c r="YK10" s="4849">
        <v>133</v>
      </c>
      <c r="YL10" s="4849">
        <v>0</v>
      </c>
      <c r="YM10" s="4849">
        <v>0</v>
      </c>
      <c r="YN10" s="4849">
        <v>113</v>
      </c>
      <c r="YO10" s="4849">
        <v>103</v>
      </c>
      <c r="YP10" s="4849">
        <v>130</v>
      </c>
      <c r="YQ10" s="4849">
        <v>64</v>
      </c>
      <c r="YR10" s="4849">
        <v>190</v>
      </c>
      <c r="YS10" s="4849">
        <v>0</v>
      </c>
      <c r="YT10" s="4849">
        <v>0</v>
      </c>
      <c r="YU10" s="4849">
        <v>60</v>
      </c>
      <c r="YV10" s="4849">
        <v>60</v>
      </c>
      <c r="YW10" s="4849">
        <v>69</v>
      </c>
      <c r="YX10" s="4849">
        <v>51</v>
      </c>
      <c r="YY10" s="4849">
        <v>1</v>
      </c>
      <c r="YZ10" s="4849">
        <v>0</v>
      </c>
      <c r="ZA10" s="4849">
        <v>0</v>
      </c>
      <c r="ZB10" s="4849">
        <v>92</v>
      </c>
      <c r="ZC10" s="4849">
        <v>58</v>
      </c>
      <c r="ZD10" s="4849">
        <v>93</v>
      </c>
      <c r="ZE10" s="4849">
        <v>56</v>
      </c>
      <c r="ZF10" s="4849">
        <v>80</v>
      </c>
      <c r="ZG10" s="4849">
        <v>0</v>
      </c>
      <c r="ZH10" s="4849">
        <v>0</v>
      </c>
      <c r="ZI10" s="4849">
        <v>51</v>
      </c>
      <c r="ZJ10" s="4849">
        <v>45</v>
      </c>
      <c r="ZK10" s="4849">
        <v>1</v>
      </c>
      <c r="ZL10" s="4849">
        <v>90</v>
      </c>
      <c r="ZM10" s="4849">
        <v>78</v>
      </c>
      <c r="ZN10" s="4849">
        <v>0</v>
      </c>
      <c r="ZO10" s="4849">
        <v>0</v>
      </c>
      <c r="ZP10" s="4849">
        <v>115</v>
      </c>
      <c r="ZQ10" s="4849">
        <v>21</v>
      </c>
      <c r="ZR10" s="4849">
        <v>160</v>
      </c>
      <c r="ZS10" s="4849">
        <v>0</v>
      </c>
      <c r="ZT10" s="4849">
        <v>66</v>
      </c>
      <c r="ZU10" s="4849">
        <v>0</v>
      </c>
      <c r="ZV10" s="4849">
        <v>0</v>
      </c>
      <c r="ZW10" s="4849">
        <v>2</v>
      </c>
      <c r="ZX10" s="4849">
        <v>34</v>
      </c>
      <c r="ZY10" s="4849">
        <v>123</v>
      </c>
      <c r="ZZ10" s="4849">
        <v>54</v>
      </c>
      <c r="AAA10" s="4849">
        <v>68</v>
      </c>
      <c r="AAB10" s="4849">
        <v>0</v>
      </c>
      <c r="AAC10" s="4849">
        <v>0</v>
      </c>
      <c r="AAD10" s="4849">
        <v>82</v>
      </c>
      <c r="AAE10" s="4849">
        <v>48</v>
      </c>
      <c r="AAF10" s="4849">
        <v>57</v>
      </c>
      <c r="AAG10" s="4849">
        <v>112</v>
      </c>
      <c r="AAH10" s="4849">
        <v>14</v>
      </c>
      <c r="AAI10" s="4849">
        <v>0</v>
      </c>
      <c r="AAJ10" s="4849">
        <v>0</v>
      </c>
      <c r="AAK10" s="4849">
        <v>59</v>
      </c>
      <c r="AAL10" s="4849">
        <v>48</v>
      </c>
      <c r="AAM10" s="4849">
        <v>33</v>
      </c>
      <c r="AAN10" s="4849">
        <v>117</v>
      </c>
      <c r="AAO10" s="4849">
        <v>40</v>
      </c>
      <c r="AAP10" s="4849">
        <v>0</v>
      </c>
      <c r="AAQ10" s="4849">
        <v>0</v>
      </c>
      <c r="AAR10" s="4849">
        <v>76</v>
      </c>
      <c r="AAS10" s="4849">
        <v>75</v>
      </c>
      <c r="AAT10" s="4849">
        <v>68</v>
      </c>
      <c r="AAU10" s="4849">
        <v>85</v>
      </c>
      <c r="AAV10" s="4849">
        <v>25</v>
      </c>
      <c r="AAW10" s="4849">
        <v>0</v>
      </c>
      <c r="AAX10" s="4849">
        <v>0</v>
      </c>
      <c r="AAY10" s="4849">
        <v>67</v>
      </c>
      <c r="AAZ10" s="4849">
        <v>0</v>
      </c>
      <c r="ABA10" s="4849">
        <v>0</v>
      </c>
      <c r="ABB10" s="4849">
        <v>20</v>
      </c>
      <c r="ABC10" s="4849">
        <v>44</v>
      </c>
      <c r="ABD10" s="4849">
        <v>0</v>
      </c>
      <c r="ABE10" s="4849">
        <v>0</v>
      </c>
      <c r="ABF10" s="4849">
        <v>105</v>
      </c>
      <c r="ABG10" s="4849">
        <v>0</v>
      </c>
      <c r="ABH10" s="4849">
        <v>32</v>
      </c>
    </row>
    <row r="11" spans="1:736" s="1421" customFormat="1" ht="13.2" x14ac:dyDescent="0.25">
      <c r="A11" s="4866" t="s">
        <v>10</v>
      </c>
      <c r="B11" s="4849">
        <v>154</v>
      </c>
      <c r="C11" s="4849">
        <v>75</v>
      </c>
      <c r="D11" s="4849">
        <v>0</v>
      </c>
      <c r="E11" s="4849">
        <v>0</v>
      </c>
      <c r="F11" s="4849">
        <v>0</v>
      </c>
      <c r="G11" s="4849">
        <v>133</v>
      </c>
      <c r="H11" s="4849">
        <v>112</v>
      </c>
      <c r="I11" s="4849">
        <v>183</v>
      </c>
      <c r="J11" s="4849">
        <v>75</v>
      </c>
      <c r="K11" s="4849">
        <v>0</v>
      </c>
      <c r="L11" s="4849">
        <v>0</v>
      </c>
      <c r="M11" s="4849">
        <v>123</v>
      </c>
      <c r="N11" s="4849">
        <v>129</v>
      </c>
      <c r="O11" s="4849">
        <v>174</v>
      </c>
      <c r="P11" s="4849">
        <v>72</v>
      </c>
      <c r="Q11" s="4849">
        <v>127</v>
      </c>
      <c r="R11" s="4849">
        <v>0</v>
      </c>
      <c r="S11" s="4849">
        <v>0</v>
      </c>
      <c r="T11" s="4849">
        <v>78</v>
      </c>
      <c r="U11" s="4849">
        <v>134</v>
      </c>
      <c r="V11" s="4849">
        <v>16</v>
      </c>
      <c r="W11" s="4849">
        <v>228</v>
      </c>
      <c r="X11" s="4849">
        <v>67</v>
      </c>
      <c r="Y11" s="4849">
        <v>0</v>
      </c>
      <c r="Z11" s="4849">
        <v>0</v>
      </c>
      <c r="AA11" s="4849">
        <v>142</v>
      </c>
      <c r="AB11" s="4849">
        <v>128</v>
      </c>
      <c r="AC11" s="4849">
        <v>239</v>
      </c>
      <c r="AD11" s="4849">
        <v>102</v>
      </c>
      <c r="AE11" s="4849">
        <v>167</v>
      </c>
      <c r="AF11" s="4849">
        <v>0</v>
      </c>
      <c r="AG11" s="4849">
        <v>0</v>
      </c>
      <c r="AH11" s="4849">
        <v>124</v>
      </c>
      <c r="AI11" s="4849">
        <v>136</v>
      </c>
      <c r="AJ11" s="4849">
        <v>265</v>
      </c>
      <c r="AK11" s="4849">
        <v>173</v>
      </c>
      <c r="AL11" s="4849">
        <v>181</v>
      </c>
      <c r="AM11" s="4849">
        <v>0</v>
      </c>
      <c r="AN11" s="4849">
        <v>0</v>
      </c>
      <c r="AO11" s="4849">
        <v>146</v>
      </c>
      <c r="AP11" s="4849">
        <v>143</v>
      </c>
      <c r="AQ11" s="4849">
        <v>234</v>
      </c>
      <c r="AR11" s="4849">
        <v>0</v>
      </c>
      <c r="AS11" s="4849">
        <v>103</v>
      </c>
      <c r="AT11" s="4849">
        <v>0</v>
      </c>
      <c r="AU11" s="4849">
        <v>0</v>
      </c>
      <c r="AV11" s="4849">
        <v>156</v>
      </c>
      <c r="AW11" s="4849">
        <v>177</v>
      </c>
      <c r="AX11" s="4849">
        <v>170</v>
      </c>
      <c r="AY11" s="4849">
        <v>62</v>
      </c>
      <c r="AZ11" s="4849">
        <v>135</v>
      </c>
      <c r="BA11" s="4849">
        <v>0</v>
      </c>
      <c r="BB11" s="4849">
        <v>0</v>
      </c>
      <c r="BC11" s="4849">
        <v>134</v>
      </c>
      <c r="BD11" s="4849">
        <v>4</v>
      </c>
      <c r="BE11" s="4849">
        <v>168</v>
      </c>
      <c r="BF11" s="4849">
        <v>195</v>
      </c>
      <c r="BG11" s="4849">
        <v>74</v>
      </c>
      <c r="BH11" s="4849">
        <v>0</v>
      </c>
      <c r="BI11" s="4849">
        <v>0</v>
      </c>
      <c r="BJ11" s="4849">
        <v>328</v>
      </c>
      <c r="BK11" s="4849">
        <v>188</v>
      </c>
      <c r="BL11" s="4849">
        <v>280</v>
      </c>
      <c r="BM11" s="4849">
        <v>165</v>
      </c>
      <c r="BN11" s="4849">
        <v>250</v>
      </c>
      <c r="BO11" s="4849">
        <v>0</v>
      </c>
      <c r="BP11" s="4849">
        <v>0</v>
      </c>
      <c r="BQ11" s="4849">
        <v>195</v>
      </c>
      <c r="BR11" s="4849">
        <v>172</v>
      </c>
      <c r="BS11" s="4849">
        <v>323</v>
      </c>
      <c r="BT11" s="4849">
        <v>109</v>
      </c>
      <c r="BU11" s="4849">
        <v>194</v>
      </c>
      <c r="BV11" s="4849">
        <v>0</v>
      </c>
      <c r="BW11" s="4849">
        <v>0</v>
      </c>
      <c r="BX11" s="4849">
        <v>177</v>
      </c>
      <c r="BY11" s="4849">
        <v>0</v>
      </c>
      <c r="BZ11" s="4849">
        <v>127</v>
      </c>
      <c r="CA11" s="4849">
        <v>239</v>
      </c>
      <c r="CB11" s="4849">
        <v>44</v>
      </c>
      <c r="CC11" s="4849">
        <v>0</v>
      </c>
      <c r="CD11" s="4849">
        <v>0</v>
      </c>
      <c r="CE11" s="4849">
        <v>158</v>
      </c>
      <c r="CF11" s="4849">
        <v>139</v>
      </c>
      <c r="CG11" s="4849">
        <v>271</v>
      </c>
      <c r="CH11" s="4849">
        <v>96</v>
      </c>
      <c r="CI11" s="4849">
        <v>204</v>
      </c>
      <c r="CJ11" s="4849">
        <v>0</v>
      </c>
      <c r="CK11" s="4849">
        <v>0</v>
      </c>
      <c r="CL11" s="4849">
        <v>170</v>
      </c>
      <c r="CM11" s="4849">
        <v>145</v>
      </c>
      <c r="CN11" s="4849">
        <v>275</v>
      </c>
      <c r="CO11" s="4849">
        <v>139</v>
      </c>
      <c r="CP11" s="4849">
        <v>184</v>
      </c>
      <c r="CQ11" s="4849">
        <v>0</v>
      </c>
      <c r="CR11" s="4849">
        <v>0</v>
      </c>
      <c r="CS11" s="4849">
        <v>176</v>
      </c>
      <c r="CT11" s="4849">
        <v>157</v>
      </c>
      <c r="CU11" s="4849">
        <v>232</v>
      </c>
      <c r="CV11" s="4849">
        <v>104</v>
      </c>
      <c r="CW11" s="4849">
        <v>159</v>
      </c>
      <c r="CX11" s="4849">
        <v>0</v>
      </c>
      <c r="CY11" s="4849">
        <v>0</v>
      </c>
      <c r="CZ11" s="4849">
        <v>152</v>
      </c>
      <c r="DA11" s="4849">
        <v>150</v>
      </c>
      <c r="DB11" s="4849">
        <v>229</v>
      </c>
      <c r="DC11" s="4849">
        <v>91</v>
      </c>
      <c r="DD11" s="4849">
        <v>132</v>
      </c>
      <c r="DE11" s="4849">
        <v>0</v>
      </c>
      <c r="DF11" s="4849">
        <v>0</v>
      </c>
      <c r="DG11" s="4849">
        <v>139</v>
      </c>
      <c r="DH11" s="4849">
        <v>100</v>
      </c>
      <c r="DI11" s="4849">
        <v>167</v>
      </c>
      <c r="DJ11" s="4849">
        <v>89</v>
      </c>
      <c r="DK11" s="4849">
        <v>167</v>
      </c>
      <c r="DL11" s="4849">
        <v>0</v>
      </c>
      <c r="DM11" s="4849">
        <v>0</v>
      </c>
      <c r="DN11" s="4849">
        <v>136</v>
      </c>
      <c r="DO11" s="4849">
        <v>133</v>
      </c>
      <c r="DP11" s="4849">
        <v>209</v>
      </c>
      <c r="DQ11" s="4849">
        <v>106</v>
      </c>
      <c r="DR11" s="4849">
        <v>139</v>
      </c>
      <c r="DS11" s="4849">
        <v>0</v>
      </c>
      <c r="DT11" s="4849">
        <v>0</v>
      </c>
      <c r="DU11" s="4849">
        <v>126</v>
      </c>
      <c r="DV11" s="4849">
        <v>127</v>
      </c>
      <c r="DW11" s="4849">
        <v>196</v>
      </c>
      <c r="DX11" s="4849">
        <v>92</v>
      </c>
      <c r="DY11" s="4849">
        <v>136</v>
      </c>
      <c r="DZ11" s="4849">
        <v>0</v>
      </c>
      <c r="EA11" s="4849">
        <v>0</v>
      </c>
      <c r="EB11" s="4849">
        <v>104</v>
      </c>
      <c r="EC11" s="4849">
        <v>134</v>
      </c>
      <c r="ED11" s="4849">
        <v>150</v>
      </c>
      <c r="EE11" s="4849">
        <v>87</v>
      </c>
      <c r="EF11" s="4849">
        <v>125</v>
      </c>
      <c r="EG11" s="4849">
        <v>0</v>
      </c>
      <c r="EH11" s="4849">
        <v>0</v>
      </c>
      <c r="EI11" s="4849">
        <v>120</v>
      </c>
      <c r="EJ11" s="4849">
        <v>137</v>
      </c>
      <c r="EK11" s="4849">
        <v>0</v>
      </c>
      <c r="EL11" s="4849">
        <v>216</v>
      </c>
      <c r="EM11" s="4849">
        <v>130</v>
      </c>
      <c r="EN11" s="4849">
        <v>0</v>
      </c>
      <c r="EO11" s="4849">
        <v>0</v>
      </c>
      <c r="EP11" s="4849">
        <v>110</v>
      </c>
      <c r="EQ11" s="4849">
        <v>100</v>
      </c>
      <c r="ER11" s="4849">
        <v>153</v>
      </c>
      <c r="ES11" s="4849">
        <v>82</v>
      </c>
      <c r="ET11" s="4849">
        <v>142</v>
      </c>
      <c r="EU11" s="4849">
        <v>0</v>
      </c>
      <c r="EV11" s="4849">
        <v>0</v>
      </c>
      <c r="EW11" s="4849">
        <v>0</v>
      </c>
      <c r="EX11" s="4849">
        <v>114</v>
      </c>
      <c r="EY11" s="4849">
        <v>141</v>
      </c>
      <c r="EZ11" s="4849">
        <v>183</v>
      </c>
      <c r="FA11" s="4849">
        <v>110</v>
      </c>
      <c r="FB11" s="4849">
        <v>0</v>
      </c>
      <c r="FC11" s="4849">
        <v>0</v>
      </c>
      <c r="FD11" s="4849">
        <v>105</v>
      </c>
      <c r="FE11" s="4849">
        <v>149</v>
      </c>
      <c r="FF11" s="4849">
        <v>166</v>
      </c>
      <c r="FG11" s="4849">
        <v>53</v>
      </c>
      <c r="FH11" s="4849">
        <v>153</v>
      </c>
      <c r="FI11" s="4849">
        <v>0</v>
      </c>
      <c r="FJ11" s="4849">
        <v>0</v>
      </c>
      <c r="FK11" s="4849">
        <v>97</v>
      </c>
      <c r="FL11" s="4849">
        <v>124</v>
      </c>
      <c r="FM11" s="4849">
        <v>163</v>
      </c>
      <c r="FN11" s="4849">
        <v>79</v>
      </c>
      <c r="FO11" s="4849">
        <v>79</v>
      </c>
      <c r="FP11" s="4849">
        <v>0</v>
      </c>
      <c r="FQ11" s="4849">
        <v>0</v>
      </c>
      <c r="FR11" s="4849">
        <v>113</v>
      </c>
      <c r="FS11" s="4849">
        <v>105</v>
      </c>
      <c r="FT11" s="4849">
        <v>160</v>
      </c>
      <c r="FU11" s="4849">
        <v>85</v>
      </c>
      <c r="FV11" s="4849">
        <v>126</v>
      </c>
      <c r="FW11" s="4849">
        <v>0</v>
      </c>
      <c r="FX11" s="4849">
        <v>0</v>
      </c>
      <c r="FY11" s="4849">
        <v>118</v>
      </c>
      <c r="FZ11" s="4849">
        <v>113</v>
      </c>
      <c r="GA11" s="4849">
        <v>59</v>
      </c>
      <c r="GB11" s="4849">
        <v>253</v>
      </c>
      <c r="GC11" s="4849">
        <v>153</v>
      </c>
      <c r="GD11" s="4849">
        <v>0</v>
      </c>
      <c r="GE11" s="4849">
        <v>0</v>
      </c>
      <c r="GF11" s="4849">
        <v>126</v>
      </c>
      <c r="GG11" s="4849">
        <v>0</v>
      </c>
      <c r="GH11" s="4849">
        <v>138</v>
      </c>
      <c r="GI11" s="4849">
        <v>147</v>
      </c>
      <c r="GJ11" s="4849">
        <v>83</v>
      </c>
      <c r="GK11" s="4849">
        <v>0</v>
      </c>
      <c r="GL11" s="4849">
        <v>0</v>
      </c>
      <c r="GM11" s="4849">
        <v>50</v>
      </c>
      <c r="GN11" s="4849">
        <v>113</v>
      </c>
      <c r="GO11" s="4849">
        <v>130</v>
      </c>
      <c r="GP11" s="4849">
        <v>76</v>
      </c>
      <c r="GQ11" s="4849">
        <v>118</v>
      </c>
      <c r="GR11" s="4849">
        <v>0</v>
      </c>
      <c r="GS11" s="4849">
        <v>0</v>
      </c>
      <c r="GT11" s="4849">
        <v>216</v>
      </c>
      <c r="GU11" s="4849">
        <v>221</v>
      </c>
      <c r="GV11" s="4849">
        <v>154</v>
      </c>
      <c r="GW11" s="4849">
        <v>98</v>
      </c>
      <c r="GX11" s="4849">
        <v>132</v>
      </c>
      <c r="GY11" s="4849">
        <v>0</v>
      </c>
      <c r="GZ11" s="4849">
        <v>0</v>
      </c>
      <c r="HA11" s="4849">
        <v>123</v>
      </c>
      <c r="HB11" s="4849">
        <v>79</v>
      </c>
      <c r="HC11" s="4849">
        <v>157</v>
      </c>
      <c r="HD11" s="4849">
        <v>71</v>
      </c>
      <c r="HE11" s="4849">
        <v>118</v>
      </c>
      <c r="HF11" s="4849">
        <v>0</v>
      </c>
      <c r="HG11" s="4849">
        <v>0</v>
      </c>
      <c r="HH11" s="4849">
        <v>143</v>
      </c>
      <c r="HI11" s="4849">
        <v>108</v>
      </c>
      <c r="HJ11" s="4849">
        <v>159</v>
      </c>
      <c r="HK11" s="4849">
        <v>114</v>
      </c>
      <c r="HL11" s="4849">
        <v>147</v>
      </c>
      <c r="HM11" s="4849">
        <v>0</v>
      </c>
      <c r="HN11" s="4849">
        <v>0</v>
      </c>
      <c r="HO11" s="4849">
        <v>99</v>
      </c>
      <c r="HP11" s="4849">
        <v>115</v>
      </c>
      <c r="HQ11" s="4849">
        <v>158</v>
      </c>
      <c r="HR11" s="4849">
        <v>78</v>
      </c>
      <c r="HS11" s="4849">
        <v>100</v>
      </c>
      <c r="HT11" s="4849">
        <v>0</v>
      </c>
      <c r="HU11" s="4849">
        <v>0</v>
      </c>
      <c r="HV11" s="4849">
        <v>135</v>
      </c>
      <c r="HW11" s="4849">
        <v>105</v>
      </c>
      <c r="HX11" s="4849">
        <v>153</v>
      </c>
      <c r="HY11" s="4849">
        <v>0</v>
      </c>
      <c r="HZ11" s="4849">
        <v>189</v>
      </c>
      <c r="IA11" s="4849">
        <v>0</v>
      </c>
      <c r="IB11" s="4849">
        <v>0</v>
      </c>
      <c r="IC11" s="4849">
        <v>98</v>
      </c>
      <c r="ID11" s="4849">
        <v>107</v>
      </c>
      <c r="IE11" s="4849">
        <v>148</v>
      </c>
      <c r="IF11" s="4849">
        <v>91</v>
      </c>
      <c r="IG11" s="4849">
        <v>108</v>
      </c>
      <c r="IH11" s="4849">
        <v>0</v>
      </c>
      <c r="II11" s="4849">
        <v>0</v>
      </c>
      <c r="IJ11" s="4849">
        <v>127</v>
      </c>
      <c r="IK11" s="4849">
        <v>111</v>
      </c>
      <c r="IL11" s="4849">
        <v>149</v>
      </c>
      <c r="IM11" s="4849">
        <v>37</v>
      </c>
      <c r="IN11" s="4849">
        <v>93</v>
      </c>
      <c r="IO11" s="4849">
        <v>0</v>
      </c>
      <c r="IP11" s="4849">
        <v>0</v>
      </c>
      <c r="IQ11" s="4849">
        <v>0</v>
      </c>
      <c r="IR11" s="4849">
        <v>95</v>
      </c>
      <c r="IS11" s="4849">
        <v>115</v>
      </c>
      <c r="IT11" s="4849">
        <v>193</v>
      </c>
      <c r="IU11" s="4849">
        <v>16</v>
      </c>
      <c r="IV11" s="4849">
        <v>0</v>
      </c>
      <c r="IW11" s="4849">
        <v>0</v>
      </c>
      <c r="IX11" s="4849">
        <v>100</v>
      </c>
      <c r="IY11" s="4849">
        <v>89</v>
      </c>
      <c r="IZ11" s="4849">
        <v>219</v>
      </c>
      <c r="JA11" s="4849">
        <v>24</v>
      </c>
      <c r="JB11" s="4849">
        <v>94</v>
      </c>
      <c r="JC11" s="4849">
        <v>0</v>
      </c>
      <c r="JD11" s="4849">
        <v>0</v>
      </c>
      <c r="JE11" s="4849">
        <v>110</v>
      </c>
      <c r="JF11" s="4849">
        <v>105</v>
      </c>
      <c r="JG11" s="4849">
        <v>210</v>
      </c>
      <c r="JH11" s="4849">
        <v>34</v>
      </c>
      <c r="JI11" s="4849">
        <v>124</v>
      </c>
      <c r="JJ11" s="4849">
        <v>0</v>
      </c>
      <c r="JK11" s="4849">
        <v>0</v>
      </c>
      <c r="JL11" s="4849">
        <v>109</v>
      </c>
      <c r="JM11" s="4849">
        <v>110</v>
      </c>
      <c r="JN11" s="4849">
        <v>237</v>
      </c>
      <c r="JO11" s="4849">
        <v>25</v>
      </c>
      <c r="JP11" s="4849">
        <v>115</v>
      </c>
      <c r="JQ11" s="4849">
        <v>0</v>
      </c>
      <c r="JR11" s="4849">
        <v>0</v>
      </c>
      <c r="JS11" s="4849">
        <v>131</v>
      </c>
      <c r="JT11" s="4849">
        <v>85</v>
      </c>
      <c r="JU11" s="4849">
        <v>294</v>
      </c>
      <c r="JV11" s="4849">
        <v>17</v>
      </c>
      <c r="JW11" s="4849">
        <v>102</v>
      </c>
      <c r="JX11" s="4849">
        <v>0</v>
      </c>
      <c r="JY11" s="4849">
        <v>0</v>
      </c>
      <c r="JZ11" s="4849">
        <v>152</v>
      </c>
      <c r="KA11" s="4849">
        <v>167</v>
      </c>
      <c r="KB11" s="4849">
        <v>14</v>
      </c>
      <c r="KC11" s="4849">
        <v>0</v>
      </c>
      <c r="KD11" s="4849">
        <v>279</v>
      </c>
      <c r="KE11" s="4849">
        <v>0</v>
      </c>
      <c r="KF11" s="4849">
        <v>0</v>
      </c>
      <c r="KG11" s="4849">
        <v>197</v>
      </c>
      <c r="KH11" s="4849">
        <v>129</v>
      </c>
      <c r="KI11" s="4849">
        <v>229</v>
      </c>
      <c r="KJ11" s="4849">
        <v>25</v>
      </c>
      <c r="KK11" s="4849">
        <v>109</v>
      </c>
      <c r="KL11" s="4849">
        <v>0</v>
      </c>
      <c r="KM11" s="4849">
        <v>0</v>
      </c>
      <c r="KN11" s="4849">
        <v>92</v>
      </c>
      <c r="KO11" s="4849">
        <v>75</v>
      </c>
      <c r="KP11" s="4849">
        <v>196</v>
      </c>
      <c r="KQ11" s="4849">
        <v>18</v>
      </c>
      <c r="KR11" s="4849">
        <v>119</v>
      </c>
      <c r="KS11" s="4849">
        <v>0</v>
      </c>
      <c r="KT11" s="4849">
        <v>0</v>
      </c>
      <c r="KU11" s="4849">
        <v>118</v>
      </c>
      <c r="KV11" s="4849">
        <v>116</v>
      </c>
      <c r="KW11" s="4849">
        <v>241</v>
      </c>
      <c r="KX11" s="4849">
        <v>55</v>
      </c>
      <c r="KY11" s="4849">
        <v>119</v>
      </c>
      <c r="KZ11" s="4849">
        <v>0</v>
      </c>
      <c r="LA11" s="4849">
        <v>0</v>
      </c>
      <c r="LB11" s="4849">
        <v>114</v>
      </c>
      <c r="LC11" s="4849">
        <v>88</v>
      </c>
      <c r="LD11" s="4849">
        <v>210</v>
      </c>
      <c r="LE11" s="4849">
        <v>15</v>
      </c>
      <c r="LF11" s="4849">
        <v>125</v>
      </c>
      <c r="LG11" s="4849">
        <v>0</v>
      </c>
      <c r="LH11" s="4849">
        <v>0</v>
      </c>
      <c r="LI11" s="4849">
        <v>107</v>
      </c>
      <c r="LJ11" s="4849">
        <v>13</v>
      </c>
      <c r="LK11" s="4849">
        <v>239</v>
      </c>
      <c r="LL11" s="4849">
        <v>12</v>
      </c>
      <c r="LM11" s="4849">
        <v>126</v>
      </c>
      <c r="LN11" s="4849">
        <v>0</v>
      </c>
      <c r="LO11" s="4849">
        <v>0</v>
      </c>
      <c r="LP11" s="4849">
        <v>107</v>
      </c>
      <c r="LQ11" s="4849">
        <v>101</v>
      </c>
      <c r="LR11" s="4849">
        <v>191</v>
      </c>
      <c r="LS11" s="4849">
        <v>0</v>
      </c>
      <c r="LT11" s="4849">
        <v>19</v>
      </c>
      <c r="LU11" s="4849">
        <v>0</v>
      </c>
      <c r="LV11" s="4849">
        <v>0</v>
      </c>
      <c r="LW11" s="4849">
        <v>2</v>
      </c>
      <c r="LX11" s="4849">
        <v>103</v>
      </c>
      <c r="LY11" s="4849">
        <v>246</v>
      </c>
      <c r="LZ11" s="4849">
        <v>15</v>
      </c>
      <c r="MA11" s="4849">
        <v>0</v>
      </c>
      <c r="MB11" s="4849">
        <v>0</v>
      </c>
      <c r="MC11" s="4849">
        <v>0</v>
      </c>
      <c r="MD11" s="4849">
        <v>28</v>
      </c>
      <c r="ME11" s="4849">
        <v>265</v>
      </c>
      <c r="MF11" s="4849">
        <v>225</v>
      </c>
      <c r="MG11" s="4849">
        <v>16</v>
      </c>
      <c r="MH11" s="4849">
        <v>115</v>
      </c>
      <c r="MI11" s="4849">
        <v>0</v>
      </c>
      <c r="MJ11" s="4849">
        <v>0</v>
      </c>
      <c r="MK11" s="4849">
        <v>106</v>
      </c>
      <c r="ML11" s="4849">
        <v>79</v>
      </c>
      <c r="MM11" s="4849">
        <v>201</v>
      </c>
      <c r="MN11" s="4849">
        <v>15</v>
      </c>
      <c r="MO11" s="4849">
        <v>92</v>
      </c>
      <c r="MP11" s="4849">
        <v>0</v>
      </c>
      <c r="MQ11" s="4849">
        <v>0</v>
      </c>
      <c r="MR11" s="4849">
        <v>81</v>
      </c>
      <c r="MS11" s="4849">
        <v>109</v>
      </c>
      <c r="MT11" s="4849">
        <v>160</v>
      </c>
      <c r="MU11" s="4849">
        <v>37</v>
      </c>
      <c r="MV11" s="4849">
        <v>88</v>
      </c>
      <c r="MW11" s="4849">
        <v>0</v>
      </c>
      <c r="MX11" s="4849">
        <v>0</v>
      </c>
      <c r="MY11" s="4849">
        <v>0</v>
      </c>
      <c r="MZ11" s="4849">
        <v>131</v>
      </c>
      <c r="NA11" s="4849">
        <v>110</v>
      </c>
      <c r="NB11" s="4849">
        <v>158</v>
      </c>
      <c r="NC11" s="4849">
        <v>5</v>
      </c>
      <c r="ND11" s="4849">
        <v>0</v>
      </c>
      <c r="NE11" s="4849">
        <v>0</v>
      </c>
      <c r="NF11" s="4849">
        <v>0</v>
      </c>
      <c r="NG11" s="4849">
        <v>77</v>
      </c>
      <c r="NH11" s="4849">
        <v>99</v>
      </c>
      <c r="NI11" s="4849">
        <v>0</v>
      </c>
      <c r="NJ11" s="4849">
        <v>166</v>
      </c>
      <c r="NK11" s="4849">
        <v>0</v>
      </c>
      <c r="NL11" s="4849">
        <v>0</v>
      </c>
      <c r="NM11" s="4849">
        <v>112</v>
      </c>
      <c r="NN11" s="4849">
        <v>37</v>
      </c>
      <c r="NO11" s="4849">
        <v>117</v>
      </c>
      <c r="NP11" s="4849">
        <v>21</v>
      </c>
      <c r="NQ11" s="4849">
        <v>106</v>
      </c>
      <c r="NR11" s="4849">
        <v>0</v>
      </c>
      <c r="NS11" s="4849">
        <v>0</v>
      </c>
      <c r="NT11" s="4849">
        <v>101</v>
      </c>
      <c r="NU11" s="4849">
        <v>91</v>
      </c>
      <c r="NV11" s="4849">
        <v>13</v>
      </c>
      <c r="NW11" s="4849">
        <v>187</v>
      </c>
      <c r="NX11" s="4849">
        <v>25</v>
      </c>
      <c r="NY11" s="4849">
        <v>0</v>
      </c>
      <c r="NZ11" s="4849">
        <v>0</v>
      </c>
      <c r="OA11" s="4849">
        <v>206</v>
      </c>
      <c r="OB11" s="4849">
        <v>92</v>
      </c>
      <c r="OC11" s="4849">
        <v>239</v>
      </c>
      <c r="OD11" s="4849">
        <v>21</v>
      </c>
      <c r="OE11" s="4849">
        <v>140</v>
      </c>
      <c r="OF11" s="4849">
        <v>0</v>
      </c>
      <c r="OG11" s="4849">
        <v>0</v>
      </c>
      <c r="OH11" s="4849">
        <v>104</v>
      </c>
      <c r="OI11" s="4849">
        <v>133</v>
      </c>
      <c r="OJ11" s="4849">
        <v>256</v>
      </c>
      <c r="OK11" s="4849">
        <v>26</v>
      </c>
      <c r="OL11" s="4849">
        <v>135</v>
      </c>
      <c r="OM11" s="4849">
        <v>0</v>
      </c>
      <c r="ON11" s="4849">
        <v>0</v>
      </c>
      <c r="OO11" s="4849">
        <v>133</v>
      </c>
      <c r="OP11" s="4849">
        <v>156</v>
      </c>
      <c r="OQ11" s="4849">
        <v>232</v>
      </c>
      <c r="OR11" s="4849">
        <v>32</v>
      </c>
      <c r="OS11" s="4849">
        <v>173</v>
      </c>
      <c r="OT11" s="4849">
        <v>0</v>
      </c>
      <c r="OU11" s="4849">
        <v>0</v>
      </c>
      <c r="OV11" s="4849">
        <v>114</v>
      </c>
      <c r="OW11" s="4849">
        <v>107</v>
      </c>
      <c r="OX11" s="4849">
        <v>233</v>
      </c>
      <c r="OY11" s="4849">
        <v>8</v>
      </c>
      <c r="OZ11" s="4849">
        <v>134</v>
      </c>
      <c r="PA11" s="4849">
        <v>0</v>
      </c>
      <c r="PB11" s="4849">
        <v>0</v>
      </c>
      <c r="PC11" s="4849">
        <v>117</v>
      </c>
      <c r="PD11" s="4849">
        <v>0</v>
      </c>
      <c r="PE11" s="4849">
        <v>107</v>
      </c>
      <c r="PF11" s="4849">
        <v>252</v>
      </c>
      <c r="PG11" s="4849">
        <v>40</v>
      </c>
      <c r="PH11" s="4849">
        <v>0</v>
      </c>
      <c r="PI11" s="4849">
        <v>0</v>
      </c>
      <c r="PJ11" s="4849">
        <v>165</v>
      </c>
      <c r="PK11" s="4849">
        <v>141</v>
      </c>
      <c r="PL11" s="4849">
        <v>233</v>
      </c>
      <c r="PM11" s="4849">
        <v>18</v>
      </c>
      <c r="PN11" s="4849">
        <v>150</v>
      </c>
      <c r="PO11" s="4849">
        <v>0</v>
      </c>
      <c r="PP11" s="4849">
        <v>0</v>
      </c>
      <c r="PQ11" s="4849">
        <v>117</v>
      </c>
      <c r="PR11" s="4849">
        <v>98</v>
      </c>
      <c r="PS11" s="4849">
        <v>160</v>
      </c>
      <c r="PT11" s="4849">
        <v>43</v>
      </c>
      <c r="PU11" s="4849">
        <v>136</v>
      </c>
      <c r="PV11" s="4849">
        <v>0</v>
      </c>
      <c r="PW11" s="4849">
        <v>0</v>
      </c>
      <c r="PX11" s="4849">
        <v>96</v>
      </c>
      <c r="PY11" s="4849">
        <v>0</v>
      </c>
      <c r="PZ11" s="4849">
        <v>330</v>
      </c>
      <c r="QA11" s="4849">
        <v>24</v>
      </c>
      <c r="QB11" s="4849">
        <v>111</v>
      </c>
      <c r="QC11" s="4849">
        <v>0</v>
      </c>
      <c r="QD11" s="4849">
        <v>0</v>
      </c>
      <c r="QE11" s="4849">
        <v>72</v>
      </c>
      <c r="QF11" s="4849">
        <v>104</v>
      </c>
      <c r="QG11" s="4849">
        <v>244</v>
      </c>
      <c r="QH11" s="4849">
        <v>20</v>
      </c>
      <c r="QI11" s="4849">
        <v>0</v>
      </c>
      <c r="QJ11" s="4849">
        <v>0</v>
      </c>
      <c r="QK11" s="4849">
        <v>0</v>
      </c>
      <c r="QL11" s="4849">
        <v>243</v>
      </c>
      <c r="QM11" s="4849">
        <v>93</v>
      </c>
      <c r="QN11" s="4849">
        <v>226</v>
      </c>
      <c r="QO11" s="4849">
        <v>28</v>
      </c>
      <c r="QP11" s="4849">
        <v>0</v>
      </c>
      <c r="QQ11" s="4849">
        <v>0</v>
      </c>
      <c r="QR11" s="4849">
        <v>0</v>
      </c>
      <c r="QS11" s="4849">
        <v>239</v>
      </c>
      <c r="QT11" s="4849">
        <v>103</v>
      </c>
      <c r="QU11" s="4849">
        <v>155</v>
      </c>
      <c r="QV11" s="4849">
        <v>14</v>
      </c>
      <c r="QW11" s="4849">
        <v>69</v>
      </c>
      <c r="QX11" s="4849">
        <v>0</v>
      </c>
      <c r="QY11" s="4849">
        <v>0</v>
      </c>
      <c r="QZ11" s="4849">
        <v>79</v>
      </c>
      <c r="RA11" s="4849">
        <v>82</v>
      </c>
      <c r="RB11" s="4849">
        <v>200</v>
      </c>
      <c r="RC11" s="4849">
        <v>35</v>
      </c>
      <c r="RD11" s="4849">
        <v>106</v>
      </c>
      <c r="RE11" s="4849">
        <v>0</v>
      </c>
      <c r="RF11" s="4849">
        <v>0</v>
      </c>
      <c r="RG11" s="4849">
        <v>91</v>
      </c>
      <c r="RH11" s="4849">
        <v>94</v>
      </c>
      <c r="RI11" s="4849">
        <v>161</v>
      </c>
      <c r="RJ11" s="4849">
        <v>24</v>
      </c>
      <c r="RK11" s="4849">
        <v>65</v>
      </c>
      <c r="RL11" s="4849">
        <v>0</v>
      </c>
      <c r="RM11" s="4849">
        <v>0</v>
      </c>
      <c r="RN11" s="4849">
        <v>65</v>
      </c>
      <c r="RO11" s="4849">
        <v>117</v>
      </c>
      <c r="RP11" s="4849">
        <v>126</v>
      </c>
      <c r="RQ11" s="4849">
        <v>45</v>
      </c>
      <c r="RR11" s="4849">
        <v>97</v>
      </c>
      <c r="RS11" s="4849">
        <v>0</v>
      </c>
      <c r="RT11" s="4849">
        <v>0</v>
      </c>
      <c r="RU11" s="4849">
        <v>82</v>
      </c>
      <c r="RV11" s="4849">
        <v>75</v>
      </c>
      <c r="RW11" s="4849">
        <v>139</v>
      </c>
      <c r="RX11" s="4849">
        <v>112</v>
      </c>
      <c r="RY11" s="4849">
        <v>10</v>
      </c>
      <c r="RZ11" s="4849">
        <v>0</v>
      </c>
      <c r="SA11" s="4849">
        <v>0</v>
      </c>
      <c r="SB11" s="4849">
        <v>67</v>
      </c>
      <c r="SC11" s="4849">
        <v>1</v>
      </c>
      <c r="SD11" s="4849">
        <v>108</v>
      </c>
      <c r="SE11" s="4849">
        <v>23</v>
      </c>
      <c r="SF11" s="4849">
        <v>96</v>
      </c>
      <c r="SG11" s="4849">
        <v>0</v>
      </c>
      <c r="SH11" s="4849">
        <v>0</v>
      </c>
      <c r="SI11" s="4849">
        <v>54</v>
      </c>
      <c r="SJ11" s="4849">
        <v>62</v>
      </c>
      <c r="SK11" s="4849">
        <v>130</v>
      </c>
      <c r="SL11" s="4849">
        <v>52</v>
      </c>
      <c r="SM11" s="4849">
        <v>32</v>
      </c>
      <c r="SN11" s="4849">
        <v>0</v>
      </c>
      <c r="SO11" s="4849">
        <v>0</v>
      </c>
      <c r="SP11" s="4849">
        <v>97</v>
      </c>
      <c r="SQ11" s="4849">
        <v>82</v>
      </c>
      <c r="SR11" s="4849">
        <v>133</v>
      </c>
      <c r="SS11" s="4849">
        <v>32</v>
      </c>
      <c r="ST11" s="4849">
        <v>101</v>
      </c>
      <c r="SU11" s="4849">
        <v>0</v>
      </c>
      <c r="SV11" s="4849">
        <v>0</v>
      </c>
      <c r="SW11" s="4849">
        <v>0</v>
      </c>
      <c r="SX11" s="4849">
        <v>60</v>
      </c>
      <c r="SY11" s="4849">
        <v>10</v>
      </c>
      <c r="SZ11" s="4849">
        <v>169</v>
      </c>
      <c r="TA11" s="4849">
        <v>42</v>
      </c>
      <c r="TB11" s="4849">
        <v>0</v>
      </c>
      <c r="TC11" s="4849">
        <v>0</v>
      </c>
      <c r="TD11" s="4849">
        <v>107</v>
      </c>
      <c r="TE11" s="4849">
        <v>81</v>
      </c>
      <c r="TF11" s="4849">
        <v>124</v>
      </c>
      <c r="TG11" s="4849">
        <v>35</v>
      </c>
      <c r="TH11" s="4849">
        <v>65</v>
      </c>
      <c r="TI11" s="4849">
        <v>0</v>
      </c>
      <c r="TJ11" s="4849">
        <v>0</v>
      </c>
      <c r="TK11" s="4849">
        <v>71</v>
      </c>
      <c r="TL11" s="4849">
        <v>76</v>
      </c>
      <c r="TM11" s="4849">
        <v>109</v>
      </c>
      <c r="TN11" s="4849">
        <v>50</v>
      </c>
      <c r="TO11" s="4849">
        <v>88</v>
      </c>
      <c r="TP11" s="4849">
        <v>0</v>
      </c>
      <c r="TQ11" s="4849">
        <v>0</v>
      </c>
      <c r="TR11" s="4849">
        <v>51</v>
      </c>
      <c r="TS11" s="4849">
        <v>60</v>
      </c>
      <c r="TT11" s="4849">
        <v>39</v>
      </c>
      <c r="TU11" s="4849">
        <v>42</v>
      </c>
      <c r="TV11" s="4849">
        <v>55</v>
      </c>
      <c r="TW11" s="4849">
        <v>0</v>
      </c>
      <c r="TX11" s="4849">
        <v>0</v>
      </c>
      <c r="TY11" s="4849">
        <v>56</v>
      </c>
      <c r="TZ11" s="4849">
        <v>0</v>
      </c>
      <c r="UA11" s="4849">
        <v>158</v>
      </c>
      <c r="UB11" s="4849">
        <v>56</v>
      </c>
      <c r="UC11" s="4849">
        <v>82</v>
      </c>
      <c r="UD11" s="4849">
        <v>0</v>
      </c>
      <c r="UE11" s="4849">
        <v>0</v>
      </c>
      <c r="UF11" s="4849">
        <v>61</v>
      </c>
      <c r="UG11" s="4849">
        <v>64</v>
      </c>
      <c r="UH11" s="4849">
        <v>0</v>
      </c>
      <c r="UI11" s="4849">
        <v>95</v>
      </c>
      <c r="UJ11" s="4849">
        <v>32</v>
      </c>
      <c r="UK11" s="4849">
        <v>0</v>
      </c>
      <c r="UL11" s="4849">
        <v>0</v>
      </c>
      <c r="UM11" s="4849">
        <v>76</v>
      </c>
      <c r="UN11" s="4849">
        <v>30</v>
      </c>
      <c r="UO11" s="4849">
        <v>144</v>
      </c>
      <c r="UP11" s="4849">
        <v>50</v>
      </c>
      <c r="UQ11" s="4849">
        <v>75</v>
      </c>
      <c r="UR11" s="4849">
        <v>0</v>
      </c>
      <c r="US11" s="4849">
        <v>0</v>
      </c>
      <c r="UT11" s="4849">
        <v>52</v>
      </c>
      <c r="UU11" s="4849">
        <v>61</v>
      </c>
      <c r="UV11" s="4849">
        <v>112</v>
      </c>
      <c r="UW11" s="4849">
        <v>51</v>
      </c>
      <c r="UX11" s="4849">
        <v>64</v>
      </c>
      <c r="UY11" s="4849">
        <v>0</v>
      </c>
      <c r="UZ11" s="4849">
        <v>0</v>
      </c>
      <c r="VA11" s="4849">
        <v>43</v>
      </c>
      <c r="VB11" s="4849">
        <v>63</v>
      </c>
      <c r="VC11" s="4849">
        <v>90</v>
      </c>
      <c r="VD11" s="4849">
        <v>62</v>
      </c>
      <c r="VE11" s="4849">
        <v>78</v>
      </c>
      <c r="VF11" s="4849">
        <v>0</v>
      </c>
      <c r="VG11" s="4849">
        <v>0</v>
      </c>
      <c r="VH11" s="4849">
        <v>64</v>
      </c>
      <c r="VI11" s="4849">
        <v>55</v>
      </c>
      <c r="VJ11" s="4849">
        <v>124</v>
      </c>
      <c r="VK11" s="4849">
        <v>61</v>
      </c>
      <c r="VL11" s="4849">
        <v>95</v>
      </c>
      <c r="VM11" s="4849">
        <v>0</v>
      </c>
      <c r="VN11" s="4849">
        <v>0</v>
      </c>
      <c r="VO11" s="4849">
        <v>81</v>
      </c>
      <c r="VP11" s="4849">
        <v>74</v>
      </c>
      <c r="VQ11" s="4849">
        <v>148</v>
      </c>
      <c r="VR11" s="4849">
        <v>70</v>
      </c>
      <c r="VS11" s="4849">
        <v>88</v>
      </c>
      <c r="VT11" s="4849">
        <v>0</v>
      </c>
      <c r="VU11" s="4849">
        <v>0</v>
      </c>
      <c r="VV11" s="4849">
        <v>81</v>
      </c>
      <c r="VW11" s="4849">
        <v>71</v>
      </c>
      <c r="VX11" s="4849">
        <v>99</v>
      </c>
      <c r="VY11" s="4849">
        <v>64</v>
      </c>
      <c r="VZ11" s="4849">
        <v>81</v>
      </c>
      <c r="WA11" s="4849">
        <v>0</v>
      </c>
      <c r="WB11" s="4849">
        <v>0</v>
      </c>
      <c r="WC11" s="4849">
        <v>61</v>
      </c>
      <c r="WD11" s="4849">
        <v>79</v>
      </c>
      <c r="WE11" s="4849">
        <v>97</v>
      </c>
      <c r="WF11" s="4849">
        <v>61</v>
      </c>
      <c r="WG11" s="4849">
        <v>82</v>
      </c>
      <c r="WH11" s="4849">
        <v>0</v>
      </c>
      <c r="WI11" s="4849">
        <v>0</v>
      </c>
      <c r="WJ11" s="4849">
        <v>73</v>
      </c>
      <c r="WK11" s="4849">
        <v>70</v>
      </c>
      <c r="WL11" s="4849">
        <v>90</v>
      </c>
      <c r="WM11" s="4849">
        <v>39</v>
      </c>
      <c r="WN11" s="4849">
        <v>92</v>
      </c>
      <c r="WO11" s="4849">
        <v>0</v>
      </c>
      <c r="WP11" s="4849">
        <v>0</v>
      </c>
      <c r="WQ11" s="4849">
        <v>0</v>
      </c>
      <c r="WR11" s="4849">
        <v>65</v>
      </c>
      <c r="WS11" s="4849">
        <v>66</v>
      </c>
      <c r="WT11" s="4849">
        <v>91</v>
      </c>
      <c r="WU11" s="4849">
        <v>39</v>
      </c>
      <c r="WV11" s="4849">
        <v>0</v>
      </c>
      <c r="WW11" s="4849">
        <v>0</v>
      </c>
      <c r="WX11" s="4849">
        <v>74</v>
      </c>
      <c r="WY11" s="4849">
        <v>61</v>
      </c>
      <c r="WZ11" s="4849">
        <v>101</v>
      </c>
      <c r="XA11" s="4849">
        <v>42</v>
      </c>
      <c r="XB11" s="4849">
        <v>51</v>
      </c>
      <c r="XC11" s="4849">
        <v>0</v>
      </c>
      <c r="XD11" s="4849">
        <v>0</v>
      </c>
      <c r="XE11" s="4849">
        <v>60</v>
      </c>
      <c r="XF11" s="4849">
        <v>58</v>
      </c>
      <c r="XG11" s="4849">
        <v>74</v>
      </c>
      <c r="XH11" s="4849">
        <v>46</v>
      </c>
      <c r="XI11" s="4849">
        <v>61</v>
      </c>
      <c r="XJ11" s="4849">
        <v>0</v>
      </c>
      <c r="XK11" s="4849">
        <v>0</v>
      </c>
      <c r="XL11" s="4849">
        <v>73</v>
      </c>
      <c r="XM11" s="4849">
        <v>57</v>
      </c>
      <c r="XN11" s="4849">
        <v>102</v>
      </c>
      <c r="XO11" s="4849">
        <v>45</v>
      </c>
      <c r="XP11" s="4849">
        <v>61</v>
      </c>
      <c r="XQ11" s="4849">
        <v>0</v>
      </c>
      <c r="XR11" s="4849">
        <v>0</v>
      </c>
      <c r="XS11" s="4849">
        <v>55</v>
      </c>
      <c r="XT11" s="4849">
        <v>53</v>
      </c>
      <c r="XU11" s="4849">
        <v>120</v>
      </c>
      <c r="XV11" s="4849">
        <v>29</v>
      </c>
      <c r="XW11" s="4849">
        <v>90</v>
      </c>
      <c r="XX11" s="4849">
        <v>0</v>
      </c>
      <c r="XY11" s="4849">
        <v>0</v>
      </c>
      <c r="XZ11" s="4849">
        <v>57</v>
      </c>
      <c r="YA11" s="4849">
        <v>46</v>
      </c>
      <c r="YB11" s="4849">
        <v>6</v>
      </c>
      <c r="YC11" s="4849">
        <v>89</v>
      </c>
      <c r="YD11" s="4849">
        <v>78</v>
      </c>
      <c r="YE11" s="4849">
        <v>0</v>
      </c>
      <c r="YF11" s="4849">
        <v>0</v>
      </c>
      <c r="YG11" s="4849">
        <v>93</v>
      </c>
      <c r="YH11" s="4849">
        <v>68</v>
      </c>
      <c r="YI11" s="4849">
        <v>119</v>
      </c>
      <c r="YJ11" s="4849">
        <v>40</v>
      </c>
      <c r="YK11" s="4849">
        <v>75</v>
      </c>
      <c r="YL11" s="4849">
        <v>0</v>
      </c>
      <c r="YM11" s="4849">
        <v>0</v>
      </c>
      <c r="YN11" s="4849">
        <v>45</v>
      </c>
      <c r="YO11" s="4849">
        <v>58</v>
      </c>
      <c r="YP11" s="4849">
        <v>112</v>
      </c>
      <c r="YQ11" s="4849">
        <v>51</v>
      </c>
      <c r="YR11" s="4849">
        <v>104</v>
      </c>
      <c r="YS11" s="4849">
        <v>0</v>
      </c>
      <c r="YT11" s="4849">
        <v>0</v>
      </c>
      <c r="YU11" s="4849">
        <v>46</v>
      </c>
      <c r="YV11" s="4849">
        <v>69</v>
      </c>
      <c r="YW11" s="4849">
        <v>89</v>
      </c>
      <c r="YX11" s="4849">
        <v>51</v>
      </c>
      <c r="YY11" s="4849">
        <v>0</v>
      </c>
      <c r="YZ11" s="4849">
        <v>0</v>
      </c>
      <c r="ZA11" s="4849">
        <v>0</v>
      </c>
      <c r="ZB11" s="4849">
        <v>121</v>
      </c>
      <c r="ZC11" s="4849">
        <v>41</v>
      </c>
      <c r="ZD11" s="4849">
        <v>127</v>
      </c>
      <c r="ZE11" s="4849">
        <v>3</v>
      </c>
      <c r="ZF11" s="4849">
        <v>56</v>
      </c>
      <c r="ZG11" s="4849">
        <v>0</v>
      </c>
      <c r="ZH11" s="4849">
        <v>0</v>
      </c>
      <c r="ZI11" s="4849">
        <v>55</v>
      </c>
      <c r="ZJ11" s="4849">
        <v>50</v>
      </c>
      <c r="ZK11" s="4849">
        <v>6</v>
      </c>
      <c r="ZL11" s="4849">
        <v>80</v>
      </c>
      <c r="ZM11" s="4849">
        <v>55</v>
      </c>
      <c r="ZN11" s="4849">
        <v>0</v>
      </c>
      <c r="ZO11" s="4849">
        <v>0</v>
      </c>
      <c r="ZP11" s="4849">
        <v>115</v>
      </c>
      <c r="ZQ11" s="4849">
        <v>36</v>
      </c>
      <c r="ZR11" s="4849">
        <v>128</v>
      </c>
      <c r="ZS11" s="4849">
        <v>0</v>
      </c>
      <c r="ZT11" s="4849">
        <v>48</v>
      </c>
      <c r="ZU11" s="4849">
        <v>0</v>
      </c>
      <c r="ZV11" s="4849">
        <v>0</v>
      </c>
      <c r="ZW11" s="4849">
        <v>0</v>
      </c>
      <c r="ZX11" s="4849">
        <v>39</v>
      </c>
      <c r="ZY11" s="4849">
        <v>119</v>
      </c>
      <c r="ZZ11" s="4849">
        <v>34</v>
      </c>
      <c r="AAA11" s="4849">
        <v>46</v>
      </c>
      <c r="AAB11" s="4849">
        <v>0</v>
      </c>
      <c r="AAC11" s="4849">
        <v>0</v>
      </c>
      <c r="AAD11" s="4849">
        <v>66</v>
      </c>
      <c r="AAE11" s="4849">
        <v>65</v>
      </c>
      <c r="AAF11" s="4849">
        <v>62</v>
      </c>
      <c r="AAG11" s="4849">
        <v>102</v>
      </c>
      <c r="AAH11" s="4849">
        <v>25</v>
      </c>
      <c r="AAI11" s="4849">
        <v>0</v>
      </c>
      <c r="AAJ11" s="4849">
        <v>0</v>
      </c>
      <c r="AAK11" s="4849">
        <v>53</v>
      </c>
      <c r="AAL11" s="4849">
        <v>74</v>
      </c>
      <c r="AAM11" s="4849">
        <v>67</v>
      </c>
      <c r="AAN11" s="4849">
        <v>169</v>
      </c>
      <c r="AAO11" s="4849">
        <v>32</v>
      </c>
      <c r="AAP11" s="4849">
        <v>0</v>
      </c>
      <c r="AAQ11" s="4849">
        <v>0</v>
      </c>
      <c r="AAR11" s="4849">
        <v>70</v>
      </c>
      <c r="AAS11" s="4849">
        <v>99</v>
      </c>
      <c r="AAT11" s="4849">
        <v>74</v>
      </c>
      <c r="AAU11" s="4849">
        <v>120</v>
      </c>
      <c r="AAV11" s="4849">
        <v>51</v>
      </c>
      <c r="AAW11" s="4849">
        <v>0</v>
      </c>
      <c r="AAX11" s="4849">
        <v>0</v>
      </c>
      <c r="AAY11" s="4849">
        <v>88</v>
      </c>
      <c r="AAZ11" s="4849">
        <v>0</v>
      </c>
      <c r="ABA11" s="4849">
        <v>0</v>
      </c>
      <c r="ABB11" s="4849">
        <v>93</v>
      </c>
      <c r="ABC11" s="4849">
        <v>78</v>
      </c>
      <c r="ABD11" s="4849">
        <v>0</v>
      </c>
      <c r="ABE11" s="4849">
        <v>0</v>
      </c>
      <c r="ABF11" s="4849">
        <v>123</v>
      </c>
      <c r="ABG11" s="4849">
        <v>0</v>
      </c>
      <c r="ABH11" s="4849">
        <v>71</v>
      </c>
    </row>
    <row r="12" spans="1:736" s="1421" customFormat="1" ht="13.2" x14ac:dyDescent="0.25">
      <c r="A12" s="4866" t="s">
        <v>702</v>
      </c>
      <c r="B12" s="4849">
        <v>0</v>
      </c>
      <c r="C12" s="4849">
        <v>0</v>
      </c>
      <c r="D12" s="4849">
        <v>0</v>
      </c>
      <c r="E12" s="4849">
        <v>0</v>
      </c>
      <c r="F12" s="4849">
        <v>0</v>
      </c>
      <c r="G12" s="4849">
        <v>0</v>
      </c>
      <c r="H12" s="4849">
        <v>0</v>
      </c>
      <c r="I12" s="4849">
        <v>0</v>
      </c>
      <c r="J12" s="4849">
        <v>0</v>
      </c>
      <c r="K12" s="4849">
        <v>0</v>
      </c>
      <c r="L12" s="4849">
        <v>0</v>
      </c>
      <c r="M12" s="4849">
        <v>0</v>
      </c>
      <c r="N12" s="4849">
        <v>0</v>
      </c>
      <c r="O12" s="4849">
        <v>0</v>
      </c>
      <c r="P12" s="4849">
        <v>0</v>
      </c>
      <c r="Q12" s="4849">
        <v>0</v>
      </c>
      <c r="R12" s="4849">
        <v>0</v>
      </c>
      <c r="S12" s="4849">
        <v>0</v>
      </c>
      <c r="T12" s="4849">
        <v>0</v>
      </c>
      <c r="U12" s="4849">
        <v>0</v>
      </c>
      <c r="V12" s="4849">
        <v>0</v>
      </c>
      <c r="W12" s="4849">
        <v>0</v>
      </c>
      <c r="X12" s="4849">
        <v>0</v>
      </c>
      <c r="Y12" s="4849">
        <v>0</v>
      </c>
      <c r="Z12" s="4849">
        <v>0</v>
      </c>
      <c r="AA12" s="4849">
        <v>0</v>
      </c>
      <c r="AB12" s="4849">
        <v>0</v>
      </c>
      <c r="AC12" s="4849">
        <v>0</v>
      </c>
      <c r="AD12" s="4849">
        <v>0</v>
      </c>
      <c r="AE12" s="4849">
        <v>0</v>
      </c>
      <c r="AF12" s="4849">
        <v>0</v>
      </c>
      <c r="AG12" s="4849">
        <v>0</v>
      </c>
      <c r="AH12" s="4849">
        <v>0</v>
      </c>
      <c r="AI12" s="4849">
        <v>0</v>
      </c>
      <c r="AJ12" s="4849">
        <v>0</v>
      </c>
      <c r="AK12" s="4849">
        <v>0</v>
      </c>
      <c r="AL12" s="4849">
        <v>0</v>
      </c>
      <c r="AM12" s="4849">
        <v>0</v>
      </c>
      <c r="AN12" s="4849">
        <v>0</v>
      </c>
      <c r="AO12" s="4849">
        <v>0</v>
      </c>
      <c r="AP12" s="4849">
        <v>0</v>
      </c>
      <c r="AQ12" s="4849">
        <v>0</v>
      </c>
      <c r="AR12" s="4849">
        <v>0</v>
      </c>
      <c r="AS12" s="4849">
        <v>0</v>
      </c>
      <c r="AT12" s="4849">
        <v>0</v>
      </c>
      <c r="AU12" s="4849">
        <v>0</v>
      </c>
      <c r="AV12" s="4849">
        <v>0</v>
      </c>
      <c r="AW12" s="4849">
        <v>0</v>
      </c>
      <c r="AX12" s="4849">
        <v>0</v>
      </c>
      <c r="AY12" s="4849">
        <v>0</v>
      </c>
      <c r="AZ12" s="4849">
        <v>0</v>
      </c>
      <c r="BA12" s="4849">
        <v>0</v>
      </c>
      <c r="BB12" s="4849">
        <v>0</v>
      </c>
      <c r="BC12" s="4849">
        <v>0</v>
      </c>
      <c r="BD12" s="4849">
        <v>0</v>
      </c>
      <c r="BE12" s="4849">
        <v>0</v>
      </c>
      <c r="BF12" s="4849">
        <v>0</v>
      </c>
      <c r="BG12" s="4849">
        <v>0</v>
      </c>
      <c r="BH12" s="4849">
        <v>0</v>
      </c>
      <c r="BI12" s="4849">
        <v>0</v>
      </c>
      <c r="BJ12" s="4849">
        <v>0</v>
      </c>
      <c r="BK12" s="4849">
        <v>0</v>
      </c>
      <c r="BL12" s="4849">
        <v>0</v>
      </c>
      <c r="BM12" s="4849">
        <v>0</v>
      </c>
      <c r="BN12" s="4849">
        <v>0</v>
      </c>
      <c r="BO12" s="4849">
        <v>0</v>
      </c>
      <c r="BP12" s="4849">
        <v>0</v>
      </c>
      <c r="BQ12" s="4849">
        <v>0</v>
      </c>
      <c r="BR12" s="4849">
        <v>0</v>
      </c>
      <c r="BS12" s="4849">
        <v>0</v>
      </c>
      <c r="BT12" s="4849">
        <v>0</v>
      </c>
      <c r="BU12" s="4849">
        <v>0</v>
      </c>
      <c r="BV12" s="4849">
        <v>0</v>
      </c>
      <c r="BW12" s="4849">
        <v>0</v>
      </c>
      <c r="BX12" s="4849">
        <v>0</v>
      </c>
      <c r="BY12" s="4849">
        <v>0</v>
      </c>
      <c r="BZ12" s="4849">
        <v>0</v>
      </c>
      <c r="CA12" s="4849">
        <v>0</v>
      </c>
      <c r="CB12" s="4849">
        <v>0</v>
      </c>
      <c r="CC12" s="4849">
        <v>0</v>
      </c>
      <c r="CD12" s="4849">
        <v>0</v>
      </c>
      <c r="CE12" s="4849">
        <v>0</v>
      </c>
      <c r="CF12" s="4849">
        <v>0</v>
      </c>
      <c r="CG12" s="4849">
        <v>0</v>
      </c>
      <c r="CH12" s="4849">
        <v>0</v>
      </c>
      <c r="CI12" s="4849">
        <v>0</v>
      </c>
      <c r="CJ12" s="4849">
        <v>0</v>
      </c>
      <c r="CK12" s="4849">
        <v>0</v>
      </c>
      <c r="CL12" s="4849">
        <v>0</v>
      </c>
      <c r="CM12" s="4849">
        <v>0</v>
      </c>
      <c r="CN12" s="4849">
        <v>0</v>
      </c>
      <c r="CO12" s="4849">
        <v>0</v>
      </c>
      <c r="CP12" s="4849">
        <v>0</v>
      </c>
      <c r="CQ12" s="4849">
        <v>0</v>
      </c>
      <c r="CR12" s="4849">
        <v>0</v>
      </c>
      <c r="CS12" s="4849">
        <v>0</v>
      </c>
      <c r="CT12" s="4849">
        <v>0</v>
      </c>
      <c r="CU12" s="4849">
        <v>0</v>
      </c>
      <c r="CV12" s="4849">
        <v>0</v>
      </c>
      <c r="CW12" s="4849">
        <v>0</v>
      </c>
      <c r="CX12" s="4849">
        <v>0</v>
      </c>
      <c r="CY12" s="4849">
        <v>0</v>
      </c>
      <c r="CZ12" s="4849">
        <v>0</v>
      </c>
      <c r="DA12" s="4849">
        <v>0</v>
      </c>
      <c r="DB12" s="4849">
        <v>0</v>
      </c>
      <c r="DC12" s="4849">
        <v>0</v>
      </c>
      <c r="DD12" s="4849">
        <v>0</v>
      </c>
      <c r="DE12" s="4849">
        <v>0</v>
      </c>
      <c r="DF12" s="4849">
        <v>0</v>
      </c>
      <c r="DG12" s="4849">
        <v>0</v>
      </c>
      <c r="DH12" s="4849">
        <v>0</v>
      </c>
      <c r="DI12" s="4849">
        <v>0</v>
      </c>
      <c r="DJ12" s="4849">
        <v>0</v>
      </c>
      <c r="DK12" s="4849">
        <v>0</v>
      </c>
      <c r="DL12" s="4849">
        <v>0</v>
      </c>
      <c r="DM12" s="4849">
        <v>0</v>
      </c>
      <c r="DN12" s="4849">
        <v>0</v>
      </c>
      <c r="DO12" s="4849">
        <v>0</v>
      </c>
      <c r="DP12" s="4849">
        <v>0</v>
      </c>
      <c r="DQ12" s="4849">
        <v>0</v>
      </c>
      <c r="DR12" s="4849">
        <v>0</v>
      </c>
      <c r="DS12" s="4849">
        <v>0</v>
      </c>
      <c r="DT12" s="4849">
        <v>0</v>
      </c>
      <c r="DU12" s="4849">
        <v>0</v>
      </c>
      <c r="DV12" s="4849">
        <v>0</v>
      </c>
      <c r="DW12" s="4849">
        <v>0</v>
      </c>
      <c r="DX12" s="4849">
        <v>0</v>
      </c>
      <c r="DY12" s="4849">
        <v>0</v>
      </c>
      <c r="DZ12" s="4849">
        <v>0</v>
      </c>
      <c r="EA12" s="4849">
        <v>0</v>
      </c>
      <c r="EB12" s="4849">
        <v>0</v>
      </c>
      <c r="EC12" s="4849">
        <v>0</v>
      </c>
      <c r="ED12" s="4849">
        <v>0</v>
      </c>
      <c r="EE12" s="4849">
        <v>0</v>
      </c>
      <c r="EF12" s="4849">
        <v>0</v>
      </c>
      <c r="EG12" s="4849">
        <v>0</v>
      </c>
      <c r="EH12" s="4849">
        <v>0</v>
      </c>
      <c r="EI12" s="4849">
        <v>0</v>
      </c>
      <c r="EJ12" s="4849">
        <v>0</v>
      </c>
      <c r="EK12" s="4849">
        <v>0</v>
      </c>
      <c r="EL12" s="4849">
        <v>0</v>
      </c>
      <c r="EM12" s="4849">
        <v>0</v>
      </c>
      <c r="EN12" s="4849">
        <v>0</v>
      </c>
      <c r="EO12" s="4849">
        <v>0</v>
      </c>
      <c r="EP12" s="4849">
        <v>0</v>
      </c>
      <c r="EQ12" s="4849">
        <v>0</v>
      </c>
      <c r="ER12" s="4849">
        <v>0</v>
      </c>
      <c r="ES12" s="4849">
        <v>0</v>
      </c>
      <c r="ET12" s="4849">
        <v>0</v>
      </c>
      <c r="EU12" s="4849">
        <v>0</v>
      </c>
      <c r="EV12" s="4849">
        <v>0</v>
      </c>
      <c r="EW12" s="4849">
        <v>0</v>
      </c>
      <c r="EX12" s="4849">
        <v>11</v>
      </c>
      <c r="EY12" s="4849">
        <v>30</v>
      </c>
      <c r="EZ12" s="4849">
        <v>23</v>
      </c>
      <c r="FA12" s="4849">
        <v>26</v>
      </c>
      <c r="FB12" s="4849">
        <v>76</v>
      </c>
      <c r="FC12" s="4849">
        <v>0</v>
      </c>
      <c r="FD12" s="4849">
        <v>20</v>
      </c>
      <c r="FE12" s="4849">
        <v>72</v>
      </c>
      <c r="FF12" s="4849">
        <v>66</v>
      </c>
      <c r="FG12" s="4849">
        <v>101</v>
      </c>
      <c r="FH12" s="4849">
        <v>87</v>
      </c>
      <c r="FI12" s="4849">
        <v>18</v>
      </c>
      <c r="FJ12" s="4849">
        <v>0</v>
      </c>
      <c r="FK12" s="4849">
        <v>33</v>
      </c>
      <c r="FL12" s="4849">
        <v>50</v>
      </c>
      <c r="FM12" s="4849">
        <v>33</v>
      </c>
      <c r="FN12" s="4849">
        <v>24</v>
      </c>
      <c r="FO12" s="4849">
        <v>30</v>
      </c>
      <c r="FP12" s="4849">
        <v>3</v>
      </c>
      <c r="FQ12" s="4849">
        <v>0</v>
      </c>
      <c r="FR12" s="4849">
        <v>43</v>
      </c>
      <c r="FS12" s="4849">
        <v>24</v>
      </c>
      <c r="FT12" s="4849">
        <v>50</v>
      </c>
      <c r="FU12" s="4849">
        <v>33</v>
      </c>
      <c r="FV12" s="4849">
        <v>43</v>
      </c>
      <c r="FW12" s="4849">
        <v>5</v>
      </c>
      <c r="FX12" s="4849">
        <v>0</v>
      </c>
      <c r="FY12" s="4849">
        <v>55</v>
      </c>
      <c r="FZ12" s="4849">
        <v>43</v>
      </c>
      <c r="GA12" s="4849">
        <v>8</v>
      </c>
      <c r="GB12" s="4849">
        <v>64</v>
      </c>
      <c r="GC12" s="4849">
        <v>30</v>
      </c>
      <c r="GD12" s="4849">
        <v>0</v>
      </c>
      <c r="GE12" s="4849">
        <v>0</v>
      </c>
      <c r="GF12" s="4849">
        <v>71</v>
      </c>
      <c r="GG12" s="4849">
        <v>0</v>
      </c>
      <c r="GH12" s="4849">
        <v>46</v>
      </c>
      <c r="GI12" s="4849">
        <v>39</v>
      </c>
      <c r="GJ12" s="4849">
        <v>40</v>
      </c>
      <c r="GK12" s="4849">
        <v>0</v>
      </c>
      <c r="GL12" s="4849">
        <v>0</v>
      </c>
      <c r="GM12" s="4849">
        <v>44</v>
      </c>
      <c r="GN12" s="4849">
        <v>54</v>
      </c>
      <c r="GO12" s="4849">
        <v>43</v>
      </c>
      <c r="GP12" s="4849">
        <v>36</v>
      </c>
      <c r="GQ12" s="4849">
        <v>35</v>
      </c>
      <c r="GR12" s="4849">
        <v>9</v>
      </c>
      <c r="GS12" s="4849">
        <v>0</v>
      </c>
      <c r="GT12" s="4849">
        <v>53</v>
      </c>
      <c r="GU12" s="4849">
        <v>39</v>
      </c>
      <c r="GV12" s="4849">
        <v>36</v>
      </c>
      <c r="GW12" s="4849">
        <v>30</v>
      </c>
      <c r="GX12" s="4849">
        <v>48</v>
      </c>
      <c r="GY12" s="4849">
        <v>0</v>
      </c>
      <c r="GZ12" s="4849">
        <v>0</v>
      </c>
      <c r="HA12" s="4849">
        <v>62</v>
      </c>
      <c r="HB12" s="4849">
        <v>52</v>
      </c>
      <c r="HC12" s="4849">
        <v>52</v>
      </c>
      <c r="HD12" s="4849">
        <v>37</v>
      </c>
      <c r="HE12" s="4849">
        <v>51</v>
      </c>
      <c r="HF12" s="4849">
        <v>0</v>
      </c>
      <c r="HG12" s="4849">
        <v>0</v>
      </c>
      <c r="HH12" s="4849">
        <v>71</v>
      </c>
      <c r="HI12" s="4849">
        <v>41</v>
      </c>
      <c r="HJ12" s="4849">
        <v>41</v>
      </c>
      <c r="HK12" s="4849">
        <v>38</v>
      </c>
      <c r="HL12" s="4849">
        <v>37</v>
      </c>
      <c r="HM12" s="4849">
        <v>3</v>
      </c>
      <c r="HN12" s="4849">
        <v>0</v>
      </c>
      <c r="HO12" s="4849">
        <v>33</v>
      </c>
      <c r="HP12" s="4849">
        <v>45</v>
      </c>
      <c r="HQ12" s="4849">
        <v>25</v>
      </c>
      <c r="HR12" s="4849">
        <v>43</v>
      </c>
      <c r="HS12" s="4849">
        <v>26</v>
      </c>
      <c r="HT12" s="4849">
        <v>0</v>
      </c>
      <c r="HU12" s="4849">
        <v>0</v>
      </c>
      <c r="HV12" s="4849">
        <v>46</v>
      </c>
      <c r="HW12" s="4849">
        <v>34</v>
      </c>
      <c r="HX12" s="4849">
        <v>31</v>
      </c>
      <c r="HY12" s="4849">
        <v>29</v>
      </c>
      <c r="HZ12" s="4849">
        <v>34</v>
      </c>
      <c r="IA12" s="4849">
        <v>6</v>
      </c>
      <c r="IB12" s="4849">
        <v>0</v>
      </c>
      <c r="IC12" s="4849">
        <v>28</v>
      </c>
      <c r="ID12" s="4849">
        <v>27</v>
      </c>
      <c r="IE12" s="4849">
        <v>35</v>
      </c>
      <c r="IF12" s="4849">
        <v>20</v>
      </c>
      <c r="IG12" s="4849">
        <v>22</v>
      </c>
      <c r="IH12" s="4849">
        <v>0</v>
      </c>
      <c r="II12" s="4849">
        <v>0</v>
      </c>
      <c r="IJ12" s="4849">
        <v>35</v>
      </c>
      <c r="IK12" s="4849">
        <v>36</v>
      </c>
      <c r="IL12" s="4849">
        <v>44</v>
      </c>
      <c r="IM12" s="4849">
        <v>19</v>
      </c>
      <c r="IN12" s="4849">
        <v>43</v>
      </c>
      <c r="IO12" s="4849">
        <v>0</v>
      </c>
      <c r="IP12" s="4849">
        <v>0</v>
      </c>
      <c r="IQ12" s="4849">
        <v>0</v>
      </c>
      <c r="IR12" s="4849">
        <v>50</v>
      </c>
      <c r="IS12" s="4849">
        <v>34</v>
      </c>
      <c r="IT12" s="4849">
        <v>28</v>
      </c>
      <c r="IU12" s="4849">
        <v>20</v>
      </c>
      <c r="IV12" s="4849">
        <v>0</v>
      </c>
      <c r="IW12" s="4849">
        <v>0</v>
      </c>
      <c r="IX12" s="4849">
        <v>39</v>
      </c>
      <c r="IY12" s="4849">
        <v>36</v>
      </c>
      <c r="IZ12" s="4849">
        <v>37</v>
      </c>
      <c r="JA12" s="4849">
        <v>23</v>
      </c>
      <c r="JB12" s="4849">
        <v>24</v>
      </c>
      <c r="JC12" s="4849">
        <v>0</v>
      </c>
      <c r="JD12" s="4849">
        <v>0</v>
      </c>
      <c r="JE12" s="4849">
        <v>41</v>
      </c>
      <c r="JF12" s="4849">
        <v>21</v>
      </c>
      <c r="JG12" s="4849">
        <v>31</v>
      </c>
      <c r="JH12" s="4849">
        <v>15</v>
      </c>
      <c r="JI12" s="4849">
        <v>31</v>
      </c>
      <c r="JJ12" s="4849">
        <v>0</v>
      </c>
      <c r="JK12" s="4849">
        <v>0</v>
      </c>
      <c r="JL12" s="4849">
        <v>40</v>
      </c>
      <c r="JM12" s="4849">
        <v>30</v>
      </c>
      <c r="JN12" s="4849">
        <v>31</v>
      </c>
      <c r="JO12" s="4849">
        <v>25</v>
      </c>
      <c r="JP12" s="4849">
        <v>52</v>
      </c>
      <c r="JQ12" s="4849">
        <v>0</v>
      </c>
      <c r="JR12" s="4849">
        <v>0</v>
      </c>
      <c r="JS12" s="4849">
        <v>41</v>
      </c>
      <c r="JT12" s="4849">
        <v>34</v>
      </c>
      <c r="JU12" s="4849">
        <v>39</v>
      </c>
      <c r="JV12" s="4849">
        <v>18</v>
      </c>
      <c r="JW12" s="4849">
        <v>23</v>
      </c>
      <c r="JX12" s="4849">
        <v>0</v>
      </c>
      <c r="JY12" s="4849">
        <v>0</v>
      </c>
      <c r="JZ12" s="4849">
        <v>27</v>
      </c>
      <c r="KA12" s="4849">
        <v>29</v>
      </c>
      <c r="KB12" s="4849">
        <v>24</v>
      </c>
      <c r="KC12" s="4849">
        <v>18</v>
      </c>
      <c r="KD12" s="4849">
        <v>26</v>
      </c>
      <c r="KE12" s="4849">
        <v>0</v>
      </c>
      <c r="KF12" s="4849">
        <v>0</v>
      </c>
      <c r="KG12" s="4849">
        <v>39</v>
      </c>
      <c r="KH12" s="4849">
        <v>34</v>
      </c>
      <c r="KI12" s="4849">
        <v>19</v>
      </c>
      <c r="KJ12" s="4849">
        <v>15</v>
      </c>
      <c r="KK12" s="4849">
        <v>21</v>
      </c>
      <c r="KL12" s="4849">
        <v>0</v>
      </c>
      <c r="KM12" s="4849">
        <v>0</v>
      </c>
      <c r="KN12" s="4849">
        <v>20</v>
      </c>
      <c r="KO12" s="4849">
        <v>26</v>
      </c>
      <c r="KP12" s="4849">
        <v>16</v>
      </c>
      <c r="KQ12" s="4849">
        <v>10</v>
      </c>
      <c r="KR12" s="4849">
        <v>32</v>
      </c>
      <c r="KS12" s="4849">
        <v>0</v>
      </c>
      <c r="KT12" s="4849">
        <v>0</v>
      </c>
      <c r="KU12" s="4849">
        <v>36</v>
      </c>
      <c r="KV12" s="4849">
        <v>19</v>
      </c>
      <c r="KW12" s="4849">
        <v>27</v>
      </c>
      <c r="KX12" s="4849">
        <v>21</v>
      </c>
      <c r="KY12" s="4849">
        <v>24</v>
      </c>
      <c r="KZ12" s="4849">
        <v>0</v>
      </c>
      <c r="LA12" s="4849">
        <v>0</v>
      </c>
      <c r="LB12" s="4849">
        <v>41</v>
      </c>
      <c r="LC12" s="4849">
        <v>27</v>
      </c>
      <c r="LD12" s="4849">
        <v>21</v>
      </c>
      <c r="LE12" s="4849">
        <v>12</v>
      </c>
      <c r="LF12" s="4849">
        <v>15</v>
      </c>
      <c r="LG12" s="4849">
        <v>0</v>
      </c>
      <c r="LH12" s="4849">
        <v>0</v>
      </c>
      <c r="LI12" s="4849">
        <v>37</v>
      </c>
      <c r="LJ12" s="4849">
        <v>29</v>
      </c>
      <c r="LK12" s="4849">
        <v>20</v>
      </c>
      <c r="LL12" s="4849">
        <v>15</v>
      </c>
      <c r="LM12" s="4849">
        <v>24</v>
      </c>
      <c r="LN12" s="4849">
        <v>0</v>
      </c>
      <c r="LO12" s="4849">
        <v>0</v>
      </c>
      <c r="LP12" s="4849">
        <v>34</v>
      </c>
      <c r="LQ12" s="4849">
        <v>26</v>
      </c>
      <c r="LR12" s="4849">
        <v>27</v>
      </c>
      <c r="LS12" s="4849">
        <v>0</v>
      </c>
      <c r="LT12" s="4849">
        <v>9</v>
      </c>
      <c r="LU12" s="4849">
        <v>6</v>
      </c>
      <c r="LV12" s="4849">
        <v>0</v>
      </c>
      <c r="LW12" s="4849">
        <v>27</v>
      </c>
      <c r="LX12" s="4849">
        <v>22</v>
      </c>
      <c r="LY12" s="4849">
        <v>34</v>
      </c>
      <c r="LZ12" s="4849">
        <v>6</v>
      </c>
      <c r="MA12" s="4849">
        <v>0</v>
      </c>
      <c r="MB12" s="4849">
        <v>0</v>
      </c>
      <c r="MC12" s="4849">
        <v>0</v>
      </c>
      <c r="MD12" s="4849">
        <v>49</v>
      </c>
      <c r="ME12" s="4849">
        <v>20</v>
      </c>
      <c r="MF12" s="4849">
        <v>18</v>
      </c>
      <c r="MG12" s="4849">
        <v>8</v>
      </c>
      <c r="MH12" s="4849">
        <v>10</v>
      </c>
      <c r="MI12" s="4849">
        <v>0</v>
      </c>
      <c r="MJ12" s="4849">
        <v>0</v>
      </c>
      <c r="MK12" s="4849">
        <v>25</v>
      </c>
      <c r="ML12" s="4849">
        <v>11</v>
      </c>
      <c r="MM12" s="4849">
        <v>6</v>
      </c>
      <c r="MN12" s="4849">
        <v>5</v>
      </c>
      <c r="MO12" s="4849">
        <v>11</v>
      </c>
      <c r="MP12" s="4849">
        <v>0</v>
      </c>
      <c r="MQ12" s="4849">
        <v>0</v>
      </c>
      <c r="MR12" s="4849">
        <v>4</v>
      </c>
      <c r="MS12" s="4849">
        <v>9</v>
      </c>
      <c r="MT12" s="4849">
        <v>3</v>
      </c>
      <c r="MU12" s="4849">
        <v>4</v>
      </c>
      <c r="MV12" s="4849">
        <v>3</v>
      </c>
      <c r="MW12" s="4849">
        <v>0</v>
      </c>
      <c r="MX12" s="4849">
        <v>0</v>
      </c>
      <c r="MY12" s="4849">
        <v>0</v>
      </c>
      <c r="MZ12" s="4849">
        <v>2</v>
      </c>
      <c r="NA12" s="4849">
        <v>1</v>
      </c>
      <c r="NB12" s="4849">
        <v>3</v>
      </c>
      <c r="NC12" s="4849">
        <v>1</v>
      </c>
      <c r="ND12" s="4849">
        <v>0</v>
      </c>
      <c r="NE12" s="4849">
        <v>0</v>
      </c>
      <c r="NF12" s="4849">
        <v>0</v>
      </c>
      <c r="NG12" s="4849">
        <v>4</v>
      </c>
      <c r="NH12" s="4849">
        <v>5</v>
      </c>
      <c r="NI12" s="4849">
        <v>0</v>
      </c>
      <c r="NJ12" s="4849">
        <v>7</v>
      </c>
      <c r="NK12" s="4849">
        <v>0</v>
      </c>
      <c r="NL12" s="4849">
        <v>0</v>
      </c>
      <c r="NM12" s="4849">
        <v>14</v>
      </c>
      <c r="NN12" s="4849">
        <v>14</v>
      </c>
      <c r="NO12" s="4849">
        <v>22</v>
      </c>
      <c r="NP12" s="4849">
        <v>11</v>
      </c>
      <c r="NQ12" s="4849">
        <v>10</v>
      </c>
      <c r="NR12" s="4849">
        <v>0</v>
      </c>
      <c r="NS12" s="4849">
        <v>0</v>
      </c>
      <c r="NT12" s="4849">
        <v>7</v>
      </c>
      <c r="NU12" s="4849">
        <v>18</v>
      </c>
      <c r="NV12" s="4849">
        <v>18</v>
      </c>
      <c r="NW12" s="4849">
        <v>13</v>
      </c>
      <c r="NX12" s="4849">
        <v>9</v>
      </c>
      <c r="NY12" s="4849">
        <v>0</v>
      </c>
      <c r="NZ12" s="4849">
        <v>0</v>
      </c>
      <c r="OA12" s="4849">
        <v>25</v>
      </c>
      <c r="OB12" s="4849">
        <v>26</v>
      </c>
      <c r="OC12" s="4849">
        <v>25</v>
      </c>
      <c r="OD12" s="4849">
        <v>20</v>
      </c>
      <c r="OE12" s="4849">
        <v>24</v>
      </c>
      <c r="OF12" s="4849">
        <v>0</v>
      </c>
      <c r="OG12" s="4849">
        <v>0</v>
      </c>
      <c r="OH12" s="4849">
        <v>48</v>
      </c>
      <c r="OI12" s="4849">
        <v>28</v>
      </c>
      <c r="OJ12" s="4849">
        <v>42</v>
      </c>
      <c r="OK12" s="4849">
        <v>40</v>
      </c>
      <c r="OL12" s="4849">
        <v>19</v>
      </c>
      <c r="OM12" s="4849">
        <v>5</v>
      </c>
      <c r="ON12" s="4849">
        <v>0</v>
      </c>
      <c r="OO12" s="4849">
        <v>22</v>
      </c>
      <c r="OP12" s="4849">
        <v>30</v>
      </c>
      <c r="OQ12" s="4849">
        <v>31</v>
      </c>
      <c r="OR12" s="4849">
        <v>20</v>
      </c>
      <c r="OS12" s="4849">
        <v>27</v>
      </c>
      <c r="OT12" s="4849">
        <v>0</v>
      </c>
      <c r="OU12" s="4849">
        <v>0</v>
      </c>
      <c r="OV12" s="4849">
        <v>40</v>
      </c>
      <c r="OW12" s="4849">
        <v>18</v>
      </c>
      <c r="OX12" s="4849">
        <v>30</v>
      </c>
      <c r="OY12" s="4849">
        <v>25</v>
      </c>
      <c r="OZ12" s="4849">
        <v>29</v>
      </c>
      <c r="PA12" s="4849">
        <v>0</v>
      </c>
      <c r="PB12" s="4849">
        <v>0</v>
      </c>
      <c r="PC12" s="4849">
        <v>29</v>
      </c>
      <c r="PD12" s="4849">
        <v>24</v>
      </c>
      <c r="PE12" s="4849">
        <v>40</v>
      </c>
      <c r="PF12" s="4849">
        <v>40</v>
      </c>
      <c r="PG12" s="4849">
        <v>26</v>
      </c>
      <c r="PH12" s="4849">
        <v>0</v>
      </c>
      <c r="PI12" s="4849">
        <v>0</v>
      </c>
      <c r="PJ12" s="4849">
        <v>59</v>
      </c>
      <c r="PK12" s="4849">
        <v>43</v>
      </c>
      <c r="PL12" s="4849">
        <v>56</v>
      </c>
      <c r="PM12" s="4849">
        <v>23</v>
      </c>
      <c r="PN12" s="4849">
        <v>36</v>
      </c>
      <c r="PO12" s="4849">
        <v>0</v>
      </c>
      <c r="PP12" s="4849">
        <v>0</v>
      </c>
      <c r="PQ12" s="4849">
        <v>44</v>
      </c>
      <c r="PR12" s="4849">
        <v>32</v>
      </c>
      <c r="PS12" s="4849">
        <v>21</v>
      </c>
      <c r="PT12" s="4849">
        <v>21</v>
      </c>
      <c r="PU12" s="4849">
        <v>27</v>
      </c>
      <c r="PV12" s="4849">
        <v>0</v>
      </c>
      <c r="PW12" s="4849">
        <v>0</v>
      </c>
      <c r="PX12" s="4849">
        <v>28</v>
      </c>
      <c r="PY12" s="4849">
        <v>0</v>
      </c>
      <c r="PZ12" s="4849">
        <v>52</v>
      </c>
      <c r="QA12" s="4849">
        <v>29</v>
      </c>
      <c r="QB12" s="4849">
        <v>33</v>
      </c>
      <c r="QC12" s="4849">
        <v>0</v>
      </c>
      <c r="QD12" s="4849">
        <v>0</v>
      </c>
      <c r="QE12" s="4849">
        <v>34</v>
      </c>
      <c r="QF12" s="4849">
        <v>25</v>
      </c>
      <c r="QG12" s="4849">
        <v>40</v>
      </c>
      <c r="QH12" s="4849">
        <v>23</v>
      </c>
      <c r="QI12" s="4849">
        <v>16</v>
      </c>
      <c r="QJ12" s="4849">
        <v>0</v>
      </c>
      <c r="QK12" s="4849">
        <v>0</v>
      </c>
      <c r="QL12" s="4849">
        <v>47</v>
      </c>
      <c r="QM12" s="4849">
        <v>38</v>
      </c>
      <c r="QN12" s="4849">
        <v>53</v>
      </c>
      <c r="QO12" s="4849">
        <v>29</v>
      </c>
      <c r="QP12" s="4849">
        <v>24</v>
      </c>
      <c r="QQ12" s="4849">
        <v>0</v>
      </c>
      <c r="QR12" s="4849">
        <v>0</v>
      </c>
      <c r="QS12" s="4849">
        <v>66</v>
      </c>
      <c r="QT12" s="4849">
        <v>26</v>
      </c>
      <c r="QU12" s="4849">
        <v>30</v>
      </c>
      <c r="QV12" s="4849">
        <v>24</v>
      </c>
      <c r="QW12" s="4849">
        <v>17</v>
      </c>
      <c r="QX12" s="4849">
        <v>0</v>
      </c>
      <c r="QY12" s="4849">
        <v>0</v>
      </c>
      <c r="QZ12" s="4849">
        <v>36</v>
      </c>
      <c r="RA12" s="4849">
        <v>22</v>
      </c>
      <c r="RB12" s="4849">
        <v>29</v>
      </c>
      <c r="RC12" s="4849">
        <v>23</v>
      </c>
      <c r="RD12" s="4849">
        <v>27</v>
      </c>
      <c r="RE12" s="4849">
        <v>0</v>
      </c>
      <c r="RF12" s="4849">
        <v>0</v>
      </c>
      <c r="RG12" s="4849">
        <v>43</v>
      </c>
      <c r="RH12" s="4849">
        <v>31</v>
      </c>
      <c r="RI12" s="4849">
        <v>42</v>
      </c>
      <c r="RJ12" s="4849">
        <v>10</v>
      </c>
      <c r="RK12" s="4849">
        <v>36</v>
      </c>
      <c r="RL12" s="4849">
        <v>0</v>
      </c>
      <c r="RM12" s="4849">
        <v>0</v>
      </c>
      <c r="RN12" s="4849">
        <v>36</v>
      </c>
      <c r="RO12" s="4849">
        <v>42</v>
      </c>
      <c r="RP12" s="4849">
        <v>24</v>
      </c>
      <c r="RQ12" s="4849">
        <v>35</v>
      </c>
      <c r="RR12" s="4849">
        <v>37</v>
      </c>
      <c r="RS12" s="4849">
        <v>0</v>
      </c>
      <c r="RT12" s="4849">
        <v>0</v>
      </c>
      <c r="RU12" s="4849">
        <v>54</v>
      </c>
      <c r="RV12" s="4849">
        <v>41</v>
      </c>
      <c r="RW12" s="4849">
        <v>38</v>
      </c>
      <c r="RX12" s="4849">
        <v>31</v>
      </c>
      <c r="RY12" s="4849">
        <v>19</v>
      </c>
      <c r="RZ12" s="4849">
        <v>0</v>
      </c>
      <c r="SA12" s="4849">
        <v>0</v>
      </c>
      <c r="SB12" s="4849">
        <v>39</v>
      </c>
      <c r="SC12" s="4849">
        <v>29</v>
      </c>
      <c r="SD12" s="4849">
        <v>24</v>
      </c>
      <c r="SE12" s="4849">
        <v>27</v>
      </c>
      <c r="SF12" s="4849">
        <v>27</v>
      </c>
      <c r="SG12" s="4849">
        <v>0</v>
      </c>
      <c r="SH12" s="4849">
        <v>0</v>
      </c>
      <c r="SI12" s="4849">
        <v>35</v>
      </c>
      <c r="SJ12" s="4849">
        <v>38</v>
      </c>
      <c r="SK12" s="4849">
        <v>38</v>
      </c>
      <c r="SL12" s="4849">
        <v>15</v>
      </c>
      <c r="SM12" s="4849">
        <v>21</v>
      </c>
      <c r="SN12" s="4849">
        <v>0</v>
      </c>
      <c r="SO12" s="4849">
        <v>0</v>
      </c>
      <c r="SP12" s="4849">
        <v>35</v>
      </c>
      <c r="SQ12" s="4849">
        <v>34</v>
      </c>
      <c r="SR12" s="4849">
        <v>42</v>
      </c>
      <c r="SS12" s="4849">
        <v>16</v>
      </c>
      <c r="ST12" s="4849">
        <v>33</v>
      </c>
      <c r="SU12" s="4849">
        <v>0</v>
      </c>
      <c r="SV12" s="4849">
        <v>0</v>
      </c>
      <c r="SW12" s="4849">
        <v>0</v>
      </c>
      <c r="SX12" s="4849">
        <v>47</v>
      </c>
      <c r="SY12" s="4849">
        <v>49</v>
      </c>
      <c r="SZ12" s="4849">
        <v>50</v>
      </c>
      <c r="TA12" s="4849">
        <v>28</v>
      </c>
      <c r="TB12" s="4849">
        <v>0</v>
      </c>
      <c r="TC12" s="4849">
        <v>0</v>
      </c>
      <c r="TD12" s="4849">
        <v>49</v>
      </c>
      <c r="TE12" s="4849">
        <v>24</v>
      </c>
      <c r="TF12" s="4849">
        <v>36</v>
      </c>
      <c r="TG12" s="4849">
        <v>27</v>
      </c>
      <c r="TH12" s="4849">
        <v>34</v>
      </c>
      <c r="TI12" s="4849">
        <v>0</v>
      </c>
      <c r="TJ12" s="4849">
        <v>0</v>
      </c>
      <c r="TK12" s="4849">
        <v>40</v>
      </c>
      <c r="TL12" s="4849">
        <v>34</v>
      </c>
      <c r="TM12" s="4849">
        <v>46</v>
      </c>
      <c r="TN12" s="4849">
        <v>25</v>
      </c>
      <c r="TO12" s="4849">
        <v>26</v>
      </c>
      <c r="TP12" s="4849">
        <v>0</v>
      </c>
      <c r="TQ12" s="4849">
        <v>0</v>
      </c>
      <c r="TR12" s="4849">
        <v>33</v>
      </c>
      <c r="TS12" s="4849">
        <v>35</v>
      </c>
      <c r="TT12" s="4849">
        <v>26</v>
      </c>
      <c r="TU12" s="4849">
        <v>30</v>
      </c>
      <c r="TV12" s="4849">
        <v>22</v>
      </c>
      <c r="TW12" s="4849">
        <v>0</v>
      </c>
      <c r="TX12" s="4849">
        <v>0</v>
      </c>
      <c r="TY12" s="4849">
        <v>44</v>
      </c>
      <c r="TZ12" s="4849">
        <v>40</v>
      </c>
      <c r="UA12" s="4849">
        <v>64</v>
      </c>
      <c r="UB12" s="4849">
        <v>33</v>
      </c>
      <c r="UC12" s="4849">
        <v>38</v>
      </c>
      <c r="UD12" s="4849">
        <v>0</v>
      </c>
      <c r="UE12" s="4849">
        <v>0</v>
      </c>
      <c r="UF12" s="4849">
        <v>64</v>
      </c>
      <c r="UG12" s="4849">
        <v>31</v>
      </c>
      <c r="UH12" s="4849">
        <v>0</v>
      </c>
      <c r="UI12" s="4849">
        <v>43</v>
      </c>
      <c r="UJ12" s="4849">
        <v>30</v>
      </c>
      <c r="UK12" s="4849">
        <v>0</v>
      </c>
      <c r="UL12" s="4849">
        <v>0</v>
      </c>
      <c r="UM12" s="4849">
        <v>62</v>
      </c>
      <c r="UN12" s="4849">
        <v>20</v>
      </c>
      <c r="UO12" s="4849">
        <v>47</v>
      </c>
      <c r="UP12" s="4849">
        <v>38</v>
      </c>
      <c r="UQ12" s="4849">
        <v>30</v>
      </c>
      <c r="UR12" s="4849">
        <v>0</v>
      </c>
      <c r="US12" s="4849">
        <v>0</v>
      </c>
      <c r="UT12" s="4849">
        <v>36</v>
      </c>
      <c r="UU12" s="4849">
        <v>25</v>
      </c>
      <c r="UV12" s="4849">
        <v>36</v>
      </c>
      <c r="UW12" s="4849">
        <v>29</v>
      </c>
      <c r="UX12" s="4849">
        <v>14</v>
      </c>
      <c r="UY12" s="4849">
        <v>0</v>
      </c>
      <c r="UZ12" s="4849">
        <v>0</v>
      </c>
      <c r="VA12" s="4849">
        <v>56</v>
      </c>
      <c r="VB12" s="4849">
        <v>46</v>
      </c>
      <c r="VC12" s="4849">
        <v>42</v>
      </c>
      <c r="VD12" s="4849">
        <v>33</v>
      </c>
      <c r="VE12" s="4849">
        <v>36</v>
      </c>
      <c r="VF12" s="4849">
        <v>0</v>
      </c>
      <c r="VG12" s="4849">
        <v>0</v>
      </c>
      <c r="VH12" s="4849">
        <v>44</v>
      </c>
      <c r="VI12" s="4849">
        <v>41</v>
      </c>
      <c r="VJ12" s="4849">
        <v>54</v>
      </c>
      <c r="VK12" s="4849">
        <v>31</v>
      </c>
      <c r="VL12" s="4849">
        <v>40</v>
      </c>
      <c r="VM12" s="4849">
        <v>0</v>
      </c>
      <c r="VN12" s="4849">
        <v>0</v>
      </c>
      <c r="VO12" s="4849">
        <v>43</v>
      </c>
      <c r="VP12" s="4849">
        <v>34</v>
      </c>
      <c r="VQ12" s="4849">
        <v>53</v>
      </c>
      <c r="VR12" s="4849">
        <v>29</v>
      </c>
      <c r="VS12" s="4849">
        <v>28</v>
      </c>
      <c r="VT12" s="4849">
        <v>0</v>
      </c>
      <c r="VU12" s="4849">
        <v>0</v>
      </c>
      <c r="VV12" s="4849">
        <v>53</v>
      </c>
      <c r="VW12" s="4849">
        <v>38</v>
      </c>
      <c r="VX12" s="4849">
        <v>32</v>
      </c>
      <c r="VY12" s="4849">
        <v>26</v>
      </c>
      <c r="VZ12" s="4849">
        <v>35</v>
      </c>
      <c r="WA12" s="4849">
        <v>0</v>
      </c>
      <c r="WB12" s="4849">
        <v>0</v>
      </c>
      <c r="WC12" s="4849">
        <v>39</v>
      </c>
      <c r="WD12" s="4849">
        <v>38</v>
      </c>
      <c r="WE12" s="4849">
        <v>46</v>
      </c>
      <c r="WF12" s="4849">
        <v>20</v>
      </c>
      <c r="WG12" s="4849">
        <v>39</v>
      </c>
      <c r="WH12" s="4849">
        <v>0</v>
      </c>
      <c r="WI12" s="4849">
        <v>0</v>
      </c>
      <c r="WJ12" s="4849">
        <v>40</v>
      </c>
      <c r="WK12" s="4849">
        <v>36</v>
      </c>
      <c r="WL12" s="4849">
        <v>50</v>
      </c>
      <c r="WM12" s="4849">
        <v>35</v>
      </c>
      <c r="WN12" s="4849">
        <v>42</v>
      </c>
      <c r="WO12" s="4849">
        <v>0</v>
      </c>
      <c r="WP12" s="4849">
        <v>0</v>
      </c>
      <c r="WQ12" s="4849">
        <v>0</v>
      </c>
      <c r="WR12" s="4849">
        <v>58</v>
      </c>
      <c r="WS12" s="4849">
        <v>22</v>
      </c>
      <c r="WT12" s="4849">
        <v>29</v>
      </c>
      <c r="WU12" s="4849">
        <v>36</v>
      </c>
      <c r="WV12" s="4849">
        <v>0</v>
      </c>
      <c r="WW12" s="4849">
        <v>0</v>
      </c>
      <c r="WX12" s="4849">
        <v>34</v>
      </c>
      <c r="WY12" s="4849">
        <v>38</v>
      </c>
      <c r="WZ12" s="4849">
        <v>28</v>
      </c>
      <c r="XA12" s="4849">
        <v>36</v>
      </c>
      <c r="XB12" s="4849">
        <v>14</v>
      </c>
      <c r="XC12" s="4849">
        <v>0</v>
      </c>
      <c r="XD12" s="4849">
        <v>0</v>
      </c>
      <c r="XE12" s="4849">
        <v>37</v>
      </c>
      <c r="XF12" s="4849">
        <v>17</v>
      </c>
      <c r="XG12" s="4849">
        <v>30</v>
      </c>
      <c r="XH12" s="4849">
        <v>30</v>
      </c>
      <c r="XI12" s="4849">
        <v>32</v>
      </c>
      <c r="XJ12" s="4849">
        <v>0</v>
      </c>
      <c r="XK12" s="4849">
        <v>0</v>
      </c>
      <c r="XL12" s="4849">
        <v>37</v>
      </c>
      <c r="XM12" s="4849">
        <v>18</v>
      </c>
      <c r="XN12" s="4849">
        <v>20</v>
      </c>
      <c r="XO12" s="4849">
        <v>35</v>
      </c>
      <c r="XP12" s="4849">
        <v>35</v>
      </c>
      <c r="XQ12" s="4849">
        <v>0</v>
      </c>
      <c r="XR12" s="4849">
        <v>0</v>
      </c>
      <c r="XS12" s="4849">
        <v>45</v>
      </c>
      <c r="XT12" s="4849">
        <v>37</v>
      </c>
      <c r="XU12" s="4849">
        <v>26</v>
      </c>
      <c r="XV12" s="4849">
        <v>21</v>
      </c>
      <c r="XW12" s="4849">
        <v>26</v>
      </c>
      <c r="XX12" s="4849">
        <v>0</v>
      </c>
      <c r="XY12" s="4849">
        <v>0</v>
      </c>
      <c r="XZ12" s="4849">
        <v>23</v>
      </c>
      <c r="YA12" s="4849">
        <v>18</v>
      </c>
      <c r="YB12" s="4849">
        <v>20</v>
      </c>
      <c r="YC12" s="4849">
        <v>33</v>
      </c>
      <c r="YD12" s="4849">
        <v>17</v>
      </c>
      <c r="YE12" s="4849">
        <v>0</v>
      </c>
      <c r="YF12" s="4849">
        <v>0</v>
      </c>
      <c r="YG12" s="4849">
        <v>34</v>
      </c>
      <c r="YH12" s="4849">
        <v>31</v>
      </c>
      <c r="YI12" s="4849">
        <v>23</v>
      </c>
      <c r="YJ12" s="4849">
        <v>21</v>
      </c>
      <c r="YK12" s="4849">
        <v>22</v>
      </c>
      <c r="YL12" s="4849">
        <v>0</v>
      </c>
      <c r="YM12" s="4849">
        <v>0</v>
      </c>
      <c r="YN12" s="4849">
        <v>16</v>
      </c>
      <c r="YO12" s="4849">
        <v>19</v>
      </c>
      <c r="YP12" s="4849">
        <v>28</v>
      </c>
      <c r="YQ12" s="4849">
        <v>29</v>
      </c>
      <c r="YR12" s="4849">
        <v>48</v>
      </c>
      <c r="YS12" s="4849">
        <v>0</v>
      </c>
      <c r="YT12" s="4849">
        <v>0</v>
      </c>
      <c r="YU12" s="4849">
        <v>42</v>
      </c>
      <c r="YV12" s="4849">
        <v>21</v>
      </c>
      <c r="YW12" s="4849">
        <v>24</v>
      </c>
      <c r="YX12" s="4849">
        <v>28</v>
      </c>
      <c r="YY12" s="4849">
        <v>27</v>
      </c>
      <c r="YZ12" s="4849">
        <v>0</v>
      </c>
      <c r="ZA12" s="4849">
        <v>0</v>
      </c>
      <c r="ZB12" s="4849">
        <v>40</v>
      </c>
      <c r="ZC12" s="4849">
        <v>24</v>
      </c>
      <c r="ZD12" s="4849">
        <v>22</v>
      </c>
      <c r="ZE12" s="4849">
        <v>14</v>
      </c>
      <c r="ZF12" s="4849">
        <v>24</v>
      </c>
      <c r="ZG12" s="4849">
        <v>0</v>
      </c>
      <c r="ZH12" s="4849">
        <v>0</v>
      </c>
      <c r="ZI12" s="4849">
        <v>26</v>
      </c>
      <c r="ZJ12" s="4849">
        <v>17</v>
      </c>
      <c r="ZK12" s="4849">
        <v>24</v>
      </c>
      <c r="ZL12" s="4849">
        <v>24</v>
      </c>
      <c r="ZM12" s="4849">
        <v>18</v>
      </c>
      <c r="ZN12" s="4849">
        <v>0</v>
      </c>
      <c r="ZO12" s="4849">
        <v>0</v>
      </c>
      <c r="ZP12" s="4849">
        <v>37</v>
      </c>
      <c r="ZQ12" s="4849">
        <v>16</v>
      </c>
      <c r="ZR12" s="4849">
        <v>27</v>
      </c>
      <c r="ZS12" s="4849">
        <v>0</v>
      </c>
      <c r="ZT12" s="4849">
        <v>16</v>
      </c>
      <c r="ZU12" s="4849">
        <v>0</v>
      </c>
      <c r="ZV12" s="4849">
        <v>0</v>
      </c>
      <c r="ZW12" s="4849">
        <v>22</v>
      </c>
      <c r="ZX12" s="4849">
        <v>32</v>
      </c>
      <c r="ZY12" s="4849">
        <v>31</v>
      </c>
      <c r="ZZ12" s="4849">
        <v>27</v>
      </c>
      <c r="AAA12" s="4849">
        <v>23</v>
      </c>
      <c r="AAB12" s="4849">
        <v>0</v>
      </c>
      <c r="AAC12" s="4849">
        <v>0</v>
      </c>
      <c r="AAD12" s="4849">
        <v>41</v>
      </c>
      <c r="AAE12" s="4849">
        <v>22</v>
      </c>
      <c r="AAF12" s="4849">
        <v>13</v>
      </c>
      <c r="AAG12" s="4849">
        <v>10</v>
      </c>
      <c r="AAH12" s="4849">
        <v>9</v>
      </c>
      <c r="AAI12" s="4849">
        <v>0</v>
      </c>
      <c r="AAJ12" s="4849">
        <v>0</v>
      </c>
      <c r="AAK12" s="4849">
        <v>12</v>
      </c>
      <c r="AAL12" s="4849">
        <v>10</v>
      </c>
      <c r="AAM12" s="4849">
        <v>8</v>
      </c>
      <c r="AAN12" s="4849">
        <v>12</v>
      </c>
      <c r="AAO12" s="4849">
        <v>5</v>
      </c>
      <c r="AAP12" s="4849">
        <v>0</v>
      </c>
      <c r="AAQ12" s="4849">
        <v>0</v>
      </c>
      <c r="AAR12" s="4849">
        <v>10</v>
      </c>
      <c r="AAS12" s="4849">
        <v>5</v>
      </c>
      <c r="AAT12" s="4849">
        <v>5</v>
      </c>
      <c r="AAU12" s="4849">
        <v>1</v>
      </c>
      <c r="AAV12" s="4849">
        <v>0</v>
      </c>
      <c r="AAW12" s="4849">
        <v>0</v>
      </c>
      <c r="AAX12" s="4849">
        <v>0</v>
      </c>
      <c r="AAY12" s="4849">
        <v>4</v>
      </c>
      <c r="AAZ12" s="4849">
        <v>0</v>
      </c>
      <c r="ABA12" s="4849">
        <v>0</v>
      </c>
      <c r="ABB12" s="4849">
        <v>2</v>
      </c>
      <c r="ABC12" s="4849">
        <v>1</v>
      </c>
      <c r="ABD12" s="4849">
        <v>0</v>
      </c>
      <c r="ABE12" s="4849">
        <v>0</v>
      </c>
      <c r="ABF12" s="4849">
        <v>5</v>
      </c>
      <c r="ABG12" s="4849">
        <v>0</v>
      </c>
      <c r="ABH12" s="4849">
        <v>4</v>
      </c>
    </row>
    <row r="13" spans="1:736" s="1421" customFormat="1" ht="13.2" x14ac:dyDescent="0.25">
      <c r="A13" s="4867" t="s">
        <v>269</v>
      </c>
      <c r="B13" s="4850">
        <v>1166</v>
      </c>
      <c r="C13" s="4850">
        <v>974</v>
      </c>
      <c r="D13" s="4850">
        <v>0</v>
      </c>
      <c r="E13" s="4850">
        <v>0</v>
      </c>
      <c r="F13" s="4850">
        <v>0</v>
      </c>
      <c r="G13" s="4850">
        <v>1343</v>
      </c>
      <c r="H13" s="4850">
        <v>1609</v>
      </c>
      <c r="I13" s="4850">
        <v>1752</v>
      </c>
      <c r="J13" s="4850">
        <v>1591</v>
      </c>
      <c r="K13" s="4850">
        <v>810</v>
      </c>
      <c r="L13" s="4850">
        <v>156</v>
      </c>
      <c r="M13" s="4850">
        <v>1879</v>
      </c>
      <c r="N13" s="4850">
        <v>2073</v>
      </c>
      <c r="O13" s="4850">
        <v>1963</v>
      </c>
      <c r="P13" s="4850">
        <v>1491</v>
      </c>
      <c r="Q13" s="4850">
        <v>944</v>
      </c>
      <c r="R13" s="4850">
        <v>0</v>
      </c>
      <c r="S13" s="4850">
        <v>0</v>
      </c>
      <c r="T13" s="4850">
        <v>1362</v>
      </c>
      <c r="U13" s="4850">
        <v>1303</v>
      </c>
      <c r="V13" s="4850">
        <v>616</v>
      </c>
      <c r="W13" s="4850">
        <v>1327</v>
      </c>
      <c r="X13" s="4850">
        <v>1104</v>
      </c>
      <c r="Y13" s="4850">
        <v>0</v>
      </c>
      <c r="Z13" s="4850">
        <v>0</v>
      </c>
      <c r="AA13" s="4850">
        <v>1147</v>
      </c>
      <c r="AB13" s="4850">
        <v>1232</v>
      </c>
      <c r="AC13" s="4850">
        <v>870</v>
      </c>
      <c r="AD13" s="4850">
        <v>1072</v>
      </c>
      <c r="AE13" s="4850">
        <v>1189</v>
      </c>
      <c r="AF13" s="4850">
        <v>228</v>
      </c>
      <c r="AG13" s="4850">
        <v>2</v>
      </c>
      <c r="AH13" s="4850">
        <v>1348</v>
      </c>
      <c r="AI13" s="4850">
        <v>1528</v>
      </c>
      <c r="AJ13" s="4850">
        <v>1635</v>
      </c>
      <c r="AK13" s="4850">
        <v>1691</v>
      </c>
      <c r="AL13" s="4850">
        <v>1510</v>
      </c>
      <c r="AM13" s="4850">
        <v>342</v>
      </c>
      <c r="AN13" s="4850">
        <v>0</v>
      </c>
      <c r="AO13" s="4850">
        <v>1375</v>
      </c>
      <c r="AP13" s="4850">
        <v>1493</v>
      </c>
      <c r="AQ13" s="4850">
        <v>1669</v>
      </c>
      <c r="AR13" s="4850">
        <v>0</v>
      </c>
      <c r="AS13" s="4850">
        <v>1368</v>
      </c>
      <c r="AT13" s="4850">
        <v>282</v>
      </c>
      <c r="AU13" s="4850">
        <v>0</v>
      </c>
      <c r="AV13" s="4850">
        <v>1160</v>
      </c>
      <c r="AW13" s="4850">
        <v>1849</v>
      </c>
      <c r="AX13" s="4850">
        <v>1910</v>
      </c>
      <c r="AY13" s="4850">
        <v>1957</v>
      </c>
      <c r="AZ13" s="4850">
        <v>1794</v>
      </c>
      <c r="BA13" s="4850">
        <v>366</v>
      </c>
      <c r="BB13" s="4850">
        <v>0</v>
      </c>
      <c r="BC13" s="4850">
        <v>1613</v>
      </c>
      <c r="BD13" s="4850">
        <v>1634</v>
      </c>
      <c r="BE13" s="4850">
        <v>1830</v>
      </c>
      <c r="BF13" s="4850">
        <v>1999</v>
      </c>
      <c r="BG13" s="4850">
        <v>1417</v>
      </c>
      <c r="BH13" s="4850">
        <v>282</v>
      </c>
      <c r="BI13" s="4850">
        <v>0</v>
      </c>
      <c r="BJ13" s="4850">
        <v>1971</v>
      </c>
      <c r="BK13" s="4850">
        <v>1890</v>
      </c>
      <c r="BL13" s="4850">
        <v>1929</v>
      </c>
      <c r="BM13" s="4850">
        <v>1743</v>
      </c>
      <c r="BN13" s="4850">
        <v>1708</v>
      </c>
      <c r="BO13" s="4850">
        <v>342</v>
      </c>
      <c r="BP13" s="4850">
        <v>0</v>
      </c>
      <c r="BQ13" s="4850">
        <v>1772</v>
      </c>
      <c r="BR13" s="4850">
        <v>1480</v>
      </c>
      <c r="BS13" s="4850">
        <v>1743</v>
      </c>
      <c r="BT13" s="4850">
        <v>1406</v>
      </c>
      <c r="BU13" s="4850">
        <v>1418</v>
      </c>
      <c r="BV13" s="4850">
        <v>460</v>
      </c>
      <c r="BW13" s="4850">
        <v>0</v>
      </c>
      <c r="BX13" s="4850">
        <v>1493</v>
      </c>
      <c r="BY13" s="4850">
        <v>0</v>
      </c>
      <c r="BZ13" s="4850">
        <v>1305</v>
      </c>
      <c r="CA13" s="4850">
        <v>1641</v>
      </c>
      <c r="CB13" s="4850">
        <v>1147</v>
      </c>
      <c r="CC13" s="4850">
        <v>273</v>
      </c>
      <c r="CD13" s="4850">
        <v>0</v>
      </c>
      <c r="CE13" s="4850">
        <v>1302</v>
      </c>
      <c r="CF13" s="4850">
        <v>1325</v>
      </c>
      <c r="CG13" s="4850">
        <v>1457</v>
      </c>
      <c r="CH13" s="4850">
        <v>1306</v>
      </c>
      <c r="CI13" s="4850">
        <v>1332</v>
      </c>
      <c r="CJ13" s="4850">
        <v>371</v>
      </c>
      <c r="CK13" s="4850">
        <v>0</v>
      </c>
      <c r="CL13" s="4850">
        <v>1290</v>
      </c>
      <c r="CM13" s="4850">
        <v>1137</v>
      </c>
      <c r="CN13" s="4850">
        <v>1408</v>
      </c>
      <c r="CO13" s="4850">
        <v>1255</v>
      </c>
      <c r="CP13" s="4850">
        <v>1184</v>
      </c>
      <c r="CQ13" s="4850">
        <v>379</v>
      </c>
      <c r="CR13" s="4850">
        <v>0</v>
      </c>
      <c r="CS13" s="4850">
        <v>1237</v>
      </c>
      <c r="CT13" s="4850">
        <v>1348</v>
      </c>
      <c r="CU13" s="4850">
        <v>1323</v>
      </c>
      <c r="CV13" s="4850">
        <v>1364</v>
      </c>
      <c r="CW13" s="4850">
        <v>1199</v>
      </c>
      <c r="CX13" s="4850">
        <v>228</v>
      </c>
      <c r="CY13" s="4850">
        <v>0</v>
      </c>
      <c r="CZ13" s="4850">
        <v>1395</v>
      </c>
      <c r="DA13" s="4850">
        <v>1547</v>
      </c>
      <c r="DB13" s="4850">
        <v>1470</v>
      </c>
      <c r="DC13" s="4850">
        <v>1492</v>
      </c>
      <c r="DD13" s="4850">
        <v>1290</v>
      </c>
      <c r="DE13" s="4850">
        <v>332</v>
      </c>
      <c r="DF13" s="4850">
        <v>0</v>
      </c>
      <c r="DG13" s="4850">
        <v>1384</v>
      </c>
      <c r="DH13" s="4850">
        <v>1202</v>
      </c>
      <c r="DI13" s="4850">
        <v>1546</v>
      </c>
      <c r="DJ13" s="4850">
        <v>1371</v>
      </c>
      <c r="DK13" s="4850">
        <v>1089</v>
      </c>
      <c r="DL13" s="4850">
        <v>0</v>
      </c>
      <c r="DM13" s="4850">
        <v>0</v>
      </c>
      <c r="DN13" s="4850">
        <v>1186</v>
      </c>
      <c r="DO13" s="4850">
        <v>1018</v>
      </c>
      <c r="DP13" s="4850">
        <v>1293</v>
      </c>
      <c r="DQ13" s="4850">
        <v>1126</v>
      </c>
      <c r="DR13" s="4850">
        <v>1157</v>
      </c>
      <c r="DS13" s="4850">
        <v>138</v>
      </c>
      <c r="DT13" s="4850">
        <v>0</v>
      </c>
      <c r="DU13" s="4850">
        <v>874</v>
      </c>
      <c r="DV13" s="4850">
        <v>1268</v>
      </c>
      <c r="DW13" s="4850">
        <v>1355</v>
      </c>
      <c r="DX13" s="4850">
        <v>1101</v>
      </c>
      <c r="DY13" s="4850">
        <v>1070</v>
      </c>
      <c r="DZ13" s="4850">
        <v>0</v>
      </c>
      <c r="EA13" s="4850">
        <v>0</v>
      </c>
      <c r="EB13" s="4850">
        <v>1111</v>
      </c>
      <c r="EC13" s="4850">
        <v>1099</v>
      </c>
      <c r="ED13" s="4850">
        <v>1100</v>
      </c>
      <c r="EE13" s="4850">
        <v>1194</v>
      </c>
      <c r="EF13" s="4850">
        <v>844</v>
      </c>
      <c r="EG13" s="4850">
        <v>0</v>
      </c>
      <c r="EH13" s="4850">
        <v>0</v>
      </c>
      <c r="EI13" s="4850">
        <v>927</v>
      </c>
      <c r="EJ13" s="4850">
        <v>960</v>
      </c>
      <c r="EK13" s="4850">
        <v>924</v>
      </c>
      <c r="EL13" s="4850">
        <v>1075</v>
      </c>
      <c r="EM13" s="4850">
        <v>869</v>
      </c>
      <c r="EN13" s="4850">
        <v>118</v>
      </c>
      <c r="EO13" s="4850">
        <v>0</v>
      </c>
      <c r="EP13" s="4850">
        <v>1133</v>
      </c>
      <c r="EQ13" s="4850">
        <v>909</v>
      </c>
      <c r="ER13" s="4850">
        <v>857</v>
      </c>
      <c r="ES13" s="4850">
        <v>852</v>
      </c>
      <c r="ET13" s="4850">
        <v>863</v>
      </c>
      <c r="EU13" s="4850">
        <v>0</v>
      </c>
      <c r="EV13" s="4850">
        <v>0</v>
      </c>
      <c r="EW13" s="4850">
        <v>0</v>
      </c>
      <c r="EX13" s="4850">
        <v>802</v>
      </c>
      <c r="EY13" s="4850">
        <v>936</v>
      </c>
      <c r="EZ13" s="4850">
        <v>1125</v>
      </c>
      <c r="FA13" s="4850">
        <v>1192</v>
      </c>
      <c r="FB13" s="4850">
        <v>273</v>
      </c>
      <c r="FC13" s="4850">
        <v>0</v>
      </c>
      <c r="FD13" s="4850">
        <v>1015</v>
      </c>
      <c r="FE13" s="4850">
        <v>1066</v>
      </c>
      <c r="FF13" s="4850">
        <v>1147</v>
      </c>
      <c r="FG13" s="4850">
        <v>961</v>
      </c>
      <c r="FH13" s="4850">
        <v>1015</v>
      </c>
      <c r="FI13" s="4850">
        <v>181</v>
      </c>
      <c r="FJ13" s="4850">
        <v>0</v>
      </c>
      <c r="FK13" s="4850">
        <v>964</v>
      </c>
      <c r="FL13" s="4850">
        <v>1039</v>
      </c>
      <c r="FM13" s="4850">
        <v>981</v>
      </c>
      <c r="FN13" s="4850">
        <v>950</v>
      </c>
      <c r="FO13" s="4850">
        <v>920</v>
      </c>
      <c r="FP13" s="4850">
        <v>34</v>
      </c>
      <c r="FQ13" s="4850">
        <v>0</v>
      </c>
      <c r="FR13" s="4850">
        <v>938</v>
      </c>
      <c r="FS13" s="4850">
        <v>931</v>
      </c>
      <c r="FT13" s="4850">
        <v>903</v>
      </c>
      <c r="FU13" s="4850">
        <v>922</v>
      </c>
      <c r="FV13" s="4850">
        <v>957</v>
      </c>
      <c r="FW13" s="4850">
        <v>47</v>
      </c>
      <c r="FX13" s="4850">
        <v>0</v>
      </c>
      <c r="FY13" s="4850">
        <v>909</v>
      </c>
      <c r="FZ13" s="4850">
        <v>913</v>
      </c>
      <c r="GA13" s="4850">
        <v>282</v>
      </c>
      <c r="GB13" s="4850">
        <v>972</v>
      </c>
      <c r="GC13" s="4850">
        <v>582</v>
      </c>
      <c r="GD13" s="4850">
        <v>0</v>
      </c>
      <c r="GE13" s="4850">
        <v>0</v>
      </c>
      <c r="GF13" s="4850">
        <v>831</v>
      </c>
      <c r="GG13" s="4850">
        <v>0</v>
      </c>
      <c r="GH13" s="4850">
        <v>832</v>
      </c>
      <c r="GI13" s="4850">
        <v>793</v>
      </c>
      <c r="GJ13" s="4850">
        <v>757</v>
      </c>
      <c r="GK13" s="4850">
        <v>242</v>
      </c>
      <c r="GL13" s="4850">
        <v>0</v>
      </c>
      <c r="GM13" s="4850">
        <v>874</v>
      </c>
      <c r="GN13" s="4850">
        <v>986</v>
      </c>
      <c r="GO13" s="4850">
        <v>947</v>
      </c>
      <c r="GP13" s="4850">
        <v>1014</v>
      </c>
      <c r="GQ13" s="4850">
        <v>959</v>
      </c>
      <c r="GR13" s="4850">
        <v>303</v>
      </c>
      <c r="GS13" s="4850">
        <v>0</v>
      </c>
      <c r="GT13" s="4850">
        <v>1039</v>
      </c>
      <c r="GU13" s="4850">
        <v>934</v>
      </c>
      <c r="GV13" s="4850">
        <v>978</v>
      </c>
      <c r="GW13" s="4850">
        <v>679</v>
      </c>
      <c r="GX13" s="4850">
        <v>912</v>
      </c>
      <c r="GY13" s="4850">
        <v>217</v>
      </c>
      <c r="GZ13" s="4850">
        <v>0</v>
      </c>
      <c r="HA13" s="4850">
        <v>919</v>
      </c>
      <c r="HB13" s="4850">
        <v>993</v>
      </c>
      <c r="HC13" s="4850">
        <v>939</v>
      </c>
      <c r="HD13" s="4850">
        <v>837</v>
      </c>
      <c r="HE13" s="4850">
        <v>860</v>
      </c>
      <c r="HF13" s="4850">
        <v>0</v>
      </c>
      <c r="HG13" s="4850">
        <v>0</v>
      </c>
      <c r="HH13" s="4850">
        <v>969</v>
      </c>
      <c r="HI13" s="4850">
        <v>997</v>
      </c>
      <c r="HJ13" s="4850">
        <v>1009</v>
      </c>
      <c r="HK13" s="4850">
        <v>930</v>
      </c>
      <c r="HL13" s="4850">
        <v>864</v>
      </c>
      <c r="HM13" s="4850">
        <v>169</v>
      </c>
      <c r="HN13" s="4850">
        <v>0</v>
      </c>
      <c r="HO13" s="4850">
        <v>1050</v>
      </c>
      <c r="HP13" s="4850">
        <v>1143</v>
      </c>
      <c r="HQ13" s="4850">
        <v>973</v>
      </c>
      <c r="HR13" s="4850">
        <v>893</v>
      </c>
      <c r="HS13" s="4850">
        <v>689</v>
      </c>
      <c r="HT13" s="4850">
        <v>115</v>
      </c>
      <c r="HU13" s="4850">
        <v>0</v>
      </c>
      <c r="HV13" s="4850">
        <v>844</v>
      </c>
      <c r="HW13" s="4850">
        <v>947</v>
      </c>
      <c r="HX13" s="4850">
        <v>953</v>
      </c>
      <c r="HY13" s="4850">
        <v>941</v>
      </c>
      <c r="HZ13" s="4850">
        <v>971</v>
      </c>
      <c r="IA13" s="4850">
        <v>191</v>
      </c>
      <c r="IB13" s="4850">
        <v>0</v>
      </c>
      <c r="IC13" s="4850">
        <v>1052</v>
      </c>
      <c r="ID13" s="4850">
        <v>1221</v>
      </c>
      <c r="IE13" s="4850">
        <v>1275</v>
      </c>
      <c r="IF13" s="4850">
        <v>1209</v>
      </c>
      <c r="IG13" s="4850">
        <v>1102</v>
      </c>
      <c r="IH13" s="4850">
        <v>0</v>
      </c>
      <c r="II13" s="4850">
        <v>0</v>
      </c>
      <c r="IJ13" s="4850">
        <v>950</v>
      </c>
      <c r="IK13" s="4850">
        <v>874</v>
      </c>
      <c r="IL13" s="4850">
        <v>1018</v>
      </c>
      <c r="IM13" s="4850">
        <v>700</v>
      </c>
      <c r="IN13" s="4850">
        <v>888</v>
      </c>
      <c r="IO13" s="4850">
        <v>0</v>
      </c>
      <c r="IP13" s="4850">
        <v>0</v>
      </c>
      <c r="IQ13" s="4850">
        <v>0</v>
      </c>
      <c r="IR13" s="4850">
        <v>471</v>
      </c>
      <c r="IS13" s="4850">
        <v>1085</v>
      </c>
      <c r="IT13" s="4850">
        <v>1155</v>
      </c>
      <c r="IU13" s="4850">
        <v>780</v>
      </c>
      <c r="IV13" s="4850">
        <v>0</v>
      </c>
      <c r="IW13" s="4850">
        <v>0</v>
      </c>
      <c r="IX13" s="4850">
        <v>923</v>
      </c>
      <c r="IY13" s="4850">
        <v>756</v>
      </c>
      <c r="IZ13" s="4850">
        <v>1122</v>
      </c>
      <c r="JA13" s="4850">
        <v>962</v>
      </c>
      <c r="JB13" s="4850">
        <v>904</v>
      </c>
      <c r="JC13" s="4850">
        <v>0</v>
      </c>
      <c r="JD13" s="4850">
        <v>0</v>
      </c>
      <c r="JE13" s="4850">
        <v>835</v>
      </c>
      <c r="JF13" s="4850">
        <v>908</v>
      </c>
      <c r="JG13" s="4850">
        <v>1002</v>
      </c>
      <c r="JH13" s="4850">
        <v>773</v>
      </c>
      <c r="JI13" s="4850">
        <v>841</v>
      </c>
      <c r="JJ13" s="4850">
        <v>0</v>
      </c>
      <c r="JK13" s="4850">
        <v>0</v>
      </c>
      <c r="JL13" s="4850">
        <v>1080</v>
      </c>
      <c r="JM13" s="4850">
        <v>976</v>
      </c>
      <c r="JN13" s="4850">
        <v>1014</v>
      </c>
      <c r="JO13" s="4850">
        <v>760</v>
      </c>
      <c r="JP13" s="4850">
        <v>967</v>
      </c>
      <c r="JQ13" s="4850">
        <v>0</v>
      </c>
      <c r="JR13" s="4850">
        <v>0</v>
      </c>
      <c r="JS13" s="4850">
        <v>1081</v>
      </c>
      <c r="JT13" s="4850">
        <v>897</v>
      </c>
      <c r="JU13" s="4850">
        <v>1340</v>
      </c>
      <c r="JV13" s="4850">
        <v>617</v>
      </c>
      <c r="JW13" s="4850">
        <v>793</v>
      </c>
      <c r="JX13" s="4850">
        <v>0</v>
      </c>
      <c r="JY13" s="4850">
        <v>0</v>
      </c>
      <c r="JZ13" s="4850">
        <v>752</v>
      </c>
      <c r="KA13" s="4850">
        <v>1057</v>
      </c>
      <c r="KB13" s="4850">
        <v>338</v>
      </c>
      <c r="KC13" s="4850">
        <v>171</v>
      </c>
      <c r="KD13" s="4850">
        <v>1241</v>
      </c>
      <c r="KE13" s="4850">
        <v>0</v>
      </c>
      <c r="KF13" s="4850">
        <v>0</v>
      </c>
      <c r="KG13" s="4850">
        <v>1103</v>
      </c>
      <c r="KH13" s="4850">
        <v>1029</v>
      </c>
      <c r="KI13" s="4850">
        <v>1178</v>
      </c>
      <c r="KJ13" s="4850">
        <v>989</v>
      </c>
      <c r="KK13" s="4850">
        <v>984</v>
      </c>
      <c r="KL13" s="4850">
        <v>0</v>
      </c>
      <c r="KM13" s="4850">
        <v>0</v>
      </c>
      <c r="KN13" s="4850">
        <v>1043</v>
      </c>
      <c r="KO13" s="4850">
        <v>1024</v>
      </c>
      <c r="KP13" s="4850">
        <v>1092</v>
      </c>
      <c r="KQ13" s="4850">
        <v>546</v>
      </c>
      <c r="KR13" s="4850">
        <v>890</v>
      </c>
      <c r="KS13" s="4850">
        <v>0</v>
      </c>
      <c r="KT13" s="4850">
        <v>0</v>
      </c>
      <c r="KU13" s="4850">
        <v>781</v>
      </c>
      <c r="KV13" s="4850">
        <v>637</v>
      </c>
      <c r="KW13" s="4850">
        <v>926</v>
      </c>
      <c r="KX13" s="4850">
        <v>856</v>
      </c>
      <c r="KY13" s="4850">
        <v>1005</v>
      </c>
      <c r="KZ13" s="4850">
        <v>0</v>
      </c>
      <c r="LA13" s="4850">
        <v>0</v>
      </c>
      <c r="LB13" s="4850">
        <v>1135</v>
      </c>
      <c r="LC13" s="4850">
        <v>1189</v>
      </c>
      <c r="LD13" s="4850">
        <v>1133</v>
      </c>
      <c r="LE13" s="4850">
        <v>993</v>
      </c>
      <c r="LF13" s="4850">
        <v>710</v>
      </c>
      <c r="LG13" s="4850">
        <v>0</v>
      </c>
      <c r="LH13" s="4850">
        <v>0</v>
      </c>
      <c r="LI13" s="4850">
        <v>1055</v>
      </c>
      <c r="LJ13" s="4850">
        <v>848</v>
      </c>
      <c r="LK13" s="4850">
        <v>925</v>
      </c>
      <c r="LL13" s="4850">
        <v>692</v>
      </c>
      <c r="LM13" s="4850">
        <v>678</v>
      </c>
      <c r="LN13" s="4850">
        <v>0</v>
      </c>
      <c r="LO13" s="4850">
        <v>0</v>
      </c>
      <c r="LP13" s="4850">
        <v>827</v>
      </c>
      <c r="LQ13" s="4850">
        <v>1060</v>
      </c>
      <c r="LR13" s="4850">
        <v>1115</v>
      </c>
      <c r="LS13" s="4850">
        <v>0</v>
      </c>
      <c r="LT13" s="4850">
        <v>968</v>
      </c>
      <c r="LU13" s="4850">
        <v>412</v>
      </c>
      <c r="LV13" s="4850">
        <v>0</v>
      </c>
      <c r="LW13" s="4850">
        <v>1003</v>
      </c>
      <c r="LX13" s="4850">
        <v>1199</v>
      </c>
      <c r="LY13" s="4850">
        <v>1230</v>
      </c>
      <c r="LZ13" s="4850">
        <v>395</v>
      </c>
      <c r="MA13" s="4850">
        <v>0</v>
      </c>
      <c r="MB13" s="4850">
        <v>0</v>
      </c>
      <c r="MC13" s="4850">
        <v>0</v>
      </c>
      <c r="MD13" s="4850">
        <v>487</v>
      </c>
      <c r="ME13" s="4850">
        <v>1343</v>
      </c>
      <c r="MF13" s="4850">
        <v>1472</v>
      </c>
      <c r="MG13" s="4850">
        <v>1274</v>
      </c>
      <c r="MH13" s="4850">
        <v>1278</v>
      </c>
      <c r="MI13" s="4850">
        <v>132</v>
      </c>
      <c r="MJ13" s="4850">
        <v>0</v>
      </c>
      <c r="MK13" s="4850">
        <v>1197</v>
      </c>
      <c r="ML13" s="4850">
        <v>1274</v>
      </c>
      <c r="MM13" s="4850">
        <v>1237</v>
      </c>
      <c r="MN13" s="4850">
        <v>996</v>
      </c>
      <c r="MO13" s="4850">
        <v>1021</v>
      </c>
      <c r="MP13" s="4850">
        <v>58</v>
      </c>
      <c r="MQ13" s="4850">
        <v>0</v>
      </c>
      <c r="MR13" s="4850">
        <v>1066</v>
      </c>
      <c r="MS13" s="4850">
        <v>1131</v>
      </c>
      <c r="MT13" s="4850">
        <v>818</v>
      </c>
      <c r="MU13" s="4850">
        <v>758</v>
      </c>
      <c r="MV13" s="4850">
        <v>931</v>
      </c>
      <c r="MW13" s="4850">
        <v>0</v>
      </c>
      <c r="MX13" s="4850">
        <v>0</v>
      </c>
      <c r="MY13" s="4850">
        <v>0</v>
      </c>
      <c r="MZ13" s="4850">
        <v>1302</v>
      </c>
      <c r="NA13" s="4850">
        <v>953</v>
      </c>
      <c r="NB13" s="4850">
        <v>1179</v>
      </c>
      <c r="NC13" s="4850">
        <v>874</v>
      </c>
      <c r="ND13" s="4850">
        <v>0</v>
      </c>
      <c r="NE13" s="4850">
        <v>0</v>
      </c>
      <c r="NF13" s="4850">
        <v>0</v>
      </c>
      <c r="NG13" s="4850">
        <v>1026</v>
      </c>
      <c r="NH13" s="4850">
        <v>1256</v>
      </c>
      <c r="NI13" s="4850">
        <v>0</v>
      </c>
      <c r="NJ13" s="4850">
        <v>967</v>
      </c>
      <c r="NK13" s="4850">
        <v>180</v>
      </c>
      <c r="NL13" s="4850">
        <v>0</v>
      </c>
      <c r="NM13" s="4850">
        <v>1178</v>
      </c>
      <c r="NN13" s="4850">
        <v>1317</v>
      </c>
      <c r="NO13" s="4850">
        <v>1269</v>
      </c>
      <c r="NP13" s="4850">
        <v>1154</v>
      </c>
      <c r="NQ13" s="4850">
        <v>1238</v>
      </c>
      <c r="NR13" s="4850">
        <v>0</v>
      </c>
      <c r="NS13" s="4850">
        <v>0</v>
      </c>
      <c r="NT13" s="4850">
        <v>916</v>
      </c>
      <c r="NU13" s="4850">
        <v>906</v>
      </c>
      <c r="NV13" s="4850">
        <v>794</v>
      </c>
      <c r="NW13" s="4850">
        <v>965</v>
      </c>
      <c r="NX13" s="4850">
        <v>950</v>
      </c>
      <c r="NY13" s="4850">
        <v>0</v>
      </c>
      <c r="NZ13" s="4850">
        <v>0</v>
      </c>
      <c r="OA13" s="4850">
        <v>1125</v>
      </c>
      <c r="OB13" s="4850">
        <v>1088</v>
      </c>
      <c r="OC13" s="4850">
        <v>1271</v>
      </c>
      <c r="OD13" s="4850">
        <v>1062</v>
      </c>
      <c r="OE13" s="4850">
        <v>1136</v>
      </c>
      <c r="OF13" s="4850">
        <v>253</v>
      </c>
      <c r="OG13" s="4850">
        <v>0</v>
      </c>
      <c r="OH13" s="4850">
        <v>1156</v>
      </c>
      <c r="OI13" s="4850">
        <v>1168</v>
      </c>
      <c r="OJ13" s="4850">
        <v>1405</v>
      </c>
      <c r="OK13" s="4850">
        <v>1204</v>
      </c>
      <c r="OL13" s="4850">
        <v>1190</v>
      </c>
      <c r="OM13" s="4850">
        <v>274</v>
      </c>
      <c r="ON13" s="4850">
        <v>0</v>
      </c>
      <c r="OO13" s="4850">
        <v>1305</v>
      </c>
      <c r="OP13" s="4850">
        <v>1449</v>
      </c>
      <c r="OQ13" s="4850">
        <v>1354</v>
      </c>
      <c r="OR13" s="4850">
        <v>1200</v>
      </c>
      <c r="OS13" s="4850">
        <v>1273</v>
      </c>
      <c r="OT13" s="4850">
        <v>301</v>
      </c>
      <c r="OU13" s="4850">
        <v>0</v>
      </c>
      <c r="OV13" s="4850">
        <v>1157</v>
      </c>
      <c r="OW13" s="4850">
        <v>1093</v>
      </c>
      <c r="OX13" s="4850">
        <v>1272</v>
      </c>
      <c r="OY13" s="4850">
        <v>1009</v>
      </c>
      <c r="OZ13" s="4850">
        <v>1224</v>
      </c>
      <c r="PA13" s="4850">
        <v>295</v>
      </c>
      <c r="PB13" s="4850">
        <v>0</v>
      </c>
      <c r="PC13" s="4850">
        <v>1159</v>
      </c>
      <c r="PD13" s="4850">
        <v>1212</v>
      </c>
      <c r="PE13" s="4850">
        <v>1523</v>
      </c>
      <c r="PF13" s="4850">
        <v>1512</v>
      </c>
      <c r="PG13" s="4850">
        <v>1104</v>
      </c>
      <c r="PH13" s="4850">
        <v>0</v>
      </c>
      <c r="PI13" s="4850">
        <v>0</v>
      </c>
      <c r="PJ13" s="4850">
        <v>1545</v>
      </c>
      <c r="PK13" s="4850">
        <v>1539</v>
      </c>
      <c r="PL13" s="4850">
        <v>1666</v>
      </c>
      <c r="PM13" s="4850">
        <v>1339</v>
      </c>
      <c r="PN13" s="4850">
        <v>1071</v>
      </c>
      <c r="PO13" s="4850">
        <v>0</v>
      </c>
      <c r="PP13" s="4850">
        <v>0</v>
      </c>
      <c r="PQ13" s="4850">
        <v>1351</v>
      </c>
      <c r="PR13" s="4850">
        <v>1377</v>
      </c>
      <c r="PS13" s="4850">
        <v>661</v>
      </c>
      <c r="PT13" s="4850">
        <v>1027</v>
      </c>
      <c r="PU13" s="4850">
        <v>1452</v>
      </c>
      <c r="PV13" s="4850">
        <v>0</v>
      </c>
      <c r="PW13" s="4850">
        <v>0</v>
      </c>
      <c r="PX13" s="4850">
        <v>1256</v>
      </c>
      <c r="PY13" s="4850">
        <v>0</v>
      </c>
      <c r="PZ13" s="4850">
        <v>1463</v>
      </c>
      <c r="QA13" s="4850">
        <v>1142</v>
      </c>
      <c r="QB13" s="4850">
        <v>1532</v>
      </c>
      <c r="QC13" s="4850">
        <v>0</v>
      </c>
      <c r="QD13" s="4850">
        <v>0</v>
      </c>
      <c r="QE13" s="4850">
        <v>902</v>
      </c>
      <c r="QF13" s="4850">
        <v>997</v>
      </c>
      <c r="QG13" s="4850">
        <v>1185</v>
      </c>
      <c r="QH13" s="4850">
        <v>829</v>
      </c>
      <c r="QI13" s="4850">
        <v>146</v>
      </c>
      <c r="QJ13" s="4850">
        <v>0</v>
      </c>
      <c r="QK13" s="4850">
        <v>0</v>
      </c>
      <c r="QL13" s="4850">
        <v>1293</v>
      </c>
      <c r="QM13" s="4850">
        <v>1170</v>
      </c>
      <c r="QN13" s="4850">
        <v>1221</v>
      </c>
      <c r="QO13" s="4850">
        <v>738</v>
      </c>
      <c r="QP13" s="4850">
        <v>106</v>
      </c>
      <c r="QQ13" s="4850">
        <v>0</v>
      </c>
      <c r="QR13" s="4850">
        <v>0</v>
      </c>
      <c r="QS13" s="4850">
        <v>1053</v>
      </c>
      <c r="QT13" s="4850">
        <v>1159</v>
      </c>
      <c r="QU13" s="4850">
        <v>1164</v>
      </c>
      <c r="QV13" s="4850">
        <v>623</v>
      </c>
      <c r="QW13" s="4850">
        <v>713</v>
      </c>
      <c r="QX13" s="4850">
        <v>0</v>
      </c>
      <c r="QY13" s="4850">
        <v>0</v>
      </c>
      <c r="QZ13" s="4850">
        <v>844</v>
      </c>
      <c r="RA13" s="4850">
        <v>716</v>
      </c>
      <c r="RB13" s="4850">
        <v>1024</v>
      </c>
      <c r="RC13" s="4850">
        <v>824</v>
      </c>
      <c r="RD13" s="4850">
        <v>931</v>
      </c>
      <c r="RE13" s="4850">
        <v>0</v>
      </c>
      <c r="RF13" s="4850">
        <v>0</v>
      </c>
      <c r="RG13" s="4850">
        <v>861</v>
      </c>
      <c r="RH13" s="4850">
        <v>820</v>
      </c>
      <c r="RI13" s="4850">
        <v>1235</v>
      </c>
      <c r="RJ13" s="4850">
        <v>460</v>
      </c>
      <c r="RK13" s="4850">
        <v>696</v>
      </c>
      <c r="RL13" s="4850">
        <v>0</v>
      </c>
      <c r="RM13" s="4850">
        <v>0</v>
      </c>
      <c r="RN13" s="4850">
        <v>686</v>
      </c>
      <c r="RO13" s="4850">
        <v>854</v>
      </c>
      <c r="RP13" s="4850">
        <v>858</v>
      </c>
      <c r="RQ13" s="4850">
        <v>858</v>
      </c>
      <c r="RR13" s="4850">
        <v>765</v>
      </c>
      <c r="RS13" s="4850">
        <v>0</v>
      </c>
      <c r="RT13" s="4850">
        <v>0</v>
      </c>
      <c r="RU13" s="4850">
        <v>718</v>
      </c>
      <c r="RV13" s="4850">
        <v>818</v>
      </c>
      <c r="RW13" s="4850">
        <v>688</v>
      </c>
      <c r="RX13" s="4850">
        <v>961</v>
      </c>
      <c r="RY13" s="4850">
        <v>499</v>
      </c>
      <c r="RZ13" s="4850">
        <v>0</v>
      </c>
      <c r="SA13" s="4850">
        <v>0</v>
      </c>
      <c r="SB13" s="4850">
        <v>720</v>
      </c>
      <c r="SC13" s="4850">
        <v>644</v>
      </c>
      <c r="SD13" s="4850">
        <v>948</v>
      </c>
      <c r="SE13" s="4850">
        <v>311</v>
      </c>
      <c r="SF13" s="4850">
        <v>739</v>
      </c>
      <c r="SG13" s="4850">
        <v>0</v>
      </c>
      <c r="SH13" s="4850">
        <v>0</v>
      </c>
      <c r="SI13" s="4850">
        <v>738</v>
      </c>
      <c r="SJ13" s="4850">
        <v>701</v>
      </c>
      <c r="SK13" s="4850">
        <v>1013</v>
      </c>
      <c r="SL13" s="4850">
        <v>471</v>
      </c>
      <c r="SM13" s="4850">
        <v>467</v>
      </c>
      <c r="SN13" s="4850">
        <v>0</v>
      </c>
      <c r="SO13" s="4850">
        <v>0</v>
      </c>
      <c r="SP13" s="4850">
        <v>900</v>
      </c>
      <c r="SQ13" s="4850">
        <v>732</v>
      </c>
      <c r="SR13" s="4850">
        <v>1075</v>
      </c>
      <c r="SS13" s="4850">
        <v>385</v>
      </c>
      <c r="ST13" s="4850">
        <v>743</v>
      </c>
      <c r="SU13" s="4850">
        <v>0</v>
      </c>
      <c r="SV13" s="4850">
        <v>0</v>
      </c>
      <c r="SW13" s="4850">
        <v>0</v>
      </c>
      <c r="SX13" s="4850">
        <v>773</v>
      </c>
      <c r="SY13" s="4850">
        <v>176</v>
      </c>
      <c r="SZ13" s="4850">
        <v>1145</v>
      </c>
      <c r="TA13" s="4850">
        <v>722</v>
      </c>
      <c r="TB13" s="4850">
        <v>0</v>
      </c>
      <c r="TC13" s="4850">
        <v>0</v>
      </c>
      <c r="TD13" s="4850">
        <v>949</v>
      </c>
      <c r="TE13" s="4850">
        <v>677</v>
      </c>
      <c r="TF13" s="4850">
        <v>1029</v>
      </c>
      <c r="TG13" s="4850">
        <v>355</v>
      </c>
      <c r="TH13" s="4850">
        <v>576</v>
      </c>
      <c r="TI13" s="4850">
        <v>0</v>
      </c>
      <c r="TJ13" s="4850">
        <v>0</v>
      </c>
      <c r="TK13" s="4850">
        <v>241</v>
      </c>
      <c r="TL13" s="4850">
        <v>410</v>
      </c>
      <c r="TM13" s="4850">
        <v>503</v>
      </c>
      <c r="TN13" s="4850">
        <v>699</v>
      </c>
      <c r="TO13" s="4850">
        <v>1012</v>
      </c>
      <c r="TP13" s="4850">
        <v>0</v>
      </c>
      <c r="TQ13" s="4850">
        <v>0</v>
      </c>
      <c r="TR13" s="4850">
        <v>942</v>
      </c>
      <c r="TS13" s="4850">
        <v>688</v>
      </c>
      <c r="TT13" s="4850">
        <v>384</v>
      </c>
      <c r="TU13" s="4850">
        <v>490</v>
      </c>
      <c r="TV13" s="4850">
        <v>657</v>
      </c>
      <c r="TW13" s="4850">
        <v>0</v>
      </c>
      <c r="TX13" s="4850">
        <v>0</v>
      </c>
      <c r="TY13" s="4850">
        <v>709</v>
      </c>
      <c r="TZ13" s="4850">
        <v>179</v>
      </c>
      <c r="UA13" s="4850">
        <v>1056</v>
      </c>
      <c r="UB13" s="4850">
        <v>960</v>
      </c>
      <c r="UC13" s="4850">
        <v>722</v>
      </c>
      <c r="UD13" s="4850">
        <v>0</v>
      </c>
      <c r="UE13" s="4850">
        <v>0</v>
      </c>
      <c r="UF13" s="4850">
        <v>724</v>
      </c>
      <c r="UG13" s="4850">
        <v>641</v>
      </c>
      <c r="UH13" s="4850">
        <v>0</v>
      </c>
      <c r="UI13" s="4850">
        <v>912</v>
      </c>
      <c r="UJ13" s="4850">
        <v>473</v>
      </c>
      <c r="UK13" s="4850">
        <v>0</v>
      </c>
      <c r="UL13" s="4850">
        <v>0</v>
      </c>
      <c r="UM13" s="4850">
        <v>814</v>
      </c>
      <c r="UN13" s="4850">
        <v>385</v>
      </c>
      <c r="UO13" s="4850">
        <v>1135</v>
      </c>
      <c r="UP13" s="4850">
        <v>531</v>
      </c>
      <c r="UQ13" s="4850">
        <v>723</v>
      </c>
      <c r="UR13" s="4850">
        <v>0</v>
      </c>
      <c r="US13" s="4850">
        <v>0</v>
      </c>
      <c r="UT13" s="4850">
        <v>697</v>
      </c>
      <c r="UU13" s="4850">
        <v>605</v>
      </c>
      <c r="UV13" s="4850">
        <v>868</v>
      </c>
      <c r="UW13" s="4850">
        <v>637</v>
      </c>
      <c r="UX13" s="4850">
        <v>422</v>
      </c>
      <c r="UY13" s="4850">
        <v>0</v>
      </c>
      <c r="UZ13" s="4850">
        <v>0</v>
      </c>
      <c r="VA13" s="4850">
        <v>782</v>
      </c>
      <c r="VB13" s="4850">
        <v>660</v>
      </c>
      <c r="VC13" s="4850">
        <v>841</v>
      </c>
      <c r="VD13" s="4850">
        <v>682</v>
      </c>
      <c r="VE13" s="4850">
        <v>767</v>
      </c>
      <c r="VF13" s="4850">
        <v>0</v>
      </c>
      <c r="VG13" s="4850">
        <v>0</v>
      </c>
      <c r="VH13" s="4850">
        <v>758</v>
      </c>
      <c r="VI13" s="4850">
        <v>618</v>
      </c>
      <c r="VJ13" s="4850">
        <v>1017</v>
      </c>
      <c r="VK13" s="4850">
        <v>602</v>
      </c>
      <c r="VL13" s="4850">
        <v>717</v>
      </c>
      <c r="VM13" s="4850">
        <v>0</v>
      </c>
      <c r="VN13" s="4850">
        <v>0</v>
      </c>
      <c r="VO13" s="4850">
        <v>755</v>
      </c>
      <c r="VP13" s="4850">
        <v>634</v>
      </c>
      <c r="VQ13" s="4850">
        <v>1049</v>
      </c>
      <c r="VR13" s="4850">
        <v>590</v>
      </c>
      <c r="VS13" s="4850">
        <v>719</v>
      </c>
      <c r="VT13" s="4850">
        <v>0</v>
      </c>
      <c r="VU13" s="4850">
        <v>0</v>
      </c>
      <c r="VV13" s="4850">
        <v>751</v>
      </c>
      <c r="VW13" s="4850">
        <v>655</v>
      </c>
      <c r="VX13" s="4850">
        <v>913</v>
      </c>
      <c r="VY13" s="4850">
        <v>587</v>
      </c>
      <c r="VZ13" s="4850">
        <v>771</v>
      </c>
      <c r="WA13" s="4850">
        <v>0</v>
      </c>
      <c r="WB13" s="4850">
        <v>0</v>
      </c>
      <c r="WC13" s="4850">
        <v>687</v>
      </c>
      <c r="WD13" s="4850">
        <v>686</v>
      </c>
      <c r="WE13" s="4850">
        <v>926</v>
      </c>
      <c r="WF13" s="4850">
        <v>590</v>
      </c>
      <c r="WG13" s="4850">
        <v>676</v>
      </c>
      <c r="WH13" s="4850">
        <v>0</v>
      </c>
      <c r="WI13" s="4850">
        <v>0</v>
      </c>
      <c r="WJ13" s="4850">
        <v>739</v>
      </c>
      <c r="WK13" s="4850">
        <v>647</v>
      </c>
      <c r="WL13" s="4850">
        <v>708</v>
      </c>
      <c r="WM13" s="4850">
        <v>689</v>
      </c>
      <c r="WN13" s="4850">
        <v>688</v>
      </c>
      <c r="WO13" s="4850">
        <v>0</v>
      </c>
      <c r="WP13" s="4850">
        <v>0</v>
      </c>
      <c r="WQ13" s="4850">
        <v>0</v>
      </c>
      <c r="WR13" s="4850">
        <v>739</v>
      </c>
      <c r="WS13" s="4850">
        <v>599</v>
      </c>
      <c r="WT13" s="4850">
        <v>835</v>
      </c>
      <c r="WU13" s="4850">
        <v>515</v>
      </c>
      <c r="WV13" s="4850">
        <v>0</v>
      </c>
      <c r="WW13" s="4850">
        <v>0</v>
      </c>
      <c r="WX13" s="4850">
        <v>793</v>
      </c>
      <c r="WY13" s="4850">
        <v>622</v>
      </c>
      <c r="WZ13" s="4850">
        <v>940</v>
      </c>
      <c r="XA13" s="4850">
        <v>479</v>
      </c>
      <c r="XB13" s="4850">
        <v>609</v>
      </c>
      <c r="XC13" s="4850">
        <v>0</v>
      </c>
      <c r="XD13" s="4850">
        <v>0</v>
      </c>
      <c r="XE13" s="4850">
        <v>644</v>
      </c>
      <c r="XF13" s="4850">
        <v>555</v>
      </c>
      <c r="XG13" s="4850">
        <v>811</v>
      </c>
      <c r="XH13" s="4850">
        <v>522</v>
      </c>
      <c r="XI13" s="4850">
        <v>648</v>
      </c>
      <c r="XJ13" s="4850">
        <v>0</v>
      </c>
      <c r="XK13" s="4850">
        <v>0</v>
      </c>
      <c r="XL13" s="4850">
        <v>687</v>
      </c>
      <c r="XM13" s="4850">
        <v>603</v>
      </c>
      <c r="XN13" s="4850">
        <v>843</v>
      </c>
      <c r="XO13" s="4850">
        <v>562</v>
      </c>
      <c r="XP13" s="4850">
        <v>556</v>
      </c>
      <c r="XQ13" s="4850">
        <v>0</v>
      </c>
      <c r="XR13" s="4850">
        <v>0</v>
      </c>
      <c r="XS13" s="4850">
        <v>699</v>
      </c>
      <c r="XT13" s="4850">
        <v>632</v>
      </c>
      <c r="XU13" s="4850">
        <v>906</v>
      </c>
      <c r="XV13" s="4850">
        <v>407</v>
      </c>
      <c r="XW13" s="4850">
        <v>754</v>
      </c>
      <c r="XX13" s="4850">
        <v>0</v>
      </c>
      <c r="XY13" s="4850">
        <v>0</v>
      </c>
      <c r="XZ13" s="4850">
        <v>572</v>
      </c>
      <c r="YA13" s="4850">
        <v>578</v>
      </c>
      <c r="YB13" s="4850">
        <v>172</v>
      </c>
      <c r="YC13" s="4850">
        <v>848</v>
      </c>
      <c r="YD13" s="4850">
        <v>656</v>
      </c>
      <c r="YE13" s="4850">
        <v>0</v>
      </c>
      <c r="YF13" s="4850">
        <v>0</v>
      </c>
      <c r="YG13" s="4850">
        <v>704</v>
      </c>
      <c r="YH13" s="4850">
        <v>639</v>
      </c>
      <c r="YI13" s="4850">
        <v>878</v>
      </c>
      <c r="YJ13" s="4850">
        <v>812</v>
      </c>
      <c r="YK13" s="4850">
        <v>727</v>
      </c>
      <c r="YL13" s="4850">
        <v>0</v>
      </c>
      <c r="YM13" s="4850">
        <v>0</v>
      </c>
      <c r="YN13" s="4850">
        <v>696</v>
      </c>
      <c r="YO13" s="4850">
        <v>622</v>
      </c>
      <c r="YP13" s="4850">
        <v>780</v>
      </c>
      <c r="YQ13" s="4850">
        <v>594</v>
      </c>
      <c r="YR13" s="4850">
        <v>1374</v>
      </c>
      <c r="YS13" s="4850">
        <v>0</v>
      </c>
      <c r="YT13" s="4850">
        <v>0</v>
      </c>
      <c r="YU13" s="4850">
        <v>681</v>
      </c>
      <c r="YV13" s="4850">
        <v>575</v>
      </c>
      <c r="YW13" s="4850">
        <v>796</v>
      </c>
      <c r="YX13" s="4850">
        <v>622</v>
      </c>
      <c r="YY13" s="4850">
        <v>313</v>
      </c>
      <c r="YZ13" s="4850">
        <v>0</v>
      </c>
      <c r="ZA13" s="4850">
        <v>0</v>
      </c>
      <c r="ZB13" s="4850">
        <v>835</v>
      </c>
      <c r="ZC13" s="4850">
        <v>929</v>
      </c>
      <c r="ZD13" s="4850">
        <v>789</v>
      </c>
      <c r="ZE13" s="4850">
        <v>697</v>
      </c>
      <c r="ZF13" s="4850">
        <v>733</v>
      </c>
      <c r="ZG13" s="4850">
        <v>0</v>
      </c>
      <c r="ZH13" s="4850">
        <v>0</v>
      </c>
      <c r="ZI13" s="4850">
        <v>822</v>
      </c>
      <c r="ZJ13" s="4850">
        <v>788</v>
      </c>
      <c r="ZK13" s="4850">
        <v>334</v>
      </c>
      <c r="ZL13" s="4850">
        <v>772</v>
      </c>
      <c r="ZM13" s="4850">
        <v>827</v>
      </c>
      <c r="ZN13" s="4850">
        <v>0</v>
      </c>
      <c r="ZO13" s="4850">
        <v>0</v>
      </c>
      <c r="ZP13" s="4850">
        <v>754</v>
      </c>
      <c r="ZQ13" s="4850">
        <v>698</v>
      </c>
      <c r="ZR13" s="4850">
        <v>727</v>
      </c>
      <c r="ZS13" s="4850">
        <v>0</v>
      </c>
      <c r="ZT13" s="4850">
        <v>674</v>
      </c>
      <c r="ZU13" s="4850">
        <v>0</v>
      </c>
      <c r="ZV13" s="4850">
        <v>0</v>
      </c>
      <c r="ZW13" s="4850">
        <v>645</v>
      </c>
      <c r="ZX13" s="4850">
        <v>951</v>
      </c>
      <c r="ZY13" s="4850">
        <v>976</v>
      </c>
      <c r="ZZ13" s="4850">
        <v>850</v>
      </c>
      <c r="AAA13" s="4850">
        <v>746</v>
      </c>
      <c r="AAB13" s="4850">
        <v>0</v>
      </c>
      <c r="AAC13" s="4850">
        <v>0</v>
      </c>
      <c r="AAD13" s="4850">
        <v>830</v>
      </c>
      <c r="AAE13" s="4850">
        <v>867</v>
      </c>
      <c r="AAF13" s="4850">
        <v>777</v>
      </c>
      <c r="AAG13" s="4850">
        <v>1055</v>
      </c>
      <c r="AAH13" s="4850">
        <v>820</v>
      </c>
      <c r="AAI13" s="4850">
        <v>0</v>
      </c>
      <c r="AAJ13" s="4850">
        <v>0</v>
      </c>
      <c r="AAK13" s="4850">
        <v>961</v>
      </c>
      <c r="AAL13" s="4850">
        <v>862</v>
      </c>
      <c r="AAM13" s="4850">
        <v>933</v>
      </c>
      <c r="AAN13" s="4850">
        <v>1101</v>
      </c>
      <c r="AAO13" s="4850">
        <v>994</v>
      </c>
      <c r="AAP13" s="4850">
        <v>0</v>
      </c>
      <c r="AAQ13" s="4850">
        <v>0</v>
      </c>
      <c r="AAR13" s="4850">
        <v>1037</v>
      </c>
      <c r="AAS13" s="4850">
        <v>1259</v>
      </c>
      <c r="AAT13" s="4850">
        <v>1179</v>
      </c>
      <c r="AAU13" s="4850">
        <v>1159</v>
      </c>
      <c r="AAV13" s="4850">
        <v>793</v>
      </c>
      <c r="AAW13" s="4850">
        <v>0</v>
      </c>
      <c r="AAX13" s="4850">
        <v>0</v>
      </c>
      <c r="AAY13" s="4850">
        <v>756</v>
      </c>
      <c r="AAZ13" s="4850">
        <v>0</v>
      </c>
      <c r="ABA13" s="4850">
        <v>417</v>
      </c>
      <c r="ABB13" s="4850">
        <v>746</v>
      </c>
      <c r="ABC13" s="4850">
        <v>866</v>
      </c>
      <c r="ABD13" s="4850">
        <v>0</v>
      </c>
      <c r="ABE13" s="4850">
        <v>0</v>
      </c>
      <c r="ABF13" s="4850">
        <v>808</v>
      </c>
      <c r="ABG13" s="4850">
        <v>0</v>
      </c>
      <c r="ABH13" s="4850">
        <v>1016</v>
      </c>
    </row>
    <row r="14" spans="1:736" s="1421" customFormat="1" ht="13.2" x14ac:dyDescent="0.25">
      <c r="A14" s="4867"/>
      <c r="B14" s="4849"/>
      <c r="C14" s="4849"/>
      <c r="D14" s="4849"/>
      <c r="E14" s="4849"/>
      <c r="F14" s="4849"/>
      <c r="G14" s="4849"/>
      <c r="H14" s="4849"/>
      <c r="I14" s="4849"/>
      <c r="J14" s="4849"/>
      <c r="K14" s="4849"/>
      <c r="L14" s="4849"/>
      <c r="M14" s="4849"/>
      <c r="N14" s="4849"/>
      <c r="O14" s="4849"/>
      <c r="P14" s="4849"/>
      <c r="Q14" s="4849"/>
      <c r="R14" s="4849"/>
      <c r="S14" s="4849"/>
      <c r="T14" s="4849"/>
      <c r="U14" s="4849"/>
      <c r="V14" s="4849"/>
      <c r="W14" s="4849"/>
      <c r="X14" s="4849"/>
      <c r="Y14" s="4849"/>
      <c r="Z14" s="4849"/>
      <c r="AA14" s="4849"/>
      <c r="AB14" s="4849"/>
      <c r="AC14" s="4849"/>
      <c r="AD14" s="4849"/>
      <c r="AE14" s="4849"/>
      <c r="AF14" s="4849"/>
      <c r="AG14" s="4849"/>
      <c r="AH14" s="4849"/>
      <c r="AI14" s="4849"/>
      <c r="AJ14" s="4849"/>
      <c r="AK14" s="4849"/>
      <c r="AL14" s="4849"/>
      <c r="AM14" s="4849"/>
      <c r="AN14" s="4849"/>
      <c r="AO14" s="4849"/>
      <c r="AP14" s="4849"/>
      <c r="AQ14" s="4849"/>
      <c r="AR14" s="4849"/>
      <c r="AS14" s="4849"/>
      <c r="AT14" s="4849"/>
      <c r="AU14" s="4849"/>
      <c r="AV14" s="4849"/>
      <c r="AW14" s="4849"/>
      <c r="AX14" s="4849"/>
      <c r="AY14" s="4849"/>
      <c r="AZ14" s="4849"/>
      <c r="BA14" s="4849"/>
      <c r="BB14" s="4849"/>
      <c r="BC14" s="4849"/>
      <c r="BD14" s="4849"/>
      <c r="BE14" s="4849"/>
      <c r="BF14" s="4849"/>
      <c r="BG14" s="4849"/>
      <c r="BH14" s="4849"/>
      <c r="BI14" s="4849"/>
      <c r="BJ14" s="4849"/>
      <c r="BK14" s="4849"/>
      <c r="BL14" s="4849"/>
      <c r="BM14" s="4849"/>
      <c r="BN14" s="4849"/>
      <c r="BO14" s="4849"/>
      <c r="BP14" s="4849"/>
      <c r="BQ14" s="4849"/>
      <c r="BR14" s="4849"/>
      <c r="BS14" s="4849"/>
      <c r="BT14" s="4849"/>
      <c r="BU14" s="4849"/>
      <c r="BV14" s="4849"/>
      <c r="BW14" s="4849"/>
      <c r="BX14" s="4849"/>
      <c r="BY14" s="4849"/>
      <c r="BZ14" s="4849"/>
      <c r="CA14" s="4849"/>
      <c r="CB14" s="4849"/>
      <c r="CC14" s="4849"/>
      <c r="CD14" s="4849"/>
      <c r="CE14" s="4849"/>
      <c r="CF14" s="4849"/>
      <c r="CG14" s="4849"/>
      <c r="CH14" s="4849"/>
      <c r="CI14" s="4849"/>
      <c r="CJ14" s="4849"/>
      <c r="CK14" s="4849"/>
      <c r="CL14" s="4849"/>
      <c r="CM14" s="4849"/>
      <c r="CN14" s="4849"/>
      <c r="CO14" s="4849"/>
      <c r="CP14" s="4849"/>
      <c r="CQ14" s="4849"/>
      <c r="CR14" s="4849"/>
      <c r="CS14" s="4849"/>
      <c r="CT14" s="4849"/>
      <c r="CU14" s="4849"/>
      <c r="CV14" s="4849"/>
      <c r="CW14" s="4849"/>
      <c r="CX14" s="4849"/>
      <c r="CY14" s="4849"/>
      <c r="CZ14" s="4849"/>
      <c r="DA14" s="4849"/>
      <c r="DB14" s="4849"/>
      <c r="DC14" s="4849"/>
      <c r="DD14" s="4849"/>
      <c r="DE14" s="4849"/>
      <c r="DF14" s="4849"/>
      <c r="DG14" s="4849"/>
      <c r="DH14" s="4849"/>
      <c r="DI14" s="4849"/>
      <c r="DJ14" s="4849"/>
      <c r="DK14" s="4849"/>
      <c r="DL14" s="4849"/>
      <c r="DM14" s="4849"/>
      <c r="DN14" s="4849"/>
      <c r="DO14" s="4849"/>
      <c r="DP14" s="4849"/>
      <c r="DQ14" s="4849"/>
      <c r="DR14" s="4849"/>
      <c r="DS14" s="4849"/>
      <c r="DT14" s="4849"/>
      <c r="DU14" s="4849"/>
      <c r="DV14" s="4849"/>
      <c r="DW14" s="4849"/>
      <c r="DX14" s="4849"/>
      <c r="DY14" s="4849"/>
      <c r="DZ14" s="4849"/>
      <c r="EA14" s="4849"/>
      <c r="EB14" s="4849"/>
      <c r="EC14" s="4849"/>
      <c r="ED14" s="4849"/>
      <c r="EE14" s="4849"/>
      <c r="EF14" s="4849"/>
      <c r="EG14" s="4849"/>
      <c r="EH14" s="4849"/>
      <c r="EI14" s="4849"/>
      <c r="EJ14" s="4849"/>
      <c r="EK14" s="4849"/>
      <c r="EL14" s="4849"/>
      <c r="EM14" s="4849"/>
      <c r="EN14" s="4849"/>
      <c r="EO14" s="4849"/>
      <c r="EP14" s="4849"/>
      <c r="EQ14" s="4849"/>
      <c r="ER14" s="4849"/>
      <c r="ES14" s="4849"/>
      <c r="ET14" s="4849"/>
      <c r="EU14" s="4849"/>
      <c r="EV14" s="4849"/>
      <c r="EW14" s="4849"/>
      <c r="EX14" s="4849"/>
      <c r="EY14" s="4849"/>
      <c r="EZ14" s="4849"/>
      <c r="FA14" s="4849"/>
      <c r="FB14" s="4849"/>
      <c r="FC14" s="4849"/>
      <c r="FD14" s="4849"/>
      <c r="FE14" s="4849"/>
      <c r="FF14" s="4849"/>
      <c r="FG14" s="4849"/>
      <c r="FH14" s="4849"/>
      <c r="FI14" s="4849"/>
      <c r="FJ14" s="4849"/>
      <c r="FK14" s="4849"/>
      <c r="FL14" s="4849"/>
      <c r="FM14" s="4849"/>
      <c r="FN14" s="4849"/>
      <c r="FO14" s="4849"/>
      <c r="FP14" s="4849"/>
      <c r="FQ14" s="4849"/>
      <c r="FR14" s="4849"/>
      <c r="FS14" s="4849"/>
      <c r="FT14" s="4849"/>
      <c r="FU14" s="4849"/>
      <c r="FV14" s="4849"/>
      <c r="FW14" s="4849"/>
      <c r="FX14" s="4849"/>
      <c r="FY14" s="4849"/>
      <c r="FZ14" s="4849"/>
      <c r="GA14" s="4849"/>
      <c r="GB14" s="4849"/>
      <c r="GC14" s="4849"/>
      <c r="GD14" s="4849"/>
      <c r="GE14" s="4849"/>
      <c r="GF14" s="4849"/>
      <c r="GG14" s="4849"/>
      <c r="GH14" s="4849"/>
      <c r="GI14" s="4849"/>
      <c r="GJ14" s="4849"/>
      <c r="GK14" s="4849"/>
      <c r="GL14" s="4849"/>
      <c r="GM14" s="4849"/>
      <c r="GN14" s="4849"/>
      <c r="GO14" s="4849"/>
      <c r="GP14" s="4849"/>
      <c r="GQ14" s="4849"/>
      <c r="GR14" s="4849"/>
      <c r="GS14" s="4849"/>
      <c r="GT14" s="4849"/>
      <c r="GU14" s="4849"/>
      <c r="GV14" s="4849"/>
      <c r="GW14" s="4849"/>
      <c r="GX14" s="4849"/>
      <c r="GY14" s="4849"/>
      <c r="GZ14" s="4849"/>
      <c r="HA14" s="4849"/>
      <c r="HB14" s="4849"/>
      <c r="HC14" s="4849"/>
      <c r="HD14" s="4849"/>
      <c r="HE14" s="4849"/>
      <c r="HF14" s="4849"/>
      <c r="HG14" s="4849"/>
      <c r="HH14" s="4849"/>
      <c r="HI14" s="4849"/>
      <c r="HJ14" s="4849"/>
      <c r="HK14" s="4849"/>
      <c r="HL14" s="4849"/>
      <c r="HM14" s="4849"/>
      <c r="HN14" s="4849"/>
      <c r="HO14" s="4849"/>
      <c r="HP14" s="4849"/>
      <c r="HQ14" s="4849"/>
      <c r="HR14" s="4849"/>
      <c r="HS14" s="4849"/>
      <c r="HT14" s="4849"/>
      <c r="HU14" s="4849"/>
      <c r="HV14" s="4849"/>
      <c r="HW14" s="4849"/>
      <c r="HX14" s="4849"/>
      <c r="HY14" s="4849"/>
      <c r="HZ14" s="4849"/>
      <c r="IA14" s="4849"/>
      <c r="IB14" s="4849"/>
      <c r="IC14" s="4849"/>
      <c r="ID14" s="4849"/>
      <c r="IE14" s="4849"/>
      <c r="IF14" s="4849"/>
      <c r="IG14" s="4849"/>
      <c r="IH14" s="4849"/>
      <c r="II14" s="4849"/>
      <c r="IJ14" s="4849"/>
      <c r="IK14" s="4849"/>
      <c r="IL14" s="4849"/>
      <c r="IM14" s="4849"/>
      <c r="IN14" s="4849"/>
      <c r="IO14" s="4849"/>
      <c r="IP14" s="4849"/>
      <c r="IQ14" s="4849"/>
      <c r="IR14" s="4849"/>
      <c r="IS14" s="4849"/>
      <c r="IT14" s="4849"/>
      <c r="IU14" s="4849"/>
      <c r="IV14" s="4849"/>
      <c r="IW14" s="4849"/>
      <c r="IX14" s="4849"/>
      <c r="IY14" s="4849"/>
      <c r="IZ14" s="4849"/>
      <c r="JA14" s="4849"/>
      <c r="JB14" s="4849"/>
      <c r="JC14" s="4849"/>
      <c r="JD14" s="4849"/>
      <c r="JE14" s="4849"/>
      <c r="JF14" s="4849"/>
      <c r="JG14" s="4849"/>
      <c r="JH14" s="4849"/>
      <c r="JI14" s="4849"/>
      <c r="JJ14" s="4849"/>
      <c r="JK14" s="4849"/>
      <c r="JL14" s="4849"/>
      <c r="JM14" s="4849"/>
      <c r="JN14" s="4849"/>
      <c r="JO14" s="4849"/>
      <c r="JP14" s="4849"/>
      <c r="JQ14" s="4849"/>
      <c r="JR14" s="4849"/>
      <c r="JS14" s="4849"/>
      <c r="JT14" s="4849"/>
      <c r="JU14" s="4849"/>
      <c r="JV14" s="4849"/>
      <c r="JW14" s="4849"/>
      <c r="JX14" s="4849"/>
      <c r="JY14" s="4849"/>
      <c r="JZ14" s="4849"/>
      <c r="KA14" s="4849"/>
      <c r="KB14" s="4849"/>
      <c r="KC14" s="4849"/>
      <c r="KD14" s="4849"/>
      <c r="KE14" s="4849"/>
      <c r="KF14" s="4849"/>
      <c r="KG14" s="4849"/>
      <c r="KH14" s="4849"/>
      <c r="KI14" s="4849"/>
      <c r="KJ14" s="4849"/>
      <c r="KK14" s="4849"/>
      <c r="KL14" s="4849"/>
      <c r="KM14" s="4849"/>
      <c r="KN14" s="4849"/>
      <c r="KO14" s="4849"/>
      <c r="KP14" s="4849"/>
      <c r="KQ14" s="4849"/>
      <c r="KR14" s="4849"/>
      <c r="KS14" s="4849"/>
      <c r="KT14" s="4849"/>
      <c r="KU14" s="4849"/>
      <c r="KV14" s="4849"/>
      <c r="KW14" s="4849"/>
      <c r="KX14" s="4849"/>
      <c r="KY14" s="4849"/>
      <c r="KZ14" s="4849"/>
      <c r="LA14" s="4849"/>
      <c r="LB14" s="4849"/>
      <c r="LC14" s="4849"/>
      <c r="LD14" s="4849"/>
      <c r="LE14" s="4849"/>
      <c r="LF14" s="4849"/>
      <c r="LG14" s="4849"/>
      <c r="LH14" s="4849"/>
      <c r="LI14" s="4849"/>
      <c r="LJ14" s="4849"/>
      <c r="LK14" s="4849"/>
      <c r="LL14" s="4849"/>
      <c r="LM14" s="4849"/>
      <c r="LN14" s="4849"/>
      <c r="LO14" s="4849"/>
      <c r="LP14" s="4849"/>
      <c r="LQ14" s="4849"/>
      <c r="LR14" s="4849"/>
      <c r="LS14" s="4849"/>
      <c r="LT14" s="4849"/>
      <c r="LU14" s="4849"/>
      <c r="LV14" s="4849"/>
      <c r="LW14" s="4849"/>
      <c r="LX14" s="4849"/>
      <c r="LY14" s="4849"/>
      <c r="LZ14" s="4849"/>
      <c r="MA14" s="4849"/>
      <c r="MB14" s="4849"/>
      <c r="MC14" s="4849"/>
      <c r="MD14" s="4849"/>
      <c r="ME14" s="4849"/>
      <c r="MF14" s="4849"/>
      <c r="MG14" s="4849"/>
      <c r="MH14" s="4849"/>
      <c r="MI14" s="4849"/>
      <c r="MJ14" s="4849"/>
      <c r="MK14" s="4849"/>
      <c r="ML14" s="4849"/>
      <c r="MM14" s="4849"/>
      <c r="MN14" s="4849"/>
      <c r="MO14" s="4849"/>
      <c r="MP14" s="4849"/>
      <c r="MQ14" s="4849"/>
      <c r="MR14" s="4849"/>
      <c r="MS14" s="4849"/>
      <c r="MT14" s="4849"/>
      <c r="MU14" s="4849"/>
      <c r="MV14" s="4849"/>
      <c r="MW14" s="4849"/>
      <c r="MX14" s="4849"/>
      <c r="MY14" s="4849"/>
      <c r="MZ14" s="4849"/>
      <c r="NA14" s="4849"/>
      <c r="NB14" s="4849"/>
      <c r="NC14" s="4849"/>
      <c r="ND14" s="4849"/>
      <c r="NE14" s="4849"/>
      <c r="NF14" s="4849"/>
      <c r="NG14" s="4849"/>
      <c r="NH14" s="4849"/>
      <c r="NI14" s="4849"/>
      <c r="NJ14" s="4849"/>
      <c r="NK14" s="4849"/>
      <c r="NL14" s="4849"/>
      <c r="NM14" s="4849"/>
      <c r="NN14" s="4849"/>
      <c r="NO14" s="4849"/>
      <c r="NP14" s="4849"/>
      <c r="NQ14" s="4849"/>
      <c r="NR14" s="4849"/>
      <c r="NS14" s="4849"/>
      <c r="NT14" s="4849"/>
      <c r="NU14" s="4849"/>
      <c r="NV14" s="4849"/>
      <c r="NW14" s="4849"/>
      <c r="NX14" s="4849"/>
      <c r="NY14" s="4849"/>
      <c r="NZ14" s="4849"/>
      <c r="OA14" s="4849"/>
      <c r="OB14" s="4849"/>
      <c r="OC14" s="4849"/>
      <c r="OD14" s="4849"/>
      <c r="OE14" s="4849"/>
      <c r="OF14" s="4849"/>
      <c r="OG14" s="4849"/>
      <c r="OH14" s="4849"/>
      <c r="OI14" s="4849"/>
      <c r="OJ14" s="4849"/>
      <c r="OK14" s="4849"/>
      <c r="OL14" s="4849"/>
      <c r="OM14" s="4849"/>
      <c r="ON14" s="4849"/>
      <c r="OO14" s="4849"/>
      <c r="OP14" s="4849"/>
      <c r="OQ14" s="4849"/>
      <c r="OR14" s="4849"/>
      <c r="OS14" s="4849"/>
      <c r="OT14" s="4849"/>
      <c r="OU14" s="4849"/>
      <c r="OV14" s="4849"/>
      <c r="OW14" s="4849"/>
      <c r="OX14" s="4849"/>
      <c r="OY14" s="4849"/>
      <c r="OZ14" s="4849"/>
      <c r="PA14" s="4849"/>
      <c r="PB14" s="4849"/>
      <c r="PC14" s="4849"/>
      <c r="PD14" s="4849"/>
      <c r="PE14" s="4849"/>
      <c r="PF14" s="4849"/>
      <c r="PG14" s="4849"/>
      <c r="PH14" s="4849"/>
      <c r="PI14" s="4849"/>
      <c r="PJ14" s="4849"/>
      <c r="PK14" s="4849"/>
      <c r="PL14" s="4849"/>
      <c r="PM14" s="4849"/>
      <c r="PN14" s="4849"/>
      <c r="PO14" s="4849"/>
      <c r="PP14" s="4849"/>
      <c r="PQ14" s="4849"/>
      <c r="PR14" s="4849"/>
      <c r="PS14" s="4849"/>
      <c r="PT14" s="4849"/>
      <c r="PU14" s="4849"/>
      <c r="PV14" s="4849"/>
      <c r="PW14" s="4849"/>
      <c r="PX14" s="4849"/>
      <c r="PY14" s="4849"/>
      <c r="PZ14" s="4849"/>
      <c r="QA14" s="4849"/>
      <c r="QB14" s="4849"/>
      <c r="QC14" s="4849"/>
      <c r="QD14" s="4849"/>
      <c r="QE14" s="4849"/>
      <c r="QF14" s="4849"/>
      <c r="QG14" s="4849"/>
      <c r="QH14" s="4849"/>
      <c r="QI14" s="4849"/>
      <c r="QJ14" s="4849"/>
      <c r="QK14" s="4849"/>
      <c r="QL14" s="4849"/>
      <c r="QM14" s="4849"/>
      <c r="QN14" s="4849"/>
      <c r="QO14" s="4849"/>
      <c r="QP14" s="4849"/>
      <c r="QQ14" s="4849"/>
      <c r="QR14" s="4849"/>
      <c r="QS14" s="4849"/>
      <c r="QT14" s="4849"/>
      <c r="QU14" s="4849"/>
      <c r="QV14" s="4849"/>
      <c r="QW14" s="4849"/>
      <c r="QX14" s="4849"/>
      <c r="QY14" s="4849"/>
      <c r="QZ14" s="4849"/>
      <c r="RA14" s="4849"/>
      <c r="RB14" s="4849"/>
      <c r="RC14" s="4849"/>
      <c r="RD14" s="4849"/>
      <c r="RE14" s="4849"/>
      <c r="RF14" s="4849"/>
      <c r="RG14" s="4849"/>
      <c r="RH14" s="4849"/>
      <c r="RI14" s="4849"/>
      <c r="RJ14" s="4849"/>
      <c r="RK14" s="4849"/>
      <c r="RL14" s="4849"/>
      <c r="RM14" s="4849"/>
      <c r="RN14" s="4849"/>
      <c r="RO14" s="4849"/>
      <c r="RP14" s="4849"/>
      <c r="RQ14" s="4849"/>
      <c r="RR14" s="4849"/>
      <c r="RS14" s="4849"/>
      <c r="RT14" s="4849"/>
      <c r="RU14" s="4849"/>
      <c r="RV14" s="4849"/>
      <c r="RW14" s="4849"/>
      <c r="RX14" s="4849"/>
      <c r="RY14" s="4849"/>
      <c r="RZ14" s="4849"/>
      <c r="SA14" s="4849"/>
      <c r="SB14" s="4849"/>
      <c r="SC14" s="4849"/>
      <c r="SD14" s="4849"/>
      <c r="SE14" s="4849"/>
      <c r="SF14" s="4849"/>
      <c r="SG14" s="4849"/>
      <c r="SH14" s="4849"/>
      <c r="SI14" s="4849"/>
      <c r="SJ14" s="4849"/>
      <c r="SK14" s="4849"/>
      <c r="SL14" s="4849"/>
      <c r="SM14" s="4849"/>
      <c r="SN14" s="4849"/>
      <c r="SO14" s="4849"/>
      <c r="SP14" s="4849"/>
      <c r="SQ14" s="4849"/>
      <c r="SR14" s="4849"/>
      <c r="SS14" s="4849"/>
      <c r="ST14" s="4849"/>
      <c r="SU14" s="4849"/>
      <c r="SV14" s="4849"/>
      <c r="SW14" s="4849"/>
      <c r="SX14" s="4849"/>
      <c r="SY14" s="4849"/>
      <c r="SZ14" s="4849"/>
      <c r="TA14" s="4849"/>
      <c r="TB14" s="4849"/>
      <c r="TC14" s="4849"/>
      <c r="TD14" s="4849"/>
      <c r="TE14" s="4849"/>
      <c r="TF14" s="4849"/>
      <c r="TG14" s="4849"/>
      <c r="TH14" s="4849"/>
      <c r="TI14" s="4849"/>
      <c r="TJ14" s="4849"/>
      <c r="TK14" s="4849"/>
      <c r="TL14" s="4849"/>
      <c r="TM14" s="4849"/>
      <c r="TN14" s="4849"/>
      <c r="TO14" s="4849"/>
      <c r="TP14" s="4849"/>
      <c r="TQ14" s="4849"/>
      <c r="TR14" s="4849"/>
      <c r="TS14" s="4849"/>
      <c r="TT14" s="4849"/>
      <c r="TU14" s="4849"/>
      <c r="TV14" s="4849"/>
      <c r="TW14" s="4849"/>
      <c r="TX14" s="4849"/>
      <c r="TY14" s="4849"/>
      <c r="TZ14" s="4849"/>
      <c r="UA14" s="4849"/>
      <c r="UB14" s="4849"/>
      <c r="UC14" s="4849"/>
      <c r="UD14" s="4849"/>
      <c r="UE14" s="4849"/>
      <c r="UF14" s="4849"/>
      <c r="UG14" s="4849"/>
      <c r="UH14" s="4849"/>
      <c r="UI14" s="4849"/>
      <c r="UJ14" s="4849"/>
      <c r="UK14" s="4849"/>
      <c r="UL14" s="4849"/>
      <c r="UM14" s="4849"/>
      <c r="UN14" s="4849"/>
      <c r="UO14" s="4849"/>
      <c r="UP14" s="4849"/>
      <c r="UQ14" s="4849"/>
      <c r="UR14" s="4849"/>
      <c r="US14" s="4849"/>
      <c r="UT14" s="4849"/>
      <c r="UU14" s="4849"/>
      <c r="UV14" s="4849"/>
      <c r="UW14" s="4849"/>
      <c r="UX14" s="4849"/>
      <c r="UY14" s="4849"/>
      <c r="UZ14" s="4849"/>
      <c r="VA14" s="4849"/>
      <c r="VB14" s="4849"/>
      <c r="VC14" s="4849"/>
      <c r="VD14" s="4849"/>
      <c r="VE14" s="4849"/>
      <c r="VF14" s="4849"/>
      <c r="VG14" s="4849"/>
      <c r="VH14" s="4849"/>
      <c r="VI14" s="4849"/>
      <c r="VJ14" s="4849"/>
      <c r="VK14" s="4849"/>
      <c r="VL14" s="4849"/>
      <c r="VM14" s="4849"/>
      <c r="VN14" s="4849"/>
      <c r="VO14" s="4849"/>
      <c r="VP14" s="4849"/>
      <c r="VQ14" s="4849"/>
      <c r="VR14" s="4849"/>
      <c r="VS14" s="4849"/>
      <c r="VT14" s="4849"/>
      <c r="VU14" s="4849"/>
      <c r="VV14" s="4849"/>
      <c r="VW14" s="4849"/>
      <c r="VX14" s="4849"/>
      <c r="VY14" s="4849"/>
      <c r="VZ14" s="4849"/>
      <c r="WA14" s="4849"/>
      <c r="WB14" s="4849"/>
      <c r="WC14" s="4849"/>
      <c r="WD14" s="4849"/>
      <c r="WE14" s="4849"/>
      <c r="WF14" s="4849"/>
      <c r="WG14" s="4849"/>
      <c r="WH14" s="4849"/>
      <c r="WI14" s="4849"/>
      <c r="WJ14" s="4849"/>
      <c r="WK14" s="4849"/>
      <c r="WL14" s="4849"/>
      <c r="WM14" s="4849"/>
      <c r="WN14" s="4849"/>
      <c r="WO14" s="4849"/>
      <c r="WP14" s="4849"/>
      <c r="WQ14" s="4849"/>
      <c r="WR14" s="4849"/>
      <c r="WS14" s="4849"/>
      <c r="WT14" s="4849"/>
      <c r="WU14" s="4849"/>
      <c r="WV14" s="4849"/>
      <c r="WW14" s="4849"/>
      <c r="WX14" s="4849"/>
      <c r="WY14" s="4849"/>
      <c r="WZ14" s="4849"/>
      <c r="XA14" s="4849"/>
      <c r="XB14" s="4849"/>
      <c r="XC14" s="4849"/>
      <c r="XD14" s="4849"/>
      <c r="XE14" s="4849"/>
      <c r="XF14" s="4849"/>
      <c r="XG14" s="4849"/>
      <c r="XH14" s="4849"/>
      <c r="XI14" s="4849"/>
      <c r="XJ14" s="4849"/>
      <c r="XK14" s="4849"/>
      <c r="XL14" s="4849"/>
      <c r="XM14" s="4849"/>
      <c r="XN14" s="4849"/>
      <c r="XO14" s="4849"/>
      <c r="XP14" s="4849"/>
      <c r="XQ14" s="4849"/>
      <c r="XR14" s="4849"/>
      <c r="XS14" s="4849"/>
      <c r="XT14" s="4849"/>
      <c r="XU14" s="4849"/>
      <c r="XV14" s="4849"/>
      <c r="XW14" s="4849"/>
      <c r="XX14" s="4849"/>
      <c r="XY14" s="4849"/>
      <c r="XZ14" s="4849"/>
      <c r="YA14" s="4849"/>
      <c r="YB14" s="4849"/>
      <c r="YC14" s="4849"/>
      <c r="YD14" s="4849"/>
      <c r="YE14" s="4849"/>
      <c r="YF14" s="4849"/>
      <c r="YG14" s="4849"/>
      <c r="YH14" s="4849"/>
      <c r="YI14" s="4849"/>
      <c r="YJ14" s="4849"/>
      <c r="YK14" s="4849"/>
      <c r="YL14" s="4849"/>
      <c r="YM14" s="4849"/>
      <c r="YN14" s="4849"/>
      <c r="YO14" s="4849"/>
      <c r="YP14" s="4849"/>
      <c r="YQ14" s="4849"/>
      <c r="YR14" s="4849"/>
      <c r="YS14" s="4849"/>
      <c r="YT14" s="4849"/>
      <c r="YU14" s="4849"/>
      <c r="YV14" s="4849"/>
      <c r="YW14" s="4849"/>
      <c r="YX14" s="4849"/>
      <c r="YY14" s="4849"/>
      <c r="YZ14" s="4849"/>
      <c r="ZA14" s="4849"/>
      <c r="ZB14" s="4849"/>
      <c r="ZC14" s="4849"/>
      <c r="ZD14" s="4849"/>
      <c r="ZE14" s="4849"/>
      <c r="ZF14" s="4849"/>
      <c r="ZG14" s="4849"/>
      <c r="ZH14" s="4849"/>
      <c r="ZI14" s="4849"/>
      <c r="ZJ14" s="4849"/>
      <c r="ZK14" s="4849"/>
      <c r="ZL14" s="4849"/>
      <c r="ZM14" s="4849"/>
      <c r="ZN14" s="4849"/>
      <c r="ZO14" s="4849"/>
      <c r="ZP14" s="4849"/>
      <c r="ZQ14" s="4849"/>
      <c r="ZR14" s="4849"/>
      <c r="ZS14" s="4849"/>
      <c r="ZT14" s="4849"/>
      <c r="ZU14" s="4849"/>
      <c r="ZV14" s="4849"/>
      <c r="ZW14" s="4849"/>
      <c r="ZX14" s="4849"/>
      <c r="ZY14" s="4849"/>
      <c r="ZZ14" s="4849"/>
      <c r="AAA14" s="4849"/>
      <c r="AAB14" s="4849"/>
      <c r="AAC14" s="4849"/>
      <c r="AAD14" s="4849"/>
      <c r="AAE14" s="4849"/>
      <c r="AAF14" s="4849"/>
      <c r="AAG14" s="4849"/>
      <c r="AAH14" s="4849"/>
      <c r="AAI14" s="4849"/>
      <c r="AAJ14" s="4849"/>
      <c r="AAK14" s="4849"/>
      <c r="AAL14" s="4849"/>
      <c r="AAM14" s="4849"/>
      <c r="AAN14" s="4849"/>
      <c r="AAO14" s="4849"/>
      <c r="AAP14" s="4849"/>
      <c r="AAQ14" s="4849"/>
      <c r="AAR14" s="4849"/>
      <c r="AAS14" s="4849"/>
      <c r="AAT14" s="4849"/>
      <c r="AAU14" s="4849"/>
      <c r="AAV14" s="4849"/>
      <c r="AAW14" s="4849"/>
      <c r="AAX14" s="4849"/>
      <c r="AAY14" s="4849"/>
      <c r="AAZ14" s="4849"/>
      <c r="ABA14" s="4849"/>
      <c r="ABB14" s="4849"/>
      <c r="ABC14" s="4849"/>
      <c r="ABD14" s="4849"/>
      <c r="ABE14" s="4849"/>
      <c r="ABF14" s="4849"/>
      <c r="ABG14" s="4849"/>
      <c r="ABH14" s="4849"/>
    </row>
    <row r="15" spans="1:736" s="1421" customFormat="1" ht="13.2" x14ac:dyDescent="0.25">
      <c r="A15" s="1438" t="s">
        <v>264</v>
      </c>
      <c r="B15" s="4849"/>
      <c r="C15" s="4849"/>
      <c r="D15" s="4849"/>
      <c r="E15" s="4849"/>
      <c r="F15" s="4849"/>
      <c r="G15" s="4849"/>
      <c r="H15" s="4849"/>
      <c r="I15" s="4849"/>
      <c r="J15" s="4849"/>
      <c r="K15" s="4849"/>
      <c r="L15" s="4849"/>
      <c r="M15" s="4849"/>
      <c r="N15" s="4849"/>
      <c r="O15" s="4849"/>
      <c r="P15" s="4849"/>
      <c r="Q15" s="4849"/>
      <c r="R15" s="4849"/>
      <c r="S15" s="4849"/>
      <c r="T15" s="4849"/>
      <c r="U15" s="4849"/>
      <c r="V15" s="4849"/>
      <c r="W15" s="4849"/>
      <c r="X15" s="4849"/>
      <c r="Y15" s="4849"/>
      <c r="Z15" s="4849"/>
      <c r="AA15" s="4849"/>
      <c r="AB15" s="4849"/>
      <c r="AC15" s="4849"/>
      <c r="AD15" s="4849"/>
      <c r="AE15" s="4849"/>
      <c r="AF15" s="4849"/>
      <c r="AG15" s="4849"/>
      <c r="AH15" s="4849"/>
      <c r="AI15" s="4849"/>
      <c r="AJ15" s="4849"/>
      <c r="AK15" s="4849"/>
      <c r="AL15" s="4849"/>
      <c r="AM15" s="4849"/>
      <c r="AN15" s="4849"/>
      <c r="AO15" s="4849"/>
      <c r="AP15" s="4849"/>
      <c r="AQ15" s="4849"/>
      <c r="AR15" s="4849"/>
      <c r="AS15" s="4849"/>
      <c r="AT15" s="4849"/>
      <c r="AU15" s="4849"/>
      <c r="AV15" s="4849"/>
      <c r="AW15" s="4849"/>
      <c r="AX15" s="4849"/>
      <c r="AY15" s="4849"/>
      <c r="AZ15" s="4849"/>
      <c r="BA15" s="4849"/>
      <c r="BB15" s="4849"/>
      <c r="BC15" s="4849"/>
      <c r="BD15" s="4849"/>
      <c r="BE15" s="4849"/>
      <c r="BF15" s="4849"/>
      <c r="BG15" s="4849"/>
      <c r="BH15" s="4849"/>
      <c r="BI15" s="4849"/>
      <c r="BJ15" s="4849"/>
      <c r="BK15" s="4849"/>
      <c r="BL15" s="4849"/>
      <c r="BM15" s="4849"/>
      <c r="BN15" s="4849"/>
      <c r="BO15" s="4849"/>
      <c r="BP15" s="4849"/>
      <c r="BQ15" s="4849"/>
      <c r="BR15" s="4849"/>
      <c r="BS15" s="4849"/>
      <c r="BT15" s="4849"/>
      <c r="BU15" s="4849"/>
      <c r="BV15" s="4849"/>
      <c r="BW15" s="4849"/>
      <c r="BX15" s="4849"/>
      <c r="BY15" s="4849"/>
      <c r="BZ15" s="4849"/>
      <c r="CA15" s="4849"/>
      <c r="CB15" s="4849"/>
      <c r="CC15" s="4849"/>
      <c r="CD15" s="4849"/>
      <c r="CE15" s="4849"/>
      <c r="CF15" s="4849"/>
      <c r="CG15" s="4849"/>
      <c r="CH15" s="4849"/>
      <c r="CI15" s="4849"/>
      <c r="CJ15" s="4849"/>
      <c r="CK15" s="4849"/>
      <c r="CL15" s="4849"/>
      <c r="CM15" s="4849"/>
      <c r="CN15" s="4849"/>
      <c r="CO15" s="4849"/>
      <c r="CP15" s="4849"/>
      <c r="CQ15" s="4849"/>
      <c r="CR15" s="4849"/>
      <c r="CS15" s="4849"/>
      <c r="CT15" s="4849"/>
      <c r="CU15" s="4849"/>
      <c r="CV15" s="4849"/>
      <c r="CW15" s="4849"/>
      <c r="CX15" s="4849"/>
      <c r="CY15" s="4849"/>
      <c r="CZ15" s="4849"/>
      <c r="DA15" s="4849"/>
      <c r="DB15" s="4849"/>
      <c r="DC15" s="4849"/>
      <c r="DD15" s="4849"/>
      <c r="DE15" s="4849"/>
      <c r="DF15" s="4849"/>
      <c r="DG15" s="4849"/>
      <c r="DH15" s="4849"/>
      <c r="DI15" s="4849"/>
      <c r="DJ15" s="4849"/>
      <c r="DK15" s="4849"/>
      <c r="DL15" s="4849"/>
      <c r="DM15" s="4849"/>
      <c r="DN15" s="4849"/>
      <c r="DO15" s="4849"/>
      <c r="DP15" s="4849"/>
      <c r="DQ15" s="4849"/>
      <c r="DR15" s="4849"/>
      <c r="DS15" s="4849"/>
      <c r="DT15" s="4849"/>
      <c r="DU15" s="4849"/>
      <c r="DV15" s="4849"/>
      <c r="DW15" s="4849"/>
      <c r="DX15" s="4849"/>
      <c r="DY15" s="4849"/>
      <c r="DZ15" s="4849"/>
      <c r="EA15" s="4849"/>
      <c r="EB15" s="4849"/>
      <c r="EC15" s="4849"/>
      <c r="ED15" s="4849"/>
      <c r="EE15" s="4849"/>
      <c r="EF15" s="4849"/>
      <c r="EG15" s="4849"/>
      <c r="EH15" s="4849"/>
      <c r="EI15" s="4849"/>
      <c r="EJ15" s="4849"/>
      <c r="EK15" s="4849"/>
      <c r="EL15" s="4849"/>
      <c r="EM15" s="4849"/>
      <c r="EN15" s="4849"/>
      <c r="EO15" s="4849"/>
      <c r="EP15" s="4849"/>
      <c r="EQ15" s="4849"/>
      <c r="ER15" s="4849"/>
      <c r="ES15" s="4849"/>
      <c r="ET15" s="4849"/>
      <c r="EU15" s="4849"/>
      <c r="EV15" s="4849"/>
      <c r="EW15" s="4849"/>
      <c r="EX15" s="4849"/>
      <c r="EY15" s="4849"/>
      <c r="EZ15" s="4849"/>
      <c r="FA15" s="4849"/>
      <c r="FB15" s="4849"/>
      <c r="FC15" s="4849"/>
      <c r="FD15" s="4849"/>
      <c r="FE15" s="4849"/>
      <c r="FF15" s="4849"/>
      <c r="FG15" s="4849"/>
      <c r="FH15" s="4849"/>
      <c r="FI15" s="4849"/>
      <c r="FJ15" s="4849"/>
      <c r="FK15" s="4849"/>
      <c r="FL15" s="4849"/>
      <c r="FM15" s="4849"/>
      <c r="FN15" s="4849"/>
      <c r="FO15" s="4849"/>
      <c r="FP15" s="4849"/>
      <c r="FQ15" s="4849"/>
      <c r="FR15" s="4849"/>
      <c r="FS15" s="4849"/>
      <c r="FT15" s="4849"/>
      <c r="FU15" s="4849"/>
      <c r="FV15" s="4849"/>
      <c r="FW15" s="4849"/>
      <c r="FX15" s="4849"/>
      <c r="FY15" s="4849"/>
      <c r="FZ15" s="4849"/>
      <c r="GA15" s="4849"/>
      <c r="GB15" s="4849"/>
      <c r="GC15" s="4849"/>
      <c r="GD15" s="4849"/>
      <c r="GE15" s="4849"/>
      <c r="GF15" s="4849"/>
      <c r="GG15" s="4849"/>
      <c r="GH15" s="4849"/>
      <c r="GI15" s="4849"/>
      <c r="GJ15" s="4849"/>
      <c r="GK15" s="4849"/>
      <c r="GL15" s="4849"/>
      <c r="GM15" s="4849"/>
      <c r="GN15" s="4849"/>
      <c r="GO15" s="4849"/>
      <c r="GP15" s="4849"/>
      <c r="GQ15" s="4849"/>
      <c r="GR15" s="4849"/>
      <c r="GS15" s="4849"/>
      <c r="GT15" s="4849"/>
      <c r="GU15" s="4849"/>
      <c r="GV15" s="4849"/>
      <c r="GW15" s="4849"/>
      <c r="GX15" s="4849"/>
      <c r="GY15" s="4849"/>
      <c r="GZ15" s="4849"/>
      <c r="HA15" s="4849"/>
      <c r="HB15" s="4849"/>
      <c r="HC15" s="4849"/>
      <c r="HD15" s="4849"/>
      <c r="HE15" s="4849"/>
      <c r="HF15" s="4849"/>
      <c r="HG15" s="4849"/>
      <c r="HH15" s="4849"/>
      <c r="HI15" s="4849"/>
      <c r="HJ15" s="4849"/>
      <c r="HK15" s="4849"/>
      <c r="HL15" s="4849"/>
      <c r="HM15" s="4849"/>
      <c r="HN15" s="4849"/>
      <c r="HO15" s="4849"/>
      <c r="HP15" s="4849"/>
      <c r="HQ15" s="4849"/>
      <c r="HR15" s="4849"/>
      <c r="HS15" s="4849"/>
      <c r="HT15" s="4849"/>
      <c r="HU15" s="4849"/>
      <c r="HV15" s="4849"/>
      <c r="HW15" s="4849"/>
      <c r="HX15" s="4849"/>
      <c r="HY15" s="4849"/>
      <c r="HZ15" s="4849"/>
      <c r="IA15" s="4849"/>
      <c r="IB15" s="4849"/>
      <c r="IC15" s="4849"/>
      <c r="ID15" s="4849"/>
      <c r="IE15" s="4849"/>
      <c r="IF15" s="4849"/>
      <c r="IG15" s="4849"/>
      <c r="IH15" s="4849"/>
      <c r="II15" s="4849"/>
      <c r="IJ15" s="4849"/>
      <c r="IK15" s="4849"/>
      <c r="IL15" s="4849"/>
      <c r="IM15" s="4849"/>
      <c r="IN15" s="4849"/>
      <c r="IO15" s="4849"/>
      <c r="IP15" s="4849"/>
      <c r="IQ15" s="4849"/>
      <c r="IR15" s="4849"/>
      <c r="IS15" s="4849"/>
      <c r="IT15" s="4849"/>
      <c r="IU15" s="4849"/>
      <c r="IV15" s="4849"/>
      <c r="IW15" s="4849"/>
      <c r="IX15" s="4849"/>
      <c r="IY15" s="4849"/>
      <c r="IZ15" s="4849"/>
      <c r="JA15" s="4849"/>
      <c r="JB15" s="4849"/>
      <c r="JC15" s="4849"/>
      <c r="JD15" s="4849"/>
      <c r="JE15" s="4849"/>
      <c r="JF15" s="4849"/>
      <c r="JG15" s="4849"/>
      <c r="JH15" s="4849"/>
      <c r="JI15" s="4849"/>
      <c r="JJ15" s="4849"/>
      <c r="JK15" s="4849"/>
      <c r="JL15" s="4849"/>
      <c r="JM15" s="4849"/>
      <c r="JN15" s="4849"/>
      <c r="JO15" s="4849"/>
      <c r="JP15" s="4849"/>
      <c r="JQ15" s="4849"/>
      <c r="JR15" s="4849"/>
      <c r="JS15" s="4849"/>
      <c r="JT15" s="4849"/>
      <c r="JU15" s="4849"/>
      <c r="JV15" s="4849"/>
      <c r="JW15" s="4849"/>
      <c r="JX15" s="4849"/>
      <c r="JY15" s="4849"/>
      <c r="JZ15" s="4849"/>
      <c r="KA15" s="4849"/>
      <c r="KB15" s="4849"/>
      <c r="KC15" s="4849"/>
      <c r="KD15" s="4849"/>
      <c r="KE15" s="4849"/>
      <c r="KF15" s="4849"/>
      <c r="KG15" s="4849"/>
      <c r="KH15" s="4849"/>
      <c r="KI15" s="4849"/>
      <c r="KJ15" s="4849"/>
      <c r="KK15" s="4849"/>
      <c r="KL15" s="4849"/>
      <c r="KM15" s="4849"/>
      <c r="KN15" s="4849"/>
      <c r="KO15" s="4849"/>
      <c r="KP15" s="4849"/>
      <c r="KQ15" s="4849"/>
      <c r="KR15" s="4849"/>
      <c r="KS15" s="4849"/>
      <c r="KT15" s="4849"/>
      <c r="KU15" s="4849"/>
      <c r="KV15" s="4849"/>
      <c r="KW15" s="4849"/>
      <c r="KX15" s="4849"/>
      <c r="KY15" s="4849"/>
      <c r="KZ15" s="4849"/>
      <c r="LA15" s="4849"/>
      <c r="LB15" s="4849"/>
      <c r="LC15" s="4849"/>
      <c r="LD15" s="4849"/>
      <c r="LE15" s="4849"/>
      <c r="LF15" s="4849"/>
      <c r="LG15" s="4849"/>
      <c r="LH15" s="4849"/>
      <c r="LI15" s="4849"/>
      <c r="LJ15" s="4849"/>
      <c r="LK15" s="4849"/>
      <c r="LL15" s="4849"/>
      <c r="LM15" s="4849"/>
      <c r="LN15" s="4849"/>
      <c r="LO15" s="4849"/>
      <c r="LP15" s="4849"/>
      <c r="LQ15" s="4849"/>
      <c r="LR15" s="4849"/>
      <c r="LS15" s="4849"/>
      <c r="LT15" s="4849"/>
      <c r="LU15" s="4849"/>
      <c r="LV15" s="4849"/>
      <c r="LW15" s="4849"/>
      <c r="LX15" s="4849"/>
      <c r="LY15" s="4849"/>
      <c r="LZ15" s="4849"/>
      <c r="MA15" s="4849"/>
      <c r="MB15" s="4849"/>
      <c r="MC15" s="4849"/>
      <c r="MD15" s="4849"/>
      <c r="ME15" s="4849"/>
      <c r="MF15" s="4849"/>
      <c r="MG15" s="4849"/>
      <c r="MH15" s="4849"/>
      <c r="MI15" s="4849"/>
      <c r="MJ15" s="4849"/>
      <c r="MK15" s="4849"/>
      <c r="ML15" s="4849"/>
      <c r="MM15" s="4849"/>
      <c r="MN15" s="4849"/>
      <c r="MO15" s="4849"/>
      <c r="MP15" s="4849"/>
      <c r="MQ15" s="4849"/>
      <c r="MR15" s="4849"/>
      <c r="MS15" s="4849"/>
      <c r="MT15" s="4849"/>
      <c r="MU15" s="4849"/>
      <c r="MV15" s="4849"/>
      <c r="MW15" s="4849"/>
      <c r="MX15" s="4849"/>
      <c r="MY15" s="4849"/>
      <c r="MZ15" s="4849"/>
      <c r="NA15" s="4849"/>
      <c r="NB15" s="4849"/>
      <c r="NC15" s="4849"/>
      <c r="ND15" s="4849"/>
      <c r="NE15" s="4849"/>
      <c r="NF15" s="4849"/>
      <c r="NG15" s="4849"/>
      <c r="NH15" s="4849"/>
      <c r="NI15" s="4849"/>
      <c r="NJ15" s="4849"/>
      <c r="NK15" s="4849"/>
      <c r="NL15" s="4849"/>
      <c r="NM15" s="4849"/>
      <c r="NN15" s="4849"/>
      <c r="NO15" s="4849"/>
      <c r="NP15" s="4849"/>
      <c r="NQ15" s="4849"/>
      <c r="NR15" s="4849"/>
      <c r="NS15" s="4849"/>
      <c r="NT15" s="4849"/>
      <c r="NU15" s="4849"/>
      <c r="NV15" s="4849"/>
      <c r="NW15" s="4849"/>
      <c r="NX15" s="4849"/>
      <c r="NY15" s="4849"/>
      <c r="NZ15" s="4849"/>
      <c r="OA15" s="4849"/>
      <c r="OB15" s="4849"/>
      <c r="OC15" s="4849"/>
      <c r="OD15" s="4849"/>
      <c r="OE15" s="4849"/>
      <c r="OF15" s="4849"/>
      <c r="OG15" s="4849"/>
      <c r="OH15" s="4849"/>
      <c r="OI15" s="4849"/>
      <c r="OJ15" s="4849"/>
      <c r="OK15" s="4849"/>
      <c r="OL15" s="4849"/>
      <c r="OM15" s="4849"/>
      <c r="ON15" s="4849"/>
      <c r="OO15" s="4849"/>
      <c r="OP15" s="4849"/>
      <c r="OQ15" s="4849"/>
      <c r="OR15" s="4849"/>
      <c r="OS15" s="4849"/>
      <c r="OT15" s="4849"/>
      <c r="OU15" s="4849"/>
      <c r="OV15" s="4849"/>
      <c r="OW15" s="4849"/>
      <c r="OX15" s="4849"/>
      <c r="OY15" s="4849"/>
      <c r="OZ15" s="4849"/>
      <c r="PA15" s="4849"/>
      <c r="PB15" s="4849"/>
      <c r="PC15" s="4849"/>
      <c r="PD15" s="4849"/>
      <c r="PE15" s="4849"/>
      <c r="PF15" s="4849"/>
      <c r="PG15" s="4849"/>
      <c r="PH15" s="4849"/>
      <c r="PI15" s="4849"/>
      <c r="PJ15" s="4849"/>
      <c r="PK15" s="4849"/>
      <c r="PL15" s="4849"/>
      <c r="PM15" s="4849"/>
      <c r="PN15" s="4849"/>
      <c r="PO15" s="4849"/>
      <c r="PP15" s="4849"/>
      <c r="PQ15" s="4849"/>
      <c r="PR15" s="4849"/>
      <c r="PS15" s="4849"/>
      <c r="PT15" s="4849"/>
      <c r="PU15" s="4849"/>
      <c r="PV15" s="4849"/>
      <c r="PW15" s="4849"/>
      <c r="PX15" s="4849"/>
      <c r="PY15" s="4849"/>
      <c r="PZ15" s="4849"/>
      <c r="QA15" s="4849"/>
      <c r="QB15" s="4849"/>
      <c r="QC15" s="4849"/>
      <c r="QD15" s="4849"/>
      <c r="QE15" s="4849"/>
      <c r="QF15" s="4849"/>
      <c r="QG15" s="4849"/>
      <c r="QH15" s="4849"/>
      <c r="QI15" s="4849"/>
      <c r="QJ15" s="4849"/>
      <c r="QK15" s="4849"/>
      <c r="QL15" s="4849"/>
      <c r="QM15" s="4849"/>
      <c r="QN15" s="4849"/>
      <c r="QO15" s="4849"/>
      <c r="QP15" s="4849"/>
      <c r="QQ15" s="4849"/>
      <c r="QR15" s="4849"/>
      <c r="QS15" s="4849"/>
      <c r="QT15" s="4849"/>
      <c r="QU15" s="4849"/>
      <c r="QV15" s="4849"/>
      <c r="QW15" s="4849"/>
      <c r="QX15" s="4849"/>
      <c r="QY15" s="4849"/>
      <c r="QZ15" s="4849"/>
      <c r="RA15" s="4849"/>
      <c r="RB15" s="4849"/>
      <c r="RC15" s="4849"/>
      <c r="RD15" s="4849"/>
      <c r="RE15" s="4849"/>
      <c r="RF15" s="4849"/>
      <c r="RG15" s="4849"/>
      <c r="RH15" s="4849"/>
      <c r="RI15" s="4849"/>
      <c r="RJ15" s="4849"/>
      <c r="RK15" s="4849"/>
      <c r="RL15" s="4849"/>
      <c r="RM15" s="4849"/>
      <c r="RN15" s="4849"/>
      <c r="RO15" s="4849"/>
      <c r="RP15" s="4849"/>
      <c r="RQ15" s="4849"/>
      <c r="RR15" s="4849"/>
      <c r="RS15" s="4849"/>
      <c r="RT15" s="4849"/>
      <c r="RU15" s="4849"/>
      <c r="RV15" s="4849"/>
      <c r="RW15" s="4849"/>
      <c r="RX15" s="4849"/>
      <c r="RY15" s="4849"/>
      <c r="RZ15" s="4849"/>
      <c r="SA15" s="4849"/>
      <c r="SB15" s="4849"/>
      <c r="SC15" s="4849"/>
      <c r="SD15" s="4849"/>
      <c r="SE15" s="4849"/>
      <c r="SF15" s="4849"/>
      <c r="SG15" s="4849"/>
      <c r="SH15" s="4849"/>
      <c r="SI15" s="4849"/>
      <c r="SJ15" s="4849"/>
      <c r="SK15" s="4849"/>
      <c r="SL15" s="4849"/>
      <c r="SM15" s="4849"/>
      <c r="SN15" s="4849"/>
      <c r="SO15" s="4849"/>
      <c r="SP15" s="4849"/>
      <c r="SQ15" s="4849"/>
      <c r="SR15" s="4849"/>
      <c r="SS15" s="4849"/>
      <c r="ST15" s="4849"/>
      <c r="SU15" s="4849"/>
      <c r="SV15" s="4849"/>
      <c r="SW15" s="4849"/>
      <c r="SX15" s="4849"/>
      <c r="SY15" s="4849"/>
      <c r="SZ15" s="4849"/>
      <c r="TA15" s="4849"/>
      <c r="TB15" s="4849"/>
      <c r="TC15" s="4849"/>
      <c r="TD15" s="4849"/>
      <c r="TE15" s="4849"/>
      <c r="TF15" s="4849"/>
      <c r="TG15" s="4849"/>
      <c r="TH15" s="4849"/>
      <c r="TI15" s="4849"/>
      <c r="TJ15" s="4849"/>
      <c r="TK15" s="4849"/>
      <c r="TL15" s="4849"/>
      <c r="TM15" s="4849"/>
      <c r="TN15" s="4849"/>
      <c r="TO15" s="4849"/>
      <c r="TP15" s="4849"/>
      <c r="TQ15" s="4849"/>
      <c r="TR15" s="4849"/>
      <c r="TS15" s="4849"/>
      <c r="TT15" s="4849"/>
      <c r="TU15" s="4849"/>
      <c r="TV15" s="4849"/>
      <c r="TW15" s="4849"/>
      <c r="TX15" s="4849"/>
      <c r="TY15" s="4849"/>
      <c r="TZ15" s="4849"/>
      <c r="UA15" s="4849"/>
      <c r="UB15" s="4849"/>
      <c r="UC15" s="4849"/>
      <c r="UD15" s="4849"/>
      <c r="UE15" s="4849"/>
      <c r="UF15" s="4849"/>
      <c r="UG15" s="4849"/>
      <c r="UH15" s="4849"/>
      <c r="UI15" s="4849"/>
      <c r="UJ15" s="4849"/>
      <c r="UK15" s="4849"/>
      <c r="UL15" s="4849"/>
      <c r="UM15" s="4849"/>
      <c r="UN15" s="4849"/>
      <c r="UO15" s="4849"/>
      <c r="UP15" s="4849"/>
      <c r="UQ15" s="4849"/>
      <c r="UR15" s="4849"/>
      <c r="US15" s="4849"/>
      <c r="UT15" s="4849"/>
      <c r="UU15" s="4849"/>
      <c r="UV15" s="4849"/>
      <c r="UW15" s="4849"/>
      <c r="UX15" s="4849"/>
      <c r="UY15" s="4849"/>
      <c r="UZ15" s="4849"/>
      <c r="VA15" s="4849"/>
      <c r="VB15" s="4849"/>
      <c r="VC15" s="4849"/>
      <c r="VD15" s="4849"/>
      <c r="VE15" s="4849"/>
      <c r="VF15" s="4849"/>
      <c r="VG15" s="4849"/>
      <c r="VH15" s="4849"/>
      <c r="VI15" s="4849"/>
      <c r="VJ15" s="4849"/>
      <c r="VK15" s="4849"/>
      <c r="VL15" s="4849"/>
      <c r="VM15" s="4849"/>
      <c r="VN15" s="4849"/>
      <c r="VO15" s="4849"/>
      <c r="VP15" s="4849"/>
      <c r="VQ15" s="4849"/>
      <c r="VR15" s="4849"/>
      <c r="VS15" s="4849"/>
      <c r="VT15" s="4849"/>
      <c r="VU15" s="4849"/>
      <c r="VV15" s="4849"/>
      <c r="VW15" s="4849"/>
      <c r="VX15" s="4849"/>
      <c r="VY15" s="4849"/>
      <c r="VZ15" s="4849"/>
      <c r="WA15" s="4849"/>
      <c r="WB15" s="4849"/>
      <c r="WC15" s="4849"/>
      <c r="WD15" s="4849"/>
      <c r="WE15" s="4849"/>
      <c r="WF15" s="4849"/>
      <c r="WG15" s="4849"/>
      <c r="WH15" s="4849"/>
      <c r="WI15" s="4849"/>
      <c r="WJ15" s="4849"/>
      <c r="WK15" s="4849"/>
      <c r="WL15" s="4849"/>
      <c r="WM15" s="4849"/>
      <c r="WN15" s="4849"/>
      <c r="WO15" s="4849"/>
      <c r="WP15" s="4849"/>
      <c r="WQ15" s="4849"/>
      <c r="WR15" s="4849"/>
      <c r="WS15" s="4849"/>
      <c r="WT15" s="4849"/>
      <c r="WU15" s="4849"/>
      <c r="WV15" s="4849"/>
      <c r="WW15" s="4849"/>
      <c r="WX15" s="4849"/>
      <c r="WY15" s="4849"/>
      <c r="WZ15" s="4849"/>
      <c r="XA15" s="4849"/>
      <c r="XB15" s="4849"/>
      <c r="XC15" s="4849"/>
      <c r="XD15" s="4849"/>
      <c r="XE15" s="4849"/>
      <c r="XF15" s="4849"/>
      <c r="XG15" s="4849"/>
      <c r="XH15" s="4849"/>
      <c r="XI15" s="4849"/>
      <c r="XJ15" s="4849"/>
      <c r="XK15" s="4849"/>
      <c r="XL15" s="4849"/>
      <c r="XM15" s="4849"/>
      <c r="XN15" s="4849"/>
      <c r="XO15" s="4849"/>
      <c r="XP15" s="4849"/>
      <c r="XQ15" s="4849"/>
      <c r="XR15" s="4849"/>
      <c r="XS15" s="4849"/>
      <c r="XT15" s="4849"/>
      <c r="XU15" s="4849"/>
      <c r="XV15" s="4849"/>
      <c r="XW15" s="4849"/>
      <c r="XX15" s="4849"/>
      <c r="XY15" s="4849"/>
      <c r="XZ15" s="4849"/>
      <c r="YA15" s="4849"/>
      <c r="YB15" s="4849"/>
      <c r="YC15" s="4849"/>
      <c r="YD15" s="4849"/>
      <c r="YE15" s="4849"/>
      <c r="YF15" s="4849"/>
      <c r="YG15" s="4849"/>
      <c r="YH15" s="4849"/>
      <c r="YI15" s="4849"/>
      <c r="YJ15" s="4849"/>
      <c r="YK15" s="4849"/>
      <c r="YL15" s="4849"/>
      <c r="YM15" s="4849"/>
      <c r="YN15" s="4849"/>
      <c r="YO15" s="4849"/>
      <c r="YP15" s="4849"/>
      <c r="YQ15" s="4849"/>
      <c r="YR15" s="4849"/>
      <c r="YS15" s="4849"/>
      <c r="YT15" s="4849"/>
      <c r="YU15" s="4849"/>
      <c r="YV15" s="4849"/>
      <c r="YW15" s="4849"/>
      <c r="YX15" s="4849"/>
      <c r="YY15" s="4849"/>
      <c r="YZ15" s="4849"/>
      <c r="ZA15" s="4849"/>
      <c r="ZB15" s="4849"/>
      <c r="ZC15" s="4849"/>
      <c r="ZD15" s="4849"/>
      <c r="ZE15" s="4849"/>
      <c r="ZF15" s="4849"/>
      <c r="ZG15" s="4849"/>
      <c r="ZH15" s="4849"/>
      <c r="ZI15" s="4849"/>
      <c r="ZJ15" s="4849"/>
      <c r="ZK15" s="4849"/>
      <c r="ZL15" s="4849"/>
      <c r="ZM15" s="4849"/>
      <c r="ZN15" s="4849"/>
      <c r="ZO15" s="4849"/>
      <c r="ZP15" s="4849"/>
      <c r="ZQ15" s="4849"/>
      <c r="ZR15" s="4849"/>
      <c r="ZS15" s="4849"/>
      <c r="ZT15" s="4849"/>
      <c r="ZU15" s="4849"/>
      <c r="ZV15" s="4849"/>
      <c r="ZW15" s="4849"/>
      <c r="ZX15" s="4849"/>
      <c r="ZY15" s="4849"/>
      <c r="ZZ15" s="4849"/>
      <c r="AAA15" s="4849"/>
      <c r="AAB15" s="4849"/>
      <c r="AAC15" s="4849"/>
      <c r="AAD15" s="4849"/>
      <c r="AAE15" s="4849"/>
      <c r="AAF15" s="4849"/>
      <c r="AAG15" s="4849"/>
      <c r="AAH15" s="4849"/>
      <c r="AAI15" s="4849"/>
      <c r="AAJ15" s="4849"/>
      <c r="AAK15" s="4849"/>
      <c r="AAL15" s="4849"/>
      <c r="AAM15" s="4849"/>
      <c r="AAN15" s="4849"/>
      <c r="AAO15" s="4849"/>
      <c r="AAP15" s="4849"/>
      <c r="AAQ15" s="4849"/>
      <c r="AAR15" s="4849"/>
      <c r="AAS15" s="4849"/>
      <c r="AAT15" s="4849"/>
      <c r="AAU15" s="4849"/>
      <c r="AAV15" s="4849"/>
      <c r="AAW15" s="4849"/>
      <c r="AAX15" s="4849"/>
      <c r="AAY15" s="4849"/>
      <c r="AAZ15" s="4849"/>
      <c r="ABA15" s="4849"/>
      <c r="ABB15" s="4849"/>
      <c r="ABC15" s="4849"/>
      <c r="ABD15" s="4849"/>
      <c r="ABE15" s="4849"/>
      <c r="ABF15" s="4849"/>
      <c r="ABG15" s="4849"/>
      <c r="ABH15" s="4849"/>
    </row>
    <row r="16" spans="1:736" s="1421" customFormat="1" ht="13.2" x14ac:dyDescent="0.25">
      <c r="A16" s="1437" t="s">
        <v>27</v>
      </c>
      <c r="B16" s="1436">
        <v>1104</v>
      </c>
      <c r="C16" s="1436">
        <v>1488</v>
      </c>
      <c r="D16" s="1436">
        <v>141</v>
      </c>
      <c r="E16" s="1436">
        <v>106</v>
      </c>
      <c r="F16" s="1436">
        <v>290</v>
      </c>
      <c r="G16" s="1436">
        <v>1482</v>
      </c>
      <c r="H16" s="1436">
        <v>2220</v>
      </c>
      <c r="I16" s="1436">
        <v>1143</v>
      </c>
      <c r="J16" s="1436">
        <v>521</v>
      </c>
      <c r="K16" s="1436">
        <v>1548</v>
      </c>
      <c r="L16" s="1436">
        <v>94</v>
      </c>
      <c r="M16" s="1436">
        <v>1702</v>
      </c>
      <c r="N16" s="1436">
        <v>2304</v>
      </c>
      <c r="O16" s="1436">
        <v>1186</v>
      </c>
      <c r="P16" s="1436">
        <v>1562</v>
      </c>
      <c r="Q16" s="1436">
        <v>1337</v>
      </c>
      <c r="R16" s="1436">
        <v>265</v>
      </c>
      <c r="S16" s="1436">
        <v>238</v>
      </c>
      <c r="T16" s="1436">
        <v>1787</v>
      </c>
      <c r="U16" s="1436">
        <v>842</v>
      </c>
      <c r="V16" s="1436">
        <v>3011</v>
      </c>
      <c r="W16" s="1436">
        <v>1322</v>
      </c>
      <c r="X16" s="1436">
        <v>2735</v>
      </c>
      <c r="Y16" s="1436">
        <v>292</v>
      </c>
      <c r="Z16" s="1436">
        <v>198</v>
      </c>
      <c r="AA16" s="1436">
        <v>2121</v>
      </c>
      <c r="AB16" s="1436">
        <v>3788</v>
      </c>
      <c r="AC16" s="1436">
        <v>1860</v>
      </c>
      <c r="AD16" s="1436">
        <v>2782</v>
      </c>
      <c r="AE16" s="1436">
        <v>2429</v>
      </c>
      <c r="AF16" s="1436">
        <v>365</v>
      </c>
      <c r="AG16" s="1436">
        <v>310</v>
      </c>
      <c r="AH16" s="1436">
        <v>2889</v>
      </c>
      <c r="AI16" s="1436">
        <v>1233</v>
      </c>
      <c r="AJ16" s="1436">
        <v>1744</v>
      </c>
      <c r="AK16" s="1436">
        <v>2362</v>
      </c>
      <c r="AL16" s="1436">
        <v>2151</v>
      </c>
      <c r="AM16" s="1436">
        <v>207</v>
      </c>
      <c r="AN16" s="1436">
        <v>222</v>
      </c>
      <c r="AO16" s="1436">
        <v>2308</v>
      </c>
      <c r="AP16" s="1436">
        <v>2907</v>
      </c>
      <c r="AQ16" s="1436">
        <v>1078</v>
      </c>
      <c r="AR16" s="1436">
        <v>462</v>
      </c>
      <c r="AS16" s="1436">
        <v>2087</v>
      </c>
      <c r="AT16" s="1436">
        <v>181</v>
      </c>
      <c r="AU16" s="1436">
        <v>310</v>
      </c>
      <c r="AV16" s="1436">
        <v>2647</v>
      </c>
      <c r="AW16" s="1436">
        <v>2771</v>
      </c>
      <c r="AX16" s="1436">
        <v>1437</v>
      </c>
      <c r="AY16" s="1436">
        <v>2465</v>
      </c>
      <c r="AZ16" s="1436">
        <v>2402</v>
      </c>
      <c r="BA16" s="1436">
        <v>270</v>
      </c>
      <c r="BB16" s="1436">
        <v>203</v>
      </c>
      <c r="BC16" s="1436">
        <v>442</v>
      </c>
      <c r="BD16" s="1436">
        <v>2669</v>
      </c>
      <c r="BE16" s="1436">
        <v>2700</v>
      </c>
      <c r="BF16" s="1436">
        <v>1555</v>
      </c>
      <c r="BG16" s="1436">
        <v>3992</v>
      </c>
      <c r="BH16" s="1436">
        <v>371</v>
      </c>
      <c r="BI16" s="1436">
        <v>417</v>
      </c>
      <c r="BJ16" s="1436">
        <v>3741</v>
      </c>
      <c r="BK16" s="1436">
        <v>4125</v>
      </c>
      <c r="BL16" s="1436">
        <v>2640</v>
      </c>
      <c r="BM16" s="1436">
        <v>3597</v>
      </c>
      <c r="BN16" s="1436">
        <v>2407</v>
      </c>
      <c r="BO16" s="1436">
        <v>277</v>
      </c>
      <c r="BP16" s="1436">
        <v>299</v>
      </c>
      <c r="BQ16" s="1436">
        <v>2763</v>
      </c>
      <c r="BR16" s="1436">
        <v>3024</v>
      </c>
      <c r="BS16" s="1436">
        <v>1214</v>
      </c>
      <c r="BT16" s="1436">
        <v>2520</v>
      </c>
      <c r="BU16" s="1436">
        <v>1931</v>
      </c>
      <c r="BV16" s="1436">
        <v>186</v>
      </c>
      <c r="BW16" s="1436">
        <v>208</v>
      </c>
      <c r="BX16" s="1436">
        <v>1740</v>
      </c>
      <c r="BY16" s="1436">
        <v>532</v>
      </c>
      <c r="BZ16" s="1436">
        <v>2811</v>
      </c>
      <c r="CA16" s="1436">
        <v>871</v>
      </c>
      <c r="CB16" s="1436">
        <v>2181</v>
      </c>
      <c r="CC16" s="1436">
        <v>121</v>
      </c>
      <c r="CD16" s="1436">
        <v>120</v>
      </c>
      <c r="CE16" s="1436">
        <v>1600</v>
      </c>
      <c r="CF16" s="1436">
        <v>3217</v>
      </c>
      <c r="CG16" s="1436">
        <v>1327</v>
      </c>
      <c r="CH16" s="1436">
        <v>2174</v>
      </c>
      <c r="CI16" s="1436">
        <v>1645</v>
      </c>
      <c r="CJ16" s="1436">
        <v>64</v>
      </c>
      <c r="CK16" s="1436">
        <v>150</v>
      </c>
      <c r="CL16" s="1436">
        <v>1794</v>
      </c>
      <c r="CM16" s="1436">
        <v>2823</v>
      </c>
      <c r="CN16" s="1436">
        <v>935</v>
      </c>
      <c r="CO16" s="1436">
        <v>2039</v>
      </c>
      <c r="CP16" s="1436">
        <v>1965</v>
      </c>
      <c r="CQ16" s="1436">
        <v>164</v>
      </c>
      <c r="CR16" s="1436">
        <v>139</v>
      </c>
      <c r="CS16" s="1436">
        <v>1794</v>
      </c>
      <c r="CT16" s="1436">
        <v>2604</v>
      </c>
      <c r="CU16" s="1436">
        <v>1155</v>
      </c>
      <c r="CV16" s="1436">
        <v>1942</v>
      </c>
      <c r="CW16" s="1436">
        <v>1530</v>
      </c>
      <c r="CX16" s="1436">
        <v>90</v>
      </c>
      <c r="CY16" s="1436">
        <v>80</v>
      </c>
      <c r="CZ16" s="1436">
        <v>1533</v>
      </c>
      <c r="DA16" s="1436">
        <v>2030</v>
      </c>
      <c r="DB16" s="1436">
        <v>967</v>
      </c>
      <c r="DC16" s="1436">
        <v>1448</v>
      </c>
      <c r="DD16" s="1436">
        <v>1312</v>
      </c>
      <c r="DE16" s="1436">
        <v>83</v>
      </c>
      <c r="DF16" s="1436">
        <v>73</v>
      </c>
      <c r="DG16" s="1436">
        <v>1421</v>
      </c>
      <c r="DH16" s="1436">
        <v>1625</v>
      </c>
      <c r="DI16" s="1436">
        <v>931</v>
      </c>
      <c r="DJ16" s="1436">
        <v>1618</v>
      </c>
      <c r="DK16" s="1436">
        <v>1473</v>
      </c>
      <c r="DL16" s="1436">
        <v>97</v>
      </c>
      <c r="DM16" s="1436">
        <v>119</v>
      </c>
      <c r="DN16" s="1436">
        <v>1520</v>
      </c>
      <c r="DO16" s="1436">
        <v>2215</v>
      </c>
      <c r="DP16" s="1436">
        <v>1143</v>
      </c>
      <c r="DQ16" s="1436">
        <v>1684</v>
      </c>
      <c r="DR16" s="1436">
        <v>1320</v>
      </c>
      <c r="DS16" s="1436">
        <v>70</v>
      </c>
      <c r="DT16" s="1436">
        <v>122</v>
      </c>
      <c r="DU16" s="1436">
        <v>1498</v>
      </c>
      <c r="DV16" s="1436">
        <v>2023</v>
      </c>
      <c r="DW16" s="1436">
        <v>983</v>
      </c>
      <c r="DX16" s="1436">
        <v>1462</v>
      </c>
      <c r="DY16" s="1436">
        <v>377</v>
      </c>
      <c r="DZ16" s="1436">
        <v>962</v>
      </c>
      <c r="EA16" s="1436">
        <v>115</v>
      </c>
      <c r="EB16" s="1436">
        <v>1340</v>
      </c>
      <c r="EC16" s="1436">
        <v>1532</v>
      </c>
      <c r="ED16" s="1436">
        <v>997</v>
      </c>
      <c r="EE16" s="1436">
        <v>1300</v>
      </c>
      <c r="EF16" s="1436">
        <v>1005</v>
      </c>
      <c r="EG16" s="1436">
        <v>91</v>
      </c>
      <c r="EH16" s="1436">
        <v>108</v>
      </c>
      <c r="EI16" s="1436">
        <v>1191</v>
      </c>
      <c r="EJ16" s="1436">
        <v>326</v>
      </c>
      <c r="EK16" s="1436">
        <v>2081</v>
      </c>
      <c r="EL16" s="1436">
        <v>1479</v>
      </c>
      <c r="EM16" s="1436">
        <v>1279</v>
      </c>
      <c r="EN16" s="1436">
        <v>133</v>
      </c>
      <c r="EO16" s="1436">
        <v>106</v>
      </c>
      <c r="EP16" s="1436">
        <v>1222</v>
      </c>
      <c r="EQ16" s="1436">
        <v>1670</v>
      </c>
      <c r="ER16" s="1436">
        <v>1067</v>
      </c>
      <c r="ES16" s="1436">
        <v>1343</v>
      </c>
      <c r="ET16" s="1436">
        <v>1220</v>
      </c>
      <c r="EU16" s="1436">
        <v>117</v>
      </c>
      <c r="EV16" s="1436">
        <v>85</v>
      </c>
      <c r="EW16" s="1436">
        <v>168</v>
      </c>
      <c r="EX16" s="1436">
        <v>1279</v>
      </c>
      <c r="EY16" s="1436">
        <v>2070</v>
      </c>
      <c r="EZ16" s="1436">
        <v>1234</v>
      </c>
      <c r="FA16" s="1436">
        <v>1069</v>
      </c>
      <c r="FB16" s="1436">
        <v>78</v>
      </c>
      <c r="FC16" s="1436">
        <v>88</v>
      </c>
      <c r="FD16" s="1436">
        <v>1675</v>
      </c>
      <c r="FE16" s="1436">
        <v>1826</v>
      </c>
      <c r="FF16" s="1436">
        <v>716</v>
      </c>
      <c r="FG16" s="1436">
        <v>1536</v>
      </c>
      <c r="FH16" s="1436">
        <v>1229</v>
      </c>
      <c r="FI16" s="1436">
        <v>102</v>
      </c>
      <c r="FJ16" s="1436">
        <v>85</v>
      </c>
      <c r="FK16" s="1436">
        <v>1230</v>
      </c>
      <c r="FL16" s="1436">
        <v>1711</v>
      </c>
      <c r="FM16" s="1436">
        <v>848</v>
      </c>
      <c r="FN16" s="1436">
        <v>1237</v>
      </c>
      <c r="FO16" s="1436">
        <v>1057</v>
      </c>
      <c r="FP16" s="1436">
        <v>124</v>
      </c>
      <c r="FQ16" s="1436">
        <v>138</v>
      </c>
      <c r="FR16" s="1436">
        <v>1114</v>
      </c>
      <c r="FS16" s="1436">
        <v>1409</v>
      </c>
      <c r="FT16" s="1436">
        <v>959</v>
      </c>
      <c r="FU16" s="1436">
        <v>1460</v>
      </c>
      <c r="FV16" s="1436">
        <v>345</v>
      </c>
      <c r="FW16" s="1436">
        <v>850</v>
      </c>
      <c r="FX16" s="1436">
        <v>173</v>
      </c>
      <c r="FY16" s="1436">
        <v>1214</v>
      </c>
      <c r="FZ16" s="1436">
        <v>1714</v>
      </c>
      <c r="GA16" s="1436">
        <v>941</v>
      </c>
      <c r="GB16" s="1436">
        <v>1040</v>
      </c>
      <c r="GC16" s="1436">
        <v>1241</v>
      </c>
      <c r="GD16" s="1436">
        <v>134</v>
      </c>
      <c r="GE16" s="1436">
        <v>94</v>
      </c>
      <c r="GF16" s="1436">
        <v>1034</v>
      </c>
      <c r="GG16" s="1436">
        <v>126</v>
      </c>
      <c r="GH16" s="1436">
        <v>1538</v>
      </c>
      <c r="GI16" s="1436">
        <v>918</v>
      </c>
      <c r="GJ16" s="1436">
        <v>882</v>
      </c>
      <c r="GK16" s="1436">
        <v>136</v>
      </c>
      <c r="GL16" s="1436">
        <v>117</v>
      </c>
      <c r="GM16" s="1436">
        <v>1195</v>
      </c>
      <c r="GN16" s="1436">
        <v>1520</v>
      </c>
      <c r="GO16" s="1436">
        <v>935</v>
      </c>
      <c r="GP16" s="1436">
        <v>1331</v>
      </c>
      <c r="GQ16" s="1436">
        <v>294</v>
      </c>
      <c r="GR16" s="1436">
        <v>716</v>
      </c>
      <c r="GS16" s="1436">
        <v>121</v>
      </c>
      <c r="GT16" s="1436">
        <v>1405</v>
      </c>
      <c r="GU16" s="1436">
        <v>1595</v>
      </c>
      <c r="GV16" s="1436">
        <v>1033</v>
      </c>
      <c r="GW16" s="1436">
        <v>1203</v>
      </c>
      <c r="GX16" s="1436">
        <v>292</v>
      </c>
      <c r="GY16" s="1436">
        <v>842</v>
      </c>
      <c r="GZ16" s="1436">
        <v>85</v>
      </c>
      <c r="HA16" s="1436">
        <v>1107</v>
      </c>
      <c r="HB16" s="1436">
        <v>1616</v>
      </c>
      <c r="HC16" s="1436">
        <v>905</v>
      </c>
      <c r="HD16" s="1436">
        <v>1247</v>
      </c>
      <c r="HE16" s="1436">
        <v>1236</v>
      </c>
      <c r="HF16" s="1436">
        <v>94</v>
      </c>
      <c r="HG16" s="1436">
        <v>114</v>
      </c>
      <c r="HH16" s="1436">
        <v>1235</v>
      </c>
      <c r="HI16" s="1436">
        <v>1440</v>
      </c>
      <c r="HJ16" s="1436">
        <v>1075</v>
      </c>
      <c r="HK16" s="1436">
        <v>1194</v>
      </c>
      <c r="HL16" s="1436">
        <v>942</v>
      </c>
      <c r="HM16" s="1436">
        <v>84</v>
      </c>
      <c r="HN16" s="1436">
        <v>85</v>
      </c>
      <c r="HO16" s="1436">
        <v>1089</v>
      </c>
      <c r="HP16" s="1436">
        <v>876</v>
      </c>
      <c r="HQ16" s="1436">
        <v>815</v>
      </c>
      <c r="HR16" s="1436">
        <v>1088</v>
      </c>
      <c r="HS16" s="1436">
        <v>937</v>
      </c>
      <c r="HT16" s="1436">
        <v>124</v>
      </c>
      <c r="HU16" s="1436">
        <v>95</v>
      </c>
      <c r="HV16" s="1436">
        <v>1010</v>
      </c>
      <c r="HW16" s="1436">
        <v>1564</v>
      </c>
      <c r="HX16" s="1436">
        <v>315</v>
      </c>
      <c r="HY16" s="1436">
        <v>1565</v>
      </c>
      <c r="HZ16" s="1436">
        <v>1164</v>
      </c>
      <c r="IA16" s="1436">
        <v>116</v>
      </c>
      <c r="IB16" s="1436">
        <v>116</v>
      </c>
      <c r="IC16" s="1436">
        <v>1106</v>
      </c>
      <c r="ID16" s="1436">
        <v>891</v>
      </c>
      <c r="IE16" s="1436">
        <v>916</v>
      </c>
      <c r="IF16" s="1436">
        <v>981</v>
      </c>
      <c r="IG16" s="1436">
        <v>246</v>
      </c>
      <c r="IH16" s="1436">
        <v>944</v>
      </c>
      <c r="II16" s="1436">
        <v>64</v>
      </c>
      <c r="IJ16" s="1436">
        <v>1060</v>
      </c>
      <c r="IK16" s="1436">
        <v>870</v>
      </c>
      <c r="IL16" s="1436">
        <v>555</v>
      </c>
      <c r="IM16" s="1436">
        <v>1067</v>
      </c>
      <c r="IN16" s="1436">
        <v>1022</v>
      </c>
      <c r="IO16" s="1436">
        <v>90</v>
      </c>
      <c r="IP16" s="1436">
        <v>51</v>
      </c>
      <c r="IQ16" s="1436">
        <v>151</v>
      </c>
      <c r="IR16" s="1436">
        <v>1002</v>
      </c>
      <c r="IS16" s="1436">
        <v>1752</v>
      </c>
      <c r="IT16" s="1436">
        <v>539</v>
      </c>
      <c r="IU16" s="1436">
        <v>910</v>
      </c>
      <c r="IV16" s="1436">
        <v>82</v>
      </c>
      <c r="IW16" s="1436">
        <v>108</v>
      </c>
      <c r="IX16" s="1436">
        <v>1166</v>
      </c>
      <c r="IY16" s="1436">
        <v>1831</v>
      </c>
      <c r="IZ16" s="1436">
        <v>708</v>
      </c>
      <c r="JA16" s="1436">
        <v>889</v>
      </c>
      <c r="JB16" s="1436">
        <v>1048</v>
      </c>
      <c r="JC16" s="1436">
        <v>162</v>
      </c>
      <c r="JD16" s="1436">
        <v>141</v>
      </c>
      <c r="JE16" s="1436">
        <v>1103</v>
      </c>
      <c r="JF16" s="1436">
        <v>2036</v>
      </c>
      <c r="JG16" s="1436">
        <v>537</v>
      </c>
      <c r="JH16" s="1436">
        <v>1249</v>
      </c>
      <c r="JI16" s="1436">
        <v>1115</v>
      </c>
      <c r="JJ16" s="1436">
        <v>93</v>
      </c>
      <c r="JK16" s="1436">
        <v>77</v>
      </c>
      <c r="JL16" s="1436">
        <v>1134</v>
      </c>
      <c r="JM16" s="1436">
        <v>1842</v>
      </c>
      <c r="JN16" s="1436">
        <v>563</v>
      </c>
      <c r="JO16" s="1436">
        <v>1017</v>
      </c>
      <c r="JP16" s="1436">
        <v>1217</v>
      </c>
      <c r="JQ16" s="1436">
        <v>162</v>
      </c>
      <c r="JR16" s="1436">
        <v>126</v>
      </c>
      <c r="JS16" s="1436">
        <v>912</v>
      </c>
      <c r="JT16" s="1436">
        <v>1983</v>
      </c>
      <c r="JU16" s="1436">
        <v>465</v>
      </c>
      <c r="JV16" s="1436">
        <v>901</v>
      </c>
      <c r="JW16" s="1436">
        <v>1022</v>
      </c>
      <c r="JX16" s="1436">
        <v>83</v>
      </c>
      <c r="JY16" s="1436">
        <v>113</v>
      </c>
      <c r="JZ16" s="1436">
        <v>952</v>
      </c>
      <c r="KA16" s="1436">
        <v>428</v>
      </c>
      <c r="KB16" s="1436">
        <v>319</v>
      </c>
      <c r="KC16" s="1436">
        <v>1904</v>
      </c>
      <c r="KD16" s="1436">
        <v>1430</v>
      </c>
      <c r="KE16" s="1436">
        <v>173</v>
      </c>
      <c r="KF16" s="1436">
        <v>155</v>
      </c>
      <c r="KG16" s="1436">
        <v>1248</v>
      </c>
      <c r="KH16" s="1436">
        <v>1704</v>
      </c>
      <c r="KI16" s="1436">
        <v>426</v>
      </c>
      <c r="KJ16" s="1436">
        <v>1123</v>
      </c>
      <c r="KK16" s="1436">
        <v>916</v>
      </c>
      <c r="KL16" s="1436">
        <v>64</v>
      </c>
      <c r="KM16" s="1436">
        <v>99</v>
      </c>
      <c r="KN16" s="1436">
        <v>1071</v>
      </c>
      <c r="KO16" s="1436">
        <v>1597</v>
      </c>
      <c r="KP16" s="1436">
        <v>489</v>
      </c>
      <c r="KQ16" s="1436">
        <v>1062</v>
      </c>
      <c r="KR16" s="1436">
        <v>985</v>
      </c>
      <c r="KS16" s="1436">
        <v>77</v>
      </c>
      <c r="KT16" s="1436">
        <v>113</v>
      </c>
      <c r="KU16" s="1436">
        <v>1017</v>
      </c>
      <c r="KV16" s="1436">
        <v>1736</v>
      </c>
      <c r="KW16" s="1436">
        <v>886</v>
      </c>
      <c r="KX16" s="1436">
        <v>1595</v>
      </c>
      <c r="KY16" s="1436">
        <v>517</v>
      </c>
      <c r="KZ16" s="1436">
        <v>815</v>
      </c>
      <c r="LA16" s="1436">
        <v>246</v>
      </c>
      <c r="LB16" s="1436">
        <v>1271</v>
      </c>
      <c r="LC16" s="1436">
        <v>2135</v>
      </c>
      <c r="LD16" s="1436">
        <v>729</v>
      </c>
      <c r="LE16" s="1436">
        <v>1451</v>
      </c>
      <c r="LF16" s="1436">
        <v>1243</v>
      </c>
      <c r="LG16" s="1436">
        <v>187</v>
      </c>
      <c r="LH16" s="1436">
        <v>205</v>
      </c>
      <c r="LI16" s="1436">
        <v>756</v>
      </c>
      <c r="LJ16" s="1436">
        <v>2424</v>
      </c>
      <c r="LK16" s="1436">
        <v>788</v>
      </c>
      <c r="LL16" s="1436">
        <v>1658</v>
      </c>
      <c r="LM16" s="1436">
        <v>1355</v>
      </c>
      <c r="LN16" s="1436">
        <v>459</v>
      </c>
      <c r="LO16" s="1436">
        <v>330</v>
      </c>
      <c r="LP16" s="1436">
        <v>1569</v>
      </c>
      <c r="LQ16" s="1436">
        <v>2478</v>
      </c>
      <c r="LR16" s="1436">
        <v>491</v>
      </c>
      <c r="LS16" s="1436">
        <v>89</v>
      </c>
      <c r="LT16" s="1436">
        <v>252</v>
      </c>
      <c r="LU16" s="1436">
        <v>227</v>
      </c>
      <c r="LV16" s="1436">
        <v>229</v>
      </c>
      <c r="LW16" s="1436">
        <v>1890</v>
      </c>
      <c r="LX16" s="1436">
        <v>2889</v>
      </c>
      <c r="LY16" s="1436">
        <v>697</v>
      </c>
      <c r="LZ16" s="1436">
        <v>1487</v>
      </c>
      <c r="MA16" s="1436">
        <v>1409</v>
      </c>
      <c r="MB16" s="1436">
        <v>261</v>
      </c>
      <c r="MC16" s="1436">
        <v>311</v>
      </c>
      <c r="MD16" s="1436">
        <v>1533</v>
      </c>
      <c r="ME16" s="1436">
        <v>1049</v>
      </c>
      <c r="MF16" s="1436">
        <v>854</v>
      </c>
      <c r="MG16" s="1436">
        <v>1558</v>
      </c>
      <c r="MH16" s="1436">
        <v>1580</v>
      </c>
      <c r="MI16" s="1436">
        <v>288</v>
      </c>
      <c r="MJ16" s="1436">
        <v>266</v>
      </c>
      <c r="MK16" s="1436">
        <v>1766</v>
      </c>
      <c r="ML16" s="1436">
        <v>2742</v>
      </c>
      <c r="MM16" s="1436">
        <v>967</v>
      </c>
      <c r="MN16" s="1436">
        <v>1812</v>
      </c>
      <c r="MO16" s="1436">
        <v>1777</v>
      </c>
      <c r="MP16" s="1436">
        <v>313</v>
      </c>
      <c r="MQ16" s="1436">
        <v>229</v>
      </c>
      <c r="MR16" s="1436">
        <v>1673</v>
      </c>
      <c r="MS16" s="1436">
        <v>2296</v>
      </c>
      <c r="MT16" s="1436">
        <v>1186</v>
      </c>
      <c r="MU16" s="1436">
        <v>1607</v>
      </c>
      <c r="MV16" s="1436">
        <v>1885</v>
      </c>
      <c r="MW16" s="1436">
        <v>164</v>
      </c>
      <c r="MX16" s="1436">
        <v>34</v>
      </c>
      <c r="MY16" s="1436">
        <v>77</v>
      </c>
      <c r="MZ16" s="1436">
        <v>1188</v>
      </c>
      <c r="NA16" s="1436">
        <v>2160</v>
      </c>
      <c r="NB16" s="1436">
        <v>526</v>
      </c>
      <c r="NC16" s="1436">
        <v>1233</v>
      </c>
      <c r="ND16" s="1436">
        <v>172</v>
      </c>
      <c r="NE16" s="1436">
        <v>171</v>
      </c>
      <c r="NF16" s="1436">
        <v>173</v>
      </c>
      <c r="NG16" s="1436">
        <v>1242</v>
      </c>
      <c r="NH16" s="1436">
        <v>517</v>
      </c>
      <c r="NI16" s="1436">
        <v>2268</v>
      </c>
      <c r="NJ16" s="1436">
        <v>1568</v>
      </c>
      <c r="NK16" s="1436">
        <v>213</v>
      </c>
      <c r="NL16" s="1436">
        <v>158</v>
      </c>
      <c r="NM16" s="1436">
        <v>1140</v>
      </c>
      <c r="NN16" s="1436">
        <v>1785</v>
      </c>
      <c r="NO16" s="1436">
        <v>732</v>
      </c>
      <c r="NP16" s="1436">
        <v>1511</v>
      </c>
      <c r="NQ16" s="1436">
        <v>1437</v>
      </c>
      <c r="NR16" s="1436">
        <v>210</v>
      </c>
      <c r="NS16" s="1436">
        <v>163</v>
      </c>
      <c r="NT16" s="1436">
        <v>1087</v>
      </c>
      <c r="NU16" s="1436">
        <v>700</v>
      </c>
      <c r="NV16" s="1436">
        <v>2749</v>
      </c>
      <c r="NW16" s="1436">
        <v>702</v>
      </c>
      <c r="NX16" s="1436">
        <v>2418</v>
      </c>
      <c r="NY16" s="1436">
        <v>55</v>
      </c>
      <c r="NZ16" s="1436">
        <v>57</v>
      </c>
      <c r="OA16" s="1436">
        <v>1648</v>
      </c>
      <c r="OB16" s="1436">
        <v>3267</v>
      </c>
      <c r="OC16" s="1436">
        <v>999</v>
      </c>
      <c r="OD16" s="1436">
        <v>2056</v>
      </c>
      <c r="OE16" s="1436">
        <v>583</v>
      </c>
      <c r="OF16" s="1436">
        <v>1311</v>
      </c>
      <c r="OG16" s="1436">
        <v>296</v>
      </c>
      <c r="OH16" s="1436">
        <v>2168</v>
      </c>
      <c r="OI16" s="1436">
        <v>3247</v>
      </c>
      <c r="OJ16" s="1436">
        <v>1137</v>
      </c>
      <c r="OK16" s="1436">
        <v>2341</v>
      </c>
      <c r="OL16" s="1436">
        <v>1091</v>
      </c>
      <c r="OM16" s="1436">
        <v>1498</v>
      </c>
      <c r="ON16" s="1436">
        <v>327</v>
      </c>
      <c r="OO16" s="1436">
        <v>2328</v>
      </c>
      <c r="OP16" s="1436">
        <v>2962</v>
      </c>
      <c r="OQ16" s="1436">
        <v>899</v>
      </c>
      <c r="OR16" s="1436">
        <v>1931</v>
      </c>
      <c r="OS16" s="1436">
        <v>692</v>
      </c>
      <c r="OT16" s="1436">
        <v>1321</v>
      </c>
      <c r="OU16" s="1436">
        <v>285</v>
      </c>
      <c r="OV16" s="1436">
        <v>1672</v>
      </c>
      <c r="OW16" s="1436">
        <v>3176</v>
      </c>
      <c r="OX16" s="1436">
        <v>683</v>
      </c>
      <c r="OY16" s="1436">
        <v>1844</v>
      </c>
      <c r="OZ16" s="1436">
        <v>1634</v>
      </c>
      <c r="PA16" s="1436">
        <v>238</v>
      </c>
      <c r="PB16" s="1436">
        <v>221</v>
      </c>
      <c r="PC16" s="1436">
        <v>484</v>
      </c>
      <c r="PD16" s="1436">
        <v>1912</v>
      </c>
      <c r="PE16" s="1436">
        <v>2699</v>
      </c>
      <c r="PF16" s="1436">
        <v>1019</v>
      </c>
      <c r="PG16" s="1436">
        <v>633</v>
      </c>
      <c r="PH16" s="1436">
        <v>136</v>
      </c>
      <c r="PI16" s="1436">
        <v>1852</v>
      </c>
      <c r="PJ16" s="1436">
        <v>956</v>
      </c>
      <c r="PK16" s="1436">
        <v>985</v>
      </c>
      <c r="PL16" s="1436">
        <v>877</v>
      </c>
      <c r="PM16" s="1436">
        <v>2068</v>
      </c>
      <c r="PN16" s="1436">
        <v>1384</v>
      </c>
      <c r="PO16" s="1436">
        <v>143</v>
      </c>
      <c r="PP16" s="1436">
        <v>197</v>
      </c>
      <c r="PQ16" s="1436">
        <v>925</v>
      </c>
      <c r="PR16" s="1436">
        <v>2216</v>
      </c>
      <c r="PS16" s="1436">
        <v>652</v>
      </c>
      <c r="PT16" s="1436">
        <v>1496</v>
      </c>
      <c r="PU16" s="1436">
        <v>2370</v>
      </c>
      <c r="PV16" s="1436">
        <v>248</v>
      </c>
      <c r="PW16" s="1436">
        <v>138</v>
      </c>
      <c r="PX16" s="1436">
        <v>1012</v>
      </c>
      <c r="PY16" s="1436">
        <v>2322</v>
      </c>
      <c r="PZ16" s="1436">
        <v>498</v>
      </c>
      <c r="QA16" s="1436">
        <v>1401</v>
      </c>
      <c r="QB16" s="1436">
        <v>1003</v>
      </c>
      <c r="QC16" s="1436">
        <v>87</v>
      </c>
      <c r="QD16" s="1436">
        <v>149</v>
      </c>
      <c r="QE16" s="1436">
        <v>1205</v>
      </c>
      <c r="QF16" s="1436">
        <v>898</v>
      </c>
      <c r="QG16" s="1436">
        <v>614</v>
      </c>
      <c r="QH16" s="1436">
        <v>309</v>
      </c>
      <c r="QI16" s="1436">
        <v>2144</v>
      </c>
      <c r="QJ16" s="1436">
        <v>127</v>
      </c>
      <c r="QK16" s="1436">
        <v>138</v>
      </c>
      <c r="QL16" s="1436">
        <v>1032</v>
      </c>
      <c r="QM16" s="1436">
        <v>880</v>
      </c>
      <c r="QN16" s="1436">
        <v>509</v>
      </c>
      <c r="QO16" s="1436">
        <v>349</v>
      </c>
      <c r="QP16" s="1436">
        <v>2168</v>
      </c>
      <c r="QQ16" s="1436">
        <v>174</v>
      </c>
      <c r="QR16" s="1436">
        <v>92</v>
      </c>
      <c r="QS16" s="1436">
        <v>1021</v>
      </c>
      <c r="QT16" s="1436">
        <v>1686</v>
      </c>
      <c r="QU16" s="1436">
        <v>507</v>
      </c>
      <c r="QV16" s="1436">
        <v>1027</v>
      </c>
      <c r="QW16" s="1436">
        <v>349</v>
      </c>
      <c r="QX16" s="1436">
        <v>852</v>
      </c>
      <c r="QY16" s="1436">
        <v>123</v>
      </c>
      <c r="QZ16" s="1436">
        <v>1005</v>
      </c>
      <c r="RA16" s="1436">
        <v>925</v>
      </c>
      <c r="RB16" s="1436">
        <v>697</v>
      </c>
      <c r="RC16" s="1436">
        <v>1164</v>
      </c>
      <c r="RD16" s="1436">
        <v>922</v>
      </c>
      <c r="RE16" s="1436">
        <v>96</v>
      </c>
      <c r="RF16" s="1436">
        <v>101</v>
      </c>
      <c r="RG16" s="1436">
        <v>840</v>
      </c>
      <c r="RH16" s="1436">
        <v>919</v>
      </c>
      <c r="RI16" s="1436">
        <v>628</v>
      </c>
      <c r="RJ16" s="1436">
        <v>917</v>
      </c>
      <c r="RK16" s="1436">
        <v>303</v>
      </c>
      <c r="RL16" s="1436">
        <v>607</v>
      </c>
      <c r="RM16" s="1436">
        <v>79</v>
      </c>
      <c r="RN16" s="1436">
        <v>881</v>
      </c>
      <c r="RO16" s="1436">
        <v>911</v>
      </c>
      <c r="RP16" s="1436">
        <v>695</v>
      </c>
      <c r="RQ16" s="1436">
        <v>1089</v>
      </c>
      <c r="RR16" s="1436">
        <v>756</v>
      </c>
      <c r="RS16" s="1436">
        <v>137</v>
      </c>
      <c r="RT16" s="1436">
        <v>106</v>
      </c>
      <c r="RU16" s="1436">
        <v>1056</v>
      </c>
      <c r="RV16" s="1436">
        <v>327</v>
      </c>
      <c r="RW16" s="1436">
        <v>1715</v>
      </c>
      <c r="RX16" s="1436">
        <v>928</v>
      </c>
      <c r="RY16" s="1436">
        <v>766</v>
      </c>
      <c r="RZ16" s="1436">
        <v>59</v>
      </c>
      <c r="SA16" s="1436">
        <v>107</v>
      </c>
      <c r="SB16" s="1436">
        <v>951</v>
      </c>
      <c r="SC16" s="1436">
        <v>836</v>
      </c>
      <c r="SD16" s="1436">
        <v>393</v>
      </c>
      <c r="SE16" s="1436">
        <v>1159</v>
      </c>
      <c r="SF16" s="1436">
        <v>679</v>
      </c>
      <c r="SG16" s="1436">
        <v>99</v>
      </c>
      <c r="SH16" s="1436">
        <v>117</v>
      </c>
      <c r="SI16" s="1436">
        <v>829</v>
      </c>
      <c r="SJ16" s="1436">
        <v>817</v>
      </c>
      <c r="SK16" s="1436">
        <v>541</v>
      </c>
      <c r="SL16" s="1436">
        <v>731</v>
      </c>
      <c r="SM16" s="1436">
        <v>822</v>
      </c>
      <c r="SN16" s="1436">
        <v>98</v>
      </c>
      <c r="SO16" s="1436">
        <v>61</v>
      </c>
      <c r="SP16" s="1436">
        <v>839</v>
      </c>
      <c r="SQ16" s="1436">
        <v>849</v>
      </c>
      <c r="SR16" s="1436">
        <v>580</v>
      </c>
      <c r="SS16" s="1436">
        <v>812</v>
      </c>
      <c r="ST16" s="1436">
        <v>212</v>
      </c>
      <c r="SU16" s="1436">
        <v>703</v>
      </c>
      <c r="SV16" s="1436">
        <v>0</v>
      </c>
      <c r="SW16" s="1436">
        <v>91</v>
      </c>
      <c r="SX16" s="1436">
        <v>274</v>
      </c>
      <c r="SY16" s="1436">
        <v>857</v>
      </c>
      <c r="SZ16" s="1436">
        <v>562</v>
      </c>
      <c r="TA16" s="1436">
        <v>255</v>
      </c>
      <c r="TB16" s="1436">
        <v>0</v>
      </c>
      <c r="TC16" s="1436">
        <v>905</v>
      </c>
      <c r="TD16" s="1436">
        <v>826</v>
      </c>
      <c r="TE16" s="1436">
        <v>891</v>
      </c>
      <c r="TF16" s="1436">
        <v>540</v>
      </c>
      <c r="TG16" s="1436">
        <v>749</v>
      </c>
      <c r="TH16" s="1436">
        <v>648</v>
      </c>
      <c r="TI16" s="1436">
        <v>53</v>
      </c>
      <c r="TJ16" s="1436">
        <v>89</v>
      </c>
      <c r="TK16" s="1436">
        <v>838</v>
      </c>
      <c r="TL16" s="1436">
        <v>833</v>
      </c>
      <c r="TM16" s="1436">
        <v>532</v>
      </c>
      <c r="TN16" s="1436">
        <v>854</v>
      </c>
      <c r="TO16" s="1436">
        <v>671</v>
      </c>
      <c r="TP16" s="1436">
        <v>102</v>
      </c>
      <c r="TQ16" s="1436">
        <v>77</v>
      </c>
      <c r="TR16" s="1436">
        <v>780</v>
      </c>
      <c r="TS16" s="1436">
        <v>507</v>
      </c>
      <c r="TT16" s="1436">
        <v>663</v>
      </c>
      <c r="TU16" s="1436">
        <v>832</v>
      </c>
      <c r="TV16" s="1436">
        <v>831</v>
      </c>
      <c r="TW16" s="1436">
        <v>87</v>
      </c>
      <c r="TX16" s="1436">
        <v>88</v>
      </c>
      <c r="TY16" s="1436">
        <v>348</v>
      </c>
      <c r="TZ16" s="1436">
        <v>1927</v>
      </c>
      <c r="UA16" s="1436">
        <v>808</v>
      </c>
      <c r="UB16" s="1436">
        <v>810</v>
      </c>
      <c r="UC16" s="1436">
        <v>963</v>
      </c>
      <c r="UD16" s="1436">
        <v>83</v>
      </c>
      <c r="UE16" s="1436">
        <v>85</v>
      </c>
      <c r="UF16" s="1436">
        <v>880</v>
      </c>
      <c r="UG16" s="1436">
        <v>832</v>
      </c>
      <c r="UH16" s="1436">
        <v>90</v>
      </c>
      <c r="UI16" s="1436">
        <v>703</v>
      </c>
      <c r="UJ16" s="1436">
        <v>0</v>
      </c>
      <c r="UK16" s="1436">
        <v>760</v>
      </c>
      <c r="UL16" s="1436">
        <v>92</v>
      </c>
      <c r="UM16" s="1436">
        <v>513</v>
      </c>
      <c r="UN16" s="1436">
        <v>847</v>
      </c>
      <c r="UO16" s="1436">
        <v>608</v>
      </c>
      <c r="UP16" s="1436">
        <v>838</v>
      </c>
      <c r="UQ16" s="1436">
        <v>783</v>
      </c>
      <c r="UR16" s="1436">
        <v>88</v>
      </c>
      <c r="US16" s="1436">
        <v>116</v>
      </c>
      <c r="UT16" s="1436">
        <v>806</v>
      </c>
      <c r="UU16" s="1436">
        <v>818</v>
      </c>
      <c r="UV16" s="1436">
        <v>659</v>
      </c>
      <c r="UW16" s="1436">
        <v>766</v>
      </c>
      <c r="UX16" s="1436">
        <v>759</v>
      </c>
      <c r="UY16" s="1436">
        <v>110</v>
      </c>
      <c r="UZ16" s="1436">
        <v>72</v>
      </c>
      <c r="VA16" s="1436">
        <v>901</v>
      </c>
      <c r="VB16" s="1436">
        <v>840</v>
      </c>
      <c r="VC16" s="1436">
        <v>844</v>
      </c>
      <c r="VD16" s="1436">
        <v>922</v>
      </c>
      <c r="VE16" s="1436">
        <v>969</v>
      </c>
      <c r="VF16" s="1436">
        <v>106</v>
      </c>
      <c r="VG16" s="1436">
        <v>71</v>
      </c>
      <c r="VH16" s="1436">
        <v>981</v>
      </c>
      <c r="VI16" s="1436">
        <v>1271</v>
      </c>
      <c r="VJ16" s="1436">
        <v>722</v>
      </c>
      <c r="VK16" s="1436">
        <v>868</v>
      </c>
      <c r="VL16" s="1436">
        <v>761</v>
      </c>
      <c r="VM16" s="1436">
        <v>107</v>
      </c>
      <c r="VN16" s="1436">
        <v>119</v>
      </c>
      <c r="VO16" s="1436">
        <v>790</v>
      </c>
      <c r="VP16" s="1436">
        <v>1204</v>
      </c>
      <c r="VQ16" s="1436">
        <v>633</v>
      </c>
      <c r="VR16" s="1436">
        <v>860</v>
      </c>
      <c r="VS16" s="1436">
        <v>629</v>
      </c>
      <c r="VT16" s="1436">
        <v>92</v>
      </c>
      <c r="VU16" s="1436">
        <v>104</v>
      </c>
      <c r="VV16" s="1436">
        <v>822</v>
      </c>
      <c r="VW16" s="1436">
        <v>1090</v>
      </c>
      <c r="VX16" s="1436">
        <v>671</v>
      </c>
      <c r="VY16" s="1436">
        <v>777</v>
      </c>
      <c r="VZ16" s="1436">
        <v>729</v>
      </c>
      <c r="WA16" s="1436">
        <v>76</v>
      </c>
      <c r="WB16" s="1436">
        <v>101</v>
      </c>
      <c r="WC16" s="1436">
        <v>799</v>
      </c>
      <c r="WD16" s="1436">
        <v>1183</v>
      </c>
      <c r="WE16" s="1436">
        <v>679</v>
      </c>
      <c r="WF16" s="1436">
        <v>791</v>
      </c>
      <c r="WG16" s="1436">
        <v>778</v>
      </c>
      <c r="WH16" s="1436">
        <v>104</v>
      </c>
      <c r="WI16" s="1436">
        <v>130</v>
      </c>
      <c r="WJ16" s="1436">
        <v>790</v>
      </c>
      <c r="WK16" s="1436">
        <v>1205</v>
      </c>
      <c r="WL16" s="1436">
        <v>707</v>
      </c>
      <c r="WM16" s="1436">
        <v>830</v>
      </c>
      <c r="WN16" s="1436">
        <v>760</v>
      </c>
      <c r="WO16" s="1436">
        <v>70</v>
      </c>
      <c r="WP16" s="1436">
        <v>78</v>
      </c>
      <c r="WQ16" s="1436">
        <v>110</v>
      </c>
      <c r="WR16" s="1436">
        <v>798</v>
      </c>
      <c r="WS16" s="1436">
        <v>294</v>
      </c>
      <c r="WT16" s="1436">
        <v>1467</v>
      </c>
      <c r="WU16" s="1436">
        <v>926</v>
      </c>
      <c r="WV16" s="1436">
        <v>72</v>
      </c>
      <c r="WW16" s="1436">
        <v>70</v>
      </c>
      <c r="WX16" s="1436">
        <v>706</v>
      </c>
      <c r="WY16" s="1436">
        <v>1248</v>
      </c>
      <c r="WZ16" s="1436">
        <v>669</v>
      </c>
      <c r="XA16" s="1436">
        <v>814</v>
      </c>
      <c r="XB16" s="1436">
        <v>736</v>
      </c>
      <c r="XC16" s="1436">
        <v>105</v>
      </c>
      <c r="XD16" s="1436">
        <v>110</v>
      </c>
      <c r="XE16" s="1436">
        <v>657</v>
      </c>
      <c r="XF16" s="1436">
        <v>1067</v>
      </c>
      <c r="XG16" s="1436">
        <v>573</v>
      </c>
      <c r="XH16" s="1436">
        <v>863</v>
      </c>
      <c r="XI16" s="1436">
        <v>646</v>
      </c>
      <c r="XJ16" s="1436">
        <v>88</v>
      </c>
      <c r="XK16" s="1436">
        <v>88</v>
      </c>
      <c r="XL16" s="1436">
        <v>732</v>
      </c>
      <c r="XM16" s="1436">
        <v>1159</v>
      </c>
      <c r="XN16" s="1436">
        <v>702</v>
      </c>
      <c r="XO16" s="1436">
        <v>825</v>
      </c>
      <c r="XP16" s="1436">
        <v>197</v>
      </c>
      <c r="XQ16" s="1436">
        <v>124</v>
      </c>
      <c r="XR16" s="1436">
        <v>543</v>
      </c>
      <c r="XS16" s="1436">
        <v>834</v>
      </c>
      <c r="XT16" s="1436">
        <v>1242</v>
      </c>
      <c r="XU16" s="1436">
        <v>488</v>
      </c>
      <c r="XV16" s="1436">
        <v>984</v>
      </c>
      <c r="XW16" s="1436">
        <v>753</v>
      </c>
      <c r="XX16" s="1436">
        <v>103</v>
      </c>
      <c r="XY16" s="1436">
        <v>161</v>
      </c>
      <c r="XZ16" s="1436">
        <v>661</v>
      </c>
      <c r="YA16" s="1436">
        <v>470</v>
      </c>
      <c r="YB16" s="1436">
        <v>1092</v>
      </c>
      <c r="YC16" s="1436">
        <v>749</v>
      </c>
      <c r="YD16" s="1436">
        <v>851</v>
      </c>
      <c r="YE16" s="1436">
        <v>128</v>
      </c>
      <c r="YF16" s="1436">
        <v>119</v>
      </c>
      <c r="YG16" s="1436">
        <v>887</v>
      </c>
      <c r="YH16" s="1436">
        <v>1116</v>
      </c>
      <c r="YI16" s="1436">
        <v>667</v>
      </c>
      <c r="YJ16" s="1436">
        <v>928</v>
      </c>
      <c r="YK16" s="1436">
        <v>701</v>
      </c>
      <c r="YL16" s="1436">
        <v>148</v>
      </c>
      <c r="YM16" s="1436">
        <v>94</v>
      </c>
      <c r="YN16" s="1436">
        <v>773</v>
      </c>
      <c r="YO16" s="1436">
        <v>1171</v>
      </c>
      <c r="YP16" s="1436">
        <v>551</v>
      </c>
      <c r="YQ16" s="1436">
        <v>940</v>
      </c>
      <c r="YR16" s="1436">
        <v>765</v>
      </c>
      <c r="YS16" s="1436">
        <v>134</v>
      </c>
      <c r="YT16" s="1436">
        <v>113</v>
      </c>
      <c r="YU16" s="1436">
        <v>767</v>
      </c>
      <c r="YV16" s="1436">
        <v>1016</v>
      </c>
      <c r="YW16" s="1436">
        <v>692</v>
      </c>
      <c r="YX16" s="1436">
        <v>697</v>
      </c>
      <c r="YY16" s="1436">
        <v>1518</v>
      </c>
      <c r="YZ16" s="1436">
        <v>272</v>
      </c>
      <c r="ZA16" s="1436">
        <v>195</v>
      </c>
      <c r="ZB16" s="1436">
        <v>991</v>
      </c>
      <c r="ZC16" s="1436">
        <v>518</v>
      </c>
      <c r="ZD16" s="1436">
        <v>1954</v>
      </c>
      <c r="ZE16" s="1436">
        <v>1187</v>
      </c>
      <c r="ZF16" s="1436">
        <v>1090</v>
      </c>
      <c r="ZG16" s="1436">
        <v>269</v>
      </c>
      <c r="ZH16" s="1436">
        <v>177</v>
      </c>
      <c r="ZI16" s="1436">
        <v>983</v>
      </c>
      <c r="ZJ16" s="1436">
        <v>794</v>
      </c>
      <c r="ZK16" s="1436">
        <v>1479</v>
      </c>
      <c r="ZL16" s="1436">
        <v>997</v>
      </c>
      <c r="ZM16" s="1436">
        <v>1277</v>
      </c>
      <c r="ZN16" s="1436">
        <v>259</v>
      </c>
      <c r="ZO16" s="1436">
        <v>227</v>
      </c>
      <c r="ZP16" s="1436">
        <v>666</v>
      </c>
      <c r="ZQ16" s="1436">
        <v>1968</v>
      </c>
      <c r="ZR16" s="1436">
        <v>783</v>
      </c>
      <c r="ZS16" s="1436">
        <v>93</v>
      </c>
      <c r="ZT16" s="1436">
        <v>257</v>
      </c>
      <c r="ZU16" s="1436">
        <v>225</v>
      </c>
      <c r="ZV16" s="1436">
        <v>184</v>
      </c>
      <c r="ZW16" s="1436">
        <v>1172</v>
      </c>
      <c r="ZX16" s="1436">
        <v>1864</v>
      </c>
      <c r="ZY16" s="1436">
        <v>1011</v>
      </c>
      <c r="ZZ16" s="1436">
        <v>1091</v>
      </c>
      <c r="AAA16" s="1436">
        <v>1324</v>
      </c>
      <c r="AAB16" s="1436">
        <v>307</v>
      </c>
      <c r="AAC16" s="1436">
        <v>270</v>
      </c>
      <c r="AAD16" s="1436">
        <v>1388</v>
      </c>
      <c r="AAE16" s="1436">
        <v>1551</v>
      </c>
      <c r="AAF16" s="1436">
        <v>1784</v>
      </c>
      <c r="AAG16" s="1436">
        <v>955</v>
      </c>
      <c r="AAH16" s="1436">
        <v>1386</v>
      </c>
      <c r="AAI16" s="1436">
        <v>365</v>
      </c>
      <c r="AAJ16" s="1436">
        <v>372</v>
      </c>
      <c r="AAK16" s="1436">
        <v>1646</v>
      </c>
      <c r="AAL16" s="1436">
        <v>1496</v>
      </c>
      <c r="AAM16" s="1436">
        <v>2577</v>
      </c>
      <c r="AAN16" s="1436">
        <v>1382</v>
      </c>
      <c r="AAO16" s="1436">
        <v>2091</v>
      </c>
      <c r="AAP16" s="1436">
        <v>1059</v>
      </c>
      <c r="AAQ16" s="1436">
        <v>174</v>
      </c>
      <c r="AAR16" s="1436">
        <v>1436</v>
      </c>
      <c r="AAS16" s="1436">
        <v>1203</v>
      </c>
      <c r="AAT16" s="1436">
        <v>1752</v>
      </c>
      <c r="AAU16" s="1436">
        <v>828</v>
      </c>
      <c r="AAV16" s="1436">
        <v>1198</v>
      </c>
      <c r="AAW16" s="1436">
        <v>180</v>
      </c>
      <c r="AAX16" s="1436">
        <v>138</v>
      </c>
      <c r="AAY16" s="1436">
        <v>166</v>
      </c>
      <c r="AAZ16" s="1436">
        <v>90</v>
      </c>
      <c r="ABA16" s="1436">
        <v>1169</v>
      </c>
      <c r="ABB16" s="1436">
        <v>1249</v>
      </c>
      <c r="ABC16" s="1436">
        <v>2114</v>
      </c>
      <c r="ABD16" s="1436">
        <v>276</v>
      </c>
      <c r="ABE16" s="1436">
        <v>157</v>
      </c>
      <c r="ABF16" s="1436">
        <v>804</v>
      </c>
      <c r="ABG16" s="1436">
        <v>222</v>
      </c>
      <c r="ABH16" s="1436">
        <v>1638</v>
      </c>
    </row>
    <row r="17" spans="1:736" s="1421" customFormat="1" ht="13.2" x14ac:dyDescent="0.25">
      <c r="A17" s="4866" t="s">
        <v>23</v>
      </c>
      <c r="B17" s="4849">
        <v>13</v>
      </c>
      <c r="C17" s="4849">
        <v>91</v>
      </c>
      <c r="D17" s="4849">
        <v>0</v>
      </c>
      <c r="E17" s="4849">
        <v>0</v>
      </c>
      <c r="F17" s="4849">
        <v>0</v>
      </c>
      <c r="G17" s="4849">
        <v>21</v>
      </c>
      <c r="H17" s="4849">
        <v>20</v>
      </c>
      <c r="I17" s="4849">
        <v>34</v>
      </c>
      <c r="J17" s="4849">
        <v>0</v>
      </c>
      <c r="K17" s="4849">
        <v>41</v>
      </c>
      <c r="L17" s="4849">
        <v>0</v>
      </c>
      <c r="M17" s="4849">
        <v>63</v>
      </c>
      <c r="N17" s="4849">
        <v>103</v>
      </c>
      <c r="O17" s="4849">
        <v>20</v>
      </c>
      <c r="P17" s="4849">
        <v>39</v>
      </c>
      <c r="Q17" s="4849">
        <v>99</v>
      </c>
      <c r="R17" s="4849">
        <v>0</v>
      </c>
      <c r="S17" s="4849">
        <v>0</v>
      </c>
      <c r="T17" s="4849">
        <v>36</v>
      </c>
      <c r="U17" s="4849">
        <v>38</v>
      </c>
      <c r="V17" s="4849">
        <v>38</v>
      </c>
      <c r="W17" s="4849">
        <v>43</v>
      </c>
      <c r="X17" s="4849">
        <v>45</v>
      </c>
      <c r="Y17" s="4849">
        <v>0</v>
      </c>
      <c r="Z17" s="4849">
        <v>0</v>
      </c>
      <c r="AA17" s="4849">
        <v>56</v>
      </c>
      <c r="AB17" s="4849">
        <v>74</v>
      </c>
      <c r="AC17" s="4849">
        <v>80</v>
      </c>
      <c r="AD17" s="4849">
        <v>64</v>
      </c>
      <c r="AE17" s="4849">
        <v>35</v>
      </c>
      <c r="AF17" s="4849">
        <v>0</v>
      </c>
      <c r="AG17" s="4849">
        <v>0</v>
      </c>
      <c r="AH17" s="4849">
        <v>42</v>
      </c>
      <c r="AI17" s="4849">
        <v>67</v>
      </c>
      <c r="AJ17" s="4849">
        <v>65</v>
      </c>
      <c r="AK17" s="4849">
        <v>29</v>
      </c>
      <c r="AL17" s="4849">
        <v>15</v>
      </c>
      <c r="AM17" s="4849">
        <v>0</v>
      </c>
      <c r="AN17" s="4849">
        <v>0</v>
      </c>
      <c r="AO17" s="4849">
        <v>8</v>
      </c>
      <c r="AP17" s="4849">
        <v>22</v>
      </c>
      <c r="AQ17" s="4849">
        <v>20</v>
      </c>
      <c r="AR17" s="4849">
        <v>0</v>
      </c>
      <c r="AS17" s="4849">
        <v>17</v>
      </c>
      <c r="AT17" s="4849">
        <v>0</v>
      </c>
      <c r="AU17" s="4849">
        <v>0</v>
      </c>
      <c r="AV17" s="4849">
        <v>29</v>
      </c>
      <c r="AW17" s="4849">
        <v>38</v>
      </c>
      <c r="AX17" s="4849">
        <v>9</v>
      </c>
      <c r="AY17" s="4849">
        <v>21</v>
      </c>
      <c r="AZ17" s="4849">
        <v>18</v>
      </c>
      <c r="BA17" s="4849">
        <v>0</v>
      </c>
      <c r="BB17" s="4849">
        <v>0</v>
      </c>
      <c r="BC17" s="4849">
        <v>0</v>
      </c>
      <c r="BD17" s="4849">
        <v>31</v>
      </c>
      <c r="BE17" s="4849">
        <v>31</v>
      </c>
      <c r="BF17" s="4849">
        <v>17</v>
      </c>
      <c r="BG17" s="4849">
        <v>51</v>
      </c>
      <c r="BH17" s="4849">
        <v>0</v>
      </c>
      <c r="BI17" s="4849">
        <v>0</v>
      </c>
      <c r="BJ17" s="4849">
        <v>43</v>
      </c>
      <c r="BK17" s="4849">
        <v>20</v>
      </c>
      <c r="BL17" s="4849">
        <v>62</v>
      </c>
      <c r="BM17" s="4849">
        <v>17</v>
      </c>
      <c r="BN17" s="4849">
        <v>15</v>
      </c>
      <c r="BO17" s="4849">
        <v>0</v>
      </c>
      <c r="BP17" s="4849">
        <v>0</v>
      </c>
      <c r="BQ17" s="4849">
        <v>19</v>
      </c>
      <c r="BR17" s="4849">
        <v>40</v>
      </c>
      <c r="BS17" s="4849">
        <v>6</v>
      </c>
      <c r="BT17" s="4849">
        <v>22</v>
      </c>
      <c r="BU17" s="4849">
        <v>22</v>
      </c>
      <c r="BV17" s="4849">
        <v>0</v>
      </c>
      <c r="BW17" s="4849">
        <v>0</v>
      </c>
      <c r="BX17" s="4849">
        <v>20</v>
      </c>
      <c r="BY17" s="4849">
        <v>0</v>
      </c>
      <c r="BZ17" s="4849">
        <v>44</v>
      </c>
      <c r="CA17" s="4849">
        <v>6</v>
      </c>
      <c r="CB17" s="4849">
        <v>22</v>
      </c>
      <c r="CC17" s="4849">
        <v>0</v>
      </c>
      <c r="CD17" s="4849">
        <v>0</v>
      </c>
      <c r="CE17" s="4849">
        <v>13</v>
      </c>
      <c r="CF17" s="4849">
        <v>16</v>
      </c>
      <c r="CG17" s="4849">
        <v>11</v>
      </c>
      <c r="CH17" s="4849">
        <v>35</v>
      </c>
      <c r="CI17" s="4849">
        <v>9</v>
      </c>
      <c r="CJ17" s="4849">
        <v>0</v>
      </c>
      <c r="CK17" s="4849">
        <v>0</v>
      </c>
      <c r="CL17" s="4849">
        <v>15</v>
      </c>
      <c r="CM17" s="4849">
        <v>37</v>
      </c>
      <c r="CN17" s="4849">
        <v>5</v>
      </c>
      <c r="CO17" s="4849">
        <v>2</v>
      </c>
      <c r="CP17" s="4849">
        <v>16</v>
      </c>
      <c r="CQ17" s="4849">
        <v>0</v>
      </c>
      <c r="CR17" s="4849">
        <v>0</v>
      </c>
      <c r="CS17" s="4849">
        <v>14</v>
      </c>
      <c r="CT17" s="4849">
        <v>27</v>
      </c>
      <c r="CU17" s="4849">
        <v>5</v>
      </c>
      <c r="CV17" s="4849">
        <v>11</v>
      </c>
      <c r="CW17" s="4849">
        <v>6</v>
      </c>
      <c r="CX17" s="4849">
        <v>0</v>
      </c>
      <c r="CY17" s="4849">
        <v>0</v>
      </c>
      <c r="CZ17" s="4849">
        <v>22</v>
      </c>
      <c r="DA17" s="4849">
        <v>55</v>
      </c>
      <c r="DB17" s="4849">
        <v>17</v>
      </c>
      <c r="DC17" s="4849">
        <v>14</v>
      </c>
      <c r="DD17" s="4849">
        <v>17</v>
      </c>
      <c r="DE17" s="4849">
        <v>0</v>
      </c>
      <c r="DF17" s="4849">
        <v>0</v>
      </c>
      <c r="DG17" s="4849">
        <v>8</v>
      </c>
      <c r="DH17" s="4849">
        <v>9</v>
      </c>
      <c r="DI17" s="4849">
        <v>21</v>
      </c>
      <c r="DJ17" s="4849">
        <v>14</v>
      </c>
      <c r="DK17" s="4849">
        <v>30</v>
      </c>
      <c r="DL17" s="4849">
        <v>0</v>
      </c>
      <c r="DM17" s="4849">
        <v>0</v>
      </c>
      <c r="DN17" s="4849">
        <v>16</v>
      </c>
      <c r="DO17" s="4849">
        <v>30</v>
      </c>
      <c r="DP17" s="4849">
        <v>11</v>
      </c>
      <c r="DQ17" s="4849">
        <v>26</v>
      </c>
      <c r="DR17" s="4849">
        <v>13</v>
      </c>
      <c r="DS17" s="4849">
        <v>0</v>
      </c>
      <c r="DT17" s="4849">
        <v>0</v>
      </c>
      <c r="DU17" s="4849">
        <v>12</v>
      </c>
      <c r="DV17" s="4849">
        <v>35</v>
      </c>
      <c r="DW17" s="4849">
        <v>9</v>
      </c>
      <c r="DX17" s="4849">
        <v>6</v>
      </c>
      <c r="DY17" s="4849">
        <v>0</v>
      </c>
      <c r="DZ17" s="4849">
        <v>12</v>
      </c>
      <c r="EA17" s="4849">
        <v>0</v>
      </c>
      <c r="EB17" s="4849">
        <v>6</v>
      </c>
      <c r="EC17" s="4849">
        <v>47</v>
      </c>
      <c r="ED17" s="4849">
        <v>6</v>
      </c>
      <c r="EE17" s="4849">
        <v>15</v>
      </c>
      <c r="EF17" s="4849">
        <v>14</v>
      </c>
      <c r="EG17" s="4849">
        <v>0</v>
      </c>
      <c r="EH17" s="4849">
        <v>0</v>
      </c>
      <c r="EI17" s="4849">
        <v>3</v>
      </c>
      <c r="EJ17" s="4849">
        <v>0</v>
      </c>
      <c r="EK17" s="4849">
        <v>45</v>
      </c>
      <c r="EL17" s="4849">
        <v>17</v>
      </c>
      <c r="EM17" s="4849">
        <v>11</v>
      </c>
      <c r="EN17" s="4849">
        <v>0</v>
      </c>
      <c r="EO17" s="4849">
        <v>0</v>
      </c>
      <c r="EP17" s="4849">
        <v>11</v>
      </c>
      <c r="EQ17" s="4849">
        <v>13</v>
      </c>
      <c r="ER17" s="4849">
        <v>26</v>
      </c>
      <c r="ES17" s="4849">
        <v>23</v>
      </c>
      <c r="ET17" s="4849">
        <v>5</v>
      </c>
      <c r="EU17" s="4849">
        <v>0</v>
      </c>
      <c r="EV17" s="4849">
        <v>0</v>
      </c>
      <c r="EW17" s="4849">
        <v>0</v>
      </c>
      <c r="EX17" s="4849">
        <v>12</v>
      </c>
      <c r="EY17" s="4849">
        <v>43</v>
      </c>
      <c r="EZ17" s="4849">
        <v>30</v>
      </c>
      <c r="FA17" s="4849">
        <v>9</v>
      </c>
      <c r="FB17" s="4849">
        <v>0</v>
      </c>
      <c r="FC17" s="4849">
        <v>0</v>
      </c>
      <c r="FD17" s="4849">
        <v>18</v>
      </c>
      <c r="FE17" s="4849">
        <v>17</v>
      </c>
      <c r="FF17" s="4849">
        <v>14</v>
      </c>
      <c r="FG17" s="4849">
        <v>31</v>
      </c>
      <c r="FH17" s="4849">
        <v>9</v>
      </c>
      <c r="FI17" s="4849">
        <v>0</v>
      </c>
      <c r="FJ17" s="4849">
        <v>0</v>
      </c>
      <c r="FK17" s="4849">
        <v>15</v>
      </c>
      <c r="FL17" s="4849">
        <v>33</v>
      </c>
      <c r="FM17" s="4849">
        <v>13</v>
      </c>
      <c r="FN17" s="4849">
        <v>34</v>
      </c>
      <c r="FO17" s="4849">
        <v>15</v>
      </c>
      <c r="FP17" s="4849">
        <v>0</v>
      </c>
      <c r="FQ17" s="4849">
        <v>0</v>
      </c>
      <c r="FR17" s="4849">
        <v>7</v>
      </c>
      <c r="FS17" s="4849">
        <v>20</v>
      </c>
      <c r="FT17" s="4849">
        <v>6</v>
      </c>
      <c r="FU17" s="4849">
        <v>13</v>
      </c>
      <c r="FV17" s="4849">
        <v>0</v>
      </c>
      <c r="FW17" s="4849">
        <v>20</v>
      </c>
      <c r="FX17" s="4849">
        <v>0</v>
      </c>
      <c r="FY17" s="4849">
        <v>11</v>
      </c>
      <c r="FZ17" s="4849">
        <v>49</v>
      </c>
      <c r="GA17" s="4849">
        <v>9</v>
      </c>
      <c r="GB17" s="4849">
        <v>10</v>
      </c>
      <c r="GC17" s="4849">
        <v>19</v>
      </c>
      <c r="GD17" s="4849">
        <v>0</v>
      </c>
      <c r="GE17" s="4849">
        <v>0</v>
      </c>
      <c r="GF17" s="4849">
        <v>14</v>
      </c>
      <c r="GG17" s="4849">
        <v>0</v>
      </c>
      <c r="GH17" s="4849">
        <v>18</v>
      </c>
      <c r="GI17" s="4849">
        <v>10</v>
      </c>
      <c r="GJ17" s="4849">
        <v>16</v>
      </c>
      <c r="GK17" s="4849">
        <v>0</v>
      </c>
      <c r="GL17" s="4849">
        <v>0</v>
      </c>
      <c r="GM17" s="4849">
        <v>19</v>
      </c>
      <c r="GN17" s="4849">
        <v>19</v>
      </c>
      <c r="GO17" s="4849">
        <v>14</v>
      </c>
      <c r="GP17" s="4849">
        <v>30</v>
      </c>
      <c r="GQ17" s="4849">
        <v>0</v>
      </c>
      <c r="GR17" s="4849">
        <v>19</v>
      </c>
      <c r="GS17" s="4849">
        <v>0</v>
      </c>
      <c r="GT17" s="4849">
        <v>15</v>
      </c>
      <c r="GU17" s="4849">
        <v>42</v>
      </c>
      <c r="GV17" s="4849">
        <v>10</v>
      </c>
      <c r="GW17" s="4849">
        <v>14</v>
      </c>
      <c r="GX17" s="4849">
        <v>0</v>
      </c>
      <c r="GY17" s="4849">
        <v>18</v>
      </c>
      <c r="GZ17" s="4849">
        <v>0</v>
      </c>
      <c r="HA17" s="4849">
        <v>3</v>
      </c>
      <c r="HB17" s="4849">
        <v>23</v>
      </c>
      <c r="HC17" s="4849">
        <v>12</v>
      </c>
      <c r="HD17" s="4849">
        <v>19</v>
      </c>
      <c r="HE17" s="4849">
        <v>9</v>
      </c>
      <c r="HF17" s="4849">
        <v>0</v>
      </c>
      <c r="HG17" s="4849">
        <v>0</v>
      </c>
      <c r="HH17" s="4849">
        <v>12</v>
      </c>
      <c r="HI17" s="4849">
        <v>19</v>
      </c>
      <c r="HJ17" s="4849">
        <v>36</v>
      </c>
      <c r="HK17" s="4849">
        <v>16</v>
      </c>
      <c r="HL17" s="4849">
        <v>25</v>
      </c>
      <c r="HM17" s="4849">
        <v>0</v>
      </c>
      <c r="HN17" s="4849">
        <v>0</v>
      </c>
      <c r="HO17" s="4849">
        <v>8</v>
      </c>
      <c r="HP17" s="4849">
        <v>23</v>
      </c>
      <c r="HQ17" s="4849">
        <v>10</v>
      </c>
      <c r="HR17" s="4849">
        <v>16</v>
      </c>
      <c r="HS17" s="4849">
        <v>13</v>
      </c>
      <c r="HT17" s="4849">
        <v>0</v>
      </c>
      <c r="HU17" s="4849">
        <v>0</v>
      </c>
      <c r="HV17" s="4849">
        <v>14</v>
      </c>
      <c r="HW17" s="4849">
        <v>22</v>
      </c>
      <c r="HX17" s="4849">
        <v>0</v>
      </c>
      <c r="HY17" s="4849">
        <v>35</v>
      </c>
      <c r="HZ17" s="4849">
        <v>13</v>
      </c>
      <c r="IA17" s="4849">
        <v>0</v>
      </c>
      <c r="IB17" s="4849">
        <v>0</v>
      </c>
      <c r="IC17" s="4849">
        <v>11</v>
      </c>
      <c r="ID17" s="4849">
        <v>16</v>
      </c>
      <c r="IE17" s="4849">
        <v>15</v>
      </c>
      <c r="IF17" s="4849">
        <v>19</v>
      </c>
      <c r="IG17" s="4849">
        <v>0</v>
      </c>
      <c r="IH17" s="4849">
        <v>13</v>
      </c>
      <c r="II17" s="4849">
        <v>0</v>
      </c>
      <c r="IJ17" s="4849">
        <v>11</v>
      </c>
      <c r="IK17" s="4849">
        <v>23</v>
      </c>
      <c r="IL17" s="4849">
        <v>12</v>
      </c>
      <c r="IM17" s="4849">
        <v>14</v>
      </c>
      <c r="IN17" s="4849">
        <v>7</v>
      </c>
      <c r="IO17" s="4849">
        <v>0</v>
      </c>
      <c r="IP17" s="4849">
        <v>0</v>
      </c>
      <c r="IQ17" s="4849">
        <v>0</v>
      </c>
      <c r="IR17" s="4849">
        <v>10</v>
      </c>
      <c r="IS17" s="4849">
        <v>21</v>
      </c>
      <c r="IT17" s="4849">
        <v>9</v>
      </c>
      <c r="IU17" s="4849">
        <v>12</v>
      </c>
      <c r="IV17" s="4849">
        <v>0</v>
      </c>
      <c r="IW17" s="4849">
        <v>0</v>
      </c>
      <c r="IX17" s="4849">
        <v>10</v>
      </c>
      <c r="IY17" s="4849">
        <v>15</v>
      </c>
      <c r="IZ17" s="4849">
        <v>18</v>
      </c>
      <c r="JA17" s="4849">
        <v>12</v>
      </c>
      <c r="JB17" s="4849">
        <v>10</v>
      </c>
      <c r="JC17" s="4849">
        <v>0</v>
      </c>
      <c r="JD17" s="4849">
        <v>0</v>
      </c>
      <c r="JE17" s="4849">
        <v>14</v>
      </c>
      <c r="JF17" s="4849">
        <v>12</v>
      </c>
      <c r="JG17" s="4849">
        <v>1</v>
      </c>
      <c r="JH17" s="4849">
        <v>11</v>
      </c>
      <c r="JI17" s="4849">
        <v>11</v>
      </c>
      <c r="JJ17" s="4849">
        <v>0</v>
      </c>
      <c r="JK17" s="4849">
        <v>0</v>
      </c>
      <c r="JL17" s="4849">
        <v>14</v>
      </c>
      <c r="JM17" s="4849">
        <v>18</v>
      </c>
      <c r="JN17" s="4849">
        <v>18</v>
      </c>
      <c r="JO17" s="4849">
        <v>7</v>
      </c>
      <c r="JP17" s="4849">
        <v>2</v>
      </c>
      <c r="JQ17" s="4849">
        <v>0</v>
      </c>
      <c r="JR17" s="4849">
        <v>0</v>
      </c>
      <c r="JS17" s="4849">
        <v>14</v>
      </c>
      <c r="JT17" s="4849">
        <v>10</v>
      </c>
      <c r="JU17" s="4849">
        <v>9</v>
      </c>
      <c r="JV17" s="4849">
        <v>14</v>
      </c>
      <c r="JW17" s="4849">
        <v>27</v>
      </c>
      <c r="JX17" s="4849">
        <v>0</v>
      </c>
      <c r="JY17" s="4849">
        <v>0</v>
      </c>
      <c r="JZ17" s="4849">
        <v>11</v>
      </c>
      <c r="KA17" s="4849">
        <v>4</v>
      </c>
      <c r="KB17" s="4849">
        <v>0</v>
      </c>
      <c r="KC17" s="4849">
        <v>57</v>
      </c>
      <c r="KD17" s="4849">
        <v>30</v>
      </c>
      <c r="KE17" s="4849">
        <v>0</v>
      </c>
      <c r="KF17" s="4849">
        <v>0</v>
      </c>
      <c r="KG17" s="4849">
        <v>5</v>
      </c>
      <c r="KH17" s="4849">
        <v>42</v>
      </c>
      <c r="KI17" s="4849">
        <v>7</v>
      </c>
      <c r="KJ17" s="4849">
        <v>19</v>
      </c>
      <c r="KK17" s="4849">
        <v>11</v>
      </c>
      <c r="KL17" s="4849">
        <v>0</v>
      </c>
      <c r="KM17" s="4849">
        <v>0</v>
      </c>
      <c r="KN17" s="4849">
        <v>9</v>
      </c>
      <c r="KO17" s="4849">
        <v>27</v>
      </c>
      <c r="KP17" s="4849">
        <v>17</v>
      </c>
      <c r="KQ17" s="4849">
        <v>12</v>
      </c>
      <c r="KR17" s="4849">
        <v>16</v>
      </c>
      <c r="KS17" s="4849">
        <v>0</v>
      </c>
      <c r="KT17" s="4849">
        <v>0</v>
      </c>
      <c r="KU17" s="4849">
        <v>13</v>
      </c>
      <c r="KV17" s="4849">
        <v>7</v>
      </c>
      <c r="KW17" s="4849">
        <v>9</v>
      </c>
      <c r="KX17" s="4849">
        <v>33</v>
      </c>
      <c r="KY17" s="4849">
        <v>0</v>
      </c>
      <c r="KZ17" s="4849">
        <v>13</v>
      </c>
      <c r="LA17" s="4849">
        <v>0</v>
      </c>
      <c r="LB17" s="4849">
        <v>16</v>
      </c>
      <c r="LC17" s="4849">
        <v>44</v>
      </c>
      <c r="LD17" s="4849">
        <v>1</v>
      </c>
      <c r="LE17" s="4849">
        <v>9</v>
      </c>
      <c r="LF17" s="4849">
        <v>4</v>
      </c>
      <c r="LG17" s="4849">
        <v>0</v>
      </c>
      <c r="LH17" s="4849">
        <v>0</v>
      </c>
      <c r="LI17" s="4849">
        <v>13</v>
      </c>
      <c r="LJ17" s="4849">
        <v>40</v>
      </c>
      <c r="LK17" s="4849">
        <v>24</v>
      </c>
      <c r="LL17" s="4849">
        <v>20</v>
      </c>
      <c r="LM17" s="4849">
        <v>7</v>
      </c>
      <c r="LN17" s="4849">
        <v>0</v>
      </c>
      <c r="LO17" s="4849">
        <v>0</v>
      </c>
      <c r="LP17" s="4849">
        <v>16</v>
      </c>
      <c r="LQ17" s="4849">
        <v>23</v>
      </c>
      <c r="LR17" s="4849">
        <v>25</v>
      </c>
      <c r="LS17" s="4849">
        <v>0</v>
      </c>
      <c r="LT17" s="4849">
        <v>0</v>
      </c>
      <c r="LU17" s="4849">
        <v>0</v>
      </c>
      <c r="LV17" s="4849">
        <v>0</v>
      </c>
      <c r="LW17" s="4849">
        <v>15</v>
      </c>
      <c r="LX17" s="4849">
        <v>31</v>
      </c>
      <c r="LY17" s="4849">
        <v>1</v>
      </c>
      <c r="LZ17" s="4849">
        <v>9</v>
      </c>
      <c r="MA17" s="4849">
        <v>17</v>
      </c>
      <c r="MB17" s="4849">
        <v>0</v>
      </c>
      <c r="MC17" s="4849">
        <v>0</v>
      </c>
      <c r="MD17" s="4849">
        <v>16</v>
      </c>
      <c r="ME17" s="4849">
        <v>31</v>
      </c>
      <c r="MF17" s="4849">
        <v>3</v>
      </c>
      <c r="MG17" s="4849">
        <v>13</v>
      </c>
      <c r="MH17" s="4849">
        <v>10</v>
      </c>
      <c r="MI17" s="4849">
        <v>0</v>
      </c>
      <c r="MJ17" s="4849">
        <v>0</v>
      </c>
      <c r="MK17" s="4849">
        <v>8</v>
      </c>
      <c r="ML17" s="4849">
        <v>13</v>
      </c>
      <c r="MM17" s="4849">
        <v>2</v>
      </c>
      <c r="MN17" s="4849">
        <v>18</v>
      </c>
      <c r="MO17" s="4849">
        <v>18</v>
      </c>
      <c r="MP17" s="4849">
        <v>0</v>
      </c>
      <c r="MQ17" s="4849">
        <v>0</v>
      </c>
      <c r="MR17" s="4849">
        <v>6</v>
      </c>
      <c r="MS17" s="4849">
        <v>29</v>
      </c>
      <c r="MT17" s="4849">
        <v>13</v>
      </c>
      <c r="MU17" s="4849">
        <v>14</v>
      </c>
      <c r="MV17" s="4849">
        <v>23</v>
      </c>
      <c r="MW17" s="4849">
        <v>0</v>
      </c>
      <c r="MX17" s="4849">
        <v>0</v>
      </c>
      <c r="MY17" s="4849">
        <v>0</v>
      </c>
      <c r="MZ17" s="4849">
        <v>9</v>
      </c>
      <c r="NA17" s="4849">
        <v>19</v>
      </c>
      <c r="NB17" s="4849">
        <v>3</v>
      </c>
      <c r="NC17" s="4849">
        <v>9</v>
      </c>
      <c r="ND17" s="4849">
        <v>0</v>
      </c>
      <c r="NE17" s="4849">
        <v>0</v>
      </c>
      <c r="NF17" s="4849">
        <v>0</v>
      </c>
      <c r="NG17" s="4849">
        <v>4</v>
      </c>
      <c r="NH17" s="4849">
        <v>0</v>
      </c>
      <c r="NI17" s="4849">
        <v>26</v>
      </c>
      <c r="NJ17" s="4849">
        <v>12</v>
      </c>
      <c r="NK17" s="4849">
        <v>0</v>
      </c>
      <c r="NL17" s="4849">
        <v>0</v>
      </c>
      <c r="NM17" s="4849">
        <v>2</v>
      </c>
      <c r="NN17" s="4849">
        <v>10</v>
      </c>
      <c r="NO17" s="4849">
        <v>9</v>
      </c>
      <c r="NP17" s="4849">
        <v>4</v>
      </c>
      <c r="NQ17" s="4849">
        <v>14</v>
      </c>
      <c r="NR17" s="4849">
        <v>0</v>
      </c>
      <c r="NS17" s="4849">
        <v>0</v>
      </c>
      <c r="NT17" s="4849">
        <v>9</v>
      </c>
      <c r="NU17" s="4849">
        <v>10</v>
      </c>
      <c r="NV17" s="4849">
        <v>15</v>
      </c>
      <c r="NW17" s="4849">
        <v>2</v>
      </c>
      <c r="NX17" s="4849">
        <v>12</v>
      </c>
      <c r="NY17" s="4849">
        <v>0</v>
      </c>
      <c r="NZ17" s="4849">
        <v>0</v>
      </c>
      <c r="OA17" s="4849">
        <v>13</v>
      </c>
      <c r="OB17" s="4849">
        <v>13</v>
      </c>
      <c r="OC17" s="4849">
        <v>7</v>
      </c>
      <c r="OD17" s="4849">
        <v>23</v>
      </c>
      <c r="OE17" s="4849">
        <v>0</v>
      </c>
      <c r="OF17" s="4849">
        <v>8</v>
      </c>
      <c r="OG17" s="4849">
        <v>0</v>
      </c>
      <c r="OH17" s="4849">
        <v>5</v>
      </c>
      <c r="OI17" s="4849">
        <v>17</v>
      </c>
      <c r="OJ17" s="4849">
        <v>13</v>
      </c>
      <c r="OK17" s="4849">
        <v>21</v>
      </c>
      <c r="OL17" s="4849">
        <v>0</v>
      </c>
      <c r="OM17" s="4849">
        <v>13</v>
      </c>
      <c r="ON17" s="4849">
        <v>0</v>
      </c>
      <c r="OO17" s="4849">
        <v>11</v>
      </c>
      <c r="OP17" s="4849">
        <v>32</v>
      </c>
      <c r="OQ17" s="4849">
        <v>5</v>
      </c>
      <c r="OR17" s="4849">
        <v>15</v>
      </c>
      <c r="OS17" s="4849">
        <v>0</v>
      </c>
      <c r="OT17" s="4849">
        <v>3</v>
      </c>
      <c r="OU17" s="4849">
        <v>0</v>
      </c>
      <c r="OV17" s="4849">
        <v>15</v>
      </c>
      <c r="OW17" s="4849">
        <v>13</v>
      </c>
      <c r="OX17" s="4849">
        <v>5</v>
      </c>
      <c r="OY17" s="4849">
        <v>7</v>
      </c>
      <c r="OZ17" s="4849">
        <v>6</v>
      </c>
      <c r="PA17" s="4849">
        <v>0</v>
      </c>
      <c r="PB17" s="4849">
        <v>0</v>
      </c>
      <c r="PC17" s="4849">
        <v>0</v>
      </c>
      <c r="PD17" s="4849">
        <v>13</v>
      </c>
      <c r="PE17" s="4849">
        <v>25</v>
      </c>
      <c r="PF17" s="4849">
        <v>3</v>
      </c>
      <c r="PG17" s="4849">
        <v>0</v>
      </c>
      <c r="PH17" s="4849">
        <v>0</v>
      </c>
      <c r="PI17" s="4849">
        <v>20</v>
      </c>
      <c r="PJ17" s="4849">
        <v>9</v>
      </c>
      <c r="PK17" s="4849">
        <v>13</v>
      </c>
      <c r="PL17" s="4849">
        <v>10</v>
      </c>
      <c r="PM17" s="4849">
        <v>13</v>
      </c>
      <c r="PN17" s="4849">
        <v>8</v>
      </c>
      <c r="PO17" s="4849">
        <v>0</v>
      </c>
      <c r="PP17" s="4849">
        <v>0</v>
      </c>
      <c r="PQ17" s="4849">
        <v>7</v>
      </c>
      <c r="PR17" s="4849">
        <v>26</v>
      </c>
      <c r="PS17" s="4849">
        <v>1</v>
      </c>
      <c r="PT17" s="4849">
        <v>12</v>
      </c>
      <c r="PU17" s="4849">
        <v>6</v>
      </c>
      <c r="PV17" s="4849">
        <v>0</v>
      </c>
      <c r="PW17" s="4849">
        <v>0</v>
      </c>
      <c r="PX17" s="4849">
        <v>5</v>
      </c>
      <c r="PY17" s="4849">
        <v>18</v>
      </c>
      <c r="PZ17" s="4849">
        <v>8</v>
      </c>
      <c r="QA17" s="4849">
        <v>11</v>
      </c>
      <c r="QB17" s="4849">
        <v>7</v>
      </c>
      <c r="QC17" s="4849">
        <v>0</v>
      </c>
      <c r="QD17" s="4849">
        <v>0</v>
      </c>
      <c r="QE17" s="4849">
        <v>4</v>
      </c>
      <c r="QF17" s="4849">
        <v>15</v>
      </c>
      <c r="QG17" s="4849">
        <v>5</v>
      </c>
      <c r="QH17" s="4849">
        <v>0</v>
      </c>
      <c r="QI17" s="4849">
        <v>13</v>
      </c>
      <c r="QJ17" s="4849">
        <v>0</v>
      </c>
      <c r="QK17" s="4849">
        <v>0</v>
      </c>
      <c r="QL17" s="4849">
        <v>4</v>
      </c>
      <c r="QM17" s="4849">
        <v>10</v>
      </c>
      <c r="QN17" s="4849">
        <v>1</v>
      </c>
      <c r="QO17" s="4849">
        <v>0</v>
      </c>
      <c r="QP17" s="4849">
        <v>34</v>
      </c>
      <c r="QQ17" s="4849">
        <v>0</v>
      </c>
      <c r="QR17" s="4849">
        <v>0</v>
      </c>
      <c r="QS17" s="4849">
        <v>3</v>
      </c>
      <c r="QT17" s="4849">
        <v>5</v>
      </c>
      <c r="QU17" s="4849">
        <v>5</v>
      </c>
      <c r="QV17" s="4849">
        <v>9</v>
      </c>
      <c r="QW17" s="4849">
        <v>0</v>
      </c>
      <c r="QX17" s="4849">
        <v>2</v>
      </c>
      <c r="QY17" s="4849">
        <v>0</v>
      </c>
      <c r="QZ17" s="4849">
        <v>4</v>
      </c>
      <c r="RA17" s="4849">
        <v>28</v>
      </c>
      <c r="RB17" s="4849">
        <v>2</v>
      </c>
      <c r="RC17" s="4849">
        <v>27</v>
      </c>
      <c r="RD17" s="4849">
        <v>4</v>
      </c>
      <c r="RE17" s="4849">
        <v>0</v>
      </c>
      <c r="RF17" s="4849">
        <v>0</v>
      </c>
      <c r="RG17" s="4849">
        <v>11</v>
      </c>
      <c r="RH17" s="4849">
        <v>18</v>
      </c>
      <c r="RI17" s="4849">
        <v>5</v>
      </c>
      <c r="RJ17" s="4849">
        <v>9</v>
      </c>
      <c r="RK17" s="4849">
        <v>0</v>
      </c>
      <c r="RL17" s="4849">
        <v>11</v>
      </c>
      <c r="RM17" s="4849">
        <v>0</v>
      </c>
      <c r="RN17" s="4849">
        <v>4</v>
      </c>
      <c r="RO17" s="4849">
        <v>13</v>
      </c>
      <c r="RP17" s="4849">
        <v>5</v>
      </c>
      <c r="RQ17" s="4849">
        <v>9</v>
      </c>
      <c r="RR17" s="4849">
        <v>7</v>
      </c>
      <c r="RS17" s="4849">
        <v>0</v>
      </c>
      <c r="RT17" s="4849">
        <v>0</v>
      </c>
      <c r="RU17" s="4849">
        <v>8</v>
      </c>
      <c r="RV17" s="4849">
        <v>0</v>
      </c>
      <c r="RW17" s="4849">
        <v>20</v>
      </c>
      <c r="RX17" s="4849">
        <v>10</v>
      </c>
      <c r="RY17" s="4849">
        <v>7</v>
      </c>
      <c r="RZ17" s="4849">
        <v>0</v>
      </c>
      <c r="SA17" s="4849">
        <v>0</v>
      </c>
      <c r="SB17" s="4849">
        <v>11</v>
      </c>
      <c r="SC17" s="4849">
        <v>25</v>
      </c>
      <c r="SD17" s="4849">
        <v>25</v>
      </c>
      <c r="SE17" s="4849">
        <v>14</v>
      </c>
      <c r="SF17" s="4849">
        <v>4</v>
      </c>
      <c r="SG17" s="4849">
        <v>0</v>
      </c>
      <c r="SH17" s="4849">
        <v>0</v>
      </c>
      <c r="SI17" s="4849">
        <v>13</v>
      </c>
      <c r="SJ17" s="4849">
        <v>26</v>
      </c>
      <c r="SK17" s="4849">
        <v>1</v>
      </c>
      <c r="SL17" s="4849">
        <v>11</v>
      </c>
      <c r="SM17" s="4849">
        <v>13</v>
      </c>
      <c r="SN17" s="4849">
        <v>0</v>
      </c>
      <c r="SO17" s="4849">
        <v>0</v>
      </c>
      <c r="SP17" s="4849">
        <v>4</v>
      </c>
      <c r="SQ17" s="4849">
        <v>18</v>
      </c>
      <c r="SR17" s="4849">
        <v>1</v>
      </c>
      <c r="SS17" s="4849">
        <v>7</v>
      </c>
      <c r="ST17" s="4849">
        <v>0</v>
      </c>
      <c r="SU17" s="4849">
        <v>9</v>
      </c>
      <c r="SV17" s="4849">
        <v>0</v>
      </c>
      <c r="SW17" s="4849">
        <v>0</v>
      </c>
      <c r="SX17" s="4849">
        <v>3</v>
      </c>
      <c r="SY17" s="4849">
        <v>15</v>
      </c>
      <c r="SZ17" s="4849">
        <v>2</v>
      </c>
      <c r="TA17" s="4849">
        <v>0</v>
      </c>
      <c r="TB17" s="4849">
        <v>0</v>
      </c>
      <c r="TC17" s="4849">
        <v>14</v>
      </c>
      <c r="TD17" s="4849">
        <v>8</v>
      </c>
      <c r="TE17" s="4849">
        <v>20</v>
      </c>
      <c r="TF17" s="4849">
        <v>1</v>
      </c>
      <c r="TG17" s="4849">
        <v>8</v>
      </c>
      <c r="TH17" s="4849">
        <v>13</v>
      </c>
      <c r="TI17" s="4849">
        <v>0</v>
      </c>
      <c r="TJ17" s="4849">
        <v>0</v>
      </c>
      <c r="TK17" s="4849">
        <v>7</v>
      </c>
      <c r="TL17" s="4849">
        <v>6</v>
      </c>
      <c r="TM17" s="4849">
        <v>18</v>
      </c>
      <c r="TN17" s="4849">
        <v>15</v>
      </c>
      <c r="TO17" s="4849">
        <v>6</v>
      </c>
      <c r="TP17" s="4849">
        <v>0</v>
      </c>
      <c r="TQ17" s="4849">
        <v>0</v>
      </c>
      <c r="TR17" s="4849">
        <v>8</v>
      </c>
      <c r="TS17" s="4849">
        <v>27</v>
      </c>
      <c r="TT17" s="4849">
        <v>5</v>
      </c>
      <c r="TU17" s="4849">
        <v>7</v>
      </c>
      <c r="TV17" s="4849">
        <v>20</v>
      </c>
      <c r="TW17" s="4849">
        <v>0</v>
      </c>
      <c r="TX17" s="4849">
        <v>0</v>
      </c>
      <c r="TY17" s="4849">
        <v>0</v>
      </c>
      <c r="TZ17" s="4849">
        <v>14</v>
      </c>
      <c r="UA17" s="4849">
        <v>19</v>
      </c>
      <c r="UB17" s="4849">
        <v>1</v>
      </c>
      <c r="UC17" s="4849">
        <v>20</v>
      </c>
      <c r="UD17" s="4849">
        <v>0</v>
      </c>
      <c r="UE17" s="4849">
        <v>0</v>
      </c>
      <c r="UF17" s="4849">
        <v>2</v>
      </c>
      <c r="UG17" s="4849">
        <v>23</v>
      </c>
      <c r="UH17" s="4849">
        <v>0</v>
      </c>
      <c r="UI17" s="4849">
        <v>16</v>
      </c>
      <c r="UJ17" s="4849">
        <v>0</v>
      </c>
      <c r="UK17" s="4849">
        <v>8</v>
      </c>
      <c r="UL17" s="4849">
        <v>0</v>
      </c>
      <c r="UM17" s="4849">
        <v>1</v>
      </c>
      <c r="UN17" s="4849">
        <v>10</v>
      </c>
      <c r="UO17" s="4849">
        <v>2</v>
      </c>
      <c r="UP17" s="4849">
        <v>5</v>
      </c>
      <c r="UQ17" s="4849">
        <v>7</v>
      </c>
      <c r="UR17" s="4849">
        <v>0</v>
      </c>
      <c r="US17" s="4849">
        <v>0</v>
      </c>
      <c r="UT17" s="4849">
        <v>3</v>
      </c>
      <c r="UU17" s="4849">
        <v>19</v>
      </c>
      <c r="UV17" s="4849">
        <v>8</v>
      </c>
      <c r="UW17" s="4849">
        <v>11</v>
      </c>
      <c r="UX17" s="4849">
        <v>7</v>
      </c>
      <c r="UY17" s="4849">
        <v>0</v>
      </c>
      <c r="UZ17" s="4849">
        <v>0</v>
      </c>
      <c r="VA17" s="4849">
        <v>7</v>
      </c>
      <c r="VB17" s="4849">
        <v>24</v>
      </c>
      <c r="VC17" s="4849">
        <v>27</v>
      </c>
      <c r="VD17" s="4849">
        <v>15</v>
      </c>
      <c r="VE17" s="4849">
        <v>2</v>
      </c>
      <c r="VF17" s="4849">
        <v>0</v>
      </c>
      <c r="VG17" s="4849">
        <v>0</v>
      </c>
      <c r="VH17" s="4849">
        <v>2</v>
      </c>
      <c r="VI17" s="4849">
        <v>13</v>
      </c>
      <c r="VJ17" s="4849">
        <v>15</v>
      </c>
      <c r="VK17" s="4849">
        <v>10</v>
      </c>
      <c r="VL17" s="4849">
        <v>7</v>
      </c>
      <c r="VM17" s="4849">
        <v>0</v>
      </c>
      <c r="VN17" s="4849">
        <v>0</v>
      </c>
      <c r="VO17" s="4849">
        <v>5</v>
      </c>
      <c r="VP17" s="4849">
        <v>41</v>
      </c>
      <c r="VQ17" s="4849">
        <v>4</v>
      </c>
      <c r="VR17" s="4849">
        <v>25</v>
      </c>
      <c r="VS17" s="4849">
        <v>2</v>
      </c>
      <c r="VT17" s="4849">
        <v>0</v>
      </c>
      <c r="VU17" s="4849">
        <v>0</v>
      </c>
      <c r="VV17" s="4849">
        <v>26</v>
      </c>
      <c r="VW17" s="4849">
        <v>25</v>
      </c>
      <c r="VX17" s="4849">
        <v>5</v>
      </c>
      <c r="VY17" s="4849">
        <v>11</v>
      </c>
      <c r="VZ17" s="4849">
        <v>10</v>
      </c>
      <c r="WA17" s="4849">
        <v>0</v>
      </c>
      <c r="WB17" s="4849">
        <v>0</v>
      </c>
      <c r="WC17" s="4849">
        <v>3</v>
      </c>
      <c r="WD17" s="4849">
        <v>9</v>
      </c>
      <c r="WE17" s="4849">
        <v>2</v>
      </c>
      <c r="WF17" s="4849">
        <v>14</v>
      </c>
      <c r="WG17" s="4849">
        <v>17</v>
      </c>
      <c r="WH17" s="4849">
        <v>0</v>
      </c>
      <c r="WI17" s="4849">
        <v>0</v>
      </c>
      <c r="WJ17" s="4849">
        <v>5</v>
      </c>
      <c r="WK17" s="4849">
        <v>38</v>
      </c>
      <c r="WL17" s="4849">
        <v>4</v>
      </c>
      <c r="WM17" s="4849">
        <v>3</v>
      </c>
      <c r="WN17" s="4849">
        <v>3</v>
      </c>
      <c r="WO17" s="4849">
        <v>0</v>
      </c>
      <c r="WP17" s="4849">
        <v>0</v>
      </c>
      <c r="WQ17" s="4849">
        <v>0</v>
      </c>
      <c r="WR17" s="4849">
        <v>1</v>
      </c>
      <c r="WS17" s="4849">
        <v>0</v>
      </c>
      <c r="WT17" s="4849">
        <v>16</v>
      </c>
      <c r="WU17" s="4849">
        <v>14</v>
      </c>
      <c r="WV17" s="4849">
        <v>0</v>
      </c>
      <c r="WW17" s="4849">
        <v>0</v>
      </c>
      <c r="WX17" s="4849">
        <v>13</v>
      </c>
      <c r="WY17" s="4849">
        <v>27</v>
      </c>
      <c r="WZ17" s="4849">
        <v>2</v>
      </c>
      <c r="XA17" s="4849">
        <v>6</v>
      </c>
      <c r="XB17" s="4849">
        <v>5</v>
      </c>
      <c r="XC17" s="4849">
        <v>0</v>
      </c>
      <c r="XD17" s="4849">
        <v>0</v>
      </c>
      <c r="XE17" s="4849">
        <v>5</v>
      </c>
      <c r="XF17" s="4849">
        <v>12</v>
      </c>
      <c r="XG17" s="4849">
        <v>18</v>
      </c>
      <c r="XH17" s="4849">
        <v>5</v>
      </c>
      <c r="XI17" s="4849">
        <v>10</v>
      </c>
      <c r="XJ17" s="4849">
        <v>0</v>
      </c>
      <c r="XK17" s="4849">
        <v>0</v>
      </c>
      <c r="XL17" s="4849">
        <v>11</v>
      </c>
      <c r="XM17" s="4849">
        <v>19</v>
      </c>
      <c r="XN17" s="4849">
        <v>24</v>
      </c>
      <c r="XO17" s="4849">
        <v>8</v>
      </c>
      <c r="XP17" s="4849">
        <v>0</v>
      </c>
      <c r="XQ17" s="4849">
        <v>0</v>
      </c>
      <c r="XR17" s="4849">
        <v>7</v>
      </c>
      <c r="XS17" s="4849">
        <v>15</v>
      </c>
      <c r="XT17" s="4849">
        <v>15</v>
      </c>
      <c r="XU17" s="4849">
        <v>16</v>
      </c>
      <c r="XV17" s="4849">
        <v>13</v>
      </c>
      <c r="XW17" s="4849">
        <v>8</v>
      </c>
      <c r="XX17" s="4849">
        <v>0</v>
      </c>
      <c r="XY17" s="4849">
        <v>0</v>
      </c>
      <c r="XZ17" s="4849">
        <v>8</v>
      </c>
      <c r="YA17" s="4849">
        <v>4</v>
      </c>
      <c r="YB17" s="4849">
        <v>3</v>
      </c>
      <c r="YC17" s="4849">
        <v>17</v>
      </c>
      <c r="YD17" s="4849">
        <v>6</v>
      </c>
      <c r="YE17" s="4849">
        <v>0</v>
      </c>
      <c r="YF17" s="4849">
        <v>0</v>
      </c>
      <c r="YG17" s="4849">
        <v>5</v>
      </c>
      <c r="YH17" s="4849">
        <v>14</v>
      </c>
      <c r="YI17" s="4849">
        <v>9</v>
      </c>
      <c r="YJ17" s="4849">
        <v>16</v>
      </c>
      <c r="YK17" s="4849">
        <v>8</v>
      </c>
      <c r="YL17" s="4849">
        <v>0</v>
      </c>
      <c r="YM17" s="4849">
        <v>0</v>
      </c>
      <c r="YN17" s="4849">
        <v>8</v>
      </c>
      <c r="YO17" s="4849">
        <v>17</v>
      </c>
      <c r="YP17" s="4849">
        <v>8</v>
      </c>
      <c r="YQ17" s="4849">
        <v>10</v>
      </c>
      <c r="YR17" s="4849">
        <v>8</v>
      </c>
      <c r="YS17" s="4849">
        <v>0</v>
      </c>
      <c r="YT17" s="4849">
        <v>0</v>
      </c>
      <c r="YU17" s="4849">
        <v>5</v>
      </c>
      <c r="YV17" s="4849">
        <v>10</v>
      </c>
      <c r="YW17" s="4849">
        <v>5</v>
      </c>
      <c r="YX17" s="4849">
        <v>0</v>
      </c>
      <c r="YY17" s="4849">
        <v>9</v>
      </c>
      <c r="YZ17" s="4849">
        <v>0</v>
      </c>
      <c r="ZA17" s="4849">
        <v>0</v>
      </c>
      <c r="ZB17" s="4849">
        <v>7</v>
      </c>
      <c r="ZC17" s="4849">
        <v>0</v>
      </c>
      <c r="ZD17" s="4849">
        <v>18</v>
      </c>
      <c r="ZE17" s="4849">
        <v>4</v>
      </c>
      <c r="ZF17" s="4849">
        <v>13</v>
      </c>
      <c r="ZG17" s="4849">
        <v>0</v>
      </c>
      <c r="ZH17" s="4849">
        <v>0</v>
      </c>
      <c r="ZI17" s="4849">
        <v>10</v>
      </c>
      <c r="ZJ17" s="4849">
        <v>1</v>
      </c>
      <c r="ZK17" s="4849">
        <v>8</v>
      </c>
      <c r="ZL17" s="4849">
        <v>5</v>
      </c>
      <c r="ZM17" s="4849">
        <v>7</v>
      </c>
      <c r="ZN17" s="4849">
        <v>0</v>
      </c>
      <c r="ZO17" s="4849">
        <v>0</v>
      </c>
      <c r="ZP17" s="4849">
        <v>0</v>
      </c>
      <c r="ZQ17" s="4849">
        <v>22</v>
      </c>
      <c r="ZR17" s="4849">
        <v>8</v>
      </c>
      <c r="ZS17" s="4849">
        <v>0</v>
      </c>
      <c r="ZT17" s="4849">
        <v>0</v>
      </c>
      <c r="ZU17" s="4849">
        <v>0</v>
      </c>
      <c r="ZV17" s="4849">
        <v>0</v>
      </c>
      <c r="ZW17" s="4849">
        <v>14</v>
      </c>
      <c r="ZX17" s="4849">
        <v>2</v>
      </c>
      <c r="ZY17" s="4849">
        <v>5</v>
      </c>
      <c r="ZZ17" s="4849">
        <v>22</v>
      </c>
      <c r="AAA17" s="4849">
        <v>5</v>
      </c>
      <c r="AAB17" s="4849">
        <v>0</v>
      </c>
      <c r="AAC17" s="4849">
        <v>0</v>
      </c>
      <c r="AAD17" s="4849">
        <v>3</v>
      </c>
      <c r="AAE17" s="4849">
        <v>6</v>
      </c>
      <c r="AAF17" s="4849">
        <v>12</v>
      </c>
      <c r="AAG17" s="4849">
        <v>1</v>
      </c>
      <c r="AAH17" s="4849">
        <v>13</v>
      </c>
      <c r="AAI17" s="4849">
        <v>0</v>
      </c>
      <c r="AAJ17" s="4849">
        <v>0</v>
      </c>
      <c r="AAK17" s="4849">
        <v>5</v>
      </c>
      <c r="AAL17" s="4849">
        <v>0</v>
      </c>
      <c r="AAM17" s="4849">
        <v>18</v>
      </c>
      <c r="AAN17" s="4849">
        <v>4</v>
      </c>
      <c r="AAO17" s="4849">
        <v>3</v>
      </c>
      <c r="AAP17" s="4849">
        <v>0</v>
      </c>
      <c r="AAQ17" s="4849">
        <v>0</v>
      </c>
      <c r="AAR17" s="4849">
        <v>0</v>
      </c>
      <c r="AAS17" s="4849">
        <v>4</v>
      </c>
      <c r="AAT17" s="4849">
        <v>13</v>
      </c>
      <c r="AAU17" s="4849">
        <v>6</v>
      </c>
      <c r="AAV17" s="4849">
        <v>11</v>
      </c>
      <c r="AAW17" s="4849">
        <v>0</v>
      </c>
      <c r="AAX17" s="4849">
        <v>0</v>
      </c>
      <c r="AAY17" s="4849">
        <v>0</v>
      </c>
      <c r="AAZ17" s="4849">
        <v>0</v>
      </c>
      <c r="ABA17" s="4849">
        <v>4</v>
      </c>
      <c r="ABB17" s="4849">
        <v>18</v>
      </c>
      <c r="ABC17" s="4849">
        <v>4</v>
      </c>
      <c r="ABD17" s="4849">
        <v>0</v>
      </c>
      <c r="ABE17" s="4849">
        <v>0</v>
      </c>
      <c r="ABF17" s="4849">
        <v>4</v>
      </c>
      <c r="ABG17" s="4849">
        <v>0</v>
      </c>
      <c r="ABH17" s="4849">
        <v>3</v>
      </c>
    </row>
    <row r="18" spans="1:736" s="1421" customFormat="1" ht="13.2" x14ac:dyDescent="0.25">
      <c r="A18" s="4866" t="s">
        <v>24</v>
      </c>
      <c r="B18" s="4849">
        <v>7</v>
      </c>
      <c r="C18" s="4849">
        <v>6</v>
      </c>
      <c r="D18" s="4849">
        <v>0</v>
      </c>
      <c r="E18" s="4849">
        <v>0</v>
      </c>
      <c r="F18" s="4849">
        <v>0</v>
      </c>
      <c r="G18" s="4849">
        <v>9</v>
      </c>
      <c r="H18" s="4849">
        <v>3</v>
      </c>
      <c r="I18" s="4849">
        <v>6</v>
      </c>
      <c r="J18" s="4849">
        <v>0</v>
      </c>
      <c r="K18" s="4849">
        <v>8</v>
      </c>
      <c r="L18" s="4849">
        <v>0</v>
      </c>
      <c r="M18" s="4849">
        <v>8</v>
      </c>
      <c r="N18" s="4849">
        <v>18</v>
      </c>
      <c r="O18" s="4849">
        <v>5</v>
      </c>
      <c r="P18" s="4849">
        <v>9</v>
      </c>
      <c r="Q18" s="4849">
        <v>7</v>
      </c>
      <c r="R18" s="4849">
        <v>0</v>
      </c>
      <c r="S18" s="4849">
        <v>0</v>
      </c>
      <c r="T18" s="4849">
        <v>2</v>
      </c>
      <c r="U18" s="4849">
        <v>0</v>
      </c>
      <c r="V18" s="4849">
        <v>13</v>
      </c>
      <c r="W18" s="4849">
        <v>7</v>
      </c>
      <c r="X18" s="4849">
        <v>13</v>
      </c>
      <c r="Y18" s="4849">
        <v>0</v>
      </c>
      <c r="Z18" s="4849">
        <v>0</v>
      </c>
      <c r="AA18" s="4849">
        <v>8</v>
      </c>
      <c r="AB18" s="4849">
        <v>19</v>
      </c>
      <c r="AC18" s="4849">
        <v>11</v>
      </c>
      <c r="AD18" s="4849">
        <v>11</v>
      </c>
      <c r="AE18" s="4849">
        <v>5</v>
      </c>
      <c r="AF18" s="4849">
        <v>0</v>
      </c>
      <c r="AG18" s="4849">
        <v>0</v>
      </c>
      <c r="AH18" s="4849">
        <v>5</v>
      </c>
      <c r="AI18" s="4849">
        <v>11</v>
      </c>
      <c r="AJ18" s="4849">
        <v>6</v>
      </c>
      <c r="AK18" s="4849">
        <v>7</v>
      </c>
      <c r="AL18" s="4849">
        <v>6</v>
      </c>
      <c r="AM18" s="4849">
        <v>0</v>
      </c>
      <c r="AN18" s="4849">
        <v>0</v>
      </c>
      <c r="AO18" s="4849">
        <v>0</v>
      </c>
      <c r="AP18" s="4849">
        <v>12</v>
      </c>
      <c r="AQ18" s="4849">
        <v>4</v>
      </c>
      <c r="AR18" s="4849">
        <v>0</v>
      </c>
      <c r="AS18" s="4849">
        <v>2</v>
      </c>
      <c r="AT18" s="4849">
        <v>0</v>
      </c>
      <c r="AU18" s="4849">
        <v>0</v>
      </c>
      <c r="AV18" s="4849">
        <v>6</v>
      </c>
      <c r="AW18" s="4849">
        <v>7</v>
      </c>
      <c r="AX18" s="4849">
        <v>6</v>
      </c>
      <c r="AY18" s="4849">
        <v>8</v>
      </c>
      <c r="AZ18" s="4849">
        <v>3</v>
      </c>
      <c r="BA18" s="4849">
        <v>0</v>
      </c>
      <c r="BB18" s="4849">
        <v>0</v>
      </c>
      <c r="BC18" s="4849">
        <v>0</v>
      </c>
      <c r="BD18" s="4849">
        <v>3</v>
      </c>
      <c r="BE18" s="4849">
        <v>15</v>
      </c>
      <c r="BF18" s="4849">
        <v>5</v>
      </c>
      <c r="BG18" s="4849">
        <v>12</v>
      </c>
      <c r="BH18" s="4849">
        <v>0</v>
      </c>
      <c r="BI18" s="4849">
        <v>0</v>
      </c>
      <c r="BJ18" s="4849">
        <v>10</v>
      </c>
      <c r="BK18" s="4849">
        <v>21</v>
      </c>
      <c r="BL18" s="4849">
        <v>7</v>
      </c>
      <c r="BM18" s="4849">
        <v>12</v>
      </c>
      <c r="BN18" s="4849">
        <v>8</v>
      </c>
      <c r="BO18" s="4849">
        <v>0</v>
      </c>
      <c r="BP18" s="4849">
        <v>0</v>
      </c>
      <c r="BQ18" s="4849">
        <v>9</v>
      </c>
      <c r="BR18" s="4849">
        <v>9</v>
      </c>
      <c r="BS18" s="4849">
        <v>1</v>
      </c>
      <c r="BT18" s="4849">
        <v>12</v>
      </c>
      <c r="BU18" s="4849">
        <v>5</v>
      </c>
      <c r="BV18" s="4849">
        <v>0</v>
      </c>
      <c r="BW18" s="4849">
        <v>0</v>
      </c>
      <c r="BX18" s="4849">
        <v>2</v>
      </c>
      <c r="BY18" s="4849">
        <v>0</v>
      </c>
      <c r="BZ18" s="4849">
        <v>8</v>
      </c>
      <c r="CA18" s="4849">
        <v>0</v>
      </c>
      <c r="CB18" s="4849">
        <v>9</v>
      </c>
      <c r="CC18" s="4849">
        <v>0</v>
      </c>
      <c r="CD18" s="4849">
        <v>0</v>
      </c>
      <c r="CE18" s="4849">
        <v>9</v>
      </c>
      <c r="CF18" s="4849">
        <v>18</v>
      </c>
      <c r="CG18" s="4849">
        <v>2</v>
      </c>
      <c r="CH18" s="4849">
        <v>14</v>
      </c>
      <c r="CI18" s="4849">
        <v>8</v>
      </c>
      <c r="CJ18" s="4849">
        <v>0</v>
      </c>
      <c r="CK18" s="4849">
        <v>0</v>
      </c>
      <c r="CL18" s="4849">
        <v>11</v>
      </c>
      <c r="CM18" s="4849">
        <v>9</v>
      </c>
      <c r="CN18" s="4849">
        <v>4</v>
      </c>
      <c r="CO18" s="4849">
        <v>14</v>
      </c>
      <c r="CP18" s="4849">
        <v>9</v>
      </c>
      <c r="CQ18" s="4849">
        <v>0</v>
      </c>
      <c r="CR18" s="4849">
        <v>0</v>
      </c>
      <c r="CS18" s="4849">
        <v>7</v>
      </c>
      <c r="CT18" s="4849">
        <v>12</v>
      </c>
      <c r="CU18" s="4849">
        <v>7</v>
      </c>
      <c r="CV18" s="4849">
        <v>14</v>
      </c>
      <c r="CW18" s="4849">
        <v>3</v>
      </c>
      <c r="CX18" s="4849">
        <v>0</v>
      </c>
      <c r="CY18" s="4849">
        <v>0</v>
      </c>
      <c r="CZ18" s="4849">
        <v>8</v>
      </c>
      <c r="DA18" s="4849">
        <v>5</v>
      </c>
      <c r="DB18" s="4849">
        <v>3</v>
      </c>
      <c r="DC18" s="4849">
        <v>3</v>
      </c>
      <c r="DD18" s="4849">
        <v>1</v>
      </c>
      <c r="DE18" s="4849">
        <v>0</v>
      </c>
      <c r="DF18" s="4849">
        <v>0</v>
      </c>
      <c r="DG18" s="4849">
        <v>3</v>
      </c>
      <c r="DH18" s="4849">
        <v>8</v>
      </c>
      <c r="DI18" s="4849">
        <v>4</v>
      </c>
      <c r="DJ18" s="4849">
        <v>10</v>
      </c>
      <c r="DK18" s="4849">
        <v>8</v>
      </c>
      <c r="DL18" s="4849">
        <v>0</v>
      </c>
      <c r="DM18" s="4849">
        <v>0</v>
      </c>
      <c r="DN18" s="4849">
        <v>7</v>
      </c>
      <c r="DO18" s="4849">
        <v>14</v>
      </c>
      <c r="DP18" s="4849">
        <v>4</v>
      </c>
      <c r="DQ18" s="4849">
        <v>6</v>
      </c>
      <c r="DR18" s="4849">
        <v>6</v>
      </c>
      <c r="DS18" s="4849">
        <v>0</v>
      </c>
      <c r="DT18" s="4849">
        <v>0</v>
      </c>
      <c r="DU18" s="4849">
        <v>9</v>
      </c>
      <c r="DV18" s="4849">
        <v>5</v>
      </c>
      <c r="DW18" s="4849">
        <v>5</v>
      </c>
      <c r="DX18" s="4849">
        <v>7</v>
      </c>
      <c r="DY18" s="4849">
        <v>0</v>
      </c>
      <c r="DZ18" s="4849">
        <v>6</v>
      </c>
      <c r="EA18" s="4849">
        <v>0</v>
      </c>
      <c r="EB18" s="4849">
        <v>4</v>
      </c>
      <c r="EC18" s="4849">
        <v>6</v>
      </c>
      <c r="ED18" s="4849">
        <v>6</v>
      </c>
      <c r="EE18" s="4849">
        <v>9</v>
      </c>
      <c r="EF18" s="4849">
        <v>2</v>
      </c>
      <c r="EG18" s="4849">
        <v>0</v>
      </c>
      <c r="EH18" s="4849">
        <v>0</v>
      </c>
      <c r="EI18" s="4849">
        <v>4</v>
      </c>
      <c r="EJ18" s="4849">
        <v>0</v>
      </c>
      <c r="EK18" s="4849">
        <v>8</v>
      </c>
      <c r="EL18" s="4849">
        <v>4</v>
      </c>
      <c r="EM18" s="4849">
        <v>5</v>
      </c>
      <c r="EN18" s="4849">
        <v>0</v>
      </c>
      <c r="EO18" s="4849">
        <v>0</v>
      </c>
      <c r="EP18" s="4849">
        <v>4</v>
      </c>
      <c r="EQ18" s="4849">
        <v>11</v>
      </c>
      <c r="ER18" s="4849">
        <v>2</v>
      </c>
      <c r="ES18" s="4849">
        <v>5</v>
      </c>
      <c r="ET18" s="4849">
        <v>7</v>
      </c>
      <c r="EU18" s="4849">
        <v>0</v>
      </c>
      <c r="EV18" s="4849">
        <v>0</v>
      </c>
      <c r="EW18" s="4849">
        <v>0</v>
      </c>
      <c r="EX18" s="4849">
        <v>4</v>
      </c>
      <c r="EY18" s="4849">
        <v>12</v>
      </c>
      <c r="EZ18" s="4849">
        <v>6</v>
      </c>
      <c r="FA18" s="4849">
        <v>14</v>
      </c>
      <c r="FB18" s="4849">
        <v>0</v>
      </c>
      <c r="FC18" s="4849">
        <v>0</v>
      </c>
      <c r="FD18" s="4849">
        <v>4</v>
      </c>
      <c r="FE18" s="4849">
        <v>18</v>
      </c>
      <c r="FF18" s="4849">
        <v>4</v>
      </c>
      <c r="FG18" s="4849">
        <v>7</v>
      </c>
      <c r="FH18" s="4849">
        <v>2</v>
      </c>
      <c r="FI18" s="4849">
        <v>0</v>
      </c>
      <c r="FJ18" s="4849">
        <v>0</v>
      </c>
      <c r="FK18" s="4849">
        <v>9</v>
      </c>
      <c r="FL18" s="4849">
        <v>9</v>
      </c>
      <c r="FM18" s="4849">
        <v>8</v>
      </c>
      <c r="FN18" s="4849">
        <v>1</v>
      </c>
      <c r="FO18" s="4849">
        <v>1</v>
      </c>
      <c r="FP18" s="4849">
        <v>0</v>
      </c>
      <c r="FQ18" s="4849">
        <v>0</v>
      </c>
      <c r="FR18" s="4849">
        <v>7</v>
      </c>
      <c r="FS18" s="4849">
        <v>11</v>
      </c>
      <c r="FT18" s="4849">
        <v>3</v>
      </c>
      <c r="FU18" s="4849">
        <v>11</v>
      </c>
      <c r="FV18" s="4849">
        <v>0</v>
      </c>
      <c r="FW18" s="4849">
        <v>6</v>
      </c>
      <c r="FX18" s="4849">
        <v>0</v>
      </c>
      <c r="FY18" s="4849">
        <v>9</v>
      </c>
      <c r="FZ18" s="4849">
        <v>6</v>
      </c>
      <c r="GA18" s="4849">
        <v>6</v>
      </c>
      <c r="GB18" s="4849">
        <v>9</v>
      </c>
      <c r="GC18" s="4849">
        <v>13</v>
      </c>
      <c r="GD18" s="4849">
        <v>0</v>
      </c>
      <c r="GE18" s="4849">
        <v>0</v>
      </c>
      <c r="GF18" s="4849">
        <v>8</v>
      </c>
      <c r="GG18" s="4849">
        <v>0</v>
      </c>
      <c r="GH18" s="4849">
        <v>17</v>
      </c>
      <c r="GI18" s="4849">
        <v>6</v>
      </c>
      <c r="GJ18" s="4849">
        <v>8</v>
      </c>
      <c r="GK18" s="4849">
        <v>0</v>
      </c>
      <c r="GL18" s="4849">
        <v>0</v>
      </c>
      <c r="GM18" s="4849">
        <v>4</v>
      </c>
      <c r="GN18" s="4849">
        <v>8</v>
      </c>
      <c r="GO18" s="4849">
        <v>7</v>
      </c>
      <c r="GP18" s="4849">
        <v>7</v>
      </c>
      <c r="GQ18" s="4849">
        <v>0</v>
      </c>
      <c r="GR18" s="4849">
        <v>4</v>
      </c>
      <c r="GS18" s="4849">
        <v>0</v>
      </c>
      <c r="GT18" s="4849">
        <v>13</v>
      </c>
      <c r="GU18" s="4849">
        <v>4</v>
      </c>
      <c r="GV18" s="4849">
        <v>8</v>
      </c>
      <c r="GW18" s="4849">
        <v>11</v>
      </c>
      <c r="GX18" s="4849">
        <v>0</v>
      </c>
      <c r="GY18" s="4849">
        <v>5</v>
      </c>
      <c r="GZ18" s="4849">
        <v>0</v>
      </c>
      <c r="HA18" s="4849">
        <v>7</v>
      </c>
      <c r="HB18" s="4849">
        <v>8</v>
      </c>
      <c r="HC18" s="4849">
        <v>1</v>
      </c>
      <c r="HD18" s="4849">
        <v>6</v>
      </c>
      <c r="HE18" s="4849">
        <v>8</v>
      </c>
      <c r="HF18" s="4849">
        <v>0</v>
      </c>
      <c r="HG18" s="4849">
        <v>0</v>
      </c>
      <c r="HH18" s="4849">
        <v>3</v>
      </c>
      <c r="HI18" s="4849">
        <v>13</v>
      </c>
      <c r="HJ18" s="4849">
        <v>8</v>
      </c>
      <c r="HK18" s="4849">
        <v>8</v>
      </c>
      <c r="HL18" s="4849">
        <v>3</v>
      </c>
      <c r="HM18" s="4849">
        <v>0</v>
      </c>
      <c r="HN18" s="4849">
        <v>0</v>
      </c>
      <c r="HO18" s="4849">
        <v>10</v>
      </c>
      <c r="HP18" s="4849">
        <v>17</v>
      </c>
      <c r="HQ18" s="4849">
        <v>5</v>
      </c>
      <c r="HR18" s="4849">
        <v>8</v>
      </c>
      <c r="HS18" s="4849">
        <v>9</v>
      </c>
      <c r="HT18" s="4849">
        <v>0</v>
      </c>
      <c r="HU18" s="4849">
        <v>0</v>
      </c>
      <c r="HV18" s="4849">
        <v>3</v>
      </c>
      <c r="HW18" s="4849">
        <v>12</v>
      </c>
      <c r="HX18" s="4849">
        <v>0</v>
      </c>
      <c r="HY18" s="4849">
        <v>7</v>
      </c>
      <c r="HZ18" s="4849">
        <v>6</v>
      </c>
      <c r="IA18" s="4849">
        <v>0</v>
      </c>
      <c r="IB18" s="4849">
        <v>0</v>
      </c>
      <c r="IC18" s="4849">
        <v>10</v>
      </c>
      <c r="ID18" s="4849">
        <v>15</v>
      </c>
      <c r="IE18" s="4849">
        <v>7</v>
      </c>
      <c r="IF18" s="4849">
        <v>10</v>
      </c>
      <c r="IG18" s="4849">
        <v>0</v>
      </c>
      <c r="IH18" s="4849">
        <v>13</v>
      </c>
      <c r="II18" s="4849">
        <v>0</v>
      </c>
      <c r="IJ18" s="4849">
        <v>6</v>
      </c>
      <c r="IK18" s="4849">
        <v>14</v>
      </c>
      <c r="IL18" s="4849">
        <v>0</v>
      </c>
      <c r="IM18" s="4849">
        <v>12</v>
      </c>
      <c r="IN18" s="4849">
        <v>4</v>
      </c>
      <c r="IO18" s="4849">
        <v>0</v>
      </c>
      <c r="IP18" s="4849">
        <v>0</v>
      </c>
      <c r="IQ18" s="4849">
        <v>0</v>
      </c>
      <c r="IR18" s="4849">
        <v>6</v>
      </c>
      <c r="IS18" s="4849">
        <v>33</v>
      </c>
      <c r="IT18" s="4849">
        <v>0</v>
      </c>
      <c r="IU18" s="4849">
        <v>11</v>
      </c>
      <c r="IV18" s="4849">
        <v>0</v>
      </c>
      <c r="IW18" s="4849">
        <v>0</v>
      </c>
      <c r="IX18" s="4849">
        <v>11</v>
      </c>
      <c r="IY18" s="4849">
        <v>18</v>
      </c>
      <c r="IZ18" s="4849">
        <v>1</v>
      </c>
      <c r="JA18" s="4849">
        <v>6</v>
      </c>
      <c r="JB18" s="4849">
        <v>9</v>
      </c>
      <c r="JC18" s="4849">
        <v>0</v>
      </c>
      <c r="JD18" s="4849">
        <v>0</v>
      </c>
      <c r="JE18" s="4849">
        <v>3</v>
      </c>
      <c r="JF18" s="4849">
        <v>13</v>
      </c>
      <c r="JG18" s="4849">
        <v>0</v>
      </c>
      <c r="JH18" s="4849">
        <v>14</v>
      </c>
      <c r="JI18" s="4849">
        <v>9</v>
      </c>
      <c r="JJ18" s="4849">
        <v>0</v>
      </c>
      <c r="JK18" s="4849">
        <v>0</v>
      </c>
      <c r="JL18" s="4849">
        <v>4</v>
      </c>
      <c r="JM18" s="4849">
        <v>17</v>
      </c>
      <c r="JN18" s="4849">
        <v>0</v>
      </c>
      <c r="JO18" s="4849">
        <v>3</v>
      </c>
      <c r="JP18" s="4849">
        <v>1</v>
      </c>
      <c r="JQ18" s="4849">
        <v>0</v>
      </c>
      <c r="JR18" s="4849">
        <v>0</v>
      </c>
      <c r="JS18" s="4849">
        <v>8</v>
      </c>
      <c r="JT18" s="4849">
        <v>34</v>
      </c>
      <c r="JU18" s="4849">
        <v>0</v>
      </c>
      <c r="JV18" s="4849">
        <v>15</v>
      </c>
      <c r="JW18" s="4849">
        <v>24</v>
      </c>
      <c r="JX18" s="4849">
        <v>0</v>
      </c>
      <c r="JY18" s="4849">
        <v>0</v>
      </c>
      <c r="JZ18" s="4849">
        <v>4</v>
      </c>
      <c r="KA18" s="4849">
        <v>1</v>
      </c>
      <c r="KB18" s="4849">
        <v>0</v>
      </c>
      <c r="KC18" s="4849">
        <v>12</v>
      </c>
      <c r="KD18" s="4849">
        <v>11</v>
      </c>
      <c r="KE18" s="4849">
        <v>0</v>
      </c>
      <c r="KF18" s="4849">
        <v>0</v>
      </c>
      <c r="KG18" s="4849">
        <v>9</v>
      </c>
      <c r="KH18" s="4849">
        <v>12</v>
      </c>
      <c r="KI18" s="4849">
        <v>0</v>
      </c>
      <c r="KJ18" s="4849">
        <v>15</v>
      </c>
      <c r="KK18" s="4849">
        <v>4</v>
      </c>
      <c r="KL18" s="4849">
        <v>0</v>
      </c>
      <c r="KM18" s="4849">
        <v>0</v>
      </c>
      <c r="KN18" s="4849">
        <v>1</v>
      </c>
      <c r="KO18" s="4849">
        <v>13</v>
      </c>
      <c r="KP18" s="4849">
        <v>0</v>
      </c>
      <c r="KQ18" s="4849">
        <v>19</v>
      </c>
      <c r="KR18" s="4849">
        <v>10</v>
      </c>
      <c r="KS18" s="4849">
        <v>0</v>
      </c>
      <c r="KT18" s="4849">
        <v>0</v>
      </c>
      <c r="KU18" s="4849">
        <v>11</v>
      </c>
      <c r="KV18" s="4849">
        <v>32</v>
      </c>
      <c r="KW18" s="4849">
        <v>3</v>
      </c>
      <c r="KX18" s="4849">
        <v>7</v>
      </c>
      <c r="KY18" s="4849">
        <v>0</v>
      </c>
      <c r="KZ18" s="4849">
        <v>8</v>
      </c>
      <c r="LA18" s="4849">
        <v>0</v>
      </c>
      <c r="LB18" s="4849">
        <v>11</v>
      </c>
      <c r="LC18" s="4849">
        <v>33</v>
      </c>
      <c r="LD18" s="4849">
        <v>0</v>
      </c>
      <c r="LE18" s="4849">
        <v>13</v>
      </c>
      <c r="LF18" s="4849">
        <v>9</v>
      </c>
      <c r="LG18" s="4849">
        <v>0</v>
      </c>
      <c r="LH18" s="4849">
        <v>0</v>
      </c>
      <c r="LI18" s="4849">
        <v>0</v>
      </c>
      <c r="LJ18" s="4849">
        <v>23</v>
      </c>
      <c r="LK18" s="4849">
        <v>1</v>
      </c>
      <c r="LL18" s="4849">
        <v>8</v>
      </c>
      <c r="LM18" s="4849">
        <v>12</v>
      </c>
      <c r="LN18" s="4849">
        <v>0</v>
      </c>
      <c r="LO18" s="4849">
        <v>0</v>
      </c>
      <c r="LP18" s="4849">
        <v>10</v>
      </c>
      <c r="LQ18" s="4849">
        <v>15</v>
      </c>
      <c r="LR18" s="4849">
        <v>1</v>
      </c>
      <c r="LS18" s="4849">
        <v>0</v>
      </c>
      <c r="LT18" s="4849">
        <v>0</v>
      </c>
      <c r="LU18" s="4849">
        <v>0</v>
      </c>
      <c r="LV18" s="4849">
        <v>0</v>
      </c>
      <c r="LW18" s="4849">
        <v>15</v>
      </c>
      <c r="LX18" s="4849">
        <v>27</v>
      </c>
      <c r="LY18" s="4849">
        <v>0</v>
      </c>
      <c r="LZ18" s="4849">
        <v>7</v>
      </c>
      <c r="MA18" s="4849">
        <v>12</v>
      </c>
      <c r="MB18" s="4849">
        <v>0</v>
      </c>
      <c r="MC18" s="4849">
        <v>0</v>
      </c>
      <c r="MD18" s="4849">
        <v>5</v>
      </c>
      <c r="ME18" s="4849">
        <v>15</v>
      </c>
      <c r="MF18" s="4849">
        <v>0</v>
      </c>
      <c r="MG18" s="4849">
        <v>9</v>
      </c>
      <c r="MH18" s="4849">
        <v>6</v>
      </c>
      <c r="MI18" s="4849">
        <v>0</v>
      </c>
      <c r="MJ18" s="4849">
        <v>0</v>
      </c>
      <c r="MK18" s="4849">
        <v>5</v>
      </c>
      <c r="ML18" s="4849">
        <v>13</v>
      </c>
      <c r="MM18" s="4849">
        <v>0</v>
      </c>
      <c r="MN18" s="4849">
        <v>5</v>
      </c>
      <c r="MO18" s="4849">
        <v>8</v>
      </c>
      <c r="MP18" s="4849">
        <v>0</v>
      </c>
      <c r="MQ18" s="4849">
        <v>0</v>
      </c>
      <c r="MR18" s="4849">
        <v>6</v>
      </c>
      <c r="MS18" s="4849">
        <v>7</v>
      </c>
      <c r="MT18" s="4849">
        <v>1</v>
      </c>
      <c r="MU18" s="4849">
        <v>7</v>
      </c>
      <c r="MV18" s="4849">
        <v>8</v>
      </c>
      <c r="MW18" s="4849">
        <v>0</v>
      </c>
      <c r="MX18" s="4849">
        <v>0</v>
      </c>
      <c r="MY18" s="4849">
        <v>0</v>
      </c>
      <c r="MZ18" s="4849">
        <v>8</v>
      </c>
      <c r="NA18" s="4849">
        <v>12</v>
      </c>
      <c r="NB18" s="4849">
        <v>0</v>
      </c>
      <c r="NC18" s="4849">
        <v>6</v>
      </c>
      <c r="ND18" s="4849">
        <v>0</v>
      </c>
      <c r="NE18" s="4849">
        <v>0</v>
      </c>
      <c r="NF18" s="4849">
        <v>0</v>
      </c>
      <c r="NG18" s="4849">
        <v>8</v>
      </c>
      <c r="NH18" s="4849">
        <v>0</v>
      </c>
      <c r="NI18" s="4849">
        <v>17</v>
      </c>
      <c r="NJ18" s="4849">
        <v>9</v>
      </c>
      <c r="NK18" s="4849">
        <v>0</v>
      </c>
      <c r="NL18" s="4849">
        <v>0</v>
      </c>
      <c r="NM18" s="4849">
        <v>5</v>
      </c>
      <c r="NN18" s="4849">
        <v>12</v>
      </c>
      <c r="NO18" s="4849">
        <v>1</v>
      </c>
      <c r="NP18" s="4849">
        <v>9</v>
      </c>
      <c r="NQ18" s="4849">
        <v>7</v>
      </c>
      <c r="NR18" s="4849">
        <v>0</v>
      </c>
      <c r="NS18" s="4849">
        <v>0</v>
      </c>
      <c r="NT18" s="4849">
        <v>5</v>
      </c>
      <c r="NU18" s="4849">
        <v>1</v>
      </c>
      <c r="NV18" s="4849">
        <v>12</v>
      </c>
      <c r="NW18" s="4849">
        <v>3</v>
      </c>
      <c r="NX18" s="4849">
        <v>16</v>
      </c>
      <c r="NY18" s="4849">
        <v>0</v>
      </c>
      <c r="NZ18" s="4849">
        <v>0</v>
      </c>
      <c r="OA18" s="4849">
        <v>6</v>
      </c>
      <c r="OB18" s="4849">
        <v>12</v>
      </c>
      <c r="OC18" s="4849">
        <v>3</v>
      </c>
      <c r="OD18" s="4849">
        <v>8</v>
      </c>
      <c r="OE18" s="4849">
        <v>0</v>
      </c>
      <c r="OF18" s="4849">
        <v>9</v>
      </c>
      <c r="OG18" s="4849">
        <v>0</v>
      </c>
      <c r="OH18" s="4849">
        <v>18</v>
      </c>
      <c r="OI18" s="4849">
        <v>11</v>
      </c>
      <c r="OJ18" s="4849">
        <v>0</v>
      </c>
      <c r="OK18" s="4849">
        <v>12</v>
      </c>
      <c r="OL18" s="4849">
        <v>0</v>
      </c>
      <c r="OM18" s="4849">
        <v>8</v>
      </c>
      <c r="ON18" s="4849">
        <v>0</v>
      </c>
      <c r="OO18" s="4849">
        <v>9</v>
      </c>
      <c r="OP18" s="4849">
        <v>21</v>
      </c>
      <c r="OQ18" s="4849">
        <v>0</v>
      </c>
      <c r="OR18" s="4849">
        <v>10</v>
      </c>
      <c r="OS18" s="4849">
        <v>0</v>
      </c>
      <c r="OT18" s="4849">
        <v>7</v>
      </c>
      <c r="OU18" s="4849">
        <v>0</v>
      </c>
      <c r="OV18" s="4849">
        <v>3</v>
      </c>
      <c r="OW18" s="4849">
        <v>18</v>
      </c>
      <c r="OX18" s="4849">
        <v>1</v>
      </c>
      <c r="OY18" s="4849">
        <v>12</v>
      </c>
      <c r="OZ18" s="4849">
        <v>10</v>
      </c>
      <c r="PA18" s="4849">
        <v>0</v>
      </c>
      <c r="PB18" s="4849">
        <v>0</v>
      </c>
      <c r="PC18" s="4849">
        <v>0</v>
      </c>
      <c r="PD18" s="4849">
        <v>9</v>
      </c>
      <c r="PE18" s="4849">
        <v>24</v>
      </c>
      <c r="PF18" s="4849">
        <v>2</v>
      </c>
      <c r="PG18" s="4849">
        <v>0</v>
      </c>
      <c r="PH18" s="4849">
        <v>0</v>
      </c>
      <c r="PI18" s="4849">
        <v>19</v>
      </c>
      <c r="PJ18" s="4849">
        <v>3</v>
      </c>
      <c r="PK18" s="4849">
        <v>31</v>
      </c>
      <c r="PL18" s="4849">
        <v>1</v>
      </c>
      <c r="PM18" s="4849">
        <v>22</v>
      </c>
      <c r="PN18" s="4849">
        <v>13</v>
      </c>
      <c r="PO18" s="4849">
        <v>0</v>
      </c>
      <c r="PP18" s="4849">
        <v>0</v>
      </c>
      <c r="PQ18" s="4849">
        <v>6</v>
      </c>
      <c r="PR18" s="4849">
        <v>12</v>
      </c>
      <c r="PS18" s="4849">
        <v>1</v>
      </c>
      <c r="PT18" s="4849">
        <v>13</v>
      </c>
      <c r="PU18" s="4849">
        <v>12</v>
      </c>
      <c r="PV18" s="4849">
        <v>0</v>
      </c>
      <c r="PW18" s="4849">
        <v>0</v>
      </c>
      <c r="PX18" s="4849">
        <v>3</v>
      </c>
      <c r="PY18" s="4849">
        <v>11</v>
      </c>
      <c r="PZ18" s="4849">
        <v>0</v>
      </c>
      <c r="QA18" s="4849">
        <v>14</v>
      </c>
      <c r="QB18" s="4849">
        <v>7</v>
      </c>
      <c r="QC18" s="4849">
        <v>0</v>
      </c>
      <c r="QD18" s="4849">
        <v>0</v>
      </c>
      <c r="QE18" s="4849">
        <v>9</v>
      </c>
      <c r="QF18" s="4849">
        <v>6</v>
      </c>
      <c r="QG18" s="4849">
        <v>1</v>
      </c>
      <c r="QH18" s="4849">
        <v>0</v>
      </c>
      <c r="QI18" s="4849">
        <v>12</v>
      </c>
      <c r="QJ18" s="4849">
        <v>0</v>
      </c>
      <c r="QK18" s="4849">
        <v>0</v>
      </c>
      <c r="QL18" s="4849">
        <v>4</v>
      </c>
      <c r="QM18" s="4849">
        <v>24</v>
      </c>
      <c r="QN18" s="4849">
        <v>0</v>
      </c>
      <c r="QO18" s="4849">
        <v>0</v>
      </c>
      <c r="QP18" s="4849">
        <v>25</v>
      </c>
      <c r="QQ18" s="4849">
        <v>0</v>
      </c>
      <c r="QR18" s="4849">
        <v>0</v>
      </c>
      <c r="QS18" s="4849">
        <v>6</v>
      </c>
      <c r="QT18" s="4849">
        <v>10</v>
      </c>
      <c r="QU18" s="4849">
        <v>2</v>
      </c>
      <c r="QV18" s="4849">
        <v>13</v>
      </c>
      <c r="QW18" s="4849">
        <v>0</v>
      </c>
      <c r="QX18" s="4849">
        <v>7</v>
      </c>
      <c r="QY18" s="4849">
        <v>0</v>
      </c>
      <c r="QZ18" s="4849">
        <v>5</v>
      </c>
      <c r="RA18" s="4849">
        <v>10</v>
      </c>
      <c r="RB18" s="4849">
        <v>1</v>
      </c>
      <c r="RC18" s="4849">
        <v>11</v>
      </c>
      <c r="RD18" s="4849">
        <v>3</v>
      </c>
      <c r="RE18" s="4849">
        <v>0</v>
      </c>
      <c r="RF18" s="4849">
        <v>0</v>
      </c>
      <c r="RG18" s="4849">
        <v>5</v>
      </c>
      <c r="RH18" s="4849">
        <v>9</v>
      </c>
      <c r="RI18" s="4849">
        <v>2</v>
      </c>
      <c r="RJ18" s="4849">
        <v>9</v>
      </c>
      <c r="RK18" s="4849">
        <v>0</v>
      </c>
      <c r="RL18" s="4849">
        <v>4</v>
      </c>
      <c r="RM18" s="4849">
        <v>0</v>
      </c>
      <c r="RN18" s="4849">
        <v>6</v>
      </c>
      <c r="RO18" s="4849">
        <v>13</v>
      </c>
      <c r="RP18" s="4849">
        <v>8</v>
      </c>
      <c r="RQ18" s="4849">
        <v>9</v>
      </c>
      <c r="RR18" s="4849">
        <v>3</v>
      </c>
      <c r="RS18" s="4849">
        <v>0</v>
      </c>
      <c r="RT18" s="4849">
        <v>0</v>
      </c>
      <c r="RU18" s="4849">
        <v>14</v>
      </c>
      <c r="RV18" s="4849">
        <v>0</v>
      </c>
      <c r="RW18" s="4849">
        <v>22</v>
      </c>
      <c r="RX18" s="4849">
        <v>7</v>
      </c>
      <c r="RY18" s="4849">
        <v>6</v>
      </c>
      <c r="RZ18" s="4849">
        <v>0</v>
      </c>
      <c r="SA18" s="4849">
        <v>0</v>
      </c>
      <c r="SB18" s="4849">
        <v>11</v>
      </c>
      <c r="SC18" s="4849">
        <v>8</v>
      </c>
      <c r="SD18" s="4849">
        <v>0</v>
      </c>
      <c r="SE18" s="4849">
        <v>12</v>
      </c>
      <c r="SF18" s="4849">
        <v>4</v>
      </c>
      <c r="SG18" s="4849">
        <v>0</v>
      </c>
      <c r="SH18" s="4849">
        <v>0</v>
      </c>
      <c r="SI18" s="4849">
        <v>6</v>
      </c>
      <c r="SJ18" s="4849">
        <v>8</v>
      </c>
      <c r="SK18" s="4849">
        <v>1</v>
      </c>
      <c r="SL18" s="4849">
        <v>4</v>
      </c>
      <c r="SM18" s="4849">
        <v>6</v>
      </c>
      <c r="SN18" s="4849">
        <v>0</v>
      </c>
      <c r="SO18" s="4849">
        <v>0</v>
      </c>
      <c r="SP18" s="4849">
        <v>8</v>
      </c>
      <c r="SQ18" s="4849">
        <v>13</v>
      </c>
      <c r="SR18" s="4849">
        <v>2</v>
      </c>
      <c r="SS18" s="4849">
        <v>11</v>
      </c>
      <c r="ST18" s="4849">
        <v>0</v>
      </c>
      <c r="SU18" s="4849">
        <v>5</v>
      </c>
      <c r="SV18" s="4849">
        <v>0</v>
      </c>
      <c r="SW18" s="4849">
        <v>0</v>
      </c>
      <c r="SX18" s="4849">
        <v>0</v>
      </c>
      <c r="SY18" s="4849">
        <v>25</v>
      </c>
      <c r="SZ18" s="4849">
        <v>1</v>
      </c>
      <c r="TA18" s="4849">
        <v>0</v>
      </c>
      <c r="TB18" s="4849">
        <v>0</v>
      </c>
      <c r="TC18" s="4849">
        <v>18</v>
      </c>
      <c r="TD18" s="4849">
        <v>4</v>
      </c>
      <c r="TE18" s="4849">
        <v>9</v>
      </c>
      <c r="TF18" s="4849">
        <v>4</v>
      </c>
      <c r="TG18" s="4849">
        <v>3</v>
      </c>
      <c r="TH18" s="4849">
        <v>1</v>
      </c>
      <c r="TI18" s="4849">
        <v>0</v>
      </c>
      <c r="TJ18" s="4849">
        <v>0</v>
      </c>
      <c r="TK18" s="4849">
        <v>4</v>
      </c>
      <c r="TL18" s="4849">
        <v>10</v>
      </c>
      <c r="TM18" s="4849">
        <v>3</v>
      </c>
      <c r="TN18" s="4849">
        <v>4</v>
      </c>
      <c r="TO18" s="4849">
        <v>5</v>
      </c>
      <c r="TP18" s="4849">
        <v>0</v>
      </c>
      <c r="TQ18" s="4849">
        <v>0</v>
      </c>
      <c r="TR18" s="4849">
        <v>5</v>
      </c>
      <c r="TS18" s="4849">
        <v>2</v>
      </c>
      <c r="TT18" s="4849">
        <v>6</v>
      </c>
      <c r="TU18" s="4849">
        <v>13</v>
      </c>
      <c r="TV18" s="4849">
        <v>9</v>
      </c>
      <c r="TW18" s="4849">
        <v>0</v>
      </c>
      <c r="TX18" s="4849">
        <v>0</v>
      </c>
      <c r="TY18" s="4849">
        <v>0</v>
      </c>
      <c r="TZ18" s="4849">
        <v>10</v>
      </c>
      <c r="UA18" s="4849">
        <v>4</v>
      </c>
      <c r="UB18" s="4849">
        <v>7</v>
      </c>
      <c r="UC18" s="4849">
        <v>3</v>
      </c>
      <c r="UD18" s="4849">
        <v>0</v>
      </c>
      <c r="UE18" s="4849">
        <v>0</v>
      </c>
      <c r="UF18" s="4849">
        <v>4</v>
      </c>
      <c r="UG18" s="4849">
        <v>15</v>
      </c>
      <c r="UH18" s="4849">
        <v>0</v>
      </c>
      <c r="UI18" s="4849">
        <v>1</v>
      </c>
      <c r="UJ18" s="4849">
        <v>0</v>
      </c>
      <c r="UK18" s="4849">
        <v>9</v>
      </c>
      <c r="UL18" s="4849">
        <v>0</v>
      </c>
      <c r="UM18" s="4849">
        <v>4</v>
      </c>
      <c r="UN18" s="4849">
        <v>9</v>
      </c>
      <c r="UO18" s="4849">
        <v>3</v>
      </c>
      <c r="UP18" s="4849">
        <v>2</v>
      </c>
      <c r="UQ18" s="4849">
        <v>4</v>
      </c>
      <c r="UR18" s="4849">
        <v>0</v>
      </c>
      <c r="US18" s="4849">
        <v>0</v>
      </c>
      <c r="UT18" s="4849">
        <v>3</v>
      </c>
      <c r="UU18" s="4849">
        <v>4</v>
      </c>
      <c r="UV18" s="4849">
        <v>2</v>
      </c>
      <c r="UW18" s="4849">
        <v>7</v>
      </c>
      <c r="UX18" s="4849">
        <v>3</v>
      </c>
      <c r="UY18" s="4849">
        <v>0</v>
      </c>
      <c r="UZ18" s="4849">
        <v>0</v>
      </c>
      <c r="VA18" s="4849">
        <v>6</v>
      </c>
      <c r="VB18" s="4849">
        <v>20</v>
      </c>
      <c r="VC18" s="4849">
        <v>4</v>
      </c>
      <c r="VD18" s="4849">
        <v>11</v>
      </c>
      <c r="VE18" s="4849">
        <v>1</v>
      </c>
      <c r="VF18" s="4849">
        <v>0</v>
      </c>
      <c r="VG18" s="4849">
        <v>0</v>
      </c>
      <c r="VH18" s="4849">
        <v>2</v>
      </c>
      <c r="VI18" s="4849">
        <v>20</v>
      </c>
      <c r="VJ18" s="4849">
        <v>7</v>
      </c>
      <c r="VK18" s="4849">
        <v>10</v>
      </c>
      <c r="VL18" s="4849">
        <v>5</v>
      </c>
      <c r="VM18" s="4849">
        <v>0</v>
      </c>
      <c r="VN18" s="4849">
        <v>0</v>
      </c>
      <c r="VO18" s="4849">
        <v>4</v>
      </c>
      <c r="VP18" s="4849">
        <v>10</v>
      </c>
      <c r="VQ18" s="4849">
        <v>7</v>
      </c>
      <c r="VR18" s="4849">
        <v>9</v>
      </c>
      <c r="VS18" s="4849">
        <v>8</v>
      </c>
      <c r="VT18" s="4849">
        <v>0</v>
      </c>
      <c r="VU18" s="4849">
        <v>0</v>
      </c>
      <c r="VV18" s="4849">
        <v>3</v>
      </c>
      <c r="VW18" s="4849">
        <v>10</v>
      </c>
      <c r="VX18" s="4849">
        <v>2</v>
      </c>
      <c r="VY18" s="4849">
        <v>8</v>
      </c>
      <c r="VZ18" s="4849">
        <v>6</v>
      </c>
      <c r="WA18" s="4849">
        <v>0</v>
      </c>
      <c r="WB18" s="4849">
        <v>0</v>
      </c>
      <c r="WC18" s="4849">
        <v>9</v>
      </c>
      <c r="WD18" s="4849">
        <v>13</v>
      </c>
      <c r="WE18" s="4849">
        <v>7</v>
      </c>
      <c r="WF18" s="4849">
        <v>9</v>
      </c>
      <c r="WG18" s="4849">
        <v>6</v>
      </c>
      <c r="WH18" s="4849">
        <v>0</v>
      </c>
      <c r="WI18" s="4849">
        <v>0</v>
      </c>
      <c r="WJ18" s="4849">
        <v>11</v>
      </c>
      <c r="WK18" s="4849">
        <v>11</v>
      </c>
      <c r="WL18" s="4849">
        <v>12</v>
      </c>
      <c r="WM18" s="4849">
        <v>5</v>
      </c>
      <c r="WN18" s="4849">
        <v>5</v>
      </c>
      <c r="WO18" s="4849">
        <v>0</v>
      </c>
      <c r="WP18" s="4849">
        <v>0</v>
      </c>
      <c r="WQ18" s="4849">
        <v>0</v>
      </c>
      <c r="WR18" s="4849">
        <v>2</v>
      </c>
      <c r="WS18" s="4849">
        <v>0</v>
      </c>
      <c r="WT18" s="4849">
        <v>17</v>
      </c>
      <c r="WU18" s="4849">
        <v>13</v>
      </c>
      <c r="WV18" s="4849">
        <v>0</v>
      </c>
      <c r="WW18" s="4849">
        <v>0</v>
      </c>
      <c r="WX18" s="4849">
        <v>5</v>
      </c>
      <c r="WY18" s="4849">
        <v>18</v>
      </c>
      <c r="WZ18" s="4849">
        <v>5</v>
      </c>
      <c r="XA18" s="4849">
        <v>3</v>
      </c>
      <c r="XB18" s="4849">
        <v>1</v>
      </c>
      <c r="XC18" s="4849">
        <v>0</v>
      </c>
      <c r="XD18" s="4849">
        <v>0</v>
      </c>
      <c r="XE18" s="4849">
        <v>4</v>
      </c>
      <c r="XF18" s="4849">
        <v>11</v>
      </c>
      <c r="XG18" s="4849">
        <v>18</v>
      </c>
      <c r="XH18" s="4849">
        <v>12</v>
      </c>
      <c r="XI18" s="4849">
        <v>4</v>
      </c>
      <c r="XJ18" s="4849">
        <v>0</v>
      </c>
      <c r="XK18" s="4849">
        <v>0</v>
      </c>
      <c r="XL18" s="4849">
        <v>7</v>
      </c>
      <c r="XM18" s="4849">
        <v>9</v>
      </c>
      <c r="XN18" s="4849">
        <v>14</v>
      </c>
      <c r="XO18" s="4849">
        <v>8</v>
      </c>
      <c r="XP18" s="4849">
        <v>0</v>
      </c>
      <c r="XQ18" s="4849">
        <v>0</v>
      </c>
      <c r="XR18" s="4849">
        <v>9</v>
      </c>
      <c r="XS18" s="4849">
        <v>5</v>
      </c>
      <c r="XT18" s="4849">
        <v>13</v>
      </c>
      <c r="XU18" s="4849">
        <v>8</v>
      </c>
      <c r="XV18" s="4849">
        <v>10</v>
      </c>
      <c r="XW18" s="4849">
        <v>7</v>
      </c>
      <c r="XX18" s="4849">
        <v>0</v>
      </c>
      <c r="XY18" s="4849">
        <v>0</v>
      </c>
      <c r="XZ18" s="4849">
        <v>2</v>
      </c>
      <c r="YA18" s="4849">
        <v>0</v>
      </c>
      <c r="YB18" s="4849">
        <v>17</v>
      </c>
      <c r="YC18" s="4849">
        <v>6</v>
      </c>
      <c r="YD18" s="4849">
        <v>8</v>
      </c>
      <c r="YE18" s="4849">
        <v>0</v>
      </c>
      <c r="YF18" s="4849">
        <v>0</v>
      </c>
      <c r="YG18" s="4849">
        <v>5</v>
      </c>
      <c r="YH18" s="4849">
        <v>10</v>
      </c>
      <c r="YI18" s="4849">
        <v>3</v>
      </c>
      <c r="YJ18" s="4849">
        <v>6</v>
      </c>
      <c r="YK18" s="4849">
        <v>10</v>
      </c>
      <c r="YL18" s="4849">
        <v>0</v>
      </c>
      <c r="YM18" s="4849">
        <v>0</v>
      </c>
      <c r="YN18" s="4849">
        <v>6</v>
      </c>
      <c r="YO18" s="4849">
        <v>10</v>
      </c>
      <c r="YP18" s="4849">
        <v>7</v>
      </c>
      <c r="YQ18" s="4849">
        <v>13</v>
      </c>
      <c r="YR18" s="4849">
        <v>12</v>
      </c>
      <c r="YS18" s="4849">
        <v>0</v>
      </c>
      <c r="YT18" s="4849">
        <v>0</v>
      </c>
      <c r="YU18" s="4849">
        <v>6</v>
      </c>
      <c r="YV18" s="4849">
        <v>14</v>
      </c>
      <c r="YW18" s="4849">
        <v>5</v>
      </c>
      <c r="YX18" s="4849">
        <v>0</v>
      </c>
      <c r="YY18" s="4849">
        <v>18</v>
      </c>
      <c r="YZ18" s="4849">
        <v>0</v>
      </c>
      <c r="ZA18" s="4849">
        <v>0</v>
      </c>
      <c r="ZB18" s="4849">
        <v>4</v>
      </c>
      <c r="ZC18" s="4849">
        <v>0</v>
      </c>
      <c r="ZD18" s="4849">
        <v>24</v>
      </c>
      <c r="ZE18" s="4849">
        <v>8</v>
      </c>
      <c r="ZF18" s="4849">
        <v>6</v>
      </c>
      <c r="ZG18" s="4849">
        <v>0</v>
      </c>
      <c r="ZH18" s="4849">
        <v>0</v>
      </c>
      <c r="ZI18" s="4849">
        <v>9</v>
      </c>
      <c r="ZJ18" s="4849">
        <v>0</v>
      </c>
      <c r="ZK18" s="4849">
        <v>4</v>
      </c>
      <c r="ZL18" s="4849">
        <v>2</v>
      </c>
      <c r="ZM18" s="4849">
        <v>7</v>
      </c>
      <c r="ZN18" s="4849">
        <v>0</v>
      </c>
      <c r="ZO18" s="4849">
        <v>0</v>
      </c>
      <c r="ZP18" s="4849">
        <v>0</v>
      </c>
      <c r="ZQ18" s="4849">
        <v>22</v>
      </c>
      <c r="ZR18" s="4849">
        <v>4</v>
      </c>
      <c r="ZS18" s="4849">
        <v>0</v>
      </c>
      <c r="ZT18" s="4849">
        <v>0</v>
      </c>
      <c r="ZU18" s="4849">
        <v>0</v>
      </c>
      <c r="ZV18" s="4849">
        <v>0</v>
      </c>
      <c r="ZW18" s="4849">
        <v>3</v>
      </c>
      <c r="ZX18" s="4849">
        <v>12</v>
      </c>
      <c r="ZY18" s="4849">
        <v>5</v>
      </c>
      <c r="ZZ18" s="4849">
        <v>6</v>
      </c>
      <c r="AAA18" s="4849">
        <v>7</v>
      </c>
      <c r="AAB18" s="4849">
        <v>0</v>
      </c>
      <c r="AAC18" s="4849">
        <v>0</v>
      </c>
      <c r="AAD18" s="4849">
        <v>3</v>
      </c>
      <c r="AAE18" s="4849">
        <v>2</v>
      </c>
      <c r="AAF18" s="4849">
        <v>5</v>
      </c>
      <c r="AAG18" s="4849">
        <v>1</v>
      </c>
      <c r="AAH18" s="4849">
        <v>6</v>
      </c>
      <c r="AAI18" s="4849">
        <v>0</v>
      </c>
      <c r="AAJ18" s="4849">
        <v>0</v>
      </c>
      <c r="AAK18" s="4849">
        <v>8</v>
      </c>
      <c r="AAL18" s="4849">
        <v>4</v>
      </c>
      <c r="AAM18" s="4849">
        <v>18</v>
      </c>
      <c r="AAN18" s="4849">
        <v>2</v>
      </c>
      <c r="AAO18" s="4849">
        <v>6</v>
      </c>
      <c r="AAP18" s="4849">
        <v>0</v>
      </c>
      <c r="AAQ18" s="4849">
        <v>0</v>
      </c>
      <c r="AAR18" s="4849">
        <v>12</v>
      </c>
      <c r="AAS18" s="4849">
        <v>0</v>
      </c>
      <c r="AAT18" s="4849">
        <v>14</v>
      </c>
      <c r="AAU18" s="4849">
        <v>4</v>
      </c>
      <c r="AAV18" s="4849">
        <v>13</v>
      </c>
      <c r="AAW18" s="4849">
        <v>0</v>
      </c>
      <c r="AAX18" s="4849">
        <v>0</v>
      </c>
      <c r="AAY18" s="4849">
        <v>0</v>
      </c>
      <c r="AAZ18" s="4849">
        <v>0</v>
      </c>
      <c r="ABA18" s="4849">
        <v>4</v>
      </c>
      <c r="ABB18" s="4849">
        <v>11</v>
      </c>
      <c r="ABC18" s="4849">
        <v>12</v>
      </c>
      <c r="ABD18" s="4849">
        <v>0</v>
      </c>
      <c r="ABE18" s="4849">
        <v>0</v>
      </c>
      <c r="ABF18" s="4849">
        <v>4</v>
      </c>
      <c r="ABG18" s="4849">
        <v>0</v>
      </c>
      <c r="ABH18" s="4849">
        <v>6</v>
      </c>
    </row>
    <row r="19" spans="1:736" s="1421" customFormat="1" ht="13.2" x14ac:dyDescent="0.25">
      <c r="A19" s="4866" t="s">
        <v>25</v>
      </c>
      <c r="B19" s="4849">
        <v>29</v>
      </c>
      <c r="C19" s="4849">
        <v>53</v>
      </c>
      <c r="D19" s="4849">
        <v>0</v>
      </c>
      <c r="E19" s="4849">
        <v>0</v>
      </c>
      <c r="F19" s="4849">
        <v>0</v>
      </c>
      <c r="G19" s="4849">
        <v>43</v>
      </c>
      <c r="H19" s="4849">
        <v>65</v>
      </c>
      <c r="I19" s="4849">
        <v>26</v>
      </c>
      <c r="J19" s="4849">
        <v>0</v>
      </c>
      <c r="K19" s="4849">
        <v>97</v>
      </c>
      <c r="L19" s="4849">
        <v>0</v>
      </c>
      <c r="M19" s="4849">
        <v>74</v>
      </c>
      <c r="N19" s="4849">
        <v>97</v>
      </c>
      <c r="O19" s="4849">
        <v>44</v>
      </c>
      <c r="P19" s="4849">
        <v>100</v>
      </c>
      <c r="Q19" s="4849">
        <v>68</v>
      </c>
      <c r="R19" s="4849">
        <v>0</v>
      </c>
      <c r="S19" s="4849">
        <v>0</v>
      </c>
      <c r="T19" s="4849">
        <v>141</v>
      </c>
      <c r="U19" s="4849">
        <v>4</v>
      </c>
      <c r="V19" s="4849">
        <v>253</v>
      </c>
      <c r="W19" s="4849">
        <v>76</v>
      </c>
      <c r="X19" s="4849">
        <v>213</v>
      </c>
      <c r="Y19" s="4849">
        <v>0</v>
      </c>
      <c r="Z19" s="4849">
        <v>0</v>
      </c>
      <c r="AA19" s="4849">
        <v>75</v>
      </c>
      <c r="AB19" s="4849">
        <v>122</v>
      </c>
      <c r="AC19" s="4849">
        <v>38</v>
      </c>
      <c r="AD19" s="4849">
        <v>71</v>
      </c>
      <c r="AE19" s="4849">
        <v>64</v>
      </c>
      <c r="AF19" s="4849">
        <v>0</v>
      </c>
      <c r="AG19" s="4849">
        <v>0</v>
      </c>
      <c r="AH19" s="4849">
        <v>58</v>
      </c>
      <c r="AI19" s="4849">
        <v>99</v>
      </c>
      <c r="AJ19" s="4849">
        <v>40</v>
      </c>
      <c r="AK19" s="4849">
        <v>59</v>
      </c>
      <c r="AL19" s="4849">
        <v>59</v>
      </c>
      <c r="AM19" s="4849">
        <v>0</v>
      </c>
      <c r="AN19" s="4849">
        <v>0</v>
      </c>
      <c r="AO19" s="4849">
        <v>73</v>
      </c>
      <c r="AP19" s="4849">
        <v>96</v>
      </c>
      <c r="AQ19" s="4849">
        <v>67</v>
      </c>
      <c r="AR19" s="4849">
        <v>0</v>
      </c>
      <c r="AS19" s="4849">
        <v>90</v>
      </c>
      <c r="AT19" s="4849">
        <v>0</v>
      </c>
      <c r="AU19" s="4849">
        <v>0</v>
      </c>
      <c r="AV19" s="4849">
        <v>131</v>
      </c>
      <c r="AW19" s="4849">
        <v>188</v>
      </c>
      <c r="AX19" s="4849">
        <v>61</v>
      </c>
      <c r="AY19" s="4849">
        <v>97</v>
      </c>
      <c r="AZ19" s="4849">
        <v>60</v>
      </c>
      <c r="BA19" s="4849">
        <v>0</v>
      </c>
      <c r="BB19" s="4849">
        <v>0</v>
      </c>
      <c r="BC19" s="4849">
        <v>0</v>
      </c>
      <c r="BD19" s="4849">
        <v>88</v>
      </c>
      <c r="BE19" s="4849">
        <v>85</v>
      </c>
      <c r="BF19" s="4849">
        <v>36</v>
      </c>
      <c r="BG19" s="4849">
        <v>161</v>
      </c>
      <c r="BH19" s="4849">
        <v>0</v>
      </c>
      <c r="BI19" s="4849">
        <v>0</v>
      </c>
      <c r="BJ19" s="4849">
        <v>78</v>
      </c>
      <c r="BK19" s="4849">
        <v>83</v>
      </c>
      <c r="BL19" s="4849">
        <v>37</v>
      </c>
      <c r="BM19" s="4849">
        <v>70</v>
      </c>
      <c r="BN19" s="4849">
        <v>51</v>
      </c>
      <c r="BO19" s="4849">
        <v>0</v>
      </c>
      <c r="BP19" s="4849">
        <v>0</v>
      </c>
      <c r="BQ19" s="4849">
        <v>61</v>
      </c>
      <c r="BR19" s="4849">
        <v>89</v>
      </c>
      <c r="BS19" s="4849">
        <v>40</v>
      </c>
      <c r="BT19" s="4849">
        <v>103</v>
      </c>
      <c r="BU19" s="4849">
        <v>91</v>
      </c>
      <c r="BV19" s="4849">
        <v>0</v>
      </c>
      <c r="BW19" s="4849">
        <v>0</v>
      </c>
      <c r="BX19" s="4849">
        <v>73</v>
      </c>
      <c r="BY19" s="4849">
        <v>0</v>
      </c>
      <c r="BZ19" s="4849">
        <v>163</v>
      </c>
      <c r="CA19" s="4849">
        <v>18</v>
      </c>
      <c r="CB19" s="4849">
        <v>142</v>
      </c>
      <c r="CC19" s="4849">
        <v>0</v>
      </c>
      <c r="CD19" s="4849">
        <v>0</v>
      </c>
      <c r="CE19" s="4849">
        <v>76</v>
      </c>
      <c r="CF19" s="4849">
        <v>152</v>
      </c>
      <c r="CG19" s="4849">
        <v>46</v>
      </c>
      <c r="CH19" s="4849">
        <v>87</v>
      </c>
      <c r="CI19" s="4849">
        <v>43</v>
      </c>
      <c r="CJ19" s="4849">
        <v>0</v>
      </c>
      <c r="CK19" s="4849">
        <v>0</v>
      </c>
      <c r="CL19" s="4849">
        <v>35</v>
      </c>
      <c r="CM19" s="4849">
        <v>60</v>
      </c>
      <c r="CN19" s="4849">
        <v>38</v>
      </c>
      <c r="CO19" s="4849">
        <v>40</v>
      </c>
      <c r="CP19" s="4849">
        <v>44</v>
      </c>
      <c r="CQ19" s="4849">
        <v>0</v>
      </c>
      <c r="CR19" s="4849">
        <v>0</v>
      </c>
      <c r="CS19" s="4849">
        <v>36</v>
      </c>
      <c r="CT19" s="4849">
        <v>52</v>
      </c>
      <c r="CU19" s="4849">
        <v>32</v>
      </c>
      <c r="CV19" s="4849">
        <v>46</v>
      </c>
      <c r="CW19" s="4849">
        <v>43</v>
      </c>
      <c r="CX19" s="4849">
        <v>0</v>
      </c>
      <c r="CY19" s="4849">
        <v>0</v>
      </c>
      <c r="CZ19" s="4849">
        <v>59</v>
      </c>
      <c r="DA19" s="4849">
        <v>120</v>
      </c>
      <c r="DB19" s="4849">
        <v>82</v>
      </c>
      <c r="DC19" s="4849">
        <v>95</v>
      </c>
      <c r="DD19" s="4849">
        <v>66</v>
      </c>
      <c r="DE19" s="4849">
        <v>0</v>
      </c>
      <c r="DF19" s="4849">
        <v>0</v>
      </c>
      <c r="DG19" s="4849">
        <v>53</v>
      </c>
      <c r="DH19" s="4849">
        <v>93</v>
      </c>
      <c r="DI19" s="4849">
        <v>59</v>
      </c>
      <c r="DJ19" s="4849">
        <v>56</v>
      </c>
      <c r="DK19" s="4849">
        <v>35</v>
      </c>
      <c r="DL19" s="4849">
        <v>0</v>
      </c>
      <c r="DM19" s="4849">
        <v>0</v>
      </c>
      <c r="DN19" s="4849">
        <v>48</v>
      </c>
      <c r="DO19" s="4849">
        <v>59</v>
      </c>
      <c r="DP19" s="4849">
        <v>33</v>
      </c>
      <c r="DQ19" s="4849">
        <v>41</v>
      </c>
      <c r="DR19" s="4849">
        <v>31</v>
      </c>
      <c r="DS19" s="4849">
        <v>0</v>
      </c>
      <c r="DT19" s="4849">
        <v>0</v>
      </c>
      <c r="DU19" s="4849">
        <v>32</v>
      </c>
      <c r="DV19" s="4849">
        <v>68</v>
      </c>
      <c r="DW19" s="4849">
        <v>21</v>
      </c>
      <c r="DX19" s="4849">
        <v>48</v>
      </c>
      <c r="DY19" s="4849">
        <v>0</v>
      </c>
      <c r="DZ19" s="4849">
        <v>35</v>
      </c>
      <c r="EA19" s="4849">
        <v>0</v>
      </c>
      <c r="EB19" s="4849">
        <v>25</v>
      </c>
      <c r="EC19" s="4849">
        <v>49</v>
      </c>
      <c r="ED19" s="4849">
        <v>58</v>
      </c>
      <c r="EE19" s="4849">
        <v>82</v>
      </c>
      <c r="EF19" s="4849">
        <v>71</v>
      </c>
      <c r="EG19" s="4849">
        <v>0</v>
      </c>
      <c r="EH19" s="4849">
        <v>0</v>
      </c>
      <c r="EI19" s="4849">
        <v>76</v>
      </c>
      <c r="EJ19" s="4849">
        <v>0</v>
      </c>
      <c r="EK19" s="4849">
        <v>179</v>
      </c>
      <c r="EL19" s="4849">
        <v>66</v>
      </c>
      <c r="EM19" s="4849">
        <v>57</v>
      </c>
      <c r="EN19" s="4849">
        <v>0</v>
      </c>
      <c r="EO19" s="4849">
        <v>0</v>
      </c>
      <c r="EP19" s="4849">
        <v>50</v>
      </c>
      <c r="EQ19" s="4849">
        <v>80</v>
      </c>
      <c r="ER19" s="4849">
        <v>54</v>
      </c>
      <c r="ES19" s="4849">
        <v>47</v>
      </c>
      <c r="ET19" s="4849">
        <v>53</v>
      </c>
      <c r="EU19" s="4849">
        <v>0</v>
      </c>
      <c r="EV19" s="4849">
        <v>0</v>
      </c>
      <c r="EW19" s="4849">
        <v>0</v>
      </c>
      <c r="EX19" s="4849">
        <v>50</v>
      </c>
      <c r="EY19" s="4849">
        <v>55</v>
      </c>
      <c r="EZ19" s="4849">
        <v>42</v>
      </c>
      <c r="FA19" s="4849">
        <v>36</v>
      </c>
      <c r="FB19" s="4849">
        <v>0</v>
      </c>
      <c r="FC19" s="4849">
        <v>0</v>
      </c>
      <c r="FD19" s="4849">
        <v>45</v>
      </c>
      <c r="FE19" s="4849">
        <v>64</v>
      </c>
      <c r="FF19" s="4849">
        <v>31</v>
      </c>
      <c r="FG19" s="4849">
        <v>78</v>
      </c>
      <c r="FH19" s="4849">
        <v>45</v>
      </c>
      <c r="FI19" s="4849">
        <v>0</v>
      </c>
      <c r="FJ19" s="4849">
        <v>0</v>
      </c>
      <c r="FK19" s="4849">
        <v>71</v>
      </c>
      <c r="FL19" s="4849">
        <v>115</v>
      </c>
      <c r="FM19" s="4849">
        <v>57</v>
      </c>
      <c r="FN19" s="4849">
        <v>62</v>
      </c>
      <c r="FO19" s="4849">
        <v>76</v>
      </c>
      <c r="FP19" s="4849">
        <v>0</v>
      </c>
      <c r="FQ19" s="4849">
        <v>0</v>
      </c>
      <c r="FR19" s="4849">
        <v>78</v>
      </c>
      <c r="FS19" s="4849">
        <v>115</v>
      </c>
      <c r="FT19" s="4849">
        <v>59</v>
      </c>
      <c r="FU19" s="4849">
        <v>76</v>
      </c>
      <c r="FV19" s="4849">
        <v>0</v>
      </c>
      <c r="FW19" s="4849">
        <v>66</v>
      </c>
      <c r="FX19" s="4849">
        <v>0</v>
      </c>
      <c r="FY19" s="4849">
        <v>51</v>
      </c>
      <c r="FZ19" s="4849">
        <v>76</v>
      </c>
      <c r="GA19" s="4849">
        <v>43</v>
      </c>
      <c r="GB19" s="4849">
        <v>37</v>
      </c>
      <c r="GC19" s="4849">
        <v>56</v>
      </c>
      <c r="GD19" s="4849">
        <v>0</v>
      </c>
      <c r="GE19" s="4849">
        <v>0</v>
      </c>
      <c r="GF19" s="4849">
        <v>53</v>
      </c>
      <c r="GG19" s="4849">
        <v>0</v>
      </c>
      <c r="GH19" s="4849">
        <v>77</v>
      </c>
      <c r="GI19" s="4849">
        <v>37</v>
      </c>
      <c r="GJ19" s="4849">
        <v>43</v>
      </c>
      <c r="GK19" s="4849">
        <v>0</v>
      </c>
      <c r="GL19" s="4849">
        <v>0</v>
      </c>
      <c r="GM19" s="4849">
        <v>76</v>
      </c>
      <c r="GN19" s="4849">
        <v>116</v>
      </c>
      <c r="GO19" s="4849">
        <v>62</v>
      </c>
      <c r="GP19" s="4849">
        <v>73</v>
      </c>
      <c r="GQ19" s="4849">
        <v>0</v>
      </c>
      <c r="GR19" s="4849">
        <v>44</v>
      </c>
      <c r="GS19" s="4849">
        <v>0</v>
      </c>
      <c r="GT19" s="4849">
        <v>81</v>
      </c>
      <c r="GU19" s="4849">
        <v>101</v>
      </c>
      <c r="GV19" s="4849">
        <v>49</v>
      </c>
      <c r="GW19" s="4849">
        <v>81</v>
      </c>
      <c r="GX19" s="4849">
        <v>0</v>
      </c>
      <c r="GY19" s="4849">
        <v>59</v>
      </c>
      <c r="GZ19" s="4849">
        <v>0</v>
      </c>
      <c r="HA19" s="4849">
        <v>70</v>
      </c>
      <c r="HB19" s="4849">
        <v>114</v>
      </c>
      <c r="HC19" s="4849">
        <v>44</v>
      </c>
      <c r="HD19" s="4849">
        <v>66</v>
      </c>
      <c r="HE19" s="4849">
        <v>98</v>
      </c>
      <c r="HF19" s="4849">
        <v>0</v>
      </c>
      <c r="HG19" s="4849">
        <v>0</v>
      </c>
      <c r="HH19" s="4849">
        <v>52</v>
      </c>
      <c r="HI19" s="4849">
        <v>109</v>
      </c>
      <c r="HJ19" s="4849">
        <v>53</v>
      </c>
      <c r="HK19" s="4849">
        <v>63</v>
      </c>
      <c r="HL19" s="4849">
        <v>50</v>
      </c>
      <c r="HM19" s="4849">
        <v>0</v>
      </c>
      <c r="HN19" s="4849">
        <v>0</v>
      </c>
      <c r="HO19" s="4849">
        <v>54</v>
      </c>
      <c r="HP19" s="4849">
        <v>132</v>
      </c>
      <c r="HQ19" s="4849">
        <v>58</v>
      </c>
      <c r="HR19" s="4849">
        <v>110</v>
      </c>
      <c r="HS19" s="4849">
        <v>85</v>
      </c>
      <c r="HT19" s="4849">
        <v>0</v>
      </c>
      <c r="HU19" s="4849">
        <v>0</v>
      </c>
      <c r="HV19" s="4849">
        <v>99</v>
      </c>
      <c r="HW19" s="4849">
        <v>177</v>
      </c>
      <c r="HX19" s="4849">
        <v>0</v>
      </c>
      <c r="HY19" s="4849">
        <v>217</v>
      </c>
      <c r="HZ19" s="4849">
        <v>94</v>
      </c>
      <c r="IA19" s="4849">
        <v>0</v>
      </c>
      <c r="IB19" s="4849">
        <v>0</v>
      </c>
      <c r="IC19" s="4849">
        <v>85</v>
      </c>
      <c r="ID19" s="4849">
        <v>122</v>
      </c>
      <c r="IE19" s="4849">
        <v>49</v>
      </c>
      <c r="IF19" s="4849">
        <v>48</v>
      </c>
      <c r="IG19" s="4849">
        <v>0</v>
      </c>
      <c r="IH19" s="4849">
        <v>71</v>
      </c>
      <c r="II19" s="4849">
        <v>0</v>
      </c>
      <c r="IJ19" s="4849">
        <v>55</v>
      </c>
      <c r="IK19" s="4849">
        <v>73</v>
      </c>
      <c r="IL19" s="4849">
        <v>8</v>
      </c>
      <c r="IM19" s="4849">
        <v>53</v>
      </c>
      <c r="IN19" s="4849">
        <v>56</v>
      </c>
      <c r="IO19" s="4849">
        <v>0</v>
      </c>
      <c r="IP19" s="4849">
        <v>0</v>
      </c>
      <c r="IQ19" s="4849">
        <v>0</v>
      </c>
      <c r="IR19" s="4849">
        <v>50</v>
      </c>
      <c r="IS19" s="4849">
        <v>120</v>
      </c>
      <c r="IT19" s="4849">
        <v>10</v>
      </c>
      <c r="IU19" s="4849">
        <v>60</v>
      </c>
      <c r="IV19" s="4849">
        <v>0</v>
      </c>
      <c r="IW19" s="4849">
        <v>0</v>
      </c>
      <c r="IX19" s="4849">
        <v>70</v>
      </c>
      <c r="IY19" s="4849">
        <v>151</v>
      </c>
      <c r="IZ19" s="4849">
        <v>13</v>
      </c>
      <c r="JA19" s="4849">
        <v>113</v>
      </c>
      <c r="JB19" s="4849">
        <v>77</v>
      </c>
      <c r="JC19" s="4849">
        <v>0</v>
      </c>
      <c r="JD19" s="4849">
        <v>0</v>
      </c>
      <c r="JE19" s="4849">
        <v>84</v>
      </c>
      <c r="JF19" s="4849">
        <v>234</v>
      </c>
      <c r="JG19" s="4849">
        <v>9</v>
      </c>
      <c r="JH19" s="4849">
        <v>85</v>
      </c>
      <c r="JI19" s="4849">
        <v>71</v>
      </c>
      <c r="JJ19" s="4849">
        <v>0</v>
      </c>
      <c r="JK19" s="4849">
        <v>0</v>
      </c>
      <c r="JL19" s="4849">
        <v>57</v>
      </c>
      <c r="JM19" s="4849">
        <v>152</v>
      </c>
      <c r="JN19" s="4849">
        <v>6</v>
      </c>
      <c r="JO19" s="4849">
        <v>84</v>
      </c>
      <c r="JP19" s="4849">
        <v>43</v>
      </c>
      <c r="JQ19" s="4849">
        <v>0</v>
      </c>
      <c r="JR19" s="4849">
        <v>0</v>
      </c>
      <c r="JS19" s="4849">
        <v>39</v>
      </c>
      <c r="JT19" s="4849">
        <v>101</v>
      </c>
      <c r="JU19" s="4849">
        <v>5</v>
      </c>
      <c r="JV19" s="4849">
        <v>45</v>
      </c>
      <c r="JW19" s="4849">
        <v>51</v>
      </c>
      <c r="JX19" s="4849">
        <v>0</v>
      </c>
      <c r="JY19" s="4849">
        <v>0</v>
      </c>
      <c r="JZ19" s="4849">
        <v>49</v>
      </c>
      <c r="KA19" s="4849">
        <v>2</v>
      </c>
      <c r="KB19" s="4849">
        <v>0</v>
      </c>
      <c r="KC19" s="4849">
        <v>193</v>
      </c>
      <c r="KD19" s="4849">
        <v>144</v>
      </c>
      <c r="KE19" s="4849">
        <v>0</v>
      </c>
      <c r="KF19" s="4849">
        <v>0</v>
      </c>
      <c r="KG19" s="4849">
        <v>85</v>
      </c>
      <c r="KH19" s="4849">
        <v>225</v>
      </c>
      <c r="KI19" s="4849">
        <v>19</v>
      </c>
      <c r="KJ19" s="4849">
        <v>101</v>
      </c>
      <c r="KK19" s="4849">
        <v>83</v>
      </c>
      <c r="KL19" s="4849">
        <v>0</v>
      </c>
      <c r="KM19" s="4849">
        <v>0</v>
      </c>
      <c r="KN19" s="4849">
        <v>90</v>
      </c>
      <c r="KO19" s="4849">
        <v>147</v>
      </c>
      <c r="KP19" s="4849">
        <v>8</v>
      </c>
      <c r="KQ19" s="4849">
        <v>71</v>
      </c>
      <c r="KR19" s="4849">
        <v>59</v>
      </c>
      <c r="KS19" s="4849">
        <v>0</v>
      </c>
      <c r="KT19" s="4849">
        <v>0</v>
      </c>
      <c r="KU19" s="4849">
        <v>70</v>
      </c>
      <c r="KV19" s="4849">
        <v>94</v>
      </c>
      <c r="KW19" s="4849">
        <v>18</v>
      </c>
      <c r="KX19" s="4849">
        <v>63</v>
      </c>
      <c r="KY19" s="4849">
        <v>0</v>
      </c>
      <c r="KZ19" s="4849">
        <v>48</v>
      </c>
      <c r="LA19" s="4849">
        <v>0</v>
      </c>
      <c r="LB19" s="4849">
        <v>36</v>
      </c>
      <c r="LC19" s="4849">
        <v>128</v>
      </c>
      <c r="LD19" s="4849">
        <v>17</v>
      </c>
      <c r="LE19" s="4849">
        <v>95</v>
      </c>
      <c r="LF19" s="4849">
        <v>76</v>
      </c>
      <c r="LG19" s="4849">
        <v>0</v>
      </c>
      <c r="LH19" s="4849">
        <v>0</v>
      </c>
      <c r="LI19" s="4849">
        <v>2</v>
      </c>
      <c r="LJ19" s="4849">
        <v>193</v>
      </c>
      <c r="LK19" s="4849">
        <v>13</v>
      </c>
      <c r="LL19" s="4849">
        <v>157</v>
      </c>
      <c r="LM19" s="4849">
        <v>98</v>
      </c>
      <c r="LN19" s="4849">
        <v>0</v>
      </c>
      <c r="LO19" s="4849">
        <v>0</v>
      </c>
      <c r="LP19" s="4849">
        <v>89</v>
      </c>
      <c r="LQ19" s="4849">
        <v>100</v>
      </c>
      <c r="LR19" s="4849">
        <v>5</v>
      </c>
      <c r="LS19" s="4849">
        <v>0</v>
      </c>
      <c r="LT19" s="4849">
        <v>0</v>
      </c>
      <c r="LU19" s="4849">
        <v>0</v>
      </c>
      <c r="LV19" s="4849">
        <v>0</v>
      </c>
      <c r="LW19" s="4849">
        <v>52</v>
      </c>
      <c r="LX19" s="4849">
        <v>121</v>
      </c>
      <c r="LY19" s="4849">
        <v>6</v>
      </c>
      <c r="LZ19" s="4849">
        <v>66</v>
      </c>
      <c r="MA19" s="4849">
        <v>36</v>
      </c>
      <c r="MB19" s="4849">
        <v>0</v>
      </c>
      <c r="MC19" s="4849">
        <v>0</v>
      </c>
      <c r="MD19" s="4849">
        <v>37</v>
      </c>
      <c r="ME19" s="4849">
        <v>99</v>
      </c>
      <c r="MF19" s="4849">
        <v>8</v>
      </c>
      <c r="MG19" s="4849">
        <v>46</v>
      </c>
      <c r="MH19" s="4849">
        <v>39</v>
      </c>
      <c r="MI19" s="4849">
        <v>0</v>
      </c>
      <c r="MJ19" s="4849">
        <v>0</v>
      </c>
      <c r="MK19" s="4849">
        <v>35</v>
      </c>
      <c r="ML19" s="4849">
        <v>75</v>
      </c>
      <c r="MM19" s="4849">
        <v>11</v>
      </c>
      <c r="MN19" s="4849">
        <v>63</v>
      </c>
      <c r="MO19" s="4849">
        <v>66</v>
      </c>
      <c r="MP19" s="4849">
        <v>0</v>
      </c>
      <c r="MQ19" s="4849">
        <v>0</v>
      </c>
      <c r="MR19" s="4849">
        <v>61</v>
      </c>
      <c r="MS19" s="4849">
        <v>90</v>
      </c>
      <c r="MT19" s="4849">
        <v>16</v>
      </c>
      <c r="MU19" s="4849">
        <v>39</v>
      </c>
      <c r="MV19" s="4849">
        <v>37</v>
      </c>
      <c r="MW19" s="4849">
        <v>0</v>
      </c>
      <c r="MX19" s="4849">
        <v>0</v>
      </c>
      <c r="MY19" s="4849">
        <v>0</v>
      </c>
      <c r="MZ19" s="4849">
        <v>38</v>
      </c>
      <c r="NA19" s="4849">
        <v>105</v>
      </c>
      <c r="NB19" s="4849">
        <v>9</v>
      </c>
      <c r="NC19" s="4849">
        <v>67</v>
      </c>
      <c r="ND19" s="4849">
        <v>0</v>
      </c>
      <c r="NE19" s="4849">
        <v>0</v>
      </c>
      <c r="NF19" s="4849">
        <v>0</v>
      </c>
      <c r="NG19" s="4849">
        <v>40</v>
      </c>
      <c r="NH19" s="4849">
        <v>0</v>
      </c>
      <c r="NI19" s="4849">
        <v>120</v>
      </c>
      <c r="NJ19" s="4849">
        <v>105</v>
      </c>
      <c r="NK19" s="4849">
        <v>0</v>
      </c>
      <c r="NL19" s="4849">
        <v>0</v>
      </c>
      <c r="NM19" s="4849">
        <v>38</v>
      </c>
      <c r="NN19" s="4849">
        <v>91</v>
      </c>
      <c r="NO19" s="4849">
        <v>15</v>
      </c>
      <c r="NP19" s="4849">
        <v>75</v>
      </c>
      <c r="NQ19" s="4849">
        <v>106</v>
      </c>
      <c r="NR19" s="4849">
        <v>0</v>
      </c>
      <c r="NS19" s="4849">
        <v>0</v>
      </c>
      <c r="NT19" s="4849">
        <v>103</v>
      </c>
      <c r="NU19" s="4849">
        <v>8</v>
      </c>
      <c r="NV19" s="4849">
        <v>255</v>
      </c>
      <c r="NW19" s="4849">
        <v>36</v>
      </c>
      <c r="NX19" s="4849">
        <v>230</v>
      </c>
      <c r="NY19" s="4849">
        <v>0</v>
      </c>
      <c r="NZ19" s="4849">
        <v>0</v>
      </c>
      <c r="OA19" s="4849">
        <v>82</v>
      </c>
      <c r="OB19" s="4849">
        <v>176</v>
      </c>
      <c r="OC19" s="4849">
        <v>8</v>
      </c>
      <c r="OD19" s="4849">
        <v>73</v>
      </c>
      <c r="OE19" s="4849">
        <v>0</v>
      </c>
      <c r="OF19" s="4849">
        <v>47</v>
      </c>
      <c r="OG19" s="4849">
        <v>0</v>
      </c>
      <c r="OH19" s="4849">
        <v>64</v>
      </c>
      <c r="OI19" s="4849">
        <v>58</v>
      </c>
      <c r="OJ19" s="4849">
        <v>4</v>
      </c>
      <c r="OK19" s="4849">
        <v>81</v>
      </c>
      <c r="OL19" s="4849">
        <v>0</v>
      </c>
      <c r="OM19" s="4849">
        <v>44</v>
      </c>
      <c r="ON19" s="4849">
        <v>0</v>
      </c>
      <c r="OO19" s="4849">
        <v>48</v>
      </c>
      <c r="OP19" s="4849">
        <v>77</v>
      </c>
      <c r="OQ19" s="4849">
        <v>6</v>
      </c>
      <c r="OR19" s="4849">
        <v>104</v>
      </c>
      <c r="OS19" s="4849">
        <v>0</v>
      </c>
      <c r="OT19" s="4849">
        <v>131</v>
      </c>
      <c r="OU19" s="4849">
        <v>0</v>
      </c>
      <c r="OV19" s="4849">
        <v>116</v>
      </c>
      <c r="OW19" s="4849">
        <v>210</v>
      </c>
      <c r="OX19" s="4849">
        <v>6</v>
      </c>
      <c r="OY19" s="4849">
        <v>103</v>
      </c>
      <c r="OZ19" s="4849">
        <v>72</v>
      </c>
      <c r="PA19" s="4849">
        <v>0</v>
      </c>
      <c r="PB19" s="4849">
        <v>0</v>
      </c>
      <c r="PC19" s="4849">
        <v>0</v>
      </c>
      <c r="PD19" s="4849">
        <v>51</v>
      </c>
      <c r="PE19" s="4849">
        <v>108</v>
      </c>
      <c r="PF19" s="4849">
        <v>14</v>
      </c>
      <c r="PG19" s="4849">
        <v>0</v>
      </c>
      <c r="PH19" s="4849">
        <v>0</v>
      </c>
      <c r="PI19" s="4849">
        <v>72</v>
      </c>
      <c r="PJ19" s="4849">
        <v>63</v>
      </c>
      <c r="PK19" s="4849">
        <v>101</v>
      </c>
      <c r="PL19" s="4849">
        <v>12</v>
      </c>
      <c r="PM19" s="4849">
        <v>62</v>
      </c>
      <c r="PN19" s="4849">
        <v>32</v>
      </c>
      <c r="PO19" s="4849">
        <v>0</v>
      </c>
      <c r="PP19" s="4849">
        <v>0</v>
      </c>
      <c r="PQ19" s="4849">
        <v>40</v>
      </c>
      <c r="PR19" s="4849">
        <v>60</v>
      </c>
      <c r="PS19" s="4849">
        <v>7</v>
      </c>
      <c r="PT19" s="4849">
        <v>61</v>
      </c>
      <c r="PU19" s="4849">
        <v>116</v>
      </c>
      <c r="PV19" s="4849">
        <v>0</v>
      </c>
      <c r="PW19" s="4849">
        <v>0</v>
      </c>
      <c r="PX19" s="4849">
        <v>39</v>
      </c>
      <c r="PY19" s="4849">
        <v>166</v>
      </c>
      <c r="PZ19" s="4849">
        <v>10</v>
      </c>
      <c r="QA19" s="4849">
        <v>109</v>
      </c>
      <c r="QB19" s="4849">
        <v>61</v>
      </c>
      <c r="QC19" s="4849">
        <v>0</v>
      </c>
      <c r="QD19" s="4849">
        <v>0</v>
      </c>
      <c r="QE19" s="4849">
        <v>81</v>
      </c>
      <c r="QF19" s="4849">
        <v>125</v>
      </c>
      <c r="QG19" s="4849">
        <v>5</v>
      </c>
      <c r="QH19" s="4849">
        <v>0</v>
      </c>
      <c r="QI19" s="4849">
        <v>114</v>
      </c>
      <c r="QJ19" s="4849">
        <v>0</v>
      </c>
      <c r="QK19" s="4849">
        <v>0</v>
      </c>
      <c r="QL19" s="4849">
        <v>48</v>
      </c>
      <c r="QM19" s="4849">
        <v>78</v>
      </c>
      <c r="QN19" s="4849">
        <v>6</v>
      </c>
      <c r="QO19" s="4849">
        <v>0</v>
      </c>
      <c r="QP19" s="4849">
        <v>83</v>
      </c>
      <c r="QQ19" s="4849">
        <v>0</v>
      </c>
      <c r="QR19" s="4849">
        <v>0</v>
      </c>
      <c r="QS19" s="4849">
        <v>23</v>
      </c>
      <c r="QT19" s="4849">
        <v>61</v>
      </c>
      <c r="QU19" s="4849">
        <v>3</v>
      </c>
      <c r="QV19" s="4849">
        <v>26</v>
      </c>
      <c r="QW19" s="4849">
        <v>0</v>
      </c>
      <c r="QX19" s="4849">
        <v>40</v>
      </c>
      <c r="QY19" s="4849">
        <v>0</v>
      </c>
      <c r="QZ19" s="4849">
        <v>35</v>
      </c>
      <c r="RA19" s="4849">
        <v>112</v>
      </c>
      <c r="RB19" s="4849">
        <v>17</v>
      </c>
      <c r="RC19" s="4849">
        <v>84</v>
      </c>
      <c r="RD19" s="4849">
        <v>70</v>
      </c>
      <c r="RE19" s="4849">
        <v>0</v>
      </c>
      <c r="RF19" s="4849">
        <v>0</v>
      </c>
      <c r="RG19" s="4849">
        <v>65</v>
      </c>
      <c r="RH19" s="4849">
        <v>130</v>
      </c>
      <c r="RI19" s="4849">
        <v>43</v>
      </c>
      <c r="RJ19" s="4849">
        <v>58</v>
      </c>
      <c r="RK19" s="4849">
        <v>0</v>
      </c>
      <c r="RL19" s="4849">
        <v>43</v>
      </c>
      <c r="RM19" s="4849">
        <v>0</v>
      </c>
      <c r="RN19" s="4849">
        <v>74</v>
      </c>
      <c r="RO19" s="4849">
        <v>68</v>
      </c>
      <c r="RP19" s="4849">
        <v>34</v>
      </c>
      <c r="RQ19" s="4849">
        <v>36</v>
      </c>
      <c r="RR19" s="4849">
        <v>32</v>
      </c>
      <c r="RS19" s="4849">
        <v>0</v>
      </c>
      <c r="RT19" s="4849">
        <v>0</v>
      </c>
      <c r="RU19" s="4849">
        <v>39</v>
      </c>
      <c r="RV19" s="4849">
        <v>0</v>
      </c>
      <c r="RW19" s="4849">
        <v>69</v>
      </c>
      <c r="RX19" s="4849">
        <v>34</v>
      </c>
      <c r="RY19" s="4849">
        <v>32</v>
      </c>
      <c r="RZ19" s="4849">
        <v>0</v>
      </c>
      <c r="SA19" s="4849">
        <v>0</v>
      </c>
      <c r="SB19" s="4849">
        <v>53</v>
      </c>
      <c r="SC19" s="4849">
        <v>75</v>
      </c>
      <c r="SD19" s="4849">
        <v>10</v>
      </c>
      <c r="SE19" s="4849">
        <v>66</v>
      </c>
      <c r="SF19" s="4849">
        <v>54</v>
      </c>
      <c r="SG19" s="4849">
        <v>0</v>
      </c>
      <c r="SH19" s="4849">
        <v>0</v>
      </c>
      <c r="SI19" s="4849">
        <v>56</v>
      </c>
      <c r="SJ19" s="4849">
        <v>93</v>
      </c>
      <c r="SK19" s="4849">
        <v>47</v>
      </c>
      <c r="SL19" s="4849">
        <v>40</v>
      </c>
      <c r="SM19" s="4849">
        <v>89</v>
      </c>
      <c r="SN19" s="4849">
        <v>0</v>
      </c>
      <c r="SO19" s="4849">
        <v>0</v>
      </c>
      <c r="SP19" s="4849">
        <v>50</v>
      </c>
      <c r="SQ19" s="4849">
        <v>68</v>
      </c>
      <c r="SR19" s="4849">
        <v>30</v>
      </c>
      <c r="SS19" s="4849">
        <v>48</v>
      </c>
      <c r="ST19" s="4849">
        <v>0</v>
      </c>
      <c r="SU19" s="4849">
        <v>47</v>
      </c>
      <c r="SV19" s="4849">
        <v>0</v>
      </c>
      <c r="SW19" s="4849">
        <v>0</v>
      </c>
      <c r="SX19" s="4849">
        <v>3</v>
      </c>
      <c r="SY19" s="4849">
        <v>84</v>
      </c>
      <c r="SZ19" s="4849">
        <v>17</v>
      </c>
      <c r="TA19" s="4849">
        <v>0</v>
      </c>
      <c r="TB19" s="4849">
        <v>0</v>
      </c>
      <c r="TC19" s="4849">
        <v>49</v>
      </c>
      <c r="TD19" s="4849">
        <v>32</v>
      </c>
      <c r="TE19" s="4849">
        <v>60</v>
      </c>
      <c r="TF19" s="4849">
        <v>11</v>
      </c>
      <c r="TG19" s="4849">
        <v>33</v>
      </c>
      <c r="TH19" s="4849">
        <v>30</v>
      </c>
      <c r="TI19" s="4849">
        <v>0</v>
      </c>
      <c r="TJ19" s="4849">
        <v>0</v>
      </c>
      <c r="TK19" s="4849">
        <v>43</v>
      </c>
      <c r="TL19" s="4849">
        <v>72</v>
      </c>
      <c r="TM19" s="4849">
        <v>37</v>
      </c>
      <c r="TN19" s="4849">
        <v>67</v>
      </c>
      <c r="TO19" s="4849">
        <v>67</v>
      </c>
      <c r="TP19" s="4849">
        <v>0</v>
      </c>
      <c r="TQ19" s="4849">
        <v>0</v>
      </c>
      <c r="TR19" s="4849">
        <v>91</v>
      </c>
      <c r="TS19" s="4849">
        <v>25</v>
      </c>
      <c r="TT19" s="4849">
        <v>43</v>
      </c>
      <c r="TU19" s="4849">
        <v>59</v>
      </c>
      <c r="TV19" s="4849">
        <v>44</v>
      </c>
      <c r="TW19" s="4849">
        <v>0</v>
      </c>
      <c r="TX19" s="4849">
        <v>0</v>
      </c>
      <c r="TY19" s="4849">
        <v>0</v>
      </c>
      <c r="TZ19" s="4849">
        <v>127</v>
      </c>
      <c r="UA19" s="4849">
        <v>42</v>
      </c>
      <c r="UB19" s="4849">
        <v>41</v>
      </c>
      <c r="UC19" s="4849">
        <v>47</v>
      </c>
      <c r="UD19" s="4849">
        <v>0</v>
      </c>
      <c r="UE19" s="4849">
        <v>0</v>
      </c>
      <c r="UF19" s="4849">
        <v>41</v>
      </c>
      <c r="UG19" s="4849">
        <v>53</v>
      </c>
      <c r="UH19" s="4849">
        <v>0</v>
      </c>
      <c r="UI19" s="4849">
        <v>36</v>
      </c>
      <c r="UJ19" s="4849">
        <v>0</v>
      </c>
      <c r="UK19" s="4849">
        <v>52</v>
      </c>
      <c r="UL19" s="4849">
        <v>0</v>
      </c>
      <c r="UM19" s="4849">
        <v>14</v>
      </c>
      <c r="UN19" s="4849">
        <v>116</v>
      </c>
      <c r="UO19" s="4849">
        <v>43</v>
      </c>
      <c r="UP19" s="4849">
        <v>64</v>
      </c>
      <c r="UQ19" s="4849">
        <v>54</v>
      </c>
      <c r="UR19" s="4849">
        <v>0</v>
      </c>
      <c r="US19" s="4849">
        <v>0</v>
      </c>
      <c r="UT19" s="4849">
        <v>46</v>
      </c>
      <c r="UU19" s="4849">
        <v>97</v>
      </c>
      <c r="UV19" s="4849">
        <v>46</v>
      </c>
      <c r="UW19" s="4849">
        <v>45</v>
      </c>
      <c r="UX19" s="4849">
        <v>35</v>
      </c>
      <c r="UY19" s="4849">
        <v>0</v>
      </c>
      <c r="UZ19" s="4849">
        <v>0</v>
      </c>
      <c r="VA19" s="4849">
        <v>47</v>
      </c>
      <c r="VB19" s="4849">
        <v>56</v>
      </c>
      <c r="VC19" s="4849">
        <v>55</v>
      </c>
      <c r="VD19" s="4849">
        <v>80</v>
      </c>
      <c r="VE19" s="4849">
        <v>49</v>
      </c>
      <c r="VF19" s="4849">
        <v>0</v>
      </c>
      <c r="VG19" s="4849">
        <v>0</v>
      </c>
      <c r="VH19" s="4849">
        <v>45</v>
      </c>
      <c r="VI19" s="4849">
        <v>79</v>
      </c>
      <c r="VJ19" s="4849">
        <v>37</v>
      </c>
      <c r="VK19" s="4849">
        <v>58</v>
      </c>
      <c r="VL19" s="4849">
        <v>59</v>
      </c>
      <c r="VM19" s="4849">
        <v>0</v>
      </c>
      <c r="VN19" s="4849">
        <v>0</v>
      </c>
      <c r="VO19" s="4849">
        <v>42</v>
      </c>
      <c r="VP19" s="4849">
        <v>80</v>
      </c>
      <c r="VQ19" s="4849">
        <v>62</v>
      </c>
      <c r="VR19" s="4849">
        <v>76</v>
      </c>
      <c r="VS19" s="4849">
        <v>65</v>
      </c>
      <c r="VT19" s="4849">
        <v>0</v>
      </c>
      <c r="VU19" s="4849">
        <v>0</v>
      </c>
      <c r="VV19" s="4849">
        <v>81</v>
      </c>
      <c r="VW19" s="4849">
        <v>119</v>
      </c>
      <c r="VX19" s="4849">
        <v>84</v>
      </c>
      <c r="VY19" s="4849">
        <v>116</v>
      </c>
      <c r="VZ19" s="4849">
        <v>78</v>
      </c>
      <c r="WA19" s="4849">
        <v>0</v>
      </c>
      <c r="WB19" s="4849">
        <v>0</v>
      </c>
      <c r="WC19" s="4849">
        <v>68</v>
      </c>
      <c r="WD19" s="4849">
        <v>101</v>
      </c>
      <c r="WE19" s="4849">
        <v>48</v>
      </c>
      <c r="WF19" s="4849">
        <v>54</v>
      </c>
      <c r="WG19" s="4849">
        <v>59</v>
      </c>
      <c r="WH19" s="4849">
        <v>0</v>
      </c>
      <c r="WI19" s="4849">
        <v>0</v>
      </c>
      <c r="WJ19" s="4849">
        <v>42</v>
      </c>
      <c r="WK19" s="4849">
        <v>66</v>
      </c>
      <c r="WL19" s="4849">
        <v>37</v>
      </c>
      <c r="WM19" s="4849">
        <v>37</v>
      </c>
      <c r="WN19" s="4849">
        <v>38</v>
      </c>
      <c r="WO19" s="4849">
        <v>0</v>
      </c>
      <c r="WP19" s="4849">
        <v>0</v>
      </c>
      <c r="WQ19" s="4849">
        <v>0</v>
      </c>
      <c r="WR19" s="4849">
        <v>39</v>
      </c>
      <c r="WS19" s="4849">
        <v>0</v>
      </c>
      <c r="WT19" s="4849">
        <v>89</v>
      </c>
      <c r="WU19" s="4849">
        <v>84</v>
      </c>
      <c r="WV19" s="4849">
        <v>0</v>
      </c>
      <c r="WW19" s="4849">
        <v>0</v>
      </c>
      <c r="WX19" s="4849">
        <v>44</v>
      </c>
      <c r="WY19" s="4849">
        <v>81</v>
      </c>
      <c r="WZ19" s="4849">
        <v>50</v>
      </c>
      <c r="XA19" s="4849">
        <v>50</v>
      </c>
      <c r="XB19" s="4849">
        <v>32</v>
      </c>
      <c r="XC19" s="4849">
        <v>0</v>
      </c>
      <c r="XD19" s="4849">
        <v>0</v>
      </c>
      <c r="XE19" s="4849">
        <v>52</v>
      </c>
      <c r="XF19" s="4849">
        <v>95</v>
      </c>
      <c r="XG19" s="4849">
        <v>67</v>
      </c>
      <c r="XH19" s="4849">
        <v>71</v>
      </c>
      <c r="XI19" s="4849">
        <v>74</v>
      </c>
      <c r="XJ19" s="4849">
        <v>0</v>
      </c>
      <c r="XK19" s="4849">
        <v>0</v>
      </c>
      <c r="XL19" s="4849">
        <v>65</v>
      </c>
      <c r="XM19" s="4849">
        <v>83</v>
      </c>
      <c r="XN19" s="4849">
        <v>55</v>
      </c>
      <c r="XO19" s="4849">
        <v>44</v>
      </c>
      <c r="XP19" s="4849">
        <v>0</v>
      </c>
      <c r="XQ19" s="4849">
        <v>0</v>
      </c>
      <c r="XR19" s="4849">
        <v>72</v>
      </c>
      <c r="XS19" s="4849">
        <v>48</v>
      </c>
      <c r="XT19" s="4849">
        <v>58</v>
      </c>
      <c r="XU19" s="4849">
        <v>24</v>
      </c>
      <c r="XV19" s="4849">
        <v>63</v>
      </c>
      <c r="XW19" s="4849">
        <v>45</v>
      </c>
      <c r="XX19" s="4849">
        <v>0</v>
      </c>
      <c r="XY19" s="4849">
        <v>0</v>
      </c>
      <c r="XZ19" s="4849">
        <v>37</v>
      </c>
      <c r="YA19" s="4849">
        <v>1</v>
      </c>
      <c r="YB19" s="4849">
        <v>102</v>
      </c>
      <c r="YC19" s="4849">
        <v>68</v>
      </c>
      <c r="YD19" s="4849">
        <v>96</v>
      </c>
      <c r="YE19" s="4849">
        <v>0</v>
      </c>
      <c r="YF19" s="4849">
        <v>0</v>
      </c>
      <c r="YG19" s="4849">
        <v>79</v>
      </c>
      <c r="YH19" s="4849">
        <v>162</v>
      </c>
      <c r="YI19" s="4849">
        <v>93</v>
      </c>
      <c r="YJ19" s="4849">
        <v>102</v>
      </c>
      <c r="YK19" s="4849">
        <v>82</v>
      </c>
      <c r="YL19" s="4849">
        <v>0</v>
      </c>
      <c r="YM19" s="4849">
        <v>0</v>
      </c>
      <c r="YN19" s="4849">
        <v>80</v>
      </c>
      <c r="YO19" s="4849">
        <v>105</v>
      </c>
      <c r="YP19" s="4849">
        <v>47</v>
      </c>
      <c r="YQ19" s="4849">
        <v>77</v>
      </c>
      <c r="YR19" s="4849">
        <v>48</v>
      </c>
      <c r="YS19" s="4849">
        <v>0</v>
      </c>
      <c r="YT19" s="4849">
        <v>0</v>
      </c>
      <c r="YU19" s="4849">
        <v>49</v>
      </c>
      <c r="YV19" s="4849">
        <v>50</v>
      </c>
      <c r="YW19" s="4849">
        <v>39</v>
      </c>
      <c r="YX19" s="4849">
        <v>0</v>
      </c>
      <c r="YY19" s="4849">
        <v>88</v>
      </c>
      <c r="YZ19" s="4849">
        <v>0</v>
      </c>
      <c r="ZA19" s="4849">
        <v>0</v>
      </c>
      <c r="ZB19" s="4849">
        <v>32</v>
      </c>
      <c r="ZC19" s="4849">
        <v>0</v>
      </c>
      <c r="ZD19" s="4849">
        <v>123</v>
      </c>
      <c r="ZE19" s="4849">
        <v>57</v>
      </c>
      <c r="ZF19" s="4849">
        <v>38</v>
      </c>
      <c r="ZG19" s="4849">
        <v>0</v>
      </c>
      <c r="ZH19" s="4849">
        <v>0</v>
      </c>
      <c r="ZI19" s="4849">
        <v>33</v>
      </c>
      <c r="ZJ19" s="4849">
        <v>0</v>
      </c>
      <c r="ZK19" s="4849">
        <v>80</v>
      </c>
      <c r="ZL19" s="4849">
        <v>53</v>
      </c>
      <c r="ZM19" s="4849">
        <v>96</v>
      </c>
      <c r="ZN19" s="4849">
        <v>0</v>
      </c>
      <c r="ZO19" s="4849">
        <v>0</v>
      </c>
      <c r="ZP19" s="4849">
        <v>0</v>
      </c>
      <c r="ZQ19" s="4849">
        <v>138</v>
      </c>
      <c r="ZR19" s="4849">
        <v>45</v>
      </c>
      <c r="ZS19" s="4849">
        <v>0</v>
      </c>
      <c r="ZT19" s="4849">
        <v>0</v>
      </c>
      <c r="ZU19" s="4849">
        <v>0</v>
      </c>
      <c r="ZV19" s="4849">
        <v>0</v>
      </c>
      <c r="ZW19" s="4849">
        <v>26</v>
      </c>
      <c r="ZX19" s="4849">
        <v>102</v>
      </c>
      <c r="ZY19" s="4849">
        <v>35</v>
      </c>
      <c r="ZZ19" s="4849">
        <v>53</v>
      </c>
      <c r="AAA19" s="4849">
        <v>61</v>
      </c>
      <c r="AAB19" s="4849">
        <v>0</v>
      </c>
      <c r="AAC19" s="4849">
        <v>0</v>
      </c>
      <c r="AAD19" s="4849">
        <v>38</v>
      </c>
      <c r="AAE19" s="4849">
        <v>45</v>
      </c>
      <c r="AAF19" s="4849">
        <v>86</v>
      </c>
      <c r="AAG19" s="4849">
        <v>9</v>
      </c>
      <c r="AAH19" s="4849">
        <v>45</v>
      </c>
      <c r="AAI19" s="4849">
        <v>0</v>
      </c>
      <c r="AAJ19" s="4849">
        <v>0</v>
      </c>
      <c r="AAK19" s="4849">
        <v>37</v>
      </c>
      <c r="AAL19" s="4849">
        <v>27</v>
      </c>
      <c r="AAM19" s="4849">
        <v>91</v>
      </c>
      <c r="AAN19" s="4849">
        <v>33</v>
      </c>
      <c r="AAO19" s="4849">
        <v>61</v>
      </c>
      <c r="AAP19" s="4849">
        <v>0</v>
      </c>
      <c r="AAQ19" s="4849">
        <v>0</v>
      </c>
      <c r="AAR19" s="4849">
        <v>54</v>
      </c>
      <c r="AAS19" s="4849">
        <v>51</v>
      </c>
      <c r="AAT19" s="4849">
        <v>69</v>
      </c>
      <c r="AAU19" s="4849">
        <v>17</v>
      </c>
      <c r="AAV19" s="4849">
        <v>50</v>
      </c>
      <c r="AAW19" s="4849">
        <v>0</v>
      </c>
      <c r="AAX19" s="4849">
        <v>0</v>
      </c>
      <c r="AAY19" s="4849">
        <v>0</v>
      </c>
      <c r="AAZ19" s="4849">
        <v>0</v>
      </c>
      <c r="ABA19" s="4849">
        <v>19</v>
      </c>
      <c r="ABB19" s="4849">
        <v>35</v>
      </c>
      <c r="ABC19" s="4849">
        <v>87</v>
      </c>
      <c r="ABD19" s="4849">
        <v>0</v>
      </c>
      <c r="ABE19" s="4849">
        <v>0</v>
      </c>
      <c r="ABF19" s="4849">
        <v>26</v>
      </c>
      <c r="ABG19" s="4849">
        <v>0</v>
      </c>
      <c r="ABH19" s="4849">
        <v>35</v>
      </c>
    </row>
    <row r="20" spans="1:736" s="1421" customFormat="1" ht="13.2" x14ac:dyDescent="0.25">
      <c r="A20" s="4866" t="s">
        <v>26</v>
      </c>
      <c r="B20" s="4849">
        <v>195</v>
      </c>
      <c r="C20" s="4849">
        <v>259</v>
      </c>
      <c r="D20" s="4849">
        <v>0</v>
      </c>
      <c r="E20" s="4849">
        <v>0</v>
      </c>
      <c r="F20" s="4849">
        <v>0</v>
      </c>
      <c r="G20" s="4849">
        <v>271</v>
      </c>
      <c r="H20" s="4849">
        <v>423</v>
      </c>
      <c r="I20" s="4849">
        <v>147</v>
      </c>
      <c r="J20" s="4849">
        <v>0</v>
      </c>
      <c r="K20" s="4849">
        <v>306</v>
      </c>
      <c r="L20" s="4849">
        <v>0</v>
      </c>
      <c r="M20" s="4849">
        <v>235</v>
      </c>
      <c r="N20" s="4849">
        <v>422</v>
      </c>
      <c r="O20" s="4849">
        <v>145</v>
      </c>
      <c r="P20" s="4849">
        <v>274</v>
      </c>
      <c r="Q20" s="4849">
        <v>179</v>
      </c>
      <c r="R20" s="4849">
        <v>0</v>
      </c>
      <c r="S20" s="4849">
        <v>0</v>
      </c>
      <c r="T20" s="4849">
        <v>322</v>
      </c>
      <c r="U20" s="4849">
        <v>31</v>
      </c>
      <c r="V20" s="4849">
        <v>494</v>
      </c>
      <c r="W20" s="4849">
        <v>147</v>
      </c>
      <c r="X20" s="4849">
        <v>390</v>
      </c>
      <c r="Y20" s="4849">
        <v>0</v>
      </c>
      <c r="Z20" s="4849">
        <v>0</v>
      </c>
      <c r="AA20" s="4849">
        <v>261</v>
      </c>
      <c r="AB20" s="4849">
        <v>578</v>
      </c>
      <c r="AC20" s="4849">
        <v>248</v>
      </c>
      <c r="AD20" s="4849">
        <v>415</v>
      </c>
      <c r="AE20" s="4849">
        <v>300</v>
      </c>
      <c r="AF20" s="4849">
        <v>0</v>
      </c>
      <c r="AG20" s="4849">
        <v>0</v>
      </c>
      <c r="AH20" s="4849">
        <v>367</v>
      </c>
      <c r="AI20" s="4849">
        <v>335</v>
      </c>
      <c r="AJ20" s="4849">
        <v>206</v>
      </c>
      <c r="AK20" s="4849">
        <v>379</v>
      </c>
      <c r="AL20" s="4849">
        <v>382</v>
      </c>
      <c r="AM20" s="4849">
        <v>0</v>
      </c>
      <c r="AN20" s="4849">
        <v>0</v>
      </c>
      <c r="AO20" s="4849">
        <v>318</v>
      </c>
      <c r="AP20" s="4849">
        <v>571</v>
      </c>
      <c r="AQ20" s="4849">
        <v>214</v>
      </c>
      <c r="AR20" s="4849">
        <v>0</v>
      </c>
      <c r="AS20" s="4849">
        <v>370</v>
      </c>
      <c r="AT20" s="4849">
        <v>0</v>
      </c>
      <c r="AU20" s="4849">
        <v>0</v>
      </c>
      <c r="AV20" s="4849">
        <v>382</v>
      </c>
      <c r="AW20" s="4849">
        <v>419</v>
      </c>
      <c r="AX20" s="4849">
        <v>125</v>
      </c>
      <c r="AY20" s="4849">
        <v>352</v>
      </c>
      <c r="AZ20" s="4849">
        <v>322</v>
      </c>
      <c r="BA20" s="4849">
        <v>0</v>
      </c>
      <c r="BB20" s="4849">
        <v>0</v>
      </c>
      <c r="BC20" s="4849">
        <v>0</v>
      </c>
      <c r="BD20" s="4849">
        <v>388</v>
      </c>
      <c r="BE20" s="4849">
        <v>490</v>
      </c>
      <c r="BF20" s="4849">
        <v>159</v>
      </c>
      <c r="BG20" s="4849">
        <v>715</v>
      </c>
      <c r="BH20" s="4849">
        <v>0</v>
      </c>
      <c r="BI20" s="4849">
        <v>0</v>
      </c>
      <c r="BJ20" s="4849">
        <v>470</v>
      </c>
      <c r="BK20" s="4849">
        <v>685</v>
      </c>
      <c r="BL20" s="4849">
        <v>405</v>
      </c>
      <c r="BM20" s="4849">
        <v>594</v>
      </c>
      <c r="BN20" s="4849">
        <v>468</v>
      </c>
      <c r="BO20" s="4849">
        <v>0</v>
      </c>
      <c r="BP20" s="4849">
        <v>0</v>
      </c>
      <c r="BQ20" s="4849">
        <v>448</v>
      </c>
      <c r="BR20" s="4849">
        <v>703</v>
      </c>
      <c r="BS20" s="4849">
        <v>217</v>
      </c>
      <c r="BT20" s="4849">
        <v>436</v>
      </c>
      <c r="BU20" s="4849">
        <v>379</v>
      </c>
      <c r="BV20" s="4849">
        <v>0</v>
      </c>
      <c r="BW20" s="4849">
        <v>0</v>
      </c>
      <c r="BX20" s="4849">
        <v>303</v>
      </c>
      <c r="BY20" s="4849">
        <v>0</v>
      </c>
      <c r="BZ20" s="4849">
        <v>528</v>
      </c>
      <c r="CA20" s="4849">
        <v>69</v>
      </c>
      <c r="CB20" s="4849">
        <v>449</v>
      </c>
      <c r="CC20" s="4849">
        <v>0</v>
      </c>
      <c r="CD20" s="4849">
        <v>0</v>
      </c>
      <c r="CE20" s="4849">
        <v>285</v>
      </c>
      <c r="CF20" s="4849">
        <v>702</v>
      </c>
      <c r="CG20" s="4849">
        <v>240</v>
      </c>
      <c r="CH20" s="4849">
        <v>491</v>
      </c>
      <c r="CI20" s="4849">
        <v>411</v>
      </c>
      <c r="CJ20" s="4849">
        <v>0</v>
      </c>
      <c r="CK20" s="4849">
        <v>0</v>
      </c>
      <c r="CL20" s="4849">
        <v>343</v>
      </c>
      <c r="CM20" s="4849">
        <v>680</v>
      </c>
      <c r="CN20" s="4849">
        <v>226</v>
      </c>
      <c r="CO20" s="4849">
        <v>427</v>
      </c>
      <c r="CP20" s="4849">
        <v>412</v>
      </c>
      <c r="CQ20" s="4849">
        <v>0</v>
      </c>
      <c r="CR20" s="4849">
        <v>0</v>
      </c>
      <c r="CS20" s="4849">
        <v>357</v>
      </c>
      <c r="CT20" s="4849">
        <v>511</v>
      </c>
      <c r="CU20" s="4849">
        <v>253</v>
      </c>
      <c r="CV20" s="4849">
        <v>376</v>
      </c>
      <c r="CW20" s="4849">
        <v>386</v>
      </c>
      <c r="CX20" s="4849">
        <v>0</v>
      </c>
      <c r="CY20" s="4849">
        <v>0</v>
      </c>
      <c r="CZ20" s="4849">
        <v>343</v>
      </c>
      <c r="DA20" s="4849">
        <v>518</v>
      </c>
      <c r="DB20" s="4849">
        <v>196</v>
      </c>
      <c r="DC20" s="4849">
        <v>315</v>
      </c>
      <c r="DD20" s="4849">
        <v>344</v>
      </c>
      <c r="DE20" s="4849">
        <v>0</v>
      </c>
      <c r="DF20" s="4849">
        <v>0</v>
      </c>
      <c r="DG20" s="4849">
        <v>252</v>
      </c>
      <c r="DH20" s="4849">
        <v>414</v>
      </c>
      <c r="DI20" s="4849">
        <v>192</v>
      </c>
      <c r="DJ20" s="4849">
        <v>390</v>
      </c>
      <c r="DK20" s="4849">
        <v>351</v>
      </c>
      <c r="DL20" s="4849">
        <v>0</v>
      </c>
      <c r="DM20" s="4849">
        <v>0</v>
      </c>
      <c r="DN20" s="4849">
        <v>349</v>
      </c>
      <c r="DO20" s="4849">
        <v>514</v>
      </c>
      <c r="DP20" s="4849">
        <v>258</v>
      </c>
      <c r="DQ20" s="4849">
        <v>361</v>
      </c>
      <c r="DR20" s="4849">
        <v>344</v>
      </c>
      <c r="DS20" s="4849">
        <v>0</v>
      </c>
      <c r="DT20" s="4849">
        <v>0</v>
      </c>
      <c r="DU20" s="4849">
        <v>310</v>
      </c>
      <c r="DV20" s="4849">
        <v>506</v>
      </c>
      <c r="DW20" s="4849">
        <v>241</v>
      </c>
      <c r="DX20" s="4849">
        <v>323</v>
      </c>
      <c r="DY20" s="4849">
        <v>0</v>
      </c>
      <c r="DZ20" s="4849">
        <v>281</v>
      </c>
      <c r="EA20" s="4849">
        <v>0</v>
      </c>
      <c r="EB20" s="4849">
        <v>320</v>
      </c>
      <c r="EC20" s="4849">
        <v>400</v>
      </c>
      <c r="ED20" s="4849">
        <v>230</v>
      </c>
      <c r="EE20" s="4849">
        <v>332</v>
      </c>
      <c r="EF20" s="4849">
        <v>293</v>
      </c>
      <c r="EG20" s="4849">
        <v>0</v>
      </c>
      <c r="EH20" s="4849">
        <v>0</v>
      </c>
      <c r="EI20" s="4849">
        <v>309</v>
      </c>
      <c r="EJ20" s="4849">
        <v>0</v>
      </c>
      <c r="EK20" s="4849">
        <v>531</v>
      </c>
      <c r="EL20" s="4849">
        <v>278</v>
      </c>
      <c r="EM20" s="4849">
        <v>276</v>
      </c>
      <c r="EN20" s="4849">
        <v>0</v>
      </c>
      <c r="EO20" s="4849">
        <v>0</v>
      </c>
      <c r="EP20" s="4849">
        <v>233</v>
      </c>
      <c r="EQ20" s="4849">
        <v>384</v>
      </c>
      <c r="ER20" s="4849">
        <v>201</v>
      </c>
      <c r="ES20" s="4849">
        <v>320</v>
      </c>
      <c r="ET20" s="4849">
        <v>277</v>
      </c>
      <c r="EU20" s="4849">
        <v>0</v>
      </c>
      <c r="EV20" s="4849">
        <v>0</v>
      </c>
      <c r="EW20" s="4849">
        <v>0</v>
      </c>
      <c r="EX20" s="4849">
        <v>322</v>
      </c>
      <c r="EY20" s="4849">
        <v>453</v>
      </c>
      <c r="EZ20" s="4849">
        <v>270</v>
      </c>
      <c r="FA20" s="4849">
        <v>254</v>
      </c>
      <c r="FB20" s="4849">
        <v>0</v>
      </c>
      <c r="FC20" s="4849">
        <v>0</v>
      </c>
      <c r="FD20" s="4849">
        <v>375</v>
      </c>
      <c r="FE20" s="4849">
        <v>427</v>
      </c>
      <c r="FF20" s="4849">
        <v>122</v>
      </c>
      <c r="FG20" s="4849">
        <v>356</v>
      </c>
      <c r="FH20" s="4849">
        <v>285</v>
      </c>
      <c r="FI20" s="4849">
        <v>0</v>
      </c>
      <c r="FJ20" s="4849">
        <v>0</v>
      </c>
      <c r="FK20" s="4849">
        <v>276</v>
      </c>
      <c r="FL20" s="4849">
        <v>414</v>
      </c>
      <c r="FM20" s="4849">
        <v>210</v>
      </c>
      <c r="FN20" s="4849">
        <v>200</v>
      </c>
      <c r="FO20" s="4849">
        <v>300</v>
      </c>
      <c r="FP20" s="4849">
        <v>0</v>
      </c>
      <c r="FQ20" s="4849">
        <v>0</v>
      </c>
      <c r="FR20" s="4849">
        <v>267</v>
      </c>
      <c r="FS20" s="4849">
        <v>429</v>
      </c>
      <c r="FT20" s="4849">
        <v>229</v>
      </c>
      <c r="FU20" s="4849">
        <v>335</v>
      </c>
      <c r="FV20" s="4849">
        <v>0</v>
      </c>
      <c r="FW20" s="4849">
        <v>270</v>
      </c>
      <c r="FX20" s="4849">
        <v>0</v>
      </c>
      <c r="FY20" s="4849">
        <v>280</v>
      </c>
      <c r="FZ20" s="4849">
        <v>393</v>
      </c>
      <c r="GA20" s="4849">
        <v>188</v>
      </c>
      <c r="GB20" s="4849">
        <v>147</v>
      </c>
      <c r="GC20" s="4849">
        <v>283</v>
      </c>
      <c r="GD20" s="4849">
        <v>0</v>
      </c>
      <c r="GE20" s="4849">
        <v>0</v>
      </c>
      <c r="GF20" s="4849">
        <v>333</v>
      </c>
      <c r="GG20" s="4849">
        <v>0</v>
      </c>
      <c r="GH20" s="4849">
        <v>350</v>
      </c>
      <c r="GI20" s="4849">
        <v>186</v>
      </c>
      <c r="GJ20" s="4849">
        <v>108</v>
      </c>
      <c r="GK20" s="4849">
        <v>0</v>
      </c>
      <c r="GL20" s="4849">
        <v>0</v>
      </c>
      <c r="GM20" s="4849">
        <v>259</v>
      </c>
      <c r="GN20" s="4849">
        <v>295</v>
      </c>
      <c r="GO20" s="4849">
        <v>198</v>
      </c>
      <c r="GP20" s="4849">
        <v>311</v>
      </c>
      <c r="GQ20" s="4849">
        <v>0</v>
      </c>
      <c r="GR20" s="4849">
        <v>227</v>
      </c>
      <c r="GS20" s="4849">
        <v>0</v>
      </c>
      <c r="GT20" s="4849">
        <v>350</v>
      </c>
      <c r="GU20" s="4849">
        <v>386</v>
      </c>
      <c r="GV20" s="4849">
        <v>260</v>
      </c>
      <c r="GW20" s="4849">
        <v>287</v>
      </c>
      <c r="GX20" s="4849">
        <v>0</v>
      </c>
      <c r="GY20" s="4849">
        <v>295</v>
      </c>
      <c r="GZ20" s="4849">
        <v>0</v>
      </c>
      <c r="HA20" s="4849">
        <v>191</v>
      </c>
      <c r="HB20" s="4849">
        <v>358</v>
      </c>
      <c r="HC20" s="4849">
        <v>152</v>
      </c>
      <c r="HD20" s="4849">
        <v>263</v>
      </c>
      <c r="HE20" s="4849">
        <v>361</v>
      </c>
      <c r="HF20" s="4849">
        <v>0</v>
      </c>
      <c r="HG20" s="4849">
        <v>0</v>
      </c>
      <c r="HH20" s="4849">
        <v>257</v>
      </c>
      <c r="HI20" s="4849">
        <v>395</v>
      </c>
      <c r="HJ20" s="4849">
        <v>247</v>
      </c>
      <c r="HK20" s="4849">
        <v>319</v>
      </c>
      <c r="HL20" s="4849">
        <v>220</v>
      </c>
      <c r="HM20" s="4849">
        <v>0</v>
      </c>
      <c r="HN20" s="4849">
        <v>0</v>
      </c>
      <c r="HO20" s="4849">
        <v>277</v>
      </c>
      <c r="HP20" s="4849">
        <v>240</v>
      </c>
      <c r="HQ20" s="4849">
        <v>178</v>
      </c>
      <c r="HR20" s="4849">
        <v>231</v>
      </c>
      <c r="HS20" s="4849">
        <v>301</v>
      </c>
      <c r="HT20" s="4849">
        <v>0</v>
      </c>
      <c r="HU20" s="4849">
        <v>0</v>
      </c>
      <c r="HV20" s="4849">
        <v>235</v>
      </c>
      <c r="HW20" s="4849">
        <v>369</v>
      </c>
      <c r="HX20" s="4849">
        <v>0</v>
      </c>
      <c r="HY20" s="4849">
        <v>488</v>
      </c>
      <c r="HZ20" s="4849">
        <v>225</v>
      </c>
      <c r="IA20" s="4849">
        <v>0</v>
      </c>
      <c r="IB20" s="4849">
        <v>0</v>
      </c>
      <c r="IC20" s="4849">
        <v>235</v>
      </c>
      <c r="ID20" s="4849">
        <v>240</v>
      </c>
      <c r="IE20" s="4849">
        <v>205</v>
      </c>
      <c r="IF20" s="4849">
        <v>255</v>
      </c>
      <c r="IG20" s="4849">
        <v>0</v>
      </c>
      <c r="IH20" s="4849">
        <v>327</v>
      </c>
      <c r="II20" s="4849">
        <v>0</v>
      </c>
      <c r="IJ20" s="4849">
        <v>249</v>
      </c>
      <c r="IK20" s="4849">
        <v>264</v>
      </c>
      <c r="IL20" s="4849">
        <v>89</v>
      </c>
      <c r="IM20" s="4849">
        <v>214</v>
      </c>
      <c r="IN20" s="4849">
        <v>211</v>
      </c>
      <c r="IO20" s="4849">
        <v>0</v>
      </c>
      <c r="IP20" s="4849">
        <v>0</v>
      </c>
      <c r="IQ20" s="4849">
        <v>0</v>
      </c>
      <c r="IR20" s="4849">
        <v>250</v>
      </c>
      <c r="IS20" s="4849">
        <v>413</v>
      </c>
      <c r="IT20" s="4849">
        <v>34</v>
      </c>
      <c r="IU20" s="4849">
        <v>253</v>
      </c>
      <c r="IV20" s="4849">
        <v>0</v>
      </c>
      <c r="IW20" s="4849">
        <v>0</v>
      </c>
      <c r="IX20" s="4849">
        <v>213</v>
      </c>
      <c r="IY20" s="4849">
        <v>538</v>
      </c>
      <c r="IZ20" s="4849">
        <v>70</v>
      </c>
      <c r="JA20" s="4849">
        <v>192</v>
      </c>
      <c r="JB20" s="4849">
        <v>245</v>
      </c>
      <c r="JC20" s="4849">
        <v>0</v>
      </c>
      <c r="JD20" s="4849">
        <v>0</v>
      </c>
      <c r="JE20" s="4849">
        <v>207</v>
      </c>
      <c r="JF20" s="4849">
        <v>518</v>
      </c>
      <c r="JG20" s="4849">
        <v>74</v>
      </c>
      <c r="JH20" s="4849">
        <v>309</v>
      </c>
      <c r="JI20" s="4849">
        <v>246</v>
      </c>
      <c r="JJ20" s="4849">
        <v>0</v>
      </c>
      <c r="JK20" s="4849">
        <v>0</v>
      </c>
      <c r="JL20" s="4849">
        <v>272</v>
      </c>
      <c r="JM20" s="4849">
        <v>530</v>
      </c>
      <c r="JN20" s="4849">
        <v>45</v>
      </c>
      <c r="JO20" s="4849">
        <v>250</v>
      </c>
      <c r="JP20" s="4849">
        <v>288</v>
      </c>
      <c r="JQ20" s="4849">
        <v>0</v>
      </c>
      <c r="JR20" s="4849">
        <v>0</v>
      </c>
      <c r="JS20" s="4849">
        <v>192</v>
      </c>
      <c r="JT20" s="4849">
        <v>530</v>
      </c>
      <c r="JU20" s="4849">
        <v>43</v>
      </c>
      <c r="JV20" s="4849">
        <v>204</v>
      </c>
      <c r="JW20" s="4849">
        <v>274</v>
      </c>
      <c r="JX20" s="4849">
        <v>0</v>
      </c>
      <c r="JY20" s="4849">
        <v>0</v>
      </c>
      <c r="JZ20" s="4849">
        <v>321</v>
      </c>
      <c r="KA20" s="4849">
        <v>25</v>
      </c>
      <c r="KB20" s="4849">
        <v>0</v>
      </c>
      <c r="KC20" s="4849">
        <v>672</v>
      </c>
      <c r="KD20" s="4849">
        <v>402</v>
      </c>
      <c r="KE20" s="4849">
        <v>0</v>
      </c>
      <c r="KF20" s="4849">
        <v>0</v>
      </c>
      <c r="KG20" s="4849">
        <v>301</v>
      </c>
      <c r="KH20" s="4849">
        <v>496</v>
      </c>
      <c r="KI20" s="4849">
        <v>76</v>
      </c>
      <c r="KJ20" s="4849">
        <v>313</v>
      </c>
      <c r="KK20" s="4849">
        <v>223</v>
      </c>
      <c r="KL20" s="4849">
        <v>0</v>
      </c>
      <c r="KM20" s="4849">
        <v>0</v>
      </c>
      <c r="KN20" s="4849">
        <v>170</v>
      </c>
      <c r="KO20" s="4849">
        <v>419</v>
      </c>
      <c r="KP20" s="4849">
        <v>34</v>
      </c>
      <c r="KQ20" s="4849">
        <v>239</v>
      </c>
      <c r="KR20" s="4849">
        <v>288</v>
      </c>
      <c r="KS20" s="4849">
        <v>0</v>
      </c>
      <c r="KT20" s="4849">
        <v>0</v>
      </c>
      <c r="KU20" s="4849">
        <v>251</v>
      </c>
      <c r="KV20" s="4849">
        <v>549</v>
      </c>
      <c r="KW20" s="4849">
        <v>110</v>
      </c>
      <c r="KX20" s="4849">
        <v>255</v>
      </c>
      <c r="KY20" s="4849">
        <v>0</v>
      </c>
      <c r="KZ20" s="4849">
        <v>265</v>
      </c>
      <c r="LA20" s="4849">
        <v>0</v>
      </c>
      <c r="LB20" s="4849">
        <v>175</v>
      </c>
      <c r="LC20" s="4849">
        <v>450</v>
      </c>
      <c r="LD20" s="4849">
        <v>30</v>
      </c>
      <c r="LE20" s="4849">
        <v>252</v>
      </c>
      <c r="LF20" s="4849">
        <v>209</v>
      </c>
      <c r="LG20" s="4849">
        <v>0</v>
      </c>
      <c r="LH20" s="4849">
        <v>0</v>
      </c>
      <c r="LI20" s="4849">
        <v>35</v>
      </c>
      <c r="LJ20" s="4849">
        <v>596</v>
      </c>
      <c r="LK20" s="4849">
        <v>43</v>
      </c>
      <c r="LL20" s="4849">
        <v>289</v>
      </c>
      <c r="LM20" s="4849">
        <v>252</v>
      </c>
      <c r="LN20" s="4849">
        <v>0</v>
      </c>
      <c r="LO20" s="4849">
        <v>0</v>
      </c>
      <c r="LP20" s="4849">
        <v>249</v>
      </c>
      <c r="LQ20" s="4849">
        <v>458</v>
      </c>
      <c r="LR20" s="4849">
        <v>56</v>
      </c>
      <c r="LS20" s="4849">
        <v>0</v>
      </c>
      <c r="LT20" s="4849">
        <v>0</v>
      </c>
      <c r="LU20" s="4849">
        <v>0</v>
      </c>
      <c r="LV20" s="4849">
        <v>0</v>
      </c>
      <c r="LW20" s="4849">
        <v>249</v>
      </c>
      <c r="LX20" s="4849">
        <v>589</v>
      </c>
      <c r="LY20" s="4849">
        <v>30</v>
      </c>
      <c r="LZ20" s="4849">
        <v>302</v>
      </c>
      <c r="MA20" s="4849">
        <v>217</v>
      </c>
      <c r="MB20" s="4849">
        <v>0</v>
      </c>
      <c r="MC20" s="4849">
        <v>0</v>
      </c>
      <c r="MD20" s="4849">
        <v>228</v>
      </c>
      <c r="ME20" s="4849">
        <v>203</v>
      </c>
      <c r="MF20" s="4849">
        <v>46</v>
      </c>
      <c r="MG20" s="4849">
        <v>280</v>
      </c>
      <c r="MH20" s="4849">
        <v>278</v>
      </c>
      <c r="MI20" s="4849">
        <v>0</v>
      </c>
      <c r="MJ20" s="4849">
        <v>0</v>
      </c>
      <c r="MK20" s="4849">
        <v>175</v>
      </c>
      <c r="ML20" s="4849">
        <v>465</v>
      </c>
      <c r="MM20" s="4849">
        <v>42</v>
      </c>
      <c r="MN20" s="4849">
        <v>236</v>
      </c>
      <c r="MO20" s="4849">
        <v>227</v>
      </c>
      <c r="MP20" s="4849">
        <v>0</v>
      </c>
      <c r="MQ20" s="4849">
        <v>0</v>
      </c>
      <c r="MR20" s="4849">
        <v>291</v>
      </c>
      <c r="MS20" s="4849">
        <v>394</v>
      </c>
      <c r="MT20" s="4849">
        <v>96</v>
      </c>
      <c r="MU20" s="4849">
        <v>187</v>
      </c>
      <c r="MV20" s="4849">
        <v>361</v>
      </c>
      <c r="MW20" s="4849">
        <v>0</v>
      </c>
      <c r="MX20" s="4849">
        <v>0</v>
      </c>
      <c r="MY20" s="4849">
        <v>0</v>
      </c>
      <c r="MZ20" s="4849">
        <v>284</v>
      </c>
      <c r="NA20" s="4849">
        <v>450</v>
      </c>
      <c r="NB20" s="4849">
        <v>1</v>
      </c>
      <c r="NC20" s="4849">
        <v>184</v>
      </c>
      <c r="ND20" s="4849">
        <v>0</v>
      </c>
      <c r="NE20" s="4849">
        <v>0</v>
      </c>
      <c r="NF20" s="4849">
        <v>0</v>
      </c>
      <c r="NG20" s="4849">
        <v>254</v>
      </c>
      <c r="NH20" s="4849">
        <v>0</v>
      </c>
      <c r="NI20" s="4849">
        <v>497</v>
      </c>
      <c r="NJ20" s="4849">
        <v>220</v>
      </c>
      <c r="NK20" s="4849">
        <v>0</v>
      </c>
      <c r="NL20" s="4849">
        <v>0</v>
      </c>
      <c r="NM20" s="4849">
        <v>92</v>
      </c>
      <c r="NN20" s="4849">
        <v>274</v>
      </c>
      <c r="NO20" s="4849">
        <v>65</v>
      </c>
      <c r="NP20" s="4849">
        <v>269</v>
      </c>
      <c r="NQ20" s="4849">
        <v>254</v>
      </c>
      <c r="NR20" s="4849">
        <v>0</v>
      </c>
      <c r="NS20" s="4849">
        <v>0</v>
      </c>
      <c r="NT20" s="4849">
        <v>237</v>
      </c>
      <c r="NU20" s="4849">
        <v>35</v>
      </c>
      <c r="NV20" s="4849">
        <v>483</v>
      </c>
      <c r="NW20" s="4849">
        <v>56</v>
      </c>
      <c r="NX20" s="4849">
        <v>470</v>
      </c>
      <c r="NY20" s="4849">
        <v>0</v>
      </c>
      <c r="NZ20" s="4849">
        <v>0</v>
      </c>
      <c r="OA20" s="4849">
        <v>225</v>
      </c>
      <c r="OB20" s="4849">
        <v>611</v>
      </c>
      <c r="OC20" s="4849">
        <v>59</v>
      </c>
      <c r="OD20" s="4849">
        <v>330</v>
      </c>
      <c r="OE20" s="4849">
        <v>0</v>
      </c>
      <c r="OF20" s="4849">
        <v>262</v>
      </c>
      <c r="OG20" s="4849">
        <v>0</v>
      </c>
      <c r="OH20" s="4849">
        <v>317</v>
      </c>
      <c r="OI20" s="4849">
        <v>623</v>
      </c>
      <c r="OJ20" s="4849">
        <v>73</v>
      </c>
      <c r="OK20" s="4849">
        <v>342</v>
      </c>
      <c r="OL20" s="4849">
        <v>0</v>
      </c>
      <c r="OM20" s="4849">
        <v>336</v>
      </c>
      <c r="ON20" s="4849">
        <v>0</v>
      </c>
      <c r="OO20" s="4849">
        <v>396</v>
      </c>
      <c r="OP20" s="4849">
        <v>556</v>
      </c>
      <c r="OQ20" s="4849">
        <v>83</v>
      </c>
      <c r="OR20" s="4849">
        <v>433</v>
      </c>
      <c r="OS20" s="4849">
        <v>0</v>
      </c>
      <c r="OT20" s="4849">
        <v>286</v>
      </c>
      <c r="OU20" s="4849">
        <v>0</v>
      </c>
      <c r="OV20" s="4849">
        <v>274</v>
      </c>
      <c r="OW20" s="4849">
        <v>623</v>
      </c>
      <c r="OX20" s="4849">
        <v>22</v>
      </c>
      <c r="OY20" s="4849">
        <v>320</v>
      </c>
      <c r="OZ20" s="4849">
        <v>291</v>
      </c>
      <c r="PA20" s="4849">
        <v>0</v>
      </c>
      <c r="PB20" s="4849">
        <v>0</v>
      </c>
      <c r="PC20" s="4849">
        <v>0</v>
      </c>
      <c r="PD20" s="4849">
        <v>268</v>
      </c>
      <c r="PE20" s="4849">
        <v>627</v>
      </c>
      <c r="PF20" s="4849">
        <v>96</v>
      </c>
      <c r="PG20" s="4849">
        <v>0</v>
      </c>
      <c r="PH20" s="4849">
        <v>0</v>
      </c>
      <c r="PI20" s="4849">
        <v>413</v>
      </c>
      <c r="PJ20" s="4849">
        <v>183</v>
      </c>
      <c r="PK20" s="4849">
        <v>287</v>
      </c>
      <c r="PL20" s="4849">
        <v>51</v>
      </c>
      <c r="PM20" s="4849">
        <v>378</v>
      </c>
      <c r="PN20" s="4849">
        <v>283</v>
      </c>
      <c r="PO20" s="4849">
        <v>0</v>
      </c>
      <c r="PP20" s="4849">
        <v>0</v>
      </c>
      <c r="PQ20" s="4849">
        <v>150</v>
      </c>
      <c r="PR20" s="4849">
        <v>471</v>
      </c>
      <c r="PS20" s="4849">
        <v>47</v>
      </c>
      <c r="PT20" s="4849">
        <v>362</v>
      </c>
      <c r="PU20" s="4849">
        <v>466</v>
      </c>
      <c r="PV20" s="4849">
        <v>0</v>
      </c>
      <c r="PW20" s="4849">
        <v>0</v>
      </c>
      <c r="PX20" s="4849">
        <v>187</v>
      </c>
      <c r="PY20" s="4849">
        <v>657</v>
      </c>
      <c r="PZ20" s="4849">
        <v>60</v>
      </c>
      <c r="QA20" s="4849">
        <v>259</v>
      </c>
      <c r="QB20" s="4849">
        <v>204</v>
      </c>
      <c r="QC20" s="4849">
        <v>0</v>
      </c>
      <c r="QD20" s="4849">
        <v>0</v>
      </c>
      <c r="QE20" s="4849">
        <v>254</v>
      </c>
      <c r="QF20" s="4849">
        <v>376</v>
      </c>
      <c r="QG20" s="4849">
        <v>64</v>
      </c>
      <c r="QH20" s="4849">
        <v>0</v>
      </c>
      <c r="QI20" s="4849">
        <v>668</v>
      </c>
      <c r="QJ20" s="4849">
        <v>0</v>
      </c>
      <c r="QK20" s="4849">
        <v>0</v>
      </c>
      <c r="QL20" s="4849">
        <v>250</v>
      </c>
      <c r="QM20" s="4849">
        <v>350</v>
      </c>
      <c r="QN20" s="4849">
        <v>90</v>
      </c>
      <c r="QO20" s="4849">
        <v>0</v>
      </c>
      <c r="QP20" s="4849">
        <v>651</v>
      </c>
      <c r="QQ20" s="4849">
        <v>0</v>
      </c>
      <c r="QR20" s="4849">
        <v>0</v>
      </c>
      <c r="QS20" s="4849">
        <v>255</v>
      </c>
      <c r="QT20" s="4849">
        <v>388</v>
      </c>
      <c r="QU20" s="4849">
        <v>36</v>
      </c>
      <c r="QV20" s="4849">
        <v>170</v>
      </c>
      <c r="QW20" s="4849">
        <v>0</v>
      </c>
      <c r="QX20" s="4849">
        <v>259</v>
      </c>
      <c r="QY20" s="4849">
        <v>0</v>
      </c>
      <c r="QZ20" s="4849">
        <v>212</v>
      </c>
      <c r="RA20" s="4849">
        <v>378</v>
      </c>
      <c r="RB20" s="4849">
        <v>98</v>
      </c>
      <c r="RC20" s="4849">
        <v>296</v>
      </c>
      <c r="RD20" s="4849">
        <v>247</v>
      </c>
      <c r="RE20" s="4849">
        <v>0</v>
      </c>
      <c r="RF20" s="4849">
        <v>0</v>
      </c>
      <c r="RG20" s="4849">
        <v>202</v>
      </c>
      <c r="RH20" s="4849">
        <v>266</v>
      </c>
      <c r="RI20" s="4849">
        <v>59</v>
      </c>
      <c r="RJ20" s="4849">
        <v>163</v>
      </c>
      <c r="RK20" s="4849">
        <v>0</v>
      </c>
      <c r="RL20" s="4849">
        <v>210</v>
      </c>
      <c r="RM20" s="4849">
        <v>0</v>
      </c>
      <c r="RN20" s="4849">
        <v>236</v>
      </c>
      <c r="RO20" s="4849">
        <v>228</v>
      </c>
      <c r="RP20" s="4849">
        <v>119</v>
      </c>
      <c r="RQ20" s="4849">
        <v>265</v>
      </c>
      <c r="RR20" s="4849">
        <v>187</v>
      </c>
      <c r="RS20" s="4849">
        <v>0</v>
      </c>
      <c r="RT20" s="4849">
        <v>0</v>
      </c>
      <c r="RU20" s="4849">
        <v>177</v>
      </c>
      <c r="RV20" s="4849">
        <v>0</v>
      </c>
      <c r="RW20" s="4849">
        <v>380</v>
      </c>
      <c r="RX20" s="4849">
        <v>20</v>
      </c>
      <c r="RY20" s="4849">
        <v>167</v>
      </c>
      <c r="RZ20" s="4849">
        <v>0</v>
      </c>
      <c r="SA20" s="4849">
        <v>0</v>
      </c>
      <c r="SB20" s="4849">
        <v>207</v>
      </c>
      <c r="SC20" s="4849">
        <v>221</v>
      </c>
      <c r="SD20" s="4849">
        <v>55</v>
      </c>
      <c r="SE20" s="4849">
        <v>220</v>
      </c>
      <c r="SF20" s="4849">
        <v>146</v>
      </c>
      <c r="SG20" s="4849">
        <v>0</v>
      </c>
      <c r="SH20" s="4849">
        <v>0</v>
      </c>
      <c r="SI20" s="4849">
        <v>157</v>
      </c>
      <c r="SJ20" s="4849">
        <v>245</v>
      </c>
      <c r="SK20" s="4849">
        <v>142</v>
      </c>
      <c r="SL20" s="4849">
        <v>74</v>
      </c>
      <c r="SM20" s="4849">
        <v>260</v>
      </c>
      <c r="SN20" s="4849">
        <v>0</v>
      </c>
      <c r="SO20" s="4849">
        <v>0</v>
      </c>
      <c r="SP20" s="4849">
        <v>216</v>
      </c>
      <c r="SQ20" s="4849">
        <v>255</v>
      </c>
      <c r="SR20" s="4849">
        <v>83</v>
      </c>
      <c r="SS20" s="4849">
        <v>245</v>
      </c>
      <c r="ST20" s="4849">
        <v>0</v>
      </c>
      <c r="SU20" s="4849">
        <v>155</v>
      </c>
      <c r="SV20" s="4849">
        <v>0</v>
      </c>
      <c r="SW20" s="4849">
        <v>0</v>
      </c>
      <c r="SX20" s="4849">
        <v>27</v>
      </c>
      <c r="SY20" s="4849">
        <v>290</v>
      </c>
      <c r="SZ20" s="4849">
        <v>117</v>
      </c>
      <c r="TA20" s="4849">
        <v>0</v>
      </c>
      <c r="TB20" s="4849">
        <v>0</v>
      </c>
      <c r="TC20" s="4849">
        <v>241</v>
      </c>
      <c r="TD20" s="4849">
        <v>200</v>
      </c>
      <c r="TE20" s="4849">
        <v>219</v>
      </c>
      <c r="TF20" s="4849">
        <v>104</v>
      </c>
      <c r="TG20" s="4849">
        <v>163</v>
      </c>
      <c r="TH20" s="4849">
        <v>190</v>
      </c>
      <c r="TI20" s="4849">
        <v>0</v>
      </c>
      <c r="TJ20" s="4849">
        <v>0</v>
      </c>
      <c r="TK20" s="4849">
        <v>204</v>
      </c>
      <c r="TL20" s="4849">
        <v>252</v>
      </c>
      <c r="TM20" s="4849">
        <v>130</v>
      </c>
      <c r="TN20" s="4849">
        <v>211</v>
      </c>
      <c r="TO20" s="4849">
        <v>118</v>
      </c>
      <c r="TP20" s="4849">
        <v>0</v>
      </c>
      <c r="TQ20" s="4849">
        <v>0</v>
      </c>
      <c r="TR20" s="4849">
        <v>152</v>
      </c>
      <c r="TS20" s="4849">
        <v>89</v>
      </c>
      <c r="TT20" s="4849">
        <v>97</v>
      </c>
      <c r="TU20" s="4849">
        <v>135</v>
      </c>
      <c r="TV20" s="4849">
        <v>150</v>
      </c>
      <c r="TW20" s="4849">
        <v>0</v>
      </c>
      <c r="TX20" s="4849">
        <v>0</v>
      </c>
      <c r="TY20" s="4849">
        <v>0</v>
      </c>
      <c r="TZ20" s="4849">
        <v>455</v>
      </c>
      <c r="UA20" s="4849">
        <v>148</v>
      </c>
      <c r="UB20" s="4849">
        <v>193</v>
      </c>
      <c r="UC20" s="4849">
        <v>178</v>
      </c>
      <c r="UD20" s="4849">
        <v>0</v>
      </c>
      <c r="UE20" s="4849">
        <v>0</v>
      </c>
      <c r="UF20" s="4849">
        <v>163</v>
      </c>
      <c r="UG20" s="4849">
        <v>207</v>
      </c>
      <c r="UH20" s="4849">
        <v>0</v>
      </c>
      <c r="UI20" s="4849">
        <v>75</v>
      </c>
      <c r="UJ20" s="4849">
        <v>0</v>
      </c>
      <c r="UK20" s="4849">
        <v>194</v>
      </c>
      <c r="UL20" s="4849">
        <v>0</v>
      </c>
      <c r="UM20" s="4849">
        <v>90</v>
      </c>
      <c r="UN20" s="4849">
        <v>262</v>
      </c>
      <c r="UO20" s="4849">
        <v>140</v>
      </c>
      <c r="UP20" s="4849">
        <v>205</v>
      </c>
      <c r="UQ20" s="4849">
        <v>134</v>
      </c>
      <c r="UR20" s="4849">
        <v>0</v>
      </c>
      <c r="US20" s="4849">
        <v>0</v>
      </c>
      <c r="UT20" s="4849">
        <v>182</v>
      </c>
      <c r="UU20" s="4849">
        <v>245</v>
      </c>
      <c r="UV20" s="4849">
        <v>118</v>
      </c>
      <c r="UW20" s="4849">
        <v>249</v>
      </c>
      <c r="UX20" s="4849">
        <v>119</v>
      </c>
      <c r="UY20" s="4849">
        <v>0</v>
      </c>
      <c r="UZ20" s="4849">
        <v>0</v>
      </c>
      <c r="VA20" s="4849">
        <v>159</v>
      </c>
      <c r="VB20" s="4849">
        <v>214</v>
      </c>
      <c r="VC20" s="4849">
        <v>144</v>
      </c>
      <c r="VD20" s="4849">
        <v>210</v>
      </c>
      <c r="VE20" s="4849">
        <v>187</v>
      </c>
      <c r="VF20" s="4849">
        <v>0</v>
      </c>
      <c r="VG20" s="4849">
        <v>0</v>
      </c>
      <c r="VH20" s="4849">
        <v>154</v>
      </c>
      <c r="VI20" s="4849">
        <v>334</v>
      </c>
      <c r="VJ20" s="4849">
        <v>136</v>
      </c>
      <c r="VK20" s="4849">
        <v>226</v>
      </c>
      <c r="VL20" s="4849">
        <v>174</v>
      </c>
      <c r="VM20" s="4849">
        <v>0</v>
      </c>
      <c r="VN20" s="4849">
        <v>0</v>
      </c>
      <c r="VO20" s="4849">
        <v>154</v>
      </c>
      <c r="VP20" s="4849">
        <v>309</v>
      </c>
      <c r="VQ20" s="4849">
        <v>177</v>
      </c>
      <c r="VR20" s="4849">
        <v>190</v>
      </c>
      <c r="VS20" s="4849">
        <v>199</v>
      </c>
      <c r="VT20" s="4849">
        <v>0</v>
      </c>
      <c r="VU20" s="4849">
        <v>0</v>
      </c>
      <c r="VV20" s="4849">
        <v>185</v>
      </c>
      <c r="VW20" s="4849">
        <v>231</v>
      </c>
      <c r="VX20" s="4849">
        <v>133</v>
      </c>
      <c r="VY20" s="4849">
        <v>194</v>
      </c>
      <c r="VZ20" s="4849">
        <v>149</v>
      </c>
      <c r="WA20" s="4849">
        <v>0</v>
      </c>
      <c r="WB20" s="4849">
        <v>0</v>
      </c>
      <c r="WC20" s="4849">
        <v>188</v>
      </c>
      <c r="WD20" s="4849">
        <v>227</v>
      </c>
      <c r="WE20" s="4849">
        <v>148</v>
      </c>
      <c r="WF20" s="4849">
        <v>183</v>
      </c>
      <c r="WG20" s="4849">
        <v>187</v>
      </c>
      <c r="WH20" s="4849">
        <v>0</v>
      </c>
      <c r="WI20" s="4849">
        <v>0</v>
      </c>
      <c r="WJ20" s="4849">
        <v>189</v>
      </c>
      <c r="WK20" s="4849">
        <v>229</v>
      </c>
      <c r="WL20" s="4849">
        <v>92</v>
      </c>
      <c r="WM20" s="4849">
        <v>224</v>
      </c>
      <c r="WN20" s="4849">
        <v>170</v>
      </c>
      <c r="WO20" s="4849">
        <v>0</v>
      </c>
      <c r="WP20" s="4849">
        <v>0</v>
      </c>
      <c r="WQ20" s="4849">
        <v>0</v>
      </c>
      <c r="WR20" s="4849">
        <v>145</v>
      </c>
      <c r="WS20" s="4849">
        <v>0</v>
      </c>
      <c r="WT20" s="4849">
        <v>230</v>
      </c>
      <c r="WU20" s="4849">
        <v>171</v>
      </c>
      <c r="WV20" s="4849">
        <v>0</v>
      </c>
      <c r="WW20" s="4849">
        <v>0</v>
      </c>
      <c r="WX20" s="4849">
        <v>145</v>
      </c>
      <c r="WY20" s="4849">
        <v>261</v>
      </c>
      <c r="WZ20" s="4849">
        <v>108</v>
      </c>
      <c r="XA20" s="4849">
        <v>146</v>
      </c>
      <c r="XB20" s="4849">
        <v>148</v>
      </c>
      <c r="XC20" s="4849">
        <v>0</v>
      </c>
      <c r="XD20" s="4849">
        <v>0</v>
      </c>
      <c r="XE20" s="4849">
        <v>149</v>
      </c>
      <c r="XF20" s="4849">
        <v>171</v>
      </c>
      <c r="XG20" s="4849">
        <v>146</v>
      </c>
      <c r="XH20" s="4849">
        <v>171</v>
      </c>
      <c r="XI20" s="4849">
        <v>194</v>
      </c>
      <c r="XJ20" s="4849">
        <v>0</v>
      </c>
      <c r="XK20" s="4849">
        <v>0</v>
      </c>
      <c r="XL20" s="4849">
        <v>143</v>
      </c>
      <c r="XM20" s="4849">
        <v>280</v>
      </c>
      <c r="XN20" s="4849">
        <v>121</v>
      </c>
      <c r="XO20" s="4849">
        <v>0</v>
      </c>
      <c r="XP20" s="4849">
        <v>0</v>
      </c>
      <c r="XQ20" s="4849">
        <v>0</v>
      </c>
      <c r="XR20" s="4849">
        <v>153</v>
      </c>
      <c r="XS20" s="4849">
        <v>133</v>
      </c>
      <c r="XT20" s="4849">
        <v>301</v>
      </c>
      <c r="XU20" s="4849">
        <v>77</v>
      </c>
      <c r="XV20" s="4849">
        <v>228</v>
      </c>
      <c r="XW20" s="4849">
        <v>144</v>
      </c>
      <c r="XX20" s="4849">
        <v>0</v>
      </c>
      <c r="XY20" s="4849">
        <v>0</v>
      </c>
      <c r="XZ20" s="4849">
        <v>109</v>
      </c>
      <c r="YA20" s="4849">
        <v>15</v>
      </c>
      <c r="YB20" s="4849">
        <v>205</v>
      </c>
      <c r="YC20" s="4849">
        <v>188</v>
      </c>
      <c r="YD20" s="4849">
        <v>232</v>
      </c>
      <c r="YE20" s="4849">
        <v>0</v>
      </c>
      <c r="YF20" s="4849">
        <v>0</v>
      </c>
      <c r="YG20" s="4849">
        <v>152</v>
      </c>
      <c r="YH20" s="4849">
        <v>270</v>
      </c>
      <c r="YI20" s="4849">
        <v>101</v>
      </c>
      <c r="YJ20" s="4849">
        <v>166</v>
      </c>
      <c r="YK20" s="4849">
        <v>85</v>
      </c>
      <c r="YL20" s="4849">
        <v>0</v>
      </c>
      <c r="YM20" s="4849">
        <v>0</v>
      </c>
      <c r="YN20" s="4849">
        <v>119</v>
      </c>
      <c r="YO20" s="4849">
        <v>257</v>
      </c>
      <c r="YP20" s="4849">
        <v>112</v>
      </c>
      <c r="YQ20" s="4849">
        <v>148</v>
      </c>
      <c r="YR20" s="4849">
        <v>138</v>
      </c>
      <c r="YS20" s="4849">
        <v>0</v>
      </c>
      <c r="YT20" s="4849">
        <v>0</v>
      </c>
      <c r="YU20" s="4849">
        <v>139</v>
      </c>
      <c r="YV20" s="4849">
        <v>205</v>
      </c>
      <c r="YW20" s="4849">
        <v>135</v>
      </c>
      <c r="YX20" s="4849">
        <v>0</v>
      </c>
      <c r="YY20" s="4849">
        <v>292</v>
      </c>
      <c r="YZ20" s="4849">
        <v>0</v>
      </c>
      <c r="ZA20" s="4849">
        <v>0</v>
      </c>
      <c r="ZB20" s="4849">
        <v>104</v>
      </c>
      <c r="ZC20" s="4849">
        <v>0</v>
      </c>
      <c r="ZD20" s="4849">
        <v>10</v>
      </c>
      <c r="ZE20" s="4849">
        <v>173</v>
      </c>
      <c r="ZF20" s="4849">
        <v>117</v>
      </c>
      <c r="ZG20" s="4849">
        <v>0</v>
      </c>
      <c r="ZH20" s="4849">
        <v>0</v>
      </c>
      <c r="ZI20" s="4849">
        <v>128</v>
      </c>
      <c r="ZJ20" s="4849">
        <v>11</v>
      </c>
      <c r="ZK20" s="4849">
        <v>208</v>
      </c>
      <c r="ZL20" s="4849">
        <v>156</v>
      </c>
      <c r="ZM20" s="4849">
        <v>285</v>
      </c>
      <c r="ZN20" s="4849">
        <v>0</v>
      </c>
      <c r="ZO20" s="4849">
        <v>0</v>
      </c>
      <c r="ZP20" s="4849">
        <v>0</v>
      </c>
      <c r="ZQ20" s="4849">
        <v>327</v>
      </c>
      <c r="ZR20" s="4849">
        <v>128</v>
      </c>
      <c r="ZS20" s="4849">
        <v>0</v>
      </c>
      <c r="ZT20" s="4849">
        <v>0</v>
      </c>
      <c r="ZU20" s="4849">
        <v>0</v>
      </c>
      <c r="ZV20" s="4849">
        <v>0</v>
      </c>
      <c r="ZW20" s="4849">
        <v>96</v>
      </c>
      <c r="ZX20" s="4849">
        <v>286</v>
      </c>
      <c r="ZY20" s="4849">
        <v>88</v>
      </c>
      <c r="ZZ20" s="4849">
        <v>117</v>
      </c>
      <c r="AAA20" s="4849">
        <v>169</v>
      </c>
      <c r="AAB20" s="4849">
        <v>0</v>
      </c>
      <c r="AAC20" s="4849">
        <v>0</v>
      </c>
      <c r="AAD20" s="4849">
        <v>175</v>
      </c>
      <c r="AAE20" s="4849">
        <v>161</v>
      </c>
      <c r="AAF20" s="4849">
        <v>261</v>
      </c>
      <c r="AAG20" s="4849">
        <v>53</v>
      </c>
      <c r="AAH20" s="4849">
        <v>123</v>
      </c>
      <c r="AAI20" s="4849">
        <v>0</v>
      </c>
      <c r="AAJ20" s="4849">
        <v>0</v>
      </c>
      <c r="AAK20" s="4849">
        <v>167</v>
      </c>
      <c r="AAL20" s="4849">
        <v>173</v>
      </c>
      <c r="AAM20" s="4849">
        <v>390</v>
      </c>
      <c r="AAN20" s="4849">
        <v>78</v>
      </c>
      <c r="AAO20" s="4849">
        <v>138</v>
      </c>
      <c r="AAP20" s="4849">
        <v>0</v>
      </c>
      <c r="AAQ20" s="4849">
        <v>0</v>
      </c>
      <c r="AAR20" s="4849">
        <v>258</v>
      </c>
      <c r="AAS20" s="4849">
        <v>185</v>
      </c>
      <c r="AAT20" s="4849">
        <v>323</v>
      </c>
      <c r="AAU20" s="4849">
        <v>82</v>
      </c>
      <c r="AAV20" s="4849">
        <v>201</v>
      </c>
      <c r="AAW20" s="4849">
        <v>0</v>
      </c>
      <c r="AAX20" s="4849">
        <v>0</v>
      </c>
      <c r="AAY20" s="4849">
        <v>0</v>
      </c>
      <c r="AAZ20" s="4849">
        <v>0</v>
      </c>
      <c r="ABA20" s="4849">
        <v>231</v>
      </c>
      <c r="ABB20" s="4849">
        <v>161</v>
      </c>
      <c r="ABC20" s="4849">
        <v>353</v>
      </c>
      <c r="ABD20" s="4849">
        <v>0</v>
      </c>
      <c r="ABE20" s="4849">
        <v>0</v>
      </c>
      <c r="ABF20" s="4849">
        <v>81</v>
      </c>
      <c r="ABG20" s="4849">
        <v>0</v>
      </c>
      <c r="ABH20" s="4849">
        <v>164</v>
      </c>
    </row>
    <row r="21" spans="1:736" s="1421" customFormat="1" ht="13.2" x14ac:dyDescent="0.25">
      <c r="A21" s="4866" t="s">
        <v>697</v>
      </c>
      <c r="B21" s="4849">
        <v>0</v>
      </c>
      <c r="C21" s="4849">
        <v>0</v>
      </c>
      <c r="D21" s="4849">
        <v>0</v>
      </c>
      <c r="E21" s="4849">
        <v>0</v>
      </c>
      <c r="F21" s="4849">
        <v>0</v>
      </c>
      <c r="G21" s="4849">
        <v>0</v>
      </c>
      <c r="H21" s="4849">
        <v>0</v>
      </c>
      <c r="I21" s="4849">
        <v>0</v>
      </c>
      <c r="J21" s="4849">
        <v>0</v>
      </c>
      <c r="K21" s="4849">
        <v>0</v>
      </c>
      <c r="L21" s="4849">
        <v>0</v>
      </c>
      <c r="M21" s="4849">
        <v>0</v>
      </c>
      <c r="N21" s="4849">
        <v>0</v>
      </c>
      <c r="O21" s="4849">
        <v>0</v>
      </c>
      <c r="P21" s="4849">
        <v>0</v>
      </c>
      <c r="Q21" s="4849">
        <v>0</v>
      </c>
      <c r="R21" s="4849">
        <v>0</v>
      </c>
      <c r="S21" s="4849">
        <v>0</v>
      </c>
      <c r="T21" s="4849">
        <v>0</v>
      </c>
      <c r="U21" s="4849">
        <v>0</v>
      </c>
      <c r="V21" s="4849">
        <v>0</v>
      </c>
      <c r="W21" s="4849">
        <v>0</v>
      </c>
      <c r="X21" s="4849">
        <v>0</v>
      </c>
      <c r="Y21" s="4849">
        <v>0</v>
      </c>
      <c r="Z21" s="4849">
        <v>0</v>
      </c>
      <c r="AA21" s="4849">
        <v>0</v>
      </c>
      <c r="AB21" s="4849">
        <v>0</v>
      </c>
      <c r="AC21" s="4849">
        <v>0</v>
      </c>
      <c r="AD21" s="4849">
        <v>0</v>
      </c>
      <c r="AE21" s="4849">
        <v>0</v>
      </c>
      <c r="AF21" s="4849">
        <v>0</v>
      </c>
      <c r="AG21" s="4849">
        <v>0</v>
      </c>
      <c r="AH21" s="4849">
        <v>0</v>
      </c>
      <c r="AI21" s="4849">
        <v>0</v>
      </c>
      <c r="AJ21" s="4849">
        <v>0</v>
      </c>
      <c r="AK21" s="4849">
        <v>0</v>
      </c>
      <c r="AL21" s="4849">
        <v>0</v>
      </c>
      <c r="AM21" s="4849">
        <v>0</v>
      </c>
      <c r="AN21" s="4849">
        <v>0</v>
      </c>
      <c r="AO21" s="4849">
        <v>0</v>
      </c>
      <c r="AP21" s="4849">
        <v>0</v>
      </c>
      <c r="AQ21" s="4849">
        <v>0</v>
      </c>
      <c r="AR21" s="4849">
        <v>0</v>
      </c>
      <c r="AS21" s="4849">
        <v>0</v>
      </c>
      <c r="AT21" s="4849">
        <v>0</v>
      </c>
      <c r="AU21" s="4849">
        <v>0</v>
      </c>
      <c r="AV21" s="4849">
        <v>0</v>
      </c>
      <c r="AW21" s="4849">
        <v>0</v>
      </c>
      <c r="AX21" s="4849">
        <v>0</v>
      </c>
      <c r="AY21" s="4849">
        <v>0</v>
      </c>
      <c r="AZ21" s="4849">
        <v>0</v>
      </c>
      <c r="BA21" s="4849">
        <v>0</v>
      </c>
      <c r="BB21" s="4849">
        <v>0</v>
      </c>
      <c r="BC21" s="4849">
        <v>0</v>
      </c>
      <c r="BD21" s="4849">
        <v>0</v>
      </c>
      <c r="BE21" s="4849">
        <v>0</v>
      </c>
      <c r="BF21" s="4849">
        <v>0</v>
      </c>
      <c r="BG21" s="4849">
        <v>0</v>
      </c>
      <c r="BH21" s="4849">
        <v>0</v>
      </c>
      <c r="BI21" s="4849">
        <v>0</v>
      </c>
      <c r="BJ21" s="4849">
        <v>0</v>
      </c>
      <c r="BK21" s="4849">
        <v>0</v>
      </c>
      <c r="BL21" s="4849">
        <v>0</v>
      </c>
      <c r="BM21" s="4849">
        <v>0</v>
      </c>
      <c r="BN21" s="4849">
        <v>0</v>
      </c>
      <c r="BO21" s="4849">
        <v>0</v>
      </c>
      <c r="BP21" s="4849">
        <v>0</v>
      </c>
      <c r="BQ21" s="4849">
        <v>0</v>
      </c>
      <c r="BR21" s="4849">
        <v>0</v>
      </c>
      <c r="BS21" s="4849">
        <v>0</v>
      </c>
      <c r="BT21" s="4849">
        <v>0</v>
      </c>
      <c r="BU21" s="4849">
        <v>0</v>
      </c>
      <c r="BV21" s="4849">
        <v>0</v>
      </c>
      <c r="BW21" s="4849">
        <v>0</v>
      </c>
      <c r="BX21" s="4849">
        <v>0</v>
      </c>
      <c r="BY21" s="4849">
        <v>0</v>
      </c>
      <c r="BZ21" s="4849">
        <v>0</v>
      </c>
      <c r="CA21" s="4849">
        <v>0</v>
      </c>
      <c r="CB21" s="4849">
        <v>0</v>
      </c>
      <c r="CC21" s="4849">
        <v>0</v>
      </c>
      <c r="CD21" s="4849">
        <v>0</v>
      </c>
      <c r="CE21" s="4849">
        <v>0</v>
      </c>
      <c r="CF21" s="4849">
        <v>0</v>
      </c>
      <c r="CG21" s="4849">
        <v>0</v>
      </c>
      <c r="CH21" s="4849">
        <v>0</v>
      </c>
      <c r="CI21" s="4849">
        <v>0</v>
      </c>
      <c r="CJ21" s="4849">
        <v>0</v>
      </c>
      <c r="CK21" s="4849">
        <v>0</v>
      </c>
      <c r="CL21" s="4849">
        <v>0</v>
      </c>
      <c r="CM21" s="4849">
        <v>0</v>
      </c>
      <c r="CN21" s="4849">
        <v>0</v>
      </c>
      <c r="CO21" s="4849">
        <v>0</v>
      </c>
      <c r="CP21" s="4849">
        <v>0</v>
      </c>
      <c r="CQ21" s="4849">
        <v>0</v>
      </c>
      <c r="CR21" s="4849">
        <v>0</v>
      </c>
      <c r="CS21" s="4849">
        <v>0</v>
      </c>
      <c r="CT21" s="4849">
        <v>0</v>
      </c>
      <c r="CU21" s="4849">
        <v>0</v>
      </c>
      <c r="CV21" s="4849">
        <v>0</v>
      </c>
      <c r="CW21" s="4849">
        <v>0</v>
      </c>
      <c r="CX21" s="4849">
        <v>0</v>
      </c>
      <c r="CY21" s="4849">
        <v>0</v>
      </c>
      <c r="CZ21" s="4849">
        <v>0</v>
      </c>
      <c r="DA21" s="4849">
        <v>0</v>
      </c>
      <c r="DB21" s="4849">
        <v>0</v>
      </c>
      <c r="DC21" s="4849">
        <v>0</v>
      </c>
      <c r="DD21" s="4849">
        <v>0</v>
      </c>
      <c r="DE21" s="4849">
        <v>0</v>
      </c>
      <c r="DF21" s="4849">
        <v>0</v>
      </c>
      <c r="DG21" s="4849">
        <v>0</v>
      </c>
      <c r="DH21" s="4849">
        <v>0</v>
      </c>
      <c r="DI21" s="4849">
        <v>0</v>
      </c>
      <c r="DJ21" s="4849">
        <v>0</v>
      </c>
      <c r="DK21" s="4849">
        <v>0</v>
      </c>
      <c r="DL21" s="4849">
        <v>0</v>
      </c>
      <c r="DM21" s="4849">
        <v>0</v>
      </c>
      <c r="DN21" s="4849">
        <v>0</v>
      </c>
      <c r="DO21" s="4849">
        <v>0</v>
      </c>
      <c r="DP21" s="4849">
        <v>0</v>
      </c>
      <c r="DQ21" s="4849">
        <v>0</v>
      </c>
      <c r="DR21" s="4849">
        <v>0</v>
      </c>
      <c r="DS21" s="4849">
        <v>0</v>
      </c>
      <c r="DT21" s="4849">
        <v>0</v>
      </c>
      <c r="DU21" s="4849">
        <v>0</v>
      </c>
      <c r="DV21" s="4849">
        <v>0</v>
      </c>
      <c r="DW21" s="4849">
        <v>0</v>
      </c>
      <c r="DX21" s="4849">
        <v>0</v>
      </c>
      <c r="DY21" s="4849">
        <v>0</v>
      </c>
      <c r="DZ21" s="4849">
        <v>0</v>
      </c>
      <c r="EA21" s="4849">
        <v>0</v>
      </c>
      <c r="EB21" s="4849">
        <v>29</v>
      </c>
      <c r="EC21" s="4849">
        <v>39</v>
      </c>
      <c r="ED21" s="4849">
        <v>11</v>
      </c>
      <c r="EE21" s="4849">
        <v>20</v>
      </c>
      <c r="EF21" s="4849">
        <v>20</v>
      </c>
      <c r="EG21" s="4849">
        <v>5</v>
      </c>
      <c r="EH21" s="4849">
        <v>1</v>
      </c>
      <c r="EI21" s="4849">
        <v>80</v>
      </c>
      <c r="EJ21" s="4849">
        <v>56</v>
      </c>
      <c r="EK21" s="4849">
        <v>20</v>
      </c>
      <c r="EL21" s="4849">
        <v>41</v>
      </c>
      <c r="EM21" s="4849">
        <v>38</v>
      </c>
      <c r="EN21" s="4849">
        <v>2</v>
      </c>
      <c r="EO21" s="4849">
        <v>4</v>
      </c>
      <c r="EP21" s="4849">
        <v>55</v>
      </c>
      <c r="EQ21" s="4849">
        <v>29</v>
      </c>
      <c r="ER21" s="4849">
        <v>41</v>
      </c>
      <c r="ES21" s="4849">
        <v>32</v>
      </c>
      <c r="ET21" s="4849">
        <v>31</v>
      </c>
      <c r="EU21" s="4849">
        <v>17</v>
      </c>
      <c r="EV21" s="4849">
        <v>2</v>
      </c>
      <c r="EW21" s="4849">
        <v>21</v>
      </c>
      <c r="EX21" s="4849">
        <v>76</v>
      </c>
      <c r="EY21" s="4849">
        <v>79</v>
      </c>
      <c r="EZ21" s="4849">
        <v>44</v>
      </c>
      <c r="FA21" s="4849">
        <v>45</v>
      </c>
      <c r="FB21" s="4849">
        <v>8</v>
      </c>
      <c r="FC21" s="4849">
        <v>15</v>
      </c>
      <c r="FD21" s="4849">
        <v>51</v>
      </c>
      <c r="FE21" s="4849">
        <v>35</v>
      </c>
      <c r="FF21" s="4849">
        <v>73</v>
      </c>
      <c r="FG21" s="4849">
        <v>50</v>
      </c>
      <c r="FH21" s="4849">
        <v>77</v>
      </c>
      <c r="FI21" s="4849">
        <v>4</v>
      </c>
      <c r="FJ21" s="4849">
        <v>8</v>
      </c>
      <c r="FK21" s="4849">
        <v>48</v>
      </c>
      <c r="FL21" s="4849">
        <v>50</v>
      </c>
      <c r="FM21" s="4849">
        <v>52</v>
      </c>
      <c r="FN21" s="4849">
        <v>36</v>
      </c>
      <c r="FO21" s="4849">
        <v>41</v>
      </c>
      <c r="FP21" s="4849">
        <v>10</v>
      </c>
      <c r="FQ21" s="4849">
        <v>13</v>
      </c>
      <c r="FR21" s="4849">
        <v>53</v>
      </c>
      <c r="FS21" s="4849">
        <v>39</v>
      </c>
      <c r="FT21" s="4849">
        <v>68</v>
      </c>
      <c r="FU21" s="4849">
        <v>47</v>
      </c>
      <c r="FV21" s="4849">
        <v>57</v>
      </c>
      <c r="FW21" s="4849">
        <v>6</v>
      </c>
      <c r="FX21" s="4849">
        <v>17</v>
      </c>
      <c r="FY21" s="4849">
        <v>82</v>
      </c>
      <c r="FZ21" s="4849">
        <v>54</v>
      </c>
      <c r="GA21" s="4849">
        <v>63</v>
      </c>
      <c r="GB21" s="4849">
        <v>45</v>
      </c>
      <c r="GC21" s="4849">
        <v>79</v>
      </c>
      <c r="GD21" s="4849">
        <v>20</v>
      </c>
      <c r="GE21" s="4849">
        <v>5</v>
      </c>
      <c r="GF21" s="4849">
        <v>39</v>
      </c>
      <c r="GG21" s="4849">
        <v>8</v>
      </c>
      <c r="GH21" s="4849">
        <v>51</v>
      </c>
      <c r="GI21" s="4849">
        <v>62</v>
      </c>
      <c r="GJ21" s="4849">
        <v>46</v>
      </c>
      <c r="GK21" s="4849">
        <v>12</v>
      </c>
      <c r="GL21" s="4849">
        <v>10</v>
      </c>
      <c r="GM21" s="4849">
        <v>69</v>
      </c>
      <c r="GN21" s="4849">
        <v>102</v>
      </c>
      <c r="GO21" s="4849">
        <v>56</v>
      </c>
      <c r="GP21" s="4849">
        <v>64</v>
      </c>
      <c r="GQ21" s="4849">
        <v>65</v>
      </c>
      <c r="GR21" s="4849">
        <v>6</v>
      </c>
      <c r="GS21" s="4849">
        <v>12</v>
      </c>
      <c r="GT21" s="4849">
        <v>34</v>
      </c>
      <c r="GU21" s="4849">
        <v>41</v>
      </c>
      <c r="GV21" s="4849">
        <v>45</v>
      </c>
      <c r="GW21" s="4849">
        <v>41</v>
      </c>
      <c r="GX21" s="4849">
        <v>61</v>
      </c>
      <c r="GY21" s="4849">
        <v>12</v>
      </c>
      <c r="GZ21" s="4849">
        <v>12</v>
      </c>
      <c r="HA21" s="4849">
        <v>62</v>
      </c>
      <c r="HB21" s="4849">
        <v>100</v>
      </c>
      <c r="HC21" s="4849">
        <v>69</v>
      </c>
      <c r="HD21" s="4849">
        <v>59</v>
      </c>
      <c r="HE21" s="4849">
        <v>61</v>
      </c>
      <c r="HF21" s="4849">
        <v>13</v>
      </c>
      <c r="HG21" s="4849">
        <v>7</v>
      </c>
      <c r="HH21" s="4849">
        <v>104</v>
      </c>
      <c r="HI21" s="4849">
        <v>41</v>
      </c>
      <c r="HJ21" s="4849">
        <v>70</v>
      </c>
      <c r="HK21" s="4849">
        <v>55</v>
      </c>
      <c r="HL21" s="4849">
        <v>35</v>
      </c>
      <c r="HM21" s="4849">
        <v>3</v>
      </c>
      <c r="HN21" s="4849">
        <v>21</v>
      </c>
      <c r="HO21" s="4849">
        <v>55</v>
      </c>
      <c r="HP21" s="4849">
        <v>36</v>
      </c>
      <c r="HQ21" s="4849">
        <v>44</v>
      </c>
      <c r="HR21" s="4849">
        <v>48</v>
      </c>
      <c r="HS21" s="4849">
        <v>52</v>
      </c>
      <c r="HT21" s="4849">
        <v>11</v>
      </c>
      <c r="HU21" s="4849">
        <v>6</v>
      </c>
      <c r="HV21" s="4849">
        <v>53</v>
      </c>
      <c r="HW21" s="4849">
        <v>39</v>
      </c>
      <c r="HX21" s="4849">
        <v>59</v>
      </c>
      <c r="HY21" s="4849">
        <v>37</v>
      </c>
      <c r="HZ21" s="4849">
        <v>52</v>
      </c>
      <c r="IA21" s="4849">
        <v>6</v>
      </c>
      <c r="IB21" s="4849">
        <v>7</v>
      </c>
      <c r="IC21" s="4849">
        <v>38</v>
      </c>
      <c r="ID21" s="4849">
        <v>29</v>
      </c>
      <c r="IE21" s="4849">
        <v>34</v>
      </c>
      <c r="IF21" s="4849">
        <v>18</v>
      </c>
      <c r="IG21" s="4849">
        <v>23</v>
      </c>
      <c r="IH21" s="4849">
        <v>7</v>
      </c>
      <c r="II21" s="4849">
        <v>3</v>
      </c>
      <c r="IJ21" s="4849">
        <v>56</v>
      </c>
      <c r="IK21" s="4849">
        <v>30</v>
      </c>
      <c r="IL21" s="4849">
        <v>70</v>
      </c>
      <c r="IM21" s="4849">
        <v>28</v>
      </c>
      <c r="IN21" s="4849">
        <v>63</v>
      </c>
      <c r="IO21" s="4849">
        <v>15</v>
      </c>
      <c r="IP21" s="4849">
        <v>5</v>
      </c>
      <c r="IQ21" s="4849">
        <v>20</v>
      </c>
      <c r="IR21" s="4849">
        <v>32</v>
      </c>
      <c r="IS21" s="4849">
        <v>50</v>
      </c>
      <c r="IT21" s="4849">
        <v>30</v>
      </c>
      <c r="IU21" s="4849">
        <v>17</v>
      </c>
      <c r="IV21" s="4849">
        <v>9</v>
      </c>
      <c r="IW21" s="4849">
        <v>10</v>
      </c>
      <c r="IX21" s="4849">
        <v>58</v>
      </c>
      <c r="IY21" s="4849">
        <v>45</v>
      </c>
      <c r="IZ21" s="4849">
        <v>62</v>
      </c>
      <c r="JA21" s="4849">
        <v>28</v>
      </c>
      <c r="JB21" s="4849">
        <v>49</v>
      </c>
      <c r="JC21" s="4849">
        <v>7</v>
      </c>
      <c r="JD21" s="4849">
        <v>12</v>
      </c>
      <c r="JE21" s="4849">
        <v>37</v>
      </c>
      <c r="JF21" s="4849">
        <v>21</v>
      </c>
      <c r="JG21" s="4849">
        <v>28</v>
      </c>
      <c r="JH21" s="4849">
        <v>23</v>
      </c>
      <c r="JI21" s="4849">
        <v>31</v>
      </c>
      <c r="JJ21" s="4849">
        <v>14</v>
      </c>
      <c r="JK21" s="4849">
        <v>10</v>
      </c>
      <c r="JL21" s="4849">
        <v>27</v>
      </c>
      <c r="JM21" s="4849">
        <v>52</v>
      </c>
      <c r="JN21" s="4849">
        <v>34</v>
      </c>
      <c r="JO21" s="4849">
        <v>46</v>
      </c>
      <c r="JP21" s="4849">
        <v>80</v>
      </c>
      <c r="JQ21" s="4849">
        <v>28</v>
      </c>
      <c r="JR21" s="4849">
        <v>3</v>
      </c>
      <c r="JS21" s="4849">
        <v>43</v>
      </c>
      <c r="JT21" s="4849">
        <v>42</v>
      </c>
      <c r="JU21" s="4849">
        <v>50</v>
      </c>
      <c r="JV21" s="4849">
        <v>30</v>
      </c>
      <c r="JW21" s="4849">
        <v>40</v>
      </c>
      <c r="JX21" s="4849">
        <v>14</v>
      </c>
      <c r="JY21" s="4849">
        <v>7</v>
      </c>
      <c r="JZ21" s="4849">
        <v>21</v>
      </c>
      <c r="KA21" s="4849">
        <v>40</v>
      </c>
      <c r="KB21" s="4849">
        <v>50</v>
      </c>
      <c r="KC21" s="4849">
        <v>41</v>
      </c>
      <c r="KD21" s="4849">
        <v>18</v>
      </c>
      <c r="KE21" s="4849">
        <v>10</v>
      </c>
      <c r="KF21" s="4849">
        <v>13</v>
      </c>
      <c r="KG21" s="4849">
        <v>46</v>
      </c>
      <c r="KH21" s="4849">
        <v>28</v>
      </c>
      <c r="KI21" s="4849">
        <v>41</v>
      </c>
      <c r="KJ21" s="4849">
        <v>25</v>
      </c>
      <c r="KK21" s="4849">
        <v>24</v>
      </c>
      <c r="KL21" s="4849">
        <v>2</v>
      </c>
      <c r="KM21" s="4849">
        <v>4</v>
      </c>
      <c r="KN21" s="4849">
        <v>19</v>
      </c>
      <c r="KO21" s="4849">
        <v>29</v>
      </c>
      <c r="KP21" s="4849">
        <v>24</v>
      </c>
      <c r="KQ21" s="4849">
        <v>24</v>
      </c>
      <c r="KR21" s="4849">
        <v>45</v>
      </c>
      <c r="KS21" s="4849">
        <v>12</v>
      </c>
      <c r="KT21" s="4849">
        <v>17</v>
      </c>
      <c r="KU21" s="4849">
        <v>39</v>
      </c>
      <c r="KV21" s="4849">
        <v>38</v>
      </c>
      <c r="KW21" s="4849">
        <v>28</v>
      </c>
      <c r="KX21" s="4849">
        <v>42</v>
      </c>
      <c r="KY21" s="4849">
        <v>28</v>
      </c>
      <c r="KZ21" s="4849">
        <v>7</v>
      </c>
      <c r="LA21" s="4849">
        <v>10</v>
      </c>
      <c r="LB21" s="4849">
        <v>50</v>
      </c>
      <c r="LC21" s="4849">
        <v>45</v>
      </c>
      <c r="LD21" s="4849">
        <v>37</v>
      </c>
      <c r="LE21" s="4849">
        <v>17</v>
      </c>
      <c r="LF21" s="4849">
        <v>13</v>
      </c>
      <c r="LG21" s="4849">
        <v>7</v>
      </c>
      <c r="LH21" s="4849">
        <v>8</v>
      </c>
      <c r="LI21" s="4849">
        <v>42</v>
      </c>
      <c r="LJ21" s="4849">
        <v>30</v>
      </c>
      <c r="LK21" s="4849">
        <v>31</v>
      </c>
      <c r="LL21" s="4849">
        <v>26</v>
      </c>
      <c r="LM21" s="4849">
        <v>17</v>
      </c>
      <c r="LN21" s="4849">
        <v>11</v>
      </c>
      <c r="LO21" s="4849">
        <v>39</v>
      </c>
      <c r="LP21" s="4849">
        <v>35</v>
      </c>
      <c r="LQ21" s="4849">
        <v>53</v>
      </c>
      <c r="LR21" s="4849">
        <v>19</v>
      </c>
      <c r="LS21" s="4849">
        <v>3</v>
      </c>
      <c r="LT21" s="4849">
        <v>11</v>
      </c>
      <c r="LU21" s="4849">
        <v>9</v>
      </c>
      <c r="LV21" s="4849">
        <v>11</v>
      </c>
      <c r="LW21" s="4849">
        <v>55</v>
      </c>
      <c r="LX21" s="4849">
        <v>40</v>
      </c>
      <c r="LY21" s="4849">
        <v>26</v>
      </c>
      <c r="LZ21" s="4849">
        <v>25</v>
      </c>
      <c r="MA21" s="4849">
        <v>25</v>
      </c>
      <c r="MB21" s="4849">
        <v>5</v>
      </c>
      <c r="MC21" s="4849">
        <v>10</v>
      </c>
      <c r="MD21" s="4849">
        <v>26</v>
      </c>
      <c r="ME21" s="4849">
        <v>15</v>
      </c>
      <c r="MF21" s="4849">
        <v>18</v>
      </c>
      <c r="MG21" s="4849">
        <v>26</v>
      </c>
      <c r="MH21" s="4849">
        <v>15</v>
      </c>
      <c r="MI21" s="4849">
        <v>2</v>
      </c>
      <c r="MJ21" s="4849">
        <v>8</v>
      </c>
      <c r="MK21" s="4849">
        <v>19</v>
      </c>
      <c r="ML21" s="4849">
        <v>17</v>
      </c>
      <c r="MM21" s="4849">
        <v>7</v>
      </c>
      <c r="MN21" s="4849">
        <v>12</v>
      </c>
      <c r="MO21" s="4849">
        <v>11</v>
      </c>
      <c r="MP21" s="4849">
        <v>0</v>
      </c>
      <c r="MQ21" s="4849">
        <v>2</v>
      </c>
      <c r="MR21" s="4849">
        <v>1</v>
      </c>
      <c r="MS21" s="4849">
        <v>2</v>
      </c>
      <c r="MT21" s="4849">
        <v>3</v>
      </c>
      <c r="MU21" s="4849">
        <v>29</v>
      </c>
      <c r="MV21" s="4849">
        <v>5</v>
      </c>
      <c r="MW21" s="4849">
        <v>0</v>
      </c>
      <c r="MX21" s="4849">
        <v>0</v>
      </c>
      <c r="MY21" s="4849">
        <v>0</v>
      </c>
      <c r="MZ21" s="4849">
        <v>3</v>
      </c>
      <c r="NA21" s="4849">
        <v>1</v>
      </c>
      <c r="NB21" s="4849">
        <v>1</v>
      </c>
      <c r="NC21" s="4849">
        <v>2</v>
      </c>
      <c r="ND21" s="4849">
        <v>0</v>
      </c>
      <c r="NE21" s="4849">
        <v>0</v>
      </c>
      <c r="NF21" s="4849">
        <v>0</v>
      </c>
      <c r="NG21" s="4849">
        <v>4</v>
      </c>
      <c r="NH21" s="4849">
        <v>2</v>
      </c>
      <c r="NI21" s="4849">
        <v>4</v>
      </c>
      <c r="NJ21" s="4849">
        <v>5</v>
      </c>
      <c r="NK21" s="4849">
        <v>3</v>
      </c>
      <c r="NL21" s="4849">
        <v>1</v>
      </c>
      <c r="NM21" s="4849">
        <v>14</v>
      </c>
      <c r="NN21" s="4849">
        <v>22</v>
      </c>
      <c r="NO21" s="4849">
        <v>38</v>
      </c>
      <c r="NP21" s="4849">
        <v>10</v>
      </c>
      <c r="NQ21" s="4849">
        <v>22</v>
      </c>
      <c r="NR21" s="4849">
        <v>1</v>
      </c>
      <c r="NS21" s="4849">
        <v>8</v>
      </c>
      <c r="NT21" s="4849">
        <v>8</v>
      </c>
      <c r="NU21" s="4849">
        <v>25</v>
      </c>
      <c r="NV21" s="4849">
        <v>25</v>
      </c>
      <c r="NW21" s="4849">
        <v>28</v>
      </c>
      <c r="NX21" s="4849">
        <v>14</v>
      </c>
      <c r="NY21" s="4849">
        <v>1</v>
      </c>
      <c r="NZ21" s="4849">
        <v>1</v>
      </c>
      <c r="OA21" s="4849">
        <v>55</v>
      </c>
      <c r="OB21" s="4849">
        <v>39</v>
      </c>
      <c r="OC21" s="4849">
        <v>24</v>
      </c>
      <c r="OD21" s="4849">
        <v>42</v>
      </c>
      <c r="OE21" s="4849">
        <v>41</v>
      </c>
      <c r="OF21" s="4849">
        <v>7</v>
      </c>
      <c r="OG21" s="4849">
        <v>10</v>
      </c>
      <c r="OH21" s="4849">
        <v>61</v>
      </c>
      <c r="OI21" s="4849">
        <v>56</v>
      </c>
      <c r="OJ21" s="4849">
        <v>64</v>
      </c>
      <c r="OK21" s="4849">
        <v>51</v>
      </c>
      <c r="OL21" s="4849">
        <v>45</v>
      </c>
      <c r="OM21" s="4849">
        <v>5</v>
      </c>
      <c r="ON21" s="4849">
        <v>5</v>
      </c>
      <c r="OO21" s="4849">
        <v>32</v>
      </c>
      <c r="OP21" s="4849">
        <v>38</v>
      </c>
      <c r="OQ21" s="4849">
        <v>47</v>
      </c>
      <c r="OR21" s="4849">
        <v>44</v>
      </c>
      <c r="OS21" s="4849">
        <v>38</v>
      </c>
      <c r="OT21" s="4849">
        <v>16</v>
      </c>
      <c r="OU21" s="4849">
        <v>11</v>
      </c>
      <c r="OV21" s="4849">
        <v>35</v>
      </c>
      <c r="OW21" s="4849">
        <v>27</v>
      </c>
      <c r="OX21" s="4849">
        <v>34</v>
      </c>
      <c r="OY21" s="4849">
        <v>43</v>
      </c>
      <c r="OZ21" s="4849">
        <v>34</v>
      </c>
      <c r="PA21" s="4849">
        <v>9</v>
      </c>
      <c r="PB21" s="4849">
        <v>5</v>
      </c>
      <c r="PC21" s="4849">
        <v>28</v>
      </c>
      <c r="PD21" s="4849">
        <v>56</v>
      </c>
      <c r="PE21" s="4849">
        <v>54</v>
      </c>
      <c r="PF21" s="4849">
        <v>37</v>
      </c>
      <c r="PG21" s="4849">
        <v>34</v>
      </c>
      <c r="PH21" s="4849">
        <v>3</v>
      </c>
      <c r="PI21" s="4849">
        <v>13</v>
      </c>
      <c r="PJ21" s="4849">
        <v>86</v>
      </c>
      <c r="PK21" s="4849">
        <v>54</v>
      </c>
      <c r="PL21" s="4849">
        <v>82</v>
      </c>
      <c r="PM21" s="4849">
        <v>44</v>
      </c>
      <c r="PN21" s="4849">
        <v>55</v>
      </c>
      <c r="PO21" s="4849">
        <v>6</v>
      </c>
      <c r="PP21" s="4849">
        <v>18</v>
      </c>
      <c r="PQ21" s="4849">
        <v>39</v>
      </c>
      <c r="PR21" s="4849">
        <v>45</v>
      </c>
      <c r="PS21" s="4849">
        <v>30</v>
      </c>
      <c r="PT21" s="4849">
        <v>30</v>
      </c>
      <c r="PU21" s="4849">
        <v>88</v>
      </c>
      <c r="PV21" s="4849">
        <v>20</v>
      </c>
      <c r="PW21" s="4849">
        <v>4</v>
      </c>
      <c r="PX21" s="4849">
        <v>30</v>
      </c>
      <c r="PY21" s="4849">
        <v>39</v>
      </c>
      <c r="PZ21" s="4849">
        <v>40</v>
      </c>
      <c r="QA21" s="4849">
        <v>61</v>
      </c>
      <c r="QB21" s="4849">
        <v>34</v>
      </c>
      <c r="QC21" s="4849">
        <v>2</v>
      </c>
      <c r="QD21" s="4849">
        <v>7</v>
      </c>
      <c r="QE21" s="4849">
        <v>48</v>
      </c>
      <c r="QF21" s="4849">
        <v>30</v>
      </c>
      <c r="QG21" s="4849">
        <v>37</v>
      </c>
      <c r="QH21" s="4849">
        <v>37</v>
      </c>
      <c r="QI21" s="4849">
        <v>27</v>
      </c>
      <c r="QJ21" s="4849">
        <v>19</v>
      </c>
      <c r="QK21" s="4849">
        <v>8</v>
      </c>
      <c r="QL21" s="4849">
        <v>42</v>
      </c>
      <c r="QM21" s="4849">
        <v>70</v>
      </c>
      <c r="QN21" s="4849">
        <v>50</v>
      </c>
      <c r="QO21" s="4849">
        <v>72</v>
      </c>
      <c r="QP21" s="4849">
        <v>56</v>
      </c>
      <c r="QQ21" s="4849">
        <v>17</v>
      </c>
      <c r="QR21" s="4849">
        <v>6</v>
      </c>
      <c r="QS21" s="4849">
        <v>42</v>
      </c>
      <c r="QT21" s="4849">
        <v>38</v>
      </c>
      <c r="QU21" s="4849">
        <v>56</v>
      </c>
      <c r="QV21" s="4849">
        <v>30</v>
      </c>
      <c r="QW21" s="4849">
        <v>14</v>
      </c>
      <c r="QX21" s="4849">
        <v>6</v>
      </c>
      <c r="QY21" s="4849">
        <v>8</v>
      </c>
      <c r="QZ21" s="4849">
        <v>62</v>
      </c>
      <c r="RA21" s="4849">
        <v>21</v>
      </c>
      <c r="RB21" s="4849">
        <v>24</v>
      </c>
      <c r="RC21" s="4849">
        <v>28</v>
      </c>
      <c r="RD21" s="4849">
        <v>14</v>
      </c>
      <c r="RE21" s="4849">
        <v>8</v>
      </c>
      <c r="RF21" s="4849">
        <v>20</v>
      </c>
      <c r="RG21" s="4849">
        <v>52</v>
      </c>
      <c r="RH21" s="4849">
        <v>56</v>
      </c>
      <c r="RI21" s="4849">
        <v>42</v>
      </c>
      <c r="RJ21" s="4849">
        <v>44</v>
      </c>
      <c r="RK21" s="4849">
        <v>29</v>
      </c>
      <c r="RL21" s="4849">
        <v>22</v>
      </c>
      <c r="RM21" s="4849">
        <v>42</v>
      </c>
      <c r="RN21" s="4849">
        <v>42</v>
      </c>
      <c r="RO21" s="4849">
        <v>58</v>
      </c>
      <c r="RP21" s="4849">
        <v>39</v>
      </c>
      <c r="RQ21" s="4849">
        <v>53</v>
      </c>
      <c r="RR21" s="4849">
        <v>40</v>
      </c>
      <c r="RS21" s="4849">
        <v>14</v>
      </c>
      <c r="RT21" s="4849">
        <v>11</v>
      </c>
      <c r="RU21" s="4849">
        <v>65</v>
      </c>
      <c r="RV21" s="4849">
        <v>66</v>
      </c>
      <c r="RW21" s="4849">
        <v>39</v>
      </c>
      <c r="RX21" s="4849">
        <v>44</v>
      </c>
      <c r="RY21" s="4849">
        <v>31</v>
      </c>
      <c r="RZ21" s="4849">
        <v>8</v>
      </c>
      <c r="SA21" s="4849">
        <v>15</v>
      </c>
      <c r="SB21" s="4849">
        <v>32</v>
      </c>
      <c r="SC21" s="4849">
        <v>45</v>
      </c>
      <c r="SD21" s="4849">
        <v>31</v>
      </c>
      <c r="SE21" s="4849">
        <v>38</v>
      </c>
      <c r="SF21" s="4849">
        <v>36</v>
      </c>
      <c r="SG21" s="4849">
        <v>20</v>
      </c>
      <c r="SH21" s="4849">
        <v>28</v>
      </c>
      <c r="SI21" s="4849">
        <v>76</v>
      </c>
      <c r="SJ21" s="4849">
        <v>27</v>
      </c>
      <c r="SK21" s="4849">
        <v>43</v>
      </c>
      <c r="SL21" s="4849">
        <v>36</v>
      </c>
      <c r="SM21" s="4849">
        <v>21</v>
      </c>
      <c r="SN21" s="4849">
        <v>5</v>
      </c>
      <c r="SO21" s="4849">
        <v>19</v>
      </c>
      <c r="SP21" s="4849">
        <v>35</v>
      </c>
      <c r="SQ21" s="4849">
        <v>42</v>
      </c>
      <c r="SR21" s="4849">
        <v>32</v>
      </c>
      <c r="SS21" s="4849">
        <v>39</v>
      </c>
      <c r="ST21" s="4849">
        <v>30</v>
      </c>
      <c r="SU21" s="4849">
        <v>18</v>
      </c>
      <c r="SV21" s="4849">
        <v>0</v>
      </c>
      <c r="SW21" s="4849">
        <v>9</v>
      </c>
      <c r="SX21" s="4849">
        <v>69</v>
      </c>
      <c r="SY21" s="4849">
        <v>78</v>
      </c>
      <c r="SZ21" s="4849">
        <v>58</v>
      </c>
      <c r="TA21" s="4849">
        <v>34</v>
      </c>
      <c r="TB21" s="4849">
        <v>0</v>
      </c>
      <c r="TC21" s="4849">
        <v>27</v>
      </c>
      <c r="TD21" s="4849">
        <v>62</v>
      </c>
      <c r="TE21" s="4849">
        <v>28</v>
      </c>
      <c r="TF21" s="4849">
        <v>47</v>
      </c>
      <c r="TG21" s="4849">
        <v>36</v>
      </c>
      <c r="TH21" s="4849">
        <v>33</v>
      </c>
      <c r="TI21" s="4849">
        <v>9</v>
      </c>
      <c r="TJ21" s="4849">
        <v>12</v>
      </c>
      <c r="TK21" s="4849">
        <v>28</v>
      </c>
      <c r="TL21" s="4849">
        <v>39</v>
      </c>
      <c r="TM21" s="4849">
        <v>62</v>
      </c>
      <c r="TN21" s="4849">
        <v>33</v>
      </c>
      <c r="TO21" s="4849">
        <v>46</v>
      </c>
      <c r="TP21" s="4849">
        <v>10</v>
      </c>
      <c r="TQ21" s="4849">
        <v>8</v>
      </c>
      <c r="TR21" s="4849">
        <v>44</v>
      </c>
      <c r="TS21" s="4849">
        <v>57</v>
      </c>
      <c r="TT21" s="4849">
        <v>42</v>
      </c>
      <c r="TU21" s="4849">
        <v>54</v>
      </c>
      <c r="TV21" s="4849">
        <v>72</v>
      </c>
      <c r="TW21" s="4849">
        <v>10</v>
      </c>
      <c r="TX21" s="4849">
        <v>4</v>
      </c>
      <c r="TY21" s="4849">
        <v>56</v>
      </c>
      <c r="TZ21" s="4849">
        <v>62</v>
      </c>
      <c r="UA21" s="4849">
        <v>47</v>
      </c>
      <c r="UB21" s="4849">
        <v>77</v>
      </c>
      <c r="UC21" s="4849">
        <v>68</v>
      </c>
      <c r="UD21" s="4849">
        <v>18</v>
      </c>
      <c r="UE21" s="4849">
        <v>10</v>
      </c>
      <c r="UF21" s="4849">
        <v>54</v>
      </c>
      <c r="UG21" s="4849">
        <v>57</v>
      </c>
      <c r="UH21" s="4849">
        <v>12</v>
      </c>
      <c r="UI21" s="4849">
        <v>46</v>
      </c>
      <c r="UJ21" s="4849">
        <v>0</v>
      </c>
      <c r="UK21" s="4849">
        <v>17</v>
      </c>
      <c r="UL21" s="4849">
        <v>6</v>
      </c>
      <c r="UM21" s="4849">
        <v>36</v>
      </c>
      <c r="UN21" s="4849">
        <v>42</v>
      </c>
      <c r="UO21" s="4849">
        <v>52</v>
      </c>
      <c r="UP21" s="4849">
        <v>59</v>
      </c>
      <c r="UQ21" s="4849">
        <v>37</v>
      </c>
      <c r="UR21" s="4849">
        <v>25</v>
      </c>
      <c r="US21" s="4849">
        <v>4</v>
      </c>
      <c r="UT21" s="4849">
        <v>45</v>
      </c>
      <c r="UU21" s="4849">
        <v>40</v>
      </c>
      <c r="UV21" s="4849">
        <v>49</v>
      </c>
      <c r="UW21" s="4849">
        <v>61</v>
      </c>
      <c r="UX21" s="4849">
        <v>32</v>
      </c>
      <c r="UY21" s="4849">
        <v>16</v>
      </c>
      <c r="UZ21" s="4849">
        <v>5</v>
      </c>
      <c r="VA21" s="4849">
        <v>53</v>
      </c>
      <c r="VB21" s="4849">
        <v>69</v>
      </c>
      <c r="VC21" s="4849">
        <v>59</v>
      </c>
      <c r="VD21" s="4849">
        <v>47</v>
      </c>
      <c r="VE21" s="4849">
        <v>47</v>
      </c>
      <c r="VF21" s="4849">
        <v>11</v>
      </c>
      <c r="VG21" s="4849">
        <v>16</v>
      </c>
      <c r="VH21" s="4849">
        <v>44</v>
      </c>
      <c r="VI21" s="4849">
        <v>85</v>
      </c>
      <c r="VJ21" s="4849">
        <v>70</v>
      </c>
      <c r="VK21" s="4849">
        <v>54</v>
      </c>
      <c r="VL21" s="4849">
        <v>54</v>
      </c>
      <c r="VM21" s="4849">
        <v>11</v>
      </c>
      <c r="VN21" s="4849">
        <v>6</v>
      </c>
      <c r="VO21" s="4849">
        <v>44</v>
      </c>
      <c r="VP21" s="4849">
        <v>42</v>
      </c>
      <c r="VQ21" s="4849">
        <v>76</v>
      </c>
      <c r="VR21" s="4849">
        <v>22</v>
      </c>
      <c r="VS21" s="4849">
        <v>50</v>
      </c>
      <c r="VT21" s="4849">
        <v>17</v>
      </c>
      <c r="VU21" s="4849">
        <v>20</v>
      </c>
      <c r="VV21" s="4849">
        <v>68</v>
      </c>
      <c r="VW21" s="4849">
        <v>74</v>
      </c>
      <c r="VX21" s="4849">
        <v>45</v>
      </c>
      <c r="VY21" s="4849">
        <v>36</v>
      </c>
      <c r="VZ21" s="4849">
        <v>61</v>
      </c>
      <c r="WA21" s="4849">
        <v>12</v>
      </c>
      <c r="WB21" s="4849">
        <v>10</v>
      </c>
      <c r="WC21" s="4849">
        <v>50</v>
      </c>
      <c r="WD21" s="4849">
        <v>69</v>
      </c>
      <c r="WE21" s="4849">
        <v>48</v>
      </c>
      <c r="WF21" s="4849">
        <v>55</v>
      </c>
      <c r="WG21" s="4849">
        <v>24</v>
      </c>
      <c r="WH21" s="4849">
        <v>13</v>
      </c>
      <c r="WI21" s="4849">
        <v>10</v>
      </c>
      <c r="WJ21" s="4849">
        <v>35</v>
      </c>
      <c r="WK21" s="4849">
        <v>89</v>
      </c>
      <c r="WL21" s="4849">
        <v>95</v>
      </c>
      <c r="WM21" s="4849">
        <v>50</v>
      </c>
      <c r="WN21" s="4849">
        <v>47</v>
      </c>
      <c r="WO21" s="4849">
        <v>15</v>
      </c>
      <c r="WP21" s="4849">
        <v>8</v>
      </c>
      <c r="WQ21" s="4849">
        <v>9</v>
      </c>
      <c r="WR21" s="4849">
        <v>42</v>
      </c>
      <c r="WS21" s="4849">
        <v>50</v>
      </c>
      <c r="WT21" s="4849">
        <v>37</v>
      </c>
      <c r="WU21" s="4849">
        <v>39</v>
      </c>
      <c r="WV21" s="4849">
        <v>7</v>
      </c>
      <c r="WW21" s="4849">
        <v>1</v>
      </c>
      <c r="WX21" s="4849">
        <v>64</v>
      </c>
      <c r="WY21" s="4849">
        <v>40</v>
      </c>
      <c r="WZ21" s="4849">
        <v>37</v>
      </c>
      <c r="XA21" s="4849">
        <v>37</v>
      </c>
      <c r="XB21" s="4849">
        <v>42</v>
      </c>
      <c r="XC21" s="4849">
        <v>3</v>
      </c>
      <c r="XD21" s="4849">
        <v>8</v>
      </c>
      <c r="XE21" s="4849">
        <v>36</v>
      </c>
      <c r="XF21" s="4849">
        <v>25</v>
      </c>
      <c r="XG21" s="4849">
        <v>44</v>
      </c>
      <c r="XH21" s="4849">
        <v>40</v>
      </c>
      <c r="XI21" s="4849">
        <v>32</v>
      </c>
      <c r="XJ21" s="4849">
        <v>14</v>
      </c>
      <c r="XK21" s="4849">
        <v>10</v>
      </c>
      <c r="XL21" s="4849">
        <v>45</v>
      </c>
      <c r="XM21" s="4849">
        <v>44</v>
      </c>
      <c r="XN21" s="4849">
        <v>46</v>
      </c>
      <c r="XO21" s="4849">
        <v>53</v>
      </c>
      <c r="XP21" s="4849">
        <v>71</v>
      </c>
      <c r="XQ21" s="4849">
        <v>7</v>
      </c>
      <c r="XR21" s="4849">
        <v>19</v>
      </c>
      <c r="XS21" s="4849">
        <v>82</v>
      </c>
      <c r="XT21" s="4849">
        <v>38</v>
      </c>
      <c r="XU21" s="4849">
        <v>52</v>
      </c>
      <c r="XV21" s="4849">
        <v>57</v>
      </c>
      <c r="XW21" s="4849">
        <v>40</v>
      </c>
      <c r="XX21" s="4849">
        <v>9</v>
      </c>
      <c r="XY21" s="4849">
        <v>1</v>
      </c>
      <c r="XZ21" s="4849">
        <v>27</v>
      </c>
      <c r="YA21" s="4849">
        <v>25</v>
      </c>
      <c r="YB21" s="4849">
        <v>37</v>
      </c>
      <c r="YC21" s="4849">
        <v>57</v>
      </c>
      <c r="YD21" s="4849">
        <v>21</v>
      </c>
      <c r="YE21" s="4849">
        <v>10</v>
      </c>
      <c r="YF21" s="4849">
        <v>9</v>
      </c>
      <c r="YG21" s="4849">
        <v>49</v>
      </c>
      <c r="YH21" s="4849">
        <v>29</v>
      </c>
      <c r="YI21" s="4849">
        <v>44</v>
      </c>
      <c r="YJ21" s="4849">
        <v>26</v>
      </c>
      <c r="YK21" s="4849">
        <v>32</v>
      </c>
      <c r="YL21" s="4849">
        <v>6</v>
      </c>
      <c r="YM21" s="4849">
        <v>10</v>
      </c>
      <c r="YN21" s="4849">
        <v>25</v>
      </c>
      <c r="YO21" s="4849">
        <v>44</v>
      </c>
      <c r="YP21" s="4849">
        <v>41</v>
      </c>
      <c r="YQ21" s="4849">
        <v>29</v>
      </c>
      <c r="YR21" s="4849">
        <v>38</v>
      </c>
      <c r="YS21" s="4849">
        <v>9</v>
      </c>
      <c r="YT21" s="4849">
        <v>14</v>
      </c>
      <c r="YU21" s="4849">
        <v>53</v>
      </c>
      <c r="YV21" s="4849">
        <v>39</v>
      </c>
      <c r="YW21" s="4849">
        <v>53</v>
      </c>
      <c r="YX21" s="4849">
        <v>38</v>
      </c>
      <c r="YY21" s="4849">
        <v>39</v>
      </c>
      <c r="YZ21" s="4849">
        <v>19</v>
      </c>
      <c r="ZA21" s="4849">
        <v>11</v>
      </c>
      <c r="ZB21" s="4849">
        <v>44</v>
      </c>
      <c r="ZC21" s="4849">
        <v>36</v>
      </c>
      <c r="ZD21" s="4849">
        <v>42</v>
      </c>
      <c r="ZE21" s="4849">
        <v>23</v>
      </c>
      <c r="ZF21" s="4849">
        <v>73</v>
      </c>
      <c r="ZG21" s="4849">
        <v>24</v>
      </c>
      <c r="ZH21" s="4849">
        <v>12</v>
      </c>
      <c r="ZI21" s="4849">
        <v>23</v>
      </c>
      <c r="ZJ21" s="4849">
        <v>35</v>
      </c>
      <c r="ZK21" s="4849">
        <v>43</v>
      </c>
      <c r="ZL21" s="4849">
        <v>37</v>
      </c>
      <c r="ZM21" s="4849">
        <v>19</v>
      </c>
      <c r="ZN21" s="4849">
        <v>23</v>
      </c>
      <c r="ZO21" s="4849">
        <v>5</v>
      </c>
      <c r="ZP21" s="4849">
        <v>34</v>
      </c>
      <c r="ZQ21" s="4849">
        <v>37</v>
      </c>
      <c r="ZR21" s="4849">
        <v>24</v>
      </c>
      <c r="ZS21" s="4849">
        <v>1</v>
      </c>
      <c r="ZT21" s="4849">
        <v>14</v>
      </c>
      <c r="ZU21" s="4849">
        <v>6</v>
      </c>
      <c r="ZV21" s="4849">
        <v>0</v>
      </c>
      <c r="ZW21" s="4849">
        <v>53</v>
      </c>
      <c r="ZX21" s="4849">
        <v>38</v>
      </c>
      <c r="ZY21" s="4849">
        <v>61</v>
      </c>
      <c r="ZZ21" s="4849">
        <v>42</v>
      </c>
      <c r="AAA21" s="4849">
        <v>53</v>
      </c>
      <c r="AAB21" s="4849">
        <v>15</v>
      </c>
      <c r="AAC21" s="4849">
        <v>3</v>
      </c>
      <c r="AAD21" s="4849">
        <v>25</v>
      </c>
      <c r="AAE21" s="4849">
        <v>19</v>
      </c>
      <c r="AAF21" s="4849">
        <v>17</v>
      </c>
      <c r="AAG21" s="4849">
        <v>27</v>
      </c>
      <c r="AAH21" s="4849">
        <v>10</v>
      </c>
      <c r="AAI21" s="4849">
        <v>1</v>
      </c>
      <c r="AAJ21" s="4849">
        <v>0</v>
      </c>
      <c r="AAK21" s="4849">
        <v>9</v>
      </c>
      <c r="AAL21" s="4849">
        <v>11</v>
      </c>
      <c r="AAM21" s="4849">
        <v>14</v>
      </c>
      <c r="AAN21" s="4849">
        <v>7</v>
      </c>
      <c r="AAO21" s="4849">
        <v>4</v>
      </c>
      <c r="AAP21" s="4849">
        <v>6</v>
      </c>
      <c r="AAQ21" s="4849">
        <v>0</v>
      </c>
      <c r="AAR21" s="4849">
        <v>7</v>
      </c>
      <c r="AAS21" s="4849">
        <v>6</v>
      </c>
      <c r="AAT21" s="4849">
        <v>22</v>
      </c>
      <c r="AAU21" s="4849">
        <v>0</v>
      </c>
      <c r="AAV21" s="4849">
        <v>1</v>
      </c>
      <c r="AAW21" s="4849">
        <v>1</v>
      </c>
      <c r="AAX21" s="4849">
        <v>0</v>
      </c>
      <c r="AAY21" s="4849">
        <v>1</v>
      </c>
      <c r="AAZ21" s="4849">
        <v>0</v>
      </c>
      <c r="ABA21" s="4849">
        <v>0</v>
      </c>
      <c r="ABB21" s="4849">
        <v>3</v>
      </c>
      <c r="ABC21" s="4849">
        <v>2</v>
      </c>
      <c r="ABD21" s="4849">
        <v>0</v>
      </c>
      <c r="ABE21" s="4849">
        <v>1</v>
      </c>
      <c r="ABF21" s="4849">
        <v>2</v>
      </c>
      <c r="ABG21" s="4849">
        <v>5</v>
      </c>
      <c r="ABH21" s="4849">
        <v>1</v>
      </c>
    </row>
    <row r="22" spans="1:736" s="1421" customFormat="1" ht="13.2" x14ac:dyDescent="0.25">
      <c r="A22" s="1440" t="s">
        <v>270</v>
      </c>
      <c r="B22" s="1439">
        <v>1348</v>
      </c>
      <c r="C22" s="1439">
        <v>1897</v>
      </c>
      <c r="D22" s="1439">
        <v>141</v>
      </c>
      <c r="E22" s="1439">
        <v>106</v>
      </c>
      <c r="F22" s="1439">
        <v>290</v>
      </c>
      <c r="G22" s="1439">
        <v>1826</v>
      </c>
      <c r="H22" s="1439">
        <v>2731</v>
      </c>
      <c r="I22" s="1439">
        <v>1356</v>
      </c>
      <c r="J22" s="1439">
        <v>521</v>
      </c>
      <c r="K22" s="1439">
        <v>2000</v>
      </c>
      <c r="L22" s="1439">
        <v>94</v>
      </c>
      <c r="M22" s="1439">
        <v>2082</v>
      </c>
      <c r="N22" s="1439">
        <v>2944</v>
      </c>
      <c r="O22" s="1439">
        <v>1400</v>
      </c>
      <c r="P22" s="1439">
        <v>1984</v>
      </c>
      <c r="Q22" s="1439">
        <v>1690</v>
      </c>
      <c r="R22" s="1439">
        <v>265</v>
      </c>
      <c r="S22" s="1439">
        <v>238</v>
      </c>
      <c r="T22" s="1439">
        <v>2288</v>
      </c>
      <c r="U22" s="1439">
        <v>915</v>
      </c>
      <c r="V22" s="1439">
        <v>3809</v>
      </c>
      <c r="W22" s="1439">
        <v>1595</v>
      </c>
      <c r="X22" s="1439">
        <v>3396</v>
      </c>
      <c r="Y22" s="1439">
        <v>292</v>
      </c>
      <c r="Z22" s="1439">
        <v>198</v>
      </c>
      <c r="AA22" s="1439">
        <v>2521</v>
      </c>
      <c r="AB22" s="1439">
        <v>4581</v>
      </c>
      <c r="AC22" s="1439">
        <v>2237</v>
      </c>
      <c r="AD22" s="1439">
        <v>3343</v>
      </c>
      <c r="AE22" s="1439">
        <v>2833</v>
      </c>
      <c r="AF22" s="1439">
        <v>365</v>
      </c>
      <c r="AG22" s="1439">
        <v>310</v>
      </c>
      <c r="AH22" s="1439">
        <v>3361</v>
      </c>
      <c r="AI22" s="1439">
        <v>1745</v>
      </c>
      <c r="AJ22" s="1439">
        <v>2061</v>
      </c>
      <c r="AK22" s="1439">
        <v>2836</v>
      </c>
      <c r="AL22" s="1439">
        <v>2613</v>
      </c>
      <c r="AM22" s="1439">
        <v>207</v>
      </c>
      <c r="AN22" s="1439">
        <v>222</v>
      </c>
      <c r="AO22" s="1439">
        <v>2707</v>
      </c>
      <c r="AP22" s="1439">
        <v>3608</v>
      </c>
      <c r="AQ22" s="1439">
        <v>1383</v>
      </c>
      <c r="AR22" s="1439">
        <v>462</v>
      </c>
      <c r="AS22" s="1439">
        <v>2566</v>
      </c>
      <c r="AT22" s="1439">
        <v>181</v>
      </c>
      <c r="AU22" s="1439">
        <v>310</v>
      </c>
      <c r="AV22" s="1439">
        <v>3195</v>
      </c>
      <c r="AW22" s="1439">
        <v>3423</v>
      </c>
      <c r="AX22" s="1439">
        <v>1638</v>
      </c>
      <c r="AY22" s="1439">
        <v>2943</v>
      </c>
      <c r="AZ22" s="1439">
        <v>2805</v>
      </c>
      <c r="BA22" s="1439">
        <v>270</v>
      </c>
      <c r="BB22" s="1439">
        <v>203</v>
      </c>
      <c r="BC22" s="1439">
        <v>442</v>
      </c>
      <c r="BD22" s="1439">
        <v>3179</v>
      </c>
      <c r="BE22" s="1439">
        <v>3321</v>
      </c>
      <c r="BF22" s="1439">
        <v>1772</v>
      </c>
      <c r="BG22" s="1439">
        <v>4931</v>
      </c>
      <c r="BH22" s="1439">
        <v>371</v>
      </c>
      <c r="BI22" s="1439">
        <v>417</v>
      </c>
      <c r="BJ22" s="1439">
        <v>4342</v>
      </c>
      <c r="BK22" s="1439">
        <v>4934</v>
      </c>
      <c r="BL22" s="1439">
        <v>3151</v>
      </c>
      <c r="BM22" s="1439">
        <v>4290</v>
      </c>
      <c r="BN22" s="1439">
        <v>2949</v>
      </c>
      <c r="BO22" s="1439">
        <v>277</v>
      </c>
      <c r="BP22" s="1439">
        <v>299</v>
      </c>
      <c r="BQ22" s="1439">
        <v>3300</v>
      </c>
      <c r="BR22" s="1439">
        <v>3865</v>
      </c>
      <c r="BS22" s="1439">
        <v>1478</v>
      </c>
      <c r="BT22" s="1439">
        <v>3093</v>
      </c>
      <c r="BU22" s="1439">
        <v>2428</v>
      </c>
      <c r="BV22" s="1439">
        <v>186</v>
      </c>
      <c r="BW22" s="1439">
        <v>208</v>
      </c>
      <c r="BX22" s="1439">
        <v>2138</v>
      </c>
      <c r="BY22" s="1439">
        <v>532</v>
      </c>
      <c r="BZ22" s="1439">
        <v>3554</v>
      </c>
      <c r="CA22" s="1439">
        <v>964</v>
      </c>
      <c r="CB22" s="1439">
        <v>2803</v>
      </c>
      <c r="CC22" s="1439">
        <v>121</v>
      </c>
      <c r="CD22" s="1439">
        <v>120</v>
      </c>
      <c r="CE22" s="1439">
        <v>1983</v>
      </c>
      <c r="CF22" s="1439">
        <v>4105</v>
      </c>
      <c r="CG22" s="1439">
        <v>1626</v>
      </c>
      <c r="CH22" s="1439">
        <v>2801</v>
      </c>
      <c r="CI22" s="1439">
        <v>2116</v>
      </c>
      <c r="CJ22" s="1439">
        <v>64</v>
      </c>
      <c r="CK22" s="1439">
        <v>150</v>
      </c>
      <c r="CL22" s="1439">
        <v>2198</v>
      </c>
      <c r="CM22" s="1439">
        <v>3609</v>
      </c>
      <c r="CN22" s="1439">
        <v>1208</v>
      </c>
      <c r="CO22" s="1439">
        <v>2522</v>
      </c>
      <c r="CP22" s="1439">
        <v>2446</v>
      </c>
      <c r="CQ22" s="1439">
        <v>164</v>
      </c>
      <c r="CR22" s="1439">
        <v>139</v>
      </c>
      <c r="CS22" s="1439">
        <v>2208</v>
      </c>
      <c r="CT22" s="1439">
        <v>3206</v>
      </c>
      <c r="CU22" s="1439">
        <v>1452</v>
      </c>
      <c r="CV22" s="1439">
        <v>2389</v>
      </c>
      <c r="CW22" s="1439">
        <v>1968</v>
      </c>
      <c r="CX22" s="1439">
        <v>90</v>
      </c>
      <c r="CY22" s="1439">
        <v>80</v>
      </c>
      <c r="CZ22" s="1439">
        <v>1965</v>
      </c>
      <c r="DA22" s="1439">
        <v>2728</v>
      </c>
      <c r="DB22" s="1439">
        <v>1265</v>
      </c>
      <c r="DC22" s="1439">
        <v>1875</v>
      </c>
      <c r="DD22" s="1439">
        <v>1740</v>
      </c>
      <c r="DE22" s="1439">
        <v>83</v>
      </c>
      <c r="DF22" s="1439">
        <v>73</v>
      </c>
      <c r="DG22" s="1439">
        <v>1737</v>
      </c>
      <c r="DH22" s="1439">
        <v>2149</v>
      </c>
      <c r="DI22" s="1439">
        <v>1207</v>
      </c>
      <c r="DJ22" s="1439">
        <v>2088</v>
      </c>
      <c r="DK22" s="1439">
        <v>1897</v>
      </c>
      <c r="DL22" s="1439">
        <v>97</v>
      </c>
      <c r="DM22" s="1439">
        <v>119</v>
      </c>
      <c r="DN22" s="1439">
        <v>1940</v>
      </c>
      <c r="DO22" s="1439">
        <v>2832</v>
      </c>
      <c r="DP22" s="1439">
        <v>1449</v>
      </c>
      <c r="DQ22" s="1439">
        <v>2118</v>
      </c>
      <c r="DR22" s="1439">
        <v>1714</v>
      </c>
      <c r="DS22" s="1439">
        <v>70</v>
      </c>
      <c r="DT22" s="1439">
        <v>122</v>
      </c>
      <c r="DU22" s="1439">
        <v>1861</v>
      </c>
      <c r="DV22" s="1439">
        <v>2637</v>
      </c>
      <c r="DW22" s="1439">
        <v>1259</v>
      </c>
      <c r="DX22" s="1439">
        <v>1846</v>
      </c>
      <c r="DY22" s="1439">
        <v>377</v>
      </c>
      <c r="DZ22" s="1439">
        <v>1296</v>
      </c>
      <c r="EA22" s="1439">
        <v>115</v>
      </c>
      <c r="EB22" s="1439">
        <v>1724</v>
      </c>
      <c r="EC22" s="1439">
        <v>2073</v>
      </c>
      <c r="ED22" s="1439">
        <v>1308</v>
      </c>
      <c r="EE22" s="1439">
        <v>1758</v>
      </c>
      <c r="EF22" s="1439">
        <v>1405</v>
      </c>
      <c r="EG22" s="1439">
        <v>96</v>
      </c>
      <c r="EH22" s="1439">
        <v>109</v>
      </c>
      <c r="EI22" s="1439">
        <v>1663</v>
      </c>
      <c r="EJ22" s="1439">
        <v>382</v>
      </c>
      <c r="EK22" s="1439">
        <v>2864</v>
      </c>
      <c r="EL22" s="1439">
        <v>1885</v>
      </c>
      <c r="EM22" s="1439">
        <v>1666</v>
      </c>
      <c r="EN22" s="1439">
        <v>135</v>
      </c>
      <c r="EO22" s="1439">
        <v>110</v>
      </c>
      <c r="EP22" s="1439">
        <v>1575</v>
      </c>
      <c r="EQ22" s="1439">
        <v>2187</v>
      </c>
      <c r="ER22" s="1439">
        <v>1391</v>
      </c>
      <c r="ES22" s="1439">
        <v>1770</v>
      </c>
      <c r="ET22" s="1439">
        <v>1593</v>
      </c>
      <c r="EU22" s="1439">
        <v>134</v>
      </c>
      <c r="EV22" s="1439">
        <v>87</v>
      </c>
      <c r="EW22" s="1439">
        <v>189</v>
      </c>
      <c r="EX22" s="1439">
        <v>1743</v>
      </c>
      <c r="EY22" s="1439">
        <v>2712</v>
      </c>
      <c r="EZ22" s="1439">
        <v>1626</v>
      </c>
      <c r="FA22" s="1439">
        <v>1427</v>
      </c>
      <c r="FB22" s="1439">
        <v>86</v>
      </c>
      <c r="FC22" s="1439">
        <v>103</v>
      </c>
      <c r="FD22" s="1439">
        <v>2168</v>
      </c>
      <c r="FE22" s="1439">
        <v>2387</v>
      </c>
      <c r="FF22" s="1439">
        <v>960</v>
      </c>
      <c r="FG22" s="1439">
        <v>2058</v>
      </c>
      <c r="FH22" s="1439">
        <v>1647</v>
      </c>
      <c r="FI22" s="1439">
        <v>106</v>
      </c>
      <c r="FJ22" s="1439">
        <v>93</v>
      </c>
      <c r="FK22" s="1439">
        <v>1649</v>
      </c>
      <c r="FL22" s="1439">
        <v>2332</v>
      </c>
      <c r="FM22" s="1439">
        <v>1188</v>
      </c>
      <c r="FN22" s="1439">
        <v>1570</v>
      </c>
      <c r="FO22" s="1439">
        <v>1490</v>
      </c>
      <c r="FP22" s="1439">
        <v>134</v>
      </c>
      <c r="FQ22" s="1439">
        <v>151</v>
      </c>
      <c r="FR22" s="1439">
        <v>1526</v>
      </c>
      <c r="FS22" s="1439">
        <v>2023</v>
      </c>
      <c r="FT22" s="1439">
        <v>1324</v>
      </c>
      <c r="FU22" s="1439">
        <v>1942</v>
      </c>
      <c r="FV22" s="1439">
        <v>402</v>
      </c>
      <c r="FW22" s="1439">
        <v>1218</v>
      </c>
      <c r="FX22" s="1439">
        <v>190</v>
      </c>
      <c r="FY22" s="1439">
        <v>1647</v>
      </c>
      <c r="FZ22" s="1439">
        <v>2292</v>
      </c>
      <c r="GA22" s="1439">
        <v>1250</v>
      </c>
      <c r="GB22" s="1439">
        <v>1288</v>
      </c>
      <c r="GC22" s="1439">
        <v>1691</v>
      </c>
      <c r="GD22" s="1439">
        <v>154</v>
      </c>
      <c r="GE22" s="1439">
        <v>99</v>
      </c>
      <c r="GF22" s="1439">
        <v>1481</v>
      </c>
      <c r="GG22" s="1439">
        <v>134</v>
      </c>
      <c r="GH22" s="1439">
        <v>2051</v>
      </c>
      <c r="GI22" s="1439">
        <v>1219</v>
      </c>
      <c r="GJ22" s="1439">
        <v>1103</v>
      </c>
      <c r="GK22" s="1439">
        <v>148</v>
      </c>
      <c r="GL22" s="1439">
        <v>127</v>
      </c>
      <c r="GM22" s="1439">
        <v>1622</v>
      </c>
      <c r="GN22" s="1439">
        <v>2060</v>
      </c>
      <c r="GO22" s="1439">
        <v>1272</v>
      </c>
      <c r="GP22" s="1439">
        <v>1816</v>
      </c>
      <c r="GQ22" s="1439">
        <v>359</v>
      </c>
      <c r="GR22" s="1439">
        <v>1016</v>
      </c>
      <c r="GS22" s="1439">
        <v>133</v>
      </c>
      <c r="GT22" s="1439">
        <v>1898</v>
      </c>
      <c r="GU22" s="1439">
        <v>2169</v>
      </c>
      <c r="GV22" s="1439">
        <v>1405</v>
      </c>
      <c r="GW22" s="1439">
        <v>1637</v>
      </c>
      <c r="GX22" s="1439">
        <v>353</v>
      </c>
      <c r="GY22" s="1439">
        <v>1231</v>
      </c>
      <c r="GZ22" s="1439">
        <v>97</v>
      </c>
      <c r="HA22" s="1439">
        <v>1440</v>
      </c>
      <c r="HB22" s="1439">
        <v>2219</v>
      </c>
      <c r="HC22" s="1439">
        <v>1183</v>
      </c>
      <c r="HD22" s="1439">
        <v>1660</v>
      </c>
      <c r="HE22" s="1439">
        <v>1773</v>
      </c>
      <c r="HF22" s="1439">
        <v>107</v>
      </c>
      <c r="HG22" s="1439">
        <v>121</v>
      </c>
      <c r="HH22" s="1439">
        <v>1663</v>
      </c>
      <c r="HI22" s="1439">
        <v>2017</v>
      </c>
      <c r="HJ22" s="1439">
        <v>1489</v>
      </c>
      <c r="HK22" s="1439">
        <v>1655</v>
      </c>
      <c r="HL22" s="1439">
        <v>1275</v>
      </c>
      <c r="HM22" s="1439">
        <v>87</v>
      </c>
      <c r="HN22" s="1439">
        <v>106</v>
      </c>
      <c r="HO22" s="1439">
        <v>1493</v>
      </c>
      <c r="HP22" s="1439">
        <v>1324</v>
      </c>
      <c r="HQ22" s="1439">
        <v>1110</v>
      </c>
      <c r="HR22" s="1439">
        <v>1501</v>
      </c>
      <c r="HS22" s="1439">
        <v>1397</v>
      </c>
      <c r="HT22" s="1439">
        <v>135</v>
      </c>
      <c r="HU22" s="1439">
        <v>101</v>
      </c>
      <c r="HV22" s="1439">
        <v>1414</v>
      </c>
      <c r="HW22" s="1439">
        <v>2183</v>
      </c>
      <c r="HX22" s="1439">
        <v>374</v>
      </c>
      <c r="HY22" s="1439">
        <v>2349</v>
      </c>
      <c r="HZ22" s="1439">
        <v>1554</v>
      </c>
      <c r="IA22" s="1439">
        <v>122</v>
      </c>
      <c r="IB22" s="1439">
        <v>123</v>
      </c>
      <c r="IC22" s="1439">
        <v>1485</v>
      </c>
      <c r="ID22" s="1439">
        <v>1313</v>
      </c>
      <c r="IE22" s="1439">
        <v>1226</v>
      </c>
      <c r="IF22" s="1439">
        <v>1331</v>
      </c>
      <c r="IG22" s="1439">
        <v>269</v>
      </c>
      <c r="IH22" s="1439">
        <v>1375</v>
      </c>
      <c r="II22" s="1439">
        <v>67</v>
      </c>
      <c r="IJ22" s="1439">
        <v>1437</v>
      </c>
      <c r="IK22" s="1439">
        <v>1274</v>
      </c>
      <c r="IL22" s="1439">
        <v>734</v>
      </c>
      <c r="IM22" s="1439">
        <v>1388</v>
      </c>
      <c r="IN22" s="1439">
        <v>1363</v>
      </c>
      <c r="IO22" s="1439">
        <v>105</v>
      </c>
      <c r="IP22" s="1439">
        <v>56</v>
      </c>
      <c r="IQ22" s="1439">
        <v>171</v>
      </c>
      <c r="IR22" s="1439">
        <v>1350</v>
      </c>
      <c r="IS22" s="1439">
        <v>2389</v>
      </c>
      <c r="IT22" s="1439">
        <v>622</v>
      </c>
      <c r="IU22" s="1439">
        <v>1263</v>
      </c>
      <c r="IV22" s="1439">
        <v>91</v>
      </c>
      <c r="IW22" s="1439">
        <v>118</v>
      </c>
      <c r="IX22" s="1439">
        <v>1528</v>
      </c>
      <c r="IY22" s="1439">
        <v>2598</v>
      </c>
      <c r="IZ22" s="1439">
        <v>872</v>
      </c>
      <c r="JA22" s="1439">
        <v>1240</v>
      </c>
      <c r="JB22" s="1439">
        <v>1438</v>
      </c>
      <c r="JC22" s="1439">
        <v>169</v>
      </c>
      <c r="JD22" s="1439">
        <v>153</v>
      </c>
      <c r="JE22" s="1439">
        <v>1448</v>
      </c>
      <c r="JF22" s="1439">
        <v>2834</v>
      </c>
      <c r="JG22" s="1439">
        <v>649</v>
      </c>
      <c r="JH22" s="1439">
        <v>1691</v>
      </c>
      <c r="JI22" s="1439">
        <v>1483</v>
      </c>
      <c r="JJ22" s="1439">
        <v>107</v>
      </c>
      <c r="JK22" s="1439">
        <v>87</v>
      </c>
      <c r="JL22" s="1439">
        <v>1508</v>
      </c>
      <c r="JM22" s="1439">
        <v>2611</v>
      </c>
      <c r="JN22" s="1439">
        <v>666</v>
      </c>
      <c r="JO22" s="1439">
        <v>1407</v>
      </c>
      <c r="JP22" s="1439">
        <v>1631</v>
      </c>
      <c r="JQ22" s="1439">
        <v>190</v>
      </c>
      <c r="JR22" s="1439">
        <v>129</v>
      </c>
      <c r="JS22" s="1439">
        <v>1208</v>
      </c>
      <c r="JT22" s="1439">
        <v>2700</v>
      </c>
      <c r="JU22" s="1439">
        <v>572</v>
      </c>
      <c r="JV22" s="1439">
        <v>1209</v>
      </c>
      <c r="JW22" s="1439">
        <v>1438</v>
      </c>
      <c r="JX22" s="1439">
        <v>97</v>
      </c>
      <c r="JY22" s="1439">
        <v>120</v>
      </c>
      <c r="JZ22" s="1439">
        <v>1358</v>
      </c>
      <c r="KA22" s="1439">
        <v>500</v>
      </c>
      <c r="KB22" s="1439">
        <v>369</v>
      </c>
      <c r="KC22" s="1439">
        <v>2879</v>
      </c>
      <c r="KD22" s="1439">
        <v>2035</v>
      </c>
      <c r="KE22" s="1439">
        <v>183</v>
      </c>
      <c r="KF22" s="1439">
        <v>168</v>
      </c>
      <c r="KG22" s="1439">
        <v>1694</v>
      </c>
      <c r="KH22" s="1439">
        <v>2507</v>
      </c>
      <c r="KI22" s="1439">
        <v>569</v>
      </c>
      <c r="KJ22" s="1439">
        <v>1596</v>
      </c>
      <c r="KK22" s="1439">
        <v>1261</v>
      </c>
      <c r="KL22" s="1439">
        <v>66</v>
      </c>
      <c r="KM22" s="1439">
        <v>103</v>
      </c>
      <c r="KN22" s="1439">
        <v>1360</v>
      </c>
      <c r="KO22" s="1439">
        <v>2232</v>
      </c>
      <c r="KP22" s="1439">
        <v>572</v>
      </c>
      <c r="KQ22" s="1439">
        <v>1427</v>
      </c>
      <c r="KR22" s="1439">
        <v>1403</v>
      </c>
      <c r="KS22" s="1439">
        <v>89</v>
      </c>
      <c r="KT22" s="1439">
        <v>130</v>
      </c>
      <c r="KU22" s="1439">
        <v>1401</v>
      </c>
      <c r="KV22" s="1439">
        <v>2456</v>
      </c>
      <c r="KW22" s="1439">
        <v>1054</v>
      </c>
      <c r="KX22" s="1439">
        <v>1995</v>
      </c>
      <c r="KY22" s="1439">
        <v>545</v>
      </c>
      <c r="KZ22" s="1439">
        <v>1156</v>
      </c>
      <c r="LA22" s="1439">
        <v>256</v>
      </c>
      <c r="LB22" s="1439">
        <v>1559</v>
      </c>
      <c r="LC22" s="1439">
        <v>2835</v>
      </c>
      <c r="LD22" s="1439">
        <v>814</v>
      </c>
      <c r="LE22" s="1439">
        <v>1837</v>
      </c>
      <c r="LF22" s="1439">
        <v>1554</v>
      </c>
      <c r="LG22" s="1439">
        <v>194</v>
      </c>
      <c r="LH22" s="1439">
        <v>213</v>
      </c>
      <c r="LI22" s="1439">
        <v>848</v>
      </c>
      <c r="LJ22" s="1439">
        <v>3306</v>
      </c>
      <c r="LK22" s="1439">
        <v>900</v>
      </c>
      <c r="LL22" s="1439">
        <v>2158</v>
      </c>
      <c r="LM22" s="1439">
        <v>1741</v>
      </c>
      <c r="LN22" s="1439">
        <v>470</v>
      </c>
      <c r="LO22" s="1439">
        <v>369</v>
      </c>
      <c r="LP22" s="1439">
        <v>1968</v>
      </c>
      <c r="LQ22" s="1439">
        <v>3127</v>
      </c>
      <c r="LR22" s="1439">
        <v>597</v>
      </c>
      <c r="LS22" s="1439">
        <v>92</v>
      </c>
      <c r="LT22" s="1439">
        <v>263</v>
      </c>
      <c r="LU22" s="1439">
        <v>236</v>
      </c>
      <c r="LV22" s="1439">
        <v>240</v>
      </c>
      <c r="LW22" s="1439">
        <v>2276</v>
      </c>
      <c r="LX22" s="1439">
        <v>3697</v>
      </c>
      <c r="LY22" s="1439">
        <v>760</v>
      </c>
      <c r="LZ22" s="1439">
        <v>1896</v>
      </c>
      <c r="MA22" s="1439">
        <v>1716</v>
      </c>
      <c r="MB22" s="1439">
        <v>266</v>
      </c>
      <c r="MC22" s="1439">
        <v>321</v>
      </c>
      <c r="MD22" s="1439">
        <v>1845</v>
      </c>
      <c r="ME22" s="1439">
        <v>1412</v>
      </c>
      <c r="MF22" s="1439">
        <v>929</v>
      </c>
      <c r="MG22" s="1439">
        <v>1932</v>
      </c>
      <c r="MH22" s="1439">
        <v>1928</v>
      </c>
      <c r="MI22" s="1439">
        <v>290</v>
      </c>
      <c r="MJ22" s="1439">
        <v>274</v>
      </c>
      <c r="MK22" s="1439">
        <v>2008</v>
      </c>
      <c r="ML22" s="1439">
        <v>3325</v>
      </c>
      <c r="MM22" s="1439">
        <v>1029</v>
      </c>
      <c r="MN22" s="1439">
        <v>2146</v>
      </c>
      <c r="MO22" s="1439">
        <v>2107</v>
      </c>
      <c r="MP22" s="1439">
        <v>313</v>
      </c>
      <c r="MQ22" s="1439">
        <v>231</v>
      </c>
      <c r="MR22" s="1439">
        <v>2038</v>
      </c>
      <c r="MS22" s="1439">
        <v>2818</v>
      </c>
      <c r="MT22" s="1439">
        <v>1315</v>
      </c>
      <c r="MU22" s="1439">
        <v>1883</v>
      </c>
      <c r="MV22" s="1439">
        <v>2319</v>
      </c>
      <c r="MW22" s="1439">
        <v>164</v>
      </c>
      <c r="MX22" s="1439">
        <v>34</v>
      </c>
      <c r="MY22" s="1439">
        <v>77</v>
      </c>
      <c r="MZ22" s="1439">
        <v>1530</v>
      </c>
      <c r="NA22" s="1439">
        <v>2747</v>
      </c>
      <c r="NB22" s="1439">
        <v>540</v>
      </c>
      <c r="NC22" s="1439">
        <v>1501</v>
      </c>
      <c r="ND22" s="1439">
        <v>172</v>
      </c>
      <c r="NE22" s="1439">
        <v>171</v>
      </c>
      <c r="NF22" s="1439">
        <v>173</v>
      </c>
      <c r="NG22" s="1439">
        <v>1552</v>
      </c>
      <c r="NH22" s="1439">
        <v>519</v>
      </c>
      <c r="NI22" s="1439">
        <v>2932</v>
      </c>
      <c r="NJ22" s="1439">
        <v>1919</v>
      </c>
      <c r="NK22" s="1439">
        <v>216</v>
      </c>
      <c r="NL22" s="1439">
        <v>159</v>
      </c>
      <c r="NM22" s="1439">
        <v>1291</v>
      </c>
      <c r="NN22" s="1439">
        <v>2194</v>
      </c>
      <c r="NO22" s="1439">
        <v>860</v>
      </c>
      <c r="NP22" s="1439">
        <v>1878</v>
      </c>
      <c r="NQ22" s="1439">
        <v>1840</v>
      </c>
      <c r="NR22" s="1439">
        <v>211</v>
      </c>
      <c r="NS22" s="1439">
        <v>171</v>
      </c>
      <c r="NT22" s="1439">
        <v>1449</v>
      </c>
      <c r="NU22" s="1439">
        <v>779</v>
      </c>
      <c r="NV22" s="1439">
        <v>3539</v>
      </c>
      <c r="NW22" s="1439">
        <v>827</v>
      </c>
      <c r="NX22" s="1439">
        <v>3160</v>
      </c>
      <c r="NY22" s="1439">
        <v>56</v>
      </c>
      <c r="NZ22" s="1439">
        <v>58</v>
      </c>
      <c r="OA22" s="1439">
        <v>2029</v>
      </c>
      <c r="OB22" s="1439">
        <v>4118</v>
      </c>
      <c r="OC22" s="1439">
        <v>1100</v>
      </c>
      <c r="OD22" s="1439">
        <v>2532</v>
      </c>
      <c r="OE22" s="1439">
        <v>624</v>
      </c>
      <c r="OF22" s="1439">
        <v>1644</v>
      </c>
      <c r="OG22" s="1439">
        <v>306</v>
      </c>
      <c r="OH22" s="1439">
        <v>2633</v>
      </c>
      <c r="OI22" s="1439">
        <v>4012</v>
      </c>
      <c r="OJ22" s="1439">
        <v>1291</v>
      </c>
      <c r="OK22" s="1439">
        <v>2848</v>
      </c>
      <c r="OL22" s="1439">
        <v>1136</v>
      </c>
      <c r="OM22" s="1439">
        <v>1904</v>
      </c>
      <c r="ON22" s="1439">
        <v>332</v>
      </c>
      <c r="OO22" s="1439">
        <v>2824</v>
      </c>
      <c r="OP22" s="1439">
        <v>3686</v>
      </c>
      <c r="OQ22" s="1439">
        <v>1040</v>
      </c>
      <c r="OR22" s="1439">
        <v>2537</v>
      </c>
      <c r="OS22" s="1439">
        <v>730</v>
      </c>
      <c r="OT22" s="1439">
        <v>1764</v>
      </c>
      <c r="OU22" s="1439">
        <v>296</v>
      </c>
      <c r="OV22" s="1439">
        <v>2115</v>
      </c>
      <c r="OW22" s="1439">
        <v>4067</v>
      </c>
      <c r="OX22" s="1439">
        <v>751</v>
      </c>
      <c r="OY22" s="1439">
        <v>2329</v>
      </c>
      <c r="OZ22" s="1439">
        <v>2047</v>
      </c>
      <c r="PA22" s="1439">
        <v>247</v>
      </c>
      <c r="PB22" s="1439">
        <v>226</v>
      </c>
      <c r="PC22" s="1439">
        <v>512</v>
      </c>
      <c r="PD22" s="1439">
        <v>2309</v>
      </c>
      <c r="PE22" s="1439">
        <v>3537</v>
      </c>
      <c r="PF22" s="1439">
        <v>1171</v>
      </c>
      <c r="PG22" s="1439">
        <v>667</v>
      </c>
      <c r="PH22" s="1439">
        <v>139</v>
      </c>
      <c r="PI22" s="1439">
        <v>2389</v>
      </c>
      <c r="PJ22" s="1439">
        <v>1300</v>
      </c>
      <c r="PK22" s="1439">
        <v>1471</v>
      </c>
      <c r="PL22" s="1439">
        <v>1033</v>
      </c>
      <c r="PM22" s="1439">
        <v>2587</v>
      </c>
      <c r="PN22" s="1439">
        <v>1775</v>
      </c>
      <c r="PO22" s="1439">
        <v>149</v>
      </c>
      <c r="PP22" s="1439">
        <v>215</v>
      </c>
      <c r="PQ22" s="1439">
        <v>1167</v>
      </c>
      <c r="PR22" s="1439">
        <v>2830</v>
      </c>
      <c r="PS22" s="1439">
        <v>738</v>
      </c>
      <c r="PT22" s="1439">
        <v>1974</v>
      </c>
      <c r="PU22" s="1439">
        <v>3058</v>
      </c>
      <c r="PV22" s="1439">
        <v>268</v>
      </c>
      <c r="PW22" s="1439">
        <v>142</v>
      </c>
      <c r="PX22" s="1439">
        <v>1276</v>
      </c>
      <c r="PY22" s="1439">
        <v>3213</v>
      </c>
      <c r="PZ22" s="1439">
        <v>616</v>
      </c>
      <c r="QA22" s="1439">
        <v>1855</v>
      </c>
      <c r="QB22" s="1439">
        <v>1316</v>
      </c>
      <c r="QC22" s="1439">
        <v>89</v>
      </c>
      <c r="QD22" s="1439">
        <v>156</v>
      </c>
      <c r="QE22" s="1439">
        <v>1601</v>
      </c>
      <c r="QF22" s="1439">
        <v>1450</v>
      </c>
      <c r="QG22" s="1439">
        <v>726</v>
      </c>
      <c r="QH22" s="1439">
        <v>346</v>
      </c>
      <c r="QI22" s="1439">
        <v>2978</v>
      </c>
      <c r="QJ22" s="1439">
        <v>146</v>
      </c>
      <c r="QK22" s="1439">
        <v>146</v>
      </c>
      <c r="QL22" s="1439">
        <v>1380</v>
      </c>
      <c r="QM22" s="1439">
        <v>1412</v>
      </c>
      <c r="QN22" s="1439">
        <v>656</v>
      </c>
      <c r="QO22" s="1439">
        <v>421</v>
      </c>
      <c r="QP22" s="1439">
        <v>3017</v>
      </c>
      <c r="QQ22" s="1439">
        <v>191</v>
      </c>
      <c r="QR22" s="1439">
        <v>98</v>
      </c>
      <c r="QS22" s="1439">
        <v>1350</v>
      </c>
      <c r="QT22" s="1439">
        <v>2188</v>
      </c>
      <c r="QU22" s="1439">
        <v>609</v>
      </c>
      <c r="QV22" s="1439">
        <v>1275</v>
      </c>
      <c r="QW22" s="1439">
        <v>363</v>
      </c>
      <c r="QX22" s="1439">
        <v>1166</v>
      </c>
      <c r="QY22" s="1439">
        <v>131</v>
      </c>
      <c r="QZ22" s="1439">
        <v>1323</v>
      </c>
      <c r="RA22" s="1439">
        <v>1474</v>
      </c>
      <c r="RB22" s="1439">
        <v>839</v>
      </c>
      <c r="RC22" s="1439">
        <v>1610</v>
      </c>
      <c r="RD22" s="1439">
        <v>1260</v>
      </c>
      <c r="RE22" s="1439">
        <v>104</v>
      </c>
      <c r="RF22" s="1439">
        <v>121</v>
      </c>
      <c r="RG22" s="1439">
        <v>1175</v>
      </c>
      <c r="RH22" s="1439">
        <v>1398</v>
      </c>
      <c r="RI22" s="1439">
        <v>779</v>
      </c>
      <c r="RJ22" s="1439">
        <v>1200</v>
      </c>
      <c r="RK22" s="1439">
        <v>332</v>
      </c>
      <c r="RL22" s="1439">
        <v>897</v>
      </c>
      <c r="RM22" s="1439">
        <v>121</v>
      </c>
      <c r="RN22" s="1439">
        <v>1243</v>
      </c>
      <c r="RO22" s="1439">
        <v>1291</v>
      </c>
      <c r="RP22" s="1439">
        <v>900</v>
      </c>
      <c r="RQ22" s="1439">
        <v>1461</v>
      </c>
      <c r="RR22" s="1439">
        <v>1025</v>
      </c>
      <c r="RS22" s="1439">
        <v>151</v>
      </c>
      <c r="RT22" s="1439">
        <v>117</v>
      </c>
      <c r="RU22" s="1439">
        <v>1359</v>
      </c>
      <c r="RV22" s="1439">
        <v>393</v>
      </c>
      <c r="RW22" s="1439">
        <v>2245</v>
      </c>
      <c r="RX22" s="1439">
        <v>1043</v>
      </c>
      <c r="RY22" s="1439">
        <v>1009</v>
      </c>
      <c r="RZ22" s="1439">
        <v>67</v>
      </c>
      <c r="SA22" s="1439">
        <v>122</v>
      </c>
      <c r="SB22" s="1439">
        <v>1265</v>
      </c>
      <c r="SC22" s="1439">
        <v>1210</v>
      </c>
      <c r="SD22" s="1439">
        <v>514</v>
      </c>
      <c r="SE22" s="1439">
        <v>1509</v>
      </c>
      <c r="SF22" s="1439">
        <v>923</v>
      </c>
      <c r="SG22" s="1439">
        <v>119</v>
      </c>
      <c r="SH22" s="1439">
        <v>145</v>
      </c>
      <c r="SI22" s="1439">
        <v>1137</v>
      </c>
      <c r="SJ22" s="1439">
        <v>1216</v>
      </c>
      <c r="SK22" s="1439">
        <v>775</v>
      </c>
      <c r="SL22" s="1439">
        <v>896</v>
      </c>
      <c r="SM22" s="1439">
        <v>1211</v>
      </c>
      <c r="SN22" s="1439">
        <v>103</v>
      </c>
      <c r="SO22" s="1439">
        <v>80</v>
      </c>
      <c r="SP22" s="1439">
        <v>1152</v>
      </c>
      <c r="SQ22" s="1439">
        <v>1245</v>
      </c>
      <c r="SR22" s="1439">
        <v>728</v>
      </c>
      <c r="SS22" s="1439">
        <v>1162</v>
      </c>
      <c r="ST22" s="1439">
        <v>242</v>
      </c>
      <c r="SU22" s="1439">
        <v>937</v>
      </c>
      <c r="SV22" s="1439">
        <v>0</v>
      </c>
      <c r="SW22" s="1439">
        <v>100</v>
      </c>
      <c r="SX22" s="1439">
        <v>376</v>
      </c>
      <c r="SY22" s="1439">
        <v>1349</v>
      </c>
      <c r="SZ22" s="1439">
        <v>757</v>
      </c>
      <c r="TA22" s="1439">
        <v>289</v>
      </c>
      <c r="TB22" s="1439">
        <v>0</v>
      </c>
      <c r="TC22" s="1439">
        <v>1254</v>
      </c>
      <c r="TD22" s="1439">
        <v>1132</v>
      </c>
      <c r="TE22" s="1439">
        <v>1227</v>
      </c>
      <c r="TF22" s="1439">
        <v>707</v>
      </c>
      <c r="TG22" s="1439">
        <v>992</v>
      </c>
      <c r="TH22" s="1439">
        <v>915</v>
      </c>
      <c r="TI22" s="1439">
        <v>62</v>
      </c>
      <c r="TJ22" s="1439">
        <v>101</v>
      </c>
      <c r="TK22" s="1439">
        <v>1124</v>
      </c>
      <c r="TL22" s="1439">
        <v>1212</v>
      </c>
      <c r="TM22" s="1439">
        <v>782</v>
      </c>
      <c r="TN22" s="1439">
        <v>1184</v>
      </c>
      <c r="TO22" s="1439">
        <v>913</v>
      </c>
      <c r="TP22" s="1439">
        <v>112</v>
      </c>
      <c r="TQ22" s="1439">
        <v>85</v>
      </c>
      <c r="TR22" s="1439">
        <v>1080</v>
      </c>
      <c r="TS22" s="1439">
        <v>707</v>
      </c>
      <c r="TT22" s="1439">
        <v>856</v>
      </c>
      <c r="TU22" s="1439">
        <v>1100</v>
      </c>
      <c r="TV22" s="1439">
        <v>1126</v>
      </c>
      <c r="TW22" s="1439">
        <v>97</v>
      </c>
      <c r="TX22" s="1439">
        <v>92</v>
      </c>
      <c r="TY22" s="1439">
        <v>404</v>
      </c>
      <c r="TZ22" s="1439">
        <v>2595</v>
      </c>
      <c r="UA22" s="1439">
        <v>1068</v>
      </c>
      <c r="UB22" s="1439">
        <v>1129</v>
      </c>
      <c r="UC22" s="1439">
        <v>1279</v>
      </c>
      <c r="UD22" s="1439">
        <v>101</v>
      </c>
      <c r="UE22" s="1439">
        <v>95</v>
      </c>
      <c r="UF22" s="1439">
        <v>1144</v>
      </c>
      <c r="UG22" s="1439">
        <v>1187</v>
      </c>
      <c r="UH22" s="1439">
        <v>102</v>
      </c>
      <c r="UI22" s="1439">
        <v>877</v>
      </c>
      <c r="UJ22" s="1439">
        <v>0</v>
      </c>
      <c r="UK22" s="1439">
        <v>1040</v>
      </c>
      <c r="UL22" s="1439">
        <v>98</v>
      </c>
      <c r="UM22" s="1439">
        <v>658</v>
      </c>
      <c r="UN22" s="1439">
        <v>1286</v>
      </c>
      <c r="UO22" s="1439">
        <v>848</v>
      </c>
      <c r="UP22" s="1439">
        <v>1173</v>
      </c>
      <c r="UQ22" s="1439">
        <v>1019</v>
      </c>
      <c r="UR22" s="1439">
        <v>113</v>
      </c>
      <c r="US22" s="1439">
        <v>120</v>
      </c>
      <c r="UT22" s="1439">
        <v>1085</v>
      </c>
      <c r="UU22" s="1439">
        <v>1223</v>
      </c>
      <c r="UV22" s="1439">
        <v>882</v>
      </c>
      <c r="UW22" s="1439">
        <v>1139</v>
      </c>
      <c r="UX22" s="1439">
        <v>955</v>
      </c>
      <c r="UY22" s="1439">
        <v>126</v>
      </c>
      <c r="UZ22" s="1439">
        <v>77</v>
      </c>
      <c r="VA22" s="1439">
        <v>1173</v>
      </c>
      <c r="VB22" s="1439">
        <v>1223</v>
      </c>
      <c r="VC22" s="1439">
        <v>1133</v>
      </c>
      <c r="VD22" s="1439">
        <v>1285</v>
      </c>
      <c r="VE22" s="1439">
        <v>1255</v>
      </c>
      <c r="VF22" s="1439">
        <v>117</v>
      </c>
      <c r="VG22" s="1439">
        <v>87</v>
      </c>
      <c r="VH22" s="1439">
        <v>1228</v>
      </c>
      <c r="VI22" s="1439">
        <v>1802</v>
      </c>
      <c r="VJ22" s="1439">
        <v>987</v>
      </c>
      <c r="VK22" s="1439">
        <v>1226</v>
      </c>
      <c r="VL22" s="1439">
        <v>1060</v>
      </c>
      <c r="VM22" s="1439">
        <v>118</v>
      </c>
      <c r="VN22" s="1439">
        <v>125</v>
      </c>
      <c r="VO22" s="1439">
        <v>1039</v>
      </c>
      <c r="VP22" s="1439">
        <v>1686</v>
      </c>
      <c r="VQ22" s="1439">
        <v>959</v>
      </c>
      <c r="VR22" s="1439">
        <v>1182</v>
      </c>
      <c r="VS22" s="1439">
        <v>953</v>
      </c>
      <c r="VT22" s="1439">
        <v>109</v>
      </c>
      <c r="VU22" s="1439">
        <v>124</v>
      </c>
      <c r="VV22" s="1439">
        <v>1185</v>
      </c>
      <c r="VW22" s="1439">
        <v>1549</v>
      </c>
      <c r="VX22" s="1439">
        <v>940</v>
      </c>
      <c r="VY22" s="1439">
        <v>1142</v>
      </c>
      <c r="VZ22" s="1439">
        <v>1033</v>
      </c>
      <c r="WA22" s="1439">
        <v>88</v>
      </c>
      <c r="WB22" s="1439">
        <v>111</v>
      </c>
      <c r="WC22" s="1439">
        <v>1117</v>
      </c>
      <c r="WD22" s="1439">
        <v>1602</v>
      </c>
      <c r="WE22" s="1439">
        <v>932</v>
      </c>
      <c r="WF22" s="1439">
        <v>1106</v>
      </c>
      <c r="WG22" s="1439">
        <v>1071</v>
      </c>
      <c r="WH22" s="1439">
        <v>117</v>
      </c>
      <c r="WI22" s="1439">
        <v>140</v>
      </c>
      <c r="WJ22" s="1439">
        <v>1072</v>
      </c>
      <c r="WK22" s="1439">
        <v>1638</v>
      </c>
      <c r="WL22" s="1439">
        <v>947</v>
      </c>
      <c r="WM22" s="1439">
        <v>1149</v>
      </c>
      <c r="WN22" s="1439">
        <v>1023</v>
      </c>
      <c r="WO22" s="1439">
        <v>85</v>
      </c>
      <c r="WP22" s="1439">
        <v>86</v>
      </c>
      <c r="WQ22" s="1439">
        <v>119</v>
      </c>
      <c r="WR22" s="1439">
        <v>1027</v>
      </c>
      <c r="WS22" s="1439">
        <v>344</v>
      </c>
      <c r="WT22" s="1439">
        <v>1856</v>
      </c>
      <c r="WU22" s="1439">
        <v>1247</v>
      </c>
      <c r="WV22" s="1439">
        <v>79</v>
      </c>
      <c r="WW22" s="1439">
        <v>71</v>
      </c>
      <c r="WX22" s="1439">
        <v>977</v>
      </c>
      <c r="WY22" s="1439">
        <v>1675</v>
      </c>
      <c r="WZ22" s="1439">
        <v>871</v>
      </c>
      <c r="XA22" s="1439">
        <v>1056</v>
      </c>
      <c r="XB22" s="1439">
        <v>964</v>
      </c>
      <c r="XC22" s="1439">
        <v>108</v>
      </c>
      <c r="XD22" s="1439">
        <v>118</v>
      </c>
      <c r="XE22" s="1439">
        <v>903</v>
      </c>
      <c r="XF22" s="1439">
        <v>1381</v>
      </c>
      <c r="XG22" s="1439">
        <v>866</v>
      </c>
      <c r="XH22" s="1439">
        <v>1162</v>
      </c>
      <c r="XI22" s="1439">
        <v>960</v>
      </c>
      <c r="XJ22" s="1439">
        <v>102</v>
      </c>
      <c r="XK22" s="1439">
        <v>98</v>
      </c>
      <c r="XL22" s="1439">
        <v>1003</v>
      </c>
      <c r="XM22" s="1439">
        <v>1594</v>
      </c>
      <c r="XN22" s="1439">
        <v>962</v>
      </c>
      <c r="XO22" s="1439">
        <v>938</v>
      </c>
      <c r="XP22" s="1439">
        <v>268</v>
      </c>
      <c r="XQ22" s="1439">
        <v>131</v>
      </c>
      <c r="XR22" s="1439">
        <v>803</v>
      </c>
      <c r="XS22" s="1439">
        <v>1117</v>
      </c>
      <c r="XT22" s="1439">
        <v>1667</v>
      </c>
      <c r="XU22" s="1439">
        <v>665</v>
      </c>
      <c r="XV22" s="1439">
        <v>1355</v>
      </c>
      <c r="XW22" s="1439">
        <v>997</v>
      </c>
      <c r="XX22" s="1439">
        <v>112</v>
      </c>
      <c r="XY22" s="1439">
        <v>162</v>
      </c>
      <c r="XZ22" s="1439">
        <v>844</v>
      </c>
      <c r="YA22" s="1439">
        <v>515</v>
      </c>
      <c r="YB22" s="1439">
        <v>1456</v>
      </c>
      <c r="YC22" s="1439">
        <v>1085</v>
      </c>
      <c r="YD22" s="1439">
        <v>1214</v>
      </c>
      <c r="YE22" s="1439">
        <v>138</v>
      </c>
      <c r="YF22" s="1439">
        <v>128</v>
      </c>
      <c r="YG22" s="1439">
        <v>1177</v>
      </c>
      <c r="YH22" s="1439">
        <v>1601</v>
      </c>
      <c r="YI22" s="1439">
        <v>917</v>
      </c>
      <c r="YJ22" s="1439">
        <v>1244</v>
      </c>
      <c r="YK22" s="1439">
        <v>918</v>
      </c>
      <c r="YL22" s="1439">
        <v>154</v>
      </c>
      <c r="YM22" s="1439">
        <v>104</v>
      </c>
      <c r="YN22" s="1439">
        <v>1011</v>
      </c>
      <c r="YO22" s="1439">
        <v>1604</v>
      </c>
      <c r="YP22" s="1439">
        <v>766</v>
      </c>
      <c r="YQ22" s="1439">
        <v>1217</v>
      </c>
      <c r="YR22" s="1439">
        <v>1009</v>
      </c>
      <c r="YS22" s="1439">
        <v>143</v>
      </c>
      <c r="YT22" s="1439">
        <v>127</v>
      </c>
      <c r="YU22" s="1439">
        <v>1019</v>
      </c>
      <c r="YV22" s="1439">
        <v>1334</v>
      </c>
      <c r="YW22" s="1439">
        <v>929</v>
      </c>
      <c r="YX22" s="1439">
        <v>735</v>
      </c>
      <c r="YY22" s="1439">
        <v>1964</v>
      </c>
      <c r="YZ22" s="1439">
        <v>291</v>
      </c>
      <c r="ZA22" s="1439">
        <v>206</v>
      </c>
      <c r="ZB22" s="1439">
        <v>1182</v>
      </c>
      <c r="ZC22" s="1439">
        <v>554</v>
      </c>
      <c r="ZD22" s="1439">
        <v>2171</v>
      </c>
      <c r="ZE22" s="1439">
        <v>1452</v>
      </c>
      <c r="ZF22" s="1439">
        <v>1337</v>
      </c>
      <c r="ZG22" s="1439">
        <v>293</v>
      </c>
      <c r="ZH22" s="1439">
        <v>189</v>
      </c>
      <c r="ZI22" s="1439">
        <v>1186</v>
      </c>
      <c r="ZJ22" s="1439">
        <v>841</v>
      </c>
      <c r="ZK22" s="1439">
        <v>1822</v>
      </c>
      <c r="ZL22" s="1439">
        <v>1250</v>
      </c>
      <c r="ZM22" s="1439">
        <v>1691</v>
      </c>
      <c r="ZN22" s="1439">
        <v>282</v>
      </c>
      <c r="ZO22" s="1439">
        <v>232</v>
      </c>
      <c r="ZP22" s="1439">
        <v>700</v>
      </c>
      <c r="ZQ22" s="1439">
        <v>2514</v>
      </c>
      <c r="ZR22" s="1439">
        <v>992</v>
      </c>
      <c r="ZS22" s="1439">
        <v>94</v>
      </c>
      <c r="ZT22" s="1439">
        <v>271</v>
      </c>
      <c r="ZU22" s="1439">
        <v>231</v>
      </c>
      <c r="ZV22" s="1439">
        <v>184</v>
      </c>
      <c r="ZW22" s="1439">
        <v>1364</v>
      </c>
      <c r="ZX22" s="1439">
        <v>2304</v>
      </c>
      <c r="ZY22" s="1439">
        <v>1205</v>
      </c>
      <c r="ZZ22" s="1439">
        <v>1331</v>
      </c>
      <c r="AAA22" s="1439">
        <v>1619</v>
      </c>
      <c r="AAB22" s="1439">
        <v>322</v>
      </c>
      <c r="AAC22" s="1439">
        <v>273</v>
      </c>
      <c r="AAD22" s="1439">
        <v>1632</v>
      </c>
      <c r="AAE22" s="1439">
        <v>1784</v>
      </c>
      <c r="AAF22" s="1439">
        <v>2165</v>
      </c>
      <c r="AAG22" s="1439">
        <v>1046</v>
      </c>
      <c r="AAH22" s="1439">
        <v>1583</v>
      </c>
      <c r="AAI22" s="1439">
        <v>366</v>
      </c>
      <c r="AAJ22" s="1439">
        <v>372</v>
      </c>
      <c r="AAK22" s="1439">
        <v>1872</v>
      </c>
      <c r="AAL22" s="1439">
        <v>1711</v>
      </c>
      <c r="AAM22" s="1439">
        <v>3108</v>
      </c>
      <c r="AAN22" s="1439">
        <v>1506</v>
      </c>
      <c r="AAO22" s="1439">
        <v>2303</v>
      </c>
      <c r="AAP22" s="1439">
        <v>1065</v>
      </c>
      <c r="AAQ22" s="1439">
        <v>174</v>
      </c>
      <c r="AAR22" s="1439">
        <v>1767</v>
      </c>
      <c r="AAS22" s="1439">
        <v>1449</v>
      </c>
      <c r="AAT22" s="1439">
        <v>2193</v>
      </c>
      <c r="AAU22" s="1439">
        <v>937</v>
      </c>
      <c r="AAV22" s="1439">
        <v>1474</v>
      </c>
      <c r="AAW22" s="1439">
        <v>181</v>
      </c>
      <c r="AAX22" s="1439">
        <v>138</v>
      </c>
      <c r="AAY22" s="1439">
        <v>167</v>
      </c>
      <c r="AAZ22" s="1439">
        <v>90</v>
      </c>
      <c r="ABA22" s="1439">
        <v>1427</v>
      </c>
      <c r="ABB22" s="1439">
        <v>1477</v>
      </c>
      <c r="ABC22" s="1439">
        <v>2572</v>
      </c>
      <c r="ABD22" s="1439">
        <v>276</v>
      </c>
      <c r="ABE22" s="1439">
        <v>158</v>
      </c>
      <c r="ABF22" s="1439">
        <v>921</v>
      </c>
      <c r="ABG22" s="1439">
        <v>227</v>
      </c>
      <c r="ABH22" s="1439">
        <v>1847</v>
      </c>
    </row>
    <row r="23" spans="1:736" s="1421" customFormat="1" ht="13.2" x14ac:dyDescent="0.25">
      <c r="A23" s="4867"/>
      <c r="B23" s="4849"/>
      <c r="C23" s="4849"/>
      <c r="D23" s="4849"/>
      <c r="E23" s="4849"/>
      <c r="F23" s="4849"/>
      <c r="G23" s="4849"/>
      <c r="H23" s="4849"/>
      <c r="I23" s="4849"/>
      <c r="J23" s="4849"/>
      <c r="K23" s="4849"/>
      <c r="L23" s="4849"/>
      <c r="M23" s="4849"/>
      <c r="N23" s="4849"/>
      <c r="O23" s="4849"/>
      <c r="P23" s="4849"/>
      <c r="Q23" s="4849"/>
      <c r="R23" s="4849"/>
      <c r="S23" s="4849"/>
      <c r="T23" s="4849"/>
      <c r="U23" s="4849"/>
      <c r="V23" s="4849"/>
      <c r="W23" s="4849"/>
      <c r="X23" s="4849"/>
      <c r="Y23" s="4849"/>
      <c r="Z23" s="4849"/>
      <c r="AA23" s="4849"/>
      <c r="AB23" s="4849"/>
      <c r="AC23" s="4849"/>
      <c r="AD23" s="4849"/>
      <c r="AE23" s="4849"/>
      <c r="AF23" s="4849"/>
      <c r="AG23" s="4849"/>
      <c r="AH23" s="4849"/>
      <c r="AI23" s="4849"/>
      <c r="AJ23" s="4849"/>
      <c r="AK23" s="4849"/>
      <c r="AL23" s="4849"/>
      <c r="AM23" s="4849"/>
      <c r="AN23" s="4849"/>
      <c r="AO23" s="4849"/>
      <c r="AP23" s="4849"/>
      <c r="AQ23" s="4849"/>
      <c r="AR23" s="4849"/>
      <c r="AS23" s="4849"/>
      <c r="AT23" s="4849"/>
      <c r="AU23" s="4849"/>
      <c r="AV23" s="4849"/>
      <c r="AW23" s="4849"/>
      <c r="AX23" s="4849"/>
      <c r="AY23" s="4849"/>
      <c r="AZ23" s="4849"/>
      <c r="BA23" s="4849"/>
      <c r="BB23" s="4849"/>
      <c r="BC23" s="4849"/>
      <c r="BD23" s="4849"/>
      <c r="BE23" s="4849"/>
      <c r="BF23" s="4849"/>
      <c r="BG23" s="4849"/>
      <c r="BH23" s="4849"/>
      <c r="BI23" s="4849"/>
      <c r="BJ23" s="4849"/>
      <c r="BK23" s="4849"/>
      <c r="BL23" s="4849"/>
      <c r="BM23" s="4849"/>
      <c r="BN23" s="4849"/>
      <c r="BO23" s="4849"/>
      <c r="BP23" s="4849"/>
      <c r="BQ23" s="4849"/>
      <c r="BR23" s="4849"/>
      <c r="BS23" s="4849"/>
      <c r="BT23" s="4849"/>
      <c r="BU23" s="4849"/>
      <c r="BV23" s="4849"/>
      <c r="BW23" s="4849"/>
      <c r="BX23" s="4849"/>
      <c r="BY23" s="4849"/>
      <c r="BZ23" s="4849"/>
      <c r="CA23" s="4849"/>
      <c r="CB23" s="4849"/>
      <c r="CC23" s="4849"/>
      <c r="CD23" s="4849"/>
      <c r="CE23" s="4849"/>
      <c r="CF23" s="4849"/>
      <c r="CG23" s="4849"/>
      <c r="CH23" s="4849"/>
      <c r="CI23" s="4849"/>
      <c r="CJ23" s="4849"/>
      <c r="CK23" s="4849"/>
      <c r="CL23" s="4849"/>
      <c r="CM23" s="4849"/>
      <c r="CN23" s="4849"/>
      <c r="CO23" s="4849"/>
      <c r="CP23" s="4849"/>
      <c r="CQ23" s="4849"/>
      <c r="CR23" s="4849"/>
      <c r="CS23" s="4849"/>
      <c r="CT23" s="4849"/>
      <c r="CU23" s="4849"/>
      <c r="CV23" s="4849"/>
      <c r="CW23" s="4849"/>
      <c r="CX23" s="4849"/>
      <c r="CY23" s="4849"/>
      <c r="CZ23" s="4849"/>
      <c r="DA23" s="4849"/>
      <c r="DB23" s="4849"/>
      <c r="DC23" s="4849"/>
      <c r="DD23" s="4849"/>
      <c r="DE23" s="4849"/>
      <c r="DF23" s="4849"/>
      <c r="DG23" s="4849"/>
      <c r="DH23" s="4849"/>
      <c r="DI23" s="4849"/>
      <c r="DJ23" s="4849"/>
      <c r="DK23" s="4849"/>
      <c r="DL23" s="4849"/>
      <c r="DM23" s="4849"/>
      <c r="DN23" s="4849"/>
      <c r="DO23" s="4849"/>
      <c r="DP23" s="4849"/>
      <c r="DQ23" s="4849"/>
      <c r="DR23" s="4849"/>
      <c r="DS23" s="4849"/>
      <c r="DT23" s="4849"/>
      <c r="DU23" s="4849"/>
      <c r="DV23" s="4849"/>
      <c r="DW23" s="4849"/>
      <c r="DX23" s="4849"/>
      <c r="DY23" s="4849"/>
      <c r="DZ23" s="4849"/>
      <c r="EA23" s="4849"/>
      <c r="EB23" s="4849"/>
      <c r="EC23" s="4849"/>
      <c r="ED23" s="4849"/>
      <c r="EE23" s="4849"/>
      <c r="EF23" s="4849"/>
      <c r="EG23" s="4849"/>
      <c r="EH23" s="4849"/>
      <c r="EI23" s="4849"/>
      <c r="EJ23" s="4849"/>
      <c r="EK23" s="4849"/>
      <c r="EL23" s="4849"/>
      <c r="EM23" s="4849"/>
      <c r="EN23" s="4849"/>
      <c r="EO23" s="4849"/>
      <c r="EP23" s="4849"/>
      <c r="EQ23" s="4849"/>
      <c r="ER23" s="4849"/>
      <c r="ES23" s="4849"/>
      <c r="ET23" s="4849"/>
      <c r="EU23" s="4849"/>
      <c r="EV23" s="4849"/>
      <c r="EW23" s="4849"/>
      <c r="EX23" s="4849"/>
      <c r="EY23" s="4849"/>
      <c r="EZ23" s="4849"/>
      <c r="FA23" s="4849"/>
      <c r="FB23" s="4849"/>
      <c r="FC23" s="4849"/>
      <c r="FD23" s="4849"/>
      <c r="FE23" s="4849"/>
      <c r="FF23" s="4849"/>
      <c r="FG23" s="4849"/>
      <c r="FH23" s="4849"/>
      <c r="FI23" s="4849"/>
      <c r="FJ23" s="4849"/>
      <c r="FK23" s="4849"/>
      <c r="FL23" s="4849"/>
      <c r="FM23" s="4849"/>
      <c r="FN23" s="4849"/>
      <c r="FO23" s="4849"/>
      <c r="FP23" s="4849"/>
      <c r="FQ23" s="4849"/>
      <c r="FR23" s="4849"/>
      <c r="FS23" s="4849"/>
      <c r="FT23" s="4849"/>
      <c r="FU23" s="4849"/>
      <c r="FV23" s="4849"/>
      <c r="FW23" s="4849"/>
      <c r="FX23" s="4849"/>
      <c r="FY23" s="4849"/>
      <c r="FZ23" s="4849"/>
      <c r="GA23" s="4849"/>
      <c r="GB23" s="4849"/>
      <c r="GC23" s="4849"/>
      <c r="GD23" s="4849"/>
      <c r="GE23" s="4849"/>
      <c r="GF23" s="4849"/>
      <c r="GG23" s="4849"/>
      <c r="GH23" s="4849"/>
      <c r="GI23" s="4849"/>
      <c r="GJ23" s="4849"/>
      <c r="GK23" s="4849"/>
      <c r="GL23" s="4849"/>
      <c r="GM23" s="4849"/>
      <c r="GN23" s="4849"/>
      <c r="GO23" s="4849"/>
      <c r="GP23" s="4849"/>
      <c r="GQ23" s="4849"/>
      <c r="GR23" s="4849"/>
      <c r="GS23" s="4849"/>
      <c r="GT23" s="4849"/>
      <c r="GU23" s="4849"/>
      <c r="GV23" s="4849"/>
      <c r="GW23" s="4849"/>
      <c r="GX23" s="4849"/>
      <c r="GY23" s="4849"/>
      <c r="GZ23" s="4849"/>
      <c r="HA23" s="4849"/>
      <c r="HB23" s="4849"/>
      <c r="HC23" s="4849"/>
      <c r="HD23" s="4849"/>
      <c r="HE23" s="4849"/>
      <c r="HF23" s="4849"/>
      <c r="HG23" s="4849"/>
      <c r="HH23" s="4849"/>
      <c r="HI23" s="4849"/>
      <c r="HJ23" s="4849"/>
      <c r="HK23" s="4849"/>
      <c r="HL23" s="4849"/>
      <c r="HM23" s="4849"/>
      <c r="HN23" s="4849"/>
      <c r="HO23" s="4849"/>
      <c r="HP23" s="4849"/>
      <c r="HQ23" s="4849"/>
      <c r="HR23" s="4849"/>
      <c r="HS23" s="4849"/>
      <c r="HT23" s="4849"/>
      <c r="HU23" s="4849"/>
      <c r="HV23" s="4849"/>
      <c r="HW23" s="4849"/>
      <c r="HX23" s="4849"/>
      <c r="HY23" s="4849"/>
      <c r="HZ23" s="4849"/>
      <c r="IA23" s="4849"/>
      <c r="IB23" s="4849"/>
      <c r="IC23" s="4849"/>
      <c r="ID23" s="4849"/>
      <c r="IE23" s="4849"/>
      <c r="IF23" s="4849"/>
      <c r="IG23" s="4849"/>
      <c r="IH23" s="4849"/>
      <c r="II23" s="4849"/>
      <c r="IJ23" s="4849"/>
      <c r="IK23" s="4849"/>
      <c r="IL23" s="4849"/>
      <c r="IM23" s="4849"/>
      <c r="IN23" s="4849"/>
      <c r="IO23" s="4849"/>
      <c r="IP23" s="4849"/>
      <c r="IQ23" s="4849"/>
      <c r="IR23" s="4849"/>
      <c r="IS23" s="4849"/>
      <c r="IT23" s="4849"/>
      <c r="IU23" s="4849"/>
      <c r="IV23" s="4849"/>
      <c r="IW23" s="4849"/>
      <c r="IX23" s="4849"/>
      <c r="IY23" s="4849"/>
      <c r="IZ23" s="4849"/>
      <c r="JA23" s="4849"/>
      <c r="JB23" s="4849"/>
      <c r="JC23" s="4849"/>
      <c r="JD23" s="4849"/>
      <c r="JE23" s="4849"/>
      <c r="JF23" s="4849"/>
      <c r="JG23" s="4849"/>
      <c r="JH23" s="4849"/>
      <c r="JI23" s="4849"/>
      <c r="JJ23" s="4849"/>
      <c r="JK23" s="4849"/>
      <c r="JL23" s="4849"/>
      <c r="JM23" s="4849"/>
      <c r="JN23" s="4849"/>
      <c r="JO23" s="4849"/>
      <c r="JP23" s="4849"/>
      <c r="JQ23" s="4849"/>
      <c r="JR23" s="4849"/>
      <c r="JS23" s="4849"/>
      <c r="JT23" s="4849"/>
      <c r="JU23" s="4849"/>
      <c r="JV23" s="4849"/>
      <c r="JW23" s="4849"/>
      <c r="JX23" s="4849"/>
      <c r="JY23" s="4849"/>
      <c r="JZ23" s="4849"/>
      <c r="KA23" s="4849"/>
      <c r="KB23" s="4849"/>
      <c r="KC23" s="4849"/>
      <c r="KD23" s="4849"/>
      <c r="KE23" s="4849"/>
      <c r="KF23" s="4849"/>
      <c r="KG23" s="4849"/>
      <c r="KH23" s="4849"/>
      <c r="KI23" s="4849"/>
      <c r="KJ23" s="4849"/>
      <c r="KK23" s="4849"/>
      <c r="KL23" s="4849"/>
      <c r="KM23" s="4849"/>
      <c r="KN23" s="4849"/>
      <c r="KO23" s="4849"/>
      <c r="KP23" s="4849"/>
      <c r="KQ23" s="4849"/>
      <c r="KR23" s="4849"/>
      <c r="KS23" s="4849"/>
      <c r="KT23" s="4849"/>
      <c r="KU23" s="4849"/>
      <c r="KV23" s="4849"/>
      <c r="KW23" s="4849"/>
      <c r="KX23" s="4849"/>
      <c r="KY23" s="4849"/>
      <c r="KZ23" s="4849"/>
      <c r="LA23" s="4849"/>
      <c r="LB23" s="4849"/>
      <c r="LC23" s="4849"/>
      <c r="LD23" s="4849"/>
      <c r="LE23" s="4849"/>
      <c r="LF23" s="4849"/>
      <c r="LG23" s="4849"/>
      <c r="LH23" s="4849"/>
      <c r="LI23" s="4849"/>
      <c r="LJ23" s="4849"/>
      <c r="LK23" s="4849"/>
      <c r="LL23" s="4849"/>
      <c r="LM23" s="4849"/>
      <c r="LN23" s="4849"/>
      <c r="LO23" s="4849"/>
      <c r="LP23" s="4849"/>
      <c r="LQ23" s="4849"/>
      <c r="LR23" s="4849"/>
      <c r="LS23" s="4849"/>
      <c r="LT23" s="4849"/>
      <c r="LU23" s="4849"/>
      <c r="LV23" s="4849"/>
      <c r="LW23" s="4849"/>
      <c r="LX23" s="4849"/>
      <c r="LY23" s="4849"/>
      <c r="LZ23" s="4849"/>
      <c r="MA23" s="4849"/>
      <c r="MB23" s="4849"/>
      <c r="MC23" s="4849"/>
      <c r="MD23" s="4849"/>
      <c r="ME23" s="4849"/>
      <c r="MF23" s="4849"/>
      <c r="MG23" s="4849"/>
      <c r="MH23" s="4849"/>
      <c r="MI23" s="4849"/>
      <c r="MJ23" s="4849"/>
      <c r="MK23" s="4849"/>
      <c r="ML23" s="4849"/>
      <c r="MM23" s="4849"/>
      <c r="MN23" s="4849"/>
      <c r="MO23" s="4849"/>
      <c r="MP23" s="4849"/>
      <c r="MQ23" s="4849"/>
      <c r="MR23" s="4849"/>
      <c r="MS23" s="4849"/>
      <c r="MT23" s="4849"/>
      <c r="MU23" s="4849"/>
      <c r="MV23" s="4849"/>
      <c r="MW23" s="4849"/>
      <c r="MX23" s="4849"/>
      <c r="MY23" s="4849"/>
      <c r="MZ23" s="4849"/>
      <c r="NA23" s="4849"/>
      <c r="NB23" s="4849"/>
      <c r="NC23" s="4849"/>
      <c r="ND23" s="4849"/>
      <c r="NE23" s="4849"/>
      <c r="NF23" s="4849"/>
      <c r="NG23" s="4849"/>
      <c r="NH23" s="4849"/>
      <c r="NI23" s="4849"/>
      <c r="NJ23" s="4849"/>
      <c r="NK23" s="4849"/>
      <c r="NL23" s="4849"/>
      <c r="NM23" s="4849"/>
      <c r="NN23" s="4849"/>
      <c r="NO23" s="4849"/>
      <c r="NP23" s="4849"/>
      <c r="NQ23" s="4849"/>
      <c r="NR23" s="4849"/>
      <c r="NS23" s="4849"/>
      <c r="NT23" s="4849"/>
      <c r="NU23" s="4849"/>
      <c r="NV23" s="4849"/>
      <c r="NW23" s="4849"/>
      <c r="NX23" s="4849"/>
      <c r="NY23" s="4849"/>
      <c r="NZ23" s="4849"/>
      <c r="OA23" s="4849"/>
      <c r="OB23" s="4849"/>
      <c r="OC23" s="4849"/>
      <c r="OD23" s="4849"/>
      <c r="OE23" s="4849"/>
      <c r="OF23" s="4849"/>
      <c r="OG23" s="4849"/>
      <c r="OH23" s="4849"/>
      <c r="OI23" s="4849"/>
      <c r="OJ23" s="4849"/>
      <c r="OK23" s="4849"/>
      <c r="OL23" s="4849"/>
      <c r="OM23" s="4849"/>
      <c r="ON23" s="4849"/>
      <c r="OO23" s="4849"/>
      <c r="OP23" s="4849"/>
      <c r="OQ23" s="4849"/>
      <c r="OR23" s="4849"/>
      <c r="OS23" s="4849"/>
      <c r="OT23" s="4849"/>
      <c r="OU23" s="4849"/>
      <c r="OV23" s="4849"/>
      <c r="OW23" s="4849"/>
      <c r="OX23" s="4849"/>
      <c r="OY23" s="4849"/>
      <c r="OZ23" s="4849"/>
      <c r="PA23" s="4849"/>
      <c r="PB23" s="4849"/>
      <c r="PC23" s="4849"/>
      <c r="PD23" s="4849"/>
      <c r="PE23" s="4849"/>
      <c r="PF23" s="4849"/>
      <c r="PG23" s="4849"/>
      <c r="PH23" s="4849"/>
      <c r="PI23" s="4849"/>
      <c r="PJ23" s="4849"/>
      <c r="PK23" s="4849"/>
      <c r="PL23" s="4849"/>
      <c r="PM23" s="4849"/>
      <c r="PN23" s="4849"/>
      <c r="PO23" s="4849"/>
      <c r="PP23" s="4849"/>
      <c r="PQ23" s="4849"/>
      <c r="PR23" s="4849"/>
      <c r="PS23" s="4849"/>
      <c r="PT23" s="4849"/>
      <c r="PU23" s="4849"/>
      <c r="PV23" s="4849"/>
      <c r="PW23" s="4849"/>
      <c r="PX23" s="4849"/>
      <c r="PY23" s="4849"/>
      <c r="PZ23" s="4849"/>
      <c r="QA23" s="4849"/>
      <c r="QB23" s="4849"/>
      <c r="QC23" s="4849"/>
      <c r="QD23" s="4849"/>
      <c r="QE23" s="4849"/>
      <c r="QF23" s="4849"/>
      <c r="QG23" s="4849"/>
      <c r="QH23" s="4849"/>
      <c r="QI23" s="4849"/>
      <c r="QJ23" s="4849"/>
      <c r="QK23" s="4849"/>
      <c r="QL23" s="4849"/>
      <c r="QM23" s="4849"/>
      <c r="QN23" s="4849"/>
      <c r="QO23" s="4849"/>
      <c r="QP23" s="4849"/>
      <c r="QQ23" s="4849"/>
      <c r="QR23" s="4849"/>
      <c r="QS23" s="4849"/>
      <c r="QT23" s="4849"/>
      <c r="QU23" s="4849"/>
      <c r="QV23" s="4849"/>
      <c r="QW23" s="4849"/>
      <c r="QX23" s="4849"/>
      <c r="QY23" s="4849"/>
      <c r="QZ23" s="4849"/>
      <c r="RA23" s="4849"/>
      <c r="RB23" s="4849"/>
      <c r="RC23" s="4849"/>
      <c r="RD23" s="4849"/>
      <c r="RE23" s="4849"/>
      <c r="RF23" s="4849"/>
      <c r="RG23" s="4849"/>
      <c r="RH23" s="4849"/>
      <c r="RI23" s="4849"/>
      <c r="RJ23" s="4849"/>
      <c r="RK23" s="4849"/>
      <c r="RL23" s="4849"/>
      <c r="RM23" s="4849"/>
      <c r="RN23" s="4849"/>
      <c r="RO23" s="4849"/>
      <c r="RP23" s="4849"/>
      <c r="RQ23" s="4849"/>
      <c r="RR23" s="4849"/>
      <c r="RS23" s="4849"/>
      <c r="RT23" s="4849"/>
      <c r="RU23" s="4849"/>
      <c r="RV23" s="4849"/>
      <c r="RW23" s="4849"/>
      <c r="RX23" s="4849"/>
      <c r="RY23" s="4849"/>
      <c r="RZ23" s="4849"/>
      <c r="SA23" s="4849"/>
      <c r="SB23" s="4849"/>
      <c r="SC23" s="4849"/>
      <c r="SD23" s="4849"/>
      <c r="SE23" s="4849"/>
      <c r="SF23" s="4849"/>
      <c r="SG23" s="4849"/>
      <c r="SH23" s="4849"/>
      <c r="SI23" s="4849"/>
      <c r="SJ23" s="4849"/>
      <c r="SK23" s="4849"/>
      <c r="SL23" s="4849"/>
      <c r="SM23" s="4849"/>
      <c r="SN23" s="4849"/>
      <c r="SO23" s="4849"/>
      <c r="SP23" s="4849"/>
      <c r="SQ23" s="4849"/>
      <c r="SR23" s="4849"/>
      <c r="SS23" s="4849"/>
      <c r="ST23" s="4849"/>
      <c r="SU23" s="4849"/>
      <c r="SV23" s="4849"/>
      <c r="SW23" s="4849"/>
      <c r="SX23" s="4849"/>
      <c r="SY23" s="4849"/>
      <c r="SZ23" s="4849"/>
      <c r="TA23" s="4849"/>
      <c r="TB23" s="4849"/>
      <c r="TC23" s="4849"/>
      <c r="TD23" s="4849"/>
      <c r="TE23" s="4849"/>
      <c r="TF23" s="4849"/>
      <c r="TG23" s="4849"/>
      <c r="TH23" s="4849"/>
      <c r="TI23" s="4849"/>
      <c r="TJ23" s="4849"/>
      <c r="TK23" s="4849"/>
      <c r="TL23" s="4849"/>
      <c r="TM23" s="4849"/>
      <c r="TN23" s="4849"/>
      <c r="TO23" s="4849"/>
      <c r="TP23" s="4849"/>
      <c r="TQ23" s="4849"/>
      <c r="TR23" s="4849"/>
      <c r="TS23" s="4849"/>
      <c r="TT23" s="4849"/>
      <c r="TU23" s="4849"/>
      <c r="TV23" s="4849"/>
      <c r="TW23" s="4849"/>
      <c r="TX23" s="4849"/>
      <c r="TY23" s="4849"/>
      <c r="TZ23" s="4849"/>
      <c r="UA23" s="4849"/>
      <c r="UB23" s="4849"/>
      <c r="UC23" s="4849"/>
      <c r="UD23" s="4849"/>
      <c r="UE23" s="4849"/>
      <c r="UF23" s="4849"/>
      <c r="UG23" s="4849"/>
      <c r="UH23" s="4849"/>
      <c r="UI23" s="4849"/>
      <c r="UJ23" s="4849"/>
      <c r="UK23" s="4849"/>
      <c r="UL23" s="4849"/>
      <c r="UM23" s="4849"/>
      <c r="UN23" s="4849"/>
      <c r="UO23" s="4849"/>
      <c r="UP23" s="4849"/>
      <c r="UQ23" s="4849"/>
      <c r="UR23" s="4849"/>
      <c r="US23" s="4849"/>
      <c r="UT23" s="4849"/>
      <c r="UU23" s="4849"/>
      <c r="UV23" s="4849"/>
      <c r="UW23" s="4849"/>
      <c r="UX23" s="4849"/>
      <c r="UY23" s="4849"/>
      <c r="UZ23" s="4849"/>
      <c r="VA23" s="4849"/>
      <c r="VB23" s="4849"/>
      <c r="VC23" s="4849"/>
      <c r="VD23" s="4849"/>
      <c r="VE23" s="4849"/>
      <c r="VF23" s="4849"/>
      <c r="VG23" s="4849"/>
      <c r="VH23" s="4849"/>
      <c r="VI23" s="4849"/>
      <c r="VJ23" s="4849"/>
      <c r="VK23" s="4849"/>
      <c r="VL23" s="4849"/>
      <c r="VM23" s="4849"/>
      <c r="VN23" s="4849"/>
      <c r="VO23" s="4849"/>
      <c r="VP23" s="4849"/>
      <c r="VQ23" s="4849"/>
      <c r="VR23" s="4849"/>
      <c r="VS23" s="4849"/>
      <c r="VT23" s="4849"/>
      <c r="VU23" s="4849"/>
      <c r="VV23" s="4849"/>
      <c r="VW23" s="4849"/>
      <c r="VX23" s="4849"/>
      <c r="VY23" s="4849"/>
      <c r="VZ23" s="4849"/>
      <c r="WA23" s="4849"/>
      <c r="WB23" s="4849"/>
      <c r="WC23" s="4849"/>
      <c r="WD23" s="4849"/>
      <c r="WE23" s="4849"/>
      <c r="WF23" s="4849"/>
      <c r="WG23" s="4849"/>
      <c r="WH23" s="4849"/>
      <c r="WI23" s="4849"/>
      <c r="WJ23" s="4849"/>
      <c r="WK23" s="4849"/>
      <c r="WL23" s="4849"/>
      <c r="WM23" s="4849"/>
      <c r="WN23" s="4849"/>
      <c r="WO23" s="4849"/>
      <c r="WP23" s="4849"/>
      <c r="WQ23" s="4849"/>
      <c r="WR23" s="4849"/>
      <c r="WS23" s="4849"/>
      <c r="WT23" s="4849"/>
      <c r="WU23" s="4849"/>
      <c r="WV23" s="4849"/>
      <c r="WW23" s="4849"/>
      <c r="WX23" s="4849"/>
      <c r="WY23" s="4849"/>
      <c r="WZ23" s="4849"/>
      <c r="XA23" s="4849"/>
      <c r="XB23" s="4849"/>
      <c r="XC23" s="4849"/>
      <c r="XD23" s="4849"/>
      <c r="XE23" s="4849"/>
      <c r="XF23" s="4849"/>
      <c r="XG23" s="4849"/>
      <c r="XH23" s="4849"/>
      <c r="XI23" s="4849"/>
      <c r="XJ23" s="4849"/>
      <c r="XK23" s="4849"/>
      <c r="XL23" s="4849"/>
      <c r="XM23" s="4849"/>
      <c r="XN23" s="4849"/>
      <c r="XO23" s="4849"/>
      <c r="XP23" s="4849"/>
      <c r="XQ23" s="4849"/>
      <c r="XR23" s="4849"/>
      <c r="XS23" s="4849"/>
      <c r="XT23" s="4849"/>
      <c r="XU23" s="4849"/>
      <c r="XV23" s="4849"/>
      <c r="XW23" s="4849"/>
      <c r="XX23" s="4849"/>
      <c r="XY23" s="4849"/>
      <c r="XZ23" s="4849"/>
      <c r="YA23" s="4849"/>
      <c r="YB23" s="4849"/>
      <c r="YC23" s="4849"/>
      <c r="YD23" s="4849"/>
      <c r="YE23" s="4849"/>
      <c r="YF23" s="4849"/>
      <c r="YG23" s="4849"/>
      <c r="YH23" s="4849"/>
      <c r="YI23" s="4849"/>
      <c r="YJ23" s="4849"/>
      <c r="YK23" s="4849"/>
      <c r="YL23" s="4849"/>
      <c r="YM23" s="4849"/>
      <c r="YN23" s="4849"/>
      <c r="YO23" s="4849"/>
      <c r="YP23" s="4849"/>
      <c r="YQ23" s="4849"/>
      <c r="YR23" s="4849"/>
      <c r="YS23" s="4849"/>
      <c r="YT23" s="4849"/>
      <c r="YU23" s="4849"/>
      <c r="YV23" s="4849"/>
      <c r="YW23" s="4849"/>
      <c r="YX23" s="4849"/>
      <c r="YY23" s="4849"/>
      <c r="YZ23" s="4849"/>
      <c r="ZA23" s="4849"/>
      <c r="ZB23" s="4849"/>
      <c r="ZC23" s="4849"/>
      <c r="ZD23" s="4849"/>
      <c r="ZE23" s="4849"/>
      <c r="ZF23" s="4849"/>
      <c r="ZG23" s="4849"/>
      <c r="ZH23" s="4849"/>
      <c r="ZI23" s="4849"/>
      <c r="ZJ23" s="4849"/>
      <c r="ZK23" s="4849"/>
      <c r="ZL23" s="4849"/>
      <c r="ZM23" s="4849"/>
      <c r="ZN23" s="4849"/>
      <c r="ZO23" s="4849"/>
      <c r="ZP23" s="4849"/>
      <c r="ZQ23" s="4849"/>
      <c r="ZR23" s="4849"/>
      <c r="ZS23" s="4849"/>
      <c r="ZT23" s="4849"/>
      <c r="ZU23" s="4849"/>
      <c r="ZV23" s="4849"/>
      <c r="ZW23" s="4849"/>
      <c r="ZX23" s="4849"/>
      <c r="ZY23" s="4849"/>
      <c r="ZZ23" s="4849"/>
      <c r="AAA23" s="4849"/>
      <c r="AAB23" s="4849"/>
      <c r="AAC23" s="4849"/>
      <c r="AAD23" s="4849"/>
      <c r="AAE23" s="4849"/>
      <c r="AAF23" s="4849"/>
      <c r="AAG23" s="4849"/>
      <c r="AAH23" s="4849"/>
      <c r="AAI23" s="4849"/>
      <c r="AAJ23" s="4849"/>
      <c r="AAK23" s="4849"/>
      <c r="AAL23" s="4849"/>
      <c r="AAM23" s="4849"/>
      <c r="AAN23" s="4849"/>
      <c r="AAO23" s="4849"/>
      <c r="AAP23" s="4849"/>
      <c r="AAQ23" s="4849"/>
      <c r="AAR23" s="4849"/>
      <c r="AAS23" s="4849"/>
      <c r="AAT23" s="4849"/>
      <c r="AAU23" s="4849"/>
      <c r="AAV23" s="4849"/>
      <c r="AAW23" s="4849"/>
      <c r="AAX23" s="4849"/>
      <c r="AAY23" s="4849"/>
      <c r="AAZ23" s="4849"/>
      <c r="ABA23" s="4849"/>
      <c r="ABB23" s="4849"/>
      <c r="ABC23" s="4849"/>
      <c r="ABD23" s="4849"/>
      <c r="ABE23" s="4849"/>
      <c r="ABF23" s="4849"/>
      <c r="ABG23" s="4849"/>
      <c r="ABH23" s="4849"/>
    </row>
    <row r="24" spans="1:736" s="1421" customFormat="1" ht="13.2" x14ac:dyDescent="0.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row>
    <row r="25" spans="1:736" ht="12.6" thickBot="1" x14ac:dyDescent="0.3">
      <c r="A25" s="1432" t="s">
        <v>258</v>
      </c>
    </row>
    <row r="26" spans="1:736" x14ac:dyDescent="0.2">
      <c r="A26" s="1441" t="s">
        <v>3</v>
      </c>
      <c r="B26" s="4825">
        <v>42712</v>
      </c>
      <c r="C26" s="4758">
        <v>42714</v>
      </c>
      <c r="D26" s="4758">
        <v>42714</v>
      </c>
      <c r="E26" s="4758">
        <v>42714</v>
      </c>
      <c r="F26" s="4758">
        <v>42714</v>
      </c>
      <c r="G26" s="4758">
        <v>42716</v>
      </c>
      <c r="H26" s="4758">
        <v>42718</v>
      </c>
      <c r="I26" s="4758">
        <v>42718</v>
      </c>
      <c r="J26" s="4758">
        <v>42720</v>
      </c>
      <c r="K26" s="4758">
        <v>42724</v>
      </c>
      <c r="L26" s="4758">
        <v>42724</v>
      </c>
      <c r="M26" s="4758">
        <v>42731</v>
      </c>
      <c r="N26" s="4758">
        <v>42738</v>
      </c>
      <c r="O26" s="4758">
        <v>42741</v>
      </c>
      <c r="P26" s="4758">
        <v>42746</v>
      </c>
      <c r="Q26" s="4758">
        <v>42746</v>
      </c>
      <c r="R26" s="4758">
        <v>42746</v>
      </c>
      <c r="S26" s="4758">
        <v>42746</v>
      </c>
      <c r="T26" s="4758">
        <v>42748</v>
      </c>
      <c r="U26" s="4758">
        <v>42748</v>
      </c>
      <c r="V26" s="4758">
        <v>42751</v>
      </c>
      <c r="W26" s="4758">
        <v>42752</v>
      </c>
      <c r="X26" s="4758">
        <v>42752</v>
      </c>
      <c r="Y26" s="4758">
        <v>42752</v>
      </c>
      <c r="Z26" s="4758">
        <v>42752</v>
      </c>
      <c r="AA26" s="4758">
        <v>42752</v>
      </c>
      <c r="AB26" s="4758">
        <v>42752</v>
      </c>
      <c r="AC26" s="4758">
        <v>42752</v>
      </c>
      <c r="AD26" s="4758">
        <v>42752</v>
      </c>
      <c r="AE26" s="4758">
        <v>42752</v>
      </c>
      <c r="AF26" s="4758">
        <v>42752</v>
      </c>
      <c r="AG26" s="4758">
        <v>42752</v>
      </c>
      <c r="AH26" s="4758">
        <v>42752</v>
      </c>
      <c r="AI26" s="4758">
        <v>42752</v>
      </c>
      <c r="AJ26" s="4758">
        <v>42752</v>
      </c>
      <c r="AK26" s="4758">
        <v>42752</v>
      </c>
      <c r="AL26" s="4758">
        <v>42752</v>
      </c>
      <c r="AM26" s="4758">
        <v>42752</v>
      </c>
      <c r="AN26" s="4758">
        <v>42752</v>
      </c>
      <c r="AO26" s="4758">
        <v>42752</v>
      </c>
      <c r="AP26" s="4758">
        <v>42752</v>
      </c>
      <c r="AQ26" s="4758">
        <v>42752</v>
      </c>
      <c r="AR26" s="4758">
        <v>42752</v>
      </c>
      <c r="AS26" s="4758">
        <v>42752</v>
      </c>
      <c r="AT26" s="4758">
        <v>42752</v>
      </c>
      <c r="AU26" s="4758">
        <v>42752</v>
      </c>
      <c r="AV26" s="4758">
        <v>42752</v>
      </c>
      <c r="AW26" s="4758">
        <v>42752</v>
      </c>
      <c r="AX26" s="4758">
        <v>42752</v>
      </c>
      <c r="AY26" s="4758">
        <v>42755</v>
      </c>
      <c r="AZ26" s="4758">
        <v>42756</v>
      </c>
      <c r="BA26" s="4758">
        <v>42756</v>
      </c>
      <c r="BB26" s="4758">
        <v>42756</v>
      </c>
      <c r="BC26" s="4758">
        <v>42759</v>
      </c>
      <c r="BD26" s="4758">
        <v>42761</v>
      </c>
      <c r="BE26" s="4758">
        <v>42763</v>
      </c>
      <c r="BF26" s="4758">
        <v>42765</v>
      </c>
      <c r="BG26" s="4758">
        <v>42766</v>
      </c>
      <c r="BH26" s="4758">
        <v>42766</v>
      </c>
      <c r="BI26" s="4758">
        <v>42766</v>
      </c>
      <c r="BJ26" s="4758">
        <v>42766</v>
      </c>
      <c r="BK26" s="4758">
        <v>42767</v>
      </c>
      <c r="BL26" s="4758">
        <v>42767</v>
      </c>
      <c r="BM26" s="4758">
        <v>42767</v>
      </c>
      <c r="BN26" s="4758">
        <v>42767</v>
      </c>
      <c r="BO26" s="4758">
        <v>42767</v>
      </c>
      <c r="BP26" s="4758">
        <v>42767</v>
      </c>
      <c r="BQ26" s="4758">
        <v>42769</v>
      </c>
      <c r="BR26" s="4758">
        <v>42772</v>
      </c>
      <c r="BS26" s="4758">
        <v>42772</v>
      </c>
      <c r="BT26" s="4758">
        <v>42773</v>
      </c>
      <c r="BU26" s="4758">
        <v>42774</v>
      </c>
      <c r="BV26" s="4758">
        <v>42774</v>
      </c>
      <c r="BW26" s="4758">
        <v>42774</v>
      </c>
      <c r="BX26" s="4758">
        <v>42779</v>
      </c>
      <c r="BY26" s="4758">
        <v>42779</v>
      </c>
      <c r="BZ26" s="4758">
        <v>42779</v>
      </c>
      <c r="CA26" s="4758">
        <v>42781</v>
      </c>
      <c r="CB26" s="4758">
        <v>42783</v>
      </c>
      <c r="CC26" s="4758">
        <v>42783</v>
      </c>
      <c r="CD26" s="4758">
        <v>42783</v>
      </c>
      <c r="CE26" s="4758">
        <v>42787</v>
      </c>
      <c r="CF26" s="4758">
        <v>42788</v>
      </c>
      <c r="CG26" s="4758">
        <v>42788</v>
      </c>
      <c r="CH26" s="4758">
        <v>42790</v>
      </c>
      <c r="CI26" s="4758">
        <v>42790</v>
      </c>
      <c r="CJ26" s="4758">
        <v>42790</v>
      </c>
      <c r="CK26" s="4758">
        <v>42790</v>
      </c>
      <c r="CL26" s="4758">
        <v>42794</v>
      </c>
      <c r="CM26" s="4758">
        <v>42795</v>
      </c>
      <c r="CN26" s="4758">
        <v>42795</v>
      </c>
      <c r="CO26" s="4758">
        <v>42797</v>
      </c>
      <c r="CP26" s="4758">
        <v>42798</v>
      </c>
      <c r="CQ26" s="4758">
        <v>42798</v>
      </c>
      <c r="CR26" s="4758">
        <v>42798</v>
      </c>
      <c r="CS26" s="4758">
        <v>42801</v>
      </c>
      <c r="CT26" s="4758">
        <v>42802</v>
      </c>
      <c r="CU26" s="4758">
        <v>42803</v>
      </c>
      <c r="CV26" s="4758">
        <v>42807</v>
      </c>
      <c r="CW26" s="4758">
        <v>42808</v>
      </c>
      <c r="CX26" s="4758">
        <v>42808</v>
      </c>
      <c r="CY26" s="4758">
        <v>42808</v>
      </c>
      <c r="CZ26" s="4758">
        <v>42810</v>
      </c>
      <c r="DA26" s="4758">
        <v>42814</v>
      </c>
      <c r="DB26" s="4758">
        <v>42815</v>
      </c>
      <c r="DC26" s="4758">
        <v>42817</v>
      </c>
      <c r="DD26" s="4758">
        <v>42818</v>
      </c>
      <c r="DE26" s="4758">
        <v>42818</v>
      </c>
      <c r="DF26" s="4758">
        <v>42818</v>
      </c>
      <c r="DG26" s="4758">
        <v>42821</v>
      </c>
      <c r="DH26" s="4758">
        <v>42823</v>
      </c>
      <c r="DI26" s="4758">
        <v>42824</v>
      </c>
      <c r="DJ26" s="4758">
        <v>42828</v>
      </c>
      <c r="DK26" s="4758">
        <v>42829</v>
      </c>
      <c r="DL26" s="4758">
        <v>42829</v>
      </c>
      <c r="DM26" s="4758">
        <v>42829</v>
      </c>
      <c r="DN26" s="4758">
        <v>42830</v>
      </c>
      <c r="DO26" s="4758">
        <v>42831</v>
      </c>
      <c r="DP26" s="4758">
        <v>42832</v>
      </c>
      <c r="DQ26" s="4758">
        <v>42835</v>
      </c>
      <c r="DR26" s="4758">
        <v>42836</v>
      </c>
      <c r="DS26" s="4758">
        <v>42836</v>
      </c>
      <c r="DT26" s="4758">
        <v>42836</v>
      </c>
      <c r="DU26" s="4758">
        <v>42838</v>
      </c>
      <c r="DV26" s="4758">
        <v>42842</v>
      </c>
      <c r="DW26" s="4758">
        <v>42843</v>
      </c>
      <c r="DX26" s="4758">
        <v>42845</v>
      </c>
      <c r="DY26" s="4758">
        <v>42849</v>
      </c>
      <c r="DZ26" s="4758">
        <v>42849</v>
      </c>
      <c r="EA26" s="4758">
        <v>42849</v>
      </c>
      <c r="EB26" s="4758">
        <v>42850</v>
      </c>
      <c r="EC26" s="4758">
        <v>42852</v>
      </c>
      <c r="ED26" s="4758">
        <v>42852</v>
      </c>
      <c r="EE26" s="4758">
        <v>42857</v>
      </c>
      <c r="EF26" s="4758">
        <v>42857</v>
      </c>
      <c r="EG26" s="4758">
        <v>42857</v>
      </c>
      <c r="EH26" s="4758">
        <v>42857</v>
      </c>
      <c r="EI26" s="4758">
        <v>42858</v>
      </c>
      <c r="EJ26" s="4758">
        <v>42859</v>
      </c>
      <c r="EK26" s="4758">
        <v>42864</v>
      </c>
      <c r="EL26" s="4758">
        <v>42864</v>
      </c>
      <c r="EM26" s="4758">
        <v>42865</v>
      </c>
      <c r="EN26" s="4758">
        <v>42865</v>
      </c>
      <c r="EO26" s="4758">
        <v>42865</v>
      </c>
      <c r="EP26" s="4758">
        <v>42866</v>
      </c>
      <c r="EQ26" s="4758">
        <v>42867</v>
      </c>
      <c r="ER26" s="4758">
        <v>42867</v>
      </c>
      <c r="ES26" s="4758">
        <v>42870</v>
      </c>
      <c r="ET26" s="4758">
        <v>42870</v>
      </c>
      <c r="EU26" s="4758">
        <v>42870</v>
      </c>
      <c r="EV26" s="4758">
        <v>42870</v>
      </c>
      <c r="EW26" s="4758">
        <v>42870</v>
      </c>
      <c r="EX26" s="4758">
        <v>42871</v>
      </c>
      <c r="EY26" s="4758">
        <v>42872</v>
      </c>
      <c r="EZ26" s="4758">
        <v>42872</v>
      </c>
      <c r="FA26" s="4758">
        <v>42877</v>
      </c>
      <c r="FB26" s="4758">
        <v>42877</v>
      </c>
      <c r="FC26" s="4758">
        <v>42877</v>
      </c>
      <c r="FD26" s="4758">
        <v>42880</v>
      </c>
      <c r="FE26" s="4758">
        <v>42880</v>
      </c>
      <c r="FF26" s="4758">
        <v>42881</v>
      </c>
      <c r="FG26" s="4758">
        <v>42886</v>
      </c>
      <c r="FH26" s="4758">
        <v>42886</v>
      </c>
      <c r="FI26" s="4758">
        <v>42886</v>
      </c>
      <c r="FJ26" s="4758">
        <v>42886</v>
      </c>
      <c r="FK26" s="4758">
        <v>42887</v>
      </c>
      <c r="FL26" s="4758">
        <v>42891</v>
      </c>
      <c r="FM26" s="4758">
        <v>42891</v>
      </c>
      <c r="FN26" s="4758">
        <v>42892</v>
      </c>
      <c r="FO26" s="4758">
        <v>42894</v>
      </c>
      <c r="FP26" s="4758">
        <v>42894</v>
      </c>
      <c r="FQ26" s="4758">
        <v>42894</v>
      </c>
      <c r="FR26" s="4758">
        <v>42894</v>
      </c>
      <c r="FS26" s="4758">
        <v>42898</v>
      </c>
      <c r="FT26" s="4758">
        <v>42898</v>
      </c>
      <c r="FU26" s="4758">
        <v>42899</v>
      </c>
      <c r="FV26" s="4758">
        <v>42900</v>
      </c>
      <c r="FW26" s="4758">
        <v>42900</v>
      </c>
      <c r="FX26" s="4758">
        <v>42900</v>
      </c>
      <c r="FY26" s="4758">
        <v>42901</v>
      </c>
      <c r="FZ26" s="4758">
        <v>42902</v>
      </c>
      <c r="GA26" s="4758">
        <v>42902</v>
      </c>
      <c r="GB26" s="4758">
        <v>42902</v>
      </c>
      <c r="GC26" s="4758">
        <v>42902</v>
      </c>
      <c r="GD26" s="4758">
        <v>42902</v>
      </c>
      <c r="GE26" s="4758">
        <v>42902</v>
      </c>
      <c r="GF26" s="4758">
        <v>42902</v>
      </c>
      <c r="GG26" s="4758">
        <v>42902</v>
      </c>
      <c r="GH26" s="4758">
        <v>42902</v>
      </c>
      <c r="GI26" s="4758">
        <v>42902</v>
      </c>
      <c r="GJ26" s="4758">
        <v>42905</v>
      </c>
      <c r="GK26" s="4758">
        <v>42905</v>
      </c>
      <c r="GL26" s="4758">
        <v>42905</v>
      </c>
      <c r="GM26" s="4758">
        <v>42907</v>
      </c>
      <c r="GN26" s="4758">
        <v>42909</v>
      </c>
      <c r="GO26" s="4758">
        <v>42910</v>
      </c>
      <c r="GP26" s="4758">
        <v>42913</v>
      </c>
      <c r="GQ26" s="4758">
        <v>42914</v>
      </c>
      <c r="GR26" s="4758">
        <v>42914</v>
      </c>
      <c r="GS26" s="4758">
        <v>42914</v>
      </c>
      <c r="GT26" s="4758">
        <v>42916</v>
      </c>
      <c r="GU26" s="4758">
        <v>42919</v>
      </c>
      <c r="GV26" s="4758">
        <v>42919</v>
      </c>
      <c r="GW26" s="4758">
        <v>42921</v>
      </c>
      <c r="GX26" s="4758">
        <v>42922</v>
      </c>
      <c r="GY26" s="4758">
        <v>42922</v>
      </c>
      <c r="GZ26" s="4758">
        <v>42922</v>
      </c>
      <c r="HA26" s="4758">
        <v>42924</v>
      </c>
      <c r="HB26" s="4758">
        <v>42928</v>
      </c>
      <c r="HC26" s="4758">
        <v>42928</v>
      </c>
      <c r="HD26" s="4758">
        <v>42928</v>
      </c>
      <c r="HE26" s="4758">
        <v>42929</v>
      </c>
      <c r="HF26" s="4758">
        <v>42929</v>
      </c>
      <c r="HG26" s="4758">
        <v>42929</v>
      </c>
      <c r="HH26" s="4758">
        <v>42930</v>
      </c>
      <c r="HI26" s="4758">
        <v>42933</v>
      </c>
      <c r="HJ26" s="4758">
        <v>42933</v>
      </c>
      <c r="HK26" s="4758">
        <v>42935</v>
      </c>
      <c r="HL26" s="4758">
        <v>42936</v>
      </c>
      <c r="HM26" s="4758">
        <v>42936</v>
      </c>
      <c r="HN26" s="4758">
        <v>42936</v>
      </c>
      <c r="HO26" s="4758">
        <v>42940</v>
      </c>
      <c r="HP26" s="4758">
        <v>42943</v>
      </c>
      <c r="HQ26" s="4758">
        <v>42943</v>
      </c>
      <c r="HR26" s="4758">
        <v>42944</v>
      </c>
      <c r="HS26" s="4758">
        <v>42947</v>
      </c>
      <c r="HT26" s="4758">
        <v>42947</v>
      </c>
      <c r="HU26" s="4758">
        <v>42947</v>
      </c>
      <c r="HV26" s="4758">
        <v>42947</v>
      </c>
      <c r="HW26" s="4758">
        <v>42948</v>
      </c>
      <c r="HX26" s="4758">
        <v>42948</v>
      </c>
      <c r="HY26" s="4758">
        <v>42955</v>
      </c>
      <c r="HZ26" s="4758">
        <v>42955</v>
      </c>
      <c r="IA26" s="4758">
        <v>42955</v>
      </c>
      <c r="IB26" s="4758">
        <v>42955</v>
      </c>
      <c r="IC26" s="4758">
        <v>42956</v>
      </c>
      <c r="ID26" s="4758">
        <v>42959</v>
      </c>
      <c r="IE26" s="4758">
        <v>42961</v>
      </c>
      <c r="IF26" s="4758">
        <v>42962</v>
      </c>
      <c r="IG26" s="4758">
        <v>42970</v>
      </c>
      <c r="IH26" s="4758">
        <v>42970</v>
      </c>
      <c r="II26" s="4758">
        <v>42970</v>
      </c>
      <c r="IJ26" s="4758">
        <v>42971</v>
      </c>
      <c r="IK26" s="4758">
        <v>42973</v>
      </c>
      <c r="IL26" s="4758">
        <v>42975</v>
      </c>
      <c r="IM26" s="4758" t="s">
        <v>287</v>
      </c>
      <c r="IN26" s="4758">
        <v>42979</v>
      </c>
      <c r="IO26" s="4758">
        <v>42979</v>
      </c>
      <c r="IP26" s="4758">
        <v>42979</v>
      </c>
      <c r="IQ26" s="4758">
        <v>42979</v>
      </c>
      <c r="IR26" s="4758">
        <v>42979</v>
      </c>
      <c r="IS26" s="4758">
        <v>42983</v>
      </c>
      <c r="IT26" s="4758">
        <v>42983</v>
      </c>
      <c r="IU26" s="4758">
        <v>42986</v>
      </c>
      <c r="IV26" s="4758">
        <v>42986</v>
      </c>
      <c r="IW26" s="4758">
        <v>42986</v>
      </c>
      <c r="IX26" s="4758">
        <v>42986</v>
      </c>
      <c r="IY26" s="4758">
        <v>42989</v>
      </c>
      <c r="IZ26" s="4758">
        <v>42989</v>
      </c>
      <c r="JA26" s="4758">
        <v>42989</v>
      </c>
      <c r="JB26" s="4758">
        <v>42993</v>
      </c>
      <c r="JC26" s="4758">
        <v>42993</v>
      </c>
      <c r="JD26" s="4758">
        <v>42993</v>
      </c>
      <c r="JE26" s="4758">
        <v>42994</v>
      </c>
      <c r="JF26" s="4758">
        <v>42997</v>
      </c>
      <c r="JG26" s="4758">
        <v>42997</v>
      </c>
      <c r="JH26" s="4758">
        <v>42997</v>
      </c>
      <c r="JI26" s="4758">
        <v>42997</v>
      </c>
      <c r="JJ26" s="4758">
        <v>42997</v>
      </c>
      <c r="JK26" s="4758">
        <v>42997</v>
      </c>
      <c r="JL26" s="4758">
        <v>42998</v>
      </c>
      <c r="JM26" s="4758">
        <v>43003</v>
      </c>
      <c r="JN26" s="4758">
        <v>43003</v>
      </c>
      <c r="JO26" s="4758">
        <v>43004</v>
      </c>
      <c r="JP26" s="4758">
        <v>43005</v>
      </c>
      <c r="JQ26" s="4758">
        <v>43005</v>
      </c>
      <c r="JR26" s="4758">
        <v>43005</v>
      </c>
      <c r="JS26" s="4758">
        <v>43007</v>
      </c>
      <c r="JT26" s="4758">
        <v>43007</v>
      </c>
      <c r="JU26" s="4758">
        <v>43011</v>
      </c>
      <c r="JV26" s="4758">
        <v>43013</v>
      </c>
      <c r="JW26" s="4758">
        <v>43014</v>
      </c>
      <c r="JX26" s="4758">
        <v>43014</v>
      </c>
      <c r="JY26" s="4758">
        <v>43014</v>
      </c>
      <c r="JZ26" s="4758">
        <v>43014</v>
      </c>
      <c r="KA26" s="4758">
        <v>43017</v>
      </c>
      <c r="KB26" s="4911" t="s">
        <v>287</v>
      </c>
      <c r="KC26" s="4911">
        <v>43020</v>
      </c>
      <c r="KD26" s="4758">
        <v>43020</v>
      </c>
      <c r="KE26" s="4758">
        <v>43020</v>
      </c>
      <c r="KF26" s="4758">
        <v>43020</v>
      </c>
      <c r="KG26" s="4911">
        <v>43020</v>
      </c>
      <c r="KH26" s="4911">
        <v>43020</v>
      </c>
      <c r="KI26" s="4911">
        <v>43020</v>
      </c>
      <c r="KJ26" s="4911">
        <v>43021</v>
      </c>
      <c r="KK26" s="4911">
        <v>43024</v>
      </c>
      <c r="KL26" s="4911">
        <v>43024</v>
      </c>
      <c r="KM26" s="4911">
        <v>43024</v>
      </c>
      <c r="KN26" s="4911">
        <v>43027</v>
      </c>
      <c r="KO26" s="4911" t="s">
        <v>287</v>
      </c>
      <c r="KP26" s="4911">
        <v>43033</v>
      </c>
      <c r="KQ26" s="4911">
        <v>43034</v>
      </c>
      <c r="KR26" s="4911">
        <v>43035</v>
      </c>
      <c r="KS26" s="4911">
        <v>43035</v>
      </c>
      <c r="KT26" s="4911">
        <v>43035</v>
      </c>
      <c r="KU26" s="4911">
        <v>43035</v>
      </c>
      <c r="KV26" s="4911">
        <v>43035</v>
      </c>
      <c r="KW26" s="4911">
        <v>43038</v>
      </c>
      <c r="KX26" s="4911">
        <v>43038</v>
      </c>
      <c r="KY26" s="4911">
        <v>43039</v>
      </c>
      <c r="KZ26" s="4911">
        <v>43039</v>
      </c>
      <c r="LA26" s="4911">
        <v>43039</v>
      </c>
      <c r="LB26" s="4911">
        <v>43041</v>
      </c>
      <c r="LC26" s="4911">
        <v>43045</v>
      </c>
      <c r="LD26" s="4911">
        <v>43045</v>
      </c>
      <c r="LE26" s="4911">
        <v>43047</v>
      </c>
      <c r="LF26" s="4911">
        <v>43047</v>
      </c>
      <c r="LG26" s="4911">
        <v>43047</v>
      </c>
      <c r="LH26" s="4911">
        <v>43047</v>
      </c>
      <c r="LI26" s="4911">
        <v>43047</v>
      </c>
      <c r="LJ26" s="4911">
        <v>43053</v>
      </c>
      <c r="LK26" s="4911">
        <v>43053</v>
      </c>
      <c r="LL26" s="4911">
        <v>43053</v>
      </c>
      <c r="LM26" s="4911">
        <v>43053</v>
      </c>
      <c r="LN26" s="4911">
        <v>43053</v>
      </c>
      <c r="LO26" s="4911">
        <v>43053</v>
      </c>
      <c r="LP26" s="4911">
        <v>43053</v>
      </c>
      <c r="LQ26" s="4911">
        <v>43053</v>
      </c>
      <c r="LR26" s="4911">
        <v>43053</v>
      </c>
      <c r="LS26" s="4911">
        <v>43053</v>
      </c>
      <c r="LT26" s="4911">
        <v>43053</v>
      </c>
      <c r="LU26" s="4911">
        <v>43053</v>
      </c>
      <c r="LV26" s="4911">
        <v>43053</v>
      </c>
      <c r="LW26" s="4911">
        <v>43059</v>
      </c>
      <c r="LX26" s="4911">
        <v>43060</v>
      </c>
      <c r="LY26" s="4911">
        <v>43060</v>
      </c>
      <c r="LZ26" s="4911">
        <v>43060</v>
      </c>
      <c r="MA26" s="4911">
        <v>43060</v>
      </c>
      <c r="MB26" s="4911">
        <v>43060</v>
      </c>
      <c r="MC26" s="4911">
        <v>43060</v>
      </c>
      <c r="MD26" s="4911">
        <v>43060</v>
      </c>
      <c r="ME26" s="4911">
        <v>43060</v>
      </c>
      <c r="MF26" s="4911">
        <v>43061</v>
      </c>
      <c r="MG26" s="4911">
        <v>43063</v>
      </c>
      <c r="MH26" s="4911">
        <v>43067</v>
      </c>
      <c r="MI26" s="4911">
        <v>43067</v>
      </c>
      <c r="MJ26" s="4911">
        <v>43067</v>
      </c>
      <c r="MK26" s="4911">
        <v>43068</v>
      </c>
      <c r="ML26" s="4911">
        <v>43073</v>
      </c>
      <c r="MM26" s="4911">
        <v>43073</v>
      </c>
      <c r="MN26" s="4911">
        <v>43075</v>
      </c>
      <c r="MO26" s="4911">
        <v>43076</v>
      </c>
      <c r="MP26" s="4911">
        <v>43076</v>
      </c>
      <c r="MQ26" s="4911">
        <v>43076</v>
      </c>
      <c r="MR26" s="4911">
        <v>43078</v>
      </c>
      <c r="MS26" s="4911">
        <v>43080</v>
      </c>
      <c r="MT26" s="4911">
        <v>43080</v>
      </c>
      <c r="MU26" s="4911">
        <v>43080</v>
      </c>
      <c r="MV26" s="4911">
        <v>43080</v>
      </c>
      <c r="MW26" s="4911">
        <v>43080</v>
      </c>
      <c r="MX26" s="4911">
        <v>43080</v>
      </c>
      <c r="MY26" s="4911">
        <v>43080</v>
      </c>
      <c r="MZ26" s="4911">
        <v>43081</v>
      </c>
      <c r="NA26" s="4911">
        <v>43082</v>
      </c>
      <c r="NB26" s="4911">
        <v>43082</v>
      </c>
      <c r="NC26" s="4911">
        <v>43084</v>
      </c>
      <c r="ND26" s="4911">
        <v>43084</v>
      </c>
      <c r="NE26" s="4911">
        <v>43084</v>
      </c>
      <c r="NF26" s="4911">
        <v>43084</v>
      </c>
      <c r="NG26" s="4911">
        <v>43087</v>
      </c>
      <c r="NH26" s="4911">
        <v>43089</v>
      </c>
      <c r="NI26" s="4911">
        <v>43089</v>
      </c>
      <c r="NJ26" s="4911">
        <v>43089</v>
      </c>
      <c r="NK26" s="4911">
        <v>43089</v>
      </c>
      <c r="NL26" s="4911">
        <v>43089</v>
      </c>
      <c r="NM26" s="4911">
        <v>43089</v>
      </c>
      <c r="NN26" s="4911">
        <v>43091</v>
      </c>
      <c r="NO26" s="4911">
        <v>43092</v>
      </c>
      <c r="NP26" s="4911">
        <v>43104</v>
      </c>
      <c r="NQ26" s="4911">
        <v>43108</v>
      </c>
      <c r="NR26" s="4911">
        <v>43108</v>
      </c>
      <c r="NS26" s="4911">
        <v>43108</v>
      </c>
      <c r="NT26" s="4911">
        <v>43108</v>
      </c>
      <c r="NU26" s="4911">
        <v>43108</v>
      </c>
      <c r="NV26" s="4911">
        <v>43115</v>
      </c>
      <c r="NW26" s="4911">
        <v>43115</v>
      </c>
      <c r="NX26" s="4911">
        <v>43115</v>
      </c>
      <c r="NY26" s="4911">
        <v>43115</v>
      </c>
      <c r="NZ26" s="4911">
        <v>43115</v>
      </c>
      <c r="OA26" s="4911">
        <v>43115</v>
      </c>
      <c r="OB26" s="4911">
        <v>43115</v>
      </c>
      <c r="OC26" s="4911">
        <v>43115</v>
      </c>
      <c r="OD26" s="4911">
        <v>43115</v>
      </c>
      <c r="OE26" s="4911">
        <v>43115</v>
      </c>
      <c r="OF26" s="4911">
        <v>43115</v>
      </c>
      <c r="OG26" s="4911">
        <v>43115</v>
      </c>
      <c r="OH26" s="4911">
        <v>43115</v>
      </c>
      <c r="OI26" s="4911">
        <v>43115</v>
      </c>
      <c r="OJ26" s="4911">
        <v>43115</v>
      </c>
      <c r="OK26" s="4911">
        <v>43115</v>
      </c>
      <c r="OL26" s="4911">
        <v>43116</v>
      </c>
      <c r="OM26" s="4911">
        <v>43116</v>
      </c>
      <c r="ON26" s="4911">
        <v>43116</v>
      </c>
      <c r="OO26" s="4911">
        <v>43116</v>
      </c>
      <c r="OP26" s="4911">
        <v>43116</v>
      </c>
      <c r="OQ26" s="4911">
        <v>43116</v>
      </c>
      <c r="OR26" s="4911">
        <v>43117</v>
      </c>
      <c r="OS26" s="4911">
        <v>43117</v>
      </c>
      <c r="OT26" s="4911">
        <v>43117</v>
      </c>
      <c r="OU26" s="4911">
        <v>43117</v>
      </c>
      <c r="OV26" s="4911">
        <v>43118</v>
      </c>
      <c r="OW26" s="4911">
        <v>43119</v>
      </c>
      <c r="OX26" s="4911">
        <v>43119</v>
      </c>
      <c r="OY26" s="4911">
        <v>43122</v>
      </c>
      <c r="OZ26" s="4911">
        <v>43122</v>
      </c>
      <c r="PA26" s="4911">
        <v>43122</v>
      </c>
      <c r="PB26" s="4911">
        <v>43122</v>
      </c>
      <c r="PC26" s="4911">
        <v>43124</v>
      </c>
      <c r="PD26" s="4911">
        <v>43130</v>
      </c>
      <c r="PE26" s="4911">
        <v>43134</v>
      </c>
      <c r="PF26" s="4911">
        <v>43134</v>
      </c>
      <c r="PG26" s="4911">
        <v>43137</v>
      </c>
      <c r="PH26" s="4911">
        <v>43137</v>
      </c>
      <c r="PI26" s="4911">
        <v>43137</v>
      </c>
      <c r="PJ26" s="4911">
        <v>43138</v>
      </c>
      <c r="PK26" s="4911">
        <v>43143</v>
      </c>
      <c r="PL26" s="4911">
        <v>43143</v>
      </c>
      <c r="PM26" s="4911">
        <v>43151</v>
      </c>
      <c r="PN26" s="4911">
        <v>43151</v>
      </c>
      <c r="PO26" s="4911">
        <v>43151</v>
      </c>
      <c r="PP26" s="4911">
        <v>43151</v>
      </c>
      <c r="PQ26" s="4911">
        <v>43154</v>
      </c>
      <c r="PR26" s="4911">
        <v>43158</v>
      </c>
      <c r="PS26" s="4911">
        <v>43158</v>
      </c>
      <c r="PT26" s="4911">
        <v>43158</v>
      </c>
      <c r="PU26" s="4911">
        <v>43164</v>
      </c>
      <c r="PV26" s="4911">
        <v>43164</v>
      </c>
      <c r="PW26" s="4911">
        <v>43164</v>
      </c>
      <c r="PX26" s="4911">
        <v>43166</v>
      </c>
      <c r="PY26" s="4911">
        <v>43166</v>
      </c>
      <c r="PZ26" s="4911">
        <v>43166</v>
      </c>
      <c r="QA26" s="4911">
        <v>43170</v>
      </c>
      <c r="QB26" s="4911">
        <v>43175</v>
      </c>
      <c r="QC26" s="4911">
        <v>43175</v>
      </c>
      <c r="QD26" s="4911">
        <v>43175</v>
      </c>
      <c r="QE26" s="4911">
        <v>43178</v>
      </c>
      <c r="QF26" s="4911" t="s">
        <v>287</v>
      </c>
      <c r="QG26" s="4911">
        <v>43179</v>
      </c>
      <c r="QH26" s="4911" t="s">
        <v>287</v>
      </c>
      <c r="QI26" s="4911">
        <v>43182</v>
      </c>
      <c r="QJ26" s="4911">
        <v>43182</v>
      </c>
      <c r="QK26" s="4911">
        <v>43182</v>
      </c>
      <c r="QL26" s="4911">
        <v>43182</v>
      </c>
      <c r="QM26" s="4911">
        <v>43185</v>
      </c>
      <c r="QN26" s="4911">
        <v>43186</v>
      </c>
      <c r="QO26" s="4911" t="s">
        <v>287</v>
      </c>
      <c r="QP26" s="4911" t="s">
        <v>287</v>
      </c>
      <c r="QQ26" s="4911" t="s">
        <v>287</v>
      </c>
      <c r="QR26" s="4911" t="s">
        <v>287</v>
      </c>
      <c r="QS26" s="4911">
        <v>43189</v>
      </c>
      <c r="QT26" s="4911">
        <v>43189</v>
      </c>
      <c r="QU26" s="4911">
        <v>43192</v>
      </c>
      <c r="QV26" s="4911">
        <v>43193</v>
      </c>
      <c r="QW26" s="4911">
        <v>43196</v>
      </c>
      <c r="QX26" s="4911">
        <v>43196</v>
      </c>
      <c r="QY26" s="4911">
        <v>43196</v>
      </c>
      <c r="QZ26" s="4911">
        <v>43196</v>
      </c>
      <c r="RA26" s="4911" t="s">
        <v>287</v>
      </c>
      <c r="RB26" s="4911">
        <v>43200</v>
      </c>
      <c r="RC26" s="4911">
        <v>43202</v>
      </c>
      <c r="RD26" s="4911">
        <v>43202</v>
      </c>
      <c r="RE26" s="4911">
        <v>43202</v>
      </c>
      <c r="RF26" s="4911">
        <v>43202</v>
      </c>
      <c r="RG26" s="4911">
        <v>43202</v>
      </c>
      <c r="RH26" s="4911" t="s">
        <v>287</v>
      </c>
      <c r="RI26" s="4911">
        <v>43208</v>
      </c>
      <c r="RJ26" s="4911">
        <v>43209</v>
      </c>
      <c r="RK26" s="4911">
        <v>43210</v>
      </c>
      <c r="RL26" s="4911">
        <v>43210</v>
      </c>
      <c r="RM26" s="4911">
        <v>43210</v>
      </c>
      <c r="RN26" s="4911">
        <v>43213</v>
      </c>
      <c r="RO26" s="4911">
        <v>43213</v>
      </c>
      <c r="RP26" s="4911">
        <v>43213</v>
      </c>
      <c r="RQ26" s="4911">
        <v>43216</v>
      </c>
      <c r="RR26" s="4911">
        <v>43217</v>
      </c>
      <c r="RS26" s="4911">
        <v>43217</v>
      </c>
      <c r="RT26" s="4911">
        <v>43217</v>
      </c>
      <c r="RU26" s="4911">
        <v>43220</v>
      </c>
      <c r="RV26" s="4911">
        <v>43221</v>
      </c>
      <c r="RW26" s="4911">
        <v>43221</v>
      </c>
      <c r="RX26" s="4911">
        <v>43223</v>
      </c>
      <c r="RY26" s="4911" t="s">
        <v>287</v>
      </c>
      <c r="RZ26" s="4911" t="s">
        <v>287</v>
      </c>
      <c r="SA26" s="4911" t="s">
        <v>287</v>
      </c>
      <c r="SB26" s="4911">
        <v>43227</v>
      </c>
      <c r="SC26" s="4911" t="s">
        <v>287</v>
      </c>
      <c r="SD26" s="4911">
        <v>43229</v>
      </c>
      <c r="SE26" s="4911">
        <v>43230</v>
      </c>
      <c r="SF26" s="4911">
        <v>43230</v>
      </c>
      <c r="SG26" s="4911">
        <v>43230</v>
      </c>
      <c r="SH26" s="4911">
        <v>43230</v>
      </c>
      <c r="SI26" s="4911">
        <v>43230</v>
      </c>
      <c r="SJ26" s="4911" t="s">
        <v>287</v>
      </c>
      <c r="SK26" s="4911">
        <v>43236</v>
      </c>
      <c r="SL26" s="4911">
        <v>43236</v>
      </c>
      <c r="SM26" s="4911" t="s">
        <v>287</v>
      </c>
      <c r="SN26" s="4911" t="s">
        <v>287</v>
      </c>
      <c r="SO26" s="4911" t="s">
        <v>287</v>
      </c>
      <c r="SP26" s="4911">
        <v>43241</v>
      </c>
      <c r="SQ26" s="4911">
        <v>43242</v>
      </c>
      <c r="SR26" s="4911">
        <v>43243</v>
      </c>
      <c r="SS26" s="4911">
        <v>43244</v>
      </c>
      <c r="ST26" s="4911" t="s">
        <v>287</v>
      </c>
      <c r="SU26" s="4911" t="s">
        <v>287</v>
      </c>
      <c r="SV26" s="4911" t="s">
        <v>287</v>
      </c>
      <c r="SW26" s="4911" t="s">
        <v>287</v>
      </c>
      <c r="SX26" s="4911" t="s">
        <v>287</v>
      </c>
      <c r="SY26" s="4911">
        <v>43250</v>
      </c>
      <c r="SZ26" s="4911">
        <v>43251</v>
      </c>
      <c r="TA26" s="4911">
        <v>43251</v>
      </c>
      <c r="TB26" s="4911">
        <v>43251</v>
      </c>
      <c r="TC26" s="4911">
        <v>43251</v>
      </c>
      <c r="TD26" s="4911">
        <v>43255</v>
      </c>
      <c r="TE26" s="4911">
        <v>43255</v>
      </c>
      <c r="TF26" s="4911">
        <v>43256</v>
      </c>
      <c r="TG26" s="4911">
        <v>43258</v>
      </c>
      <c r="TH26" s="4911">
        <v>43259</v>
      </c>
      <c r="TI26" s="4911">
        <v>43259</v>
      </c>
      <c r="TJ26" s="4911">
        <v>43259</v>
      </c>
      <c r="TK26" s="4911">
        <v>43259</v>
      </c>
      <c r="TL26" s="4911">
        <v>43259</v>
      </c>
      <c r="TM26" s="4911">
        <v>43259</v>
      </c>
      <c r="TN26" s="4911">
        <v>43259</v>
      </c>
      <c r="TO26" s="4911">
        <v>43262</v>
      </c>
      <c r="TP26" s="4911">
        <v>43262</v>
      </c>
      <c r="TQ26" s="4911">
        <v>43262</v>
      </c>
      <c r="TR26" s="4911">
        <v>43266</v>
      </c>
      <c r="TS26" s="4911">
        <v>43269</v>
      </c>
      <c r="TT26" s="4911">
        <v>43269</v>
      </c>
      <c r="TU26" s="4911" t="s">
        <v>287</v>
      </c>
      <c r="TV26" s="4911" t="s">
        <v>287</v>
      </c>
      <c r="TW26" s="4911" t="s">
        <v>287</v>
      </c>
      <c r="TX26" s="4911" t="s">
        <v>287</v>
      </c>
      <c r="TY26" s="4911">
        <v>43276</v>
      </c>
      <c r="TZ26" s="4911" t="s">
        <v>287</v>
      </c>
      <c r="UA26" s="4911">
        <v>43277</v>
      </c>
      <c r="UB26" s="4911">
        <v>43279</v>
      </c>
      <c r="UC26" s="4911">
        <v>43280</v>
      </c>
      <c r="UD26" s="4911">
        <v>43280</v>
      </c>
      <c r="UE26" s="4911">
        <v>43280</v>
      </c>
      <c r="UF26" s="4911">
        <v>43283</v>
      </c>
      <c r="UG26" s="4911" t="s">
        <v>287</v>
      </c>
      <c r="UH26" s="4911">
        <v>43284</v>
      </c>
      <c r="UI26" s="4911" t="s">
        <v>287</v>
      </c>
      <c r="UJ26" s="4911" t="s">
        <v>287</v>
      </c>
      <c r="UK26" s="4911" t="s">
        <v>287</v>
      </c>
      <c r="UL26" s="4911" t="s">
        <v>287</v>
      </c>
      <c r="UM26" s="4911">
        <v>43290</v>
      </c>
      <c r="UN26" s="4911">
        <v>43291</v>
      </c>
      <c r="UO26" s="4911">
        <v>43292</v>
      </c>
      <c r="UP26" s="4911">
        <v>43293</v>
      </c>
      <c r="UQ26" s="4911" t="s">
        <v>287</v>
      </c>
      <c r="UR26" s="4911" t="s">
        <v>287</v>
      </c>
      <c r="US26" s="4911" t="s">
        <v>287</v>
      </c>
      <c r="UT26" s="4911">
        <v>43293</v>
      </c>
      <c r="UU26" s="4911" t="s">
        <v>287</v>
      </c>
      <c r="UV26" s="4911">
        <v>43299</v>
      </c>
      <c r="UW26" s="4911">
        <v>43299</v>
      </c>
      <c r="UX26" s="4911">
        <v>43299</v>
      </c>
      <c r="UY26" s="4911">
        <v>43299</v>
      </c>
      <c r="UZ26" s="4911">
        <v>43299</v>
      </c>
      <c r="VA26" s="4911">
        <v>43304</v>
      </c>
      <c r="VB26" s="4911">
        <v>43304</v>
      </c>
      <c r="VC26" s="4911">
        <v>43305</v>
      </c>
      <c r="VD26" s="4911">
        <v>43307</v>
      </c>
      <c r="VE26" s="4911">
        <v>43308</v>
      </c>
      <c r="VF26" s="4911">
        <v>43308</v>
      </c>
      <c r="VG26" s="4911">
        <v>43308</v>
      </c>
      <c r="VH26" s="4911">
        <v>43311</v>
      </c>
      <c r="VI26" s="4911" t="s">
        <v>287</v>
      </c>
      <c r="VJ26" s="4911">
        <v>43313</v>
      </c>
      <c r="VK26" s="4911" t="s">
        <v>287</v>
      </c>
      <c r="VL26" s="4911">
        <v>43314</v>
      </c>
      <c r="VM26" s="4911">
        <v>43314</v>
      </c>
      <c r="VN26" s="4911">
        <v>43314</v>
      </c>
      <c r="VO26" s="4911">
        <v>43318</v>
      </c>
      <c r="VP26" s="4911">
        <v>43318</v>
      </c>
      <c r="VQ26" s="4911">
        <v>43318</v>
      </c>
      <c r="VR26" s="4911" t="s">
        <v>287</v>
      </c>
      <c r="VS26" s="4911" t="s">
        <v>287</v>
      </c>
      <c r="VT26" s="4911" t="s">
        <v>287</v>
      </c>
      <c r="VU26" s="4911" t="s">
        <v>287</v>
      </c>
      <c r="VV26" s="4911">
        <v>43325</v>
      </c>
      <c r="VW26" s="4911">
        <v>43325</v>
      </c>
      <c r="VX26" s="4911">
        <v>43326</v>
      </c>
      <c r="VY26" s="4911">
        <v>43327</v>
      </c>
      <c r="VZ26" s="4911">
        <v>43329</v>
      </c>
      <c r="WA26" s="4911">
        <v>43329</v>
      </c>
      <c r="WB26" s="4911">
        <v>43329</v>
      </c>
      <c r="WC26" s="4911">
        <v>43332</v>
      </c>
      <c r="WD26" s="4911">
        <v>43333</v>
      </c>
      <c r="WE26" s="4911">
        <v>43334</v>
      </c>
      <c r="WF26" s="4911">
        <v>43335</v>
      </c>
      <c r="WG26" s="4911">
        <v>43336</v>
      </c>
      <c r="WH26" s="4911">
        <v>43336</v>
      </c>
      <c r="WI26" s="4911">
        <v>43336</v>
      </c>
      <c r="WJ26" s="4911" t="s">
        <v>287</v>
      </c>
      <c r="WK26" s="4911">
        <v>43340</v>
      </c>
      <c r="WL26" s="4911">
        <v>43340</v>
      </c>
      <c r="WM26" s="4911">
        <v>43342</v>
      </c>
      <c r="WN26" s="4911" t="s">
        <v>287</v>
      </c>
      <c r="WO26" s="4911" t="s">
        <v>287</v>
      </c>
      <c r="WP26" s="4911" t="s">
        <v>287</v>
      </c>
      <c r="WQ26" s="4911" t="s">
        <v>287</v>
      </c>
      <c r="WR26" s="4911">
        <v>43347</v>
      </c>
      <c r="WS26" s="4911">
        <v>43348</v>
      </c>
      <c r="WT26" s="4911">
        <v>43349</v>
      </c>
      <c r="WU26" s="4911">
        <v>43349</v>
      </c>
      <c r="WV26" s="4911">
        <v>43349</v>
      </c>
      <c r="WW26" s="4911">
        <v>43349</v>
      </c>
      <c r="WX26" s="4911">
        <v>43353</v>
      </c>
      <c r="WY26" s="4911">
        <v>43354</v>
      </c>
      <c r="WZ26" s="4911">
        <v>43355</v>
      </c>
      <c r="XA26" s="4911">
        <v>43356</v>
      </c>
      <c r="XB26" s="4911">
        <v>43357</v>
      </c>
      <c r="XC26" s="4911">
        <v>43357</v>
      </c>
      <c r="XD26" s="4911">
        <v>43357</v>
      </c>
      <c r="XE26" s="4911">
        <v>43360</v>
      </c>
      <c r="XF26" s="4911">
        <v>43361</v>
      </c>
      <c r="XG26" s="4911">
        <v>43362</v>
      </c>
      <c r="XH26" s="4911">
        <v>43363</v>
      </c>
      <c r="XI26" s="4911">
        <v>43364</v>
      </c>
      <c r="XJ26" s="4911">
        <v>43364</v>
      </c>
      <c r="XK26" s="4911">
        <v>43364</v>
      </c>
      <c r="XL26" s="4911">
        <v>43367</v>
      </c>
      <c r="XM26" s="4911">
        <v>43367</v>
      </c>
      <c r="XN26" s="4911">
        <v>43367</v>
      </c>
      <c r="XO26" s="4911">
        <v>43370</v>
      </c>
      <c r="XP26" s="4911">
        <v>43371</v>
      </c>
      <c r="XQ26" s="4911">
        <v>43371</v>
      </c>
      <c r="XR26" s="4911">
        <v>43371</v>
      </c>
      <c r="XS26" s="4911">
        <v>43374</v>
      </c>
      <c r="XT26" s="4911">
        <v>43375</v>
      </c>
      <c r="XU26" s="4911">
        <v>43376</v>
      </c>
      <c r="XV26" s="4911">
        <v>43377</v>
      </c>
      <c r="XW26" s="4911">
        <v>43378</v>
      </c>
      <c r="XX26" s="4911">
        <v>43378</v>
      </c>
      <c r="XY26" s="4911">
        <v>43378</v>
      </c>
      <c r="XZ26" s="4911">
        <v>43381</v>
      </c>
      <c r="YA26" s="4911">
        <v>43382</v>
      </c>
      <c r="YB26" s="4911">
        <v>43383</v>
      </c>
      <c r="YC26" s="4911">
        <v>43384</v>
      </c>
      <c r="YD26" s="4911">
        <v>43385</v>
      </c>
      <c r="YE26" s="4911">
        <v>43385</v>
      </c>
      <c r="YF26" s="4911">
        <v>43385</v>
      </c>
      <c r="YG26" s="4911">
        <v>43388</v>
      </c>
      <c r="YH26" s="4911">
        <v>43389</v>
      </c>
      <c r="YI26" s="4911">
        <v>43390</v>
      </c>
      <c r="YJ26" s="4911" t="s">
        <v>287</v>
      </c>
      <c r="YK26" s="4911" t="s">
        <v>287</v>
      </c>
      <c r="YL26" s="4911" t="s">
        <v>287</v>
      </c>
      <c r="YM26" s="4911" t="s">
        <v>287</v>
      </c>
      <c r="YN26" s="4911">
        <v>43395</v>
      </c>
      <c r="YO26" s="4911">
        <v>43395</v>
      </c>
      <c r="YP26" s="4911">
        <v>43397</v>
      </c>
      <c r="YQ26" s="4911">
        <v>43397</v>
      </c>
      <c r="YR26" s="4911">
        <v>43399</v>
      </c>
      <c r="YS26" s="4911">
        <v>43399</v>
      </c>
      <c r="YT26" s="4911">
        <v>43399</v>
      </c>
      <c r="YU26" s="4911">
        <v>43402</v>
      </c>
      <c r="YV26" s="4911">
        <v>43403</v>
      </c>
      <c r="YW26" s="4911">
        <v>43404</v>
      </c>
      <c r="YX26" s="4911" t="s">
        <v>287</v>
      </c>
      <c r="YY26" s="4911" t="s">
        <v>287</v>
      </c>
      <c r="YZ26" s="4911" t="s">
        <v>287</v>
      </c>
      <c r="ZA26" s="4911" t="s">
        <v>287</v>
      </c>
      <c r="ZB26" s="4911">
        <v>43406</v>
      </c>
      <c r="ZC26" s="4911">
        <v>43410</v>
      </c>
      <c r="ZD26" s="4911">
        <v>43411</v>
      </c>
      <c r="ZE26" s="4911">
        <v>43412</v>
      </c>
      <c r="ZF26" s="4911">
        <v>43413</v>
      </c>
      <c r="ZG26" s="4911">
        <v>43413</v>
      </c>
      <c r="ZH26" s="4911">
        <v>43413</v>
      </c>
      <c r="ZI26" s="4911">
        <v>43416</v>
      </c>
      <c r="ZJ26" s="4911">
        <v>43417</v>
      </c>
      <c r="ZK26" s="4911">
        <v>43418</v>
      </c>
      <c r="ZL26" s="4911">
        <v>43418</v>
      </c>
      <c r="ZM26" s="4911">
        <v>43420</v>
      </c>
      <c r="ZN26" s="4911">
        <v>43420</v>
      </c>
      <c r="ZO26" s="4911">
        <v>43420</v>
      </c>
      <c r="ZP26" s="4911">
        <v>43423</v>
      </c>
      <c r="ZQ26" s="4911">
        <v>43424</v>
      </c>
      <c r="ZR26" s="4911">
        <v>43423</v>
      </c>
      <c r="ZS26" s="4911">
        <v>43423</v>
      </c>
      <c r="ZT26" s="4911">
        <v>43423</v>
      </c>
      <c r="ZU26" s="4911">
        <v>43423</v>
      </c>
      <c r="ZV26" s="4911">
        <v>43423</v>
      </c>
      <c r="ZW26" s="4911">
        <v>43424</v>
      </c>
      <c r="ZX26" s="4911">
        <v>43431</v>
      </c>
      <c r="ZY26" s="4911">
        <v>43431</v>
      </c>
      <c r="ZZ26" s="4911">
        <v>43431</v>
      </c>
      <c r="AAA26" s="4911" t="s">
        <v>287</v>
      </c>
      <c r="AAB26" s="4911" t="s">
        <v>287</v>
      </c>
      <c r="AAC26" s="4911" t="s">
        <v>287</v>
      </c>
      <c r="AAD26" s="4911">
        <v>43437</v>
      </c>
      <c r="AAE26" s="4911">
        <v>43437</v>
      </c>
      <c r="AAF26" s="4911">
        <v>43437</v>
      </c>
      <c r="AAG26" s="4911">
        <v>43438</v>
      </c>
      <c r="AAH26" s="4911">
        <v>43441</v>
      </c>
      <c r="AAI26" s="4911">
        <v>43441</v>
      </c>
      <c r="AAJ26" s="4911">
        <v>43441</v>
      </c>
      <c r="AAK26" s="4911">
        <v>43442</v>
      </c>
      <c r="AAL26" s="4911">
        <v>43443</v>
      </c>
      <c r="AAM26" s="4911">
        <v>43444</v>
      </c>
      <c r="AAN26" s="4911">
        <v>43444</v>
      </c>
      <c r="AAO26" s="4911">
        <v>43445</v>
      </c>
      <c r="AAP26" s="4911">
        <v>43445</v>
      </c>
      <c r="AAQ26" s="4911">
        <v>43445</v>
      </c>
      <c r="AAR26" s="4911">
        <v>43446</v>
      </c>
      <c r="AAS26" s="4911">
        <v>43447</v>
      </c>
      <c r="AAT26" s="4911">
        <v>43449</v>
      </c>
      <c r="AAU26" s="4911">
        <v>43449</v>
      </c>
      <c r="AAV26" s="4911">
        <v>43453</v>
      </c>
      <c r="AAW26" s="4911">
        <v>43453</v>
      </c>
      <c r="AAX26" s="4911">
        <v>43453</v>
      </c>
      <c r="AAY26" s="4911">
        <v>43453</v>
      </c>
      <c r="AAZ26" s="4911">
        <v>43453</v>
      </c>
      <c r="ABA26" s="4911" t="s">
        <v>287</v>
      </c>
      <c r="ABB26" s="4911">
        <v>43460</v>
      </c>
      <c r="ABC26" s="4911" t="s">
        <v>287</v>
      </c>
      <c r="ABD26" s="4911" t="s">
        <v>287</v>
      </c>
      <c r="ABE26" s="4911" t="s">
        <v>287</v>
      </c>
      <c r="ABF26" s="4911">
        <v>43465</v>
      </c>
      <c r="ABG26" s="4911">
        <v>43465</v>
      </c>
      <c r="ABH26" s="4911">
        <v>43465</v>
      </c>
    </row>
    <row r="27" spans="1:736" x14ac:dyDescent="0.2">
      <c r="A27" s="1433" t="s">
        <v>0</v>
      </c>
      <c r="B27" s="1433" t="s">
        <v>287</v>
      </c>
      <c r="C27" s="2946" t="s">
        <v>287</v>
      </c>
      <c r="D27" s="2946" t="s">
        <v>287</v>
      </c>
      <c r="E27" s="2946" t="s">
        <v>287</v>
      </c>
      <c r="F27" s="2946" t="s">
        <v>287</v>
      </c>
      <c r="G27" s="2946" t="s">
        <v>287</v>
      </c>
      <c r="H27" s="2946" t="s">
        <v>287</v>
      </c>
      <c r="I27" s="2946" t="s">
        <v>287</v>
      </c>
      <c r="J27" s="2946" t="s">
        <v>287</v>
      </c>
      <c r="K27" s="2946" t="s">
        <v>287</v>
      </c>
      <c r="L27" s="2946" t="s">
        <v>287</v>
      </c>
      <c r="M27" s="2946" t="s">
        <v>287</v>
      </c>
      <c r="N27" s="2946" t="s">
        <v>287</v>
      </c>
      <c r="O27" s="2946" t="s">
        <v>287</v>
      </c>
      <c r="P27" s="2946" t="s">
        <v>287</v>
      </c>
      <c r="Q27" s="2946" t="s">
        <v>287</v>
      </c>
      <c r="R27" s="2946" t="s">
        <v>287</v>
      </c>
      <c r="S27" s="2946" t="s">
        <v>287</v>
      </c>
      <c r="T27" s="2946" t="s">
        <v>287</v>
      </c>
      <c r="U27" s="2946" t="s">
        <v>287</v>
      </c>
      <c r="V27" s="2946" t="s">
        <v>287</v>
      </c>
      <c r="W27" s="2946">
        <v>42753</v>
      </c>
      <c r="X27" s="2946" t="s">
        <v>287</v>
      </c>
      <c r="Y27" s="2946" t="s">
        <v>287</v>
      </c>
      <c r="Z27" s="2946" t="s">
        <v>287</v>
      </c>
      <c r="AA27" s="2946" t="s">
        <v>287</v>
      </c>
      <c r="AB27" s="2946" t="s">
        <v>287</v>
      </c>
      <c r="AC27" s="2946" t="s">
        <v>287</v>
      </c>
      <c r="AD27" s="2946">
        <v>42761</v>
      </c>
      <c r="AE27" s="2946" t="s">
        <v>287</v>
      </c>
      <c r="AF27" s="2946" t="s">
        <v>287</v>
      </c>
      <c r="AG27" s="2946" t="s">
        <v>287</v>
      </c>
      <c r="AH27" s="2946" t="s">
        <v>287</v>
      </c>
      <c r="AI27" s="2946" t="s">
        <v>287</v>
      </c>
      <c r="AJ27" s="2946" t="s">
        <v>287</v>
      </c>
      <c r="AK27" s="2946" t="s">
        <v>287</v>
      </c>
      <c r="AL27" s="2946" t="s">
        <v>287</v>
      </c>
      <c r="AM27" s="2946" t="s">
        <v>287</v>
      </c>
      <c r="AN27" s="2946" t="s">
        <v>287</v>
      </c>
      <c r="AO27" s="2946" t="s">
        <v>287</v>
      </c>
      <c r="AP27" s="2946" t="s">
        <v>287</v>
      </c>
      <c r="AQ27" s="2946" t="s">
        <v>287</v>
      </c>
      <c r="AR27" s="2946" t="s">
        <v>287</v>
      </c>
      <c r="AS27" s="2946" t="s">
        <v>287</v>
      </c>
      <c r="AT27" s="2946" t="s">
        <v>287</v>
      </c>
      <c r="AU27" s="2946" t="s">
        <v>287</v>
      </c>
      <c r="AV27" s="2946" t="s">
        <v>287</v>
      </c>
      <c r="AW27" s="2946" t="s">
        <v>287</v>
      </c>
      <c r="AX27" s="2946" t="s">
        <v>287</v>
      </c>
      <c r="AY27" s="2946" t="s">
        <v>287</v>
      </c>
      <c r="AZ27" s="2946" t="s">
        <v>287</v>
      </c>
      <c r="BA27" s="2946" t="s">
        <v>287</v>
      </c>
      <c r="BB27" s="2946" t="s">
        <v>287</v>
      </c>
      <c r="BC27" s="2946" t="s">
        <v>287</v>
      </c>
      <c r="BD27" s="2946" t="s">
        <v>287</v>
      </c>
      <c r="BE27" s="2946" t="s">
        <v>287</v>
      </c>
      <c r="BF27" s="2946" t="s">
        <v>287</v>
      </c>
      <c r="BG27" s="2946" t="s">
        <v>287</v>
      </c>
      <c r="BH27" s="2946" t="s">
        <v>287</v>
      </c>
      <c r="BI27" s="2946" t="s">
        <v>287</v>
      </c>
      <c r="BJ27" s="2946">
        <v>42793</v>
      </c>
      <c r="BK27" s="2946" t="s">
        <v>287</v>
      </c>
      <c r="BL27" s="2946" t="s">
        <v>287</v>
      </c>
      <c r="BM27" s="2946">
        <v>42795</v>
      </c>
      <c r="BN27" s="2946">
        <v>42797</v>
      </c>
      <c r="BO27" s="2946">
        <v>42797</v>
      </c>
      <c r="BP27" s="2946">
        <v>42797</v>
      </c>
      <c r="BQ27" s="2946" t="s">
        <v>287</v>
      </c>
      <c r="BR27" s="2946">
        <v>42801</v>
      </c>
      <c r="BS27" s="2946" t="s">
        <v>287</v>
      </c>
      <c r="BT27" s="2946">
        <v>42803</v>
      </c>
      <c r="BU27" s="2946" t="s">
        <v>287</v>
      </c>
      <c r="BV27" s="2946" t="s">
        <v>287</v>
      </c>
      <c r="BW27" s="2946" t="s">
        <v>287</v>
      </c>
      <c r="BX27" s="2946" t="s">
        <v>287</v>
      </c>
      <c r="BY27" s="2946" t="s">
        <v>287</v>
      </c>
      <c r="BZ27" s="2946" t="s">
        <v>287</v>
      </c>
      <c r="CA27" s="2946">
        <v>42809</v>
      </c>
      <c r="CB27" s="2946" t="s">
        <v>287</v>
      </c>
      <c r="CC27" s="2946" t="s">
        <v>287</v>
      </c>
      <c r="CD27" s="2946" t="s">
        <v>287</v>
      </c>
      <c r="CE27" s="2946" t="s">
        <v>287</v>
      </c>
      <c r="CF27" s="2946" t="s">
        <v>287</v>
      </c>
      <c r="CG27" s="2946" t="s">
        <v>287</v>
      </c>
      <c r="CH27" s="2946" t="s">
        <v>287</v>
      </c>
      <c r="CI27" s="2946">
        <v>42817</v>
      </c>
      <c r="CJ27" s="2946">
        <v>42817</v>
      </c>
      <c r="CK27" s="2946">
        <v>42817</v>
      </c>
      <c r="CL27" s="2946" t="s">
        <v>287</v>
      </c>
      <c r="CM27" s="2946" t="s">
        <v>287</v>
      </c>
      <c r="CN27" s="2946" t="s">
        <v>287</v>
      </c>
      <c r="CO27" s="2946" t="s">
        <v>287</v>
      </c>
      <c r="CP27" s="2946" t="s">
        <v>287</v>
      </c>
      <c r="CQ27" s="2946" t="s">
        <v>287</v>
      </c>
      <c r="CR27" s="2946" t="s">
        <v>287</v>
      </c>
      <c r="CS27" s="2946" t="s">
        <v>287</v>
      </c>
      <c r="CT27" s="2946" t="s">
        <v>287</v>
      </c>
      <c r="CU27" s="2946">
        <v>42830</v>
      </c>
      <c r="CV27" s="2946" t="s">
        <v>287</v>
      </c>
      <c r="CW27" s="2946" t="s">
        <v>287</v>
      </c>
      <c r="CX27" s="2946" t="s">
        <v>287</v>
      </c>
      <c r="CY27" s="2946" t="s">
        <v>287</v>
      </c>
      <c r="CZ27" s="2946" t="s">
        <v>287</v>
      </c>
      <c r="DA27" s="2946" t="s">
        <v>287</v>
      </c>
      <c r="DB27" s="2946" t="s">
        <v>287</v>
      </c>
      <c r="DC27" s="2946" t="s">
        <v>287</v>
      </c>
      <c r="DD27" s="2946" t="s">
        <v>287</v>
      </c>
      <c r="DE27" s="2946" t="s">
        <v>287</v>
      </c>
      <c r="DF27" s="2946" t="s">
        <v>287</v>
      </c>
      <c r="DG27" s="2946" t="s">
        <v>287</v>
      </c>
      <c r="DH27" s="2946" t="s">
        <v>287</v>
      </c>
      <c r="DI27" s="2946" t="s">
        <v>287</v>
      </c>
      <c r="DJ27" s="2946" t="s">
        <v>287</v>
      </c>
      <c r="DK27" s="2946" t="s">
        <v>287</v>
      </c>
      <c r="DL27" s="2946" t="s">
        <v>287</v>
      </c>
      <c r="DM27" s="2946" t="s">
        <v>287</v>
      </c>
      <c r="DN27" s="2946" t="s">
        <v>287</v>
      </c>
      <c r="DO27" s="2946" t="s">
        <v>287</v>
      </c>
      <c r="DP27" s="2946" t="s">
        <v>287</v>
      </c>
      <c r="DQ27" s="2946" t="s">
        <v>287</v>
      </c>
      <c r="DR27" s="2946" t="s">
        <v>287</v>
      </c>
      <c r="DS27" s="2946" t="s">
        <v>287</v>
      </c>
      <c r="DT27" s="2946" t="s">
        <v>287</v>
      </c>
      <c r="DU27" s="2946" t="s">
        <v>287</v>
      </c>
      <c r="DV27" s="2946" t="s">
        <v>287</v>
      </c>
      <c r="DW27" s="2946" t="s">
        <v>287</v>
      </c>
      <c r="DX27" s="2946" t="s">
        <v>287</v>
      </c>
      <c r="DY27" s="2946" t="s">
        <v>287</v>
      </c>
      <c r="DZ27" s="2946" t="s">
        <v>287</v>
      </c>
      <c r="EA27" s="2946" t="s">
        <v>287</v>
      </c>
      <c r="EB27" s="2946" t="s">
        <v>287</v>
      </c>
      <c r="EC27" s="2946" t="s">
        <v>287</v>
      </c>
      <c r="ED27" s="2946" t="s">
        <v>287</v>
      </c>
      <c r="EE27" s="2946" t="s">
        <v>287</v>
      </c>
      <c r="EF27" s="2946" t="s">
        <v>287</v>
      </c>
      <c r="EG27" s="2946" t="s">
        <v>287</v>
      </c>
      <c r="EH27" s="2946" t="s">
        <v>287</v>
      </c>
      <c r="EI27" s="2946" t="s">
        <v>287</v>
      </c>
      <c r="EJ27" s="2946" t="s">
        <v>287</v>
      </c>
      <c r="EK27" s="2946" t="s">
        <v>287</v>
      </c>
      <c r="EL27" s="2946" t="s">
        <v>287</v>
      </c>
      <c r="EM27" s="2946" t="s">
        <v>287</v>
      </c>
      <c r="EN27" s="2946" t="s">
        <v>287</v>
      </c>
      <c r="EO27" s="2946" t="s">
        <v>287</v>
      </c>
      <c r="EP27" s="2946" t="s">
        <v>287</v>
      </c>
      <c r="EQ27" s="2946" t="s">
        <v>287</v>
      </c>
      <c r="ER27" s="2946" t="s">
        <v>287</v>
      </c>
      <c r="ES27" s="2946">
        <v>42879</v>
      </c>
      <c r="ET27" s="4883" t="s">
        <v>287</v>
      </c>
      <c r="EU27" s="4883" t="s">
        <v>287</v>
      </c>
      <c r="EV27" s="4883" t="s">
        <v>287</v>
      </c>
      <c r="EW27" s="4883" t="s">
        <v>287</v>
      </c>
      <c r="EX27" s="4883" t="s">
        <v>287</v>
      </c>
      <c r="EY27" s="4883" t="s">
        <v>287</v>
      </c>
      <c r="EZ27" s="4883" t="s">
        <v>287</v>
      </c>
      <c r="FA27" s="4883" t="s">
        <v>287</v>
      </c>
      <c r="FB27" s="4883" t="s">
        <v>287</v>
      </c>
      <c r="FC27" s="4883" t="s">
        <v>287</v>
      </c>
      <c r="FD27" s="4883" t="s">
        <v>287</v>
      </c>
      <c r="FE27" s="4883" t="s">
        <v>287</v>
      </c>
      <c r="FF27" s="4883" t="s">
        <v>287</v>
      </c>
      <c r="FG27" s="4883" t="s">
        <v>287</v>
      </c>
      <c r="FH27" s="4883" t="s">
        <v>287</v>
      </c>
      <c r="FI27" s="4883" t="s">
        <v>287</v>
      </c>
      <c r="FJ27" s="4883" t="s">
        <v>287</v>
      </c>
      <c r="FK27" s="4883" t="s">
        <v>287</v>
      </c>
      <c r="FL27" s="4883" t="s">
        <v>287</v>
      </c>
      <c r="FM27" s="4883" t="s">
        <v>287</v>
      </c>
      <c r="FN27" s="4883" t="s">
        <v>287</v>
      </c>
      <c r="FO27" s="4883" t="s">
        <v>287</v>
      </c>
      <c r="FP27" s="4883" t="s">
        <v>287</v>
      </c>
      <c r="FQ27" s="4883" t="s">
        <v>287</v>
      </c>
      <c r="FR27" s="4883" t="s">
        <v>287</v>
      </c>
      <c r="FS27" s="4883" t="s">
        <v>287</v>
      </c>
      <c r="FT27" s="4883" t="s">
        <v>287</v>
      </c>
      <c r="FU27" s="4883" t="s">
        <v>287</v>
      </c>
      <c r="FV27" s="4883" t="s">
        <v>287</v>
      </c>
      <c r="FW27" s="4883" t="s">
        <v>287</v>
      </c>
      <c r="FX27" s="4883" t="s">
        <v>287</v>
      </c>
      <c r="FY27" s="4883" t="s">
        <v>287</v>
      </c>
      <c r="FZ27" s="4883" t="s">
        <v>287</v>
      </c>
      <c r="GA27" s="4883">
        <v>42913</v>
      </c>
      <c r="GB27" s="4883" t="s">
        <v>287</v>
      </c>
      <c r="GC27" s="4883" t="s">
        <v>287</v>
      </c>
      <c r="GD27" s="4883" t="s">
        <v>287</v>
      </c>
      <c r="GE27" s="4883" t="s">
        <v>287</v>
      </c>
      <c r="GF27" s="4883" t="s">
        <v>287</v>
      </c>
      <c r="GG27" s="4883" t="s">
        <v>287</v>
      </c>
      <c r="GH27" s="4883" t="s">
        <v>287</v>
      </c>
      <c r="GI27" s="4883" t="s">
        <v>287</v>
      </c>
      <c r="GJ27" s="4883" t="s">
        <v>287</v>
      </c>
      <c r="GK27" s="4883" t="s">
        <v>287</v>
      </c>
      <c r="GL27" s="4883" t="s">
        <v>287</v>
      </c>
      <c r="GM27" s="4883" t="s">
        <v>287</v>
      </c>
      <c r="GN27" s="4883" t="s">
        <v>287</v>
      </c>
      <c r="GO27" s="4883" t="s">
        <v>287</v>
      </c>
      <c r="GP27" s="4883" t="s">
        <v>287</v>
      </c>
      <c r="GQ27" s="4883" t="s">
        <v>287</v>
      </c>
      <c r="GR27" s="4883" t="s">
        <v>287</v>
      </c>
      <c r="GS27" s="4883" t="s">
        <v>287</v>
      </c>
      <c r="GT27" s="4883" t="s">
        <v>287</v>
      </c>
      <c r="GU27" s="4883" t="s">
        <v>287</v>
      </c>
      <c r="GV27" s="4883" t="s">
        <v>287</v>
      </c>
      <c r="GW27" s="4883" t="s">
        <v>287</v>
      </c>
      <c r="GX27" s="4883" t="s">
        <v>287</v>
      </c>
      <c r="GY27" s="4883" t="s">
        <v>287</v>
      </c>
      <c r="GZ27" s="4883" t="s">
        <v>287</v>
      </c>
      <c r="HA27" s="4883" t="s">
        <v>287</v>
      </c>
      <c r="HB27" s="4883" t="s">
        <v>287</v>
      </c>
      <c r="HC27" s="4883" t="s">
        <v>287</v>
      </c>
      <c r="HD27" s="4883" t="s">
        <v>287</v>
      </c>
      <c r="HE27" s="4883" t="s">
        <v>287</v>
      </c>
      <c r="HF27" s="4883" t="s">
        <v>287</v>
      </c>
      <c r="HG27" s="4883" t="s">
        <v>287</v>
      </c>
      <c r="HH27" s="4883" t="s">
        <v>287</v>
      </c>
      <c r="HI27" s="4883" t="s">
        <v>287</v>
      </c>
      <c r="HJ27" s="4883" t="s">
        <v>287</v>
      </c>
      <c r="HK27" s="4883" t="s">
        <v>287</v>
      </c>
      <c r="HL27" s="4883" t="s">
        <v>287</v>
      </c>
      <c r="HM27" s="4883" t="s">
        <v>287</v>
      </c>
      <c r="HN27" s="4883" t="s">
        <v>287</v>
      </c>
      <c r="HO27" s="4883" t="s">
        <v>287</v>
      </c>
      <c r="HP27" s="4883" t="s">
        <v>287</v>
      </c>
      <c r="HQ27" s="4883" t="s">
        <v>287</v>
      </c>
      <c r="HR27" s="4883" t="s">
        <v>287</v>
      </c>
      <c r="HS27" s="4883" t="s">
        <v>287</v>
      </c>
      <c r="HT27" s="4883" t="s">
        <v>287</v>
      </c>
      <c r="HU27" s="4883" t="s">
        <v>287</v>
      </c>
      <c r="HV27" s="4883" t="s">
        <v>287</v>
      </c>
      <c r="HW27" s="4883" t="s">
        <v>287</v>
      </c>
      <c r="HX27" s="4883" t="s">
        <v>287</v>
      </c>
      <c r="HY27" s="4883" t="s">
        <v>287</v>
      </c>
      <c r="HZ27" s="4883" t="s">
        <v>287</v>
      </c>
      <c r="IA27" s="4883" t="s">
        <v>287</v>
      </c>
      <c r="IB27" s="4883" t="s">
        <v>287</v>
      </c>
      <c r="IC27" s="4883" t="s">
        <v>287</v>
      </c>
      <c r="ID27" s="4883" t="s">
        <v>287</v>
      </c>
      <c r="IE27" s="4883" t="s">
        <v>287</v>
      </c>
      <c r="IF27" s="4883" t="s">
        <v>287</v>
      </c>
      <c r="IG27" s="4883" t="s">
        <v>287</v>
      </c>
      <c r="IH27" s="4883" t="s">
        <v>287</v>
      </c>
      <c r="II27" s="4883" t="s">
        <v>287</v>
      </c>
      <c r="IJ27" s="4883" t="s">
        <v>287</v>
      </c>
      <c r="IK27" s="4883" t="s">
        <v>287</v>
      </c>
      <c r="IL27" s="4883" t="s">
        <v>287</v>
      </c>
      <c r="IM27" s="4883" t="s">
        <v>287</v>
      </c>
      <c r="IN27" s="4883" t="s">
        <v>287</v>
      </c>
      <c r="IO27" s="4883" t="s">
        <v>287</v>
      </c>
      <c r="IP27" s="4883" t="s">
        <v>287</v>
      </c>
      <c r="IQ27" s="4883" t="s">
        <v>287</v>
      </c>
      <c r="IR27" s="4883" t="s">
        <v>287</v>
      </c>
      <c r="IS27" s="4883" t="s">
        <v>287</v>
      </c>
      <c r="IT27" s="4883" t="s">
        <v>287</v>
      </c>
      <c r="IU27" s="4883" t="s">
        <v>287</v>
      </c>
      <c r="IV27" s="4883" t="s">
        <v>287</v>
      </c>
      <c r="IW27" s="4883" t="s">
        <v>287</v>
      </c>
      <c r="IX27" s="4883" t="s">
        <v>287</v>
      </c>
      <c r="IY27" s="4883" t="s">
        <v>287</v>
      </c>
      <c r="IZ27" s="4883" t="s">
        <v>287</v>
      </c>
      <c r="JA27" s="4883" t="s">
        <v>287</v>
      </c>
      <c r="JB27" s="4883" t="s">
        <v>287</v>
      </c>
      <c r="JC27" s="4883" t="s">
        <v>287</v>
      </c>
      <c r="JD27" s="4883" t="s">
        <v>287</v>
      </c>
      <c r="JE27" s="4883" t="s">
        <v>287</v>
      </c>
      <c r="JF27" s="4883" t="s">
        <v>287</v>
      </c>
      <c r="JG27" s="4883" t="s">
        <v>287</v>
      </c>
      <c r="JH27" s="4883" t="s">
        <v>287</v>
      </c>
      <c r="JI27" s="4883" t="s">
        <v>287</v>
      </c>
      <c r="JJ27" s="4883" t="s">
        <v>287</v>
      </c>
      <c r="JK27" s="4883" t="s">
        <v>287</v>
      </c>
      <c r="JL27" s="4883" t="s">
        <v>287</v>
      </c>
      <c r="JM27" s="4883" t="s">
        <v>287</v>
      </c>
      <c r="JN27" s="4883" t="s">
        <v>287</v>
      </c>
      <c r="JO27" s="4883" t="s">
        <v>287</v>
      </c>
      <c r="JP27" s="4883" t="s">
        <v>287</v>
      </c>
      <c r="JQ27" s="4883" t="s">
        <v>287</v>
      </c>
      <c r="JR27" s="4883" t="s">
        <v>287</v>
      </c>
      <c r="JS27" s="4883" t="s">
        <v>287</v>
      </c>
      <c r="JT27" s="4883" t="s">
        <v>287</v>
      </c>
      <c r="JU27" s="4883" t="s">
        <v>287</v>
      </c>
      <c r="JV27" s="4883" t="s">
        <v>287</v>
      </c>
      <c r="JW27" s="4883" t="s">
        <v>287</v>
      </c>
      <c r="JX27" s="4883" t="s">
        <v>287</v>
      </c>
      <c r="JY27" s="4883" t="s">
        <v>287</v>
      </c>
      <c r="JZ27" s="4883" t="s">
        <v>287</v>
      </c>
      <c r="KA27" s="4883" t="s">
        <v>287</v>
      </c>
      <c r="KB27" s="4883" t="s">
        <v>287</v>
      </c>
      <c r="KC27" s="4883" t="s">
        <v>287</v>
      </c>
      <c r="KD27" s="4883" t="s">
        <v>287</v>
      </c>
      <c r="KE27" s="4883" t="s">
        <v>287</v>
      </c>
      <c r="KF27" s="4883" t="s">
        <v>287</v>
      </c>
      <c r="KG27" s="4883" t="s">
        <v>287</v>
      </c>
      <c r="KH27" s="4883" t="s">
        <v>287</v>
      </c>
      <c r="KI27" s="4883" t="s">
        <v>287</v>
      </c>
      <c r="KJ27" s="4883" t="s">
        <v>287</v>
      </c>
      <c r="KK27" s="4883" t="s">
        <v>287</v>
      </c>
      <c r="KL27" s="4883" t="s">
        <v>287</v>
      </c>
      <c r="KM27" s="4883" t="s">
        <v>287</v>
      </c>
      <c r="KN27" s="4883" t="s">
        <v>287</v>
      </c>
      <c r="KO27" s="4883" t="s">
        <v>287</v>
      </c>
      <c r="KP27" s="4883" t="s">
        <v>287</v>
      </c>
      <c r="KQ27" s="4883" t="s">
        <v>287</v>
      </c>
      <c r="KR27" s="4883" t="s">
        <v>287</v>
      </c>
      <c r="KS27" s="4883" t="s">
        <v>287</v>
      </c>
      <c r="KT27" s="4883" t="s">
        <v>287</v>
      </c>
      <c r="KU27" s="4883" t="s">
        <v>287</v>
      </c>
      <c r="KV27" s="4883" t="s">
        <v>287</v>
      </c>
      <c r="KW27" s="4883" t="s">
        <v>287</v>
      </c>
      <c r="KX27" s="4883" t="s">
        <v>287</v>
      </c>
      <c r="KY27" s="4883" t="s">
        <v>287</v>
      </c>
      <c r="KZ27" s="4883" t="s">
        <v>287</v>
      </c>
      <c r="LA27" s="4883" t="s">
        <v>287</v>
      </c>
      <c r="LB27" s="4883" t="s">
        <v>287</v>
      </c>
      <c r="LC27" s="4883" t="s">
        <v>287</v>
      </c>
      <c r="LD27" s="4883" t="s">
        <v>287</v>
      </c>
      <c r="LE27" s="4883" t="s">
        <v>287</v>
      </c>
      <c r="LF27" s="4883" t="s">
        <v>287</v>
      </c>
      <c r="LG27" s="4883" t="s">
        <v>287</v>
      </c>
      <c r="LH27" s="4883" t="s">
        <v>287</v>
      </c>
      <c r="LI27" s="4883" t="s">
        <v>287</v>
      </c>
      <c r="LJ27" s="4883" t="s">
        <v>287</v>
      </c>
      <c r="LK27" s="4883" t="s">
        <v>287</v>
      </c>
      <c r="LL27" s="4883" t="s">
        <v>287</v>
      </c>
      <c r="LM27" s="4883" t="s">
        <v>287</v>
      </c>
      <c r="LN27" s="4883" t="s">
        <v>287</v>
      </c>
      <c r="LO27" s="4883" t="s">
        <v>287</v>
      </c>
      <c r="LP27" s="4883" t="s">
        <v>287</v>
      </c>
      <c r="LQ27" s="4883" t="s">
        <v>287</v>
      </c>
      <c r="LR27" s="4883" t="s">
        <v>287</v>
      </c>
      <c r="LS27" s="4883" t="s">
        <v>287</v>
      </c>
      <c r="LT27" s="4883" t="s">
        <v>287</v>
      </c>
      <c r="LU27" s="4883" t="s">
        <v>287</v>
      </c>
      <c r="LV27" s="4883" t="s">
        <v>287</v>
      </c>
      <c r="LW27" s="4883" t="s">
        <v>287</v>
      </c>
      <c r="LX27" s="4883" t="s">
        <v>287</v>
      </c>
      <c r="LY27" s="4883" t="s">
        <v>287</v>
      </c>
      <c r="LZ27" s="4883" t="s">
        <v>287</v>
      </c>
      <c r="MA27" s="4883">
        <v>43069</v>
      </c>
      <c r="MB27" s="4883">
        <v>43069</v>
      </c>
      <c r="MC27" s="4883">
        <v>43069</v>
      </c>
      <c r="MD27" s="4883" t="s">
        <v>287</v>
      </c>
      <c r="ME27" s="4883" t="s">
        <v>287</v>
      </c>
      <c r="MF27" s="4883" t="s">
        <v>287</v>
      </c>
      <c r="MG27" s="4883" t="s">
        <v>287</v>
      </c>
      <c r="MH27" s="4883" t="s">
        <v>287</v>
      </c>
      <c r="MI27" s="4883" t="s">
        <v>287</v>
      </c>
      <c r="MJ27" s="4883" t="s">
        <v>287</v>
      </c>
      <c r="MK27" s="4883" t="s">
        <v>287</v>
      </c>
      <c r="ML27" s="4883" t="s">
        <v>287</v>
      </c>
      <c r="MM27" s="4883" t="s">
        <v>287</v>
      </c>
      <c r="MN27" s="4883" t="s">
        <v>287</v>
      </c>
      <c r="MO27" s="4883" t="s">
        <v>287</v>
      </c>
      <c r="MP27" s="4883" t="s">
        <v>287</v>
      </c>
      <c r="MQ27" s="4883" t="s">
        <v>287</v>
      </c>
      <c r="MR27" s="4883" t="s">
        <v>287</v>
      </c>
      <c r="MS27" s="4883" t="s">
        <v>287</v>
      </c>
      <c r="MT27" s="4883" t="s">
        <v>287</v>
      </c>
      <c r="MU27" s="4883" t="s">
        <v>287</v>
      </c>
      <c r="MV27" s="4883" t="s">
        <v>287</v>
      </c>
      <c r="MW27" s="4883" t="s">
        <v>287</v>
      </c>
      <c r="MX27" s="4883" t="s">
        <v>287</v>
      </c>
      <c r="MY27" s="4883" t="s">
        <v>287</v>
      </c>
      <c r="MZ27" s="4883" t="s">
        <v>287</v>
      </c>
      <c r="NA27" s="4883" t="s">
        <v>287</v>
      </c>
      <c r="NB27" s="4883" t="s">
        <v>287</v>
      </c>
      <c r="NC27" s="4883" t="s">
        <v>287</v>
      </c>
      <c r="ND27" s="4883" t="s">
        <v>287</v>
      </c>
      <c r="NE27" s="4883" t="s">
        <v>287</v>
      </c>
      <c r="NF27" s="4883" t="s">
        <v>287</v>
      </c>
      <c r="NG27" s="4883" t="s">
        <v>287</v>
      </c>
      <c r="NH27" s="4883" t="s">
        <v>287</v>
      </c>
      <c r="NI27" s="4883" t="s">
        <v>287</v>
      </c>
      <c r="NJ27" s="4883" t="s">
        <v>287</v>
      </c>
      <c r="NK27" s="4883" t="s">
        <v>287</v>
      </c>
      <c r="NL27" s="4883" t="s">
        <v>287</v>
      </c>
      <c r="NM27" s="4883" t="s">
        <v>287</v>
      </c>
      <c r="NN27" s="4883" t="s">
        <v>287</v>
      </c>
      <c r="NO27" s="4883" t="s">
        <v>287</v>
      </c>
      <c r="NP27" s="4883" t="s">
        <v>287</v>
      </c>
      <c r="NQ27" s="4883" t="s">
        <v>287</v>
      </c>
      <c r="NR27" s="4883" t="s">
        <v>287</v>
      </c>
      <c r="NS27" s="4883" t="s">
        <v>287</v>
      </c>
      <c r="NT27" s="4883" t="s">
        <v>287</v>
      </c>
      <c r="NU27" s="4883" t="s">
        <v>287</v>
      </c>
      <c r="NV27" s="4883" t="s">
        <v>287</v>
      </c>
      <c r="NW27" s="4883" t="s">
        <v>287</v>
      </c>
      <c r="NX27" s="4883" t="s">
        <v>287</v>
      </c>
      <c r="NY27" s="4883" t="s">
        <v>287</v>
      </c>
      <c r="NZ27" s="4883" t="s">
        <v>287</v>
      </c>
      <c r="OA27" s="4883" t="s">
        <v>287</v>
      </c>
      <c r="OB27" s="4883" t="s">
        <v>287</v>
      </c>
      <c r="OC27" s="4883" t="s">
        <v>287</v>
      </c>
      <c r="OD27" s="4883" t="s">
        <v>287</v>
      </c>
      <c r="OE27" s="4883" t="s">
        <v>287</v>
      </c>
      <c r="OF27" s="4883" t="s">
        <v>287</v>
      </c>
      <c r="OG27" s="4883" t="s">
        <v>287</v>
      </c>
      <c r="OH27" s="4883" t="s">
        <v>287</v>
      </c>
      <c r="OI27" s="4883" t="s">
        <v>287</v>
      </c>
      <c r="OJ27" s="4883" t="s">
        <v>287</v>
      </c>
      <c r="OK27" s="4883" t="s">
        <v>287</v>
      </c>
      <c r="OL27" s="4883" t="s">
        <v>287</v>
      </c>
      <c r="OM27" s="4883" t="s">
        <v>287</v>
      </c>
      <c r="ON27" s="4883" t="s">
        <v>287</v>
      </c>
      <c r="OO27" s="4883" t="s">
        <v>287</v>
      </c>
      <c r="OP27" s="4883" t="s">
        <v>287</v>
      </c>
      <c r="OQ27" s="4883" t="s">
        <v>287</v>
      </c>
      <c r="OR27" s="4883" t="s">
        <v>287</v>
      </c>
      <c r="OS27" s="4883" t="s">
        <v>287</v>
      </c>
      <c r="OT27" s="4883" t="s">
        <v>287</v>
      </c>
      <c r="OU27" s="4883" t="s">
        <v>287</v>
      </c>
      <c r="OV27" s="4883" t="s">
        <v>287</v>
      </c>
      <c r="OW27" s="4883" t="s">
        <v>287</v>
      </c>
      <c r="OX27" s="4883" t="s">
        <v>287</v>
      </c>
      <c r="OY27" s="4883" t="s">
        <v>287</v>
      </c>
      <c r="OZ27" s="4883" t="s">
        <v>287</v>
      </c>
      <c r="PA27" s="4883" t="s">
        <v>287</v>
      </c>
      <c r="PB27" s="4883" t="s">
        <v>287</v>
      </c>
      <c r="PC27" s="4883" t="s">
        <v>287</v>
      </c>
      <c r="PD27" s="4883" t="s">
        <v>287</v>
      </c>
      <c r="PE27" s="4883" t="s">
        <v>287</v>
      </c>
      <c r="PF27" s="4883" t="s">
        <v>287</v>
      </c>
      <c r="PG27" s="4883" t="s">
        <v>287</v>
      </c>
      <c r="PH27" s="4883" t="s">
        <v>287</v>
      </c>
      <c r="PI27" s="4883" t="s">
        <v>287</v>
      </c>
      <c r="PJ27" s="4883" t="s">
        <v>287</v>
      </c>
      <c r="PK27" s="4883" t="s">
        <v>287</v>
      </c>
      <c r="PL27" s="4883" t="s">
        <v>287</v>
      </c>
      <c r="PM27" s="4883" t="s">
        <v>287</v>
      </c>
      <c r="PN27" s="4883" t="s">
        <v>287</v>
      </c>
      <c r="PO27" s="4883" t="s">
        <v>287</v>
      </c>
      <c r="PP27" s="4883" t="s">
        <v>287</v>
      </c>
      <c r="PQ27" s="4883" t="s">
        <v>287</v>
      </c>
      <c r="PR27" s="4883" t="s">
        <v>287</v>
      </c>
      <c r="PS27" s="4883" t="s">
        <v>287</v>
      </c>
      <c r="PT27" s="4883" t="s">
        <v>287</v>
      </c>
      <c r="PU27" s="4883" t="s">
        <v>287</v>
      </c>
      <c r="PV27" s="4883" t="s">
        <v>287</v>
      </c>
      <c r="PW27" s="4883" t="s">
        <v>287</v>
      </c>
      <c r="PX27" s="4883" t="s">
        <v>287</v>
      </c>
      <c r="PY27" s="4883" t="s">
        <v>287</v>
      </c>
      <c r="PZ27" s="4883" t="s">
        <v>287</v>
      </c>
      <c r="QA27" s="4883" t="s">
        <v>287</v>
      </c>
      <c r="QB27" s="4883" t="s">
        <v>287</v>
      </c>
      <c r="QC27" s="4883" t="s">
        <v>287</v>
      </c>
      <c r="QD27" s="4883" t="s">
        <v>287</v>
      </c>
      <c r="QE27" s="4883" t="s">
        <v>287</v>
      </c>
      <c r="QF27" s="4883" t="s">
        <v>287</v>
      </c>
      <c r="QG27" s="4883" t="s">
        <v>287</v>
      </c>
      <c r="QH27" s="4883" t="s">
        <v>287</v>
      </c>
      <c r="QI27" s="4883" t="s">
        <v>287</v>
      </c>
      <c r="QJ27" s="4883" t="s">
        <v>287</v>
      </c>
      <c r="QK27" s="4883" t="s">
        <v>287</v>
      </c>
      <c r="QL27" s="4883" t="s">
        <v>287</v>
      </c>
      <c r="QM27" s="4883" t="s">
        <v>287</v>
      </c>
      <c r="QN27" s="4883" t="s">
        <v>287</v>
      </c>
      <c r="QO27" s="4883" t="s">
        <v>287</v>
      </c>
      <c r="QP27" s="4883" t="s">
        <v>287</v>
      </c>
      <c r="QQ27" s="4883" t="s">
        <v>287</v>
      </c>
      <c r="QR27" s="4883" t="s">
        <v>287</v>
      </c>
      <c r="QS27" s="4883" t="s">
        <v>287</v>
      </c>
      <c r="QT27" s="4883" t="s">
        <v>287</v>
      </c>
      <c r="QU27" s="4883" t="s">
        <v>287</v>
      </c>
      <c r="QV27" s="4883" t="s">
        <v>287</v>
      </c>
      <c r="QW27" s="4883" t="s">
        <v>287</v>
      </c>
      <c r="QX27" s="4883" t="s">
        <v>287</v>
      </c>
      <c r="QY27" s="4883" t="s">
        <v>287</v>
      </c>
      <c r="QZ27" s="4883" t="s">
        <v>287</v>
      </c>
      <c r="RA27" s="4883" t="s">
        <v>287</v>
      </c>
      <c r="RB27" s="4883" t="s">
        <v>287</v>
      </c>
      <c r="RC27" s="4883" t="s">
        <v>287</v>
      </c>
      <c r="RD27" s="4883" t="s">
        <v>287</v>
      </c>
      <c r="RE27" s="4883" t="s">
        <v>287</v>
      </c>
      <c r="RF27" s="4883" t="s">
        <v>287</v>
      </c>
      <c r="RG27" s="4883" t="s">
        <v>287</v>
      </c>
      <c r="RH27" s="4883" t="s">
        <v>287</v>
      </c>
      <c r="RI27" s="4883" t="s">
        <v>287</v>
      </c>
      <c r="RJ27" s="4883" t="s">
        <v>287</v>
      </c>
      <c r="RK27" s="4883" t="s">
        <v>287</v>
      </c>
      <c r="RL27" s="4883" t="s">
        <v>287</v>
      </c>
      <c r="RM27" s="4883" t="s">
        <v>287</v>
      </c>
      <c r="RN27" s="4883" t="s">
        <v>287</v>
      </c>
      <c r="RO27" s="4883" t="s">
        <v>287</v>
      </c>
      <c r="RP27" s="4883" t="s">
        <v>287</v>
      </c>
      <c r="RQ27" s="4883" t="s">
        <v>287</v>
      </c>
      <c r="RR27" s="4883" t="s">
        <v>287</v>
      </c>
      <c r="RS27" s="4883" t="s">
        <v>287</v>
      </c>
      <c r="RT27" s="4883" t="s">
        <v>287</v>
      </c>
      <c r="RU27" s="4883" t="s">
        <v>287</v>
      </c>
      <c r="RV27" s="4883" t="s">
        <v>287</v>
      </c>
      <c r="RW27" s="4883" t="s">
        <v>287</v>
      </c>
      <c r="RX27" s="4883">
        <v>43223</v>
      </c>
      <c r="RY27" s="4883" t="s">
        <v>287</v>
      </c>
      <c r="RZ27" s="4883" t="s">
        <v>287</v>
      </c>
      <c r="SA27" s="4883" t="s">
        <v>287</v>
      </c>
      <c r="SB27" s="4883" t="s">
        <v>287</v>
      </c>
      <c r="SC27" s="4883" t="s">
        <v>287</v>
      </c>
      <c r="SD27" s="4883" t="s">
        <v>287</v>
      </c>
      <c r="SE27" s="4883" t="s">
        <v>287</v>
      </c>
      <c r="SF27" s="4883" t="s">
        <v>287</v>
      </c>
      <c r="SG27" s="4883" t="s">
        <v>287</v>
      </c>
      <c r="SH27" s="4883" t="s">
        <v>287</v>
      </c>
      <c r="SI27" s="4883" t="s">
        <v>287</v>
      </c>
      <c r="SJ27" s="4883" t="s">
        <v>287</v>
      </c>
      <c r="SK27" s="4883" t="s">
        <v>287</v>
      </c>
      <c r="SL27" s="4883" t="s">
        <v>287</v>
      </c>
      <c r="SM27" s="4883" t="s">
        <v>287</v>
      </c>
      <c r="SN27" s="4883" t="s">
        <v>287</v>
      </c>
      <c r="SO27" s="4883" t="s">
        <v>287</v>
      </c>
      <c r="SP27" s="4883" t="s">
        <v>287</v>
      </c>
      <c r="SQ27" s="4883" t="s">
        <v>287</v>
      </c>
      <c r="SR27" s="4883" t="s">
        <v>287</v>
      </c>
      <c r="SS27" s="4883" t="s">
        <v>287</v>
      </c>
      <c r="ST27" s="4883" t="s">
        <v>287</v>
      </c>
      <c r="SU27" s="4883" t="s">
        <v>287</v>
      </c>
      <c r="SV27" s="4883" t="s">
        <v>287</v>
      </c>
      <c r="SW27" s="4883" t="s">
        <v>287</v>
      </c>
      <c r="SX27" s="4883" t="s">
        <v>287</v>
      </c>
      <c r="SY27" s="4883" t="s">
        <v>287</v>
      </c>
      <c r="SZ27" s="4883" t="s">
        <v>287</v>
      </c>
      <c r="TA27" s="4883" t="s">
        <v>287</v>
      </c>
      <c r="TB27" s="4883" t="s">
        <v>287</v>
      </c>
      <c r="TC27" s="4883" t="s">
        <v>287</v>
      </c>
      <c r="TD27" s="4883" t="s">
        <v>287</v>
      </c>
      <c r="TE27" s="4883" t="s">
        <v>287</v>
      </c>
      <c r="TF27" s="4883" t="s">
        <v>287</v>
      </c>
      <c r="TG27" s="4883" t="s">
        <v>287</v>
      </c>
      <c r="TH27" s="4883" t="s">
        <v>287</v>
      </c>
      <c r="TI27" s="4883" t="s">
        <v>287</v>
      </c>
      <c r="TJ27" s="4883" t="s">
        <v>287</v>
      </c>
      <c r="TK27" s="4883" t="s">
        <v>287</v>
      </c>
      <c r="TL27" s="4883" t="s">
        <v>287</v>
      </c>
      <c r="TM27" s="4883" t="s">
        <v>287</v>
      </c>
      <c r="TN27" s="4883" t="s">
        <v>287</v>
      </c>
      <c r="TO27" s="4883" t="s">
        <v>287</v>
      </c>
      <c r="TP27" s="4883" t="s">
        <v>287</v>
      </c>
      <c r="TQ27" s="4883" t="s">
        <v>287</v>
      </c>
      <c r="TR27" s="4883" t="s">
        <v>287</v>
      </c>
      <c r="TS27" s="4883" t="s">
        <v>287</v>
      </c>
      <c r="TT27" s="4883" t="s">
        <v>287</v>
      </c>
      <c r="TU27" s="4883" t="s">
        <v>287</v>
      </c>
      <c r="TV27" s="4883" t="s">
        <v>287</v>
      </c>
      <c r="TW27" s="4883" t="s">
        <v>287</v>
      </c>
      <c r="TX27" s="4883" t="s">
        <v>287</v>
      </c>
      <c r="TY27" s="4883" t="s">
        <v>287</v>
      </c>
      <c r="TZ27" s="4883" t="s">
        <v>287</v>
      </c>
      <c r="UA27" s="4883" t="s">
        <v>287</v>
      </c>
      <c r="UB27" s="4883" t="s">
        <v>287</v>
      </c>
      <c r="UC27" s="4883" t="s">
        <v>287</v>
      </c>
      <c r="UD27" s="4883" t="s">
        <v>287</v>
      </c>
      <c r="UE27" s="4883" t="s">
        <v>287</v>
      </c>
      <c r="UF27" s="4883" t="s">
        <v>287</v>
      </c>
      <c r="UG27" s="4883" t="s">
        <v>287</v>
      </c>
      <c r="UH27" s="4883" t="s">
        <v>287</v>
      </c>
      <c r="UI27" s="4883" t="s">
        <v>287</v>
      </c>
      <c r="UJ27" s="4883" t="s">
        <v>287</v>
      </c>
      <c r="UK27" s="4883" t="s">
        <v>287</v>
      </c>
      <c r="UL27" s="4883" t="s">
        <v>287</v>
      </c>
      <c r="UM27" s="4883" t="s">
        <v>287</v>
      </c>
      <c r="UN27" s="4883" t="s">
        <v>287</v>
      </c>
      <c r="UO27" s="4883" t="s">
        <v>287</v>
      </c>
      <c r="UP27" s="4883" t="s">
        <v>287</v>
      </c>
      <c r="UQ27" s="4883" t="s">
        <v>287</v>
      </c>
      <c r="UR27" s="4883" t="s">
        <v>287</v>
      </c>
      <c r="US27" s="4883" t="s">
        <v>287</v>
      </c>
      <c r="UT27" s="4883" t="s">
        <v>287</v>
      </c>
      <c r="UU27" s="4883" t="s">
        <v>287</v>
      </c>
      <c r="UV27" s="4883" t="s">
        <v>287</v>
      </c>
      <c r="UW27" s="4883" t="s">
        <v>287</v>
      </c>
      <c r="UX27" s="4883" t="s">
        <v>287</v>
      </c>
      <c r="UY27" s="4883" t="s">
        <v>287</v>
      </c>
      <c r="UZ27" s="4883" t="s">
        <v>287</v>
      </c>
      <c r="VA27" s="4883" t="s">
        <v>287</v>
      </c>
      <c r="VB27" s="4883" t="s">
        <v>287</v>
      </c>
      <c r="VC27" s="4883" t="s">
        <v>287</v>
      </c>
      <c r="VD27" s="4883" t="s">
        <v>287</v>
      </c>
      <c r="VE27" s="4883" t="s">
        <v>287</v>
      </c>
      <c r="VF27" s="4883" t="s">
        <v>287</v>
      </c>
      <c r="VG27" s="4883" t="s">
        <v>287</v>
      </c>
      <c r="VH27" s="4883" t="s">
        <v>287</v>
      </c>
      <c r="VI27" s="4883" t="s">
        <v>287</v>
      </c>
      <c r="VJ27" s="4883" t="s">
        <v>287</v>
      </c>
      <c r="VK27" s="4883" t="s">
        <v>287</v>
      </c>
      <c r="VL27" s="4883" t="s">
        <v>287</v>
      </c>
      <c r="VM27" s="4883" t="s">
        <v>287</v>
      </c>
      <c r="VN27" s="4883" t="s">
        <v>287</v>
      </c>
      <c r="VO27" s="4883" t="s">
        <v>287</v>
      </c>
      <c r="VP27" s="4883" t="s">
        <v>287</v>
      </c>
      <c r="VQ27" s="4883" t="s">
        <v>287</v>
      </c>
      <c r="VR27" s="4883" t="s">
        <v>287</v>
      </c>
      <c r="VS27" s="4883" t="s">
        <v>287</v>
      </c>
      <c r="VT27" s="4883" t="s">
        <v>287</v>
      </c>
      <c r="VU27" s="4883" t="s">
        <v>287</v>
      </c>
      <c r="VV27" s="4883" t="s">
        <v>287</v>
      </c>
      <c r="VW27" s="4883" t="s">
        <v>287</v>
      </c>
      <c r="VX27" s="4883" t="s">
        <v>287</v>
      </c>
      <c r="VY27" s="4883" t="s">
        <v>287</v>
      </c>
      <c r="VZ27" s="4883" t="s">
        <v>287</v>
      </c>
      <c r="WA27" s="4883" t="s">
        <v>287</v>
      </c>
      <c r="WB27" s="4883" t="s">
        <v>287</v>
      </c>
      <c r="WC27" s="4883" t="s">
        <v>287</v>
      </c>
      <c r="WD27" s="4883" t="s">
        <v>287</v>
      </c>
      <c r="WE27" s="4883" t="s">
        <v>287</v>
      </c>
      <c r="WF27" s="4883" t="s">
        <v>287</v>
      </c>
      <c r="WG27" s="4883" t="s">
        <v>287</v>
      </c>
      <c r="WH27" s="4883" t="s">
        <v>287</v>
      </c>
      <c r="WI27" s="4883" t="s">
        <v>287</v>
      </c>
      <c r="WJ27" s="4883" t="s">
        <v>287</v>
      </c>
      <c r="WK27" s="4883" t="s">
        <v>287</v>
      </c>
      <c r="WL27" s="4883" t="s">
        <v>287</v>
      </c>
      <c r="WM27" s="4883" t="s">
        <v>287</v>
      </c>
      <c r="WN27" s="4883" t="s">
        <v>287</v>
      </c>
      <c r="WO27" s="4883" t="s">
        <v>287</v>
      </c>
      <c r="WP27" s="4883" t="s">
        <v>287</v>
      </c>
      <c r="WQ27" s="4883" t="s">
        <v>287</v>
      </c>
      <c r="WR27" s="4883" t="s">
        <v>287</v>
      </c>
      <c r="WS27" s="4883" t="s">
        <v>287</v>
      </c>
      <c r="WT27" s="4883" t="s">
        <v>287</v>
      </c>
      <c r="WU27" s="4883" t="s">
        <v>287</v>
      </c>
      <c r="WV27" s="4883" t="s">
        <v>287</v>
      </c>
      <c r="WW27" s="4883" t="s">
        <v>287</v>
      </c>
      <c r="WX27" s="4883" t="s">
        <v>287</v>
      </c>
      <c r="WY27" s="4883" t="s">
        <v>287</v>
      </c>
      <c r="WZ27" s="4883" t="s">
        <v>287</v>
      </c>
      <c r="XA27" s="4883" t="s">
        <v>287</v>
      </c>
      <c r="XB27" s="4883" t="s">
        <v>287</v>
      </c>
      <c r="XC27" s="4883" t="s">
        <v>287</v>
      </c>
      <c r="XD27" s="4883" t="s">
        <v>287</v>
      </c>
      <c r="XE27" s="4883" t="s">
        <v>287</v>
      </c>
      <c r="XF27" s="4883" t="s">
        <v>287</v>
      </c>
      <c r="XG27" s="4883" t="s">
        <v>287</v>
      </c>
      <c r="XH27" s="4883" t="s">
        <v>287</v>
      </c>
      <c r="XI27" s="4883" t="s">
        <v>287</v>
      </c>
      <c r="XJ27" s="4883" t="s">
        <v>287</v>
      </c>
      <c r="XK27" s="4883" t="s">
        <v>287</v>
      </c>
      <c r="XL27" s="4883" t="s">
        <v>287</v>
      </c>
      <c r="XM27" s="4883" t="s">
        <v>287</v>
      </c>
      <c r="XN27" s="4883" t="s">
        <v>287</v>
      </c>
      <c r="XO27" s="4883" t="s">
        <v>287</v>
      </c>
      <c r="XP27" s="4883" t="s">
        <v>287</v>
      </c>
      <c r="XQ27" s="4883" t="s">
        <v>287</v>
      </c>
      <c r="XR27" s="4883" t="s">
        <v>287</v>
      </c>
      <c r="XS27" s="4883" t="s">
        <v>287</v>
      </c>
      <c r="XT27" s="4883" t="s">
        <v>287</v>
      </c>
      <c r="XU27" s="4883" t="s">
        <v>287</v>
      </c>
      <c r="XV27" s="4883" t="s">
        <v>287</v>
      </c>
      <c r="XW27" s="4883" t="s">
        <v>287</v>
      </c>
      <c r="XX27" s="4883" t="s">
        <v>287</v>
      </c>
      <c r="XY27" s="4883" t="s">
        <v>287</v>
      </c>
      <c r="XZ27" s="4883" t="s">
        <v>287</v>
      </c>
      <c r="YA27" s="4883" t="s">
        <v>287</v>
      </c>
      <c r="YB27" s="4883" t="s">
        <v>287</v>
      </c>
      <c r="YC27" s="4883" t="s">
        <v>287</v>
      </c>
      <c r="YD27" s="4883" t="s">
        <v>287</v>
      </c>
      <c r="YE27" s="4883" t="s">
        <v>287</v>
      </c>
      <c r="YF27" s="4883" t="s">
        <v>287</v>
      </c>
      <c r="YG27" s="4883" t="s">
        <v>287</v>
      </c>
      <c r="YH27" s="4883" t="s">
        <v>287</v>
      </c>
      <c r="YI27" s="4883" t="s">
        <v>287</v>
      </c>
      <c r="YJ27" s="4883" t="s">
        <v>287</v>
      </c>
      <c r="YK27" s="4883" t="s">
        <v>287</v>
      </c>
      <c r="YL27" s="4883" t="s">
        <v>287</v>
      </c>
      <c r="YM27" s="4883" t="s">
        <v>287</v>
      </c>
      <c r="YN27" s="4883" t="s">
        <v>287</v>
      </c>
      <c r="YO27" s="4883" t="s">
        <v>287</v>
      </c>
      <c r="YP27" s="4883" t="s">
        <v>287</v>
      </c>
      <c r="YQ27" s="4883" t="s">
        <v>287</v>
      </c>
      <c r="YR27" s="4883" t="s">
        <v>287</v>
      </c>
      <c r="YS27" s="4883" t="s">
        <v>287</v>
      </c>
      <c r="YT27" s="4883" t="s">
        <v>287</v>
      </c>
      <c r="YU27" s="4883" t="s">
        <v>287</v>
      </c>
      <c r="YV27" s="4883" t="s">
        <v>287</v>
      </c>
      <c r="YW27" s="4883" t="s">
        <v>287</v>
      </c>
      <c r="YX27" s="4883" t="s">
        <v>287</v>
      </c>
      <c r="YY27" s="4883" t="s">
        <v>287</v>
      </c>
      <c r="YZ27" s="4883" t="s">
        <v>287</v>
      </c>
      <c r="ZA27" s="4883" t="s">
        <v>287</v>
      </c>
      <c r="ZB27" s="4883" t="s">
        <v>287</v>
      </c>
      <c r="ZC27" s="4883" t="s">
        <v>287</v>
      </c>
      <c r="ZD27" s="4883" t="s">
        <v>287</v>
      </c>
      <c r="ZE27" s="4883" t="s">
        <v>287</v>
      </c>
      <c r="ZF27" s="4883" t="s">
        <v>287</v>
      </c>
      <c r="ZG27" s="4883" t="s">
        <v>287</v>
      </c>
      <c r="ZH27" s="4883" t="s">
        <v>287</v>
      </c>
      <c r="ZI27" s="4883" t="s">
        <v>287</v>
      </c>
      <c r="ZJ27" s="4883" t="s">
        <v>287</v>
      </c>
      <c r="ZK27" s="4883" t="s">
        <v>287</v>
      </c>
      <c r="ZL27" s="4883" t="s">
        <v>287</v>
      </c>
      <c r="ZM27" s="4883" t="s">
        <v>287</v>
      </c>
      <c r="ZN27" s="4883" t="s">
        <v>287</v>
      </c>
      <c r="ZO27" s="4883" t="s">
        <v>287</v>
      </c>
      <c r="ZP27" s="4883" t="s">
        <v>287</v>
      </c>
      <c r="ZQ27" s="4883" t="s">
        <v>287</v>
      </c>
      <c r="ZR27" s="4883" t="s">
        <v>287</v>
      </c>
      <c r="ZS27" s="4883" t="s">
        <v>287</v>
      </c>
      <c r="ZT27" s="4883" t="s">
        <v>287</v>
      </c>
      <c r="ZU27" s="4883" t="s">
        <v>287</v>
      </c>
      <c r="ZV27" s="4883" t="s">
        <v>287</v>
      </c>
      <c r="ZW27" s="4883" t="s">
        <v>287</v>
      </c>
      <c r="ZX27" s="4883" t="s">
        <v>287</v>
      </c>
      <c r="ZY27" s="4883" t="s">
        <v>287</v>
      </c>
      <c r="ZZ27" s="4883" t="s">
        <v>287</v>
      </c>
      <c r="AAA27" s="4883" t="s">
        <v>287</v>
      </c>
      <c r="AAB27" s="4883" t="s">
        <v>287</v>
      </c>
      <c r="AAC27" s="4883" t="s">
        <v>287</v>
      </c>
      <c r="AAD27" s="4883" t="s">
        <v>287</v>
      </c>
      <c r="AAE27" s="4883" t="s">
        <v>287</v>
      </c>
      <c r="AAF27" s="4883" t="s">
        <v>287</v>
      </c>
      <c r="AAG27" s="4883" t="s">
        <v>287</v>
      </c>
      <c r="AAH27" s="4883" t="s">
        <v>287</v>
      </c>
      <c r="AAI27" s="4883" t="s">
        <v>287</v>
      </c>
      <c r="AAJ27" s="4883" t="s">
        <v>287</v>
      </c>
      <c r="AAK27" s="4883" t="s">
        <v>287</v>
      </c>
      <c r="AAL27" s="4883" t="s">
        <v>287</v>
      </c>
      <c r="AAM27" s="4883" t="s">
        <v>287</v>
      </c>
      <c r="AAN27" s="4883" t="s">
        <v>287</v>
      </c>
      <c r="AAO27" s="4883" t="s">
        <v>287</v>
      </c>
      <c r="AAP27" s="4883" t="s">
        <v>287</v>
      </c>
      <c r="AAQ27" s="4883" t="s">
        <v>287</v>
      </c>
      <c r="AAR27" s="4883" t="s">
        <v>287</v>
      </c>
      <c r="AAS27" s="4883" t="s">
        <v>287</v>
      </c>
      <c r="AAT27" s="4883" t="s">
        <v>287</v>
      </c>
      <c r="AAU27" s="4883" t="s">
        <v>287</v>
      </c>
      <c r="AAV27" s="4883" t="s">
        <v>287</v>
      </c>
      <c r="AAW27" s="4883" t="s">
        <v>287</v>
      </c>
      <c r="AAX27" s="4883" t="s">
        <v>287</v>
      </c>
      <c r="AAY27" s="4883" t="s">
        <v>287</v>
      </c>
      <c r="AAZ27" s="4883" t="s">
        <v>287</v>
      </c>
      <c r="ABA27" s="4883" t="s">
        <v>287</v>
      </c>
      <c r="ABB27" s="4883" t="s">
        <v>287</v>
      </c>
      <c r="ABC27" s="4883" t="s">
        <v>287</v>
      </c>
      <c r="ABD27" s="4883" t="s">
        <v>287</v>
      </c>
      <c r="ABE27" s="4883" t="s">
        <v>287</v>
      </c>
      <c r="ABF27" s="4883" t="s">
        <v>287</v>
      </c>
      <c r="ABG27" s="4883" t="s">
        <v>287</v>
      </c>
      <c r="ABH27" s="4883" t="s">
        <v>287</v>
      </c>
    </row>
    <row r="28" spans="1:736" x14ac:dyDescent="0.2">
      <c r="A28" s="1433" t="s">
        <v>1</v>
      </c>
      <c r="B28" s="1433" t="s">
        <v>287</v>
      </c>
      <c r="C28" s="2946" t="s">
        <v>287</v>
      </c>
      <c r="D28" s="2946" t="s">
        <v>287</v>
      </c>
      <c r="E28" s="2946" t="s">
        <v>287</v>
      </c>
      <c r="F28" s="2946" t="s">
        <v>287</v>
      </c>
      <c r="G28" s="2946" t="s">
        <v>287</v>
      </c>
      <c r="H28" s="2946" t="s">
        <v>287</v>
      </c>
      <c r="I28" s="2946" t="s">
        <v>287</v>
      </c>
      <c r="J28" s="2946" t="s">
        <v>287</v>
      </c>
      <c r="K28" s="2946" t="s">
        <v>287</v>
      </c>
      <c r="L28" s="2946" t="s">
        <v>287</v>
      </c>
      <c r="M28" s="2946" t="s">
        <v>287</v>
      </c>
      <c r="N28" s="2946" t="s">
        <v>287</v>
      </c>
      <c r="O28" s="2946" t="s">
        <v>287</v>
      </c>
      <c r="P28" s="2946" t="s">
        <v>287</v>
      </c>
      <c r="Q28" s="2946" t="s">
        <v>287</v>
      </c>
      <c r="R28" s="2946" t="s">
        <v>287</v>
      </c>
      <c r="S28" s="2946" t="s">
        <v>287</v>
      </c>
      <c r="T28" s="2946" t="s">
        <v>287</v>
      </c>
      <c r="U28" s="2946" t="s">
        <v>287</v>
      </c>
      <c r="V28" s="2946" t="s">
        <v>287</v>
      </c>
      <c r="W28" s="2946" t="s">
        <v>287</v>
      </c>
      <c r="X28" s="2946" t="s">
        <v>287</v>
      </c>
      <c r="Y28" s="2946" t="s">
        <v>287</v>
      </c>
      <c r="Z28" s="2946" t="s">
        <v>287</v>
      </c>
      <c r="AA28" s="2946" t="s">
        <v>287</v>
      </c>
      <c r="AB28" s="2946" t="s">
        <v>287</v>
      </c>
      <c r="AC28" s="2946" t="s">
        <v>287</v>
      </c>
      <c r="AD28" s="2946" t="s">
        <v>287</v>
      </c>
      <c r="AE28" s="2946" t="s">
        <v>287</v>
      </c>
      <c r="AF28" s="2946" t="s">
        <v>287</v>
      </c>
      <c r="AG28" s="2946" t="s">
        <v>287</v>
      </c>
      <c r="AH28" s="2946" t="s">
        <v>287</v>
      </c>
      <c r="AI28" s="2946" t="s">
        <v>287</v>
      </c>
      <c r="AJ28" s="2946" t="s">
        <v>287</v>
      </c>
      <c r="AK28" s="2946" t="s">
        <v>287</v>
      </c>
      <c r="AL28" s="2946" t="s">
        <v>287</v>
      </c>
      <c r="AM28" s="2946" t="s">
        <v>287</v>
      </c>
      <c r="AN28" s="2946" t="s">
        <v>287</v>
      </c>
      <c r="AO28" s="2946" t="s">
        <v>287</v>
      </c>
      <c r="AP28" s="2946" t="s">
        <v>287</v>
      </c>
      <c r="AQ28" s="2946" t="s">
        <v>287</v>
      </c>
      <c r="AR28" s="2946" t="s">
        <v>287</v>
      </c>
      <c r="AS28" s="2946" t="s">
        <v>287</v>
      </c>
      <c r="AT28" s="2946" t="s">
        <v>287</v>
      </c>
      <c r="AU28" s="2946" t="s">
        <v>287</v>
      </c>
      <c r="AV28" s="2946" t="s">
        <v>287</v>
      </c>
      <c r="AW28" s="2946" t="s">
        <v>287</v>
      </c>
      <c r="AX28" s="2946" t="s">
        <v>287</v>
      </c>
      <c r="AY28" s="2946" t="s">
        <v>287</v>
      </c>
      <c r="AZ28" s="2946" t="s">
        <v>287</v>
      </c>
      <c r="BA28" s="2946" t="s">
        <v>287</v>
      </c>
      <c r="BB28" s="2946" t="s">
        <v>287</v>
      </c>
      <c r="BC28" s="2946" t="s">
        <v>287</v>
      </c>
      <c r="BD28" s="2946" t="s">
        <v>287</v>
      </c>
      <c r="BE28" s="2946" t="s">
        <v>287</v>
      </c>
      <c r="BF28" s="2946" t="s">
        <v>287</v>
      </c>
      <c r="BG28" s="2946" t="s">
        <v>287</v>
      </c>
      <c r="BH28" s="2946" t="s">
        <v>287</v>
      </c>
      <c r="BI28" s="2946" t="s">
        <v>287</v>
      </c>
      <c r="BJ28" s="2946" t="s">
        <v>287</v>
      </c>
      <c r="BK28" s="2946" t="s">
        <v>287</v>
      </c>
      <c r="BL28" s="2946" t="s">
        <v>287</v>
      </c>
      <c r="BM28" s="2946" t="s">
        <v>287</v>
      </c>
      <c r="BN28" s="2946" t="s">
        <v>287</v>
      </c>
      <c r="BO28" s="2946" t="s">
        <v>287</v>
      </c>
      <c r="BP28" s="2946" t="s">
        <v>287</v>
      </c>
      <c r="BQ28" s="2946" t="s">
        <v>287</v>
      </c>
      <c r="BR28" s="2946" t="s">
        <v>287</v>
      </c>
      <c r="BS28" s="2946" t="s">
        <v>287</v>
      </c>
      <c r="BT28" s="2946" t="s">
        <v>287</v>
      </c>
      <c r="BU28" s="2946" t="s">
        <v>287</v>
      </c>
      <c r="BV28" s="2946" t="s">
        <v>287</v>
      </c>
      <c r="BW28" s="2946" t="s">
        <v>287</v>
      </c>
      <c r="BX28" s="2946" t="s">
        <v>287</v>
      </c>
      <c r="BY28" s="2946" t="s">
        <v>287</v>
      </c>
      <c r="BZ28" s="2946">
        <v>42807</v>
      </c>
      <c r="CA28" s="2946">
        <v>42809</v>
      </c>
      <c r="CB28" s="2946" t="s">
        <v>287</v>
      </c>
      <c r="CC28" s="2946" t="s">
        <v>287</v>
      </c>
      <c r="CD28" s="2946" t="s">
        <v>287</v>
      </c>
      <c r="CE28" s="2946" t="s">
        <v>287</v>
      </c>
      <c r="CF28" s="2946" t="s">
        <v>287</v>
      </c>
      <c r="CG28" s="2946" t="s">
        <v>287</v>
      </c>
      <c r="CH28" s="2946" t="s">
        <v>287</v>
      </c>
      <c r="CI28" s="2946" t="s">
        <v>287</v>
      </c>
      <c r="CJ28" s="2946" t="s">
        <v>287</v>
      </c>
      <c r="CK28" s="2946" t="s">
        <v>287</v>
      </c>
      <c r="CL28" s="2946" t="s">
        <v>287</v>
      </c>
      <c r="CM28" s="2946" t="s">
        <v>287</v>
      </c>
      <c r="CN28" s="2946" t="s">
        <v>287</v>
      </c>
      <c r="CO28" s="2946" t="s">
        <v>287</v>
      </c>
      <c r="CP28" s="2946" t="s">
        <v>287</v>
      </c>
      <c r="CQ28" s="2946" t="s">
        <v>287</v>
      </c>
      <c r="CR28" s="2946" t="s">
        <v>287</v>
      </c>
      <c r="CS28" s="2946" t="s">
        <v>287</v>
      </c>
      <c r="CT28" s="2946" t="s">
        <v>287</v>
      </c>
      <c r="CU28" s="2946" t="s">
        <v>287</v>
      </c>
      <c r="CV28" s="2946" t="s">
        <v>287</v>
      </c>
      <c r="CW28" s="2946" t="s">
        <v>287</v>
      </c>
      <c r="CX28" s="2946" t="s">
        <v>287</v>
      </c>
      <c r="CY28" s="2946" t="s">
        <v>287</v>
      </c>
      <c r="CZ28" s="2946" t="s">
        <v>287</v>
      </c>
      <c r="DA28" s="2946" t="s">
        <v>287</v>
      </c>
      <c r="DB28" s="2946" t="s">
        <v>287</v>
      </c>
      <c r="DC28" s="2946" t="s">
        <v>287</v>
      </c>
      <c r="DD28" s="2946">
        <v>42838</v>
      </c>
      <c r="DE28" s="2946">
        <v>42838</v>
      </c>
      <c r="DF28" s="2946">
        <v>42838</v>
      </c>
      <c r="DG28" s="2946" t="s">
        <v>287</v>
      </c>
      <c r="DH28" s="2946" t="s">
        <v>287</v>
      </c>
      <c r="DI28" s="2946" t="s">
        <v>287</v>
      </c>
      <c r="DJ28" s="2946" t="s">
        <v>287</v>
      </c>
      <c r="DK28" s="2946" t="s">
        <v>287</v>
      </c>
      <c r="DL28" s="2946" t="s">
        <v>287</v>
      </c>
      <c r="DM28" s="2946" t="s">
        <v>287</v>
      </c>
      <c r="DN28" s="2946" t="s">
        <v>287</v>
      </c>
      <c r="DO28" s="2946" t="s">
        <v>287</v>
      </c>
      <c r="DP28" s="2946" t="s">
        <v>287</v>
      </c>
      <c r="DQ28" s="2946" t="s">
        <v>287</v>
      </c>
      <c r="DR28" s="2946" t="s">
        <v>287</v>
      </c>
      <c r="DS28" s="2946" t="s">
        <v>287</v>
      </c>
      <c r="DT28" s="2946" t="s">
        <v>287</v>
      </c>
      <c r="DU28" s="2946" t="s">
        <v>287</v>
      </c>
      <c r="DV28" s="2946" t="s">
        <v>287</v>
      </c>
      <c r="DW28" s="2946">
        <v>42857</v>
      </c>
      <c r="DX28" s="4883" t="s">
        <v>287</v>
      </c>
      <c r="DY28" s="4883" t="s">
        <v>287</v>
      </c>
      <c r="DZ28" s="4883" t="s">
        <v>287</v>
      </c>
      <c r="EA28" s="4883" t="s">
        <v>287</v>
      </c>
      <c r="EB28" s="4883" t="s">
        <v>287</v>
      </c>
      <c r="EC28" s="4883" t="s">
        <v>287</v>
      </c>
      <c r="ED28" s="4883" t="s">
        <v>287</v>
      </c>
      <c r="EE28" s="4883" t="s">
        <v>287</v>
      </c>
      <c r="EF28" s="4883" t="s">
        <v>287</v>
      </c>
      <c r="EG28" s="4883" t="s">
        <v>287</v>
      </c>
      <c r="EH28" s="4883" t="s">
        <v>287</v>
      </c>
      <c r="EI28" s="4883" t="s">
        <v>287</v>
      </c>
      <c r="EJ28" s="4883" t="s">
        <v>287</v>
      </c>
      <c r="EK28" s="4883" t="s">
        <v>287</v>
      </c>
      <c r="EL28" s="4883">
        <v>42872</v>
      </c>
      <c r="EM28" s="4883" t="s">
        <v>287</v>
      </c>
      <c r="EN28" s="4883" t="s">
        <v>287</v>
      </c>
      <c r="EO28" s="4883" t="s">
        <v>287</v>
      </c>
      <c r="EP28" s="4883" t="s">
        <v>287</v>
      </c>
      <c r="EQ28" s="4883" t="s">
        <v>287</v>
      </c>
      <c r="ER28" s="4883" t="s">
        <v>287</v>
      </c>
      <c r="ES28" s="4883" t="s">
        <v>287</v>
      </c>
      <c r="ET28" s="4883" t="s">
        <v>287</v>
      </c>
      <c r="EU28" s="4883" t="s">
        <v>287</v>
      </c>
      <c r="EV28" s="4883" t="s">
        <v>287</v>
      </c>
      <c r="EW28" s="4883" t="s">
        <v>287</v>
      </c>
      <c r="EX28" s="4883" t="s">
        <v>287</v>
      </c>
      <c r="EY28" s="4883" t="s">
        <v>287</v>
      </c>
      <c r="EZ28" s="4883" t="s">
        <v>287</v>
      </c>
      <c r="FA28" s="4883" t="s">
        <v>287</v>
      </c>
      <c r="FB28" s="4883" t="s">
        <v>287</v>
      </c>
      <c r="FC28" s="4883" t="s">
        <v>287</v>
      </c>
      <c r="FD28" s="4883" t="s">
        <v>287</v>
      </c>
      <c r="FE28" s="4883" t="s">
        <v>287</v>
      </c>
      <c r="FF28" s="4883" t="s">
        <v>287</v>
      </c>
      <c r="FG28" s="4883" t="s">
        <v>287</v>
      </c>
      <c r="FH28" s="4883" t="s">
        <v>287</v>
      </c>
      <c r="FI28" s="4883" t="s">
        <v>287</v>
      </c>
      <c r="FJ28" s="4883" t="s">
        <v>287</v>
      </c>
      <c r="FK28" s="4883" t="s">
        <v>287</v>
      </c>
      <c r="FL28" s="4883" t="s">
        <v>287</v>
      </c>
      <c r="FM28" s="4883" t="s">
        <v>287</v>
      </c>
      <c r="FN28" s="4883" t="s">
        <v>287</v>
      </c>
      <c r="FO28" s="4883" t="s">
        <v>287</v>
      </c>
      <c r="FP28" s="4883" t="s">
        <v>287</v>
      </c>
      <c r="FQ28" s="4883" t="s">
        <v>287</v>
      </c>
      <c r="FR28" s="4883" t="s">
        <v>287</v>
      </c>
      <c r="FS28" s="4883" t="s">
        <v>287</v>
      </c>
      <c r="FT28" s="4883" t="s">
        <v>287</v>
      </c>
      <c r="FU28" s="4883" t="s">
        <v>287</v>
      </c>
      <c r="FV28" s="4883" t="s">
        <v>287</v>
      </c>
      <c r="FW28" s="4883" t="s">
        <v>287</v>
      </c>
      <c r="FX28" s="4883" t="s">
        <v>287</v>
      </c>
      <c r="FY28" s="4883" t="s">
        <v>287</v>
      </c>
      <c r="FZ28" s="4883" t="s">
        <v>287</v>
      </c>
      <c r="GA28" s="4883">
        <v>42913</v>
      </c>
      <c r="GB28" s="4883">
        <v>42914</v>
      </c>
      <c r="GC28" s="4883" t="s">
        <v>287</v>
      </c>
      <c r="GD28" s="4883" t="s">
        <v>287</v>
      </c>
      <c r="GE28" s="4883" t="s">
        <v>287</v>
      </c>
      <c r="GF28" s="4883" t="s">
        <v>287</v>
      </c>
      <c r="GG28" s="4883" t="s">
        <v>287</v>
      </c>
      <c r="GH28" s="4883" t="s">
        <v>287</v>
      </c>
      <c r="GI28" s="4883" t="s">
        <v>287</v>
      </c>
      <c r="GJ28" s="4883" t="s">
        <v>287</v>
      </c>
      <c r="GK28" s="4883" t="s">
        <v>287</v>
      </c>
      <c r="GL28" s="4883" t="s">
        <v>287</v>
      </c>
      <c r="GM28" s="4883" t="s">
        <v>287</v>
      </c>
      <c r="GN28" s="4883" t="s">
        <v>287</v>
      </c>
      <c r="GO28" s="4883" t="s">
        <v>287</v>
      </c>
      <c r="GP28" s="4883" t="s">
        <v>287</v>
      </c>
      <c r="GQ28" s="4883" t="s">
        <v>287</v>
      </c>
      <c r="GR28" s="4883" t="s">
        <v>287</v>
      </c>
      <c r="GS28" s="4883" t="s">
        <v>287</v>
      </c>
      <c r="GT28" s="4883" t="s">
        <v>287</v>
      </c>
      <c r="GU28" s="4883" t="s">
        <v>287</v>
      </c>
      <c r="GV28" s="4883" t="s">
        <v>287</v>
      </c>
      <c r="GW28" s="4883" t="s">
        <v>287</v>
      </c>
      <c r="GX28" s="4883" t="s">
        <v>287</v>
      </c>
      <c r="GY28" s="4883" t="s">
        <v>287</v>
      </c>
      <c r="GZ28" s="4883" t="s">
        <v>287</v>
      </c>
      <c r="HA28" s="4883">
        <v>42938</v>
      </c>
      <c r="HB28" s="4883" t="s">
        <v>287</v>
      </c>
      <c r="HC28" s="4883" t="s">
        <v>287</v>
      </c>
      <c r="HD28" s="4883" t="s">
        <v>287</v>
      </c>
      <c r="HE28" s="4883" t="s">
        <v>287</v>
      </c>
      <c r="HF28" s="4883" t="s">
        <v>287</v>
      </c>
      <c r="HG28" s="4883" t="s">
        <v>287</v>
      </c>
      <c r="HH28" s="4883" t="s">
        <v>287</v>
      </c>
      <c r="HI28" s="4883" t="s">
        <v>287</v>
      </c>
      <c r="HJ28" s="4883" t="s">
        <v>287</v>
      </c>
      <c r="HK28" s="4883" t="s">
        <v>287</v>
      </c>
      <c r="HL28" s="4883" t="s">
        <v>287</v>
      </c>
      <c r="HM28" s="4883" t="s">
        <v>287</v>
      </c>
      <c r="HN28" s="4883" t="s">
        <v>287</v>
      </c>
      <c r="HO28" s="4883" t="s">
        <v>287</v>
      </c>
      <c r="HP28" s="4883" t="s">
        <v>287</v>
      </c>
      <c r="HQ28" s="4883">
        <v>42955</v>
      </c>
      <c r="HR28" s="4883" t="s">
        <v>287</v>
      </c>
      <c r="HS28" s="4883">
        <v>42957</v>
      </c>
      <c r="HT28" s="4883">
        <v>42957</v>
      </c>
      <c r="HU28" s="4883">
        <v>42957</v>
      </c>
      <c r="HV28" s="4883" t="s">
        <v>287</v>
      </c>
      <c r="HW28" s="4883" t="s">
        <v>287</v>
      </c>
      <c r="HX28" s="4883" t="s">
        <v>287</v>
      </c>
      <c r="HY28" s="4883" t="s">
        <v>287</v>
      </c>
      <c r="HZ28" s="4883" t="s">
        <v>287</v>
      </c>
      <c r="IA28" s="4883" t="s">
        <v>287</v>
      </c>
      <c r="IB28" s="4883" t="s">
        <v>287</v>
      </c>
      <c r="IC28" s="4883" t="s">
        <v>287</v>
      </c>
      <c r="ID28" s="4883" t="s">
        <v>287</v>
      </c>
      <c r="IE28" s="4883" t="s">
        <v>287</v>
      </c>
      <c r="IF28" s="4883" t="s">
        <v>287</v>
      </c>
      <c r="IG28" s="4883" t="s">
        <v>287</v>
      </c>
      <c r="IH28" s="4883" t="s">
        <v>287</v>
      </c>
      <c r="II28" s="4883" t="s">
        <v>287</v>
      </c>
      <c r="IJ28" s="4883" t="s">
        <v>287</v>
      </c>
      <c r="IK28" s="4883" t="s">
        <v>287</v>
      </c>
      <c r="IL28" s="4883" t="s">
        <v>287</v>
      </c>
      <c r="IM28" s="4883" t="s">
        <v>287</v>
      </c>
      <c r="IN28" s="4883" t="s">
        <v>287</v>
      </c>
      <c r="IO28" s="4883" t="s">
        <v>287</v>
      </c>
      <c r="IP28" s="4883" t="s">
        <v>287</v>
      </c>
      <c r="IQ28" s="4883" t="s">
        <v>287</v>
      </c>
      <c r="IR28" s="4883" t="s">
        <v>287</v>
      </c>
      <c r="IS28" s="4883" t="s">
        <v>287</v>
      </c>
      <c r="IT28" s="4883" t="s">
        <v>287</v>
      </c>
      <c r="IU28" s="4883" t="s">
        <v>287</v>
      </c>
      <c r="IV28" s="4883" t="s">
        <v>287</v>
      </c>
      <c r="IW28" s="4883" t="s">
        <v>287</v>
      </c>
      <c r="IX28" s="4883" t="s">
        <v>287</v>
      </c>
      <c r="IY28" s="4883" t="s">
        <v>287</v>
      </c>
      <c r="IZ28" s="4883" t="s">
        <v>287</v>
      </c>
      <c r="JA28" s="4883" t="s">
        <v>287</v>
      </c>
      <c r="JB28" s="4883" t="s">
        <v>287</v>
      </c>
      <c r="JC28" s="4883" t="s">
        <v>287</v>
      </c>
      <c r="JD28" s="4883" t="s">
        <v>287</v>
      </c>
      <c r="JE28" s="4883" t="s">
        <v>287</v>
      </c>
      <c r="JF28" s="4883" t="s">
        <v>287</v>
      </c>
      <c r="JG28" s="4883">
        <v>42997</v>
      </c>
      <c r="JH28" s="4883" t="s">
        <v>287</v>
      </c>
      <c r="JI28" s="4883" t="s">
        <v>287</v>
      </c>
      <c r="JJ28" s="4883" t="s">
        <v>287</v>
      </c>
      <c r="JK28" s="4883" t="s">
        <v>287</v>
      </c>
      <c r="JL28" s="4883" t="s">
        <v>287</v>
      </c>
      <c r="JM28" s="4883" t="s">
        <v>287</v>
      </c>
      <c r="JN28" s="4883" t="s">
        <v>287</v>
      </c>
      <c r="JO28" s="4883" t="s">
        <v>287</v>
      </c>
      <c r="JP28" s="4883" t="s">
        <v>287</v>
      </c>
      <c r="JQ28" s="4883" t="s">
        <v>287</v>
      </c>
      <c r="JR28" s="4883" t="s">
        <v>287</v>
      </c>
      <c r="JS28" s="4883" t="s">
        <v>287</v>
      </c>
      <c r="JT28" s="4883" t="s">
        <v>287</v>
      </c>
      <c r="JU28" s="4883" t="s">
        <v>287</v>
      </c>
      <c r="JV28" s="4883" t="s">
        <v>287</v>
      </c>
      <c r="JW28" s="4883" t="s">
        <v>287</v>
      </c>
      <c r="JX28" s="4883" t="s">
        <v>287</v>
      </c>
      <c r="JY28" s="4883" t="s">
        <v>287</v>
      </c>
      <c r="JZ28" s="4883" t="s">
        <v>287</v>
      </c>
      <c r="KA28" s="4883" t="s">
        <v>287</v>
      </c>
      <c r="KB28" s="4883" t="s">
        <v>287</v>
      </c>
      <c r="KC28" s="4883" t="s">
        <v>287</v>
      </c>
      <c r="KD28" s="4883" t="s">
        <v>287</v>
      </c>
      <c r="KE28" s="4883" t="s">
        <v>287</v>
      </c>
      <c r="KF28" s="4883" t="s">
        <v>287</v>
      </c>
      <c r="KG28" s="4883" t="s">
        <v>287</v>
      </c>
      <c r="KH28" s="4883" t="s">
        <v>287</v>
      </c>
      <c r="KI28" s="4883">
        <v>43025</v>
      </c>
      <c r="KJ28" s="4883" t="s">
        <v>287</v>
      </c>
      <c r="KK28" s="4883" t="s">
        <v>287</v>
      </c>
      <c r="KL28" s="4883" t="s">
        <v>287</v>
      </c>
      <c r="KM28" s="4883" t="s">
        <v>287</v>
      </c>
      <c r="KN28" s="4883" t="s">
        <v>287</v>
      </c>
      <c r="KO28" s="4883" t="s">
        <v>287</v>
      </c>
      <c r="KP28" s="4883" t="s">
        <v>287</v>
      </c>
      <c r="KQ28" s="4883" t="s">
        <v>287</v>
      </c>
      <c r="KR28" s="4883" t="s">
        <v>287</v>
      </c>
      <c r="KS28" s="4883" t="s">
        <v>287</v>
      </c>
      <c r="KT28" s="4883" t="s">
        <v>287</v>
      </c>
      <c r="KU28" s="4883" t="s">
        <v>287</v>
      </c>
      <c r="KV28" s="4883" t="s">
        <v>287</v>
      </c>
      <c r="KW28" s="4883" t="s">
        <v>287</v>
      </c>
      <c r="KX28" s="4883" t="s">
        <v>287</v>
      </c>
      <c r="KY28" s="4883" t="s">
        <v>287</v>
      </c>
      <c r="KZ28" s="4883" t="s">
        <v>287</v>
      </c>
      <c r="LA28" s="4883" t="s">
        <v>287</v>
      </c>
      <c r="LB28" s="4883" t="s">
        <v>287</v>
      </c>
      <c r="LC28" s="4883" t="s">
        <v>287</v>
      </c>
      <c r="LD28" s="4883" t="s">
        <v>287</v>
      </c>
      <c r="LE28" s="4883" t="s">
        <v>287</v>
      </c>
      <c r="LF28" s="4883">
        <v>43048</v>
      </c>
      <c r="LG28" s="4883">
        <v>43048</v>
      </c>
      <c r="LH28" s="4883">
        <v>43048</v>
      </c>
      <c r="LI28" s="4883" t="s">
        <v>287</v>
      </c>
      <c r="LJ28" s="4883" t="s">
        <v>287</v>
      </c>
      <c r="LK28" s="4883">
        <v>43053</v>
      </c>
      <c r="LL28" s="4883">
        <v>43053</v>
      </c>
      <c r="LM28" s="4883">
        <v>43055</v>
      </c>
      <c r="LN28" s="4883">
        <v>43055</v>
      </c>
      <c r="LO28" s="4883">
        <v>43055</v>
      </c>
      <c r="LP28" s="4883" t="s">
        <v>287</v>
      </c>
      <c r="LQ28" s="4883" t="s">
        <v>287</v>
      </c>
      <c r="LR28" s="4883" t="s">
        <v>287</v>
      </c>
      <c r="LS28" s="4883" t="s">
        <v>287</v>
      </c>
      <c r="LT28" s="4883" t="s">
        <v>287</v>
      </c>
      <c r="LU28" s="4883" t="s">
        <v>287</v>
      </c>
      <c r="LV28" s="4883" t="s">
        <v>287</v>
      </c>
      <c r="LW28" s="4883" t="s">
        <v>287</v>
      </c>
      <c r="LX28" s="4883" t="s">
        <v>287</v>
      </c>
      <c r="LY28" s="4883" t="s">
        <v>287</v>
      </c>
      <c r="LZ28" s="4883" t="s">
        <v>287</v>
      </c>
      <c r="MA28" s="4883">
        <v>43069</v>
      </c>
      <c r="MB28" s="4883">
        <v>43069</v>
      </c>
      <c r="MC28" s="4883">
        <v>43069</v>
      </c>
      <c r="MD28" s="4883">
        <v>43070</v>
      </c>
      <c r="ME28" s="4883" t="s">
        <v>287</v>
      </c>
      <c r="MF28" s="4883" t="s">
        <v>287</v>
      </c>
      <c r="MG28" s="4883" t="s">
        <v>287</v>
      </c>
      <c r="MH28" s="4883" t="s">
        <v>287</v>
      </c>
      <c r="MI28" s="4883" t="s">
        <v>287</v>
      </c>
      <c r="MJ28" s="4883" t="s">
        <v>287</v>
      </c>
      <c r="MK28" s="4883" t="s">
        <v>287</v>
      </c>
      <c r="ML28" s="4883" t="s">
        <v>287</v>
      </c>
      <c r="MM28" s="4883" t="s">
        <v>287</v>
      </c>
      <c r="MN28" s="4883" t="s">
        <v>287</v>
      </c>
      <c r="MO28" s="4883" t="s">
        <v>287</v>
      </c>
      <c r="MP28" s="4883" t="s">
        <v>287</v>
      </c>
      <c r="MQ28" s="4883" t="s">
        <v>287</v>
      </c>
      <c r="MR28" s="4883" t="s">
        <v>287</v>
      </c>
      <c r="MS28" s="4883" t="s">
        <v>287</v>
      </c>
      <c r="MT28" s="4883" t="s">
        <v>287</v>
      </c>
      <c r="MU28" s="4883" t="s">
        <v>287</v>
      </c>
      <c r="MV28" s="4883" t="s">
        <v>287</v>
      </c>
      <c r="MW28" s="4883" t="s">
        <v>287</v>
      </c>
      <c r="MX28" s="4883" t="s">
        <v>287</v>
      </c>
      <c r="MY28" s="4883" t="s">
        <v>287</v>
      </c>
      <c r="MZ28" s="4883" t="s">
        <v>287</v>
      </c>
      <c r="NA28" s="4883" t="s">
        <v>287</v>
      </c>
      <c r="NB28" s="4883" t="s">
        <v>287</v>
      </c>
      <c r="NC28" s="4883" t="s">
        <v>287</v>
      </c>
      <c r="ND28" s="4883" t="s">
        <v>287</v>
      </c>
      <c r="NE28" s="4883" t="s">
        <v>287</v>
      </c>
      <c r="NF28" s="4883" t="s">
        <v>287</v>
      </c>
      <c r="NG28" s="4883" t="s">
        <v>287</v>
      </c>
      <c r="NH28" s="4883" t="s">
        <v>287</v>
      </c>
      <c r="NI28" s="4883" t="s">
        <v>287</v>
      </c>
      <c r="NJ28" s="4883">
        <v>43104</v>
      </c>
      <c r="NK28" s="4883">
        <v>43104</v>
      </c>
      <c r="NL28" s="4883">
        <v>43104</v>
      </c>
      <c r="NM28" s="4883" t="s">
        <v>287</v>
      </c>
      <c r="NN28" s="4883" t="s">
        <v>287</v>
      </c>
      <c r="NO28" s="4883" t="s">
        <v>287</v>
      </c>
      <c r="NP28" s="4883" t="s">
        <v>287</v>
      </c>
      <c r="NQ28" s="4883" t="s">
        <v>287</v>
      </c>
      <c r="NR28" s="4883" t="s">
        <v>287</v>
      </c>
      <c r="NS28" s="4883" t="s">
        <v>287</v>
      </c>
      <c r="NT28" s="4883" t="s">
        <v>287</v>
      </c>
      <c r="NU28" s="4883" t="s">
        <v>287</v>
      </c>
      <c r="NV28" s="4883" t="s">
        <v>287</v>
      </c>
      <c r="NW28" s="4883">
        <v>43117</v>
      </c>
      <c r="NX28" s="4883" t="s">
        <v>287</v>
      </c>
      <c r="NY28" s="4883" t="s">
        <v>287</v>
      </c>
      <c r="NZ28" s="4883" t="s">
        <v>287</v>
      </c>
      <c r="OA28" s="4883" t="s">
        <v>287</v>
      </c>
      <c r="OB28" s="4883" t="s">
        <v>287</v>
      </c>
      <c r="OC28" s="4883">
        <v>43123</v>
      </c>
      <c r="OD28" s="4883" t="s">
        <v>287</v>
      </c>
      <c r="OE28" s="4883" t="s">
        <v>287</v>
      </c>
      <c r="OF28" s="4883" t="s">
        <v>287</v>
      </c>
      <c r="OG28" s="4883" t="s">
        <v>287</v>
      </c>
      <c r="OH28" s="4883" t="s">
        <v>287</v>
      </c>
      <c r="OI28" s="4883" t="s">
        <v>287</v>
      </c>
      <c r="OJ28" s="4883" t="s">
        <v>287</v>
      </c>
      <c r="OK28" s="4883" t="s">
        <v>287</v>
      </c>
      <c r="OL28" s="4883" t="s">
        <v>287</v>
      </c>
      <c r="OM28" s="4883" t="s">
        <v>287</v>
      </c>
      <c r="ON28" s="4883" t="s">
        <v>287</v>
      </c>
      <c r="OO28" s="4883" t="s">
        <v>287</v>
      </c>
      <c r="OP28" s="4883" t="s">
        <v>287</v>
      </c>
      <c r="OQ28" s="4883" t="s">
        <v>287</v>
      </c>
      <c r="OR28" s="4883" t="s">
        <v>287</v>
      </c>
      <c r="OS28" s="4883" t="s">
        <v>287</v>
      </c>
      <c r="OT28" s="4883" t="s">
        <v>287</v>
      </c>
      <c r="OU28" s="4883" t="s">
        <v>287</v>
      </c>
      <c r="OV28" s="4883" t="s">
        <v>287</v>
      </c>
      <c r="OW28" s="4883">
        <v>43143</v>
      </c>
      <c r="OX28" s="4883">
        <v>43144</v>
      </c>
      <c r="OY28" s="4883" t="s">
        <v>287</v>
      </c>
      <c r="OZ28" s="4883" t="s">
        <v>287</v>
      </c>
      <c r="PA28" s="4883" t="s">
        <v>287</v>
      </c>
      <c r="PB28" s="4883" t="s">
        <v>287</v>
      </c>
      <c r="PC28" s="4883" t="s">
        <v>287</v>
      </c>
      <c r="PD28" s="4883" t="s">
        <v>287</v>
      </c>
      <c r="PE28" s="4883" t="s">
        <v>287</v>
      </c>
      <c r="PF28" s="4883" t="s">
        <v>287</v>
      </c>
      <c r="PG28" s="4883" t="s">
        <v>287</v>
      </c>
      <c r="PH28" s="4883" t="s">
        <v>287</v>
      </c>
      <c r="PI28" s="4883" t="s">
        <v>287</v>
      </c>
      <c r="PJ28" s="4883" t="s">
        <v>287</v>
      </c>
      <c r="PK28" s="4883" t="s">
        <v>287</v>
      </c>
      <c r="PL28" s="4883" t="s">
        <v>287</v>
      </c>
      <c r="PM28" s="4883" t="s">
        <v>287</v>
      </c>
      <c r="PN28" s="4883" t="s">
        <v>287</v>
      </c>
      <c r="PO28" s="4883" t="s">
        <v>287</v>
      </c>
      <c r="PP28" s="4883" t="s">
        <v>287</v>
      </c>
      <c r="PQ28" s="4883" t="s">
        <v>287</v>
      </c>
      <c r="PR28" s="4883" t="s">
        <v>287</v>
      </c>
      <c r="PS28" s="4883" t="s">
        <v>287</v>
      </c>
      <c r="PT28" s="4883" t="s">
        <v>287</v>
      </c>
      <c r="PU28" s="4883" t="s">
        <v>287</v>
      </c>
      <c r="PV28" s="4883" t="s">
        <v>287</v>
      </c>
      <c r="PW28" s="4883" t="s">
        <v>287</v>
      </c>
      <c r="PX28" s="4883" t="s">
        <v>287</v>
      </c>
      <c r="PY28" s="4883" t="s">
        <v>287</v>
      </c>
      <c r="PZ28" s="4883" t="s">
        <v>287</v>
      </c>
      <c r="QA28" s="4883" t="s">
        <v>287</v>
      </c>
      <c r="QB28" s="4883" t="s">
        <v>287</v>
      </c>
      <c r="QC28" s="4883" t="s">
        <v>287</v>
      </c>
      <c r="QD28" s="4883" t="s">
        <v>287</v>
      </c>
      <c r="QE28" s="4883" t="s">
        <v>287</v>
      </c>
      <c r="QF28" s="4883" t="s">
        <v>287</v>
      </c>
      <c r="QG28" s="4883">
        <v>43179</v>
      </c>
      <c r="QH28" s="4883" t="s">
        <v>287</v>
      </c>
      <c r="QI28" s="4883" t="s">
        <v>287</v>
      </c>
      <c r="QJ28" s="4883" t="s">
        <v>287</v>
      </c>
      <c r="QK28" s="4883" t="s">
        <v>287</v>
      </c>
      <c r="QL28" s="4883" t="s">
        <v>287</v>
      </c>
      <c r="QM28" s="4883" t="s">
        <v>287</v>
      </c>
      <c r="QN28" s="4883" t="s">
        <v>287</v>
      </c>
      <c r="QO28" s="4883" t="s">
        <v>287</v>
      </c>
      <c r="QP28" s="4883" t="s">
        <v>287</v>
      </c>
      <c r="QQ28" s="4883" t="s">
        <v>287</v>
      </c>
      <c r="QR28" s="4883" t="s">
        <v>287</v>
      </c>
      <c r="QS28" s="4883" t="s">
        <v>287</v>
      </c>
      <c r="QT28" s="4883" t="s">
        <v>287</v>
      </c>
      <c r="QU28" s="4883" t="s">
        <v>287</v>
      </c>
      <c r="QV28" s="4883" t="s">
        <v>287</v>
      </c>
      <c r="QW28" s="4883" t="s">
        <v>287</v>
      </c>
      <c r="QX28" s="4883" t="s">
        <v>287</v>
      </c>
      <c r="QY28" s="4883" t="s">
        <v>287</v>
      </c>
      <c r="QZ28" s="4883" t="s">
        <v>287</v>
      </c>
      <c r="RA28" s="4883" t="s">
        <v>287</v>
      </c>
      <c r="RB28" s="4883" t="s">
        <v>287</v>
      </c>
      <c r="RC28" s="4883" t="s">
        <v>287</v>
      </c>
      <c r="RD28" s="4883" t="s">
        <v>287</v>
      </c>
      <c r="RE28" s="4883" t="s">
        <v>287</v>
      </c>
      <c r="RF28" s="4883" t="s">
        <v>287</v>
      </c>
      <c r="RG28" s="4883" t="s">
        <v>287</v>
      </c>
      <c r="RH28" s="4883" t="s">
        <v>287</v>
      </c>
      <c r="RI28" s="4883" t="s">
        <v>287</v>
      </c>
      <c r="RJ28" s="4883" t="s">
        <v>287</v>
      </c>
      <c r="RK28" s="4883" t="s">
        <v>287</v>
      </c>
      <c r="RL28" s="4883" t="s">
        <v>287</v>
      </c>
      <c r="RM28" s="4883" t="s">
        <v>287</v>
      </c>
      <c r="RN28" s="4883" t="s">
        <v>287</v>
      </c>
      <c r="RO28" s="4883" t="s">
        <v>287</v>
      </c>
      <c r="RP28" s="4883" t="s">
        <v>287</v>
      </c>
      <c r="RQ28" s="4883" t="s">
        <v>287</v>
      </c>
      <c r="RR28" s="4883" t="s">
        <v>287</v>
      </c>
      <c r="RS28" s="4883" t="s">
        <v>287</v>
      </c>
      <c r="RT28" s="4883" t="s">
        <v>287</v>
      </c>
      <c r="RU28" s="4883" t="s">
        <v>287</v>
      </c>
      <c r="RV28" s="4883" t="s">
        <v>287</v>
      </c>
      <c r="RW28" s="4883">
        <v>43222</v>
      </c>
      <c r="RX28" s="4883">
        <v>43223</v>
      </c>
      <c r="RY28" s="4883" t="s">
        <v>287</v>
      </c>
      <c r="RZ28" s="4883" t="s">
        <v>287</v>
      </c>
      <c r="SA28" s="4883" t="s">
        <v>287</v>
      </c>
      <c r="SB28" s="4883" t="s">
        <v>287</v>
      </c>
      <c r="SC28" s="4883" t="s">
        <v>287</v>
      </c>
      <c r="SD28" s="4883" t="s">
        <v>287</v>
      </c>
      <c r="SE28" s="4883" t="s">
        <v>287</v>
      </c>
      <c r="SF28" s="4883" t="s">
        <v>287</v>
      </c>
      <c r="SG28" s="4883" t="s">
        <v>287</v>
      </c>
      <c r="SH28" s="4883" t="s">
        <v>287</v>
      </c>
      <c r="SI28" s="4883" t="s">
        <v>287</v>
      </c>
      <c r="SJ28" s="4883" t="s">
        <v>287</v>
      </c>
      <c r="SK28" s="4883" t="s">
        <v>287</v>
      </c>
      <c r="SL28" s="4883" t="s">
        <v>287</v>
      </c>
      <c r="SM28" s="4883" t="s">
        <v>287</v>
      </c>
      <c r="SN28" s="4883" t="s">
        <v>287</v>
      </c>
      <c r="SO28" s="4883" t="s">
        <v>287</v>
      </c>
      <c r="SP28" s="4883" t="s">
        <v>287</v>
      </c>
      <c r="SQ28" s="4883" t="s">
        <v>287</v>
      </c>
      <c r="SR28" s="4883" t="s">
        <v>287</v>
      </c>
      <c r="SS28" s="4883" t="s">
        <v>287</v>
      </c>
      <c r="ST28" s="4883" t="s">
        <v>287</v>
      </c>
      <c r="SU28" s="4883" t="s">
        <v>287</v>
      </c>
      <c r="SV28" s="4883" t="s">
        <v>287</v>
      </c>
      <c r="SW28" s="4883" t="s">
        <v>287</v>
      </c>
      <c r="SX28" s="4883" t="s">
        <v>287</v>
      </c>
      <c r="SY28" s="4883" t="s">
        <v>287</v>
      </c>
      <c r="SZ28" s="4883" t="s">
        <v>287</v>
      </c>
      <c r="TA28" s="4883" t="s">
        <v>287</v>
      </c>
      <c r="TB28" s="4883" t="s">
        <v>287</v>
      </c>
      <c r="TC28" s="4883" t="s">
        <v>287</v>
      </c>
      <c r="TD28" s="4883" t="s">
        <v>287</v>
      </c>
      <c r="TE28" s="4883" t="s">
        <v>287</v>
      </c>
      <c r="TF28" s="4883" t="s">
        <v>287</v>
      </c>
      <c r="TG28" s="4883" t="s">
        <v>287</v>
      </c>
      <c r="TH28" s="4883" t="s">
        <v>287</v>
      </c>
      <c r="TI28" s="4883" t="s">
        <v>287</v>
      </c>
      <c r="TJ28" s="4883" t="s">
        <v>287</v>
      </c>
      <c r="TK28" s="4883" t="s">
        <v>287</v>
      </c>
      <c r="TL28" s="4883" t="s">
        <v>287</v>
      </c>
      <c r="TM28" s="4883" t="s">
        <v>287</v>
      </c>
      <c r="TN28" s="4883" t="s">
        <v>287</v>
      </c>
      <c r="TO28" s="4883" t="s">
        <v>287</v>
      </c>
      <c r="TP28" s="4883" t="s">
        <v>287</v>
      </c>
      <c r="TQ28" s="4883" t="s">
        <v>287</v>
      </c>
      <c r="TR28" s="4883" t="s">
        <v>287</v>
      </c>
      <c r="TS28" s="4883" t="s">
        <v>287</v>
      </c>
      <c r="TT28" s="4883" t="s">
        <v>287</v>
      </c>
      <c r="TU28" s="4883" t="s">
        <v>287</v>
      </c>
      <c r="TV28" s="4883" t="s">
        <v>287</v>
      </c>
      <c r="TW28" s="4883" t="s">
        <v>287</v>
      </c>
      <c r="TX28" s="4883" t="s">
        <v>287</v>
      </c>
      <c r="TY28" s="4883" t="s">
        <v>287</v>
      </c>
      <c r="TZ28" s="4883" t="s">
        <v>287</v>
      </c>
      <c r="UA28" s="4883" t="s">
        <v>287</v>
      </c>
      <c r="UB28" s="4883" t="s">
        <v>287</v>
      </c>
      <c r="UC28" s="4883" t="s">
        <v>287</v>
      </c>
      <c r="UD28" s="4883" t="s">
        <v>287</v>
      </c>
      <c r="UE28" s="4883" t="s">
        <v>287</v>
      </c>
      <c r="UF28" s="4883" t="s">
        <v>287</v>
      </c>
      <c r="UG28" s="4883" t="s">
        <v>287</v>
      </c>
      <c r="UH28" s="4883" t="s">
        <v>287</v>
      </c>
      <c r="UI28" s="4883" t="s">
        <v>287</v>
      </c>
      <c r="UJ28" s="4883" t="s">
        <v>287</v>
      </c>
      <c r="UK28" s="4883" t="s">
        <v>287</v>
      </c>
      <c r="UL28" s="4883" t="s">
        <v>287</v>
      </c>
      <c r="UM28" s="4883" t="s">
        <v>287</v>
      </c>
      <c r="UN28" s="4883" t="s">
        <v>287</v>
      </c>
      <c r="UO28" s="4883" t="s">
        <v>287</v>
      </c>
      <c r="UP28" s="4883" t="s">
        <v>287</v>
      </c>
      <c r="UQ28" s="4883" t="s">
        <v>287</v>
      </c>
      <c r="UR28" s="4883" t="s">
        <v>287</v>
      </c>
      <c r="US28" s="4883" t="s">
        <v>287</v>
      </c>
      <c r="UT28" s="4883" t="s">
        <v>287</v>
      </c>
      <c r="UU28" s="4883" t="s">
        <v>287</v>
      </c>
      <c r="UV28" s="4883" t="s">
        <v>287</v>
      </c>
      <c r="UW28" s="4883" t="s">
        <v>287</v>
      </c>
      <c r="UX28" s="4883" t="s">
        <v>287</v>
      </c>
      <c r="UY28" s="4883" t="s">
        <v>287</v>
      </c>
      <c r="UZ28" s="4883" t="s">
        <v>287</v>
      </c>
      <c r="VA28" s="4883" t="s">
        <v>287</v>
      </c>
      <c r="VB28" s="4883" t="s">
        <v>287</v>
      </c>
      <c r="VC28" s="4883" t="s">
        <v>287</v>
      </c>
      <c r="VD28" s="4883" t="s">
        <v>287</v>
      </c>
      <c r="VE28" s="4883" t="s">
        <v>287</v>
      </c>
      <c r="VF28" s="4883" t="s">
        <v>287</v>
      </c>
      <c r="VG28" s="4883" t="s">
        <v>287</v>
      </c>
      <c r="VH28" s="4883" t="s">
        <v>287</v>
      </c>
      <c r="VI28" s="4883" t="s">
        <v>287</v>
      </c>
      <c r="VJ28" s="4883" t="s">
        <v>287</v>
      </c>
      <c r="VK28" s="4883" t="s">
        <v>287</v>
      </c>
      <c r="VL28" s="4883" t="s">
        <v>287</v>
      </c>
      <c r="VM28" s="4883" t="s">
        <v>287</v>
      </c>
      <c r="VN28" s="4883" t="s">
        <v>287</v>
      </c>
      <c r="VO28" s="4883" t="s">
        <v>287</v>
      </c>
      <c r="VP28" s="4883" t="s">
        <v>287</v>
      </c>
      <c r="VQ28" s="4883" t="s">
        <v>287</v>
      </c>
      <c r="VR28" s="4883" t="s">
        <v>287</v>
      </c>
      <c r="VS28" s="4883" t="s">
        <v>287</v>
      </c>
      <c r="VT28" s="4883" t="s">
        <v>287</v>
      </c>
      <c r="VU28" s="4883" t="s">
        <v>287</v>
      </c>
      <c r="VV28" s="4883" t="s">
        <v>287</v>
      </c>
      <c r="VW28" s="4883" t="s">
        <v>287</v>
      </c>
      <c r="VX28" s="4883" t="s">
        <v>287</v>
      </c>
      <c r="VY28" s="4883" t="s">
        <v>287</v>
      </c>
      <c r="VZ28" s="4883" t="s">
        <v>287</v>
      </c>
      <c r="WA28" s="4883" t="s">
        <v>287</v>
      </c>
      <c r="WB28" s="4883" t="s">
        <v>287</v>
      </c>
      <c r="WC28" s="4883" t="s">
        <v>287</v>
      </c>
      <c r="WD28" s="4883" t="s">
        <v>287</v>
      </c>
      <c r="WE28" s="4883" t="s">
        <v>287</v>
      </c>
      <c r="WF28" s="4883" t="s">
        <v>287</v>
      </c>
      <c r="WG28" s="4883" t="s">
        <v>287</v>
      </c>
      <c r="WH28" s="4883" t="s">
        <v>287</v>
      </c>
      <c r="WI28" s="4883" t="s">
        <v>287</v>
      </c>
      <c r="WJ28" s="4883" t="s">
        <v>287</v>
      </c>
      <c r="WK28" s="4883" t="s">
        <v>287</v>
      </c>
      <c r="WL28" s="4883" t="s">
        <v>287</v>
      </c>
      <c r="WM28" s="4883" t="s">
        <v>287</v>
      </c>
      <c r="WN28" s="4883" t="s">
        <v>287</v>
      </c>
      <c r="WO28" s="4883" t="s">
        <v>287</v>
      </c>
      <c r="WP28" s="4883" t="s">
        <v>287</v>
      </c>
      <c r="WQ28" s="4883" t="s">
        <v>287</v>
      </c>
      <c r="WR28" s="4883" t="s">
        <v>287</v>
      </c>
      <c r="WS28" s="4883" t="s">
        <v>287</v>
      </c>
      <c r="WT28" s="4883" t="s">
        <v>287</v>
      </c>
      <c r="WU28" s="4883" t="s">
        <v>287</v>
      </c>
      <c r="WV28" s="4883" t="s">
        <v>287</v>
      </c>
      <c r="WW28" s="4883" t="s">
        <v>287</v>
      </c>
      <c r="WX28" s="4883" t="s">
        <v>287</v>
      </c>
      <c r="WY28" s="4883" t="s">
        <v>287</v>
      </c>
      <c r="WZ28" s="4883" t="s">
        <v>287</v>
      </c>
      <c r="XA28" s="4883" t="s">
        <v>287</v>
      </c>
      <c r="XB28" s="4883" t="s">
        <v>287</v>
      </c>
      <c r="XC28" s="4883" t="s">
        <v>287</v>
      </c>
      <c r="XD28" s="4883" t="s">
        <v>287</v>
      </c>
      <c r="XE28" s="4883" t="s">
        <v>287</v>
      </c>
      <c r="XF28" s="4883" t="s">
        <v>287</v>
      </c>
      <c r="XG28" s="4883" t="s">
        <v>287</v>
      </c>
      <c r="XH28" s="4883" t="s">
        <v>287</v>
      </c>
      <c r="XI28" s="4883" t="s">
        <v>287</v>
      </c>
      <c r="XJ28" s="4883" t="s">
        <v>287</v>
      </c>
      <c r="XK28" s="4883" t="s">
        <v>287</v>
      </c>
      <c r="XL28" s="4883" t="s">
        <v>287</v>
      </c>
      <c r="XM28" s="4883" t="s">
        <v>287</v>
      </c>
      <c r="XN28" s="4883" t="s">
        <v>287</v>
      </c>
      <c r="XO28" s="4883" t="s">
        <v>287</v>
      </c>
      <c r="XP28" s="4883" t="s">
        <v>287</v>
      </c>
      <c r="XQ28" s="4883" t="s">
        <v>287</v>
      </c>
      <c r="XR28" s="4883" t="s">
        <v>287</v>
      </c>
      <c r="XS28" s="4883" t="s">
        <v>287</v>
      </c>
      <c r="XT28" s="4883" t="s">
        <v>287</v>
      </c>
      <c r="XU28" s="4883" t="s">
        <v>287</v>
      </c>
      <c r="XV28" s="4883" t="s">
        <v>287</v>
      </c>
      <c r="XW28" s="4883" t="s">
        <v>287</v>
      </c>
      <c r="XX28" s="4883" t="s">
        <v>287</v>
      </c>
      <c r="XY28" s="4883" t="s">
        <v>287</v>
      </c>
      <c r="XZ28" s="4883" t="s">
        <v>287</v>
      </c>
      <c r="YA28" s="4883" t="s">
        <v>287</v>
      </c>
      <c r="YB28" s="4883" t="s">
        <v>287</v>
      </c>
      <c r="YC28" s="4883">
        <v>43383</v>
      </c>
      <c r="YD28" s="4883" t="s">
        <v>287</v>
      </c>
      <c r="YE28" s="4883" t="s">
        <v>287</v>
      </c>
      <c r="YF28" s="4883" t="s">
        <v>287</v>
      </c>
      <c r="YG28" s="4883" t="s">
        <v>287</v>
      </c>
      <c r="YH28" s="4883" t="s">
        <v>287</v>
      </c>
      <c r="YI28" s="4883" t="s">
        <v>287</v>
      </c>
      <c r="YJ28" s="4883" t="s">
        <v>287</v>
      </c>
      <c r="YK28" s="4883" t="s">
        <v>287</v>
      </c>
      <c r="YL28" s="4883" t="s">
        <v>287</v>
      </c>
      <c r="YM28" s="4883" t="s">
        <v>287</v>
      </c>
      <c r="YN28" s="4883" t="s">
        <v>287</v>
      </c>
      <c r="YO28" s="4883" t="s">
        <v>287</v>
      </c>
      <c r="YP28" s="4883" t="s">
        <v>287</v>
      </c>
      <c r="YQ28" s="4883" t="s">
        <v>287</v>
      </c>
      <c r="YR28" s="4883" t="s">
        <v>287</v>
      </c>
      <c r="YS28" s="4883" t="s">
        <v>287</v>
      </c>
      <c r="YT28" s="4883" t="s">
        <v>287</v>
      </c>
      <c r="YU28" s="4883" t="s">
        <v>287</v>
      </c>
      <c r="YV28" s="4883" t="s">
        <v>287</v>
      </c>
      <c r="YW28" s="4883" t="s">
        <v>287</v>
      </c>
      <c r="YX28" s="4883" t="s">
        <v>287</v>
      </c>
      <c r="YY28" s="4883" t="s">
        <v>287</v>
      </c>
      <c r="YZ28" s="4883" t="s">
        <v>287</v>
      </c>
      <c r="ZA28" s="4883" t="s">
        <v>287</v>
      </c>
      <c r="ZB28" s="4883" t="s">
        <v>287</v>
      </c>
      <c r="ZC28" s="4883" t="s">
        <v>287</v>
      </c>
      <c r="ZD28" s="4883">
        <v>43411</v>
      </c>
      <c r="ZE28" s="4883" t="s">
        <v>287</v>
      </c>
      <c r="ZF28" s="4883">
        <v>43413</v>
      </c>
      <c r="ZG28" s="4883">
        <v>43413</v>
      </c>
      <c r="ZH28" s="4883">
        <v>43413</v>
      </c>
      <c r="ZI28" s="4883" t="s">
        <v>287</v>
      </c>
      <c r="ZJ28" s="4883" t="s">
        <v>287</v>
      </c>
      <c r="ZK28" s="4883" t="s">
        <v>287</v>
      </c>
      <c r="ZL28" s="4883" t="s">
        <v>287</v>
      </c>
      <c r="ZM28" s="4883" t="s">
        <v>287</v>
      </c>
      <c r="ZN28" s="4883" t="s">
        <v>287</v>
      </c>
      <c r="ZO28" s="4883" t="s">
        <v>287</v>
      </c>
      <c r="ZP28" s="4883" t="s">
        <v>287</v>
      </c>
      <c r="ZQ28" s="4883" t="s">
        <v>287</v>
      </c>
      <c r="ZR28" s="4883" t="s">
        <v>287</v>
      </c>
      <c r="ZS28" s="4883" t="s">
        <v>287</v>
      </c>
      <c r="ZT28" s="4883" t="s">
        <v>287</v>
      </c>
      <c r="ZU28" s="4883" t="s">
        <v>287</v>
      </c>
      <c r="ZV28" s="4883" t="s">
        <v>287</v>
      </c>
      <c r="ZW28" s="4883" t="s">
        <v>287</v>
      </c>
      <c r="ZX28" s="4883" t="s">
        <v>287</v>
      </c>
      <c r="ZY28" s="4883" t="s">
        <v>287</v>
      </c>
      <c r="ZZ28" s="4883" t="s">
        <v>287</v>
      </c>
      <c r="AAA28" s="4883" t="s">
        <v>287</v>
      </c>
      <c r="AAB28" s="4883" t="s">
        <v>287</v>
      </c>
      <c r="AAC28" s="4883" t="s">
        <v>287</v>
      </c>
      <c r="AAD28" s="4883" t="s">
        <v>287</v>
      </c>
      <c r="AAE28" s="4883" t="s">
        <v>287</v>
      </c>
      <c r="AAF28" s="4883" t="s">
        <v>287</v>
      </c>
      <c r="AAG28" s="4883" t="s">
        <v>287</v>
      </c>
      <c r="AAH28" s="4883" t="s">
        <v>287</v>
      </c>
      <c r="AAI28" s="4883" t="s">
        <v>287</v>
      </c>
      <c r="AAJ28" s="4883" t="s">
        <v>287</v>
      </c>
      <c r="AAK28" s="4883" t="s">
        <v>287</v>
      </c>
      <c r="AAL28" s="4883" t="s">
        <v>287</v>
      </c>
      <c r="AAM28" s="4883" t="s">
        <v>287</v>
      </c>
      <c r="AAN28" s="4883" t="s">
        <v>287</v>
      </c>
      <c r="AAO28" s="4883" t="s">
        <v>287</v>
      </c>
      <c r="AAP28" s="4883" t="s">
        <v>287</v>
      </c>
      <c r="AAQ28" s="4883" t="s">
        <v>287</v>
      </c>
      <c r="AAR28" s="4883" t="s">
        <v>287</v>
      </c>
      <c r="AAS28" s="4883" t="s">
        <v>287</v>
      </c>
      <c r="AAT28" s="4883" t="s">
        <v>287</v>
      </c>
      <c r="AAU28" s="4883" t="s">
        <v>287</v>
      </c>
      <c r="AAV28" s="4883" t="s">
        <v>287</v>
      </c>
      <c r="AAW28" s="4883" t="s">
        <v>287</v>
      </c>
      <c r="AAX28" s="4883" t="s">
        <v>287</v>
      </c>
      <c r="AAY28" s="4883" t="s">
        <v>287</v>
      </c>
      <c r="AAZ28" s="4883" t="s">
        <v>287</v>
      </c>
      <c r="ABA28" s="4883" t="s">
        <v>287</v>
      </c>
      <c r="ABB28" s="4883" t="s">
        <v>287</v>
      </c>
      <c r="ABC28" s="4883" t="s">
        <v>287</v>
      </c>
      <c r="ABD28" s="4883" t="s">
        <v>287</v>
      </c>
      <c r="ABE28" s="4883" t="s">
        <v>287</v>
      </c>
      <c r="ABF28" s="4883" t="s">
        <v>287</v>
      </c>
      <c r="ABG28" s="4883" t="s">
        <v>287</v>
      </c>
      <c r="ABH28" s="4883" t="s">
        <v>287</v>
      </c>
    </row>
    <row r="29" spans="1:736" x14ac:dyDescent="0.2">
      <c r="A29" s="1433" t="s">
        <v>232</v>
      </c>
      <c r="B29" s="1433" t="s">
        <v>287</v>
      </c>
      <c r="C29" s="2946" t="s">
        <v>287</v>
      </c>
      <c r="D29" s="2946" t="s">
        <v>287</v>
      </c>
      <c r="E29" s="2946" t="s">
        <v>287</v>
      </c>
      <c r="F29" s="2946" t="s">
        <v>287</v>
      </c>
      <c r="G29" s="2946" t="s">
        <v>287</v>
      </c>
      <c r="H29" s="2946" t="s">
        <v>287</v>
      </c>
      <c r="I29" s="2946" t="s">
        <v>287</v>
      </c>
      <c r="J29" s="2946" t="s">
        <v>287</v>
      </c>
      <c r="K29" s="2946" t="s">
        <v>287</v>
      </c>
      <c r="L29" s="2946" t="s">
        <v>287</v>
      </c>
      <c r="M29" s="2946" t="s">
        <v>287</v>
      </c>
      <c r="N29" s="2946" t="s">
        <v>287</v>
      </c>
      <c r="O29" s="2946" t="s">
        <v>287</v>
      </c>
      <c r="P29" s="2946" t="s">
        <v>287</v>
      </c>
      <c r="Q29" s="2946" t="s">
        <v>287</v>
      </c>
      <c r="R29" s="2946" t="s">
        <v>287</v>
      </c>
      <c r="S29" s="2946" t="s">
        <v>287</v>
      </c>
      <c r="T29" s="2946" t="s">
        <v>287</v>
      </c>
      <c r="U29" s="2946" t="s">
        <v>287</v>
      </c>
      <c r="V29" s="2946" t="s">
        <v>287</v>
      </c>
      <c r="W29" s="2946" t="s">
        <v>287</v>
      </c>
      <c r="X29" s="2946" t="s">
        <v>287</v>
      </c>
      <c r="Y29" s="2946" t="s">
        <v>287</v>
      </c>
      <c r="Z29" s="2946" t="s">
        <v>287</v>
      </c>
      <c r="AA29" s="2946" t="s">
        <v>287</v>
      </c>
      <c r="AB29" s="2946" t="s">
        <v>287</v>
      </c>
      <c r="AC29" s="2946" t="s">
        <v>287</v>
      </c>
      <c r="AD29" s="2946" t="s">
        <v>287</v>
      </c>
      <c r="AE29" s="2946" t="s">
        <v>287</v>
      </c>
      <c r="AF29" s="2946" t="s">
        <v>287</v>
      </c>
      <c r="AG29" s="2946" t="s">
        <v>287</v>
      </c>
      <c r="AH29" s="2946" t="s">
        <v>287</v>
      </c>
      <c r="AI29" s="2946" t="s">
        <v>287</v>
      </c>
      <c r="AJ29" s="2946" t="s">
        <v>287</v>
      </c>
      <c r="AK29" s="2946" t="s">
        <v>287</v>
      </c>
      <c r="AL29" s="2946" t="s">
        <v>287</v>
      </c>
      <c r="AM29" s="2946" t="s">
        <v>287</v>
      </c>
      <c r="AN29" s="2946" t="s">
        <v>287</v>
      </c>
      <c r="AO29" s="2946" t="s">
        <v>287</v>
      </c>
      <c r="AP29" s="2946" t="s">
        <v>287</v>
      </c>
      <c r="AQ29" s="2946" t="s">
        <v>287</v>
      </c>
      <c r="AR29" s="2946" t="s">
        <v>287</v>
      </c>
      <c r="AS29" s="2946" t="s">
        <v>287</v>
      </c>
      <c r="AT29" s="2946" t="s">
        <v>287</v>
      </c>
      <c r="AU29" s="2946" t="s">
        <v>287</v>
      </c>
      <c r="AV29" s="2946" t="s">
        <v>287</v>
      </c>
      <c r="AW29" s="2946" t="s">
        <v>287</v>
      </c>
      <c r="AX29" s="2946" t="s">
        <v>287</v>
      </c>
      <c r="AY29" s="2946" t="s">
        <v>287</v>
      </c>
      <c r="AZ29" s="2946" t="s">
        <v>287</v>
      </c>
      <c r="BA29" s="2946" t="s">
        <v>287</v>
      </c>
      <c r="BB29" s="2946" t="s">
        <v>287</v>
      </c>
      <c r="BC29" s="2946" t="s">
        <v>287</v>
      </c>
      <c r="BD29" s="2946" t="s">
        <v>287</v>
      </c>
      <c r="BE29" s="2946" t="s">
        <v>287</v>
      </c>
      <c r="BF29" s="2946" t="s">
        <v>287</v>
      </c>
      <c r="BG29" s="2946" t="s">
        <v>287</v>
      </c>
      <c r="BH29" s="2946" t="s">
        <v>287</v>
      </c>
      <c r="BI29" s="2946" t="s">
        <v>287</v>
      </c>
      <c r="BJ29" s="2946" t="s">
        <v>287</v>
      </c>
      <c r="BK29" s="2946" t="s">
        <v>287</v>
      </c>
      <c r="BL29" s="2946" t="s">
        <v>287</v>
      </c>
      <c r="BM29" s="2946" t="s">
        <v>287</v>
      </c>
      <c r="BN29" s="2946" t="s">
        <v>287</v>
      </c>
      <c r="BO29" s="2946" t="s">
        <v>287</v>
      </c>
      <c r="BP29" s="2946" t="s">
        <v>287</v>
      </c>
      <c r="BQ29" s="2946" t="s">
        <v>287</v>
      </c>
      <c r="BR29" s="2946" t="s">
        <v>287</v>
      </c>
      <c r="BS29" s="2946" t="s">
        <v>287</v>
      </c>
      <c r="BT29" s="2946" t="s">
        <v>287</v>
      </c>
      <c r="BU29" s="2946" t="s">
        <v>287</v>
      </c>
      <c r="BV29" s="2946" t="s">
        <v>287</v>
      </c>
      <c r="BW29" s="2946" t="s">
        <v>287</v>
      </c>
      <c r="BX29" s="2946" t="s">
        <v>287</v>
      </c>
      <c r="BY29" s="2946" t="s">
        <v>287</v>
      </c>
      <c r="BZ29" s="2946" t="s">
        <v>287</v>
      </c>
      <c r="CA29" s="2946" t="s">
        <v>287</v>
      </c>
      <c r="CB29" s="2946" t="s">
        <v>287</v>
      </c>
      <c r="CC29" s="2946" t="s">
        <v>287</v>
      </c>
      <c r="CD29" s="2946" t="s">
        <v>287</v>
      </c>
      <c r="CE29" s="2946" t="s">
        <v>287</v>
      </c>
      <c r="CF29" s="2946" t="s">
        <v>287</v>
      </c>
      <c r="CG29" s="2946" t="s">
        <v>287</v>
      </c>
      <c r="CH29" s="2946" t="s">
        <v>287</v>
      </c>
      <c r="CI29" s="2946" t="s">
        <v>287</v>
      </c>
      <c r="CJ29" s="2946" t="s">
        <v>287</v>
      </c>
      <c r="CK29" s="2946" t="s">
        <v>287</v>
      </c>
      <c r="CL29" s="2946" t="s">
        <v>287</v>
      </c>
      <c r="CM29" s="2946" t="s">
        <v>287</v>
      </c>
      <c r="CN29" s="2946" t="s">
        <v>287</v>
      </c>
      <c r="CO29" s="2946" t="s">
        <v>287</v>
      </c>
      <c r="CP29" s="2946" t="s">
        <v>287</v>
      </c>
      <c r="CQ29" s="2946" t="s">
        <v>287</v>
      </c>
      <c r="CR29" s="2946" t="s">
        <v>287</v>
      </c>
      <c r="CS29" s="2946" t="s">
        <v>287</v>
      </c>
      <c r="CT29" s="2946" t="s">
        <v>287</v>
      </c>
      <c r="CU29" s="2946" t="s">
        <v>287</v>
      </c>
      <c r="CV29" s="2946" t="s">
        <v>287</v>
      </c>
      <c r="CW29" s="2946" t="s">
        <v>287</v>
      </c>
      <c r="CX29" s="2946" t="s">
        <v>287</v>
      </c>
      <c r="CY29" s="2946" t="s">
        <v>287</v>
      </c>
      <c r="CZ29" s="2946" t="s">
        <v>287</v>
      </c>
      <c r="DA29" s="2946" t="s">
        <v>287</v>
      </c>
      <c r="DB29" s="2946" t="s">
        <v>287</v>
      </c>
      <c r="DC29" s="2946" t="s">
        <v>287</v>
      </c>
      <c r="DD29" s="2946" t="s">
        <v>287</v>
      </c>
      <c r="DE29" s="2946" t="s">
        <v>287</v>
      </c>
      <c r="DF29" s="2946" t="s">
        <v>287</v>
      </c>
      <c r="DG29" s="2946" t="s">
        <v>287</v>
      </c>
      <c r="DH29" s="2946" t="s">
        <v>287</v>
      </c>
      <c r="DI29" s="2946" t="s">
        <v>287</v>
      </c>
      <c r="DJ29" s="2946" t="s">
        <v>287</v>
      </c>
      <c r="DK29" s="2946" t="s">
        <v>287</v>
      </c>
      <c r="DL29" s="2946" t="s">
        <v>287</v>
      </c>
      <c r="DM29" s="2946" t="s">
        <v>287</v>
      </c>
      <c r="DN29" s="2946" t="s">
        <v>287</v>
      </c>
      <c r="DO29" s="2946" t="s">
        <v>287</v>
      </c>
      <c r="DP29" s="2946" t="s">
        <v>287</v>
      </c>
      <c r="DQ29" s="2946" t="s">
        <v>287</v>
      </c>
      <c r="DR29" s="2946" t="s">
        <v>287</v>
      </c>
      <c r="DS29" s="2946" t="s">
        <v>287</v>
      </c>
      <c r="DT29" s="2946" t="s">
        <v>287</v>
      </c>
      <c r="DU29" s="2946" t="s">
        <v>287</v>
      </c>
      <c r="DV29" s="2946" t="s">
        <v>287</v>
      </c>
      <c r="DW29" s="2946" t="s">
        <v>287</v>
      </c>
      <c r="DX29" s="2946" t="s">
        <v>287</v>
      </c>
      <c r="DY29" s="2946" t="s">
        <v>287</v>
      </c>
      <c r="DZ29" s="2946" t="s">
        <v>287</v>
      </c>
      <c r="EA29" s="2946" t="s">
        <v>287</v>
      </c>
      <c r="EB29" s="2946" t="s">
        <v>287</v>
      </c>
      <c r="EC29" s="2946" t="s">
        <v>287</v>
      </c>
      <c r="ED29" s="2946" t="s">
        <v>287</v>
      </c>
      <c r="EE29" s="2946" t="s">
        <v>287</v>
      </c>
      <c r="EF29" s="2946" t="s">
        <v>287</v>
      </c>
      <c r="EG29" s="2946" t="s">
        <v>287</v>
      </c>
      <c r="EH29" s="2946" t="s">
        <v>287</v>
      </c>
      <c r="EI29" s="2946" t="s">
        <v>287</v>
      </c>
      <c r="EJ29" s="2946" t="s">
        <v>287</v>
      </c>
      <c r="EK29" s="2946" t="s">
        <v>287</v>
      </c>
      <c r="EL29" s="2946" t="s">
        <v>287</v>
      </c>
      <c r="EM29" s="2946" t="s">
        <v>287</v>
      </c>
      <c r="EN29" s="2946" t="s">
        <v>287</v>
      </c>
      <c r="EO29" s="2946" t="s">
        <v>287</v>
      </c>
      <c r="EP29" s="2946" t="s">
        <v>287</v>
      </c>
      <c r="EQ29" s="2946" t="s">
        <v>287</v>
      </c>
      <c r="ER29" s="2946" t="s">
        <v>287</v>
      </c>
      <c r="ES29" s="2946" t="s">
        <v>287</v>
      </c>
      <c r="ET29" s="2946" t="s">
        <v>287</v>
      </c>
      <c r="EU29" s="2946" t="s">
        <v>287</v>
      </c>
      <c r="EV29" s="2946" t="s">
        <v>287</v>
      </c>
      <c r="EW29" s="2946" t="s">
        <v>287</v>
      </c>
      <c r="EX29" s="2946" t="s">
        <v>287</v>
      </c>
      <c r="EY29" s="2946" t="s">
        <v>287</v>
      </c>
      <c r="EZ29" s="2946" t="s">
        <v>287</v>
      </c>
      <c r="FA29" s="2946" t="s">
        <v>287</v>
      </c>
      <c r="FB29" s="2946" t="s">
        <v>287</v>
      </c>
      <c r="FC29" s="2946" t="s">
        <v>287</v>
      </c>
      <c r="FD29" s="2946" t="s">
        <v>287</v>
      </c>
      <c r="FE29" s="2946" t="s">
        <v>287</v>
      </c>
      <c r="FF29" s="2946" t="s">
        <v>287</v>
      </c>
      <c r="FG29" s="2946" t="s">
        <v>287</v>
      </c>
      <c r="FH29" s="2946" t="s">
        <v>287</v>
      </c>
      <c r="FI29" s="2946" t="s">
        <v>287</v>
      </c>
      <c r="FJ29" s="2946" t="s">
        <v>287</v>
      </c>
      <c r="FK29" s="2946" t="s">
        <v>287</v>
      </c>
      <c r="FL29" s="2946" t="s">
        <v>287</v>
      </c>
      <c r="FM29" s="2946" t="s">
        <v>287</v>
      </c>
      <c r="FN29" s="2946" t="s">
        <v>287</v>
      </c>
      <c r="FO29" s="2946" t="s">
        <v>287</v>
      </c>
      <c r="FP29" s="2946" t="s">
        <v>287</v>
      </c>
      <c r="FQ29" s="2946" t="s">
        <v>287</v>
      </c>
      <c r="FR29" s="2946" t="s">
        <v>287</v>
      </c>
      <c r="FS29" s="2946" t="s">
        <v>287</v>
      </c>
      <c r="FT29" s="2946" t="s">
        <v>287</v>
      </c>
      <c r="FU29" s="2946" t="s">
        <v>287</v>
      </c>
      <c r="FV29" s="2946" t="s">
        <v>287</v>
      </c>
      <c r="FW29" s="2946" t="s">
        <v>287</v>
      </c>
      <c r="FX29" s="2946" t="s">
        <v>287</v>
      </c>
      <c r="FY29" s="2946" t="s">
        <v>287</v>
      </c>
      <c r="FZ29" s="2946" t="s">
        <v>287</v>
      </c>
      <c r="GA29" s="2946">
        <v>42913</v>
      </c>
      <c r="GB29" s="2946" t="s">
        <v>287</v>
      </c>
      <c r="GC29" s="2946" t="s">
        <v>287</v>
      </c>
      <c r="GD29" s="2946" t="s">
        <v>287</v>
      </c>
      <c r="GE29" s="2946" t="s">
        <v>287</v>
      </c>
      <c r="GF29" s="2946" t="s">
        <v>287</v>
      </c>
      <c r="GG29" s="2946" t="s">
        <v>287</v>
      </c>
      <c r="GH29" s="2946" t="s">
        <v>287</v>
      </c>
      <c r="GI29" s="2946" t="s">
        <v>287</v>
      </c>
      <c r="GJ29" s="2946" t="s">
        <v>287</v>
      </c>
      <c r="GK29" s="2946" t="s">
        <v>287</v>
      </c>
      <c r="GL29" s="2946" t="s">
        <v>287</v>
      </c>
      <c r="GM29" s="2946" t="s">
        <v>287</v>
      </c>
      <c r="GN29" s="2946" t="s">
        <v>287</v>
      </c>
      <c r="GO29" s="2946" t="s">
        <v>287</v>
      </c>
      <c r="GP29" s="2946" t="s">
        <v>287</v>
      </c>
      <c r="GQ29" s="2946" t="s">
        <v>287</v>
      </c>
      <c r="GR29" s="2946" t="s">
        <v>287</v>
      </c>
      <c r="GS29" s="2946" t="s">
        <v>287</v>
      </c>
      <c r="GT29" s="2946" t="s">
        <v>287</v>
      </c>
      <c r="GU29" s="2946" t="s">
        <v>287</v>
      </c>
      <c r="GV29" s="2946" t="s">
        <v>287</v>
      </c>
      <c r="GW29" s="2946" t="s">
        <v>287</v>
      </c>
      <c r="GX29" s="2946" t="s">
        <v>287</v>
      </c>
      <c r="GY29" s="2946" t="s">
        <v>287</v>
      </c>
      <c r="GZ29" s="2946" t="s">
        <v>287</v>
      </c>
      <c r="HA29" s="2946" t="s">
        <v>287</v>
      </c>
      <c r="HB29" s="2946" t="s">
        <v>287</v>
      </c>
      <c r="HC29" s="2946" t="s">
        <v>287</v>
      </c>
      <c r="HD29" s="2946" t="s">
        <v>287</v>
      </c>
      <c r="HE29" s="2946" t="s">
        <v>287</v>
      </c>
      <c r="HF29" s="2946" t="s">
        <v>287</v>
      </c>
      <c r="HG29" s="2946" t="s">
        <v>287</v>
      </c>
      <c r="HH29" s="2946" t="s">
        <v>287</v>
      </c>
      <c r="HI29" s="2946" t="s">
        <v>287</v>
      </c>
      <c r="HJ29" s="2946" t="s">
        <v>287</v>
      </c>
      <c r="HK29" s="2946" t="s">
        <v>287</v>
      </c>
      <c r="HL29" s="2946" t="s">
        <v>287</v>
      </c>
      <c r="HM29" s="2946" t="s">
        <v>287</v>
      </c>
      <c r="HN29" s="2946" t="s">
        <v>287</v>
      </c>
      <c r="HO29" s="2946" t="s">
        <v>287</v>
      </c>
      <c r="HP29" s="2946" t="s">
        <v>287</v>
      </c>
      <c r="HQ29" s="2946" t="s">
        <v>287</v>
      </c>
      <c r="HR29" s="2946" t="s">
        <v>287</v>
      </c>
      <c r="HS29" s="4883" t="s">
        <v>287</v>
      </c>
      <c r="HT29" s="4883" t="s">
        <v>287</v>
      </c>
      <c r="HU29" s="4883" t="s">
        <v>287</v>
      </c>
      <c r="HV29" s="4883" t="s">
        <v>287</v>
      </c>
      <c r="HW29" s="4883" t="s">
        <v>287</v>
      </c>
      <c r="HX29" s="4883" t="s">
        <v>287</v>
      </c>
      <c r="HY29" s="4883" t="s">
        <v>287</v>
      </c>
      <c r="HZ29" s="4883">
        <v>42964</v>
      </c>
      <c r="IA29" s="4883">
        <v>42964</v>
      </c>
      <c r="IB29" s="4883">
        <v>42964</v>
      </c>
      <c r="IC29" s="4883" t="s">
        <v>287</v>
      </c>
      <c r="ID29" s="4883" t="s">
        <v>287</v>
      </c>
      <c r="IE29" s="4883" t="s">
        <v>287</v>
      </c>
      <c r="IF29" s="4883" t="s">
        <v>287</v>
      </c>
      <c r="IG29" s="4883" t="s">
        <v>287</v>
      </c>
      <c r="IH29" s="4883" t="s">
        <v>287</v>
      </c>
      <c r="II29" s="4883" t="s">
        <v>287</v>
      </c>
      <c r="IJ29" s="4883" t="s">
        <v>287</v>
      </c>
      <c r="IK29" s="4883">
        <v>42976</v>
      </c>
      <c r="IL29" s="4883" t="s">
        <v>287</v>
      </c>
      <c r="IM29" s="4883" t="s">
        <v>287</v>
      </c>
      <c r="IN29" s="4883" t="s">
        <v>287</v>
      </c>
      <c r="IO29" s="4883" t="s">
        <v>287</v>
      </c>
      <c r="IP29" s="4883" t="s">
        <v>287</v>
      </c>
      <c r="IQ29" s="4883" t="s">
        <v>287</v>
      </c>
      <c r="IR29" s="4883" t="s">
        <v>287</v>
      </c>
      <c r="IS29" s="4883" t="s">
        <v>287</v>
      </c>
      <c r="IT29" s="4883" t="s">
        <v>287</v>
      </c>
      <c r="IU29" s="4883" t="s">
        <v>287</v>
      </c>
      <c r="IV29" s="4883" t="s">
        <v>287</v>
      </c>
      <c r="IW29" s="4883" t="s">
        <v>287</v>
      </c>
      <c r="IX29" s="4883" t="s">
        <v>287</v>
      </c>
      <c r="IY29" s="4883" t="s">
        <v>287</v>
      </c>
      <c r="IZ29" s="4883" t="s">
        <v>287</v>
      </c>
      <c r="JA29" s="4883" t="s">
        <v>287</v>
      </c>
      <c r="JB29" s="4883" t="s">
        <v>287</v>
      </c>
      <c r="JC29" s="4883" t="s">
        <v>287</v>
      </c>
      <c r="JD29" s="4883" t="s">
        <v>287</v>
      </c>
      <c r="JE29" s="4883" t="s">
        <v>287</v>
      </c>
      <c r="JF29" s="4883" t="s">
        <v>287</v>
      </c>
      <c r="JG29" s="4883" t="s">
        <v>287</v>
      </c>
      <c r="JH29" s="4883" t="s">
        <v>287</v>
      </c>
      <c r="JI29" s="4883" t="s">
        <v>287</v>
      </c>
      <c r="JJ29" s="4883" t="s">
        <v>287</v>
      </c>
      <c r="JK29" s="4883" t="s">
        <v>287</v>
      </c>
      <c r="JL29" s="4883" t="s">
        <v>287</v>
      </c>
      <c r="JM29" s="4883" t="s">
        <v>287</v>
      </c>
      <c r="JN29" s="4883" t="s">
        <v>287</v>
      </c>
      <c r="JO29" s="4883" t="s">
        <v>287</v>
      </c>
      <c r="JP29" s="4883" t="s">
        <v>287</v>
      </c>
      <c r="JQ29" s="4883" t="s">
        <v>287</v>
      </c>
      <c r="JR29" s="4883" t="s">
        <v>287</v>
      </c>
      <c r="JS29" s="4883" t="s">
        <v>287</v>
      </c>
      <c r="JT29" s="4883" t="s">
        <v>287</v>
      </c>
      <c r="JU29" s="4883" t="s">
        <v>287</v>
      </c>
      <c r="JV29" s="4883" t="s">
        <v>287</v>
      </c>
      <c r="JW29" s="4883" t="s">
        <v>287</v>
      </c>
      <c r="JX29" s="4883" t="s">
        <v>287</v>
      </c>
      <c r="JY29" s="4883" t="s">
        <v>287</v>
      </c>
      <c r="JZ29" s="4883" t="s">
        <v>287</v>
      </c>
      <c r="KA29" s="4883" t="s">
        <v>287</v>
      </c>
      <c r="KB29" s="4883" t="s">
        <v>287</v>
      </c>
      <c r="KC29" s="4883" t="s">
        <v>287</v>
      </c>
      <c r="KD29" s="4883" t="s">
        <v>287</v>
      </c>
      <c r="KE29" s="4883" t="s">
        <v>287</v>
      </c>
      <c r="KF29" s="4883" t="s">
        <v>287</v>
      </c>
      <c r="KG29" s="4883" t="s">
        <v>287</v>
      </c>
      <c r="KH29" s="4883" t="s">
        <v>287</v>
      </c>
      <c r="KI29" s="4883" t="s">
        <v>287</v>
      </c>
      <c r="KJ29" s="4883" t="s">
        <v>287</v>
      </c>
      <c r="KK29" s="4883" t="s">
        <v>287</v>
      </c>
      <c r="KL29" s="4883" t="s">
        <v>287</v>
      </c>
      <c r="KM29" s="4883" t="s">
        <v>287</v>
      </c>
      <c r="KN29" s="4883" t="s">
        <v>287</v>
      </c>
      <c r="KO29" s="4883" t="s">
        <v>287</v>
      </c>
      <c r="KP29" s="4883" t="s">
        <v>287</v>
      </c>
      <c r="KQ29" s="4883" t="s">
        <v>287</v>
      </c>
      <c r="KR29" s="4883" t="s">
        <v>287</v>
      </c>
      <c r="KS29" s="4883" t="s">
        <v>287</v>
      </c>
      <c r="KT29" s="4883" t="s">
        <v>287</v>
      </c>
      <c r="KU29" s="4883" t="s">
        <v>287</v>
      </c>
      <c r="KV29" s="4883" t="s">
        <v>287</v>
      </c>
      <c r="KW29" s="4883" t="s">
        <v>287</v>
      </c>
      <c r="KX29" s="4883" t="s">
        <v>287</v>
      </c>
      <c r="KY29" s="4883" t="s">
        <v>287</v>
      </c>
      <c r="KZ29" s="4883" t="s">
        <v>287</v>
      </c>
      <c r="LA29" s="4883" t="s">
        <v>287</v>
      </c>
      <c r="LB29" s="4883" t="s">
        <v>287</v>
      </c>
      <c r="LC29" s="4883" t="s">
        <v>287</v>
      </c>
      <c r="LD29" s="4883" t="s">
        <v>287</v>
      </c>
      <c r="LE29" s="4883" t="s">
        <v>287</v>
      </c>
      <c r="LF29" s="4883" t="s">
        <v>287</v>
      </c>
      <c r="LG29" s="4883" t="s">
        <v>287</v>
      </c>
      <c r="LH29" s="4883" t="s">
        <v>287</v>
      </c>
      <c r="LI29" s="4883" t="s">
        <v>287</v>
      </c>
      <c r="LJ29" s="4883" t="s">
        <v>287</v>
      </c>
      <c r="LK29" s="4883" t="s">
        <v>287</v>
      </c>
      <c r="LL29" s="4883" t="s">
        <v>287</v>
      </c>
      <c r="LM29" s="4883" t="s">
        <v>287</v>
      </c>
      <c r="LN29" s="4883" t="s">
        <v>287</v>
      </c>
      <c r="LO29" s="4883" t="s">
        <v>287</v>
      </c>
      <c r="LP29" s="4883" t="s">
        <v>287</v>
      </c>
      <c r="LQ29" s="4883" t="s">
        <v>287</v>
      </c>
      <c r="LR29" s="4883" t="s">
        <v>287</v>
      </c>
      <c r="LS29" s="4883" t="s">
        <v>287</v>
      </c>
      <c r="LT29" s="4883" t="s">
        <v>287</v>
      </c>
      <c r="LU29" s="4883" t="s">
        <v>287</v>
      </c>
      <c r="LV29" s="4883" t="s">
        <v>287</v>
      </c>
      <c r="LW29" s="4883" t="s">
        <v>287</v>
      </c>
      <c r="LX29" s="4883" t="s">
        <v>287</v>
      </c>
      <c r="LY29" s="4883" t="s">
        <v>287</v>
      </c>
      <c r="LZ29" s="4883" t="s">
        <v>287</v>
      </c>
      <c r="MA29" s="4883">
        <v>43069</v>
      </c>
      <c r="MB29" s="4883">
        <v>43069</v>
      </c>
      <c r="MC29" s="4883">
        <v>43069</v>
      </c>
      <c r="MD29" s="4883" t="s">
        <v>287</v>
      </c>
      <c r="ME29" s="4883" t="s">
        <v>287</v>
      </c>
      <c r="MF29" s="4883" t="s">
        <v>287</v>
      </c>
      <c r="MG29" s="4883" t="s">
        <v>287</v>
      </c>
      <c r="MH29" s="4883" t="s">
        <v>287</v>
      </c>
      <c r="MI29" s="4883" t="s">
        <v>287</v>
      </c>
      <c r="MJ29" s="4883" t="s">
        <v>287</v>
      </c>
      <c r="MK29" s="4883" t="s">
        <v>287</v>
      </c>
      <c r="ML29" s="4883" t="s">
        <v>287</v>
      </c>
      <c r="MM29" s="4883" t="s">
        <v>287</v>
      </c>
      <c r="MN29" s="4883" t="s">
        <v>287</v>
      </c>
      <c r="MO29" s="4883" t="s">
        <v>287</v>
      </c>
      <c r="MP29" s="4883" t="s">
        <v>287</v>
      </c>
      <c r="MQ29" s="4883" t="s">
        <v>287</v>
      </c>
      <c r="MR29" s="4883" t="s">
        <v>287</v>
      </c>
      <c r="MS29" s="4883" t="s">
        <v>287</v>
      </c>
      <c r="MT29" s="4883" t="s">
        <v>287</v>
      </c>
      <c r="MU29" s="4883" t="s">
        <v>287</v>
      </c>
      <c r="MV29" s="4883" t="s">
        <v>287</v>
      </c>
      <c r="MW29" s="4883" t="s">
        <v>287</v>
      </c>
      <c r="MX29" s="4883" t="s">
        <v>287</v>
      </c>
      <c r="MY29" s="4883" t="s">
        <v>287</v>
      </c>
      <c r="MZ29" s="4883" t="s">
        <v>287</v>
      </c>
      <c r="NA29" s="4883" t="s">
        <v>287</v>
      </c>
      <c r="NB29" s="4883" t="s">
        <v>287</v>
      </c>
      <c r="NC29" s="4883" t="s">
        <v>287</v>
      </c>
      <c r="ND29" s="4883" t="s">
        <v>287</v>
      </c>
      <c r="NE29" s="4883" t="s">
        <v>287</v>
      </c>
      <c r="NF29" s="4883" t="s">
        <v>287</v>
      </c>
      <c r="NG29" s="4883" t="s">
        <v>287</v>
      </c>
      <c r="NH29" s="4883" t="s">
        <v>287</v>
      </c>
      <c r="NI29" s="4883" t="s">
        <v>287</v>
      </c>
      <c r="NJ29" s="4883" t="s">
        <v>287</v>
      </c>
      <c r="NK29" s="4883" t="s">
        <v>287</v>
      </c>
      <c r="NL29" s="4883" t="s">
        <v>287</v>
      </c>
      <c r="NM29" s="4883" t="s">
        <v>287</v>
      </c>
      <c r="NN29" s="4883" t="s">
        <v>287</v>
      </c>
      <c r="NO29" s="4883" t="s">
        <v>287</v>
      </c>
      <c r="NP29" s="4883" t="s">
        <v>287</v>
      </c>
      <c r="NQ29" s="4883" t="s">
        <v>287</v>
      </c>
      <c r="NR29" s="4883" t="s">
        <v>287</v>
      </c>
      <c r="NS29" s="4883" t="s">
        <v>287</v>
      </c>
      <c r="NT29" s="4883" t="s">
        <v>287</v>
      </c>
      <c r="NU29" s="4883" t="s">
        <v>287</v>
      </c>
      <c r="NV29" s="4883" t="s">
        <v>287</v>
      </c>
      <c r="NW29" s="4883" t="s">
        <v>287</v>
      </c>
      <c r="NX29" s="4883" t="s">
        <v>287</v>
      </c>
      <c r="NY29" s="4883" t="s">
        <v>287</v>
      </c>
      <c r="NZ29" s="4883" t="s">
        <v>287</v>
      </c>
      <c r="OA29" s="4883" t="s">
        <v>287</v>
      </c>
      <c r="OB29" s="4883" t="s">
        <v>287</v>
      </c>
      <c r="OC29" s="4883" t="s">
        <v>287</v>
      </c>
      <c r="OD29" s="4883" t="s">
        <v>287</v>
      </c>
      <c r="OE29" s="4883" t="s">
        <v>287</v>
      </c>
      <c r="OF29" s="4883" t="s">
        <v>287</v>
      </c>
      <c r="OG29" s="4883" t="s">
        <v>287</v>
      </c>
      <c r="OH29" s="4883" t="s">
        <v>287</v>
      </c>
      <c r="OI29" s="4883" t="s">
        <v>287</v>
      </c>
      <c r="OJ29" s="4883" t="s">
        <v>287</v>
      </c>
      <c r="OK29" s="4883" t="s">
        <v>287</v>
      </c>
      <c r="OL29" s="4883" t="s">
        <v>287</v>
      </c>
      <c r="OM29" s="4883" t="s">
        <v>287</v>
      </c>
      <c r="ON29" s="4883" t="s">
        <v>287</v>
      </c>
      <c r="OO29" s="4883" t="s">
        <v>287</v>
      </c>
      <c r="OP29" s="4883" t="s">
        <v>287</v>
      </c>
      <c r="OQ29" s="4883" t="s">
        <v>287</v>
      </c>
      <c r="OR29" s="4883" t="s">
        <v>287</v>
      </c>
      <c r="OS29" s="4883" t="s">
        <v>287</v>
      </c>
      <c r="OT29" s="4883" t="s">
        <v>287</v>
      </c>
      <c r="OU29" s="4883" t="s">
        <v>287</v>
      </c>
      <c r="OV29" s="4883" t="s">
        <v>287</v>
      </c>
      <c r="OW29" s="4883" t="s">
        <v>287</v>
      </c>
      <c r="OX29" s="4883" t="s">
        <v>287</v>
      </c>
      <c r="OY29" s="4883" t="s">
        <v>287</v>
      </c>
      <c r="OZ29" s="4883" t="s">
        <v>287</v>
      </c>
      <c r="PA29" s="4883" t="s">
        <v>287</v>
      </c>
      <c r="PB29" s="4883" t="s">
        <v>287</v>
      </c>
      <c r="PC29" s="4883" t="s">
        <v>287</v>
      </c>
      <c r="PD29" s="4883" t="s">
        <v>287</v>
      </c>
      <c r="PE29" s="4883" t="s">
        <v>287</v>
      </c>
      <c r="PF29" s="4883" t="s">
        <v>287</v>
      </c>
      <c r="PG29" s="4883" t="s">
        <v>287</v>
      </c>
      <c r="PH29" s="4883" t="s">
        <v>287</v>
      </c>
      <c r="PI29" s="4883" t="s">
        <v>287</v>
      </c>
      <c r="PJ29" s="4883" t="s">
        <v>287</v>
      </c>
      <c r="PK29" s="4883" t="s">
        <v>287</v>
      </c>
      <c r="PL29" s="4883" t="s">
        <v>287</v>
      </c>
      <c r="PM29" s="4883" t="s">
        <v>287</v>
      </c>
      <c r="PN29" s="4883" t="s">
        <v>287</v>
      </c>
      <c r="PO29" s="4883" t="s">
        <v>287</v>
      </c>
      <c r="PP29" s="4883" t="s">
        <v>287</v>
      </c>
      <c r="PQ29" s="4883" t="s">
        <v>287</v>
      </c>
      <c r="PR29" s="4883" t="s">
        <v>287</v>
      </c>
      <c r="PS29" s="4883" t="s">
        <v>287</v>
      </c>
      <c r="PT29" s="4883" t="s">
        <v>287</v>
      </c>
      <c r="PU29" s="4883" t="s">
        <v>287</v>
      </c>
      <c r="PV29" s="4883" t="s">
        <v>287</v>
      </c>
      <c r="PW29" s="4883" t="s">
        <v>287</v>
      </c>
      <c r="PX29" s="4883" t="s">
        <v>287</v>
      </c>
      <c r="PY29" s="4883" t="s">
        <v>287</v>
      </c>
      <c r="PZ29" s="4883">
        <v>43172</v>
      </c>
      <c r="QA29" s="4883" t="s">
        <v>287</v>
      </c>
      <c r="QB29" s="4883" t="s">
        <v>287</v>
      </c>
      <c r="QC29" s="4883" t="s">
        <v>287</v>
      </c>
      <c r="QD29" s="4883" t="s">
        <v>287</v>
      </c>
      <c r="QE29" s="4883" t="s">
        <v>287</v>
      </c>
      <c r="QF29" s="4883" t="s">
        <v>287</v>
      </c>
      <c r="QG29" s="4883" t="s">
        <v>287</v>
      </c>
      <c r="QH29" s="4883" t="s">
        <v>287</v>
      </c>
      <c r="QI29" s="4883" t="s">
        <v>287</v>
      </c>
      <c r="QJ29" s="4883" t="s">
        <v>287</v>
      </c>
      <c r="QK29" s="4883" t="s">
        <v>287</v>
      </c>
      <c r="QL29" s="4883" t="s">
        <v>287</v>
      </c>
      <c r="QM29" s="4883" t="s">
        <v>287</v>
      </c>
      <c r="QN29" s="4883" t="s">
        <v>287</v>
      </c>
      <c r="QO29" s="4883" t="s">
        <v>287</v>
      </c>
      <c r="QP29" s="4883" t="s">
        <v>287</v>
      </c>
      <c r="QQ29" s="4883" t="s">
        <v>287</v>
      </c>
      <c r="QR29" s="4883" t="s">
        <v>287</v>
      </c>
      <c r="QS29" s="4883" t="s">
        <v>287</v>
      </c>
      <c r="QT29" s="4883" t="s">
        <v>287</v>
      </c>
      <c r="QU29" s="4883" t="s">
        <v>287</v>
      </c>
      <c r="QV29" s="4883" t="s">
        <v>287</v>
      </c>
      <c r="QW29" s="4883" t="s">
        <v>287</v>
      </c>
      <c r="QX29" s="4883" t="s">
        <v>287</v>
      </c>
      <c r="QY29" s="4883" t="s">
        <v>287</v>
      </c>
      <c r="QZ29" s="4883" t="s">
        <v>287</v>
      </c>
      <c r="RA29" s="4883" t="s">
        <v>287</v>
      </c>
      <c r="RB29" s="4883" t="s">
        <v>287</v>
      </c>
      <c r="RC29" s="4883" t="s">
        <v>287</v>
      </c>
      <c r="RD29" s="4883" t="s">
        <v>287</v>
      </c>
      <c r="RE29" s="4883" t="s">
        <v>287</v>
      </c>
      <c r="RF29" s="4883" t="s">
        <v>287</v>
      </c>
      <c r="RG29" s="4883" t="s">
        <v>287</v>
      </c>
      <c r="RH29" s="4883" t="s">
        <v>287</v>
      </c>
      <c r="RI29" s="4883" t="s">
        <v>287</v>
      </c>
      <c r="RJ29" s="4883" t="s">
        <v>287</v>
      </c>
      <c r="RK29" s="4883" t="s">
        <v>287</v>
      </c>
      <c r="RL29" s="4883" t="s">
        <v>287</v>
      </c>
      <c r="RM29" s="4883" t="s">
        <v>287</v>
      </c>
      <c r="RN29" s="4883" t="s">
        <v>287</v>
      </c>
      <c r="RO29" s="4883" t="s">
        <v>287</v>
      </c>
      <c r="RP29" s="4883" t="s">
        <v>287</v>
      </c>
      <c r="RQ29" s="4883" t="s">
        <v>287</v>
      </c>
      <c r="RR29" s="4883" t="s">
        <v>287</v>
      </c>
      <c r="RS29" s="4883" t="s">
        <v>287</v>
      </c>
      <c r="RT29" s="4883" t="s">
        <v>287</v>
      </c>
      <c r="RU29" s="4883" t="s">
        <v>287</v>
      </c>
      <c r="RV29" s="4883" t="s">
        <v>287</v>
      </c>
      <c r="RW29" s="4883" t="s">
        <v>287</v>
      </c>
      <c r="RX29" s="4883" t="s">
        <v>287</v>
      </c>
      <c r="RY29" s="4883">
        <v>43224</v>
      </c>
      <c r="RZ29" s="4883">
        <v>43224</v>
      </c>
      <c r="SA29" s="4883">
        <v>43224</v>
      </c>
      <c r="SB29" s="4883" t="s">
        <v>287</v>
      </c>
      <c r="SC29" s="4883" t="s">
        <v>287</v>
      </c>
      <c r="SD29" s="4883" t="s">
        <v>287</v>
      </c>
      <c r="SE29" s="4883" t="s">
        <v>287</v>
      </c>
      <c r="SF29" s="4883" t="s">
        <v>287</v>
      </c>
      <c r="SG29" s="4883" t="s">
        <v>287</v>
      </c>
      <c r="SH29" s="4883" t="s">
        <v>287</v>
      </c>
      <c r="SI29" s="4883" t="s">
        <v>287</v>
      </c>
      <c r="SJ29" s="4883" t="s">
        <v>287</v>
      </c>
      <c r="SK29" s="4883" t="s">
        <v>287</v>
      </c>
      <c r="SL29" s="4883" t="s">
        <v>287</v>
      </c>
      <c r="SM29" s="4883" t="s">
        <v>287</v>
      </c>
      <c r="SN29" s="4883" t="s">
        <v>287</v>
      </c>
      <c r="SO29" s="4883" t="s">
        <v>287</v>
      </c>
      <c r="SP29" s="4883" t="s">
        <v>287</v>
      </c>
      <c r="SQ29" s="4883" t="s">
        <v>287</v>
      </c>
      <c r="SR29" s="4883" t="s">
        <v>287</v>
      </c>
      <c r="SS29" s="4883" t="s">
        <v>287</v>
      </c>
      <c r="ST29" s="4883" t="s">
        <v>287</v>
      </c>
      <c r="SU29" s="4883" t="s">
        <v>287</v>
      </c>
      <c r="SV29" s="4883" t="s">
        <v>287</v>
      </c>
      <c r="SW29" s="4883" t="s">
        <v>287</v>
      </c>
      <c r="SX29" s="4883" t="s">
        <v>287</v>
      </c>
      <c r="SY29" s="4883" t="s">
        <v>287</v>
      </c>
      <c r="SZ29" s="4883" t="s">
        <v>287</v>
      </c>
      <c r="TA29" s="4883" t="s">
        <v>287</v>
      </c>
      <c r="TB29" s="4883" t="s">
        <v>287</v>
      </c>
      <c r="TC29" s="4883" t="s">
        <v>287</v>
      </c>
      <c r="TD29" s="4883" t="s">
        <v>287</v>
      </c>
      <c r="TE29" s="4883" t="s">
        <v>287</v>
      </c>
      <c r="TF29" s="4883" t="s">
        <v>287</v>
      </c>
      <c r="TG29" s="4883" t="s">
        <v>287</v>
      </c>
      <c r="TH29" s="4883" t="s">
        <v>287</v>
      </c>
      <c r="TI29" s="4883" t="s">
        <v>287</v>
      </c>
      <c r="TJ29" s="4883" t="s">
        <v>287</v>
      </c>
      <c r="TK29" s="4883" t="s">
        <v>287</v>
      </c>
      <c r="TL29" s="4883" t="s">
        <v>287</v>
      </c>
      <c r="TM29" s="4883" t="s">
        <v>287</v>
      </c>
      <c r="TN29" s="4883" t="s">
        <v>287</v>
      </c>
      <c r="TO29" s="4883" t="s">
        <v>287</v>
      </c>
      <c r="TP29" s="4883" t="s">
        <v>287</v>
      </c>
      <c r="TQ29" s="4883" t="s">
        <v>287</v>
      </c>
      <c r="TR29" s="4883" t="s">
        <v>287</v>
      </c>
      <c r="TS29" s="4883" t="s">
        <v>287</v>
      </c>
      <c r="TT29" s="4883" t="s">
        <v>287</v>
      </c>
      <c r="TU29" s="4883" t="s">
        <v>287</v>
      </c>
      <c r="TV29" s="4883" t="s">
        <v>287</v>
      </c>
      <c r="TW29" s="4883" t="s">
        <v>287</v>
      </c>
      <c r="TX29" s="4883" t="s">
        <v>287</v>
      </c>
      <c r="TY29" s="4883" t="s">
        <v>287</v>
      </c>
      <c r="TZ29" s="4883" t="s">
        <v>287</v>
      </c>
      <c r="UA29" s="4883" t="s">
        <v>287</v>
      </c>
      <c r="UB29" s="4883" t="s">
        <v>287</v>
      </c>
      <c r="UC29" s="4883" t="s">
        <v>287</v>
      </c>
      <c r="UD29" s="4883" t="s">
        <v>287</v>
      </c>
      <c r="UE29" s="4883" t="s">
        <v>287</v>
      </c>
      <c r="UF29" s="4883" t="s">
        <v>287</v>
      </c>
      <c r="UG29" s="4883" t="s">
        <v>287</v>
      </c>
      <c r="UH29" s="4883" t="s">
        <v>287</v>
      </c>
      <c r="UI29" s="4883" t="s">
        <v>287</v>
      </c>
      <c r="UJ29" s="4883" t="s">
        <v>287</v>
      </c>
      <c r="UK29" s="4883" t="s">
        <v>287</v>
      </c>
      <c r="UL29" s="4883" t="s">
        <v>287</v>
      </c>
      <c r="UM29" s="4883" t="s">
        <v>287</v>
      </c>
      <c r="UN29" s="4883" t="s">
        <v>287</v>
      </c>
      <c r="UO29" s="4883" t="s">
        <v>287</v>
      </c>
      <c r="UP29" s="4883" t="s">
        <v>287</v>
      </c>
      <c r="UQ29" s="4883" t="s">
        <v>287</v>
      </c>
      <c r="UR29" s="4883" t="s">
        <v>287</v>
      </c>
      <c r="US29" s="4883" t="s">
        <v>287</v>
      </c>
      <c r="UT29" s="4883" t="s">
        <v>287</v>
      </c>
      <c r="UU29" s="4883" t="s">
        <v>287</v>
      </c>
      <c r="UV29" s="4883" t="s">
        <v>287</v>
      </c>
      <c r="UW29" s="4883" t="s">
        <v>287</v>
      </c>
      <c r="UX29" s="4883" t="s">
        <v>287</v>
      </c>
      <c r="UY29" s="4883" t="s">
        <v>287</v>
      </c>
      <c r="UZ29" s="4883" t="s">
        <v>287</v>
      </c>
      <c r="VA29" s="4883" t="s">
        <v>287</v>
      </c>
      <c r="VB29" s="4883" t="s">
        <v>287</v>
      </c>
      <c r="VC29" s="4883" t="s">
        <v>287</v>
      </c>
      <c r="VD29" s="4883" t="s">
        <v>287</v>
      </c>
      <c r="VE29" s="4883" t="s">
        <v>287</v>
      </c>
      <c r="VF29" s="4883" t="s">
        <v>287</v>
      </c>
      <c r="VG29" s="4883" t="s">
        <v>287</v>
      </c>
      <c r="VH29" s="4883" t="s">
        <v>287</v>
      </c>
      <c r="VI29" s="4883" t="s">
        <v>287</v>
      </c>
      <c r="VJ29" s="4883" t="s">
        <v>287</v>
      </c>
      <c r="VK29" s="4883" t="s">
        <v>287</v>
      </c>
      <c r="VL29" s="4883" t="s">
        <v>287</v>
      </c>
      <c r="VM29" s="4883" t="s">
        <v>287</v>
      </c>
      <c r="VN29" s="4883" t="s">
        <v>287</v>
      </c>
      <c r="VO29" s="4883" t="s">
        <v>287</v>
      </c>
      <c r="VP29" s="4883" t="s">
        <v>287</v>
      </c>
      <c r="VQ29" s="4883" t="s">
        <v>287</v>
      </c>
      <c r="VR29" s="4883" t="s">
        <v>287</v>
      </c>
      <c r="VS29" s="4883" t="s">
        <v>287</v>
      </c>
      <c r="VT29" s="4883" t="s">
        <v>287</v>
      </c>
      <c r="VU29" s="4883" t="s">
        <v>287</v>
      </c>
      <c r="VV29" s="4883" t="s">
        <v>287</v>
      </c>
      <c r="VW29" s="4883" t="s">
        <v>287</v>
      </c>
      <c r="VX29" s="4883" t="s">
        <v>287</v>
      </c>
      <c r="VY29" s="4883" t="s">
        <v>287</v>
      </c>
      <c r="VZ29" s="4883" t="s">
        <v>287</v>
      </c>
      <c r="WA29" s="4883" t="s">
        <v>287</v>
      </c>
      <c r="WB29" s="4883" t="s">
        <v>287</v>
      </c>
      <c r="WC29" s="4883" t="s">
        <v>287</v>
      </c>
      <c r="WD29" s="4883" t="s">
        <v>287</v>
      </c>
      <c r="WE29" s="4883" t="s">
        <v>287</v>
      </c>
      <c r="WF29" s="4883" t="s">
        <v>287</v>
      </c>
      <c r="WG29" s="4883" t="s">
        <v>287</v>
      </c>
      <c r="WH29" s="4883" t="s">
        <v>287</v>
      </c>
      <c r="WI29" s="4883" t="s">
        <v>287</v>
      </c>
      <c r="WJ29" s="4883" t="s">
        <v>287</v>
      </c>
      <c r="WK29" s="4883" t="s">
        <v>287</v>
      </c>
      <c r="WL29" s="4883" t="s">
        <v>287</v>
      </c>
      <c r="WM29" s="4883" t="s">
        <v>287</v>
      </c>
      <c r="WN29" s="4883" t="s">
        <v>287</v>
      </c>
      <c r="WO29" s="4883" t="s">
        <v>287</v>
      </c>
      <c r="WP29" s="4883" t="s">
        <v>287</v>
      </c>
      <c r="WQ29" s="4883" t="s">
        <v>287</v>
      </c>
      <c r="WR29" s="4883" t="s">
        <v>287</v>
      </c>
      <c r="WS29" s="4883" t="s">
        <v>287</v>
      </c>
      <c r="WT29" s="4883" t="s">
        <v>287</v>
      </c>
      <c r="WU29" s="4883" t="s">
        <v>287</v>
      </c>
      <c r="WV29" s="4883" t="s">
        <v>287</v>
      </c>
      <c r="WW29" s="4883" t="s">
        <v>287</v>
      </c>
      <c r="WX29" s="4883" t="s">
        <v>287</v>
      </c>
      <c r="WY29" s="4883" t="s">
        <v>287</v>
      </c>
      <c r="WZ29" s="4883" t="s">
        <v>287</v>
      </c>
      <c r="XA29" s="4883" t="s">
        <v>287</v>
      </c>
      <c r="XB29" s="4883" t="s">
        <v>287</v>
      </c>
      <c r="XC29" s="4883" t="s">
        <v>287</v>
      </c>
      <c r="XD29" s="4883" t="s">
        <v>287</v>
      </c>
      <c r="XE29" s="4883" t="s">
        <v>287</v>
      </c>
      <c r="XF29" s="4883" t="s">
        <v>287</v>
      </c>
      <c r="XG29" s="4883" t="s">
        <v>287</v>
      </c>
      <c r="XH29" s="4883" t="s">
        <v>287</v>
      </c>
      <c r="XI29" s="4883" t="s">
        <v>287</v>
      </c>
      <c r="XJ29" s="4883" t="s">
        <v>287</v>
      </c>
      <c r="XK29" s="4883" t="s">
        <v>287</v>
      </c>
      <c r="XL29" s="4883" t="s">
        <v>287</v>
      </c>
      <c r="XM29" s="4883" t="s">
        <v>287</v>
      </c>
      <c r="XN29" s="4883" t="s">
        <v>287</v>
      </c>
      <c r="XO29" s="4883" t="s">
        <v>287</v>
      </c>
      <c r="XP29" s="4883" t="s">
        <v>287</v>
      </c>
      <c r="XQ29" s="4883" t="s">
        <v>287</v>
      </c>
      <c r="XR29" s="4883" t="s">
        <v>287</v>
      </c>
      <c r="XS29" s="4883" t="s">
        <v>287</v>
      </c>
      <c r="XT29" s="4883" t="s">
        <v>287</v>
      </c>
      <c r="XU29" s="4883" t="s">
        <v>287</v>
      </c>
      <c r="XV29" s="4883" t="s">
        <v>287</v>
      </c>
      <c r="XW29" s="4883" t="s">
        <v>287</v>
      </c>
      <c r="XX29" s="4883" t="s">
        <v>287</v>
      </c>
      <c r="XY29" s="4883" t="s">
        <v>287</v>
      </c>
      <c r="XZ29" s="4883" t="s">
        <v>287</v>
      </c>
      <c r="YA29" s="4883" t="s">
        <v>287</v>
      </c>
      <c r="YB29" s="4883" t="s">
        <v>287</v>
      </c>
      <c r="YC29" s="4883" t="s">
        <v>287</v>
      </c>
      <c r="YD29" s="4883" t="s">
        <v>287</v>
      </c>
      <c r="YE29" s="4883" t="s">
        <v>287</v>
      </c>
      <c r="YF29" s="4883" t="s">
        <v>287</v>
      </c>
      <c r="YG29" s="4883" t="s">
        <v>287</v>
      </c>
      <c r="YH29" s="4883" t="s">
        <v>287</v>
      </c>
      <c r="YI29" s="4883" t="s">
        <v>287</v>
      </c>
      <c r="YJ29" s="4883" t="s">
        <v>287</v>
      </c>
      <c r="YK29" s="4883" t="s">
        <v>287</v>
      </c>
      <c r="YL29" s="4883" t="s">
        <v>287</v>
      </c>
      <c r="YM29" s="4883" t="s">
        <v>287</v>
      </c>
      <c r="YN29" s="4883" t="s">
        <v>287</v>
      </c>
      <c r="YO29" s="4883" t="s">
        <v>287</v>
      </c>
      <c r="YP29" s="4883" t="s">
        <v>287</v>
      </c>
      <c r="YQ29" s="4883" t="s">
        <v>287</v>
      </c>
      <c r="YR29" s="4883" t="s">
        <v>287</v>
      </c>
      <c r="YS29" s="4883" t="s">
        <v>287</v>
      </c>
      <c r="YT29" s="4883" t="s">
        <v>287</v>
      </c>
      <c r="YU29" s="4883" t="s">
        <v>287</v>
      </c>
      <c r="YV29" s="4883" t="s">
        <v>287</v>
      </c>
      <c r="YW29" s="4883" t="s">
        <v>287</v>
      </c>
      <c r="YX29" s="4883" t="s">
        <v>287</v>
      </c>
      <c r="YY29" s="4883" t="s">
        <v>287</v>
      </c>
      <c r="YZ29" s="4883" t="s">
        <v>287</v>
      </c>
      <c r="ZA29" s="4883" t="s">
        <v>287</v>
      </c>
      <c r="ZB29" s="4883" t="s">
        <v>287</v>
      </c>
      <c r="ZC29" s="4883" t="s">
        <v>287</v>
      </c>
      <c r="ZD29" s="4883" t="s">
        <v>287</v>
      </c>
      <c r="ZE29" s="4883" t="s">
        <v>287</v>
      </c>
      <c r="ZF29" s="4883" t="s">
        <v>287</v>
      </c>
      <c r="ZG29" s="4883" t="s">
        <v>287</v>
      </c>
      <c r="ZH29" s="4883" t="s">
        <v>287</v>
      </c>
      <c r="ZI29" s="4883" t="s">
        <v>287</v>
      </c>
      <c r="ZJ29" s="4883" t="s">
        <v>287</v>
      </c>
      <c r="ZK29" s="4883" t="s">
        <v>287</v>
      </c>
      <c r="ZL29" s="4883" t="s">
        <v>287</v>
      </c>
      <c r="ZM29" s="4883" t="s">
        <v>287</v>
      </c>
      <c r="ZN29" s="4883" t="s">
        <v>287</v>
      </c>
      <c r="ZO29" s="4883" t="s">
        <v>287</v>
      </c>
      <c r="ZP29" s="4883" t="s">
        <v>287</v>
      </c>
      <c r="ZQ29" s="4883" t="s">
        <v>287</v>
      </c>
      <c r="ZR29" s="4883" t="s">
        <v>287</v>
      </c>
      <c r="ZS29" s="4883" t="s">
        <v>287</v>
      </c>
      <c r="ZT29" s="4883" t="s">
        <v>287</v>
      </c>
      <c r="ZU29" s="4883" t="s">
        <v>287</v>
      </c>
      <c r="ZV29" s="4883" t="s">
        <v>287</v>
      </c>
      <c r="ZW29" s="4883" t="s">
        <v>287</v>
      </c>
      <c r="ZX29" s="4883" t="s">
        <v>287</v>
      </c>
      <c r="ZY29" s="4883" t="s">
        <v>287</v>
      </c>
      <c r="ZZ29" s="4883" t="s">
        <v>287</v>
      </c>
      <c r="AAA29" s="4883" t="s">
        <v>287</v>
      </c>
      <c r="AAB29" s="4883" t="s">
        <v>287</v>
      </c>
      <c r="AAC29" s="4883" t="s">
        <v>287</v>
      </c>
      <c r="AAD29" s="4883" t="s">
        <v>287</v>
      </c>
      <c r="AAE29" s="4883" t="s">
        <v>287</v>
      </c>
      <c r="AAF29" s="4883" t="s">
        <v>287</v>
      </c>
      <c r="AAG29" s="4883" t="s">
        <v>287</v>
      </c>
      <c r="AAH29" s="4883" t="s">
        <v>287</v>
      </c>
      <c r="AAI29" s="4883" t="s">
        <v>287</v>
      </c>
      <c r="AAJ29" s="4883" t="s">
        <v>287</v>
      </c>
      <c r="AAK29" s="4883" t="s">
        <v>287</v>
      </c>
      <c r="AAL29" s="4883" t="s">
        <v>287</v>
      </c>
      <c r="AAM29" s="4883" t="s">
        <v>287</v>
      </c>
      <c r="AAN29" s="4883" t="s">
        <v>287</v>
      </c>
      <c r="AAO29" s="4883" t="s">
        <v>287</v>
      </c>
      <c r="AAP29" s="4883" t="s">
        <v>287</v>
      </c>
      <c r="AAQ29" s="4883" t="s">
        <v>287</v>
      </c>
      <c r="AAR29" s="4883" t="s">
        <v>287</v>
      </c>
      <c r="AAS29" s="4883" t="s">
        <v>287</v>
      </c>
      <c r="AAT29" s="4883" t="s">
        <v>287</v>
      </c>
      <c r="AAU29" s="4883" t="s">
        <v>287</v>
      </c>
      <c r="AAV29" s="4883" t="s">
        <v>287</v>
      </c>
      <c r="AAW29" s="4883" t="s">
        <v>287</v>
      </c>
      <c r="AAX29" s="4883" t="s">
        <v>287</v>
      </c>
      <c r="AAY29" s="4883" t="s">
        <v>287</v>
      </c>
      <c r="AAZ29" s="4883" t="s">
        <v>287</v>
      </c>
      <c r="ABA29" s="4883" t="s">
        <v>287</v>
      </c>
      <c r="ABB29" s="4883" t="s">
        <v>287</v>
      </c>
      <c r="ABC29" s="4883" t="s">
        <v>287</v>
      </c>
      <c r="ABD29" s="4883" t="s">
        <v>287</v>
      </c>
      <c r="ABE29" s="4883" t="s">
        <v>287</v>
      </c>
      <c r="ABF29" s="4883" t="s">
        <v>287</v>
      </c>
      <c r="ABG29" s="4883" t="s">
        <v>287</v>
      </c>
      <c r="ABH29" s="4883" t="s">
        <v>287</v>
      </c>
    </row>
    <row r="30" spans="1:736" x14ac:dyDescent="0.2">
      <c r="A30" s="1433" t="s">
        <v>2</v>
      </c>
      <c r="B30" s="1433" t="s">
        <v>287</v>
      </c>
      <c r="C30" s="2946" t="s">
        <v>287</v>
      </c>
      <c r="D30" s="2946" t="s">
        <v>287</v>
      </c>
      <c r="E30" s="2946" t="s">
        <v>287</v>
      </c>
      <c r="F30" s="2946" t="s">
        <v>287</v>
      </c>
      <c r="G30" s="2946" t="s">
        <v>287</v>
      </c>
      <c r="H30" s="2946" t="s">
        <v>287</v>
      </c>
      <c r="I30" s="2946" t="s">
        <v>287</v>
      </c>
      <c r="J30" s="2946" t="s">
        <v>287</v>
      </c>
      <c r="K30" s="2946" t="s">
        <v>287</v>
      </c>
      <c r="L30" s="2946" t="s">
        <v>287</v>
      </c>
      <c r="M30" s="2946" t="s">
        <v>287</v>
      </c>
      <c r="N30" s="2946">
        <v>42745</v>
      </c>
      <c r="O30" s="2946" t="s">
        <v>287</v>
      </c>
      <c r="P30" s="2946" t="s">
        <v>287</v>
      </c>
      <c r="Q30" s="2946" t="s">
        <v>287</v>
      </c>
      <c r="R30" s="2946" t="s">
        <v>287</v>
      </c>
      <c r="S30" s="2946" t="s">
        <v>287</v>
      </c>
      <c r="T30" s="2946" t="s">
        <v>287</v>
      </c>
      <c r="U30" s="2946" t="s">
        <v>287</v>
      </c>
      <c r="V30" s="2946" t="s">
        <v>287</v>
      </c>
      <c r="W30" s="2946" t="s">
        <v>287</v>
      </c>
      <c r="X30" s="2946" t="s">
        <v>287</v>
      </c>
      <c r="Y30" s="2946" t="s">
        <v>287</v>
      </c>
      <c r="Z30" s="2946" t="s">
        <v>287</v>
      </c>
      <c r="AA30" s="2946" t="s">
        <v>287</v>
      </c>
      <c r="AB30" s="2946" t="s">
        <v>287</v>
      </c>
      <c r="AC30" s="2946" t="s">
        <v>287</v>
      </c>
      <c r="AD30" s="2946" t="s">
        <v>287</v>
      </c>
      <c r="AE30" s="2946" t="s">
        <v>287</v>
      </c>
      <c r="AF30" s="2946" t="s">
        <v>287</v>
      </c>
      <c r="AG30" s="2946" t="s">
        <v>287</v>
      </c>
      <c r="AH30" s="2946">
        <v>42765</v>
      </c>
      <c r="AI30" s="2946" t="s">
        <v>287</v>
      </c>
      <c r="AJ30" s="2946">
        <v>42766</v>
      </c>
      <c r="AK30" s="2946" t="s">
        <v>287</v>
      </c>
      <c r="AL30" s="2946" t="s">
        <v>287</v>
      </c>
      <c r="AM30" s="2946" t="s">
        <v>287</v>
      </c>
      <c r="AN30" s="2946" t="s">
        <v>287</v>
      </c>
      <c r="AO30" s="2946" t="s">
        <v>287</v>
      </c>
      <c r="AP30" s="2946" t="s">
        <v>287</v>
      </c>
      <c r="AQ30" s="2946" t="s">
        <v>287</v>
      </c>
      <c r="AR30" s="2946" t="s">
        <v>287</v>
      </c>
      <c r="AS30" s="2946">
        <v>42776</v>
      </c>
      <c r="AT30" s="2946">
        <v>42776</v>
      </c>
      <c r="AU30" s="2946">
        <v>42776</v>
      </c>
      <c r="AV30" s="2946" t="s">
        <v>287</v>
      </c>
      <c r="AW30" s="2946" t="s">
        <v>287</v>
      </c>
      <c r="AX30" s="2946" t="s">
        <v>287</v>
      </c>
      <c r="AY30" s="2946">
        <v>42776</v>
      </c>
      <c r="AZ30" s="2946" t="s">
        <v>287</v>
      </c>
      <c r="BA30" s="2946" t="s">
        <v>287</v>
      </c>
      <c r="BB30" s="2946" t="s">
        <v>287</v>
      </c>
      <c r="BC30" s="2946" t="s">
        <v>287</v>
      </c>
      <c r="BD30" s="2946" t="s">
        <v>287</v>
      </c>
      <c r="BE30" s="2946" t="s">
        <v>287</v>
      </c>
      <c r="BF30" s="2946" t="s">
        <v>287</v>
      </c>
      <c r="BG30" s="2946">
        <v>42790</v>
      </c>
      <c r="BH30" s="2946">
        <v>42790</v>
      </c>
      <c r="BI30" s="2946">
        <v>42790</v>
      </c>
      <c r="BJ30" s="2946" t="s">
        <v>287</v>
      </c>
      <c r="BK30" s="2946" t="s">
        <v>287</v>
      </c>
      <c r="BL30" s="2946" t="s">
        <v>287</v>
      </c>
      <c r="BM30" s="2946" t="s">
        <v>287</v>
      </c>
      <c r="BN30" s="2946" t="s">
        <v>287</v>
      </c>
      <c r="BO30" s="2946" t="s">
        <v>287</v>
      </c>
      <c r="BP30" s="2946" t="s">
        <v>287</v>
      </c>
      <c r="BQ30" s="2946" t="s">
        <v>287</v>
      </c>
      <c r="BR30" s="2946" t="s">
        <v>287</v>
      </c>
      <c r="BS30" s="2946" t="s">
        <v>287</v>
      </c>
      <c r="BT30" s="2946" t="s">
        <v>287</v>
      </c>
      <c r="BU30" s="2946" t="s">
        <v>287</v>
      </c>
      <c r="BV30" s="2946" t="s">
        <v>287</v>
      </c>
      <c r="BW30" s="2946" t="s">
        <v>287</v>
      </c>
      <c r="BX30" s="2946" t="s">
        <v>287</v>
      </c>
      <c r="BY30" s="2946" t="s">
        <v>287</v>
      </c>
      <c r="BZ30" s="2946" t="s">
        <v>287</v>
      </c>
      <c r="CA30" s="2946" t="s">
        <v>287</v>
      </c>
      <c r="CB30" s="2946" t="s">
        <v>287</v>
      </c>
      <c r="CC30" s="2946" t="s">
        <v>287</v>
      </c>
      <c r="CD30" s="2946" t="s">
        <v>287</v>
      </c>
      <c r="CE30" s="2946" t="s">
        <v>287</v>
      </c>
      <c r="CF30" s="2946" t="s">
        <v>287</v>
      </c>
      <c r="CG30" s="2946" t="s">
        <v>287</v>
      </c>
      <c r="CH30" s="2946" t="s">
        <v>287</v>
      </c>
      <c r="CI30" s="2946" t="s">
        <v>287</v>
      </c>
      <c r="CJ30" s="2946" t="s">
        <v>287</v>
      </c>
      <c r="CK30" s="2946" t="s">
        <v>287</v>
      </c>
      <c r="CL30" s="2946" t="s">
        <v>287</v>
      </c>
      <c r="CM30" s="2946" t="s">
        <v>287</v>
      </c>
      <c r="CN30" s="2946" t="s">
        <v>287</v>
      </c>
      <c r="CO30" s="2946">
        <v>42824</v>
      </c>
      <c r="CP30" s="2946" t="s">
        <v>287</v>
      </c>
      <c r="CQ30" s="2946" t="s">
        <v>287</v>
      </c>
      <c r="CR30" s="2946" t="s">
        <v>287</v>
      </c>
      <c r="CS30" s="2946" t="s">
        <v>287</v>
      </c>
      <c r="CT30" s="2946" t="s">
        <v>287</v>
      </c>
      <c r="CU30" s="2946" t="s">
        <v>287</v>
      </c>
      <c r="CV30" s="2946" t="s">
        <v>287</v>
      </c>
      <c r="CW30" s="2946" t="s">
        <v>287</v>
      </c>
      <c r="CX30" s="2946" t="s">
        <v>287</v>
      </c>
      <c r="CY30" s="2946" t="s">
        <v>287</v>
      </c>
      <c r="CZ30" s="2946" t="s">
        <v>287</v>
      </c>
      <c r="DA30" s="2946" t="s">
        <v>287</v>
      </c>
      <c r="DB30" s="2946" t="s">
        <v>287</v>
      </c>
      <c r="DC30" s="2946" t="s">
        <v>287</v>
      </c>
      <c r="DD30" s="2946" t="s">
        <v>287</v>
      </c>
      <c r="DE30" s="2946" t="s">
        <v>287</v>
      </c>
      <c r="DF30" s="2946" t="s">
        <v>287</v>
      </c>
      <c r="DG30" s="2946" t="s">
        <v>287</v>
      </c>
      <c r="DH30" s="2946" t="s">
        <v>287</v>
      </c>
      <c r="DI30" s="2946" t="s">
        <v>287</v>
      </c>
      <c r="DJ30" s="2946" t="s">
        <v>287</v>
      </c>
      <c r="DK30" s="2946" t="s">
        <v>287</v>
      </c>
      <c r="DL30" s="2946" t="s">
        <v>287</v>
      </c>
      <c r="DM30" s="2946" t="s">
        <v>287</v>
      </c>
      <c r="DN30" s="2946" t="s">
        <v>287</v>
      </c>
      <c r="DO30" s="2946" t="s">
        <v>287</v>
      </c>
      <c r="DP30" s="2946" t="s">
        <v>287</v>
      </c>
      <c r="DQ30" s="2946" t="s">
        <v>287</v>
      </c>
      <c r="DR30" s="2946" t="s">
        <v>287</v>
      </c>
      <c r="DS30" s="2946" t="s">
        <v>287</v>
      </c>
      <c r="DT30" s="2946" t="s">
        <v>287</v>
      </c>
      <c r="DU30" s="2946" t="s">
        <v>287</v>
      </c>
      <c r="DV30" s="2946" t="s">
        <v>287</v>
      </c>
      <c r="DW30" s="2946" t="s">
        <v>287</v>
      </c>
      <c r="DX30" s="2946" t="s">
        <v>287</v>
      </c>
      <c r="DY30" s="2946" t="s">
        <v>287</v>
      </c>
      <c r="DZ30" s="2946" t="s">
        <v>287</v>
      </c>
      <c r="EA30" s="2946" t="s">
        <v>287</v>
      </c>
      <c r="EB30" s="2946" t="s">
        <v>287</v>
      </c>
      <c r="EC30" s="2946" t="s">
        <v>287</v>
      </c>
      <c r="ED30" s="2946" t="s">
        <v>287</v>
      </c>
      <c r="EE30" s="2946" t="s">
        <v>287</v>
      </c>
      <c r="EF30" s="2946" t="s">
        <v>287</v>
      </c>
      <c r="EG30" s="2946" t="s">
        <v>287</v>
      </c>
      <c r="EH30" s="2946" t="s">
        <v>287</v>
      </c>
      <c r="EI30" s="2946" t="s">
        <v>287</v>
      </c>
      <c r="EJ30" s="2946" t="s">
        <v>287</v>
      </c>
      <c r="EK30" s="2946" t="s">
        <v>287</v>
      </c>
      <c r="EL30" s="2946" t="s">
        <v>287</v>
      </c>
      <c r="EM30" s="2946" t="s">
        <v>287</v>
      </c>
      <c r="EN30" s="2946" t="s">
        <v>287</v>
      </c>
      <c r="EO30" s="2946" t="s">
        <v>287</v>
      </c>
      <c r="EP30" s="2946" t="s">
        <v>287</v>
      </c>
      <c r="EQ30" s="2946" t="s">
        <v>287</v>
      </c>
      <c r="ER30" s="2946" t="s">
        <v>287</v>
      </c>
      <c r="ES30" s="2946" t="s">
        <v>287</v>
      </c>
      <c r="ET30" s="2946" t="s">
        <v>287</v>
      </c>
      <c r="EU30" s="2946" t="s">
        <v>287</v>
      </c>
      <c r="EV30" s="2946" t="s">
        <v>287</v>
      </c>
      <c r="EW30" s="2946" t="s">
        <v>287</v>
      </c>
      <c r="EX30" s="2946" t="s">
        <v>287</v>
      </c>
      <c r="EY30" s="2946" t="s">
        <v>287</v>
      </c>
      <c r="EZ30" s="2946" t="s">
        <v>287</v>
      </c>
      <c r="FA30" s="2946" t="s">
        <v>287</v>
      </c>
      <c r="FB30" s="2946" t="s">
        <v>287</v>
      </c>
      <c r="FC30" s="2946" t="s">
        <v>287</v>
      </c>
      <c r="FD30" s="2946" t="s">
        <v>287</v>
      </c>
      <c r="FE30" s="2946">
        <v>42892</v>
      </c>
      <c r="FF30" s="2946" t="s">
        <v>287</v>
      </c>
      <c r="FG30" s="2946" t="s">
        <v>287</v>
      </c>
      <c r="FH30" s="2946" t="s">
        <v>287</v>
      </c>
      <c r="FI30" s="2946" t="s">
        <v>287</v>
      </c>
      <c r="FJ30" s="2946" t="s">
        <v>287</v>
      </c>
      <c r="FK30" s="2946" t="s">
        <v>287</v>
      </c>
      <c r="FL30" s="2946" t="s">
        <v>287</v>
      </c>
      <c r="FM30" s="2946" t="s">
        <v>287</v>
      </c>
      <c r="FN30" s="2946" t="s">
        <v>287</v>
      </c>
      <c r="FO30" s="2946" t="s">
        <v>287</v>
      </c>
      <c r="FP30" s="2946" t="s">
        <v>287</v>
      </c>
      <c r="FQ30" s="2946" t="s">
        <v>287</v>
      </c>
      <c r="FR30" s="2946" t="s">
        <v>287</v>
      </c>
      <c r="FS30" s="2946" t="s">
        <v>287</v>
      </c>
      <c r="FT30" s="2946">
        <v>42907</v>
      </c>
      <c r="FU30" s="2946" t="s">
        <v>287</v>
      </c>
      <c r="FV30" s="2946" t="s">
        <v>287</v>
      </c>
      <c r="FW30" s="2946" t="s">
        <v>287</v>
      </c>
      <c r="FX30" s="2946" t="s">
        <v>287</v>
      </c>
      <c r="FY30" s="2946" t="s">
        <v>287</v>
      </c>
      <c r="FZ30" s="2946">
        <v>42901</v>
      </c>
      <c r="GA30" s="2946">
        <v>42913</v>
      </c>
      <c r="GB30" s="2946">
        <v>42915</v>
      </c>
      <c r="GC30" s="2946" t="s">
        <v>287</v>
      </c>
      <c r="GD30" s="2946" t="s">
        <v>287</v>
      </c>
      <c r="GE30" s="2946" t="s">
        <v>287</v>
      </c>
      <c r="GF30" s="2946" t="s">
        <v>287</v>
      </c>
      <c r="GG30" s="2946" t="s">
        <v>287</v>
      </c>
      <c r="GH30" s="2946" t="s">
        <v>287</v>
      </c>
      <c r="GI30" s="2946" t="s">
        <v>287</v>
      </c>
      <c r="GJ30" s="2946" t="s">
        <v>287</v>
      </c>
      <c r="GK30" s="2946" t="s">
        <v>287</v>
      </c>
      <c r="GL30" s="2946" t="s">
        <v>287</v>
      </c>
      <c r="GM30" s="2946">
        <v>42926</v>
      </c>
      <c r="GN30" s="2946" t="s">
        <v>287</v>
      </c>
      <c r="GO30" s="2946">
        <v>42928</v>
      </c>
      <c r="GP30" s="2946" t="s">
        <v>287</v>
      </c>
      <c r="GQ30" s="2946" t="s">
        <v>287</v>
      </c>
      <c r="GR30" s="2946" t="s">
        <v>287</v>
      </c>
      <c r="GS30" s="2946" t="s">
        <v>287</v>
      </c>
      <c r="GT30" s="2946">
        <v>42933</v>
      </c>
      <c r="GU30" s="2946">
        <v>42934</v>
      </c>
      <c r="GV30" s="4883" t="s">
        <v>287</v>
      </c>
      <c r="GW30" s="4883">
        <v>42915</v>
      </c>
      <c r="GX30" s="4883" t="s">
        <v>287</v>
      </c>
      <c r="GY30" s="4883" t="s">
        <v>287</v>
      </c>
      <c r="GZ30" s="4883" t="s">
        <v>287</v>
      </c>
      <c r="HA30" s="4883" t="s">
        <v>287</v>
      </c>
      <c r="HB30" s="4883" t="s">
        <v>287</v>
      </c>
      <c r="HC30" s="4883" t="s">
        <v>287</v>
      </c>
      <c r="HD30" s="4883" t="s">
        <v>287</v>
      </c>
      <c r="HE30" s="4883" t="s">
        <v>287</v>
      </c>
      <c r="HF30" s="4883" t="s">
        <v>287</v>
      </c>
      <c r="HG30" s="4883" t="s">
        <v>287</v>
      </c>
      <c r="HH30" s="4883">
        <v>42944</v>
      </c>
      <c r="HI30" s="4883" t="s">
        <v>287</v>
      </c>
      <c r="HJ30" s="4883" t="s">
        <v>287</v>
      </c>
      <c r="HK30" s="4883" t="s">
        <v>287</v>
      </c>
      <c r="HL30" s="4883" t="s">
        <v>287</v>
      </c>
      <c r="HM30" s="4883" t="s">
        <v>287</v>
      </c>
      <c r="HN30" s="4883" t="s">
        <v>287</v>
      </c>
      <c r="HO30" s="4883" t="s">
        <v>287</v>
      </c>
      <c r="HP30" s="4883" t="s">
        <v>287</v>
      </c>
      <c r="HQ30" s="4883" t="s">
        <v>287</v>
      </c>
      <c r="HR30" s="4883" t="s">
        <v>287</v>
      </c>
      <c r="HS30" s="4883" t="s">
        <v>287</v>
      </c>
      <c r="HT30" s="4883" t="s">
        <v>287</v>
      </c>
      <c r="HU30" s="4883" t="s">
        <v>287</v>
      </c>
      <c r="HV30" s="4883" t="s">
        <v>287</v>
      </c>
      <c r="HW30" s="4883" t="s">
        <v>287</v>
      </c>
      <c r="HX30" s="4883" t="s">
        <v>287</v>
      </c>
      <c r="HY30" s="4883" t="s">
        <v>287</v>
      </c>
      <c r="HZ30" s="4883" t="s">
        <v>287</v>
      </c>
      <c r="IA30" s="4883" t="s">
        <v>287</v>
      </c>
      <c r="IB30" s="4883" t="s">
        <v>287</v>
      </c>
      <c r="IC30" s="4883" t="s">
        <v>287</v>
      </c>
      <c r="ID30" s="4883" t="s">
        <v>287</v>
      </c>
      <c r="IE30" s="4883" t="s">
        <v>287</v>
      </c>
      <c r="IF30" s="4883" t="s">
        <v>287</v>
      </c>
      <c r="IG30" s="4883" t="s">
        <v>287</v>
      </c>
      <c r="IH30" s="4883" t="s">
        <v>287</v>
      </c>
      <c r="II30" s="4883" t="s">
        <v>287</v>
      </c>
      <c r="IJ30" s="4883" t="s">
        <v>287</v>
      </c>
      <c r="IK30" s="4883" t="s">
        <v>287</v>
      </c>
      <c r="IL30" s="4883" t="s">
        <v>287</v>
      </c>
      <c r="IM30" s="4883" t="s">
        <v>287</v>
      </c>
      <c r="IN30" s="4883" t="s">
        <v>287</v>
      </c>
      <c r="IO30" s="4883" t="s">
        <v>287</v>
      </c>
      <c r="IP30" s="4883" t="s">
        <v>287</v>
      </c>
      <c r="IQ30" s="4883" t="s">
        <v>287</v>
      </c>
      <c r="IR30" s="4883">
        <v>42983</v>
      </c>
      <c r="IS30" s="4883" t="s">
        <v>287</v>
      </c>
      <c r="IT30" s="4883" t="s">
        <v>287</v>
      </c>
      <c r="IU30" s="4883" t="s">
        <v>287</v>
      </c>
      <c r="IV30" s="4883" t="s">
        <v>287</v>
      </c>
      <c r="IW30" s="4883" t="s">
        <v>287</v>
      </c>
      <c r="IX30" s="4883" t="s">
        <v>287</v>
      </c>
      <c r="IY30" s="4883" t="s">
        <v>287</v>
      </c>
      <c r="IZ30" s="4883" t="s">
        <v>287</v>
      </c>
      <c r="JA30" s="4883" t="s">
        <v>287</v>
      </c>
      <c r="JB30" s="4883" t="s">
        <v>287</v>
      </c>
      <c r="JC30" s="4883" t="s">
        <v>287</v>
      </c>
      <c r="JD30" s="4883" t="s">
        <v>287</v>
      </c>
      <c r="JE30" s="4883" t="s">
        <v>287</v>
      </c>
      <c r="JF30" s="4883" t="s">
        <v>287</v>
      </c>
      <c r="JG30" s="4883" t="s">
        <v>287</v>
      </c>
      <c r="JH30" s="4883" t="s">
        <v>287</v>
      </c>
      <c r="JI30" s="4883" t="s">
        <v>287</v>
      </c>
      <c r="JJ30" s="4883" t="s">
        <v>287</v>
      </c>
      <c r="JK30" s="4883" t="s">
        <v>287</v>
      </c>
      <c r="JL30" s="4883" t="s">
        <v>287</v>
      </c>
      <c r="JM30" s="4883" t="s">
        <v>287</v>
      </c>
      <c r="JN30" s="4883" t="s">
        <v>287</v>
      </c>
      <c r="JO30" s="4883" t="s">
        <v>287</v>
      </c>
      <c r="JP30" s="4883" t="s">
        <v>287</v>
      </c>
      <c r="JQ30" s="4883" t="s">
        <v>287</v>
      </c>
      <c r="JR30" s="4883" t="s">
        <v>287</v>
      </c>
      <c r="JS30" s="4883" t="s">
        <v>287</v>
      </c>
      <c r="JT30" s="4883" t="s">
        <v>287</v>
      </c>
      <c r="JU30" s="4883" t="s">
        <v>287</v>
      </c>
      <c r="JV30" s="4883" t="s">
        <v>287</v>
      </c>
      <c r="JW30" s="4883" t="s">
        <v>287</v>
      </c>
      <c r="JX30" s="4883" t="s">
        <v>287</v>
      </c>
      <c r="JY30" s="4883" t="s">
        <v>287</v>
      </c>
      <c r="JZ30" s="4883">
        <v>43017</v>
      </c>
      <c r="KA30" s="4883" t="s">
        <v>287</v>
      </c>
      <c r="KB30" s="4883" t="s">
        <v>287</v>
      </c>
      <c r="KC30" s="4883" t="s">
        <v>287</v>
      </c>
      <c r="KD30" s="4883">
        <v>43020</v>
      </c>
      <c r="KE30" s="4883">
        <v>43020</v>
      </c>
      <c r="KF30" s="4883">
        <v>43020</v>
      </c>
      <c r="KG30" s="4883" t="s">
        <v>287</v>
      </c>
      <c r="KH30" s="4883" t="s">
        <v>287</v>
      </c>
      <c r="KI30" s="4883" t="s">
        <v>287</v>
      </c>
      <c r="KJ30" s="4883" t="s">
        <v>287</v>
      </c>
      <c r="KK30" s="4883" t="s">
        <v>287</v>
      </c>
      <c r="KL30" s="4883" t="s">
        <v>287</v>
      </c>
      <c r="KM30" s="4883" t="s">
        <v>287</v>
      </c>
      <c r="KN30" s="4883" t="s">
        <v>287</v>
      </c>
      <c r="KO30" s="4883" t="s">
        <v>287</v>
      </c>
      <c r="KP30" s="4883" t="s">
        <v>287</v>
      </c>
      <c r="KQ30" s="4883">
        <v>43034</v>
      </c>
      <c r="KR30" s="4883" t="s">
        <v>287</v>
      </c>
      <c r="KS30" s="4883" t="s">
        <v>287</v>
      </c>
      <c r="KT30" s="4883" t="s">
        <v>287</v>
      </c>
      <c r="KU30" s="4883" t="s">
        <v>287</v>
      </c>
      <c r="KV30" s="4883" t="s">
        <v>287</v>
      </c>
      <c r="KW30" s="4883" t="s">
        <v>287</v>
      </c>
      <c r="KX30" s="4883" t="s">
        <v>287</v>
      </c>
      <c r="KY30" s="4883" t="s">
        <v>287</v>
      </c>
      <c r="KZ30" s="4883" t="s">
        <v>287</v>
      </c>
      <c r="LA30" s="4883" t="s">
        <v>287</v>
      </c>
      <c r="LB30" s="4883" t="s">
        <v>287</v>
      </c>
      <c r="LC30" s="4883" t="s">
        <v>287</v>
      </c>
      <c r="LD30" s="4883" t="s">
        <v>287</v>
      </c>
      <c r="LE30" s="4883" t="s">
        <v>287</v>
      </c>
      <c r="LF30" s="4883" t="s">
        <v>287</v>
      </c>
      <c r="LG30" s="4883" t="s">
        <v>287</v>
      </c>
      <c r="LH30" s="4883" t="s">
        <v>287</v>
      </c>
      <c r="LI30" s="4883">
        <v>43052</v>
      </c>
      <c r="LJ30" s="4883" t="s">
        <v>287</v>
      </c>
      <c r="LK30" s="4883" t="s">
        <v>287</v>
      </c>
      <c r="LL30" s="4883" t="s">
        <v>287</v>
      </c>
      <c r="LM30" s="4883" t="s">
        <v>287</v>
      </c>
      <c r="LN30" s="4883" t="s">
        <v>287</v>
      </c>
      <c r="LO30" s="4883" t="s">
        <v>287</v>
      </c>
      <c r="LP30" s="4883" t="s">
        <v>287</v>
      </c>
      <c r="LQ30" s="4883" t="s">
        <v>287</v>
      </c>
      <c r="LR30" s="4883" t="s">
        <v>287</v>
      </c>
      <c r="LS30" s="4883" t="s">
        <v>287</v>
      </c>
      <c r="LT30" s="4883" t="s">
        <v>287</v>
      </c>
      <c r="LU30" s="4883" t="s">
        <v>287</v>
      </c>
      <c r="LV30" s="4883" t="s">
        <v>287</v>
      </c>
      <c r="LW30" s="4883" t="s">
        <v>287</v>
      </c>
      <c r="LX30" s="4883" t="s">
        <v>287</v>
      </c>
      <c r="LY30" s="4883" t="s">
        <v>287</v>
      </c>
      <c r="LZ30" s="4883" t="s">
        <v>287</v>
      </c>
      <c r="MA30" s="4883">
        <v>43069</v>
      </c>
      <c r="MB30" s="4883">
        <v>43069</v>
      </c>
      <c r="MC30" s="4883">
        <v>43069</v>
      </c>
      <c r="MD30" s="4883">
        <v>43069</v>
      </c>
      <c r="ME30" s="4883">
        <v>43073</v>
      </c>
      <c r="MF30" s="4883" t="s">
        <v>287</v>
      </c>
      <c r="MG30" s="4883" t="s">
        <v>287</v>
      </c>
      <c r="MH30" s="4883" t="s">
        <v>287</v>
      </c>
      <c r="MI30" s="4883" t="s">
        <v>287</v>
      </c>
      <c r="MJ30" s="4883" t="s">
        <v>287</v>
      </c>
      <c r="MK30" s="4883" t="s">
        <v>287</v>
      </c>
      <c r="ML30" s="4883" t="s">
        <v>287</v>
      </c>
      <c r="MM30" s="4883" t="s">
        <v>287</v>
      </c>
      <c r="MN30" s="4883" t="s">
        <v>287</v>
      </c>
      <c r="MO30" s="4883" t="s">
        <v>287</v>
      </c>
      <c r="MP30" s="4883" t="s">
        <v>287</v>
      </c>
      <c r="MQ30" s="4883" t="s">
        <v>287</v>
      </c>
      <c r="MR30" s="4883" t="s">
        <v>287</v>
      </c>
      <c r="MS30" s="4883" t="s">
        <v>287</v>
      </c>
      <c r="MT30" s="4883" t="s">
        <v>287</v>
      </c>
      <c r="MU30" s="4883" t="s">
        <v>287</v>
      </c>
      <c r="MV30" s="4883" t="s">
        <v>287</v>
      </c>
      <c r="MW30" s="4883" t="s">
        <v>287</v>
      </c>
      <c r="MX30" s="4883" t="s">
        <v>287</v>
      </c>
      <c r="MY30" s="4883" t="s">
        <v>287</v>
      </c>
      <c r="MZ30" s="4883">
        <v>43095</v>
      </c>
      <c r="NA30" s="4883">
        <v>43096</v>
      </c>
      <c r="NB30" s="4883">
        <v>43097</v>
      </c>
      <c r="NC30" s="4883" t="s">
        <v>287</v>
      </c>
      <c r="ND30" s="4883" t="s">
        <v>287</v>
      </c>
      <c r="NE30" s="4883" t="s">
        <v>287</v>
      </c>
      <c r="NF30" s="4883" t="s">
        <v>287</v>
      </c>
      <c r="NG30" s="4883" t="s">
        <v>287</v>
      </c>
      <c r="NH30" s="4883" t="s">
        <v>287</v>
      </c>
      <c r="NI30" s="4883" t="s">
        <v>287</v>
      </c>
      <c r="NJ30" s="4883" t="s">
        <v>287</v>
      </c>
      <c r="NK30" s="4883" t="s">
        <v>287</v>
      </c>
      <c r="NL30" s="4883" t="s">
        <v>287</v>
      </c>
      <c r="NM30" s="4883">
        <v>43108</v>
      </c>
      <c r="NN30" s="4883" t="s">
        <v>287</v>
      </c>
      <c r="NO30" s="4883" t="s">
        <v>287</v>
      </c>
      <c r="NP30" s="4883" t="s">
        <v>287</v>
      </c>
      <c r="NQ30" s="4883" t="s">
        <v>287</v>
      </c>
      <c r="NR30" s="4883" t="s">
        <v>287</v>
      </c>
      <c r="NS30" s="4883" t="s">
        <v>287</v>
      </c>
      <c r="NT30" s="4883" t="s">
        <v>287</v>
      </c>
      <c r="NU30" s="4883" t="s">
        <v>287</v>
      </c>
      <c r="NV30" s="4883" t="s">
        <v>287</v>
      </c>
      <c r="NW30" s="4883">
        <v>43118</v>
      </c>
      <c r="NX30" s="4883" t="s">
        <v>287</v>
      </c>
      <c r="NY30" s="4883" t="s">
        <v>287</v>
      </c>
      <c r="NZ30" s="4883" t="s">
        <v>287</v>
      </c>
      <c r="OA30" s="4883" t="s">
        <v>287</v>
      </c>
      <c r="OB30" s="4883" t="s">
        <v>287</v>
      </c>
      <c r="OC30" s="4883" t="s">
        <v>287</v>
      </c>
      <c r="OD30" s="4883" t="s">
        <v>287</v>
      </c>
      <c r="OE30" s="4883" t="s">
        <v>287</v>
      </c>
      <c r="OF30" s="4883" t="s">
        <v>287</v>
      </c>
      <c r="OG30" s="4883" t="s">
        <v>287</v>
      </c>
      <c r="OH30" s="4883" t="s">
        <v>287</v>
      </c>
      <c r="OI30" s="4883" t="s">
        <v>287</v>
      </c>
      <c r="OJ30" s="4883" t="s">
        <v>287</v>
      </c>
      <c r="OK30" s="4883" t="s">
        <v>287</v>
      </c>
      <c r="OL30" s="4883" t="s">
        <v>287</v>
      </c>
      <c r="OM30" s="4883" t="s">
        <v>287</v>
      </c>
      <c r="ON30" s="4883" t="s">
        <v>287</v>
      </c>
      <c r="OO30" s="4883" t="s">
        <v>287</v>
      </c>
      <c r="OP30" s="4883" t="s">
        <v>287</v>
      </c>
      <c r="OQ30" s="4883" t="s">
        <v>287</v>
      </c>
      <c r="OR30" s="4883" t="s">
        <v>287</v>
      </c>
      <c r="OS30" s="4883" t="s">
        <v>287</v>
      </c>
      <c r="OT30" s="4883" t="s">
        <v>287</v>
      </c>
      <c r="OU30" s="4883" t="s">
        <v>287</v>
      </c>
      <c r="OV30" s="4883" t="s">
        <v>287</v>
      </c>
      <c r="OW30" s="4883" t="s">
        <v>287</v>
      </c>
      <c r="OX30" s="4883" t="s">
        <v>287</v>
      </c>
      <c r="OY30" s="4883" t="s">
        <v>287</v>
      </c>
      <c r="OZ30" s="4883" t="s">
        <v>287</v>
      </c>
      <c r="PA30" s="4883" t="s">
        <v>287</v>
      </c>
      <c r="PB30" s="4883" t="s">
        <v>287</v>
      </c>
      <c r="PC30" s="4883" t="s">
        <v>287</v>
      </c>
      <c r="PD30" s="4883" t="s">
        <v>287</v>
      </c>
      <c r="PE30" s="4883" t="s">
        <v>287</v>
      </c>
      <c r="PF30" s="4883" t="s">
        <v>287</v>
      </c>
      <c r="PG30" s="4883" t="s">
        <v>287</v>
      </c>
      <c r="PH30" s="4883" t="s">
        <v>287</v>
      </c>
      <c r="PI30" s="4883" t="s">
        <v>287</v>
      </c>
      <c r="PJ30" s="4883" t="s">
        <v>287</v>
      </c>
      <c r="PK30" s="4883" t="s">
        <v>287</v>
      </c>
      <c r="PL30" s="4883" t="s">
        <v>287</v>
      </c>
      <c r="PM30" s="4883" t="s">
        <v>287</v>
      </c>
      <c r="PN30" s="4883" t="s">
        <v>287</v>
      </c>
      <c r="PO30" s="4883" t="s">
        <v>287</v>
      </c>
      <c r="PP30" s="4883" t="s">
        <v>287</v>
      </c>
      <c r="PQ30" s="4883" t="s">
        <v>287</v>
      </c>
      <c r="PR30" s="4883" t="s">
        <v>287</v>
      </c>
      <c r="PS30" s="4883">
        <v>43165</v>
      </c>
      <c r="PT30" s="4883" t="s">
        <v>287</v>
      </c>
      <c r="PU30" s="4883" t="s">
        <v>287</v>
      </c>
      <c r="PV30" s="4883" t="s">
        <v>287</v>
      </c>
      <c r="PW30" s="4883" t="s">
        <v>287</v>
      </c>
      <c r="PX30" s="4883" t="s">
        <v>287</v>
      </c>
      <c r="PY30" s="4883" t="s">
        <v>287</v>
      </c>
      <c r="PZ30" s="4883" t="s">
        <v>287</v>
      </c>
      <c r="QA30" s="4883" t="s">
        <v>287</v>
      </c>
      <c r="QB30" s="4883" t="s">
        <v>287</v>
      </c>
      <c r="QC30" s="4883" t="s">
        <v>287</v>
      </c>
      <c r="QD30" s="4883" t="s">
        <v>287</v>
      </c>
      <c r="QE30" s="4883" t="s">
        <v>287</v>
      </c>
      <c r="QF30" s="4883" t="s">
        <v>287</v>
      </c>
      <c r="QG30" s="4883" t="s">
        <v>287</v>
      </c>
      <c r="QH30" s="4883" t="s">
        <v>287</v>
      </c>
      <c r="QI30" s="4883" t="s">
        <v>287</v>
      </c>
      <c r="QJ30" s="4883" t="s">
        <v>287</v>
      </c>
      <c r="QK30" s="4883" t="s">
        <v>287</v>
      </c>
      <c r="QL30" s="4883" t="s">
        <v>287</v>
      </c>
      <c r="QM30" s="4883" t="s">
        <v>287</v>
      </c>
      <c r="QN30" s="4883" t="s">
        <v>287</v>
      </c>
      <c r="QO30" s="4883" t="s">
        <v>287</v>
      </c>
      <c r="QP30" s="4883" t="s">
        <v>287</v>
      </c>
      <c r="QQ30" s="4883" t="s">
        <v>287</v>
      </c>
      <c r="QR30" s="4883" t="s">
        <v>287</v>
      </c>
      <c r="QS30" s="4883" t="s">
        <v>287</v>
      </c>
      <c r="QT30" s="4883" t="s">
        <v>287</v>
      </c>
      <c r="QU30" s="4883" t="s">
        <v>287</v>
      </c>
      <c r="QV30" s="4883" t="s">
        <v>287</v>
      </c>
      <c r="QW30" s="4883" t="s">
        <v>287</v>
      </c>
      <c r="QX30" s="4883" t="s">
        <v>287</v>
      </c>
      <c r="QY30" s="4883" t="s">
        <v>287</v>
      </c>
      <c r="QZ30" s="4883" t="s">
        <v>287</v>
      </c>
      <c r="RA30" s="4883" t="s">
        <v>287</v>
      </c>
      <c r="RB30" s="4883" t="s">
        <v>287</v>
      </c>
      <c r="RC30" s="4883" t="s">
        <v>287</v>
      </c>
      <c r="RD30" s="4883" t="s">
        <v>287</v>
      </c>
      <c r="RE30" s="4883" t="s">
        <v>287</v>
      </c>
      <c r="RF30" s="4883" t="s">
        <v>287</v>
      </c>
      <c r="RG30" s="4883" t="s">
        <v>287</v>
      </c>
      <c r="RH30" s="4883" t="s">
        <v>287</v>
      </c>
      <c r="RI30" s="4883" t="s">
        <v>287</v>
      </c>
      <c r="RJ30" s="4883" t="s">
        <v>287</v>
      </c>
      <c r="RK30" s="4883" t="s">
        <v>287</v>
      </c>
      <c r="RL30" s="4883" t="s">
        <v>287</v>
      </c>
      <c r="RM30" s="4883" t="s">
        <v>287</v>
      </c>
      <c r="RN30" s="4883" t="s">
        <v>287</v>
      </c>
      <c r="RO30" s="4883" t="s">
        <v>287</v>
      </c>
      <c r="RP30" s="4883" t="s">
        <v>287</v>
      </c>
      <c r="RQ30" s="4883" t="s">
        <v>287</v>
      </c>
      <c r="RR30" s="4883" t="s">
        <v>287</v>
      </c>
      <c r="RS30" s="4883" t="s">
        <v>287</v>
      </c>
      <c r="RT30" s="4883" t="s">
        <v>287</v>
      </c>
      <c r="RU30" s="4883" t="s">
        <v>287</v>
      </c>
      <c r="RV30" s="4883" t="s">
        <v>287</v>
      </c>
      <c r="RW30" s="4883">
        <v>43222</v>
      </c>
      <c r="RX30" s="4883">
        <v>43223</v>
      </c>
      <c r="RY30" s="4883" t="s">
        <v>287</v>
      </c>
      <c r="RZ30" s="4883" t="s">
        <v>287</v>
      </c>
      <c r="SA30" s="4883" t="s">
        <v>287</v>
      </c>
      <c r="SB30" s="4883" t="s">
        <v>287</v>
      </c>
      <c r="SC30" s="4883" t="s">
        <v>287</v>
      </c>
      <c r="SD30" s="4883" t="s">
        <v>287</v>
      </c>
      <c r="SE30" s="4883" t="s">
        <v>287</v>
      </c>
      <c r="SF30" s="4883" t="s">
        <v>287</v>
      </c>
      <c r="SG30" s="4883" t="s">
        <v>287</v>
      </c>
      <c r="SH30" s="4883" t="s">
        <v>287</v>
      </c>
      <c r="SI30" s="4883" t="s">
        <v>287</v>
      </c>
      <c r="SJ30" s="4883" t="s">
        <v>287</v>
      </c>
      <c r="SK30" s="4883" t="s">
        <v>287</v>
      </c>
      <c r="SL30" s="4883" t="s">
        <v>287</v>
      </c>
      <c r="SM30" s="4883" t="s">
        <v>287</v>
      </c>
      <c r="SN30" s="4883" t="s">
        <v>287</v>
      </c>
      <c r="SO30" s="4883" t="s">
        <v>287</v>
      </c>
      <c r="SP30" s="4883" t="s">
        <v>287</v>
      </c>
      <c r="SQ30" s="4883" t="s">
        <v>287</v>
      </c>
      <c r="SR30" s="4883" t="s">
        <v>287</v>
      </c>
      <c r="SS30" s="4883" t="s">
        <v>287</v>
      </c>
      <c r="ST30" s="4883" t="s">
        <v>287</v>
      </c>
      <c r="SU30" s="4883" t="s">
        <v>287</v>
      </c>
      <c r="SV30" s="4883" t="s">
        <v>287</v>
      </c>
      <c r="SW30" s="4883" t="s">
        <v>287</v>
      </c>
      <c r="SX30" s="4883" t="s">
        <v>287</v>
      </c>
      <c r="SY30" s="4883" t="s">
        <v>287</v>
      </c>
      <c r="SZ30" s="4883" t="s">
        <v>287</v>
      </c>
      <c r="TA30" s="4883" t="s">
        <v>287</v>
      </c>
      <c r="TB30" s="4883" t="s">
        <v>287</v>
      </c>
      <c r="TC30" s="4883" t="s">
        <v>287</v>
      </c>
      <c r="TD30" s="4883" t="s">
        <v>287</v>
      </c>
      <c r="TE30" s="4883" t="s">
        <v>287</v>
      </c>
      <c r="TF30" s="4883" t="s">
        <v>287</v>
      </c>
      <c r="TG30" s="4883" t="s">
        <v>287</v>
      </c>
      <c r="TH30" s="4883" t="s">
        <v>287</v>
      </c>
      <c r="TI30" s="4883" t="s">
        <v>287</v>
      </c>
      <c r="TJ30" s="4883" t="s">
        <v>287</v>
      </c>
      <c r="TK30" s="4883" t="s">
        <v>287</v>
      </c>
      <c r="TL30" s="4883" t="s">
        <v>287</v>
      </c>
      <c r="TM30" s="4883" t="s">
        <v>287</v>
      </c>
      <c r="TN30" s="4883" t="s">
        <v>287</v>
      </c>
      <c r="TO30" s="4883" t="s">
        <v>287</v>
      </c>
      <c r="TP30" s="4883" t="s">
        <v>287</v>
      </c>
      <c r="TQ30" s="4883" t="s">
        <v>287</v>
      </c>
      <c r="TR30" s="4883" t="s">
        <v>287</v>
      </c>
      <c r="TS30" s="4883" t="s">
        <v>287</v>
      </c>
      <c r="TT30" s="4883" t="s">
        <v>287</v>
      </c>
      <c r="TU30" s="4883" t="s">
        <v>287</v>
      </c>
      <c r="TV30" s="4883" t="s">
        <v>287</v>
      </c>
      <c r="TW30" s="4883" t="s">
        <v>287</v>
      </c>
      <c r="TX30" s="4883" t="s">
        <v>287</v>
      </c>
      <c r="TY30" s="4883" t="s">
        <v>287</v>
      </c>
      <c r="TZ30" s="4883" t="s">
        <v>287</v>
      </c>
      <c r="UA30" s="4883" t="s">
        <v>287</v>
      </c>
      <c r="UB30" s="4883" t="s">
        <v>287</v>
      </c>
      <c r="UC30" s="4883" t="s">
        <v>287</v>
      </c>
      <c r="UD30" s="4883" t="s">
        <v>287</v>
      </c>
      <c r="UE30" s="4883" t="s">
        <v>287</v>
      </c>
      <c r="UF30" s="4883" t="s">
        <v>287</v>
      </c>
      <c r="UG30" s="4883" t="s">
        <v>287</v>
      </c>
      <c r="UH30" s="4883" t="s">
        <v>287</v>
      </c>
      <c r="UI30" s="4883" t="s">
        <v>287</v>
      </c>
      <c r="UJ30" s="4883" t="s">
        <v>287</v>
      </c>
      <c r="UK30" s="4883" t="s">
        <v>287</v>
      </c>
      <c r="UL30" s="4883" t="s">
        <v>287</v>
      </c>
      <c r="UM30" s="4883" t="s">
        <v>287</v>
      </c>
      <c r="UN30" s="4883" t="s">
        <v>287</v>
      </c>
      <c r="UO30" s="4883" t="s">
        <v>287</v>
      </c>
      <c r="UP30" s="4883" t="s">
        <v>287</v>
      </c>
      <c r="UQ30" s="4883" t="s">
        <v>287</v>
      </c>
      <c r="UR30" s="4883" t="s">
        <v>287</v>
      </c>
      <c r="US30" s="4883" t="s">
        <v>287</v>
      </c>
      <c r="UT30" s="4883" t="s">
        <v>287</v>
      </c>
      <c r="UU30" s="4883" t="s">
        <v>287</v>
      </c>
      <c r="UV30" s="4883" t="s">
        <v>287</v>
      </c>
      <c r="UW30" s="4883" t="s">
        <v>287</v>
      </c>
      <c r="UX30" s="4883" t="s">
        <v>287</v>
      </c>
      <c r="UY30" s="4883" t="s">
        <v>287</v>
      </c>
      <c r="UZ30" s="4883" t="s">
        <v>287</v>
      </c>
      <c r="VA30" s="4883" t="s">
        <v>287</v>
      </c>
      <c r="VB30" s="4883" t="s">
        <v>287</v>
      </c>
      <c r="VC30" s="4883">
        <v>43306</v>
      </c>
      <c r="VD30" s="4883" t="s">
        <v>287</v>
      </c>
      <c r="VE30" s="4883" t="s">
        <v>287</v>
      </c>
      <c r="VF30" s="4883" t="s">
        <v>287</v>
      </c>
      <c r="VG30" s="4883" t="s">
        <v>287</v>
      </c>
      <c r="VH30" s="4883" t="s">
        <v>287</v>
      </c>
      <c r="VI30" s="4883" t="s">
        <v>287</v>
      </c>
      <c r="VJ30" s="4883" t="s">
        <v>287</v>
      </c>
      <c r="VK30" s="4883" t="s">
        <v>287</v>
      </c>
      <c r="VL30" s="4883" t="s">
        <v>287</v>
      </c>
      <c r="VM30" s="4883" t="s">
        <v>287</v>
      </c>
      <c r="VN30" s="4883" t="s">
        <v>287</v>
      </c>
      <c r="VO30" s="4883" t="s">
        <v>287</v>
      </c>
      <c r="VP30" s="4883" t="s">
        <v>287</v>
      </c>
      <c r="VQ30" s="4883" t="s">
        <v>287</v>
      </c>
      <c r="VR30" s="4883" t="s">
        <v>287</v>
      </c>
      <c r="VS30" s="4883" t="s">
        <v>287</v>
      </c>
      <c r="VT30" s="4883" t="s">
        <v>287</v>
      </c>
      <c r="VU30" s="4883" t="s">
        <v>287</v>
      </c>
      <c r="VV30" s="4883" t="s">
        <v>287</v>
      </c>
      <c r="VW30" s="4883" t="s">
        <v>287</v>
      </c>
      <c r="VX30" s="4883" t="s">
        <v>287</v>
      </c>
      <c r="VY30" s="4883">
        <v>43328</v>
      </c>
      <c r="VZ30" s="4883" t="s">
        <v>287</v>
      </c>
      <c r="WA30" s="4883" t="s">
        <v>287</v>
      </c>
      <c r="WB30" s="4883" t="s">
        <v>287</v>
      </c>
      <c r="WC30" s="4883" t="s">
        <v>287</v>
      </c>
      <c r="WD30" s="4883" t="s">
        <v>287</v>
      </c>
      <c r="WE30" s="4883" t="s">
        <v>287</v>
      </c>
      <c r="WF30" s="4883" t="s">
        <v>287</v>
      </c>
      <c r="WG30" s="4883" t="s">
        <v>287</v>
      </c>
      <c r="WH30" s="4883" t="s">
        <v>287</v>
      </c>
      <c r="WI30" s="4883" t="s">
        <v>287</v>
      </c>
      <c r="WJ30" s="4883" t="s">
        <v>287</v>
      </c>
      <c r="WK30" s="4883" t="s">
        <v>287</v>
      </c>
      <c r="WL30" s="4883" t="s">
        <v>287</v>
      </c>
      <c r="WM30" s="4883" t="s">
        <v>287</v>
      </c>
      <c r="WN30" s="4883" t="s">
        <v>287</v>
      </c>
      <c r="WO30" s="4883" t="s">
        <v>287</v>
      </c>
      <c r="WP30" s="4883" t="s">
        <v>287</v>
      </c>
      <c r="WQ30" s="4883" t="s">
        <v>287</v>
      </c>
      <c r="WR30" s="4883" t="s">
        <v>287</v>
      </c>
      <c r="WS30" s="4883" t="s">
        <v>287</v>
      </c>
      <c r="WT30" s="4883" t="s">
        <v>287</v>
      </c>
      <c r="WU30" s="4883" t="s">
        <v>287</v>
      </c>
      <c r="WV30" s="4883" t="s">
        <v>287</v>
      </c>
      <c r="WW30" s="4883" t="s">
        <v>287</v>
      </c>
      <c r="WX30" s="4883" t="s">
        <v>287</v>
      </c>
      <c r="WY30" s="4883" t="s">
        <v>287</v>
      </c>
      <c r="WZ30" s="4883" t="s">
        <v>287</v>
      </c>
      <c r="XA30" s="4883" t="s">
        <v>287</v>
      </c>
      <c r="XB30" s="4883" t="s">
        <v>287</v>
      </c>
      <c r="XC30" s="4883" t="s">
        <v>287</v>
      </c>
      <c r="XD30" s="4883" t="s">
        <v>287</v>
      </c>
      <c r="XE30" s="4883" t="s">
        <v>287</v>
      </c>
      <c r="XF30" s="4883" t="s">
        <v>287</v>
      </c>
      <c r="XG30" s="4883" t="s">
        <v>287</v>
      </c>
      <c r="XH30" s="4883" t="s">
        <v>287</v>
      </c>
      <c r="XI30" s="4883" t="s">
        <v>287</v>
      </c>
      <c r="XJ30" s="4883" t="s">
        <v>287</v>
      </c>
      <c r="XK30" s="4883" t="s">
        <v>287</v>
      </c>
      <c r="XL30" s="4883" t="s">
        <v>287</v>
      </c>
      <c r="XM30" s="4883" t="s">
        <v>287</v>
      </c>
      <c r="XN30" s="4883" t="s">
        <v>287</v>
      </c>
      <c r="XO30" s="4883" t="s">
        <v>287</v>
      </c>
      <c r="XP30" s="4883" t="s">
        <v>287</v>
      </c>
      <c r="XQ30" s="4883" t="s">
        <v>287</v>
      </c>
      <c r="XR30" s="4883" t="s">
        <v>287</v>
      </c>
      <c r="XS30" s="4883" t="s">
        <v>287</v>
      </c>
      <c r="XT30" s="4883" t="s">
        <v>287</v>
      </c>
      <c r="XU30" s="4883" t="s">
        <v>287</v>
      </c>
      <c r="XV30" s="4883" t="s">
        <v>287</v>
      </c>
      <c r="XW30" s="4883" t="s">
        <v>287</v>
      </c>
      <c r="XX30" s="4883" t="s">
        <v>287</v>
      </c>
      <c r="XY30" s="4883" t="s">
        <v>287</v>
      </c>
      <c r="XZ30" s="4883" t="s">
        <v>287</v>
      </c>
      <c r="YA30" s="4883" t="s">
        <v>287</v>
      </c>
      <c r="YB30" s="4883">
        <v>43383</v>
      </c>
      <c r="YC30" s="4883">
        <v>43383</v>
      </c>
      <c r="YD30" s="4883">
        <v>43383</v>
      </c>
      <c r="YE30" s="4883">
        <v>43383</v>
      </c>
      <c r="YF30" s="4883">
        <v>43383</v>
      </c>
      <c r="YG30" s="4883" t="s">
        <v>287</v>
      </c>
      <c r="YH30" s="4883" t="s">
        <v>287</v>
      </c>
      <c r="YI30" s="4883" t="s">
        <v>287</v>
      </c>
      <c r="YJ30" s="4883" t="s">
        <v>287</v>
      </c>
      <c r="YK30" s="4883" t="s">
        <v>287</v>
      </c>
      <c r="YL30" s="4883" t="s">
        <v>287</v>
      </c>
      <c r="YM30" s="4883" t="s">
        <v>287</v>
      </c>
      <c r="YN30" s="4883" t="s">
        <v>287</v>
      </c>
      <c r="YO30" s="4883" t="s">
        <v>287</v>
      </c>
      <c r="YP30" s="4883" t="s">
        <v>287</v>
      </c>
      <c r="YQ30" s="4883" t="s">
        <v>287</v>
      </c>
      <c r="YR30" s="4883" t="s">
        <v>287</v>
      </c>
      <c r="YS30" s="4883" t="s">
        <v>287</v>
      </c>
      <c r="YT30" s="4883" t="s">
        <v>287</v>
      </c>
      <c r="YU30" s="4883" t="s">
        <v>287</v>
      </c>
      <c r="YV30" s="4883" t="s">
        <v>287</v>
      </c>
      <c r="YW30" s="4883" t="s">
        <v>287</v>
      </c>
      <c r="YX30" s="4883" t="s">
        <v>287</v>
      </c>
      <c r="YY30" s="4883" t="s">
        <v>287</v>
      </c>
      <c r="YZ30" s="4883" t="s">
        <v>287</v>
      </c>
      <c r="ZA30" s="4883" t="s">
        <v>287</v>
      </c>
      <c r="ZB30" s="4883" t="s">
        <v>287</v>
      </c>
      <c r="ZC30" s="4883" t="s">
        <v>287</v>
      </c>
      <c r="ZD30" s="4883" t="s">
        <v>287</v>
      </c>
      <c r="ZE30" s="4883" t="s">
        <v>287</v>
      </c>
      <c r="ZF30" s="4883" t="s">
        <v>287</v>
      </c>
      <c r="ZG30" s="4883" t="s">
        <v>287</v>
      </c>
      <c r="ZH30" s="4883" t="s">
        <v>287</v>
      </c>
      <c r="ZI30" s="4883" t="s">
        <v>287</v>
      </c>
      <c r="ZJ30" s="4883" t="s">
        <v>287</v>
      </c>
      <c r="ZK30" s="4883" t="s">
        <v>287</v>
      </c>
      <c r="ZL30" s="4883" t="s">
        <v>287</v>
      </c>
      <c r="ZM30" s="4883" t="s">
        <v>287</v>
      </c>
      <c r="ZN30" s="4883" t="s">
        <v>287</v>
      </c>
      <c r="ZO30" s="4883" t="s">
        <v>287</v>
      </c>
      <c r="ZP30" s="4883" t="s">
        <v>287</v>
      </c>
      <c r="ZQ30" s="4883" t="s">
        <v>287</v>
      </c>
      <c r="ZR30" s="4883" t="s">
        <v>287</v>
      </c>
      <c r="ZS30" s="4883" t="s">
        <v>287</v>
      </c>
      <c r="ZT30" s="4883" t="s">
        <v>287</v>
      </c>
      <c r="ZU30" s="4883" t="s">
        <v>287</v>
      </c>
      <c r="ZV30" s="4883" t="s">
        <v>287</v>
      </c>
      <c r="ZW30" s="4883" t="s">
        <v>287</v>
      </c>
      <c r="ZX30" s="4883" t="s">
        <v>287</v>
      </c>
      <c r="ZY30" s="4883" t="s">
        <v>287</v>
      </c>
      <c r="ZZ30" s="4883" t="s">
        <v>287</v>
      </c>
      <c r="AAA30" s="4883" t="s">
        <v>287</v>
      </c>
      <c r="AAB30" s="4883" t="s">
        <v>287</v>
      </c>
      <c r="AAC30" s="4883" t="s">
        <v>287</v>
      </c>
      <c r="AAD30" s="4883" t="s">
        <v>287</v>
      </c>
      <c r="AAE30" s="4883" t="s">
        <v>287</v>
      </c>
      <c r="AAF30" s="4883" t="s">
        <v>287</v>
      </c>
      <c r="AAG30" s="4883" t="s">
        <v>287</v>
      </c>
      <c r="AAH30" s="4883" t="s">
        <v>287</v>
      </c>
      <c r="AAI30" s="4883" t="s">
        <v>287</v>
      </c>
      <c r="AAJ30" s="4883" t="s">
        <v>287</v>
      </c>
      <c r="AAK30" s="4883" t="s">
        <v>287</v>
      </c>
      <c r="AAL30" s="4883" t="s">
        <v>287</v>
      </c>
      <c r="AAM30" s="4883" t="s">
        <v>287</v>
      </c>
      <c r="AAN30" s="4883" t="s">
        <v>287</v>
      </c>
      <c r="AAO30" s="4883" t="s">
        <v>287</v>
      </c>
      <c r="AAP30" s="4883" t="s">
        <v>287</v>
      </c>
      <c r="AAQ30" s="4883" t="s">
        <v>287</v>
      </c>
      <c r="AAR30" s="4883" t="s">
        <v>287</v>
      </c>
      <c r="AAS30" s="4883" t="s">
        <v>287</v>
      </c>
      <c r="AAT30" s="4883" t="s">
        <v>287</v>
      </c>
      <c r="AAU30" s="4883" t="s">
        <v>287</v>
      </c>
      <c r="AAV30" s="4883" t="s">
        <v>287</v>
      </c>
      <c r="AAW30" s="4883" t="s">
        <v>287</v>
      </c>
      <c r="AAX30" s="4883" t="s">
        <v>287</v>
      </c>
      <c r="AAY30" s="4883" t="s">
        <v>287</v>
      </c>
      <c r="AAZ30" s="4883" t="s">
        <v>287</v>
      </c>
      <c r="ABA30" s="4883" t="s">
        <v>287</v>
      </c>
      <c r="ABB30" s="4883" t="s">
        <v>287</v>
      </c>
      <c r="ABC30" s="4883" t="s">
        <v>287</v>
      </c>
      <c r="ABD30" s="4883" t="s">
        <v>287</v>
      </c>
      <c r="ABE30" s="4883" t="s">
        <v>287</v>
      </c>
      <c r="ABF30" s="4883" t="s">
        <v>287</v>
      </c>
      <c r="ABG30" s="4883" t="s">
        <v>287</v>
      </c>
      <c r="ABH30" s="4883" t="s">
        <v>287</v>
      </c>
    </row>
    <row r="31" spans="1:736" x14ac:dyDescent="0.2">
      <c r="C31" s="2954"/>
      <c r="D31" s="2954"/>
      <c r="E31" s="2954"/>
    </row>
    <row r="32" spans="1:736" ht="12.6" hidden="1" thickBot="1" x14ac:dyDescent="0.3">
      <c r="A32" s="1432" t="s">
        <v>377</v>
      </c>
      <c r="B32" s="4823"/>
      <c r="C32" s="2954"/>
      <c r="D32" s="2954"/>
      <c r="E32" s="2954"/>
    </row>
    <row r="33" spans="1:736" hidden="1" x14ac:dyDescent="0.2">
      <c r="A33" s="1433" t="s">
        <v>378</v>
      </c>
      <c r="B33" s="1411"/>
      <c r="C33" s="2954"/>
      <c r="D33" s="2954"/>
      <c r="E33" s="2954"/>
    </row>
    <row r="34" spans="1:736" x14ac:dyDescent="0.2">
      <c r="A34" s="1411"/>
      <c r="B34" s="1411"/>
      <c r="C34" s="2954"/>
      <c r="D34" s="2954"/>
      <c r="E34" s="2954"/>
    </row>
    <row r="35" spans="1:736" ht="12.6" thickBot="1" x14ac:dyDescent="0.3">
      <c r="A35" s="1432" t="s">
        <v>435</v>
      </c>
      <c r="B35" s="1411"/>
      <c r="C35" s="2954"/>
      <c r="D35" s="2954"/>
      <c r="E35" s="2954"/>
    </row>
    <row r="36" spans="1:736" x14ac:dyDescent="0.2">
      <c r="A36" s="3045" t="s">
        <v>3</v>
      </c>
      <c r="B36" s="1411"/>
      <c r="C36" s="2954"/>
      <c r="D36" s="2954"/>
      <c r="E36" s="2954"/>
    </row>
    <row r="37" spans="1:736" x14ac:dyDescent="0.2">
      <c r="A37" s="3046" t="s">
        <v>436</v>
      </c>
      <c r="B37" s="3047">
        <v>5260</v>
      </c>
      <c r="C37" s="3047">
        <v>5228</v>
      </c>
      <c r="D37" s="3047"/>
      <c r="E37" s="3047"/>
      <c r="F37" s="3047">
        <v>5469</v>
      </c>
      <c r="G37" s="3047">
        <v>5267</v>
      </c>
      <c r="H37" s="3047">
        <v>5120</v>
      </c>
      <c r="I37" s="3047">
        <v>4400</v>
      </c>
      <c r="J37" s="3047">
        <v>3302</v>
      </c>
      <c r="K37" s="3047">
        <v>3301</v>
      </c>
      <c r="L37" s="3047">
        <v>2823</v>
      </c>
      <c r="M37" s="3047">
        <v>2657</v>
      </c>
      <c r="N37" s="3047">
        <v>2201</v>
      </c>
      <c r="O37" s="3047">
        <v>1326</v>
      </c>
      <c r="P37" s="3047">
        <v>888</v>
      </c>
      <c r="Q37" s="3047">
        <v>991</v>
      </c>
      <c r="R37" s="3047"/>
      <c r="S37" s="3047"/>
      <c r="T37" s="3047">
        <v>1157</v>
      </c>
      <c r="U37" s="3047">
        <v>662</v>
      </c>
      <c r="V37" s="3047">
        <v>1756</v>
      </c>
      <c r="W37" s="3047">
        <v>1836</v>
      </c>
      <c r="X37" s="3047">
        <v>2506</v>
      </c>
      <c r="Y37" s="3047"/>
      <c r="Z37" s="3047"/>
      <c r="AA37" s="3047">
        <v>3232</v>
      </c>
      <c r="AB37" s="3047">
        <v>4453</v>
      </c>
      <c r="AC37" s="3047">
        <v>5132</v>
      </c>
      <c r="AD37" s="3047">
        <v>6077</v>
      </c>
      <c r="AE37" s="3047">
        <v>6591</v>
      </c>
      <c r="AF37" s="3047"/>
      <c r="AG37" s="3047"/>
      <c r="AH37" s="3047">
        <v>7163</v>
      </c>
      <c r="AI37" s="3047">
        <v>8494</v>
      </c>
      <c r="AJ37" s="3047">
        <v>8481</v>
      </c>
      <c r="AK37" s="3047">
        <v>8444</v>
      </c>
      <c r="AL37" s="3047">
        <v>8504</v>
      </c>
      <c r="AM37" s="3047"/>
      <c r="AN37" s="3047"/>
      <c r="AO37" s="3047">
        <v>8562</v>
      </c>
      <c r="AP37" s="3047">
        <v>9082</v>
      </c>
      <c r="AQ37" s="3047">
        <v>8595</v>
      </c>
      <c r="AR37" s="3047">
        <v>8595</v>
      </c>
      <c r="AS37" s="3047">
        <v>8808</v>
      </c>
      <c r="AT37" s="3047"/>
      <c r="AU37" s="3047"/>
      <c r="AV37" s="3047">
        <v>9358</v>
      </c>
      <c r="AW37" s="3047">
        <v>9562</v>
      </c>
      <c r="AX37" s="3047">
        <v>8862</v>
      </c>
      <c r="AY37" s="3047">
        <v>8485</v>
      </c>
      <c r="AZ37" s="3047">
        <v>8380</v>
      </c>
      <c r="BA37" s="3047"/>
      <c r="BB37" s="3047"/>
      <c r="BC37" s="3047">
        <v>7113</v>
      </c>
      <c r="BD37" s="3047">
        <v>6977</v>
      </c>
      <c r="BE37" s="3047">
        <v>6989</v>
      </c>
      <c r="BF37" s="3047">
        <v>6303</v>
      </c>
      <c r="BG37" s="3047">
        <v>6997</v>
      </c>
      <c r="BH37" s="3047"/>
      <c r="BI37" s="3047"/>
      <c r="BJ37" s="3047">
        <v>7987</v>
      </c>
      <c r="BK37" s="3047">
        <v>8749</v>
      </c>
      <c r="BL37" s="3047">
        <v>8783</v>
      </c>
      <c r="BM37" s="3047">
        <v>9292</v>
      </c>
      <c r="BN37" s="3047">
        <v>9491</v>
      </c>
      <c r="BO37" s="3047">
        <v>9312</v>
      </c>
      <c r="BP37" s="3047">
        <v>9398</v>
      </c>
      <c r="BQ37" s="3047">
        <v>9554</v>
      </c>
      <c r="BR37" s="3047">
        <v>10224</v>
      </c>
      <c r="BS37" s="3047">
        <v>9821</v>
      </c>
      <c r="BT37" s="3047">
        <v>9961</v>
      </c>
      <c r="BU37" s="3047">
        <v>10083</v>
      </c>
      <c r="BV37" s="3047">
        <v>9741</v>
      </c>
      <c r="BW37" s="3047">
        <v>9804</v>
      </c>
      <c r="BX37" s="3047">
        <v>7672</v>
      </c>
      <c r="BY37" s="3047">
        <v>7788</v>
      </c>
      <c r="BZ37" s="3047">
        <v>8332</v>
      </c>
      <c r="CA37" s="3047">
        <v>7705</v>
      </c>
      <c r="CB37" s="3047">
        <v>7749</v>
      </c>
      <c r="CC37" s="3047">
        <v>7543</v>
      </c>
      <c r="CD37" s="3047">
        <v>7592</v>
      </c>
      <c r="CE37" s="3047">
        <v>7452</v>
      </c>
      <c r="CF37" s="3047">
        <v>8191</v>
      </c>
      <c r="CG37" s="3047">
        <v>7893</v>
      </c>
      <c r="CH37" s="3047">
        <v>8133</v>
      </c>
      <c r="CI37" s="3047">
        <v>7948</v>
      </c>
      <c r="CJ37" s="3047">
        <v>7649</v>
      </c>
      <c r="CK37" s="3047">
        <v>7700</v>
      </c>
      <c r="CL37" s="3047">
        <v>7600</v>
      </c>
      <c r="CM37" s="3047">
        <v>8152</v>
      </c>
      <c r="CN37" s="3047">
        <v>7916</v>
      </c>
      <c r="CO37" s="3047">
        <v>7889</v>
      </c>
      <c r="CP37" s="3047">
        <v>8018</v>
      </c>
      <c r="CQ37" s="3047">
        <v>7738</v>
      </c>
      <c r="CR37" s="3047">
        <v>7787</v>
      </c>
      <c r="CS37" s="3047">
        <v>7703</v>
      </c>
      <c r="CT37" s="3047">
        <v>7893</v>
      </c>
      <c r="CU37" s="3047">
        <v>7665</v>
      </c>
      <c r="CV37" s="3047">
        <v>7454</v>
      </c>
      <c r="CW37" s="3047">
        <v>7357</v>
      </c>
      <c r="CX37" s="3047">
        <v>7180</v>
      </c>
      <c r="CY37" s="3047">
        <v>7207</v>
      </c>
      <c r="CZ37" s="3047">
        <v>6881</v>
      </c>
      <c r="DA37" s="3047">
        <v>6720</v>
      </c>
      <c r="DB37" s="3047">
        <v>6395</v>
      </c>
      <c r="DC37" s="3047">
        <v>5779</v>
      </c>
      <c r="DD37" s="3047">
        <v>5406</v>
      </c>
      <c r="DE37" s="3047">
        <v>5132</v>
      </c>
      <c r="DF37" s="3047">
        <v>5159</v>
      </c>
      <c r="DG37" s="3047">
        <v>4769</v>
      </c>
      <c r="DH37" s="3047">
        <v>4751</v>
      </c>
      <c r="DI37" s="3047">
        <v>4168</v>
      </c>
      <c r="DJ37" s="3047">
        <v>3873</v>
      </c>
      <c r="DK37" s="3047">
        <v>3858</v>
      </c>
      <c r="DL37" s="3047">
        <v>3890</v>
      </c>
      <c r="DM37" s="3047">
        <v>3930</v>
      </c>
      <c r="DN37" s="3047">
        <v>3764</v>
      </c>
      <c r="DO37" s="3047">
        <v>4189</v>
      </c>
      <c r="DP37" s="3047">
        <v>3879</v>
      </c>
      <c r="DQ37" s="3047">
        <v>3796</v>
      </c>
      <c r="DR37" s="3047">
        <v>3555</v>
      </c>
      <c r="DS37" s="3047">
        <v>3479</v>
      </c>
      <c r="DT37" s="3047">
        <v>3529</v>
      </c>
      <c r="DU37" s="3047">
        <v>3607</v>
      </c>
      <c r="DV37" s="3047">
        <v>3625</v>
      </c>
      <c r="DW37" s="3047">
        <v>3112</v>
      </c>
      <c r="DX37" s="3047">
        <v>2988</v>
      </c>
      <c r="DY37" s="3047">
        <v>2265</v>
      </c>
      <c r="DZ37" s="3047">
        <v>2818</v>
      </c>
      <c r="EA37" s="3047">
        <v>2853</v>
      </c>
      <c r="EB37" s="3047">
        <v>2652</v>
      </c>
      <c r="EC37" s="3047">
        <v>2599</v>
      </c>
      <c r="ED37" s="3047">
        <v>2350</v>
      </c>
      <c r="EE37" s="3047">
        <v>2064</v>
      </c>
      <c r="EF37" s="3047">
        <v>2019</v>
      </c>
      <c r="EG37" s="3047">
        <v>2063</v>
      </c>
      <c r="EH37" s="3047">
        <v>2095</v>
      </c>
      <c r="EI37" s="3047">
        <v>2065</v>
      </c>
      <c r="EJ37" s="3047">
        <v>1568</v>
      </c>
      <c r="EK37" s="3047">
        <v>1713</v>
      </c>
      <c r="EL37" s="3047">
        <v>1913</v>
      </c>
      <c r="EM37" s="3047">
        <v>1966</v>
      </c>
      <c r="EN37" s="3047">
        <v>1974</v>
      </c>
      <c r="EO37" s="3047">
        <v>2012</v>
      </c>
      <c r="EP37" s="3047">
        <v>1747</v>
      </c>
      <c r="EQ37" s="3047">
        <v>1960</v>
      </c>
      <c r="ER37" s="3047">
        <v>1957</v>
      </c>
      <c r="ES37" s="3047">
        <v>1997</v>
      </c>
      <c r="ET37" s="3047">
        <v>2019</v>
      </c>
      <c r="EU37" s="3047">
        <v>2059</v>
      </c>
      <c r="EV37" s="3047">
        <v>2085</v>
      </c>
      <c r="EW37" s="3047">
        <v>2140</v>
      </c>
      <c r="EX37" s="3047">
        <v>2212</v>
      </c>
      <c r="EY37" s="3047">
        <v>2561</v>
      </c>
      <c r="EZ37" s="3047">
        <v>2565</v>
      </c>
      <c r="FA37" s="3047">
        <v>2104</v>
      </c>
      <c r="FB37" s="3047">
        <v>1897</v>
      </c>
      <c r="FC37" s="3047">
        <v>1929</v>
      </c>
      <c r="FD37" s="3047">
        <v>1984</v>
      </c>
      <c r="FE37" s="3047">
        <v>2226</v>
      </c>
      <c r="FF37" s="3047">
        <v>1849</v>
      </c>
      <c r="FG37" s="3047">
        <v>1913</v>
      </c>
      <c r="FH37" s="3047">
        <v>1921</v>
      </c>
      <c r="FI37" s="3047">
        <v>1714</v>
      </c>
      <c r="FJ37" s="3047">
        <v>1739</v>
      </c>
      <c r="FK37" s="3047">
        <v>1696</v>
      </c>
      <c r="FL37" s="3047">
        <v>1883</v>
      </c>
      <c r="FM37" s="3047">
        <v>1742</v>
      </c>
      <c r="FN37" s="3047">
        <v>1670</v>
      </c>
      <c r="FO37" s="3047">
        <v>1537</v>
      </c>
      <c r="FP37" s="3047">
        <v>1500</v>
      </c>
      <c r="FQ37" s="3047">
        <v>1523</v>
      </c>
      <c r="FR37" s="3047">
        <v>1528</v>
      </c>
      <c r="FS37" s="3047">
        <v>1680</v>
      </c>
      <c r="FT37" s="3047">
        <v>1711</v>
      </c>
      <c r="FU37" s="3047">
        <v>1763</v>
      </c>
      <c r="FV37" s="3047">
        <v>1192</v>
      </c>
      <c r="FW37" s="3047">
        <v>1637</v>
      </c>
      <c r="FX37" s="3047">
        <v>1590</v>
      </c>
      <c r="FY37" s="3047">
        <v>1687</v>
      </c>
      <c r="FZ37" s="3047">
        <v>1956</v>
      </c>
      <c r="GA37" s="3047">
        <v>2253</v>
      </c>
      <c r="GB37" s="3047">
        <v>2386</v>
      </c>
      <c r="GC37" s="3047">
        <v>2670</v>
      </c>
      <c r="GD37" s="3047">
        <v>2619</v>
      </c>
      <c r="GE37" s="3047">
        <v>2653</v>
      </c>
      <c r="GF37" s="3047">
        <v>2747</v>
      </c>
      <c r="GG37" s="3047">
        <v>2704</v>
      </c>
      <c r="GH37" s="3047">
        <v>3134</v>
      </c>
      <c r="GI37" s="3047">
        <v>3154</v>
      </c>
      <c r="GJ37" s="3047">
        <v>3031</v>
      </c>
      <c r="GK37" s="3047">
        <v>2796</v>
      </c>
      <c r="GL37" s="3047">
        <v>2831</v>
      </c>
      <c r="GM37" s="3047">
        <v>2774</v>
      </c>
      <c r="GN37" s="3047">
        <v>2956</v>
      </c>
      <c r="GO37" s="3047">
        <v>2870</v>
      </c>
      <c r="GP37" s="3047">
        <v>2763</v>
      </c>
      <c r="GQ37" s="3047">
        <v>2184</v>
      </c>
      <c r="GR37" s="3047">
        <v>2320</v>
      </c>
      <c r="GS37" s="3047">
        <v>2286</v>
      </c>
      <c r="GT37" s="3047">
        <v>2211</v>
      </c>
      <c r="GU37" s="3047">
        <v>2630</v>
      </c>
      <c r="GV37" s="3047">
        <v>2538</v>
      </c>
      <c r="GW37" s="3047">
        <v>2697</v>
      </c>
      <c r="GX37" s="3047">
        <v>2202</v>
      </c>
      <c r="GY37" s="3047">
        <v>2445</v>
      </c>
      <c r="GZ37" s="3047">
        <v>2386</v>
      </c>
      <c r="HA37" s="3047">
        <v>2421</v>
      </c>
      <c r="HB37" s="3047">
        <v>2520</v>
      </c>
      <c r="HC37" s="3047">
        <v>2445</v>
      </c>
      <c r="HD37" s="3047">
        <v>2462</v>
      </c>
      <c r="HE37" s="3047">
        <v>2518</v>
      </c>
      <c r="HF37" s="3047">
        <v>2463</v>
      </c>
      <c r="HG37" s="3047">
        <v>2495</v>
      </c>
      <c r="HH37" s="3047">
        <v>2643</v>
      </c>
      <c r="HI37" s="3047">
        <v>2762</v>
      </c>
      <c r="HJ37" s="3047">
        <v>2643</v>
      </c>
      <c r="HK37" s="3047">
        <v>2585</v>
      </c>
      <c r="HL37" s="3047">
        <v>2540</v>
      </c>
      <c r="HM37" s="3047">
        <v>2323</v>
      </c>
      <c r="HN37" s="3047">
        <v>2350</v>
      </c>
      <c r="HO37" s="3047">
        <v>2158</v>
      </c>
      <c r="HP37" s="3047">
        <v>2134</v>
      </c>
      <c r="HQ37" s="3047">
        <v>1994</v>
      </c>
      <c r="HR37" s="3047">
        <v>1943</v>
      </c>
      <c r="HS37" s="3047">
        <v>2055</v>
      </c>
      <c r="HT37" s="3047">
        <v>1927</v>
      </c>
      <c r="HU37" s="3047">
        <v>1957</v>
      </c>
      <c r="HV37" s="3047">
        <v>2073</v>
      </c>
      <c r="HW37" s="3047">
        <v>2202</v>
      </c>
      <c r="HX37" s="3047">
        <v>1903</v>
      </c>
      <c r="HY37" s="3047">
        <v>1848</v>
      </c>
      <c r="HZ37" s="3047">
        <v>2016</v>
      </c>
      <c r="IA37" s="3047">
        <v>1789</v>
      </c>
      <c r="IB37" s="3047">
        <v>1821</v>
      </c>
      <c r="IC37" s="3047">
        <v>1821</v>
      </c>
      <c r="ID37" s="3047">
        <v>1816</v>
      </c>
      <c r="IE37" s="3047">
        <v>1443</v>
      </c>
      <c r="IF37" s="3047">
        <v>975</v>
      </c>
      <c r="IG37" s="3047">
        <v>194</v>
      </c>
      <c r="IH37" s="3047">
        <v>752</v>
      </c>
      <c r="II37" s="3047">
        <v>705</v>
      </c>
      <c r="IJ37" s="3047">
        <v>723</v>
      </c>
      <c r="IK37" s="3047">
        <v>871</v>
      </c>
      <c r="IL37" s="3047">
        <v>471</v>
      </c>
      <c r="IM37" s="3047">
        <v>489</v>
      </c>
      <c r="IN37" s="3047">
        <v>405</v>
      </c>
      <c r="IO37" s="3047">
        <v>410</v>
      </c>
      <c r="IP37" s="3047">
        <v>435</v>
      </c>
      <c r="IQ37" s="3047">
        <v>492</v>
      </c>
      <c r="IR37" s="3047">
        <v>821</v>
      </c>
      <c r="IS37" s="3047">
        <v>1043</v>
      </c>
      <c r="IT37" s="3047">
        <v>585</v>
      </c>
      <c r="IU37" s="3047">
        <v>379</v>
      </c>
      <c r="IV37" s="3047">
        <v>392</v>
      </c>
      <c r="IW37" s="3047">
        <v>426</v>
      </c>
      <c r="IX37" s="3047">
        <v>476</v>
      </c>
      <c r="IY37" s="3047">
        <v>1058</v>
      </c>
      <c r="IZ37" s="3047">
        <v>760</v>
      </c>
      <c r="JA37" s="3047">
        <v>470</v>
      </c>
      <c r="JB37" s="3047">
        <v>411</v>
      </c>
      <c r="JC37" s="3047">
        <v>442</v>
      </c>
      <c r="JD37" s="3047">
        <v>482</v>
      </c>
      <c r="JE37" s="3047">
        <v>564</v>
      </c>
      <c r="JF37" s="3047">
        <v>1048</v>
      </c>
      <c r="JG37" s="3047">
        <v>875</v>
      </c>
      <c r="JH37" s="3047">
        <v>862</v>
      </c>
      <c r="JI37" s="3047">
        <v>899</v>
      </c>
      <c r="JJ37" s="3047">
        <v>970</v>
      </c>
      <c r="JK37" s="3047">
        <v>935</v>
      </c>
      <c r="JL37" s="3047">
        <v>815</v>
      </c>
      <c r="JM37" s="3047">
        <v>1164</v>
      </c>
      <c r="JN37" s="3047">
        <v>964</v>
      </c>
      <c r="JO37" s="3047">
        <v>800</v>
      </c>
      <c r="JP37" s="3047">
        <v>832</v>
      </c>
      <c r="JQ37" s="3047">
        <v>790</v>
      </c>
      <c r="JR37" s="3047">
        <v>833</v>
      </c>
      <c r="JS37" s="3047">
        <v>587</v>
      </c>
      <c r="JT37" s="3047">
        <v>957</v>
      </c>
      <c r="JU37" s="3047">
        <v>487</v>
      </c>
      <c r="JV37" s="3047">
        <v>428</v>
      </c>
      <c r="JW37" s="3047">
        <v>477</v>
      </c>
      <c r="JX37" s="3047">
        <v>479</v>
      </c>
      <c r="JY37" s="3047">
        <v>523</v>
      </c>
      <c r="JZ37" s="3047">
        <v>683</v>
      </c>
      <c r="KA37" s="3047">
        <v>177</v>
      </c>
      <c r="KB37" s="3047">
        <v>52</v>
      </c>
      <c r="KC37" s="3047">
        <v>968</v>
      </c>
      <c r="KD37" s="3047">
        <v>1273</v>
      </c>
      <c r="KE37" s="3047">
        <v>1209</v>
      </c>
      <c r="KF37" s="3047">
        <v>1255</v>
      </c>
      <c r="KG37" s="3047">
        <v>1394</v>
      </c>
      <c r="KH37" s="3047">
        <v>1686</v>
      </c>
      <c r="KI37" s="3047">
        <v>1290</v>
      </c>
      <c r="KJ37" s="3047">
        <v>970</v>
      </c>
      <c r="KK37" s="3047">
        <v>836</v>
      </c>
      <c r="KL37" s="3047">
        <v>790</v>
      </c>
      <c r="KM37" s="3047">
        <v>820</v>
      </c>
      <c r="KN37" s="3047">
        <v>650</v>
      </c>
      <c r="KO37" s="3047">
        <v>786</v>
      </c>
      <c r="KP37" s="3047">
        <v>414</v>
      </c>
      <c r="KQ37" s="3047">
        <v>486</v>
      </c>
      <c r="KR37" s="3047">
        <v>449</v>
      </c>
      <c r="KS37" s="3047">
        <v>454</v>
      </c>
      <c r="KT37" s="3047">
        <v>482</v>
      </c>
      <c r="KU37" s="3047">
        <v>622</v>
      </c>
      <c r="KV37" s="3047">
        <v>1202</v>
      </c>
      <c r="KW37" s="3047">
        <v>1239</v>
      </c>
      <c r="KX37" s="3047">
        <v>1268</v>
      </c>
      <c r="KY37" s="3047">
        <v>763</v>
      </c>
      <c r="KZ37" s="3047">
        <v>1211</v>
      </c>
      <c r="LA37" s="3047">
        <v>1226</v>
      </c>
      <c r="LB37" s="3047">
        <v>1075</v>
      </c>
      <c r="LC37" s="3047">
        <v>1265</v>
      </c>
      <c r="LD37" s="3047">
        <v>959</v>
      </c>
      <c r="LE37" s="3047">
        <v>778</v>
      </c>
      <c r="LF37" s="3047">
        <v>995</v>
      </c>
      <c r="LG37" s="3047">
        <v>1011</v>
      </c>
      <c r="LH37" s="3047">
        <v>1076</v>
      </c>
      <c r="LI37" s="3047">
        <v>660</v>
      </c>
      <c r="LJ37" s="3047">
        <v>1197</v>
      </c>
      <c r="LK37" s="3047">
        <v>1202</v>
      </c>
      <c r="LL37" s="3047">
        <v>1478</v>
      </c>
      <c r="LM37" s="3047">
        <v>1875</v>
      </c>
      <c r="LN37" s="3047">
        <v>1983</v>
      </c>
      <c r="LO37" s="3047">
        <v>2073</v>
      </c>
      <c r="LP37" s="3047">
        <v>2426</v>
      </c>
      <c r="LQ37" s="3047">
        <v>2965</v>
      </c>
      <c r="LR37" s="3047">
        <v>2511</v>
      </c>
      <c r="LS37" s="3047">
        <v>2460</v>
      </c>
      <c r="LT37" s="3047">
        <v>1661</v>
      </c>
      <c r="LU37" s="3047">
        <v>1337</v>
      </c>
      <c r="LV37" s="3047">
        <v>1408</v>
      </c>
      <c r="LW37" s="3047">
        <v>1313</v>
      </c>
      <c r="LX37" s="3047">
        <v>1918</v>
      </c>
      <c r="LY37" s="3047">
        <v>1552</v>
      </c>
      <c r="LZ37" s="3047">
        <v>1878</v>
      </c>
      <c r="MA37" s="3047">
        <v>2572</v>
      </c>
      <c r="MB37" s="3047">
        <v>2594</v>
      </c>
      <c r="MC37" s="3047">
        <v>2675</v>
      </c>
      <c r="MD37" s="3047">
        <v>3138</v>
      </c>
      <c r="ME37" s="3047">
        <v>3716</v>
      </c>
      <c r="MF37" s="3047">
        <v>2954</v>
      </c>
      <c r="MG37" s="3047">
        <v>2532</v>
      </c>
      <c r="MH37" s="3047">
        <v>2301</v>
      </c>
      <c r="MI37" s="3047">
        <v>2165</v>
      </c>
      <c r="MJ37" s="3047">
        <v>2252</v>
      </c>
      <c r="MK37" s="3047">
        <v>2177</v>
      </c>
      <c r="ML37" s="3047">
        <v>2523</v>
      </c>
      <c r="MM37" s="3047">
        <v>1953</v>
      </c>
      <c r="MN37" s="3047">
        <v>1894</v>
      </c>
      <c r="MO37" s="3047">
        <v>2033</v>
      </c>
      <c r="MP37" s="3047">
        <v>2084</v>
      </c>
      <c r="MQ37" s="3047">
        <v>2088</v>
      </c>
      <c r="MR37" s="3047">
        <v>2114</v>
      </c>
      <c r="MS37" s="3047">
        <v>2477</v>
      </c>
      <c r="MT37" s="3047">
        <v>2507</v>
      </c>
      <c r="MU37" s="3047">
        <v>2621</v>
      </c>
      <c r="MV37" s="3047">
        <v>2849</v>
      </c>
      <c r="MW37" s="3047">
        <v>2886</v>
      </c>
      <c r="MX37" s="3047">
        <v>2896</v>
      </c>
      <c r="MY37" s="3047">
        <v>2916</v>
      </c>
      <c r="MZ37" s="3047">
        <v>2539</v>
      </c>
      <c r="NA37" s="3047">
        <v>3056</v>
      </c>
      <c r="NB37" s="3047">
        <v>2380</v>
      </c>
      <c r="NC37" s="3047">
        <v>2112</v>
      </c>
      <c r="ND37" s="3047">
        <v>2119</v>
      </c>
      <c r="NE37" s="3047">
        <v>2173</v>
      </c>
      <c r="NF37" s="3047">
        <v>2224</v>
      </c>
      <c r="NG37" s="3047">
        <v>2123</v>
      </c>
      <c r="NH37" s="3047">
        <v>1274</v>
      </c>
      <c r="NI37" s="3047">
        <v>2535</v>
      </c>
      <c r="NJ37" s="3047">
        <v>2763</v>
      </c>
      <c r="NK37" s="3047">
        <v>2619</v>
      </c>
      <c r="NL37" s="3047">
        <v>2671</v>
      </c>
      <c r="NM37" s="3047">
        <v>2419</v>
      </c>
      <c r="NN37" s="3047">
        <v>2199</v>
      </c>
      <c r="NO37" s="3047">
        <v>1502</v>
      </c>
      <c r="NP37" s="3047">
        <v>1220</v>
      </c>
      <c r="NQ37" s="3047">
        <v>1009</v>
      </c>
      <c r="NR37" s="3047">
        <v>1001</v>
      </c>
      <c r="NS37" s="3047">
        <v>1062</v>
      </c>
      <c r="NT37" s="3047">
        <v>1101</v>
      </c>
      <c r="NU37" s="3047">
        <v>710</v>
      </c>
      <c r="NV37" s="3047">
        <v>1433</v>
      </c>
      <c r="NW37" s="3047">
        <v>1347</v>
      </c>
      <c r="NX37" s="3047">
        <v>1898</v>
      </c>
      <c r="NY37" s="3047">
        <v>1846</v>
      </c>
      <c r="NZ37" s="3047">
        <v>1852</v>
      </c>
      <c r="OA37" s="3047">
        <v>2286</v>
      </c>
      <c r="OB37" s="3047">
        <v>3171</v>
      </c>
      <c r="OC37" s="3047">
        <v>2833</v>
      </c>
      <c r="OD37" s="3047">
        <v>2917</v>
      </c>
      <c r="OE37" s="3047">
        <v>2314</v>
      </c>
      <c r="OF37" s="3047">
        <v>2782</v>
      </c>
      <c r="OG37" s="3047">
        <v>2794</v>
      </c>
      <c r="OH37" s="3047">
        <v>3049</v>
      </c>
      <c r="OI37" s="3047">
        <v>3919</v>
      </c>
      <c r="OJ37" s="3047">
        <v>3558</v>
      </c>
      <c r="OK37" s="3047">
        <v>3547</v>
      </c>
      <c r="OL37" s="3047">
        <v>3103</v>
      </c>
      <c r="OM37" s="3047">
        <v>3672</v>
      </c>
      <c r="ON37" s="3047">
        <v>3671</v>
      </c>
      <c r="OO37" s="3047">
        <v>3946</v>
      </c>
      <c r="OP37" s="3047">
        <v>4438</v>
      </c>
      <c r="OQ37" s="3047">
        <v>3899</v>
      </c>
      <c r="OR37" s="3047">
        <v>3766</v>
      </c>
      <c r="OS37" s="3047">
        <v>2996</v>
      </c>
      <c r="OT37" s="3047">
        <v>3595</v>
      </c>
      <c r="OU37" s="3047">
        <v>3582</v>
      </c>
      <c r="OV37" s="3047">
        <v>3709</v>
      </c>
      <c r="OW37" s="3047">
        <v>4605</v>
      </c>
      <c r="OX37" s="3047">
        <v>4155</v>
      </c>
      <c r="OY37" s="3047">
        <v>4248</v>
      </c>
      <c r="OZ37" s="3047">
        <v>4232</v>
      </c>
      <c r="PA37" s="3047">
        <v>3954</v>
      </c>
      <c r="PB37" s="3047">
        <v>4027</v>
      </c>
      <c r="PC37" s="3047">
        <v>3366</v>
      </c>
      <c r="PD37" s="3047">
        <v>3087</v>
      </c>
      <c r="PE37" s="3047">
        <v>3373</v>
      </c>
      <c r="PF37" s="3047">
        <v>2846</v>
      </c>
      <c r="PG37" s="3047">
        <v>2032</v>
      </c>
      <c r="PH37" s="3047"/>
      <c r="PI37" s="3047">
        <v>3094</v>
      </c>
      <c r="PJ37" s="3047">
        <v>2901</v>
      </c>
      <c r="PK37" s="3047">
        <v>3232</v>
      </c>
      <c r="PL37" s="3047">
        <v>2463</v>
      </c>
      <c r="PM37" s="3047">
        <v>2143</v>
      </c>
      <c r="PN37" s="3047">
        <v>2166</v>
      </c>
      <c r="PO37" s="3047">
        <v>2118</v>
      </c>
      <c r="PP37" s="3047">
        <v>2169</v>
      </c>
      <c r="PQ37" s="3047">
        <v>1956</v>
      </c>
      <c r="PR37" s="3047">
        <v>2007</v>
      </c>
      <c r="PS37" s="3047">
        <v>1868</v>
      </c>
      <c r="PT37" s="3047">
        <v>1720</v>
      </c>
      <c r="PU37" s="3047">
        <v>1218</v>
      </c>
      <c r="PV37" s="3047">
        <v>1203</v>
      </c>
      <c r="PW37" s="3047">
        <v>1245</v>
      </c>
      <c r="PX37" s="3047">
        <v>750</v>
      </c>
      <c r="PY37" s="3047">
        <v>1936</v>
      </c>
      <c r="PZ37" s="3047">
        <v>1508</v>
      </c>
      <c r="QA37" s="3047">
        <v>1130</v>
      </c>
      <c r="QB37" s="3047">
        <v>406</v>
      </c>
      <c r="QC37" s="3047">
        <v>406</v>
      </c>
      <c r="QD37" s="3047">
        <v>425</v>
      </c>
      <c r="QE37" s="3047">
        <v>475</v>
      </c>
      <c r="QF37" s="3047">
        <v>1038</v>
      </c>
      <c r="QG37" s="3047">
        <v>689</v>
      </c>
      <c r="QH37" s="3047">
        <v>20</v>
      </c>
      <c r="QI37" s="3047">
        <v>1088</v>
      </c>
      <c r="QJ37" s="3047">
        <v>1022</v>
      </c>
      <c r="QK37" s="3047">
        <v>1059</v>
      </c>
      <c r="QL37" s="3047">
        <v>982</v>
      </c>
      <c r="QM37" s="3047">
        <v>1059</v>
      </c>
      <c r="QN37" s="3047">
        <v>547</v>
      </c>
      <c r="QO37" s="3047">
        <v>25</v>
      </c>
      <c r="QP37" s="3047">
        <v>1130</v>
      </c>
      <c r="QQ37" s="3047">
        <v>1066</v>
      </c>
      <c r="QR37" s="3047">
        <v>1094</v>
      </c>
      <c r="QS37" s="3047">
        <v>1211</v>
      </c>
      <c r="QT37" s="3047">
        <v>1076</v>
      </c>
      <c r="QU37" s="3047">
        <v>435</v>
      </c>
      <c r="QV37" s="3047">
        <v>419</v>
      </c>
      <c r="QW37" s="3047">
        <v>7</v>
      </c>
      <c r="QX37" s="3047">
        <v>447</v>
      </c>
      <c r="QY37" s="3047">
        <v>458</v>
      </c>
      <c r="QZ37" s="3047">
        <v>385</v>
      </c>
      <c r="RA37" s="3047">
        <v>885</v>
      </c>
      <c r="RB37" s="3047">
        <v>650</v>
      </c>
      <c r="RC37" s="3047">
        <v>455</v>
      </c>
      <c r="RD37" s="3047">
        <v>372</v>
      </c>
      <c r="RE37" s="3047">
        <v>392</v>
      </c>
      <c r="RF37" s="3047">
        <v>429</v>
      </c>
      <c r="RG37" s="3047">
        <v>399</v>
      </c>
      <c r="RH37" s="3047">
        <v>740</v>
      </c>
      <c r="RI37" s="3047">
        <v>270</v>
      </c>
      <c r="RJ37" s="3047">
        <v>384</v>
      </c>
      <c r="RK37" s="3047">
        <v>25</v>
      </c>
      <c r="RL37" s="3047">
        <v>344</v>
      </c>
      <c r="RM37" s="3047">
        <v>353</v>
      </c>
      <c r="RN37" s="3047">
        <v>528</v>
      </c>
      <c r="RO37" s="3047">
        <v>794</v>
      </c>
      <c r="RP37" s="3047">
        <v>577</v>
      </c>
      <c r="RQ37" s="3047">
        <v>420</v>
      </c>
      <c r="RR37" s="3047">
        <v>282</v>
      </c>
      <c r="RS37" s="3047">
        <v>304</v>
      </c>
      <c r="RT37" s="3047">
        <v>330</v>
      </c>
      <c r="RU37" s="3047">
        <v>463</v>
      </c>
      <c r="RV37" s="3047">
        <v>26</v>
      </c>
      <c r="RW37" s="3047">
        <v>674</v>
      </c>
      <c r="RX37" s="3047">
        <v>379</v>
      </c>
      <c r="RY37" s="3047">
        <v>337</v>
      </c>
      <c r="RZ37" s="3047">
        <v>345</v>
      </c>
      <c r="SA37" s="3047">
        <v>371</v>
      </c>
      <c r="SB37" s="3047">
        <v>379</v>
      </c>
      <c r="SC37" s="3047">
        <v>574</v>
      </c>
      <c r="SD37" s="3047">
        <v>95</v>
      </c>
      <c r="SE37" s="3047">
        <v>536</v>
      </c>
      <c r="SF37" s="3047">
        <v>399</v>
      </c>
      <c r="SG37" s="3047">
        <v>360</v>
      </c>
      <c r="SH37" s="3047">
        <v>391</v>
      </c>
      <c r="SI37" s="3047">
        <v>346</v>
      </c>
      <c r="SJ37" s="3047">
        <v>539</v>
      </c>
      <c r="SK37" s="3047">
        <v>189</v>
      </c>
      <c r="SL37" s="3047">
        <v>274</v>
      </c>
      <c r="SM37" s="3047">
        <v>429</v>
      </c>
      <c r="SN37" s="3047">
        <v>433</v>
      </c>
      <c r="SO37" s="3047">
        <v>457</v>
      </c>
      <c r="SP37" s="3047">
        <v>358</v>
      </c>
      <c r="SQ37" s="3047">
        <v>600</v>
      </c>
      <c r="SR37" s="3047">
        <v>198</v>
      </c>
      <c r="SS37" s="3047">
        <v>381</v>
      </c>
      <c r="ST37" s="3047">
        <v>15</v>
      </c>
      <c r="SU37" s="3047">
        <v>423</v>
      </c>
      <c r="SV37" s="3047">
        <v>423</v>
      </c>
      <c r="SW37" s="3047">
        <v>441</v>
      </c>
      <c r="SX37" s="3047">
        <v>24</v>
      </c>
      <c r="SY37" s="3047">
        <v>938</v>
      </c>
      <c r="SZ37" s="3047">
        <v>530</v>
      </c>
      <c r="TA37" s="3047">
        <v>10</v>
      </c>
      <c r="TB37" s="3047">
        <v>10</v>
      </c>
      <c r="TC37" s="3047">
        <v>525</v>
      </c>
      <c r="TD37" s="3047">
        <v>324</v>
      </c>
      <c r="TE37" s="3047">
        <v>592</v>
      </c>
      <c r="TF37" s="3047">
        <v>149</v>
      </c>
      <c r="TG37" s="3047">
        <v>320</v>
      </c>
      <c r="TH37" s="3047">
        <v>264</v>
      </c>
      <c r="TI37" s="3047">
        <v>271</v>
      </c>
      <c r="TJ37" s="3047">
        <v>290</v>
      </c>
      <c r="TK37" s="3047">
        <v>654</v>
      </c>
      <c r="TL37" s="3047">
        <v>1009</v>
      </c>
      <c r="TM37" s="3047">
        <v>1088</v>
      </c>
      <c r="TN37" s="3047">
        <v>972</v>
      </c>
      <c r="TO37" s="3047">
        <v>319</v>
      </c>
      <c r="TP37" s="3047">
        <v>569</v>
      </c>
      <c r="TQ37" s="3047">
        <v>583</v>
      </c>
      <c r="TR37" s="3047">
        <v>321</v>
      </c>
      <c r="TS37" s="3047">
        <v>136</v>
      </c>
      <c r="TT37" s="3047">
        <v>243</v>
      </c>
      <c r="TU37" s="3047">
        <v>363</v>
      </c>
      <c r="TV37" s="3047">
        <v>344</v>
      </c>
      <c r="TW37" s="3047">
        <v>365</v>
      </c>
      <c r="TX37" s="3047">
        <v>389</v>
      </c>
      <c r="TY37" s="3047">
        <v>24</v>
      </c>
      <c r="TZ37" s="3047">
        <v>897</v>
      </c>
      <c r="UA37" s="3047">
        <v>721</v>
      </c>
      <c r="UB37" s="3047">
        <v>391</v>
      </c>
      <c r="UC37" s="3047">
        <v>323</v>
      </c>
      <c r="UD37" s="3047">
        <v>338</v>
      </c>
      <c r="UE37" s="3047">
        <v>371</v>
      </c>
      <c r="UF37" s="3047">
        <v>314</v>
      </c>
      <c r="UG37" s="3047">
        <v>507</v>
      </c>
      <c r="UH37" s="3047">
        <v>520</v>
      </c>
      <c r="UI37" s="3047">
        <v>225</v>
      </c>
      <c r="UJ37" s="3047">
        <v>33</v>
      </c>
      <c r="UK37" s="3047">
        <v>461</v>
      </c>
      <c r="UL37" s="3047">
        <v>488</v>
      </c>
      <c r="UM37" s="3047">
        <v>167</v>
      </c>
      <c r="UN37" s="3047">
        <v>634</v>
      </c>
      <c r="UO37" s="3047">
        <v>230</v>
      </c>
      <c r="UP37" s="3047">
        <v>434</v>
      </c>
      <c r="UQ37" s="3047">
        <v>324</v>
      </c>
      <c r="UR37" s="3047">
        <v>345</v>
      </c>
      <c r="US37" s="3047">
        <v>369</v>
      </c>
      <c r="UT37" s="3047">
        <v>333</v>
      </c>
      <c r="UU37" s="3047">
        <v>566</v>
      </c>
      <c r="UV37" s="3047">
        <v>400</v>
      </c>
      <c r="UW37" s="3047">
        <v>320</v>
      </c>
      <c r="UX37" s="3047">
        <v>452</v>
      </c>
      <c r="UY37" s="3047">
        <v>432</v>
      </c>
      <c r="UZ37" s="3047">
        <v>469</v>
      </c>
      <c r="VA37" s="3047">
        <v>346</v>
      </c>
      <c r="VB37" s="3047">
        <v>459</v>
      </c>
      <c r="VC37" s="3047">
        <v>366</v>
      </c>
      <c r="VD37" s="3047">
        <v>410</v>
      </c>
      <c r="VE37" s="3047">
        <v>382</v>
      </c>
      <c r="VF37" s="3047">
        <v>406</v>
      </c>
      <c r="VG37" s="3047">
        <v>430</v>
      </c>
      <c r="VH37" s="3047">
        <v>328</v>
      </c>
      <c r="VI37" s="3047">
        <v>576</v>
      </c>
      <c r="VJ37" s="3047">
        <v>300</v>
      </c>
      <c r="VK37" s="3047">
        <v>352</v>
      </c>
      <c r="VL37" s="3047">
        <v>348</v>
      </c>
      <c r="VM37" s="3047">
        <v>367</v>
      </c>
      <c r="VN37" s="3047">
        <v>391</v>
      </c>
      <c r="VO37" s="3047">
        <v>317</v>
      </c>
      <c r="VP37" s="3047">
        <v>539</v>
      </c>
      <c r="VQ37" s="3047">
        <v>233</v>
      </c>
      <c r="VR37" s="3047">
        <v>347</v>
      </c>
      <c r="VS37" s="3047">
        <v>281</v>
      </c>
      <c r="VT37" s="3047">
        <v>306</v>
      </c>
      <c r="VU37" s="3047">
        <v>343</v>
      </c>
      <c r="VV37" s="3047">
        <v>306</v>
      </c>
      <c r="VW37" s="3047">
        <v>479</v>
      </c>
      <c r="VX37" s="3047">
        <v>258</v>
      </c>
      <c r="VY37" s="3047">
        <v>362</v>
      </c>
      <c r="VZ37" s="3047">
        <v>290</v>
      </c>
      <c r="WA37" s="3047">
        <v>302</v>
      </c>
      <c r="WB37" s="3047">
        <v>328</v>
      </c>
      <c r="WC37" s="3047">
        <v>302</v>
      </c>
      <c r="WD37" s="3047">
        <v>541</v>
      </c>
      <c r="WE37" s="3047">
        <v>304</v>
      </c>
      <c r="WF37" s="3047">
        <v>341</v>
      </c>
      <c r="WG37" s="3047">
        <v>334</v>
      </c>
      <c r="WH37" s="3047">
        <v>338</v>
      </c>
      <c r="WI37" s="3047">
        <v>390</v>
      </c>
      <c r="WJ37" s="3047">
        <v>315</v>
      </c>
      <c r="WK37" s="3047">
        <v>509</v>
      </c>
      <c r="WL37" s="3047">
        <v>442</v>
      </c>
      <c r="WM37" s="3047">
        <v>365</v>
      </c>
      <c r="WN37" s="3047">
        <v>311</v>
      </c>
      <c r="WO37" s="3047">
        <v>325</v>
      </c>
      <c r="WP37" s="3047">
        <v>348</v>
      </c>
      <c r="WQ37" s="3047">
        <v>388</v>
      </c>
      <c r="WR37" s="3047">
        <v>314</v>
      </c>
      <c r="WS37" s="3047">
        <v>359</v>
      </c>
      <c r="WT37" s="3047">
        <v>284</v>
      </c>
      <c r="WU37" s="3047">
        <v>364</v>
      </c>
      <c r="WV37" s="3047">
        <v>377</v>
      </c>
      <c r="WW37" s="3047">
        <v>377</v>
      </c>
      <c r="WX37" s="3047">
        <v>308</v>
      </c>
      <c r="WY37" s="3047">
        <v>546</v>
      </c>
      <c r="WZ37" s="3047">
        <v>239</v>
      </c>
      <c r="XA37" s="3047">
        <v>349</v>
      </c>
      <c r="XB37" s="3047">
        <v>298</v>
      </c>
      <c r="XC37" s="3047">
        <v>321</v>
      </c>
      <c r="XD37" s="3047">
        <v>353</v>
      </c>
      <c r="XE37" s="3047">
        <v>281</v>
      </c>
      <c r="XF37" s="3047">
        <v>464</v>
      </c>
      <c r="XG37" s="3047">
        <v>218</v>
      </c>
      <c r="XH37" s="3047">
        <v>363</v>
      </c>
      <c r="XI37" s="3047">
        <v>270</v>
      </c>
      <c r="XJ37" s="3047">
        <v>290</v>
      </c>
      <c r="XK37" s="3047">
        <v>319</v>
      </c>
      <c r="XL37" s="3047">
        <v>316</v>
      </c>
      <c r="XM37" s="3047">
        <v>504</v>
      </c>
      <c r="XN37" s="3047">
        <v>266</v>
      </c>
      <c r="XO37" s="3047">
        <v>295</v>
      </c>
      <c r="XP37" s="3047">
        <v>27</v>
      </c>
      <c r="XQ37" s="3047">
        <v>27</v>
      </c>
      <c r="XR37" s="3047">
        <v>378</v>
      </c>
      <c r="XS37" s="3047">
        <v>321</v>
      </c>
      <c r="XT37" s="3047">
        <v>548</v>
      </c>
      <c r="XU37" s="3047">
        <v>189</v>
      </c>
      <c r="XV37" s="3047">
        <v>426</v>
      </c>
      <c r="XW37" s="3047">
        <v>283</v>
      </c>
      <c r="XX37" s="3047">
        <v>308</v>
      </c>
      <c r="XY37" s="3047">
        <v>339</v>
      </c>
      <c r="XZ37" s="3047">
        <v>300</v>
      </c>
      <c r="YA37" s="3047">
        <v>38</v>
      </c>
      <c r="YB37" s="3047">
        <v>495</v>
      </c>
      <c r="YC37" s="3047">
        <v>290</v>
      </c>
      <c r="YD37" s="3047">
        <v>30</v>
      </c>
      <c r="YE37" s="3047">
        <v>452</v>
      </c>
      <c r="YF37" s="3047">
        <v>466</v>
      </c>
      <c r="YG37" s="3047">
        <v>502</v>
      </c>
      <c r="YH37" s="3047">
        <v>660</v>
      </c>
      <c r="YI37" s="3047">
        <v>508</v>
      </c>
      <c r="YJ37" s="3047">
        <v>402</v>
      </c>
      <c r="YK37" s="3047">
        <v>15</v>
      </c>
      <c r="YL37" s="3047">
        <v>364</v>
      </c>
      <c r="YM37" s="3047">
        <v>375</v>
      </c>
      <c r="YN37" s="3047">
        <v>275</v>
      </c>
      <c r="YO37" s="3047">
        <v>494</v>
      </c>
      <c r="YP37" s="3047">
        <v>344</v>
      </c>
      <c r="YQ37" s="3047">
        <v>419</v>
      </c>
      <c r="YR37" s="3047">
        <v>333</v>
      </c>
      <c r="YS37" s="3047">
        <v>345</v>
      </c>
      <c r="YT37" s="3047">
        <v>376</v>
      </c>
      <c r="YU37" s="3047">
        <v>293</v>
      </c>
      <c r="YV37" s="3047">
        <v>446</v>
      </c>
      <c r="YW37" s="3047">
        <v>280</v>
      </c>
      <c r="YX37" s="3047">
        <v>76</v>
      </c>
      <c r="YY37" s="3047">
        <v>620</v>
      </c>
      <c r="YZ37" s="3047">
        <v>661</v>
      </c>
      <c r="ZA37" s="3047">
        <v>728</v>
      </c>
      <c r="ZB37" s="3047">
        <v>689</v>
      </c>
      <c r="ZC37" s="3047">
        <v>631</v>
      </c>
      <c r="ZD37" s="3047">
        <v>592</v>
      </c>
      <c r="ZE37" s="3047">
        <v>471</v>
      </c>
      <c r="ZF37" s="3047">
        <v>475</v>
      </c>
      <c r="ZG37" s="3047">
        <v>560</v>
      </c>
      <c r="ZH37" s="3047">
        <v>614</v>
      </c>
      <c r="ZI37" s="3047">
        <v>433</v>
      </c>
      <c r="ZJ37" s="3047">
        <v>78</v>
      </c>
      <c r="ZK37" s="3047">
        <v>586</v>
      </c>
      <c r="ZL37" s="3047">
        <v>520</v>
      </c>
      <c r="ZM37" s="3047">
        <v>532</v>
      </c>
      <c r="ZN37" s="3047">
        <v>613</v>
      </c>
      <c r="ZO37" s="3047">
        <v>684</v>
      </c>
      <c r="ZP37" s="3047">
        <v>601</v>
      </c>
      <c r="ZQ37" s="3047">
        <v>998</v>
      </c>
      <c r="ZR37" s="3047">
        <v>1073</v>
      </c>
      <c r="ZS37" s="3047">
        <v>1060</v>
      </c>
      <c r="ZT37" s="3047">
        <v>657</v>
      </c>
      <c r="ZU37" s="3047">
        <v>729</v>
      </c>
      <c r="ZV37" s="3047">
        <v>796</v>
      </c>
      <c r="ZW37" s="3047">
        <v>658</v>
      </c>
      <c r="ZX37" s="3047">
        <v>47</v>
      </c>
      <c r="ZY37" s="3047">
        <v>676</v>
      </c>
      <c r="ZZ37" s="3047">
        <v>420</v>
      </c>
      <c r="AAA37" s="3047">
        <v>511</v>
      </c>
      <c r="AAB37" s="3047">
        <v>607</v>
      </c>
      <c r="AAC37" s="3047">
        <v>674</v>
      </c>
      <c r="AAD37" s="3047">
        <v>767</v>
      </c>
      <c r="AAE37" s="3047">
        <v>767</v>
      </c>
      <c r="AAF37" s="3047">
        <v>1016</v>
      </c>
      <c r="AAG37" s="3047">
        <v>598</v>
      </c>
      <c r="AAH37" s="3047">
        <v>530</v>
      </c>
      <c r="AAI37" s="3047">
        <v>626</v>
      </c>
      <c r="AAJ37" s="3047">
        <v>743</v>
      </c>
      <c r="AAK37" s="3047">
        <v>835</v>
      </c>
      <c r="AAL37" s="3047">
        <v>888</v>
      </c>
      <c r="AAM37" s="3047">
        <v>1435</v>
      </c>
      <c r="AAN37" s="3047">
        <v>1337</v>
      </c>
      <c r="AAO37" s="3047">
        <v>1402</v>
      </c>
      <c r="AAP37" s="3047">
        <v>1706</v>
      </c>
      <c r="AAQ37" s="3047">
        <v>1874</v>
      </c>
      <c r="AAR37" s="3047">
        <v>1748</v>
      </c>
      <c r="AAS37" s="3047">
        <v>1323</v>
      </c>
      <c r="AAT37" s="3047">
        <v>1266</v>
      </c>
      <c r="AAU37" s="3047">
        <v>731</v>
      </c>
      <c r="AAV37" s="3047">
        <v>739</v>
      </c>
      <c r="AAW37" s="3047">
        <v>723</v>
      </c>
      <c r="AAX37" s="3047">
        <v>759</v>
      </c>
      <c r="AAY37" s="3047">
        <v>322</v>
      </c>
      <c r="AAZ37" s="3047">
        <v>321</v>
      </c>
      <c r="ABA37" s="3047">
        <v>495</v>
      </c>
      <c r="ABB37" s="3047">
        <v>568</v>
      </c>
      <c r="ABC37" s="3047">
        <v>1033</v>
      </c>
      <c r="ABD37" s="3047">
        <v>979</v>
      </c>
      <c r="ABE37" s="3047">
        <v>1040</v>
      </c>
      <c r="ABF37" s="3047">
        <v>974</v>
      </c>
      <c r="ABG37" s="3047">
        <v>968</v>
      </c>
      <c r="ABH37" s="3047">
        <v>854</v>
      </c>
    </row>
    <row r="38" spans="1:736" x14ac:dyDescent="0.2">
      <c r="A38" s="3046" t="s">
        <v>437</v>
      </c>
      <c r="B38" s="3047">
        <v>8</v>
      </c>
      <c r="C38" s="3047">
        <v>24</v>
      </c>
      <c r="D38" s="3047"/>
      <c r="E38" s="3047"/>
      <c r="F38" s="3047">
        <v>24</v>
      </c>
      <c r="G38" s="3047">
        <v>52</v>
      </c>
      <c r="H38" s="3047">
        <v>47</v>
      </c>
      <c r="I38" s="3047">
        <v>56</v>
      </c>
      <c r="J38" s="3047">
        <v>15</v>
      </c>
      <c r="K38" s="3047">
        <v>8</v>
      </c>
      <c r="L38" s="3047">
        <v>61</v>
      </c>
      <c r="M38" s="3047">
        <v>6</v>
      </c>
      <c r="N38" s="3047">
        <v>32</v>
      </c>
      <c r="O38" s="3047">
        <v>30</v>
      </c>
      <c r="P38" s="3047">
        <v>9</v>
      </c>
      <c r="Q38" s="3047">
        <v>14</v>
      </c>
      <c r="R38" s="3047"/>
      <c r="S38" s="3047"/>
      <c r="T38" s="3047">
        <v>49</v>
      </c>
      <c r="U38" s="3047">
        <v>7</v>
      </c>
      <c r="V38" s="3047">
        <v>4</v>
      </c>
      <c r="W38" s="3047">
        <v>2</v>
      </c>
      <c r="X38" s="3047">
        <v>10</v>
      </c>
      <c r="Y38" s="3047"/>
      <c r="Z38" s="3047"/>
      <c r="AA38" s="3047">
        <v>18</v>
      </c>
      <c r="AB38" s="3047">
        <v>7</v>
      </c>
      <c r="AC38" s="3047">
        <v>27</v>
      </c>
      <c r="AD38" s="3047">
        <v>46</v>
      </c>
      <c r="AE38" s="3047">
        <v>35</v>
      </c>
      <c r="AF38" s="3047"/>
      <c r="AG38" s="3047"/>
      <c r="AH38" s="3047">
        <v>19</v>
      </c>
      <c r="AI38" s="3047">
        <v>19</v>
      </c>
      <c r="AJ38" s="3047">
        <v>7</v>
      </c>
      <c r="AK38" s="3047">
        <v>11</v>
      </c>
      <c r="AL38" s="3047">
        <v>27</v>
      </c>
      <c r="AM38" s="3047"/>
      <c r="AN38" s="3047"/>
      <c r="AO38" s="3047">
        <v>0</v>
      </c>
      <c r="AP38" s="3047">
        <v>2</v>
      </c>
      <c r="AQ38" s="3047">
        <v>13</v>
      </c>
      <c r="AR38" s="3047">
        <v>13</v>
      </c>
      <c r="AS38" s="3047">
        <v>19</v>
      </c>
      <c r="AT38" s="3047"/>
      <c r="AU38" s="3047"/>
      <c r="AV38" s="3047">
        <v>12</v>
      </c>
      <c r="AW38" s="3047">
        <v>13</v>
      </c>
      <c r="AX38" s="3047">
        <v>15</v>
      </c>
      <c r="AY38" s="3047">
        <v>12</v>
      </c>
      <c r="AZ38" s="3047">
        <v>12</v>
      </c>
      <c r="BA38" s="3047"/>
      <c r="BB38" s="3047"/>
      <c r="BC38" s="3047">
        <v>14</v>
      </c>
      <c r="BD38" s="3047">
        <v>7</v>
      </c>
      <c r="BE38" s="3047">
        <v>27</v>
      </c>
      <c r="BF38" s="3047">
        <v>6</v>
      </c>
      <c r="BG38" s="3047">
        <v>86</v>
      </c>
      <c r="BH38" s="3047"/>
      <c r="BI38" s="3047"/>
      <c r="BJ38" s="3047">
        <v>12</v>
      </c>
      <c r="BK38" s="3047">
        <v>8</v>
      </c>
      <c r="BL38" s="3047">
        <v>13</v>
      </c>
      <c r="BM38" s="3047">
        <v>30</v>
      </c>
      <c r="BN38" s="3047">
        <v>25</v>
      </c>
      <c r="BO38" s="3047">
        <v>1</v>
      </c>
      <c r="BP38" s="3047">
        <v>1</v>
      </c>
      <c r="BQ38" s="3047">
        <v>9</v>
      </c>
      <c r="BR38" s="3047">
        <v>28</v>
      </c>
      <c r="BS38" s="3047">
        <v>29</v>
      </c>
      <c r="BT38" s="3047">
        <v>43</v>
      </c>
      <c r="BU38" s="3047">
        <v>37</v>
      </c>
      <c r="BV38" s="3047">
        <v>23</v>
      </c>
      <c r="BW38" s="3047">
        <v>23</v>
      </c>
      <c r="BX38" s="3047">
        <v>11</v>
      </c>
      <c r="BY38" s="3047">
        <v>11</v>
      </c>
      <c r="BZ38" s="3047">
        <v>15</v>
      </c>
      <c r="CA38" s="3047">
        <v>16</v>
      </c>
      <c r="CB38" s="3047">
        <v>18</v>
      </c>
      <c r="CC38" s="3047">
        <v>8</v>
      </c>
      <c r="CD38" s="3047">
        <v>8</v>
      </c>
      <c r="CE38" s="3047">
        <v>25</v>
      </c>
      <c r="CF38" s="3047">
        <v>30</v>
      </c>
      <c r="CG38" s="3047">
        <v>10</v>
      </c>
      <c r="CH38" s="3047">
        <v>12</v>
      </c>
      <c r="CI38" s="3047">
        <v>17</v>
      </c>
      <c r="CJ38" s="3047">
        <v>16</v>
      </c>
      <c r="CK38" s="3047">
        <v>16</v>
      </c>
      <c r="CL38" s="3047">
        <v>16</v>
      </c>
      <c r="CM38" s="3047">
        <v>31</v>
      </c>
      <c r="CN38" s="3047">
        <v>17</v>
      </c>
      <c r="CO38" s="3047">
        <v>20</v>
      </c>
      <c r="CP38" s="3047">
        <v>25</v>
      </c>
      <c r="CQ38" s="3047">
        <v>24</v>
      </c>
      <c r="CR38" s="3047">
        <v>24</v>
      </c>
      <c r="CS38" s="3047">
        <v>10</v>
      </c>
      <c r="CT38" s="3047">
        <v>21</v>
      </c>
      <c r="CU38" s="3047">
        <v>31</v>
      </c>
      <c r="CV38" s="3047">
        <v>19</v>
      </c>
      <c r="CW38" s="3047">
        <v>17</v>
      </c>
      <c r="CX38" s="3047">
        <v>12</v>
      </c>
      <c r="CY38" s="3047">
        <v>12</v>
      </c>
      <c r="CZ38" s="3047">
        <v>4</v>
      </c>
      <c r="DA38" s="3047">
        <v>22</v>
      </c>
      <c r="DB38" s="3047">
        <v>17</v>
      </c>
      <c r="DC38" s="3047">
        <v>23</v>
      </c>
      <c r="DD38" s="3047">
        <v>29</v>
      </c>
      <c r="DE38" s="3047">
        <v>26</v>
      </c>
      <c r="DF38" s="3047">
        <v>26</v>
      </c>
      <c r="DG38" s="3047">
        <v>27</v>
      </c>
      <c r="DH38" s="3047">
        <v>14</v>
      </c>
      <c r="DI38" s="3047">
        <v>15</v>
      </c>
      <c r="DJ38" s="3047">
        <v>29</v>
      </c>
      <c r="DK38" s="3047">
        <v>20</v>
      </c>
      <c r="DL38" s="3047">
        <v>20</v>
      </c>
      <c r="DM38" s="3047">
        <v>20</v>
      </c>
      <c r="DN38" s="3047">
        <v>30</v>
      </c>
      <c r="DO38" s="3047">
        <v>24</v>
      </c>
      <c r="DP38" s="3047">
        <v>22</v>
      </c>
      <c r="DQ38" s="3047">
        <v>20</v>
      </c>
      <c r="DR38" s="3047">
        <v>19</v>
      </c>
      <c r="DS38" s="3047">
        <v>4</v>
      </c>
      <c r="DT38" s="3047">
        <v>4</v>
      </c>
      <c r="DU38" s="3047">
        <v>31</v>
      </c>
      <c r="DV38" s="3047">
        <v>28</v>
      </c>
      <c r="DW38" s="3047">
        <v>32</v>
      </c>
      <c r="DX38" s="3047">
        <v>26</v>
      </c>
      <c r="DY38" s="3047">
        <v>38</v>
      </c>
      <c r="DZ38" s="3047">
        <v>38</v>
      </c>
      <c r="EA38" s="3047">
        <v>38</v>
      </c>
      <c r="EB38" s="3047">
        <v>15</v>
      </c>
      <c r="EC38" s="3047">
        <v>25</v>
      </c>
      <c r="ED38" s="3047">
        <v>20</v>
      </c>
      <c r="EE38" s="3047">
        <v>24</v>
      </c>
      <c r="EF38" s="3047">
        <v>28</v>
      </c>
      <c r="EG38" s="3047">
        <v>28</v>
      </c>
      <c r="EH38" s="3047">
        <v>28</v>
      </c>
      <c r="EI38" s="3047">
        <v>27</v>
      </c>
      <c r="EJ38" s="3047">
        <v>32</v>
      </c>
      <c r="EK38" s="3047">
        <v>21</v>
      </c>
      <c r="EL38" s="3047">
        <v>10</v>
      </c>
      <c r="EM38" s="3047">
        <v>24</v>
      </c>
      <c r="EN38" s="3047">
        <v>14</v>
      </c>
      <c r="EO38" s="3047">
        <v>14</v>
      </c>
      <c r="EP38" s="3047">
        <v>23</v>
      </c>
      <c r="EQ38" s="3047">
        <v>26</v>
      </c>
      <c r="ER38" s="3047">
        <v>28</v>
      </c>
      <c r="ES38" s="3047">
        <v>29</v>
      </c>
      <c r="ET38" s="3047">
        <v>17</v>
      </c>
      <c r="EU38" s="3047">
        <v>17</v>
      </c>
      <c r="EV38" s="3047">
        <v>17</v>
      </c>
      <c r="EW38" s="3047">
        <v>17</v>
      </c>
      <c r="EX38" s="3047">
        <v>22</v>
      </c>
      <c r="EY38" s="3047">
        <v>31</v>
      </c>
      <c r="EZ38" s="3047">
        <v>23</v>
      </c>
      <c r="FA38" s="3047">
        <v>22</v>
      </c>
      <c r="FB38" s="3047">
        <v>8</v>
      </c>
      <c r="FC38" s="3047">
        <v>8</v>
      </c>
      <c r="FD38" s="3047">
        <v>12</v>
      </c>
      <c r="FE38" s="3047">
        <v>35</v>
      </c>
      <c r="FF38" s="3047">
        <v>25</v>
      </c>
      <c r="FG38" s="3047">
        <v>30</v>
      </c>
      <c r="FH38" s="3047">
        <v>26</v>
      </c>
      <c r="FI38" s="3047">
        <v>31</v>
      </c>
      <c r="FJ38" s="3047">
        <v>31</v>
      </c>
      <c r="FK38" s="3047">
        <v>31</v>
      </c>
      <c r="FL38" s="3047">
        <v>31</v>
      </c>
      <c r="FM38" s="3047">
        <v>40</v>
      </c>
      <c r="FN38" s="3047">
        <v>29</v>
      </c>
      <c r="FO38" s="3047">
        <v>33</v>
      </c>
      <c r="FP38" s="3047">
        <v>28</v>
      </c>
      <c r="FQ38" s="3047">
        <v>28</v>
      </c>
      <c r="FR38" s="3047">
        <v>19</v>
      </c>
      <c r="FS38" s="3047">
        <v>15</v>
      </c>
      <c r="FT38" s="3047">
        <v>21</v>
      </c>
      <c r="FU38" s="3047">
        <v>30</v>
      </c>
      <c r="FV38" s="3047">
        <v>18</v>
      </c>
      <c r="FW38" s="3047">
        <v>23</v>
      </c>
      <c r="FX38" s="3047">
        <v>23</v>
      </c>
      <c r="FY38" s="3047">
        <v>22</v>
      </c>
      <c r="FZ38" s="3047">
        <v>17</v>
      </c>
      <c r="GA38" s="3047">
        <v>33</v>
      </c>
      <c r="GB38" s="3047">
        <v>17</v>
      </c>
      <c r="GC38" s="3047">
        <v>12</v>
      </c>
      <c r="GD38" s="3047">
        <v>12</v>
      </c>
      <c r="GE38" s="3047">
        <v>12</v>
      </c>
      <c r="GF38" s="3047">
        <v>30</v>
      </c>
      <c r="GG38" s="3047">
        <v>29</v>
      </c>
      <c r="GH38" s="3047">
        <v>21</v>
      </c>
      <c r="GI38" s="3047">
        <v>29</v>
      </c>
      <c r="GJ38" s="3047">
        <v>24</v>
      </c>
      <c r="GK38" s="3047">
        <v>7</v>
      </c>
      <c r="GL38" s="3047">
        <v>7</v>
      </c>
      <c r="GM38" s="3047">
        <v>35</v>
      </c>
      <c r="GN38" s="3047">
        <v>28</v>
      </c>
      <c r="GO38" s="3047">
        <v>26</v>
      </c>
      <c r="GP38" s="3047">
        <v>31</v>
      </c>
      <c r="GQ38" s="3047">
        <v>59</v>
      </c>
      <c r="GR38" s="3047">
        <v>24</v>
      </c>
      <c r="GS38" s="3047">
        <v>23</v>
      </c>
      <c r="GT38" s="3047">
        <v>35</v>
      </c>
      <c r="GU38" s="3047">
        <v>32</v>
      </c>
      <c r="GV38" s="3047">
        <v>31</v>
      </c>
      <c r="GW38" s="3047">
        <v>28</v>
      </c>
      <c r="GX38" s="3047">
        <v>44</v>
      </c>
      <c r="GY38" s="3047">
        <v>28</v>
      </c>
      <c r="GZ38" s="3047">
        <v>26</v>
      </c>
      <c r="HA38" s="3047">
        <v>22</v>
      </c>
      <c r="HB38" s="3047">
        <v>31</v>
      </c>
      <c r="HC38" s="3047">
        <v>22</v>
      </c>
      <c r="HD38" s="3047">
        <v>20</v>
      </c>
      <c r="HE38" s="3047">
        <v>25</v>
      </c>
      <c r="HF38" s="3047">
        <v>25</v>
      </c>
      <c r="HG38" s="3047">
        <v>25</v>
      </c>
      <c r="HH38" s="3047">
        <v>35</v>
      </c>
      <c r="HI38" s="3047">
        <v>27</v>
      </c>
      <c r="HJ38" s="3047">
        <v>45</v>
      </c>
      <c r="HK38" s="3047">
        <v>27</v>
      </c>
      <c r="HL38" s="3047">
        <v>16</v>
      </c>
      <c r="HM38" s="3047">
        <v>20</v>
      </c>
      <c r="HN38" s="3047">
        <v>20</v>
      </c>
      <c r="HO38" s="3047">
        <v>23</v>
      </c>
      <c r="HP38" s="3047">
        <v>36</v>
      </c>
      <c r="HQ38" s="3047">
        <v>52</v>
      </c>
      <c r="HR38" s="3047">
        <v>53</v>
      </c>
      <c r="HS38" s="3047">
        <v>47</v>
      </c>
      <c r="HT38" s="3047">
        <v>23</v>
      </c>
      <c r="HU38" s="3047">
        <v>23</v>
      </c>
      <c r="HV38" s="3047">
        <v>32</v>
      </c>
      <c r="HW38" s="3047">
        <v>33</v>
      </c>
      <c r="HX38" s="3047">
        <v>26</v>
      </c>
      <c r="HY38" s="3047">
        <v>46</v>
      </c>
      <c r="HZ38" s="3047">
        <v>57</v>
      </c>
      <c r="IA38" s="3047">
        <v>51</v>
      </c>
      <c r="IB38" s="3047">
        <v>51</v>
      </c>
      <c r="IC38" s="3047">
        <v>41</v>
      </c>
      <c r="ID38" s="3047">
        <v>35</v>
      </c>
      <c r="IE38" s="3047">
        <v>30</v>
      </c>
      <c r="IF38" s="3047">
        <v>34</v>
      </c>
      <c r="IG38" s="3047">
        <v>46</v>
      </c>
      <c r="IH38" s="3047">
        <v>46</v>
      </c>
      <c r="II38" s="3047">
        <v>46</v>
      </c>
      <c r="IJ38" s="3047">
        <v>30</v>
      </c>
      <c r="IK38" s="3047">
        <v>36</v>
      </c>
      <c r="IL38" s="3047">
        <v>38</v>
      </c>
      <c r="IM38" s="3047">
        <v>2</v>
      </c>
      <c r="IN38" s="3047">
        <v>7</v>
      </c>
      <c r="IO38" s="3047">
        <v>6</v>
      </c>
      <c r="IP38" s="3047">
        <v>6</v>
      </c>
      <c r="IQ38" s="3047">
        <v>6</v>
      </c>
      <c r="IR38" s="3047">
        <v>47</v>
      </c>
      <c r="IS38" s="3047">
        <v>39</v>
      </c>
      <c r="IT38" s="3047">
        <v>51</v>
      </c>
      <c r="IU38" s="3047">
        <v>5</v>
      </c>
      <c r="IV38" s="3047">
        <v>5</v>
      </c>
      <c r="IW38" s="3047">
        <v>5</v>
      </c>
      <c r="IX38" s="3047">
        <v>12</v>
      </c>
      <c r="IY38" s="3047">
        <v>23</v>
      </c>
      <c r="IZ38" s="3047">
        <v>41</v>
      </c>
      <c r="JA38" s="3047">
        <v>7</v>
      </c>
      <c r="JB38" s="3047">
        <v>14</v>
      </c>
      <c r="JC38" s="3047">
        <v>11</v>
      </c>
      <c r="JD38" s="3047">
        <v>11</v>
      </c>
      <c r="JE38" s="3047">
        <v>36</v>
      </c>
      <c r="JF38" s="3047">
        <v>36</v>
      </c>
      <c r="JG38" s="3047">
        <v>35</v>
      </c>
      <c r="JH38" s="3047">
        <v>34</v>
      </c>
      <c r="JI38" s="3047">
        <v>52</v>
      </c>
      <c r="JJ38" s="3047">
        <v>38</v>
      </c>
      <c r="JK38" s="3047">
        <v>37</v>
      </c>
      <c r="JL38" s="3047">
        <v>49</v>
      </c>
      <c r="JM38" s="3047">
        <v>48</v>
      </c>
      <c r="JN38" s="3047">
        <v>35</v>
      </c>
      <c r="JO38" s="3047">
        <v>44</v>
      </c>
      <c r="JP38" s="3047">
        <v>19</v>
      </c>
      <c r="JQ38" s="3047">
        <v>19</v>
      </c>
      <c r="JR38" s="3047">
        <v>19</v>
      </c>
      <c r="JS38" s="3047">
        <v>23</v>
      </c>
      <c r="JT38" s="3047">
        <v>31</v>
      </c>
      <c r="JU38" s="3047">
        <v>19</v>
      </c>
      <c r="JV38" s="3047">
        <v>1</v>
      </c>
      <c r="JW38" s="3047">
        <v>19</v>
      </c>
      <c r="JX38" s="3047">
        <v>14</v>
      </c>
      <c r="JY38" s="3047">
        <v>14</v>
      </c>
      <c r="JZ38" s="3047">
        <v>29</v>
      </c>
      <c r="KA38" s="3047">
        <v>28</v>
      </c>
      <c r="KB38" s="3047">
        <v>2</v>
      </c>
      <c r="KC38" s="3047">
        <v>0</v>
      </c>
      <c r="KD38" s="3047">
        <v>21</v>
      </c>
      <c r="KE38" s="3047">
        <v>21</v>
      </c>
      <c r="KF38" s="3047">
        <v>21</v>
      </c>
      <c r="KG38" s="3047">
        <v>31</v>
      </c>
      <c r="KH38" s="3047">
        <v>30</v>
      </c>
      <c r="KI38" s="3047">
        <v>22</v>
      </c>
      <c r="KJ38" s="3047">
        <v>35</v>
      </c>
      <c r="KK38" s="3047">
        <v>39</v>
      </c>
      <c r="KL38" s="3047">
        <v>39</v>
      </c>
      <c r="KM38" s="3047">
        <v>39</v>
      </c>
      <c r="KN38" s="3047">
        <v>27</v>
      </c>
      <c r="KO38" s="3047">
        <v>2</v>
      </c>
      <c r="KP38" s="3047">
        <v>28</v>
      </c>
      <c r="KQ38" s="3047">
        <v>2</v>
      </c>
      <c r="KR38" s="3047">
        <v>8</v>
      </c>
      <c r="KS38" s="3047">
        <v>8</v>
      </c>
      <c r="KT38" s="3047">
        <v>8</v>
      </c>
      <c r="KU38" s="3047">
        <v>31</v>
      </c>
      <c r="KV38" s="3047">
        <v>62</v>
      </c>
      <c r="KW38" s="3047">
        <v>35</v>
      </c>
      <c r="KX38" s="3047">
        <v>48</v>
      </c>
      <c r="KY38" s="3047">
        <v>37</v>
      </c>
      <c r="KZ38" s="3047">
        <v>37</v>
      </c>
      <c r="LA38" s="3047">
        <v>37</v>
      </c>
      <c r="LB38" s="3047">
        <v>33</v>
      </c>
      <c r="LC38" s="3047">
        <v>35</v>
      </c>
      <c r="LD38" s="3047">
        <v>41</v>
      </c>
      <c r="LE38" s="3047">
        <v>25</v>
      </c>
      <c r="LF38" s="3047">
        <v>30</v>
      </c>
      <c r="LG38" s="3047">
        <v>30</v>
      </c>
      <c r="LH38" s="3047">
        <v>30</v>
      </c>
      <c r="LI38" s="3047">
        <v>38</v>
      </c>
      <c r="LJ38" s="3047">
        <v>31</v>
      </c>
      <c r="LK38" s="3047">
        <v>32</v>
      </c>
      <c r="LL38" s="3047">
        <v>54</v>
      </c>
      <c r="LM38" s="3047">
        <v>29</v>
      </c>
      <c r="LN38" s="3047">
        <v>28</v>
      </c>
      <c r="LO38" s="3047">
        <v>28</v>
      </c>
      <c r="LP38" s="3047">
        <v>38</v>
      </c>
      <c r="LQ38" s="3047">
        <v>30</v>
      </c>
      <c r="LR38" s="3047">
        <v>46</v>
      </c>
      <c r="LS38" s="3047">
        <v>46</v>
      </c>
      <c r="LT38" s="3047">
        <v>36</v>
      </c>
      <c r="LU38" s="3047">
        <v>11</v>
      </c>
      <c r="LV38" s="3047">
        <v>11</v>
      </c>
      <c r="LW38" s="3047">
        <v>41</v>
      </c>
      <c r="LX38" s="3047">
        <v>54</v>
      </c>
      <c r="LY38" s="3047">
        <v>49</v>
      </c>
      <c r="LZ38" s="3047">
        <v>34</v>
      </c>
      <c r="MA38" s="3047">
        <v>42</v>
      </c>
      <c r="MB38" s="3047">
        <v>42</v>
      </c>
      <c r="MC38" s="3047">
        <v>42</v>
      </c>
      <c r="MD38" s="3047">
        <v>34</v>
      </c>
      <c r="ME38" s="3047">
        <v>28</v>
      </c>
      <c r="MF38" s="3047">
        <v>46</v>
      </c>
      <c r="MG38" s="3047">
        <v>31</v>
      </c>
      <c r="MH38" s="3047">
        <v>32</v>
      </c>
      <c r="MI38" s="3047">
        <v>11</v>
      </c>
      <c r="MJ38" s="3047">
        <v>11</v>
      </c>
      <c r="MK38" s="3047">
        <v>51</v>
      </c>
      <c r="ML38" s="3047">
        <v>35</v>
      </c>
      <c r="MM38" s="3047">
        <v>53</v>
      </c>
      <c r="MN38" s="3047">
        <v>31</v>
      </c>
      <c r="MO38" s="3047">
        <v>6</v>
      </c>
      <c r="MP38" s="3047">
        <v>6</v>
      </c>
      <c r="MQ38" s="3047">
        <v>5</v>
      </c>
      <c r="MR38" s="3047">
        <v>40</v>
      </c>
      <c r="MS38" s="3047">
        <v>33</v>
      </c>
      <c r="MT38" s="3047">
        <v>31</v>
      </c>
      <c r="MU38" s="3047">
        <v>51</v>
      </c>
      <c r="MV38" s="3047">
        <v>49</v>
      </c>
      <c r="MW38" s="3047">
        <v>47</v>
      </c>
      <c r="MX38" s="3047">
        <v>47</v>
      </c>
      <c r="MY38" s="3047">
        <v>47</v>
      </c>
      <c r="MZ38" s="3047">
        <v>64</v>
      </c>
      <c r="NA38" s="3047">
        <v>21</v>
      </c>
      <c r="NB38" s="3047">
        <v>69</v>
      </c>
      <c r="NC38" s="3047">
        <v>36</v>
      </c>
      <c r="ND38" s="3047">
        <v>35</v>
      </c>
      <c r="NE38" s="3047">
        <v>35</v>
      </c>
      <c r="NF38" s="3047">
        <v>35</v>
      </c>
      <c r="NG38" s="3047">
        <v>29</v>
      </c>
      <c r="NH38" s="3047">
        <v>38</v>
      </c>
      <c r="NI38" s="3047">
        <v>38</v>
      </c>
      <c r="NJ38" s="3047">
        <v>30</v>
      </c>
      <c r="NK38" s="3047">
        <v>8</v>
      </c>
      <c r="NL38" s="3047">
        <v>7</v>
      </c>
      <c r="NM38" s="3047">
        <v>32</v>
      </c>
      <c r="NN38" s="3047">
        <v>24</v>
      </c>
      <c r="NO38" s="3047">
        <v>36</v>
      </c>
      <c r="NP38" s="3047">
        <v>20</v>
      </c>
      <c r="NQ38" s="3047">
        <v>14</v>
      </c>
      <c r="NR38" s="3047">
        <v>14</v>
      </c>
      <c r="NS38" s="3047">
        <v>14</v>
      </c>
      <c r="NT38" s="3047">
        <v>32</v>
      </c>
      <c r="NU38" s="3047">
        <v>55</v>
      </c>
      <c r="NV38" s="3047">
        <v>42</v>
      </c>
      <c r="NW38" s="3047">
        <v>24</v>
      </c>
      <c r="NX38" s="3047">
        <v>31</v>
      </c>
      <c r="NY38" s="3047">
        <v>31</v>
      </c>
      <c r="NZ38" s="3047">
        <v>31</v>
      </c>
      <c r="OA38" s="3047">
        <v>26</v>
      </c>
      <c r="OB38" s="3047">
        <v>29</v>
      </c>
      <c r="OC38" s="3047">
        <v>38</v>
      </c>
      <c r="OD38" s="3047">
        <v>36</v>
      </c>
      <c r="OE38" s="3047">
        <v>27</v>
      </c>
      <c r="OF38" s="3047">
        <v>14</v>
      </c>
      <c r="OG38" s="3047">
        <v>14</v>
      </c>
      <c r="OH38" s="3047">
        <v>40</v>
      </c>
      <c r="OI38" s="3047">
        <v>52</v>
      </c>
      <c r="OJ38" s="3047">
        <v>30</v>
      </c>
      <c r="OK38" s="3047">
        <v>30</v>
      </c>
      <c r="OL38" s="3047">
        <v>30</v>
      </c>
      <c r="OM38" s="3047">
        <v>24</v>
      </c>
      <c r="ON38" s="3047">
        <v>24</v>
      </c>
      <c r="OO38" s="3047">
        <v>29</v>
      </c>
      <c r="OP38" s="3047">
        <v>30</v>
      </c>
      <c r="OQ38" s="3047">
        <v>41</v>
      </c>
      <c r="OR38" s="3047">
        <v>60</v>
      </c>
      <c r="OS38" s="3047">
        <v>40</v>
      </c>
      <c r="OT38" s="3047">
        <v>40</v>
      </c>
      <c r="OU38" s="3047">
        <v>40</v>
      </c>
      <c r="OV38" s="3047">
        <v>40</v>
      </c>
      <c r="OW38" s="3047">
        <v>39</v>
      </c>
      <c r="OX38" s="3047">
        <v>37</v>
      </c>
      <c r="OY38" s="3047">
        <v>35</v>
      </c>
      <c r="OZ38" s="3047">
        <v>32</v>
      </c>
      <c r="PA38" s="3047">
        <v>26</v>
      </c>
      <c r="PB38" s="3047">
        <v>26</v>
      </c>
      <c r="PC38" s="3047">
        <v>60</v>
      </c>
      <c r="PD38" s="3047">
        <v>54</v>
      </c>
      <c r="PE38" s="3047">
        <v>42</v>
      </c>
      <c r="PF38" s="3047">
        <v>58</v>
      </c>
      <c r="PG38" s="3047">
        <v>36</v>
      </c>
      <c r="PH38" s="3047"/>
      <c r="PI38" s="3047">
        <v>36</v>
      </c>
      <c r="PJ38" s="3047">
        <v>40</v>
      </c>
      <c r="PK38" s="3047">
        <v>52</v>
      </c>
      <c r="PL38" s="3047">
        <v>34</v>
      </c>
      <c r="PM38" s="3047">
        <v>43</v>
      </c>
      <c r="PN38" s="3047">
        <v>55</v>
      </c>
      <c r="PO38" s="3047">
        <v>54</v>
      </c>
      <c r="PP38" s="3047">
        <v>54</v>
      </c>
      <c r="PQ38" s="3047">
        <v>53</v>
      </c>
      <c r="PR38" s="3047">
        <v>39</v>
      </c>
      <c r="PS38" s="3047">
        <v>46</v>
      </c>
      <c r="PT38" s="3047">
        <v>45</v>
      </c>
      <c r="PU38" s="3047">
        <v>43</v>
      </c>
      <c r="PV38" s="3047">
        <v>42</v>
      </c>
      <c r="PW38" s="3047">
        <v>42</v>
      </c>
      <c r="PX38" s="3047">
        <v>50</v>
      </c>
      <c r="PY38" s="3047">
        <v>50</v>
      </c>
      <c r="PZ38" s="3047">
        <v>33</v>
      </c>
      <c r="QA38" s="3047">
        <v>43</v>
      </c>
      <c r="QB38" s="3047">
        <v>42</v>
      </c>
      <c r="QC38" s="3047">
        <v>42</v>
      </c>
      <c r="QD38" s="3047">
        <v>38</v>
      </c>
      <c r="QE38" s="3047">
        <v>15</v>
      </c>
      <c r="QF38" s="3047">
        <v>12</v>
      </c>
      <c r="QG38" s="3047">
        <v>34</v>
      </c>
      <c r="QH38" s="3047">
        <v>3</v>
      </c>
      <c r="QI38" s="3047">
        <v>5</v>
      </c>
      <c r="QJ38" s="3047">
        <v>4</v>
      </c>
      <c r="QK38" s="3047">
        <v>4</v>
      </c>
      <c r="QL38" s="3047">
        <v>27</v>
      </c>
      <c r="QM38" s="3047">
        <v>17</v>
      </c>
      <c r="QN38" s="3047">
        <v>22</v>
      </c>
      <c r="QO38" s="3047">
        <v>4</v>
      </c>
      <c r="QP38" s="3047">
        <v>9</v>
      </c>
      <c r="QQ38" s="3047">
        <v>9</v>
      </c>
      <c r="QR38" s="3047">
        <v>9</v>
      </c>
      <c r="QS38" s="3047">
        <v>41</v>
      </c>
      <c r="QT38" s="3047">
        <v>44</v>
      </c>
      <c r="QU38" s="3047">
        <v>30</v>
      </c>
      <c r="QV38" s="3047">
        <v>10</v>
      </c>
      <c r="QW38" s="3047">
        <v>8</v>
      </c>
      <c r="QX38" s="3047">
        <v>8</v>
      </c>
      <c r="QY38" s="3047">
        <v>8</v>
      </c>
      <c r="QZ38" s="4944">
        <v>9</v>
      </c>
      <c r="RA38" s="3047">
        <v>8</v>
      </c>
      <c r="RB38" s="3047">
        <v>26</v>
      </c>
      <c r="RC38" s="3047">
        <v>34</v>
      </c>
      <c r="RD38" s="3047">
        <v>0</v>
      </c>
      <c r="RE38" s="3047">
        <v>0</v>
      </c>
      <c r="RF38" s="3047">
        <v>0</v>
      </c>
      <c r="RG38" s="3047">
        <v>4</v>
      </c>
      <c r="RH38" s="3047">
        <v>4</v>
      </c>
      <c r="RI38" s="3047">
        <v>31</v>
      </c>
      <c r="RJ38" s="3047">
        <v>12</v>
      </c>
      <c r="RK38" s="3047">
        <v>1</v>
      </c>
      <c r="RL38" s="3047">
        <v>1</v>
      </c>
      <c r="RM38" s="3047">
        <v>1</v>
      </c>
      <c r="RN38" s="3047">
        <v>3</v>
      </c>
      <c r="RO38" s="3047">
        <v>13</v>
      </c>
      <c r="RP38" s="3047">
        <v>26</v>
      </c>
      <c r="RQ38" s="3047">
        <v>9</v>
      </c>
      <c r="RR38" s="3047">
        <v>4</v>
      </c>
      <c r="RS38" s="3047">
        <v>4</v>
      </c>
      <c r="RT38" s="3047">
        <v>4</v>
      </c>
      <c r="RU38" s="3047">
        <v>0</v>
      </c>
      <c r="RV38" s="3047">
        <v>3</v>
      </c>
      <c r="RW38" s="3047">
        <v>22</v>
      </c>
      <c r="RX38" s="3047">
        <v>24</v>
      </c>
      <c r="RY38" s="3047">
        <v>7</v>
      </c>
      <c r="RZ38" s="3047">
        <v>7</v>
      </c>
      <c r="SA38" s="3047">
        <v>7</v>
      </c>
      <c r="SB38" s="3047">
        <v>6</v>
      </c>
      <c r="SC38" s="3047">
        <v>3</v>
      </c>
      <c r="SD38" s="3047">
        <v>35</v>
      </c>
      <c r="SE38" s="3047">
        <v>3</v>
      </c>
      <c r="SF38" s="3047">
        <v>28</v>
      </c>
      <c r="SG38" s="3047">
        <v>28</v>
      </c>
      <c r="SH38" s="3047">
        <v>28</v>
      </c>
      <c r="SI38" s="3047">
        <v>6</v>
      </c>
      <c r="SJ38" s="3047">
        <v>1</v>
      </c>
      <c r="SK38" s="3047">
        <v>2</v>
      </c>
      <c r="SL38" s="3047">
        <v>10</v>
      </c>
      <c r="SM38" s="3047">
        <v>6</v>
      </c>
      <c r="SN38" s="3047">
        <v>6</v>
      </c>
      <c r="SO38" s="3047">
        <v>6</v>
      </c>
      <c r="SP38" s="3047">
        <v>1</v>
      </c>
      <c r="SQ38" s="3047">
        <v>2</v>
      </c>
      <c r="SR38" s="3047">
        <v>8</v>
      </c>
      <c r="SS38" s="3047">
        <v>2</v>
      </c>
      <c r="ST38" s="3047">
        <v>16</v>
      </c>
      <c r="SU38" s="3047">
        <v>16</v>
      </c>
      <c r="SV38" s="3047">
        <v>16</v>
      </c>
      <c r="SW38" s="3047">
        <v>13</v>
      </c>
      <c r="SX38" s="3047">
        <v>0</v>
      </c>
      <c r="SY38" s="3047">
        <v>11</v>
      </c>
      <c r="SZ38" s="3047">
        <v>30</v>
      </c>
      <c r="TA38" s="3047">
        <v>2</v>
      </c>
      <c r="TB38" s="3047">
        <v>2</v>
      </c>
      <c r="TC38" s="3047">
        <v>2</v>
      </c>
      <c r="TD38" s="3047">
        <v>11</v>
      </c>
      <c r="TE38" s="3047">
        <v>8</v>
      </c>
      <c r="TF38" s="3047">
        <v>3</v>
      </c>
      <c r="TG38" s="3047">
        <v>1</v>
      </c>
      <c r="TH38" s="3047">
        <v>8</v>
      </c>
      <c r="TI38" s="3047">
        <v>8</v>
      </c>
      <c r="TJ38" s="3047">
        <v>8</v>
      </c>
      <c r="TK38" s="3047">
        <v>29</v>
      </c>
      <c r="TL38" s="3047">
        <v>27</v>
      </c>
      <c r="TM38" s="3047">
        <v>6</v>
      </c>
      <c r="TN38" s="3047">
        <v>37</v>
      </c>
      <c r="TO38" s="3047">
        <v>27</v>
      </c>
      <c r="TP38" s="3047">
        <v>27</v>
      </c>
      <c r="TQ38" s="3047">
        <v>27</v>
      </c>
      <c r="TR38" s="3047">
        <v>5</v>
      </c>
      <c r="TS38" s="3047">
        <v>1</v>
      </c>
      <c r="TT38" s="3047">
        <v>1</v>
      </c>
      <c r="TU38" s="3047">
        <v>4</v>
      </c>
      <c r="TV38" s="3047">
        <v>3</v>
      </c>
      <c r="TW38" s="3047">
        <v>3</v>
      </c>
      <c r="TX38" s="3047">
        <v>3</v>
      </c>
      <c r="TY38" s="3047">
        <v>5</v>
      </c>
      <c r="TZ38" s="3047">
        <v>6</v>
      </c>
      <c r="UA38" s="3047">
        <v>29</v>
      </c>
      <c r="UB38" s="3047">
        <v>30</v>
      </c>
      <c r="UC38" s="3047">
        <v>10</v>
      </c>
      <c r="UD38" s="3047">
        <v>7</v>
      </c>
      <c r="UE38" s="3047">
        <v>7</v>
      </c>
      <c r="UF38" s="3047">
        <v>13</v>
      </c>
      <c r="UG38" s="3047">
        <v>1</v>
      </c>
      <c r="UH38" s="3047">
        <v>1</v>
      </c>
      <c r="UI38" s="3047">
        <v>9</v>
      </c>
      <c r="UJ38" s="3047">
        <v>3</v>
      </c>
      <c r="UK38" s="3047">
        <v>3</v>
      </c>
      <c r="UL38" s="3047">
        <v>3</v>
      </c>
      <c r="UM38" s="3047">
        <v>35</v>
      </c>
      <c r="UN38" s="3047">
        <v>10</v>
      </c>
      <c r="UO38" s="3047">
        <v>21</v>
      </c>
      <c r="UP38" s="3047">
        <v>10</v>
      </c>
      <c r="UQ38" s="3047">
        <v>14</v>
      </c>
      <c r="UR38" s="3047">
        <v>12</v>
      </c>
      <c r="US38" s="3047">
        <v>12</v>
      </c>
      <c r="UT38" s="3047">
        <v>9</v>
      </c>
      <c r="UU38" s="3047">
        <v>7</v>
      </c>
      <c r="UV38" s="3047">
        <v>13</v>
      </c>
      <c r="UW38" s="3047">
        <v>10</v>
      </c>
      <c r="UX38" s="3047">
        <v>19</v>
      </c>
      <c r="UY38" s="3047">
        <v>18</v>
      </c>
      <c r="UZ38" s="3047">
        <v>18</v>
      </c>
      <c r="VA38" s="3047">
        <v>5</v>
      </c>
      <c r="VB38" s="3047">
        <v>5</v>
      </c>
      <c r="VC38" s="3047">
        <v>8</v>
      </c>
      <c r="VD38" s="3047">
        <v>3</v>
      </c>
      <c r="VE38" s="3047">
        <v>8</v>
      </c>
      <c r="VF38" s="3047">
        <v>6</v>
      </c>
      <c r="VG38" s="3047">
        <v>6</v>
      </c>
      <c r="VH38" s="3047">
        <v>9</v>
      </c>
      <c r="VI38" s="3047">
        <v>9</v>
      </c>
      <c r="VJ38" s="3047">
        <v>25</v>
      </c>
      <c r="VK38" s="3047">
        <v>8</v>
      </c>
      <c r="VL38" s="3047">
        <v>3</v>
      </c>
      <c r="VM38" s="3047">
        <v>2</v>
      </c>
      <c r="VN38" s="3047">
        <v>2</v>
      </c>
      <c r="VO38" s="3047">
        <v>4</v>
      </c>
      <c r="VP38" s="3047">
        <v>3</v>
      </c>
      <c r="VQ38" s="3047">
        <v>8</v>
      </c>
      <c r="VR38" s="3047">
        <v>8</v>
      </c>
      <c r="VS38" s="3047">
        <v>5</v>
      </c>
      <c r="VT38" s="3047">
        <v>5</v>
      </c>
      <c r="VU38" s="3047">
        <v>5</v>
      </c>
      <c r="VV38" s="3047">
        <v>2</v>
      </c>
      <c r="VW38" s="3047">
        <v>6</v>
      </c>
      <c r="VX38" s="3047">
        <v>14</v>
      </c>
      <c r="VY38" s="3047">
        <v>8</v>
      </c>
      <c r="VZ38" s="3047">
        <v>6</v>
      </c>
      <c r="WA38" s="3047">
        <v>4</v>
      </c>
      <c r="WB38" s="3047">
        <v>4</v>
      </c>
      <c r="WC38" s="3047">
        <v>16</v>
      </c>
      <c r="WD38" s="3047">
        <v>5</v>
      </c>
      <c r="WE38" s="3047">
        <v>19</v>
      </c>
      <c r="WF38" s="3047">
        <v>7</v>
      </c>
      <c r="WG38" s="3047">
        <v>4</v>
      </c>
      <c r="WH38" s="3047">
        <v>2</v>
      </c>
      <c r="WI38" s="3047">
        <v>2</v>
      </c>
      <c r="WJ38" s="3047">
        <v>15</v>
      </c>
      <c r="WK38" s="3047">
        <v>21</v>
      </c>
      <c r="WL38" s="3047">
        <v>24</v>
      </c>
      <c r="WM38" s="3047">
        <v>10</v>
      </c>
      <c r="WN38" s="3047">
        <v>11</v>
      </c>
      <c r="WO38" s="3047">
        <v>7</v>
      </c>
      <c r="WP38" s="3047">
        <v>7</v>
      </c>
      <c r="WQ38" s="3047">
        <v>7</v>
      </c>
      <c r="WR38" s="3047">
        <v>10</v>
      </c>
      <c r="WS38" s="3047">
        <v>45</v>
      </c>
      <c r="WT38" s="3047">
        <v>4</v>
      </c>
      <c r="WU38" s="3047">
        <v>7</v>
      </c>
      <c r="WV38" s="3047">
        <v>7</v>
      </c>
      <c r="WW38" s="3047">
        <v>7</v>
      </c>
      <c r="WX38" s="3047">
        <v>4</v>
      </c>
      <c r="WY38" s="3047">
        <v>11</v>
      </c>
      <c r="WZ38" s="3047">
        <v>5</v>
      </c>
      <c r="XA38" s="3047">
        <v>5</v>
      </c>
      <c r="XB38" s="3047">
        <v>5</v>
      </c>
      <c r="XC38" s="3047">
        <v>4</v>
      </c>
      <c r="XD38" s="3047">
        <v>4</v>
      </c>
      <c r="XE38" s="3047">
        <v>3</v>
      </c>
      <c r="XF38" s="3047">
        <v>8</v>
      </c>
      <c r="XG38" s="3047">
        <v>5</v>
      </c>
      <c r="XH38" s="3047">
        <v>5</v>
      </c>
      <c r="XI38" s="3047">
        <v>3</v>
      </c>
      <c r="XJ38" s="3047">
        <v>2</v>
      </c>
      <c r="XK38" s="3047">
        <v>2</v>
      </c>
      <c r="XL38" s="3047">
        <v>3</v>
      </c>
      <c r="XM38" s="3047">
        <v>6</v>
      </c>
      <c r="XN38" s="3047">
        <v>23</v>
      </c>
      <c r="XO38" s="3047">
        <v>5</v>
      </c>
      <c r="XP38" s="3047">
        <v>5</v>
      </c>
      <c r="XQ38" s="3047">
        <v>5</v>
      </c>
      <c r="XR38" s="3047">
        <v>5</v>
      </c>
      <c r="XS38" s="3047">
        <v>8</v>
      </c>
      <c r="XT38" s="3047">
        <v>5</v>
      </c>
      <c r="XU38" s="3047">
        <v>20</v>
      </c>
      <c r="XV38" s="3047">
        <v>9</v>
      </c>
      <c r="XW38" s="3047">
        <v>8</v>
      </c>
      <c r="XX38" s="3047">
        <v>7</v>
      </c>
      <c r="XY38" s="3047">
        <v>7</v>
      </c>
      <c r="XZ38" s="3047">
        <v>8</v>
      </c>
      <c r="YA38" s="3047">
        <v>8</v>
      </c>
      <c r="YB38" s="3047">
        <v>3</v>
      </c>
      <c r="YC38" s="3047">
        <v>24</v>
      </c>
      <c r="YD38" s="3047">
        <v>4</v>
      </c>
      <c r="YE38" s="3047">
        <v>4</v>
      </c>
      <c r="YF38" s="3047">
        <v>4</v>
      </c>
      <c r="YG38" s="3047">
        <v>24</v>
      </c>
      <c r="YH38" s="3047">
        <v>19</v>
      </c>
      <c r="YI38" s="3047">
        <v>19</v>
      </c>
      <c r="YJ38" s="3047">
        <v>5</v>
      </c>
      <c r="YK38" s="3047">
        <v>4</v>
      </c>
      <c r="YL38" s="3047">
        <v>3</v>
      </c>
      <c r="YM38" s="3047">
        <v>3</v>
      </c>
      <c r="YN38" s="3047">
        <v>5</v>
      </c>
      <c r="YO38" s="3047">
        <v>3</v>
      </c>
      <c r="YP38" s="3047">
        <v>18</v>
      </c>
      <c r="YQ38" s="3047">
        <v>2</v>
      </c>
      <c r="YR38" s="3047">
        <v>6</v>
      </c>
      <c r="YS38" s="3047">
        <v>2</v>
      </c>
      <c r="YT38" s="3047">
        <v>2</v>
      </c>
      <c r="YU38" s="3047">
        <v>3</v>
      </c>
      <c r="YV38" s="3047">
        <v>8</v>
      </c>
      <c r="YW38" s="3047">
        <v>7</v>
      </c>
      <c r="YX38" s="3047">
        <v>10</v>
      </c>
      <c r="YY38" s="3047">
        <v>7</v>
      </c>
      <c r="YZ38" s="3047">
        <v>5</v>
      </c>
      <c r="ZA38" s="3047">
        <v>5</v>
      </c>
      <c r="ZB38" s="3047">
        <v>26</v>
      </c>
      <c r="ZC38" s="3047">
        <v>65</v>
      </c>
      <c r="ZD38" s="3047">
        <v>23</v>
      </c>
      <c r="ZE38" s="3047">
        <v>26</v>
      </c>
      <c r="ZF38" s="3047">
        <v>21</v>
      </c>
      <c r="ZG38" s="3047">
        <v>21</v>
      </c>
      <c r="ZH38" s="3047">
        <v>21</v>
      </c>
      <c r="ZI38" s="3047">
        <v>35</v>
      </c>
      <c r="ZJ38" s="3047">
        <v>11</v>
      </c>
      <c r="ZK38" s="3047">
        <v>9</v>
      </c>
      <c r="ZL38" s="3047">
        <v>35</v>
      </c>
      <c r="ZM38" s="3047">
        <v>10</v>
      </c>
      <c r="ZN38" s="3047">
        <v>9</v>
      </c>
      <c r="ZO38" s="3047">
        <v>9</v>
      </c>
      <c r="ZP38" s="3047">
        <v>17</v>
      </c>
      <c r="ZQ38" s="3047">
        <v>24</v>
      </c>
      <c r="ZR38" s="3047">
        <v>21</v>
      </c>
      <c r="ZS38" s="3047">
        <v>21</v>
      </c>
      <c r="ZT38" s="3047">
        <v>23</v>
      </c>
      <c r="ZU38" s="3047">
        <v>23</v>
      </c>
      <c r="ZV38" s="3047">
        <v>23</v>
      </c>
      <c r="ZW38" s="3047">
        <v>29</v>
      </c>
      <c r="ZX38" s="3047">
        <v>14</v>
      </c>
      <c r="ZY38" s="3047">
        <v>22</v>
      </c>
      <c r="ZZ38" s="3047">
        <v>16</v>
      </c>
      <c r="AAA38" s="3047">
        <v>9</v>
      </c>
      <c r="AAB38" s="3047">
        <v>8</v>
      </c>
      <c r="AAC38" s="3047">
        <v>8</v>
      </c>
      <c r="AAD38" s="3047">
        <v>19</v>
      </c>
      <c r="AAE38" s="3047">
        <v>23</v>
      </c>
      <c r="AAF38" s="3047">
        <v>24</v>
      </c>
      <c r="AAG38" s="3047">
        <v>24</v>
      </c>
      <c r="AAH38" s="3047">
        <v>29</v>
      </c>
      <c r="AAI38" s="3047">
        <v>26</v>
      </c>
      <c r="AAJ38" s="3047">
        <v>26</v>
      </c>
      <c r="AAK38" s="3047">
        <v>33</v>
      </c>
      <c r="AAL38" s="3047">
        <v>30</v>
      </c>
      <c r="AAM38" s="3047">
        <v>26</v>
      </c>
      <c r="AAN38" s="3047">
        <v>37</v>
      </c>
      <c r="AAO38" s="3047">
        <v>25</v>
      </c>
      <c r="AAP38" s="3047">
        <v>25</v>
      </c>
      <c r="AAQ38" s="3047">
        <v>25</v>
      </c>
      <c r="AAR38" s="3047">
        <v>22</v>
      </c>
      <c r="AAS38" s="3047">
        <v>19</v>
      </c>
      <c r="AAT38" s="3047">
        <v>28</v>
      </c>
      <c r="AAU38" s="3047">
        <v>19</v>
      </c>
      <c r="AAV38" s="3047">
        <v>25</v>
      </c>
      <c r="AAW38" s="3047">
        <v>24</v>
      </c>
      <c r="AAX38" s="3047">
        <v>24</v>
      </c>
      <c r="AAY38" s="3047">
        <v>34</v>
      </c>
      <c r="AAZ38" s="3047">
        <v>32</v>
      </c>
      <c r="ABA38" s="3047">
        <v>14</v>
      </c>
      <c r="ABB38" s="3047">
        <v>27</v>
      </c>
      <c r="ABC38" s="3047">
        <v>25</v>
      </c>
      <c r="ABD38" s="3047">
        <v>24</v>
      </c>
      <c r="ABE38" s="3047">
        <v>24</v>
      </c>
      <c r="ABF38" s="3047">
        <v>14</v>
      </c>
      <c r="ABG38" s="3047">
        <v>13</v>
      </c>
      <c r="ABH38" s="3047">
        <v>25</v>
      </c>
    </row>
    <row r="39" spans="1:736" ht="12" customHeight="1" x14ac:dyDescent="0.2">
      <c r="A39" s="3046" t="s">
        <v>438</v>
      </c>
      <c r="B39" s="3047">
        <v>3</v>
      </c>
      <c r="C39" s="3047">
        <v>4</v>
      </c>
      <c r="D39" s="3047"/>
      <c r="E39" s="3047"/>
      <c r="F39" s="3047">
        <v>4</v>
      </c>
      <c r="G39" s="3047">
        <v>5</v>
      </c>
      <c r="H39" s="3047">
        <v>3</v>
      </c>
      <c r="I39" s="3047">
        <v>5</v>
      </c>
      <c r="J39" s="3047">
        <v>1</v>
      </c>
      <c r="K39" s="3047">
        <v>4</v>
      </c>
      <c r="L39" s="3047">
        <v>3</v>
      </c>
      <c r="M39" s="3047">
        <v>6</v>
      </c>
      <c r="N39" s="3047">
        <v>9</v>
      </c>
      <c r="O39" s="3047">
        <v>3</v>
      </c>
      <c r="P39" s="3047">
        <v>5</v>
      </c>
      <c r="Q39" s="3047">
        <v>4</v>
      </c>
      <c r="R39" s="3047"/>
      <c r="S39" s="3047"/>
      <c r="T39" s="3047">
        <v>4</v>
      </c>
      <c r="U39" s="3047">
        <v>4</v>
      </c>
      <c r="V39" s="3047">
        <v>8</v>
      </c>
      <c r="W39" s="3047">
        <v>12</v>
      </c>
      <c r="X39" s="3047">
        <v>7</v>
      </c>
      <c r="Y39" s="3047"/>
      <c r="Z39" s="3047"/>
      <c r="AA39" s="3047">
        <v>8</v>
      </c>
      <c r="AB39" s="3047">
        <v>8</v>
      </c>
      <c r="AC39" s="3047">
        <v>8</v>
      </c>
      <c r="AD39" s="3047">
        <v>21</v>
      </c>
      <c r="AE39" s="3047">
        <v>9</v>
      </c>
      <c r="AF39" s="3047"/>
      <c r="AG39" s="3047"/>
      <c r="AH39" s="3047">
        <v>9</v>
      </c>
      <c r="AI39" s="3047">
        <v>12</v>
      </c>
      <c r="AJ39" s="3047">
        <v>12</v>
      </c>
      <c r="AK39" s="3047">
        <v>10</v>
      </c>
      <c r="AL39" s="3047">
        <v>18</v>
      </c>
      <c r="AM39" s="3047"/>
      <c r="AN39" s="3047"/>
      <c r="AO39" s="3047">
        <v>7</v>
      </c>
      <c r="AP39" s="3047">
        <v>12</v>
      </c>
      <c r="AQ39" s="3047">
        <v>8</v>
      </c>
      <c r="AR39" s="3047">
        <v>8</v>
      </c>
      <c r="AS39" s="3047">
        <v>5</v>
      </c>
      <c r="AT39" s="3047"/>
      <c r="AU39" s="3047"/>
      <c r="AV39" s="3047">
        <v>5</v>
      </c>
      <c r="AW39" s="3047">
        <v>2</v>
      </c>
      <c r="AX39" s="3047">
        <v>8</v>
      </c>
      <c r="AY39" s="3047">
        <v>4</v>
      </c>
      <c r="AZ39" s="3047">
        <v>3</v>
      </c>
      <c r="BA39" s="3047"/>
      <c r="BB39" s="3047"/>
      <c r="BC39" s="3047">
        <v>1</v>
      </c>
      <c r="BD39" s="3047">
        <v>5</v>
      </c>
      <c r="BE39" s="3047">
        <v>4</v>
      </c>
      <c r="BF39" s="3047">
        <v>6</v>
      </c>
      <c r="BG39" s="3047">
        <v>9</v>
      </c>
      <c r="BH39" s="3047"/>
      <c r="BI39" s="3047"/>
      <c r="BJ39" s="3047">
        <v>8</v>
      </c>
      <c r="BK39" s="3047">
        <v>8</v>
      </c>
      <c r="BL39" s="3047">
        <v>7</v>
      </c>
      <c r="BM39" s="3047">
        <v>5</v>
      </c>
      <c r="BN39" s="3047">
        <v>7</v>
      </c>
      <c r="BO39" s="3047">
        <v>7</v>
      </c>
      <c r="BP39" s="3047">
        <v>7</v>
      </c>
      <c r="BQ39" s="3047">
        <v>7</v>
      </c>
      <c r="BR39" s="3047">
        <v>11</v>
      </c>
      <c r="BS39" s="3047">
        <v>11</v>
      </c>
      <c r="BT39" s="3047">
        <v>16</v>
      </c>
      <c r="BU39" s="3047">
        <v>23</v>
      </c>
      <c r="BV39" s="3047">
        <v>23</v>
      </c>
      <c r="BW39" s="3047">
        <v>23</v>
      </c>
      <c r="BX39" s="3047">
        <v>21</v>
      </c>
      <c r="BY39" s="3047">
        <v>21</v>
      </c>
      <c r="BZ39" s="3047">
        <v>10</v>
      </c>
      <c r="CA39" s="3047">
        <v>11</v>
      </c>
      <c r="CB39" s="3047">
        <v>11</v>
      </c>
      <c r="CC39" s="3047">
        <v>12</v>
      </c>
      <c r="CD39" s="3047">
        <v>12</v>
      </c>
      <c r="CE39" s="3047">
        <v>20</v>
      </c>
      <c r="CF39" s="3047">
        <v>13</v>
      </c>
      <c r="CG39" s="3047">
        <v>16</v>
      </c>
      <c r="CH39" s="3047">
        <v>25</v>
      </c>
      <c r="CI39" s="3047">
        <v>18</v>
      </c>
      <c r="CJ39" s="3047">
        <v>19</v>
      </c>
      <c r="CK39" s="3047">
        <v>19</v>
      </c>
      <c r="CL39" s="3047">
        <v>18</v>
      </c>
      <c r="CM39" s="3047">
        <v>23</v>
      </c>
      <c r="CN39" s="3047">
        <v>35</v>
      </c>
      <c r="CO39" s="3047">
        <v>40</v>
      </c>
      <c r="CP39" s="3047">
        <v>25</v>
      </c>
      <c r="CQ39" s="3047">
        <v>27</v>
      </c>
      <c r="CR39" s="3047">
        <v>27</v>
      </c>
      <c r="CS39" s="3047">
        <v>17</v>
      </c>
      <c r="CT39" s="3047">
        <v>25</v>
      </c>
      <c r="CU39" s="3047">
        <v>36</v>
      </c>
      <c r="CV39" s="3047">
        <v>33</v>
      </c>
      <c r="CW39" s="3047">
        <v>30</v>
      </c>
      <c r="CX39" s="3047">
        <v>32</v>
      </c>
      <c r="CY39" s="3047">
        <v>32</v>
      </c>
      <c r="CZ39" s="3047">
        <v>30</v>
      </c>
      <c r="DA39" s="3047">
        <v>14</v>
      </c>
      <c r="DB39" s="3047">
        <v>19</v>
      </c>
      <c r="DC39" s="3047">
        <v>15</v>
      </c>
      <c r="DD39" s="3047">
        <v>19</v>
      </c>
      <c r="DE39" s="3047">
        <v>20</v>
      </c>
      <c r="DF39" s="3047">
        <v>20</v>
      </c>
      <c r="DG39" s="3047">
        <v>17</v>
      </c>
      <c r="DH39" s="3047">
        <v>10</v>
      </c>
      <c r="DI39" s="3047">
        <v>13</v>
      </c>
      <c r="DJ39" s="3047">
        <v>16</v>
      </c>
      <c r="DK39" s="3047">
        <v>18</v>
      </c>
      <c r="DL39" s="3047">
        <v>18</v>
      </c>
      <c r="DM39" s="3047">
        <v>18</v>
      </c>
      <c r="DN39" s="3047">
        <v>18</v>
      </c>
      <c r="DO39" s="3047">
        <v>15</v>
      </c>
      <c r="DP39" s="3047">
        <v>14</v>
      </c>
      <c r="DQ39" s="3047">
        <v>14</v>
      </c>
      <c r="DR39" s="3047">
        <v>16</v>
      </c>
      <c r="DS39" s="3047">
        <v>17</v>
      </c>
      <c r="DT39" s="3047">
        <v>17</v>
      </c>
      <c r="DU39" s="3047">
        <v>22</v>
      </c>
      <c r="DV39" s="3047">
        <v>22</v>
      </c>
      <c r="DW39" s="3047">
        <v>27</v>
      </c>
      <c r="DX39" s="3047">
        <v>25</v>
      </c>
      <c r="DY39" s="3047">
        <v>26</v>
      </c>
      <c r="DZ39" s="3047">
        <v>26</v>
      </c>
      <c r="EA39" s="3047">
        <v>26</v>
      </c>
      <c r="EB39" s="3047">
        <v>20</v>
      </c>
      <c r="EC39" s="3047">
        <v>13</v>
      </c>
      <c r="ED39" s="3047">
        <v>13</v>
      </c>
      <c r="EE39" s="3047">
        <v>16</v>
      </c>
      <c r="EF39" s="3047">
        <v>19</v>
      </c>
      <c r="EG39" s="3047">
        <v>19</v>
      </c>
      <c r="EH39" s="3047">
        <v>19</v>
      </c>
      <c r="EI39" s="3047">
        <v>22</v>
      </c>
      <c r="EJ39" s="3047">
        <v>19</v>
      </c>
      <c r="EK39" s="3047">
        <v>23</v>
      </c>
      <c r="EL39" s="3047">
        <v>16</v>
      </c>
      <c r="EM39" s="3047">
        <v>15</v>
      </c>
      <c r="EN39" s="3047">
        <v>16</v>
      </c>
      <c r="EO39" s="3047">
        <v>16</v>
      </c>
      <c r="EP39" s="3047">
        <v>13</v>
      </c>
      <c r="EQ39" s="3047">
        <v>19</v>
      </c>
      <c r="ER39" s="3047">
        <v>18</v>
      </c>
      <c r="ES39" s="3047">
        <v>14</v>
      </c>
      <c r="ET39" s="3047">
        <v>18</v>
      </c>
      <c r="EU39" s="3047">
        <v>18</v>
      </c>
      <c r="EV39" s="3047">
        <v>18</v>
      </c>
      <c r="EW39" s="3047">
        <v>18</v>
      </c>
      <c r="EX39" s="3047">
        <v>23</v>
      </c>
      <c r="EY39" s="3047">
        <v>25</v>
      </c>
      <c r="EZ39" s="3047">
        <v>26</v>
      </c>
      <c r="FA39" s="3047">
        <v>26</v>
      </c>
      <c r="FB39" s="3047">
        <v>28</v>
      </c>
      <c r="FC39" s="3047">
        <v>28</v>
      </c>
      <c r="FD39" s="3047">
        <v>35</v>
      </c>
      <c r="FE39" s="3047">
        <v>26</v>
      </c>
      <c r="FF39" s="3047">
        <v>22</v>
      </c>
      <c r="FG39" s="3047">
        <v>23</v>
      </c>
      <c r="FH39" s="3047">
        <v>23</v>
      </c>
      <c r="FI39" s="3047">
        <v>24</v>
      </c>
      <c r="FJ39" s="3047">
        <v>24</v>
      </c>
      <c r="FK39" s="3047">
        <v>16</v>
      </c>
      <c r="FL39" s="3047">
        <v>19</v>
      </c>
      <c r="FM39" s="3047">
        <v>20</v>
      </c>
      <c r="FN39" s="3047">
        <v>25</v>
      </c>
      <c r="FO39" s="3047">
        <v>19</v>
      </c>
      <c r="FP39" s="3047">
        <v>20</v>
      </c>
      <c r="FQ39" s="3047">
        <v>20</v>
      </c>
      <c r="FR39" s="3047">
        <v>7</v>
      </c>
      <c r="FS39" s="3047">
        <v>10</v>
      </c>
      <c r="FT39" s="3047">
        <v>5</v>
      </c>
      <c r="FU39" s="3047">
        <v>9</v>
      </c>
      <c r="FV39" s="3047">
        <v>8</v>
      </c>
      <c r="FW39" s="3047">
        <v>9</v>
      </c>
      <c r="FX39" s="3047">
        <v>9</v>
      </c>
      <c r="FY39" s="3047">
        <v>11</v>
      </c>
      <c r="FZ39" s="3047">
        <v>9</v>
      </c>
      <c r="GA39" s="3047">
        <v>10</v>
      </c>
      <c r="GB39" s="3047">
        <v>9</v>
      </c>
      <c r="GC39" s="3047">
        <v>8</v>
      </c>
      <c r="GD39" s="3047">
        <v>8</v>
      </c>
      <c r="GE39" s="3047">
        <v>8</v>
      </c>
      <c r="GF39" s="3047">
        <v>10</v>
      </c>
      <c r="GG39" s="3047">
        <v>9</v>
      </c>
      <c r="GH39" s="3047">
        <v>10</v>
      </c>
      <c r="GI39" s="3047">
        <v>12</v>
      </c>
      <c r="GJ39" s="3047">
        <v>9</v>
      </c>
      <c r="GK39" s="3047">
        <v>16</v>
      </c>
      <c r="GL39" s="3047">
        <v>16</v>
      </c>
      <c r="GM39" s="3047">
        <v>13</v>
      </c>
      <c r="GN39" s="3047">
        <v>9</v>
      </c>
      <c r="GO39" s="3047">
        <v>8</v>
      </c>
      <c r="GP39" s="3047">
        <v>9</v>
      </c>
      <c r="GQ39" s="3047">
        <v>14</v>
      </c>
      <c r="GR39" s="3047">
        <v>16</v>
      </c>
      <c r="GS39" s="3047">
        <v>15</v>
      </c>
      <c r="GT39" s="3047">
        <v>14</v>
      </c>
      <c r="GU39" s="3047">
        <v>14</v>
      </c>
      <c r="GV39" s="3047">
        <v>20</v>
      </c>
      <c r="GW39" s="3047">
        <v>21</v>
      </c>
      <c r="GX39" s="3047">
        <v>21</v>
      </c>
      <c r="GY39" s="3047">
        <v>23</v>
      </c>
      <c r="GZ39" s="3047">
        <v>23</v>
      </c>
      <c r="HA39" s="3047">
        <v>22</v>
      </c>
      <c r="HB39" s="3047">
        <v>23</v>
      </c>
      <c r="HC39" s="3047">
        <v>19</v>
      </c>
      <c r="HD39" s="3047">
        <v>21</v>
      </c>
      <c r="HE39" s="3047">
        <v>17</v>
      </c>
      <c r="HF39" s="3047">
        <v>17</v>
      </c>
      <c r="HG39" s="3047">
        <v>17</v>
      </c>
      <c r="HH39" s="3047">
        <v>14</v>
      </c>
      <c r="HI39" s="3047">
        <v>14</v>
      </c>
      <c r="HJ39" s="3047">
        <v>20</v>
      </c>
      <c r="HK39" s="3047">
        <v>31</v>
      </c>
      <c r="HL39" s="3047">
        <v>13</v>
      </c>
      <c r="HM39" s="3047">
        <v>13</v>
      </c>
      <c r="HN39" s="3047">
        <v>13</v>
      </c>
      <c r="HO39" s="3047">
        <v>17</v>
      </c>
      <c r="HP39" s="3047">
        <v>19</v>
      </c>
      <c r="HQ39" s="3047">
        <v>21</v>
      </c>
      <c r="HR39" s="3047">
        <v>14</v>
      </c>
      <c r="HS39" s="3047">
        <v>14</v>
      </c>
      <c r="HT39" s="3047">
        <v>15</v>
      </c>
      <c r="HU39" s="3047">
        <v>15</v>
      </c>
      <c r="HV39" s="3047">
        <v>16</v>
      </c>
      <c r="HW39" s="3047">
        <v>16</v>
      </c>
      <c r="HX39" s="3047">
        <v>12</v>
      </c>
      <c r="HY39" s="3047">
        <v>14</v>
      </c>
      <c r="HZ39" s="3047">
        <v>20</v>
      </c>
      <c r="IA39" s="3047">
        <v>22</v>
      </c>
      <c r="IB39" s="3047">
        <v>22</v>
      </c>
      <c r="IC39" s="3047">
        <v>17</v>
      </c>
      <c r="ID39" s="3047">
        <v>22</v>
      </c>
      <c r="IE39" s="3047">
        <v>18</v>
      </c>
      <c r="IF39" s="3047">
        <v>13</v>
      </c>
      <c r="IG39" s="3047">
        <v>12</v>
      </c>
      <c r="IH39" s="3047">
        <v>12</v>
      </c>
      <c r="II39" s="3047">
        <v>12</v>
      </c>
      <c r="IJ39" s="3047">
        <v>17</v>
      </c>
      <c r="IK39" s="3047">
        <v>14</v>
      </c>
      <c r="IL39" s="3047">
        <v>16</v>
      </c>
      <c r="IM39" s="3047">
        <v>16</v>
      </c>
      <c r="IN39" s="3047">
        <v>18</v>
      </c>
      <c r="IO39" s="3047">
        <v>18</v>
      </c>
      <c r="IP39" s="3047">
        <v>18</v>
      </c>
      <c r="IQ39" s="3047">
        <v>18</v>
      </c>
      <c r="IR39" s="3047">
        <v>19</v>
      </c>
      <c r="IS39" s="3047">
        <v>26</v>
      </c>
      <c r="IT39" s="3047">
        <v>20</v>
      </c>
      <c r="IU39" s="3047">
        <v>18</v>
      </c>
      <c r="IV39" s="3047">
        <v>17</v>
      </c>
      <c r="IW39" s="3047">
        <v>17</v>
      </c>
      <c r="IX39" s="3047">
        <v>9</v>
      </c>
      <c r="IY39" s="3047">
        <v>10</v>
      </c>
      <c r="IZ39" s="3047">
        <v>14</v>
      </c>
      <c r="JA39" s="3047">
        <v>25</v>
      </c>
      <c r="JB39" s="3047">
        <v>18</v>
      </c>
      <c r="JC39" s="3047">
        <v>18</v>
      </c>
      <c r="JD39" s="3047">
        <v>18</v>
      </c>
      <c r="JE39" s="3047">
        <v>22</v>
      </c>
      <c r="JF39" s="3047">
        <v>24</v>
      </c>
      <c r="JG39" s="3047">
        <v>20</v>
      </c>
      <c r="JH39" s="3047">
        <v>21</v>
      </c>
      <c r="JI39" s="3047">
        <v>23</v>
      </c>
      <c r="JJ39" s="3047">
        <v>22</v>
      </c>
      <c r="JK39" s="3047">
        <v>22</v>
      </c>
      <c r="JL39" s="3047">
        <v>12</v>
      </c>
      <c r="JM39" s="3047">
        <v>18</v>
      </c>
      <c r="JN39" s="3047">
        <v>20</v>
      </c>
      <c r="JO39" s="3047">
        <v>21</v>
      </c>
      <c r="JP39" s="3047">
        <v>21</v>
      </c>
      <c r="JQ39" s="3047">
        <v>21</v>
      </c>
      <c r="JR39" s="3047">
        <v>21</v>
      </c>
      <c r="JS39" s="3047">
        <v>18</v>
      </c>
      <c r="JT39" s="3047">
        <v>22</v>
      </c>
      <c r="JU39" s="3047">
        <v>13</v>
      </c>
      <c r="JV39" s="3047">
        <v>14</v>
      </c>
      <c r="JW39" s="3047">
        <v>12</v>
      </c>
      <c r="JX39" s="3047">
        <v>12</v>
      </c>
      <c r="JY39" s="3047">
        <v>12</v>
      </c>
      <c r="JZ39" s="3047">
        <v>17</v>
      </c>
      <c r="KA39" s="3047">
        <v>13</v>
      </c>
      <c r="KB39" s="3047">
        <v>6</v>
      </c>
      <c r="KC39" s="3047">
        <v>4</v>
      </c>
      <c r="KD39" s="3047">
        <v>5</v>
      </c>
      <c r="KE39" s="3047">
        <v>5</v>
      </c>
      <c r="KF39" s="3047">
        <v>5</v>
      </c>
      <c r="KG39" s="3047">
        <v>6</v>
      </c>
      <c r="KH39" s="3047">
        <v>5</v>
      </c>
      <c r="KI39" s="3047">
        <v>12</v>
      </c>
      <c r="KJ39" s="3047">
        <v>9</v>
      </c>
      <c r="KK39" s="3047">
        <v>6</v>
      </c>
      <c r="KL39" s="3047">
        <v>6</v>
      </c>
      <c r="KM39" s="3047">
        <v>6</v>
      </c>
      <c r="KN39" s="3047">
        <v>5</v>
      </c>
      <c r="KO39" s="3047">
        <v>5</v>
      </c>
      <c r="KP39" s="3047">
        <v>3</v>
      </c>
      <c r="KQ39" s="3047">
        <v>9</v>
      </c>
      <c r="KR39" s="3047">
        <v>7</v>
      </c>
      <c r="KS39" s="3047">
        <v>7</v>
      </c>
      <c r="KT39" s="3047">
        <v>7</v>
      </c>
      <c r="KU39" s="3047">
        <v>5</v>
      </c>
      <c r="KV39" s="3047">
        <v>6</v>
      </c>
      <c r="KW39" s="3047">
        <v>7</v>
      </c>
      <c r="KX39" s="3047">
        <v>6</v>
      </c>
      <c r="KY39" s="3047">
        <v>8</v>
      </c>
      <c r="KZ39" s="3047">
        <v>8</v>
      </c>
      <c r="LA39" s="3047">
        <v>8</v>
      </c>
      <c r="LB39" s="3047">
        <v>12</v>
      </c>
      <c r="LC39" s="3047">
        <v>10</v>
      </c>
      <c r="LD39" s="3047">
        <v>6</v>
      </c>
      <c r="LE39" s="3047">
        <v>8</v>
      </c>
      <c r="LF39" s="3047">
        <v>6</v>
      </c>
      <c r="LG39" s="3047">
        <v>6</v>
      </c>
      <c r="LH39" s="3047">
        <v>6</v>
      </c>
      <c r="LI39" s="3047">
        <v>8</v>
      </c>
      <c r="LJ39" s="3047">
        <v>9</v>
      </c>
      <c r="LK39" s="3047">
        <v>9</v>
      </c>
      <c r="LL39" s="3047">
        <v>9</v>
      </c>
      <c r="LM39" s="3047">
        <v>6</v>
      </c>
      <c r="LN39" s="3047">
        <v>6</v>
      </c>
      <c r="LO39" s="3047">
        <v>6</v>
      </c>
      <c r="LP39" s="3047">
        <v>12</v>
      </c>
      <c r="LQ39" s="3047">
        <v>17</v>
      </c>
      <c r="LR39" s="3047">
        <v>12</v>
      </c>
      <c r="LS39" s="3047">
        <v>12</v>
      </c>
      <c r="LT39" s="3047">
        <v>13</v>
      </c>
      <c r="LU39" s="3047">
        <v>12</v>
      </c>
      <c r="LV39" s="3047">
        <v>12</v>
      </c>
      <c r="LW39" s="3047">
        <v>10</v>
      </c>
      <c r="LX39" s="3047">
        <v>9</v>
      </c>
      <c r="LY39" s="3047">
        <v>11</v>
      </c>
      <c r="LZ39" s="3047">
        <v>12</v>
      </c>
      <c r="MA39" s="3047">
        <v>12</v>
      </c>
      <c r="MB39" s="3047">
        <v>12</v>
      </c>
      <c r="MC39" s="3047">
        <v>12</v>
      </c>
      <c r="MD39" s="3047">
        <v>13</v>
      </c>
      <c r="ME39" s="3047">
        <v>21</v>
      </c>
      <c r="MF39" s="3047">
        <v>15</v>
      </c>
      <c r="MG39" s="3047">
        <v>16</v>
      </c>
      <c r="MH39" s="3047">
        <v>16</v>
      </c>
      <c r="MI39" s="3047">
        <v>16</v>
      </c>
      <c r="MJ39" s="3047">
        <v>16</v>
      </c>
      <c r="MK39" s="3047">
        <v>17</v>
      </c>
      <c r="ML39" s="3047">
        <v>28</v>
      </c>
      <c r="MM39" s="3047">
        <v>31</v>
      </c>
      <c r="MN39" s="3047">
        <v>22</v>
      </c>
      <c r="MO39" s="3047">
        <v>15</v>
      </c>
      <c r="MP39" s="3047">
        <v>15</v>
      </c>
      <c r="MQ39" s="3047">
        <v>15</v>
      </c>
      <c r="MR39" s="3047">
        <v>11</v>
      </c>
      <c r="MS39" s="3047">
        <v>10</v>
      </c>
      <c r="MT39" s="3047">
        <v>5</v>
      </c>
      <c r="MU39" s="3047">
        <v>9</v>
      </c>
      <c r="MV39" s="3047">
        <v>7</v>
      </c>
      <c r="MW39" s="3047">
        <v>7</v>
      </c>
      <c r="MX39" s="3047">
        <v>7</v>
      </c>
      <c r="MY39" s="3047">
        <v>7</v>
      </c>
      <c r="MZ39" s="3047">
        <v>10</v>
      </c>
      <c r="NA39" s="3047">
        <v>5</v>
      </c>
      <c r="NB39" s="3047">
        <v>5</v>
      </c>
      <c r="NC39" s="3047">
        <v>9</v>
      </c>
      <c r="ND39" s="3047">
        <v>9</v>
      </c>
      <c r="NE39" s="3047">
        <v>9</v>
      </c>
      <c r="NF39" s="3047">
        <v>9</v>
      </c>
      <c r="NG39" s="3047">
        <v>11</v>
      </c>
      <c r="NH39" s="3047">
        <v>11</v>
      </c>
      <c r="NI39" s="3047">
        <v>11</v>
      </c>
      <c r="NJ39" s="3047">
        <v>12</v>
      </c>
      <c r="NK39" s="3047">
        <v>12</v>
      </c>
      <c r="NL39" s="3047">
        <v>12</v>
      </c>
      <c r="NM39" s="3047">
        <v>13</v>
      </c>
      <c r="NN39" s="3047">
        <v>18</v>
      </c>
      <c r="NO39" s="3047">
        <v>19</v>
      </c>
      <c r="NP39" s="3047">
        <v>15</v>
      </c>
      <c r="NQ39" s="3047">
        <v>12</v>
      </c>
      <c r="NR39" s="3047">
        <v>12</v>
      </c>
      <c r="NS39" s="3047">
        <v>12</v>
      </c>
      <c r="NT39" s="3047">
        <v>15</v>
      </c>
      <c r="NU39" s="3047">
        <v>15</v>
      </c>
      <c r="NV39" s="3047">
        <v>14</v>
      </c>
      <c r="NW39" s="3047">
        <v>13</v>
      </c>
      <c r="NX39" s="3047">
        <v>11</v>
      </c>
      <c r="NY39" s="3047">
        <v>11</v>
      </c>
      <c r="NZ39" s="3047">
        <v>11</v>
      </c>
      <c r="OA39" s="3047">
        <v>8</v>
      </c>
      <c r="OB39" s="3047">
        <v>14</v>
      </c>
      <c r="OC39" s="3047">
        <v>10</v>
      </c>
      <c r="OD39" s="3047">
        <v>10</v>
      </c>
      <c r="OE39" s="3047">
        <v>14</v>
      </c>
      <c r="OF39" s="3047">
        <v>16</v>
      </c>
      <c r="OG39" s="3047">
        <v>16</v>
      </c>
      <c r="OH39" s="3047">
        <v>11</v>
      </c>
      <c r="OI39" s="3047">
        <v>14</v>
      </c>
      <c r="OJ39" s="3047">
        <v>8</v>
      </c>
      <c r="OK39" s="3047">
        <v>15</v>
      </c>
      <c r="OL39" s="3047">
        <v>16</v>
      </c>
      <c r="OM39" s="3047">
        <v>20</v>
      </c>
      <c r="ON39" s="3047">
        <v>20</v>
      </c>
      <c r="OO39" s="3047">
        <v>19</v>
      </c>
      <c r="OP39" s="3047">
        <v>16</v>
      </c>
      <c r="OQ39" s="3047">
        <v>14</v>
      </c>
      <c r="OR39" s="3047">
        <v>25</v>
      </c>
      <c r="OS39" s="3047">
        <v>29</v>
      </c>
      <c r="OT39" s="3047">
        <v>29</v>
      </c>
      <c r="OU39" s="3047">
        <v>28</v>
      </c>
      <c r="OV39" s="3047">
        <v>11</v>
      </c>
      <c r="OW39" s="3047">
        <v>18</v>
      </c>
      <c r="OX39" s="3047">
        <v>15</v>
      </c>
      <c r="OY39" s="3047">
        <v>19</v>
      </c>
      <c r="OZ39" s="3047">
        <v>21</v>
      </c>
      <c r="PA39" s="3047">
        <v>28</v>
      </c>
      <c r="PB39" s="3047">
        <v>28</v>
      </c>
      <c r="PC39" s="3047">
        <v>26</v>
      </c>
      <c r="PD39" s="3047">
        <v>19</v>
      </c>
      <c r="PE39" s="3047">
        <v>15</v>
      </c>
      <c r="PF39" s="3047">
        <v>29</v>
      </c>
      <c r="PG39" s="3047">
        <v>25</v>
      </c>
      <c r="PH39" s="3047"/>
      <c r="PI39" s="3047">
        <v>25</v>
      </c>
      <c r="PJ39" s="3047">
        <v>23</v>
      </c>
      <c r="PK39" s="3047">
        <v>24</v>
      </c>
      <c r="PL39" s="3047">
        <v>18</v>
      </c>
      <c r="PM39" s="3047">
        <v>22</v>
      </c>
      <c r="PN39" s="3047">
        <v>17</v>
      </c>
      <c r="PO39" s="3047">
        <v>17</v>
      </c>
      <c r="PP39" s="3047">
        <v>17</v>
      </c>
      <c r="PQ39" s="3047">
        <v>22</v>
      </c>
      <c r="PR39" s="3047">
        <v>21</v>
      </c>
      <c r="PS39" s="3047">
        <v>15</v>
      </c>
      <c r="PT39" s="3047">
        <v>12</v>
      </c>
      <c r="PU39" s="3047">
        <v>13</v>
      </c>
      <c r="PV39" s="3047">
        <v>12</v>
      </c>
      <c r="PW39" s="3047">
        <v>12</v>
      </c>
      <c r="PX39" s="3047">
        <v>15</v>
      </c>
      <c r="PY39" s="3047">
        <v>15</v>
      </c>
      <c r="PZ39" s="3047">
        <v>12</v>
      </c>
      <c r="QA39" s="3047">
        <v>9</v>
      </c>
      <c r="QB39" s="3047">
        <v>7</v>
      </c>
      <c r="QC39" s="3047">
        <v>7</v>
      </c>
      <c r="QD39" s="3047">
        <v>7</v>
      </c>
      <c r="QE39" s="3047">
        <v>7</v>
      </c>
      <c r="QF39" s="3047">
        <v>5</v>
      </c>
      <c r="QG39" s="3047">
        <v>7</v>
      </c>
      <c r="QH39" s="3047">
        <v>4</v>
      </c>
      <c r="QI39" s="3047">
        <v>7</v>
      </c>
      <c r="QJ39" s="3047">
        <v>7</v>
      </c>
      <c r="QK39" s="3047">
        <v>7</v>
      </c>
      <c r="QL39" s="3047">
        <v>9</v>
      </c>
      <c r="QM39" s="3047">
        <v>6</v>
      </c>
      <c r="QN39" s="3047">
        <v>4</v>
      </c>
      <c r="QO39" s="4944">
        <v>220</v>
      </c>
      <c r="QP39" s="4944">
        <v>207</v>
      </c>
      <c r="QQ39" s="4944">
        <v>191</v>
      </c>
      <c r="QR39" s="4944">
        <v>187</v>
      </c>
      <c r="QS39" s="4944">
        <v>215</v>
      </c>
      <c r="QT39" s="4944">
        <v>213</v>
      </c>
      <c r="QU39" s="4944">
        <v>212</v>
      </c>
      <c r="QV39" s="4944">
        <v>206</v>
      </c>
      <c r="QW39" s="4944">
        <v>204</v>
      </c>
      <c r="QX39" s="4944">
        <v>203</v>
      </c>
      <c r="QY39" s="4944">
        <v>200</v>
      </c>
      <c r="QZ39" s="4944">
        <v>203</v>
      </c>
      <c r="RA39" s="4944">
        <v>190</v>
      </c>
      <c r="RB39" s="4944">
        <v>189</v>
      </c>
      <c r="RC39" s="4944">
        <v>182</v>
      </c>
      <c r="RD39" s="4944">
        <v>172</v>
      </c>
      <c r="RE39" s="4944">
        <v>169</v>
      </c>
      <c r="RF39" s="4944">
        <v>169</v>
      </c>
      <c r="RG39" s="4944">
        <v>173</v>
      </c>
      <c r="RH39" s="4944">
        <v>158</v>
      </c>
      <c r="RI39" s="4944">
        <v>1057</v>
      </c>
      <c r="RJ39" s="4944">
        <v>1049</v>
      </c>
      <c r="RK39" s="4944">
        <v>1009</v>
      </c>
      <c r="RL39" s="4944">
        <v>1024</v>
      </c>
      <c r="RM39" s="4944">
        <v>1014</v>
      </c>
      <c r="RN39" s="4944">
        <v>999</v>
      </c>
      <c r="RO39" s="4944">
        <v>974</v>
      </c>
      <c r="RP39" s="4944">
        <v>950</v>
      </c>
      <c r="RQ39" s="4944">
        <v>918</v>
      </c>
      <c r="RR39" s="4944">
        <v>899</v>
      </c>
      <c r="RS39" s="4944">
        <v>898</v>
      </c>
      <c r="RT39" s="4944">
        <v>860</v>
      </c>
      <c r="RU39" s="4944">
        <v>870</v>
      </c>
      <c r="RV39" s="4944">
        <v>1112</v>
      </c>
      <c r="RW39" s="4944">
        <v>1076</v>
      </c>
      <c r="RX39" s="4945">
        <v>1056</v>
      </c>
      <c r="RY39" s="4945">
        <v>1036</v>
      </c>
      <c r="RZ39" s="4945">
        <v>1026</v>
      </c>
      <c r="SA39" s="4945">
        <v>1023</v>
      </c>
      <c r="SB39" s="4945">
        <v>1013</v>
      </c>
      <c r="SC39" s="4945">
        <v>977</v>
      </c>
      <c r="SD39" s="4945">
        <v>964</v>
      </c>
      <c r="SE39" s="4945">
        <v>937</v>
      </c>
      <c r="SF39" s="4945">
        <v>925</v>
      </c>
      <c r="SG39" s="4945">
        <v>912</v>
      </c>
      <c r="SH39" s="4945">
        <v>909</v>
      </c>
      <c r="SI39" s="4945">
        <v>895</v>
      </c>
      <c r="SJ39" s="4945">
        <v>859</v>
      </c>
      <c r="SK39" s="4945">
        <v>847</v>
      </c>
      <c r="SL39" s="4945">
        <v>812</v>
      </c>
      <c r="SM39" s="4945">
        <v>810</v>
      </c>
      <c r="SN39" s="4945">
        <v>827</v>
      </c>
      <c r="SO39" s="4945">
        <v>826</v>
      </c>
      <c r="SP39" s="4945">
        <v>820</v>
      </c>
      <c r="SQ39" s="4945">
        <v>808</v>
      </c>
      <c r="SR39" s="4945">
        <v>807</v>
      </c>
      <c r="SS39" s="4945">
        <v>791</v>
      </c>
      <c r="ST39" s="4945">
        <v>750</v>
      </c>
      <c r="SU39" s="4945">
        <v>773</v>
      </c>
      <c r="SV39" s="4945">
        <v>773</v>
      </c>
      <c r="SW39" s="4945">
        <v>760</v>
      </c>
      <c r="SX39" s="4945">
        <v>739</v>
      </c>
      <c r="SY39" s="4945">
        <v>714</v>
      </c>
      <c r="SZ39" s="4945">
        <v>723</v>
      </c>
      <c r="TA39" s="4945">
        <v>712</v>
      </c>
      <c r="TB39" s="4945">
        <v>712</v>
      </c>
      <c r="TC39" s="4945">
        <v>704</v>
      </c>
      <c r="TD39" s="4945">
        <v>700</v>
      </c>
      <c r="TE39" s="4945">
        <v>677</v>
      </c>
      <c r="TF39" s="4945">
        <v>672</v>
      </c>
      <c r="TG39" s="4945">
        <v>658</v>
      </c>
      <c r="TH39" s="4945">
        <v>651</v>
      </c>
      <c r="TI39" s="4945">
        <v>646</v>
      </c>
      <c r="TJ39" s="4945">
        <v>644</v>
      </c>
      <c r="TK39" s="4945">
        <v>641</v>
      </c>
      <c r="TL39" s="4945">
        <v>636</v>
      </c>
      <c r="TM39" s="4945">
        <v>633</v>
      </c>
      <c r="TN39" s="4945">
        <v>634</v>
      </c>
      <c r="TO39" s="4945">
        <v>622</v>
      </c>
      <c r="TP39" s="4945">
        <v>597</v>
      </c>
      <c r="TQ39" s="4945">
        <v>605</v>
      </c>
      <c r="TR39" s="4945">
        <v>613</v>
      </c>
      <c r="TS39" s="4945">
        <v>595</v>
      </c>
      <c r="TT39" s="4945">
        <v>583</v>
      </c>
      <c r="TU39" s="4945">
        <v>583</v>
      </c>
      <c r="TV39" s="4945">
        <v>582</v>
      </c>
      <c r="TW39" s="4945">
        <v>578</v>
      </c>
      <c r="TX39" s="4945">
        <v>578</v>
      </c>
      <c r="TY39" s="4945">
        <v>580</v>
      </c>
      <c r="TZ39" s="4945">
        <v>568</v>
      </c>
      <c r="UA39" s="4945">
        <v>566</v>
      </c>
      <c r="UB39" s="4945">
        <v>566</v>
      </c>
      <c r="UC39" s="4945">
        <v>542</v>
      </c>
      <c r="UD39" s="4945">
        <v>545</v>
      </c>
      <c r="UE39" s="4945">
        <v>545</v>
      </c>
      <c r="UF39" s="4945">
        <v>549</v>
      </c>
      <c r="UG39" s="4945">
        <v>541</v>
      </c>
      <c r="UH39" s="4945">
        <v>538</v>
      </c>
      <c r="UI39" s="4945">
        <v>540</v>
      </c>
      <c r="UJ39" s="4945">
        <v>531</v>
      </c>
      <c r="UK39" s="4945">
        <v>528</v>
      </c>
      <c r="UL39" s="4945">
        <v>526</v>
      </c>
      <c r="UM39" s="4945">
        <v>535</v>
      </c>
      <c r="UN39" s="4945">
        <v>520</v>
      </c>
      <c r="UO39" s="4945">
        <v>522</v>
      </c>
      <c r="UP39" s="4945">
        <v>516</v>
      </c>
      <c r="UQ39" s="4945">
        <v>519</v>
      </c>
      <c r="UR39" s="4945">
        <v>514</v>
      </c>
      <c r="US39" s="4945">
        <v>514</v>
      </c>
      <c r="UT39" s="4945">
        <v>511</v>
      </c>
      <c r="UU39" s="4945">
        <v>509</v>
      </c>
      <c r="UV39" s="4945">
        <v>503</v>
      </c>
      <c r="UW39" s="4945">
        <v>503</v>
      </c>
      <c r="UX39" s="4945">
        <v>505</v>
      </c>
      <c r="UY39" s="4945">
        <v>504</v>
      </c>
      <c r="UZ39" s="4945">
        <v>503</v>
      </c>
      <c r="VA39" s="4945">
        <v>501</v>
      </c>
      <c r="VB39" s="4945">
        <v>497</v>
      </c>
      <c r="VC39" s="4945">
        <v>486</v>
      </c>
      <c r="VD39" s="4945">
        <v>484</v>
      </c>
      <c r="VE39" s="4945">
        <v>481</v>
      </c>
      <c r="VF39" s="4945">
        <v>480</v>
      </c>
      <c r="VG39" s="4945">
        <v>478</v>
      </c>
      <c r="VH39" s="4945">
        <v>492</v>
      </c>
      <c r="VI39" s="4945">
        <v>485</v>
      </c>
      <c r="VJ39" s="4945">
        <v>484</v>
      </c>
      <c r="VK39" s="4945">
        <v>484</v>
      </c>
      <c r="VL39" s="4945">
        <v>475</v>
      </c>
      <c r="VM39" s="4945">
        <v>472</v>
      </c>
      <c r="VN39" s="4945">
        <v>472</v>
      </c>
      <c r="VO39" s="4945">
        <v>478</v>
      </c>
      <c r="VP39" s="4945">
        <v>468</v>
      </c>
      <c r="VQ39" s="4945">
        <v>478</v>
      </c>
      <c r="VR39" s="4945">
        <v>480</v>
      </c>
      <c r="VS39" s="4945">
        <v>464</v>
      </c>
      <c r="VT39" s="4945">
        <v>458</v>
      </c>
      <c r="VU39" s="4945">
        <v>458</v>
      </c>
      <c r="VV39" s="4945">
        <v>457</v>
      </c>
      <c r="VW39" s="4945">
        <v>460</v>
      </c>
      <c r="VX39" s="4945">
        <v>464</v>
      </c>
      <c r="VY39" s="4945">
        <v>458</v>
      </c>
      <c r="VZ39" s="4945">
        <v>469</v>
      </c>
      <c r="WA39" s="4945">
        <v>464</v>
      </c>
      <c r="WB39" s="4945">
        <v>646</v>
      </c>
      <c r="WC39" s="4945">
        <v>465</v>
      </c>
      <c r="WD39" s="4945">
        <v>456</v>
      </c>
      <c r="WE39" s="4945">
        <v>457</v>
      </c>
      <c r="WF39" s="4945">
        <v>454</v>
      </c>
      <c r="WG39" s="4945">
        <v>451</v>
      </c>
      <c r="WH39" s="4945">
        <v>449</v>
      </c>
      <c r="WI39" s="4945">
        <v>449</v>
      </c>
      <c r="WJ39" s="4945">
        <v>456</v>
      </c>
      <c r="WK39" s="4945">
        <v>451</v>
      </c>
      <c r="WL39" s="4945">
        <v>447</v>
      </c>
      <c r="WM39" s="4945">
        <v>459</v>
      </c>
      <c r="WN39" s="4945">
        <v>446</v>
      </c>
      <c r="WO39" s="4945">
        <v>445</v>
      </c>
      <c r="WP39" s="4945">
        <v>445</v>
      </c>
      <c r="WQ39" s="4945">
        <v>445</v>
      </c>
      <c r="WR39" s="4945">
        <v>452</v>
      </c>
      <c r="WS39" s="4945">
        <v>449</v>
      </c>
      <c r="WT39" s="4945">
        <v>455</v>
      </c>
      <c r="WU39" s="4945">
        <v>445</v>
      </c>
      <c r="WV39" s="4945">
        <v>444</v>
      </c>
      <c r="WW39" s="4945">
        <v>444</v>
      </c>
      <c r="WX39" s="4945">
        <v>450</v>
      </c>
      <c r="WY39" s="4945">
        <v>447</v>
      </c>
      <c r="WZ39" s="4945">
        <v>448</v>
      </c>
      <c r="XA39" s="4945">
        <v>445</v>
      </c>
      <c r="XB39" s="4944">
        <v>17</v>
      </c>
      <c r="XC39" s="4944">
        <v>11</v>
      </c>
      <c r="XD39" s="4944">
        <v>11</v>
      </c>
      <c r="XE39" s="4944">
        <v>17</v>
      </c>
      <c r="XF39" s="4944">
        <v>13</v>
      </c>
      <c r="XG39" s="4944">
        <v>25</v>
      </c>
      <c r="XH39" s="4944">
        <v>15</v>
      </c>
      <c r="XI39" s="4944">
        <v>12</v>
      </c>
      <c r="XJ39" s="4944">
        <v>12</v>
      </c>
      <c r="XK39" s="4944">
        <v>12</v>
      </c>
      <c r="XL39" s="4944">
        <v>15</v>
      </c>
      <c r="XM39" s="4944">
        <v>9</v>
      </c>
      <c r="XN39" s="4944">
        <v>20</v>
      </c>
      <c r="XO39" s="4944">
        <v>20</v>
      </c>
      <c r="XP39" s="4944">
        <v>11</v>
      </c>
      <c r="XQ39" s="4944">
        <v>11</v>
      </c>
      <c r="XR39" s="4944">
        <v>11</v>
      </c>
      <c r="XS39" s="4944">
        <v>18</v>
      </c>
      <c r="XT39" s="4944">
        <v>17</v>
      </c>
      <c r="XU39" s="4944">
        <v>24</v>
      </c>
      <c r="XV39" s="4944">
        <v>16</v>
      </c>
      <c r="XW39" s="4944">
        <v>19</v>
      </c>
      <c r="XX39" s="4944">
        <v>15</v>
      </c>
      <c r="XY39" s="4944">
        <v>15</v>
      </c>
      <c r="XZ39" s="4944">
        <v>28</v>
      </c>
      <c r="YA39" s="4944">
        <v>25</v>
      </c>
      <c r="YB39" s="4944">
        <v>9</v>
      </c>
      <c r="YC39" s="4944">
        <v>17</v>
      </c>
      <c r="YD39" s="4944">
        <v>23</v>
      </c>
      <c r="YE39" s="4944">
        <v>19</v>
      </c>
      <c r="YF39" s="4944">
        <v>19</v>
      </c>
      <c r="YG39" s="4944">
        <v>20</v>
      </c>
      <c r="YH39" s="4944">
        <v>17</v>
      </c>
      <c r="YI39" s="4944">
        <v>24</v>
      </c>
      <c r="YJ39" s="4944">
        <v>31</v>
      </c>
      <c r="YK39" s="4944">
        <v>21</v>
      </c>
      <c r="YL39" s="4944">
        <v>18</v>
      </c>
      <c r="YM39" s="4944">
        <v>18</v>
      </c>
      <c r="YN39" s="4944">
        <v>26</v>
      </c>
      <c r="YO39" s="4944">
        <v>19</v>
      </c>
      <c r="YP39" s="4944">
        <v>16</v>
      </c>
      <c r="YQ39" s="4944">
        <v>28</v>
      </c>
      <c r="YR39" s="4944">
        <v>33</v>
      </c>
      <c r="YS39" s="4944">
        <v>25</v>
      </c>
      <c r="YT39" s="4944">
        <v>25</v>
      </c>
      <c r="YU39" s="4944">
        <v>23</v>
      </c>
      <c r="YV39" s="4944">
        <v>24</v>
      </c>
      <c r="YW39" s="4944">
        <v>32</v>
      </c>
      <c r="YX39" s="4944">
        <v>37</v>
      </c>
      <c r="YY39" s="4944">
        <v>28</v>
      </c>
      <c r="YZ39" s="4944">
        <v>25</v>
      </c>
      <c r="ZA39" s="4944">
        <v>25</v>
      </c>
      <c r="ZB39" s="4944">
        <v>37</v>
      </c>
      <c r="ZC39" s="4944">
        <v>31</v>
      </c>
      <c r="ZD39" s="4944">
        <v>38</v>
      </c>
      <c r="ZE39" s="4944">
        <v>36</v>
      </c>
      <c r="ZF39" s="4944">
        <v>39</v>
      </c>
      <c r="ZG39" s="4944">
        <v>38</v>
      </c>
      <c r="ZH39" s="4944">
        <v>38</v>
      </c>
      <c r="ZI39" s="4944">
        <v>46</v>
      </c>
      <c r="ZJ39" s="4944">
        <v>55</v>
      </c>
      <c r="ZK39" s="4944">
        <v>27</v>
      </c>
      <c r="ZL39" s="4944">
        <v>27</v>
      </c>
      <c r="ZM39" s="4944">
        <v>70</v>
      </c>
      <c r="ZN39" s="4944">
        <v>54</v>
      </c>
      <c r="ZO39" s="4944">
        <v>54</v>
      </c>
      <c r="ZP39" s="4944">
        <v>37</v>
      </c>
      <c r="ZQ39" s="4944">
        <v>32</v>
      </c>
      <c r="ZR39" s="4944">
        <v>24</v>
      </c>
      <c r="ZS39" s="4944">
        <v>24</v>
      </c>
      <c r="ZT39" s="4944">
        <v>22</v>
      </c>
      <c r="ZU39" s="4944">
        <v>21</v>
      </c>
      <c r="ZV39" s="4944">
        <v>21</v>
      </c>
      <c r="ZW39" s="4944">
        <v>43</v>
      </c>
      <c r="ZX39" s="4944">
        <v>55</v>
      </c>
      <c r="ZY39" s="4944">
        <v>41</v>
      </c>
      <c r="ZZ39" s="4944">
        <v>51</v>
      </c>
      <c r="AAA39" s="4944">
        <v>45</v>
      </c>
      <c r="AAB39" s="4944">
        <v>37</v>
      </c>
      <c r="AAC39" s="4944">
        <v>37</v>
      </c>
      <c r="AAD39" s="4944">
        <v>19</v>
      </c>
      <c r="AAE39" s="4944">
        <v>36</v>
      </c>
      <c r="AAF39" s="4944">
        <v>33</v>
      </c>
      <c r="AAG39" s="4944">
        <v>35</v>
      </c>
      <c r="AAH39" s="4944">
        <v>70</v>
      </c>
      <c r="AAI39" s="4944">
        <v>63</v>
      </c>
      <c r="AAJ39" s="4944">
        <v>63</v>
      </c>
      <c r="AAK39" s="4944">
        <v>42</v>
      </c>
      <c r="AAL39" s="4944">
        <v>45</v>
      </c>
      <c r="AAM39" s="4944">
        <v>47</v>
      </c>
      <c r="AAN39" s="4944">
        <v>37</v>
      </c>
      <c r="AAO39" s="4944">
        <v>49</v>
      </c>
      <c r="AAP39" s="4944">
        <v>47</v>
      </c>
      <c r="AAQ39" s="4944">
        <v>47</v>
      </c>
      <c r="AAR39" s="4944">
        <v>40</v>
      </c>
      <c r="AAS39" s="4944">
        <v>37</v>
      </c>
      <c r="AAT39" s="4944">
        <v>39</v>
      </c>
      <c r="AAU39" s="4944">
        <v>43</v>
      </c>
      <c r="AAV39" s="4944">
        <v>34</v>
      </c>
      <c r="AAW39" s="4944">
        <v>31</v>
      </c>
      <c r="AAX39" s="4944">
        <v>31</v>
      </c>
      <c r="AAY39" s="4944">
        <v>28</v>
      </c>
      <c r="AAZ39" s="4944">
        <v>28</v>
      </c>
      <c r="ABA39" s="4944">
        <v>36</v>
      </c>
      <c r="ABB39" s="4944">
        <v>28</v>
      </c>
      <c r="ABC39" s="4944">
        <v>32</v>
      </c>
      <c r="ABD39" s="4944">
        <v>28</v>
      </c>
      <c r="ABE39" s="4944">
        <v>28</v>
      </c>
      <c r="ABF39" s="4944">
        <v>28</v>
      </c>
      <c r="ABG39" s="4944">
        <v>28</v>
      </c>
      <c r="ABH39" s="4944">
        <v>36</v>
      </c>
    </row>
    <row r="40" spans="1:736" x14ac:dyDescent="0.2">
      <c r="A40" s="3046" t="s">
        <v>439</v>
      </c>
      <c r="B40" s="3047">
        <v>82</v>
      </c>
      <c r="C40" s="3047">
        <v>109</v>
      </c>
      <c r="D40" s="3047"/>
      <c r="E40" s="3047"/>
      <c r="F40" s="3047">
        <v>109</v>
      </c>
      <c r="G40" s="3047">
        <v>101</v>
      </c>
      <c r="H40" s="3047">
        <v>106</v>
      </c>
      <c r="I40" s="3047">
        <v>50</v>
      </c>
      <c r="J40" s="3047">
        <v>2</v>
      </c>
      <c r="K40" s="3047">
        <v>12</v>
      </c>
      <c r="L40" s="3047">
        <v>24</v>
      </c>
      <c r="M40" s="3047">
        <v>43</v>
      </c>
      <c r="N40" s="3047">
        <v>42</v>
      </c>
      <c r="O40" s="3047">
        <v>73</v>
      </c>
      <c r="P40" s="3047">
        <v>89</v>
      </c>
      <c r="Q40" s="3047">
        <v>97</v>
      </c>
      <c r="R40" s="3047"/>
      <c r="S40" s="3047"/>
      <c r="T40" s="3047">
        <v>43</v>
      </c>
      <c r="U40" s="3047">
        <v>67</v>
      </c>
      <c r="V40" s="3047">
        <v>78</v>
      </c>
      <c r="W40" s="3047">
        <v>102</v>
      </c>
      <c r="X40" s="3047">
        <v>150</v>
      </c>
      <c r="Y40" s="3047"/>
      <c r="Z40" s="3047"/>
      <c r="AA40" s="3047">
        <v>188</v>
      </c>
      <c r="AB40" s="3047">
        <v>257</v>
      </c>
      <c r="AC40" s="3047">
        <v>261</v>
      </c>
      <c r="AD40" s="3047">
        <v>1</v>
      </c>
      <c r="AE40" s="3047">
        <v>0</v>
      </c>
      <c r="AF40" s="3047"/>
      <c r="AG40" s="3047"/>
      <c r="AH40" s="3047">
        <v>0</v>
      </c>
      <c r="AI40" s="3047">
        <v>0</v>
      </c>
      <c r="AJ40" s="3047">
        <v>2</v>
      </c>
      <c r="AK40" s="3047">
        <v>1</v>
      </c>
      <c r="AL40" s="3047">
        <v>0</v>
      </c>
      <c r="AM40" s="3047"/>
      <c r="AN40" s="3047"/>
      <c r="AO40" s="3047">
        <v>1</v>
      </c>
      <c r="AP40" s="3047">
        <v>2</v>
      </c>
      <c r="AQ40" s="3047">
        <v>3</v>
      </c>
      <c r="AR40" s="3047">
        <v>3</v>
      </c>
      <c r="AS40" s="3047">
        <v>1</v>
      </c>
      <c r="AT40" s="3047"/>
      <c r="AU40" s="3047"/>
      <c r="AV40" s="3047">
        <v>2</v>
      </c>
      <c r="AW40" s="3047">
        <v>3</v>
      </c>
      <c r="AX40" s="3047">
        <v>2</v>
      </c>
      <c r="AY40" s="3047">
        <v>0</v>
      </c>
      <c r="AZ40" s="3047">
        <v>0</v>
      </c>
      <c r="BA40" s="3047"/>
      <c r="BB40" s="3047"/>
      <c r="BC40" s="3047">
        <v>3</v>
      </c>
      <c r="BD40" s="3047">
        <v>1</v>
      </c>
      <c r="BE40" s="3047">
        <v>3</v>
      </c>
      <c r="BF40" s="3047">
        <v>1</v>
      </c>
      <c r="BG40" s="3047">
        <v>1</v>
      </c>
      <c r="BH40" s="3047"/>
      <c r="BI40" s="3047"/>
      <c r="BJ40" s="3047">
        <v>0</v>
      </c>
      <c r="BK40" s="3047">
        <v>2</v>
      </c>
      <c r="BL40" s="3047">
        <v>0</v>
      </c>
      <c r="BM40" s="3047">
        <v>2</v>
      </c>
      <c r="BN40" s="3047">
        <v>3</v>
      </c>
      <c r="BO40" s="3047">
        <v>3</v>
      </c>
      <c r="BP40" s="3047">
        <v>3</v>
      </c>
      <c r="BQ40" s="3047">
        <v>1</v>
      </c>
      <c r="BR40" s="3047">
        <v>1</v>
      </c>
      <c r="BS40" s="3047">
        <v>2</v>
      </c>
      <c r="BT40" s="3047">
        <v>4</v>
      </c>
      <c r="BU40" s="3047">
        <v>5</v>
      </c>
      <c r="BV40" s="3047">
        <v>3</v>
      </c>
      <c r="BW40" s="3047">
        <v>3</v>
      </c>
      <c r="BX40" s="3047">
        <v>4</v>
      </c>
      <c r="BY40" s="3047">
        <v>4</v>
      </c>
      <c r="BZ40" s="3047">
        <v>2</v>
      </c>
      <c r="CA40" s="3047">
        <v>4</v>
      </c>
      <c r="CB40" s="3047">
        <v>4</v>
      </c>
      <c r="CC40" s="3047">
        <v>4</v>
      </c>
      <c r="CD40" s="3047">
        <v>4</v>
      </c>
      <c r="CE40" s="3047">
        <v>3</v>
      </c>
      <c r="CF40" s="3047">
        <v>3</v>
      </c>
      <c r="CG40" s="3047">
        <v>4</v>
      </c>
      <c r="CH40" s="3047">
        <v>5</v>
      </c>
      <c r="CI40" s="3047">
        <v>5</v>
      </c>
      <c r="CJ40" s="3047">
        <v>7</v>
      </c>
      <c r="CK40" s="3047">
        <v>7</v>
      </c>
      <c r="CL40" s="3047">
        <v>3</v>
      </c>
      <c r="CM40" s="3047">
        <v>3</v>
      </c>
      <c r="CN40" s="3047">
        <v>3</v>
      </c>
      <c r="CO40" s="3047">
        <v>1</v>
      </c>
      <c r="CP40" s="3047">
        <v>1</v>
      </c>
      <c r="CQ40" s="3047">
        <v>1</v>
      </c>
      <c r="CR40" s="3047">
        <v>1</v>
      </c>
      <c r="CS40" s="3047">
        <v>2</v>
      </c>
      <c r="CT40" s="3047">
        <v>3</v>
      </c>
      <c r="CU40" s="3047">
        <v>2</v>
      </c>
      <c r="CV40" s="3047">
        <v>2</v>
      </c>
      <c r="CW40" s="3047">
        <v>3</v>
      </c>
      <c r="CX40" s="3047">
        <v>4</v>
      </c>
      <c r="CY40" s="3047">
        <v>4</v>
      </c>
      <c r="CZ40" s="3047">
        <v>5</v>
      </c>
      <c r="DA40" s="3047">
        <v>6</v>
      </c>
      <c r="DB40" s="3047">
        <v>2</v>
      </c>
      <c r="DC40" s="3047">
        <v>5</v>
      </c>
      <c r="DD40" s="3047">
        <v>6</v>
      </c>
      <c r="DE40" s="3047">
        <v>7</v>
      </c>
      <c r="DF40" s="3047">
        <v>7</v>
      </c>
      <c r="DG40" s="3047">
        <v>6</v>
      </c>
      <c r="DH40" s="3047">
        <v>4</v>
      </c>
      <c r="DI40" s="3047">
        <v>6</v>
      </c>
      <c r="DJ40" s="3047">
        <v>1</v>
      </c>
      <c r="DK40" s="3047">
        <v>2</v>
      </c>
      <c r="DL40" s="3047">
        <v>2</v>
      </c>
      <c r="DM40" s="3047">
        <v>2</v>
      </c>
      <c r="DN40" s="3047">
        <v>2</v>
      </c>
      <c r="DO40" s="3047">
        <v>2</v>
      </c>
      <c r="DP40" s="3047">
        <v>3</v>
      </c>
      <c r="DQ40" s="3047">
        <v>4</v>
      </c>
      <c r="DR40" s="3047">
        <v>6</v>
      </c>
      <c r="DS40" s="3047">
        <v>6</v>
      </c>
      <c r="DT40" s="3047">
        <v>6</v>
      </c>
      <c r="DU40" s="3047">
        <v>4</v>
      </c>
      <c r="DV40" s="3047">
        <v>2</v>
      </c>
      <c r="DW40" s="3047">
        <v>3</v>
      </c>
      <c r="DX40" s="3047">
        <v>6</v>
      </c>
      <c r="DY40" s="3047">
        <v>3</v>
      </c>
      <c r="DZ40" s="3047">
        <v>3</v>
      </c>
      <c r="EA40" s="3047">
        <v>3</v>
      </c>
      <c r="EB40" s="3047">
        <v>6</v>
      </c>
      <c r="EC40" s="3047">
        <v>4</v>
      </c>
      <c r="ED40" s="3047">
        <v>5</v>
      </c>
      <c r="EE40" s="3047">
        <v>4</v>
      </c>
      <c r="EF40" s="3047">
        <v>9</v>
      </c>
      <c r="EG40" s="3047">
        <v>9</v>
      </c>
      <c r="EH40" s="3047">
        <v>9</v>
      </c>
      <c r="EI40" s="3047">
        <v>5</v>
      </c>
      <c r="EJ40" s="3047">
        <v>5</v>
      </c>
      <c r="EK40" s="3047">
        <v>6</v>
      </c>
      <c r="EL40" s="3047">
        <v>5</v>
      </c>
      <c r="EM40" s="3047">
        <v>7</v>
      </c>
      <c r="EN40" s="3047">
        <v>7</v>
      </c>
      <c r="EO40" s="3047">
        <v>7</v>
      </c>
      <c r="EP40" s="3047">
        <v>5</v>
      </c>
      <c r="EQ40" s="3047">
        <v>6</v>
      </c>
      <c r="ER40" s="3047">
        <v>4</v>
      </c>
      <c r="ES40" s="3047">
        <v>5</v>
      </c>
      <c r="ET40" s="3047">
        <v>3</v>
      </c>
      <c r="EU40" s="3047">
        <v>3</v>
      </c>
      <c r="EV40" s="3047">
        <v>3</v>
      </c>
      <c r="EW40" s="3047">
        <v>3</v>
      </c>
      <c r="EX40" s="3047">
        <v>3</v>
      </c>
      <c r="EY40" s="3047">
        <v>5</v>
      </c>
      <c r="EZ40" s="3047">
        <v>4</v>
      </c>
      <c r="FA40" s="3047">
        <v>3</v>
      </c>
      <c r="FB40" s="3047">
        <v>3</v>
      </c>
      <c r="FC40" s="3047">
        <v>3</v>
      </c>
      <c r="FD40" s="3047">
        <v>5</v>
      </c>
      <c r="FE40" s="3047">
        <v>8</v>
      </c>
      <c r="FF40" s="3047">
        <v>12</v>
      </c>
      <c r="FG40" s="3047">
        <v>14</v>
      </c>
      <c r="FH40" s="3047">
        <v>17</v>
      </c>
      <c r="FI40" s="3047">
        <v>17</v>
      </c>
      <c r="FJ40" s="3047">
        <v>17</v>
      </c>
      <c r="FK40" s="3047">
        <v>20</v>
      </c>
      <c r="FL40" s="3047">
        <v>20</v>
      </c>
      <c r="FM40" s="3047">
        <v>18</v>
      </c>
      <c r="FN40" s="3047">
        <v>22</v>
      </c>
      <c r="FO40" s="3047">
        <v>28</v>
      </c>
      <c r="FP40" s="3047">
        <v>27</v>
      </c>
      <c r="FQ40" s="3047">
        <v>27</v>
      </c>
      <c r="FR40" s="3047">
        <v>26</v>
      </c>
      <c r="FS40" s="3047">
        <v>26</v>
      </c>
      <c r="FT40" s="3047">
        <v>6</v>
      </c>
      <c r="FU40" s="3047">
        <v>13</v>
      </c>
      <c r="FV40" s="3047">
        <v>10</v>
      </c>
      <c r="FW40" s="3047">
        <v>9</v>
      </c>
      <c r="FX40" s="3047">
        <v>9</v>
      </c>
      <c r="FY40" s="3047">
        <v>14</v>
      </c>
      <c r="FZ40" s="3047">
        <v>9</v>
      </c>
      <c r="GA40" s="3047">
        <v>7</v>
      </c>
      <c r="GB40" s="3047">
        <v>9</v>
      </c>
      <c r="GC40" s="3047">
        <v>6</v>
      </c>
      <c r="GD40" s="3047">
        <v>6</v>
      </c>
      <c r="GE40" s="3047">
        <v>6</v>
      </c>
      <c r="GF40" s="3047">
        <v>5</v>
      </c>
      <c r="GG40" s="3047">
        <v>5</v>
      </c>
      <c r="GH40" s="3047">
        <v>5</v>
      </c>
      <c r="GI40" s="3047">
        <v>6</v>
      </c>
      <c r="GJ40" s="3047">
        <v>7</v>
      </c>
      <c r="GK40" s="3047">
        <v>10</v>
      </c>
      <c r="GL40" s="3047">
        <v>10</v>
      </c>
      <c r="GM40" s="3047">
        <v>12</v>
      </c>
      <c r="GN40" s="3047">
        <v>12</v>
      </c>
      <c r="GO40" s="3047">
        <v>9</v>
      </c>
      <c r="GP40" s="3047">
        <v>12</v>
      </c>
      <c r="GQ40" s="3047">
        <v>11</v>
      </c>
      <c r="GR40" s="3047">
        <v>12</v>
      </c>
      <c r="GS40" s="3047">
        <v>11</v>
      </c>
      <c r="GT40" s="3047">
        <v>11</v>
      </c>
      <c r="GU40" s="3047">
        <v>8</v>
      </c>
      <c r="GV40" s="3047">
        <v>12</v>
      </c>
      <c r="GW40" s="3047">
        <v>13</v>
      </c>
      <c r="GX40" s="3047">
        <v>17</v>
      </c>
      <c r="GY40" s="3047">
        <v>18</v>
      </c>
      <c r="GZ40" s="3047">
        <v>18</v>
      </c>
      <c r="HA40" s="3047">
        <v>18</v>
      </c>
      <c r="HB40" s="3047">
        <v>19</v>
      </c>
      <c r="HC40" s="3047">
        <v>18</v>
      </c>
      <c r="HD40" s="3047">
        <v>11</v>
      </c>
      <c r="HE40" s="3047">
        <v>8</v>
      </c>
      <c r="HF40" s="3047">
        <v>7</v>
      </c>
      <c r="HG40" s="3047">
        <v>7</v>
      </c>
      <c r="HH40" s="3047">
        <v>5</v>
      </c>
      <c r="HI40" s="3047">
        <v>5</v>
      </c>
      <c r="HJ40" s="3047">
        <v>8</v>
      </c>
      <c r="HK40" s="3047">
        <v>9</v>
      </c>
      <c r="HL40" s="3047">
        <v>9</v>
      </c>
      <c r="HM40" s="3047">
        <v>9</v>
      </c>
      <c r="HN40" s="3047">
        <v>9</v>
      </c>
      <c r="HO40" s="3047">
        <v>5</v>
      </c>
      <c r="HP40" s="3047">
        <v>5</v>
      </c>
      <c r="HQ40" s="3047">
        <v>5</v>
      </c>
      <c r="HR40" s="3047">
        <v>7</v>
      </c>
      <c r="HS40" s="3047">
        <v>6</v>
      </c>
      <c r="HT40" s="3047">
        <v>6</v>
      </c>
      <c r="HU40" s="3047">
        <v>6</v>
      </c>
      <c r="HV40" s="3047">
        <v>6</v>
      </c>
      <c r="HW40" s="3047">
        <v>8</v>
      </c>
      <c r="HX40" s="3047">
        <v>7</v>
      </c>
      <c r="HY40" s="3047">
        <v>9</v>
      </c>
      <c r="HZ40" s="3047">
        <v>11</v>
      </c>
      <c r="IA40" s="3047">
        <v>6</v>
      </c>
      <c r="IB40" s="3047">
        <v>6</v>
      </c>
      <c r="IC40" s="3047">
        <v>4</v>
      </c>
      <c r="ID40" s="3047">
        <v>5</v>
      </c>
      <c r="IE40" s="3047">
        <v>3</v>
      </c>
      <c r="IF40" s="3047">
        <v>6</v>
      </c>
      <c r="IG40" s="3047">
        <v>4</v>
      </c>
      <c r="IH40" s="3047">
        <v>4</v>
      </c>
      <c r="II40" s="3047">
        <v>4</v>
      </c>
      <c r="IJ40" s="3047">
        <v>4</v>
      </c>
      <c r="IK40" s="3047">
        <v>5</v>
      </c>
      <c r="IL40" s="3047">
        <v>6</v>
      </c>
      <c r="IM40" s="3047">
        <v>4</v>
      </c>
      <c r="IN40" s="3047">
        <v>5</v>
      </c>
      <c r="IO40" s="3047">
        <v>4</v>
      </c>
      <c r="IP40" s="3047">
        <v>4</v>
      </c>
      <c r="IQ40" s="3047">
        <v>4</v>
      </c>
      <c r="IR40" s="3047">
        <v>4</v>
      </c>
      <c r="IS40" s="3047">
        <v>5</v>
      </c>
      <c r="IT40" s="3047">
        <v>5</v>
      </c>
      <c r="IU40" s="3047">
        <v>6</v>
      </c>
      <c r="IV40" s="3047">
        <v>5</v>
      </c>
      <c r="IW40" s="3047">
        <v>5</v>
      </c>
      <c r="IX40" s="3047">
        <v>2</v>
      </c>
      <c r="IY40" s="3047">
        <v>1</v>
      </c>
      <c r="IZ40" s="3047">
        <v>1</v>
      </c>
      <c r="JA40" s="3047">
        <v>2</v>
      </c>
      <c r="JB40" s="3047">
        <v>3</v>
      </c>
      <c r="JC40" s="3047">
        <v>2</v>
      </c>
      <c r="JD40" s="3047">
        <v>2</v>
      </c>
      <c r="JE40" s="3047">
        <v>1</v>
      </c>
      <c r="JF40" s="3047">
        <v>1</v>
      </c>
      <c r="JG40" s="3047">
        <v>0</v>
      </c>
      <c r="JH40" s="3047">
        <v>3</v>
      </c>
      <c r="JI40" s="3047">
        <v>4</v>
      </c>
      <c r="JJ40" s="3047">
        <v>4</v>
      </c>
      <c r="JK40" s="3047">
        <v>4</v>
      </c>
      <c r="JL40" s="3047">
        <v>2</v>
      </c>
      <c r="JM40" s="3047">
        <v>2</v>
      </c>
      <c r="JN40" s="3047">
        <v>1</v>
      </c>
      <c r="JO40" s="3047">
        <v>1</v>
      </c>
      <c r="JP40" s="3047">
        <v>2</v>
      </c>
      <c r="JQ40" s="3047">
        <v>2</v>
      </c>
      <c r="JR40" s="3047">
        <v>2</v>
      </c>
      <c r="JS40" s="3047">
        <v>5</v>
      </c>
      <c r="JT40" s="3047">
        <v>3</v>
      </c>
      <c r="JU40" s="3047">
        <v>3</v>
      </c>
      <c r="JV40" s="3047">
        <v>4</v>
      </c>
      <c r="JW40" s="3047">
        <v>4</v>
      </c>
      <c r="JX40" s="3047">
        <v>4</v>
      </c>
      <c r="JY40" s="3047">
        <v>4</v>
      </c>
      <c r="JZ40" s="3047">
        <v>2</v>
      </c>
      <c r="KA40" s="3047">
        <v>3</v>
      </c>
      <c r="KB40" s="3047">
        <v>1</v>
      </c>
      <c r="KC40" s="3047">
        <v>2</v>
      </c>
      <c r="KD40" s="3047">
        <v>1</v>
      </c>
      <c r="KE40" s="3047">
        <v>1</v>
      </c>
      <c r="KF40" s="3047">
        <v>1</v>
      </c>
      <c r="KG40" s="3047">
        <v>3</v>
      </c>
      <c r="KH40" s="3047">
        <v>4</v>
      </c>
      <c r="KI40" s="3047">
        <v>5</v>
      </c>
      <c r="KJ40" s="3047">
        <v>4</v>
      </c>
      <c r="KK40" s="3047">
        <v>7</v>
      </c>
      <c r="KL40" s="3047">
        <v>7</v>
      </c>
      <c r="KM40" s="3047">
        <v>7</v>
      </c>
      <c r="KN40" s="3047">
        <v>2</v>
      </c>
      <c r="KO40" s="3047">
        <v>5</v>
      </c>
      <c r="KP40" s="3047">
        <v>3</v>
      </c>
      <c r="KQ40" s="3047">
        <v>2</v>
      </c>
      <c r="KR40" s="3047">
        <v>3</v>
      </c>
      <c r="KS40" s="3047">
        <v>2</v>
      </c>
      <c r="KT40" s="3047">
        <v>2</v>
      </c>
      <c r="KU40" s="3047">
        <v>2</v>
      </c>
      <c r="KV40" s="3047">
        <v>0</v>
      </c>
      <c r="KW40" s="3047">
        <v>0</v>
      </c>
      <c r="KX40" s="3047">
        <v>0</v>
      </c>
      <c r="KY40" s="3047">
        <v>2</v>
      </c>
      <c r="KZ40" s="3047">
        <v>2</v>
      </c>
      <c r="LA40" s="3047">
        <v>2</v>
      </c>
      <c r="LB40" s="3047">
        <v>1</v>
      </c>
      <c r="LC40" s="3047">
        <v>1</v>
      </c>
      <c r="LD40" s="3047">
        <v>0</v>
      </c>
      <c r="LE40" s="3047">
        <v>1</v>
      </c>
      <c r="LF40" s="3047">
        <v>0</v>
      </c>
      <c r="LG40" s="3047">
        <v>0</v>
      </c>
      <c r="LH40" s="3047">
        <v>0</v>
      </c>
      <c r="LI40" s="3047">
        <v>1</v>
      </c>
      <c r="LJ40" s="3047">
        <v>0</v>
      </c>
      <c r="LK40" s="3047">
        <v>0</v>
      </c>
      <c r="LL40" s="3047">
        <v>1</v>
      </c>
      <c r="LM40" s="3047">
        <v>1</v>
      </c>
      <c r="LN40" s="3047">
        <v>1</v>
      </c>
      <c r="LO40" s="3047">
        <v>1</v>
      </c>
      <c r="LP40" s="3047">
        <v>0</v>
      </c>
      <c r="LQ40" s="3047">
        <v>1</v>
      </c>
      <c r="LR40" s="3047">
        <v>0</v>
      </c>
      <c r="LS40" s="3047">
        <v>0</v>
      </c>
      <c r="LT40" s="3047">
        <v>0</v>
      </c>
      <c r="LU40" s="3047">
        <v>3</v>
      </c>
      <c r="LV40" s="3047">
        <v>2</v>
      </c>
      <c r="LW40" s="3047">
        <v>1</v>
      </c>
      <c r="LX40" s="3047">
        <v>1</v>
      </c>
      <c r="LY40" s="3047">
        <v>3</v>
      </c>
      <c r="LZ40" s="3047">
        <v>1</v>
      </c>
      <c r="MA40" s="3047">
        <v>1</v>
      </c>
      <c r="MB40" s="3047">
        <v>1</v>
      </c>
      <c r="MC40" s="3047">
        <v>1</v>
      </c>
      <c r="MD40" s="3047">
        <v>1</v>
      </c>
      <c r="ME40" s="3047">
        <v>2</v>
      </c>
      <c r="MF40" s="3047">
        <v>2</v>
      </c>
      <c r="MG40" s="3047">
        <v>2</v>
      </c>
      <c r="MH40" s="3047">
        <v>3</v>
      </c>
      <c r="MI40" s="3047">
        <v>4</v>
      </c>
      <c r="MJ40" s="3047">
        <v>4</v>
      </c>
      <c r="MK40" s="3047">
        <v>2</v>
      </c>
      <c r="ML40" s="3047">
        <v>3</v>
      </c>
      <c r="MM40" s="3047">
        <v>4</v>
      </c>
      <c r="MN40" s="3047">
        <v>2</v>
      </c>
      <c r="MO40" s="3047">
        <v>1</v>
      </c>
      <c r="MP40" s="3047">
        <v>1</v>
      </c>
      <c r="MQ40" s="3047">
        <v>1</v>
      </c>
      <c r="MR40" s="3047">
        <v>3</v>
      </c>
      <c r="MS40" s="3047">
        <v>2</v>
      </c>
      <c r="MT40" s="3047">
        <v>0</v>
      </c>
      <c r="MU40" s="3047">
        <v>0</v>
      </c>
      <c r="MV40" s="3047">
        <v>0</v>
      </c>
      <c r="MW40" s="3047">
        <v>0</v>
      </c>
      <c r="MX40" s="3047">
        <v>0</v>
      </c>
      <c r="MY40" s="3047">
        <v>0</v>
      </c>
      <c r="MZ40" s="3047">
        <v>4</v>
      </c>
      <c r="NA40" s="3047">
        <v>2</v>
      </c>
      <c r="NB40" s="3047">
        <v>4</v>
      </c>
      <c r="NC40" s="3047">
        <v>0</v>
      </c>
      <c r="ND40" s="3047">
        <v>0</v>
      </c>
      <c r="NE40" s="3047">
        <v>0</v>
      </c>
      <c r="NF40" s="3047">
        <v>0</v>
      </c>
      <c r="NG40" s="3047">
        <v>0</v>
      </c>
      <c r="NH40" s="3047">
        <v>3</v>
      </c>
      <c r="NI40" s="3047">
        <v>3</v>
      </c>
      <c r="NJ40" s="3047">
        <v>1</v>
      </c>
      <c r="NK40" s="3047">
        <v>1</v>
      </c>
      <c r="NL40" s="3047">
        <v>1</v>
      </c>
      <c r="NM40" s="3047">
        <v>2</v>
      </c>
      <c r="NN40" s="3047">
        <v>2</v>
      </c>
      <c r="NO40" s="3047">
        <v>0</v>
      </c>
      <c r="NP40" s="3047">
        <v>1</v>
      </c>
      <c r="NQ40" s="3047">
        <v>1</v>
      </c>
      <c r="NR40" s="3047">
        <v>1</v>
      </c>
      <c r="NS40" s="3047">
        <v>1</v>
      </c>
      <c r="NT40" s="3047">
        <v>2</v>
      </c>
      <c r="NU40" s="3047">
        <v>1</v>
      </c>
      <c r="NV40" s="3047">
        <v>1</v>
      </c>
      <c r="NW40" s="3047">
        <v>2</v>
      </c>
      <c r="NX40" s="3047">
        <v>4</v>
      </c>
      <c r="NY40" s="3047">
        <v>4</v>
      </c>
      <c r="NZ40" s="3047">
        <v>4</v>
      </c>
      <c r="OA40" s="3047">
        <v>2</v>
      </c>
      <c r="OB40" s="3047">
        <v>0</v>
      </c>
      <c r="OC40" s="3047">
        <v>0</v>
      </c>
      <c r="OD40" s="3047">
        <v>1</v>
      </c>
      <c r="OE40" s="3047">
        <v>1</v>
      </c>
      <c r="OF40" s="3047">
        <v>0</v>
      </c>
      <c r="OG40" s="3047">
        <v>0</v>
      </c>
      <c r="OH40" s="3047">
        <v>0</v>
      </c>
      <c r="OI40" s="3047">
        <v>0</v>
      </c>
      <c r="OJ40" s="3047">
        <v>0</v>
      </c>
      <c r="OK40" s="3047">
        <v>0</v>
      </c>
      <c r="OL40" s="3047">
        <v>0</v>
      </c>
      <c r="OM40" s="3047">
        <v>0</v>
      </c>
      <c r="ON40" s="3047">
        <v>0</v>
      </c>
      <c r="OO40" s="3047">
        <v>1</v>
      </c>
      <c r="OP40" s="3047">
        <v>6</v>
      </c>
      <c r="OQ40" s="3047">
        <v>19</v>
      </c>
      <c r="OR40" s="3047">
        <v>0</v>
      </c>
      <c r="OS40" s="3047">
        <v>2</v>
      </c>
      <c r="OT40" s="3047">
        <v>2</v>
      </c>
      <c r="OU40" s="3047">
        <v>1</v>
      </c>
      <c r="OV40" s="3047">
        <v>3</v>
      </c>
      <c r="OW40" s="3047">
        <v>2</v>
      </c>
      <c r="OX40" s="3047">
        <v>1</v>
      </c>
      <c r="OY40" s="3047">
        <v>1</v>
      </c>
      <c r="OZ40" s="3047">
        <v>1</v>
      </c>
      <c r="PA40" s="3047">
        <v>0</v>
      </c>
      <c r="PB40" s="3047">
        <v>0</v>
      </c>
      <c r="PC40" s="3047">
        <v>0</v>
      </c>
      <c r="PD40" s="3047">
        <v>2</v>
      </c>
      <c r="PE40" s="3047">
        <v>3</v>
      </c>
      <c r="PF40" s="3047">
        <v>3</v>
      </c>
      <c r="PG40" s="3047">
        <v>4</v>
      </c>
      <c r="PH40" s="3047"/>
      <c r="PI40" s="3047">
        <v>4</v>
      </c>
      <c r="PJ40" s="3047">
        <v>3</v>
      </c>
      <c r="PK40" s="3047">
        <v>1</v>
      </c>
      <c r="PL40" s="3047">
        <v>0</v>
      </c>
      <c r="PM40" s="3047">
        <v>3</v>
      </c>
      <c r="PN40" s="3047">
        <v>3</v>
      </c>
      <c r="PO40" s="3047">
        <v>3</v>
      </c>
      <c r="PP40" s="3047">
        <v>3</v>
      </c>
      <c r="PQ40" s="3047">
        <v>6</v>
      </c>
      <c r="PR40" s="3047">
        <v>9</v>
      </c>
      <c r="PS40" s="3047">
        <v>6</v>
      </c>
      <c r="PT40" s="3047">
        <v>9</v>
      </c>
      <c r="PU40" s="3047">
        <v>6</v>
      </c>
      <c r="PV40" s="3047">
        <v>6</v>
      </c>
      <c r="PW40" s="3047">
        <v>6</v>
      </c>
      <c r="PX40" s="3047">
        <v>8</v>
      </c>
      <c r="PY40" s="3047">
        <v>8</v>
      </c>
      <c r="PZ40" s="3047">
        <v>11</v>
      </c>
      <c r="QA40" s="3047">
        <v>12</v>
      </c>
      <c r="QB40" s="3047">
        <v>11</v>
      </c>
      <c r="QC40" s="3047">
        <v>11</v>
      </c>
      <c r="QD40" s="3047">
        <v>11</v>
      </c>
      <c r="QE40" s="3047">
        <v>13</v>
      </c>
      <c r="QF40" s="3047">
        <v>9</v>
      </c>
      <c r="QG40" s="3047">
        <v>8</v>
      </c>
      <c r="QH40" s="3047">
        <v>9</v>
      </c>
      <c r="QI40" s="3047">
        <v>9</v>
      </c>
      <c r="QJ40" s="3047">
        <v>6</v>
      </c>
      <c r="QK40" s="3047">
        <v>6</v>
      </c>
      <c r="QL40" s="3047">
        <v>6</v>
      </c>
      <c r="QM40" s="3047">
        <v>4</v>
      </c>
      <c r="QN40" s="3047">
        <v>7</v>
      </c>
      <c r="QO40" s="3047">
        <v>8</v>
      </c>
      <c r="QP40" s="3047">
        <v>8</v>
      </c>
      <c r="QQ40" s="3047">
        <v>7</v>
      </c>
      <c r="QR40" s="3047">
        <v>7</v>
      </c>
      <c r="QS40" s="3047">
        <v>6</v>
      </c>
      <c r="QT40" s="3047">
        <v>4</v>
      </c>
      <c r="QU40" s="3047">
        <v>4</v>
      </c>
      <c r="QV40" s="3047">
        <v>6</v>
      </c>
      <c r="QW40" s="3047">
        <v>4</v>
      </c>
      <c r="QX40" s="3047">
        <v>4</v>
      </c>
      <c r="QY40" s="3047">
        <v>4</v>
      </c>
      <c r="QZ40" s="3047">
        <v>2</v>
      </c>
      <c r="RA40" s="3047">
        <v>4</v>
      </c>
      <c r="RB40" s="3047">
        <v>5</v>
      </c>
      <c r="RC40" s="3047">
        <v>6</v>
      </c>
      <c r="RD40" s="3047">
        <v>7</v>
      </c>
      <c r="RE40" s="3047">
        <v>7</v>
      </c>
      <c r="RF40" s="3047">
        <v>7</v>
      </c>
      <c r="RG40" s="3047">
        <v>8</v>
      </c>
      <c r="RH40" s="3047">
        <v>8</v>
      </c>
      <c r="RI40" s="3047">
        <v>4</v>
      </c>
      <c r="RJ40" s="3047">
        <v>4</v>
      </c>
      <c r="RK40" s="3047">
        <v>6</v>
      </c>
      <c r="RL40" s="3047">
        <v>6</v>
      </c>
      <c r="RM40" s="3047">
        <v>5</v>
      </c>
      <c r="RN40" s="3047">
        <v>5</v>
      </c>
      <c r="RO40" s="3047">
        <v>6</v>
      </c>
      <c r="RP40" s="3047">
        <v>7</v>
      </c>
      <c r="RQ40" s="3047">
        <v>7</v>
      </c>
      <c r="RR40" s="3047">
        <v>6</v>
      </c>
      <c r="RS40" s="3047">
        <v>6</v>
      </c>
      <c r="RT40" s="3047">
        <v>6</v>
      </c>
      <c r="RU40" s="3047">
        <v>3</v>
      </c>
      <c r="RV40" s="3047">
        <v>3</v>
      </c>
      <c r="RW40" s="3047">
        <v>3</v>
      </c>
      <c r="RX40" s="3047">
        <v>5</v>
      </c>
      <c r="RY40" s="3047">
        <v>6</v>
      </c>
      <c r="RZ40" s="3047">
        <v>6</v>
      </c>
      <c r="SA40" s="3047">
        <v>6</v>
      </c>
      <c r="SB40" s="3047">
        <v>5</v>
      </c>
      <c r="SC40" s="3047">
        <v>3</v>
      </c>
      <c r="SD40" s="3047">
        <v>6</v>
      </c>
      <c r="SE40" s="3047">
        <v>8</v>
      </c>
      <c r="SF40" s="3047">
        <v>3</v>
      </c>
      <c r="SG40" s="3047">
        <v>3</v>
      </c>
      <c r="SH40" s="3047">
        <v>3</v>
      </c>
      <c r="SI40" s="3047">
        <v>4</v>
      </c>
      <c r="SJ40" s="3047">
        <v>1</v>
      </c>
      <c r="SK40" s="3047">
        <v>2</v>
      </c>
      <c r="SL40" s="3047">
        <v>2</v>
      </c>
      <c r="SM40" s="3047">
        <v>4</v>
      </c>
      <c r="SN40" s="3047">
        <v>3</v>
      </c>
      <c r="SO40" s="3047">
        <v>3</v>
      </c>
      <c r="SP40" s="3047">
        <v>4</v>
      </c>
      <c r="SQ40" s="3047">
        <v>2</v>
      </c>
      <c r="SR40" s="3047">
        <v>4</v>
      </c>
      <c r="SS40" s="3047">
        <v>4</v>
      </c>
      <c r="ST40" s="3047">
        <v>5</v>
      </c>
      <c r="SU40" s="3047">
        <v>5</v>
      </c>
      <c r="SV40" s="3047">
        <v>5</v>
      </c>
      <c r="SW40" s="3047">
        <v>4</v>
      </c>
      <c r="SX40" s="3047">
        <v>4</v>
      </c>
      <c r="SY40" s="3047">
        <v>2</v>
      </c>
      <c r="SZ40" s="3047">
        <v>7</v>
      </c>
      <c r="TA40" s="3047">
        <v>5</v>
      </c>
      <c r="TB40" s="3047">
        <v>5</v>
      </c>
      <c r="TC40" s="3047">
        <v>5</v>
      </c>
      <c r="TD40" s="3047">
        <v>5</v>
      </c>
      <c r="TE40" s="3047">
        <v>3</v>
      </c>
      <c r="TF40" s="3047">
        <v>0</v>
      </c>
      <c r="TG40" s="3047">
        <v>1</v>
      </c>
      <c r="TH40" s="3047">
        <v>2</v>
      </c>
      <c r="TI40" s="3047">
        <v>2</v>
      </c>
      <c r="TJ40" s="3047">
        <v>2</v>
      </c>
      <c r="TK40" s="3047">
        <v>2</v>
      </c>
      <c r="TL40" s="3047">
        <v>3</v>
      </c>
      <c r="TM40" s="3047">
        <v>2</v>
      </c>
      <c r="TN40" s="3047">
        <v>0</v>
      </c>
      <c r="TO40" s="3047">
        <v>3</v>
      </c>
      <c r="TP40" s="3047">
        <v>2</v>
      </c>
      <c r="TQ40" s="3047">
        <v>2</v>
      </c>
      <c r="TR40" s="3047">
        <v>3</v>
      </c>
      <c r="TS40" s="3047">
        <v>2</v>
      </c>
      <c r="TT40" s="3047">
        <v>3</v>
      </c>
      <c r="TU40" s="3047">
        <v>7</v>
      </c>
      <c r="TV40" s="3047">
        <v>4</v>
      </c>
      <c r="TW40" s="3047">
        <v>4</v>
      </c>
      <c r="TX40" s="3047">
        <v>4</v>
      </c>
      <c r="TY40" s="3047">
        <v>3</v>
      </c>
      <c r="TZ40" s="3047">
        <v>3</v>
      </c>
      <c r="UA40" s="3047">
        <v>2</v>
      </c>
      <c r="UB40" s="3047">
        <v>3</v>
      </c>
      <c r="UC40" s="3047">
        <v>3</v>
      </c>
      <c r="UD40" s="3047">
        <v>3</v>
      </c>
      <c r="UE40" s="3047">
        <v>3</v>
      </c>
      <c r="UF40" s="3047">
        <v>2</v>
      </c>
      <c r="UG40" s="3047">
        <v>3</v>
      </c>
      <c r="UH40" s="3047">
        <v>3</v>
      </c>
      <c r="UI40" s="3047">
        <v>6</v>
      </c>
      <c r="UJ40" s="3047">
        <v>2</v>
      </c>
      <c r="UK40" s="3047">
        <v>2</v>
      </c>
      <c r="UL40" s="3047">
        <v>2</v>
      </c>
      <c r="UM40" s="3047">
        <v>2</v>
      </c>
      <c r="UN40" s="3047">
        <v>4</v>
      </c>
      <c r="UO40" s="3047">
        <v>2</v>
      </c>
      <c r="UP40" s="3047">
        <v>0</v>
      </c>
      <c r="UQ40" s="3047">
        <v>2</v>
      </c>
      <c r="UR40" s="3047">
        <v>2</v>
      </c>
      <c r="US40" s="3047">
        <v>2</v>
      </c>
      <c r="UT40" s="3047">
        <v>1</v>
      </c>
      <c r="UU40" s="3047">
        <v>4</v>
      </c>
      <c r="UV40" s="3047">
        <v>1</v>
      </c>
      <c r="UW40" s="3047">
        <v>1</v>
      </c>
      <c r="UX40" s="3047">
        <v>1</v>
      </c>
      <c r="UY40" s="3047">
        <v>1</v>
      </c>
      <c r="UZ40" s="3047">
        <v>1</v>
      </c>
      <c r="VA40" s="3047">
        <v>2</v>
      </c>
      <c r="VB40" s="3047">
        <v>1</v>
      </c>
      <c r="VC40" s="3047">
        <v>1</v>
      </c>
      <c r="VD40" s="3047">
        <v>1</v>
      </c>
      <c r="VE40" s="3047">
        <v>1</v>
      </c>
      <c r="VF40" s="3047">
        <v>1</v>
      </c>
      <c r="VG40" s="3047">
        <v>1</v>
      </c>
      <c r="VH40" s="3047">
        <v>2</v>
      </c>
      <c r="VI40" s="3047">
        <v>0</v>
      </c>
      <c r="VJ40" s="3047">
        <v>1</v>
      </c>
      <c r="VK40" s="3047">
        <v>0</v>
      </c>
      <c r="VL40" s="3047">
        <v>1</v>
      </c>
      <c r="VM40" s="3047">
        <v>1</v>
      </c>
      <c r="VN40" s="3047">
        <v>1</v>
      </c>
      <c r="VO40" s="3047">
        <v>1</v>
      </c>
      <c r="VP40" s="3047">
        <v>2</v>
      </c>
      <c r="VQ40" s="3047">
        <v>2</v>
      </c>
      <c r="VR40" s="3047">
        <v>0</v>
      </c>
      <c r="VS40" s="3047">
        <v>0</v>
      </c>
      <c r="VT40" s="3047">
        <v>0</v>
      </c>
      <c r="VU40" s="3047">
        <v>0</v>
      </c>
      <c r="VV40" s="3047">
        <v>0</v>
      </c>
      <c r="VW40" s="3047">
        <v>1</v>
      </c>
      <c r="VX40" s="3047">
        <v>2</v>
      </c>
      <c r="VY40" s="3047">
        <v>3</v>
      </c>
      <c r="VZ40" s="3047">
        <v>4</v>
      </c>
      <c r="WA40" s="3047">
        <v>2</v>
      </c>
      <c r="WB40" s="3047">
        <v>2</v>
      </c>
      <c r="WC40" s="3047">
        <v>2</v>
      </c>
      <c r="WD40" s="3047">
        <v>1</v>
      </c>
      <c r="WE40" s="3047">
        <v>0</v>
      </c>
      <c r="WF40" s="3047">
        <v>0</v>
      </c>
      <c r="WG40" s="3047">
        <v>0</v>
      </c>
      <c r="WH40" s="3047">
        <v>0</v>
      </c>
      <c r="WI40" s="3047">
        <v>0</v>
      </c>
      <c r="WJ40" s="3047">
        <v>2</v>
      </c>
      <c r="WK40" s="3047">
        <v>4</v>
      </c>
      <c r="WL40" s="3047">
        <v>2</v>
      </c>
      <c r="WM40" s="3047">
        <v>0</v>
      </c>
      <c r="WN40" s="3047">
        <v>0</v>
      </c>
      <c r="WO40" s="3047">
        <v>0</v>
      </c>
      <c r="WP40" s="3047">
        <v>0</v>
      </c>
      <c r="WQ40" s="3047">
        <v>0</v>
      </c>
      <c r="WR40" s="3047">
        <v>1</v>
      </c>
      <c r="WS40" s="3047">
        <v>4</v>
      </c>
      <c r="WT40" s="3047">
        <v>7</v>
      </c>
      <c r="WU40" s="3047">
        <v>3</v>
      </c>
      <c r="WV40" s="3047">
        <v>3</v>
      </c>
      <c r="WW40" s="3047">
        <v>3</v>
      </c>
      <c r="WX40" s="3047">
        <v>1</v>
      </c>
      <c r="WY40" s="3047">
        <v>0</v>
      </c>
      <c r="WZ40" s="3047">
        <v>0</v>
      </c>
      <c r="XA40" s="3047">
        <v>1</v>
      </c>
      <c r="XB40" s="3047">
        <v>1</v>
      </c>
      <c r="XC40" s="3047">
        <v>1</v>
      </c>
      <c r="XD40" s="3047">
        <v>1</v>
      </c>
      <c r="XE40" s="3047">
        <v>1</v>
      </c>
      <c r="XF40" s="3047">
        <v>1</v>
      </c>
      <c r="XG40" s="3047">
        <v>0</v>
      </c>
      <c r="XH40" s="3047">
        <v>1</v>
      </c>
      <c r="XI40" s="3047">
        <v>3</v>
      </c>
      <c r="XJ40" s="3047">
        <v>1</v>
      </c>
      <c r="XK40" s="3047">
        <v>1</v>
      </c>
      <c r="XL40" s="3047">
        <v>2</v>
      </c>
      <c r="XM40" s="3047">
        <v>3</v>
      </c>
      <c r="XN40" s="3047">
        <v>5</v>
      </c>
      <c r="XO40" s="3047">
        <v>4</v>
      </c>
      <c r="XP40" s="3047">
        <v>2</v>
      </c>
      <c r="XQ40" s="3047">
        <v>2</v>
      </c>
      <c r="XR40" s="3047">
        <v>2</v>
      </c>
      <c r="XS40" s="3047">
        <v>3</v>
      </c>
      <c r="XT40" s="3047">
        <v>2</v>
      </c>
      <c r="XU40" s="3047">
        <v>2</v>
      </c>
      <c r="XV40" s="3047">
        <v>0</v>
      </c>
      <c r="XW40" s="3047">
        <v>3</v>
      </c>
      <c r="XX40" s="3047">
        <v>3</v>
      </c>
      <c r="XY40" s="3047">
        <v>3</v>
      </c>
      <c r="XZ40" s="3047">
        <v>1</v>
      </c>
      <c r="YA40" s="3047">
        <v>1</v>
      </c>
      <c r="YB40" s="3047">
        <v>2</v>
      </c>
      <c r="YC40" s="3047">
        <v>1</v>
      </c>
      <c r="YD40" s="3047">
        <v>0</v>
      </c>
      <c r="YE40" s="3047">
        <v>0</v>
      </c>
      <c r="YF40" s="3047">
        <v>0</v>
      </c>
      <c r="YG40" s="3047">
        <v>0</v>
      </c>
      <c r="YH40" s="3047">
        <v>3</v>
      </c>
      <c r="YI40" s="3047">
        <v>2</v>
      </c>
      <c r="YJ40" s="3047">
        <v>1</v>
      </c>
      <c r="YK40" s="3047">
        <v>1</v>
      </c>
      <c r="YL40" s="3047">
        <v>1</v>
      </c>
      <c r="YM40" s="3047">
        <v>1</v>
      </c>
      <c r="YN40" s="3047">
        <v>0</v>
      </c>
      <c r="YO40" s="3047">
        <v>1</v>
      </c>
      <c r="YP40" s="3047">
        <v>0</v>
      </c>
      <c r="YQ40" s="3047">
        <v>0</v>
      </c>
      <c r="YR40" s="3047">
        <v>1</v>
      </c>
      <c r="YS40" s="3047">
        <v>1</v>
      </c>
      <c r="YT40" s="3047">
        <v>1</v>
      </c>
      <c r="YU40" s="3047">
        <v>2</v>
      </c>
      <c r="YV40" s="3047">
        <v>2</v>
      </c>
      <c r="YW40" s="3047">
        <v>1</v>
      </c>
      <c r="YX40" s="3047">
        <v>1</v>
      </c>
      <c r="YY40" s="3047">
        <v>1</v>
      </c>
      <c r="YZ40" s="3047">
        <v>0</v>
      </c>
      <c r="ZA40" s="3047">
        <v>0</v>
      </c>
      <c r="ZB40" s="3047">
        <v>1</v>
      </c>
      <c r="ZC40" s="3047">
        <v>1</v>
      </c>
      <c r="ZD40" s="3047">
        <v>0</v>
      </c>
      <c r="ZE40" s="3047">
        <v>1</v>
      </c>
      <c r="ZF40" s="3047">
        <v>2</v>
      </c>
      <c r="ZG40" s="3047">
        <v>2</v>
      </c>
      <c r="ZH40" s="3047">
        <v>2</v>
      </c>
      <c r="ZI40" s="3047">
        <v>1</v>
      </c>
      <c r="ZJ40" s="3047">
        <v>3</v>
      </c>
      <c r="ZK40" s="3047">
        <v>0</v>
      </c>
      <c r="ZL40" s="3047">
        <v>1</v>
      </c>
      <c r="ZM40" s="3047">
        <v>0</v>
      </c>
      <c r="ZN40" s="3047">
        <v>0</v>
      </c>
      <c r="ZO40" s="3047">
        <v>0</v>
      </c>
      <c r="ZP40" s="3047">
        <v>0</v>
      </c>
      <c r="ZQ40" s="3047">
        <v>0</v>
      </c>
      <c r="ZR40" s="3047">
        <v>2</v>
      </c>
      <c r="ZS40" s="3047">
        <v>2</v>
      </c>
      <c r="ZT40" s="3047">
        <v>1</v>
      </c>
      <c r="ZU40" s="3047">
        <v>1</v>
      </c>
      <c r="ZV40" s="3047">
        <v>1</v>
      </c>
      <c r="ZW40" s="3047">
        <v>0</v>
      </c>
      <c r="ZX40" s="3047">
        <v>2</v>
      </c>
      <c r="ZY40" s="3047">
        <v>1</v>
      </c>
      <c r="ZZ40" s="3047">
        <v>0</v>
      </c>
      <c r="AAA40" s="3047">
        <v>2</v>
      </c>
      <c r="AAB40" s="3047">
        <v>0</v>
      </c>
      <c r="AAC40" s="3047">
        <v>0</v>
      </c>
      <c r="AAD40" s="3047">
        <v>1</v>
      </c>
      <c r="AAE40" s="3047">
        <v>0</v>
      </c>
      <c r="AAF40" s="3047">
        <v>1</v>
      </c>
      <c r="AAG40" s="3047">
        <v>4</v>
      </c>
      <c r="AAH40" s="3047">
        <v>2</v>
      </c>
      <c r="AAI40" s="3047">
        <v>2</v>
      </c>
      <c r="AAJ40" s="3047">
        <v>2</v>
      </c>
      <c r="AAK40" s="3047">
        <v>0</v>
      </c>
      <c r="AAL40" s="3047">
        <v>0</v>
      </c>
      <c r="AAM40" s="3047">
        <v>0</v>
      </c>
      <c r="AAN40" s="3047">
        <v>0</v>
      </c>
      <c r="AAO40" s="3047">
        <v>2</v>
      </c>
      <c r="AAP40" s="3047">
        <v>2</v>
      </c>
      <c r="AAQ40" s="3047">
        <v>2</v>
      </c>
      <c r="AAR40" s="3047">
        <v>2</v>
      </c>
      <c r="AAS40" s="3047">
        <v>0</v>
      </c>
      <c r="AAT40" s="3047">
        <v>1</v>
      </c>
      <c r="AAU40" s="3047">
        <v>3</v>
      </c>
      <c r="AAV40" s="3047">
        <v>1</v>
      </c>
      <c r="AAW40" s="3047">
        <v>1</v>
      </c>
      <c r="AAX40" s="3047">
        <v>1</v>
      </c>
      <c r="AAY40" s="3047">
        <v>1</v>
      </c>
      <c r="AAZ40" s="3047">
        <v>1</v>
      </c>
      <c r="ABA40" s="3047">
        <v>2</v>
      </c>
      <c r="ABB40" s="3047">
        <v>0</v>
      </c>
      <c r="ABC40" s="3047">
        <v>1</v>
      </c>
      <c r="ABD40" s="3047">
        <v>1</v>
      </c>
      <c r="ABE40" s="3047">
        <v>1</v>
      </c>
      <c r="ABF40" s="3047">
        <v>1</v>
      </c>
      <c r="ABG40" s="3047">
        <v>1</v>
      </c>
      <c r="ABH40" s="3047">
        <v>0</v>
      </c>
    </row>
    <row r="41" spans="1:736" x14ac:dyDescent="0.2">
      <c r="A41" s="3046" t="s">
        <v>440</v>
      </c>
      <c r="B41" s="3047">
        <v>5353</v>
      </c>
      <c r="C41" s="3047">
        <v>5365</v>
      </c>
      <c r="D41" s="3047"/>
      <c r="E41" s="3047"/>
      <c r="F41" s="3047">
        <v>5606</v>
      </c>
      <c r="G41" s="3047">
        <v>5425</v>
      </c>
      <c r="H41" s="3047">
        <v>5276</v>
      </c>
      <c r="I41" s="3047">
        <v>4511</v>
      </c>
      <c r="J41" s="3047">
        <v>3320</v>
      </c>
      <c r="K41" s="3047">
        <v>3325</v>
      </c>
      <c r="L41" s="3047">
        <v>2911</v>
      </c>
      <c r="M41" s="3047">
        <v>2712</v>
      </c>
      <c r="N41" s="3047">
        <v>2284</v>
      </c>
      <c r="O41" s="3047">
        <v>1432</v>
      </c>
      <c r="P41" s="3047">
        <v>991</v>
      </c>
      <c r="Q41" s="3047">
        <v>1106</v>
      </c>
      <c r="R41" s="3047"/>
      <c r="S41" s="3047"/>
      <c r="T41" s="3047">
        <v>1253</v>
      </c>
      <c r="U41" s="3047">
        <v>740</v>
      </c>
      <c r="V41" s="3047">
        <v>1846</v>
      </c>
      <c r="W41" s="3047">
        <v>1952</v>
      </c>
      <c r="X41" s="3047">
        <v>2673</v>
      </c>
      <c r="Y41" s="3047"/>
      <c r="Z41" s="3047"/>
      <c r="AA41" s="3047">
        <v>3446</v>
      </c>
      <c r="AB41" s="3047">
        <v>4725</v>
      </c>
      <c r="AC41" s="3047">
        <v>5428</v>
      </c>
      <c r="AD41" s="3047">
        <v>6145</v>
      </c>
      <c r="AE41" s="3047">
        <v>6635</v>
      </c>
      <c r="AF41" s="3047"/>
      <c r="AG41" s="3047"/>
      <c r="AH41" s="3047">
        <v>7191</v>
      </c>
      <c r="AI41" s="3047">
        <v>8525</v>
      </c>
      <c r="AJ41" s="3047">
        <v>8502</v>
      </c>
      <c r="AK41" s="3047">
        <v>8466</v>
      </c>
      <c r="AL41" s="3047">
        <v>8549</v>
      </c>
      <c r="AM41" s="3047"/>
      <c r="AN41" s="3047"/>
      <c r="AO41" s="3047">
        <v>8570</v>
      </c>
      <c r="AP41" s="3047">
        <v>9098</v>
      </c>
      <c r="AQ41" s="3047">
        <v>8619</v>
      </c>
      <c r="AR41" s="3047">
        <v>8619</v>
      </c>
      <c r="AS41" s="3047">
        <v>8833</v>
      </c>
      <c r="AT41" s="3047"/>
      <c r="AU41" s="3047"/>
      <c r="AV41" s="3047">
        <v>9377</v>
      </c>
      <c r="AW41" s="3047">
        <v>9580</v>
      </c>
      <c r="AX41" s="3047">
        <v>8887</v>
      </c>
      <c r="AY41" s="3047">
        <v>8501</v>
      </c>
      <c r="AZ41" s="3047">
        <v>8395</v>
      </c>
      <c r="BA41" s="3047"/>
      <c r="BB41" s="3047"/>
      <c r="BC41" s="3047">
        <v>7131</v>
      </c>
      <c r="BD41" s="3047">
        <v>6990</v>
      </c>
      <c r="BE41" s="3047">
        <v>7023</v>
      </c>
      <c r="BF41" s="3047">
        <v>6316</v>
      </c>
      <c r="BG41" s="3047">
        <v>7093</v>
      </c>
      <c r="BH41" s="3047"/>
      <c r="BI41" s="3047"/>
      <c r="BJ41" s="3047">
        <v>8007</v>
      </c>
      <c r="BK41" s="3047">
        <v>8767</v>
      </c>
      <c r="BL41" s="3047">
        <v>8803</v>
      </c>
      <c r="BM41" s="3047">
        <v>9329</v>
      </c>
      <c r="BN41" s="3047">
        <v>9526</v>
      </c>
      <c r="BO41" s="3047">
        <v>9323</v>
      </c>
      <c r="BP41" s="3047">
        <v>9409</v>
      </c>
      <c r="BQ41" s="3047">
        <v>9571</v>
      </c>
      <c r="BR41" s="3047">
        <v>10264</v>
      </c>
      <c r="BS41" s="3047">
        <v>9863</v>
      </c>
      <c r="BT41" s="3047">
        <v>10024</v>
      </c>
      <c r="BU41" s="3047">
        <v>10148</v>
      </c>
      <c r="BV41" s="3047">
        <v>9790</v>
      </c>
      <c r="BW41" s="3047">
        <v>9853</v>
      </c>
      <c r="BX41" s="3047">
        <v>7709</v>
      </c>
      <c r="BY41" s="3047">
        <v>7824</v>
      </c>
      <c r="BZ41" s="3047">
        <v>8359</v>
      </c>
      <c r="CA41" s="3047">
        <v>7736</v>
      </c>
      <c r="CB41" s="3047">
        <v>7782</v>
      </c>
      <c r="CC41" s="3047">
        <v>7567</v>
      </c>
      <c r="CD41" s="3047">
        <v>7616</v>
      </c>
      <c r="CE41" s="3047">
        <v>7500</v>
      </c>
      <c r="CF41" s="3047">
        <v>8237</v>
      </c>
      <c r="CG41" s="3047">
        <v>7923</v>
      </c>
      <c r="CH41" s="3047">
        <v>8175</v>
      </c>
      <c r="CI41" s="3047">
        <v>7988</v>
      </c>
      <c r="CJ41" s="3047">
        <v>7691</v>
      </c>
      <c r="CK41" s="3047">
        <v>7742</v>
      </c>
      <c r="CL41" s="3047">
        <v>7637</v>
      </c>
      <c r="CM41" s="3047">
        <v>8209</v>
      </c>
      <c r="CN41" s="3047">
        <v>7971</v>
      </c>
      <c r="CO41" s="3047">
        <v>7950</v>
      </c>
      <c r="CP41" s="3047">
        <v>8069</v>
      </c>
      <c r="CQ41" s="3047">
        <v>7790</v>
      </c>
      <c r="CR41" s="3047">
        <v>7839</v>
      </c>
      <c r="CS41" s="3047">
        <v>7732</v>
      </c>
      <c r="CT41" s="3047">
        <v>7942</v>
      </c>
      <c r="CU41" s="3047">
        <v>7734</v>
      </c>
      <c r="CV41" s="3047">
        <v>7508</v>
      </c>
      <c r="CW41" s="3047">
        <v>7407</v>
      </c>
      <c r="CX41" s="3047">
        <v>7228</v>
      </c>
      <c r="CY41" s="3047">
        <v>7255</v>
      </c>
      <c r="CZ41" s="3047">
        <v>6920</v>
      </c>
      <c r="DA41" s="3047">
        <v>6762</v>
      </c>
      <c r="DB41" s="3047">
        <v>6433</v>
      </c>
      <c r="DC41" s="3047">
        <v>5822</v>
      </c>
      <c r="DD41" s="3047">
        <v>5460</v>
      </c>
      <c r="DE41" s="3047">
        <v>5185</v>
      </c>
      <c r="DF41" s="3047">
        <v>5212</v>
      </c>
      <c r="DG41" s="3047">
        <v>4819</v>
      </c>
      <c r="DH41" s="3047">
        <v>4779</v>
      </c>
      <c r="DI41" s="3047">
        <v>4202</v>
      </c>
      <c r="DJ41" s="3047">
        <v>3919</v>
      </c>
      <c r="DK41" s="3047">
        <v>3898</v>
      </c>
      <c r="DL41" s="3047">
        <v>3930</v>
      </c>
      <c r="DM41" s="3047">
        <v>3970</v>
      </c>
      <c r="DN41" s="3047">
        <v>3814</v>
      </c>
      <c r="DO41" s="3047">
        <v>4230</v>
      </c>
      <c r="DP41" s="3047">
        <v>3918</v>
      </c>
      <c r="DQ41" s="3047">
        <v>3834</v>
      </c>
      <c r="DR41" s="3047">
        <v>3596</v>
      </c>
      <c r="DS41" s="3047">
        <v>3506</v>
      </c>
      <c r="DT41" s="3047">
        <v>3556</v>
      </c>
      <c r="DU41" s="3047">
        <v>3664</v>
      </c>
      <c r="DV41" s="3047">
        <v>3677</v>
      </c>
      <c r="DW41" s="3047">
        <v>3174</v>
      </c>
      <c r="DX41" s="3047">
        <v>3045</v>
      </c>
      <c r="DY41" s="3047">
        <v>2332</v>
      </c>
      <c r="DZ41" s="3047">
        <v>2885</v>
      </c>
      <c r="EA41" s="3047">
        <v>2920</v>
      </c>
      <c r="EB41" s="3047">
        <v>2693</v>
      </c>
      <c r="EC41" s="3047">
        <v>2641</v>
      </c>
      <c r="ED41" s="3047">
        <v>2388</v>
      </c>
      <c r="EE41" s="3047">
        <v>2108</v>
      </c>
      <c r="EF41" s="3047">
        <v>2075</v>
      </c>
      <c r="EG41" s="3047">
        <v>2119</v>
      </c>
      <c r="EH41" s="3047">
        <v>2151</v>
      </c>
      <c r="EI41" s="3047">
        <v>2119</v>
      </c>
      <c r="EJ41" s="3047">
        <v>1624</v>
      </c>
      <c r="EK41" s="3047">
        <v>1763</v>
      </c>
      <c r="EL41" s="3047">
        <v>1944</v>
      </c>
      <c r="EM41" s="3047">
        <v>2012</v>
      </c>
      <c r="EN41" s="3047">
        <v>2011</v>
      </c>
      <c r="EO41" s="3047">
        <v>2049</v>
      </c>
      <c r="EP41" s="3047">
        <v>1788</v>
      </c>
      <c r="EQ41" s="3047">
        <v>2011</v>
      </c>
      <c r="ER41" s="3047">
        <v>2007</v>
      </c>
      <c r="ES41" s="3047">
        <v>2045</v>
      </c>
      <c r="ET41" s="3047">
        <v>2057</v>
      </c>
      <c r="EU41" s="3047">
        <v>2097</v>
      </c>
      <c r="EV41" s="3047">
        <v>2123</v>
      </c>
      <c r="EW41" s="3047">
        <v>2178</v>
      </c>
      <c r="EX41" s="3047">
        <v>2260</v>
      </c>
      <c r="EY41" s="3047">
        <v>2622</v>
      </c>
      <c r="EZ41" s="3047">
        <v>2618</v>
      </c>
      <c r="FA41" s="3047">
        <v>2155</v>
      </c>
      <c r="FB41" s="3047">
        <v>1936</v>
      </c>
      <c r="FC41" s="3047">
        <v>1968</v>
      </c>
      <c r="FD41" s="3047">
        <v>2036</v>
      </c>
      <c r="FE41" s="3047">
        <v>2295</v>
      </c>
      <c r="FF41" s="3047">
        <v>1908</v>
      </c>
      <c r="FG41" s="3047">
        <v>1980</v>
      </c>
      <c r="FH41" s="3047">
        <v>1987</v>
      </c>
      <c r="FI41" s="3047">
        <v>1786</v>
      </c>
      <c r="FJ41" s="3047">
        <v>1811</v>
      </c>
      <c r="FK41" s="3047">
        <v>1763</v>
      </c>
      <c r="FL41" s="3047">
        <v>1953</v>
      </c>
      <c r="FM41" s="3047">
        <v>1820</v>
      </c>
      <c r="FN41" s="3047">
        <v>1746</v>
      </c>
      <c r="FO41" s="3047">
        <v>1617</v>
      </c>
      <c r="FP41" s="3047">
        <v>1575</v>
      </c>
      <c r="FQ41" s="3047">
        <v>1598</v>
      </c>
      <c r="FR41" s="3047">
        <v>1580</v>
      </c>
      <c r="FS41" s="3047">
        <v>1731</v>
      </c>
      <c r="FT41" s="3047">
        <v>1743</v>
      </c>
      <c r="FU41" s="3047">
        <v>1815</v>
      </c>
      <c r="FV41" s="3047">
        <v>1228</v>
      </c>
      <c r="FW41" s="3047">
        <v>1678</v>
      </c>
      <c r="FX41" s="3047">
        <v>1631</v>
      </c>
      <c r="FY41" s="3047">
        <v>1734</v>
      </c>
      <c r="FZ41" s="3047">
        <v>1991</v>
      </c>
      <c r="GA41" s="3047">
        <v>2303</v>
      </c>
      <c r="GB41" s="3047">
        <v>2421</v>
      </c>
      <c r="GC41" s="3047">
        <v>2696</v>
      </c>
      <c r="GD41" s="3047">
        <v>2645</v>
      </c>
      <c r="GE41" s="3047">
        <v>2679</v>
      </c>
      <c r="GF41" s="3047">
        <v>2792</v>
      </c>
      <c r="GG41" s="3047">
        <v>2747</v>
      </c>
      <c r="GH41" s="3047">
        <v>3170</v>
      </c>
      <c r="GI41" s="3047">
        <v>3201</v>
      </c>
      <c r="GJ41" s="3047">
        <v>3071</v>
      </c>
      <c r="GK41" s="3047">
        <v>2829</v>
      </c>
      <c r="GL41" s="3047">
        <v>2864</v>
      </c>
      <c r="GM41" s="3047">
        <v>2834</v>
      </c>
      <c r="GN41" s="3047">
        <v>3005</v>
      </c>
      <c r="GO41" s="3047">
        <v>2913</v>
      </c>
      <c r="GP41" s="3047">
        <v>2815</v>
      </c>
      <c r="GQ41" s="3047">
        <v>2268</v>
      </c>
      <c r="GR41" s="3047">
        <v>2372</v>
      </c>
      <c r="GS41" s="3047">
        <v>2335</v>
      </c>
      <c r="GT41" s="3047">
        <v>2271</v>
      </c>
      <c r="GU41" s="3047">
        <v>2684</v>
      </c>
      <c r="GV41" s="3047">
        <v>2601</v>
      </c>
      <c r="GW41" s="3047">
        <v>2759</v>
      </c>
      <c r="GX41" s="3047">
        <v>2284</v>
      </c>
      <c r="GY41" s="3047">
        <v>2514</v>
      </c>
      <c r="GZ41" s="3047">
        <v>2453</v>
      </c>
      <c r="HA41" s="3047">
        <v>2483</v>
      </c>
      <c r="HB41" s="3047">
        <v>2593</v>
      </c>
      <c r="HC41" s="3047">
        <v>2504</v>
      </c>
      <c r="HD41" s="3047">
        <v>2514</v>
      </c>
      <c r="HE41" s="3047">
        <v>2568</v>
      </c>
      <c r="HF41" s="3047">
        <v>2512</v>
      </c>
      <c r="HG41" s="3047">
        <v>2544</v>
      </c>
      <c r="HH41" s="3047">
        <v>2697</v>
      </c>
      <c r="HI41" s="3047">
        <v>2808</v>
      </c>
      <c r="HJ41" s="3047">
        <v>2716</v>
      </c>
      <c r="HK41" s="3047">
        <v>2652</v>
      </c>
      <c r="HL41" s="3047">
        <v>2578</v>
      </c>
      <c r="HM41" s="3047">
        <v>2365</v>
      </c>
      <c r="HN41" s="3047">
        <v>2392</v>
      </c>
      <c r="HO41" s="3047">
        <v>2203</v>
      </c>
      <c r="HP41" s="3047">
        <v>2194</v>
      </c>
      <c r="HQ41" s="3047">
        <v>2072</v>
      </c>
      <c r="HR41" s="3047">
        <v>2017</v>
      </c>
      <c r="HS41" s="3047">
        <v>2122</v>
      </c>
      <c r="HT41" s="3047">
        <v>1971</v>
      </c>
      <c r="HU41" s="3047">
        <v>2001</v>
      </c>
      <c r="HV41" s="3047">
        <v>2127</v>
      </c>
      <c r="HW41" s="3047">
        <v>2259</v>
      </c>
      <c r="HX41" s="3047">
        <v>1948</v>
      </c>
      <c r="HY41" s="3047">
        <v>1917</v>
      </c>
      <c r="HZ41" s="3047">
        <v>2104</v>
      </c>
      <c r="IA41" s="3047">
        <v>1868</v>
      </c>
      <c r="IB41" s="3047">
        <v>1900</v>
      </c>
      <c r="IC41" s="3047">
        <v>1883</v>
      </c>
      <c r="ID41" s="3047">
        <v>1878</v>
      </c>
      <c r="IE41" s="3047">
        <v>1494</v>
      </c>
      <c r="IF41" s="3047">
        <v>1028</v>
      </c>
      <c r="IG41" s="3047">
        <v>256</v>
      </c>
      <c r="IH41" s="3047">
        <v>814</v>
      </c>
      <c r="II41" s="3047">
        <v>767</v>
      </c>
      <c r="IJ41" s="3047">
        <v>774</v>
      </c>
      <c r="IK41" s="3047">
        <v>926</v>
      </c>
      <c r="IL41" s="3047">
        <v>531</v>
      </c>
      <c r="IM41" s="3047">
        <v>511</v>
      </c>
      <c r="IN41" s="3047">
        <v>435</v>
      </c>
      <c r="IO41" s="3047">
        <v>438</v>
      </c>
      <c r="IP41" s="3047">
        <v>463</v>
      </c>
      <c r="IQ41" s="3047">
        <v>438</v>
      </c>
      <c r="IR41" s="3047">
        <v>891</v>
      </c>
      <c r="IS41" s="3047">
        <v>1113</v>
      </c>
      <c r="IT41" s="3047">
        <v>661</v>
      </c>
      <c r="IU41" s="3047">
        <v>408</v>
      </c>
      <c r="IV41" s="3047">
        <v>419</v>
      </c>
      <c r="IW41" s="3047">
        <v>453</v>
      </c>
      <c r="IX41" s="3047">
        <v>499</v>
      </c>
      <c r="IY41" s="3047">
        <v>1092</v>
      </c>
      <c r="IZ41" s="3047">
        <v>816</v>
      </c>
      <c r="JA41" s="3047">
        <v>504</v>
      </c>
      <c r="JB41" s="3047">
        <v>446</v>
      </c>
      <c r="JC41" s="3047">
        <v>473</v>
      </c>
      <c r="JD41" s="3047">
        <v>513</v>
      </c>
      <c r="JE41" s="3047">
        <v>623</v>
      </c>
      <c r="JF41" s="3047">
        <v>1109</v>
      </c>
      <c r="JG41" s="3047">
        <v>930</v>
      </c>
      <c r="JH41" s="3047">
        <v>920</v>
      </c>
      <c r="JI41" s="3047">
        <v>978</v>
      </c>
      <c r="JJ41" s="3047">
        <v>1034</v>
      </c>
      <c r="JK41" s="3047">
        <v>998</v>
      </c>
      <c r="JL41" s="3047">
        <v>878</v>
      </c>
      <c r="JM41" s="3047">
        <v>1232</v>
      </c>
      <c r="JN41" s="3047">
        <v>1020</v>
      </c>
      <c r="JO41" s="3047">
        <v>866</v>
      </c>
      <c r="JP41" s="3047">
        <v>874</v>
      </c>
      <c r="JQ41" s="3047">
        <v>832</v>
      </c>
      <c r="JR41" s="3047">
        <v>875</v>
      </c>
      <c r="JS41" s="3047">
        <v>633</v>
      </c>
      <c r="JT41" s="3047">
        <v>1013</v>
      </c>
      <c r="JU41" s="3047">
        <v>522</v>
      </c>
      <c r="JV41" s="3047">
        <v>447</v>
      </c>
      <c r="JW41" s="3047">
        <v>512</v>
      </c>
      <c r="JX41" s="3047">
        <v>509</v>
      </c>
      <c r="JY41" s="3047">
        <v>553</v>
      </c>
      <c r="JZ41" s="3047">
        <v>731</v>
      </c>
      <c r="KA41" s="3047">
        <v>221</v>
      </c>
      <c r="KB41" s="3047">
        <v>61</v>
      </c>
      <c r="KC41" s="3047">
        <v>974</v>
      </c>
      <c r="KD41" s="3047">
        <v>1300</v>
      </c>
      <c r="KE41" s="3047">
        <v>1236</v>
      </c>
      <c r="KF41" s="3047">
        <v>1282</v>
      </c>
      <c r="KG41" s="3047">
        <v>1434</v>
      </c>
      <c r="KH41" s="3047">
        <v>1725</v>
      </c>
      <c r="KI41" s="3047">
        <v>1329</v>
      </c>
      <c r="KJ41" s="3047">
        <v>1018</v>
      </c>
      <c r="KK41" s="3047">
        <v>888</v>
      </c>
      <c r="KL41" s="3047">
        <v>842</v>
      </c>
      <c r="KM41" s="3047">
        <v>872</v>
      </c>
      <c r="KN41" s="3047">
        <v>684</v>
      </c>
      <c r="KO41" s="3047">
        <v>798</v>
      </c>
      <c r="KP41" s="3047">
        <v>448</v>
      </c>
      <c r="KQ41" s="3047">
        <v>499</v>
      </c>
      <c r="KR41" s="3047">
        <v>467</v>
      </c>
      <c r="KS41" s="3047">
        <v>471</v>
      </c>
      <c r="KT41" s="3047">
        <v>499</v>
      </c>
      <c r="KU41" s="3047">
        <v>660</v>
      </c>
      <c r="KV41" s="3047">
        <v>1270</v>
      </c>
      <c r="KW41" s="3047">
        <v>1281</v>
      </c>
      <c r="KX41" s="3047">
        <v>1322</v>
      </c>
      <c r="KY41" s="3047">
        <v>810</v>
      </c>
      <c r="KZ41" s="3047">
        <v>1258</v>
      </c>
      <c r="LA41" s="3047">
        <v>1273</v>
      </c>
      <c r="LB41" s="3047">
        <v>1121</v>
      </c>
      <c r="LC41" s="3047">
        <v>1311</v>
      </c>
      <c r="LD41" s="3047">
        <v>1006</v>
      </c>
      <c r="LE41" s="3047">
        <v>812</v>
      </c>
      <c r="LF41" s="3047">
        <v>1031</v>
      </c>
      <c r="LG41" s="3047">
        <v>1047</v>
      </c>
      <c r="LH41" s="3047">
        <v>1112</v>
      </c>
      <c r="LI41" s="3047">
        <v>707</v>
      </c>
      <c r="LJ41" s="3047">
        <v>1237</v>
      </c>
      <c r="LK41" s="3047">
        <v>1243</v>
      </c>
      <c r="LL41" s="3047">
        <v>1542</v>
      </c>
      <c r="LM41" s="3047">
        <v>1911</v>
      </c>
      <c r="LN41" s="3047">
        <v>2018</v>
      </c>
      <c r="LO41" s="3047">
        <v>2108</v>
      </c>
      <c r="LP41" s="3047">
        <v>2476</v>
      </c>
      <c r="LQ41" s="3047">
        <v>3013</v>
      </c>
      <c r="LR41" s="3047">
        <v>2569</v>
      </c>
      <c r="LS41" s="3047">
        <v>2518</v>
      </c>
      <c r="LT41" s="3047">
        <v>1710</v>
      </c>
      <c r="LU41" s="3047">
        <v>1363</v>
      </c>
      <c r="LV41" s="3047">
        <v>1433</v>
      </c>
      <c r="LW41" s="3047">
        <v>1365</v>
      </c>
      <c r="LX41" s="3047">
        <v>1982</v>
      </c>
      <c r="LY41" s="3047">
        <v>1615</v>
      </c>
      <c r="LZ41" s="3047">
        <v>1925</v>
      </c>
      <c r="MA41" s="3047">
        <v>2627</v>
      </c>
      <c r="MB41" s="3047">
        <v>2649</v>
      </c>
      <c r="MC41" s="3047">
        <v>2730</v>
      </c>
      <c r="MD41" s="3047">
        <v>3186</v>
      </c>
      <c r="ME41" s="3047">
        <v>3767</v>
      </c>
      <c r="MF41" s="3047">
        <v>3017</v>
      </c>
      <c r="MG41" s="3047">
        <v>2581</v>
      </c>
      <c r="MH41" s="3047">
        <v>2352</v>
      </c>
      <c r="MI41" s="3047">
        <v>2196</v>
      </c>
      <c r="MJ41" s="3047">
        <v>2283</v>
      </c>
      <c r="MK41" s="3047">
        <v>2247</v>
      </c>
      <c r="ML41" s="3047">
        <v>2589</v>
      </c>
      <c r="MM41" s="3047">
        <v>2041</v>
      </c>
      <c r="MN41" s="3047">
        <v>1949</v>
      </c>
      <c r="MO41" s="3047">
        <v>2055</v>
      </c>
      <c r="MP41" s="3047">
        <v>2106</v>
      </c>
      <c r="MQ41" s="3047">
        <v>2109</v>
      </c>
      <c r="MR41" s="3047">
        <v>2168</v>
      </c>
      <c r="MS41" s="3047">
        <v>2522</v>
      </c>
      <c r="MT41" s="3047">
        <v>2543</v>
      </c>
      <c r="MU41" s="3047">
        <v>2681</v>
      </c>
      <c r="MV41" s="3047">
        <v>2905</v>
      </c>
      <c r="MW41" s="3047">
        <v>2940</v>
      </c>
      <c r="MX41" s="3047">
        <v>2950</v>
      </c>
      <c r="MY41" s="3047">
        <v>2970</v>
      </c>
      <c r="MZ41" s="3047">
        <v>2617</v>
      </c>
      <c r="NA41" s="3047">
        <v>3084</v>
      </c>
      <c r="NB41" s="3047">
        <v>2458</v>
      </c>
      <c r="NC41" s="3047">
        <v>2157</v>
      </c>
      <c r="ND41" s="3047">
        <v>2163</v>
      </c>
      <c r="NE41" s="3047">
        <v>2217</v>
      </c>
      <c r="NF41" s="3047">
        <v>2268</v>
      </c>
      <c r="NG41" s="3047">
        <v>2163</v>
      </c>
      <c r="NH41" s="3047">
        <v>1326</v>
      </c>
      <c r="NI41" s="3047">
        <v>2587</v>
      </c>
      <c r="NJ41" s="3047">
        <v>2806</v>
      </c>
      <c r="NK41" s="3047">
        <v>2640</v>
      </c>
      <c r="NL41" s="3047">
        <v>2691</v>
      </c>
      <c r="NM41" s="3047">
        <v>2466</v>
      </c>
      <c r="NN41" s="3047">
        <v>2243</v>
      </c>
      <c r="NO41" s="3047">
        <v>1557</v>
      </c>
      <c r="NP41" s="3047">
        <v>1256</v>
      </c>
      <c r="NQ41" s="3047">
        <v>1036</v>
      </c>
      <c r="NR41" s="3047">
        <v>1028</v>
      </c>
      <c r="NS41" s="3047">
        <v>1089</v>
      </c>
      <c r="NT41" s="3047">
        <v>1150</v>
      </c>
      <c r="NU41" s="3047">
        <v>781</v>
      </c>
      <c r="NV41" s="3047">
        <v>1490</v>
      </c>
      <c r="NW41" s="3047">
        <v>1386</v>
      </c>
      <c r="NX41" s="3047">
        <v>1944</v>
      </c>
      <c r="NY41" s="3047">
        <v>1892</v>
      </c>
      <c r="NZ41" s="3047">
        <v>1898</v>
      </c>
      <c r="OA41" s="3047">
        <v>2322</v>
      </c>
      <c r="OB41" s="3047">
        <v>3214</v>
      </c>
      <c r="OC41" s="3047">
        <v>2881</v>
      </c>
      <c r="OD41" s="3047">
        <v>2964</v>
      </c>
      <c r="OE41" s="3047">
        <v>2356</v>
      </c>
      <c r="OF41" s="3047">
        <v>2812</v>
      </c>
      <c r="OG41" s="3047">
        <v>2824</v>
      </c>
      <c r="OH41" s="3047">
        <v>3100</v>
      </c>
      <c r="OI41" s="3047">
        <v>3985</v>
      </c>
      <c r="OJ41" s="3047">
        <v>3596</v>
      </c>
      <c r="OK41" s="3047">
        <v>3592</v>
      </c>
      <c r="OL41" s="3047">
        <v>3149</v>
      </c>
      <c r="OM41" s="3047">
        <v>3716</v>
      </c>
      <c r="ON41" s="3047">
        <v>3715</v>
      </c>
      <c r="OO41" s="3047">
        <v>3995</v>
      </c>
      <c r="OP41" s="3047">
        <v>4490</v>
      </c>
      <c r="OQ41" s="3047">
        <v>3973</v>
      </c>
      <c r="OR41" s="3047">
        <v>3851</v>
      </c>
      <c r="OS41" s="3047">
        <v>3067</v>
      </c>
      <c r="OT41" s="3047">
        <v>3666</v>
      </c>
      <c r="OU41" s="3047">
        <v>3651</v>
      </c>
      <c r="OV41" s="3047">
        <v>3763</v>
      </c>
      <c r="OW41" s="3047">
        <v>4664</v>
      </c>
      <c r="OX41" s="3047">
        <v>4208</v>
      </c>
      <c r="OY41" s="3047">
        <v>4303</v>
      </c>
      <c r="OZ41" s="3047">
        <v>4286</v>
      </c>
      <c r="PA41" s="3047">
        <v>4008</v>
      </c>
      <c r="PB41" s="3047">
        <v>4081</v>
      </c>
      <c r="PC41" s="3047">
        <v>3452</v>
      </c>
      <c r="PD41" s="3047">
        <v>3162</v>
      </c>
      <c r="PE41" s="3047">
        <v>3433</v>
      </c>
      <c r="PF41" s="3047">
        <v>2936</v>
      </c>
      <c r="PG41" s="3047">
        <v>2097</v>
      </c>
      <c r="PH41" s="3047"/>
      <c r="PI41" s="3047">
        <v>3159</v>
      </c>
      <c r="PJ41" s="3047">
        <v>2967</v>
      </c>
      <c r="PK41" s="3047">
        <v>3309</v>
      </c>
      <c r="PL41" s="3047">
        <v>2515</v>
      </c>
      <c r="PM41" s="3047">
        <v>221</v>
      </c>
      <c r="PN41" s="3047">
        <v>2241</v>
      </c>
      <c r="PO41" s="3047">
        <v>2192</v>
      </c>
      <c r="PP41" s="3047">
        <v>2243</v>
      </c>
      <c r="PQ41" s="3047">
        <v>2037</v>
      </c>
      <c r="PR41" s="3047">
        <v>2076</v>
      </c>
      <c r="PS41" s="3047">
        <v>1935</v>
      </c>
      <c r="PT41" s="3047">
        <v>1786</v>
      </c>
      <c r="PU41" s="3047">
        <v>1280</v>
      </c>
      <c r="PV41" s="3047">
        <v>1263</v>
      </c>
      <c r="PW41" s="3047">
        <v>1305</v>
      </c>
      <c r="PX41" s="3047">
        <v>823</v>
      </c>
      <c r="PY41" s="3047">
        <v>2009</v>
      </c>
      <c r="PZ41" s="3047">
        <v>1564</v>
      </c>
      <c r="QA41" s="3047">
        <v>1194</v>
      </c>
      <c r="QB41" s="3047">
        <v>466</v>
      </c>
      <c r="QC41" s="3047">
        <v>466</v>
      </c>
      <c r="QD41" s="3047">
        <v>481</v>
      </c>
      <c r="QE41" s="3047">
        <v>510</v>
      </c>
      <c r="QF41" s="3047">
        <v>1064</v>
      </c>
      <c r="QG41" s="3047">
        <v>738</v>
      </c>
      <c r="QH41" s="3047">
        <v>36</v>
      </c>
      <c r="QI41" s="3047">
        <v>1109</v>
      </c>
      <c r="QJ41" s="3047">
        <v>1039</v>
      </c>
      <c r="QK41" s="3047">
        <v>1076</v>
      </c>
      <c r="QL41" s="3047">
        <v>1024</v>
      </c>
      <c r="QM41" s="3047">
        <v>1086</v>
      </c>
      <c r="QN41" s="3047">
        <v>580</v>
      </c>
      <c r="QO41" s="3047">
        <v>257</v>
      </c>
      <c r="QP41" s="3047">
        <v>1354</v>
      </c>
      <c r="QQ41" s="3047">
        <v>1273</v>
      </c>
      <c r="QR41" s="3047">
        <v>1297</v>
      </c>
      <c r="QS41" s="3047">
        <v>1483</v>
      </c>
      <c r="QT41" s="3047">
        <v>1337</v>
      </c>
      <c r="QU41" s="3047">
        <v>681</v>
      </c>
      <c r="QV41" s="3047">
        <v>50</v>
      </c>
      <c r="QW41" s="3047">
        <v>223</v>
      </c>
      <c r="QX41" s="3047">
        <v>662</v>
      </c>
      <c r="QY41" s="3047">
        <v>670</v>
      </c>
      <c r="QZ41" s="3047">
        <v>599</v>
      </c>
      <c r="RA41" s="3047">
        <v>1087</v>
      </c>
      <c r="RB41" s="3047">
        <v>870</v>
      </c>
      <c r="RC41" s="3047">
        <v>677</v>
      </c>
      <c r="RD41" s="3047">
        <v>551</v>
      </c>
      <c r="RE41" s="3047">
        <v>568</v>
      </c>
      <c r="RF41" s="3047">
        <v>605</v>
      </c>
      <c r="RG41" s="3047">
        <v>584</v>
      </c>
      <c r="RH41" s="3047">
        <v>910</v>
      </c>
      <c r="RI41" s="3047">
        <v>1362</v>
      </c>
      <c r="RJ41" s="3047">
        <v>1449</v>
      </c>
      <c r="RK41" s="3047">
        <v>1041</v>
      </c>
      <c r="RL41" s="3047">
        <v>1375</v>
      </c>
      <c r="RM41" s="3047">
        <v>1373</v>
      </c>
      <c r="RN41" s="3047">
        <v>1535</v>
      </c>
      <c r="RO41" s="3047">
        <v>1787</v>
      </c>
      <c r="RP41" s="3047">
        <v>1560</v>
      </c>
      <c r="RQ41" s="3047">
        <v>1354</v>
      </c>
      <c r="RR41" s="3047">
        <v>1191</v>
      </c>
      <c r="RS41" s="3047">
        <v>1212</v>
      </c>
      <c r="RT41" s="3047">
        <v>1200</v>
      </c>
      <c r="RU41" s="3047">
        <v>1336</v>
      </c>
      <c r="RV41" s="3047">
        <v>1144</v>
      </c>
      <c r="RW41" s="3047">
        <v>1775</v>
      </c>
      <c r="RX41" s="3047">
        <v>1464</v>
      </c>
      <c r="RY41" s="3047">
        <v>1386</v>
      </c>
      <c r="RZ41" s="3047">
        <v>1384</v>
      </c>
      <c r="SA41" s="3047">
        <v>1407</v>
      </c>
      <c r="SB41" s="3047">
        <v>1403</v>
      </c>
      <c r="SC41" s="3047">
        <v>1557</v>
      </c>
      <c r="SD41" s="3047">
        <v>1100</v>
      </c>
      <c r="SE41" s="3047">
        <v>1484</v>
      </c>
      <c r="SF41" s="3047">
        <v>1355</v>
      </c>
      <c r="SG41" s="3047">
        <v>1303</v>
      </c>
      <c r="SH41" s="3047">
        <v>1331</v>
      </c>
      <c r="SI41" s="3047">
        <v>1251</v>
      </c>
      <c r="SJ41" s="3047">
        <v>1400</v>
      </c>
      <c r="SK41" s="3047">
        <v>1040</v>
      </c>
      <c r="SL41" s="3047">
        <v>1098</v>
      </c>
      <c r="SM41" s="3047">
        <v>1249</v>
      </c>
      <c r="SN41" s="3047">
        <v>1269</v>
      </c>
      <c r="SO41" s="3047">
        <v>1292</v>
      </c>
      <c r="SP41" s="3047">
        <v>1183</v>
      </c>
      <c r="SQ41" s="3047">
        <v>1412</v>
      </c>
      <c r="SR41" s="3047">
        <v>1017</v>
      </c>
      <c r="SS41" s="3047">
        <v>1178</v>
      </c>
      <c r="ST41" s="3047">
        <v>786</v>
      </c>
      <c r="SU41" s="3047">
        <v>1217</v>
      </c>
      <c r="SV41" s="3047">
        <v>1217</v>
      </c>
      <c r="SW41" s="3047">
        <v>1218</v>
      </c>
      <c r="SX41" s="3047">
        <v>767</v>
      </c>
      <c r="SY41" s="3047">
        <v>1665</v>
      </c>
      <c r="SZ41" s="3047">
        <v>1290</v>
      </c>
      <c r="TA41" s="3047">
        <v>729</v>
      </c>
      <c r="TB41" s="3047">
        <v>729</v>
      </c>
      <c r="TC41" s="3047">
        <v>1236</v>
      </c>
      <c r="TD41" s="3047">
        <v>1040</v>
      </c>
      <c r="TE41" s="3047">
        <v>1280</v>
      </c>
      <c r="TF41" s="3047">
        <v>824</v>
      </c>
      <c r="TG41" s="3047">
        <v>980</v>
      </c>
      <c r="TH41" s="3047">
        <v>925</v>
      </c>
      <c r="TI41" s="3047">
        <v>927</v>
      </c>
      <c r="TJ41" s="3047">
        <v>944</v>
      </c>
      <c r="TK41" s="3047">
        <v>1326</v>
      </c>
      <c r="TL41" s="3047">
        <v>1675</v>
      </c>
      <c r="TM41" s="3047">
        <v>1729</v>
      </c>
      <c r="TN41" s="3047">
        <v>1643</v>
      </c>
      <c r="TO41" s="3047">
        <v>971</v>
      </c>
      <c r="TP41" s="3047">
        <v>1195</v>
      </c>
      <c r="TQ41" s="3047">
        <v>1217</v>
      </c>
      <c r="TR41" s="3047">
        <v>942</v>
      </c>
      <c r="TS41" s="3047">
        <v>734</v>
      </c>
      <c r="TT41" s="3047">
        <v>830</v>
      </c>
      <c r="TU41" s="3047">
        <v>957</v>
      </c>
      <c r="TV41" s="3047">
        <v>933</v>
      </c>
      <c r="TW41" s="3047">
        <v>950</v>
      </c>
      <c r="TX41" s="3047">
        <v>974</v>
      </c>
      <c r="TY41" s="3047">
        <v>612</v>
      </c>
      <c r="TZ41" s="3047">
        <v>1474</v>
      </c>
      <c r="UA41" s="3047">
        <v>1318</v>
      </c>
      <c r="UB41" s="3047">
        <v>990</v>
      </c>
      <c r="UC41" s="3047">
        <v>878</v>
      </c>
      <c r="UD41" s="3047">
        <v>893</v>
      </c>
      <c r="UE41" s="3047">
        <v>926</v>
      </c>
      <c r="UF41" s="3047">
        <v>878</v>
      </c>
      <c r="UG41" s="3047">
        <v>1052</v>
      </c>
      <c r="UH41" s="3047">
        <v>1062</v>
      </c>
      <c r="UI41" s="3047">
        <v>780</v>
      </c>
      <c r="UJ41" s="3047">
        <v>569</v>
      </c>
      <c r="UK41" s="3047">
        <v>994</v>
      </c>
      <c r="UL41" s="3047">
        <v>1019</v>
      </c>
      <c r="UM41" s="3047">
        <v>739</v>
      </c>
      <c r="UN41" s="3047">
        <v>1168</v>
      </c>
      <c r="UO41" s="3047">
        <v>775</v>
      </c>
      <c r="UP41" s="3047">
        <v>960</v>
      </c>
      <c r="UQ41" s="3047">
        <v>859</v>
      </c>
      <c r="UR41" s="3047">
        <v>873</v>
      </c>
      <c r="US41" s="3047">
        <v>897</v>
      </c>
      <c r="UT41" s="3047">
        <v>854</v>
      </c>
      <c r="UU41" s="3047">
        <v>1086</v>
      </c>
      <c r="UV41" s="3047">
        <v>917</v>
      </c>
      <c r="UW41" s="3047">
        <v>834</v>
      </c>
      <c r="UX41" s="3047">
        <v>977</v>
      </c>
      <c r="UY41" s="3047">
        <v>955</v>
      </c>
      <c r="UZ41" s="3047">
        <v>991</v>
      </c>
      <c r="VA41" s="3047">
        <v>854</v>
      </c>
      <c r="VB41" s="3047">
        <v>962</v>
      </c>
      <c r="VC41" s="3047">
        <v>891</v>
      </c>
      <c r="VD41" s="3047">
        <v>898</v>
      </c>
      <c r="VE41" s="3047">
        <v>872</v>
      </c>
      <c r="VF41" s="3047">
        <v>893</v>
      </c>
      <c r="VG41" s="3047">
        <v>915</v>
      </c>
      <c r="VH41" s="3047">
        <v>831</v>
      </c>
      <c r="VI41" s="3047">
        <v>1070</v>
      </c>
      <c r="VJ41" s="3047">
        <v>810</v>
      </c>
      <c r="VK41" s="3047">
        <v>844</v>
      </c>
      <c r="VL41" s="3047">
        <v>827</v>
      </c>
      <c r="VM41" s="3047">
        <v>842</v>
      </c>
      <c r="VN41" s="3047">
        <v>866</v>
      </c>
      <c r="VO41" s="3047">
        <v>800</v>
      </c>
      <c r="VP41" s="3047">
        <v>1012</v>
      </c>
      <c r="VQ41" s="3047">
        <v>721</v>
      </c>
      <c r="VR41" s="3047">
        <v>835</v>
      </c>
      <c r="VS41" s="3047">
        <v>750</v>
      </c>
      <c r="VT41" s="3047">
        <v>769</v>
      </c>
      <c r="VU41" s="3047">
        <v>806</v>
      </c>
      <c r="VV41" s="3047">
        <v>765</v>
      </c>
      <c r="VW41" s="3047">
        <v>946</v>
      </c>
      <c r="VX41" s="3047">
        <v>738</v>
      </c>
      <c r="VY41" s="3047">
        <v>831</v>
      </c>
      <c r="VZ41" s="3047">
        <v>769</v>
      </c>
      <c r="WA41" s="3047">
        <v>772</v>
      </c>
      <c r="WB41" s="3047">
        <v>798</v>
      </c>
      <c r="WC41" s="3047">
        <v>785</v>
      </c>
      <c r="WD41" s="3047">
        <v>1003</v>
      </c>
      <c r="WE41" s="3047">
        <v>780</v>
      </c>
      <c r="WF41" s="3047">
        <v>802</v>
      </c>
      <c r="WG41" s="3047">
        <v>789</v>
      </c>
      <c r="WH41" s="3047">
        <v>789</v>
      </c>
      <c r="WI41" s="3047">
        <v>841</v>
      </c>
      <c r="WJ41" s="3047">
        <v>788</v>
      </c>
      <c r="WK41" s="3047">
        <v>985</v>
      </c>
      <c r="WL41" s="3047">
        <v>915</v>
      </c>
      <c r="WM41" s="3047">
        <v>834</v>
      </c>
      <c r="WN41" s="3047">
        <v>768</v>
      </c>
      <c r="WO41" s="3047">
        <v>777</v>
      </c>
      <c r="WP41" s="3047">
        <v>800</v>
      </c>
      <c r="WQ41" s="3047">
        <v>840</v>
      </c>
      <c r="WR41" s="3047">
        <v>777</v>
      </c>
      <c r="WS41" s="3047">
        <v>857</v>
      </c>
      <c r="WT41" s="3047">
        <v>750</v>
      </c>
      <c r="WU41" s="3047">
        <v>819</v>
      </c>
      <c r="WV41" s="3047">
        <v>831</v>
      </c>
      <c r="WW41" s="3047">
        <v>831</v>
      </c>
      <c r="WX41" s="3047">
        <v>763</v>
      </c>
      <c r="WY41" s="3047">
        <v>1004</v>
      </c>
      <c r="WZ41" s="3047">
        <v>692</v>
      </c>
      <c r="XA41" s="3047">
        <v>800</v>
      </c>
      <c r="XB41" s="3047">
        <v>321</v>
      </c>
      <c r="XC41" s="3047">
        <v>337</v>
      </c>
      <c r="XD41" s="3047">
        <v>369</v>
      </c>
      <c r="XE41" s="3047">
        <v>302</v>
      </c>
      <c r="XF41" s="3047">
        <v>486</v>
      </c>
      <c r="XG41" s="3047">
        <v>248</v>
      </c>
      <c r="XH41" s="3047">
        <v>384</v>
      </c>
      <c r="XI41" s="3047">
        <v>288</v>
      </c>
      <c r="XJ41" s="3047">
        <v>305</v>
      </c>
      <c r="XK41" s="3047">
        <v>334</v>
      </c>
      <c r="XL41" s="3047">
        <v>336</v>
      </c>
      <c r="XM41" s="3047">
        <v>522</v>
      </c>
      <c r="XN41" s="3047">
        <v>314</v>
      </c>
      <c r="XO41" s="3047">
        <v>324</v>
      </c>
      <c r="XP41" s="3047">
        <v>45</v>
      </c>
      <c r="XQ41" s="3047">
        <v>45</v>
      </c>
      <c r="XR41" s="3047">
        <v>396</v>
      </c>
      <c r="XS41" s="3047">
        <v>350</v>
      </c>
      <c r="XT41" s="3047">
        <v>572</v>
      </c>
      <c r="XU41" s="3047">
        <v>235</v>
      </c>
      <c r="XV41" s="3047">
        <v>451</v>
      </c>
      <c r="XW41" s="3047">
        <v>313</v>
      </c>
      <c r="XX41" s="3047">
        <v>333</v>
      </c>
      <c r="XY41" s="3047">
        <v>364</v>
      </c>
      <c r="XZ41" s="3047">
        <v>337</v>
      </c>
      <c r="YA41" s="3047">
        <v>72</v>
      </c>
      <c r="YB41" s="3047">
        <v>509</v>
      </c>
      <c r="YC41" s="3047">
        <v>332</v>
      </c>
      <c r="YD41" s="3047">
        <v>57</v>
      </c>
      <c r="YE41" s="3047">
        <v>475</v>
      </c>
      <c r="YF41" s="3047">
        <v>489</v>
      </c>
      <c r="YG41" s="3047">
        <v>546</v>
      </c>
      <c r="YH41" s="3047">
        <v>699</v>
      </c>
      <c r="YI41" s="3047">
        <v>553</v>
      </c>
      <c r="YJ41" s="3047">
        <v>439</v>
      </c>
      <c r="YK41" s="3047">
        <v>41</v>
      </c>
      <c r="YL41" s="3047">
        <v>386</v>
      </c>
      <c r="YM41" s="3047">
        <v>397</v>
      </c>
      <c r="YN41" s="3047">
        <v>306</v>
      </c>
      <c r="YO41" s="3047">
        <v>517</v>
      </c>
      <c r="YP41" s="3047">
        <v>378</v>
      </c>
      <c r="YQ41" s="3047">
        <v>449</v>
      </c>
      <c r="YR41" s="3047">
        <v>373</v>
      </c>
      <c r="YS41" s="3047">
        <v>373</v>
      </c>
      <c r="YT41" s="3047">
        <v>404</v>
      </c>
      <c r="YU41" s="3047">
        <v>321</v>
      </c>
      <c r="YV41" s="3047">
        <v>480</v>
      </c>
      <c r="YW41" s="3047">
        <v>320</v>
      </c>
      <c r="YX41" s="3047">
        <v>124</v>
      </c>
      <c r="YY41" s="3047">
        <v>656</v>
      </c>
      <c r="YZ41" s="3047">
        <v>691</v>
      </c>
      <c r="ZA41" s="3047">
        <v>758</v>
      </c>
      <c r="ZB41" s="3047">
        <v>753</v>
      </c>
      <c r="ZC41" s="3047">
        <v>728</v>
      </c>
      <c r="ZD41" s="3047">
        <v>653</v>
      </c>
      <c r="ZE41" s="3047">
        <v>534</v>
      </c>
      <c r="ZF41" s="3047">
        <v>537</v>
      </c>
      <c r="ZG41" s="3047">
        <v>621</v>
      </c>
      <c r="ZH41" s="3047">
        <v>675</v>
      </c>
      <c r="ZI41" s="3047">
        <v>515</v>
      </c>
      <c r="ZJ41" s="3047">
        <v>147</v>
      </c>
      <c r="ZK41" s="3047">
        <v>622</v>
      </c>
      <c r="ZL41" s="3047">
        <v>583</v>
      </c>
      <c r="ZM41" s="3047">
        <v>612</v>
      </c>
      <c r="ZN41" s="3047">
        <v>676</v>
      </c>
      <c r="ZO41" s="3047">
        <v>747</v>
      </c>
      <c r="ZP41" s="3047">
        <v>655</v>
      </c>
      <c r="ZQ41" s="3047">
        <v>1054</v>
      </c>
      <c r="ZR41" s="3047">
        <v>1120</v>
      </c>
      <c r="ZS41" s="3047">
        <v>1107</v>
      </c>
      <c r="ZT41" s="3047">
        <v>703</v>
      </c>
      <c r="ZU41" s="3047">
        <v>774</v>
      </c>
      <c r="ZV41" s="3047">
        <v>841</v>
      </c>
      <c r="ZW41" s="3047">
        <v>730</v>
      </c>
      <c r="ZX41" s="3047">
        <v>118</v>
      </c>
      <c r="ZY41" s="3047">
        <v>740</v>
      </c>
      <c r="ZZ41" s="3047">
        <v>487</v>
      </c>
      <c r="AAA41" s="3047">
        <v>567</v>
      </c>
      <c r="AAB41" s="3047">
        <v>652</v>
      </c>
      <c r="AAC41" s="3047">
        <v>719</v>
      </c>
      <c r="AAD41" s="3047">
        <v>806</v>
      </c>
      <c r="AAE41" s="3047">
        <v>826</v>
      </c>
      <c r="AAF41" s="3047">
        <v>1074</v>
      </c>
      <c r="AAG41" s="3047">
        <v>661</v>
      </c>
      <c r="AAH41" s="3047">
        <v>631</v>
      </c>
      <c r="AAI41" s="3047">
        <v>717</v>
      </c>
      <c r="AAJ41" s="3047">
        <v>834</v>
      </c>
      <c r="AAK41" s="3047">
        <v>910</v>
      </c>
      <c r="AAL41" s="3047">
        <v>963</v>
      </c>
      <c r="AAM41" s="3047">
        <v>1508</v>
      </c>
      <c r="AAN41" s="3047">
        <v>1411</v>
      </c>
      <c r="AAO41" s="3047">
        <v>1478</v>
      </c>
      <c r="AAP41" s="3047">
        <v>1780</v>
      </c>
      <c r="AAQ41" s="3047">
        <v>1948</v>
      </c>
      <c r="AAR41" s="3047">
        <v>1812</v>
      </c>
      <c r="AAS41" s="3047">
        <v>1379</v>
      </c>
      <c r="AAT41" s="3047">
        <v>1334</v>
      </c>
      <c r="AAU41" s="3047">
        <v>796</v>
      </c>
      <c r="AAV41" s="3047">
        <v>799</v>
      </c>
      <c r="AAW41" s="3047">
        <v>779</v>
      </c>
      <c r="AAX41" s="3047">
        <v>815</v>
      </c>
      <c r="AAY41" s="3047">
        <v>385</v>
      </c>
      <c r="AAZ41" s="3047">
        <v>382</v>
      </c>
      <c r="ABA41" s="3047">
        <v>547</v>
      </c>
      <c r="ABB41" s="3047">
        <v>623</v>
      </c>
      <c r="ABC41" s="3047">
        <v>1091</v>
      </c>
      <c r="ABD41" s="3047">
        <v>1032</v>
      </c>
      <c r="ABE41" s="3047">
        <v>1093</v>
      </c>
      <c r="ABF41" s="3047">
        <v>1017</v>
      </c>
      <c r="ABG41" s="3047">
        <v>1010</v>
      </c>
      <c r="ABH41" s="3047">
        <v>915</v>
      </c>
    </row>
    <row r="42" spans="1:736" x14ac:dyDescent="0.2">
      <c r="A42" s="3046" t="s">
        <v>441</v>
      </c>
      <c r="B42" s="3046">
        <v>495</v>
      </c>
      <c r="C42" s="3047">
        <v>620</v>
      </c>
      <c r="D42" s="3047"/>
      <c r="E42" s="3047"/>
      <c r="F42" s="3047">
        <v>84</v>
      </c>
      <c r="G42" s="3047">
        <v>649</v>
      </c>
      <c r="H42" s="3047">
        <v>963</v>
      </c>
      <c r="I42" s="3047">
        <v>479</v>
      </c>
      <c r="J42" s="3047">
        <v>382</v>
      </c>
      <c r="K42" s="3047">
        <v>675</v>
      </c>
      <c r="L42" s="3047">
        <v>40</v>
      </c>
      <c r="M42" s="3047">
        <v>842</v>
      </c>
      <c r="N42" s="3047">
        <v>1150</v>
      </c>
      <c r="O42" s="3047">
        <v>637</v>
      </c>
      <c r="P42" s="3047">
        <v>778</v>
      </c>
      <c r="Q42" s="3047">
        <v>671</v>
      </c>
      <c r="R42" s="3047"/>
      <c r="S42" s="3047"/>
      <c r="T42" s="3047">
        <v>771</v>
      </c>
      <c r="U42" s="3047">
        <v>309</v>
      </c>
      <c r="V42" s="3047">
        <v>1186</v>
      </c>
      <c r="W42" s="3047">
        <v>618</v>
      </c>
      <c r="X42" s="3047">
        <v>1187</v>
      </c>
      <c r="Y42" s="3047"/>
      <c r="Z42" s="3047"/>
      <c r="AA42" s="3047">
        <v>873</v>
      </c>
      <c r="AB42" s="3047">
        <v>1018</v>
      </c>
      <c r="AC42" s="3047">
        <v>1282</v>
      </c>
      <c r="AD42" s="3047">
        <v>1093</v>
      </c>
      <c r="AE42" s="3047">
        <v>935</v>
      </c>
      <c r="AF42" s="3047"/>
      <c r="AG42" s="3047"/>
      <c r="AH42" s="3047">
        <v>1100</v>
      </c>
      <c r="AI42" s="3047">
        <v>1271</v>
      </c>
      <c r="AJ42" s="3047">
        <v>1281</v>
      </c>
      <c r="AK42" s="3047">
        <v>924</v>
      </c>
      <c r="AL42" s="3047">
        <v>918</v>
      </c>
      <c r="AM42" s="3047"/>
      <c r="AN42" s="3047"/>
      <c r="AO42" s="3047">
        <v>902</v>
      </c>
      <c r="AP42" s="3047">
        <v>998</v>
      </c>
      <c r="AQ42" s="3047">
        <v>756</v>
      </c>
      <c r="AR42" s="3047">
        <v>756</v>
      </c>
      <c r="AS42" s="3047">
        <v>873</v>
      </c>
      <c r="AT42" s="3047"/>
      <c r="AU42" s="3047"/>
      <c r="AV42" s="3047">
        <v>1058</v>
      </c>
      <c r="AW42" s="3047">
        <v>1121</v>
      </c>
      <c r="AX42" s="3047">
        <v>534</v>
      </c>
      <c r="AY42" s="3047">
        <v>870</v>
      </c>
      <c r="AZ42" s="3047">
        <v>929</v>
      </c>
      <c r="BA42" s="3047"/>
      <c r="BB42" s="3047"/>
      <c r="BC42" s="3047">
        <v>203</v>
      </c>
      <c r="BD42" s="3047">
        <v>994</v>
      </c>
      <c r="BE42" s="3047">
        <v>1053</v>
      </c>
      <c r="BF42" s="3047">
        <v>637</v>
      </c>
      <c r="BG42" s="3047">
        <v>1631</v>
      </c>
      <c r="BH42" s="3047"/>
      <c r="BI42" s="3047"/>
      <c r="BJ42" s="3047">
        <v>1307</v>
      </c>
      <c r="BK42" s="3047">
        <v>1216</v>
      </c>
      <c r="BL42" s="3047">
        <v>1298</v>
      </c>
      <c r="BM42" s="3047">
        <v>1284</v>
      </c>
      <c r="BN42" s="3047">
        <v>1025</v>
      </c>
      <c r="BO42" s="3047">
        <v>73</v>
      </c>
      <c r="BP42" s="3047">
        <v>43</v>
      </c>
      <c r="BQ42" s="3047">
        <v>1671</v>
      </c>
      <c r="BR42" s="3047">
        <v>1502</v>
      </c>
      <c r="BS42" s="3047">
        <v>1297</v>
      </c>
      <c r="BT42" s="3047">
        <v>866</v>
      </c>
      <c r="BU42" s="3047">
        <v>766</v>
      </c>
      <c r="BV42" s="3047">
        <v>45</v>
      </c>
      <c r="BW42" s="3047">
        <v>35</v>
      </c>
      <c r="BX42" s="3047">
        <v>710</v>
      </c>
      <c r="BY42" s="3047">
        <v>137</v>
      </c>
      <c r="BZ42" s="3047">
        <v>1033</v>
      </c>
      <c r="CA42" s="3047">
        <v>397</v>
      </c>
      <c r="CB42" s="3047">
        <v>863</v>
      </c>
      <c r="CC42" s="3047">
        <v>28</v>
      </c>
      <c r="CD42" s="3047">
        <v>27</v>
      </c>
      <c r="CE42" s="3047">
        <v>593</v>
      </c>
      <c r="CF42" s="3047">
        <v>867</v>
      </c>
      <c r="CG42" s="3047">
        <v>844</v>
      </c>
      <c r="CH42" s="3047">
        <v>818</v>
      </c>
      <c r="CI42" s="3047">
        <v>664</v>
      </c>
      <c r="CJ42" s="3047">
        <v>18</v>
      </c>
      <c r="CK42" s="3047">
        <v>24</v>
      </c>
      <c r="CL42" s="3047">
        <v>667</v>
      </c>
      <c r="CM42" s="3047">
        <v>912</v>
      </c>
      <c r="CN42" s="3047">
        <v>656</v>
      </c>
      <c r="CO42" s="3047">
        <v>724</v>
      </c>
      <c r="CP42" s="3047">
        <v>679</v>
      </c>
      <c r="CQ42" s="3047">
        <v>47</v>
      </c>
      <c r="CR42" s="3047">
        <v>35</v>
      </c>
      <c r="CS42" s="3047">
        <v>760</v>
      </c>
      <c r="CT42" s="3047">
        <v>573</v>
      </c>
      <c r="CU42" s="3047">
        <v>976</v>
      </c>
      <c r="CV42" s="3047">
        <v>741</v>
      </c>
      <c r="CW42" s="3047">
        <v>683</v>
      </c>
      <c r="CX42" s="3047">
        <v>28</v>
      </c>
      <c r="CY42" s="3047">
        <v>13</v>
      </c>
      <c r="CZ42" s="3047">
        <v>573</v>
      </c>
      <c r="DA42" s="3047">
        <v>719</v>
      </c>
      <c r="DB42" s="3047">
        <v>445</v>
      </c>
      <c r="DC42" s="3047">
        <v>482</v>
      </c>
      <c r="DD42" s="3047">
        <v>493</v>
      </c>
      <c r="DE42" s="3047">
        <v>21</v>
      </c>
      <c r="DF42" s="3047">
        <v>9</v>
      </c>
      <c r="DG42" s="3047">
        <v>463</v>
      </c>
      <c r="DH42" s="3047">
        <v>596</v>
      </c>
      <c r="DI42" s="3047">
        <v>453</v>
      </c>
      <c r="DJ42" s="3047">
        <v>574</v>
      </c>
      <c r="DK42" s="3047">
        <v>502</v>
      </c>
      <c r="DL42" s="3047">
        <v>5</v>
      </c>
      <c r="DM42" s="3047">
        <v>19</v>
      </c>
      <c r="DN42" s="3047">
        <v>522</v>
      </c>
      <c r="DO42" s="3047">
        <v>775</v>
      </c>
      <c r="DP42" s="3047">
        <v>477</v>
      </c>
      <c r="DQ42" s="3047">
        <v>508</v>
      </c>
      <c r="DR42" s="3047">
        <v>488</v>
      </c>
      <c r="DS42" s="3047">
        <v>16</v>
      </c>
      <c r="DT42" s="3047">
        <v>27</v>
      </c>
      <c r="DU42" s="3047">
        <v>573</v>
      </c>
      <c r="DV42" s="3047">
        <v>647</v>
      </c>
      <c r="DW42" s="3047">
        <v>400</v>
      </c>
      <c r="DX42" s="3047">
        <v>465</v>
      </c>
      <c r="DY42" s="3047">
        <v>153</v>
      </c>
      <c r="DZ42" s="3047">
        <v>351</v>
      </c>
      <c r="EA42" s="3047">
        <v>15</v>
      </c>
      <c r="EB42" s="3047">
        <v>396</v>
      </c>
      <c r="EC42" s="3047">
        <v>495</v>
      </c>
      <c r="ED42" s="3047">
        <v>359</v>
      </c>
      <c r="EE42" s="3047">
        <v>409</v>
      </c>
      <c r="EF42" s="3047">
        <v>376</v>
      </c>
      <c r="EG42" s="3047">
        <v>15</v>
      </c>
      <c r="EH42" s="3047">
        <v>10</v>
      </c>
      <c r="EI42" s="3047">
        <v>414</v>
      </c>
      <c r="EJ42" s="3047">
        <v>153</v>
      </c>
      <c r="EK42" s="3047">
        <v>541</v>
      </c>
      <c r="EL42" s="3047">
        <v>507</v>
      </c>
      <c r="EM42" s="3047">
        <v>365</v>
      </c>
      <c r="EN42" s="3047">
        <v>17</v>
      </c>
      <c r="EO42" s="3047">
        <v>21</v>
      </c>
      <c r="EP42" s="3047">
        <v>365</v>
      </c>
      <c r="EQ42" s="3047">
        <v>485</v>
      </c>
      <c r="ER42" s="3047">
        <v>346</v>
      </c>
      <c r="ES42" s="3047">
        <v>372</v>
      </c>
      <c r="ET42" s="3047">
        <v>368</v>
      </c>
      <c r="EU42" s="3047">
        <v>13</v>
      </c>
      <c r="EV42" s="3047">
        <v>7</v>
      </c>
      <c r="EW42" s="3047">
        <v>18</v>
      </c>
      <c r="EX42" s="3047">
        <v>352</v>
      </c>
      <c r="EY42" s="3047">
        <v>495</v>
      </c>
      <c r="EZ42" s="3047">
        <v>362</v>
      </c>
      <c r="FA42" s="3047">
        <v>307</v>
      </c>
      <c r="FB42" s="3047">
        <v>22</v>
      </c>
      <c r="FC42" s="3047">
        <v>12</v>
      </c>
      <c r="FD42" s="3047">
        <v>435</v>
      </c>
      <c r="FE42" s="3047">
        <v>566</v>
      </c>
      <c r="FF42" s="3047">
        <v>234</v>
      </c>
      <c r="FG42" s="3047">
        <v>408</v>
      </c>
      <c r="FH42" s="3047">
        <v>378</v>
      </c>
      <c r="FI42" s="3047">
        <v>11</v>
      </c>
      <c r="FJ42" s="3047">
        <v>7</v>
      </c>
      <c r="FK42" s="3047">
        <v>270</v>
      </c>
      <c r="FL42" s="3047">
        <v>381</v>
      </c>
      <c r="FM42" s="3047">
        <v>215</v>
      </c>
      <c r="FN42" s="3047">
        <v>293</v>
      </c>
      <c r="FO42" s="3047">
        <v>250</v>
      </c>
      <c r="FP42" s="3047">
        <v>18</v>
      </c>
      <c r="FQ42" s="3047">
        <v>6</v>
      </c>
      <c r="FR42" s="3047">
        <v>228</v>
      </c>
      <c r="FS42" s="3047">
        <v>327</v>
      </c>
      <c r="FT42" s="3047">
        <v>221</v>
      </c>
      <c r="FU42" s="3047">
        <v>731</v>
      </c>
      <c r="FV42" s="3047">
        <v>204</v>
      </c>
      <c r="FW42" s="3047">
        <v>451</v>
      </c>
      <c r="FX42" s="3047">
        <v>29</v>
      </c>
      <c r="FY42" s="3047">
        <v>467</v>
      </c>
      <c r="FZ42" s="3047">
        <v>589</v>
      </c>
      <c r="GA42" s="3047">
        <v>356</v>
      </c>
      <c r="GB42" s="3047">
        <v>498</v>
      </c>
      <c r="GC42" s="3047">
        <v>494</v>
      </c>
      <c r="GD42" s="3047">
        <v>31</v>
      </c>
      <c r="GE42" s="3047">
        <v>29</v>
      </c>
      <c r="GF42" s="3047">
        <v>556</v>
      </c>
      <c r="GG42" s="3047">
        <v>29</v>
      </c>
      <c r="GH42" s="3047">
        <v>817</v>
      </c>
      <c r="GI42" s="3047">
        <v>505</v>
      </c>
      <c r="GJ42" s="3047">
        <v>438</v>
      </c>
      <c r="GK42" s="3047">
        <v>46</v>
      </c>
      <c r="GL42" s="3047">
        <v>27</v>
      </c>
      <c r="GM42" s="3047">
        <v>577</v>
      </c>
      <c r="GN42" s="3047">
        <v>777</v>
      </c>
      <c r="GO42" s="3047">
        <v>488</v>
      </c>
      <c r="GP42" s="3047">
        <v>664</v>
      </c>
      <c r="GQ42" s="3047">
        <v>208</v>
      </c>
      <c r="GR42" s="3047">
        <v>101</v>
      </c>
      <c r="GS42" s="3047">
        <v>7</v>
      </c>
      <c r="GT42" s="3047">
        <v>143</v>
      </c>
      <c r="GU42" s="3047">
        <v>186</v>
      </c>
      <c r="GV42" s="3047">
        <v>106</v>
      </c>
      <c r="GW42" s="3047">
        <v>154</v>
      </c>
      <c r="GX42" s="3047">
        <v>245</v>
      </c>
      <c r="GY42" s="3047">
        <v>101</v>
      </c>
      <c r="GZ42" s="3047">
        <v>20</v>
      </c>
      <c r="HA42" s="3047">
        <v>674</v>
      </c>
      <c r="HB42" s="3047">
        <v>951</v>
      </c>
      <c r="HC42" s="3047">
        <v>589</v>
      </c>
      <c r="HD42" s="3047">
        <v>743</v>
      </c>
      <c r="HE42" s="3047">
        <v>748</v>
      </c>
      <c r="HF42" s="3047">
        <v>44</v>
      </c>
      <c r="HG42" s="3047">
        <v>35</v>
      </c>
      <c r="HH42" s="3047">
        <v>771</v>
      </c>
      <c r="HI42" s="3047">
        <v>969</v>
      </c>
      <c r="HJ42" s="3047">
        <v>655</v>
      </c>
      <c r="HK42" s="3047">
        <v>723</v>
      </c>
      <c r="HL42" s="3047">
        <v>619</v>
      </c>
      <c r="HM42" s="3047">
        <v>33</v>
      </c>
      <c r="HN42" s="3047">
        <v>30</v>
      </c>
      <c r="HO42" s="3047">
        <v>644</v>
      </c>
      <c r="HP42" s="3047">
        <v>965</v>
      </c>
      <c r="HQ42" s="3047">
        <v>569</v>
      </c>
      <c r="HR42" s="3047">
        <v>674</v>
      </c>
      <c r="HS42" s="3047">
        <v>632</v>
      </c>
      <c r="HT42" s="3047">
        <v>37</v>
      </c>
      <c r="HU42" s="3047">
        <v>37</v>
      </c>
      <c r="HV42" s="3047">
        <v>661</v>
      </c>
      <c r="HW42" s="3047">
        <v>868</v>
      </c>
      <c r="HX42" s="3047">
        <v>311</v>
      </c>
      <c r="HY42" s="3047">
        <v>900</v>
      </c>
      <c r="HZ42" s="3047">
        <v>811</v>
      </c>
      <c r="IA42" s="3047">
        <v>57</v>
      </c>
      <c r="IB42" s="3047">
        <v>34</v>
      </c>
      <c r="IC42" s="3047">
        <v>713</v>
      </c>
      <c r="ID42" s="3047">
        <v>1020</v>
      </c>
      <c r="IE42" s="3047">
        <v>620</v>
      </c>
      <c r="IF42" s="3047">
        <v>616</v>
      </c>
      <c r="IG42" s="3047">
        <v>217</v>
      </c>
      <c r="IH42" s="3047">
        <v>553</v>
      </c>
      <c r="II42" s="3047">
        <v>18</v>
      </c>
      <c r="IJ42" s="3047">
        <v>693</v>
      </c>
      <c r="IK42" s="3047">
        <v>881</v>
      </c>
      <c r="IL42" s="3047">
        <v>389</v>
      </c>
      <c r="IM42" s="3047">
        <v>671</v>
      </c>
      <c r="IN42" s="3047">
        <v>624</v>
      </c>
      <c r="IO42" s="3047">
        <v>37</v>
      </c>
      <c r="IP42" s="3047">
        <v>24</v>
      </c>
      <c r="IQ42" s="3047">
        <v>58</v>
      </c>
      <c r="IR42" s="3047">
        <v>623</v>
      </c>
      <c r="IS42" s="3047">
        <v>1148</v>
      </c>
      <c r="IT42" s="3047">
        <v>416</v>
      </c>
      <c r="IU42" s="3047">
        <v>533</v>
      </c>
      <c r="IV42" s="3047">
        <v>43</v>
      </c>
      <c r="IW42" s="3047">
        <v>35</v>
      </c>
      <c r="IX42" s="3047">
        <v>725</v>
      </c>
      <c r="IY42" s="3047">
        <v>1168</v>
      </c>
      <c r="IZ42" s="3047">
        <v>477</v>
      </c>
      <c r="JA42" s="3047">
        <v>662</v>
      </c>
      <c r="JB42" s="3047">
        <v>645</v>
      </c>
      <c r="JC42" s="3047">
        <v>64</v>
      </c>
      <c r="JD42" s="3047">
        <v>41</v>
      </c>
      <c r="JE42" s="3047">
        <v>676</v>
      </c>
      <c r="JF42" s="3047">
        <v>1230</v>
      </c>
      <c r="JG42" s="3047">
        <v>426</v>
      </c>
      <c r="JH42" s="3047">
        <v>702</v>
      </c>
      <c r="JI42" s="3047">
        <v>252</v>
      </c>
      <c r="JJ42" s="3047">
        <v>503</v>
      </c>
      <c r="JK42" s="3047">
        <v>31</v>
      </c>
      <c r="JL42" s="3047">
        <v>712</v>
      </c>
      <c r="JM42" s="3047">
        <v>1185</v>
      </c>
      <c r="JN42" s="3047">
        <v>418</v>
      </c>
      <c r="JO42" s="3047">
        <v>603</v>
      </c>
      <c r="JP42" s="3047">
        <v>746</v>
      </c>
      <c r="JQ42" s="3047">
        <v>58</v>
      </c>
      <c r="JR42" s="3047">
        <v>48</v>
      </c>
      <c r="JS42" s="3047">
        <v>606</v>
      </c>
      <c r="JT42" s="3047">
        <v>1146</v>
      </c>
      <c r="JU42" s="3047">
        <v>433</v>
      </c>
      <c r="JV42" s="3047">
        <v>571</v>
      </c>
      <c r="JW42" s="3047">
        <v>699</v>
      </c>
      <c r="JX42" s="3047">
        <v>37</v>
      </c>
      <c r="JY42" s="3047">
        <v>47</v>
      </c>
      <c r="JZ42" s="3047">
        <v>657</v>
      </c>
      <c r="KA42" s="3047">
        <v>337</v>
      </c>
      <c r="KB42" s="3047">
        <v>188</v>
      </c>
      <c r="KC42" s="3047">
        <v>1057</v>
      </c>
      <c r="KD42" s="3047">
        <v>1033</v>
      </c>
      <c r="KE42" s="3047">
        <v>62</v>
      </c>
      <c r="KF42" s="3047">
        <v>47</v>
      </c>
      <c r="KG42" s="3047">
        <v>818</v>
      </c>
      <c r="KH42" s="3047">
        <v>1118</v>
      </c>
      <c r="KI42" s="3047">
        <v>366</v>
      </c>
      <c r="KJ42" s="3047">
        <v>632</v>
      </c>
      <c r="KK42" s="3047">
        <v>644</v>
      </c>
      <c r="KL42" s="3047">
        <v>24</v>
      </c>
      <c r="KM42" s="3047">
        <v>30</v>
      </c>
      <c r="KN42" s="3047">
        <v>626</v>
      </c>
      <c r="KO42" s="3047">
        <v>990</v>
      </c>
      <c r="KP42" s="3047">
        <v>379</v>
      </c>
      <c r="KQ42" s="3047">
        <v>616</v>
      </c>
      <c r="KR42" s="3047">
        <v>641</v>
      </c>
      <c r="KS42" s="3047">
        <v>43</v>
      </c>
      <c r="KT42" s="3047">
        <v>26</v>
      </c>
      <c r="KU42" s="3047">
        <v>690</v>
      </c>
      <c r="KV42" s="3047">
        <v>1101</v>
      </c>
      <c r="KW42" s="3047">
        <v>610</v>
      </c>
      <c r="KX42" s="3047">
        <v>860</v>
      </c>
      <c r="KY42" s="3047">
        <v>325</v>
      </c>
      <c r="KZ42" s="3047">
        <v>445</v>
      </c>
      <c r="LA42" s="3047">
        <v>79</v>
      </c>
      <c r="LB42" s="3047">
        <v>745</v>
      </c>
      <c r="LC42" s="3047">
        <v>1261</v>
      </c>
      <c r="LD42" s="3047">
        <v>471</v>
      </c>
      <c r="LE42" s="3047">
        <v>808</v>
      </c>
      <c r="LF42" s="3047">
        <v>751</v>
      </c>
      <c r="LG42" s="3047">
        <v>84</v>
      </c>
      <c r="LH42" s="3047">
        <v>67</v>
      </c>
      <c r="LI42" s="3047">
        <v>376</v>
      </c>
      <c r="LJ42" s="3047">
        <v>1372</v>
      </c>
      <c r="LK42" s="3047">
        <v>552</v>
      </c>
      <c r="LL42" s="3047">
        <v>936</v>
      </c>
      <c r="LM42" s="3047">
        <v>812</v>
      </c>
      <c r="LN42" s="3047">
        <v>179</v>
      </c>
      <c r="LO42" s="3047">
        <v>90</v>
      </c>
      <c r="LP42" s="3047">
        <v>874</v>
      </c>
      <c r="LQ42" s="3047">
        <v>1423</v>
      </c>
      <c r="LR42" s="3047">
        <v>393</v>
      </c>
      <c r="LS42" s="3047">
        <v>34</v>
      </c>
      <c r="LT42" s="3047">
        <v>115</v>
      </c>
      <c r="LU42" s="3047">
        <v>73</v>
      </c>
      <c r="LV42" s="3047">
        <v>72</v>
      </c>
      <c r="LW42" s="3047">
        <v>899</v>
      </c>
      <c r="LX42" s="3047">
        <v>1667</v>
      </c>
      <c r="LY42" s="3047">
        <v>511</v>
      </c>
      <c r="LZ42" s="3047">
        <v>755</v>
      </c>
      <c r="MA42" s="3047">
        <v>754</v>
      </c>
      <c r="MB42" s="3047">
        <v>91</v>
      </c>
      <c r="MC42" s="3047">
        <v>97</v>
      </c>
      <c r="MD42" s="3047">
        <v>755</v>
      </c>
      <c r="ME42" s="3047">
        <v>1632</v>
      </c>
      <c r="MF42" s="3047">
        <v>554</v>
      </c>
      <c r="MG42" s="3047">
        <v>903</v>
      </c>
      <c r="MH42" s="3047">
        <v>957</v>
      </c>
      <c r="MI42" s="3047">
        <v>112</v>
      </c>
      <c r="MJ42" s="3047">
        <v>92</v>
      </c>
      <c r="MK42" s="3047">
        <v>961</v>
      </c>
      <c r="ML42" s="3047">
        <v>1595</v>
      </c>
      <c r="MM42" s="3047">
        <v>563</v>
      </c>
      <c r="MN42" s="3047">
        <v>941</v>
      </c>
      <c r="MO42" s="3047">
        <v>484</v>
      </c>
      <c r="MP42" s="3047">
        <v>671</v>
      </c>
      <c r="MQ42" s="3047">
        <v>98</v>
      </c>
      <c r="MR42" s="3047">
        <v>944</v>
      </c>
      <c r="MS42" s="3047">
        <v>1379</v>
      </c>
      <c r="MT42" s="3047">
        <v>681</v>
      </c>
      <c r="MU42" s="3047">
        <v>903</v>
      </c>
      <c r="MV42" s="3047">
        <v>1070</v>
      </c>
      <c r="MW42" s="3047">
        <v>122</v>
      </c>
      <c r="MX42" s="3047">
        <v>16</v>
      </c>
      <c r="MY42" s="3047">
        <v>24</v>
      </c>
      <c r="MZ42" s="3047">
        <v>754</v>
      </c>
      <c r="NA42" s="3047">
        <v>1327</v>
      </c>
      <c r="NB42" s="3047">
        <v>373</v>
      </c>
      <c r="NC42" s="3047">
        <v>597</v>
      </c>
      <c r="ND42" s="3047">
        <v>62</v>
      </c>
      <c r="NE42" s="3047">
        <v>54</v>
      </c>
      <c r="NF42" s="3047">
        <v>58</v>
      </c>
      <c r="NG42" s="3047">
        <v>748</v>
      </c>
      <c r="NH42" s="3047">
        <v>324</v>
      </c>
      <c r="NI42" s="3047">
        <v>1262</v>
      </c>
      <c r="NJ42" s="3047">
        <v>1055</v>
      </c>
      <c r="NK42" s="3047">
        <v>78</v>
      </c>
      <c r="NL42" s="3047">
        <v>52</v>
      </c>
      <c r="NM42" s="3047">
        <v>648</v>
      </c>
      <c r="NN42" s="3047">
        <v>1041</v>
      </c>
      <c r="NO42" s="3047">
        <v>396</v>
      </c>
      <c r="NP42" s="3047">
        <v>849</v>
      </c>
      <c r="NQ42" s="3047">
        <v>316</v>
      </c>
      <c r="NR42" s="3047">
        <v>651</v>
      </c>
      <c r="NS42" s="3047">
        <v>61</v>
      </c>
      <c r="NT42" s="3047">
        <v>720</v>
      </c>
      <c r="NU42" s="3047">
        <v>374</v>
      </c>
      <c r="NV42" s="3047">
        <v>1503</v>
      </c>
      <c r="NW42" s="3047">
        <v>491</v>
      </c>
      <c r="NX42" s="3047">
        <v>1405</v>
      </c>
      <c r="NY42" s="3047">
        <v>25</v>
      </c>
      <c r="NZ42" s="3047">
        <v>6</v>
      </c>
      <c r="OA42" s="3047">
        <v>1006</v>
      </c>
      <c r="OB42" s="3047">
        <v>1852</v>
      </c>
      <c r="OC42" s="3047">
        <v>548</v>
      </c>
      <c r="OD42" s="3047">
        <v>399</v>
      </c>
      <c r="OE42" s="3047">
        <v>1195</v>
      </c>
      <c r="OF42" s="3047">
        <v>705</v>
      </c>
      <c r="OG42" s="3047">
        <v>106</v>
      </c>
      <c r="OH42" s="3047">
        <v>1203</v>
      </c>
      <c r="OI42" s="3047">
        <v>1927</v>
      </c>
      <c r="OJ42" s="3047">
        <v>692</v>
      </c>
      <c r="OK42" s="3047">
        <v>386</v>
      </c>
      <c r="OL42" s="3047">
        <v>1434</v>
      </c>
      <c r="OM42" s="3047">
        <v>836</v>
      </c>
      <c r="ON42" s="3047">
        <v>109</v>
      </c>
      <c r="OO42" s="3047">
        <v>1358</v>
      </c>
      <c r="OP42" s="3047">
        <v>1779</v>
      </c>
      <c r="OQ42" s="3047">
        <v>597</v>
      </c>
      <c r="OR42" s="3047">
        <v>1107</v>
      </c>
      <c r="OS42" s="3047">
        <v>478</v>
      </c>
      <c r="OT42" s="3047">
        <v>667</v>
      </c>
      <c r="OU42" s="3047">
        <v>103</v>
      </c>
      <c r="OV42" s="3047">
        <v>941</v>
      </c>
      <c r="OW42" s="3047">
        <v>1820</v>
      </c>
      <c r="OX42" s="3047">
        <v>490</v>
      </c>
      <c r="OY42" s="3047">
        <v>1010</v>
      </c>
      <c r="OZ42" s="3047">
        <v>1007</v>
      </c>
      <c r="PA42" s="3047">
        <v>104</v>
      </c>
      <c r="PB42" s="3047">
        <v>80</v>
      </c>
      <c r="PC42" s="3047">
        <v>289</v>
      </c>
      <c r="PD42" s="3047">
        <v>932</v>
      </c>
      <c r="PE42" s="3047">
        <v>1642</v>
      </c>
      <c r="PF42" s="3047">
        <v>686</v>
      </c>
      <c r="PG42" s="3047">
        <v>311</v>
      </c>
      <c r="PH42" s="3047"/>
      <c r="PI42" s="3047">
        <v>84</v>
      </c>
      <c r="PJ42" s="3047">
        <v>2033</v>
      </c>
      <c r="PK42" s="3047">
        <v>1710</v>
      </c>
      <c r="PL42" s="3047">
        <v>579</v>
      </c>
      <c r="PM42" s="3047">
        <v>1089</v>
      </c>
      <c r="PN42" s="3047">
        <v>917</v>
      </c>
      <c r="PO42" s="3047">
        <v>73</v>
      </c>
      <c r="PP42" s="3047">
        <v>53</v>
      </c>
      <c r="PQ42" s="3047">
        <v>927</v>
      </c>
      <c r="PR42" s="3047">
        <v>1348</v>
      </c>
      <c r="PS42" s="3047">
        <v>421</v>
      </c>
      <c r="PT42" s="3047">
        <v>841</v>
      </c>
      <c r="PU42" s="3047">
        <v>800</v>
      </c>
      <c r="PV42" s="3047">
        <v>90</v>
      </c>
      <c r="PW42" s="3047">
        <v>40</v>
      </c>
      <c r="PX42" s="3047">
        <v>571</v>
      </c>
      <c r="PY42" s="3047">
        <v>1252</v>
      </c>
      <c r="PZ42" s="3047">
        <v>549</v>
      </c>
      <c r="QA42" s="3047">
        <v>777</v>
      </c>
      <c r="QB42" s="3047">
        <v>603</v>
      </c>
      <c r="QC42" s="3047">
        <v>0</v>
      </c>
      <c r="QD42" s="3047">
        <v>47</v>
      </c>
      <c r="QE42" s="3047">
        <v>741</v>
      </c>
      <c r="QF42" s="3047">
        <v>1337</v>
      </c>
      <c r="QG42" s="3047">
        <v>493</v>
      </c>
      <c r="QH42" s="3047">
        <v>176</v>
      </c>
      <c r="QI42" s="3047">
        <v>1201</v>
      </c>
      <c r="QJ42" s="3047">
        <v>52</v>
      </c>
      <c r="QK42" s="3047">
        <v>42</v>
      </c>
      <c r="QL42" s="3047">
        <v>788</v>
      </c>
      <c r="QM42" s="3047">
        <v>1183</v>
      </c>
      <c r="QN42" s="3047">
        <v>438</v>
      </c>
      <c r="QO42" s="3047">
        <v>192</v>
      </c>
      <c r="QP42" s="3047">
        <v>1192</v>
      </c>
      <c r="QQ42" s="3047">
        <v>60</v>
      </c>
      <c r="QR42" s="3047">
        <v>29</v>
      </c>
      <c r="QS42" s="3047">
        <v>788</v>
      </c>
      <c r="QT42" s="3047">
        <v>1009</v>
      </c>
      <c r="QU42" s="3047">
        <v>350</v>
      </c>
      <c r="QV42" s="3047">
        <v>669</v>
      </c>
      <c r="QW42" s="3047">
        <v>226</v>
      </c>
      <c r="QX42" s="3047">
        <v>440</v>
      </c>
      <c r="QY42" s="3047">
        <v>42</v>
      </c>
      <c r="QZ42" s="3047">
        <v>539</v>
      </c>
      <c r="RA42" s="3047">
        <v>1005</v>
      </c>
      <c r="RB42" s="3047">
        <v>466</v>
      </c>
      <c r="RC42" s="3047">
        <v>568</v>
      </c>
      <c r="RD42" s="3047">
        <v>540</v>
      </c>
      <c r="RE42" s="3047">
        <v>41</v>
      </c>
      <c r="RF42" s="3047">
        <v>40</v>
      </c>
      <c r="RG42" s="3047">
        <v>571</v>
      </c>
      <c r="RH42" s="3047">
        <v>906</v>
      </c>
      <c r="RI42" s="3047">
        <v>390</v>
      </c>
      <c r="RJ42" s="3047">
        <v>464</v>
      </c>
      <c r="RK42" s="3047">
        <v>179</v>
      </c>
      <c r="RL42" s="3047">
        <v>318</v>
      </c>
      <c r="RM42" s="3047">
        <v>29</v>
      </c>
      <c r="RN42" s="3047">
        <v>626</v>
      </c>
      <c r="RO42" s="3047">
        <v>839</v>
      </c>
      <c r="RP42" s="3047">
        <v>447</v>
      </c>
      <c r="RQ42" s="3047">
        <v>573</v>
      </c>
      <c r="RR42" s="3047">
        <v>446</v>
      </c>
      <c r="RS42" s="3047">
        <v>39</v>
      </c>
      <c r="RT42" s="3047">
        <v>25</v>
      </c>
      <c r="RU42" s="3047">
        <v>592</v>
      </c>
      <c r="RV42" s="3047">
        <v>197</v>
      </c>
      <c r="RW42" s="3047">
        <v>1022</v>
      </c>
      <c r="RX42" s="3047">
        <v>575</v>
      </c>
      <c r="RY42" s="3047">
        <v>447</v>
      </c>
      <c r="RZ42" s="3047">
        <v>26</v>
      </c>
      <c r="SA42" s="3047">
        <v>25</v>
      </c>
      <c r="SB42" s="3047">
        <v>569</v>
      </c>
      <c r="SC42" s="3047">
        <v>761</v>
      </c>
      <c r="SD42" s="3047">
        <v>296</v>
      </c>
      <c r="SE42" s="3047">
        <v>661</v>
      </c>
      <c r="SF42" s="3047">
        <v>467</v>
      </c>
      <c r="SG42" s="3047">
        <v>32</v>
      </c>
      <c r="SH42" s="3047">
        <v>34</v>
      </c>
      <c r="SI42" s="3047">
        <v>506</v>
      </c>
      <c r="SJ42" s="3047">
        <v>719</v>
      </c>
      <c r="SK42" s="3047">
        <v>408</v>
      </c>
      <c r="SL42" s="3047">
        <v>440</v>
      </c>
      <c r="SM42" s="3047">
        <v>550</v>
      </c>
      <c r="SN42" s="3047">
        <v>32</v>
      </c>
      <c r="SO42" s="3047">
        <v>24</v>
      </c>
      <c r="SP42" s="3047">
        <v>543</v>
      </c>
      <c r="SQ42" s="3047">
        <v>802</v>
      </c>
      <c r="SR42" s="3047">
        <v>431</v>
      </c>
      <c r="SS42" s="3047">
        <v>499</v>
      </c>
      <c r="ST42" s="3047">
        <v>205</v>
      </c>
      <c r="SU42" s="3047">
        <v>407</v>
      </c>
      <c r="SV42" s="3047">
        <v>407</v>
      </c>
      <c r="SW42" s="3047">
        <v>35</v>
      </c>
      <c r="SX42" s="3047">
        <v>172</v>
      </c>
      <c r="SY42" s="3047">
        <v>1035</v>
      </c>
      <c r="SZ42" s="3047">
        <v>457</v>
      </c>
      <c r="TA42" s="3047">
        <v>161</v>
      </c>
      <c r="TB42" s="3047">
        <v>0</v>
      </c>
      <c r="TC42" s="3047">
        <v>31</v>
      </c>
      <c r="TD42" s="3047">
        <v>1027</v>
      </c>
      <c r="TE42" s="3047">
        <v>798</v>
      </c>
      <c r="TF42" s="3047">
        <v>288</v>
      </c>
      <c r="TG42" s="3047">
        <v>354</v>
      </c>
      <c r="TH42" s="3047">
        <v>298</v>
      </c>
      <c r="TI42" s="3047">
        <v>17</v>
      </c>
      <c r="TJ42" s="3047">
        <v>19</v>
      </c>
      <c r="TK42" s="3047">
        <v>363</v>
      </c>
      <c r="TL42" s="3047">
        <v>509</v>
      </c>
      <c r="TM42" s="3047">
        <v>274</v>
      </c>
      <c r="TN42" s="3047">
        <v>420</v>
      </c>
      <c r="TO42" s="3047">
        <v>158</v>
      </c>
      <c r="TP42" s="3047">
        <v>235</v>
      </c>
      <c r="TQ42" s="3047">
        <v>21</v>
      </c>
      <c r="TR42" s="3047">
        <v>355</v>
      </c>
      <c r="TS42" s="3047">
        <v>210</v>
      </c>
      <c r="TT42" s="3047">
        <v>314</v>
      </c>
      <c r="TU42" s="3047">
        <v>378</v>
      </c>
      <c r="TV42" s="3047">
        <v>391</v>
      </c>
      <c r="TW42" s="3047">
        <v>31</v>
      </c>
      <c r="TX42" s="3047">
        <v>26</v>
      </c>
      <c r="TY42" s="3047">
        <v>181</v>
      </c>
      <c r="TZ42" s="3047">
        <v>1009</v>
      </c>
      <c r="UA42" s="3047">
        <v>551</v>
      </c>
      <c r="UB42" s="3047">
        <v>563</v>
      </c>
      <c r="UC42" s="3047">
        <v>498</v>
      </c>
      <c r="UD42" s="3047">
        <v>39</v>
      </c>
      <c r="UE42" s="3047">
        <v>34</v>
      </c>
      <c r="UF42" s="3047">
        <v>474</v>
      </c>
      <c r="UG42" s="3047">
        <v>670</v>
      </c>
      <c r="UH42" s="3047">
        <v>41</v>
      </c>
      <c r="UI42" s="3047">
        <v>402</v>
      </c>
      <c r="UJ42" s="3047">
        <v>179</v>
      </c>
      <c r="UK42" s="3047">
        <v>425</v>
      </c>
      <c r="UL42" s="3047">
        <v>40</v>
      </c>
      <c r="UM42" s="3047">
        <v>315</v>
      </c>
      <c r="UN42" s="3047">
        <v>789</v>
      </c>
      <c r="UO42" s="3047">
        <v>457</v>
      </c>
      <c r="UP42" s="3047">
        <v>566</v>
      </c>
      <c r="UQ42" s="3047">
        <v>493</v>
      </c>
      <c r="UR42" s="3047">
        <v>41</v>
      </c>
      <c r="US42" s="3047">
        <v>26</v>
      </c>
      <c r="UT42" s="3047">
        <v>491</v>
      </c>
      <c r="UU42" s="3047">
        <v>711</v>
      </c>
      <c r="UV42" s="3047">
        <v>449</v>
      </c>
      <c r="UW42" s="3047">
        <v>460</v>
      </c>
      <c r="UX42" s="3047">
        <v>450</v>
      </c>
      <c r="UY42" s="3047">
        <v>41</v>
      </c>
      <c r="UZ42" s="3047">
        <v>39</v>
      </c>
      <c r="VA42" s="3047">
        <v>491</v>
      </c>
      <c r="VB42" s="3047">
        <v>617</v>
      </c>
      <c r="VC42" s="3047">
        <v>556</v>
      </c>
      <c r="VD42" s="3047">
        <v>571</v>
      </c>
      <c r="VE42" s="3047">
        <v>553</v>
      </c>
      <c r="VF42" s="3047">
        <v>43</v>
      </c>
      <c r="VG42" s="3047">
        <v>24</v>
      </c>
      <c r="VH42" s="3047">
        <v>507</v>
      </c>
      <c r="VI42" s="3047">
        <v>737</v>
      </c>
      <c r="VJ42" s="3047">
        <v>495</v>
      </c>
      <c r="VK42" s="3047">
        <v>519</v>
      </c>
      <c r="VL42" s="3047">
        <v>522</v>
      </c>
      <c r="VM42" s="3047">
        <v>40</v>
      </c>
      <c r="VN42" s="3047">
        <v>28</v>
      </c>
      <c r="VO42" s="3047">
        <v>485</v>
      </c>
      <c r="VP42" s="3047">
        <v>700</v>
      </c>
      <c r="VQ42" s="3047">
        <v>475</v>
      </c>
      <c r="VR42" s="3047">
        <v>538</v>
      </c>
      <c r="VS42" s="3047">
        <v>439</v>
      </c>
      <c r="VT42" s="3047">
        <v>37</v>
      </c>
      <c r="VU42" s="3047">
        <v>39</v>
      </c>
      <c r="VV42" s="3047">
        <v>490</v>
      </c>
      <c r="VW42" s="3047">
        <v>648</v>
      </c>
      <c r="VX42" s="3047">
        <v>452</v>
      </c>
      <c r="VY42" s="3047">
        <v>495</v>
      </c>
      <c r="VZ42" s="3047">
        <v>465</v>
      </c>
      <c r="WA42" s="3047">
        <v>27</v>
      </c>
      <c r="WB42" s="3047">
        <v>29</v>
      </c>
      <c r="WC42" s="3047">
        <v>479</v>
      </c>
      <c r="WD42" s="3047">
        <v>719</v>
      </c>
      <c r="WE42" s="3047">
        <v>460</v>
      </c>
      <c r="WF42" s="3047">
        <v>478</v>
      </c>
      <c r="WG42" s="3047">
        <v>507</v>
      </c>
      <c r="WH42" s="3047">
        <v>20</v>
      </c>
      <c r="WI42" s="3047">
        <v>54</v>
      </c>
      <c r="WJ42" s="3047">
        <v>472</v>
      </c>
      <c r="WK42" s="3047">
        <v>698</v>
      </c>
      <c r="WL42" s="3047">
        <v>447</v>
      </c>
      <c r="WM42" s="3047">
        <v>519</v>
      </c>
      <c r="WN42" s="3047">
        <v>487</v>
      </c>
      <c r="WO42" s="3047">
        <v>38</v>
      </c>
      <c r="WP42" s="3047">
        <v>25</v>
      </c>
      <c r="WQ42" s="3047">
        <v>43</v>
      </c>
      <c r="WR42" s="3047">
        <v>497</v>
      </c>
      <c r="WS42" s="3047">
        <v>687</v>
      </c>
      <c r="WT42" s="3047">
        <v>893</v>
      </c>
      <c r="WU42" s="3047">
        <v>510</v>
      </c>
      <c r="WV42" s="3047">
        <v>32</v>
      </c>
      <c r="WW42" s="3047">
        <v>32</v>
      </c>
      <c r="WX42" s="3047">
        <v>469</v>
      </c>
      <c r="WY42" s="3047">
        <v>706</v>
      </c>
      <c r="WZ42" s="3047">
        <v>407</v>
      </c>
      <c r="XA42" s="3047">
        <v>467</v>
      </c>
      <c r="XB42" s="3047">
        <v>461</v>
      </c>
      <c r="XC42" s="3047">
        <v>40</v>
      </c>
      <c r="XD42" s="3047">
        <v>34</v>
      </c>
      <c r="XE42" s="3047">
        <v>433</v>
      </c>
      <c r="XF42" s="3047">
        <v>613</v>
      </c>
      <c r="XG42" s="3047">
        <v>387</v>
      </c>
      <c r="XH42" s="3047">
        <v>484</v>
      </c>
      <c r="XI42" s="3047">
        <v>410</v>
      </c>
      <c r="XJ42" s="3047">
        <v>38</v>
      </c>
      <c r="XK42" s="3047">
        <v>32</v>
      </c>
      <c r="XL42" s="3047">
        <v>474</v>
      </c>
      <c r="XM42" s="3047">
        <v>653</v>
      </c>
      <c r="XN42" s="3047">
        <v>443</v>
      </c>
      <c r="XO42" s="3047">
        <v>427</v>
      </c>
      <c r="XP42" s="3047">
        <v>158</v>
      </c>
      <c r="XQ42" s="3047">
        <v>0</v>
      </c>
      <c r="XR42" s="3047">
        <v>310</v>
      </c>
      <c r="XS42" s="3047">
        <v>479</v>
      </c>
      <c r="XT42" s="3047">
        <v>725</v>
      </c>
      <c r="XU42" s="3047">
        <v>381</v>
      </c>
      <c r="XV42" s="3047">
        <v>538</v>
      </c>
      <c r="XW42" s="3047">
        <v>463</v>
      </c>
      <c r="XX42" s="3047">
        <v>45</v>
      </c>
      <c r="XY42" s="3047">
        <v>33</v>
      </c>
      <c r="XZ42" s="3047">
        <v>400</v>
      </c>
      <c r="YA42" s="3047">
        <v>218</v>
      </c>
      <c r="YB42" s="3047">
        <v>591</v>
      </c>
      <c r="YC42" s="3047">
        <v>456</v>
      </c>
      <c r="YD42" s="3047">
        <v>202</v>
      </c>
      <c r="YE42" s="3047">
        <v>422</v>
      </c>
      <c r="YF42" s="3047">
        <v>41</v>
      </c>
      <c r="YG42" s="3047">
        <v>502</v>
      </c>
      <c r="YH42" s="3047">
        <v>649</v>
      </c>
      <c r="YI42" s="3047">
        <v>447</v>
      </c>
      <c r="YJ42" s="3047">
        <v>541</v>
      </c>
      <c r="YK42" s="3047">
        <v>162</v>
      </c>
      <c r="YL42" s="3047">
        <v>349</v>
      </c>
      <c r="YM42" s="3047">
        <v>35</v>
      </c>
      <c r="YN42" s="3047">
        <v>420</v>
      </c>
      <c r="YO42" s="3047">
        <v>665</v>
      </c>
      <c r="YP42" s="3047">
        <v>391</v>
      </c>
      <c r="YQ42" s="3047">
        <v>561</v>
      </c>
      <c r="YR42" s="3047">
        <v>474</v>
      </c>
      <c r="YS42" s="3047">
        <v>37</v>
      </c>
      <c r="YT42" s="3047">
        <v>38</v>
      </c>
      <c r="YU42" s="3047">
        <v>438</v>
      </c>
      <c r="YV42" s="3047">
        <v>594</v>
      </c>
      <c r="YW42" s="3047">
        <v>468</v>
      </c>
      <c r="YX42" s="3047">
        <v>307</v>
      </c>
      <c r="YY42" s="3047">
        <v>841</v>
      </c>
      <c r="YZ42" s="3047">
        <v>112</v>
      </c>
      <c r="ZA42" s="3047">
        <v>68</v>
      </c>
      <c r="ZB42" s="3047">
        <v>564</v>
      </c>
      <c r="ZC42" s="3047">
        <v>801</v>
      </c>
      <c r="ZD42" s="3047">
        <v>1040</v>
      </c>
      <c r="ZE42" s="3047">
        <v>573</v>
      </c>
      <c r="ZF42" s="3047">
        <v>616</v>
      </c>
      <c r="ZG42" s="3047">
        <v>117</v>
      </c>
      <c r="ZH42" s="3047">
        <v>58</v>
      </c>
      <c r="ZI42" s="3047">
        <v>527</v>
      </c>
      <c r="ZJ42" s="3047">
        <v>334</v>
      </c>
      <c r="ZK42" s="3047">
        <v>788</v>
      </c>
      <c r="ZL42" s="3047">
        <v>561</v>
      </c>
      <c r="ZM42" s="3047">
        <v>777</v>
      </c>
      <c r="ZN42" s="3047">
        <v>109</v>
      </c>
      <c r="ZO42" s="3047">
        <v>82</v>
      </c>
      <c r="ZP42" s="3047">
        <v>383</v>
      </c>
      <c r="ZQ42" s="3047">
        <v>1070</v>
      </c>
      <c r="ZR42" s="3047">
        <v>534</v>
      </c>
      <c r="ZS42" s="3047">
        <v>41</v>
      </c>
      <c r="ZT42" s="3047">
        <v>135</v>
      </c>
      <c r="ZU42" s="3047">
        <v>84</v>
      </c>
      <c r="ZV42" s="3047">
        <v>71</v>
      </c>
      <c r="ZW42" s="3047">
        <v>513</v>
      </c>
      <c r="ZX42" s="3047">
        <v>289</v>
      </c>
      <c r="ZY42" s="3047">
        <v>1323</v>
      </c>
      <c r="ZZ42" s="3047">
        <v>551</v>
      </c>
      <c r="AAA42" s="3047">
        <v>733</v>
      </c>
      <c r="AAB42" s="3047">
        <v>135</v>
      </c>
      <c r="AAC42" s="3047">
        <v>71</v>
      </c>
      <c r="AAD42" s="3047">
        <v>721</v>
      </c>
      <c r="AAE42" s="3047">
        <v>813</v>
      </c>
      <c r="AAF42" s="3047">
        <v>952</v>
      </c>
      <c r="AAG42" s="3047">
        <v>508</v>
      </c>
      <c r="AAH42" s="3047">
        <v>793</v>
      </c>
      <c r="AAI42" s="3047">
        <v>158</v>
      </c>
      <c r="AAJ42" s="3047">
        <v>123</v>
      </c>
      <c r="AAK42" s="3047">
        <v>901</v>
      </c>
      <c r="AAL42" s="3047">
        <v>850</v>
      </c>
      <c r="AAM42" s="3047">
        <v>1438</v>
      </c>
      <c r="AAN42" s="3047">
        <v>763</v>
      </c>
      <c r="AAO42" s="3047">
        <v>1091</v>
      </c>
      <c r="AAP42" s="3047">
        <v>411</v>
      </c>
      <c r="AAQ42" s="3047">
        <v>165</v>
      </c>
      <c r="AAR42" s="3047">
        <v>759</v>
      </c>
      <c r="AAS42" s="3047">
        <v>714</v>
      </c>
      <c r="AAT42" s="3047">
        <v>1072</v>
      </c>
      <c r="AAU42" s="3047">
        <v>509</v>
      </c>
      <c r="AAV42" s="3047">
        <v>765</v>
      </c>
      <c r="AAW42" s="3047">
        <v>65</v>
      </c>
      <c r="AAX42" s="3047">
        <v>43</v>
      </c>
      <c r="AAY42" s="3047">
        <v>152</v>
      </c>
      <c r="AAZ42" s="3047">
        <v>32</v>
      </c>
      <c r="ABA42" s="3047">
        <v>580</v>
      </c>
      <c r="ABB42" s="3047">
        <v>726</v>
      </c>
      <c r="ABC42" s="3047">
        <v>1264</v>
      </c>
      <c r="ABD42" s="3047">
        <v>100</v>
      </c>
      <c r="ABE42" s="3047">
        <v>75</v>
      </c>
      <c r="ABF42" s="3047">
        <v>480</v>
      </c>
      <c r="ABG42" s="3047">
        <v>75</v>
      </c>
      <c r="ABH42" s="3047">
        <v>812</v>
      </c>
    </row>
    <row r="43" spans="1:736" x14ac:dyDescent="0.2">
      <c r="A43" s="3046" t="s">
        <v>235</v>
      </c>
      <c r="B43" s="3046">
        <v>922</v>
      </c>
      <c r="C43" s="3047">
        <v>881</v>
      </c>
      <c r="D43" s="3047"/>
      <c r="E43" s="3047"/>
      <c r="F43" s="3047">
        <v>0</v>
      </c>
      <c r="G43" s="3047">
        <v>1126</v>
      </c>
      <c r="H43" s="3047">
        <v>1459</v>
      </c>
      <c r="I43" s="3047">
        <v>1504</v>
      </c>
      <c r="J43" s="3047">
        <v>459</v>
      </c>
      <c r="K43" s="3047">
        <v>820</v>
      </c>
      <c r="L43" s="3047">
        <v>124</v>
      </c>
      <c r="M43" s="3047">
        <v>1680</v>
      </c>
      <c r="N43" s="3047">
        <v>1844</v>
      </c>
      <c r="O43" s="3047">
        <v>1660</v>
      </c>
      <c r="P43" s="3047">
        <v>1390</v>
      </c>
      <c r="Q43" s="3047">
        <v>678</v>
      </c>
      <c r="R43" s="3047"/>
      <c r="S43" s="3047"/>
      <c r="T43" s="3047">
        <v>1157</v>
      </c>
      <c r="U43" s="3047">
        <v>997</v>
      </c>
      <c r="V43" s="3047">
        <v>583</v>
      </c>
      <c r="W43" s="3047">
        <v>782</v>
      </c>
      <c r="X43" s="3047">
        <v>955</v>
      </c>
      <c r="Y43" s="3047"/>
      <c r="Z43" s="3047"/>
      <c r="AA43" s="3047">
        <v>729</v>
      </c>
      <c r="AB43" s="3047">
        <v>1033</v>
      </c>
      <c r="AC43" s="3047">
        <v>423</v>
      </c>
      <c r="AD43" s="3047">
        <v>872</v>
      </c>
      <c r="AE43" s="3047">
        <v>882</v>
      </c>
      <c r="AF43" s="3047"/>
      <c r="AG43" s="3047"/>
      <c r="AH43" s="3047">
        <v>1152</v>
      </c>
      <c r="AI43" s="3047">
        <v>1296</v>
      </c>
      <c r="AJ43" s="3047">
        <v>1209</v>
      </c>
      <c r="AK43" s="3047">
        <v>1427</v>
      </c>
      <c r="AL43" s="3047">
        <v>1238</v>
      </c>
      <c r="AM43" s="3047"/>
      <c r="AN43" s="3047"/>
      <c r="AO43" s="3047">
        <v>1180</v>
      </c>
      <c r="AP43" s="3047">
        <v>1258</v>
      </c>
      <c r="AQ43" s="3047">
        <v>1290</v>
      </c>
      <c r="AR43" s="3047">
        <v>1290</v>
      </c>
      <c r="AS43" s="3047">
        <v>1161</v>
      </c>
      <c r="AT43" s="3047"/>
      <c r="AU43" s="3047"/>
      <c r="AV43" s="3047">
        <v>916</v>
      </c>
      <c r="AW43" s="3047">
        <v>1480</v>
      </c>
      <c r="AX43" s="3047">
        <v>1531</v>
      </c>
      <c r="AY43" s="3047">
        <v>1756</v>
      </c>
      <c r="AZ43" s="3047">
        <v>1514</v>
      </c>
      <c r="BA43" s="3047"/>
      <c r="BB43" s="3047"/>
      <c r="BC43" s="3047">
        <v>1393</v>
      </c>
      <c r="BD43" s="3047">
        <v>1637</v>
      </c>
      <c r="BE43" s="3047">
        <v>1658</v>
      </c>
      <c r="BF43" s="3047">
        <v>1654</v>
      </c>
      <c r="BG43" s="3047">
        <v>1284</v>
      </c>
      <c r="BH43" s="3047"/>
      <c r="BI43" s="3047"/>
      <c r="BJ43" s="3047">
        <v>1428</v>
      </c>
      <c r="BK43" s="3047">
        <v>1561</v>
      </c>
      <c r="BL43" s="3047">
        <v>1514</v>
      </c>
      <c r="BM43" s="3047">
        <v>1509</v>
      </c>
      <c r="BN43" s="3047">
        <v>1350</v>
      </c>
      <c r="BO43" s="3047">
        <v>323</v>
      </c>
      <c r="BP43" s="3047">
        <v>0</v>
      </c>
      <c r="BQ43" s="3047">
        <v>1510</v>
      </c>
      <c r="BR43" s="3047">
        <v>1219</v>
      </c>
      <c r="BS43" s="3047">
        <v>1285</v>
      </c>
      <c r="BT43" s="3047">
        <v>1237</v>
      </c>
      <c r="BU43" s="3047">
        <v>1100</v>
      </c>
      <c r="BV43" s="3047">
        <v>437</v>
      </c>
      <c r="BW43" s="3047">
        <v>0</v>
      </c>
      <c r="BX43" s="3047">
        <v>1197</v>
      </c>
      <c r="BY43" s="3047">
        <v>0</v>
      </c>
      <c r="BZ43" s="3047">
        <v>1083</v>
      </c>
      <c r="CA43" s="3047">
        <v>1225</v>
      </c>
      <c r="CB43" s="3047">
        <v>999</v>
      </c>
      <c r="CC43" s="3047">
        <v>264</v>
      </c>
      <c r="CD43" s="3047">
        <v>0</v>
      </c>
      <c r="CE43" s="3047">
        <v>988</v>
      </c>
      <c r="CF43" s="3047">
        <v>1041</v>
      </c>
      <c r="CG43" s="3047">
        <v>1002</v>
      </c>
      <c r="CH43" s="3047">
        <v>1100</v>
      </c>
      <c r="CI43" s="3047">
        <v>985</v>
      </c>
      <c r="CJ43" s="3047">
        <v>338</v>
      </c>
      <c r="CK43" s="3047">
        <v>0</v>
      </c>
      <c r="CL43" s="3047">
        <v>1092</v>
      </c>
      <c r="CM43" s="3047">
        <v>934</v>
      </c>
      <c r="CN43" s="3047">
        <v>1040</v>
      </c>
      <c r="CO43" s="3047">
        <v>1070</v>
      </c>
      <c r="CP43" s="3047">
        <v>931</v>
      </c>
      <c r="CQ43" s="3047">
        <v>365</v>
      </c>
      <c r="CR43" s="3047">
        <v>0</v>
      </c>
      <c r="CS43" s="3047">
        <v>1004</v>
      </c>
      <c r="CT43" s="3047">
        <v>1133</v>
      </c>
      <c r="CU43" s="3047">
        <v>1011</v>
      </c>
      <c r="CV43" s="3047">
        <v>1207</v>
      </c>
      <c r="CW43" s="3047">
        <v>973</v>
      </c>
      <c r="CX43" s="3047">
        <v>229</v>
      </c>
      <c r="CY43" s="3047">
        <v>0</v>
      </c>
      <c r="CZ43" s="3047">
        <v>1185</v>
      </c>
      <c r="DA43" s="3047">
        <v>1310</v>
      </c>
      <c r="DB43" s="3047">
        <v>1075</v>
      </c>
      <c r="DC43" s="3047">
        <v>1289</v>
      </c>
      <c r="DD43" s="3047">
        <v>1052</v>
      </c>
      <c r="DE43" s="3047">
        <v>331</v>
      </c>
      <c r="DF43" s="3047">
        <v>0</v>
      </c>
      <c r="DG43" s="3047">
        <v>1147</v>
      </c>
      <c r="DH43" s="3047">
        <v>1034</v>
      </c>
      <c r="DI43" s="3047">
        <v>1257</v>
      </c>
      <c r="DJ43" s="3047">
        <v>1193</v>
      </c>
      <c r="DK43" s="3047">
        <v>818</v>
      </c>
      <c r="DL43" s="3047">
        <v>0</v>
      </c>
      <c r="DM43" s="3047">
        <v>0</v>
      </c>
      <c r="DN43" s="3047">
        <v>983</v>
      </c>
      <c r="DO43" s="3047">
        <v>814</v>
      </c>
      <c r="DP43" s="3047">
        <v>984</v>
      </c>
      <c r="DQ43" s="3047">
        <v>963</v>
      </c>
      <c r="DR43" s="3047">
        <v>950</v>
      </c>
      <c r="DS43" s="3047">
        <v>127</v>
      </c>
      <c r="DT43" s="3047">
        <v>0</v>
      </c>
      <c r="DU43" s="3047">
        <v>706</v>
      </c>
      <c r="DV43" s="3047">
        <v>1089</v>
      </c>
      <c r="DW43" s="3047">
        <v>1066</v>
      </c>
      <c r="DX43" s="3047">
        <v>971</v>
      </c>
      <c r="DY43" s="3047">
        <v>868</v>
      </c>
      <c r="DZ43" s="3047">
        <v>0</v>
      </c>
      <c r="EA43" s="3047">
        <v>0</v>
      </c>
      <c r="EB43" s="3047">
        <v>952</v>
      </c>
      <c r="EC43" s="3047">
        <v>921</v>
      </c>
      <c r="ED43" s="3047">
        <v>869</v>
      </c>
      <c r="EE43" s="3047">
        <v>1036</v>
      </c>
      <c r="EF43" s="3047">
        <v>616</v>
      </c>
      <c r="EG43" s="3047">
        <v>0</v>
      </c>
      <c r="EH43" s="3047">
        <v>0</v>
      </c>
      <c r="EI43" s="3047">
        <v>717</v>
      </c>
      <c r="EJ43" s="3047">
        <v>717</v>
      </c>
      <c r="EK43" s="3047">
        <v>924</v>
      </c>
      <c r="EL43" s="3047">
        <v>664</v>
      </c>
      <c r="EM43" s="3047">
        <v>598</v>
      </c>
      <c r="EN43" s="3047">
        <v>39</v>
      </c>
      <c r="EO43" s="3047">
        <v>0</v>
      </c>
      <c r="EP43" s="3047">
        <v>954</v>
      </c>
      <c r="EQ43" s="3047">
        <v>739</v>
      </c>
      <c r="ER43" s="3047">
        <v>590</v>
      </c>
      <c r="ES43" s="3047">
        <v>708</v>
      </c>
      <c r="ET43" s="3047">
        <v>637</v>
      </c>
      <c r="EU43" s="3047">
        <v>0</v>
      </c>
      <c r="EV43" s="3047">
        <v>0</v>
      </c>
      <c r="EW43" s="3047">
        <v>0</v>
      </c>
      <c r="EX43" s="3047">
        <v>605</v>
      </c>
      <c r="EY43" s="3047">
        <v>695</v>
      </c>
      <c r="EZ43" s="3047">
        <v>820</v>
      </c>
      <c r="FA43" s="3047">
        <v>988</v>
      </c>
      <c r="FB43" s="3047">
        <v>185</v>
      </c>
      <c r="FC43" s="3047">
        <v>0</v>
      </c>
      <c r="FD43" s="3047">
        <v>844</v>
      </c>
      <c r="FE43" s="3047">
        <v>778</v>
      </c>
      <c r="FF43" s="3047">
        <v>804</v>
      </c>
      <c r="FG43" s="3047">
        <v>758</v>
      </c>
      <c r="FH43" s="3047">
        <v>668</v>
      </c>
      <c r="FI43" s="3047">
        <v>145</v>
      </c>
      <c r="FJ43" s="3047">
        <v>0</v>
      </c>
      <c r="FK43" s="3047">
        <v>779</v>
      </c>
      <c r="FL43" s="3047">
        <v>774</v>
      </c>
      <c r="FM43" s="3047">
        <v>633</v>
      </c>
      <c r="FN43" s="3047">
        <v>747</v>
      </c>
      <c r="FO43" s="3047">
        <v>721</v>
      </c>
      <c r="FP43" s="3047">
        <v>30</v>
      </c>
      <c r="FQ43" s="3047">
        <v>0</v>
      </c>
      <c r="FR43" s="3047">
        <v>680</v>
      </c>
      <c r="FS43" s="3047">
        <v>694</v>
      </c>
      <c r="FT43" s="3047">
        <v>560</v>
      </c>
      <c r="FU43" s="3047">
        <v>720</v>
      </c>
      <c r="FV43" s="3047">
        <v>679</v>
      </c>
      <c r="FW43" s="3047">
        <v>42</v>
      </c>
      <c r="FX43" s="3047">
        <v>0</v>
      </c>
      <c r="FY43" s="3047">
        <v>641</v>
      </c>
      <c r="FZ43" s="3047">
        <v>679</v>
      </c>
      <c r="GA43" s="3047">
        <v>169</v>
      </c>
      <c r="GB43" s="3047">
        <v>529</v>
      </c>
      <c r="GC43" s="3047">
        <v>335</v>
      </c>
      <c r="GD43" s="3047">
        <v>0</v>
      </c>
      <c r="GE43" s="3047">
        <v>0</v>
      </c>
      <c r="GF43" s="3047">
        <v>541</v>
      </c>
      <c r="GG43" s="3047">
        <v>0</v>
      </c>
      <c r="GH43" s="3047">
        <v>566</v>
      </c>
      <c r="GI43" s="3047">
        <v>493</v>
      </c>
      <c r="GJ43" s="3047">
        <v>579</v>
      </c>
      <c r="GK43" s="3047">
        <v>229</v>
      </c>
      <c r="GL43" s="3047">
        <v>0</v>
      </c>
      <c r="GM43" s="3047">
        <v>730</v>
      </c>
      <c r="GN43" s="3047">
        <v>712</v>
      </c>
      <c r="GO43" s="3047">
        <v>617</v>
      </c>
      <c r="GP43" s="3047">
        <v>829</v>
      </c>
      <c r="GQ43" s="3047">
        <v>703</v>
      </c>
      <c r="GR43" s="3047">
        <v>299</v>
      </c>
      <c r="GS43" s="3047">
        <v>0</v>
      </c>
      <c r="GT43" s="3047">
        <v>704</v>
      </c>
      <c r="GU43" s="3047">
        <v>545</v>
      </c>
      <c r="GV43" s="3047">
        <v>637</v>
      </c>
      <c r="GW43" s="3047">
        <v>484</v>
      </c>
      <c r="GX43" s="3047">
        <v>620</v>
      </c>
      <c r="GY43" s="3047">
        <v>221</v>
      </c>
      <c r="GZ43" s="3047">
        <v>0</v>
      </c>
      <c r="HA43" s="3047">
        <v>649</v>
      </c>
      <c r="HB43" s="3047">
        <v>773</v>
      </c>
      <c r="HC43" s="3047">
        <v>579</v>
      </c>
      <c r="HD43" s="3047">
        <v>670</v>
      </c>
      <c r="HE43" s="3047">
        <v>601</v>
      </c>
      <c r="HF43" s="3047">
        <v>0</v>
      </c>
      <c r="HG43" s="3047">
        <v>0</v>
      </c>
      <c r="HH43" s="3047">
        <v>619</v>
      </c>
      <c r="HI43" s="3047">
        <v>773</v>
      </c>
      <c r="HJ43" s="3047">
        <v>675</v>
      </c>
      <c r="HK43" s="3047">
        <v>686</v>
      </c>
      <c r="HL43" s="3047">
        <v>591</v>
      </c>
      <c r="HM43" s="3047">
        <v>167</v>
      </c>
      <c r="HN43" s="3047">
        <v>0</v>
      </c>
      <c r="HO43" s="3047">
        <v>844</v>
      </c>
      <c r="HP43" s="3047">
        <v>921</v>
      </c>
      <c r="HQ43" s="3047">
        <v>625</v>
      </c>
      <c r="HR43" s="3047">
        <v>658</v>
      </c>
      <c r="HS43" s="3047">
        <v>434</v>
      </c>
      <c r="HT43" s="3047">
        <v>115</v>
      </c>
      <c r="HU43" s="3047">
        <v>0</v>
      </c>
      <c r="HV43" s="3047">
        <v>537</v>
      </c>
      <c r="HW43" s="3047">
        <v>665</v>
      </c>
      <c r="HX43" s="3047">
        <v>548</v>
      </c>
      <c r="HY43" s="3047">
        <v>888</v>
      </c>
      <c r="HZ43" s="3047">
        <v>538</v>
      </c>
      <c r="IA43" s="3047">
        <v>185</v>
      </c>
      <c r="IB43" s="3047">
        <v>0</v>
      </c>
      <c r="IC43" s="3047">
        <v>733</v>
      </c>
      <c r="ID43" s="3047">
        <v>966</v>
      </c>
      <c r="IE43" s="3047">
        <v>936</v>
      </c>
      <c r="IF43" s="3047">
        <v>1017</v>
      </c>
      <c r="IG43" s="3047">
        <v>903</v>
      </c>
      <c r="IH43" s="3047">
        <v>0</v>
      </c>
      <c r="II43" s="3047">
        <v>0</v>
      </c>
      <c r="IJ43" s="3047">
        <v>687</v>
      </c>
      <c r="IK43" s="3047">
        <v>654</v>
      </c>
      <c r="IL43" s="3047">
        <v>718</v>
      </c>
      <c r="IM43" s="3047">
        <v>625</v>
      </c>
      <c r="IN43" s="3047">
        <v>663</v>
      </c>
      <c r="IO43" s="3047">
        <v>0</v>
      </c>
      <c r="IP43" s="3047">
        <v>0</v>
      </c>
      <c r="IQ43" s="3047">
        <v>0</v>
      </c>
      <c r="IR43" s="3047">
        <v>253</v>
      </c>
      <c r="IS43" s="3047">
        <v>858</v>
      </c>
      <c r="IT43" s="3047">
        <v>772</v>
      </c>
      <c r="IU43" s="3047">
        <v>712</v>
      </c>
      <c r="IV43" s="3047">
        <v>0</v>
      </c>
      <c r="IW43" s="3047">
        <v>0</v>
      </c>
      <c r="IX43" s="3047">
        <v>689</v>
      </c>
      <c r="IY43" s="3047">
        <v>528</v>
      </c>
      <c r="IZ43" s="3047">
        <v>670</v>
      </c>
      <c r="JA43" s="3047">
        <v>877</v>
      </c>
      <c r="JB43" s="3047">
        <v>648</v>
      </c>
      <c r="JC43" s="3047">
        <v>0</v>
      </c>
      <c r="JD43" s="3047">
        <v>0</v>
      </c>
      <c r="JE43" s="3047">
        <v>571</v>
      </c>
      <c r="JF43" s="3047">
        <v>664</v>
      </c>
      <c r="JG43" s="3047">
        <v>528</v>
      </c>
      <c r="JH43" s="3047">
        <v>630</v>
      </c>
      <c r="JI43" s="3047">
        <v>571</v>
      </c>
      <c r="JJ43" s="3047">
        <v>0</v>
      </c>
      <c r="JK43" s="3047">
        <v>0</v>
      </c>
      <c r="JL43" s="3047">
        <v>831</v>
      </c>
      <c r="JM43" s="3047">
        <v>755</v>
      </c>
      <c r="JN43" s="3047">
        <v>530</v>
      </c>
      <c r="JO43" s="3047">
        <v>687</v>
      </c>
      <c r="JP43" s="3047">
        <v>695</v>
      </c>
      <c r="JQ43" s="3047">
        <v>0</v>
      </c>
      <c r="JR43" s="3047">
        <v>0</v>
      </c>
      <c r="JS43" s="3047">
        <v>862</v>
      </c>
      <c r="JT43" s="3047">
        <v>714</v>
      </c>
      <c r="JU43" s="3047">
        <v>848</v>
      </c>
      <c r="JV43" s="3047">
        <v>570</v>
      </c>
      <c r="JW43" s="3047">
        <v>588</v>
      </c>
      <c r="JX43" s="3047">
        <v>0</v>
      </c>
      <c r="JY43" s="3047">
        <v>0</v>
      </c>
      <c r="JZ43" s="3047">
        <v>480</v>
      </c>
      <c r="KA43" s="3047">
        <v>791</v>
      </c>
      <c r="KB43" s="3047">
        <v>294</v>
      </c>
      <c r="KC43" s="3047">
        <v>154</v>
      </c>
      <c r="KD43" s="3047">
        <v>655</v>
      </c>
      <c r="KE43" s="3047">
        <v>0</v>
      </c>
      <c r="KF43" s="3047">
        <v>0</v>
      </c>
      <c r="KG43" s="3047">
        <v>671</v>
      </c>
      <c r="KH43" s="3047">
        <v>738</v>
      </c>
      <c r="KI43" s="3047">
        <v>678</v>
      </c>
      <c r="KJ43" s="3047">
        <v>881</v>
      </c>
      <c r="KK43" s="3047">
        <v>705</v>
      </c>
      <c r="KL43" s="3047">
        <v>0</v>
      </c>
      <c r="KM43" s="3047">
        <v>0</v>
      </c>
      <c r="KN43" s="3047">
        <v>821</v>
      </c>
      <c r="KO43" s="3047">
        <v>826</v>
      </c>
      <c r="KP43" s="3047">
        <v>677</v>
      </c>
      <c r="KQ43" s="3047">
        <v>499</v>
      </c>
      <c r="KR43" s="3047">
        <v>625</v>
      </c>
      <c r="KS43" s="3047">
        <v>0</v>
      </c>
      <c r="KT43" s="3047">
        <v>0</v>
      </c>
      <c r="KU43" s="3047">
        <v>530</v>
      </c>
      <c r="KV43" s="3047">
        <v>403</v>
      </c>
      <c r="KW43" s="3047">
        <v>506</v>
      </c>
      <c r="KX43" s="3047">
        <v>745</v>
      </c>
      <c r="KY43" s="3047">
        <v>765</v>
      </c>
      <c r="KZ43" s="3047">
        <v>0</v>
      </c>
      <c r="LA43" s="3047">
        <v>0</v>
      </c>
      <c r="LB43" s="3047">
        <v>904</v>
      </c>
      <c r="LC43" s="3047">
        <v>1008</v>
      </c>
      <c r="LD43" s="3047">
        <v>701</v>
      </c>
      <c r="LE43" s="3047">
        <v>934</v>
      </c>
      <c r="LF43" s="3047">
        <v>452</v>
      </c>
      <c r="LG43" s="3047">
        <v>0</v>
      </c>
      <c r="LH43" s="3047">
        <v>0</v>
      </c>
      <c r="LI43" s="3047">
        <v>785</v>
      </c>
      <c r="LJ43" s="3047">
        <v>800</v>
      </c>
      <c r="LK43" s="3047">
        <v>496</v>
      </c>
      <c r="LL43" s="3047">
        <v>551</v>
      </c>
      <c r="LM43" s="3047">
        <v>371</v>
      </c>
      <c r="LN43" s="3047">
        <v>0</v>
      </c>
      <c r="LO43" s="3047">
        <v>0</v>
      </c>
      <c r="LP43" s="3047">
        <v>504</v>
      </c>
      <c r="LQ43" s="3047">
        <v>813</v>
      </c>
      <c r="LR43" s="3047">
        <v>739</v>
      </c>
      <c r="LS43" s="3047">
        <v>0</v>
      </c>
      <c r="LT43" s="3047">
        <v>925</v>
      </c>
      <c r="LU43" s="3047">
        <v>409</v>
      </c>
      <c r="LV43" s="3047">
        <v>0</v>
      </c>
      <c r="LW43" s="3047">
        <v>972</v>
      </c>
      <c r="LX43" s="3047">
        <v>990</v>
      </c>
      <c r="LY43" s="3047">
        <v>758</v>
      </c>
      <c r="LZ43" s="3047">
        <v>360</v>
      </c>
      <c r="MA43" s="3047">
        <v>0</v>
      </c>
      <c r="MB43" s="3047">
        <v>0</v>
      </c>
      <c r="MC43" s="3047">
        <v>0</v>
      </c>
      <c r="MD43" s="3047">
        <v>288</v>
      </c>
      <c r="ME43" s="3047">
        <v>967</v>
      </c>
      <c r="MF43" s="3047">
        <v>1088</v>
      </c>
      <c r="MG43" s="3047">
        <v>1243</v>
      </c>
      <c r="MH43" s="3047">
        <v>1085</v>
      </c>
      <c r="MI43" s="3047">
        <v>121</v>
      </c>
      <c r="MJ43" s="3047">
        <v>0</v>
      </c>
      <c r="MK43" s="3047">
        <v>1010</v>
      </c>
      <c r="ML43" s="3047">
        <v>1135</v>
      </c>
      <c r="MM43" s="3047">
        <v>920</v>
      </c>
      <c r="MN43" s="3047">
        <v>954</v>
      </c>
      <c r="MO43" s="3047">
        <v>830</v>
      </c>
      <c r="MP43" s="3047">
        <v>58</v>
      </c>
      <c r="MQ43" s="3047">
        <v>0</v>
      </c>
      <c r="MR43" s="3047">
        <v>892</v>
      </c>
      <c r="MS43" s="3047">
        <v>936</v>
      </c>
      <c r="MT43" s="3047">
        <v>536</v>
      </c>
      <c r="MU43" s="3047">
        <v>674</v>
      </c>
      <c r="MV43" s="3047">
        <v>764</v>
      </c>
      <c r="MW43" s="3047">
        <v>0</v>
      </c>
      <c r="MX43" s="3047">
        <v>0</v>
      </c>
      <c r="MY43" s="3047">
        <v>0</v>
      </c>
      <c r="MZ43" s="3047">
        <v>1112</v>
      </c>
      <c r="NA43" s="3047">
        <v>781</v>
      </c>
      <c r="NB43" s="3047">
        <v>881</v>
      </c>
      <c r="NC43" s="3047">
        <v>850</v>
      </c>
      <c r="ND43" s="3047">
        <v>0</v>
      </c>
      <c r="NE43" s="3047">
        <v>0</v>
      </c>
      <c r="NF43" s="3047">
        <v>0</v>
      </c>
      <c r="NG43" s="3047">
        <v>857</v>
      </c>
      <c r="NH43" s="3047">
        <v>1095</v>
      </c>
      <c r="NI43" s="3047">
        <v>0</v>
      </c>
      <c r="NJ43" s="3047">
        <v>696</v>
      </c>
      <c r="NK43" s="3047">
        <v>123</v>
      </c>
      <c r="NL43" s="3047">
        <v>0</v>
      </c>
      <c r="NM43" s="3047">
        <v>876</v>
      </c>
      <c r="NN43" s="3047">
        <v>1214</v>
      </c>
      <c r="NO43" s="3047">
        <v>1003</v>
      </c>
      <c r="NP43" s="3047">
        <v>1098</v>
      </c>
      <c r="NQ43" s="3047">
        <v>1020</v>
      </c>
      <c r="NR43" s="3047">
        <v>0</v>
      </c>
      <c r="NS43" s="3047">
        <v>0</v>
      </c>
      <c r="NT43" s="3047">
        <v>661</v>
      </c>
      <c r="NU43" s="3047">
        <v>673</v>
      </c>
      <c r="NV43" s="3047">
        <v>743</v>
      </c>
      <c r="NW43" s="3047">
        <v>512</v>
      </c>
      <c r="NX43" s="3047">
        <v>777</v>
      </c>
      <c r="NY43" s="3047">
        <v>0</v>
      </c>
      <c r="NZ43" s="3047">
        <v>0</v>
      </c>
      <c r="OA43" s="3047">
        <v>598</v>
      </c>
      <c r="OB43" s="3047">
        <v>854</v>
      </c>
      <c r="OC43" s="3047">
        <v>808</v>
      </c>
      <c r="OD43" s="3047">
        <v>964</v>
      </c>
      <c r="OE43" s="3047">
        <v>874</v>
      </c>
      <c r="OF43" s="3047">
        <v>254</v>
      </c>
      <c r="OG43" s="3047">
        <v>0</v>
      </c>
      <c r="OH43" s="3047">
        <v>927</v>
      </c>
      <c r="OI43" s="3047">
        <v>911</v>
      </c>
      <c r="OJ43" s="3047">
        <v>950</v>
      </c>
      <c r="OK43" s="3047">
        <v>1126</v>
      </c>
      <c r="OL43" s="3047">
        <v>931</v>
      </c>
      <c r="OM43" s="3047">
        <v>270</v>
      </c>
      <c r="ON43" s="3047">
        <v>0</v>
      </c>
      <c r="OO43" s="3047">
        <v>1077</v>
      </c>
      <c r="OP43" s="3047">
        <v>1187</v>
      </c>
      <c r="OQ43" s="3047">
        <v>982</v>
      </c>
      <c r="OR43" s="3047">
        <v>1142</v>
      </c>
      <c r="OS43" s="3047">
        <v>934</v>
      </c>
      <c r="OT43" s="3047">
        <v>302</v>
      </c>
      <c r="OU43" s="3047">
        <v>0</v>
      </c>
      <c r="OV43" s="3047">
        <v>837</v>
      </c>
      <c r="OW43" s="3047">
        <v>843</v>
      </c>
      <c r="OX43" s="3047">
        <v>811</v>
      </c>
      <c r="OY43" s="3047">
        <v>827</v>
      </c>
      <c r="OZ43" s="3047">
        <v>922</v>
      </c>
      <c r="PA43" s="3047">
        <v>277</v>
      </c>
      <c r="PB43" s="3047">
        <v>0</v>
      </c>
      <c r="PC43" s="3047">
        <v>922</v>
      </c>
      <c r="PD43" s="3047">
        <v>1189</v>
      </c>
      <c r="PE43" s="3047">
        <v>1296</v>
      </c>
      <c r="PF43" s="3047">
        <v>1059</v>
      </c>
      <c r="PG43" s="3047">
        <v>1016</v>
      </c>
      <c r="PH43" s="3047"/>
      <c r="PI43" s="3047">
        <v>0</v>
      </c>
      <c r="PJ43" s="3047">
        <v>1205</v>
      </c>
      <c r="PK43" s="3047">
        <v>1269</v>
      </c>
      <c r="PL43" s="3047">
        <v>1215</v>
      </c>
      <c r="PM43" s="3047">
        <v>1278</v>
      </c>
      <c r="PN43" s="3047">
        <v>783</v>
      </c>
      <c r="PO43" s="3047">
        <v>0</v>
      </c>
      <c r="PP43" s="3047">
        <v>0</v>
      </c>
      <c r="PQ43" s="3047">
        <v>1138</v>
      </c>
      <c r="PR43" s="3047">
        <v>1183</v>
      </c>
      <c r="PS43" s="3047">
        <v>434</v>
      </c>
      <c r="PT43" s="3047">
        <v>911</v>
      </c>
      <c r="PU43" s="3047">
        <v>1193</v>
      </c>
      <c r="PV43" s="3047">
        <v>0</v>
      </c>
      <c r="PW43" s="3047">
        <v>0</v>
      </c>
      <c r="PX43" s="3047">
        <v>1049</v>
      </c>
      <c r="PY43" s="3047">
        <v>0</v>
      </c>
      <c r="PZ43" s="3047">
        <v>900</v>
      </c>
      <c r="QA43" s="3047">
        <v>984</v>
      </c>
      <c r="QB43" s="3047">
        <v>1249</v>
      </c>
      <c r="QC43" s="3047">
        <v>0</v>
      </c>
      <c r="QD43" s="3047">
        <v>0</v>
      </c>
      <c r="QE43" s="3047">
        <v>709</v>
      </c>
      <c r="QF43" s="3047">
        <v>750</v>
      </c>
      <c r="QG43" s="3047">
        <v>755</v>
      </c>
      <c r="QH43" s="3047">
        <v>741</v>
      </c>
      <c r="QI43" s="3047">
        <v>130</v>
      </c>
      <c r="QJ43" s="3047">
        <v>0</v>
      </c>
      <c r="QK43" s="3047">
        <v>0</v>
      </c>
      <c r="QL43" s="3047">
        <v>844</v>
      </c>
      <c r="QM43" s="3047">
        <v>973</v>
      </c>
      <c r="QN43" s="3047">
        <v>820</v>
      </c>
      <c r="QO43" s="3047">
        <v>810</v>
      </c>
      <c r="QP43" s="3047">
        <v>82</v>
      </c>
      <c r="QQ43" s="3047">
        <v>0</v>
      </c>
      <c r="QR43" s="3047">
        <v>0</v>
      </c>
      <c r="QS43" s="3047">
        <v>619</v>
      </c>
      <c r="QT43" s="3047">
        <v>987</v>
      </c>
      <c r="QU43" s="3047">
        <v>893</v>
      </c>
      <c r="QV43" s="3047">
        <v>688</v>
      </c>
      <c r="QW43" s="3047">
        <v>588</v>
      </c>
      <c r="QX43" s="3047">
        <v>0</v>
      </c>
      <c r="QY43" s="3047">
        <v>0</v>
      </c>
      <c r="QZ43" s="3047">
        <v>676</v>
      </c>
      <c r="RA43" s="3047">
        <v>562</v>
      </c>
      <c r="RB43" s="3047">
        <v>667</v>
      </c>
      <c r="RC43" s="3047">
        <v>718</v>
      </c>
      <c r="RD43" s="3047">
        <v>686</v>
      </c>
      <c r="RE43" s="3047">
        <v>0</v>
      </c>
      <c r="RF43" s="3047">
        <v>0</v>
      </c>
      <c r="RG43" s="3047">
        <v>638</v>
      </c>
      <c r="RH43" s="3047">
        <v>599</v>
      </c>
      <c r="RI43" s="3047">
        <v>1768</v>
      </c>
      <c r="RJ43" s="3047">
        <v>362</v>
      </c>
      <c r="RK43" s="3047">
        <v>515</v>
      </c>
      <c r="RL43" s="3047">
        <v>0</v>
      </c>
      <c r="RM43" s="3047">
        <v>0</v>
      </c>
      <c r="RN43" s="3047">
        <v>521</v>
      </c>
      <c r="RO43" s="3047">
        <v>605</v>
      </c>
      <c r="RP43" s="3047">
        <v>608</v>
      </c>
      <c r="RQ43" s="3047">
        <v>717</v>
      </c>
      <c r="RR43" s="3047">
        <v>570</v>
      </c>
      <c r="RS43" s="3047">
        <v>0</v>
      </c>
      <c r="RT43" s="3047">
        <v>0</v>
      </c>
      <c r="RU43" s="3047">
        <v>539</v>
      </c>
      <c r="RV43" s="3047">
        <v>880</v>
      </c>
      <c r="RW43" s="3047">
        <v>423</v>
      </c>
      <c r="RX43" s="3047">
        <v>769</v>
      </c>
      <c r="RY43" s="3047">
        <v>435</v>
      </c>
      <c r="RZ43" s="3047">
        <v>0</v>
      </c>
      <c r="SA43" s="3047">
        <v>0</v>
      </c>
      <c r="SB43" s="3047">
        <v>565</v>
      </c>
      <c r="SC43" s="3047">
        <v>550</v>
      </c>
      <c r="SD43" s="3047">
        <v>715</v>
      </c>
      <c r="SE43" s="3047">
        <v>240</v>
      </c>
      <c r="SF43" s="3047">
        <v>514</v>
      </c>
      <c r="SG43" s="3047">
        <v>0</v>
      </c>
      <c r="SH43" s="3047">
        <v>0</v>
      </c>
      <c r="SI43" s="3047">
        <v>576</v>
      </c>
      <c r="SJ43" s="3047">
        <v>521</v>
      </c>
      <c r="SK43" s="3047">
        <v>732</v>
      </c>
      <c r="SL43" s="3047">
        <v>330</v>
      </c>
      <c r="SM43" s="3047">
        <v>353</v>
      </c>
      <c r="SN43" s="3047">
        <v>0</v>
      </c>
      <c r="SO43" s="3047">
        <v>0</v>
      </c>
      <c r="SP43" s="3047">
        <v>650</v>
      </c>
      <c r="SQ43" s="3047">
        <v>540</v>
      </c>
      <c r="SR43" s="3047">
        <v>789</v>
      </c>
      <c r="SS43" s="3047">
        <v>303</v>
      </c>
      <c r="ST43" s="3047">
        <v>531</v>
      </c>
      <c r="SU43" s="3047">
        <v>0</v>
      </c>
      <c r="SV43" s="3047">
        <v>0</v>
      </c>
      <c r="SW43" s="3047">
        <v>0</v>
      </c>
      <c r="SX43" s="3047">
        <v>607</v>
      </c>
      <c r="SY43" s="3047">
        <v>112</v>
      </c>
      <c r="SZ43" s="3047">
        <v>798</v>
      </c>
      <c r="TA43" s="3047">
        <v>626</v>
      </c>
      <c r="TB43" s="3047">
        <v>0</v>
      </c>
      <c r="TC43" s="3047">
        <v>0</v>
      </c>
      <c r="TD43" s="3047">
        <v>711</v>
      </c>
      <c r="TE43" s="3047">
        <v>524</v>
      </c>
      <c r="TF43" s="3047">
        <v>778</v>
      </c>
      <c r="TG43" s="3047">
        <v>275</v>
      </c>
      <c r="TH43" s="3047">
        <v>427</v>
      </c>
      <c r="TI43" s="3047">
        <v>0</v>
      </c>
      <c r="TJ43" s="3047">
        <v>0</v>
      </c>
      <c r="TK43" s="3047">
        <v>82</v>
      </c>
      <c r="TL43" s="3047">
        <v>236</v>
      </c>
      <c r="TM43" s="3047">
        <v>253</v>
      </c>
      <c r="TN43" s="3047">
        <v>567</v>
      </c>
      <c r="TO43" s="3047">
        <v>814</v>
      </c>
      <c r="TP43" s="3047">
        <v>0</v>
      </c>
      <c r="TQ43" s="3047">
        <v>0</v>
      </c>
      <c r="TR43" s="3047">
        <v>764</v>
      </c>
      <c r="TS43" s="3047">
        <v>480</v>
      </c>
      <c r="TT43" s="3047">
        <v>272</v>
      </c>
      <c r="TU43" s="3047">
        <v>362</v>
      </c>
      <c r="TV43" s="3047">
        <v>484</v>
      </c>
      <c r="TW43" s="3047">
        <v>0</v>
      </c>
      <c r="TX43" s="3047">
        <v>0</v>
      </c>
      <c r="TY43" s="3047">
        <v>546</v>
      </c>
      <c r="TZ43" s="3047">
        <v>144</v>
      </c>
      <c r="UA43" s="3047">
        <v>681</v>
      </c>
      <c r="UB43" s="3047">
        <v>784</v>
      </c>
      <c r="UC43" s="3047">
        <v>548</v>
      </c>
      <c r="UD43" s="3047">
        <v>0</v>
      </c>
      <c r="UE43" s="3047">
        <v>0</v>
      </c>
      <c r="UF43" s="3047">
        <v>527</v>
      </c>
      <c r="UG43" s="3047">
        <v>495</v>
      </c>
      <c r="UH43" s="3047">
        <v>0</v>
      </c>
      <c r="UI43" s="3047">
        <v>691</v>
      </c>
      <c r="UJ43" s="3047">
        <v>358</v>
      </c>
      <c r="UK43" s="3047">
        <v>0</v>
      </c>
      <c r="UL43" s="3047">
        <v>0</v>
      </c>
      <c r="UM43" s="3047">
        <v>598</v>
      </c>
      <c r="UN43" s="3047">
        <v>314</v>
      </c>
      <c r="UO43" s="3047">
        <v>813</v>
      </c>
      <c r="UP43" s="3047">
        <v>358</v>
      </c>
      <c r="UQ43" s="3047">
        <v>531</v>
      </c>
      <c r="UR43" s="3047">
        <v>0</v>
      </c>
      <c r="US43" s="3047">
        <v>0</v>
      </c>
      <c r="UT43" s="3047">
        <v>528</v>
      </c>
      <c r="UU43" s="3047">
        <v>458</v>
      </c>
      <c r="UV43" s="3047">
        <v>590</v>
      </c>
      <c r="UW43" s="3047">
        <v>490</v>
      </c>
      <c r="UX43" s="3047">
        <v>269</v>
      </c>
      <c r="UY43" s="3047">
        <v>0</v>
      </c>
      <c r="UZ43" s="3047">
        <v>0</v>
      </c>
      <c r="VA43" s="3047">
        <v>628</v>
      </c>
      <c r="VB43" s="3047">
        <v>486</v>
      </c>
      <c r="VC43" s="3047">
        <v>619</v>
      </c>
      <c r="VD43" s="3047">
        <v>509</v>
      </c>
      <c r="VE43" s="3047">
        <v>533</v>
      </c>
      <c r="VF43" s="3047">
        <v>0</v>
      </c>
      <c r="VG43" s="3047">
        <v>0</v>
      </c>
      <c r="VH43" s="3047">
        <v>594</v>
      </c>
      <c r="VI43" s="3047">
        <v>465</v>
      </c>
      <c r="VJ43" s="3047">
        <v>715</v>
      </c>
      <c r="VK43" s="3047">
        <v>452</v>
      </c>
      <c r="VL43" s="3047">
        <v>498</v>
      </c>
      <c r="VM43" s="3047">
        <v>0</v>
      </c>
      <c r="VN43" s="3047">
        <v>0</v>
      </c>
      <c r="VO43" s="3047">
        <v>553</v>
      </c>
      <c r="VP43" s="3047">
        <v>475</v>
      </c>
      <c r="VQ43" s="3047">
        <v>732</v>
      </c>
      <c r="VR43" s="3047">
        <v>400</v>
      </c>
      <c r="VS43" s="3047">
        <v>493</v>
      </c>
      <c r="VT43" s="3047">
        <v>0</v>
      </c>
      <c r="VU43" s="3047">
        <v>0</v>
      </c>
      <c r="VV43" s="3047">
        <v>529</v>
      </c>
      <c r="VW43" s="3047">
        <v>441</v>
      </c>
      <c r="VX43" s="3047">
        <v>626</v>
      </c>
      <c r="VY43" s="3047">
        <v>378</v>
      </c>
      <c r="VZ43" s="3047">
        <v>499</v>
      </c>
      <c r="WA43" s="3047">
        <v>0</v>
      </c>
      <c r="WB43" s="3047">
        <v>0</v>
      </c>
      <c r="WC43" s="3047">
        <v>486</v>
      </c>
      <c r="WD43" s="3047">
        <v>478</v>
      </c>
      <c r="WE43" s="3047">
        <v>647</v>
      </c>
      <c r="WF43" s="3047">
        <v>436</v>
      </c>
      <c r="WG43" s="3047">
        <v>471</v>
      </c>
      <c r="WH43" s="3047">
        <v>0</v>
      </c>
      <c r="WI43" s="3047">
        <v>0</v>
      </c>
      <c r="WJ43" s="3047">
        <v>529</v>
      </c>
      <c r="WK43" s="3047">
        <v>478</v>
      </c>
      <c r="WL43" s="3047">
        <v>481</v>
      </c>
      <c r="WM43" s="3047">
        <v>551</v>
      </c>
      <c r="WN43" s="3047">
        <v>498</v>
      </c>
      <c r="WO43" s="3047">
        <v>0</v>
      </c>
      <c r="WP43" s="3047">
        <v>0</v>
      </c>
      <c r="WQ43" s="3047">
        <v>0</v>
      </c>
      <c r="WR43" s="3047">
        <v>560</v>
      </c>
      <c r="WS43" s="3047">
        <v>463</v>
      </c>
      <c r="WT43" s="3047">
        <v>642</v>
      </c>
      <c r="WU43" s="3047">
        <v>388</v>
      </c>
      <c r="WV43" s="3047">
        <v>0</v>
      </c>
      <c r="WW43" s="3047">
        <v>0</v>
      </c>
      <c r="WX43" s="3047">
        <v>562</v>
      </c>
      <c r="WY43" s="3047">
        <v>451</v>
      </c>
      <c r="WZ43" s="3047">
        <v>684</v>
      </c>
      <c r="XA43" s="3047">
        <v>334</v>
      </c>
      <c r="XB43" s="3047">
        <v>896</v>
      </c>
      <c r="XC43" s="3047">
        <v>0</v>
      </c>
      <c r="XD43" s="3047">
        <v>0</v>
      </c>
      <c r="XE43" s="3047">
        <v>505</v>
      </c>
      <c r="XF43" s="3047">
        <v>412</v>
      </c>
      <c r="XG43" s="3047">
        <v>579</v>
      </c>
      <c r="XH43" s="3047">
        <v>337</v>
      </c>
      <c r="XI43" s="3047">
        <v>455</v>
      </c>
      <c r="XJ43" s="3047">
        <v>1</v>
      </c>
      <c r="XK43" s="3047">
        <v>0</v>
      </c>
      <c r="XL43" s="3047">
        <v>473</v>
      </c>
      <c r="XM43" s="3047">
        <v>445</v>
      </c>
      <c r="XN43" s="3047">
        <v>613</v>
      </c>
      <c r="XO43" s="3047">
        <v>393</v>
      </c>
      <c r="XP43" s="3047">
        <v>399</v>
      </c>
      <c r="XQ43" s="3047">
        <v>0</v>
      </c>
      <c r="XR43" s="3047">
        <v>0</v>
      </c>
      <c r="XS43" s="3047">
        <v>494</v>
      </c>
      <c r="XT43" s="3047">
        <v>476</v>
      </c>
      <c r="XU43" s="3047">
        <v>672</v>
      </c>
      <c r="XV43" s="3047">
        <v>304</v>
      </c>
      <c r="XW43" s="3047">
        <v>550</v>
      </c>
      <c r="XX43" s="3047">
        <v>0</v>
      </c>
      <c r="XY43" s="3047">
        <v>0</v>
      </c>
      <c r="XZ43" s="3047">
        <v>426</v>
      </c>
      <c r="YA43" s="3047">
        <v>462</v>
      </c>
      <c r="YB43" s="3047">
        <v>148</v>
      </c>
      <c r="YC43" s="3047">
        <v>597</v>
      </c>
      <c r="YD43" s="3047">
        <v>448</v>
      </c>
      <c r="YE43" s="3047">
        <v>0</v>
      </c>
      <c r="YF43" s="3047">
        <v>0</v>
      </c>
      <c r="YG43" s="3047">
        <v>446</v>
      </c>
      <c r="YH43" s="3047">
        <v>447</v>
      </c>
      <c r="YI43" s="3047">
        <v>546</v>
      </c>
      <c r="YJ43" s="3047">
        <v>602</v>
      </c>
      <c r="YK43" s="3047">
        <v>489</v>
      </c>
      <c r="YL43" s="3047">
        <v>0</v>
      </c>
      <c r="YM43" s="3047">
        <v>0</v>
      </c>
      <c r="YN43" s="3047">
        <v>515</v>
      </c>
      <c r="YO43" s="3047">
        <v>435</v>
      </c>
      <c r="YP43" s="3047">
        <v>496</v>
      </c>
      <c r="YQ43" s="3047">
        <v>445</v>
      </c>
      <c r="YR43" s="3047">
        <v>500</v>
      </c>
      <c r="YS43" s="3047">
        <v>0</v>
      </c>
      <c r="YT43" s="3047">
        <v>0</v>
      </c>
      <c r="YU43" s="3047">
        <v>525</v>
      </c>
      <c r="YV43" s="3047">
        <v>414</v>
      </c>
      <c r="YW43" s="3047">
        <v>597</v>
      </c>
      <c r="YX43" s="3047">
        <v>481</v>
      </c>
      <c r="YY43" s="3047">
        <v>288</v>
      </c>
      <c r="YZ43" s="3047">
        <v>0</v>
      </c>
      <c r="ZA43" s="3047">
        <v>0</v>
      </c>
      <c r="ZB43" s="3047">
        <v>565</v>
      </c>
      <c r="ZC43" s="3047">
        <v>209</v>
      </c>
      <c r="ZD43" s="3047">
        <v>526</v>
      </c>
      <c r="ZE43" s="3047">
        <v>621</v>
      </c>
      <c r="ZF43" s="3047">
        <v>566</v>
      </c>
      <c r="ZG43" s="3047">
        <v>0</v>
      </c>
      <c r="ZH43" s="3047">
        <v>0</v>
      </c>
      <c r="ZI43" s="3047">
        <v>686</v>
      </c>
      <c r="ZJ43" s="3047">
        <v>669</v>
      </c>
      <c r="ZK43" s="3047">
        <v>310</v>
      </c>
      <c r="ZL43" s="3047">
        <v>573</v>
      </c>
      <c r="ZM43" s="3047">
        <v>679</v>
      </c>
      <c r="ZN43" s="3047">
        <v>0</v>
      </c>
      <c r="ZO43" s="3047">
        <v>0</v>
      </c>
      <c r="ZP43" s="3047">
        <v>474</v>
      </c>
      <c r="ZQ43" s="3047">
        <v>626</v>
      </c>
      <c r="ZR43" s="3047">
        <v>387</v>
      </c>
      <c r="ZS43" s="3047">
        <v>0</v>
      </c>
      <c r="ZT43" s="3047">
        <v>540</v>
      </c>
      <c r="ZU43" s="3047">
        <v>0</v>
      </c>
      <c r="ZV43" s="3047">
        <v>0</v>
      </c>
      <c r="ZW43" s="3047">
        <v>623</v>
      </c>
      <c r="ZX43" s="3047">
        <v>840</v>
      </c>
      <c r="ZY43" s="3047">
        <v>694</v>
      </c>
      <c r="ZZ43" s="3047">
        <v>728</v>
      </c>
      <c r="AAA43" s="3047">
        <v>597</v>
      </c>
      <c r="AAB43" s="3047">
        <v>0</v>
      </c>
      <c r="AAC43" s="3047">
        <v>0</v>
      </c>
      <c r="AAD43" s="3047">
        <v>636</v>
      </c>
      <c r="AAE43" s="3047">
        <v>731</v>
      </c>
      <c r="AAF43" s="3047">
        <v>645</v>
      </c>
      <c r="AAG43" s="3047">
        <v>827</v>
      </c>
      <c r="AAH43" s="3047">
        <v>772</v>
      </c>
      <c r="AAI43" s="3047">
        <v>0</v>
      </c>
      <c r="AAJ43" s="3047">
        <v>0</v>
      </c>
      <c r="AAK43" s="3047">
        <v>829</v>
      </c>
      <c r="AAL43" s="3047">
        <v>723</v>
      </c>
      <c r="AAM43" s="3047">
        <v>824</v>
      </c>
      <c r="AAN43" s="3047">
        <v>781</v>
      </c>
      <c r="AAO43" s="3047">
        <v>915</v>
      </c>
      <c r="AAP43" s="3047">
        <v>0</v>
      </c>
      <c r="AAQ43" s="3047">
        <v>0</v>
      </c>
      <c r="AAR43" s="3047">
        <v>885</v>
      </c>
      <c r="AAS43" s="3047">
        <v>1079</v>
      </c>
      <c r="AAT43" s="3047">
        <v>1029</v>
      </c>
      <c r="AAU43" s="3047">
        <v>945</v>
      </c>
      <c r="AAV43" s="3047">
        <v>711</v>
      </c>
      <c r="AAW43" s="3047">
        <v>0</v>
      </c>
      <c r="AAX43" s="3047">
        <v>0</v>
      </c>
      <c r="AAY43" s="3047">
        <v>584</v>
      </c>
      <c r="AAZ43" s="3047">
        <v>0</v>
      </c>
      <c r="ABA43" s="3047">
        <v>420</v>
      </c>
      <c r="ABB43" s="3047">
        <v>624</v>
      </c>
      <c r="ABC43" s="3047">
        <v>733</v>
      </c>
      <c r="ABD43" s="3047">
        <v>0</v>
      </c>
      <c r="ABE43" s="3047">
        <v>0</v>
      </c>
      <c r="ABF43" s="3047">
        <v>560</v>
      </c>
      <c r="ABG43" s="3047">
        <v>0</v>
      </c>
      <c r="ABH43" s="3047">
        <v>905</v>
      </c>
    </row>
    <row r="44" spans="1:736" x14ac:dyDescent="0.2">
      <c r="A44" s="3046" t="s">
        <v>442</v>
      </c>
      <c r="B44" s="2946">
        <v>42639</v>
      </c>
      <c r="C44" s="2946">
        <v>42639</v>
      </c>
      <c r="D44" s="2946"/>
      <c r="E44" s="2946"/>
      <c r="F44" s="2946">
        <v>42639</v>
      </c>
      <c r="G44" s="2946">
        <v>42645</v>
      </c>
      <c r="H44" s="2946">
        <v>42645</v>
      </c>
      <c r="I44" s="2946">
        <v>42647</v>
      </c>
      <c r="J44" s="2946">
        <v>42649</v>
      </c>
      <c r="K44" s="2946">
        <v>42650</v>
      </c>
      <c r="L44" s="2946">
        <v>42677</v>
      </c>
      <c r="M44" s="2946">
        <v>42650</v>
      </c>
      <c r="N44" s="2946">
        <v>42650</v>
      </c>
      <c r="O44" s="2946">
        <v>42654</v>
      </c>
      <c r="P44" s="2946">
        <v>42653</v>
      </c>
      <c r="Q44" s="2946">
        <v>42654</v>
      </c>
      <c r="R44" s="2946"/>
      <c r="S44" s="2946"/>
      <c r="T44" s="2946">
        <v>42655</v>
      </c>
      <c r="U44" s="2946">
        <v>42655</v>
      </c>
      <c r="V44" s="2946">
        <v>42655</v>
      </c>
      <c r="W44" s="2946">
        <v>42655</v>
      </c>
      <c r="X44" s="2946">
        <v>42655</v>
      </c>
      <c r="Y44" s="2946"/>
      <c r="Z44" s="2946"/>
      <c r="AA44" s="2946">
        <v>42655</v>
      </c>
      <c r="AB44" s="2946">
        <v>42655</v>
      </c>
      <c r="AC44" s="2946">
        <v>42655</v>
      </c>
      <c r="AD44" s="2946">
        <v>42655</v>
      </c>
      <c r="AE44" s="2946">
        <v>42663</v>
      </c>
      <c r="AF44" s="2946"/>
      <c r="AG44" s="2946"/>
      <c r="AH44" s="2946">
        <v>42663</v>
      </c>
      <c r="AI44" s="2946">
        <v>42673</v>
      </c>
      <c r="AJ44" s="2946">
        <v>42674</v>
      </c>
      <c r="AK44" s="2946">
        <v>42674</v>
      </c>
      <c r="AL44" s="2946">
        <v>42675</v>
      </c>
      <c r="AM44" s="2946"/>
      <c r="AN44" s="2946"/>
      <c r="AO44" s="2946">
        <v>42678</v>
      </c>
      <c r="AP44" s="2946">
        <v>42681</v>
      </c>
      <c r="AQ44" s="2946">
        <v>42681</v>
      </c>
      <c r="AR44" s="2946">
        <v>42681</v>
      </c>
      <c r="AS44" s="2946">
        <v>42681</v>
      </c>
      <c r="AT44" s="2946"/>
      <c r="AU44" s="2946"/>
      <c r="AV44" s="2946">
        <v>42684</v>
      </c>
      <c r="AW44" s="2946">
        <v>42685</v>
      </c>
      <c r="AX44" s="2946">
        <v>42685</v>
      </c>
      <c r="AY44" s="2946">
        <v>42685</v>
      </c>
      <c r="AZ44" s="2946">
        <v>42685</v>
      </c>
      <c r="BA44" s="2946"/>
      <c r="BB44" s="2946"/>
      <c r="BC44" s="2946">
        <v>42685</v>
      </c>
      <c r="BD44" s="2946">
        <v>42685</v>
      </c>
      <c r="BE44" s="2946">
        <v>42685</v>
      </c>
      <c r="BF44" s="2946">
        <v>42685</v>
      </c>
      <c r="BG44" s="2946">
        <v>42685</v>
      </c>
      <c r="BH44" s="2946"/>
      <c r="BI44" s="2946"/>
      <c r="BJ44" s="2946">
        <v>42685</v>
      </c>
      <c r="BK44" s="2946">
        <v>42685</v>
      </c>
      <c r="BL44" s="2946">
        <v>42685</v>
      </c>
      <c r="BM44" s="2946">
        <v>42685</v>
      </c>
      <c r="BN44" s="2946">
        <v>42685</v>
      </c>
      <c r="BO44" s="2946">
        <v>42685</v>
      </c>
      <c r="BP44" s="2946">
        <v>42685</v>
      </c>
      <c r="BQ44" s="2946">
        <v>42705</v>
      </c>
      <c r="BR44" s="2946">
        <v>42706</v>
      </c>
      <c r="BS44" s="2946">
        <v>42709</v>
      </c>
      <c r="BT44" s="2946">
        <v>42709</v>
      </c>
      <c r="BU44" s="2946">
        <v>42709</v>
      </c>
      <c r="BV44" s="2946">
        <v>42709</v>
      </c>
      <c r="BW44" s="2946">
        <v>42709</v>
      </c>
      <c r="BX44" s="2946">
        <v>42709</v>
      </c>
      <c r="BY44" s="2946">
        <v>42709</v>
      </c>
      <c r="BZ44" s="2946">
        <v>42709</v>
      </c>
      <c r="CA44" s="2946">
        <v>42711</v>
      </c>
      <c r="CB44" s="2946">
        <v>42711</v>
      </c>
      <c r="CC44" s="2946">
        <v>42711</v>
      </c>
      <c r="CD44" s="2946">
        <v>42711</v>
      </c>
      <c r="CE44" s="2946">
        <v>42711</v>
      </c>
      <c r="CF44" s="2946">
        <v>42711</v>
      </c>
      <c r="CG44" s="2946">
        <v>42711</v>
      </c>
      <c r="CH44" s="2946">
        <v>42711</v>
      </c>
      <c r="CI44" s="2946">
        <v>42711</v>
      </c>
      <c r="CJ44" s="2946">
        <v>42711</v>
      </c>
      <c r="CK44" s="2946">
        <v>42711</v>
      </c>
      <c r="CL44" s="2946">
        <v>42711</v>
      </c>
      <c r="CM44" s="2946">
        <v>42711</v>
      </c>
      <c r="CN44" s="2946">
        <v>42711</v>
      </c>
      <c r="CO44" s="2946">
        <v>42711</v>
      </c>
      <c r="CP44" s="2946">
        <v>42711</v>
      </c>
      <c r="CQ44" s="2946">
        <v>42711</v>
      </c>
      <c r="CR44" s="2946">
        <v>42711</v>
      </c>
      <c r="CS44" s="2946">
        <v>42711</v>
      </c>
      <c r="CT44" s="2946">
        <v>42711</v>
      </c>
      <c r="CU44" s="2946">
        <v>42711</v>
      </c>
      <c r="CV44" s="2946">
        <v>42711</v>
      </c>
      <c r="CW44" s="2946">
        <v>42711</v>
      </c>
      <c r="CX44" s="2946">
        <v>42711</v>
      </c>
      <c r="CY44" s="2946">
        <v>42711</v>
      </c>
      <c r="CZ44" s="2946">
        <v>42711</v>
      </c>
      <c r="DA44" s="2946">
        <v>42711</v>
      </c>
      <c r="DB44" s="2946">
        <v>42711</v>
      </c>
      <c r="DC44" s="2946">
        <v>42711</v>
      </c>
      <c r="DD44" s="2946">
        <v>42711</v>
      </c>
      <c r="DE44" s="2946">
        <v>42711</v>
      </c>
      <c r="DF44" s="2946">
        <v>42711</v>
      </c>
      <c r="DG44" s="2946">
        <v>42711</v>
      </c>
      <c r="DH44" s="2946">
        <v>42711</v>
      </c>
      <c r="DI44" s="2946">
        <v>42711</v>
      </c>
      <c r="DJ44" s="2946">
        <v>42711</v>
      </c>
      <c r="DK44" s="2946">
        <v>42711</v>
      </c>
      <c r="DL44" s="2946">
        <v>42711</v>
      </c>
      <c r="DM44" s="2946">
        <v>42711</v>
      </c>
      <c r="DN44" s="2946">
        <v>42711</v>
      </c>
      <c r="DO44" s="2946">
        <v>42711</v>
      </c>
      <c r="DP44" s="2946">
        <v>42711</v>
      </c>
      <c r="DQ44" s="2946">
        <v>42711</v>
      </c>
      <c r="DR44" s="2946">
        <v>42711</v>
      </c>
      <c r="DS44" s="2946">
        <v>42711</v>
      </c>
      <c r="DT44" s="2946">
        <v>42711</v>
      </c>
      <c r="DU44" s="2946">
        <v>42711</v>
      </c>
      <c r="DV44" s="2946">
        <v>42711</v>
      </c>
      <c r="DW44" s="2946">
        <v>42711</v>
      </c>
      <c r="DX44" s="2946">
        <v>42711</v>
      </c>
      <c r="DY44" s="2946">
        <v>42711</v>
      </c>
      <c r="DZ44" s="2946">
        <v>42711</v>
      </c>
      <c r="EA44" s="2946">
        <v>42711</v>
      </c>
      <c r="EB44" s="2946">
        <v>42711</v>
      </c>
      <c r="EC44" s="2946">
        <v>42711</v>
      </c>
      <c r="ED44" s="2946">
        <v>42711</v>
      </c>
      <c r="EE44" s="2946">
        <v>42711</v>
      </c>
      <c r="EF44" s="2946">
        <v>42711</v>
      </c>
      <c r="EG44" s="2946">
        <v>42711</v>
      </c>
      <c r="EH44" s="2946">
        <v>42711</v>
      </c>
      <c r="EI44" s="2946">
        <v>42711</v>
      </c>
      <c r="EJ44" s="2946">
        <v>42713</v>
      </c>
      <c r="EK44" s="2946">
        <v>43078</v>
      </c>
      <c r="EL44" s="2946">
        <v>43078</v>
      </c>
      <c r="EM44" s="2946">
        <v>42713</v>
      </c>
      <c r="EN44" s="2946">
        <v>42713</v>
      </c>
      <c r="EO44" s="2946">
        <v>42713</v>
      </c>
      <c r="EP44" s="2946">
        <v>42713</v>
      </c>
      <c r="EQ44" s="2946">
        <v>42713</v>
      </c>
      <c r="ER44" s="2946">
        <v>42713</v>
      </c>
      <c r="ES44" s="2946">
        <v>42713</v>
      </c>
      <c r="ET44" s="2946">
        <v>42713</v>
      </c>
      <c r="EU44" s="2946">
        <v>42713</v>
      </c>
      <c r="EV44" s="2946">
        <v>42713</v>
      </c>
      <c r="EW44" s="2946">
        <v>42713</v>
      </c>
      <c r="EX44" s="2946">
        <v>42713</v>
      </c>
      <c r="EY44" s="2946">
        <v>42713</v>
      </c>
      <c r="EZ44" s="2946">
        <v>42713</v>
      </c>
      <c r="FA44" s="2946">
        <v>42713</v>
      </c>
      <c r="FB44" s="2946">
        <v>42713</v>
      </c>
      <c r="FC44" s="2946">
        <v>42713</v>
      </c>
      <c r="FD44" s="2946">
        <v>42713</v>
      </c>
      <c r="FE44" s="2946">
        <v>42713</v>
      </c>
      <c r="FF44" s="2946">
        <v>42793</v>
      </c>
      <c r="FG44" s="2946">
        <v>42793</v>
      </c>
      <c r="FH44" s="2946">
        <v>42793</v>
      </c>
      <c r="FI44" s="2946">
        <v>42793</v>
      </c>
      <c r="FJ44" s="2946">
        <v>42793</v>
      </c>
      <c r="FK44" s="2946">
        <v>42795</v>
      </c>
      <c r="FL44" s="2946">
        <v>42795</v>
      </c>
      <c r="FM44" s="2946">
        <v>42795</v>
      </c>
      <c r="FN44" s="2946">
        <v>42795</v>
      </c>
      <c r="FO44" s="2946">
        <v>42795</v>
      </c>
      <c r="FP44" s="2946">
        <v>42795</v>
      </c>
      <c r="FQ44" s="2946">
        <v>42795</v>
      </c>
      <c r="FR44" s="2946">
        <v>42795</v>
      </c>
      <c r="FS44" s="2946">
        <v>42795</v>
      </c>
      <c r="FT44" s="2946">
        <v>42795</v>
      </c>
      <c r="FU44" s="2946">
        <v>42795</v>
      </c>
      <c r="FV44" s="2946">
        <v>42795</v>
      </c>
      <c r="FW44" s="2946">
        <v>42795</v>
      </c>
      <c r="FX44" s="2946">
        <v>42795</v>
      </c>
      <c r="FY44" s="2946">
        <v>42795</v>
      </c>
      <c r="FZ44" s="2946">
        <v>42795</v>
      </c>
      <c r="GA44" s="2946">
        <v>42795</v>
      </c>
      <c r="GB44" s="2946">
        <v>42795</v>
      </c>
      <c r="GC44" s="2946">
        <v>42818</v>
      </c>
      <c r="GD44" s="2946">
        <v>42818</v>
      </c>
      <c r="GE44" s="2946">
        <v>42818</v>
      </c>
      <c r="GF44" s="2946">
        <v>42818</v>
      </c>
      <c r="GG44" s="2946">
        <v>42818</v>
      </c>
      <c r="GH44" s="2946">
        <v>42818</v>
      </c>
      <c r="GI44" s="2946">
        <v>42818</v>
      </c>
      <c r="GJ44" s="2946">
        <v>42818</v>
      </c>
      <c r="GK44" s="2946">
        <v>42818</v>
      </c>
      <c r="GL44" s="2946">
        <v>42818</v>
      </c>
      <c r="GM44" s="2946">
        <v>42818</v>
      </c>
      <c r="GN44" s="2946">
        <v>42818</v>
      </c>
      <c r="GO44" s="2946">
        <v>42818</v>
      </c>
      <c r="GP44" s="2946">
        <v>42818</v>
      </c>
      <c r="GQ44" s="2946">
        <v>42818</v>
      </c>
      <c r="GR44" s="2946">
        <v>42818</v>
      </c>
      <c r="GS44" s="2946">
        <v>42818</v>
      </c>
      <c r="GT44" s="2946">
        <v>42818</v>
      </c>
      <c r="GU44" s="2946">
        <v>42818</v>
      </c>
      <c r="GV44" s="2946">
        <v>42818</v>
      </c>
      <c r="GW44" s="2946">
        <v>42818</v>
      </c>
      <c r="GX44" s="2946">
        <v>42818</v>
      </c>
      <c r="GY44" s="2946">
        <v>42818</v>
      </c>
      <c r="GZ44" s="2946">
        <v>42818</v>
      </c>
      <c r="HA44" s="2946">
        <v>42818</v>
      </c>
      <c r="HB44" s="2946">
        <v>42818</v>
      </c>
      <c r="HC44" s="2946">
        <v>42818</v>
      </c>
      <c r="HD44" s="2946">
        <v>42818</v>
      </c>
      <c r="HE44" s="2946">
        <v>42849</v>
      </c>
      <c r="HF44" s="2946">
        <v>42849</v>
      </c>
      <c r="HG44" s="2946">
        <v>42849</v>
      </c>
      <c r="HH44" s="2946">
        <v>42852</v>
      </c>
      <c r="HI44" s="2946">
        <v>42853</v>
      </c>
      <c r="HJ44" s="2946">
        <v>42856</v>
      </c>
      <c r="HK44" s="2946">
        <v>42856</v>
      </c>
      <c r="HL44" s="2946">
        <v>42856</v>
      </c>
      <c r="HM44" s="2946">
        <v>42857</v>
      </c>
      <c r="HN44" s="2946">
        <v>42857</v>
      </c>
      <c r="HO44" s="2946">
        <v>42857</v>
      </c>
      <c r="HP44" s="2946">
        <v>42857</v>
      </c>
      <c r="HQ44" s="2946">
        <v>42857</v>
      </c>
      <c r="HR44" s="2946">
        <v>42863</v>
      </c>
      <c r="HS44" s="2946">
        <v>42863</v>
      </c>
      <c r="HT44" s="2946">
        <v>42865</v>
      </c>
      <c r="HU44" s="2946">
        <v>42865</v>
      </c>
      <c r="HV44" s="2946">
        <v>42866</v>
      </c>
      <c r="HW44" s="2946">
        <v>42866</v>
      </c>
      <c r="HX44" s="2946">
        <v>42866</v>
      </c>
      <c r="HY44" s="2946">
        <v>42866</v>
      </c>
      <c r="HZ44" s="2946">
        <v>42866</v>
      </c>
      <c r="IA44" s="2946">
        <v>42870</v>
      </c>
      <c r="IB44" s="2946">
        <v>42870</v>
      </c>
      <c r="IC44" s="2946">
        <v>42872</v>
      </c>
      <c r="ID44" s="2946">
        <v>42874</v>
      </c>
      <c r="IE44" s="2946">
        <v>42876</v>
      </c>
      <c r="IF44" s="2946">
        <v>42877</v>
      </c>
      <c r="IG44" s="2946">
        <v>42880</v>
      </c>
      <c r="IH44" s="2946">
        <v>42878</v>
      </c>
      <c r="II44" s="2946">
        <v>42878</v>
      </c>
      <c r="IJ44" s="2946">
        <v>42880</v>
      </c>
      <c r="IK44" s="2946">
        <v>42880</v>
      </c>
      <c r="IL44" s="2946">
        <v>42886</v>
      </c>
      <c r="IM44" s="2946">
        <v>42885</v>
      </c>
      <c r="IN44" s="2946">
        <v>42885</v>
      </c>
      <c r="IO44" s="2946">
        <v>42885</v>
      </c>
      <c r="IP44" s="2946">
        <v>42885</v>
      </c>
      <c r="IQ44" s="2946">
        <v>42885</v>
      </c>
      <c r="IR44" s="2946">
        <v>42888</v>
      </c>
      <c r="IS44" s="2946">
        <v>42888</v>
      </c>
      <c r="IT44" s="2946">
        <v>42888</v>
      </c>
      <c r="IU44" s="2946">
        <v>42888</v>
      </c>
      <c r="IV44" s="2946">
        <v>42888</v>
      </c>
      <c r="IW44" s="2946">
        <v>42888</v>
      </c>
      <c r="IX44" s="2946">
        <v>42888</v>
      </c>
      <c r="IY44" s="2946">
        <v>42895</v>
      </c>
      <c r="IZ44" s="2946">
        <v>42899</v>
      </c>
      <c r="JA44" s="2946">
        <v>42898</v>
      </c>
      <c r="JB44" s="2946">
        <v>42898</v>
      </c>
      <c r="JC44" s="2946">
        <v>42898</v>
      </c>
      <c r="JD44" s="2946">
        <v>42898</v>
      </c>
      <c r="JE44" s="2946">
        <v>42901</v>
      </c>
      <c r="JF44" s="2946">
        <v>42902</v>
      </c>
      <c r="JG44" s="2946">
        <v>42907</v>
      </c>
      <c r="JH44" s="2946">
        <v>42905</v>
      </c>
      <c r="JI44" s="2946">
        <v>42910</v>
      </c>
      <c r="JJ44" s="2946">
        <v>42906</v>
      </c>
      <c r="JK44" s="2946">
        <v>42906</v>
      </c>
      <c r="JL44" s="2946">
        <v>42908</v>
      </c>
      <c r="JM44" s="2946">
        <v>42910</v>
      </c>
      <c r="JN44" s="2946">
        <v>42914</v>
      </c>
      <c r="JO44" s="2946">
        <v>42912</v>
      </c>
      <c r="JP44" s="2946">
        <v>42912</v>
      </c>
      <c r="JQ44" s="2946">
        <v>42912</v>
      </c>
      <c r="JR44" s="2946">
        <v>42912</v>
      </c>
      <c r="JS44" s="2946">
        <v>42914</v>
      </c>
      <c r="JT44" s="2946">
        <v>42914</v>
      </c>
      <c r="JU44" s="2946">
        <v>42914</v>
      </c>
      <c r="JV44" s="2946">
        <v>42914</v>
      </c>
      <c r="JW44" s="2946">
        <v>42914</v>
      </c>
      <c r="JX44" s="2946">
        <v>42914</v>
      </c>
      <c r="JY44" s="2946">
        <v>42914</v>
      </c>
      <c r="JZ44" s="2946">
        <v>42914</v>
      </c>
      <c r="KA44" s="2946">
        <v>42914</v>
      </c>
      <c r="KB44" s="2946">
        <v>42930</v>
      </c>
      <c r="KC44" s="2946">
        <v>42927</v>
      </c>
      <c r="KD44" s="2946">
        <v>42927</v>
      </c>
      <c r="KE44" s="2946">
        <v>42927</v>
      </c>
      <c r="KF44" s="2946">
        <v>42927</v>
      </c>
      <c r="KG44" s="2946">
        <v>42930</v>
      </c>
      <c r="KH44" s="2946">
        <v>42930</v>
      </c>
      <c r="KI44" s="2946">
        <v>42933</v>
      </c>
      <c r="KJ44" s="2946">
        <v>42933</v>
      </c>
      <c r="KK44" s="2946">
        <v>42933</v>
      </c>
      <c r="KL44" s="2946">
        <v>42933</v>
      </c>
      <c r="KM44" s="2946">
        <v>42933</v>
      </c>
      <c r="KN44" s="2946">
        <v>42935</v>
      </c>
      <c r="KO44" s="2946">
        <v>42935</v>
      </c>
      <c r="KP44" s="2946">
        <v>42935</v>
      </c>
      <c r="KQ44" s="2946">
        <v>42935</v>
      </c>
      <c r="KR44" s="2946">
        <v>42935</v>
      </c>
      <c r="KS44" s="2946">
        <v>42935</v>
      </c>
      <c r="KT44" s="2946">
        <v>42935</v>
      </c>
      <c r="KU44" s="2946">
        <v>42935</v>
      </c>
      <c r="KV44" s="2946">
        <v>42947</v>
      </c>
      <c r="KW44" s="2946">
        <v>42947</v>
      </c>
      <c r="KX44" s="2946">
        <v>42947</v>
      </c>
      <c r="KY44" s="2946">
        <v>42947</v>
      </c>
      <c r="KZ44" s="2946">
        <v>42947</v>
      </c>
      <c r="LA44" s="2946">
        <v>42947</v>
      </c>
      <c r="LB44" s="2946">
        <v>42947</v>
      </c>
      <c r="LC44" s="2946">
        <v>42947</v>
      </c>
      <c r="LD44" s="2946">
        <v>42947</v>
      </c>
      <c r="LE44" s="2946">
        <v>42947</v>
      </c>
      <c r="LF44" s="2946">
        <v>42947</v>
      </c>
      <c r="LG44" s="2946">
        <v>42947</v>
      </c>
      <c r="LH44" s="2946">
        <v>42947</v>
      </c>
      <c r="LI44" s="2946">
        <v>42958</v>
      </c>
      <c r="LJ44" s="2946">
        <v>42961</v>
      </c>
      <c r="LK44" s="2946">
        <v>42961</v>
      </c>
      <c r="LL44" s="2946">
        <v>42961</v>
      </c>
      <c r="LM44" s="2946">
        <v>42962</v>
      </c>
      <c r="LN44" s="2946">
        <v>42962</v>
      </c>
      <c r="LO44" s="2946">
        <v>42962</v>
      </c>
      <c r="LP44" s="2946">
        <v>42963</v>
      </c>
      <c r="LQ44" s="2946">
        <v>42963</v>
      </c>
      <c r="LR44" s="2946">
        <v>42963</v>
      </c>
      <c r="LS44" s="2946">
        <v>42963</v>
      </c>
      <c r="LT44" s="2946">
        <v>42963</v>
      </c>
      <c r="LU44" s="2946">
        <v>42963</v>
      </c>
      <c r="LV44" s="2946">
        <v>42963</v>
      </c>
      <c r="LW44" s="2946">
        <v>42963</v>
      </c>
      <c r="LX44" s="2946">
        <v>42963</v>
      </c>
      <c r="LY44" s="2946">
        <v>42963</v>
      </c>
      <c r="LZ44" s="2946">
        <v>42963</v>
      </c>
      <c r="MA44" s="2946">
        <v>42963</v>
      </c>
      <c r="MB44" s="2946">
        <v>42963</v>
      </c>
      <c r="MC44" s="2946">
        <v>42963</v>
      </c>
      <c r="MD44" s="2946">
        <v>42963</v>
      </c>
      <c r="ME44" s="2946">
        <v>42963</v>
      </c>
      <c r="MF44" s="2946">
        <v>42983</v>
      </c>
      <c r="MG44" s="2946">
        <v>42983</v>
      </c>
      <c r="MH44" s="2946">
        <v>42983</v>
      </c>
      <c r="MI44" s="2946">
        <v>42984</v>
      </c>
      <c r="MJ44" s="2946">
        <v>42984</v>
      </c>
      <c r="MK44" s="2946">
        <v>42985</v>
      </c>
      <c r="ML44" s="2946">
        <v>42986</v>
      </c>
      <c r="MM44" s="2946">
        <v>42986</v>
      </c>
      <c r="MN44" s="2946">
        <v>42989</v>
      </c>
      <c r="MO44" s="2946">
        <v>42989</v>
      </c>
      <c r="MP44" s="2946">
        <v>42989</v>
      </c>
      <c r="MQ44" s="2946">
        <v>42989</v>
      </c>
      <c r="MR44" s="2946">
        <v>42992</v>
      </c>
      <c r="MS44" s="2946">
        <v>42996</v>
      </c>
      <c r="MT44" s="2946">
        <v>42996</v>
      </c>
      <c r="MU44" s="2946">
        <v>42996</v>
      </c>
      <c r="MV44" s="2946">
        <v>42997</v>
      </c>
      <c r="MW44" s="2946">
        <v>42997</v>
      </c>
      <c r="MX44" s="2946">
        <v>42997</v>
      </c>
      <c r="MY44" s="2946">
        <v>42997</v>
      </c>
      <c r="MZ44" s="2946">
        <v>43001</v>
      </c>
      <c r="NA44" s="2946">
        <v>43001</v>
      </c>
      <c r="NB44" s="2946">
        <v>43003</v>
      </c>
      <c r="NC44" s="2946">
        <v>43003</v>
      </c>
      <c r="ND44" s="2946">
        <v>43003</v>
      </c>
      <c r="NE44" s="2946">
        <v>43003</v>
      </c>
      <c r="NF44" s="2946">
        <v>43003</v>
      </c>
      <c r="NG44" s="2946">
        <v>43010</v>
      </c>
      <c r="NH44" s="2946">
        <v>43018</v>
      </c>
      <c r="NI44" s="2946">
        <v>43010</v>
      </c>
      <c r="NJ44" s="2946">
        <v>43011</v>
      </c>
      <c r="NK44" s="2946">
        <v>43024</v>
      </c>
      <c r="NL44" s="2946">
        <v>43013</v>
      </c>
      <c r="NM44" s="2946">
        <v>43013</v>
      </c>
      <c r="NN44" s="2946">
        <v>43018</v>
      </c>
      <c r="NO44" s="2946">
        <v>43018</v>
      </c>
      <c r="NP44" s="2946">
        <v>43019</v>
      </c>
      <c r="NQ44" s="2946">
        <v>43019</v>
      </c>
      <c r="NR44" s="2946">
        <v>43019</v>
      </c>
      <c r="NS44" s="2946">
        <v>43019</v>
      </c>
      <c r="NT44" s="2946">
        <v>43020</v>
      </c>
      <c r="NU44" s="2946">
        <v>43020</v>
      </c>
      <c r="NV44" s="2946">
        <v>43020</v>
      </c>
      <c r="NW44" s="2946">
        <v>43020</v>
      </c>
      <c r="NX44" s="2946">
        <v>43390</v>
      </c>
      <c r="NY44" s="2946">
        <v>43025</v>
      </c>
      <c r="NZ44" s="2946">
        <v>43025</v>
      </c>
      <c r="OA44" s="2946">
        <v>43027</v>
      </c>
      <c r="OB44" s="2946">
        <v>43028</v>
      </c>
      <c r="OC44" s="2946">
        <v>43031</v>
      </c>
      <c r="OD44" s="2946">
        <v>43031</v>
      </c>
      <c r="OE44" s="2946">
        <v>43032</v>
      </c>
      <c r="OF44" s="2946">
        <v>43032</v>
      </c>
      <c r="OG44" s="2946">
        <v>43032</v>
      </c>
      <c r="OH44" s="2946">
        <v>43034</v>
      </c>
      <c r="OI44" s="2946">
        <v>43034</v>
      </c>
      <c r="OJ44" s="2946">
        <v>43034</v>
      </c>
      <c r="OK44" s="2946">
        <v>43034</v>
      </c>
      <c r="OL44" s="2946">
        <v>62757</v>
      </c>
      <c r="OM44" s="2946">
        <v>43034</v>
      </c>
      <c r="ON44" s="2946">
        <v>43034</v>
      </c>
      <c r="OO44" s="2946">
        <v>43034</v>
      </c>
      <c r="OP44" s="2946">
        <v>43034</v>
      </c>
      <c r="OQ44" s="2946">
        <v>43034</v>
      </c>
      <c r="OR44" s="2946">
        <v>43034</v>
      </c>
      <c r="OS44" s="2946">
        <v>43034</v>
      </c>
      <c r="OT44" s="2946">
        <v>43034</v>
      </c>
      <c r="OU44" s="2946">
        <v>43034</v>
      </c>
      <c r="OV44" s="2946">
        <v>43034</v>
      </c>
      <c r="OW44" s="2946">
        <v>43034</v>
      </c>
      <c r="OX44" s="2946">
        <v>43034</v>
      </c>
      <c r="OY44" s="2946">
        <v>43034</v>
      </c>
      <c r="OZ44" s="2946">
        <v>43034</v>
      </c>
      <c r="PA44" s="2946">
        <v>43034</v>
      </c>
      <c r="PB44" s="2946">
        <v>43034</v>
      </c>
      <c r="PC44" s="2946">
        <v>43034</v>
      </c>
      <c r="PD44" s="2946">
        <v>43034</v>
      </c>
      <c r="PE44" s="2946">
        <v>43034</v>
      </c>
      <c r="PF44" s="2946">
        <v>43034</v>
      </c>
      <c r="PG44" s="2946">
        <v>43034</v>
      </c>
      <c r="PH44" s="2946"/>
      <c r="PI44" s="2946">
        <v>43034</v>
      </c>
      <c r="PJ44" s="2946">
        <v>43034</v>
      </c>
      <c r="PK44" s="2946">
        <v>43034</v>
      </c>
      <c r="PL44" s="2946">
        <v>43034</v>
      </c>
      <c r="PM44" s="2946">
        <v>43034</v>
      </c>
      <c r="PN44" s="2946">
        <v>43034</v>
      </c>
      <c r="PO44" s="2946">
        <v>43034</v>
      </c>
      <c r="PP44" s="2946">
        <v>43034</v>
      </c>
      <c r="PQ44" s="2946">
        <v>43034</v>
      </c>
      <c r="PR44" s="2946">
        <v>43034</v>
      </c>
      <c r="PS44" s="2946">
        <v>43034</v>
      </c>
      <c r="PT44" s="2946">
        <v>43034</v>
      </c>
      <c r="PU44" s="2946">
        <v>43034</v>
      </c>
      <c r="PV44" s="2946">
        <v>43034</v>
      </c>
      <c r="PW44" s="2946">
        <v>43034</v>
      </c>
      <c r="PX44" s="2946">
        <v>43034</v>
      </c>
      <c r="PY44" s="2946">
        <v>43034</v>
      </c>
      <c r="PZ44" s="2946">
        <v>43081</v>
      </c>
      <c r="QA44" s="2946">
        <v>43079</v>
      </c>
      <c r="QB44" s="2946">
        <v>43081</v>
      </c>
      <c r="QC44" s="2946">
        <v>43081</v>
      </c>
      <c r="QD44" s="2946">
        <v>43081</v>
      </c>
      <c r="QE44" s="2946">
        <v>43083</v>
      </c>
      <c r="QF44" s="2946">
        <v>43085</v>
      </c>
      <c r="QG44" s="2946">
        <v>43088</v>
      </c>
      <c r="QH44" s="2946">
        <v>43089</v>
      </c>
      <c r="QI44" s="2946">
        <v>43087</v>
      </c>
      <c r="QJ44" s="2946">
        <v>43087</v>
      </c>
      <c r="QK44" s="2946">
        <v>43087</v>
      </c>
      <c r="QL44" s="2946">
        <v>43088</v>
      </c>
      <c r="QM44" s="2946">
        <v>43092</v>
      </c>
      <c r="QN44" s="2946">
        <v>43092</v>
      </c>
      <c r="QO44" s="2946">
        <v>43092</v>
      </c>
      <c r="QP44" s="2946">
        <v>43092</v>
      </c>
      <c r="QQ44" s="2946">
        <v>43092</v>
      </c>
      <c r="QR44" s="2946">
        <v>43092</v>
      </c>
      <c r="QS44" s="2946">
        <v>43092</v>
      </c>
      <c r="QT44" s="2946">
        <v>43092</v>
      </c>
      <c r="QU44" s="2946">
        <v>43092</v>
      </c>
      <c r="QV44" s="2946">
        <v>43092</v>
      </c>
      <c r="QW44" s="2946">
        <v>43092</v>
      </c>
      <c r="QX44" s="2946">
        <v>43092</v>
      </c>
      <c r="QY44" s="2946">
        <v>43092</v>
      </c>
      <c r="QZ44" s="2946">
        <v>43092</v>
      </c>
      <c r="RA44" s="2946">
        <v>43093</v>
      </c>
      <c r="RB44" s="2946">
        <v>43458</v>
      </c>
      <c r="RC44" s="2946">
        <v>43458</v>
      </c>
      <c r="RD44" s="2946">
        <v>43093</v>
      </c>
      <c r="RE44" s="2946">
        <v>43093</v>
      </c>
      <c r="RF44" s="2946">
        <v>43093</v>
      </c>
      <c r="RG44" s="2946">
        <v>43093</v>
      </c>
      <c r="RH44" s="2946">
        <v>43093</v>
      </c>
      <c r="RI44" s="2946">
        <v>43093</v>
      </c>
      <c r="RJ44" s="2946">
        <v>43093</v>
      </c>
      <c r="RK44" s="2946">
        <v>43093</v>
      </c>
      <c r="RL44" s="2946">
        <v>43093</v>
      </c>
      <c r="RM44" s="2946">
        <v>43093</v>
      </c>
      <c r="RN44" s="2946">
        <v>43093</v>
      </c>
      <c r="RO44" s="2946">
        <v>43093</v>
      </c>
      <c r="RP44" s="2946">
        <v>43093</v>
      </c>
      <c r="RQ44" s="2946">
        <v>43093</v>
      </c>
      <c r="RR44" s="2946">
        <v>43093</v>
      </c>
      <c r="RS44" s="2946">
        <v>43093</v>
      </c>
      <c r="RT44" s="2946">
        <v>43093</v>
      </c>
      <c r="RU44" s="2946">
        <v>43093</v>
      </c>
      <c r="RV44" s="2946">
        <v>43093</v>
      </c>
      <c r="RW44" s="2946">
        <v>43093</v>
      </c>
      <c r="RX44" s="2946">
        <v>43093</v>
      </c>
      <c r="RY44" s="2946">
        <v>43093</v>
      </c>
      <c r="RZ44" s="2946">
        <v>43093</v>
      </c>
      <c r="SA44" s="2946">
        <v>43093</v>
      </c>
      <c r="SB44" s="2946">
        <v>43093</v>
      </c>
      <c r="SC44" s="2946">
        <v>43093</v>
      </c>
      <c r="SD44" s="2946">
        <v>43093</v>
      </c>
      <c r="SE44" s="2946">
        <v>43093</v>
      </c>
      <c r="SF44" s="2946">
        <v>43093</v>
      </c>
      <c r="SG44" s="2946">
        <v>43093</v>
      </c>
      <c r="SH44" s="2946">
        <v>43093</v>
      </c>
      <c r="SI44" s="2946">
        <v>43093</v>
      </c>
      <c r="SJ44" s="2946">
        <v>43093</v>
      </c>
      <c r="SK44" s="2946">
        <v>43093</v>
      </c>
      <c r="SL44" s="2946">
        <v>43093</v>
      </c>
      <c r="SM44" s="2946">
        <v>43093</v>
      </c>
      <c r="SN44" s="2946">
        <v>43093</v>
      </c>
      <c r="SO44" s="2946">
        <v>43093</v>
      </c>
      <c r="SP44" s="2946">
        <v>43093</v>
      </c>
      <c r="SQ44" s="2946">
        <v>43093</v>
      </c>
      <c r="SR44" s="2946">
        <v>43093</v>
      </c>
      <c r="SS44" s="2946">
        <v>43093</v>
      </c>
      <c r="ST44" s="2946">
        <v>43093</v>
      </c>
      <c r="SU44" s="2946">
        <v>43093</v>
      </c>
      <c r="SV44" s="2946">
        <v>43093</v>
      </c>
      <c r="SW44" s="2946">
        <v>43093</v>
      </c>
      <c r="SX44" s="2946">
        <v>43093</v>
      </c>
      <c r="SY44" s="2946">
        <v>43093</v>
      </c>
      <c r="SZ44" s="2946">
        <v>43093</v>
      </c>
      <c r="TA44" s="2946">
        <v>43093</v>
      </c>
      <c r="TB44" s="2946">
        <v>43093</v>
      </c>
      <c r="TC44" s="2946">
        <v>43093</v>
      </c>
      <c r="TD44" s="2946">
        <v>43093</v>
      </c>
      <c r="TE44" s="2946">
        <v>43093</v>
      </c>
      <c r="TF44" s="2946">
        <v>43093</v>
      </c>
      <c r="TG44" s="2946">
        <v>43093</v>
      </c>
      <c r="TH44" s="2946">
        <v>43093</v>
      </c>
      <c r="TI44" s="2946">
        <v>43093</v>
      </c>
      <c r="TJ44" s="2946">
        <v>43093</v>
      </c>
      <c r="TK44" s="2946">
        <v>43093</v>
      </c>
      <c r="TL44" s="2946">
        <v>43093</v>
      </c>
      <c r="TM44" s="2946">
        <v>43093</v>
      </c>
      <c r="TN44" s="2946">
        <v>43093</v>
      </c>
      <c r="TO44" s="2946">
        <v>43093</v>
      </c>
      <c r="TP44" s="2946">
        <v>43093</v>
      </c>
      <c r="TQ44" s="2946">
        <v>43093</v>
      </c>
      <c r="TR44" s="2946">
        <v>43093</v>
      </c>
      <c r="TS44" s="2946">
        <v>43093</v>
      </c>
      <c r="TT44" s="2946">
        <v>43093</v>
      </c>
      <c r="TU44" s="2946">
        <v>43093</v>
      </c>
      <c r="TV44" s="2946">
        <v>43093</v>
      </c>
      <c r="TW44" s="2946">
        <v>43093</v>
      </c>
      <c r="TX44" s="2946">
        <v>43093</v>
      </c>
      <c r="TY44" s="2946">
        <v>43093</v>
      </c>
      <c r="TZ44" s="2946">
        <v>43093</v>
      </c>
      <c r="UA44" s="2946">
        <v>43093</v>
      </c>
      <c r="UB44" s="2946">
        <v>43093</v>
      </c>
      <c r="UC44" s="2946">
        <v>43093</v>
      </c>
      <c r="UD44" s="2946">
        <v>43093</v>
      </c>
      <c r="UE44" s="2946">
        <v>43093</v>
      </c>
      <c r="UF44" s="2946">
        <v>43093</v>
      </c>
      <c r="UG44" s="2946">
        <v>43093</v>
      </c>
      <c r="UH44" s="2946">
        <v>43093</v>
      </c>
      <c r="UI44" s="2946">
        <v>43093</v>
      </c>
      <c r="UJ44" s="2946">
        <v>43093</v>
      </c>
      <c r="UK44" s="2946">
        <v>43093</v>
      </c>
      <c r="UL44" s="2946">
        <v>43093</v>
      </c>
      <c r="UM44" s="2946">
        <v>43093</v>
      </c>
      <c r="UN44" s="2946">
        <v>43093</v>
      </c>
      <c r="UO44" s="2946">
        <v>43093</v>
      </c>
      <c r="UP44" s="2946">
        <v>43093</v>
      </c>
      <c r="UQ44" s="2946">
        <v>43093</v>
      </c>
      <c r="UR44" s="2946">
        <v>43093</v>
      </c>
      <c r="US44" s="2946">
        <v>43093</v>
      </c>
      <c r="UT44" s="2946">
        <v>43093</v>
      </c>
      <c r="UU44" s="2946">
        <v>43093</v>
      </c>
      <c r="UV44" s="2946">
        <v>43093</v>
      </c>
      <c r="UW44" s="2946">
        <v>43093</v>
      </c>
      <c r="UX44" s="2946">
        <v>43093</v>
      </c>
      <c r="UY44" s="2946">
        <v>43093</v>
      </c>
      <c r="UZ44" s="2946">
        <v>43093</v>
      </c>
      <c r="VA44" s="2946">
        <v>43093</v>
      </c>
      <c r="VB44" s="2946">
        <v>43093</v>
      </c>
      <c r="VC44" s="2946">
        <v>43093</v>
      </c>
      <c r="VD44" s="2946">
        <v>43093</v>
      </c>
      <c r="VE44" s="2946">
        <v>43093</v>
      </c>
      <c r="VF44" s="2946">
        <v>43093</v>
      </c>
      <c r="VG44" s="2946">
        <v>43093</v>
      </c>
      <c r="VH44" s="2946">
        <v>43093</v>
      </c>
      <c r="VI44" s="2946">
        <v>43093</v>
      </c>
      <c r="VJ44" s="2946">
        <v>43093</v>
      </c>
      <c r="VK44" s="2946">
        <v>43093</v>
      </c>
      <c r="VL44" s="2946">
        <v>43093</v>
      </c>
      <c r="VM44" s="2946">
        <v>43093</v>
      </c>
      <c r="VN44" s="2946">
        <v>43093</v>
      </c>
      <c r="VO44" s="2946">
        <v>43093</v>
      </c>
      <c r="VP44" s="2946">
        <v>43093</v>
      </c>
      <c r="VQ44" s="2946">
        <v>43093</v>
      </c>
      <c r="VR44" s="2946">
        <v>43093</v>
      </c>
      <c r="VS44" s="2946">
        <v>43093</v>
      </c>
      <c r="VT44" s="2946">
        <v>43093</v>
      </c>
      <c r="VU44" s="2946">
        <v>43093</v>
      </c>
      <c r="VV44" s="2946">
        <v>43093</v>
      </c>
      <c r="VW44" s="2946">
        <v>43093</v>
      </c>
      <c r="VX44" s="2946">
        <v>43093</v>
      </c>
      <c r="VY44" s="2946">
        <v>43093</v>
      </c>
      <c r="VZ44" s="2946">
        <v>43093</v>
      </c>
      <c r="WA44" s="2946">
        <v>43093</v>
      </c>
      <c r="WB44" s="2946">
        <v>43093</v>
      </c>
      <c r="WC44" s="2946">
        <v>43093</v>
      </c>
      <c r="WD44" s="2946">
        <v>43093</v>
      </c>
      <c r="WE44" s="2946">
        <v>43093</v>
      </c>
      <c r="WF44" s="4883">
        <v>43093</v>
      </c>
      <c r="WG44" s="4883">
        <v>43093</v>
      </c>
      <c r="WH44" s="4883">
        <v>43093</v>
      </c>
      <c r="WI44" s="4883">
        <v>43093</v>
      </c>
      <c r="WJ44" s="4883">
        <v>43093</v>
      </c>
      <c r="WK44" s="4883">
        <v>43093</v>
      </c>
      <c r="WL44" s="4883">
        <v>43093</v>
      </c>
      <c r="WM44" s="4883">
        <v>43093</v>
      </c>
      <c r="WN44" s="4883">
        <v>43093</v>
      </c>
      <c r="WO44" s="4883">
        <v>43093</v>
      </c>
      <c r="WP44" s="4883">
        <v>43093</v>
      </c>
      <c r="WQ44" s="4883">
        <v>43093</v>
      </c>
      <c r="WR44" s="4883">
        <v>43093</v>
      </c>
      <c r="WS44" s="4883">
        <v>43093</v>
      </c>
      <c r="WT44" s="4883">
        <v>43093</v>
      </c>
      <c r="WU44" s="4883">
        <v>43093</v>
      </c>
      <c r="WV44" s="4883">
        <v>43093</v>
      </c>
      <c r="WW44" s="4883">
        <v>43093</v>
      </c>
      <c r="WX44" s="4883">
        <v>43093</v>
      </c>
      <c r="WY44" s="4883">
        <v>43093</v>
      </c>
      <c r="WZ44" s="4883">
        <v>43093</v>
      </c>
      <c r="XA44" s="4883">
        <v>43093</v>
      </c>
      <c r="XB44" s="4883">
        <v>43211</v>
      </c>
      <c r="XC44" s="4883">
        <v>43211</v>
      </c>
      <c r="XD44" s="4883">
        <v>43211</v>
      </c>
      <c r="XE44" s="4883">
        <v>43211</v>
      </c>
      <c r="XF44" s="4883">
        <v>43211</v>
      </c>
      <c r="XG44" s="4883">
        <v>43211</v>
      </c>
      <c r="XH44" s="4883">
        <v>43211</v>
      </c>
      <c r="XI44" s="4883">
        <v>43211</v>
      </c>
      <c r="XJ44" s="4883">
        <v>43211</v>
      </c>
      <c r="XK44" s="4883">
        <v>43211</v>
      </c>
      <c r="XL44" s="4883">
        <v>43211</v>
      </c>
      <c r="XM44" s="4883">
        <v>43211</v>
      </c>
      <c r="XN44" s="4883">
        <v>43211</v>
      </c>
      <c r="XO44" s="4883">
        <v>43211</v>
      </c>
      <c r="XP44" s="4883">
        <v>43211</v>
      </c>
      <c r="XQ44" s="4883">
        <v>43211</v>
      </c>
      <c r="XR44" s="4883">
        <v>43211</v>
      </c>
      <c r="XS44" s="4883">
        <v>43211</v>
      </c>
      <c r="XT44" s="4883">
        <v>43211</v>
      </c>
      <c r="XU44" s="4883">
        <v>43211</v>
      </c>
      <c r="XV44" s="4883">
        <v>43211</v>
      </c>
      <c r="XW44" s="4883">
        <v>43211</v>
      </c>
      <c r="XX44" s="4883">
        <v>43211</v>
      </c>
      <c r="XY44" s="4883">
        <v>43211</v>
      </c>
      <c r="XZ44" s="4883">
        <v>43211</v>
      </c>
      <c r="YA44" s="4883">
        <v>43211</v>
      </c>
      <c r="YB44" s="4883">
        <v>43211</v>
      </c>
      <c r="YC44" s="4883">
        <v>43211</v>
      </c>
      <c r="YD44" s="4883">
        <v>43211</v>
      </c>
      <c r="YE44" s="4883">
        <v>43211</v>
      </c>
      <c r="YF44" s="4883">
        <v>43211</v>
      </c>
      <c r="YG44" s="4883">
        <v>43211</v>
      </c>
      <c r="YH44" s="4883">
        <v>43211</v>
      </c>
      <c r="YI44" s="4883">
        <v>43211</v>
      </c>
      <c r="YJ44" s="4883">
        <v>43211</v>
      </c>
      <c r="YK44" s="4883">
        <v>43211</v>
      </c>
      <c r="YL44" s="4883">
        <v>43211</v>
      </c>
      <c r="YM44" s="4883">
        <v>43211</v>
      </c>
      <c r="YN44" s="4883">
        <v>43211</v>
      </c>
      <c r="YO44" s="4883">
        <v>43211</v>
      </c>
      <c r="YP44" s="4883">
        <v>43211</v>
      </c>
      <c r="YQ44" s="4883">
        <v>43211</v>
      </c>
      <c r="YR44" s="4883">
        <v>43211</v>
      </c>
      <c r="YS44" s="4883">
        <v>43211</v>
      </c>
      <c r="YT44" s="4883">
        <v>43211</v>
      </c>
      <c r="YU44" s="4883">
        <v>43211</v>
      </c>
      <c r="YV44" s="4883">
        <v>43211</v>
      </c>
      <c r="YW44" s="4883">
        <v>43211</v>
      </c>
      <c r="YX44" s="4883">
        <v>43211</v>
      </c>
      <c r="YY44" s="4883">
        <v>43211</v>
      </c>
      <c r="YZ44" s="4883">
        <v>43211</v>
      </c>
      <c r="ZA44" s="4883">
        <v>43211</v>
      </c>
      <c r="ZB44" s="4883">
        <v>43211</v>
      </c>
      <c r="ZC44" s="4883">
        <v>43211</v>
      </c>
      <c r="ZD44" s="4883">
        <v>43211</v>
      </c>
      <c r="ZE44" s="4883">
        <v>43211</v>
      </c>
      <c r="ZF44" s="4883">
        <v>43211</v>
      </c>
      <c r="ZG44" s="4883">
        <v>43211</v>
      </c>
      <c r="ZH44" s="4883">
        <v>43211</v>
      </c>
      <c r="ZI44" s="4883">
        <v>43211</v>
      </c>
      <c r="ZJ44" s="4883">
        <v>43211</v>
      </c>
      <c r="ZK44" s="4883">
        <v>43211</v>
      </c>
      <c r="ZL44" s="4883">
        <v>43211</v>
      </c>
      <c r="ZM44" s="4883">
        <v>43211</v>
      </c>
      <c r="ZN44" s="4883">
        <v>43211</v>
      </c>
      <c r="ZO44" s="4883">
        <v>43211</v>
      </c>
      <c r="ZP44" s="4883">
        <v>43211</v>
      </c>
      <c r="ZQ44" s="4883">
        <v>43211</v>
      </c>
      <c r="ZR44" s="4883">
        <v>43211</v>
      </c>
      <c r="ZS44" s="4883">
        <v>43211</v>
      </c>
      <c r="ZT44" s="4883">
        <v>43211</v>
      </c>
      <c r="ZU44" s="4883">
        <v>43211</v>
      </c>
      <c r="ZV44" s="4883">
        <v>43211</v>
      </c>
      <c r="ZW44" s="4883">
        <v>43211</v>
      </c>
      <c r="ZX44" s="4883">
        <v>43211</v>
      </c>
      <c r="ZY44" s="4883">
        <v>43211</v>
      </c>
      <c r="ZZ44" s="4883">
        <v>43211</v>
      </c>
      <c r="AAA44" s="4883">
        <v>43211</v>
      </c>
      <c r="AAB44" s="4883">
        <v>43211</v>
      </c>
      <c r="AAC44" s="4883">
        <v>43211</v>
      </c>
      <c r="AAD44" s="4883">
        <v>43211</v>
      </c>
      <c r="AAE44" s="4883">
        <v>43211</v>
      </c>
      <c r="AAF44" s="4883">
        <v>43211</v>
      </c>
      <c r="AAG44" s="4883">
        <v>43211</v>
      </c>
      <c r="AAH44" s="4883">
        <v>43211</v>
      </c>
      <c r="AAI44" s="4883">
        <v>43211</v>
      </c>
      <c r="AAJ44" s="4883">
        <v>43211</v>
      </c>
      <c r="AAK44" s="4883">
        <v>43211</v>
      </c>
      <c r="AAL44" s="4883">
        <v>43211</v>
      </c>
      <c r="AAM44" s="4883">
        <v>43211</v>
      </c>
      <c r="AAN44" s="4883">
        <v>43211</v>
      </c>
      <c r="AAO44" s="4883">
        <v>43211</v>
      </c>
      <c r="AAP44" s="4883">
        <v>43211</v>
      </c>
      <c r="AAQ44" s="4883">
        <v>43211</v>
      </c>
      <c r="AAR44" s="4883">
        <v>43211</v>
      </c>
      <c r="AAS44" s="4883">
        <v>43211</v>
      </c>
      <c r="AAT44" s="4883">
        <v>43211</v>
      </c>
      <c r="AAU44" s="4883">
        <v>43211</v>
      </c>
      <c r="AAV44" s="4883">
        <v>43211</v>
      </c>
      <c r="AAW44" s="4883">
        <v>43211</v>
      </c>
      <c r="AAX44" s="4883">
        <v>43211</v>
      </c>
      <c r="AAY44" s="4883">
        <v>43211</v>
      </c>
      <c r="AAZ44" s="4883">
        <v>43211</v>
      </c>
      <c r="ABA44" s="4883">
        <v>43211</v>
      </c>
      <c r="ABB44" s="4883">
        <v>43211</v>
      </c>
      <c r="ABC44" s="4883">
        <v>43211</v>
      </c>
      <c r="ABD44" s="4883">
        <v>43211</v>
      </c>
      <c r="ABE44" s="4883">
        <v>43211</v>
      </c>
      <c r="ABF44" s="4883">
        <v>43211</v>
      </c>
      <c r="ABG44" s="4883">
        <v>43211</v>
      </c>
      <c r="ABH44" s="4883">
        <v>43211</v>
      </c>
    </row>
    <row r="45" spans="1:736" x14ac:dyDescent="0.2">
      <c r="A45" s="2947"/>
      <c r="B45" s="4831"/>
      <c r="C45" s="2954"/>
      <c r="D45" s="2954"/>
      <c r="E45" s="2954"/>
      <c r="NB45" s="4939"/>
      <c r="NC45" s="4939"/>
      <c r="ND45" s="4939"/>
      <c r="NE45" s="4939"/>
      <c r="NF45" s="4939"/>
      <c r="NG45" s="4939"/>
      <c r="NH45" s="4939"/>
    </row>
    <row r="46" spans="1:736" x14ac:dyDescent="0.2">
      <c r="A46" s="4830" t="s">
        <v>0</v>
      </c>
      <c r="B46" s="4831"/>
      <c r="C46" s="2954"/>
      <c r="D46" s="2954"/>
      <c r="E46" s="2954"/>
    </row>
    <row r="47" spans="1:736" x14ac:dyDescent="0.2">
      <c r="A47" s="3046" t="s">
        <v>436</v>
      </c>
      <c r="B47" s="2947">
        <v>4</v>
      </c>
      <c r="C47" s="3047">
        <v>49</v>
      </c>
      <c r="D47" s="3047"/>
      <c r="E47" s="3047"/>
      <c r="F47" s="3047">
        <v>49</v>
      </c>
      <c r="G47" s="3047">
        <v>13</v>
      </c>
      <c r="H47" s="3047">
        <v>14</v>
      </c>
      <c r="I47" s="3047">
        <v>16</v>
      </c>
      <c r="J47" s="3047">
        <v>0</v>
      </c>
      <c r="K47" s="3047">
        <v>23</v>
      </c>
      <c r="L47" s="3047">
        <v>7</v>
      </c>
      <c r="M47" s="3047">
        <v>41</v>
      </c>
      <c r="N47" s="3047">
        <v>45</v>
      </c>
      <c r="O47" s="3047">
        <v>8</v>
      </c>
      <c r="P47" s="3047">
        <v>21</v>
      </c>
      <c r="Q47" s="3047">
        <v>53</v>
      </c>
      <c r="R47" s="3047"/>
      <c r="S47" s="3047"/>
      <c r="T47" s="3047">
        <v>26</v>
      </c>
      <c r="U47" s="3047">
        <v>20</v>
      </c>
      <c r="V47" s="3047">
        <v>29</v>
      </c>
      <c r="W47" s="3047">
        <v>23</v>
      </c>
      <c r="X47" s="3047">
        <v>31</v>
      </c>
      <c r="Y47" s="3047"/>
      <c r="Z47" s="3047"/>
      <c r="AA47" s="3047">
        <v>33</v>
      </c>
      <c r="AB47" s="3047">
        <v>44</v>
      </c>
      <c r="AC47" s="3047">
        <v>41</v>
      </c>
      <c r="AD47" s="3047">
        <v>36</v>
      </c>
      <c r="AE47" s="3047">
        <v>23</v>
      </c>
      <c r="AF47" s="3047"/>
      <c r="AG47" s="3047"/>
      <c r="AH47" s="3047">
        <v>23</v>
      </c>
      <c r="AI47" s="3047">
        <v>36</v>
      </c>
      <c r="AJ47" s="3047">
        <v>35</v>
      </c>
      <c r="AK47" s="3047">
        <v>13</v>
      </c>
      <c r="AL47" s="3047">
        <v>10</v>
      </c>
      <c r="AM47" s="3047"/>
      <c r="AN47" s="3047"/>
      <c r="AO47" s="3047">
        <v>6</v>
      </c>
      <c r="AP47" s="3047">
        <v>13</v>
      </c>
      <c r="AQ47" s="3047">
        <v>17</v>
      </c>
      <c r="AR47" s="3047">
        <v>17</v>
      </c>
      <c r="AS47" s="3047">
        <v>15</v>
      </c>
      <c r="AT47" s="3047"/>
      <c r="AU47" s="3047"/>
      <c r="AV47" s="3047">
        <v>17</v>
      </c>
      <c r="AW47" s="3047">
        <v>25</v>
      </c>
      <c r="AX47" s="3047">
        <v>4</v>
      </c>
      <c r="AY47" s="3047">
        <v>18</v>
      </c>
      <c r="AZ47" s="3047">
        <v>12</v>
      </c>
      <c r="BA47" s="3047"/>
      <c r="BB47" s="3047"/>
      <c r="BC47" s="3047">
        <v>0</v>
      </c>
      <c r="BD47" s="3047">
        <v>22</v>
      </c>
      <c r="BE47" s="3047">
        <v>23</v>
      </c>
      <c r="BF47" s="3047">
        <v>7</v>
      </c>
      <c r="BG47" s="3047">
        <v>6</v>
      </c>
      <c r="BH47" s="3047"/>
      <c r="BI47" s="3047"/>
      <c r="BJ47" s="3047">
        <v>22</v>
      </c>
      <c r="BK47" s="3047">
        <v>14</v>
      </c>
      <c r="BL47" s="3047">
        <v>21</v>
      </c>
      <c r="BM47" s="3047">
        <v>14</v>
      </c>
      <c r="BN47" s="3047">
        <v>10</v>
      </c>
      <c r="BO47" s="3047">
        <v>3</v>
      </c>
      <c r="BP47" s="3047">
        <v>3</v>
      </c>
      <c r="BQ47" s="3047">
        <v>11</v>
      </c>
      <c r="BR47" s="3047">
        <v>20</v>
      </c>
      <c r="BS47" s="3047">
        <v>5</v>
      </c>
      <c r="BT47" s="3047">
        <v>20</v>
      </c>
      <c r="BU47" s="3047">
        <v>18</v>
      </c>
      <c r="BV47" s="3047">
        <v>3</v>
      </c>
      <c r="BW47" s="3047">
        <v>3</v>
      </c>
      <c r="BX47" s="3047">
        <v>17</v>
      </c>
      <c r="BY47" s="3047">
        <v>17</v>
      </c>
      <c r="BZ47" s="3047">
        <v>32</v>
      </c>
      <c r="CA47" s="3047">
        <v>18</v>
      </c>
      <c r="CB47" s="3047">
        <v>21</v>
      </c>
      <c r="CC47" s="3047">
        <v>21</v>
      </c>
      <c r="CD47" s="3047">
        <v>21</v>
      </c>
      <c r="CE47" s="3047">
        <v>11</v>
      </c>
      <c r="CF47" s="3047">
        <v>15</v>
      </c>
      <c r="CG47" s="3047">
        <v>9</v>
      </c>
      <c r="CH47" s="3047">
        <v>23</v>
      </c>
      <c r="CI47" s="3047">
        <v>12</v>
      </c>
      <c r="CJ47" s="3047">
        <v>4</v>
      </c>
      <c r="CK47" s="3047">
        <v>4</v>
      </c>
      <c r="CL47" s="3047">
        <v>13</v>
      </c>
      <c r="CM47" s="3047">
        <v>15</v>
      </c>
      <c r="CN47" s="3047">
        <v>4</v>
      </c>
      <c r="CO47" s="3047">
        <v>2</v>
      </c>
      <c r="CP47" s="3047">
        <v>11</v>
      </c>
      <c r="CQ47" s="3047">
        <v>11</v>
      </c>
      <c r="CR47" s="3047">
        <v>11</v>
      </c>
      <c r="CS47" s="3047">
        <v>12</v>
      </c>
      <c r="CT47" s="3047">
        <v>13</v>
      </c>
      <c r="CU47" s="3047">
        <v>4</v>
      </c>
      <c r="CV47" s="3047">
        <v>10</v>
      </c>
      <c r="CW47" s="3047">
        <v>5</v>
      </c>
      <c r="CX47" s="3047">
        <v>5</v>
      </c>
      <c r="CY47" s="3047">
        <v>5</v>
      </c>
      <c r="CZ47" s="3047">
        <v>12</v>
      </c>
      <c r="DA47" s="3047">
        <v>28</v>
      </c>
      <c r="DB47" s="3047">
        <v>13</v>
      </c>
      <c r="DC47" s="3047">
        <v>13</v>
      </c>
      <c r="DD47" s="3047">
        <v>12</v>
      </c>
      <c r="DE47" s="3047">
        <v>0</v>
      </c>
      <c r="DF47" s="3047">
        <v>0</v>
      </c>
      <c r="DG47" s="3047">
        <v>6</v>
      </c>
      <c r="DH47" s="3047">
        <v>7</v>
      </c>
      <c r="DI47" s="3047">
        <v>17</v>
      </c>
      <c r="DJ47" s="3047">
        <v>12</v>
      </c>
      <c r="DK47" s="3047">
        <v>12</v>
      </c>
      <c r="DL47" s="3047">
        <v>12</v>
      </c>
      <c r="DM47" s="3047">
        <v>12</v>
      </c>
      <c r="DN47" s="3047">
        <v>15</v>
      </c>
      <c r="DO47" s="3047">
        <v>15</v>
      </c>
      <c r="DP47" s="3047">
        <v>5</v>
      </c>
      <c r="DQ47" s="3047">
        <v>15</v>
      </c>
      <c r="DR47" s="3047">
        <v>8</v>
      </c>
      <c r="DS47" s="3047">
        <v>8</v>
      </c>
      <c r="DT47" s="3047">
        <v>8</v>
      </c>
      <c r="DU47" s="3047">
        <v>6</v>
      </c>
      <c r="DV47" s="3047">
        <v>18</v>
      </c>
      <c r="DW47" s="3047">
        <v>5</v>
      </c>
      <c r="DX47" s="3047">
        <v>6</v>
      </c>
      <c r="DY47" s="3047">
        <v>0</v>
      </c>
      <c r="DZ47" s="3047">
        <v>8</v>
      </c>
      <c r="EA47" s="3047">
        <v>8</v>
      </c>
      <c r="EB47" s="3047">
        <v>5</v>
      </c>
      <c r="EC47" s="3047">
        <v>17</v>
      </c>
      <c r="ED47" s="3047">
        <v>6</v>
      </c>
      <c r="EE47" s="3047">
        <v>9</v>
      </c>
      <c r="EF47" s="3047">
        <v>9</v>
      </c>
      <c r="EG47" s="3047">
        <v>9</v>
      </c>
      <c r="EH47" s="3047">
        <v>9</v>
      </c>
      <c r="EI47" s="3047">
        <v>3</v>
      </c>
      <c r="EJ47" s="3047">
        <v>0</v>
      </c>
      <c r="EK47" s="3047">
        <v>24</v>
      </c>
      <c r="EL47" s="3047">
        <v>11</v>
      </c>
      <c r="EM47" s="3047">
        <v>8</v>
      </c>
      <c r="EN47" s="3047">
        <v>8</v>
      </c>
      <c r="EO47" s="3047">
        <v>8</v>
      </c>
      <c r="EP47" s="3047">
        <v>10</v>
      </c>
      <c r="EQ47" s="3047">
        <v>10</v>
      </c>
      <c r="ER47" s="3047">
        <v>13</v>
      </c>
      <c r="ES47" s="3047">
        <v>19</v>
      </c>
      <c r="ET47" s="3047">
        <v>5</v>
      </c>
      <c r="EU47" s="3047">
        <v>5</v>
      </c>
      <c r="EV47" s="3047">
        <v>5</v>
      </c>
      <c r="EW47" s="3047">
        <v>5</v>
      </c>
      <c r="EX47" s="3047">
        <v>5</v>
      </c>
      <c r="EY47" s="3047">
        <v>18</v>
      </c>
      <c r="EZ47" s="3047">
        <v>14</v>
      </c>
      <c r="FA47" s="3047">
        <v>6</v>
      </c>
      <c r="FB47" s="3047">
        <v>6</v>
      </c>
      <c r="FC47" s="3047">
        <v>6</v>
      </c>
      <c r="FD47" s="3047">
        <v>10</v>
      </c>
      <c r="FE47" s="3047">
        <v>12</v>
      </c>
      <c r="FF47" s="3047">
        <v>11</v>
      </c>
      <c r="FG47" s="3047">
        <v>20</v>
      </c>
      <c r="FH47" s="3047">
        <v>7</v>
      </c>
      <c r="FI47" s="3047">
        <v>7</v>
      </c>
      <c r="FJ47" s="3047">
        <v>7</v>
      </c>
      <c r="FK47" s="3047">
        <v>12</v>
      </c>
      <c r="FL47" s="3047">
        <v>25</v>
      </c>
      <c r="FM47" s="3047">
        <v>9</v>
      </c>
      <c r="FN47" s="3047">
        <v>19</v>
      </c>
      <c r="FO47" s="3047">
        <v>12</v>
      </c>
      <c r="FP47" s="3047">
        <v>12</v>
      </c>
      <c r="FQ47" s="3047">
        <v>12</v>
      </c>
      <c r="FR47" s="3047">
        <v>6</v>
      </c>
      <c r="FS47" s="3047">
        <v>11</v>
      </c>
      <c r="FT47" s="3047">
        <v>6</v>
      </c>
      <c r="FU47" s="3047">
        <v>10</v>
      </c>
      <c r="FV47" s="3047">
        <v>0</v>
      </c>
      <c r="FW47" s="3047">
        <v>11</v>
      </c>
      <c r="FX47" s="3047">
        <v>11</v>
      </c>
      <c r="FY47" s="3047">
        <v>6</v>
      </c>
      <c r="FZ47" s="3047">
        <v>18</v>
      </c>
      <c r="GA47" s="3047">
        <v>9</v>
      </c>
      <c r="GB47" s="3047">
        <v>3</v>
      </c>
      <c r="GC47" s="3047">
        <v>11</v>
      </c>
      <c r="GD47" s="3047">
        <v>11</v>
      </c>
      <c r="GE47" s="3047">
        <v>11</v>
      </c>
      <c r="GF47" s="3047">
        <v>8</v>
      </c>
      <c r="GG47" s="3047">
        <v>8</v>
      </c>
      <c r="GH47" s="3047">
        <v>11</v>
      </c>
      <c r="GI47" s="3047">
        <v>7</v>
      </c>
      <c r="GJ47" s="3047">
        <v>11</v>
      </c>
      <c r="GK47" s="3047">
        <v>11</v>
      </c>
      <c r="GL47" s="3047">
        <v>11</v>
      </c>
      <c r="GM47" s="3047">
        <v>13</v>
      </c>
      <c r="GN47" s="3047">
        <v>14</v>
      </c>
      <c r="GO47" s="3047">
        <v>9</v>
      </c>
      <c r="GP47" s="3047">
        <v>9</v>
      </c>
      <c r="GQ47" s="3047">
        <v>0</v>
      </c>
      <c r="GR47" s="3047">
        <v>10</v>
      </c>
      <c r="GS47" s="3047">
        <v>10</v>
      </c>
      <c r="GT47" s="3047">
        <v>14</v>
      </c>
      <c r="GU47" s="3047">
        <v>27</v>
      </c>
      <c r="GV47" s="3047">
        <v>8</v>
      </c>
      <c r="GW47" s="3047">
        <v>9</v>
      </c>
      <c r="GX47" s="3047">
        <v>0</v>
      </c>
      <c r="GY47" s="3047">
        <v>14</v>
      </c>
      <c r="GZ47" s="3047">
        <v>14</v>
      </c>
      <c r="HA47" s="3047">
        <v>2</v>
      </c>
      <c r="HB47" s="3047">
        <v>12</v>
      </c>
      <c r="HC47" s="3047">
        <v>7</v>
      </c>
      <c r="HD47" s="3047">
        <v>10</v>
      </c>
      <c r="HE47" s="3047">
        <v>7</v>
      </c>
      <c r="HF47" s="3047">
        <v>7</v>
      </c>
      <c r="HG47" s="3047">
        <v>7</v>
      </c>
      <c r="HH47" s="3047">
        <v>7</v>
      </c>
      <c r="HI47" s="3047">
        <v>8</v>
      </c>
      <c r="HJ47" s="3047">
        <v>12</v>
      </c>
      <c r="HK47" s="3047">
        <v>11</v>
      </c>
      <c r="HL47" s="3047">
        <v>11</v>
      </c>
      <c r="HM47" s="3047">
        <v>6</v>
      </c>
      <c r="HN47" s="3047">
        <v>6</v>
      </c>
      <c r="HO47" s="3047">
        <v>6</v>
      </c>
      <c r="HP47" s="3047">
        <v>12</v>
      </c>
      <c r="HQ47" s="3047">
        <v>7</v>
      </c>
      <c r="HR47" s="3047">
        <v>9</v>
      </c>
      <c r="HS47" s="3047">
        <v>9</v>
      </c>
      <c r="HT47" s="3047">
        <v>9</v>
      </c>
      <c r="HU47" s="3047">
        <v>9</v>
      </c>
      <c r="HV47" s="3047">
        <v>9</v>
      </c>
      <c r="HW47" s="3047">
        <v>13</v>
      </c>
      <c r="HX47" s="3047">
        <v>0</v>
      </c>
      <c r="HY47" s="3047">
        <v>21</v>
      </c>
      <c r="HZ47" s="3047">
        <v>7</v>
      </c>
      <c r="IA47" s="3047">
        <v>7</v>
      </c>
      <c r="IB47" s="3047">
        <v>7</v>
      </c>
      <c r="IC47" s="3047">
        <v>8</v>
      </c>
      <c r="ID47" s="3047">
        <v>13</v>
      </c>
      <c r="IE47" s="3047">
        <v>7</v>
      </c>
      <c r="IF47" s="3047">
        <v>10</v>
      </c>
      <c r="IG47" s="3047">
        <v>0</v>
      </c>
      <c r="IH47" s="3047">
        <v>8</v>
      </c>
      <c r="II47" s="3047">
        <v>8</v>
      </c>
      <c r="IJ47" s="3047">
        <v>8</v>
      </c>
      <c r="IK47" s="3047">
        <v>16</v>
      </c>
      <c r="IL47" s="3047">
        <v>6</v>
      </c>
      <c r="IM47" s="3047">
        <v>9</v>
      </c>
      <c r="IN47" s="3047">
        <v>6</v>
      </c>
      <c r="IO47" s="3047">
        <v>6</v>
      </c>
      <c r="IP47" s="3047">
        <v>6</v>
      </c>
      <c r="IQ47" s="3047">
        <v>6</v>
      </c>
      <c r="IR47" s="3047">
        <v>7</v>
      </c>
      <c r="IS47" s="3047">
        <v>14</v>
      </c>
      <c r="IT47" s="3047">
        <v>4</v>
      </c>
      <c r="IU47" s="3047">
        <v>8</v>
      </c>
      <c r="IV47" s="3047">
        <v>8</v>
      </c>
      <c r="IW47" s="3047">
        <v>8</v>
      </c>
      <c r="IX47" s="3047">
        <v>10</v>
      </c>
      <c r="IY47" s="3047">
        <v>12</v>
      </c>
      <c r="IZ47" s="3047">
        <v>10</v>
      </c>
      <c r="JA47" s="3047">
        <v>11</v>
      </c>
      <c r="JB47" s="3047">
        <v>7</v>
      </c>
      <c r="JC47" s="3047">
        <v>7</v>
      </c>
      <c r="JD47" s="3047">
        <v>7</v>
      </c>
      <c r="JE47" s="3047">
        <v>10</v>
      </c>
      <c r="JF47" s="3047">
        <v>11</v>
      </c>
      <c r="JG47" s="3047">
        <v>1</v>
      </c>
      <c r="JH47" s="3047">
        <v>7</v>
      </c>
      <c r="JI47" s="3047">
        <v>2</v>
      </c>
      <c r="JJ47" s="3047">
        <v>7</v>
      </c>
      <c r="JK47" s="3047">
        <v>7</v>
      </c>
      <c r="JL47" s="3047">
        <v>10</v>
      </c>
      <c r="JM47" s="3047">
        <v>11</v>
      </c>
      <c r="JN47" s="3047">
        <v>8</v>
      </c>
      <c r="JO47" s="3047">
        <v>7</v>
      </c>
      <c r="JP47" s="3047">
        <v>2</v>
      </c>
      <c r="JQ47" s="3047">
        <v>2</v>
      </c>
      <c r="JR47" s="3047">
        <v>2</v>
      </c>
      <c r="JS47" s="3047">
        <v>10</v>
      </c>
      <c r="JT47" s="3047">
        <v>10</v>
      </c>
      <c r="JU47" s="3047">
        <v>5</v>
      </c>
      <c r="JV47" s="3047">
        <v>13</v>
      </c>
      <c r="JW47" s="3047">
        <v>10</v>
      </c>
      <c r="JX47" s="3047">
        <v>10</v>
      </c>
      <c r="JY47" s="3047">
        <v>10</v>
      </c>
      <c r="JZ47" s="3047">
        <v>6</v>
      </c>
      <c r="KA47" s="3047">
        <v>3</v>
      </c>
      <c r="KB47" s="3047">
        <v>0</v>
      </c>
      <c r="KC47" s="3047">
        <v>28</v>
      </c>
      <c r="KD47" s="3047">
        <v>16</v>
      </c>
      <c r="KE47" s="3047">
        <v>16</v>
      </c>
      <c r="KF47" s="3047">
        <v>16</v>
      </c>
      <c r="KG47" s="3047">
        <v>5</v>
      </c>
      <c r="KH47" s="3047">
        <v>20</v>
      </c>
      <c r="KI47" s="3047">
        <v>3</v>
      </c>
      <c r="KJ47" s="3047">
        <v>9</v>
      </c>
      <c r="KK47" s="3047">
        <v>10</v>
      </c>
      <c r="KL47" s="3047">
        <v>10</v>
      </c>
      <c r="KM47" s="3047">
        <v>10</v>
      </c>
      <c r="KN47" s="3047">
        <v>11</v>
      </c>
      <c r="KO47" s="3047">
        <v>17</v>
      </c>
      <c r="KP47" s="3047">
        <v>6</v>
      </c>
      <c r="KQ47" s="3047">
        <v>9</v>
      </c>
      <c r="KR47" s="3047">
        <v>12</v>
      </c>
      <c r="KS47" s="3047">
        <v>12</v>
      </c>
      <c r="KT47" s="3047">
        <v>12</v>
      </c>
      <c r="KU47" s="3047">
        <v>9</v>
      </c>
      <c r="KV47" s="3047">
        <v>6</v>
      </c>
      <c r="KW47" s="3047">
        <v>5</v>
      </c>
      <c r="KX47" s="3047">
        <v>14</v>
      </c>
      <c r="KY47" s="3047">
        <v>0</v>
      </c>
      <c r="KZ47" s="3047">
        <v>10</v>
      </c>
      <c r="LA47" s="3047">
        <v>10</v>
      </c>
      <c r="LB47" s="3047">
        <v>10</v>
      </c>
      <c r="LC47" s="3047">
        <v>18</v>
      </c>
      <c r="LD47" s="3047">
        <v>1</v>
      </c>
      <c r="LE47" s="3047">
        <v>7</v>
      </c>
      <c r="LF47" s="3047">
        <v>4</v>
      </c>
      <c r="LG47" s="3047">
        <v>4</v>
      </c>
      <c r="LH47" s="3047">
        <v>4</v>
      </c>
      <c r="LI47" s="3047">
        <v>6</v>
      </c>
      <c r="LJ47" s="3047">
        <v>16</v>
      </c>
      <c r="LK47" s="3047">
        <v>6</v>
      </c>
      <c r="LL47" s="3047">
        <v>8</v>
      </c>
      <c r="LM47" s="3047">
        <v>5</v>
      </c>
      <c r="LN47" s="3047">
        <v>5</v>
      </c>
      <c r="LO47" s="3047">
        <v>5</v>
      </c>
      <c r="LP47" s="3047">
        <v>10</v>
      </c>
      <c r="LQ47" s="3047">
        <v>7</v>
      </c>
      <c r="LR47" s="3047">
        <v>6</v>
      </c>
      <c r="LS47" s="3047">
        <v>6</v>
      </c>
      <c r="LT47" s="3047">
        <v>0</v>
      </c>
      <c r="LU47" s="3047">
        <v>0</v>
      </c>
      <c r="LV47" s="3047">
        <v>0</v>
      </c>
      <c r="LW47" s="3047">
        <v>10</v>
      </c>
      <c r="LX47" s="3047">
        <v>13</v>
      </c>
      <c r="LY47" s="3047">
        <v>2</v>
      </c>
      <c r="LZ47" s="3047">
        <v>8</v>
      </c>
      <c r="MA47" s="3047">
        <v>14</v>
      </c>
      <c r="MB47" s="3047">
        <v>14</v>
      </c>
      <c r="MC47" s="3047">
        <v>14</v>
      </c>
      <c r="MD47" s="3047">
        <v>10</v>
      </c>
      <c r="ME47" s="3047">
        <v>13</v>
      </c>
      <c r="MF47" s="3047">
        <v>2</v>
      </c>
      <c r="MG47" s="3047">
        <v>11</v>
      </c>
      <c r="MH47" s="3047">
        <v>7</v>
      </c>
      <c r="MI47" s="3047">
        <v>7</v>
      </c>
      <c r="MJ47" s="3047">
        <v>7</v>
      </c>
      <c r="MK47" s="3047">
        <v>7</v>
      </c>
      <c r="ML47" s="3047">
        <v>13</v>
      </c>
      <c r="MM47" s="3047">
        <v>2</v>
      </c>
      <c r="MN47" s="3047">
        <v>11</v>
      </c>
      <c r="MO47" s="3047">
        <v>10</v>
      </c>
      <c r="MP47" s="3047">
        <v>10</v>
      </c>
      <c r="MQ47" s="3047">
        <v>10</v>
      </c>
      <c r="MR47" s="3047">
        <v>5</v>
      </c>
      <c r="MS47" s="3047">
        <v>20</v>
      </c>
      <c r="MT47" s="3047">
        <v>6</v>
      </c>
      <c r="MU47" s="3047">
        <v>7</v>
      </c>
      <c r="MV47" s="3047">
        <v>8</v>
      </c>
      <c r="MW47" s="3047">
        <v>8</v>
      </c>
      <c r="MX47" s="3047">
        <v>8</v>
      </c>
      <c r="MY47" s="3047">
        <v>8</v>
      </c>
      <c r="MZ47" s="3047">
        <v>8</v>
      </c>
      <c r="NA47" s="3047">
        <v>12</v>
      </c>
      <c r="NB47" s="3047">
        <v>1</v>
      </c>
      <c r="NC47" s="3047">
        <v>4</v>
      </c>
      <c r="ND47" s="3047">
        <v>4</v>
      </c>
      <c r="NE47" s="3047">
        <v>4</v>
      </c>
      <c r="NF47" s="3047">
        <v>4</v>
      </c>
      <c r="NG47" s="3047">
        <v>3</v>
      </c>
      <c r="NH47" s="3047">
        <v>0</v>
      </c>
      <c r="NI47" s="3047">
        <v>13</v>
      </c>
      <c r="NJ47" s="3047">
        <v>8</v>
      </c>
      <c r="NK47" s="3047">
        <v>8</v>
      </c>
      <c r="NL47" s="3047">
        <v>8</v>
      </c>
      <c r="NM47" s="3047">
        <v>2</v>
      </c>
      <c r="NN47" s="3047">
        <v>6</v>
      </c>
      <c r="NO47" s="3047">
        <v>3</v>
      </c>
      <c r="NP47" s="3047">
        <v>4</v>
      </c>
      <c r="NQ47" s="3047">
        <v>8</v>
      </c>
      <c r="NR47" s="3047">
        <v>8</v>
      </c>
      <c r="NS47" s="3047">
        <v>8</v>
      </c>
      <c r="NT47" s="3047">
        <v>4</v>
      </c>
      <c r="NU47" s="3047">
        <v>3</v>
      </c>
      <c r="NV47" s="3047">
        <v>8</v>
      </c>
      <c r="NW47" s="3047">
        <v>2</v>
      </c>
      <c r="NX47" s="3047">
        <v>10</v>
      </c>
      <c r="NY47" s="3047">
        <v>10</v>
      </c>
      <c r="NZ47" s="3047">
        <v>10</v>
      </c>
      <c r="OA47" s="3047">
        <v>10</v>
      </c>
      <c r="OB47" s="3047">
        <v>9</v>
      </c>
      <c r="OC47" s="3047">
        <v>5</v>
      </c>
      <c r="OD47" s="3047">
        <v>10</v>
      </c>
      <c r="OE47" s="3047">
        <v>0</v>
      </c>
      <c r="OF47" s="3047">
        <v>6</v>
      </c>
      <c r="OG47" s="3047">
        <v>6</v>
      </c>
      <c r="OH47" s="3047">
        <v>5</v>
      </c>
      <c r="OI47" s="3047">
        <v>10</v>
      </c>
      <c r="OJ47" s="3047">
        <v>5</v>
      </c>
      <c r="OK47" s="3047">
        <v>6</v>
      </c>
      <c r="OL47" s="3047">
        <v>0</v>
      </c>
      <c r="OM47" s="3047">
        <v>11</v>
      </c>
      <c r="ON47" s="3047">
        <v>11</v>
      </c>
      <c r="OO47" s="3047">
        <v>10</v>
      </c>
      <c r="OP47" s="3047">
        <v>13</v>
      </c>
      <c r="OQ47" s="3047">
        <v>4</v>
      </c>
      <c r="OR47" s="3047">
        <v>9</v>
      </c>
      <c r="OS47" s="3047">
        <v>0</v>
      </c>
      <c r="OT47" s="3047">
        <v>3</v>
      </c>
      <c r="OU47" s="3047">
        <v>3</v>
      </c>
      <c r="OV47" s="3047">
        <v>12</v>
      </c>
      <c r="OW47" s="3047">
        <v>8</v>
      </c>
      <c r="OX47" s="3047">
        <v>1</v>
      </c>
      <c r="OY47" s="3047">
        <v>5</v>
      </c>
      <c r="OZ47" s="3047">
        <v>4</v>
      </c>
      <c r="PA47" s="3047">
        <v>0</v>
      </c>
      <c r="PB47" s="3047">
        <v>0</v>
      </c>
      <c r="PC47" s="3047">
        <v>0</v>
      </c>
      <c r="PD47" s="3047">
        <v>6</v>
      </c>
      <c r="PE47" s="3047">
        <v>12</v>
      </c>
      <c r="PF47" s="3047">
        <v>3</v>
      </c>
      <c r="PG47" s="3047">
        <v>0</v>
      </c>
      <c r="PH47" s="3047"/>
      <c r="PI47" s="3047">
        <v>8</v>
      </c>
      <c r="PJ47" s="3047">
        <v>5</v>
      </c>
      <c r="PK47" s="3047">
        <v>10</v>
      </c>
      <c r="PL47" s="3047">
        <v>5</v>
      </c>
      <c r="PM47" s="3047">
        <v>10</v>
      </c>
      <c r="PN47" s="3047">
        <v>5</v>
      </c>
      <c r="PO47" s="3047">
        <v>5</v>
      </c>
      <c r="PP47" s="3047">
        <v>5</v>
      </c>
      <c r="PQ47" s="3047">
        <v>7</v>
      </c>
      <c r="PR47" s="3047">
        <v>13</v>
      </c>
      <c r="PS47" s="3047">
        <v>1</v>
      </c>
      <c r="PT47" s="3047">
        <v>10</v>
      </c>
      <c r="PU47" s="3047">
        <v>2</v>
      </c>
      <c r="PV47" s="3047">
        <v>2</v>
      </c>
      <c r="PW47" s="3047">
        <v>2</v>
      </c>
      <c r="PX47" s="3047">
        <v>4</v>
      </c>
      <c r="PY47" s="3047">
        <v>15</v>
      </c>
      <c r="PZ47" s="3047">
        <v>6</v>
      </c>
      <c r="QA47" s="3047">
        <v>7</v>
      </c>
      <c r="QB47" s="3047">
        <v>5</v>
      </c>
      <c r="QC47" s="3047">
        <v>5</v>
      </c>
      <c r="QD47" s="3047">
        <v>5</v>
      </c>
      <c r="QE47" s="3047">
        <v>3</v>
      </c>
      <c r="QF47" s="3047">
        <v>13</v>
      </c>
      <c r="QG47" s="3047">
        <v>5</v>
      </c>
      <c r="QH47" s="3047">
        <v>0</v>
      </c>
      <c r="QI47" s="3047">
        <v>10</v>
      </c>
      <c r="QJ47" s="3047">
        <v>10</v>
      </c>
      <c r="QK47" s="3047">
        <v>10</v>
      </c>
      <c r="QL47" s="3047">
        <v>2</v>
      </c>
      <c r="QM47" s="3047">
        <v>7</v>
      </c>
      <c r="QN47" s="3047">
        <v>1</v>
      </c>
      <c r="QO47" s="3047">
        <v>0</v>
      </c>
      <c r="QP47" s="3047">
        <v>13</v>
      </c>
      <c r="QQ47" s="3047">
        <v>13</v>
      </c>
      <c r="QR47" s="3047">
        <v>13</v>
      </c>
      <c r="QS47" s="3047">
        <v>2</v>
      </c>
      <c r="QT47" s="3047">
        <v>4</v>
      </c>
      <c r="QU47" s="3047">
        <v>2</v>
      </c>
      <c r="QV47" s="3047">
        <v>3</v>
      </c>
      <c r="QW47" s="3047">
        <v>0</v>
      </c>
      <c r="QX47" s="3047">
        <v>2</v>
      </c>
      <c r="QY47" s="3047">
        <v>2</v>
      </c>
      <c r="QZ47" s="3047">
        <v>4</v>
      </c>
      <c r="RA47" s="3047">
        <v>10</v>
      </c>
      <c r="RB47" s="3047">
        <v>2</v>
      </c>
      <c r="RC47" s="3047">
        <v>14</v>
      </c>
      <c r="RD47" s="3047">
        <v>2</v>
      </c>
      <c r="RE47" s="3047">
        <v>2</v>
      </c>
      <c r="RF47" s="3047">
        <v>2</v>
      </c>
      <c r="RG47" s="3047">
        <v>6</v>
      </c>
      <c r="RH47" s="3047">
        <v>11</v>
      </c>
      <c r="RI47" s="3047">
        <v>4</v>
      </c>
      <c r="RJ47" s="3047">
        <v>5</v>
      </c>
      <c r="RK47" s="3047">
        <v>0</v>
      </c>
      <c r="RL47" s="3047">
        <v>6</v>
      </c>
      <c r="RM47" s="3047">
        <v>6</v>
      </c>
      <c r="RN47" s="3047">
        <v>4</v>
      </c>
      <c r="RO47" s="3047">
        <v>11</v>
      </c>
      <c r="RP47" s="3047">
        <v>5</v>
      </c>
      <c r="RQ47" s="3047">
        <v>5</v>
      </c>
      <c r="RR47" s="3047">
        <v>3</v>
      </c>
      <c r="RS47" s="3047">
        <v>3</v>
      </c>
      <c r="RT47" s="3047">
        <v>3</v>
      </c>
      <c r="RU47" s="3047">
        <v>6</v>
      </c>
      <c r="RV47" s="3047">
        <v>0</v>
      </c>
      <c r="RW47" s="3047">
        <v>0</v>
      </c>
      <c r="RX47" s="3047">
        <v>5</v>
      </c>
      <c r="RY47" s="3047">
        <v>3</v>
      </c>
      <c r="RZ47" s="3047">
        <v>3</v>
      </c>
      <c r="SA47" s="3047">
        <v>3</v>
      </c>
      <c r="SB47" s="3047">
        <v>3</v>
      </c>
      <c r="SC47" s="3047">
        <v>11</v>
      </c>
      <c r="SD47" s="3047">
        <v>9</v>
      </c>
      <c r="SE47" s="3047">
        <v>10</v>
      </c>
      <c r="SF47" s="3047">
        <v>4</v>
      </c>
      <c r="SG47" s="3047">
        <v>4</v>
      </c>
      <c r="SH47" s="3047">
        <v>4</v>
      </c>
      <c r="SI47" s="3047">
        <v>6</v>
      </c>
      <c r="SJ47" s="3047">
        <v>9</v>
      </c>
      <c r="SK47" s="3047">
        <v>1</v>
      </c>
      <c r="SL47" s="3047">
        <v>7</v>
      </c>
      <c r="SM47" s="3047">
        <v>9</v>
      </c>
      <c r="SN47" s="3047">
        <v>9</v>
      </c>
      <c r="SO47" s="3047">
        <v>9</v>
      </c>
      <c r="SP47" s="3047">
        <v>3</v>
      </c>
      <c r="SQ47" s="3047">
        <v>14</v>
      </c>
      <c r="SR47" s="3047">
        <v>1</v>
      </c>
      <c r="SS47" s="3047">
        <v>5</v>
      </c>
      <c r="ST47" s="3047">
        <v>0</v>
      </c>
      <c r="SU47" s="3047">
        <v>4</v>
      </c>
      <c r="SV47" s="3047">
        <v>4</v>
      </c>
      <c r="SW47" s="3047">
        <v>4</v>
      </c>
      <c r="SX47" s="3047">
        <v>1</v>
      </c>
      <c r="SY47" s="3047">
        <v>10</v>
      </c>
      <c r="SZ47" s="3047">
        <v>2</v>
      </c>
      <c r="TA47" s="3047">
        <v>0</v>
      </c>
      <c r="TB47" s="3047">
        <v>0</v>
      </c>
      <c r="TC47" s="3047">
        <v>10</v>
      </c>
      <c r="TD47" s="3047">
        <v>5</v>
      </c>
      <c r="TE47" s="3047">
        <v>14</v>
      </c>
      <c r="TF47" s="3047">
        <v>1</v>
      </c>
      <c r="TG47" s="3047">
        <v>6</v>
      </c>
      <c r="TH47" s="3047">
        <v>9</v>
      </c>
      <c r="TI47" s="3047">
        <v>9</v>
      </c>
      <c r="TJ47" s="3047">
        <v>9</v>
      </c>
      <c r="TK47" s="3047">
        <v>4</v>
      </c>
      <c r="TL47" s="3047">
        <v>5</v>
      </c>
      <c r="TM47" s="3047">
        <v>6</v>
      </c>
      <c r="TN47" s="3047">
        <v>5</v>
      </c>
      <c r="TO47" s="3047">
        <v>0</v>
      </c>
      <c r="TP47" s="3047">
        <v>6</v>
      </c>
      <c r="TQ47" s="3047">
        <v>6</v>
      </c>
      <c r="TR47" s="3047">
        <v>7</v>
      </c>
      <c r="TS47" s="3047">
        <v>11</v>
      </c>
      <c r="TT47" s="3047">
        <v>2</v>
      </c>
      <c r="TU47" s="3047">
        <v>5</v>
      </c>
      <c r="TV47" s="3047">
        <v>7</v>
      </c>
      <c r="TW47" s="3047">
        <v>7</v>
      </c>
      <c r="TX47" s="3047">
        <v>7</v>
      </c>
      <c r="TY47" s="3047">
        <v>0</v>
      </c>
      <c r="TZ47" s="3047">
        <v>12</v>
      </c>
      <c r="UA47" s="3047">
        <v>7</v>
      </c>
      <c r="UB47" s="3047">
        <v>1</v>
      </c>
      <c r="UC47" s="3047">
        <v>10</v>
      </c>
      <c r="UD47" s="3047">
        <v>10</v>
      </c>
      <c r="UE47" s="3047">
        <v>10</v>
      </c>
      <c r="UF47" s="3047">
        <v>2</v>
      </c>
      <c r="UG47" s="3047">
        <v>11</v>
      </c>
      <c r="UH47" s="3047">
        <v>11</v>
      </c>
      <c r="UI47" s="3047">
        <v>6</v>
      </c>
      <c r="UJ47" s="3047">
        <v>0</v>
      </c>
      <c r="UK47" s="3047">
        <v>6</v>
      </c>
      <c r="UL47" s="3047">
        <v>6</v>
      </c>
      <c r="UM47" s="3047">
        <v>1</v>
      </c>
      <c r="UN47" s="3047">
        <v>6</v>
      </c>
      <c r="UO47" s="3047">
        <v>2</v>
      </c>
      <c r="UP47" s="3047">
        <v>5</v>
      </c>
      <c r="UQ47" s="3047">
        <v>5</v>
      </c>
      <c r="UR47" s="3047">
        <v>5</v>
      </c>
      <c r="US47" s="3047">
        <v>5</v>
      </c>
      <c r="UT47" s="3047">
        <v>2</v>
      </c>
      <c r="UU47" s="3047">
        <v>7</v>
      </c>
      <c r="UV47" s="3047">
        <v>6</v>
      </c>
      <c r="UW47" s="3047">
        <v>9</v>
      </c>
      <c r="UX47" s="3047">
        <v>4</v>
      </c>
      <c r="UY47" s="3047">
        <v>4</v>
      </c>
      <c r="UZ47" s="3047">
        <v>4</v>
      </c>
      <c r="VA47" s="3047">
        <v>3</v>
      </c>
      <c r="VB47" s="3047">
        <v>15</v>
      </c>
      <c r="VC47" s="3047">
        <v>8</v>
      </c>
      <c r="VD47" s="3047">
        <v>7</v>
      </c>
      <c r="VE47" s="3047">
        <v>2</v>
      </c>
      <c r="VF47" s="3047">
        <v>2</v>
      </c>
      <c r="VG47" s="3047">
        <v>2</v>
      </c>
      <c r="VH47" s="3047">
        <v>1</v>
      </c>
      <c r="VI47" s="3047">
        <v>6</v>
      </c>
      <c r="VJ47" s="3047">
        <v>5</v>
      </c>
      <c r="VK47" s="3047">
        <v>8</v>
      </c>
      <c r="VL47" s="3047">
        <v>4</v>
      </c>
      <c r="VM47" s="3047">
        <v>4</v>
      </c>
      <c r="VN47" s="3047">
        <v>4</v>
      </c>
      <c r="VO47" s="3047">
        <v>3</v>
      </c>
      <c r="VP47" s="3047">
        <v>12</v>
      </c>
      <c r="VQ47" s="3047">
        <v>4</v>
      </c>
      <c r="VR47" s="3047">
        <v>10</v>
      </c>
      <c r="VS47" s="3047">
        <v>1</v>
      </c>
      <c r="VT47" s="3047">
        <v>1</v>
      </c>
      <c r="VU47" s="3047">
        <v>1</v>
      </c>
      <c r="VV47" s="3047">
        <v>7</v>
      </c>
      <c r="VW47" s="3047">
        <v>12</v>
      </c>
      <c r="VX47" s="3047">
        <v>5</v>
      </c>
      <c r="VY47" s="3047">
        <v>6</v>
      </c>
      <c r="VZ47" s="3047">
        <v>3</v>
      </c>
      <c r="WA47" s="3047">
        <v>3</v>
      </c>
      <c r="WB47" s="3047">
        <v>3</v>
      </c>
      <c r="WC47" s="3047">
        <v>3</v>
      </c>
      <c r="WD47" s="3047">
        <v>6</v>
      </c>
      <c r="WE47" s="3047">
        <v>2</v>
      </c>
      <c r="WF47" s="3047">
        <v>6</v>
      </c>
      <c r="WG47" s="3047">
        <v>10</v>
      </c>
      <c r="WH47" s="3047">
        <v>10</v>
      </c>
      <c r="WI47" s="3047">
        <v>10</v>
      </c>
      <c r="WJ47" s="3047">
        <v>5</v>
      </c>
      <c r="WK47" s="3047">
        <v>10</v>
      </c>
      <c r="WL47" s="3047">
        <v>3</v>
      </c>
      <c r="WM47" s="3047">
        <v>3</v>
      </c>
      <c r="WN47" s="3047">
        <v>3</v>
      </c>
      <c r="WO47" s="3047">
        <v>3</v>
      </c>
      <c r="WP47" s="3047">
        <v>3</v>
      </c>
      <c r="WQ47" s="3047">
        <v>3</v>
      </c>
      <c r="WR47" s="3047">
        <v>1</v>
      </c>
      <c r="WS47" s="3047">
        <v>0</v>
      </c>
      <c r="WT47" s="3047">
        <v>8</v>
      </c>
      <c r="WU47" s="3047">
        <v>11</v>
      </c>
      <c r="WV47" s="3047">
        <v>11</v>
      </c>
      <c r="WW47" s="3047">
        <v>11</v>
      </c>
      <c r="WX47" s="3047">
        <v>9</v>
      </c>
      <c r="WY47" s="3047">
        <v>10</v>
      </c>
      <c r="WZ47" s="3047">
        <v>2</v>
      </c>
      <c r="XA47" s="3047">
        <v>3</v>
      </c>
      <c r="XB47" s="3047">
        <v>2</v>
      </c>
      <c r="XC47" s="3047">
        <v>2</v>
      </c>
      <c r="XD47" s="3047">
        <v>2</v>
      </c>
      <c r="XE47" s="3047">
        <v>4</v>
      </c>
      <c r="XF47" s="3047">
        <v>5</v>
      </c>
      <c r="XG47" s="3047">
        <v>9</v>
      </c>
      <c r="XH47" s="3047">
        <v>2</v>
      </c>
      <c r="XI47" s="3047">
        <v>4</v>
      </c>
      <c r="XJ47" s="3047">
        <v>4</v>
      </c>
      <c r="XK47" s="3047">
        <v>4</v>
      </c>
      <c r="XL47" s="3047">
        <v>6</v>
      </c>
      <c r="XM47" s="3047">
        <v>9</v>
      </c>
      <c r="XN47" s="3047">
        <v>7</v>
      </c>
      <c r="XO47" s="3047">
        <v>7</v>
      </c>
      <c r="XP47" s="3047">
        <v>0</v>
      </c>
      <c r="XQ47" s="3047">
        <v>0</v>
      </c>
      <c r="XR47" s="3047">
        <v>5</v>
      </c>
      <c r="XS47" s="3047">
        <v>6</v>
      </c>
      <c r="XT47" s="3047">
        <v>7</v>
      </c>
      <c r="XU47" s="3047">
        <v>10</v>
      </c>
      <c r="XV47" s="3047">
        <v>6</v>
      </c>
      <c r="XW47" s="3047">
        <v>6</v>
      </c>
      <c r="XX47" s="3047">
        <v>6</v>
      </c>
      <c r="XY47" s="3047">
        <v>6</v>
      </c>
      <c r="XZ47" s="3047">
        <v>6</v>
      </c>
      <c r="YA47" s="3047">
        <v>3</v>
      </c>
      <c r="YB47" s="3047">
        <v>3</v>
      </c>
      <c r="YC47" s="3047">
        <v>6</v>
      </c>
      <c r="YD47" s="3047">
        <v>0</v>
      </c>
      <c r="YE47" s="3047">
        <v>5</v>
      </c>
      <c r="YF47" s="3047">
        <v>5</v>
      </c>
      <c r="YG47" s="3047">
        <v>2</v>
      </c>
      <c r="YH47" s="3047">
        <v>5</v>
      </c>
      <c r="YI47" s="3047">
        <v>5</v>
      </c>
      <c r="YJ47" s="3047">
        <v>11</v>
      </c>
      <c r="YK47" s="3047">
        <v>0</v>
      </c>
      <c r="YL47" s="3047">
        <v>3</v>
      </c>
      <c r="YM47" s="3047">
        <v>3</v>
      </c>
      <c r="YN47" s="3047">
        <v>5</v>
      </c>
      <c r="YO47" s="3047">
        <v>7</v>
      </c>
      <c r="YP47" s="3047">
        <v>7</v>
      </c>
      <c r="YQ47" s="3047">
        <v>8</v>
      </c>
      <c r="YR47" s="3047">
        <v>3</v>
      </c>
      <c r="YS47" s="3047">
        <v>3</v>
      </c>
      <c r="YT47" s="3047">
        <v>3</v>
      </c>
      <c r="YU47" s="3047">
        <v>5</v>
      </c>
      <c r="YV47" s="3047">
        <v>5</v>
      </c>
      <c r="YW47" s="3047">
        <v>5</v>
      </c>
      <c r="YX47" s="3047">
        <v>0</v>
      </c>
      <c r="YY47" s="3047">
        <v>5</v>
      </c>
      <c r="YZ47" s="3047">
        <v>5</v>
      </c>
      <c r="ZA47" s="3047">
        <v>5</v>
      </c>
      <c r="ZB47" s="3047">
        <v>4</v>
      </c>
      <c r="ZC47" s="3047">
        <v>0</v>
      </c>
      <c r="ZD47" s="3047">
        <v>0</v>
      </c>
      <c r="ZE47" s="3047">
        <v>2</v>
      </c>
      <c r="ZF47" s="3047">
        <v>2</v>
      </c>
      <c r="ZG47" s="3047">
        <v>2</v>
      </c>
      <c r="ZH47" s="3047">
        <v>2</v>
      </c>
      <c r="ZI47" s="3047">
        <v>8</v>
      </c>
      <c r="ZJ47" s="3047">
        <v>1</v>
      </c>
      <c r="ZK47" s="3047">
        <v>6</v>
      </c>
      <c r="ZL47" s="3047">
        <v>2</v>
      </c>
      <c r="ZM47" s="3047">
        <v>6</v>
      </c>
      <c r="ZN47" s="3047">
        <v>6</v>
      </c>
      <c r="ZO47" s="3047">
        <v>6</v>
      </c>
      <c r="ZP47" s="3047">
        <v>0</v>
      </c>
      <c r="ZQ47" s="3047">
        <v>8</v>
      </c>
      <c r="ZR47" s="3047">
        <v>3</v>
      </c>
      <c r="ZS47" s="3047">
        <v>3</v>
      </c>
      <c r="ZT47" s="3047">
        <v>0</v>
      </c>
      <c r="ZU47" s="3047">
        <v>0</v>
      </c>
      <c r="ZV47" s="3047">
        <v>0</v>
      </c>
      <c r="ZW47" s="3047">
        <v>6</v>
      </c>
      <c r="ZX47" s="3047">
        <v>0</v>
      </c>
      <c r="ZY47" s="3047">
        <v>4</v>
      </c>
      <c r="ZZ47" s="3047">
        <v>9</v>
      </c>
      <c r="AAA47" s="3047">
        <v>5</v>
      </c>
      <c r="AAB47" s="3047">
        <v>5</v>
      </c>
      <c r="AAC47" s="3047">
        <v>5</v>
      </c>
      <c r="AAD47" s="3047">
        <v>3</v>
      </c>
      <c r="AAE47" s="3047">
        <v>5</v>
      </c>
      <c r="AAF47" s="3047">
        <v>6</v>
      </c>
      <c r="AAG47" s="3047">
        <v>1</v>
      </c>
      <c r="AAH47" s="3047">
        <v>7</v>
      </c>
      <c r="AAI47" s="3047">
        <v>7</v>
      </c>
      <c r="AAJ47" s="3047">
        <v>7</v>
      </c>
      <c r="AAK47" s="3047">
        <v>3</v>
      </c>
      <c r="AAL47" s="3047">
        <v>0</v>
      </c>
      <c r="AAM47" s="3047">
        <v>8</v>
      </c>
      <c r="AAN47" s="3047">
        <v>2</v>
      </c>
      <c r="AAO47" s="3047">
        <v>3</v>
      </c>
      <c r="AAP47" s="3047">
        <v>3</v>
      </c>
      <c r="AAQ47" s="3047">
        <v>3</v>
      </c>
      <c r="AAR47" s="3047">
        <v>0</v>
      </c>
      <c r="AAS47" s="3047">
        <v>4</v>
      </c>
      <c r="AAT47" s="3047">
        <v>5</v>
      </c>
      <c r="AAU47" s="3047">
        <v>5</v>
      </c>
      <c r="AAV47" s="3047">
        <v>7</v>
      </c>
      <c r="AAW47" s="3047">
        <v>7</v>
      </c>
      <c r="AAX47" s="3047">
        <v>7</v>
      </c>
      <c r="AAY47" s="3047">
        <v>0</v>
      </c>
      <c r="AAZ47" s="3047">
        <v>0</v>
      </c>
      <c r="ABA47" s="3047">
        <v>4</v>
      </c>
      <c r="ABB47" s="3047">
        <v>5</v>
      </c>
      <c r="ABC47" s="3047">
        <v>3</v>
      </c>
      <c r="ABD47" s="3047">
        <v>3</v>
      </c>
      <c r="ABE47" s="3047">
        <v>3</v>
      </c>
      <c r="ABF47" s="3047">
        <v>3</v>
      </c>
      <c r="ABG47" s="3047">
        <v>3</v>
      </c>
      <c r="ABH47" s="3047">
        <v>3</v>
      </c>
    </row>
    <row r="48" spans="1:736" x14ac:dyDescent="0.2">
      <c r="A48" s="3046" t="s">
        <v>437</v>
      </c>
      <c r="B48" s="3047">
        <v>0</v>
      </c>
      <c r="C48" s="3047">
        <v>0</v>
      </c>
      <c r="D48" s="3047"/>
      <c r="E48" s="3047"/>
      <c r="F48" s="3047">
        <v>0</v>
      </c>
      <c r="G48" s="3047">
        <v>0</v>
      </c>
      <c r="H48" s="3047">
        <v>0</v>
      </c>
      <c r="I48" s="3047">
        <v>3</v>
      </c>
      <c r="J48" s="3047">
        <v>0</v>
      </c>
      <c r="K48" s="3047">
        <v>0</v>
      </c>
      <c r="L48" s="3047">
        <v>10</v>
      </c>
      <c r="M48" s="3047">
        <v>0</v>
      </c>
      <c r="N48" s="3047">
        <v>0</v>
      </c>
      <c r="O48" s="3047">
        <v>0</v>
      </c>
      <c r="P48" s="3047">
        <v>0</v>
      </c>
      <c r="Q48" s="3047">
        <v>0</v>
      </c>
      <c r="R48" s="3047"/>
      <c r="S48" s="3047"/>
      <c r="T48" s="3047">
        <v>0</v>
      </c>
      <c r="U48" s="3047">
        <v>0</v>
      </c>
      <c r="V48" s="3047">
        <v>0</v>
      </c>
      <c r="W48" s="3047">
        <v>2</v>
      </c>
      <c r="X48" s="3047">
        <v>0</v>
      </c>
      <c r="Y48" s="3047"/>
      <c r="Z48" s="3047"/>
      <c r="AA48" s="3047">
        <v>0</v>
      </c>
      <c r="AB48" s="3047">
        <v>0</v>
      </c>
      <c r="AC48" s="3047">
        <v>2</v>
      </c>
      <c r="AD48" s="3047">
        <v>0</v>
      </c>
      <c r="AE48" s="3047">
        <v>0</v>
      </c>
      <c r="AF48" s="3047"/>
      <c r="AG48" s="3047"/>
      <c r="AH48" s="3047">
        <v>0</v>
      </c>
      <c r="AI48" s="3047">
        <v>0</v>
      </c>
      <c r="AJ48" s="3047">
        <v>0</v>
      </c>
      <c r="AK48" s="3047">
        <v>0</v>
      </c>
      <c r="AL48" s="3047">
        <v>0</v>
      </c>
      <c r="AM48" s="3047"/>
      <c r="AN48" s="3047"/>
      <c r="AO48" s="3047">
        <v>0</v>
      </c>
      <c r="AP48" s="3047">
        <v>0</v>
      </c>
      <c r="AQ48" s="3047">
        <v>0</v>
      </c>
      <c r="AR48" s="3047">
        <v>0</v>
      </c>
      <c r="AS48" s="3047">
        <v>0</v>
      </c>
      <c r="AT48" s="3047"/>
      <c r="AU48" s="3047"/>
      <c r="AV48" s="3047">
        <v>5</v>
      </c>
      <c r="AW48" s="3047">
        <v>1</v>
      </c>
      <c r="AX48" s="3047">
        <v>8</v>
      </c>
      <c r="AY48" s="3047">
        <v>0</v>
      </c>
      <c r="AZ48" s="3047">
        <v>0</v>
      </c>
      <c r="BA48" s="3047"/>
      <c r="BB48" s="3047"/>
      <c r="BC48" s="3047">
        <v>0</v>
      </c>
      <c r="BD48" s="3047">
        <v>0</v>
      </c>
      <c r="BE48" s="3047">
        <v>3</v>
      </c>
      <c r="BF48" s="3047">
        <v>0</v>
      </c>
      <c r="BG48" s="3047">
        <v>20</v>
      </c>
      <c r="BH48" s="3047"/>
      <c r="BI48" s="3047"/>
      <c r="BJ48" s="3047">
        <v>1</v>
      </c>
      <c r="BK48" s="3047">
        <v>0</v>
      </c>
      <c r="BL48" s="3047">
        <v>0</v>
      </c>
      <c r="BM48" s="3047">
        <v>0</v>
      </c>
      <c r="BN48" s="3047">
        <v>1</v>
      </c>
      <c r="BO48" s="3047">
        <v>8</v>
      </c>
      <c r="BP48" s="3047">
        <v>8</v>
      </c>
      <c r="BQ48" s="3047">
        <v>0</v>
      </c>
      <c r="BR48" s="3047">
        <v>0</v>
      </c>
      <c r="BS48" s="3047">
        <v>0</v>
      </c>
      <c r="BT48" s="3047">
        <v>0</v>
      </c>
      <c r="BU48" s="3047">
        <v>5</v>
      </c>
      <c r="BV48" s="3047">
        <v>20</v>
      </c>
      <c r="BW48" s="3047">
        <v>20</v>
      </c>
      <c r="BX48" s="3047">
        <v>5</v>
      </c>
      <c r="BY48" s="3047">
        <v>5</v>
      </c>
      <c r="BZ48" s="3047">
        <v>0</v>
      </c>
      <c r="CA48" s="3047">
        <v>0</v>
      </c>
      <c r="CB48" s="3047">
        <v>0</v>
      </c>
      <c r="CC48" s="3047">
        <v>0</v>
      </c>
      <c r="CD48" s="3047">
        <v>0</v>
      </c>
      <c r="CE48" s="3047">
        <v>0</v>
      </c>
      <c r="CF48" s="3047">
        <v>0</v>
      </c>
      <c r="CG48" s="3047">
        <v>0</v>
      </c>
      <c r="CH48" s="3047">
        <v>5</v>
      </c>
      <c r="CI48" s="3047">
        <v>0</v>
      </c>
      <c r="CJ48" s="3047">
        <v>0</v>
      </c>
      <c r="CK48" s="3047">
        <v>0</v>
      </c>
      <c r="CL48" s="3047">
        <v>0</v>
      </c>
      <c r="CM48" s="3047">
        <v>1</v>
      </c>
      <c r="CN48" s="3047">
        <v>0</v>
      </c>
      <c r="CO48" s="3047">
        <v>0</v>
      </c>
      <c r="CP48" s="3047">
        <v>0</v>
      </c>
      <c r="CQ48" s="3047">
        <v>0</v>
      </c>
      <c r="CR48" s="3047">
        <v>0</v>
      </c>
      <c r="CS48" s="3047">
        <v>0</v>
      </c>
      <c r="CT48" s="3047">
        <v>0</v>
      </c>
      <c r="CU48" s="3047">
        <v>2</v>
      </c>
      <c r="CV48" s="3047">
        <v>0</v>
      </c>
      <c r="CW48" s="3047">
        <v>1</v>
      </c>
      <c r="CX48" s="3047">
        <v>1</v>
      </c>
      <c r="CY48" s="3047">
        <v>1</v>
      </c>
      <c r="CZ48" s="3047">
        <v>0</v>
      </c>
      <c r="DA48" s="3047">
        <v>0</v>
      </c>
      <c r="DB48" s="3047">
        <v>9</v>
      </c>
      <c r="DC48" s="3047">
        <v>2</v>
      </c>
      <c r="DD48" s="3047">
        <v>0</v>
      </c>
      <c r="DE48" s="3047">
        <v>12</v>
      </c>
      <c r="DF48" s="3047">
        <v>12</v>
      </c>
      <c r="DG48" s="3047">
        <v>0</v>
      </c>
      <c r="DH48" s="3047">
        <v>1</v>
      </c>
      <c r="DI48" s="3047">
        <v>1</v>
      </c>
      <c r="DJ48" s="3047">
        <v>5</v>
      </c>
      <c r="DK48" s="3047">
        <v>0</v>
      </c>
      <c r="DL48" s="3047">
        <v>0</v>
      </c>
      <c r="DM48" s="3047">
        <v>0</v>
      </c>
      <c r="DN48" s="3047">
        <v>0</v>
      </c>
      <c r="DO48" s="3047">
        <v>6</v>
      </c>
      <c r="DP48" s="3047">
        <v>0</v>
      </c>
      <c r="DQ48" s="3047">
        <v>0</v>
      </c>
      <c r="DR48" s="3047">
        <v>0</v>
      </c>
      <c r="DS48" s="3047">
        <v>0</v>
      </c>
      <c r="DT48" s="3047">
        <v>0</v>
      </c>
      <c r="DU48" s="3047">
        <v>0</v>
      </c>
      <c r="DV48" s="3047">
        <v>0</v>
      </c>
      <c r="DW48" s="3047">
        <v>0</v>
      </c>
      <c r="DX48" s="3047">
        <v>0</v>
      </c>
      <c r="DY48" s="3047">
        <v>0</v>
      </c>
      <c r="DZ48" s="3047">
        <v>0</v>
      </c>
      <c r="EA48" s="3047">
        <v>0</v>
      </c>
      <c r="EB48" s="3047">
        <v>0</v>
      </c>
      <c r="EC48" s="3047">
        <v>0</v>
      </c>
      <c r="ED48" s="3047">
        <v>0</v>
      </c>
      <c r="EE48" s="3047">
        <v>0</v>
      </c>
      <c r="EF48" s="3047">
        <v>0</v>
      </c>
      <c r="EG48" s="3047">
        <v>0</v>
      </c>
      <c r="EH48" s="3047">
        <v>0</v>
      </c>
      <c r="EI48" s="3047">
        <v>0</v>
      </c>
      <c r="EJ48" s="3047">
        <v>0</v>
      </c>
      <c r="EK48" s="3047">
        <v>0</v>
      </c>
      <c r="EL48" s="3047">
        <v>0</v>
      </c>
      <c r="EM48" s="3047">
        <v>0</v>
      </c>
      <c r="EN48" s="3047">
        <v>0</v>
      </c>
      <c r="EO48" s="3047">
        <v>0</v>
      </c>
      <c r="EP48" s="3047">
        <v>0</v>
      </c>
      <c r="EQ48" s="3047">
        <v>1</v>
      </c>
      <c r="ER48" s="3047">
        <v>0</v>
      </c>
      <c r="ES48" s="3047">
        <v>0</v>
      </c>
      <c r="ET48" s="3047">
        <v>0</v>
      </c>
      <c r="EU48" s="3047">
        <v>0</v>
      </c>
      <c r="EV48" s="3047">
        <v>0</v>
      </c>
      <c r="EW48" s="3047">
        <v>0</v>
      </c>
      <c r="EX48" s="3047">
        <v>0</v>
      </c>
      <c r="EY48" s="3047">
        <v>0</v>
      </c>
      <c r="EZ48" s="3047">
        <v>0</v>
      </c>
      <c r="FA48" s="3047">
        <v>0</v>
      </c>
      <c r="FB48" s="3047">
        <v>0</v>
      </c>
      <c r="FC48" s="3047">
        <v>0</v>
      </c>
      <c r="FD48" s="3047">
        <v>0</v>
      </c>
      <c r="FE48" s="3047">
        <v>0</v>
      </c>
      <c r="FF48" s="3047">
        <v>0</v>
      </c>
      <c r="FG48" s="3047">
        <v>0</v>
      </c>
      <c r="FH48" s="3047">
        <v>0</v>
      </c>
      <c r="FI48" s="3047">
        <v>0</v>
      </c>
      <c r="FJ48" s="3047">
        <v>0</v>
      </c>
      <c r="FK48" s="3047">
        <v>0</v>
      </c>
      <c r="FL48" s="3047">
        <v>0</v>
      </c>
      <c r="FM48" s="3047">
        <v>0</v>
      </c>
      <c r="FN48" s="3047">
        <v>0</v>
      </c>
      <c r="FO48" s="3047">
        <v>0</v>
      </c>
      <c r="FP48" s="3047">
        <v>0</v>
      </c>
      <c r="FQ48" s="3047">
        <v>0</v>
      </c>
      <c r="FR48" s="3047">
        <v>0</v>
      </c>
      <c r="FS48" s="3047">
        <v>0</v>
      </c>
      <c r="FT48" s="3047">
        <v>0</v>
      </c>
      <c r="FU48" s="3047">
        <v>0</v>
      </c>
      <c r="FV48" s="3047">
        <v>0</v>
      </c>
      <c r="FW48" s="3047">
        <v>0</v>
      </c>
      <c r="FX48" s="3047">
        <v>0</v>
      </c>
      <c r="FY48" s="3047">
        <v>0</v>
      </c>
      <c r="FZ48" s="3047">
        <v>0</v>
      </c>
      <c r="GA48" s="3047">
        <v>5</v>
      </c>
      <c r="GB48" s="3047">
        <v>0</v>
      </c>
      <c r="GC48" s="3047">
        <v>0</v>
      </c>
      <c r="GD48" s="3047">
        <v>0</v>
      </c>
      <c r="GE48" s="3047">
        <v>0</v>
      </c>
      <c r="GF48" s="3047">
        <v>0</v>
      </c>
      <c r="GG48" s="3047">
        <v>0</v>
      </c>
      <c r="GH48" s="3047">
        <v>0</v>
      </c>
      <c r="GI48" s="3047">
        <v>0</v>
      </c>
      <c r="GJ48" s="3047">
        <v>0</v>
      </c>
      <c r="GK48" s="3047">
        <v>0</v>
      </c>
      <c r="GL48" s="3047">
        <v>0</v>
      </c>
      <c r="GM48" s="3047">
        <v>0</v>
      </c>
      <c r="GN48" s="3047">
        <v>0</v>
      </c>
      <c r="GO48" s="3047">
        <v>0</v>
      </c>
      <c r="GP48" s="3047">
        <v>2</v>
      </c>
      <c r="GQ48" s="3047">
        <v>10</v>
      </c>
      <c r="GR48" s="3047">
        <v>0</v>
      </c>
      <c r="GS48" s="3047">
        <v>0</v>
      </c>
      <c r="GT48" s="3047">
        <v>0</v>
      </c>
      <c r="GU48" s="3047">
        <v>0</v>
      </c>
      <c r="GV48" s="3047">
        <v>1</v>
      </c>
      <c r="GW48" s="3047">
        <v>0</v>
      </c>
      <c r="GX48" s="3047">
        <v>0</v>
      </c>
      <c r="GY48" s="3047">
        <v>0</v>
      </c>
      <c r="GZ48" s="3047">
        <v>0</v>
      </c>
      <c r="HA48" s="3047">
        <v>0</v>
      </c>
      <c r="HB48" s="3047">
        <v>0</v>
      </c>
      <c r="HC48" s="3047">
        <v>1</v>
      </c>
      <c r="HD48" s="3047">
        <v>2</v>
      </c>
      <c r="HE48" s="3047">
        <v>0</v>
      </c>
      <c r="HF48" s="3047">
        <v>0</v>
      </c>
      <c r="HG48" s="3047">
        <v>0</v>
      </c>
      <c r="HH48" s="3047">
        <v>0</v>
      </c>
      <c r="HI48" s="3047">
        <v>1</v>
      </c>
      <c r="HJ48" s="3047">
        <v>0</v>
      </c>
      <c r="HK48" s="3047">
        <v>0</v>
      </c>
      <c r="HL48" s="3047">
        <v>0</v>
      </c>
      <c r="HM48" s="3047">
        <v>5</v>
      </c>
      <c r="HN48" s="3047">
        <v>5</v>
      </c>
      <c r="HO48" s="3047">
        <v>0</v>
      </c>
      <c r="HP48" s="3047">
        <v>0</v>
      </c>
      <c r="HQ48" s="3047">
        <v>0</v>
      </c>
      <c r="HR48" s="3047">
        <v>1</v>
      </c>
      <c r="HS48" s="3047">
        <v>0</v>
      </c>
      <c r="HT48" s="3047">
        <v>0</v>
      </c>
      <c r="HU48" s="3047">
        <v>0</v>
      </c>
      <c r="HV48" s="3047">
        <v>0</v>
      </c>
      <c r="HW48" s="3047">
        <v>0</v>
      </c>
      <c r="HX48" s="3047">
        <v>0</v>
      </c>
      <c r="HY48" s="3047">
        <v>0</v>
      </c>
      <c r="HZ48" s="3047">
        <v>1</v>
      </c>
      <c r="IA48" s="3047">
        <v>0</v>
      </c>
      <c r="IB48" s="3047">
        <v>0</v>
      </c>
      <c r="IC48" s="3047">
        <v>0</v>
      </c>
      <c r="ID48" s="3047">
        <v>0</v>
      </c>
      <c r="IE48" s="3047">
        <v>0</v>
      </c>
      <c r="IF48" s="3047">
        <v>0</v>
      </c>
      <c r="IG48" s="3047">
        <v>0</v>
      </c>
      <c r="IH48" s="3047">
        <v>0</v>
      </c>
      <c r="II48" s="3047">
        <v>0</v>
      </c>
      <c r="IJ48" s="3047">
        <v>0</v>
      </c>
      <c r="IK48" s="3047">
        <v>0</v>
      </c>
      <c r="IL48" s="3047">
        <v>0</v>
      </c>
      <c r="IM48" s="3047">
        <v>0</v>
      </c>
      <c r="IN48" s="3047">
        <v>0</v>
      </c>
      <c r="IO48" s="3047">
        <v>0</v>
      </c>
      <c r="IP48" s="3047">
        <v>0</v>
      </c>
      <c r="IQ48" s="3047">
        <v>0</v>
      </c>
      <c r="IR48" s="3047">
        <v>0</v>
      </c>
      <c r="IS48" s="3047">
        <v>0</v>
      </c>
      <c r="IT48" s="3047">
        <v>0</v>
      </c>
      <c r="IU48" s="3047">
        <v>0</v>
      </c>
      <c r="IV48" s="3047">
        <v>0</v>
      </c>
      <c r="IW48" s="3047">
        <v>0</v>
      </c>
      <c r="IX48" s="3047">
        <v>0</v>
      </c>
      <c r="IY48" s="3047">
        <v>0</v>
      </c>
      <c r="IZ48" s="3047">
        <v>0</v>
      </c>
      <c r="JA48" s="3047">
        <v>0</v>
      </c>
      <c r="JB48" s="3047">
        <v>0</v>
      </c>
      <c r="JC48" s="3047">
        <v>0</v>
      </c>
      <c r="JD48" s="3047">
        <v>0</v>
      </c>
      <c r="JE48" s="3047">
        <v>0</v>
      </c>
      <c r="JF48" s="3047">
        <v>0</v>
      </c>
      <c r="JG48" s="3047">
        <v>0</v>
      </c>
      <c r="JH48" s="3047">
        <v>0</v>
      </c>
      <c r="JI48" s="3047">
        <v>5</v>
      </c>
      <c r="JJ48" s="3047">
        <v>0</v>
      </c>
      <c r="JK48" s="3047">
        <v>0</v>
      </c>
      <c r="JL48" s="3047">
        <v>0</v>
      </c>
      <c r="JM48" s="3047">
        <v>0</v>
      </c>
      <c r="JN48" s="3047">
        <v>0</v>
      </c>
      <c r="JO48" s="3047">
        <v>0</v>
      </c>
      <c r="JP48" s="3047">
        <v>0</v>
      </c>
      <c r="JQ48" s="3047">
        <v>0</v>
      </c>
      <c r="JR48" s="3047">
        <v>0</v>
      </c>
      <c r="JS48" s="3047">
        <v>0</v>
      </c>
      <c r="JT48" s="3047">
        <v>0</v>
      </c>
      <c r="JU48" s="3047">
        <v>0</v>
      </c>
      <c r="JV48" s="3047">
        <v>0</v>
      </c>
      <c r="JW48" s="3047">
        <v>0</v>
      </c>
      <c r="JX48" s="3047">
        <v>0</v>
      </c>
      <c r="JY48" s="3047">
        <v>0</v>
      </c>
      <c r="JZ48" s="3047">
        <v>0</v>
      </c>
      <c r="KA48" s="3047">
        <v>1</v>
      </c>
      <c r="KB48" s="3047">
        <v>0</v>
      </c>
      <c r="KC48" s="3047">
        <v>0</v>
      </c>
      <c r="KD48" s="3047">
        <v>1</v>
      </c>
      <c r="KE48" s="3047">
        <v>1</v>
      </c>
      <c r="KF48" s="3047">
        <v>1</v>
      </c>
      <c r="KG48" s="3047">
        <v>0</v>
      </c>
      <c r="KH48" s="3047">
        <v>0</v>
      </c>
      <c r="KI48" s="3047">
        <v>0</v>
      </c>
      <c r="KJ48" s="3047">
        <v>0</v>
      </c>
      <c r="KK48" s="3047">
        <v>0</v>
      </c>
      <c r="KL48" s="3047">
        <v>0</v>
      </c>
      <c r="KM48" s="3047">
        <v>0</v>
      </c>
      <c r="KN48" s="3047">
        <v>0</v>
      </c>
      <c r="KO48" s="3047">
        <v>0</v>
      </c>
      <c r="KP48" s="3047">
        <v>0</v>
      </c>
      <c r="KQ48" s="3047">
        <v>0</v>
      </c>
      <c r="KR48" s="3047">
        <v>0</v>
      </c>
      <c r="KS48" s="3047">
        <v>0</v>
      </c>
      <c r="KT48" s="3047">
        <v>0</v>
      </c>
      <c r="KU48" s="3047">
        <v>0</v>
      </c>
      <c r="KV48" s="3047">
        <v>0</v>
      </c>
      <c r="KW48" s="3047">
        <v>0</v>
      </c>
      <c r="KX48" s="3047">
        <v>0</v>
      </c>
      <c r="KY48" s="3047">
        <v>0</v>
      </c>
      <c r="KZ48" s="3047">
        <v>0</v>
      </c>
      <c r="LA48" s="3047">
        <v>0</v>
      </c>
      <c r="LB48" s="3047">
        <v>0</v>
      </c>
      <c r="LC48" s="3047">
        <v>0</v>
      </c>
      <c r="LD48" s="3047">
        <v>0</v>
      </c>
      <c r="LE48" s="3047">
        <v>0</v>
      </c>
      <c r="LF48" s="3047">
        <v>0</v>
      </c>
      <c r="LG48" s="3047">
        <v>0</v>
      </c>
      <c r="LH48" s="3047">
        <v>0</v>
      </c>
      <c r="LI48" s="3047">
        <v>0</v>
      </c>
      <c r="LJ48" s="3047">
        <v>1</v>
      </c>
      <c r="LK48" s="3047">
        <v>0</v>
      </c>
      <c r="LL48" s="3047">
        <v>0</v>
      </c>
      <c r="LM48" s="3047">
        <v>0</v>
      </c>
      <c r="LN48" s="3047">
        <v>0</v>
      </c>
      <c r="LO48" s="3047">
        <v>0</v>
      </c>
      <c r="LP48" s="3047">
        <v>0</v>
      </c>
      <c r="LQ48" s="3047">
        <v>0</v>
      </c>
      <c r="LR48" s="3047">
        <v>0</v>
      </c>
      <c r="LS48" s="3047">
        <v>0</v>
      </c>
      <c r="LT48" s="3047">
        <v>0</v>
      </c>
      <c r="LU48" s="3047">
        <v>0</v>
      </c>
      <c r="LV48" s="3047">
        <v>0</v>
      </c>
      <c r="LW48" s="3047">
        <v>0</v>
      </c>
      <c r="LX48" s="3047">
        <v>0</v>
      </c>
      <c r="LY48" s="3047">
        <v>0</v>
      </c>
      <c r="LZ48" s="3047">
        <v>0</v>
      </c>
      <c r="MA48" s="3047">
        <v>0</v>
      </c>
      <c r="MB48" s="3047">
        <v>0</v>
      </c>
      <c r="MC48" s="3047">
        <v>0</v>
      </c>
      <c r="MD48" s="3047">
        <v>1</v>
      </c>
      <c r="ME48" s="3047">
        <v>0</v>
      </c>
      <c r="MF48" s="3047">
        <v>0</v>
      </c>
      <c r="MG48" s="3047">
        <v>0</v>
      </c>
      <c r="MH48" s="3047">
        <v>0</v>
      </c>
      <c r="MI48" s="3047">
        <v>0</v>
      </c>
      <c r="MJ48" s="3047">
        <v>0</v>
      </c>
      <c r="MK48" s="3047">
        <v>0</v>
      </c>
      <c r="ML48" s="3047">
        <v>0</v>
      </c>
      <c r="MM48" s="3047">
        <v>0</v>
      </c>
      <c r="MN48" s="3047">
        <v>0</v>
      </c>
      <c r="MO48" s="3047">
        <v>0</v>
      </c>
      <c r="MP48" s="3047">
        <v>0</v>
      </c>
      <c r="MQ48" s="3047">
        <v>0</v>
      </c>
      <c r="MR48" s="3047">
        <v>0</v>
      </c>
      <c r="MS48" s="3047">
        <v>0</v>
      </c>
      <c r="MT48" s="3047">
        <v>1</v>
      </c>
      <c r="MU48" s="3047">
        <v>0</v>
      </c>
      <c r="MV48" s="3047">
        <v>0</v>
      </c>
      <c r="MW48" s="3047">
        <v>0</v>
      </c>
      <c r="MX48" s="3047">
        <v>0</v>
      </c>
      <c r="MY48" s="3047">
        <v>0</v>
      </c>
      <c r="MZ48" s="3047">
        <v>0</v>
      </c>
      <c r="NA48" s="3047">
        <v>0</v>
      </c>
      <c r="NB48" s="3047">
        <v>0</v>
      </c>
      <c r="NC48" s="3047">
        <v>0</v>
      </c>
      <c r="ND48" s="3047">
        <v>0</v>
      </c>
      <c r="NE48" s="3047">
        <v>0</v>
      </c>
      <c r="NF48" s="3047">
        <v>0</v>
      </c>
      <c r="NG48" s="3047">
        <v>0</v>
      </c>
      <c r="NH48" s="3047">
        <v>0</v>
      </c>
      <c r="NI48" s="3047">
        <v>0</v>
      </c>
      <c r="NJ48" s="3047">
        <v>0</v>
      </c>
      <c r="NK48" s="3047">
        <v>0</v>
      </c>
      <c r="NL48" s="3047">
        <v>0</v>
      </c>
      <c r="NM48" s="3047">
        <v>0</v>
      </c>
      <c r="NN48" s="3047">
        <v>0</v>
      </c>
      <c r="NO48" s="3047">
        <v>0</v>
      </c>
      <c r="NP48" s="3047">
        <v>0</v>
      </c>
      <c r="NQ48" s="3047">
        <v>0</v>
      </c>
      <c r="NR48" s="3047">
        <v>0</v>
      </c>
      <c r="NS48" s="3047">
        <v>0</v>
      </c>
      <c r="NT48" s="3047">
        <v>0</v>
      </c>
      <c r="NU48" s="3047">
        <v>0</v>
      </c>
      <c r="NV48" s="3047">
        <v>0</v>
      </c>
      <c r="NW48" s="3047">
        <v>0</v>
      </c>
      <c r="NX48" s="3047">
        <v>0</v>
      </c>
      <c r="NY48" s="3047">
        <v>0</v>
      </c>
      <c r="NZ48" s="3047">
        <v>0</v>
      </c>
      <c r="OA48" s="3047">
        <v>0</v>
      </c>
      <c r="OB48" s="3047">
        <v>0</v>
      </c>
      <c r="OC48" s="3047">
        <v>0</v>
      </c>
      <c r="OD48" s="3047">
        <v>0</v>
      </c>
      <c r="OE48" s="3047">
        <v>0</v>
      </c>
      <c r="OF48" s="3047">
        <v>0</v>
      </c>
      <c r="OG48" s="3047">
        <v>0</v>
      </c>
      <c r="OH48" s="3047">
        <v>0</v>
      </c>
      <c r="OI48" s="3047">
        <v>0</v>
      </c>
      <c r="OJ48" s="3047">
        <v>0</v>
      </c>
      <c r="OK48" s="3047">
        <v>0</v>
      </c>
      <c r="OL48" s="3047">
        <v>0</v>
      </c>
      <c r="OM48" s="3047">
        <v>0</v>
      </c>
      <c r="ON48" s="3047">
        <v>0</v>
      </c>
      <c r="OO48" s="3047">
        <v>0</v>
      </c>
      <c r="OP48" s="3047">
        <v>0</v>
      </c>
      <c r="OQ48" s="3047">
        <v>0</v>
      </c>
      <c r="OR48" s="3047">
        <v>0</v>
      </c>
      <c r="OS48" s="3047">
        <v>0</v>
      </c>
      <c r="OT48" s="3047">
        <v>0</v>
      </c>
      <c r="OU48" s="3047">
        <v>0</v>
      </c>
      <c r="OV48" s="3047">
        <v>0</v>
      </c>
      <c r="OW48" s="3047">
        <v>3</v>
      </c>
      <c r="OX48" s="3047">
        <v>2</v>
      </c>
      <c r="OY48" s="3047">
        <v>0</v>
      </c>
      <c r="OZ48" s="3047">
        <v>0</v>
      </c>
      <c r="PA48" s="3047">
        <v>4</v>
      </c>
      <c r="PB48" s="3047">
        <v>4</v>
      </c>
      <c r="PC48" s="3047">
        <v>0</v>
      </c>
      <c r="PD48" s="3047">
        <v>0</v>
      </c>
      <c r="PE48" s="3047">
        <v>0</v>
      </c>
      <c r="PF48" s="3047">
        <v>0</v>
      </c>
      <c r="PG48" s="3047">
        <v>0</v>
      </c>
      <c r="PH48" s="3047"/>
      <c r="PI48" s="3047">
        <v>0</v>
      </c>
      <c r="PJ48" s="3047">
        <v>0</v>
      </c>
      <c r="PK48" s="3047">
        <v>0</v>
      </c>
      <c r="PL48" s="3047">
        <v>0</v>
      </c>
      <c r="PM48" s="3047">
        <v>0</v>
      </c>
      <c r="PN48" s="3047">
        <v>0</v>
      </c>
      <c r="PO48" s="3047">
        <v>0</v>
      </c>
      <c r="PP48" s="3047">
        <v>0</v>
      </c>
      <c r="PQ48" s="3047">
        <v>0</v>
      </c>
      <c r="PR48" s="3047">
        <v>0</v>
      </c>
      <c r="PS48" s="3047">
        <v>8</v>
      </c>
      <c r="PT48" s="3047">
        <v>0</v>
      </c>
      <c r="PU48" s="3047">
        <v>0</v>
      </c>
      <c r="PV48" s="3047">
        <v>0</v>
      </c>
      <c r="PW48" s="3047">
        <v>0</v>
      </c>
      <c r="PX48" s="3047">
        <v>0</v>
      </c>
      <c r="PY48" s="3047">
        <v>0</v>
      </c>
      <c r="PZ48" s="3047">
        <v>0</v>
      </c>
      <c r="QA48" s="3047">
        <v>0</v>
      </c>
      <c r="QB48" s="3047">
        <v>0</v>
      </c>
      <c r="QC48" s="3047">
        <v>0</v>
      </c>
      <c r="QD48" s="3047">
        <v>0</v>
      </c>
      <c r="QE48" s="3047">
        <v>0</v>
      </c>
      <c r="QF48" s="3047">
        <v>0</v>
      </c>
      <c r="QG48" s="3047">
        <v>1</v>
      </c>
      <c r="QH48" s="3047">
        <v>0</v>
      </c>
      <c r="QI48" s="3047">
        <v>0</v>
      </c>
      <c r="QJ48" s="3047">
        <v>0</v>
      </c>
      <c r="QK48" s="3047">
        <v>0</v>
      </c>
      <c r="QL48" s="3047">
        <v>0</v>
      </c>
      <c r="QM48" s="3047">
        <v>0</v>
      </c>
      <c r="QN48" s="3047">
        <v>0</v>
      </c>
      <c r="QO48" s="3047">
        <v>0</v>
      </c>
      <c r="QP48" s="3047">
        <v>0</v>
      </c>
      <c r="QQ48" s="3047">
        <v>0</v>
      </c>
      <c r="QR48" s="3047">
        <v>0</v>
      </c>
      <c r="QS48" s="3047">
        <v>7</v>
      </c>
      <c r="QT48" s="3047">
        <v>0</v>
      </c>
      <c r="QU48" s="3047">
        <v>0</v>
      </c>
      <c r="QV48" s="3047">
        <v>0</v>
      </c>
      <c r="QW48" s="3047">
        <v>1</v>
      </c>
      <c r="QX48" s="3047">
        <v>1</v>
      </c>
      <c r="QY48" s="3047">
        <v>1</v>
      </c>
      <c r="QZ48" s="3047">
        <v>0</v>
      </c>
      <c r="RA48" s="3047">
        <v>0</v>
      </c>
      <c r="RB48" s="3047">
        <v>4</v>
      </c>
      <c r="RC48" s="3047">
        <v>0</v>
      </c>
      <c r="RD48" s="3047">
        <v>0</v>
      </c>
      <c r="RE48" s="3047">
        <v>0</v>
      </c>
      <c r="RF48" s="3047">
        <v>0</v>
      </c>
      <c r="RG48" s="3047">
        <v>0</v>
      </c>
      <c r="RH48" s="3047">
        <v>0</v>
      </c>
      <c r="RI48" s="3047">
        <v>0</v>
      </c>
      <c r="RJ48" s="3047">
        <v>0</v>
      </c>
      <c r="RK48" s="3047">
        <v>0</v>
      </c>
      <c r="RL48" s="3047">
        <v>0</v>
      </c>
      <c r="RM48" s="3047">
        <v>0</v>
      </c>
      <c r="RN48" s="3047">
        <v>0</v>
      </c>
      <c r="RO48" s="3047">
        <v>0</v>
      </c>
      <c r="RP48" s="3047">
        <v>5</v>
      </c>
      <c r="RQ48" s="3047">
        <v>0</v>
      </c>
      <c r="RR48" s="3047">
        <v>0</v>
      </c>
      <c r="RS48" s="3047">
        <v>0</v>
      </c>
      <c r="RT48" s="3047">
        <v>0</v>
      </c>
      <c r="RU48" s="3047">
        <v>0</v>
      </c>
      <c r="RV48" s="3047">
        <v>0</v>
      </c>
      <c r="RW48" s="3047">
        <v>1</v>
      </c>
      <c r="RX48" s="3047">
        <v>0</v>
      </c>
      <c r="RY48" s="3047">
        <v>0</v>
      </c>
      <c r="RZ48" s="3047">
        <v>0</v>
      </c>
      <c r="SA48" s="3047">
        <v>0</v>
      </c>
      <c r="SB48" s="3047">
        <v>0</v>
      </c>
      <c r="SC48" s="3047">
        <v>0</v>
      </c>
      <c r="SD48" s="3047">
        <v>0</v>
      </c>
      <c r="SE48" s="3047">
        <v>0</v>
      </c>
      <c r="SF48" s="3047">
        <v>0</v>
      </c>
      <c r="SG48" s="3047">
        <v>0</v>
      </c>
      <c r="SH48" s="3047">
        <v>0</v>
      </c>
      <c r="SI48" s="3047">
        <v>0</v>
      </c>
      <c r="SJ48" s="3047">
        <v>0</v>
      </c>
      <c r="SK48" s="3047">
        <v>0</v>
      </c>
      <c r="SL48" s="3047">
        <v>0</v>
      </c>
      <c r="SM48" s="3047">
        <v>2</v>
      </c>
      <c r="SN48" s="3047">
        <v>2</v>
      </c>
      <c r="SO48" s="3047">
        <v>2</v>
      </c>
      <c r="SP48" s="3047">
        <v>0</v>
      </c>
      <c r="SQ48" s="3047">
        <v>0</v>
      </c>
      <c r="SR48" s="3047">
        <v>0</v>
      </c>
      <c r="SS48" s="3047">
        <v>0</v>
      </c>
      <c r="ST48" s="3047">
        <v>0</v>
      </c>
      <c r="SU48" s="3047">
        <v>0</v>
      </c>
      <c r="SV48" s="3047">
        <v>0</v>
      </c>
      <c r="SW48" s="3047">
        <v>0</v>
      </c>
      <c r="SX48" s="3047">
        <v>0</v>
      </c>
      <c r="SY48" s="3047">
        <v>0</v>
      </c>
      <c r="SZ48" s="3047">
        <v>0</v>
      </c>
      <c r="TA48" s="3047">
        <v>0</v>
      </c>
      <c r="TB48" s="3047">
        <v>0</v>
      </c>
      <c r="TC48" s="3047">
        <v>0</v>
      </c>
      <c r="TD48" s="3047">
        <v>0</v>
      </c>
      <c r="TE48" s="3047">
        <v>0</v>
      </c>
      <c r="TF48" s="3047">
        <v>0</v>
      </c>
      <c r="TG48" s="3047">
        <v>0</v>
      </c>
      <c r="TH48" s="3047">
        <v>0</v>
      </c>
      <c r="TI48" s="3047">
        <v>0</v>
      </c>
      <c r="TJ48" s="3047">
        <v>0</v>
      </c>
      <c r="TK48" s="3047">
        <v>0</v>
      </c>
      <c r="TL48" s="3047">
        <v>0</v>
      </c>
      <c r="TM48" s="3047">
        <v>0</v>
      </c>
      <c r="TN48" s="3047">
        <v>0</v>
      </c>
      <c r="TO48" s="3047">
        <v>0</v>
      </c>
      <c r="TP48" s="3047">
        <v>0</v>
      </c>
      <c r="TQ48" s="3047">
        <v>0</v>
      </c>
      <c r="TR48" s="3047">
        <v>0</v>
      </c>
      <c r="TS48" s="3047">
        <v>0</v>
      </c>
      <c r="TT48" s="3047">
        <v>0</v>
      </c>
      <c r="TU48" s="3047">
        <v>0</v>
      </c>
      <c r="TV48" s="3047">
        <v>0</v>
      </c>
      <c r="TW48" s="3047">
        <v>0</v>
      </c>
      <c r="TX48" s="3047">
        <v>0</v>
      </c>
      <c r="TY48" s="3047">
        <v>0</v>
      </c>
      <c r="TZ48" s="3047">
        <v>0</v>
      </c>
      <c r="UA48" s="3047">
        <v>6</v>
      </c>
      <c r="UB48" s="3047">
        <v>0</v>
      </c>
      <c r="UC48" s="3047">
        <v>0</v>
      </c>
      <c r="UD48" s="3047">
        <v>0</v>
      </c>
      <c r="UE48" s="3047">
        <v>0</v>
      </c>
      <c r="UF48" s="3047">
        <v>0</v>
      </c>
      <c r="UG48" s="3047">
        <v>0</v>
      </c>
      <c r="UH48" s="3047">
        <v>0</v>
      </c>
      <c r="UI48" s="3047">
        <v>0</v>
      </c>
      <c r="UJ48" s="3047">
        <v>1</v>
      </c>
      <c r="UK48" s="3047">
        <v>1</v>
      </c>
      <c r="UL48" s="3047">
        <v>1</v>
      </c>
      <c r="UM48" s="3047">
        <v>0</v>
      </c>
      <c r="UN48" s="3047">
        <v>0</v>
      </c>
      <c r="UO48" s="3047">
        <v>0</v>
      </c>
      <c r="UP48" s="3047">
        <v>1</v>
      </c>
      <c r="UQ48" s="3047">
        <v>0</v>
      </c>
      <c r="UR48" s="3047">
        <v>0</v>
      </c>
      <c r="US48" s="3047">
        <v>0</v>
      </c>
      <c r="UT48" s="3047">
        <v>0</v>
      </c>
      <c r="UU48" s="3047">
        <v>0</v>
      </c>
      <c r="UV48" s="3047">
        <v>0</v>
      </c>
      <c r="UW48" s="3047">
        <v>0</v>
      </c>
      <c r="UX48" s="3047">
        <v>0</v>
      </c>
      <c r="UY48" s="3047">
        <v>0</v>
      </c>
      <c r="UZ48" s="3047">
        <v>0</v>
      </c>
      <c r="VA48" s="3047">
        <v>0</v>
      </c>
      <c r="VB48" s="3047">
        <v>0</v>
      </c>
      <c r="VC48" s="3047">
        <v>0</v>
      </c>
      <c r="VD48" s="3047">
        <v>0</v>
      </c>
      <c r="VE48" s="3047">
        <v>0</v>
      </c>
      <c r="VF48" s="3047">
        <v>0</v>
      </c>
      <c r="VG48" s="3047">
        <v>0</v>
      </c>
      <c r="VH48" s="3047">
        <v>1</v>
      </c>
      <c r="VI48" s="3047">
        <v>0</v>
      </c>
      <c r="VJ48" s="3047">
        <v>0</v>
      </c>
      <c r="VK48" s="3047">
        <v>0</v>
      </c>
      <c r="VL48" s="3047">
        <v>0</v>
      </c>
      <c r="VM48" s="3047">
        <v>0</v>
      </c>
      <c r="VN48" s="3047">
        <v>0</v>
      </c>
      <c r="VO48" s="3047">
        <v>0</v>
      </c>
      <c r="VP48" s="3047">
        <v>0</v>
      </c>
      <c r="VQ48" s="3047">
        <v>0</v>
      </c>
      <c r="VR48" s="3047">
        <v>0</v>
      </c>
      <c r="VS48" s="3047">
        <v>0</v>
      </c>
      <c r="VT48" s="3047">
        <v>0</v>
      </c>
      <c r="VU48" s="3047">
        <v>0</v>
      </c>
      <c r="VV48" s="3047">
        <v>0</v>
      </c>
      <c r="VW48" s="3047">
        <v>0</v>
      </c>
      <c r="VX48" s="3047">
        <v>0</v>
      </c>
      <c r="VY48" s="3047">
        <v>0</v>
      </c>
      <c r="VZ48" s="3047">
        <v>0</v>
      </c>
      <c r="WA48" s="3047">
        <v>0</v>
      </c>
      <c r="WB48" s="3047">
        <v>0</v>
      </c>
      <c r="WC48" s="3047">
        <v>0</v>
      </c>
      <c r="WD48" s="3047">
        <v>0</v>
      </c>
      <c r="WE48" s="3047">
        <v>0</v>
      </c>
      <c r="WF48" s="3047">
        <v>0</v>
      </c>
      <c r="WG48" s="3047">
        <v>0</v>
      </c>
      <c r="WH48" s="3047">
        <v>0</v>
      </c>
      <c r="WI48" s="3047">
        <v>0</v>
      </c>
      <c r="WJ48" s="3047">
        <v>0</v>
      </c>
      <c r="WK48" s="3047">
        <v>0</v>
      </c>
      <c r="WL48" s="3047">
        <v>0</v>
      </c>
      <c r="WM48" s="3047">
        <v>0</v>
      </c>
      <c r="WN48" s="3047">
        <v>0</v>
      </c>
      <c r="WO48" s="3047">
        <v>0</v>
      </c>
      <c r="WP48" s="3047">
        <v>0</v>
      </c>
      <c r="WQ48" s="3047">
        <v>0</v>
      </c>
      <c r="WR48" s="3047">
        <v>0</v>
      </c>
      <c r="WS48" s="3047">
        <v>2</v>
      </c>
      <c r="WT48" s="3047">
        <v>0</v>
      </c>
      <c r="WU48" s="3047">
        <v>0</v>
      </c>
      <c r="WV48" s="3047">
        <v>0</v>
      </c>
      <c r="WW48" s="3047">
        <v>0</v>
      </c>
      <c r="WX48" s="3047">
        <v>0</v>
      </c>
      <c r="WY48" s="3047">
        <v>0</v>
      </c>
      <c r="WZ48" s="3047">
        <v>0</v>
      </c>
      <c r="XA48" s="3047">
        <v>0</v>
      </c>
      <c r="XB48" s="3047">
        <v>0</v>
      </c>
      <c r="XC48" s="3047">
        <v>0</v>
      </c>
      <c r="XD48" s="3047">
        <v>0</v>
      </c>
      <c r="XE48" s="3047">
        <v>0</v>
      </c>
      <c r="XF48" s="3047">
        <v>0</v>
      </c>
      <c r="XG48" s="3047">
        <v>0</v>
      </c>
      <c r="XH48" s="3047">
        <v>0</v>
      </c>
      <c r="XI48" s="3047">
        <v>0</v>
      </c>
      <c r="XJ48" s="3047">
        <v>0</v>
      </c>
      <c r="XK48" s="3047">
        <v>0</v>
      </c>
      <c r="XL48" s="3047">
        <v>0</v>
      </c>
      <c r="XM48" s="3047">
        <v>0</v>
      </c>
      <c r="XN48" s="3047">
        <v>0</v>
      </c>
      <c r="XO48" s="3047">
        <v>0</v>
      </c>
      <c r="XP48" s="3047">
        <v>0</v>
      </c>
      <c r="XQ48" s="3047">
        <v>0</v>
      </c>
      <c r="XR48" s="3047">
        <v>0</v>
      </c>
      <c r="XS48" s="3047">
        <v>0</v>
      </c>
      <c r="XT48" s="3047">
        <v>0</v>
      </c>
      <c r="XU48" s="3047">
        <v>0</v>
      </c>
      <c r="XV48" s="3047">
        <v>0</v>
      </c>
      <c r="XW48" s="3047">
        <v>0</v>
      </c>
      <c r="XX48" s="3047">
        <v>0</v>
      </c>
      <c r="XY48" s="3047">
        <v>0</v>
      </c>
      <c r="XZ48" s="3047">
        <v>0</v>
      </c>
      <c r="YA48" s="3047">
        <v>0</v>
      </c>
      <c r="YB48" s="3047">
        <v>0</v>
      </c>
      <c r="YC48" s="3047">
        <v>0</v>
      </c>
      <c r="YD48" s="3047">
        <v>0</v>
      </c>
      <c r="YE48" s="3047">
        <v>0</v>
      </c>
      <c r="YF48" s="3047">
        <v>0</v>
      </c>
      <c r="YG48" s="3047">
        <v>0</v>
      </c>
      <c r="YH48" s="3047">
        <v>0</v>
      </c>
      <c r="YI48" s="3047">
        <v>0</v>
      </c>
      <c r="YJ48" s="3047">
        <v>0</v>
      </c>
      <c r="YK48" s="3047">
        <v>0</v>
      </c>
      <c r="YL48" s="3047">
        <v>0</v>
      </c>
      <c r="YM48" s="3047">
        <v>0</v>
      </c>
      <c r="YN48" s="3047">
        <v>0</v>
      </c>
      <c r="YO48" s="3047">
        <v>0</v>
      </c>
      <c r="YP48" s="3047">
        <v>0</v>
      </c>
      <c r="YQ48" s="3047">
        <v>0</v>
      </c>
      <c r="YR48" s="3047">
        <v>0</v>
      </c>
      <c r="YS48" s="3047">
        <v>0</v>
      </c>
      <c r="YT48" s="3047">
        <v>0</v>
      </c>
      <c r="YU48" s="3047">
        <v>0</v>
      </c>
      <c r="YV48" s="3047">
        <v>0</v>
      </c>
      <c r="YW48" s="3047">
        <v>0</v>
      </c>
      <c r="YX48" s="3047">
        <v>0</v>
      </c>
      <c r="YY48" s="3047">
        <v>0</v>
      </c>
      <c r="YZ48" s="3047">
        <v>0</v>
      </c>
      <c r="ZA48" s="3047">
        <v>0</v>
      </c>
      <c r="ZB48" s="3047">
        <v>0</v>
      </c>
      <c r="ZC48" s="3047">
        <v>8</v>
      </c>
      <c r="ZD48" s="3047">
        <v>1</v>
      </c>
      <c r="ZE48" s="3047">
        <v>0</v>
      </c>
      <c r="ZF48" s="3047">
        <v>0</v>
      </c>
      <c r="ZG48" s="3047">
        <v>0</v>
      </c>
      <c r="ZH48" s="3047">
        <v>0</v>
      </c>
      <c r="ZI48" s="3047">
        <v>0</v>
      </c>
      <c r="ZJ48" s="3047">
        <v>0</v>
      </c>
      <c r="ZK48" s="3047">
        <v>0</v>
      </c>
      <c r="ZL48" s="3047">
        <v>0</v>
      </c>
      <c r="ZM48" s="3047">
        <v>0</v>
      </c>
      <c r="ZN48" s="3047">
        <v>0</v>
      </c>
      <c r="ZO48" s="3047">
        <v>0</v>
      </c>
      <c r="ZP48" s="3047">
        <v>0</v>
      </c>
      <c r="ZQ48" s="3047">
        <v>0</v>
      </c>
      <c r="ZR48" s="3047">
        <v>0</v>
      </c>
      <c r="ZS48" s="3047">
        <v>0</v>
      </c>
      <c r="ZT48" s="3047">
        <v>0</v>
      </c>
      <c r="ZU48" s="3047">
        <v>0</v>
      </c>
      <c r="ZV48" s="3047">
        <v>0</v>
      </c>
      <c r="ZW48" s="3047">
        <v>0</v>
      </c>
      <c r="ZX48" s="3047">
        <v>0</v>
      </c>
      <c r="ZY48" s="3047">
        <v>0</v>
      </c>
      <c r="ZZ48" s="3047">
        <v>0</v>
      </c>
      <c r="AAA48" s="3047">
        <v>0</v>
      </c>
      <c r="AAB48" s="3047">
        <v>0</v>
      </c>
      <c r="AAC48" s="3047">
        <v>0</v>
      </c>
      <c r="AAD48" s="3047">
        <v>0</v>
      </c>
      <c r="AAE48" s="3047">
        <v>0</v>
      </c>
      <c r="AAF48" s="3047">
        <v>0</v>
      </c>
      <c r="AAG48" s="3047">
        <v>0</v>
      </c>
      <c r="AAH48" s="3047">
        <v>0</v>
      </c>
      <c r="AAI48" s="3047">
        <v>0</v>
      </c>
      <c r="AAJ48" s="3047">
        <v>0</v>
      </c>
      <c r="AAK48" s="3047">
        <v>0</v>
      </c>
      <c r="AAL48" s="3047">
        <v>0</v>
      </c>
      <c r="AAM48" s="3047">
        <v>0</v>
      </c>
      <c r="AAN48" s="3047">
        <v>0</v>
      </c>
      <c r="AAO48" s="3047">
        <v>0</v>
      </c>
      <c r="AAP48" s="3047">
        <v>0</v>
      </c>
      <c r="AAQ48" s="3047">
        <v>0</v>
      </c>
      <c r="AAR48" s="3047">
        <v>0</v>
      </c>
      <c r="AAS48" s="3047">
        <v>0</v>
      </c>
      <c r="AAT48" s="3047">
        <v>0</v>
      </c>
      <c r="AAU48" s="3047">
        <v>0</v>
      </c>
      <c r="AAV48" s="3047">
        <v>0</v>
      </c>
      <c r="AAW48" s="3047">
        <v>0</v>
      </c>
      <c r="AAX48" s="3047">
        <v>0</v>
      </c>
      <c r="AAY48" s="3047">
        <v>0</v>
      </c>
      <c r="AAZ48" s="3047">
        <v>0</v>
      </c>
      <c r="ABA48" s="3047">
        <v>0</v>
      </c>
      <c r="ABB48" s="3047">
        <v>0</v>
      </c>
      <c r="ABC48" s="3047">
        <v>0</v>
      </c>
      <c r="ABD48" s="3047">
        <v>0</v>
      </c>
      <c r="ABE48" s="3047">
        <v>0</v>
      </c>
      <c r="ABF48" s="3047">
        <v>0</v>
      </c>
      <c r="ABG48" s="3047">
        <v>0</v>
      </c>
      <c r="ABH48" s="3047">
        <v>0</v>
      </c>
    </row>
    <row r="49" spans="1:736" x14ac:dyDescent="0.2">
      <c r="A49" s="3046" t="s">
        <v>438</v>
      </c>
      <c r="B49" s="3046">
        <v>0</v>
      </c>
      <c r="C49" s="3047">
        <v>1</v>
      </c>
      <c r="D49" s="3047"/>
      <c r="E49" s="3047"/>
      <c r="F49" s="3047">
        <v>1</v>
      </c>
      <c r="G49" s="3047">
        <v>0</v>
      </c>
      <c r="H49" s="3047">
        <v>0</v>
      </c>
      <c r="I49" s="3047">
        <v>1</v>
      </c>
      <c r="J49" s="3047">
        <v>2</v>
      </c>
      <c r="K49" s="3047">
        <v>0</v>
      </c>
      <c r="L49" s="3047">
        <v>0</v>
      </c>
      <c r="M49" s="3047">
        <v>0</v>
      </c>
      <c r="N49" s="3047">
        <v>0</v>
      </c>
      <c r="O49" s="3047">
        <v>0</v>
      </c>
      <c r="P49" s="3047">
        <v>0</v>
      </c>
      <c r="Q49" s="3047">
        <v>0</v>
      </c>
      <c r="R49" s="3047"/>
      <c r="S49" s="3047"/>
      <c r="T49" s="3047">
        <v>2</v>
      </c>
      <c r="U49" s="3047">
        <v>0</v>
      </c>
      <c r="V49" s="3047">
        <v>1</v>
      </c>
      <c r="W49" s="3047">
        <v>1</v>
      </c>
      <c r="X49" s="3047">
        <v>0</v>
      </c>
      <c r="Y49" s="3047"/>
      <c r="Z49" s="3047"/>
      <c r="AA49" s="3047">
        <v>0</v>
      </c>
      <c r="AB49" s="3047">
        <v>0</v>
      </c>
      <c r="AC49" s="3047">
        <v>0</v>
      </c>
      <c r="AD49" s="3047">
        <v>0</v>
      </c>
      <c r="AE49" s="3047">
        <v>0</v>
      </c>
      <c r="AF49" s="3047"/>
      <c r="AG49" s="3047"/>
      <c r="AH49" s="3047">
        <v>0</v>
      </c>
      <c r="AI49" s="3047">
        <v>0</v>
      </c>
      <c r="AJ49" s="3047">
        <v>2</v>
      </c>
      <c r="AK49" s="3047">
        <v>0</v>
      </c>
      <c r="AL49" s="3047">
        <v>0</v>
      </c>
      <c r="AM49" s="3047"/>
      <c r="AN49" s="3047"/>
      <c r="AO49" s="3047">
        <v>0</v>
      </c>
      <c r="AP49" s="3047">
        <v>0</v>
      </c>
      <c r="AQ49" s="3047">
        <v>0</v>
      </c>
      <c r="AR49" s="3047">
        <v>0</v>
      </c>
      <c r="AS49" s="3047">
        <v>0</v>
      </c>
      <c r="AT49" s="3047"/>
      <c r="AU49" s="3047"/>
      <c r="AV49" s="3047">
        <v>0</v>
      </c>
      <c r="AW49" s="3047">
        <v>0</v>
      </c>
      <c r="AX49" s="3047">
        <v>1</v>
      </c>
      <c r="AY49" s="3047">
        <v>0</v>
      </c>
      <c r="AZ49" s="3047">
        <v>0</v>
      </c>
      <c r="BA49" s="3047"/>
      <c r="BB49" s="3047"/>
      <c r="BC49" s="3047">
        <v>0</v>
      </c>
      <c r="BD49" s="3047">
        <v>0</v>
      </c>
      <c r="BE49" s="3047">
        <v>0</v>
      </c>
      <c r="BF49" s="3047">
        <v>0</v>
      </c>
      <c r="BG49" s="3047">
        <v>0</v>
      </c>
      <c r="BH49" s="3047"/>
      <c r="BI49" s="3047"/>
      <c r="BJ49" s="3047">
        <v>0</v>
      </c>
      <c r="BK49" s="3047">
        <v>0</v>
      </c>
      <c r="BL49" s="3047">
        <v>1</v>
      </c>
      <c r="BM49" s="3047">
        <v>0</v>
      </c>
      <c r="BN49" s="3047">
        <v>0</v>
      </c>
      <c r="BO49" s="3047">
        <v>0</v>
      </c>
      <c r="BP49" s="3047">
        <v>0</v>
      </c>
      <c r="BQ49" s="3047">
        <v>0</v>
      </c>
      <c r="BR49" s="3047">
        <v>1</v>
      </c>
      <c r="BS49" s="3047">
        <v>1</v>
      </c>
      <c r="BT49" s="3047">
        <v>0</v>
      </c>
      <c r="BU49" s="3047">
        <v>0</v>
      </c>
      <c r="BV49" s="3047">
        <v>0</v>
      </c>
      <c r="BW49" s="3047">
        <v>0</v>
      </c>
      <c r="BX49" s="3047">
        <v>0</v>
      </c>
      <c r="BY49" s="3047">
        <v>0</v>
      </c>
      <c r="BZ49" s="3047">
        <v>0</v>
      </c>
      <c r="CA49" s="3047">
        <v>1</v>
      </c>
      <c r="CB49" s="3047">
        <v>0</v>
      </c>
      <c r="CC49" s="3047">
        <v>0</v>
      </c>
      <c r="CD49" s="3047">
        <v>0</v>
      </c>
      <c r="CE49" s="3047">
        <v>0</v>
      </c>
      <c r="CF49" s="3047">
        <v>1</v>
      </c>
      <c r="CG49" s="3047">
        <v>1</v>
      </c>
      <c r="CH49" s="3047">
        <v>0</v>
      </c>
      <c r="CI49" s="3047">
        <v>0</v>
      </c>
      <c r="CJ49" s="3047">
        <v>0</v>
      </c>
      <c r="CK49" s="3047">
        <v>0</v>
      </c>
      <c r="CL49" s="3047">
        <v>0</v>
      </c>
      <c r="CM49" s="3047">
        <v>0</v>
      </c>
      <c r="CN49" s="3047">
        <v>1</v>
      </c>
      <c r="CO49" s="3047">
        <v>2</v>
      </c>
      <c r="CP49" s="3047">
        <v>1</v>
      </c>
      <c r="CQ49" s="3047">
        <v>1</v>
      </c>
      <c r="CR49" s="3047">
        <v>1</v>
      </c>
      <c r="CS49" s="3047">
        <v>0</v>
      </c>
      <c r="CT49" s="3047">
        <v>1</v>
      </c>
      <c r="CU49" s="3047">
        <v>1</v>
      </c>
      <c r="CV49" s="3047">
        <v>1</v>
      </c>
      <c r="CW49" s="3047">
        <v>1</v>
      </c>
      <c r="CX49" s="3047">
        <v>1</v>
      </c>
      <c r="CY49" s="3047">
        <v>1</v>
      </c>
      <c r="CZ49" s="3047">
        <v>1</v>
      </c>
      <c r="DA49" s="3047">
        <v>1</v>
      </c>
      <c r="DB49" s="3047">
        <v>1</v>
      </c>
      <c r="DC49" s="3047">
        <v>1</v>
      </c>
      <c r="DD49" s="3047">
        <v>1</v>
      </c>
      <c r="DE49" s="3047">
        <v>1</v>
      </c>
      <c r="DF49" s="3047">
        <v>1</v>
      </c>
      <c r="DG49" s="3047">
        <v>1</v>
      </c>
      <c r="DH49" s="3047">
        <v>1</v>
      </c>
      <c r="DI49" s="3047">
        <v>1</v>
      </c>
      <c r="DJ49" s="3047">
        <v>2</v>
      </c>
      <c r="DK49" s="3047">
        <v>1</v>
      </c>
      <c r="DL49" s="3047">
        <v>1</v>
      </c>
      <c r="DM49" s="3047">
        <v>1</v>
      </c>
      <c r="DN49" s="3047">
        <v>1</v>
      </c>
      <c r="DO49" s="3047">
        <v>1</v>
      </c>
      <c r="DP49" s="3047">
        <v>1</v>
      </c>
      <c r="DQ49" s="3047">
        <v>1</v>
      </c>
      <c r="DR49" s="3047">
        <v>0</v>
      </c>
      <c r="DS49" s="3047">
        <v>0</v>
      </c>
      <c r="DT49" s="3047">
        <v>0</v>
      </c>
      <c r="DU49" s="3047">
        <v>0</v>
      </c>
      <c r="DV49" s="3047">
        <v>0</v>
      </c>
      <c r="DW49" s="3047">
        <v>1</v>
      </c>
      <c r="DX49" s="3047">
        <v>1</v>
      </c>
      <c r="DY49" s="3047">
        <v>1</v>
      </c>
      <c r="DZ49" s="3047">
        <v>1</v>
      </c>
      <c r="EA49" s="3047">
        <v>1</v>
      </c>
      <c r="EB49" s="3047">
        <v>1</v>
      </c>
      <c r="EC49" s="3047">
        <v>2</v>
      </c>
      <c r="ED49" s="3047">
        <v>1</v>
      </c>
      <c r="EE49" s="3047">
        <v>1</v>
      </c>
      <c r="EF49" s="3047">
        <v>5</v>
      </c>
      <c r="EG49" s="3047">
        <v>5</v>
      </c>
      <c r="EH49" s="3047">
        <v>5</v>
      </c>
      <c r="EI49" s="3047">
        <v>1</v>
      </c>
      <c r="EJ49" s="3047">
        <v>0</v>
      </c>
      <c r="EK49" s="3047">
        <v>0</v>
      </c>
      <c r="EL49" s="3047">
        <v>0</v>
      </c>
      <c r="EM49" s="3047">
        <v>0</v>
      </c>
      <c r="EN49" s="3047">
        <v>0</v>
      </c>
      <c r="EO49" s="3047">
        <v>0</v>
      </c>
      <c r="EP49" s="3047">
        <v>0</v>
      </c>
      <c r="EQ49" s="3047">
        <v>2</v>
      </c>
      <c r="ER49" s="3047">
        <v>1</v>
      </c>
      <c r="ES49" s="3047">
        <v>3</v>
      </c>
      <c r="ET49" s="3047">
        <v>0</v>
      </c>
      <c r="EU49" s="3047">
        <v>0</v>
      </c>
      <c r="EV49" s="3047">
        <v>0</v>
      </c>
      <c r="EW49" s="3047">
        <v>0</v>
      </c>
      <c r="EX49" s="3047">
        <v>0</v>
      </c>
      <c r="EY49" s="3047">
        <v>0</v>
      </c>
      <c r="EZ49" s="3047">
        <v>0</v>
      </c>
      <c r="FA49" s="3047">
        <v>1</v>
      </c>
      <c r="FB49" s="3047">
        <v>1</v>
      </c>
      <c r="FC49" s="3047">
        <v>1</v>
      </c>
      <c r="FD49" s="3047">
        <v>1</v>
      </c>
      <c r="FE49" s="3047">
        <v>1</v>
      </c>
      <c r="FF49" s="3047">
        <v>1</v>
      </c>
      <c r="FG49" s="3047">
        <v>1</v>
      </c>
      <c r="FH49" s="3047">
        <v>1</v>
      </c>
      <c r="FI49" s="3047">
        <v>1</v>
      </c>
      <c r="FJ49" s="3047">
        <v>1</v>
      </c>
      <c r="FK49" s="3047">
        <v>1</v>
      </c>
      <c r="FL49" s="3047">
        <v>2</v>
      </c>
      <c r="FM49" s="3047">
        <v>1</v>
      </c>
      <c r="FN49" s="3047">
        <v>1</v>
      </c>
      <c r="FO49" s="3047">
        <v>1</v>
      </c>
      <c r="FP49" s="3047">
        <v>1</v>
      </c>
      <c r="FQ49" s="3047">
        <v>1</v>
      </c>
      <c r="FR49" s="3047">
        <v>0</v>
      </c>
      <c r="FS49" s="3047">
        <v>0</v>
      </c>
      <c r="FT49" s="3047">
        <v>0</v>
      </c>
      <c r="FU49" s="3047">
        <v>0</v>
      </c>
      <c r="FV49" s="3047">
        <v>0</v>
      </c>
      <c r="FW49" s="3047">
        <v>0</v>
      </c>
      <c r="FX49" s="3047">
        <v>0</v>
      </c>
      <c r="FY49" s="3047">
        <v>0</v>
      </c>
      <c r="FZ49" s="3047">
        <v>0</v>
      </c>
      <c r="GA49" s="3047">
        <v>0</v>
      </c>
      <c r="GB49" s="3047">
        <v>0</v>
      </c>
      <c r="GC49" s="3047">
        <v>0</v>
      </c>
      <c r="GD49" s="3047">
        <v>0</v>
      </c>
      <c r="GE49" s="3047">
        <v>0</v>
      </c>
      <c r="GF49" s="3047">
        <v>0</v>
      </c>
      <c r="GG49" s="3047">
        <v>0</v>
      </c>
      <c r="GH49" s="3047">
        <v>0</v>
      </c>
      <c r="GI49" s="3047">
        <v>0</v>
      </c>
      <c r="GJ49" s="3047">
        <v>1</v>
      </c>
      <c r="GK49" s="3047">
        <v>1</v>
      </c>
      <c r="GL49" s="3047">
        <v>1</v>
      </c>
      <c r="GM49" s="3047">
        <v>2</v>
      </c>
      <c r="GN49" s="3047">
        <v>1</v>
      </c>
      <c r="GO49" s="3047">
        <v>5</v>
      </c>
      <c r="GP49" s="3047">
        <v>2</v>
      </c>
      <c r="GQ49" s="3047">
        <v>2</v>
      </c>
      <c r="GR49" s="3047">
        <v>3</v>
      </c>
      <c r="GS49" s="3047">
        <v>3</v>
      </c>
      <c r="GT49" s="3047">
        <v>2</v>
      </c>
      <c r="GU49" s="3047">
        <v>0</v>
      </c>
      <c r="GV49" s="3047">
        <v>0</v>
      </c>
      <c r="GW49" s="3047">
        <v>0</v>
      </c>
      <c r="GX49" s="3047">
        <v>0</v>
      </c>
      <c r="GY49" s="3047">
        <v>0</v>
      </c>
      <c r="GZ49" s="3047">
        <v>0</v>
      </c>
      <c r="HA49" s="3047">
        <v>0</v>
      </c>
      <c r="HB49" s="3047">
        <v>0</v>
      </c>
      <c r="HC49" s="3047">
        <v>0</v>
      </c>
      <c r="HD49" s="3047">
        <v>1</v>
      </c>
      <c r="HE49" s="3047">
        <v>1</v>
      </c>
      <c r="HF49" s="3047">
        <v>1</v>
      </c>
      <c r="HG49" s="3047">
        <v>1</v>
      </c>
      <c r="HH49" s="3047">
        <v>0</v>
      </c>
      <c r="HI49" s="3047">
        <v>0</v>
      </c>
      <c r="HJ49" s="3047">
        <v>0</v>
      </c>
      <c r="HK49" s="3047">
        <v>1</v>
      </c>
      <c r="HL49" s="3047">
        <v>1</v>
      </c>
      <c r="HM49" s="3047">
        <v>1</v>
      </c>
      <c r="HN49" s="3047">
        <v>1</v>
      </c>
      <c r="HO49" s="3047">
        <v>1</v>
      </c>
      <c r="HP49" s="3047">
        <v>2</v>
      </c>
      <c r="HQ49" s="3047">
        <v>3</v>
      </c>
      <c r="HR49" s="3047">
        <v>3</v>
      </c>
      <c r="HS49" s="3047">
        <v>2</v>
      </c>
      <c r="HT49" s="3047">
        <v>2</v>
      </c>
      <c r="HU49" s="3047">
        <v>2</v>
      </c>
      <c r="HV49" s="3047">
        <v>2</v>
      </c>
      <c r="HW49" s="3047">
        <v>2</v>
      </c>
      <c r="HX49" s="3047">
        <v>1</v>
      </c>
      <c r="HY49" s="3047">
        <v>0</v>
      </c>
      <c r="HZ49" s="3047">
        <v>0</v>
      </c>
      <c r="IA49" s="3047">
        <v>0</v>
      </c>
      <c r="IB49" s="3047">
        <v>0</v>
      </c>
      <c r="IC49" s="3047">
        <v>0</v>
      </c>
      <c r="ID49" s="3047">
        <v>0</v>
      </c>
      <c r="IE49" s="3047">
        <v>0</v>
      </c>
      <c r="IF49" s="3047">
        <v>0</v>
      </c>
      <c r="IG49" s="3047">
        <v>0</v>
      </c>
      <c r="IH49" s="3047">
        <v>0</v>
      </c>
      <c r="II49" s="3047">
        <v>0</v>
      </c>
      <c r="IJ49" s="3047">
        <v>0</v>
      </c>
      <c r="IK49" s="3047">
        <v>0</v>
      </c>
      <c r="IL49" s="3047">
        <v>3</v>
      </c>
      <c r="IM49" s="3047">
        <v>0</v>
      </c>
      <c r="IN49" s="3047">
        <v>0</v>
      </c>
      <c r="IO49" s="3047">
        <v>0</v>
      </c>
      <c r="IP49" s="3047">
        <v>0</v>
      </c>
      <c r="IQ49" s="3047">
        <v>0</v>
      </c>
      <c r="IR49" s="3047">
        <v>0</v>
      </c>
      <c r="IS49" s="3047">
        <v>0</v>
      </c>
      <c r="IT49" s="3047">
        <v>1</v>
      </c>
      <c r="IU49" s="3047">
        <v>0</v>
      </c>
      <c r="IV49" s="3047">
        <v>0</v>
      </c>
      <c r="IW49" s="3047">
        <v>0</v>
      </c>
      <c r="IX49" s="3047">
        <v>0</v>
      </c>
      <c r="IY49" s="3047">
        <v>2</v>
      </c>
      <c r="IZ49" s="3047">
        <v>1</v>
      </c>
      <c r="JA49" s="3047">
        <v>0</v>
      </c>
      <c r="JB49" s="3047">
        <v>1</v>
      </c>
      <c r="JC49" s="3047">
        <v>1</v>
      </c>
      <c r="JD49" s="3047">
        <v>1</v>
      </c>
      <c r="JE49" s="3047">
        <v>1</v>
      </c>
      <c r="JF49" s="3047">
        <v>0</v>
      </c>
      <c r="JG49" s="3047">
        <v>0</v>
      </c>
      <c r="JH49" s="3047">
        <v>0</v>
      </c>
      <c r="JI49" s="3047">
        <v>0</v>
      </c>
      <c r="JJ49" s="3047">
        <v>0</v>
      </c>
      <c r="JK49" s="3047">
        <v>0</v>
      </c>
      <c r="JL49" s="3047">
        <v>0</v>
      </c>
      <c r="JM49" s="3047">
        <v>1</v>
      </c>
      <c r="JN49" s="3047">
        <v>2</v>
      </c>
      <c r="JO49" s="3047">
        <v>0</v>
      </c>
      <c r="JP49" s="3047">
        <v>1</v>
      </c>
      <c r="JQ49" s="3047">
        <v>1</v>
      </c>
      <c r="JR49" s="3047">
        <v>1</v>
      </c>
      <c r="JS49" s="3047">
        <v>0</v>
      </c>
      <c r="JT49" s="3047">
        <v>0</v>
      </c>
      <c r="JU49" s="3047">
        <v>1</v>
      </c>
      <c r="JV49" s="3047">
        <v>1</v>
      </c>
      <c r="JW49" s="3047">
        <v>1</v>
      </c>
      <c r="JX49" s="3047">
        <v>1</v>
      </c>
      <c r="JY49" s="3047">
        <v>1</v>
      </c>
      <c r="JZ49" s="3047">
        <v>2</v>
      </c>
      <c r="KA49" s="3047">
        <v>1</v>
      </c>
      <c r="KB49" s="3047">
        <v>1</v>
      </c>
      <c r="KC49" s="3047">
        <v>1</v>
      </c>
      <c r="KD49" s="3047">
        <v>4</v>
      </c>
      <c r="KE49" s="3047">
        <v>4</v>
      </c>
      <c r="KF49" s="3047">
        <v>4</v>
      </c>
      <c r="KG49" s="3047">
        <v>6</v>
      </c>
      <c r="KH49" s="3047">
        <v>2</v>
      </c>
      <c r="KI49" s="3047">
        <v>2</v>
      </c>
      <c r="KJ49" s="3047">
        <v>0</v>
      </c>
      <c r="KK49" s="3047">
        <v>0</v>
      </c>
      <c r="KL49" s="3047">
        <v>0</v>
      </c>
      <c r="KM49" s="3047">
        <v>0</v>
      </c>
      <c r="KN49" s="3047">
        <v>0</v>
      </c>
      <c r="KO49" s="3047">
        <v>1</v>
      </c>
      <c r="KP49" s="3047">
        <v>3</v>
      </c>
      <c r="KQ49" s="3047">
        <v>2</v>
      </c>
      <c r="KR49" s="3047">
        <v>0</v>
      </c>
      <c r="KS49" s="3047">
        <v>0</v>
      </c>
      <c r="KT49" s="3047">
        <v>0</v>
      </c>
      <c r="KU49" s="3047">
        <v>0</v>
      </c>
      <c r="KV49" s="3047">
        <v>0</v>
      </c>
      <c r="KW49" s="3047">
        <v>0</v>
      </c>
      <c r="KX49" s="3047">
        <v>0</v>
      </c>
      <c r="KY49" s="3047">
        <v>1</v>
      </c>
      <c r="KZ49" s="3047">
        <v>1</v>
      </c>
      <c r="LA49" s="3047">
        <v>1</v>
      </c>
      <c r="LB49" s="3047">
        <v>2</v>
      </c>
      <c r="LC49" s="3047">
        <v>2</v>
      </c>
      <c r="LD49" s="3047">
        <v>3</v>
      </c>
      <c r="LE49" s="3047">
        <v>0</v>
      </c>
      <c r="LF49" s="3047">
        <v>0</v>
      </c>
      <c r="LG49" s="3047">
        <v>0</v>
      </c>
      <c r="LH49" s="3047">
        <v>0</v>
      </c>
      <c r="LI49" s="3047">
        <v>0</v>
      </c>
      <c r="LJ49" s="3047">
        <v>1</v>
      </c>
      <c r="LK49" s="3047">
        <v>1</v>
      </c>
      <c r="LL49" s="3047">
        <v>2</v>
      </c>
      <c r="LM49" s="3047">
        <v>2</v>
      </c>
      <c r="LN49" s="3047">
        <v>2</v>
      </c>
      <c r="LO49" s="3047">
        <v>2</v>
      </c>
      <c r="LP49" s="3047">
        <v>1</v>
      </c>
      <c r="LQ49" s="3047">
        <v>2</v>
      </c>
      <c r="LR49" s="3047">
        <v>1</v>
      </c>
      <c r="LS49" s="3047">
        <v>1</v>
      </c>
      <c r="LT49" s="3047">
        <v>1</v>
      </c>
      <c r="LU49" s="3047">
        <v>1</v>
      </c>
      <c r="LV49" s="3047">
        <v>1</v>
      </c>
      <c r="LW49" s="3047">
        <v>1</v>
      </c>
      <c r="LX49" s="3047">
        <v>1</v>
      </c>
      <c r="LY49" s="3047">
        <v>1</v>
      </c>
      <c r="LZ49" s="3047">
        <v>1</v>
      </c>
      <c r="MA49" s="3047">
        <v>1</v>
      </c>
      <c r="MB49" s="3047">
        <v>1</v>
      </c>
      <c r="MC49" s="3047">
        <v>1</v>
      </c>
      <c r="MD49" s="3047">
        <v>3</v>
      </c>
      <c r="ME49" s="3047">
        <v>1</v>
      </c>
      <c r="MF49" s="3047">
        <v>0</v>
      </c>
      <c r="MG49" s="3047">
        <v>0</v>
      </c>
      <c r="MH49" s="3047">
        <v>1</v>
      </c>
      <c r="MI49" s="3047">
        <v>1</v>
      </c>
      <c r="MJ49" s="3047">
        <v>1</v>
      </c>
      <c r="MK49" s="3047">
        <v>1</v>
      </c>
      <c r="ML49" s="3047">
        <v>1</v>
      </c>
      <c r="MM49" s="3047">
        <v>2</v>
      </c>
      <c r="MN49" s="3047">
        <v>1</v>
      </c>
      <c r="MO49" s="3047">
        <v>1</v>
      </c>
      <c r="MP49" s="3047">
        <v>1</v>
      </c>
      <c r="MQ49" s="3047">
        <v>1</v>
      </c>
      <c r="MR49" s="3047">
        <v>1</v>
      </c>
      <c r="MS49" s="3047">
        <v>1</v>
      </c>
      <c r="MT49" s="3047">
        <v>0</v>
      </c>
      <c r="MU49" s="3047">
        <v>0</v>
      </c>
      <c r="MV49" s="3047">
        <v>0</v>
      </c>
      <c r="MW49" s="3047">
        <v>0</v>
      </c>
      <c r="MX49" s="3047">
        <v>0</v>
      </c>
      <c r="MY49" s="3047">
        <v>0</v>
      </c>
      <c r="MZ49" s="3047">
        <v>0</v>
      </c>
      <c r="NA49" s="3047">
        <v>0</v>
      </c>
      <c r="NB49" s="3047">
        <v>0</v>
      </c>
      <c r="NC49" s="3047">
        <v>0</v>
      </c>
      <c r="ND49" s="3047">
        <v>0</v>
      </c>
      <c r="NE49" s="3047">
        <v>0</v>
      </c>
      <c r="NF49" s="3047">
        <v>0</v>
      </c>
      <c r="NG49" s="3047">
        <v>0</v>
      </c>
      <c r="NH49" s="3047">
        <v>0</v>
      </c>
      <c r="NI49" s="3047">
        <v>0</v>
      </c>
      <c r="NJ49" s="3047">
        <v>0</v>
      </c>
      <c r="NK49" s="3047">
        <v>0</v>
      </c>
      <c r="NL49" s="3047">
        <v>0</v>
      </c>
      <c r="NM49" s="3047">
        <v>0</v>
      </c>
      <c r="NN49" s="3047">
        <v>0</v>
      </c>
      <c r="NO49" s="3047">
        <v>0</v>
      </c>
      <c r="NP49" s="3047">
        <v>0</v>
      </c>
      <c r="NQ49" s="3047">
        <v>0</v>
      </c>
      <c r="NR49" s="3047">
        <v>0</v>
      </c>
      <c r="NS49" s="3047">
        <v>0</v>
      </c>
      <c r="NT49" s="3047">
        <v>0</v>
      </c>
      <c r="NU49" s="3047">
        <v>0</v>
      </c>
      <c r="NV49" s="3047">
        <v>0</v>
      </c>
      <c r="NW49" s="3047">
        <v>0</v>
      </c>
      <c r="NX49" s="3047">
        <v>0</v>
      </c>
      <c r="NY49" s="3047">
        <v>0</v>
      </c>
      <c r="NZ49" s="3047">
        <v>0</v>
      </c>
      <c r="OA49" s="3047">
        <v>1</v>
      </c>
      <c r="OB49" s="3047">
        <v>1</v>
      </c>
      <c r="OC49" s="3047">
        <v>1</v>
      </c>
      <c r="OD49" s="3047">
        <v>0</v>
      </c>
      <c r="OE49" s="3047">
        <v>0</v>
      </c>
      <c r="OF49" s="3047">
        <v>0</v>
      </c>
      <c r="OG49" s="3047">
        <v>0</v>
      </c>
      <c r="OH49" s="3047">
        <v>1</v>
      </c>
      <c r="OI49" s="3047">
        <v>0</v>
      </c>
      <c r="OJ49" s="3047">
        <v>0</v>
      </c>
      <c r="OK49" s="3047">
        <v>0</v>
      </c>
      <c r="OL49" s="3047">
        <v>0</v>
      </c>
      <c r="OM49" s="3047">
        <v>0</v>
      </c>
      <c r="ON49" s="3047">
        <v>0</v>
      </c>
      <c r="OO49" s="3047">
        <v>0</v>
      </c>
      <c r="OP49" s="3047">
        <v>0</v>
      </c>
      <c r="OQ49" s="3047">
        <v>0</v>
      </c>
      <c r="OR49" s="3047">
        <v>0</v>
      </c>
      <c r="OS49" s="3047">
        <v>3</v>
      </c>
      <c r="OT49" s="3047">
        <v>3</v>
      </c>
      <c r="OU49" s="3047">
        <v>3</v>
      </c>
      <c r="OV49" s="3047">
        <v>1</v>
      </c>
      <c r="OW49" s="3047">
        <v>2</v>
      </c>
      <c r="OX49" s="3047">
        <v>2</v>
      </c>
      <c r="OY49" s="3047">
        <v>0</v>
      </c>
      <c r="OZ49" s="3047">
        <v>0</v>
      </c>
      <c r="PA49" s="3047">
        <v>0</v>
      </c>
      <c r="PB49" s="3047">
        <v>0</v>
      </c>
      <c r="PC49" s="3047">
        <v>0</v>
      </c>
      <c r="PD49" s="3047">
        <v>0</v>
      </c>
      <c r="PE49" s="3047">
        <v>0</v>
      </c>
      <c r="PF49" s="3047">
        <v>0</v>
      </c>
      <c r="PG49" s="3047">
        <v>0</v>
      </c>
      <c r="PH49" s="3047"/>
      <c r="PI49" s="3047">
        <v>0</v>
      </c>
      <c r="PJ49" s="3047">
        <v>0</v>
      </c>
      <c r="PK49" s="3047">
        <v>0</v>
      </c>
      <c r="PL49" s="3047">
        <v>0</v>
      </c>
      <c r="PM49" s="3047">
        <v>0</v>
      </c>
      <c r="PN49" s="3047">
        <v>0</v>
      </c>
      <c r="PO49" s="3047">
        <v>0</v>
      </c>
      <c r="PP49" s="3047">
        <v>0</v>
      </c>
      <c r="PQ49" s="3047">
        <v>0</v>
      </c>
      <c r="PR49" s="3047">
        <v>0</v>
      </c>
      <c r="PS49" s="3047">
        <v>0</v>
      </c>
      <c r="PT49" s="3047">
        <v>0</v>
      </c>
      <c r="PU49" s="3047">
        <v>0</v>
      </c>
      <c r="PV49" s="3047">
        <v>0</v>
      </c>
      <c r="PW49" s="3047">
        <v>0</v>
      </c>
      <c r="PX49" s="3047">
        <v>0</v>
      </c>
      <c r="PY49" s="3047">
        <v>0</v>
      </c>
      <c r="PZ49" s="3047">
        <v>0</v>
      </c>
      <c r="QA49" s="3047">
        <v>1</v>
      </c>
      <c r="QB49" s="3047">
        <v>1</v>
      </c>
      <c r="QC49" s="3047">
        <v>1</v>
      </c>
      <c r="QD49" s="3047">
        <v>1</v>
      </c>
      <c r="QE49" s="3047">
        <v>1</v>
      </c>
      <c r="QF49" s="3047">
        <v>2</v>
      </c>
      <c r="QG49" s="3047">
        <v>4</v>
      </c>
      <c r="QH49" s="3047">
        <v>4</v>
      </c>
      <c r="QI49" s="3047">
        <v>3</v>
      </c>
      <c r="QJ49" s="3047">
        <v>3</v>
      </c>
      <c r="QK49" s="3047">
        <v>3</v>
      </c>
      <c r="QL49" s="3047">
        <v>2</v>
      </c>
      <c r="QM49" s="3047">
        <v>1</v>
      </c>
      <c r="QN49" s="3047">
        <v>1</v>
      </c>
      <c r="QO49" s="3047">
        <v>1</v>
      </c>
      <c r="QP49" s="3047">
        <v>1</v>
      </c>
      <c r="QQ49" s="3047">
        <v>1</v>
      </c>
      <c r="QR49" s="3047">
        <v>1</v>
      </c>
      <c r="QS49" s="3047">
        <v>1</v>
      </c>
      <c r="QT49" s="3047">
        <v>1</v>
      </c>
      <c r="QU49" s="3047">
        <v>2</v>
      </c>
      <c r="QV49" s="3047">
        <v>2</v>
      </c>
      <c r="QW49" s="3047">
        <v>2</v>
      </c>
      <c r="QX49" s="3047">
        <v>2</v>
      </c>
      <c r="QY49" s="3047">
        <v>2</v>
      </c>
      <c r="QZ49" s="3047">
        <v>2</v>
      </c>
      <c r="RA49" s="3047">
        <v>4</v>
      </c>
      <c r="RB49" s="3047">
        <v>4</v>
      </c>
      <c r="RC49" s="3047">
        <v>2</v>
      </c>
      <c r="RD49" s="3047">
        <v>2</v>
      </c>
      <c r="RE49" s="3047">
        <v>2</v>
      </c>
      <c r="RF49" s="3047">
        <v>2</v>
      </c>
      <c r="RG49" s="3047">
        <v>2</v>
      </c>
      <c r="RH49" s="3047">
        <v>2</v>
      </c>
      <c r="RI49" s="3047">
        <v>3</v>
      </c>
      <c r="RJ49" s="3047">
        <v>3</v>
      </c>
      <c r="RK49" s="3047">
        <v>3</v>
      </c>
      <c r="RL49" s="3047">
        <v>3</v>
      </c>
      <c r="RM49" s="3047">
        <v>3</v>
      </c>
      <c r="RN49" s="3047">
        <v>3</v>
      </c>
      <c r="RO49" s="3047">
        <v>4</v>
      </c>
      <c r="RP49" s="3047">
        <v>4</v>
      </c>
      <c r="RQ49" s="3047">
        <v>2</v>
      </c>
      <c r="RR49" s="3047">
        <v>2</v>
      </c>
      <c r="RS49" s="3047">
        <v>2</v>
      </c>
      <c r="RT49" s="3047">
        <v>2</v>
      </c>
      <c r="RU49" s="3047">
        <v>2</v>
      </c>
      <c r="RV49" s="3047">
        <v>1</v>
      </c>
      <c r="RW49" s="3047">
        <v>2</v>
      </c>
      <c r="RX49" s="3047">
        <v>1</v>
      </c>
      <c r="RY49" s="3047">
        <v>1</v>
      </c>
      <c r="RZ49" s="3047">
        <v>1</v>
      </c>
      <c r="SA49" s="3047">
        <v>1</v>
      </c>
      <c r="SB49" s="3047">
        <v>0</v>
      </c>
      <c r="SC49" s="3047">
        <v>0</v>
      </c>
      <c r="SD49" s="3047">
        <v>0</v>
      </c>
      <c r="SE49" s="3047">
        <v>0</v>
      </c>
      <c r="SF49" s="3047">
        <v>0</v>
      </c>
      <c r="SG49" s="3047">
        <v>0</v>
      </c>
      <c r="SH49" s="3047">
        <v>0</v>
      </c>
      <c r="SI49" s="3047">
        <v>0</v>
      </c>
      <c r="SJ49" s="3047">
        <v>2</v>
      </c>
      <c r="SK49" s="3047">
        <v>7</v>
      </c>
      <c r="SL49" s="3047">
        <v>1</v>
      </c>
      <c r="SM49" s="3047">
        <v>1</v>
      </c>
      <c r="SN49" s="3047">
        <v>1</v>
      </c>
      <c r="SO49" s="3047">
        <v>1</v>
      </c>
      <c r="SP49" s="3047">
        <v>1</v>
      </c>
      <c r="SQ49" s="3047">
        <v>1</v>
      </c>
      <c r="SR49" s="3047">
        <v>1</v>
      </c>
      <c r="SS49" s="3047">
        <v>1</v>
      </c>
      <c r="ST49" s="3047">
        <v>2</v>
      </c>
      <c r="SU49" s="3047">
        <v>2</v>
      </c>
      <c r="SV49" s="3047">
        <v>2</v>
      </c>
      <c r="SW49" s="3047">
        <v>2</v>
      </c>
      <c r="SX49" s="3047">
        <v>2</v>
      </c>
      <c r="SY49" s="3047">
        <v>2</v>
      </c>
      <c r="SZ49" s="3047">
        <v>2</v>
      </c>
      <c r="TA49" s="3047">
        <v>1</v>
      </c>
      <c r="TB49" s="3047">
        <v>1</v>
      </c>
      <c r="TC49" s="3047">
        <v>1</v>
      </c>
      <c r="TD49" s="3047">
        <v>2</v>
      </c>
      <c r="TE49" s="3047">
        <v>3</v>
      </c>
      <c r="TF49" s="3047">
        <v>2</v>
      </c>
      <c r="TG49" s="3047">
        <v>1</v>
      </c>
      <c r="TH49" s="3047">
        <v>1</v>
      </c>
      <c r="TI49" s="3047">
        <v>1</v>
      </c>
      <c r="TJ49" s="3047">
        <v>1</v>
      </c>
      <c r="TK49" s="3047">
        <v>1</v>
      </c>
      <c r="TL49" s="3047">
        <v>1</v>
      </c>
      <c r="TM49" s="3047">
        <v>2</v>
      </c>
      <c r="TN49" s="3047">
        <v>2</v>
      </c>
      <c r="TO49" s="3047">
        <v>1</v>
      </c>
      <c r="TP49" s="3047">
        <v>1</v>
      </c>
      <c r="TQ49" s="3047">
        <v>1</v>
      </c>
      <c r="TR49" s="3047">
        <v>1</v>
      </c>
      <c r="TS49" s="3047">
        <v>0</v>
      </c>
      <c r="TT49" s="3047">
        <v>0</v>
      </c>
      <c r="TU49" s="3047">
        <v>1</v>
      </c>
      <c r="TV49" s="3047">
        <v>3</v>
      </c>
      <c r="TW49" s="3047">
        <v>3</v>
      </c>
      <c r="TX49" s="3047">
        <v>3</v>
      </c>
      <c r="TY49" s="3047">
        <v>1</v>
      </c>
      <c r="TZ49" s="3047">
        <v>1</v>
      </c>
      <c r="UA49" s="3047">
        <v>1</v>
      </c>
      <c r="UB49" s="3047">
        <v>1</v>
      </c>
      <c r="UC49" s="3047">
        <v>1</v>
      </c>
      <c r="UD49" s="3047">
        <v>1</v>
      </c>
      <c r="UE49" s="3047">
        <v>1</v>
      </c>
      <c r="UF49" s="3047">
        <v>0</v>
      </c>
      <c r="UG49" s="3047">
        <v>0</v>
      </c>
      <c r="UH49" s="3047">
        <v>0</v>
      </c>
      <c r="UI49" s="3047">
        <v>2</v>
      </c>
      <c r="UJ49" s="3047">
        <v>2</v>
      </c>
      <c r="UK49" s="3047">
        <v>2</v>
      </c>
      <c r="UL49" s="3047">
        <v>2</v>
      </c>
      <c r="UM49" s="3047">
        <v>1</v>
      </c>
      <c r="UN49" s="3047">
        <v>0</v>
      </c>
      <c r="UO49" s="3047">
        <v>0</v>
      </c>
      <c r="UP49" s="3047">
        <v>0</v>
      </c>
      <c r="UQ49" s="3047">
        <v>0</v>
      </c>
      <c r="UR49" s="3047">
        <v>0</v>
      </c>
      <c r="US49" s="3047">
        <v>0</v>
      </c>
      <c r="UT49" s="3047">
        <v>0</v>
      </c>
      <c r="UU49" s="3047">
        <v>1</v>
      </c>
      <c r="UV49" s="3047">
        <v>1</v>
      </c>
      <c r="UW49" s="3047">
        <v>1</v>
      </c>
      <c r="UX49" s="3047">
        <v>0</v>
      </c>
      <c r="UY49" s="3047">
        <v>0</v>
      </c>
      <c r="UZ49" s="3047">
        <v>0</v>
      </c>
      <c r="VA49" s="3047">
        <v>0</v>
      </c>
      <c r="VB49" s="3047">
        <v>0</v>
      </c>
      <c r="VC49" s="3047">
        <v>2</v>
      </c>
      <c r="VD49" s="3047">
        <v>6</v>
      </c>
      <c r="VE49" s="3047">
        <v>0</v>
      </c>
      <c r="VF49" s="3047">
        <v>0</v>
      </c>
      <c r="VG49" s="3047">
        <v>0</v>
      </c>
      <c r="VH49" s="3047">
        <v>0</v>
      </c>
      <c r="VI49" s="3047">
        <v>0</v>
      </c>
      <c r="VJ49" s="3047">
        <v>0</v>
      </c>
      <c r="VK49" s="3047">
        <v>0</v>
      </c>
      <c r="VL49" s="3047">
        <v>0</v>
      </c>
      <c r="VM49" s="3047">
        <v>0</v>
      </c>
      <c r="VN49" s="3047">
        <v>0</v>
      </c>
      <c r="VO49" s="3047">
        <v>0</v>
      </c>
      <c r="VP49" s="3047">
        <v>0</v>
      </c>
      <c r="VQ49" s="3047">
        <v>0</v>
      </c>
      <c r="VR49" s="3047">
        <v>0</v>
      </c>
      <c r="VS49" s="3047">
        <v>0</v>
      </c>
      <c r="VT49" s="3047">
        <v>0</v>
      </c>
      <c r="VU49" s="3047">
        <v>0</v>
      </c>
      <c r="VV49" s="3047">
        <v>0</v>
      </c>
      <c r="VW49" s="3047">
        <v>0</v>
      </c>
      <c r="VX49" s="3047">
        <v>0</v>
      </c>
      <c r="VY49" s="3047">
        <v>0</v>
      </c>
      <c r="VZ49" s="3047">
        <v>0</v>
      </c>
      <c r="WA49" s="3047">
        <v>0</v>
      </c>
      <c r="WB49" s="3047">
        <v>0</v>
      </c>
      <c r="WC49" s="3047">
        <v>0</v>
      </c>
      <c r="WD49" s="3047">
        <v>0</v>
      </c>
      <c r="WE49" s="3047">
        <v>0</v>
      </c>
      <c r="WF49" s="3047">
        <v>0</v>
      </c>
      <c r="WG49" s="3047">
        <v>0</v>
      </c>
      <c r="WH49" s="3047">
        <v>0</v>
      </c>
      <c r="WI49" s="3047">
        <v>0</v>
      </c>
      <c r="WJ49" s="3047">
        <v>0</v>
      </c>
      <c r="WK49" s="3047">
        <v>0</v>
      </c>
      <c r="WL49" s="3047">
        <v>0</v>
      </c>
      <c r="WM49" s="3047">
        <v>0</v>
      </c>
      <c r="WN49" s="3047">
        <v>0</v>
      </c>
      <c r="WO49" s="3047">
        <v>0</v>
      </c>
      <c r="WP49" s="3047">
        <v>0</v>
      </c>
      <c r="WQ49" s="3047">
        <v>0</v>
      </c>
      <c r="WR49" s="3047">
        <v>0</v>
      </c>
      <c r="WS49" s="3047">
        <v>0</v>
      </c>
      <c r="WT49" s="3047">
        <v>0</v>
      </c>
      <c r="WU49" s="3047">
        <v>0</v>
      </c>
      <c r="WV49" s="3047">
        <v>0</v>
      </c>
      <c r="WW49" s="3047">
        <v>0</v>
      </c>
      <c r="WX49" s="3047">
        <v>0</v>
      </c>
      <c r="WY49" s="3047">
        <v>0</v>
      </c>
      <c r="WZ49" s="3047">
        <v>0</v>
      </c>
      <c r="XA49" s="3047">
        <v>0</v>
      </c>
      <c r="XB49" s="3047">
        <v>0</v>
      </c>
      <c r="XC49" s="3047">
        <v>0</v>
      </c>
      <c r="XD49" s="3047">
        <v>0</v>
      </c>
      <c r="XE49" s="3047">
        <v>0</v>
      </c>
      <c r="XF49" s="3047">
        <v>0</v>
      </c>
      <c r="XG49" s="3047">
        <v>0</v>
      </c>
      <c r="XH49" s="3047">
        <v>0</v>
      </c>
      <c r="XI49" s="3047">
        <v>1</v>
      </c>
      <c r="XJ49" s="3047">
        <v>1</v>
      </c>
      <c r="XK49" s="3047">
        <v>1</v>
      </c>
      <c r="XL49" s="3047">
        <v>0</v>
      </c>
      <c r="XM49" s="3047">
        <v>0</v>
      </c>
      <c r="XN49" s="3047">
        <v>2</v>
      </c>
      <c r="XO49" s="3047">
        <v>0</v>
      </c>
      <c r="XP49" s="3047">
        <v>0</v>
      </c>
      <c r="XQ49" s="3047">
        <v>0</v>
      </c>
      <c r="XR49" s="3047">
        <v>0</v>
      </c>
      <c r="XS49" s="3047">
        <v>0</v>
      </c>
      <c r="XT49" s="3047">
        <v>0</v>
      </c>
      <c r="XU49" s="3047">
        <v>0</v>
      </c>
      <c r="XV49" s="3047">
        <v>0</v>
      </c>
      <c r="XW49" s="3047">
        <v>0</v>
      </c>
      <c r="XX49" s="3047">
        <v>0</v>
      </c>
      <c r="XY49" s="3047">
        <v>0</v>
      </c>
      <c r="XZ49" s="3047">
        <v>0</v>
      </c>
      <c r="YA49" s="3047">
        <v>0</v>
      </c>
      <c r="YB49" s="3047">
        <v>0</v>
      </c>
      <c r="YC49" s="3047">
        <v>0</v>
      </c>
      <c r="YD49" s="3047">
        <v>0</v>
      </c>
      <c r="YE49" s="3047">
        <v>0</v>
      </c>
      <c r="YF49" s="3047">
        <v>0</v>
      </c>
      <c r="YG49" s="3047">
        <v>0</v>
      </c>
      <c r="YH49" s="3047">
        <v>0</v>
      </c>
      <c r="YI49" s="3047">
        <v>0</v>
      </c>
      <c r="YJ49" s="3047">
        <v>0</v>
      </c>
      <c r="YK49" s="3047">
        <v>1</v>
      </c>
      <c r="YL49" s="3047">
        <v>1</v>
      </c>
      <c r="YM49" s="3047">
        <v>1</v>
      </c>
      <c r="YN49" s="3047">
        <v>1</v>
      </c>
      <c r="YO49" s="3047">
        <v>1</v>
      </c>
      <c r="YP49" s="3047">
        <v>0</v>
      </c>
      <c r="YQ49" s="3047">
        <v>1</v>
      </c>
      <c r="YR49" s="3047">
        <v>2</v>
      </c>
      <c r="YS49" s="3047">
        <v>2</v>
      </c>
      <c r="YT49" s="3047">
        <v>2</v>
      </c>
      <c r="YU49" s="3047">
        <v>3</v>
      </c>
      <c r="YV49" s="3047">
        <v>2</v>
      </c>
      <c r="YW49" s="3047">
        <v>0</v>
      </c>
      <c r="YX49" s="3047">
        <v>0</v>
      </c>
      <c r="YY49" s="3047">
        <v>0</v>
      </c>
      <c r="YZ49" s="3047">
        <v>0</v>
      </c>
      <c r="ZA49" s="3047">
        <v>0</v>
      </c>
      <c r="ZB49" s="3047">
        <v>2</v>
      </c>
      <c r="ZC49" s="3047">
        <v>0</v>
      </c>
      <c r="ZD49" s="3047">
        <v>3</v>
      </c>
      <c r="ZE49" s="3047">
        <v>0</v>
      </c>
      <c r="ZF49" s="3047">
        <v>0</v>
      </c>
      <c r="ZG49" s="3047">
        <v>0</v>
      </c>
      <c r="ZH49" s="3047">
        <v>0</v>
      </c>
      <c r="ZI49" s="3047">
        <v>0</v>
      </c>
      <c r="ZJ49" s="3047">
        <v>0</v>
      </c>
      <c r="ZK49" s="3047">
        <v>0</v>
      </c>
      <c r="ZL49" s="3047">
        <v>0</v>
      </c>
      <c r="ZM49" s="3047">
        <v>0</v>
      </c>
      <c r="ZN49" s="3047">
        <v>0</v>
      </c>
      <c r="ZO49" s="3047">
        <v>0</v>
      </c>
      <c r="ZP49" s="3047">
        <v>0</v>
      </c>
      <c r="ZQ49" s="3047">
        <v>0</v>
      </c>
      <c r="ZR49" s="3047">
        <v>0</v>
      </c>
      <c r="ZS49" s="3047">
        <v>0</v>
      </c>
      <c r="ZT49" s="3047">
        <v>0</v>
      </c>
      <c r="ZU49" s="3047">
        <v>0</v>
      </c>
      <c r="ZV49" s="3047">
        <v>0</v>
      </c>
      <c r="ZW49" s="3047">
        <v>0</v>
      </c>
      <c r="ZX49" s="3047">
        <v>0</v>
      </c>
      <c r="ZY49" s="3047">
        <v>0</v>
      </c>
      <c r="ZZ49" s="3047">
        <v>0</v>
      </c>
      <c r="AAA49" s="3047">
        <v>0</v>
      </c>
      <c r="AAB49" s="3047">
        <v>0</v>
      </c>
      <c r="AAC49" s="3047">
        <v>0</v>
      </c>
      <c r="AAD49" s="3047">
        <v>0</v>
      </c>
      <c r="AAE49" s="3047">
        <v>0</v>
      </c>
      <c r="AAF49" s="3047">
        <v>0</v>
      </c>
      <c r="AAG49" s="3047">
        <v>0</v>
      </c>
      <c r="AAH49" s="3047">
        <v>0</v>
      </c>
      <c r="AAI49" s="3047">
        <v>0</v>
      </c>
      <c r="AAJ49" s="3047">
        <v>0</v>
      </c>
      <c r="AAK49" s="3047">
        <v>0</v>
      </c>
      <c r="AAL49" s="3047">
        <v>1</v>
      </c>
      <c r="AAM49" s="3047">
        <v>1</v>
      </c>
      <c r="AAN49" s="3047">
        <v>1</v>
      </c>
      <c r="AAO49" s="3047">
        <v>0</v>
      </c>
      <c r="AAP49" s="3047">
        <v>0</v>
      </c>
      <c r="AAQ49" s="3047">
        <v>0</v>
      </c>
      <c r="AAR49" s="3047">
        <v>0</v>
      </c>
      <c r="AAS49" s="3047">
        <v>0</v>
      </c>
      <c r="AAT49" s="3047">
        <v>0</v>
      </c>
      <c r="AAU49" s="3047">
        <v>0</v>
      </c>
      <c r="AAV49" s="3047">
        <v>0</v>
      </c>
      <c r="AAW49" s="3047">
        <v>0</v>
      </c>
      <c r="AAX49" s="3047">
        <v>0</v>
      </c>
      <c r="AAY49" s="3047">
        <v>0</v>
      </c>
      <c r="AAZ49" s="3047">
        <v>0</v>
      </c>
      <c r="ABA49" s="3047">
        <v>0</v>
      </c>
      <c r="ABB49" s="3047">
        <v>0</v>
      </c>
      <c r="ABC49" s="3047">
        <v>0</v>
      </c>
      <c r="ABD49" s="3047">
        <v>0</v>
      </c>
      <c r="ABE49" s="3047">
        <v>0</v>
      </c>
      <c r="ABF49" s="3047">
        <v>0</v>
      </c>
      <c r="ABG49" s="3047">
        <v>0</v>
      </c>
      <c r="ABH49" s="3047">
        <v>0</v>
      </c>
    </row>
    <row r="50" spans="1:736" x14ac:dyDescent="0.2">
      <c r="A50" s="3046" t="s">
        <v>439</v>
      </c>
      <c r="B50" s="3046">
        <v>2</v>
      </c>
      <c r="C50" s="3047">
        <v>2</v>
      </c>
      <c r="D50" s="3047"/>
      <c r="E50" s="3047"/>
      <c r="F50" s="3047">
        <v>2</v>
      </c>
      <c r="G50" s="3047">
        <v>2</v>
      </c>
      <c r="H50" s="3047">
        <v>1</v>
      </c>
      <c r="I50" s="3047">
        <v>0</v>
      </c>
      <c r="J50" s="3047">
        <v>1</v>
      </c>
      <c r="K50" s="3047">
        <v>1</v>
      </c>
      <c r="L50" s="3047">
        <v>1</v>
      </c>
      <c r="M50" s="3047">
        <v>1</v>
      </c>
      <c r="N50" s="3047">
        <v>2</v>
      </c>
      <c r="O50" s="3047">
        <v>2</v>
      </c>
      <c r="P50" s="3047">
        <v>1</v>
      </c>
      <c r="Q50" s="3047">
        <v>0</v>
      </c>
      <c r="R50" s="3047"/>
      <c r="S50" s="3047"/>
      <c r="T50" s="3047">
        <v>0</v>
      </c>
      <c r="U50" s="3047">
        <v>0</v>
      </c>
      <c r="V50" s="3047">
        <v>1</v>
      </c>
      <c r="W50" s="3047">
        <v>3</v>
      </c>
      <c r="X50" s="3047">
        <v>2</v>
      </c>
      <c r="Y50" s="3047"/>
      <c r="Z50" s="3047"/>
      <c r="AA50" s="3047">
        <v>0</v>
      </c>
      <c r="AB50" s="3047">
        <v>0</v>
      </c>
      <c r="AC50" s="3047">
        <v>0</v>
      </c>
      <c r="AD50" s="3047">
        <v>2</v>
      </c>
      <c r="AE50" s="3047">
        <v>0</v>
      </c>
      <c r="AF50" s="3047"/>
      <c r="AG50" s="3047"/>
      <c r="AH50" s="3047">
        <v>0</v>
      </c>
      <c r="AI50" s="3047">
        <v>0</v>
      </c>
      <c r="AJ50" s="3047">
        <v>0</v>
      </c>
      <c r="AK50" s="3047">
        <v>1</v>
      </c>
      <c r="AL50" s="3047">
        <v>1</v>
      </c>
      <c r="AM50" s="3047"/>
      <c r="AN50" s="3047"/>
      <c r="AO50" s="3047">
        <v>1</v>
      </c>
      <c r="AP50" s="3047">
        <v>1</v>
      </c>
      <c r="AQ50" s="3047">
        <v>2</v>
      </c>
      <c r="AR50" s="3047">
        <v>2</v>
      </c>
      <c r="AS50" s="3047">
        <v>0</v>
      </c>
      <c r="AT50" s="3047"/>
      <c r="AU50" s="3047"/>
      <c r="AV50" s="3047">
        <v>0</v>
      </c>
      <c r="AW50" s="3047">
        <v>0</v>
      </c>
      <c r="AX50" s="3047">
        <v>0</v>
      </c>
      <c r="AY50" s="3047">
        <v>0</v>
      </c>
      <c r="AZ50" s="3047">
        <v>0</v>
      </c>
      <c r="BA50" s="3047"/>
      <c r="BB50" s="3047"/>
      <c r="BC50" s="3047">
        <v>0</v>
      </c>
      <c r="BD50" s="3047">
        <v>0</v>
      </c>
      <c r="BE50" s="3047">
        <v>1</v>
      </c>
      <c r="BF50" s="3047">
        <v>0</v>
      </c>
      <c r="BG50" s="3047">
        <v>0</v>
      </c>
      <c r="BH50" s="3047"/>
      <c r="BI50" s="3047"/>
      <c r="BJ50" s="3047">
        <v>0</v>
      </c>
      <c r="BK50" s="3047">
        <v>0</v>
      </c>
      <c r="BL50" s="3047">
        <v>0</v>
      </c>
      <c r="BM50" s="3047">
        <v>0</v>
      </c>
      <c r="BN50" s="3047">
        <v>1</v>
      </c>
      <c r="BO50" s="3047">
        <v>1</v>
      </c>
      <c r="BP50" s="3047">
        <v>1</v>
      </c>
      <c r="BQ50" s="3047">
        <v>0</v>
      </c>
      <c r="BR50" s="3047">
        <v>0</v>
      </c>
      <c r="BS50" s="3047">
        <v>0</v>
      </c>
      <c r="BT50" s="3047">
        <v>0</v>
      </c>
      <c r="BU50" s="3047">
        <v>1</v>
      </c>
      <c r="BV50" s="3047">
        <v>1</v>
      </c>
      <c r="BW50" s="3047">
        <v>1</v>
      </c>
      <c r="BX50" s="3047">
        <v>0</v>
      </c>
      <c r="BY50" s="3047">
        <v>0</v>
      </c>
      <c r="BZ50" s="3047">
        <v>0</v>
      </c>
      <c r="CA50" s="3047">
        <v>0</v>
      </c>
      <c r="CB50" s="3047">
        <v>0</v>
      </c>
      <c r="CC50" s="3047">
        <v>0</v>
      </c>
      <c r="CD50" s="3047">
        <v>0</v>
      </c>
      <c r="CE50" s="3047">
        <v>0</v>
      </c>
      <c r="CF50" s="3047">
        <v>0</v>
      </c>
      <c r="CG50" s="3047">
        <v>0</v>
      </c>
      <c r="CH50" s="3047">
        <v>0</v>
      </c>
      <c r="CI50" s="3047">
        <v>0</v>
      </c>
      <c r="CJ50" s="3047">
        <v>0</v>
      </c>
      <c r="CK50" s="3047">
        <v>0</v>
      </c>
      <c r="CL50" s="3047">
        <v>0</v>
      </c>
      <c r="CM50" s="3047">
        <v>0</v>
      </c>
      <c r="CN50" s="3047">
        <v>0</v>
      </c>
      <c r="CO50" s="3047">
        <v>0</v>
      </c>
      <c r="CP50" s="3047">
        <v>0</v>
      </c>
      <c r="CQ50" s="3047">
        <v>0</v>
      </c>
      <c r="CR50" s="3047">
        <v>0</v>
      </c>
      <c r="CS50" s="3047">
        <v>0</v>
      </c>
      <c r="CT50" s="3047">
        <v>0</v>
      </c>
      <c r="CU50" s="3047">
        <v>0</v>
      </c>
      <c r="CV50" s="3047">
        <v>1</v>
      </c>
      <c r="CW50" s="3047">
        <v>1</v>
      </c>
      <c r="CX50" s="3047">
        <v>1</v>
      </c>
      <c r="CY50" s="3047">
        <v>1</v>
      </c>
      <c r="CZ50" s="3047">
        <v>1</v>
      </c>
      <c r="DA50" s="3047">
        <v>1</v>
      </c>
      <c r="DB50" s="3047">
        <v>2</v>
      </c>
      <c r="DC50" s="3047">
        <v>2</v>
      </c>
      <c r="DD50" s="3047">
        <v>2</v>
      </c>
      <c r="DE50" s="3047">
        <v>2</v>
      </c>
      <c r="DF50" s="3047">
        <v>2</v>
      </c>
      <c r="DG50" s="3047">
        <v>2</v>
      </c>
      <c r="DH50" s="3047">
        <v>2</v>
      </c>
      <c r="DI50" s="3047">
        <v>2</v>
      </c>
      <c r="DJ50" s="3047">
        <v>1</v>
      </c>
      <c r="DK50" s="3047">
        <v>2</v>
      </c>
      <c r="DL50" s="3047">
        <v>2</v>
      </c>
      <c r="DM50" s="3047">
        <v>2</v>
      </c>
      <c r="DN50" s="3047">
        <v>1</v>
      </c>
      <c r="DO50" s="3047">
        <v>2</v>
      </c>
      <c r="DP50" s="3047">
        <v>2</v>
      </c>
      <c r="DQ50" s="3047">
        <v>2</v>
      </c>
      <c r="DR50" s="3047">
        <v>1</v>
      </c>
      <c r="DS50" s="3047">
        <v>1</v>
      </c>
      <c r="DT50" s="3047">
        <v>1</v>
      </c>
      <c r="DU50" s="3047">
        <v>1</v>
      </c>
      <c r="DV50" s="3047">
        <v>1</v>
      </c>
      <c r="DW50" s="3047">
        <v>1</v>
      </c>
      <c r="DX50" s="3047">
        <v>1</v>
      </c>
      <c r="DY50" s="3047">
        <v>1</v>
      </c>
      <c r="DZ50" s="3047">
        <v>1</v>
      </c>
      <c r="EA50" s="3047">
        <v>1</v>
      </c>
      <c r="EB50" s="3047">
        <v>1</v>
      </c>
      <c r="EC50" s="3047">
        <v>1</v>
      </c>
      <c r="ED50" s="3047">
        <v>2</v>
      </c>
      <c r="EE50" s="3047">
        <v>1</v>
      </c>
      <c r="EF50" s="3047">
        <v>1</v>
      </c>
      <c r="EG50" s="3047">
        <v>1</v>
      </c>
      <c r="EH50" s="3047">
        <v>1</v>
      </c>
      <c r="EI50" s="3047">
        <v>0</v>
      </c>
      <c r="EJ50" s="3047">
        <v>0</v>
      </c>
      <c r="EK50" s="3047">
        <v>0</v>
      </c>
      <c r="EL50" s="3047">
        <v>0</v>
      </c>
      <c r="EM50" s="3047">
        <v>2</v>
      </c>
      <c r="EN50" s="3047">
        <v>2</v>
      </c>
      <c r="EO50" s="3047">
        <v>2</v>
      </c>
      <c r="EP50" s="3047">
        <v>0</v>
      </c>
      <c r="EQ50" s="3047">
        <v>0</v>
      </c>
      <c r="ER50" s="3047">
        <v>0</v>
      </c>
      <c r="ES50" s="3047">
        <v>1</v>
      </c>
      <c r="ET50" s="3047">
        <v>1</v>
      </c>
      <c r="EU50" s="3047">
        <v>1</v>
      </c>
      <c r="EV50" s="3047">
        <v>1</v>
      </c>
      <c r="EW50" s="3047">
        <v>1</v>
      </c>
      <c r="EX50" s="3047">
        <v>0</v>
      </c>
      <c r="EY50" s="3047">
        <v>1</v>
      </c>
      <c r="EZ50" s="3047">
        <v>1</v>
      </c>
      <c r="FA50" s="3047">
        <v>1</v>
      </c>
      <c r="FB50" s="3047">
        <v>1</v>
      </c>
      <c r="FC50" s="3047">
        <v>1</v>
      </c>
      <c r="FD50" s="3047">
        <v>1</v>
      </c>
      <c r="FE50" s="3047">
        <v>1</v>
      </c>
      <c r="FF50" s="3047">
        <v>0</v>
      </c>
      <c r="FG50" s="3047">
        <v>1</v>
      </c>
      <c r="FH50" s="3047">
        <v>1</v>
      </c>
      <c r="FI50" s="3047">
        <v>1</v>
      </c>
      <c r="FJ50" s="3047">
        <v>1</v>
      </c>
      <c r="FK50" s="3047">
        <v>0</v>
      </c>
      <c r="FL50" s="3047">
        <v>0</v>
      </c>
      <c r="FM50" s="3047">
        <v>1</v>
      </c>
      <c r="FN50" s="3047">
        <v>1</v>
      </c>
      <c r="FO50" s="3047">
        <v>1</v>
      </c>
      <c r="FP50" s="3047">
        <v>1</v>
      </c>
      <c r="FQ50" s="3047">
        <v>1</v>
      </c>
      <c r="FR50" s="3047">
        <v>1</v>
      </c>
      <c r="FS50" s="3047">
        <v>1</v>
      </c>
      <c r="FT50" s="3047">
        <v>1</v>
      </c>
      <c r="FU50" s="3047">
        <v>1</v>
      </c>
      <c r="FV50" s="3047">
        <v>1</v>
      </c>
      <c r="FW50" s="3047">
        <v>1</v>
      </c>
      <c r="FX50" s="3047">
        <v>1</v>
      </c>
      <c r="FY50" s="3047">
        <v>1</v>
      </c>
      <c r="FZ50" s="3047">
        <v>1</v>
      </c>
      <c r="GA50" s="3047">
        <v>1</v>
      </c>
      <c r="GB50" s="3047">
        <v>1</v>
      </c>
      <c r="GC50" s="3047">
        <v>1</v>
      </c>
      <c r="GD50" s="3047">
        <v>1</v>
      </c>
      <c r="GE50" s="3047">
        <v>1</v>
      </c>
      <c r="GF50" s="3047">
        <v>1</v>
      </c>
      <c r="GG50" s="3047">
        <v>1</v>
      </c>
      <c r="GH50" s="3047">
        <v>1</v>
      </c>
      <c r="GI50" s="3047">
        <v>1</v>
      </c>
      <c r="GJ50" s="3047">
        <v>1</v>
      </c>
      <c r="GK50" s="3047">
        <v>1</v>
      </c>
      <c r="GL50" s="3047">
        <v>1</v>
      </c>
      <c r="GM50" s="3047">
        <v>1</v>
      </c>
      <c r="GN50" s="3047">
        <v>1</v>
      </c>
      <c r="GO50" s="3047">
        <v>1</v>
      </c>
      <c r="GP50" s="3047">
        <v>2</v>
      </c>
      <c r="GQ50" s="3047">
        <v>2</v>
      </c>
      <c r="GR50" s="3047">
        <v>2</v>
      </c>
      <c r="GS50" s="3047">
        <v>2</v>
      </c>
      <c r="GT50" s="3047">
        <v>2</v>
      </c>
      <c r="GU50" s="3047">
        <v>1</v>
      </c>
      <c r="GV50" s="3047">
        <v>1</v>
      </c>
      <c r="GW50" s="3047">
        <v>1</v>
      </c>
      <c r="GX50" s="3047">
        <v>1</v>
      </c>
      <c r="GY50" s="3047">
        <v>1</v>
      </c>
      <c r="GZ50" s="3047">
        <v>1</v>
      </c>
      <c r="HA50" s="3047">
        <v>0</v>
      </c>
      <c r="HB50" s="3047">
        <v>0</v>
      </c>
      <c r="HC50" s="3047">
        <v>0</v>
      </c>
      <c r="HD50" s="3047">
        <v>0</v>
      </c>
      <c r="HE50" s="3047">
        <v>0</v>
      </c>
      <c r="HF50" s="3047">
        <v>0</v>
      </c>
      <c r="HG50" s="3047">
        <v>0</v>
      </c>
      <c r="HH50" s="3047">
        <v>0</v>
      </c>
      <c r="HI50" s="3047">
        <v>0</v>
      </c>
      <c r="HJ50" s="3047">
        <v>0</v>
      </c>
      <c r="HK50" s="3047">
        <v>0</v>
      </c>
      <c r="HL50" s="3047">
        <v>1</v>
      </c>
      <c r="HM50" s="3047">
        <v>1</v>
      </c>
      <c r="HN50" s="3047">
        <v>1</v>
      </c>
      <c r="HO50" s="3047">
        <v>0</v>
      </c>
      <c r="HP50" s="3047">
        <v>0</v>
      </c>
      <c r="HQ50" s="3047">
        <v>0</v>
      </c>
      <c r="HR50" s="3047">
        <v>0</v>
      </c>
      <c r="HS50" s="3047">
        <v>0</v>
      </c>
      <c r="HT50" s="3047">
        <v>0</v>
      </c>
      <c r="HU50" s="3047">
        <v>0</v>
      </c>
      <c r="HV50" s="3047">
        <v>0</v>
      </c>
      <c r="HW50" s="3047">
        <v>0</v>
      </c>
      <c r="HX50" s="3047">
        <v>0</v>
      </c>
      <c r="HY50" s="3047">
        <v>0</v>
      </c>
      <c r="HZ50" s="3047">
        <v>0</v>
      </c>
      <c r="IA50" s="3047">
        <v>0</v>
      </c>
      <c r="IB50" s="3047">
        <v>0</v>
      </c>
      <c r="IC50" s="3047">
        <v>0</v>
      </c>
      <c r="ID50" s="3047">
        <v>0</v>
      </c>
      <c r="IE50" s="3047">
        <v>0</v>
      </c>
      <c r="IF50" s="3047">
        <v>0</v>
      </c>
      <c r="IG50" s="3047">
        <v>1</v>
      </c>
      <c r="IH50" s="3047">
        <v>1</v>
      </c>
      <c r="II50" s="3047">
        <v>1</v>
      </c>
      <c r="IJ50" s="3047">
        <v>1</v>
      </c>
      <c r="IK50" s="3047">
        <v>1</v>
      </c>
      <c r="IL50" s="3047">
        <v>0</v>
      </c>
      <c r="IM50" s="3047">
        <v>0</v>
      </c>
      <c r="IN50" s="3047">
        <v>0</v>
      </c>
      <c r="IO50" s="3047">
        <v>0</v>
      </c>
      <c r="IP50" s="3047">
        <v>0</v>
      </c>
      <c r="IQ50" s="3047">
        <v>0</v>
      </c>
      <c r="IR50" s="3047">
        <v>0</v>
      </c>
      <c r="IS50" s="3047">
        <v>0</v>
      </c>
      <c r="IT50" s="3047">
        <v>0</v>
      </c>
      <c r="IU50" s="3047">
        <v>0</v>
      </c>
      <c r="IV50" s="3047">
        <v>0</v>
      </c>
      <c r="IW50" s="3047">
        <v>0</v>
      </c>
      <c r="IX50" s="3047">
        <v>0</v>
      </c>
      <c r="IY50" s="3047">
        <v>0</v>
      </c>
      <c r="IZ50" s="3047">
        <v>0</v>
      </c>
      <c r="JA50" s="3047">
        <v>0</v>
      </c>
      <c r="JB50" s="3047">
        <v>1</v>
      </c>
      <c r="JC50" s="3047">
        <v>1</v>
      </c>
      <c r="JD50" s="3047">
        <v>1</v>
      </c>
      <c r="JE50" s="3047">
        <v>1</v>
      </c>
      <c r="JF50" s="3047">
        <v>1</v>
      </c>
      <c r="JG50" s="3047">
        <v>1</v>
      </c>
      <c r="JH50" s="3047">
        <v>1</v>
      </c>
      <c r="JI50" s="3047">
        <v>1</v>
      </c>
      <c r="JJ50" s="3047">
        <v>1</v>
      </c>
      <c r="JK50" s="3047">
        <v>1</v>
      </c>
      <c r="JL50" s="3047">
        <v>1</v>
      </c>
      <c r="JM50" s="3047">
        <v>1</v>
      </c>
      <c r="JN50" s="3047">
        <v>1</v>
      </c>
      <c r="JO50" s="3047">
        <v>1</v>
      </c>
      <c r="JP50" s="3047">
        <v>1</v>
      </c>
      <c r="JQ50" s="3047">
        <v>1</v>
      </c>
      <c r="JR50" s="3047">
        <v>1</v>
      </c>
      <c r="JS50" s="3047">
        <v>2</v>
      </c>
      <c r="JT50" s="3047">
        <v>2</v>
      </c>
      <c r="JU50" s="3047">
        <v>3</v>
      </c>
      <c r="JV50" s="3047">
        <v>3</v>
      </c>
      <c r="JW50" s="3047">
        <v>5</v>
      </c>
      <c r="JX50" s="3047">
        <v>5</v>
      </c>
      <c r="JY50" s="3047">
        <v>5</v>
      </c>
      <c r="JZ50" s="3047">
        <v>3</v>
      </c>
      <c r="KA50" s="3047">
        <v>1</v>
      </c>
      <c r="KB50" s="3047">
        <v>1</v>
      </c>
      <c r="KC50" s="3047">
        <v>1</v>
      </c>
      <c r="KD50" s="3047">
        <v>1</v>
      </c>
      <c r="KE50" s="3047">
        <v>1</v>
      </c>
      <c r="KF50" s="3047">
        <v>1</v>
      </c>
      <c r="KG50" s="3047">
        <v>2</v>
      </c>
      <c r="KH50" s="3047">
        <v>2</v>
      </c>
      <c r="KI50" s="3047">
        <v>1</v>
      </c>
      <c r="KJ50" s="3047">
        <v>1</v>
      </c>
      <c r="KK50" s="3047">
        <v>1</v>
      </c>
      <c r="KL50" s="3047">
        <v>1</v>
      </c>
      <c r="KM50" s="3047">
        <v>1</v>
      </c>
      <c r="KN50" s="3047">
        <v>1</v>
      </c>
      <c r="KO50" s="3047">
        <v>1</v>
      </c>
      <c r="KP50" s="3047">
        <v>1</v>
      </c>
      <c r="KQ50" s="3047">
        <v>1</v>
      </c>
      <c r="KR50" s="3047">
        <v>1</v>
      </c>
      <c r="KS50" s="3047">
        <v>1</v>
      </c>
      <c r="KT50" s="3047">
        <v>1</v>
      </c>
      <c r="KU50" s="3047">
        <v>1</v>
      </c>
      <c r="KV50" s="3047">
        <v>1</v>
      </c>
      <c r="KW50" s="3047">
        <v>1</v>
      </c>
      <c r="KX50" s="3047">
        <v>2</v>
      </c>
      <c r="KY50" s="3047">
        <v>2</v>
      </c>
      <c r="KZ50" s="3047">
        <v>2</v>
      </c>
      <c r="LA50" s="3047">
        <v>2</v>
      </c>
      <c r="LB50" s="3047">
        <v>2</v>
      </c>
      <c r="LC50" s="3047">
        <v>3</v>
      </c>
      <c r="LD50" s="3047">
        <v>2</v>
      </c>
      <c r="LE50" s="3047">
        <v>0</v>
      </c>
      <c r="LF50" s="3047">
        <v>0</v>
      </c>
      <c r="LG50" s="3047">
        <v>0</v>
      </c>
      <c r="LH50" s="3047">
        <v>0</v>
      </c>
      <c r="LI50" s="3047">
        <v>0</v>
      </c>
      <c r="LJ50" s="3047">
        <v>0</v>
      </c>
      <c r="LK50" s="3047">
        <v>1</v>
      </c>
      <c r="LL50" s="3047">
        <v>1</v>
      </c>
      <c r="LM50" s="3047">
        <v>1</v>
      </c>
      <c r="LN50" s="3047">
        <v>1</v>
      </c>
      <c r="LO50" s="3047">
        <v>1</v>
      </c>
      <c r="LP50" s="3047">
        <v>1</v>
      </c>
      <c r="LQ50" s="3047">
        <v>1</v>
      </c>
      <c r="LR50" s="3047">
        <v>1</v>
      </c>
      <c r="LS50" s="3047">
        <v>1</v>
      </c>
      <c r="LT50" s="3047">
        <v>1</v>
      </c>
      <c r="LU50" s="3047">
        <v>1</v>
      </c>
      <c r="LV50" s="3047">
        <v>1</v>
      </c>
      <c r="LW50" s="3047">
        <v>1</v>
      </c>
      <c r="LX50" s="3047">
        <v>0</v>
      </c>
      <c r="LY50" s="3047">
        <v>2</v>
      </c>
      <c r="LZ50" s="3047">
        <v>2</v>
      </c>
      <c r="MA50" s="3047">
        <v>2</v>
      </c>
      <c r="MB50" s="3047">
        <v>2</v>
      </c>
      <c r="MC50" s="3047">
        <v>2</v>
      </c>
      <c r="MD50" s="3047">
        <v>2</v>
      </c>
      <c r="ME50" s="3047">
        <v>1</v>
      </c>
      <c r="MF50" s="3047">
        <v>1</v>
      </c>
      <c r="MG50" s="3047">
        <v>0</v>
      </c>
      <c r="MH50" s="3047">
        <v>1</v>
      </c>
      <c r="MI50" s="3047">
        <v>1</v>
      </c>
      <c r="MJ50" s="3047">
        <v>1</v>
      </c>
      <c r="MK50" s="3047">
        <v>1</v>
      </c>
      <c r="ML50" s="3047">
        <v>1</v>
      </c>
      <c r="MM50" s="3047">
        <v>1</v>
      </c>
      <c r="MN50" s="3047">
        <v>0</v>
      </c>
      <c r="MO50" s="3047">
        <v>0</v>
      </c>
      <c r="MP50" s="3047">
        <v>0</v>
      </c>
      <c r="MQ50" s="3047">
        <v>0</v>
      </c>
      <c r="MR50" s="3047">
        <v>0</v>
      </c>
      <c r="MS50" s="3047">
        <v>0</v>
      </c>
      <c r="MT50" s="3047">
        <v>0</v>
      </c>
      <c r="MU50" s="3047">
        <v>0</v>
      </c>
      <c r="MV50" s="3047">
        <v>1</v>
      </c>
      <c r="MW50" s="3047">
        <v>1</v>
      </c>
      <c r="MX50" s="3047">
        <v>1</v>
      </c>
      <c r="MY50" s="3047">
        <v>1</v>
      </c>
      <c r="MZ50" s="3047">
        <v>1</v>
      </c>
      <c r="NA50" s="3047">
        <v>1</v>
      </c>
      <c r="NB50" s="3047">
        <v>1</v>
      </c>
      <c r="NC50" s="3047">
        <v>1</v>
      </c>
      <c r="ND50" s="3047">
        <v>1</v>
      </c>
      <c r="NE50" s="3047">
        <v>1</v>
      </c>
      <c r="NF50" s="3047">
        <v>1</v>
      </c>
      <c r="NG50" s="3047">
        <v>1</v>
      </c>
      <c r="NH50" s="3047">
        <v>0</v>
      </c>
      <c r="NI50" s="3047">
        <v>0</v>
      </c>
      <c r="NJ50" s="3047">
        <v>0</v>
      </c>
      <c r="NK50" s="3047">
        <v>0</v>
      </c>
      <c r="NL50" s="3047">
        <v>0</v>
      </c>
      <c r="NM50" s="3047">
        <v>0</v>
      </c>
      <c r="NN50" s="3047">
        <v>0</v>
      </c>
      <c r="NO50" s="3047">
        <v>0</v>
      </c>
      <c r="NP50" s="3047">
        <v>0</v>
      </c>
      <c r="NQ50" s="3047">
        <v>0</v>
      </c>
      <c r="NR50" s="3047">
        <v>0</v>
      </c>
      <c r="NS50" s="3047">
        <v>0</v>
      </c>
      <c r="NT50" s="3047">
        <v>0</v>
      </c>
      <c r="NU50" s="3047">
        <v>0</v>
      </c>
      <c r="NV50" s="3047">
        <v>0</v>
      </c>
      <c r="NW50" s="3047">
        <v>0</v>
      </c>
      <c r="NX50" s="3047">
        <v>0</v>
      </c>
      <c r="NY50" s="3047">
        <v>0</v>
      </c>
      <c r="NZ50" s="3047">
        <v>0</v>
      </c>
      <c r="OA50" s="3047">
        <v>1</v>
      </c>
      <c r="OB50" s="3047">
        <v>0</v>
      </c>
      <c r="OC50" s="3047">
        <v>0</v>
      </c>
      <c r="OD50" s="3047">
        <v>0</v>
      </c>
      <c r="OE50" s="3047">
        <v>0</v>
      </c>
      <c r="OF50" s="3047">
        <v>0</v>
      </c>
      <c r="OG50" s="3047">
        <v>0</v>
      </c>
      <c r="OH50" s="3047">
        <v>0</v>
      </c>
      <c r="OI50" s="3047">
        <v>0</v>
      </c>
      <c r="OJ50" s="3047">
        <v>0</v>
      </c>
      <c r="OK50" s="3047">
        <v>0</v>
      </c>
      <c r="OL50" s="3047">
        <v>0</v>
      </c>
      <c r="OM50" s="3047">
        <v>0</v>
      </c>
      <c r="ON50" s="3047">
        <v>0</v>
      </c>
      <c r="OO50" s="3047">
        <v>0</v>
      </c>
      <c r="OP50" s="3047">
        <v>1</v>
      </c>
      <c r="OQ50" s="3047">
        <v>1</v>
      </c>
      <c r="OR50" s="3047">
        <v>0</v>
      </c>
      <c r="OS50" s="3047">
        <v>0</v>
      </c>
      <c r="OT50" s="3047">
        <v>0</v>
      </c>
      <c r="OU50" s="3047">
        <v>0</v>
      </c>
      <c r="OV50" s="3047">
        <v>0</v>
      </c>
      <c r="OW50" s="3047">
        <v>0</v>
      </c>
      <c r="OX50" s="3047">
        <v>1</v>
      </c>
      <c r="OY50" s="3047">
        <v>1</v>
      </c>
      <c r="OZ50" s="3047">
        <v>1</v>
      </c>
      <c r="PA50" s="3047">
        <v>1</v>
      </c>
      <c r="PB50" s="3047">
        <v>1</v>
      </c>
      <c r="PC50" s="3047">
        <v>1</v>
      </c>
      <c r="PD50" s="3047">
        <v>1</v>
      </c>
      <c r="PE50" s="3047">
        <v>1</v>
      </c>
      <c r="PF50" s="3047">
        <v>0</v>
      </c>
      <c r="PG50" s="3047">
        <v>0</v>
      </c>
      <c r="PH50" s="3047"/>
      <c r="PI50" s="3047">
        <v>0</v>
      </c>
      <c r="PJ50" s="3047">
        <v>0</v>
      </c>
      <c r="PK50" s="3047">
        <v>0</v>
      </c>
      <c r="PL50" s="3047">
        <v>0</v>
      </c>
      <c r="PM50" s="3047">
        <v>0</v>
      </c>
      <c r="PN50" s="3047">
        <v>0</v>
      </c>
      <c r="PO50" s="3047">
        <v>0</v>
      </c>
      <c r="PP50" s="3047">
        <v>0</v>
      </c>
      <c r="PQ50" s="3047">
        <v>0</v>
      </c>
      <c r="PR50" s="3047">
        <v>0</v>
      </c>
      <c r="PS50" s="3047">
        <v>0</v>
      </c>
      <c r="PT50" s="3047">
        <v>0</v>
      </c>
      <c r="PU50" s="3047">
        <v>0</v>
      </c>
      <c r="PV50" s="3047">
        <v>0</v>
      </c>
      <c r="PW50" s="3047">
        <v>0</v>
      </c>
      <c r="PX50" s="3047">
        <v>0</v>
      </c>
      <c r="PY50" s="3047">
        <v>0</v>
      </c>
      <c r="PZ50" s="3047">
        <v>0</v>
      </c>
      <c r="QA50" s="3047">
        <v>0</v>
      </c>
      <c r="QB50" s="3047">
        <v>0</v>
      </c>
      <c r="QC50" s="3047">
        <v>0</v>
      </c>
      <c r="QD50" s="3047">
        <v>0</v>
      </c>
      <c r="QE50" s="3047">
        <v>0</v>
      </c>
      <c r="QF50" s="3047">
        <v>0</v>
      </c>
      <c r="QG50" s="3047">
        <v>0</v>
      </c>
      <c r="QH50" s="3047">
        <v>0</v>
      </c>
      <c r="QI50" s="3047">
        <v>0</v>
      </c>
      <c r="QJ50" s="3047">
        <v>0</v>
      </c>
      <c r="QK50" s="3047">
        <v>0</v>
      </c>
      <c r="QL50" s="3047">
        <v>0</v>
      </c>
      <c r="QM50" s="3047">
        <v>0</v>
      </c>
      <c r="QN50" s="3047">
        <v>0</v>
      </c>
      <c r="QO50" s="3047">
        <v>0</v>
      </c>
      <c r="QP50" s="3047">
        <v>0</v>
      </c>
      <c r="QQ50" s="3047">
        <v>0</v>
      </c>
      <c r="QR50" s="3047">
        <v>0</v>
      </c>
      <c r="QS50" s="3047">
        <v>0</v>
      </c>
      <c r="QT50" s="3047">
        <v>1</v>
      </c>
      <c r="QU50" s="3047">
        <v>1</v>
      </c>
      <c r="QV50" s="3047">
        <v>1</v>
      </c>
      <c r="QW50" s="3047">
        <v>0</v>
      </c>
      <c r="QX50" s="3047">
        <v>0</v>
      </c>
      <c r="QY50" s="3047">
        <v>0</v>
      </c>
      <c r="QZ50" s="3047">
        <v>0</v>
      </c>
      <c r="RA50" s="3047">
        <v>0</v>
      </c>
      <c r="RB50" s="3047">
        <v>0</v>
      </c>
      <c r="RC50" s="3047">
        <v>0</v>
      </c>
      <c r="RD50" s="3047">
        <v>2</v>
      </c>
      <c r="RE50" s="3047">
        <v>2</v>
      </c>
      <c r="RF50" s="3047">
        <v>2</v>
      </c>
      <c r="RG50" s="3047">
        <v>2</v>
      </c>
      <c r="RH50" s="3047">
        <v>2</v>
      </c>
      <c r="RI50" s="3047">
        <v>0</v>
      </c>
      <c r="RJ50" s="3047">
        <v>0</v>
      </c>
      <c r="RK50" s="3047">
        <v>0</v>
      </c>
      <c r="RL50" s="3047">
        <v>0</v>
      </c>
      <c r="RM50" s="3047">
        <v>0</v>
      </c>
      <c r="RN50" s="3047">
        <v>0</v>
      </c>
      <c r="RO50" s="3047">
        <v>0</v>
      </c>
      <c r="RP50" s="3047">
        <v>0</v>
      </c>
      <c r="RQ50" s="3047">
        <v>0</v>
      </c>
      <c r="RR50" s="3047">
        <v>0</v>
      </c>
      <c r="RS50" s="3047">
        <v>0</v>
      </c>
      <c r="RT50" s="3047">
        <v>0</v>
      </c>
      <c r="RU50" s="3047">
        <v>0</v>
      </c>
      <c r="RV50" s="3047">
        <v>0</v>
      </c>
      <c r="RW50" s="3047">
        <v>0</v>
      </c>
      <c r="RX50" s="3047">
        <v>0</v>
      </c>
      <c r="RY50" s="3047">
        <v>0</v>
      </c>
      <c r="RZ50" s="3047">
        <v>0</v>
      </c>
      <c r="SA50" s="3047">
        <v>0</v>
      </c>
      <c r="SB50" s="3047">
        <v>0</v>
      </c>
      <c r="SC50" s="3047">
        <v>0</v>
      </c>
      <c r="SD50" s="3047">
        <v>0</v>
      </c>
      <c r="SE50" s="3047">
        <v>0</v>
      </c>
      <c r="SF50" s="3047">
        <v>0</v>
      </c>
      <c r="SG50" s="3047">
        <v>0</v>
      </c>
      <c r="SH50" s="3047">
        <v>0</v>
      </c>
      <c r="SI50" s="3047">
        <v>0</v>
      </c>
      <c r="SJ50" s="3047">
        <v>0</v>
      </c>
      <c r="SK50" s="3047">
        <v>0</v>
      </c>
      <c r="SL50" s="3047">
        <v>0</v>
      </c>
      <c r="SM50" s="3047">
        <v>0</v>
      </c>
      <c r="SN50" s="3047">
        <v>0</v>
      </c>
      <c r="SO50" s="3047">
        <v>0</v>
      </c>
      <c r="SP50" s="3047">
        <v>0</v>
      </c>
      <c r="SQ50" s="3047">
        <v>0</v>
      </c>
      <c r="SR50" s="3047">
        <v>0</v>
      </c>
      <c r="SS50" s="3047">
        <v>0</v>
      </c>
      <c r="ST50" s="3047">
        <v>0</v>
      </c>
      <c r="SU50" s="3047">
        <v>0</v>
      </c>
      <c r="SV50" s="3047">
        <v>0</v>
      </c>
      <c r="SW50" s="3047">
        <v>0</v>
      </c>
      <c r="SX50" s="3047">
        <v>0</v>
      </c>
      <c r="SY50" s="3047">
        <v>0</v>
      </c>
      <c r="SZ50" s="3047">
        <v>0</v>
      </c>
      <c r="TA50" s="3047">
        <v>0</v>
      </c>
      <c r="TB50" s="3047">
        <v>0</v>
      </c>
      <c r="TC50" s="3047">
        <v>0</v>
      </c>
      <c r="TD50" s="3047">
        <v>0</v>
      </c>
      <c r="TE50" s="3047">
        <v>0</v>
      </c>
      <c r="TF50" s="3047">
        <v>0</v>
      </c>
      <c r="TG50" s="3047">
        <v>0</v>
      </c>
      <c r="TH50" s="3047">
        <v>0</v>
      </c>
      <c r="TI50" s="3047">
        <v>0</v>
      </c>
      <c r="TJ50" s="3047">
        <v>0</v>
      </c>
      <c r="TK50" s="3047">
        <v>0</v>
      </c>
      <c r="TL50" s="3047">
        <v>0</v>
      </c>
      <c r="TM50" s="3047">
        <v>0</v>
      </c>
      <c r="TN50" s="3047">
        <v>0</v>
      </c>
      <c r="TO50" s="3047">
        <v>0</v>
      </c>
      <c r="TP50" s="3047">
        <v>0</v>
      </c>
      <c r="TQ50" s="3047">
        <v>0</v>
      </c>
      <c r="TR50" s="3047">
        <v>1</v>
      </c>
      <c r="TS50" s="3047">
        <v>0</v>
      </c>
      <c r="TT50" s="3047">
        <v>0</v>
      </c>
      <c r="TU50" s="3047">
        <v>0</v>
      </c>
      <c r="TV50" s="3047">
        <v>0</v>
      </c>
      <c r="TW50" s="3047">
        <v>0</v>
      </c>
      <c r="TX50" s="3047">
        <v>0</v>
      </c>
      <c r="TY50" s="3047">
        <v>0</v>
      </c>
      <c r="TZ50" s="3047">
        <v>0</v>
      </c>
      <c r="UA50" s="3047">
        <v>0</v>
      </c>
      <c r="UB50" s="3047">
        <v>0</v>
      </c>
      <c r="UC50" s="3047">
        <v>0</v>
      </c>
      <c r="UD50" s="3047">
        <v>0</v>
      </c>
      <c r="UE50" s="3047">
        <v>0</v>
      </c>
      <c r="UF50" s="3047">
        <v>0</v>
      </c>
      <c r="UG50" s="3047">
        <v>0</v>
      </c>
      <c r="UH50" s="3047">
        <v>0</v>
      </c>
      <c r="UI50" s="3047">
        <v>0</v>
      </c>
      <c r="UJ50" s="3047">
        <v>0</v>
      </c>
      <c r="UK50" s="3047">
        <v>0</v>
      </c>
      <c r="UL50" s="3047">
        <v>0</v>
      </c>
      <c r="UM50" s="3047">
        <v>0</v>
      </c>
      <c r="UN50" s="3047">
        <v>0</v>
      </c>
      <c r="UO50" s="3047">
        <v>1</v>
      </c>
      <c r="UP50" s="3047">
        <v>0</v>
      </c>
      <c r="UQ50" s="3047">
        <v>0</v>
      </c>
      <c r="UR50" s="3047">
        <v>0</v>
      </c>
      <c r="US50" s="3047">
        <v>0</v>
      </c>
      <c r="UT50" s="3047">
        <v>0</v>
      </c>
      <c r="UU50" s="3047">
        <v>0</v>
      </c>
      <c r="UV50" s="3047">
        <v>0</v>
      </c>
      <c r="UW50" s="3047">
        <v>0</v>
      </c>
      <c r="UX50" s="3047">
        <v>0</v>
      </c>
      <c r="UY50" s="3047">
        <v>0</v>
      </c>
      <c r="UZ50" s="3047">
        <v>0</v>
      </c>
      <c r="VA50" s="3047">
        <v>0</v>
      </c>
      <c r="VB50" s="3047">
        <v>0</v>
      </c>
      <c r="VC50" s="3047">
        <v>0</v>
      </c>
      <c r="VD50" s="3047">
        <v>0</v>
      </c>
      <c r="VE50" s="3047">
        <v>0</v>
      </c>
      <c r="VF50" s="3047">
        <v>0</v>
      </c>
      <c r="VG50" s="3047">
        <v>0</v>
      </c>
      <c r="VH50" s="3047">
        <v>0</v>
      </c>
      <c r="VI50" s="3047">
        <v>0</v>
      </c>
      <c r="VJ50" s="3047">
        <v>0</v>
      </c>
      <c r="VK50" s="3047">
        <v>0</v>
      </c>
      <c r="VL50" s="3047">
        <v>0</v>
      </c>
      <c r="VM50" s="3047">
        <v>0</v>
      </c>
      <c r="VN50" s="3047">
        <v>0</v>
      </c>
      <c r="VO50" s="3047">
        <v>0</v>
      </c>
      <c r="VP50" s="3047">
        <v>0</v>
      </c>
      <c r="VQ50" s="3047">
        <v>0</v>
      </c>
      <c r="VR50" s="3047">
        <v>0</v>
      </c>
      <c r="VS50" s="3047">
        <v>0</v>
      </c>
      <c r="VT50" s="3047">
        <v>0</v>
      </c>
      <c r="VU50" s="3047">
        <v>0</v>
      </c>
      <c r="VV50" s="3047">
        <v>0</v>
      </c>
      <c r="VW50" s="3047">
        <v>0</v>
      </c>
      <c r="VX50" s="3047">
        <v>0</v>
      </c>
      <c r="VY50" s="3047">
        <v>0</v>
      </c>
      <c r="VZ50" s="3047">
        <v>0</v>
      </c>
      <c r="WA50" s="3047">
        <v>0</v>
      </c>
      <c r="WB50" s="3047">
        <v>0</v>
      </c>
      <c r="WC50" s="3047">
        <v>0</v>
      </c>
      <c r="WD50" s="3047">
        <v>0</v>
      </c>
      <c r="WE50" s="3047">
        <v>0</v>
      </c>
      <c r="WF50" s="3047">
        <v>0</v>
      </c>
      <c r="WG50" s="3047">
        <v>0</v>
      </c>
      <c r="WH50" s="3047">
        <v>0</v>
      </c>
      <c r="WI50" s="3047">
        <v>0</v>
      </c>
      <c r="WJ50" s="3047">
        <v>0</v>
      </c>
      <c r="WK50" s="3047">
        <v>0</v>
      </c>
      <c r="WL50" s="3047">
        <v>0</v>
      </c>
      <c r="WM50" s="3047">
        <v>0</v>
      </c>
      <c r="WN50" s="3047">
        <v>0</v>
      </c>
      <c r="WO50" s="3047">
        <v>0</v>
      </c>
      <c r="WP50" s="3047">
        <v>0</v>
      </c>
      <c r="WQ50" s="3047">
        <v>0</v>
      </c>
      <c r="WR50" s="3047">
        <v>0</v>
      </c>
      <c r="WS50" s="3047">
        <v>0</v>
      </c>
      <c r="WT50" s="3047">
        <v>0</v>
      </c>
      <c r="WU50" s="3047">
        <v>0</v>
      </c>
      <c r="WV50" s="3047">
        <v>0</v>
      </c>
      <c r="WW50" s="3047">
        <v>0</v>
      </c>
      <c r="WX50" s="3047">
        <v>0</v>
      </c>
      <c r="WY50" s="3047">
        <v>0</v>
      </c>
      <c r="WZ50" s="3047">
        <v>0</v>
      </c>
      <c r="XA50" s="3047">
        <v>0</v>
      </c>
      <c r="XB50" s="3047">
        <v>0</v>
      </c>
      <c r="XC50" s="3047">
        <v>0</v>
      </c>
      <c r="XD50" s="3047">
        <v>0</v>
      </c>
      <c r="XE50" s="3047">
        <v>0</v>
      </c>
      <c r="XF50" s="3047">
        <v>0</v>
      </c>
      <c r="XG50" s="3047">
        <v>0</v>
      </c>
      <c r="XH50" s="3047">
        <v>0</v>
      </c>
      <c r="XI50" s="3047">
        <v>0</v>
      </c>
      <c r="XJ50" s="3047">
        <v>0</v>
      </c>
      <c r="XK50" s="3047">
        <v>0</v>
      </c>
      <c r="XL50" s="3047">
        <v>0</v>
      </c>
      <c r="XM50" s="3047">
        <v>0</v>
      </c>
      <c r="XN50" s="3047">
        <v>0</v>
      </c>
      <c r="XO50" s="3047">
        <v>0</v>
      </c>
      <c r="XP50" s="3047">
        <v>1</v>
      </c>
      <c r="XQ50" s="3047">
        <v>1</v>
      </c>
      <c r="XR50" s="3047">
        <v>1</v>
      </c>
      <c r="XS50" s="3047">
        <v>1</v>
      </c>
      <c r="XT50" s="3047">
        <v>1</v>
      </c>
      <c r="XU50" s="3047">
        <v>1</v>
      </c>
      <c r="XV50" s="3047">
        <v>0</v>
      </c>
      <c r="XW50" s="3047">
        <v>0</v>
      </c>
      <c r="XX50" s="3047">
        <v>0</v>
      </c>
      <c r="XY50" s="3047">
        <v>0</v>
      </c>
      <c r="XZ50" s="3047">
        <v>0</v>
      </c>
      <c r="YA50" s="3047">
        <v>0</v>
      </c>
      <c r="YB50" s="3047">
        <v>0</v>
      </c>
      <c r="YC50" s="3047">
        <v>0</v>
      </c>
      <c r="YD50" s="3047">
        <v>0</v>
      </c>
      <c r="YE50" s="3047">
        <v>0</v>
      </c>
      <c r="YF50" s="3047">
        <v>0</v>
      </c>
      <c r="YG50" s="3047">
        <v>0</v>
      </c>
      <c r="YH50" s="3047">
        <v>0</v>
      </c>
      <c r="YI50" s="3047">
        <v>0</v>
      </c>
      <c r="YJ50" s="3047">
        <v>0</v>
      </c>
      <c r="YK50" s="3047">
        <v>0</v>
      </c>
      <c r="YL50" s="3047">
        <v>0</v>
      </c>
      <c r="YM50" s="3047">
        <v>0</v>
      </c>
      <c r="YN50" s="3047">
        <v>0</v>
      </c>
      <c r="YO50" s="3047">
        <v>0</v>
      </c>
      <c r="YP50" s="3047">
        <v>0</v>
      </c>
      <c r="YQ50" s="3047">
        <v>0</v>
      </c>
      <c r="YR50" s="3047">
        <v>0</v>
      </c>
      <c r="YS50" s="3047">
        <v>0</v>
      </c>
      <c r="YT50" s="3047">
        <v>0</v>
      </c>
      <c r="YU50" s="3047">
        <v>0</v>
      </c>
      <c r="YV50" s="3047">
        <v>0</v>
      </c>
      <c r="YW50" s="3047">
        <v>0</v>
      </c>
      <c r="YX50" s="3047">
        <v>0</v>
      </c>
      <c r="YY50" s="3047">
        <v>0</v>
      </c>
      <c r="YZ50" s="3047">
        <v>0</v>
      </c>
      <c r="ZA50" s="3047">
        <v>0</v>
      </c>
      <c r="ZB50" s="3047">
        <v>0</v>
      </c>
      <c r="ZC50" s="3047">
        <v>0</v>
      </c>
      <c r="ZD50" s="3047">
        <v>0</v>
      </c>
      <c r="ZE50" s="3047">
        <v>0</v>
      </c>
      <c r="ZF50" s="3047">
        <v>0</v>
      </c>
      <c r="ZG50" s="3047">
        <v>0</v>
      </c>
      <c r="ZH50" s="3047">
        <v>0</v>
      </c>
      <c r="ZI50" s="3047">
        <v>0</v>
      </c>
      <c r="ZJ50" s="3047">
        <v>0</v>
      </c>
      <c r="ZK50" s="3047">
        <v>0</v>
      </c>
      <c r="ZL50" s="3047">
        <v>0</v>
      </c>
      <c r="ZM50" s="3047">
        <v>0</v>
      </c>
      <c r="ZN50" s="3047">
        <v>0</v>
      </c>
      <c r="ZO50" s="3047">
        <v>0</v>
      </c>
      <c r="ZP50" s="3047">
        <v>0</v>
      </c>
      <c r="ZQ50" s="3047">
        <v>0</v>
      </c>
      <c r="ZR50" s="3047">
        <v>0</v>
      </c>
      <c r="ZS50" s="3047">
        <v>0</v>
      </c>
      <c r="ZT50" s="3047">
        <v>0</v>
      </c>
      <c r="ZU50" s="3047">
        <v>0</v>
      </c>
      <c r="ZV50" s="3047">
        <v>0</v>
      </c>
      <c r="ZW50" s="3047">
        <v>0</v>
      </c>
      <c r="ZX50" s="3047">
        <v>0</v>
      </c>
      <c r="ZY50" s="3047">
        <v>0</v>
      </c>
      <c r="ZZ50" s="3047">
        <v>0</v>
      </c>
      <c r="AAA50" s="3047">
        <v>0</v>
      </c>
      <c r="AAB50" s="3047">
        <v>0</v>
      </c>
      <c r="AAC50" s="3047">
        <v>0</v>
      </c>
      <c r="AAD50" s="3047">
        <v>0</v>
      </c>
      <c r="AAE50" s="3047">
        <v>0</v>
      </c>
      <c r="AAF50" s="3047">
        <v>0</v>
      </c>
      <c r="AAG50" s="3047">
        <v>0</v>
      </c>
      <c r="AAH50" s="3047">
        <v>0</v>
      </c>
      <c r="AAI50" s="3047">
        <v>0</v>
      </c>
      <c r="AAJ50" s="3047">
        <v>0</v>
      </c>
      <c r="AAK50" s="3047">
        <v>0</v>
      </c>
      <c r="AAL50" s="3047">
        <v>0</v>
      </c>
      <c r="AAM50" s="3047">
        <v>0</v>
      </c>
      <c r="AAN50" s="3047">
        <v>0</v>
      </c>
      <c r="AAO50" s="3047">
        <v>0</v>
      </c>
      <c r="AAP50" s="3047">
        <v>0</v>
      </c>
      <c r="AAQ50" s="3047">
        <v>0</v>
      </c>
      <c r="AAR50" s="3047">
        <v>0</v>
      </c>
      <c r="AAS50" s="3047">
        <v>0</v>
      </c>
      <c r="AAT50" s="3047">
        <v>0</v>
      </c>
      <c r="AAU50" s="3047">
        <v>0</v>
      </c>
      <c r="AAV50" s="3047">
        <v>0</v>
      </c>
      <c r="AAW50" s="3047">
        <v>0</v>
      </c>
      <c r="AAX50" s="3047">
        <v>0</v>
      </c>
      <c r="AAY50" s="3047">
        <v>0</v>
      </c>
      <c r="AAZ50" s="3047">
        <v>0</v>
      </c>
      <c r="ABA50" s="3047">
        <v>0</v>
      </c>
      <c r="ABB50" s="3047">
        <v>0</v>
      </c>
      <c r="ABC50" s="3047">
        <v>0</v>
      </c>
      <c r="ABD50" s="3047">
        <v>0</v>
      </c>
      <c r="ABE50" s="3047">
        <v>0</v>
      </c>
      <c r="ABF50" s="3047">
        <v>0</v>
      </c>
      <c r="ABG50" s="3047">
        <v>0</v>
      </c>
      <c r="ABH50" s="3047">
        <v>0</v>
      </c>
    </row>
    <row r="51" spans="1:736" x14ac:dyDescent="0.2">
      <c r="A51" s="3046" t="s">
        <v>440</v>
      </c>
      <c r="B51" s="3046">
        <v>6</v>
      </c>
      <c r="C51" s="3047">
        <v>52</v>
      </c>
      <c r="D51" s="3047"/>
      <c r="E51" s="3047"/>
      <c r="F51" s="3047">
        <v>52</v>
      </c>
      <c r="G51" s="3047">
        <v>15</v>
      </c>
      <c r="H51" s="3047">
        <v>15</v>
      </c>
      <c r="I51" s="3047">
        <v>20</v>
      </c>
      <c r="J51" s="3047">
        <v>3</v>
      </c>
      <c r="K51" s="3047">
        <v>24</v>
      </c>
      <c r="L51" s="3047">
        <v>18</v>
      </c>
      <c r="M51" s="3047">
        <v>42</v>
      </c>
      <c r="N51" s="3047">
        <v>47</v>
      </c>
      <c r="O51" s="3047">
        <v>10</v>
      </c>
      <c r="P51" s="3047">
        <v>22</v>
      </c>
      <c r="Q51" s="3047">
        <v>53</v>
      </c>
      <c r="R51" s="3047"/>
      <c r="S51" s="3047"/>
      <c r="T51" s="3047">
        <v>28</v>
      </c>
      <c r="U51" s="3047">
        <v>20</v>
      </c>
      <c r="V51" s="3047">
        <v>31</v>
      </c>
      <c r="W51" s="3047">
        <v>29</v>
      </c>
      <c r="X51" s="3047">
        <v>33</v>
      </c>
      <c r="Y51" s="3047"/>
      <c r="Z51" s="3047"/>
      <c r="AA51" s="3047">
        <v>33</v>
      </c>
      <c r="AB51" s="3047">
        <v>44</v>
      </c>
      <c r="AC51" s="3047">
        <v>43</v>
      </c>
      <c r="AD51" s="3047">
        <v>38</v>
      </c>
      <c r="AE51" s="3047">
        <v>23</v>
      </c>
      <c r="AF51" s="3047"/>
      <c r="AG51" s="3047"/>
      <c r="AH51" s="3047">
        <v>23</v>
      </c>
      <c r="AI51" s="3047">
        <v>36</v>
      </c>
      <c r="AJ51" s="3047">
        <v>37</v>
      </c>
      <c r="AK51" s="3047">
        <v>14</v>
      </c>
      <c r="AL51" s="3047">
        <v>11</v>
      </c>
      <c r="AM51" s="3047"/>
      <c r="AN51" s="3047"/>
      <c r="AO51" s="3047">
        <v>7</v>
      </c>
      <c r="AP51" s="3047">
        <v>14</v>
      </c>
      <c r="AQ51" s="3047">
        <v>19</v>
      </c>
      <c r="AR51" s="3047">
        <v>19</v>
      </c>
      <c r="AS51" s="3047">
        <v>15</v>
      </c>
      <c r="AT51" s="3047"/>
      <c r="AU51" s="3047"/>
      <c r="AV51" s="3047">
        <v>22</v>
      </c>
      <c r="AW51" s="3047">
        <v>26</v>
      </c>
      <c r="AX51" s="3047">
        <v>13</v>
      </c>
      <c r="AY51" s="3047">
        <v>18</v>
      </c>
      <c r="AZ51" s="3047">
        <v>12</v>
      </c>
      <c r="BA51" s="3047"/>
      <c r="BB51" s="3047"/>
      <c r="BC51" s="3047">
        <v>0</v>
      </c>
      <c r="BD51" s="3047">
        <v>22</v>
      </c>
      <c r="BE51" s="3047">
        <v>27</v>
      </c>
      <c r="BF51" s="3047">
        <v>7</v>
      </c>
      <c r="BG51" s="3047">
        <v>26</v>
      </c>
      <c r="BH51" s="3047"/>
      <c r="BI51" s="3047"/>
      <c r="BJ51" s="3047">
        <v>23</v>
      </c>
      <c r="BK51" s="3047">
        <v>14</v>
      </c>
      <c r="BL51" s="3047">
        <v>22</v>
      </c>
      <c r="BM51" s="3047">
        <v>14</v>
      </c>
      <c r="BN51" s="3047">
        <v>12</v>
      </c>
      <c r="BO51" s="3047">
        <v>12</v>
      </c>
      <c r="BP51" s="3047">
        <v>12</v>
      </c>
      <c r="BQ51" s="3047">
        <v>11</v>
      </c>
      <c r="BR51" s="3047">
        <v>21</v>
      </c>
      <c r="BS51" s="3047">
        <v>6</v>
      </c>
      <c r="BT51" s="3047">
        <v>20</v>
      </c>
      <c r="BU51" s="3047">
        <v>24</v>
      </c>
      <c r="BV51" s="3047">
        <v>24</v>
      </c>
      <c r="BW51" s="3047">
        <v>24</v>
      </c>
      <c r="BX51" s="3047">
        <v>22</v>
      </c>
      <c r="BY51" s="3047">
        <v>22</v>
      </c>
      <c r="BZ51" s="3047">
        <v>32</v>
      </c>
      <c r="CA51" s="3047">
        <v>19</v>
      </c>
      <c r="CB51" s="3047">
        <v>21</v>
      </c>
      <c r="CC51" s="3047">
        <v>21</v>
      </c>
      <c r="CD51" s="3047">
        <v>21</v>
      </c>
      <c r="CE51" s="3047">
        <v>11</v>
      </c>
      <c r="CF51" s="3047">
        <v>16</v>
      </c>
      <c r="CG51" s="3047">
        <v>10</v>
      </c>
      <c r="CH51" s="3047">
        <v>28</v>
      </c>
      <c r="CI51" s="3047">
        <v>12</v>
      </c>
      <c r="CJ51" s="3047">
        <v>4</v>
      </c>
      <c r="CK51" s="3047">
        <v>4</v>
      </c>
      <c r="CL51" s="3047">
        <v>13</v>
      </c>
      <c r="CM51" s="3047">
        <v>16</v>
      </c>
      <c r="CN51" s="3047">
        <v>5</v>
      </c>
      <c r="CO51" s="3047">
        <v>4</v>
      </c>
      <c r="CP51" s="3047">
        <v>12</v>
      </c>
      <c r="CQ51" s="3047">
        <v>12</v>
      </c>
      <c r="CR51" s="3047">
        <v>12</v>
      </c>
      <c r="CS51" s="3047">
        <v>12</v>
      </c>
      <c r="CT51" s="3047">
        <v>14</v>
      </c>
      <c r="CU51" s="3047">
        <v>7</v>
      </c>
      <c r="CV51" s="3047">
        <v>12</v>
      </c>
      <c r="CW51" s="3047">
        <v>8</v>
      </c>
      <c r="CX51" s="3047">
        <v>8</v>
      </c>
      <c r="CY51" s="3047">
        <v>8</v>
      </c>
      <c r="CZ51" s="3047">
        <v>14</v>
      </c>
      <c r="DA51" s="3047">
        <v>30</v>
      </c>
      <c r="DB51" s="3047">
        <v>25</v>
      </c>
      <c r="DC51" s="3047">
        <v>18</v>
      </c>
      <c r="DD51" s="3047">
        <v>15</v>
      </c>
      <c r="DE51" s="3047">
        <v>15</v>
      </c>
      <c r="DF51" s="3047">
        <v>15</v>
      </c>
      <c r="DG51" s="3047">
        <v>9</v>
      </c>
      <c r="DH51" s="3047">
        <v>11</v>
      </c>
      <c r="DI51" s="3047">
        <v>21</v>
      </c>
      <c r="DJ51" s="3047">
        <v>20</v>
      </c>
      <c r="DK51" s="3047">
        <v>15</v>
      </c>
      <c r="DL51" s="3047">
        <v>15</v>
      </c>
      <c r="DM51" s="3047">
        <v>15</v>
      </c>
      <c r="DN51" s="3047">
        <v>17</v>
      </c>
      <c r="DO51" s="3047">
        <v>24</v>
      </c>
      <c r="DP51" s="3047">
        <v>8</v>
      </c>
      <c r="DQ51" s="3047">
        <v>18</v>
      </c>
      <c r="DR51" s="3047">
        <v>9</v>
      </c>
      <c r="DS51" s="3047">
        <v>9</v>
      </c>
      <c r="DT51" s="3047">
        <v>9</v>
      </c>
      <c r="DU51" s="3047">
        <v>7</v>
      </c>
      <c r="DV51" s="3047">
        <v>19</v>
      </c>
      <c r="DW51" s="3047">
        <v>7</v>
      </c>
      <c r="DX51" s="3047">
        <v>8</v>
      </c>
      <c r="DY51" s="3047">
        <v>2</v>
      </c>
      <c r="DZ51" s="3047">
        <v>10</v>
      </c>
      <c r="EA51" s="3047">
        <v>10</v>
      </c>
      <c r="EB51" s="3047">
        <v>7</v>
      </c>
      <c r="EC51" s="3047">
        <v>20</v>
      </c>
      <c r="ED51" s="3047">
        <v>9</v>
      </c>
      <c r="EE51" s="3047">
        <v>11</v>
      </c>
      <c r="EF51" s="3047">
        <v>15</v>
      </c>
      <c r="EG51" s="3047">
        <v>15</v>
      </c>
      <c r="EH51" s="3047">
        <v>15</v>
      </c>
      <c r="EI51" s="3047">
        <v>4</v>
      </c>
      <c r="EJ51" s="3047">
        <v>0</v>
      </c>
      <c r="EK51" s="3047">
        <v>24</v>
      </c>
      <c r="EL51" s="3047">
        <v>11</v>
      </c>
      <c r="EM51" s="3047">
        <v>10</v>
      </c>
      <c r="EN51" s="3047">
        <v>10</v>
      </c>
      <c r="EO51" s="3047">
        <v>10</v>
      </c>
      <c r="EP51" s="3047">
        <v>10</v>
      </c>
      <c r="EQ51" s="3047">
        <v>13</v>
      </c>
      <c r="ER51" s="3047">
        <v>14</v>
      </c>
      <c r="ES51" s="3047">
        <v>23</v>
      </c>
      <c r="ET51" s="3047">
        <v>6</v>
      </c>
      <c r="EU51" s="3047">
        <v>6</v>
      </c>
      <c r="EV51" s="3047">
        <v>6</v>
      </c>
      <c r="EW51" s="3047">
        <v>6</v>
      </c>
      <c r="EX51" s="3047">
        <v>5</v>
      </c>
      <c r="EY51" s="3047">
        <v>19</v>
      </c>
      <c r="EZ51" s="3047">
        <v>15</v>
      </c>
      <c r="FA51" s="3047">
        <v>8</v>
      </c>
      <c r="FB51" s="3047">
        <v>8</v>
      </c>
      <c r="FC51" s="3047">
        <v>8</v>
      </c>
      <c r="FD51" s="3047">
        <v>12</v>
      </c>
      <c r="FE51" s="3047">
        <v>14</v>
      </c>
      <c r="FF51" s="3047">
        <v>12</v>
      </c>
      <c r="FG51" s="3047">
        <v>22</v>
      </c>
      <c r="FH51" s="3047">
        <v>9</v>
      </c>
      <c r="FI51" s="3047">
        <v>9</v>
      </c>
      <c r="FJ51" s="3047">
        <v>9</v>
      </c>
      <c r="FK51" s="3047">
        <v>13</v>
      </c>
      <c r="FL51" s="3047">
        <v>27</v>
      </c>
      <c r="FM51" s="3047">
        <v>11</v>
      </c>
      <c r="FN51" s="3047">
        <v>21</v>
      </c>
      <c r="FO51" s="3047">
        <v>14</v>
      </c>
      <c r="FP51" s="3047">
        <v>14</v>
      </c>
      <c r="FQ51" s="3047">
        <v>14</v>
      </c>
      <c r="FR51" s="3047">
        <v>7</v>
      </c>
      <c r="FS51" s="3047">
        <v>12</v>
      </c>
      <c r="FT51" s="3047">
        <v>7</v>
      </c>
      <c r="FU51" s="3047">
        <v>11</v>
      </c>
      <c r="FV51" s="3047">
        <v>1</v>
      </c>
      <c r="FW51" s="3047">
        <v>12</v>
      </c>
      <c r="FX51" s="3047">
        <v>12</v>
      </c>
      <c r="FY51" s="3047">
        <v>7</v>
      </c>
      <c r="FZ51" s="3047">
        <v>19</v>
      </c>
      <c r="GA51" s="3047">
        <v>15</v>
      </c>
      <c r="GB51" s="3047">
        <v>4</v>
      </c>
      <c r="GC51" s="3047">
        <v>12</v>
      </c>
      <c r="GD51" s="3047">
        <v>12</v>
      </c>
      <c r="GE51" s="3047">
        <v>12</v>
      </c>
      <c r="GF51" s="3047">
        <v>9</v>
      </c>
      <c r="GG51" s="3047">
        <v>9</v>
      </c>
      <c r="GH51" s="3047">
        <v>12</v>
      </c>
      <c r="GI51" s="3047">
        <v>8</v>
      </c>
      <c r="GJ51" s="3047">
        <v>13</v>
      </c>
      <c r="GK51" s="3047">
        <v>13</v>
      </c>
      <c r="GL51" s="3047">
        <v>13</v>
      </c>
      <c r="GM51" s="3047">
        <v>16</v>
      </c>
      <c r="GN51" s="3047">
        <v>16</v>
      </c>
      <c r="GO51" s="3047">
        <v>15</v>
      </c>
      <c r="GP51" s="3047">
        <v>15</v>
      </c>
      <c r="GQ51" s="3047">
        <v>14</v>
      </c>
      <c r="GR51" s="3047">
        <v>15</v>
      </c>
      <c r="GS51" s="3047">
        <v>15</v>
      </c>
      <c r="GT51" s="3047">
        <v>18</v>
      </c>
      <c r="GU51" s="3047">
        <v>28</v>
      </c>
      <c r="GV51" s="3047">
        <v>10</v>
      </c>
      <c r="GW51" s="3047">
        <v>10</v>
      </c>
      <c r="GX51" s="3047">
        <v>1</v>
      </c>
      <c r="GY51" s="3047">
        <v>15</v>
      </c>
      <c r="GZ51" s="3047">
        <v>15</v>
      </c>
      <c r="HA51" s="3047">
        <v>2</v>
      </c>
      <c r="HB51" s="3047">
        <v>12</v>
      </c>
      <c r="HC51" s="3047">
        <v>8</v>
      </c>
      <c r="HD51" s="3047">
        <v>13</v>
      </c>
      <c r="HE51" s="3047">
        <v>8</v>
      </c>
      <c r="HF51" s="3047">
        <v>8</v>
      </c>
      <c r="HG51" s="3047">
        <v>8</v>
      </c>
      <c r="HH51" s="3047">
        <v>7</v>
      </c>
      <c r="HI51" s="3047">
        <v>9</v>
      </c>
      <c r="HJ51" s="3047">
        <v>12</v>
      </c>
      <c r="HK51" s="3047">
        <v>12</v>
      </c>
      <c r="HL51" s="3047">
        <v>13</v>
      </c>
      <c r="HM51" s="3047">
        <v>13</v>
      </c>
      <c r="HN51" s="3047">
        <v>13</v>
      </c>
      <c r="HO51" s="3047">
        <v>7</v>
      </c>
      <c r="HP51" s="3047">
        <v>14</v>
      </c>
      <c r="HQ51" s="3047">
        <v>10</v>
      </c>
      <c r="HR51" s="3047">
        <v>13</v>
      </c>
      <c r="HS51" s="3047">
        <v>11</v>
      </c>
      <c r="HT51" s="3047">
        <v>11</v>
      </c>
      <c r="HU51" s="3047">
        <v>11</v>
      </c>
      <c r="HV51" s="3047">
        <v>11</v>
      </c>
      <c r="HW51" s="3047">
        <v>15</v>
      </c>
      <c r="HX51" s="3047">
        <v>1</v>
      </c>
      <c r="HY51" s="3047">
        <v>21</v>
      </c>
      <c r="HZ51" s="3047">
        <v>8</v>
      </c>
      <c r="IA51" s="3047">
        <v>7</v>
      </c>
      <c r="IB51" s="3047">
        <v>7</v>
      </c>
      <c r="IC51" s="3047">
        <v>8</v>
      </c>
      <c r="ID51" s="3047">
        <v>13</v>
      </c>
      <c r="IE51" s="3047">
        <v>7</v>
      </c>
      <c r="IF51" s="3047">
        <v>10</v>
      </c>
      <c r="IG51" s="3047">
        <v>1</v>
      </c>
      <c r="IH51" s="3047">
        <v>9</v>
      </c>
      <c r="II51" s="3047">
        <v>9</v>
      </c>
      <c r="IJ51" s="3047">
        <v>9</v>
      </c>
      <c r="IK51" s="3047">
        <v>17</v>
      </c>
      <c r="IL51" s="3047">
        <v>9</v>
      </c>
      <c r="IM51" s="3047">
        <v>9</v>
      </c>
      <c r="IN51" s="3047">
        <v>6</v>
      </c>
      <c r="IO51" s="3047">
        <v>6</v>
      </c>
      <c r="IP51" s="3047">
        <v>6</v>
      </c>
      <c r="IQ51" s="3047">
        <v>6</v>
      </c>
      <c r="IR51" s="3047">
        <v>7</v>
      </c>
      <c r="IS51" s="3047">
        <v>14</v>
      </c>
      <c r="IT51" s="3047">
        <v>5</v>
      </c>
      <c r="IU51" s="3047">
        <v>8</v>
      </c>
      <c r="IV51" s="3047">
        <v>8</v>
      </c>
      <c r="IW51" s="3047">
        <v>8</v>
      </c>
      <c r="IX51" s="3047">
        <v>10</v>
      </c>
      <c r="IY51" s="3047">
        <v>14</v>
      </c>
      <c r="IZ51" s="3047">
        <v>11</v>
      </c>
      <c r="JA51" s="3047">
        <v>11</v>
      </c>
      <c r="JB51" s="3047">
        <v>9</v>
      </c>
      <c r="JC51" s="3047">
        <v>9</v>
      </c>
      <c r="JD51" s="3047">
        <v>9</v>
      </c>
      <c r="JE51" s="3047">
        <v>12</v>
      </c>
      <c r="JF51" s="3047">
        <v>12</v>
      </c>
      <c r="JG51" s="3047">
        <v>2</v>
      </c>
      <c r="JH51" s="3047">
        <v>8</v>
      </c>
      <c r="JI51" s="3047">
        <v>8</v>
      </c>
      <c r="JJ51" s="3047">
        <v>8</v>
      </c>
      <c r="JK51" s="3047">
        <v>8</v>
      </c>
      <c r="JL51" s="3047">
        <v>11</v>
      </c>
      <c r="JM51" s="3047">
        <v>13</v>
      </c>
      <c r="JN51" s="3047">
        <v>11</v>
      </c>
      <c r="JO51" s="3047">
        <v>8</v>
      </c>
      <c r="JP51" s="3047">
        <v>4</v>
      </c>
      <c r="JQ51" s="3047">
        <v>4</v>
      </c>
      <c r="JR51" s="3047">
        <v>4</v>
      </c>
      <c r="JS51" s="3047">
        <v>12</v>
      </c>
      <c r="JT51" s="3047">
        <v>12</v>
      </c>
      <c r="JU51" s="3047">
        <v>9</v>
      </c>
      <c r="JV51" s="3047">
        <v>17</v>
      </c>
      <c r="JW51" s="3047">
        <v>16</v>
      </c>
      <c r="JX51" s="3047">
        <v>16</v>
      </c>
      <c r="JY51" s="3047">
        <v>16</v>
      </c>
      <c r="JZ51" s="3047">
        <v>11</v>
      </c>
      <c r="KA51" s="3047">
        <v>6</v>
      </c>
      <c r="KB51" s="3047">
        <v>2</v>
      </c>
      <c r="KC51" s="3047">
        <v>30</v>
      </c>
      <c r="KD51" s="3047">
        <v>22</v>
      </c>
      <c r="KE51" s="3047">
        <v>22</v>
      </c>
      <c r="KF51" s="3047">
        <v>22</v>
      </c>
      <c r="KG51" s="3047">
        <v>13</v>
      </c>
      <c r="KH51" s="3047">
        <v>24</v>
      </c>
      <c r="KI51" s="3047">
        <v>6</v>
      </c>
      <c r="KJ51" s="3047">
        <v>10</v>
      </c>
      <c r="KK51" s="3047">
        <v>11</v>
      </c>
      <c r="KL51" s="3047">
        <v>11</v>
      </c>
      <c r="KM51" s="3047">
        <v>11</v>
      </c>
      <c r="KN51" s="3047">
        <v>12</v>
      </c>
      <c r="KO51" s="3047">
        <v>19</v>
      </c>
      <c r="KP51" s="3047">
        <v>10</v>
      </c>
      <c r="KQ51" s="3047">
        <v>12</v>
      </c>
      <c r="KR51" s="3047">
        <v>13</v>
      </c>
      <c r="KS51" s="3047">
        <v>13</v>
      </c>
      <c r="KT51" s="3047">
        <v>13</v>
      </c>
      <c r="KU51" s="3047">
        <v>10</v>
      </c>
      <c r="KV51" s="3047">
        <v>7</v>
      </c>
      <c r="KW51" s="3047">
        <v>6</v>
      </c>
      <c r="KX51" s="3047">
        <v>16</v>
      </c>
      <c r="KY51" s="3047">
        <v>3</v>
      </c>
      <c r="KZ51" s="3047">
        <v>13</v>
      </c>
      <c r="LA51" s="3047">
        <v>13</v>
      </c>
      <c r="LB51" s="3047">
        <v>14</v>
      </c>
      <c r="LC51" s="3047">
        <v>23</v>
      </c>
      <c r="LD51" s="3047">
        <v>6</v>
      </c>
      <c r="LE51" s="3047">
        <v>7</v>
      </c>
      <c r="LF51" s="3047">
        <v>4</v>
      </c>
      <c r="LG51" s="3047">
        <v>4</v>
      </c>
      <c r="LH51" s="3047">
        <v>4</v>
      </c>
      <c r="LI51" s="3047">
        <v>6</v>
      </c>
      <c r="LJ51" s="3047">
        <v>18</v>
      </c>
      <c r="LK51" s="3047">
        <v>8</v>
      </c>
      <c r="LL51" s="3047">
        <v>11</v>
      </c>
      <c r="LM51" s="3047">
        <v>8</v>
      </c>
      <c r="LN51" s="3047">
        <v>8</v>
      </c>
      <c r="LO51" s="3047">
        <v>8</v>
      </c>
      <c r="LP51" s="3047">
        <v>12</v>
      </c>
      <c r="LQ51" s="3047">
        <v>10</v>
      </c>
      <c r="LR51" s="3047">
        <v>8</v>
      </c>
      <c r="LS51" s="3047">
        <v>8</v>
      </c>
      <c r="LT51" s="3047">
        <v>2</v>
      </c>
      <c r="LU51" s="3047">
        <v>2</v>
      </c>
      <c r="LV51" s="3047">
        <v>2</v>
      </c>
      <c r="LW51" s="3047">
        <v>12</v>
      </c>
      <c r="LX51" s="3047">
        <v>14</v>
      </c>
      <c r="LY51" s="3047">
        <v>5</v>
      </c>
      <c r="LZ51" s="3047">
        <v>11</v>
      </c>
      <c r="MA51" s="3047">
        <v>17</v>
      </c>
      <c r="MB51" s="3047">
        <v>17</v>
      </c>
      <c r="MC51" s="3047">
        <v>17</v>
      </c>
      <c r="MD51" s="3047">
        <v>16</v>
      </c>
      <c r="ME51" s="3047">
        <v>15</v>
      </c>
      <c r="MF51" s="3047">
        <v>3</v>
      </c>
      <c r="MG51" s="3047">
        <v>11</v>
      </c>
      <c r="MH51" s="3047">
        <v>9</v>
      </c>
      <c r="MI51" s="3047">
        <v>9</v>
      </c>
      <c r="MJ51" s="3047">
        <v>9</v>
      </c>
      <c r="MK51" s="3047">
        <v>9</v>
      </c>
      <c r="ML51" s="3047">
        <v>15</v>
      </c>
      <c r="MM51" s="3047">
        <v>5</v>
      </c>
      <c r="MN51" s="3047">
        <v>12</v>
      </c>
      <c r="MO51" s="3047">
        <v>11</v>
      </c>
      <c r="MP51" s="3047">
        <v>11</v>
      </c>
      <c r="MQ51" s="3047">
        <v>11</v>
      </c>
      <c r="MR51" s="3047">
        <v>6</v>
      </c>
      <c r="MS51" s="3047">
        <v>21</v>
      </c>
      <c r="MT51" s="3047">
        <v>7</v>
      </c>
      <c r="MU51" s="3047">
        <v>7</v>
      </c>
      <c r="MV51" s="3047">
        <v>9</v>
      </c>
      <c r="MW51" s="3047">
        <v>9</v>
      </c>
      <c r="MX51" s="3047">
        <v>9</v>
      </c>
      <c r="MY51" s="3047">
        <v>9</v>
      </c>
      <c r="MZ51" s="3047">
        <v>9</v>
      </c>
      <c r="NA51" s="3047">
        <v>13</v>
      </c>
      <c r="NB51" s="3047">
        <v>2</v>
      </c>
      <c r="NC51" s="3047">
        <v>5</v>
      </c>
      <c r="ND51" s="3047">
        <v>5</v>
      </c>
      <c r="NE51" s="3047">
        <v>5</v>
      </c>
      <c r="NF51" s="3047">
        <v>5</v>
      </c>
      <c r="NG51" s="3047">
        <v>4</v>
      </c>
      <c r="NH51" s="3047">
        <v>0</v>
      </c>
      <c r="NI51" s="3047">
        <v>13</v>
      </c>
      <c r="NJ51" s="3047">
        <v>8</v>
      </c>
      <c r="NK51" s="3047">
        <v>8</v>
      </c>
      <c r="NL51" s="3047">
        <v>8</v>
      </c>
      <c r="NM51" s="3047">
        <v>2</v>
      </c>
      <c r="NN51" s="3047">
        <v>6</v>
      </c>
      <c r="NO51" s="3047">
        <v>3</v>
      </c>
      <c r="NP51" s="3047">
        <v>4</v>
      </c>
      <c r="NQ51" s="3047">
        <v>8</v>
      </c>
      <c r="NR51" s="3047">
        <v>8</v>
      </c>
      <c r="NS51" s="3047">
        <v>8</v>
      </c>
      <c r="NT51" s="3047">
        <v>4</v>
      </c>
      <c r="NU51" s="3047">
        <v>3</v>
      </c>
      <c r="NV51" s="3047">
        <v>8</v>
      </c>
      <c r="NW51" s="3047">
        <v>2</v>
      </c>
      <c r="NX51" s="3047">
        <v>10</v>
      </c>
      <c r="NY51" s="3047">
        <v>10</v>
      </c>
      <c r="NZ51" s="3047">
        <v>10</v>
      </c>
      <c r="OA51" s="3047">
        <v>12</v>
      </c>
      <c r="OB51" s="3047">
        <v>10</v>
      </c>
      <c r="OC51" s="3047">
        <v>6</v>
      </c>
      <c r="OD51" s="3047">
        <v>10</v>
      </c>
      <c r="OE51" s="3047">
        <v>0</v>
      </c>
      <c r="OF51" s="3047">
        <v>6</v>
      </c>
      <c r="OG51" s="3047">
        <v>6</v>
      </c>
      <c r="OH51" s="3047">
        <v>6</v>
      </c>
      <c r="OI51" s="3047">
        <v>10</v>
      </c>
      <c r="OJ51" s="3047">
        <v>5</v>
      </c>
      <c r="OK51" s="3047">
        <v>6</v>
      </c>
      <c r="OL51" s="3047">
        <v>6</v>
      </c>
      <c r="OM51" s="3047">
        <v>11</v>
      </c>
      <c r="ON51" s="3047">
        <v>11</v>
      </c>
      <c r="OO51" s="3047">
        <v>10</v>
      </c>
      <c r="OP51" s="3047">
        <v>14</v>
      </c>
      <c r="OQ51" s="3047">
        <v>5</v>
      </c>
      <c r="OR51" s="3047">
        <v>9</v>
      </c>
      <c r="OS51" s="3047">
        <v>3</v>
      </c>
      <c r="OT51" s="3047">
        <v>6</v>
      </c>
      <c r="OU51" s="3047">
        <v>6</v>
      </c>
      <c r="OV51" s="3047">
        <v>13</v>
      </c>
      <c r="OW51" s="3047">
        <v>13</v>
      </c>
      <c r="OX51" s="3047">
        <v>6</v>
      </c>
      <c r="OY51" s="3047">
        <v>6</v>
      </c>
      <c r="OZ51" s="3047">
        <v>5</v>
      </c>
      <c r="PA51" s="3047">
        <v>5</v>
      </c>
      <c r="PB51" s="3047">
        <v>5</v>
      </c>
      <c r="PC51" s="3047">
        <v>1</v>
      </c>
      <c r="PD51" s="3047">
        <v>7</v>
      </c>
      <c r="PE51" s="3047">
        <v>13</v>
      </c>
      <c r="PF51" s="3047">
        <v>3</v>
      </c>
      <c r="PG51" s="3047">
        <v>0</v>
      </c>
      <c r="PH51" s="3047"/>
      <c r="PI51" s="3047">
        <v>8</v>
      </c>
      <c r="PJ51" s="3047">
        <v>5</v>
      </c>
      <c r="PK51" s="3047">
        <v>10</v>
      </c>
      <c r="PL51" s="3047">
        <v>5</v>
      </c>
      <c r="PM51" s="3047">
        <v>10</v>
      </c>
      <c r="PN51" s="3047">
        <v>5</v>
      </c>
      <c r="PO51" s="3047">
        <v>5</v>
      </c>
      <c r="PP51" s="3047">
        <v>5</v>
      </c>
      <c r="PQ51" s="3047">
        <v>7</v>
      </c>
      <c r="PR51" s="3047">
        <v>13</v>
      </c>
      <c r="PS51" s="3047">
        <v>9</v>
      </c>
      <c r="PT51" s="3047">
        <v>10</v>
      </c>
      <c r="PU51" s="3047">
        <v>2</v>
      </c>
      <c r="PV51" s="3047">
        <v>2</v>
      </c>
      <c r="PW51" s="3047">
        <v>2</v>
      </c>
      <c r="PX51" s="3047">
        <v>4</v>
      </c>
      <c r="PY51" s="3047">
        <v>15</v>
      </c>
      <c r="PZ51" s="3047">
        <v>6</v>
      </c>
      <c r="QA51" s="3047">
        <v>8</v>
      </c>
      <c r="QB51" s="3047">
        <v>6</v>
      </c>
      <c r="QC51" s="3047">
        <v>6</v>
      </c>
      <c r="QD51" s="3047">
        <v>6</v>
      </c>
      <c r="QE51" s="3047">
        <v>4</v>
      </c>
      <c r="QF51" s="3047">
        <v>15</v>
      </c>
      <c r="QG51" s="3047">
        <v>10</v>
      </c>
      <c r="QH51" s="3047">
        <v>4</v>
      </c>
      <c r="QI51" s="3047">
        <v>13</v>
      </c>
      <c r="QJ51" s="3047">
        <v>13</v>
      </c>
      <c r="QK51" s="3047">
        <v>13</v>
      </c>
      <c r="QL51" s="3047">
        <v>4</v>
      </c>
      <c r="QM51" s="3047">
        <v>8</v>
      </c>
      <c r="QN51" s="3047">
        <v>2</v>
      </c>
      <c r="QO51" s="3047">
        <v>1</v>
      </c>
      <c r="QP51" s="3047">
        <v>14</v>
      </c>
      <c r="QQ51" s="3047">
        <v>14</v>
      </c>
      <c r="QR51" s="3047">
        <v>14</v>
      </c>
      <c r="QS51" s="3047">
        <v>10</v>
      </c>
      <c r="QT51" s="3047">
        <v>6</v>
      </c>
      <c r="QU51" s="3047">
        <v>5</v>
      </c>
      <c r="QV51" s="3047">
        <v>6</v>
      </c>
      <c r="QW51" s="3047">
        <v>3</v>
      </c>
      <c r="QX51" s="3047">
        <v>5</v>
      </c>
      <c r="QY51" s="3047">
        <v>5</v>
      </c>
      <c r="QZ51" s="3047">
        <v>6</v>
      </c>
      <c r="RA51" s="3047">
        <v>14</v>
      </c>
      <c r="RB51" s="3047">
        <v>10</v>
      </c>
      <c r="RC51" s="3047">
        <v>16</v>
      </c>
      <c r="RD51" s="3047">
        <v>6</v>
      </c>
      <c r="RE51" s="3047">
        <v>6</v>
      </c>
      <c r="RF51" s="3047">
        <v>6</v>
      </c>
      <c r="RG51" s="3047">
        <v>10</v>
      </c>
      <c r="RH51" s="3047">
        <v>15</v>
      </c>
      <c r="RI51" s="3047">
        <v>7</v>
      </c>
      <c r="RJ51" s="3047">
        <v>8</v>
      </c>
      <c r="RK51" s="3047">
        <v>3</v>
      </c>
      <c r="RL51" s="3047">
        <v>9</v>
      </c>
      <c r="RM51" s="3047">
        <v>9</v>
      </c>
      <c r="RN51" s="3047">
        <v>7</v>
      </c>
      <c r="RO51" s="3047">
        <v>15</v>
      </c>
      <c r="RP51" s="3047">
        <v>14</v>
      </c>
      <c r="RQ51" s="3047">
        <v>7</v>
      </c>
      <c r="RR51" s="3047">
        <v>5</v>
      </c>
      <c r="RS51" s="3047">
        <v>5</v>
      </c>
      <c r="RT51" s="3047">
        <v>5</v>
      </c>
      <c r="RU51" s="3047">
        <v>8</v>
      </c>
      <c r="RV51" s="3047">
        <v>1</v>
      </c>
      <c r="RW51" s="3047">
        <v>3</v>
      </c>
      <c r="RX51" s="3047">
        <v>6</v>
      </c>
      <c r="RY51" s="3047">
        <v>4</v>
      </c>
      <c r="RZ51" s="3047">
        <v>4</v>
      </c>
      <c r="SA51" s="3047">
        <v>4</v>
      </c>
      <c r="SB51" s="3047">
        <v>3</v>
      </c>
      <c r="SC51" s="3047">
        <v>11</v>
      </c>
      <c r="SD51" s="3047">
        <v>9</v>
      </c>
      <c r="SE51" s="3047">
        <v>10</v>
      </c>
      <c r="SF51" s="3047">
        <v>4</v>
      </c>
      <c r="SG51" s="3047">
        <v>4</v>
      </c>
      <c r="SH51" s="3047">
        <v>4</v>
      </c>
      <c r="SI51" s="3047">
        <v>6</v>
      </c>
      <c r="SJ51" s="3047">
        <v>11</v>
      </c>
      <c r="SK51" s="3047">
        <v>8</v>
      </c>
      <c r="SL51" s="3047">
        <v>8</v>
      </c>
      <c r="SM51" s="3047">
        <v>12</v>
      </c>
      <c r="SN51" s="3047">
        <v>12</v>
      </c>
      <c r="SO51" s="3047">
        <v>12</v>
      </c>
      <c r="SP51" s="3047">
        <v>4</v>
      </c>
      <c r="SQ51" s="3047">
        <v>15</v>
      </c>
      <c r="SR51" s="3047">
        <v>2</v>
      </c>
      <c r="SS51" s="3047">
        <v>6</v>
      </c>
      <c r="ST51" s="3047">
        <v>2</v>
      </c>
      <c r="SU51" s="3047">
        <v>6</v>
      </c>
      <c r="SV51" s="3047">
        <v>6</v>
      </c>
      <c r="SW51" s="3047">
        <v>6</v>
      </c>
      <c r="SX51" s="3047">
        <v>3</v>
      </c>
      <c r="SY51" s="3047">
        <v>12</v>
      </c>
      <c r="SZ51" s="3047">
        <v>4</v>
      </c>
      <c r="TA51" s="3047">
        <v>1</v>
      </c>
      <c r="TB51" s="3047">
        <v>1</v>
      </c>
      <c r="TC51" s="3047">
        <v>11</v>
      </c>
      <c r="TD51" s="3047">
        <v>7</v>
      </c>
      <c r="TE51" s="3047">
        <v>17</v>
      </c>
      <c r="TF51" s="3047">
        <v>3</v>
      </c>
      <c r="TG51" s="3047">
        <v>7</v>
      </c>
      <c r="TH51" s="3047">
        <v>10</v>
      </c>
      <c r="TI51" s="3047">
        <v>10</v>
      </c>
      <c r="TJ51" s="3047">
        <v>10</v>
      </c>
      <c r="TK51" s="3047">
        <v>5</v>
      </c>
      <c r="TL51" s="3047">
        <v>6</v>
      </c>
      <c r="TM51" s="3047">
        <v>8</v>
      </c>
      <c r="TN51" s="3047">
        <v>7</v>
      </c>
      <c r="TO51" s="3047">
        <v>1</v>
      </c>
      <c r="TP51" s="3047">
        <v>7</v>
      </c>
      <c r="TQ51" s="3047">
        <v>7</v>
      </c>
      <c r="TR51" s="3047">
        <v>9</v>
      </c>
      <c r="TS51" s="3047">
        <v>11</v>
      </c>
      <c r="TT51" s="3047">
        <v>2</v>
      </c>
      <c r="TU51" s="3047">
        <v>6</v>
      </c>
      <c r="TV51" s="3047">
        <v>10</v>
      </c>
      <c r="TW51" s="3047">
        <v>10</v>
      </c>
      <c r="TX51" s="3047">
        <v>10</v>
      </c>
      <c r="TY51" s="3047">
        <v>1</v>
      </c>
      <c r="TZ51" s="3047">
        <v>13</v>
      </c>
      <c r="UA51" s="3047">
        <v>14</v>
      </c>
      <c r="UB51" s="3047">
        <v>2</v>
      </c>
      <c r="UC51" s="3047">
        <v>11</v>
      </c>
      <c r="UD51" s="3047">
        <v>11</v>
      </c>
      <c r="UE51" s="3047">
        <v>11</v>
      </c>
      <c r="UF51" s="3047">
        <v>2</v>
      </c>
      <c r="UG51" s="3047">
        <v>11</v>
      </c>
      <c r="UH51" s="3047">
        <v>11</v>
      </c>
      <c r="UI51" s="3047">
        <v>8</v>
      </c>
      <c r="UJ51" s="3047">
        <v>3</v>
      </c>
      <c r="UK51" s="3047">
        <v>9</v>
      </c>
      <c r="UL51" s="3047">
        <v>9</v>
      </c>
      <c r="UM51" s="3047">
        <v>2</v>
      </c>
      <c r="UN51" s="3047">
        <v>6</v>
      </c>
      <c r="UO51" s="3047">
        <v>3</v>
      </c>
      <c r="UP51" s="3047">
        <v>6</v>
      </c>
      <c r="UQ51" s="3047">
        <v>5</v>
      </c>
      <c r="UR51" s="3047">
        <v>5</v>
      </c>
      <c r="US51" s="3047">
        <v>5</v>
      </c>
      <c r="UT51" s="3047">
        <v>2</v>
      </c>
      <c r="UU51" s="3047">
        <v>8</v>
      </c>
      <c r="UV51" s="3047">
        <v>7</v>
      </c>
      <c r="UW51" s="3047">
        <v>10</v>
      </c>
      <c r="UX51" s="3047">
        <v>4</v>
      </c>
      <c r="UY51" s="3047">
        <v>4</v>
      </c>
      <c r="UZ51" s="3047">
        <v>4</v>
      </c>
      <c r="VA51" s="3047">
        <v>3</v>
      </c>
      <c r="VB51" s="3047">
        <v>15</v>
      </c>
      <c r="VC51" s="3047">
        <v>10</v>
      </c>
      <c r="VD51" s="3047">
        <v>13</v>
      </c>
      <c r="VE51" s="3047">
        <v>2</v>
      </c>
      <c r="VF51" s="3047">
        <v>2</v>
      </c>
      <c r="VG51" s="3047">
        <v>2</v>
      </c>
      <c r="VH51" s="3047">
        <v>2</v>
      </c>
      <c r="VI51" s="3047">
        <v>6</v>
      </c>
      <c r="VJ51" s="3047">
        <v>5</v>
      </c>
      <c r="VK51" s="3047">
        <v>8</v>
      </c>
      <c r="VL51" s="3047">
        <v>4</v>
      </c>
      <c r="VM51" s="3047">
        <v>4</v>
      </c>
      <c r="VN51" s="3047">
        <v>4</v>
      </c>
      <c r="VO51" s="3047">
        <v>3</v>
      </c>
      <c r="VP51" s="3047">
        <v>12</v>
      </c>
      <c r="VQ51" s="3047">
        <v>4</v>
      </c>
      <c r="VR51" s="3047">
        <v>10</v>
      </c>
      <c r="VS51" s="3047">
        <v>1</v>
      </c>
      <c r="VT51" s="3047">
        <v>1</v>
      </c>
      <c r="VU51" s="3047">
        <v>1</v>
      </c>
      <c r="VV51" s="3047">
        <v>7</v>
      </c>
      <c r="VW51" s="3047">
        <v>12</v>
      </c>
      <c r="VX51" s="3047">
        <v>5</v>
      </c>
      <c r="VY51" s="3047">
        <v>6</v>
      </c>
      <c r="VZ51" s="3047">
        <v>3</v>
      </c>
      <c r="WA51" s="3047">
        <v>3</v>
      </c>
      <c r="WB51" s="3047">
        <v>3</v>
      </c>
      <c r="WC51" s="3047">
        <v>3</v>
      </c>
      <c r="WD51" s="3047">
        <v>6</v>
      </c>
      <c r="WE51" s="3047">
        <v>2</v>
      </c>
      <c r="WF51" s="3047">
        <v>6</v>
      </c>
      <c r="WG51" s="3047">
        <v>10</v>
      </c>
      <c r="WH51" s="3047">
        <v>10</v>
      </c>
      <c r="WI51" s="3047">
        <v>10</v>
      </c>
      <c r="WJ51" s="3047">
        <v>5</v>
      </c>
      <c r="WK51" s="3047">
        <v>10</v>
      </c>
      <c r="WL51" s="3047">
        <v>3</v>
      </c>
      <c r="WM51" s="3047">
        <v>3</v>
      </c>
      <c r="WN51" s="3047">
        <v>3</v>
      </c>
      <c r="WO51" s="3047">
        <v>3</v>
      </c>
      <c r="WP51" s="3047">
        <v>3</v>
      </c>
      <c r="WQ51" s="3047">
        <v>3</v>
      </c>
      <c r="WR51" s="3047">
        <v>1</v>
      </c>
      <c r="WS51" s="3047">
        <v>2</v>
      </c>
      <c r="WT51" s="3047">
        <v>8</v>
      </c>
      <c r="WU51" s="3047">
        <v>11</v>
      </c>
      <c r="WV51" s="3047">
        <v>11</v>
      </c>
      <c r="WW51" s="3047">
        <v>11</v>
      </c>
      <c r="WX51" s="3047">
        <v>9</v>
      </c>
      <c r="WY51" s="3047">
        <v>10</v>
      </c>
      <c r="WZ51" s="3047">
        <v>2</v>
      </c>
      <c r="XA51" s="3047">
        <v>3</v>
      </c>
      <c r="XB51" s="3047">
        <v>2</v>
      </c>
      <c r="XC51" s="3047">
        <v>2</v>
      </c>
      <c r="XD51" s="3047">
        <v>2</v>
      </c>
      <c r="XE51" s="3047">
        <v>4</v>
      </c>
      <c r="XF51" s="3047">
        <v>5</v>
      </c>
      <c r="XG51" s="3047">
        <v>9</v>
      </c>
      <c r="XH51" s="3047">
        <v>2</v>
      </c>
      <c r="XI51" s="3047">
        <v>5</v>
      </c>
      <c r="XJ51" s="3047">
        <v>5</v>
      </c>
      <c r="XK51" s="3047">
        <v>5</v>
      </c>
      <c r="XL51" s="3047">
        <v>6</v>
      </c>
      <c r="XM51" s="3047">
        <v>9</v>
      </c>
      <c r="XN51" s="3047">
        <v>9</v>
      </c>
      <c r="XO51" s="3047">
        <v>7</v>
      </c>
      <c r="XP51" s="3047">
        <v>1</v>
      </c>
      <c r="XQ51" s="3047">
        <v>1</v>
      </c>
      <c r="XR51" s="3047">
        <v>6</v>
      </c>
      <c r="XS51" s="3047">
        <v>7</v>
      </c>
      <c r="XT51" s="3047">
        <v>8</v>
      </c>
      <c r="XU51" s="3047">
        <v>11</v>
      </c>
      <c r="XV51" s="3047">
        <v>6</v>
      </c>
      <c r="XW51" s="3047">
        <v>6</v>
      </c>
      <c r="XX51" s="3047">
        <v>6</v>
      </c>
      <c r="XY51" s="3047">
        <v>6</v>
      </c>
      <c r="XZ51" s="3047">
        <v>6</v>
      </c>
      <c r="YA51" s="3047">
        <v>3</v>
      </c>
      <c r="YB51" s="3047">
        <v>3</v>
      </c>
      <c r="YC51" s="3047">
        <v>6</v>
      </c>
      <c r="YD51" s="3047">
        <v>0</v>
      </c>
      <c r="YE51" s="3047">
        <v>5</v>
      </c>
      <c r="YF51" s="3047">
        <v>5</v>
      </c>
      <c r="YG51" s="3047">
        <v>2</v>
      </c>
      <c r="YH51" s="3047">
        <v>5</v>
      </c>
      <c r="YI51" s="3047">
        <v>5</v>
      </c>
      <c r="YJ51" s="3047">
        <v>11</v>
      </c>
      <c r="YK51" s="3047">
        <v>1</v>
      </c>
      <c r="YL51" s="3047">
        <v>4</v>
      </c>
      <c r="YM51" s="3047">
        <v>4</v>
      </c>
      <c r="YN51" s="3047">
        <v>6</v>
      </c>
      <c r="YO51" s="3047">
        <v>8</v>
      </c>
      <c r="YP51" s="3047">
        <v>7</v>
      </c>
      <c r="YQ51" s="3047">
        <v>9</v>
      </c>
      <c r="YR51" s="3047">
        <v>5</v>
      </c>
      <c r="YS51" s="3047">
        <v>5</v>
      </c>
      <c r="YT51" s="3047">
        <v>5</v>
      </c>
      <c r="YU51" s="3047">
        <v>8</v>
      </c>
      <c r="YV51" s="3047">
        <v>7</v>
      </c>
      <c r="YW51" s="3047">
        <v>5</v>
      </c>
      <c r="YX51" s="3047">
        <v>0</v>
      </c>
      <c r="YY51" s="3047">
        <v>5</v>
      </c>
      <c r="YZ51" s="3047">
        <v>5</v>
      </c>
      <c r="ZA51" s="3047">
        <v>5</v>
      </c>
      <c r="ZB51" s="3047">
        <v>6</v>
      </c>
      <c r="ZC51" s="3047">
        <v>8</v>
      </c>
      <c r="ZD51" s="3047">
        <v>4</v>
      </c>
      <c r="ZE51" s="3047">
        <v>2</v>
      </c>
      <c r="ZF51" s="3047">
        <v>2</v>
      </c>
      <c r="ZG51" s="3047">
        <v>2</v>
      </c>
      <c r="ZH51" s="3047">
        <v>2</v>
      </c>
      <c r="ZI51" s="3047">
        <v>8</v>
      </c>
      <c r="ZJ51" s="3047">
        <v>1</v>
      </c>
      <c r="ZK51" s="3047">
        <v>6</v>
      </c>
      <c r="ZL51" s="3047">
        <v>2</v>
      </c>
      <c r="ZM51" s="3047">
        <v>6</v>
      </c>
      <c r="ZN51" s="3047">
        <v>6</v>
      </c>
      <c r="ZO51" s="3047">
        <v>6</v>
      </c>
      <c r="ZP51" s="3047">
        <v>0</v>
      </c>
      <c r="ZQ51" s="3047">
        <v>8</v>
      </c>
      <c r="ZR51" s="3047">
        <v>3</v>
      </c>
      <c r="ZS51" s="3047">
        <v>3</v>
      </c>
      <c r="ZT51" s="3047">
        <v>0</v>
      </c>
      <c r="ZU51" s="3047">
        <v>0</v>
      </c>
      <c r="ZV51" s="3047">
        <v>0</v>
      </c>
      <c r="ZW51" s="3047">
        <v>6</v>
      </c>
      <c r="ZX51" s="3047">
        <v>0</v>
      </c>
      <c r="ZY51" s="3047">
        <v>4</v>
      </c>
      <c r="ZZ51" s="3047">
        <v>9</v>
      </c>
      <c r="AAA51" s="3047">
        <v>5</v>
      </c>
      <c r="AAB51" s="3047">
        <v>5</v>
      </c>
      <c r="AAC51" s="3047">
        <v>5</v>
      </c>
      <c r="AAD51" s="3047">
        <v>3</v>
      </c>
      <c r="AAE51" s="3047">
        <v>5</v>
      </c>
      <c r="AAF51" s="3047">
        <v>6</v>
      </c>
      <c r="AAG51" s="3047">
        <v>1</v>
      </c>
      <c r="AAH51" s="3047">
        <v>7</v>
      </c>
      <c r="AAI51" s="3047">
        <v>7</v>
      </c>
      <c r="AAJ51" s="3047">
        <v>7</v>
      </c>
      <c r="AAK51" s="3047">
        <v>3</v>
      </c>
      <c r="AAL51" s="3047">
        <v>1</v>
      </c>
      <c r="AAM51" s="3047">
        <v>9</v>
      </c>
      <c r="AAN51" s="3047">
        <v>3</v>
      </c>
      <c r="AAO51" s="3047">
        <v>3</v>
      </c>
      <c r="AAP51" s="3047">
        <v>3</v>
      </c>
      <c r="AAQ51" s="3047">
        <v>3</v>
      </c>
      <c r="AAR51" s="3047">
        <v>0</v>
      </c>
      <c r="AAS51" s="3047">
        <v>4</v>
      </c>
      <c r="AAT51" s="3047">
        <v>5</v>
      </c>
      <c r="AAU51" s="3047">
        <v>5</v>
      </c>
      <c r="AAV51" s="3047">
        <v>7</v>
      </c>
      <c r="AAW51" s="3047">
        <v>7</v>
      </c>
      <c r="AAX51" s="3047">
        <v>7</v>
      </c>
      <c r="AAY51" s="3047">
        <v>0</v>
      </c>
      <c r="AAZ51" s="3047">
        <v>0</v>
      </c>
      <c r="ABA51" s="3047">
        <v>4</v>
      </c>
      <c r="ABB51" s="3047">
        <v>5</v>
      </c>
      <c r="ABC51" s="3047">
        <v>3</v>
      </c>
      <c r="ABD51" s="3047">
        <v>3</v>
      </c>
      <c r="ABE51" s="3047">
        <v>3</v>
      </c>
      <c r="ABF51" s="3047">
        <v>3</v>
      </c>
      <c r="ABG51" s="3047">
        <v>3</v>
      </c>
      <c r="ABH51" s="3047">
        <v>3</v>
      </c>
    </row>
    <row r="52" spans="1:736" x14ac:dyDescent="0.2">
      <c r="A52" s="3046" t="s">
        <v>441</v>
      </c>
      <c r="B52" s="3046">
        <v>1</v>
      </c>
      <c r="C52" s="3047">
        <v>35</v>
      </c>
      <c r="D52" s="3047"/>
      <c r="E52" s="3047"/>
      <c r="F52" s="3047">
        <v>0</v>
      </c>
      <c r="G52" s="3047">
        <v>12</v>
      </c>
      <c r="H52" s="3047">
        <v>12</v>
      </c>
      <c r="I52" s="3047">
        <v>10</v>
      </c>
      <c r="J52" s="3047">
        <v>0</v>
      </c>
      <c r="K52" s="3047">
        <v>16</v>
      </c>
      <c r="L52" s="3047">
        <v>0</v>
      </c>
      <c r="M52" s="3047">
        <v>32</v>
      </c>
      <c r="N52" s="3047">
        <v>38</v>
      </c>
      <c r="O52" s="3047">
        <v>9</v>
      </c>
      <c r="P52" s="3047">
        <v>20</v>
      </c>
      <c r="Q52" s="3047">
        <v>42</v>
      </c>
      <c r="R52" s="3047"/>
      <c r="S52" s="3047"/>
      <c r="T52" s="3047">
        <v>16</v>
      </c>
      <c r="U52" s="3047">
        <v>16</v>
      </c>
      <c r="V52" s="3047">
        <v>21</v>
      </c>
      <c r="W52" s="3047">
        <v>13</v>
      </c>
      <c r="X52" s="3047">
        <v>25</v>
      </c>
      <c r="Y52" s="3047"/>
      <c r="Z52" s="3047"/>
      <c r="AA52" s="3047">
        <v>24</v>
      </c>
      <c r="AB52" s="3047">
        <v>13</v>
      </c>
      <c r="AC52" s="3047">
        <v>45</v>
      </c>
      <c r="AD52" s="3047">
        <v>23</v>
      </c>
      <c r="AE52" s="3047">
        <v>17</v>
      </c>
      <c r="AF52" s="3047"/>
      <c r="AG52" s="3047"/>
      <c r="AH52" s="3047">
        <v>16</v>
      </c>
      <c r="AI52" s="3047">
        <v>4</v>
      </c>
      <c r="AJ52" s="3047">
        <v>44</v>
      </c>
      <c r="AK52" s="3047">
        <v>10</v>
      </c>
      <c r="AL52" s="3047">
        <v>8</v>
      </c>
      <c r="AM52" s="3047"/>
      <c r="AN52" s="3047"/>
      <c r="AO52" s="3047">
        <v>3</v>
      </c>
      <c r="AP52" s="3047">
        <v>4</v>
      </c>
      <c r="AQ52" s="3047">
        <v>4</v>
      </c>
      <c r="AR52" s="3047">
        <v>4</v>
      </c>
      <c r="AS52" s="3047">
        <v>10</v>
      </c>
      <c r="AT52" s="3047"/>
      <c r="AU52" s="3047"/>
      <c r="AV52" s="3047">
        <v>12</v>
      </c>
      <c r="AW52" s="3047">
        <v>20</v>
      </c>
      <c r="AX52" s="3047">
        <v>4</v>
      </c>
      <c r="AY52" s="3047">
        <v>12</v>
      </c>
      <c r="AZ52" s="3047">
        <v>10</v>
      </c>
      <c r="BA52" s="3047"/>
      <c r="BB52" s="3047"/>
      <c r="BC52" s="3047">
        <v>0</v>
      </c>
      <c r="BD52" s="3047">
        <v>12</v>
      </c>
      <c r="BE52" s="3047">
        <v>19</v>
      </c>
      <c r="BF52" s="3047">
        <v>3</v>
      </c>
      <c r="BG52" s="3047">
        <v>16</v>
      </c>
      <c r="BH52" s="3047"/>
      <c r="BI52" s="3047"/>
      <c r="BJ52" s="3047">
        <v>14</v>
      </c>
      <c r="BK52" s="3047">
        <v>6</v>
      </c>
      <c r="BL52" s="3047">
        <v>16</v>
      </c>
      <c r="BM52" s="3047">
        <v>8</v>
      </c>
      <c r="BN52" s="3047">
        <v>9</v>
      </c>
      <c r="BO52" s="3047">
        <v>0</v>
      </c>
      <c r="BP52" s="3047">
        <v>0</v>
      </c>
      <c r="BQ52" s="3047">
        <v>7</v>
      </c>
      <c r="BR52" s="3047">
        <v>9</v>
      </c>
      <c r="BS52" s="3047">
        <v>7</v>
      </c>
      <c r="BT52" s="3047">
        <v>15</v>
      </c>
      <c r="BU52" s="3047">
        <v>11</v>
      </c>
      <c r="BV52" s="3047">
        <v>0</v>
      </c>
      <c r="BW52" s="3047">
        <v>0</v>
      </c>
      <c r="BX52" s="3047">
        <v>10</v>
      </c>
      <c r="BY52" s="3047">
        <v>0</v>
      </c>
      <c r="BZ52" s="3047">
        <v>17</v>
      </c>
      <c r="CA52" s="3047">
        <v>6</v>
      </c>
      <c r="CB52" s="3047">
        <v>15</v>
      </c>
      <c r="CC52" s="3047">
        <v>0</v>
      </c>
      <c r="CD52" s="3047">
        <v>0</v>
      </c>
      <c r="CE52" s="3047">
        <v>7</v>
      </c>
      <c r="CF52" s="3047">
        <v>6</v>
      </c>
      <c r="CG52" s="3047">
        <v>9</v>
      </c>
      <c r="CH52" s="3047">
        <v>16</v>
      </c>
      <c r="CI52" s="3047">
        <v>4</v>
      </c>
      <c r="CJ52" s="3047">
        <v>0</v>
      </c>
      <c r="CK52" s="3047">
        <v>0</v>
      </c>
      <c r="CL52" s="3047">
        <v>7</v>
      </c>
      <c r="CM52" s="3047">
        <v>5</v>
      </c>
      <c r="CN52" s="3047">
        <v>6</v>
      </c>
      <c r="CO52" s="3047">
        <v>1</v>
      </c>
      <c r="CP52" s="3047">
        <v>7</v>
      </c>
      <c r="CQ52" s="3047">
        <v>0</v>
      </c>
      <c r="CR52" s="3047">
        <v>0</v>
      </c>
      <c r="CS52" s="3047">
        <v>9</v>
      </c>
      <c r="CT52" s="3047">
        <v>2</v>
      </c>
      <c r="CU52" s="3047">
        <v>14</v>
      </c>
      <c r="CV52" s="3047">
        <v>8</v>
      </c>
      <c r="CW52" s="3047">
        <v>2</v>
      </c>
      <c r="CX52" s="3047">
        <v>0</v>
      </c>
      <c r="CY52" s="3047">
        <v>0</v>
      </c>
      <c r="CZ52" s="4889">
        <v>8</v>
      </c>
      <c r="DA52" s="4889">
        <v>14</v>
      </c>
      <c r="DB52" s="4889">
        <v>5</v>
      </c>
      <c r="DC52" s="4889">
        <v>8</v>
      </c>
      <c r="DD52" s="4889">
        <v>6</v>
      </c>
      <c r="DE52" s="4889">
        <v>0</v>
      </c>
      <c r="DF52" s="4889">
        <v>0</v>
      </c>
      <c r="DG52" s="4889">
        <v>3</v>
      </c>
      <c r="DH52" s="4889">
        <v>5</v>
      </c>
      <c r="DI52" s="4889">
        <v>11</v>
      </c>
      <c r="DJ52" s="4889">
        <v>8</v>
      </c>
      <c r="DK52" s="4889">
        <v>7</v>
      </c>
      <c r="DL52" s="4889">
        <v>0</v>
      </c>
      <c r="DM52" s="4889">
        <v>0</v>
      </c>
      <c r="DN52" s="4889">
        <v>9</v>
      </c>
      <c r="DO52" s="4889">
        <v>7</v>
      </c>
      <c r="DP52" s="4889">
        <v>5</v>
      </c>
      <c r="DQ52" s="4889">
        <v>5</v>
      </c>
      <c r="DR52" s="4889">
        <v>4</v>
      </c>
      <c r="DS52" s="4889">
        <v>0</v>
      </c>
      <c r="DT52" s="4889">
        <v>0</v>
      </c>
      <c r="DU52" s="4889">
        <v>3</v>
      </c>
      <c r="DV52" s="4889">
        <v>8</v>
      </c>
      <c r="DW52" s="4889">
        <v>4</v>
      </c>
      <c r="DX52" s="4889">
        <v>4</v>
      </c>
      <c r="DY52" s="4889">
        <v>0</v>
      </c>
      <c r="DZ52" s="4889">
        <v>7</v>
      </c>
      <c r="EA52" s="4889">
        <v>0</v>
      </c>
      <c r="EB52" s="4889">
        <v>3</v>
      </c>
      <c r="EC52" s="4889">
        <v>9</v>
      </c>
      <c r="ED52" s="4889">
        <v>2</v>
      </c>
      <c r="EE52" s="4889">
        <v>4</v>
      </c>
      <c r="EF52" s="4889">
        <v>5</v>
      </c>
      <c r="EG52" s="4889">
        <v>0</v>
      </c>
      <c r="EH52" s="4889">
        <v>0</v>
      </c>
      <c r="EI52" s="4889">
        <v>1</v>
      </c>
      <c r="EJ52" s="4889">
        <v>0</v>
      </c>
      <c r="EK52" s="4889">
        <v>12</v>
      </c>
      <c r="EL52" s="4889">
        <v>8</v>
      </c>
      <c r="EM52" s="4889">
        <v>4</v>
      </c>
      <c r="EN52" s="4889">
        <v>0</v>
      </c>
      <c r="EO52" s="4889">
        <v>0</v>
      </c>
      <c r="EP52" s="4889">
        <v>6</v>
      </c>
      <c r="EQ52" s="4889">
        <v>5</v>
      </c>
      <c r="ER52" s="4889">
        <v>6</v>
      </c>
      <c r="ES52" s="4889">
        <v>7</v>
      </c>
      <c r="ET52" s="4889">
        <v>1</v>
      </c>
      <c r="EU52" s="4889">
        <v>0</v>
      </c>
      <c r="EV52" s="4889">
        <v>0</v>
      </c>
      <c r="EW52" s="4889">
        <v>0</v>
      </c>
      <c r="EX52" s="4889">
        <v>3</v>
      </c>
      <c r="EY52" s="4889">
        <v>7</v>
      </c>
      <c r="EZ52" s="4889">
        <v>9</v>
      </c>
      <c r="FA52" s="4889">
        <v>3</v>
      </c>
      <c r="FB52" s="4889">
        <v>0</v>
      </c>
      <c r="FC52" s="4889">
        <v>0</v>
      </c>
      <c r="FD52" s="4889">
        <v>4</v>
      </c>
      <c r="FE52" s="4889">
        <v>7</v>
      </c>
      <c r="FF52" s="4889">
        <v>5</v>
      </c>
      <c r="FG52" s="4889">
        <v>12</v>
      </c>
      <c r="FH52" s="4889">
        <v>3</v>
      </c>
      <c r="FI52" s="4889">
        <v>0</v>
      </c>
      <c r="FJ52" s="4889">
        <v>0</v>
      </c>
      <c r="FK52" s="4889">
        <v>6</v>
      </c>
      <c r="FL52" s="4889">
        <v>8</v>
      </c>
      <c r="FM52" s="4889">
        <v>7</v>
      </c>
      <c r="FN52" s="4889">
        <v>10</v>
      </c>
      <c r="FO52" s="4889">
        <v>2</v>
      </c>
      <c r="FP52" s="4889">
        <v>0</v>
      </c>
      <c r="FQ52" s="4889">
        <v>0</v>
      </c>
      <c r="FR52" s="4889">
        <v>2</v>
      </c>
      <c r="FS52" s="4889">
        <v>4</v>
      </c>
      <c r="FT52" s="4889">
        <v>2</v>
      </c>
      <c r="FU52" s="4889">
        <v>8</v>
      </c>
      <c r="FV52" s="4889">
        <v>0</v>
      </c>
      <c r="FW52" s="4889">
        <v>10</v>
      </c>
      <c r="FX52" s="4889">
        <v>0</v>
      </c>
      <c r="FY52" s="4889">
        <v>4</v>
      </c>
      <c r="FZ52" s="4889">
        <v>7</v>
      </c>
      <c r="GA52" s="4889">
        <v>3</v>
      </c>
      <c r="GB52" s="4889">
        <v>1</v>
      </c>
      <c r="GC52" s="4889">
        <v>7</v>
      </c>
      <c r="GD52" s="4889">
        <v>0</v>
      </c>
      <c r="GE52" s="4889">
        <v>0</v>
      </c>
      <c r="GF52" s="4889">
        <v>7</v>
      </c>
      <c r="GG52" s="4889">
        <v>0</v>
      </c>
      <c r="GH52" s="4889">
        <v>8</v>
      </c>
      <c r="GI52" s="4889">
        <v>5</v>
      </c>
      <c r="GJ52" s="4889">
        <v>9</v>
      </c>
      <c r="GK52" s="4889">
        <v>0</v>
      </c>
      <c r="GL52" s="4889">
        <v>0</v>
      </c>
      <c r="GM52" s="4889">
        <v>11</v>
      </c>
      <c r="GN52" s="4889">
        <v>12</v>
      </c>
      <c r="GO52" s="4889">
        <v>8</v>
      </c>
      <c r="GP52" s="4889">
        <v>8</v>
      </c>
      <c r="GQ52" s="4889">
        <v>0</v>
      </c>
      <c r="GR52" s="4889">
        <v>2</v>
      </c>
      <c r="GS52" s="4889">
        <v>0</v>
      </c>
      <c r="GT52" s="4889">
        <v>2</v>
      </c>
      <c r="GU52" s="4889">
        <v>2</v>
      </c>
      <c r="GV52" s="4889">
        <v>1</v>
      </c>
      <c r="GW52" s="4889">
        <v>1</v>
      </c>
      <c r="GX52" s="4889">
        <v>0</v>
      </c>
      <c r="GY52" s="4889">
        <v>1</v>
      </c>
      <c r="GZ52" s="4889">
        <v>0</v>
      </c>
      <c r="HA52" s="4889">
        <v>2</v>
      </c>
      <c r="HB52" s="4889">
        <v>12</v>
      </c>
      <c r="HC52" s="4889">
        <v>8</v>
      </c>
      <c r="HD52" s="4889">
        <v>10</v>
      </c>
      <c r="HE52" s="4889">
        <v>7</v>
      </c>
      <c r="HF52" s="4889">
        <v>0</v>
      </c>
      <c r="HG52" s="4889">
        <v>0</v>
      </c>
      <c r="HH52" s="4889">
        <v>7</v>
      </c>
      <c r="HI52" s="4889">
        <v>8</v>
      </c>
      <c r="HJ52" s="4889">
        <v>12</v>
      </c>
      <c r="HK52" s="4889">
        <v>11</v>
      </c>
      <c r="HL52" s="4889">
        <v>11</v>
      </c>
      <c r="HM52" s="4889">
        <v>0</v>
      </c>
      <c r="HN52" s="4889">
        <v>0</v>
      </c>
      <c r="HO52" s="4889">
        <v>6</v>
      </c>
      <c r="HP52" s="4889">
        <v>12</v>
      </c>
      <c r="HQ52" s="4889">
        <v>7</v>
      </c>
      <c r="HR52" s="4889">
        <v>9</v>
      </c>
      <c r="HS52" s="4889">
        <v>9</v>
      </c>
      <c r="HT52" s="4889">
        <v>0</v>
      </c>
      <c r="HU52" s="4889">
        <v>0</v>
      </c>
      <c r="HV52" s="4889">
        <v>9</v>
      </c>
      <c r="HW52" s="4889">
        <v>13</v>
      </c>
      <c r="HX52" s="4889">
        <v>0</v>
      </c>
      <c r="HY52" s="4889">
        <v>21</v>
      </c>
      <c r="HZ52" s="4889">
        <v>7</v>
      </c>
      <c r="IA52" s="4889">
        <v>0</v>
      </c>
      <c r="IB52" s="4889">
        <v>0</v>
      </c>
      <c r="IC52" s="4889">
        <v>8</v>
      </c>
      <c r="ID52" s="4889">
        <v>13</v>
      </c>
      <c r="IE52" s="4889">
        <v>7</v>
      </c>
      <c r="IF52" s="4889">
        <v>10</v>
      </c>
      <c r="IG52" s="4889">
        <v>0</v>
      </c>
      <c r="IH52" s="4889">
        <v>8</v>
      </c>
      <c r="II52" s="4889">
        <v>0</v>
      </c>
      <c r="IJ52" s="4889">
        <v>8</v>
      </c>
      <c r="IK52" s="4889">
        <v>16</v>
      </c>
      <c r="IL52" s="4889">
        <v>6</v>
      </c>
      <c r="IM52" s="4889">
        <v>9</v>
      </c>
      <c r="IN52" s="4889">
        <v>6</v>
      </c>
      <c r="IO52" s="4889">
        <v>0</v>
      </c>
      <c r="IP52" s="4889">
        <v>0</v>
      </c>
      <c r="IQ52" s="4889">
        <v>0</v>
      </c>
      <c r="IR52" s="4889">
        <v>7</v>
      </c>
      <c r="IS52" s="4889">
        <v>14</v>
      </c>
      <c r="IT52" s="4889">
        <v>4</v>
      </c>
      <c r="IU52" s="4889">
        <v>9</v>
      </c>
      <c r="IV52" s="4889">
        <v>0</v>
      </c>
      <c r="IW52" s="4889">
        <v>0</v>
      </c>
      <c r="IX52" s="4889">
        <v>10</v>
      </c>
      <c r="IY52" s="4889">
        <v>13</v>
      </c>
      <c r="IZ52" s="4889">
        <v>10</v>
      </c>
      <c r="JA52" s="4889">
        <v>11</v>
      </c>
      <c r="JB52" s="4889">
        <v>7</v>
      </c>
      <c r="JC52" s="4889">
        <v>0</v>
      </c>
      <c r="JD52" s="4889">
        <v>0</v>
      </c>
      <c r="JE52" s="4889">
        <v>10</v>
      </c>
      <c r="JF52" s="4889">
        <v>11</v>
      </c>
      <c r="JG52" s="4889">
        <v>1</v>
      </c>
      <c r="JH52" s="4889">
        <v>7</v>
      </c>
      <c r="JI52" s="4889">
        <v>0</v>
      </c>
      <c r="JJ52" s="4889">
        <v>7</v>
      </c>
      <c r="JK52" s="4889">
        <v>0</v>
      </c>
      <c r="JL52" s="4889">
        <v>10</v>
      </c>
      <c r="JM52" s="4889">
        <v>11</v>
      </c>
      <c r="JN52" s="4889">
        <v>8</v>
      </c>
      <c r="JO52" s="4889">
        <v>7</v>
      </c>
      <c r="JP52" s="4889">
        <v>2</v>
      </c>
      <c r="JQ52" s="4889">
        <v>0</v>
      </c>
      <c r="JR52" s="4889">
        <v>0</v>
      </c>
      <c r="JS52" s="4889">
        <v>12</v>
      </c>
      <c r="JT52" s="4889">
        <v>10</v>
      </c>
      <c r="JU52" s="4889">
        <v>6</v>
      </c>
      <c r="JV52" s="4889">
        <v>13</v>
      </c>
      <c r="JW52" s="4889">
        <v>13</v>
      </c>
      <c r="JX52" s="4889">
        <v>0</v>
      </c>
      <c r="JY52" s="4889">
        <v>0</v>
      </c>
      <c r="JZ52" s="4889">
        <v>7</v>
      </c>
      <c r="KA52" s="4889">
        <v>3</v>
      </c>
      <c r="KB52" s="4889">
        <v>0</v>
      </c>
      <c r="KC52" s="4889">
        <v>28</v>
      </c>
      <c r="KD52" s="4889">
        <v>17</v>
      </c>
      <c r="KE52" s="4889">
        <v>0</v>
      </c>
      <c r="KF52" s="4889">
        <v>0</v>
      </c>
      <c r="KG52" s="4889">
        <v>5</v>
      </c>
      <c r="KH52" s="4889">
        <v>20</v>
      </c>
      <c r="KI52" s="4889">
        <v>3</v>
      </c>
      <c r="KJ52" s="4889">
        <v>9</v>
      </c>
      <c r="KK52" s="4889">
        <v>10</v>
      </c>
      <c r="KL52" s="4889">
        <v>0</v>
      </c>
      <c r="KM52" s="4889">
        <v>0</v>
      </c>
      <c r="KN52" s="4889">
        <v>11</v>
      </c>
      <c r="KO52" s="4889">
        <v>17</v>
      </c>
      <c r="KP52" s="4889">
        <v>8</v>
      </c>
      <c r="KQ52" s="4889">
        <v>9</v>
      </c>
      <c r="KR52" s="4889">
        <v>12</v>
      </c>
      <c r="KS52" s="4889">
        <v>0</v>
      </c>
      <c r="KT52" s="4889">
        <v>0</v>
      </c>
      <c r="KU52" s="4889">
        <v>10</v>
      </c>
      <c r="KV52" s="4889">
        <v>6</v>
      </c>
      <c r="KW52" s="4889">
        <v>5</v>
      </c>
      <c r="KX52" s="4889">
        <v>14</v>
      </c>
      <c r="KY52" s="4889">
        <v>0</v>
      </c>
      <c r="KZ52" s="4889">
        <v>10</v>
      </c>
      <c r="LA52" s="4889">
        <v>0</v>
      </c>
      <c r="LB52" s="4889">
        <v>10</v>
      </c>
      <c r="LC52" s="4889">
        <v>18</v>
      </c>
      <c r="LD52" s="4889">
        <v>1</v>
      </c>
      <c r="LE52" s="4889">
        <v>7</v>
      </c>
      <c r="LF52" s="4889">
        <v>4</v>
      </c>
      <c r="LG52" s="4889">
        <v>0</v>
      </c>
      <c r="LH52" s="4889">
        <v>0</v>
      </c>
      <c r="LI52" s="4889">
        <v>6</v>
      </c>
      <c r="LJ52" s="4889">
        <v>16</v>
      </c>
      <c r="LK52" s="4889">
        <v>6</v>
      </c>
      <c r="LL52" s="4889">
        <v>8</v>
      </c>
      <c r="LM52" s="4889">
        <v>5</v>
      </c>
      <c r="LN52" s="4889">
        <v>0</v>
      </c>
      <c r="LO52" s="4889">
        <v>0</v>
      </c>
      <c r="LP52" s="4889">
        <v>11</v>
      </c>
      <c r="LQ52" s="4889">
        <v>7</v>
      </c>
      <c r="LR52" s="4889">
        <v>7</v>
      </c>
      <c r="LS52" s="4889">
        <v>0</v>
      </c>
      <c r="LT52" s="4889">
        <v>0</v>
      </c>
      <c r="LU52" s="4889">
        <v>0</v>
      </c>
      <c r="LV52" s="4889">
        <v>0</v>
      </c>
      <c r="LW52" s="4889">
        <v>10</v>
      </c>
      <c r="LX52" s="4889">
        <v>13</v>
      </c>
      <c r="LY52" s="4889">
        <v>2</v>
      </c>
      <c r="LZ52" s="4889">
        <v>8</v>
      </c>
      <c r="MA52" s="4889">
        <v>6</v>
      </c>
      <c r="MB52" s="4889">
        <v>0</v>
      </c>
      <c r="MC52" s="4889">
        <v>0</v>
      </c>
      <c r="MD52" s="4889">
        <v>10</v>
      </c>
      <c r="ME52" s="4889">
        <v>13</v>
      </c>
      <c r="MF52" s="4889">
        <v>2</v>
      </c>
      <c r="MG52" s="4889">
        <v>11</v>
      </c>
      <c r="MH52" s="4889">
        <v>7</v>
      </c>
      <c r="MI52" s="4889">
        <v>0</v>
      </c>
      <c r="MJ52" s="4889">
        <v>0</v>
      </c>
      <c r="MK52" s="4889">
        <v>7</v>
      </c>
      <c r="ML52" s="4889">
        <v>13</v>
      </c>
      <c r="MM52" s="4889">
        <v>2</v>
      </c>
      <c r="MN52" s="4889">
        <v>11</v>
      </c>
      <c r="MO52" s="4889">
        <v>0</v>
      </c>
      <c r="MP52" s="4889">
        <v>10</v>
      </c>
      <c r="MQ52" s="4889">
        <v>0</v>
      </c>
      <c r="MR52" s="4889">
        <v>5</v>
      </c>
      <c r="MS52" s="4889">
        <v>20</v>
      </c>
      <c r="MT52" s="4889">
        <v>6</v>
      </c>
      <c r="MU52" s="4889">
        <v>7</v>
      </c>
      <c r="MV52" s="4889">
        <v>8</v>
      </c>
      <c r="MW52" s="4889">
        <v>0</v>
      </c>
      <c r="MX52" s="4889">
        <v>0</v>
      </c>
      <c r="MY52" s="4889">
        <v>0</v>
      </c>
      <c r="MZ52" s="4889">
        <v>8</v>
      </c>
      <c r="NA52" s="4889">
        <v>12</v>
      </c>
      <c r="NB52" s="4889">
        <v>1</v>
      </c>
      <c r="NC52" s="4889">
        <v>4</v>
      </c>
      <c r="ND52" s="4889">
        <v>0</v>
      </c>
      <c r="NE52" s="4889">
        <v>0</v>
      </c>
      <c r="NF52" s="4889">
        <v>0</v>
      </c>
      <c r="NG52" s="4889">
        <v>3</v>
      </c>
      <c r="NH52" s="4889">
        <v>0</v>
      </c>
      <c r="NI52" s="4889">
        <v>13</v>
      </c>
      <c r="NJ52" s="4889">
        <v>8</v>
      </c>
      <c r="NK52" s="4889">
        <v>0</v>
      </c>
      <c r="NL52" s="4889">
        <v>0</v>
      </c>
      <c r="NM52" s="4889">
        <v>2</v>
      </c>
      <c r="NN52" s="4889">
        <v>6</v>
      </c>
      <c r="NO52" s="4889">
        <v>3</v>
      </c>
      <c r="NP52" s="4889">
        <v>4</v>
      </c>
      <c r="NQ52" s="4889">
        <v>8</v>
      </c>
      <c r="NR52" s="4889">
        <v>0</v>
      </c>
      <c r="NS52" s="4889">
        <v>0</v>
      </c>
      <c r="NT52" s="4889">
        <v>4</v>
      </c>
      <c r="NU52" s="4889">
        <v>3</v>
      </c>
      <c r="NV52" s="4889">
        <v>8</v>
      </c>
      <c r="NW52" s="4889">
        <v>2</v>
      </c>
      <c r="NX52" s="4889">
        <v>10</v>
      </c>
      <c r="NY52" s="4889">
        <v>0</v>
      </c>
      <c r="NZ52" s="4889">
        <v>0</v>
      </c>
      <c r="OA52" s="4889">
        <v>10</v>
      </c>
      <c r="OB52" s="4889">
        <v>9</v>
      </c>
      <c r="OC52" s="4889">
        <v>0</v>
      </c>
      <c r="OD52" s="4889">
        <v>5</v>
      </c>
      <c r="OE52" s="4889">
        <v>10</v>
      </c>
      <c r="OF52" s="4889">
        <v>6</v>
      </c>
      <c r="OG52" s="4889">
        <v>0</v>
      </c>
      <c r="OH52" s="4889">
        <v>6</v>
      </c>
      <c r="OI52" s="4889">
        <v>10</v>
      </c>
      <c r="OJ52" s="4889">
        <v>5</v>
      </c>
      <c r="OK52" s="4889">
        <v>0</v>
      </c>
      <c r="OL52" s="4889">
        <v>9</v>
      </c>
      <c r="OM52" s="4889">
        <v>11</v>
      </c>
      <c r="ON52" s="4889">
        <v>0</v>
      </c>
      <c r="OO52" s="4889">
        <v>11</v>
      </c>
      <c r="OP52" s="4889">
        <v>13</v>
      </c>
      <c r="OQ52" s="4889">
        <v>4</v>
      </c>
      <c r="OR52" s="4889">
        <v>9</v>
      </c>
      <c r="OS52" s="4889">
        <v>1</v>
      </c>
      <c r="OT52" s="4889">
        <v>3</v>
      </c>
      <c r="OU52" s="4889">
        <v>0</v>
      </c>
      <c r="OV52" s="4889">
        <v>12</v>
      </c>
      <c r="OW52" s="4889">
        <v>8</v>
      </c>
      <c r="OX52" s="4889">
        <v>2</v>
      </c>
      <c r="OY52" s="4889">
        <v>5</v>
      </c>
      <c r="OZ52" s="4889">
        <v>5</v>
      </c>
      <c r="PA52" s="4889">
        <v>0</v>
      </c>
      <c r="PB52" s="4889">
        <v>0</v>
      </c>
      <c r="PC52" s="4889">
        <v>0</v>
      </c>
      <c r="PD52" s="4889">
        <v>6</v>
      </c>
      <c r="PE52" s="4889">
        <v>12</v>
      </c>
      <c r="PF52" s="4889">
        <v>3</v>
      </c>
      <c r="PG52" s="4889">
        <v>0</v>
      </c>
      <c r="PH52" s="4889"/>
      <c r="PI52" s="4889">
        <v>0</v>
      </c>
      <c r="PJ52" s="4889">
        <v>14</v>
      </c>
      <c r="PK52" s="4889">
        <v>10</v>
      </c>
      <c r="PL52" s="4889">
        <v>5</v>
      </c>
      <c r="PM52" s="4889">
        <v>10</v>
      </c>
      <c r="PN52" s="4889">
        <v>5</v>
      </c>
      <c r="PO52" s="4889">
        <v>0</v>
      </c>
      <c r="PP52" s="4889">
        <v>0</v>
      </c>
      <c r="PQ52" s="4889">
        <v>7</v>
      </c>
      <c r="PR52" s="4889">
        <v>13</v>
      </c>
      <c r="PS52" s="4889">
        <v>1</v>
      </c>
      <c r="PT52" s="4889">
        <v>10</v>
      </c>
      <c r="PU52" s="4889">
        <v>2</v>
      </c>
      <c r="PV52" s="4889">
        <v>0</v>
      </c>
      <c r="PW52" s="4889">
        <v>0</v>
      </c>
      <c r="PX52" s="4889">
        <v>4</v>
      </c>
      <c r="PY52" s="4889">
        <v>11</v>
      </c>
      <c r="PZ52" s="4889">
        <v>6</v>
      </c>
      <c r="QA52" s="4889">
        <v>7</v>
      </c>
      <c r="QB52" s="4889">
        <v>5</v>
      </c>
      <c r="QC52" s="4889">
        <v>0</v>
      </c>
      <c r="QD52" s="4889">
        <v>0</v>
      </c>
      <c r="QE52" s="4889">
        <v>3</v>
      </c>
      <c r="QF52" s="4889">
        <v>13</v>
      </c>
      <c r="QG52" s="4889">
        <v>5</v>
      </c>
      <c r="QH52" s="4889">
        <v>0</v>
      </c>
      <c r="QI52" s="4889">
        <v>10</v>
      </c>
      <c r="QJ52" s="4889">
        <v>0</v>
      </c>
      <c r="QK52" s="4889">
        <v>0</v>
      </c>
      <c r="QL52" s="4889">
        <v>2</v>
      </c>
      <c r="QM52" s="4889">
        <v>7</v>
      </c>
      <c r="QN52" s="4889">
        <v>1</v>
      </c>
      <c r="QO52" s="4889">
        <v>0</v>
      </c>
      <c r="QP52" s="4889">
        <v>13</v>
      </c>
      <c r="QQ52" s="4889">
        <v>0</v>
      </c>
      <c r="QR52" s="4889">
        <v>0</v>
      </c>
      <c r="QS52" s="4889">
        <v>2</v>
      </c>
      <c r="QT52" s="4889">
        <v>4</v>
      </c>
      <c r="QU52" s="4889">
        <v>2</v>
      </c>
      <c r="QV52" s="4889">
        <v>3</v>
      </c>
      <c r="QW52" s="4889">
        <v>0</v>
      </c>
      <c r="QX52" s="4889">
        <v>2</v>
      </c>
      <c r="QY52" s="4889">
        <v>0</v>
      </c>
      <c r="QZ52" s="4889">
        <v>4</v>
      </c>
      <c r="RA52" s="4889">
        <v>9</v>
      </c>
      <c r="RB52" s="4889">
        <v>1</v>
      </c>
      <c r="RC52" s="4889">
        <v>13</v>
      </c>
      <c r="RD52" s="4889">
        <v>1</v>
      </c>
      <c r="RE52" s="4889">
        <v>0</v>
      </c>
      <c r="RF52" s="4889">
        <v>0</v>
      </c>
      <c r="RG52" s="4889">
        <v>6</v>
      </c>
      <c r="RH52" s="4889">
        <v>11</v>
      </c>
      <c r="RI52" s="4889">
        <v>4</v>
      </c>
      <c r="RJ52" s="4889">
        <v>5</v>
      </c>
      <c r="RK52" s="4889">
        <v>0</v>
      </c>
      <c r="RL52" s="4889">
        <v>6</v>
      </c>
      <c r="RM52" s="4889">
        <v>0</v>
      </c>
      <c r="RN52" s="4889">
        <v>3</v>
      </c>
      <c r="RO52" s="4889">
        <v>10</v>
      </c>
      <c r="RP52" s="4889">
        <v>5</v>
      </c>
      <c r="RQ52" s="4889">
        <v>5</v>
      </c>
      <c r="RR52" s="4889">
        <v>3</v>
      </c>
      <c r="RS52" s="4889">
        <v>0</v>
      </c>
      <c r="RT52" s="4889">
        <v>0</v>
      </c>
      <c r="RU52" s="4889">
        <v>6</v>
      </c>
      <c r="RV52" s="4889">
        <v>0</v>
      </c>
      <c r="RW52" s="4889">
        <v>10</v>
      </c>
      <c r="RX52" s="4889">
        <v>5</v>
      </c>
      <c r="RY52" s="4889">
        <v>3</v>
      </c>
      <c r="RZ52" s="4889">
        <v>0</v>
      </c>
      <c r="SA52" s="4889">
        <v>0</v>
      </c>
      <c r="SB52" s="4889">
        <v>3</v>
      </c>
      <c r="SC52" s="4889">
        <v>11</v>
      </c>
      <c r="SD52" s="4889">
        <v>9</v>
      </c>
      <c r="SE52" s="4889">
        <v>10</v>
      </c>
      <c r="SF52" s="4889">
        <v>4</v>
      </c>
      <c r="SG52" s="4889">
        <v>0</v>
      </c>
      <c r="SH52" s="4889">
        <v>0</v>
      </c>
      <c r="SI52" s="4889">
        <v>6</v>
      </c>
      <c r="SJ52" s="4889">
        <v>9</v>
      </c>
      <c r="SK52" s="4889">
        <v>1</v>
      </c>
      <c r="SL52" s="4889">
        <v>7</v>
      </c>
      <c r="SM52" s="4889">
        <v>9</v>
      </c>
      <c r="SN52" s="4889">
        <v>0</v>
      </c>
      <c r="SO52" s="4889">
        <v>0</v>
      </c>
      <c r="SP52" s="4889">
        <v>3</v>
      </c>
      <c r="SQ52" s="4889">
        <v>14</v>
      </c>
      <c r="SR52" s="4889">
        <v>1</v>
      </c>
      <c r="SS52" s="4889">
        <v>5</v>
      </c>
      <c r="ST52" s="4889">
        <v>0</v>
      </c>
      <c r="SU52" s="4889">
        <v>4</v>
      </c>
      <c r="SV52" s="4889">
        <v>4</v>
      </c>
      <c r="SW52" s="4889">
        <v>4</v>
      </c>
      <c r="SX52" s="4889">
        <v>1</v>
      </c>
      <c r="SY52" s="4889">
        <v>10</v>
      </c>
      <c r="SZ52" s="4889">
        <v>2</v>
      </c>
      <c r="TA52" s="4889">
        <v>0</v>
      </c>
      <c r="TB52" s="4889">
        <v>0</v>
      </c>
      <c r="TC52" s="4889">
        <v>0</v>
      </c>
      <c r="TD52" s="4889">
        <v>15</v>
      </c>
      <c r="TE52" s="4889">
        <v>14</v>
      </c>
      <c r="TF52" s="4889">
        <v>0</v>
      </c>
      <c r="TG52" s="4889">
        <v>5</v>
      </c>
      <c r="TH52" s="4889">
        <v>8</v>
      </c>
      <c r="TI52" s="4889">
        <v>0</v>
      </c>
      <c r="TJ52" s="4889">
        <v>0</v>
      </c>
      <c r="TK52" s="4889">
        <v>2</v>
      </c>
      <c r="TL52" s="4889">
        <v>5</v>
      </c>
      <c r="TM52" s="4889">
        <v>4</v>
      </c>
      <c r="TN52" s="4889">
        <v>4</v>
      </c>
      <c r="TO52" s="4889">
        <v>0</v>
      </c>
      <c r="TP52" s="4889">
        <v>4</v>
      </c>
      <c r="TQ52" s="4889">
        <v>0</v>
      </c>
      <c r="TR52" s="4889">
        <v>7</v>
      </c>
      <c r="TS52" s="4889">
        <v>7</v>
      </c>
      <c r="TT52" s="4889">
        <v>1</v>
      </c>
      <c r="TU52" s="4889">
        <v>4</v>
      </c>
      <c r="TV52" s="4889">
        <v>4</v>
      </c>
      <c r="TW52" s="4889">
        <v>0</v>
      </c>
      <c r="TX52" s="4889">
        <v>0</v>
      </c>
      <c r="TY52" s="4889">
        <v>0</v>
      </c>
      <c r="TZ52" s="4889">
        <v>12</v>
      </c>
      <c r="UA52" s="4889">
        <v>7</v>
      </c>
      <c r="UB52" s="4889">
        <v>1</v>
      </c>
      <c r="UC52" s="4889">
        <v>10</v>
      </c>
      <c r="UD52" s="4889">
        <v>0</v>
      </c>
      <c r="UE52" s="4889">
        <v>0</v>
      </c>
      <c r="UF52" s="4889">
        <v>2</v>
      </c>
      <c r="UG52" s="4889">
        <v>11</v>
      </c>
      <c r="UH52" s="4889">
        <v>0</v>
      </c>
      <c r="UI52" s="4889">
        <v>6</v>
      </c>
      <c r="UJ52" s="4889">
        <v>0</v>
      </c>
      <c r="UK52" s="4889">
        <v>6</v>
      </c>
      <c r="UL52" s="4889">
        <v>0</v>
      </c>
      <c r="UM52" s="4889">
        <v>1</v>
      </c>
      <c r="UN52" s="4889">
        <v>6</v>
      </c>
      <c r="UO52" s="4889">
        <v>2</v>
      </c>
      <c r="UP52" s="4889">
        <v>5</v>
      </c>
      <c r="UQ52" s="4889">
        <v>5</v>
      </c>
      <c r="UR52" s="4889">
        <v>0</v>
      </c>
      <c r="US52" s="4889">
        <v>0</v>
      </c>
      <c r="UT52" s="4889">
        <v>2</v>
      </c>
      <c r="UU52" s="4889">
        <v>7</v>
      </c>
      <c r="UV52" s="4889">
        <v>6</v>
      </c>
      <c r="UW52" s="4889">
        <v>9</v>
      </c>
      <c r="UX52" s="4889">
        <v>4</v>
      </c>
      <c r="UY52" s="4889">
        <v>0</v>
      </c>
      <c r="UZ52" s="4889">
        <v>0</v>
      </c>
      <c r="VA52" s="4889">
        <v>3</v>
      </c>
      <c r="VB52" s="4889">
        <v>15</v>
      </c>
      <c r="VC52" s="4889">
        <v>8</v>
      </c>
      <c r="VD52" s="4889">
        <v>7</v>
      </c>
      <c r="VE52" s="4889">
        <v>2</v>
      </c>
      <c r="VF52" s="4889">
        <v>0</v>
      </c>
      <c r="VG52" s="4889">
        <v>0</v>
      </c>
      <c r="VH52" s="4889">
        <v>2</v>
      </c>
      <c r="VI52" s="4889">
        <v>6</v>
      </c>
      <c r="VJ52" s="4889">
        <v>5</v>
      </c>
      <c r="VK52" s="4889">
        <v>8</v>
      </c>
      <c r="VL52" s="4889">
        <v>4</v>
      </c>
      <c r="VM52" s="4889">
        <v>0</v>
      </c>
      <c r="VN52" s="4889">
        <v>0</v>
      </c>
      <c r="VO52" s="4889">
        <v>3</v>
      </c>
      <c r="VP52" s="4889">
        <v>12</v>
      </c>
      <c r="VQ52" s="4889">
        <v>4</v>
      </c>
      <c r="VR52" s="4889">
        <v>10</v>
      </c>
      <c r="VS52" s="4889">
        <v>1</v>
      </c>
      <c r="VT52" s="4889">
        <v>0</v>
      </c>
      <c r="VU52" s="4889">
        <v>0</v>
      </c>
      <c r="VV52" s="4889">
        <v>7</v>
      </c>
      <c r="VW52" s="4889">
        <v>12</v>
      </c>
      <c r="VX52" s="4889">
        <v>5</v>
      </c>
      <c r="VY52" s="4889">
        <v>6</v>
      </c>
      <c r="VZ52" s="4889">
        <v>3</v>
      </c>
      <c r="WA52" s="4889">
        <v>0</v>
      </c>
      <c r="WB52" s="4889">
        <v>0</v>
      </c>
      <c r="WC52" s="4889">
        <v>3</v>
      </c>
      <c r="WD52" s="4889">
        <v>6</v>
      </c>
      <c r="WE52" s="4889">
        <v>2</v>
      </c>
      <c r="WF52" s="4889">
        <v>6</v>
      </c>
      <c r="WG52" s="4889">
        <v>10</v>
      </c>
      <c r="WH52" s="4889">
        <v>0</v>
      </c>
      <c r="WI52" s="4889">
        <v>0</v>
      </c>
      <c r="WJ52" s="4889">
        <v>5</v>
      </c>
      <c r="WK52" s="4889">
        <v>10</v>
      </c>
      <c r="WL52" s="4889">
        <v>3</v>
      </c>
      <c r="WM52" s="4889">
        <v>3</v>
      </c>
      <c r="WN52" s="4889">
        <v>3</v>
      </c>
      <c r="WO52" s="4889">
        <v>0</v>
      </c>
      <c r="WP52" s="4889">
        <v>0</v>
      </c>
      <c r="WQ52" s="4889">
        <v>0</v>
      </c>
      <c r="WR52" s="4889">
        <v>1</v>
      </c>
      <c r="WS52" s="4889">
        <v>3</v>
      </c>
      <c r="WT52" s="4889">
        <v>11</v>
      </c>
      <c r="WU52" s="4889">
        <v>11</v>
      </c>
      <c r="WV52" s="4889">
        <v>0</v>
      </c>
      <c r="WW52" s="4889">
        <v>0</v>
      </c>
      <c r="WX52" s="4889">
        <v>9</v>
      </c>
      <c r="WY52" s="4889">
        <v>10</v>
      </c>
      <c r="WZ52" s="4889">
        <v>2</v>
      </c>
      <c r="XA52" s="4889">
        <v>3</v>
      </c>
      <c r="XB52" s="4889">
        <v>3</v>
      </c>
      <c r="XC52" s="4889">
        <v>0</v>
      </c>
      <c r="XD52" s="4889">
        <v>0</v>
      </c>
      <c r="XE52" s="4889">
        <v>4</v>
      </c>
      <c r="XF52" s="4889">
        <v>5</v>
      </c>
      <c r="XG52" s="4889">
        <v>9</v>
      </c>
      <c r="XH52" s="4889">
        <v>2</v>
      </c>
      <c r="XI52" s="4889">
        <v>4</v>
      </c>
      <c r="XJ52" s="4889">
        <v>0</v>
      </c>
      <c r="XK52" s="4889">
        <v>0</v>
      </c>
      <c r="XL52" s="4889">
        <v>6</v>
      </c>
      <c r="XM52" s="4889">
        <v>9</v>
      </c>
      <c r="XN52" s="4889">
        <v>7</v>
      </c>
      <c r="XO52" s="4889">
        <v>7</v>
      </c>
      <c r="XP52" s="4889">
        <v>0</v>
      </c>
      <c r="XQ52" s="4889">
        <v>0</v>
      </c>
      <c r="XR52" s="4889">
        <v>5</v>
      </c>
      <c r="XS52" s="4889">
        <v>6</v>
      </c>
      <c r="XT52" s="4889">
        <v>7</v>
      </c>
      <c r="XU52" s="4889">
        <v>10</v>
      </c>
      <c r="XV52" s="4889">
        <v>6</v>
      </c>
      <c r="XW52" s="4889">
        <v>6</v>
      </c>
      <c r="XX52" s="4889">
        <v>0</v>
      </c>
      <c r="XY52" s="4889">
        <v>0</v>
      </c>
      <c r="XZ52" s="4889">
        <v>6</v>
      </c>
      <c r="YA52" s="4889">
        <v>3</v>
      </c>
      <c r="YB52" s="4889">
        <v>3</v>
      </c>
      <c r="YC52" s="4889">
        <v>6</v>
      </c>
      <c r="YD52" s="4889">
        <v>0</v>
      </c>
      <c r="YE52" s="4889">
        <v>5</v>
      </c>
      <c r="YF52" s="4889">
        <v>0</v>
      </c>
      <c r="YG52" s="4889">
        <v>3</v>
      </c>
      <c r="YH52" s="4889">
        <v>5</v>
      </c>
      <c r="YI52" s="4889">
        <v>5</v>
      </c>
      <c r="YJ52" s="4889">
        <v>11</v>
      </c>
      <c r="YK52" s="4889">
        <v>0</v>
      </c>
      <c r="YL52" s="4889">
        <v>3</v>
      </c>
      <c r="YM52" s="4889">
        <v>0</v>
      </c>
      <c r="YN52" s="4889">
        <v>5</v>
      </c>
      <c r="YO52" s="4889">
        <v>7</v>
      </c>
      <c r="YP52" s="4889">
        <v>7</v>
      </c>
      <c r="YQ52" s="4889">
        <v>8</v>
      </c>
      <c r="YR52" s="4889">
        <v>3</v>
      </c>
      <c r="YS52" s="4889">
        <v>0</v>
      </c>
      <c r="YT52" s="4889">
        <v>0</v>
      </c>
      <c r="YU52" s="4889">
        <v>5</v>
      </c>
      <c r="YV52" s="4889">
        <v>5</v>
      </c>
      <c r="YW52" s="4889">
        <v>5</v>
      </c>
      <c r="YX52" s="4889">
        <v>0</v>
      </c>
      <c r="YY52" s="4889">
        <v>5</v>
      </c>
      <c r="YZ52" s="4889">
        <v>0</v>
      </c>
      <c r="ZA52" s="4889">
        <v>0</v>
      </c>
      <c r="ZB52" s="4889">
        <v>4</v>
      </c>
      <c r="ZC52" s="4889">
        <v>8</v>
      </c>
      <c r="ZD52" s="4889">
        <v>8</v>
      </c>
      <c r="ZE52" s="4889">
        <v>2</v>
      </c>
      <c r="ZF52" s="4889">
        <v>2</v>
      </c>
      <c r="ZG52" s="4889">
        <v>0</v>
      </c>
      <c r="ZH52" s="4889">
        <v>0</v>
      </c>
      <c r="ZI52" s="4889">
        <v>8</v>
      </c>
      <c r="ZJ52" s="4889">
        <v>1</v>
      </c>
      <c r="ZK52" s="4889">
        <v>6</v>
      </c>
      <c r="ZL52" s="4889">
        <v>2</v>
      </c>
      <c r="ZM52" s="4889">
        <v>6</v>
      </c>
      <c r="ZN52" s="4889">
        <v>0</v>
      </c>
      <c r="ZO52" s="4889">
        <v>0</v>
      </c>
      <c r="ZP52" s="4889">
        <v>0</v>
      </c>
      <c r="ZQ52" s="4889">
        <v>10</v>
      </c>
      <c r="ZR52" s="4889">
        <v>3</v>
      </c>
      <c r="ZS52" s="4889">
        <v>0</v>
      </c>
      <c r="ZT52" s="4889">
        <v>0</v>
      </c>
      <c r="ZU52" s="4889">
        <v>0</v>
      </c>
      <c r="ZV52" s="4889">
        <v>0</v>
      </c>
      <c r="ZW52" s="4889">
        <v>6</v>
      </c>
      <c r="ZX52" s="4889">
        <v>0</v>
      </c>
      <c r="ZY52" s="4889">
        <v>6</v>
      </c>
      <c r="ZZ52" s="4889">
        <v>9</v>
      </c>
      <c r="AAA52" s="4889">
        <v>5</v>
      </c>
      <c r="AAB52" s="4889">
        <v>0</v>
      </c>
      <c r="AAC52" s="4889">
        <v>0</v>
      </c>
      <c r="AAD52" s="4889">
        <v>3</v>
      </c>
      <c r="AAE52" s="4889">
        <v>5</v>
      </c>
      <c r="AAF52" s="4889">
        <v>6</v>
      </c>
      <c r="AAG52" s="4889">
        <v>1</v>
      </c>
      <c r="AAH52" s="4889">
        <v>7</v>
      </c>
      <c r="AAI52" s="4889">
        <v>0</v>
      </c>
      <c r="AAJ52" s="4889">
        <v>0</v>
      </c>
      <c r="AAK52" s="4889">
        <v>3</v>
      </c>
      <c r="AAL52" s="4889">
        <v>0</v>
      </c>
      <c r="AAM52" s="4889">
        <v>8</v>
      </c>
      <c r="AAN52" s="4889">
        <v>2</v>
      </c>
      <c r="AAO52" s="4889">
        <v>3</v>
      </c>
      <c r="AAP52" s="4889">
        <v>0</v>
      </c>
      <c r="AAQ52" s="4889">
        <v>0</v>
      </c>
      <c r="AAR52" s="4889">
        <v>0</v>
      </c>
      <c r="AAS52" s="4889">
        <v>4</v>
      </c>
      <c r="AAT52" s="4889">
        <v>5</v>
      </c>
      <c r="AAU52" s="4889">
        <v>5</v>
      </c>
      <c r="AAV52" s="4889">
        <v>8</v>
      </c>
      <c r="AAW52" s="4889">
        <v>0</v>
      </c>
      <c r="AAX52" s="4889">
        <v>0</v>
      </c>
      <c r="AAY52" s="4889">
        <v>0</v>
      </c>
      <c r="AAZ52" s="4889">
        <v>0</v>
      </c>
      <c r="ABA52" s="4889">
        <v>4</v>
      </c>
      <c r="ABB52" s="4889">
        <v>5</v>
      </c>
      <c r="ABC52" s="4889">
        <v>3</v>
      </c>
      <c r="ABD52" s="4889">
        <v>0</v>
      </c>
      <c r="ABE52" s="4889">
        <v>0</v>
      </c>
      <c r="ABF52" s="4889">
        <v>3</v>
      </c>
      <c r="ABG52" s="4889">
        <v>0</v>
      </c>
      <c r="ABH52" s="4889">
        <v>3</v>
      </c>
    </row>
    <row r="53" spans="1:736" x14ac:dyDescent="0.2">
      <c r="A53" s="3046" t="s">
        <v>235</v>
      </c>
      <c r="B53" s="3046">
        <v>20</v>
      </c>
      <c r="C53" s="3047">
        <v>4</v>
      </c>
      <c r="D53" s="3047"/>
      <c r="E53" s="3047"/>
      <c r="F53" s="3047">
        <v>0</v>
      </c>
      <c r="G53" s="3047">
        <v>50</v>
      </c>
      <c r="H53" s="3047">
        <v>14</v>
      </c>
      <c r="I53" s="3047">
        <v>11</v>
      </c>
      <c r="J53" s="3047">
        <v>0</v>
      </c>
      <c r="K53" s="3047">
        <v>2</v>
      </c>
      <c r="L53" s="3047">
        <v>10</v>
      </c>
      <c r="M53" s="3047">
        <v>23</v>
      </c>
      <c r="N53" s="3047">
        <v>41</v>
      </c>
      <c r="O53" s="3047">
        <v>46</v>
      </c>
      <c r="P53" s="3047">
        <v>9</v>
      </c>
      <c r="Q53" s="3047">
        <v>22</v>
      </c>
      <c r="R53" s="3047"/>
      <c r="S53" s="3047"/>
      <c r="T53" s="3047">
        <v>52</v>
      </c>
      <c r="U53" s="3047">
        <v>29</v>
      </c>
      <c r="V53" s="3047">
        <v>20</v>
      </c>
      <c r="W53" s="3047">
        <v>27</v>
      </c>
      <c r="X53" s="3047">
        <v>27</v>
      </c>
      <c r="Y53" s="3047"/>
      <c r="Z53" s="3047"/>
      <c r="AA53" s="3047">
        <v>34</v>
      </c>
      <c r="AB53" s="3047">
        <v>33</v>
      </c>
      <c r="AC53" s="3047">
        <v>44</v>
      </c>
      <c r="AD53" s="3047">
        <v>44</v>
      </c>
      <c r="AE53" s="3047">
        <v>39</v>
      </c>
      <c r="AF53" s="3047"/>
      <c r="AG53" s="3047"/>
      <c r="AH53" s="3047">
        <v>23</v>
      </c>
      <c r="AI53" s="3047">
        <v>27</v>
      </c>
      <c r="AJ53" s="3047">
        <v>34</v>
      </c>
      <c r="AK53" s="3047">
        <v>37</v>
      </c>
      <c r="AL53" s="3047">
        <v>13</v>
      </c>
      <c r="AM53" s="3047"/>
      <c r="AN53" s="3047"/>
      <c r="AO53" s="3047">
        <v>10</v>
      </c>
      <c r="AP53" s="3047">
        <v>7</v>
      </c>
      <c r="AQ53" s="3047">
        <v>14</v>
      </c>
      <c r="AR53" s="3047">
        <v>14</v>
      </c>
      <c r="AS53" s="3047">
        <v>19</v>
      </c>
      <c r="AT53" s="3047"/>
      <c r="AU53" s="3047"/>
      <c r="AV53" s="3047">
        <v>10</v>
      </c>
      <c r="AW53" s="3047">
        <v>21</v>
      </c>
      <c r="AX53" s="3047">
        <v>17</v>
      </c>
      <c r="AY53" s="3047">
        <v>13</v>
      </c>
      <c r="AZ53" s="3047">
        <v>18</v>
      </c>
      <c r="BA53" s="3047"/>
      <c r="BB53" s="3047"/>
      <c r="BC53" s="3047">
        <v>13</v>
      </c>
      <c r="BD53" s="3047">
        <v>0</v>
      </c>
      <c r="BE53" s="3047">
        <v>19</v>
      </c>
      <c r="BF53" s="3047">
        <v>27</v>
      </c>
      <c r="BG53" s="3047">
        <v>7</v>
      </c>
      <c r="BH53" s="3047"/>
      <c r="BI53" s="3047"/>
      <c r="BJ53" s="3047">
        <v>33</v>
      </c>
      <c r="BK53" s="3047">
        <v>24</v>
      </c>
      <c r="BL53" s="3047">
        <v>14</v>
      </c>
      <c r="BM53" s="3047">
        <v>21</v>
      </c>
      <c r="BN53" s="3047">
        <v>14</v>
      </c>
      <c r="BO53" s="3047">
        <v>0</v>
      </c>
      <c r="BP53" s="3047">
        <v>0</v>
      </c>
      <c r="BQ53" s="3047">
        <v>13</v>
      </c>
      <c r="BR53" s="3047">
        <v>10</v>
      </c>
      <c r="BS53" s="3047">
        <v>21</v>
      </c>
      <c r="BT53" s="3047">
        <v>6</v>
      </c>
      <c r="BU53" s="3047">
        <v>15</v>
      </c>
      <c r="BV53" s="3047">
        <v>0</v>
      </c>
      <c r="BW53" s="3047">
        <v>0</v>
      </c>
      <c r="BX53" s="3047">
        <v>21</v>
      </c>
      <c r="BY53" s="3047">
        <v>0</v>
      </c>
      <c r="BZ53" s="3047">
        <v>23</v>
      </c>
      <c r="CA53" s="3047">
        <v>19</v>
      </c>
      <c r="CB53" s="3047">
        <v>19</v>
      </c>
      <c r="CC53" s="3047">
        <v>0</v>
      </c>
      <c r="CD53" s="3047">
        <v>0</v>
      </c>
      <c r="CE53" s="3047">
        <v>21</v>
      </c>
      <c r="CF53" s="3047">
        <v>11</v>
      </c>
      <c r="CG53" s="3047">
        <v>15</v>
      </c>
      <c r="CH53" s="3047">
        <v>5</v>
      </c>
      <c r="CI53" s="3047">
        <v>25</v>
      </c>
      <c r="CJ53" s="3047">
        <v>8</v>
      </c>
      <c r="CK53" s="3047">
        <v>0</v>
      </c>
      <c r="CL53" s="3047">
        <v>4</v>
      </c>
      <c r="CM53" s="3047">
        <v>12</v>
      </c>
      <c r="CN53" s="3047">
        <v>15</v>
      </c>
      <c r="CO53" s="3047">
        <v>3</v>
      </c>
      <c r="CP53" s="3047">
        <v>3</v>
      </c>
      <c r="CQ53" s="3047">
        <v>0</v>
      </c>
      <c r="CR53" s="3047">
        <v>0</v>
      </c>
      <c r="CS53" s="3047">
        <v>12</v>
      </c>
      <c r="CT53" s="3047">
        <v>11</v>
      </c>
      <c r="CU53" s="3047">
        <v>14</v>
      </c>
      <c r="CV53" s="3047">
        <v>6</v>
      </c>
      <c r="CW53" s="3047">
        <v>9</v>
      </c>
      <c r="CX53" s="3047">
        <v>0</v>
      </c>
      <c r="CY53" s="3047">
        <v>0</v>
      </c>
      <c r="CZ53" s="3047">
        <v>9</v>
      </c>
      <c r="DA53" s="3047">
        <v>13</v>
      </c>
      <c r="DB53" s="3047">
        <v>19</v>
      </c>
      <c r="DC53" s="3047">
        <v>20</v>
      </c>
      <c r="DD53" s="3047">
        <v>15</v>
      </c>
      <c r="DE53" s="3047">
        <v>0</v>
      </c>
      <c r="DF53" s="3047">
        <v>0</v>
      </c>
      <c r="DG53" s="3047">
        <v>12</v>
      </c>
      <c r="DH53" s="3047">
        <v>7</v>
      </c>
      <c r="DI53" s="3047">
        <v>7</v>
      </c>
      <c r="DJ53" s="3047">
        <v>14</v>
      </c>
      <c r="DK53" s="3047">
        <v>18</v>
      </c>
      <c r="DL53" s="3047">
        <v>0</v>
      </c>
      <c r="DM53" s="3047">
        <v>0</v>
      </c>
      <c r="DN53" s="3047">
        <v>13</v>
      </c>
      <c r="DO53" s="3047">
        <v>9</v>
      </c>
      <c r="DP53" s="3047">
        <v>22</v>
      </c>
      <c r="DQ53" s="3047">
        <v>6</v>
      </c>
      <c r="DR53" s="3047">
        <v>17</v>
      </c>
      <c r="DS53" s="3047">
        <v>0</v>
      </c>
      <c r="DT53" s="3047">
        <v>0</v>
      </c>
      <c r="DU53" s="3047">
        <v>8</v>
      </c>
      <c r="DV53" s="3047">
        <v>6</v>
      </c>
      <c r="DW53" s="3047">
        <v>17</v>
      </c>
      <c r="DX53" s="3047">
        <v>5</v>
      </c>
      <c r="DY53" s="3047">
        <v>6</v>
      </c>
      <c r="DZ53" s="3047">
        <v>0</v>
      </c>
      <c r="EA53" s="3047">
        <v>0</v>
      </c>
      <c r="EB53" s="3047">
        <v>8</v>
      </c>
      <c r="EC53" s="3047">
        <v>4</v>
      </c>
      <c r="ED53" s="3047">
        <v>18</v>
      </c>
      <c r="EE53" s="3047">
        <v>9</v>
      </c>
      <c r="EF53" s="3047">
        <v>8</v>
      </c>
      <c r="EG53" s="3047">
        <v>0</v>
      </c>
      <c r="EH53" s="3047">
        <v>0</v>
      </c>
      <c r="EI53" s="3047">
        <v>14</v>
      </c>
      <c r="EJ53" s="3047">
        <v>4</v>
      </c>
      <c r="EK53" s="3047">
        <v>0</v>
      </c>
      <c r="EL53" s="3047">
        <v>25</v>
      </c>
      <c r="EM53" s="3047">
        <v>11</v>
      </c>
      <c r="EN53" s="3047">
        <v>0</v>
      </c>
      <c r="EO53" s="3047">
        <v>0</v>
      </c>
      <c r="EP53" s="3047">
        <v>10</v>
      </c>
      <c r="EQ53" s="3047">
        <v>11</v>
      </c>
      <c r="ER53" s="3047">
        <v>12</v>
      </c>
      <c r="ES53" s="3047">
        <v>7</v>
      </c>
      <c r="ET53" s="3047">
        <v>23</v>
      </c>
      <c r="EU53" s="3047">
        <v>0</v>
      </c>
      <c r="EV53" s="3047">
        <v>0</v>
      </c>
      <c r="EW53" s="3047">
        <v>0</v>
      </c>
      <c r="EX53" s="3047">
        <v>7</v>
      </c>
      <c r="EY53" s="3047">
        <v>5</v>
      </c>
      <c r="EZ53" s="3047">
        <v>18</v>
      </c>
      <c r="FA53" s="3047">
        <v>13</v>
      </c>
      <c r="FB53" s="3047">
        <v>0</v>
      </c>
      <c r="FC53" s="3047">
        <v>0</v>
      </c>
      <c r="FD53" s="3047">
        <v>6</v>
      </c>
      <c r="FE53" s="3047">
        <v>10</v>
      </c>
      <c r="FF53" s="3047">
        <v>13</v>
      </c>
      <c r="FG53" s="3047">
        <v>11</v>
      </c>
      <c r="FH53" s="3047">
        <v>20</v>
      </c>
      <c r="FI53" s="3047">
        <v>0</v>
      </c>
      <c r="FJ53" s="3047">
        <v>0</v>
      </c>
      <c r="FK53" s="3047">
        <v>8</v>
      </c>
      <c r="FL53" s="3047">
        <v>11</v>
      </c>
      <c r="FM53" s="3047">
        <v>26</v>
      </c>
      <c r="FN53" s="3047">
        <v>9</v>
      </c>
      <c r="FO53" s="3047">
        <v>20</v>
      </c>
      <c r="FP53" s="3047">
        <v>0</v>
      </c>
      <c r="FQ53" s="3047">
        <v>0</v>
      </c>
      <c r="FR53" s="3047">
        <v>13</v>
      </c>
      <c r="FS53" s="3047">
        <v>6</v>
      </c>
      <c r="FT53" s="3047">
        <v>11</v>
      </c>
      <c r="FU53" s="3047">
        <v>6</v>
      </c>
      <c r="FV53" s="3047">
        <v>11</v>
      </c>
      <c r="FW53" s="3047">
        <v>0</v>
      </c>
      <c r="FX53" s="3047">
        <v>0</v>
      </c>
      <c r="FY53" s="3047">
        <v>11</v>
      </c>
      <c r="FZ53" s="3047">
        <v>6</v>
      </c>
      <c r="GA53" s="3047">
        <v>9</v>
      </c>
      <c r="GB53" s="3047">
        <v>14</v>
      </c>
      <c r="GC53" s="3047">
        <v>3</v>
      </c>
      <c r="GD53" s="3047">
        <v>0</v>
      </c>
      <c r="GE53" s="3047">
        <v>0</v>
      </c>
      <c r="GF53" s="3047">
        <v>12</v>
      </c>
      <c r="GG53" s="3047">
        <v>0</v>
      </c>
      <c r="GH53" s="3047">
        <v>8</v>
      </c>
      <c r="GI53" s="3047">
        <v>11</v>
      </c>
      <c r="GJ53" s="3047">
        <v>6</v>
      </c>
      <c r="GK53" s="3047">
        <v>0</v>
      </c>
      <c r="GL53" s="3047">
        <v>0</v>
      </c>
      <c r="GM53" s="3047">
        <v>10</v>
      </c>
      <c r="GN53" s="3047">
        <v>14</v>
      </c>
      <c r="GO53" s="3047">
        <v>10</v>
      </c>
      <c r="GP53" s="3047">
        <v>11</v>
      </c>
      <c r="GQ53" s="3047">
        <v>6</v>
      </c>
      <c r="GR53" s="3047">
        <v>4</v>
      </c>
      <c r="GS53" s="3047">
        <v>0</v>
      </c>
      <c r="GT53" s="3047">
        <v>12</v>
      </c>
      <c r="GU53" s="3047">
        <v>17</v>
      </c>
      <c r="GV53" s="3047">
        <v>26</v>
      </c>
      <c r="GW53" s="3047">
        <v>9</v>
      </c>
      <c r="GX53" s="3047">
        <v>9</v>
      </c>
      <c r="GY53" s="3047">
        <v>0</v>
      </c>
      <c r="GZ53" s="3047">
        <v>0</v>
      </c>
      <c r="HA53" s="3047">
        <v>15</v>
      </c>
      <c r="HB53" s="3047">
        <v>2</v>
      </c>
      <c r="HC53" s="3047">
        <v>12</v>
      </c>
      <c r="HD53" s="3047">
        <v>5</v>
      </c>
      <c r="HE53" s="3047">
        <v>12</v>
      </c>
      <c r="HF53" s="3047">
        <v>0</v>
      </c>
      <c r="HG53" s="3047">
        <v>0</v>
      </c>
      <c r="HH53" s="3047">
        <v>8</v>
      </c>
      <c r="HI53" s="3047">
        <v>6</v>
      </c>
      <c r="HJ53" s="3047">
        <v>9</v>
      </c>
      <c r="HK53" s="3047">
        <v>11</v>
      </c>
      <c r="HL53" s="3047">
        <v>11</v>
      </c>
      <c r="HM53" s="3047">
        <v>0</v>
      </c>
      <c r="HN53" s="3047">
        <v>0</v>
      </c>
      <c r="HO53" s="3047">
        <v>12</v>
      </c>
      <c r="HP53" s="3047">
        <v>5</v>
      </c>
      <c r="HQ53" s="3047">
        <v>11</v>
      </c>
      <c r="HR53" s="3047">
        <v>6</v>
      </c>
      <c r="HS53" s="3047">
        <v>11</v>
      </c>
      <c r="HT53" s="3047">
        <v>0</v>
      </c>
      <c r="HU53" s="3047">
        <v>0</v>
      </c>
      <c r="HV53" s="3047">
        <v>9</v>
      </c>
      <c r="HW53" s="3047">
        <v>9</v>
      </c>
      <c r="HX53" s="3047">
        <v>14</v>
      </c>
      <c r="HY53" s="3047">
        <v>1</v>
      </c>
      <c r="HZ53" s="3047">
        <v>20</v>
      </c>
      <c r="IA53" s="3047">
        <v>1</v>
      </c>
      <c r="IB53" s="3047">
        <v>0</v>
      </c>
      <c r="IC53" s="3047">
        <v>7</v>
      </c>
      <c r="ID53" s="3047">
        <v>8</v>
      </c>
      <c r="IE53" s="3047">
        <v>13</v>
      </c>
      <c r="IF53" s="3047">
        <v>7</v>
      </c>
      <c r="IG53" s="3047">
        <v>10</v>
      </c>
      <c r="IH53" s="3047">
        <v>0</v>
      </c>
      <c r="II53" s="3047">
        <v>0</v>
      </c>
      <c r="IJ53" s="3047">
        <v>8</v>
      </c>
      <c r="IK53" s="3047">
        <v>8</v>
      </c>
      <c r="IL53" s="3047">
        <v>14</v>
      </c>
      <c r="IM53" s="3047">
        <v>9</v>
      </c>
      <c r="IN53" s="3047">
        <v>9</v>
      </c>
      <c r="IO53" s="3047">
        <v>0</v>
      </c>
      <c r="IP53" s="3047">
        <v>0</v>
      </c>
      <c r="IQ53" s="3047">
        <v>0</v>
      </c>
      <c r="IR53" s="3047">
        <v>6</v>
      </c>
      <c r="IS53" s="3047">
        <v>7</v>
      </c>
      <c r="IT53" s="3047">
        <v>13</v>
      </c>
      <c r="IU53" s="3047">
        <v>6</v>
      </c>
      <c r="IV53" s="3047">
        <v>0</v>
      </c>
      <c r="IW53" s="3047">
        <v>0</v>
      </c>
      <c r="IX53" s="3047">
        <v>8</v>
      </c>
      <c r="IY53" s="3047">
        <v>9</v>
      </c>
      <c r="IZ53" s="3047">
        <v>13</v>
      </c>
      <c r="JA53" s="3047">
        <v>11</v>
      </c>
      <c r="JB53" s="3047">
        <v>10</v>
      </c>
      <c r="JC53" s="3047">
        <v>0</v>
      </c>
      <c r="JD53" s="3047">
        <v>0</v>
      </c>
      <c r="JE53" s="3047">
        <v>7</v>
      </c>
      <c r="JF53" s="3047">
        <v>11</v>
      </c>
      <c r="JG53" s="3047">
        <v>11</v>
      </c>
      <c r="JH53" s="3047">
        <v>1</v>
      </c>
      <c r="JI53" s="3047">
        <v>7</v>
      </c>
      <c r="JJ53" s="3047">
        <v>0</v>
      </c>
      <c r="JK53" s="3047">
        <v>0</v>
      </c>
      <c r="JL53" s="3047">
        <v>7</v>
      </c>
      <c r="JM53" s="3047">
        <v>9</v>
      </c>
      <c r="JN53" s="3047">
        <v>10</v>
      </c>
      <c r="JO53" s="3047">
        <v>10</v>
      </c>
      <c r="JP53" s="3047">
        <v>6</v>
      </c>
      <c r="JQ53" s="3047">
        <v>0</v>
      </c>
      <c r="JR53" s="3047">
        <v>0</v>
      </c>
      <c r="JS53" s="3047">
        <v>5</v>
      </c>
      <c r="JT53" s="3047">
        <v>10</v>
      </c>
      <c r="JU53" s="3047">
        <v>10</v>
      </c>
      <c r="JV53" s="3047">
        <v>5</v>
      </c>
      <c r="JW53" s="3047">
        <v>17</v>
      </c>
      <c r="JX53" s="3047">
        <v>0</v>
      </c>
      <c r="JY53" s="3047">
        <v>0</v>
      </c>
      <c r="JZ53" s="3047">
        <v>12</v>
      </c>
      <c r="KA53" s="3047">
        <v>8</v>
      </c>
      <c r="KB53" s="3047">
        <v>4</v>
      </c>
      <c r="KC53" s="3047">
        <v>0</v>
      </c>
      <c r="KD53" s="3047">
        <v>23</v>
      </c>
      <c r="KE53" s="3047">
        <v>0</v>
      </c>
      <c r="KF53" s="3047">
        <v>0</v>
      </c>
      <c r="KG53" s="3047">
        <v>15</v>
      </c>
      <c r="KH53" s="3047">
        <v>9</v>
      </c>
      <c r="KI53" s="3047">
        <v>21</v>
      </c>
      <c r="KJ53" s="3047">
        <v>5</v>
      </c>
      <c r="KK53" s="3047">
        <v>9</v>
      </c>
      <c r="KL53" s="3047">
        <v>0</v>
      </c>
      <c r="KM53" s="3047">
        <v>0</v>
      </c>
      <c r="KN53" s="3047">
        <v>10</v>
      </c>
      <c r="KO53" s="3047">
        <v>10</v>
      </c>
      <c r="KP53" s="3047">
        <v>17</v>
      </c>
      <c r="KQ53" s="3047">
        <v>7</v>
      </c>
      <c r="KR53" s="3047">
        <v>11</v>
      </c>
      <c r="KS53" s="3047">
        <v>0</v>
      </c>
      <c r="KT53" s="3047">
        <v>0</v>
      </c>
      <c r="KU53" s="3047">
        <v>13</v>
      </c>
      <c r="KV53" s="3047">
        <v>9</v>
      </c>
      <c r="KW53" s="3047">
        <v>6</v>
      </c>
      <c r="KX53" s="3047">
        <v>5</v>
      </c>
      <c r="KY53" s="3047">
        <v>13</v>
      </c>
      <c r="KZ53" s="3047">
        <v>0</v>
      </c>
      <c r="LA53" s="3047">
        <v>0</v>
      </c>
      <c r="LB53" s="3047">
        <v>9</v>
      </c>
      <c r="LC53" s="3047">
        <v>10</v>
      </c>
      <c r="LD53" s="3047">
        <v>18</v>
      </c>
      <c r="LE53" s="3047">
        <v>6</v>
      </c>
      <c r="LF53" s="3047">
        <v>7</v>
      </c>
      <c r="LG53" s="3047">
        <v>0</v>
      </c>
      <c r="LH53" s="3047">
        <v>0</v>
      </c>
      <c r="LI53" s="3047">
        <v>4</v>
      </c>
      <c r="LJ53" s="3047">
        <v>4</v>
      </c>
      <c r="LK53" s="3047">
        <v>17</v>
      </c>
      <c r="LL53" s="3047">
        <v>5</v>
      </c>
      <c r="LM53" s="3047">
        <v>8</v>
      </c>
      <c r="LN53" s="3047">
        <v>0</v>
      </c>
      <c r="LO53" s="3047">
        <v>0</v>
      </c>
      <c r="LP53" s="3047">
        <v>7</v>
      </c>
      <c r="LQ53" s="3047">
        <v>9</v>
      </c>
      <c r="LR53" s="3047">
        <v>9</v>
      </c>
      <c r="LS53" s="3047">
        <v>0</v>
      </c>
      <c r="LT53" s="3047">
        <v>6</v>
      </c>
      <c r="LU53" s="3047">
        <v>0</v>
      </c>
      <c r="LV53" s="3047">
        <v>0</v>
      </c>
      <c r="LW53" s="3047">
        <v>0</v>
      </c>
      <c r="LX53" s="3047">
        <v>11</v>
      </c>
      <c r="LY53" s="3047">
        <v>13</v>
      </c>
      <c r="LZ53" s="3047">
        <v>2</v>
      </c>
      <c r="MA53" s="3047">
        <v>0</v>
      </c>
      <c r="MB53" s="3047">
        <v>0</v>
      </c>
      <c r="MC53" s="3047">
        <v>0</v>
      </c>
      <c r="MD53" s="3047">
        <v>11</v>
      </c>
      <c r="ME53" s="3047">
        <v>15</v>
      </c>
      <c r="MF53" s="3047">
        <v>15</v>
      </c>
      <c r="MG53" s="3047">
        <v>3</v>
      </c>
      <c r="MH53" s="3047">
        <v>10</v>
      </c>
      <c r="MI53" s="3047">
        <v>0</v>
      </c>
      <c r="MJ53" s="3047">
        <v>0</v>
      </c>
      <c r="MK53" s="3047">
        <v>7</v>
      </c>
      <c r="ML53" s="3047">
        <v>7</v>
      </c>
      <c r="MM53" s="3047">
        <v>12</v>
      </c>
      <c r="MN53" s="3047">
        <v>4</v>
      </c>
      <c r="MO53" s="3047">
        <v>11</v>
      </c>
      <c r="MP53" s="3047">
        <v>0</v>
      </c>
      <c r="MQ53" s="3047">
        <v>0</v>
      </c>
      <c r="MR53" s="3047">
        <v>10</v>
      </c>
      <c r="MS53" s="3047">
        <v>5</v>
      </c>
      <c r="MT53" s="3047">
        <v>20</v>
      </c>
      <c r="MU53" s="3047">
        <v>7</v>
      </c>
      <c r="MV53" s="3047">
        <v>7</v>
      </c>
      <c r="MW53" s="3047">
        <v>0</v>
      </c>
      <c r="MX53" s="3047">
        <v>0</v>
      </c>
      <c r="MY53" s="3047">
        <v>0</v>
      </c>
      <c r="MZ53" s="3047">
        <v>8</v>
      </c>
      <c r="NA53" s="3047">
        <v>8</v>
      </c>
      <c r="NB53" s="3047">
        <v>12</v>
      </c>
      <c r="NC53" s="3047">
        <v>1</v>
      </c>
      <c r="ND53" s="3047">
        <v>0</v>
      </c>
      <c r="NE53" s="3047">
        <v>0</v>
      </c>
      <c r="NF53" s="3047">
        <v>0</v>
      </c>
      <c r="NG53" s="3047">
        <v>4</v>
      </c>
      <c r="NH53" s="3047">
        <v>4</v>
      </c>
      <c r="NI53" s="3047">
        <v>0</v>
      </c>
      <c r="NJ53" s="3047">
        <v>14</v>
      </c>
      <c r="NK53" s="3047">
        <v>0</v>
      </c>
      <c r="NL53" s="3047">
        <v>0</v>
      </c>
      <c r="NM53" s="3047">
        <v>8</v>
      </c>
      <c r="NN53" s="3047">
        <v>2</v>
      </c>
      <c r="NO53" s="3047">
        <v>6</v>
      </c>
      <c r="NP53" s="3047">
        <v>3</v>
      </c>
      <c r="NQ53" s="3047">
        <v>4</v>
      </c>
      <c r="NR53" s="3047">
        <v>0</v>
      </c>
      <c r="NS53" s="3047">
        <v>0</v>
      </c>
      <c r="NT53" s="3047">
        <v>8</v>
      </c>
      <c r="NU53" s="3047">
        <v>4</v>
      </c>
      <c r="NV53" s="3047">
        <v>3</v>
      </c>
      <c r="NW53" s="3047">
        <v>8</v>
      </c>
      <c r="NX53" s="3047">
        <v>2</v>
      </c>
      <c r="NY53" s="3047">
        <v>0</v>
      </c>
      <c r="NZ53" s="3047">
        <v>0</v>
      </c>
      <c r="OA53" s="3047">
        <v>9</v>
      </c>
      <c r="OB53" s="3047">
        <v>11</v>
      </c>
      <c r="OC53" s="3047">
        <v>9</v>
      </c>
      <c r="OD53" s="3047">
        <v>6</v>
      </c>
      <c r="OE53" s="3047">
        <v>10</v>
      </c>
      <c r="OF53" s="3047">
        <v>0</v>
      </c>
      <c r="OG53" s="3047">
        <v>0</v>
      </c>
      <c r="OH53" s="3047">
        <v>6</v>
      </c>
      <c r="OI53" s="3047">
        <v>6</v>
      </c>
      <c r="OJ53" s="3047">
        <v>10</v>
      </c>
      <c r="OK53" s="3047">
        <v>5</v>
      </c>
      <c r="OL53" s="3047">
        <v>9</v>
      </c>
      <c r="OM53" s="3047">
        <v>0</v>
      </c>
      <c r="ON53" s="3047">
        <v>0</v>
      </c>
      <c r="OO53" s="3047">
        <v>12</v>
      </c>
      <c r="OP53" s="3047">
        <v>10</v>
      </c>
      <c r="OQ53" s="3047">
        <v>13</v>
      </c>
      <c r="OR53" s="3047">
        <v>5</v>
      </c>
      <c r="OS53" s="3047">
        <v>7</v>
      </c>
      <c r="OT53" s="3047">
        <v>0</v>
      </c>
      <c r="OU53" s="3047">
        <v>0</v>
      </c>
      <c r="OV53" s="3047">
        <v>5</v>
      </c>
      <c r="OW53" s="3047">
        <v>8</v>
      </c>
      <c r="OX53" s="3047">
        <v>10</v>
      </c>
      <c r="OY53" s="3047">
        <v>5</v>
      </c>
      <c r="OZ53" s="3047">
        <v>6</v>
      </c>
      <c r="PA53" s="3047">
        <v>0</v>
      </c>
      <c r="PB53" s="3047">
        <v>0</v>
      </c>
      <c r="PC53" s="3047">
        <v>4</v>
      </c>
      <c r="PD53" s="3047">
        <v>1</v>
      </c>
      <c r="PE53" s="3047">
        <v>6</v>
      </c>
      <c r="PF53" s="3047">
        <v>13</v>
      </c>
      <c r="PG53" s="3047">
        <v>3</v>
      </c>
      <c r="PH53" s="3047"/>
      <c r="PI53" s="3047">
        <v>0</v>
      </c>
      <c r="PJ53" s="3047">
        <v>9</v>
      </c>
      <c r="PK53" s="3047">
        <v>5</v>
      </c>
      <c r="PL53" s="3047">
        <v>10</v>
      </c>
      <c r="PM53" s="3047">
        <v>5</v>
      </c>
      <c r="PN53" s="3047">
        <v>10</v>
      </c>
      <c r="PO53" s="3047">
        <v>0</v>
      </c>
      <c r="PP53" s="3047">
        <v>0</v>
      </c>
      <c r="PQ53" s="3047">
        <v>5</v>
      </c>
      <c r="PR53" s="3047">
        <v>7</v>
      </c>
      <c r="PS53" s="3047">
        <v>5</v>
      </c>
      <c r="PT53" s="3047">
        <v>9</v>
      </c>
      <c r="PU53" s="3047">
        <v>10</v>
      </c>
      <c r="PV53" s="3047">
        <v>0</v>
      </c>
      <c r="PW53" s="3047">
        <v>0</v>
      </c>
      <c r="PX53" s="3047">
        <v>2</v>
      </c>
      <c r="PY53" s="3047">
        <v>0</v>
      </c>
      <c r="PZ53" s="3047">
        <v>15</v>
      </c>
      <c r="QA53" s="3047">
        <v>5</v>
      </c>
      <c r="QB53" s="3047">
        <v>7</v>
      </c>
      <c r="QC53" s="3047">
        <v>0</v>
      </c>
      <c r="QD53" s="3047">
        <v>0</v>
      </c>
      <c r="QE53" s="3047">
        <v>5</v>
      </c>
      <c r="QF53" s="3047">
        <v>2</v>
      </c>
      <c r="QG53" s="3047">
        <v>10</v>
      </c>
      <c r="QH53" s="3047">
        <v>6</v>
      </c>
      <c r="QI53" s="3047">
        <v>1</v>
      </c>
      <c r="QJ53" s="3047">
        <v>0</v>
      </c>
      <c r="QK53" s="3047">
        <v>0</v>
      </c>
      <c r="QL53" s="3047">
        <v>11</v>
      </c>
      <c r="QM53" s="3047">
        <v>3</v>
      </c>
      <c r="QN53" s="3047">
        <v>7</v>
      </c>
      <c r="QO53" s="3047">
        <v>1</v>
      </c>
      <c r="QP53" s="3047">
        <v>0</v>
      </c>
      <c r="QQ53" s="3047">
        <v>0</v>
      </c>
      <c r="QR53" s="3047">
        <v>0</v>
      </c>
      <c r="QS53" s="3047">
        <v>6</v>
      </c>
      <c r="QT53" s="3047">
        <v>9</v>
      </c>
      <c r="QU53" s="3047">
        <v>3</v>
      </c>
      <c r="QV53" s="3047">
        <v>2</v>
      </c>
      <c r="QW53" s="3047">
        <v>3</v>
      </c>
      <c r="QX53" s="3047">
        <v>0</v>
      </c>
      <c r="QY53" s="3047">
        <v>0</v>
      </c>
      <c r="QZ53" s="3047">
        <v>3</v>
      </c>
      <c r="RA53" s="3047">
        <v>2</v>
      </c>
      <c r="RB53" s="3047">
        <v>6</v>
      </c>
      <c r="RC53" s="3047">
        <v>8</v>
      </c>
      <c r="RD53" s="3047">
        <v>14</v>
      </c>
      <c r="RE53" s="3047">
        <v>0</v>
      </c>
      <c r="RF53" s="3047">
        <v>0</v>
      </c>
      <c r="RG53" s="3047">
        <v>2</v>
      </c>
      <c r="RH53" s="3047">
        <v>6</v>
      </c>
      <c r="RI53" s="3047">
        <v>12</v>
      </c>
      <c r="RJ53" s="3047">
        <v>4</v>
      </c>
      <c r="RK53" s="3047">
        <v>5</v>
      </c>
      <c r="RL53" s="3047">
        <v>0</v>
      </c>
      <c r="RM53" s="3047">
        <v>0</v>
      </c>
      <c r="RN53" s="3047">
        <v>6</v>
      </c>
      <c r="RO53" s="3047">
        <v>3</v>
      </c>
      <c r="RP53" s="3047">
        <v>6</v>
      </c>
      <c r="RQ53" s="3047">
        <v>12</v>
      </c>
      <c r="RR53" s="3047">
        <v>5</v>
      </c>
      <c r="RS53" s="3047">
        <v>0</v>
      </c>
      <c r="RT53" s="3047">
        <v>0</v>
      </c>
      <c r="RU53" s="3047">
        <v>3</v>
      </c>
      <c r="RV53" s="3047">
        <v>7</v>
      </c>
      <c r="RW53" s="3047">
        <v>11</v>
      </c>
      <c r="RX53" s="3047">
        <v>2</v>
      </c>
      <c r="RY53" s="3047">
        <v>5</v>
      </c>
      <c r="RZ53" s="3047">
        <v>0</v>
      </c>
      <c r="SA53" s="3047">
        <v>0</v>
      </c>
      <c r="SB53" s="3047">
        <v>4</v>
      </c>
      <c r="SC53" s="3047">
        <v>3</v>
      </c>
      <c r="SD53" s="3047">
        <v>11</v>
      </c>
      <c r="SE53" s="3047">
        <v>9</v>
      </c>
      <c r="SF53" s="3047">
        <v>10</v>
      </c>
      <c r="SG53" s="3047">
        <v>10</v>
      </c>
      <c r="SH53" s="3047">
        <v>10</v>
      </c>
      <c r="SI53" s="3047">
        <v>4</v>
      </c>
      <c r="SJ53" s="3047">
        <v>4</v>
      </c>
      <c r="SK53" s="3047">
        <v>4</v>
      </c>
      <c r="SL53" s="3047">
        <v>7</v>
      </c>
      <c r="SM53" s="3047">
        <v>5</v>
      </c>
      <c r="SN53" s="3047">
        <v>0</v>
      </c>
      <c r="SO53" s="3047">
        <v>0</v>
      </c>
      <c r="SP53" s="3047">
        <v>11</v>
      </c>
      <c r="SQ53" s="3047">
        <v>3</v>
      </c>
      <c r="SR53" s="3047">
        <v>14</v>
      </c>
      <c r="SS53" s="3047">
        <v>1</v>
      </c>
      <c r="ST53" s="3047">
        <v>4</v>
      </c>
      <c r="SU53" s="3047">
        <v>0</v>
      </c>
      <c r="SV53" s="3047">
        <v>0</v>
      </c>
      <c r="SW53" s="3047">
        <v>0</v>
      </c>
      <c r="SX53" s="3047">
        <v>4</v>
      </c>
      <c r="SY53" s="3047">
        <v>1</v>
      </c>
      <c r="SZ53" s="3047">
        <v>10</v>
      </c>
      <c r="TA53" s="3047">
        <v>3</v>
      </c>
      <c r="TB53" s="3047">
        <v>0</v>
      </c>
      <c r="TC53" s="3047">
        <v>0</v>
      </c>
      <c r="TD53" s="3047">
        <v>9</v>
      </c>
      <c r="TE53" s="3047">
        <v>4</v>
      </c>
      <c r="TF53" s="3047">
        <v>15</v>
      </c>
      <c r="TG53" s="3047">
        <v>2</v>
      </c>
      <c r="TH53" s="3047">
        <v>6</v>
      </c>
      <c r="TI53" s="3047">
        <v>0</v>
      </c>
      <c r="TJ53" s="3047">
        <v>0</v>
      </c>
      <c r="TK53" s="3047">
        <v>9</v>
      </c>
      <c r="TL53" s="3047">
        <v>4</v>
      </c>
      <c r="TM53" s="3047">
        <v>4</v>
      </c>
      <c r="TN53" s="3047">
        <v>6</v>
      </c>
      <c r="TO53" s="3047">
        <v>6</v>
      </c>
      <c r="TP53" s="3047">
        <v>0</v>
      </c>
      <c r="TQ53" s="3047">
        <v>0</v>
      </c>
      <c r="TR53" s="3047">
        <v>6</v>
      </c>
      <c r="TS53" s="3047">
        <v>9</v>
      </c>
      <c r="TT53" s="3047">
        <v>11</v>
      </c>
      <c r="TU53" s="3047">
        <v>1</v>
      </c>
      <c r="TV53" s="3047">
        <v>3</v>
      </c>
      <c r="TW53" s="3047">
        <v>0</v>
      </c>
      <c r="TX53" s="3047">
        <v>0</v>
      </c>
      <c r="TY53" s="3047">
        <v>9</v>
      </c>
      <c r="TZ53" s="3047">
        <v>0</v>
      </c>
      <c r="UA53" s="3047">
        <v>6</v>
      </c>
      <c r="UB53" s="3047">
        <v>13</v>
      </c>
      <c r="UC53" s="3047">
        <v>1</v>
      </c>
      <c r="UD53" s="3047">
        <v>0</v>
      </c>
      <c r="UE53" s="3047">
        <v>0</v>
      </c>
      <c r="UF53" s="3047">
        <v>11</v>
      </c>
      <c r="UG53" s="3047">
        <v>2</v>
      </c>
      <c r="UH53" s="3047">
        <v>0</v>
      </c>
      <c r="UI53" s="3047">
        <v>9</v>
      </c>
      <c r="UJ53" s="3047">
        <v>5</v>
      </c>
      <c r="UK53" s="3047">
        <v>0</v>
      </c>
      <c r="UL53" s="3047">
        <v>0</v>
      </c>
      <c r="UM53" s="3047">
        <v>8</v>
      </c>
      <c r="UN53" s="3047">
        <v>2</v>
      </c>
      <c r="UO53" s="3047">
        <v>6</v>
      </c>
      <c r="UP53" s="3047">
        <v>2</v>
      </c>
      <c r="UQ53" s="3047">
        <v>6</v>
      </c>
      <c r="UR53" s="3047">
        <v>0</v>
      </c>
      <c r="US53" s="3047">
        <v>0</v>
      </c>
      <c r="UT53" s="3047">
        <v>5</v>
      </c>
      <c r="UU53" s="3047">
        <v>1</v>
      </c>
      <c r="UV53" s="3047">
        <v>7</v>
      </c>
      <c r="UW53" s="3047">
        <v>6</v>
      </c>
      <c r="UX53" s="3047">
        <v>10</v>
      </c>
      <c r="UY53" s="3047">
        <v>0</v>
      </c>
      <c r="UZ53" s="3047">
        <v>0</v>
      </c>
      <c r="VA53" s="3047">
        <v>4</v>
      </c>
      <c r="VB53" s="3047">
        <v>3</v>
      </c>
      <c r="VC53" s="3047">
        <v>13</v>
      </c>
      <c r="VD53" s="3047">
        <v>4</v>
      </c>
      <c r="VE53" s="3047">
        <v>13</v>
      </c>
      <c r="VF53" s="3047">
        <v>0</v>
      </c>
      <c r="VG53" s="3047">
        <v>0</v>
      </c>
      <c r="VH53" s="3047">
        <v>2</v>
      </c>
      <c r="VI53" s="3047">
        <v>2</v>
      </c>
      <c r="VJ53" s="3047">
        <v>6</v>
      </c>
      <c r="VK53" s="3047">
        <v>5</v>
      </c>
      <c r="VL53" s="3047">
        <v>8</v>
      </c>
      <c r="VM53" s="3047">
        <v>0</v>
      </c>
      <c r="VN53" s="3047">
        <v>0</v>
      </c>
      <c r="VO53" s="3047">
        <v>4</v>
      </c>
      <c r="VP53" s="3047">
        <v>3</v>
      </c>
      <c r="VQ53" s="3047">
        <v>12</v>
      </c>
      <c r="VR53" s="3047">
        <v>4</v>
      </c>
      <c r="VS53" s="3047">
        <v>10</v>
      </c>
      <c r="VT53" s="3047">
        <v>0</v>
      </c>
      <c r="VU53" s="3047">
        <v>0</v>
      </c>
      <c r="VV53" s="3047">
        <v>1</v>
      </c>
      <c r="VW53" s="3047">
        <v>7</v>
      </c>
      <c r="VX53" s="3047">
        <v>12</v>
      </c>
      <c r="VY53" s="3047">
        <v>5</v>
      </c>
      <c r="VZ53" s="3047">
        <v>6</v>
      </c>
      <c r="WA53" s="3047">
        <v>0</v>
      </c>
      <c r="WB53" s="3047">
        <v>0</v>
      </c>
      <c r="WC53" s="3047">
        <v>3</v>
      </c>
      <c r="WD53" s="3047">
        <v>3</v>
      </c>
      <c r="WE53" s="3047">
        <v>6</v>
      </c>
      <c r="WF53" s="3047">
        <v>2</v>
      </c>
      <c r="WG53" s="3047">
        <v>6</v>
      </c>
      <c r="WH53" s="3047">
        <v>0</v>
      </c>
      <c r="WI53" s="3047">
        <v>0</v>
      </c>
      <c r="WJ53" s="3047">
        <v>10</v>
      </c>
      <c r="WK53" s="3047">
        <v>5</v>
      </c>
      <c r="WL53" s="3047">
        <v>10</v>
      </c>
      <c r="WM53" s="3047">
        <v>3</v>
      </c>
      <c r="WN53" s="3047">
        <v>3</v>
      </c>
      <c r="WO53" s="3047">
        <v>0</v>
      </c>
      <c r="WP53" s="3047">
        <v>0</v>
      </c>
      <c r="WQ53" s="3047">
        <v>0</v>
      </c>
      <c r="WR53" s="3047">
        <v>3</v>
      </c>
      <c r="WS53" s="3047">
        <v>1</v>
      </c>
      <c r="WT53" s="3047">
        <v>3</v>
      </c>
      <c r="WU53" s="3047">
        <v>8</v>
      </c>
      <c r="WV53" s="3047">
        <v>0</v>
      </c>
      <c r="WW53" s="3047">
        <v>0</v>
      </c>
      <c r="WX53" s="3047">
        <v>11</v>
      </c>
      <c r="WY53" s="3047">
        <v>9</v>
      </c>
      <c r="WZ53" s="3047">
        <v>10</v>
      </c>
      <c r="XA53" s="3047">
        <v>2</v>
      </c>
      <c r="XB53" s="3047">
        <v>4</v>
      </c>
      <c r="XC53" s="3047">
        <v>0</v>
      </c>
      <c r="XD53" s="3047">
        <v>0</v>
      </c>
      <c r="XE53" s="3047">
        <v>2</v>
      </c>
      <c r="XF53" s="3047">
        <v>4</v>
      </c>
      <c r="XG53" s="3047">
        <v>5</v>
      </c>
      <c r="XH53" s="3047">
        <v>9</v>
      </c>
      <c r="XI53" s="3047">
        <v>1</v>
      </c>
      <c r="XJ53" s="3047">
        <v>0</v>
      </c>
      <c r="XK53" s="3047">
        <v>0</v>
      </c>
      <c r="XL53" s="3047">
        <v>5</v>
      </c>
      <c r="XM53" s="3047">
        <v>6</v>
      </c>
      <c r="XN53" s="3047">
        <v>7</v>
      </c>
      <c r="XO53" s="3047">
        <v>9</v>
      </c>
      <c r="XP53" s="3047">
        <v>7</v>
      </c>
      <c r="XQ53" s="3047">
        <v>0</v>
      </c>
      <c r="XR53" s="3047">
        <v>0</v>
      </c>
      <c r="XS53" s="3047">
        <v>5</v>
      </c>
      <c r="XT53" s="3047">
        <v>6</v>
      </c>
      <c r="XU53" s="3047">
        <v>7</v>
      </c>
      <c r="XV53" s="3047">
        <v>11</v>
      </c>
      <c r="XW53" s="3047">
        <v>6</v>
      </c>
      <c r="XX53" s="3047">
        <v>0</v>
      </c>
      <c r="XY53" s="3047">
        <v>0</v>
      </c>
      <c r="XZ53" s="3047">
        <v>6</v>
      </c>
      <c r="YA53" s="3047">
        <v>6</v>
      </c>
      <c r="YB53" s="3047">
        <v>3</v>
      </c>
      <c r="YC53" s="3047">
        <v>3</v>
      </c>
      <c r="YD53" s="3047">
        <v>6</v>
      </c>
      <c r="YE53" s="3047">
        <v>0</v>
      </c>
      <c r="YF53" s="3047">
        <v>0</v>
      </c>
      <c r="YG53" s="3047">
        <v>7</v>
      </c>
      <c r="YH53" s="3047">
        <v>2</v>
      </c>
      <c r="YI53" s="3047">
        <v>5</v>
      </c>
      <c r="YJ53" s="3047">
        <v>5</v>
      </c>
      <c r="YK53" s="3047">
        <v>10</v>
      </c>
      <c r="YL53" s="3047">
        <v>0</v>
      </c>
      <c r="YM53" s="3047">
        <v>0</v>
      </c>
      <c r="YN53" s="3047">
        <v>3</v>
      </c>
      <c r="YO53" s="3047">
        <v>5</v>
      </c>
      <c r="YP53" s="3047">
        <v>8</v>
      </c>
      <c r="YQ53" s="3047">
        <v>6</v>
      </c>
      <c r="YR53" s="3047">
        <v>7</v>
      </c>
      <c r="YS53" s="3047">
        <v>0</v>
      </c>
      <c r="YT53" s="3047">
        <v>0</v>
      </c>
      <c r="YU53" s="3047">
        <v>2</v>
      </c>
      <c r="YV53" s="3047">
        <v>6</v>
      </c>
      <c r="YW53" s="3047">
        <v>8</v>
      </c>
      <c r="YX53" s="3047">
        <v>5</v>
      </c>
      <c r="YY53" s="3047">
        <v>0</v>
      </c>
      <c r="YZ53" s="3047">
        <v>0</v>
      </c>
      <c r="ZA53" s="3047">
        <v>0</v>
      </c>
      <c r="ZB53" s="3047">
        <v>3</v>
      </c>
      <c r="ZC53" s="3047">
        <v>0</v>
      </c>
      <c r="ZD53" s="3047">
        <v>4</v>
      </c>
      <c r="ZE53" s="3047">
        <v>5</v>
      </c>
      <c r="ZF53" s="3047">
        <v>2</v>
      </c>
      <c r="ZG53" s="3047">
        <v>0</v>
      </c>
      <c r="ZH53" s="3047">
        <v>0</v>
      </c>
      <c r="ZI53" s="3047">
        <v>2</v>
      </c>
      <c r="ZJ53" s="3047">
        <v>8</v>
      </c>
      <c r="ZK53" s="3047">
        <v>1</v>
      </c>
      <c r="ZL53" s="3047">
        <v>6</v>
      </c>
      <c r="ZM53" s="3047">
        <v>2</v>
      </c>
      <c r="ZN53" s="3047">
        <v>0</v>
      </c>
      <c r="ZO53" s="3047">
        <v>0</v>
      </c>
      <c r="ZP53" s="3047">
        <v>6</v>
      </c>
      <c r="ZQ53" s="3047">
        <v>2</v>
      </c>
      <c r="ZR53" s="3047">
        <v>8</v>
      </c>
      <c r="ZS53" s="3047">
        <v>0</v>
      </c>
      <c r="ZT53" s="3047">
        <v>3</v>
      </c>
      <c r="ZU53" s="3047">
        <v>0</v>
      </c>
      <c r="ZV53" s="3047">
        <v>0</v>
      </c>
      <c r="ZW53" s="3047">
        <v>0</v>
      </c>
      <c r="ZX53" s="3047">
        <v>6</v>
      </c>
      <c r="ZY53" s="3047">
        <v>2</v>
      </c>
      <c r="ZZ53" s="3047">
        <v>4</v>
      </c>
      <c r="AAA53" s="3047">
        <v>9</v>
      </c>
      <c r="AAB53" s="3047">
        <v>0</v>
      </c>
      <c r="AAC53" s="3047">
        <v>0</v>
      </c>
      <c r="AAD53" s="3047">
        <v>5</v>
      </c>
      <c r="AAE53" s="3047">
        <v>3</v>
      </c>
      <c r="AAF53" s="3047">
        <v>5</v>
      </c>
      <c r="AAG53" s="3047">
        <v>6</v>
      </c>
      <c r="AAH53" s="3047">
        <v>1</v>
      </c>
      <c r="AAI53" s="3047">
        <v>0</v>
      </c>
      <c r="AAJ53" s="3047">
        <v>0</v>
      </c>
      <c r="AAK53" s="3047">
        <v>7</v>
      </c>
      <c r="AAL53" s="3047">
        <v>2</v>
      </c>
      <c r="AAM53" s="3047">
        <v>0</v>
      </c>
      <c r="AAN53" s="3047">
        <v>8</v>
      </c>
      <c r="AAO53" s="3047">
        <v>3</v>
      </c>
      <c r="AAP53" s="3047">
        <v>0</v>
      </c>
      <c r="AAQ53" s="3047">
        <v>0</v>
      </c>
      <c r="AAR53" s="3047">
        <v>3</v>
      </c>
      <c r="AAS53" s="3047">
        <v>0</v>
      </c>
      <c r="AAT53" s="3047">
        <v>4</v>
      </c>
      <c r="AAU53" s="3047">
        <v>5</v>
      </c>
      <c r="AAV53" s="3047">
        <v>6</v>
      </c>
      <c r="AAW53" s="3047">
        <v>0</v>
      </c>
      <c r="AAX53" s="3047">
        <v>0</v>
      </c>
      <c r="AAY53" s="3047">
        <v>7</v>
      </c>
      <c r="AAZ53" s="3047">
        <v>0</v>
      </c>
      <c r="ABA53" s="3047">
        <v>0</v>
      </c>
      <c r="ABB53" s="3047">
        <v>4</v>
      </c>
      <c r="ABC53" s="3047">
        <v>5</v>
      </c>
      <c r="ABD53" s="3047">
        <v>0</v>
      </c>
      <c r="ABE53" s="3047">
        <v>0</v>
      </c>
      <c r="ABF53" s="3047">
        <v>3</v>
      </c>
      <c r="ABG53" s="3047">
        <v>0</v>
      </c>
      <c r="ABH53" s="3047">
        <v>3</v>
      </c>
    </row>
    <row r="54" spans="1:736" x14ac:dyDescent="0.2">
      <c r="A54" s="3046" t="s">
        <v>442</v>
      </c>
      <c r="B54" s="2946">
        <v>42720</v>
      </c>
      <c r="C54" s="2946">
        <v>42720</v>
      </c>
      <c r="D54" s="2946"/>
      <c r="E54" s="2946"/>
      <c r="F54" s="2946">
        <v>42720</v>
      </c>
      <c r="G54" s="2946">
        <v>42720</v>
      </c>
      <c r="H54" s="2946">
        <v>42720</v>
      </c>
      <c r="I54" s="2946">
        <v>42720</v>
      </c>
      <c r="J54" s="2946">
        <v>42720</v>
      </c>
      <c r="K54" s="2946">
        <v>42720</v>
      </c>
      <c r="L54" s="2946">
        <v>42720</v>
      </c>
      <c r="M54" s="2946">
        <v>42720</v>
      </c>
      <c r="N54" s="2946">
        <v>42720</v>
      </c>
      <c r="O54" s="2946">
        <v>42720</v>
      </c>
      <c r="P54" s="2946">
        <v>42720</v>
      </c>
      <c r="Q54" s="2946">
        <v>42748</v>
      </c>
      <c r="R54" s="2946"/>
      <c r="S54" s="2946"/>
      <c r="T54" s="2946">
        <v>42748</v>
      </c>
      <c r="U54" s="2946">
        <v>42752</v>
      </c>
      <c r="V54" s="2946">
        <v>42752</v>
      </c>
      <c r="W54" s="2946">
        <v>42752</v>
      </c>
      <c r="X54" s="2946">
        <v>42752</v>
      </c>
      <c r="Y54" s="2946"/>
      <c r="Z54" s="2946"/>
      <c r="AA54" s="2946">
        <v>42758</v>
      </c>
      <c r="AB54" s="2946">
        <v>42759</v>
      </c>
      <c r="AC54" s="2946">
        <v>42759</v>
      </c>
      <c r="AD54" s="2946">
        <v>42760</v>
      </c>
      <c r="AE54" s="2946">
        <v>42762</v>
      </c>
      <c r="AF54" s="2946"/>
      <c r="AG54" s="2946"/>
      <c r="AH54" s="2946">
        <v>42765</v>
      </c>
      <c r="AI54" s="2946">
        <v>42766</v>
      </c>
      <c r="AJ54" s="2946">
        <v>42766</v>
      </c>
      <c r="AK54" s="2946">
        <v>42767</v>
      </c>
      <c r="AL54" s="2946">
        <v>42767</v>
      </c>
      <c r="AM54" s="2946"/>
      <c r="AN54" s="2946"/>
      <c r="AO54" s="2946">
        <v>42767</v>
      </c>
      <c r="AP54" s="2946">
        <v>42767</v>
      </c>
      <c r="AQ54" s="2946">
        <v>42773</v>
      </c>
      <c r="AR54" s="2946">
        <v>42773</v>
      </c>
      <c r="AS54" s="2946">
        <v>42776</v>
      </c>
      <c r="AT54" s="2946"/>
      <c r="AU54" s="2946"/>
      <c r="AV54" s="2946">
        <v>42776</v>
      </c>
      <c r="AW54" s="2946">
        <v>42779</v>
      </c>
      <c r="AX54" s="2946">
        <v>42780</v>
      </c>
      <c r="AY54" s="2946">
        <v>42782</v>
      </c>
      <c r="AZ54" s="2946">
        <v>42783</v>
      </c>
      <c r="BA54" s="2946"/>
      <c r="BB54" s="2946"/>
      <c r="BC54" s="4883" t="s">
        <v>647</v>
      </c>
      <c r="BD54" s="4883">
        <v>42787</v>
      </c>
      <c r="BE54" s="4883">
        <v>42787</v>
      </c>
      <c r="BF54" s="4883">
        <v>42789</v>
      </c>
      <c r="BG54" s="4883">
        <v>42790</v>
      </c>
      <c r="BH54" s="2946"/>
      <c r="BI54" s="2946"/>
      <c r="BJ54" s="4883">
        <v>42790</v>
      </c>
      <c r="BK54" s="4883">
        <v>42794</v>
      </c>
      <c r="BL54" s="4883">
        <v>42794</v>
      </c>
      <c r="BM54" s="4883">
        <v>42795</v>
      </c>
      <c r="BN54" s="4883">
        <v>42796</v>
      </c>
      <c r="BO54" s="4883">
        <v>42796</v>
      </c>
      <c r="BP54" s="4883">
        <v>42796</v>
      </c>
      <c r="BQ54" s="4883">
        <v>42800</v>
      </c>
      <c r="BR54" s="4883">
        <v>42800</v>
      </c>
      <c r="BS54" s="4883">
        <v>42800</v>
      </c>
      <c r="BT54" s="4883">
        <v>42803</v>
      </c>
      <c r="BU54" s="4883">
        <v>42803</v>
      </c>
      <c r="BV54" s="4883">
        <v>42803</v>
      </c>
      <c r="BW54" s="4883">
        <v>42803</v>
      </c>
      <c r="BX54" s="4883">
        <v>42804</v>
      </c>
      <c r="BY54" s="4883">
        <v>42804</v>
      </c>
      <c r="BZ54" s="4883">
        <v>42809</v>
      </c>
      <c r="CA54" s="4883">
        <v>42809</v>
      </c>
      <c r="CB54" s="4883">
        <v>42811</v>
      </c>
      <c r="CC54" s="4883">
        <v>42811</v>
      </c>
      <c r="CD54" s="4883">
        <v>42811</v>
      </c>
      <c r="CE54" s="4883">
        <v>42814</v>
      </c>
      <c r="CF54" s="4883">
        <v>42815</v>
      </c>
      <c r="CG54" s="4883">
        <v>42815</v>
      </c>
      <c r="CH54" s="4883">
        <v>42816</v>
      </c>
      <c r="CI54" s="4883">
        <v>42817</v>
      </c>
      <c r="CJ54" s="4883">
        <v>42818</v>
      </c>
      <c r="CK54" s="4883">
        <v>42818</v>
      </c>
      <c r="CL54" s="4883">
        <v>42821</v>
      </c>
      <c r="CM54" s="4883">
        <v>42821</v>
      </c>
      <c r="CN54" s="4883">
        <v>42822</v>
      </c>
      <c r="CO54" s="4883">
        <v>42822</v>
      </c>
      <c r="CP54" s="4883">
        <v>42822</v>
      </c>
      <c r="CQ54" s="4883">
        <v>42822</v>
      </c>
      <c r="CR54" s="4883">
        <v>42822</v>
      </c>
      <c r="CS54" s="4883">
        <v>42828</v>
      </c>
      <c r="CT54" s="4883">
        <v>42828</v>
      </c>
      <c r="CU54" s="4883">
        <v>42828</v>
      </c>
      <c r="CV54" s="4883">
        <v>42830</v>
      </c>
      <c r="CW54" s="4883">
        <v>42830</v>
      </c>
      <c r="CX54" s="4883">
        <v>42830</v>
      </c>
      <c r="CY54" s="4883">
        <v>42830</v>
      </c>
      <c r="CZ54" s="4883">
        <v>42830</v>
      </c>
      <c r="DA54" s="4883">
        <v>42830</v>
      </c>
      <c r="DB54" s="4883">
        <v>42830</v>
      </c>
      <c r="DC54" s="4883">
        <v>42830</v>
      </c>
      <c r="DD54" s="4883">
        <v>42830</v>
      </c>
      <c r="DE54" s="4883">
        <v>42830</v>
      </c>
      <c r="DF54" s="4883">
        <v>42830</v>
      </c>
      <c r="DG54" s="4883">
        <v>42830</v>
      </c>
      <c r="DH54" s="4883">
        <v>42830</v>
      </c>
      <c r="DI54" s="4883">
        <v>42830</v>
      </c>
      <c r="DJ54" s="4883">
        <v>42830</v>
      </c>
      <c r="DK54" s="4883">
        <v>42830</v>
      </c>
      <c r="DL54" s="4883">
        <v>42830</v>
      </c>
      <c r="DM54" s="4883">
        <v>42830</v>
      </c>
      <c r="DN54" s="4883">
        <v>42830</v>
      </c>
      <c r="DO54" s="4883">
        <v>42830</v>
      </c>
      <c r="DP54" s="4883">
        <v>42830</v>
      </c>
      <c r="DQ54" s="4883">
        <v>42830</v>
      </c>
      <c r="DR54" s="4883">
        <v>42830</v>
      </c>
      <c r="DS54" s="4883">
        <v>42830</v>
      </c>
      <c r="DT54" s="4883">
        <v>42830</v>
      </c>
      <c r="DU54" s="4883">
        <v>42830</v>
      </c>
      <c r="DV54" s="4883">
        <v>42830</v>
      </c>
      <c r="DW54" s="4883">
        <v>42830</v>
      </c>
      <c r="DX54" s="4883">
        <v>42830</v>
      </c>
      <c r="DY54" s="4883">
        <v>42830</v>
      </c>
      <c r="DZ54" s="4883">
        <v>42830</v>
      </c>
      <c r="EA54" s="4883">
        <v>42830</v>
      </c>
      <c r="EB54" s="4883">
        <v>42830</v>
      </c>
      <c r="EC54" s="4883">
        <v>42830</v>
      </c>
      <c r="ED54" s="4883">
        <v>42830</v>
      </c>
      <c r="EE54" s="4883">
        <v>42863</v>
      </c>
      <c r="EF54" s="4883">
        <v>42863</v>
      </c>
      <c r="EG54" s="4883">
        <v>42863</v>
      </c>
      <c r="EH54" s="4883">
        <v>42863</v>
      </c>
      <c r="EI54" s="4883">
        <v>42863</v>
      </c>
      <c r="EJ54" s="4883" t="s">
        <v>647</v>
      </c>
      <c r="EK54" s="4883">
        <v>42872</v>
      </c>
      <c r="EL54" s="4883">
        <v>42873</v>
      </c>
      <c r="EM54" s="4883">
        <v>42873</v>
      </c>
      <c r="EN54" s="4883">
        <v>42873</v>
      </c>
      <c r="EO54" s="4883">
        <v>42873</v>
      </c>
      <c r="EP54" s="4883">
        <v>42877</v>
      </c>
      <c r="EQ54" s="4883">
        <v>42877</v>
      </c>
      <c r="ER54" s="4883">
        <v>42877</v>
      </c>
      <c r="ES54" s="4883">
        <v>42877</v>
      </c>
      <c r="ET54" s="4883">
        <v>42880</v>
      </c>
      <c r="EU54" s="4883">
        <v>42880</v>
      </c>
      <c r="EV54" s="4883">
        <v>42880</v>
      </c>
      <c r="EW54" s="4883">
        <v>42880</v>
      </c>
      <c r="EX54" s="4883">
        <v>42885</v>
      </c>
      <c r="EY54" s="4883">
        <v>42885</v>
      </c>
      <c r="EZ54" s="4883">
        <v>42885</v>
      </c>
      <c r="FA54" s="4883">
        <v>42885</v>
      </c>
      <c r="FB54" s="4883">
        <v>42885</v>
      </c>
      <c r="FC54" s="4883">
        <v>42885</v>
      </c>
      <c r="FD54" s="4883">
        <v>42885</v>
      </c>
      <c r="FE54" s="4883">
        <v>42885</v>
      </c>
      <c r="FF54" s="4883">
        <v>42885</v>
      </c>
      <c r="FG54" s="4883">
        <v>42885</v>
      </c>
      <c r="FH54" s="4883">
        <v>42885</v>
      </c>
      <c r="FI54" s="4883">
        <v>42885</v>
      </c>
      <c r="FJ54" s="4883">
        <v>42885</v>
      </c>
      <c r="FK54" s="4883">
        <v>42885</v>
      </c>
      <c r="FL54" s="4883">
        <v>42885</v>
      </c>
      <c r="FM54" s="4883">
        <v>42885</v>
      </c>
      <c r="FN54" s="4883">
        <v>42885</v>
      </c>
      <c r="FO54" s="4883">
        <v>42885</v>
      </c>
      <c r="FP54" s="4883">
        <v>42885</v>
      </c>
      <c r="FQ54" s="4883">
        <v>42885</v>
      </c>
      <c r="FR54" s="4883">
        <v>42885</v>
      </c>
      <c r="FS54" s="4883">
        <v>42885</v>
      </c>
      <c r="FT54" s="4883">
        <v>42885</v>
      </c>
      <c r="FU54" s="4883">
        <v>42885</v>
      </c>
      <c r="FV54" s="4883">
        <v>42885</v>
      </c>
      <c r="FW54" s="4883">
        <v>42885</v>
      </c>
      <c r="FX54" s="4883">
        <v>42885</v>
      </c>
      <c r="FY54" s="4883">
        <v>42885</v>
      </c>
      <c r="FZ54" s="4883">
        <v>42885</v>
      </c>
      <c r="GA54" s="4883">
        <v>42885</v>
      </c>
      <c r="GB54" s="4883">
        <v>42885</v>
      </c>
      <c r="GC54" s="4883">
        <v>42885</v>
      </c>
      <c r="GD54" s="4883">
        <v>42885</v>
      </c>
      <c r="GE54" s="4883">
        <v>42885</v>
      </c>
      <c r="GF54" s="4883">
        <v>42885</v>
      </c>
      <c r="GG54" s="4883">
        <v>42885</v>
      </c>
      <c r="GH54" s="4883">
        <v>42885</v>
      </c>
      <c r="GI54" s="4883">
        <v>42885</v>
      </c>
      <c r="GJ54" s="4883">
        <v>42885</v>
      </c>
      <c r="GK54" s="4883">
        <v>42885</v>
      </c>
      <c r="GL54" s="4883">
        <v>42885</v>
      </c>
      <c r="GM54" s="4883">
        <v>42885</v>
      </c>
      <c r="GN54" s="4883">
        <v>42885</v>
      </c>
      <c r="GO54" s="4883">
        <v>42885</v>
      </c>
      <c r="GP54" s="4883">
        <v>42885</v>
      </c>
      <c r="GQ54" s="4883">
        <v>42885</v>
      </c>
      <c r="GR54" s="4883">
        <v>42885</v>
      </c>
      <c r="GS54" s="4883">
        <v>42885</v>
      </c>
      <c r="GT54" s="4883">
        <v>42885</v>
      </c>
      <c r="GU54" s="4883">
        <v>42931</v>
      </c>
      <c r="GV54" s="4883">
        <v>42931</v>
      </c>
      <c r="GW54" s="4883">
        <v>42931</v>
      </c>
      <c r="GX54" s="4883">
        <v>42931</v>
      </c>
      <c r="GY54" s="4883">
        <v>42931</v>
      </c>
      <c r="GZ54" s="4883">
        <v>42931</v>
      </c>
      <c r="HA54" s="4883">
        <v>42940</v>
      </c>
      <c r="HB54" s="4883">
        <v>42941</v>
      </c>
      <c r="HC54" s="4883">
        <v>42941</v>
      </c>
      <c r="HD54" s="4883">
        <v>42942</v>
      </c>
      <c r="HE54" s="4883">
        <v>42942</v>
      </c>
      <c r="HF54" s="4883">
        <v>42942</v>
      </c>
      <c r="HG54" s="4883">
        <v>42942</v>
      </c>
      <c r="HH54" s="4883">
        <v>42947</v>
      </c>
      <c r="HI54" s="4883">
        <v>42947</v>
      </c>
      <c r="HJ54" s="4883">
        <v>42949</v>
      </c>
      <c r="HK54" s="4883">
        <v>42949</v>
      </c>
      <c r="HL54" s="4883">
        <v>42949</v>
      </c>
      <c r="HM54" s="4883">
        <v>42949</v>
      </c>
      <c r="HN54" s="4883">
        <v>42949</v>
      </c>
      <c r="HO54" s="4883">
        <v>42950</v>
      </c>
      <c r="HP54" s="4883">
        <v>42950</v>
      </c>
      <c r="HQ54" s="4883">
        <v>42950</v>
      </c>
      <c r="HR54" s="4883">
        <v>42950</v>
      </c>
      <c r="HS54" s="4883">
        <v>42950</v>
      </c>
      <c r="HT54" s="4883">
        <v>42950</v>
      </c>
      <c r="HU54" s="4883">
        <v>42950</v>
      </c>
      <c r="HV54" s="4883">
        <v>42950</v>
      </c>
      <c r="HW54" s="4883">
        <v>42950</v>
      </c>
      <c r="HX54" s="4883">
        <v>42950</v>
      </c>
      <c r="HY54" s="4883">
        <v>42964</v>
      </c>
      <c r="HZ54" s="4883">
        <v>42964</v>
      </c>
      <c r="IA54" s="4883">
        <v>42965</v>
      </c>
      <c r="IB54" s="4883">
        <v>42965</v>
      </c>
      <c r="IC54" s="4883">
        <v>42968</v>
      </c>
      <c r="ID54" s="4883">
        <v>42969</v>
      </c>
      <c r="IE54" s="4883">
        <v>42970</v>
      </c>
      <c r="IF54" s="4883">
        <v>42971</v>
      </c>
      <c r="IG54" s="4883">
        <v>42971</v>
      </c>
      <c r="IH54" s="4883">
        <v>42971</v>
      </c>
      <c r="II54" s="4883">
        <v>42971</v>
      </c>
      <c r="IJ54" s="4883">
        <v>42971</v>
      </c>
      <c r="IK54" s="4883">
        <v>42971</v>
      </c>
      <c r="IL54" s="4883">
        <v>42976</v>
      </c>
      <c r="IM54" s="4883">
        <v>42978</v>
      </c>
      <c r="IN54" s="4883">
        <v>42979</v>
      </c>
      <c r="IO54" s="4883">
        <v>42979</v>
      </c>
      <c r="IP54" s="4883">
        <v>42979</v>
      </c>
      <c r="IQ54" s="4883">
        <v>42979</v>
      </c>
      <c r="IR54" s="4883">
        <v>42983</v>
      </c>
      <c r="IS54" s="4883">
        <v>42984</v>
      </c>
      <c r="IT54" s="4883">
        <v>42984</v>
      </c>
      <c r="IU54" s="4883">
        <v>42986</v>
      </c>
      <c r="IV54" s="4883">
        <v>42986</v>
      </c>
      <c r="IW54" s="4883">
        <v>42986</v>
      </c>
      <c r="IX54" s="4883">
        <v>42989</v>
      </c>
      <c r="IY54" s="4883">
        <v>42989</v>
      </c>
      <c r="IZ54" s="4883">
        <v>42989</v>
      </c>
      <c r="JA54" s="4883">
        <v>42992</v>
      </c>
      <c r="JB54" s="4883">
        <v>42992</v>
      </c>
      <c r="JC54" s="4883">
        <v>42992</v>
      </c>
      <c r="JD54" s="4883">
        <v>42992</v>
      </c>
      <c r="JE54" s="4883">
        <v>42992</v>
      </c>
      <c r="JF54" s="4883">
        <v>42992</v>
      </c>
      <c r="JG54" s="4883">
        <v>42992</v>
      </c>
      <c r="JH54" s="4883">
        <v>42992</v>
      </c>
      <c r="JI54" s="4883">
        <v>42992</v>
      </c>
      <c r="JJ54" s="4883">
        <v>42992</v>
      </c>
      <c r="JK54" s="4883">
        <v>42992</v>
      </c>
      <c r="JL54" s="4883">
        <v>42992</v>
      </c>
      <c r="JM54" s="4883">
        <v>42992</v>
      </c>
      <c r="JN54" s="4883">
        <v>42992</v>
      </c>
      <c r="JO54" s="4883">
        <v>42992</v>
      </c>
      <c r="JP54" s="4883">
        <v>42992</v>
      </c>
      <c r="JQ54" s="4883">
        <v>42992</v>
      </c>
      <c r="JR54" s="4883">
        <v>42992</v>
      </c>
      <c r="JS54" s="4883">
        <v>42992</v>
      </c>
      <c r="JT54" s="4883">
        <v>42992</v>
      </c>
      <c r="JU54" s="4883">
        <v>42992</v>
      </c>
      <c r="JV54" s="4883">
        <v>42992</v>
      </c>
      <c r="JW54" s="4883">
        <v>42992</v>
      </c>
      <c r="JX54" s="4883">
        <v>42992</v>
      </c>
      <c r="JY54" s="4883">
        <v>42992</v>
      </c>
      <c r="JZ54" s="4883">
        <v>42992</v>
      </c>
      <c r="KA54" s="4883">
        <v>42992</v>
      </c>
      <c r="KB54" s="4883">
        <v>42992</v>
      </c>
      <c r="KC54" s="4883">
        <v>42992</v>
      </c>
      <c r="KD54" s="4883">
        <v>42992</v>
      </c>
      <c r="KE54" s="4883">
        <v>42992</v>
      </c>
      <c r="KF54" s="4883">
        <v>42992</v>
      </c>
      <c r="KG54" s="4883">
        <v>42992</v>
      </c>
      <c r="KH54" s="4883">
        <v>42992</v>
      </c>
      <c r="KI54" s="4883">
        <v>42992</v>
      </c>
      <c r="KJ54" s="4883">
        <v>42992</v>
      </c>
      <c r="KK54" s="4883">
        <v>42992</v>
      </c>
      <c r="KL54" s="4883">
        <v>42992</v>
      </c>
      <c r="KM54" s="4883">
        <v>42992</v>
      </c>
      <c r="KN54" s="4883">
        <v>42992</v>
      </c>
      <c r="KO54" s="4883">
        <v>42992</v>
      </c>
      <c r="KP54" s="4883">
        <v>42992</v>
      </c>
      <c r="KQ54" s="4883">
        <v>42992</v>
      </c>
      <c r="KR54" s="4883">
        <v>42992</v>
      </c>
      <c r="KS54" s="4883">
        <v>42992</v>
      </c>
      <c r="KT54" s="4883">
        <v>42992</v>
      </c>
      <c r="KU54" s="4883">
        <v>42992</v>
      </c>
      <c r="KV54" s="4883">
        <v>42992</v>
      </c>
      <c r="KW54" s="4883">
        <v>42992</v>
      </c>
      <c r="KX54" s="4883">
        <v>42992</v>
      </c>
      <c r="KY54" s="4883">
        <v>42992</v>
      </c>
      <c r="KZ54" s="4883">
        <v>42992</v>
      </c>
      <c r="LA54" s="4883">
        <v>42992</v>
      </c>
      <c r="LB54" s="4883">
        <v>42992</v>
      </c>
      <c r="LC54" s="4883">
        <v>42992</v>
      </c>
      <c r="LD54" s="4883">
        <v>42992</v>
      </c>
      <c r="LE54" s="4883">
        <v>43048</v>
      </c>
      <c r="LF54" s="4883">
        <v>43049</v>
      </c>
      <c r="LG54" s="4883">
        <v>43049</v>
      </c>
      <c r="LH54" s="4883">
        <v>43049</v>
      </c>
      <c r="LI54" s="4883">
        <v>43052</v>
      </c>
      <c r="LJ54" s="4883">
        <v>43052</v>
      </c>
      <c r="LK54" s="4883">
        <v>43052</v>
      </c>
      <c r="LL54" s="4883">
        <v>43052</v>
      </c>
      <c r="LM54" s="4883">
        <v>43052</v>
      </c>
      <c r="LN54" s="4883">
        <v>43052</v>
      </c>
      <c r="LO54" s="4883">
        <v>43052</v>
      </c>
      <c r="LP54" s="4883">
        <v>43053</v>
      </c>
      <c r="LQ54" s="4883">
        <v>43053</v>
      </c>
      <c r="LR54" s="4883">
        <v>43053</v>
      </c>
      <c r="LS54" s="4883">
        <v>43053</v>
      </c>
      <c r="LT54" s="4883">
        <v>43053</v>
      </c>
      <c r="LU54" s="4883">
        <v>43053</v>
      </c>
      <c r="LV54" s="4883">
        <v>43053</v>
      </c>
      <c r="LW54" s="4883">
        <v>43053</v>
      </c>
      <c r="LX54" s="4883">
        <v>43054</v>
      </c>
      <c r="LY54" s="4883">
        <v>43054</v>
      </c>
      <c r="LZ54" s="4883">
        <v>43054</v>
      </c>
      <c r="MA54" s="4883">
        <v>43054</v>
      </c>
      <c r="MB54" s="4883">
        <v>43054</v>
      </c>
      <c r="MC54" s="4883">
        <v>43054</v>
      </c>
      <c r="MD54" s="4883">
        <v>43054</v>
      </c>
      <c r="ME54" s="4883">
        <v>43067</v>
      </c>
      <c r="MF54" s="4883">
        <v>43067</v>
      </c>
      <c r="MG54" s="4883">
        <v>43076</v>
      </c>
      <c r="MH54" s="4883">
        <v>43076</v>
      </c>
      <c r="MI54" s="4883">
        <v>43076</v>
      </c>
      <c r="MJ54" s="4883">
        <v>43076</v>
      </c>
      <c r="MK54" s="4883">
        <v>43076</v>
      </c>
      <c r="ML54" s="4883">
        <v>43076</v>
      </c>
      <c r="MM54" s="4883">
        <v>43076</v>
      </c>
      <c r="MN54" s="4883">
        <v>43076</v>
      </c>
      <c r="MO54" s="4883">
        <v>43076</v>
      </c>
      <c r="MP54" s="4883">
        <v>43076</v>
      </c>
      <c r="MQ54" s="4883">
        <v>43076</v>
      </c>
      <c r="MR54" s="4883">
        <v>43076</v>
      </c>
      <c r="MS54" s="4883">
        <v>43076</v>
      </c>
      <c r="MT54" s="4883">
        <v>43088</v>
      </c>
      <c r="MU54" s="4883">
        <v>43090</v>
      </c>
      <c r="MV54" s="4883">
        <v>43090</v>
      </c>
      <c r="MW54" s="4883">
        <v>43090</v>
      </c>
      <c r="MX54" s="4883">
        <v>43090</v>
      </c>
      <c r="MY54" s="4883">
        <v>43090</v>
      </c>
      <c r="MZ54" s="4883">
        <v>43090</v>
      </c>
      <c r="NA54" s="4883">
        <v>43090</v>
      </c>
      <c r="NB54" s="4883">
        <v>43090</v>
      </c>
      <c r="NC54" s="4883">
        <v>43090</v>
      </c>
      <c r="ND54" s="4883">
        <v>43090</v>
      </c>
      <c r="NE54" s="4883">
        <v>43090</v>
      </c>
      <c r="NF54" s="4883">
        <v>43090</v>
      </c>
      <c r="NG54" s="4883">
        <v>43090</v>
      </c>
      <c r="NH54" s="4883" t="s">
        <v>647</v>
      </c>
      <c r="NI54" s="4883">
        <v>43104</v>
      </c>
      <c r="NJ54" s="4883">
        <v>43105</v>
      </c>
      <c r="NK54" s="4883">
        <v>43105</v>
      </c>
      <c r="NL54" s="4883">
        <v>43105</v>
      </c>
      <c r="NM54" s="4883">
        <v>43108</v>
      </c>
      <c r="NN54" s="4883">
        <v>43109</v>
      </c>
      <c r="NO54" s="4883">
        <v>43110</v>
      </c>
      <c r="NP54" s="4883">
        <v>43111</v>
      </c>
      <c r="NQ54" s="4883">
        <v>43112</v>
      </c>
      <c r="NR54" s="4883">
        <v>43112</v>
      </c>
      <c r="NS54" s="4883">
        <v>43112</v>
      </c>
      <c r="NT54" s="4883">
        <v>43115</v>
      </c>
      <c r="NU54" s="4883">
        <v>43116</v>
      </c>
      <c r="NV54" s="4883">
        <v>43117</v>
      </c>
      <c r="NW54" s="4883">
        <v>43118</v>
      </c>
      <c r="NX54" s="4883">
        <v>43119</v>
      </c>
      <c r="NY54" s="4883">
        <v>43119</v>
      </c>
      <c r="NZ54" s="4883">
        <v>43119</v>
      </c>
      <c r="OA54" s="4883">
        <v>43119</v>
      </c>
      <c r="OB54" s="4883">
        <v>43122</v>
      </c>
      <c r="OC54" s="4883">
        <v>43123</v>
      </c>
      <c r="OD54" s="4883">
        <v>43125</v>
      </c>
      <c r="OE54" s="4883" t="s">
        <v>647</v>
      </c>
      <c r="OF54" s="4883">
        <v>43127</v>
      </c>
      <c r="OG54" s="4883">
        <v>43127</v>
      </c>
      <c r="OH54" s="4883">
        <v>43127</v>
      </c>
      <c r="OI54" s="4883">
        <v>43130</v>
      </c>
      <c r="OJ54" s="4883">
        <v>43131</v>
      </c>
      <c r="OK54" s="4883">
        <v>43132</v>
      </c>
      <c r="OL54" s="4883" t="s">
        <v>647</v>
      </c>
      <c r="OM54" s="4883">
        <v>43134</v>
      </c>
      <c r="ON54" s="4883">
        <v>43134</v>
      </c>
      <c r="OO54" s="4883">
        <v>43136</v>
      </c>
      <c r="OP54" s="4883">
        <v>43136</v>
      </c>
      <c r="OQ54" s="4883">
        <v>43136</v>
      </c>
      <c r="OR54" s="4883">
        <v>43139</v>
      </c>
      <c r="OS54" s="4883">
        <v>43139</v>
      </c>
      <c r="OT54" s="4883">
        <v>43139</v>
      </c>
      <c r="OU54" s="4883">
        <v>43139</v>
      </c>
      <c r="OV54" s="4883">
        <v>43139</v>
      </c>
      <c r="OW54" s="4883">
        <v>43143</v>
      </c>
      <c r="OX54" s="4883">
        <v>43143</v>
      </c>
      <c r="OY54" s="4883">
        <v>43143</v>
      </c>
      <c r="OZ54" s="4883">
        <v>43143</v>
      </c>
      <c r="PA54" s="4883">
        <v>43143</v>
      </c>
      <c r="PB54" s="4883">
        <v>43143</v>
      </c>
      <c r="PC54" s="4883">
        <v>43143</v>
      </c>
      <c r="PD54" s="4883">
        <v>43143</v>
      </c>
      <c r="PE54" s="4883">
        <v>43143</v>
      </c>
      <c r="PF54" s="4883">
        <v>43153</v>
      </c>
      <c r="PG54" s="4883" t="s">
        <v>647</v>
      </c>
      <c r="PH54" s="4883"/>
      <c r="PI54" s="4883">
        <v>43156</v>
      </c>
      <c r="PJ54" s="4883">
        <v>43157</v>
      </c>
      <c r="PK54" s="4883">
        <v>43158</v>
      </c>
      <c r="PL54" s="4883">
        <v>43159</v>
      </c>
      <c r="PM54" s="4883">
        <v>43160</v>
      </c>
      <c r="PN54" s="4883">
        <v>43161</v>
      </c>
      <c r="PO54" s="4883">
        <v>43161</v>
      </c>
      <c r="PP54" s="4883">
        <v>43161</v>
      </c>
      <c r="PQ54" s="4883">
        <v>43164</v>
      </c>
      <c r="PR54" s="4883">
        <v>43165</v>
      </c>
      <c r="PS54" s="4883">
        <v>43165</v>
      </c>
      <c r="PT54" s="4883">
        <v>43167</v>
      </c>
      <c r="PU54" s="4883">
        <v>43168</v>
      </c>
      <c r="PV54" s="4883">
        <v>43168</v>
      </c>
      <c r="PW54" s="4883">
        <v>43168</v>
      </c>
      <c r="PX54" s="4883">
        <v>43171</v>
      </c>
      <c r="PY54" s="4883">
        <v>43171</v>
      </c>
      <c r="PZ54" s="4883">
        <v>43173</v>
      </c>
      <c r="QA54" s="4883">
        <v>43173</v>
      </c>
      <c r="QB54" s="4883">
        <v>43173</v>
      </c>
      <c r="QC54" s="4883">
        <v>43173</v>
      </c>
      <c r="QD54" s="4883">
        <v>43173</v>
      </c>
      <c r="QE54" s="4883">
        <v>43173</v>
      </c>
      <c r="QF54" s="4883">
        <v>43173</v>
      </c>
      <c r="QG54" s="4883">
        <v>43173</v>
      </c>
      <c r="QH54" s="4883">
        <v>43173</v>
      </c>
      <c r="QI54" s="4883">
        <v>43179</v>
      </c>
      <c r="QJ54" s="4883">
        <v>43179</v>
      </c>
      <c r="QK54" s="4883">
        <v>43179</v>
      </c>
      <c r="QL54" s="4883">
        <v>43179</v>
      </c>
      <c r="QM54" s="4883">
        <v>43179</v>
      </c>
      <c r="QN54" s="4883">
        <v>43179</v>
      </c>
      <c r="QO54" s="4883">
        <v>43179</v>
      </c>
      <c r="QP54" s="4883">
        <v>43179</v>
      </c>
      <c r="QQ54" s="4883">
        <v>43179</v>
      </c>
      <c r="QR54" s="4883">
        <v>43179</v>
      </c>
      <c r="QS54" s="4883">
        <v>43179</v>
      </c>
      <c r="QT54" s="4883">
        <v>43179</v>
      </c>
      <c r="QU54" s="4883">
        <v>43179</v>
      </c>
      <c r="QV54" s="4883">
        <v>43179</v>
      </c>
      <c r="QW54" s="4883">
        <v>43179</v>
      </c>
      <c r="QX54" s="4883">
        <v>43179</v>
      </c>
      <c r="QY54" s="4883">
        <v>43179</v>
      </c>
      <c r="QZ54" s="4883">
        <v>43179</v>
      </c>
      <c r="RA54" s="4883">
        <v>43179</v>
      </c>
      <c r="RB54" s="4883">
        <v>43179</v>
      </c>
      <c r="RC54" s="4883">
        <v>43193</v>
      </c>
      <c r="RD54" s="4883">
        <v>43193</v>
      </c>
      <c r="RE54" s="4883">
        <v>43193</v>
      </c>
      <c r="RF54" s="4883">
        <v>43193</v>
      </c>
      <c r="RG54" s="4883">
        <v>43193</v>
      </c>
      <c r="RH54" s="4883">
        <v>43193</v>
      </c>
      <c r="RI54" s="4883">
        <v>43193</v>
      </c>
      <c r="RJ54" s="4883">
        <v>43193</v>
      </c>
      <c r="RK54" s="4883">
        <v>43193</v>
      </c>
      <c r="RL54" s="4883">
        <v>43193</v>
      </c>
      <c r="RM54" s="4883">
        <v>43193</v>
      </c>
      <c r="RN54" s="4883">
        <v>43193</v>
      </c>
      <c r="RO54" s="4883">
        <v>43193</v>
      </c>
      <c r="RP54" s="4883">
        <v>43193</v>
      </c>
      <c r="RQ54" s="4883">
        <v>43193</v>
      </c>
      <c r="RR54" s="4883">
        <v>43193</v>
      </c>
      <c r="RS54" s="4883">
        <v>43193</v>
      </c>
      <c r="RT54" s="4883">
        <v>43193</v>
      </c>
      <c r="RU54" s="4883">
        <v>43193</v>
      </c>
      <c r="RV54" s="4883">
        <v>43193</v>
      </c>
      <c r="RW54" s="4883">
        <v>43222</v>
      </c>
      <c r="RX54" s="4883">
        <v>43222</v>
      </c>
      <c r="RY54" s="4883">
        <v>43222</v>
      </c>
      <c r="RZ54" s="4883">
        <v>43222</v>
      </c>
      <c r="SA54" s="4883">
        <v>43222</v>
      </c>
      <c r="SB54" s="4883">
        <v>43227</v>
      </c>
      <c r="SC54" s="4883">
        <v>43228</v>
      </c>
      <c r="SD54" s="4883">
        <v>43229</v>
      </c>
      <c r="SE54" s="4883">
        <v>43230</v>
      </c>
      <c r="SF54" s="4883">
        <v>43231</v>
      </c>
      <c r="SG54" s="4883">
        <v>43231</v>
      </c>
      <c r="SH54" s="4883">
        <v>43231</v>
      </c>
      <c r="SI54" s="4883">
        <v>43234</v>
      </c>
      <c r="SJ54" s="4883">
        <v>43234</v>
      </c>
      <c r="SK54" s="4883">
        <v>43234</v>
      </c>
      <c r="SL54" s="4883">
        <v>43235</v>
      </c>
      <c r="SM54" s="4883">
        <v>43235</v>
      </c>
      <c r="SN54" s="4883">
        <v>43235</v>
      </c>
      <c r="SO54" s="4883">
        <v>43235</v>
      </c>
      <c r="SP54" s="4883">
        <v>43235</v>
      </c>
      <c r="SQ54" s="4883">
        <v>43235</v>
      </c>
      <c r="SR54" s="4883">
        <v>43235</v>
      </c>
      <c r="SS54" s="4883">
        <v>43235</v>
      </c>
      <c r="ST54" s="4883">
        <v>43235</v>
      </c>
      <c r="SU54" s="4883">
        <v>43235</v>
      </c>
      <c r="SV54" s="4883">
        <v>43235</v>
      </c>
      <c r="SW54" s="4883">
        <v>43235</v>
      </c>
      <c r="SX54" s="4883">
        <v>43235</v>
      </c>
      <c r="SY54" s="4883">
        <v>43235</v>
      </c>
      <c r="SZ54" s="4883">
        <v>43235</v>
      </c>
      <c r="TA54" s="4883">
        <v>43235</v>
      </c>
      <c r="TB54" s="4883">
        <v>43235</v>
      </c>
      <c r="TC54" s="4883">
        <v>43235</v>
      </c>
      <c r="TD54" s="4883">
        <v>43235</v>
      </c>
      <c r="TE54" s="4883">
        <v>43235</v>
      </c>
      <c r="TF54" s="4883">
        <v>43235</v>
      </c>
      <c r="TG54" s="4883">
        <v>43235</v>
      </c>
      <c r="TH54" s="4883">
        <v>43235</v>
      </c>
      <c r="TI54" s="4883">
        <v>43235</v>
      </c>
      <c r="TJ54" s="4883">
        <v>43235</v>
      </c>
      <c r="TK54" s="4883">
        <v>43235</v>
      </c>
      <c r="TL54" s="4883">
        <v>43235</v>
      </c>
      <c r="TM54" s="4883">
        <v>43235</v>
      </c>
      <c r="TN54" s="4883">
        <v>43235</v>
      </c>
      <c r="TO54" s="4883">
        <v>43235</v>
      </c>
      <c r="TP54" s="4883">
        <v>43235</v>
      </c>
      <c r="TQ54" s="4883">
        <v>43235</v>
      </c>
      <c r="TR54" s="4883">
        <v>43235</v>
      </c>
      <c r="TS54" s="4883">
        <v>43270</v>
      </c>
      <c r="TT54" s="4883">
        <v>43271</v>
      </c>
      <c r="TU54" s="4883">
        <v>43271</v>
      </c>
      <c r="TV54" s="4883">
        <v>43271</v>
      </c>
      <c r="TW54" s="4883">
        <v>43271</v>
      </c>
      <c r="TX54" s="4883">
        <v>43271</v>
      </c>
      <c r="TY54" s="4883">
        <v>43272</v>
      </c>
      <c r="TZ54" s="4883">
        <v>43272</v>
      </c>
      <c r="UA54" s="4883">
        <v>43272</v>
      </c>
      <c r="UB54" s="4883">
        <v>43277</v>
      </c>
      <c r="UC54" s="4883">
        <v>43277</v>
      </c>
      <c r="UD54" s="4883">
        <v>43277</v>
      </c>
      <c r="UE54" s="4883">
        <v>43277</v>
      </c>
      <c r="UF54" s="4883">
        <v>43283</v>
      </c>
      <c r="UG54" s="4883">
        <v>43284</v>
      </c>
      <c r="UH54" s="4883">
        <v>43284</v>
      </c>
      <c r="UI54" s="4883">
        <v>43284</v>
      </c>
      <c r="UJ54" s="4883">
        <v>43284</v>
      </c>
      <c r="UK54" s="4883">
        <v>43284</v>
      </c>
      <c r="UL54" s="4883">
        <v>43284</v>
      </c>
      <c r="UM54" s="4883">
        <v>43284</v>
      </c>
      <c r="UN54" s="4883">
        <v>43291</v>
      </c>
      <c r="UO54" s="4883">
        <v>43291</v>
      </c>
      <c r="UP54" s="4883">
        <v>43291</v>
      </c>
      <c r="UQ54" s="4883">
        <v>43294</v>
      </c>
      <c r="UR54" s="4883">
        <v>43294</v>
      </c>
      <c r="US54" s="4883">
        <v>43294</v>
      </c>
      <c r="UT54" s="4883">
        <v>43297</v>
      </c>
      <c r="UU54" s="4883">
        <v>43297</v>
      </c>
      <c r="UV54" s="4883">
        <v>43297</v>
      </c>
      <c r="UW54" s="4883">
        <v>43297</v>
      </c>
      <c r="UX54" s="4883">
        <v>43301</v>
      </c>
      <c r="UY54" s="4883">
        <v>43301</v>
      </c>
      <c r="UZ54" s="4883">
        <v>43301</v>
      </c>
      <c r="VA54" s="4883">
        <v>43304</v>
      </c>
      <c r="VB54" s="4883">
        <v>43305</v>
      </c>
      <c r="VC54" s="4883">
        <v>43305</v>
      </c>
      <c r="VD54" s="4883">
        <v>43305</v>
      </c>
      <c r="VE54" s="4883">
        <v>43308</v>
      </c>
      <c r="VF54" s="4883">
        <v>43308</v>
      </c>
      <c r="VG54" s="4883">
        <v>43308</v>
      </c>
      <c r="VH54" s="4883">
        <v>43308</v>
      </c>
      <c r="VI54" s="4883">
        <v>43312</v>
      </c>
      <c r="VJ54" s="4883">
        <v>43313</v>
      </c>
      <c r="VK54" s="4883">
        <v>43314</v>
      </c>
      <c r="VL54" s="4883">
        <v>43315</v>
      </c>
      <c r="VM54" s="4883">
        <v>43315</v>
      </c>
      <c r="VN54" s="4883">
        <v>43315</v>
      </c>
      <c r="VO54" s="4883">
        <v>43318</v>
      </c>
      <c r="VP54" s="4883">
        <v>43319</v>
      </c>
      <c r="VQ54" s="4883">
        <v>43320</v>
      </c>
      <c r="VR54" s="4883">
        <v>43321</v>
      </c>
      <c r="VS54" s="4883">
        <v>43322</v>
      </c>
      <c r="VT54" s="4883">
        <v>43322</v>
      </c>
      <c r="VU54" s="4883">
        <v>43322</v>
      </c>
      <c r="VV54" s="4883">
        <v>43325</v>
      </c>
      <c r="VW54" s="4883">
        <v>43326</v>
      </c>
      <c r="VX54" s="4883">
        <v>43327</v>
      </c>
      <c r="VY54" s="4883">
        <v>43328</v>
      </c>
      <c r="VZ54" s="4883">
        <v>43329</v>
      </c>
      <c r="WA54" s="4883">
        <v>43329</v>
      </c>
      <c r="WB54" s="4883">
        <v>43329</v>
      </c>
      <c r="WC54" s="4883">
        <v>43332</v>
      </c>
      <c r="WD54" s="4883">
        <v>43333</v>
      </c>
      <c r="WE54" s="4883">
        <v>43334</v>
      </c>
      <c r="WF54" s="4883">
        <v>43335</v>
      </c>
      <c r="WG54" s="4883">
        <v>43336</v>
      </c>
      <c r="WH54" s="4883">
        <v>43336</v>
      </c>
      <c r="WI54" s="4883">
        <v>43336</v>
      </c>
      <c r="WJ54" s="4883">
        <v>43339</v>
      </c>
      <c r="WK54" s="4883">
        <v>43340</v>
      </c>
      <c r="WL54" s="4883">
        <v>43341</v>
      </c>
      <c r="WM54" s="4883">
        <v>43342</v>
      </c>
      <c r="WN54" s="4883">
        <v>43343</v>
      </c>
      <c r="WO54" s="4883">
        <v>43343</v>
      </c>
      <c r="WP54" s="4883">
        <v>43343</v>
      </c>
      <c r="WQ54" s="4883">
        <v>43343</v>
      </c>
      <c r="WR54" s="4883">
        <v>43347</v>
      </c>
      <c r="WS54" s="4883">
        <v>43349</v>
      </c>
      <c r="WT54" s="4883">
        <v>43349</v>
      </c>
      <c r="WU54" s="4883">
        <v>43350</v>
      </c>
      <c r="WV54" s="4883">
        <v>43350</v>
      </c>
      <c r="WW54" s="4883">
        <v>43350</v>
      </c>
      <c r="WX54" s="4883">
        <v>43353</v>
      </c>
      <c r="WY54" s="4883">
        <v>43354</v>
      </c>
      <c r="WZ54" s="4883">
        <v>43355</v>
      </c>
      <c r="XA54" s="4883">
        <v>43356</v>
      </c>
      <c r="XB54" s="4883">
        <v>43357</v>
      </c>
      <c r="XC54" s="4883">
        <v>43357</v>
      </c>
      <c r="XD54" s="4883">
        <v>43357</v>
      </c>
      <c r="XE54" s="4883">
        <v>43360</v>
      </c>
      <c r="XF54" s="4883">
        <v>43361</v>
      </c>
      <c r="XG54" s="4883">
        <v>43362</v>
      </c>
      <c r="XH54" s="4883">
        <v>43363</v>
      </c>
      <c r="XI54" s="4883">
        <v>43363</v>
      </c>
      <c r="XJ54" s="4883">
        <v>43363</v>
      </c>
      <c r="XK54" s="4883">
        <v>43363</v>
      </c>
      <c r="XL54" s="4883">
        <v>43367</v>
      </c>
      <c r="XM54" s="4883">
        <v>43368</v>
      </c>
      <c r="XN54" s="4883">
        <v>43368</v>
      </c>
      <c r="XO54" s="4883">
        <v>43370</v>
      </c>
      <c r="XP54" s="4883">
        <v>43370</v>
      </c>
      <c r="XQ54" s="4883">
        <v>43370</v>
      </c>
      <c r="XR54" s="4883">
        <v>43370</v>
      </c>
      <c r="XS54" s="4883">
        <v>43370</v>
      </c>
      <c r="XT54" s="4883">
        <v>43370</v>
      </c>
      <c r="XU54" s="4883">
        <v>43370</v>
      </c>
      <c r="XV54" s="4883">
        <v>43377</v>
      </c>
      <c r="XW54" s="4883">
        <v>43378</v>
      </c>
      <c r="XX54" s="4883">
        <v>43378</v>
      </c>
      <c r="XY54" s="4883">
        <v>43378</v>
      </c>
      <c r="XZ54" s="4883">
        <v>43381</v>
      </c>
      <c r="YA54" s="4883">
        <v>43382</v>
      </c>
      <c r="YB54" s="4883">
        <v>43383</v>
      </c>
      <c r="YC54" s="4883">
        <v>43384</v>
      </c>
      <c r="YD54" s="4883" t="s">
        <v>647</v>
      </c>
      <c r="YE54" s="4883">
        <v>43385</v>
      </c>
      <c r="YF54" s="4883">
        <v>43385</v>
      </c>
      <c r="YG54" s="4883">
        <v>43388</v>
      </c>
      <c r="YH54" s="4883">
        <v>43389</v>
      </c>
      <c r="YI54" s="4883">
        <v>43390</v>
      </c>
      <c r="YJ54" s="4883">
        <v>43391</v>
      </c>
      <c r="YK54" s="4883">
        <v>43391</v>
      </c>
      <c r="YL54" s="4883">
        <v>43391</v>
      </c>
      <c r="YM54" s="4883">
        <v>43391</v>
      </c>
      <c r="YN54" s="4883">
        <v>43391</v>
      </c>
      <c r="YO54" s="4883">
        <v>43391</v>
      </c>
      <c r="YP54" s="4883">
        <v>43397</v>
      </c>
      <c r="YQ54" s="4883">
        <v>43397</v>
      </c>
      <c r="YR54" s="4883">
        <v>43397</v>
      </c>
      <c r="YS54" s="4883">
        <v>43397</v>
      </c>
      <c r="YT54" s="4883">
        <v>43397</v>
      </c>
      <c r="YU54" s="4883">
        <v>43397</v>
      </c>
      <c r="YV54" s="4883">
        <v>43397</v>
      </c>
      <c r="YW54" s="4883">
        <v>43404</v>
      </c>
      <c r="YX54" s="4883" t="s">
        <v>647</v>
      </c>
      <c r="YY54" s="4883">
        <v>43406</v>
      </c>
      <c r="YZ54" s="4883">
        <v>43406</v>
      </c>
      <c r="ZA54" s="4883">
        <v>43406</v>
      </c>
      <c r="ZB54" s="4883">
        <v>43406</v>
      </c>
      <c r="ZC54" s="4883">
        <v>43411</v>
      </c>
      <c r="ZD54" s="4883">
        <v>43411</v>
      </c>
      <c r="ZE54" s="4883">
        <v>43412</v>
      </c>
      <c r="ZF54" s="4883">
        <v>43413</v>
      </c>
      <c r="ZG54" s="4883">
        <v>43413</v>
      </c>
      <c r="ZH54" s="4883">
        <v>43413</v>
      </c>
      <c r="ZI54" s="4883">
        <v>43416</v>
      </c>
      <c r="ZJ54" s="4883">
        <v>43417</v>
      </c>
      <c r="ZK54" s="4883">
        <v>43418</v>
      </c>
      <c r="ZL54" s="4883">
        <v>43419</v>
      </c>
      <c r="ZM54" s="4883">
        <v>43420</v>
      </c>
      <c r="ZN54" s="4883">
        <v>43420</v>
      </c>
      <c r="ZO54" s="4883">
        <v>43420</v>
      </c>
      <c r="ZP54" s="4883" t="s">
        <v>647</v>
      </c>
      <c r="ZQ54" s="4883">
        <v>43424</v>
      </c>
      <c r="ZR54" s="4883">
        <v>43425</v>
      </c>
      <c r="ZS54" s="4883">
        <v>43425</v>
      </c>
      <c r="ZT54" s="4883" t="s">
        <v>647</v>
      </c>
      <c r="ZU54" s="4883" t="s">
        <v>647</v>
      </c>
      <c r="ZV54" s="4883" t="s">
        <v>647</v>
      </c>
      <c r="ZW54" s="4883">
        <v>43430</v>
      </c>
      <c r="ZX54" s="4883" t="s">
        <v>647</v>
      </c>
      <c r="ZY54" s="4883">
        <v>43432</v>
      </c>
      <c r="ZZ54" s="4883">
        <v>43433</v>
      </c>
      <c r="AAA54" s="4883">
        <v>43434</v>
      </c>
      <c r="AAB54" s="4883">
        <v>43434</v>
      </c>
      <c r="AAC54" s="4883">
        <v>43434</v>
      </c>
      <c r="AAD54" s="4883">
        <v>43437</v>
      </c>
      <c r="AAE54" s="4883">
        <v>43438</v>
      </c>
      <c r="AAF54" s="4883">
        <v>43439</v>
      </c>
      <c r="AAG54" s="4883">
        <v>43440</v>
      </c>
      <c r="AAH54" s="4883">
        <v>43441</v>
      </c>
      <c r="AAI54" s="4883">
        <v>43441</v>
      </c>
      <c r="AAJ54" s="4883">
        <v>43441</v>
      </c>
      <c r="AAK54" s="4883">
        <v>43444</v>
      </c>
      <c r="AAL54" s="4883">
        <v>43444</v>
      </c>
      <c r="AAM54" s="4883">
        <v>43444</v>
      </c>
      <c r="AAN54" s="4883">
        <v>43444</v>
      </c>
      <c r="AAO54" s="4883">
        <v>43448</v>
      </c>
      <c r="AAP54" s="4883">
        <v>43448</v>
      </c>
      <c r="AAQ54" s="4883">
        <v>43448</v>
      </c>
      <c r="AAR54" s="4883" t="s">
        <v>647</v>
      </c>
      <c r="AAS54" s="4883">
        <v>43452</v>
      </c>
      <c r="AAT54" s="4883">
        <v>43453</v>
      </c>
      <c r="AAU54" s="4883">
        <v>43454</v>
      </c>
      <c r="AAV54" s="4883">
        <v>43455</v>
      </c>
      <c r="AAW54" s="4883">
        <v>43455</v>
      </c>
      <c r="AAX54" s="4883">
        <v>43455</v>
      </c>
      <c r="AAY54" s="4883" t="s">
        <v>647</v>
      </c>
      <c r="AAZ54" s="4883" t="s">
        <v>647</v>
      </c>
      <c r="ABA54" s="4883">
        <v>43460</v>
      </c>
      <c r="ABB54" s="4883">
        <v>43461</v>
      </c>
      <c r="ABC54" s="4883">
        <v>43462</v>
      </c>
      <c r="ABD54" s="4883">
        <v>43462</v>
      </c>
      <c r="ABE54" s="4883">
        <v>43462</v>
      </c>
      <c r="ABF54" s="4883">
        <v>43465</v>
      </c>
      <c r="ABG54" s="4883">
        <v>43465</v>
      </c>
      <c r="ABH54" s="4883">
        <v>43467</v>
      </c>
    </row>
    <row r="55" spans="1:736" x14ac:dyDescent="0.2">
      <c r="A55" s="2947"/>
      <c r="B55" s="4831"/>
      <c r="C55" s="2954"/>
      <c r="D55" s="2954"/>
      <c r="E55" s="2954"/>
      <c r="RT55" s="4946"/>
      <c r="RU55" s="4946"/>
      <c r="RV55" s="4946"/>
      <c r="RW55" s="4946"/>
      <c r="RX55" s="4946"/>
      <c r="RY55" s="4946"/>
      <c r="RZ55" s="4946"/>
      <c r="SA55" s="4946"/>
      <c r="SB55" s="4946"/>
      <c r="SC55" s="4946"/>
      <c r="SD55" s="4946"/>
      <c r="SE55" s="4946"/>
      <c r="SF55" s="4946"/>
      <c r="SG55" s="4946"/>
      <c r="SH55" s="4946"/>
      <c r="SI55" s="4946"/>
      <c r="SJ55" s="4946"/>
      <c r="SK55" s="4946"/>
      <c r="SL55" s="4946"/>
      <c r="SM55" s="4946"/>
      <c r="SN55" s="4946"/>
      <c r="SO55" s="4946"/>
      <c r="SP55" s="4946"/>
      <c r="SQ55" s="4946"/>
      <c r="SR55" s="4946"/>
      <c r="SS55" s="4946"/>
      <c r="ST55" s="4946"/>
      <c r="SU55" s="4946"/>
      <c r="SV55" s="4946"/>
      <c r="SW55" s="4946"/>
      <c r="SX55" s="4946"/>
      <c r="SY55" s="4946"/>
      <c r="SZ55" s="4946"/>
      <c r="TA55" s="4946"/>
      <c r="TB55" s="4946"/>
      <c r="TC55" s="4946"/>
      <c r="TD55" s="4946"/>
      <c r="TE55" s="4946"/>
      <c r="TF55" s="4946"/>
      <c r="TG55" s="4946"/>
      <c r="TH55" s="4946"/>
      <c r="TI55" s="4946"/>
      <c r="TJ55" s="4946"/>
      <c r="TK55" s="4946"/>
      <c r="TL55" s="4946"/>
      <c r="TM55" s="4946"/>
      <c r="TN55" s="4946"/>
      <c r="TO55" s="4946"/>
      <c r="TP55" s="4946"/>
      <c r="TQ55" s="4946"/>
      <c r="TR55" s="4946"/>
      <c r="TS55" s="4946"/>
      <c r="TT55" s="4946"/>
      <c r="TU55" s="4946"/>
      <c r="TV55" s="4946"/>
      <c r="TW55" s="4946"/>
      <c r="TX55" s="4946"/>
      <c r="TY55" s="4946"/>
      <c r="TZ55" s="4946"/>
      <c r="UA55" s="4946"/>
      <c r="UB55" s="4946"/>
      <c r="UC55" s="4946"/>
      <c r="UD55" s="4946"/>
      <c r="UE55" s="4946"/>
      <c r="UF55" s="4946"/>
      <c r="UG55" s="4946"/>
      <c r="UH55" s="4946"/>
      <c r="UI55" s="4946"/>
      <c r="UJ55" s="4946"/>
      <c r="UK55" s="4946"/>
      <c r="UL55" s="4946"/>
      <c r="UM55" s="4946"/>
      <c r="UN55" s="4946"/>
      <c r="UO55" s="4946"/>
      <c r="UP55" s="4946"/>
      <c r="UQ55" s="4946"/>
      <c r="UR55" s="4946"/>
      <c r="US55" s="4946"/>
      <c r="UT55" s="4946"/>
      <c r="UU55" s="4946"/>
      <c r="UV55" s="4946"/>
      <c r="UW55" s="4946"/>
      <c r="UX55" s="4946"/>
      <c r="UY55" s="4946"/>
      <c r="UZ55" s="4946"/>
      <c r="VA55" s="4946"/>
      <c r="VB55" s="4946"/>
      <c r="VC55" s="4946"/>
      <c r="VD55" s="4946"/>
      <c r="VE55" s="4946"/>
      <c r="VF55" s="4946"/>
      <c r="VG55" s="4946"/>
      <c r="VH55" s="4946"/>
      <c r="VI55" s="4946"/>
      <c r="VJ55" s="4946"/>
      <c r="VK55" s="4946"/>
      <c r="VL55" s="4946"/>
      <c r="VM55" s="4946"/>
      <c r="VN55" s="4946"/>
      <c r="VO55" s="4946"/>
      <c r="VP55" s="4946"/>
      <c r="VQ55" s="4946"/>
      <c r="VR55" s="4946"/>
      <c r="VS55" s="4946"/>
      <c r="VT55" s="4946"/>
      <c r="VU55" s="4946"/>
      <c r="VV55" s="4946"/>
      <c r="VW55" s="4946"/>
      <c r="VX55" s="4946"/>
      <c r="VY55" s="4946"/>
      <c r="VZ55" s="4946"/>
      <c r="WA55" s="4946"/>
      <c r="WB55" s="4946"/>
      <c r="WC55" s="4946"/>
      <c r="WD55" s="4946"/>
      <c r="WE55" s="4946"/>
      <c r="WF55" s="4946"/>
      <c r="WG55" s="4946"/>
      <c r="WH55" s="4946"/>
      <c r="WI55" s="4946"/>
      <c r="WJ55" s="4946"/>
      <c r="WK55" s="4946"/>
      <c r="WL55" s="4946"/>
      <c r="WM55" s="4946"/>
      <c r="WN55" s="4946"/>
      <c r="WO55" s="4946"/>
      <c r="WP55" s="4946"/>
      <c r="WQ55" s="4946"/>
      <c r="WR55" s="4946"/>
      <c r="WS55" s="4946"/>
      <c r="WT55" s="4946"/>
      <c r="WU55" s="4946"/>
      <c r="WV55" s="4946"/>
      <c r="WW55" s="4946"/>
      <c r="WX55" s="4946"/>
      <c r="WY55" s="4946"/>
      <c r="WZ55" s="4946"/>
      <c r="XA55" s="4946"/>
      <c r="XB55" s="4946"/>
      <c r="XC55" s="4946"/>
      <c r="XD55" s="4946"/>
      <c r="XE55" s="4946"/>
      <c r="XF55" s="4946"/>
      <c r="XG55" s="4946"/>
      <c r="XH55" s="4946"/>
      <c r="XI55" s="4946"/>
      <c r="XJ55" s="4946"/>
      <c r="XK55" s="4946"/>
      <c r="XL55" s="4946"/>
      <c r="XM55" s="4946"/>
      <c r="XN55" s="4946"/>
      <c r="XO55" s="4946"/>
      <c r="XP55" s="4946"/>
      <c r="XQ55" s="4946"/>
      <c r="XR55" s="4946"/>
      <c r="XS55" s="4946"/>
      <c r="XT55" s="4946"/>
      <c r="XU55" s="4946"/>
      <c r="XV55" s="4946"/>
      <c r="XW55" s="4946"/>
      <c r="XX55" s="4946"/>
      <c r="XY55" s="4946"/>
      <c r="XZ55" s="4946"/>
      <c r="YA55" s="4946"/>
      <c r="YB55" s="4946"/>
      <c r="YC55" s="4946"/>
      <c r="YD55" s="4946"/>
      <c r="YE55" s="4946"/>
      <c r="YF55" s="4946"/>
      <c r="YG55" s="4946"/>
      <c r="YH55" s="4946"/>
      <c r="YI55" s="4946"/>
      <c r="YJ55" s="4946"/>
      <c r="YK55" s="4946"/>
      <c r="YL55" s="4946"/>
      <c r="YM55" s="4946"/>
      <c r="YN55" s="4946"/>
      <c r="YO55" s="4946"/>
      <c r="YP55" s="4946"/>
      <c r="YQ55" s="4946"/>
      <c r="YR55" s="4946"/>
      <c r="YS55" s="4946"/>
      <c r="YT55" s="4946"/>
      <c r="YU55" s="4946"/>
      <c r="YV55" s="4946"/>
      <c r="YW55" s="4946"/>
      <c r="YX55" s="4946"/>
      <c r="YY55" s="4946"/>
      <c r="YZ55" s="4946"/>
      <c r="ZA55" s="4946"/>
      <c r="ZB55" s="4946"/>
    </row>
    <row r="56" spans="1:736" x14ac:dyDescent="0.2">
      <c r="A56" s="4830" t="s">
        <v>443</v>
      </c>
      <c r="B56" s="4831"/>
      <c r="C56" s="2954"/>
      <c r="D56" s="2954"/>
      <c r="E56" s="2954"/>
    </row>
    <row r="57" spans="1:736" x14ac:dyDescent="0.2">
      <c r="A57" s="3046" t="s">
        <v>436</v>
      </c>
      <c r="B57" s="2947">
        <v>39</v>
      </c>
      <c r="C57" s="3047">
        <v>64</v>
      </c>
      <c r="D57" s="3047"/>
      <c r="E57" s="3047"/>
      <c r="F57" s="3047">
        <v>64</v>
      </c>
      <c r="G57" s="3047">
        <v>50</v>
      </c>
      <c r="H57" s="3047">
        <v>85</v>
      </c>
      <c r="I57" s="3047">
        <v>39</v>
      </c>
      <c r="J57" s="3047">
        <v>0</v>
      </c>
      <c r="K57" s="3047">
        <v>37</v>
      </c>
      <c r="L57" s="3047">
        <v>0</v>
      </c>
      <c r="M57" s="3047">
        <v>95</v>
      </c>
      <c r="N57" s="3047">
        <v>114</v>
      </c>
      <c r="O57" s="3047">
        <v>51</v>
      </c>
      <c r="P57" s="3047">
        <v>128</v>
      </c>
      <c r="Q57" s="3047">
        <v>90</v>
      </c>
      <c r="R57" s="3047"/>
      <c r="S57" s="3047"/>
      <c r="T57" s="3047">
        <v>180</v>
      </c>
      <c r="U57" s="3047">
        <v>6</v>
      </c>
      <c r="V57" s="3047">
        <v>311</v>
      </c>
      <c r="W57" s="3047">
        <v>100</v>
      </c>
      <c r="X57" s="3047">
        <v>278</v>
      </c>
      <c r="Y57" s="3047"/>
      <c r="Z57" s="3047"/>
      <c r="AA57" s="3047">
        <v>101</v>
      </c>
      <c r="AB57" s="3047">
        <v>157</v>
      </c>
      <c r="AC57" s="3047">
        <v>52</v>
      </c>
      <c r="AD57" s="3047">
        <v>90</v>
      </c>
      <c r="AE57" s="3047">
        <v>81</v>
      </c>
      <c r="AF57" s="3047"/>
      <c r="AG57" s="3047"/>
      <c r="AH57" s="3047">
        <v>73</v>
      </c>
      <c r="AI57" s="3047">
        <v>123</v>
      </c>
      <c r="AJ57" s="3047">
        <v>51</v>
      </c>
      <c r="AK57" s="3047">
        <v>76</v>
      </c>
      <c r="AL57" s="3047">
        <v>68</v>
      </c>
      <c r="AM57" s="3047"/>
      <c r="AN57" s="3047"/>
      <c r="AO57" s="3047">
        <v>91</v>
      </c>
      <c r="AP57" s="3047">
        <v>123</v>
      </c>
      <c r="AQ57" s="3047">
        <v>87</v>
      </c>
      <c r="AR57" s="3047">
        <v>87</v>
      </c>
      <c r="AS57" s="3047">
        <v>110</v>
      </c>
      <c r="AT57" s="3047"/>
      <c r="AU57" s="3047"/>
      <c r="AV57" s="3047">
        <v>169</v>
      </c>
      <c r="AW57" s="3047">
        <v>224</v>
      </c>
      <c r="AX57" s="3047">
        <v>75</v>
      </c>
      <c r="AY57" s="3047">
        <v>118</v>
      </c>
      <c r="AZ57" s="3047">
        <v>76</v>
      </c>
      <c r="BA57" s="3047"/>
      <c r="BB57" s="3047"/>
      <c r="BC57" s="3047">
        <v>0</v>
      </c>
      <c r="BD57" s="3047">
        <v>108</v>
      </c>
      <c r="BE57" s="3047">
        <v>103</v>
      </c>
      <c r="BF57" s="3047">
        <v>49</v>
      </c>
      <c r="BG57" s="3047">
        <v>0</v>
      </c>
      <c r="BH57" s="3047"/>
      <c r="BI57" s="3047"/>
      <c r="BJ57" s="3047">
        <v>108</v>
      </c>
      <c r="BK57" s="3047">
        <v>106</v>
      </c>
      <c r="BL57" s="3047">
        <v>44</v>
      </c>
      <c r="BM57" s="3047">
        <v>84</v>
      </c>
      <c r="BN57" s="3047">
        <v>65</v>
      </c>
      <c r="BO57" s="3047">
        <v>14</v>
      </c>
      <c r="BP57" s="3047">
        <v>14</v>
      </c>
      <c r="BQ57" s="3047">
        <v>73</v>
      </c>
      <c r="BR57" s="3047">
        <v>109</v>
      </c>
      <c r="BS57" s="3047">
        <v>54</v>
      </c>
      <c r="BT57" s="3047">
        <v>129</v>
      </c>
      <c r="BU57" s="3047">
        <v>110</v>
      </c>
      <c r="BV57" s="3047">
        <v>20</v>
      </c>
      <c r="BW57" s="3047">
        <v>20</v>
      </c>
      <c r="BX57" s="3047">
        <v>86</v>
      </c>
      <c r="BY57" s="3047">
        <v>86</v>
      </c>
      <c r="BZ57" s="3047">
        <v>222</v>
      </c>
      <c r="CA57" s="3047">
        <v>69</v>
      </c>
      <c r="CB57" s="3047">
        <v>174</v>
      </c>
      <c r="CC57" s="3047">
        <v>174</v>
      </c>
      <c r="CD57" s="3047">
        <v>174</v>
      </c>
      <c r="CE57" s="3047">
        <v>94</v>
      </c>
      <c r="CF57" s="3047">
        <v>201</v>
      </c>
      <c r="CG57" s="3047">
        <v>60</v>
      </c>
      <c r="CH57" s="3047">
        <v>111</v>
      </c>
      <c r="CI57" s="3047">
        <v>49</v>
      </c>
      <c r="CJ57" s="3047">
        <v>28</v>
      </c>
      <c r="CK57" s="3047">
        <v>28</v>
      </c>
      <c r="CL57" s="3047">
        <v>39</v>
      </c>
      <c r="CM57" s="3047">
        <v>68</v>
      </c>
      <c r="CN57" s="3047">
        <v>42</v>
      </c>
      <c r="CO57" s="3047">
        <v>55</v>
      </c>
      <c r="CP57" s="3047">
        <v>53</v>
      </c>
      <c r="CQ57" s="3047">
        <v>35</v>
      </c>
      <c r="CR57" s="3047">
        <v>35</v>
      </c>
      <c r="CS57" s="3047">
        <v>46</v>
      </c>
      <c r="CT57" s="3047">
        <v>60</v>
      </c>
      <c r="CU57" s="3047">
        <v>41</v>
      </c>
      <c r="CV57" s="3047">
        <v>55</v>
      </c>
      <c r="CW57" s="3047">
        <v>52</v>
      </c>
      <c r="CX57" s="3047">
        <v>52</v>
      </c>
      <c r="CY57" s="3047">
        <v>52</v>
      </c>
      <c r="CZ57" s="3047">
        <v>70</v>
      </c>
      <c r="DA57" s="3047">
        <v>149</v>
      </c>
      <c r="DB57" s="3047">
        <v>94</v>
      </c>
      <c r="DC57" s="3047">
        <v>109</v>
      </c>
      <c r="DD57" s="3047">
        <v>87</v>
      </c>
      <c r="DE57" s="3047">
        <v>87</v>
      </c>
      <c r="DF57" s="3047">
        <v>87</v>
      </c>
      <c r="DG57" s="3047">
        <v>68</v>
      </c>
      <c r="DH57" s="3047">
        <v>118</v>
      </c>
      <c r="DI57" s="3047">
        <v>78</v>
      </c>
      <c r="DJ57" s="3047">
        <v>74</v>
      </c>
      <c r="DK57" s="3047">
        <v>48</v>
      </c>
      <c r="DL57" s="3047">
        <v>48</v>
      </c>
      <c r="DM57" s="3047">
        <v>48</v>
      </c>
      <c r="DN57" s="3047">
        <v>61</v>
      </c>
      <c r="DO57" s="3047">
        <v>72</v>
      </c>
      <c r="DP57" s="3047">
        <v>45</v>
      </c>
      <c r="DQ57" s="3047">
        <v>52</v>
      </c>
      <c r="DR57" s="3047">
        <v>41</v>
      </c>
      <c r="DS57" s="3047">
        <v>33</v>
      </c>
      <c r="DT57" s="3047">
        <v>33</v>
      </c>
      <c r="DU57" s="3047">
        <v>43</v>
      </c>
      <c r="DV57" s="3047">
        <v>79</v>
      </c>
      <c r="DW57" s="3047">
        <v>26</v>
      </c>
      <c r="DX57" s="3047">
        <v>59</v>
      </c>
      <c r="DY57" s="3047">
        <v>0</v>
      </c>
      <c r="DZ57" s="3047">
        <v>46</v>
      </c>
      <c r="EA57" s="3047">
        <v>46</v>
      </c>
      <c r="EB57" s="3047">
        <v>34</v>
      </c>
      <c r="EC57" s="3047">
        <v>62</v>
      </c>
      <c r="ED57" s="3047">
        <v>71</v>
      </c>
      <c r="EE57" s="3047">
        <v>97</v>
      </c>
      <c r="EF57" s="3047">
        <v>84</v>
      </c>
      <c r="EG57" s="3047">
        <v>84</v>
      </c>
      <c r="EH57" s="3047">
        <v>84</v>
      </c>
      <c r="EI57" s="3047">
        <v>94</v>
      </c>
      <c r="EJ57" s="3047">
        <v>0</v>
      </c>
      <c r="EK57" s="3047">
        <v>216</v>
      </c>
      <c r="EL57" s="3047">
        <v>114</v>
      </c>
      <c r="EM57" s="3047">
        <v>78</v>
      </c>
      <c r="EN57" s="3047">
        <v>58</v>
      </c>
      <c r="EO57" s="3047">
        <v>58</v>
      </c>
      <c r="EP57" s="3047">
        <v>61</v>
      </c>
      <c r="EQ57" s="3047">
        <v>97</v>
      </c>
      <c r="ER57" s="3047">
        <v>59</v>
      </c>
      <c r="ES57" s="3047">
        <v>57</v>
      </c>
      <c r="ET57" s="3047">
        <v>65</v>
      </c>
      <c r="EU57" s="3047">
        <v>65</v>
      </c>
      <c r="EV57" s="3047">
        <v>65</v>
      </c>
      <c r="EW57" s="3047">
        <v>65</v>
      </c>
      <c r="EX57" s="3047">
        <v>67</v>
      </c>
      <c r="EY57" s="3047">
        <v>76</v>
      </c>
      <c r="EZ57" s="3047">
        <v>51</v>
      </c>
      <c r="FA57" s="3047">
        <v>48</v>
      </c>
      <c r="FB57" s="3047">
        <v>37</v>
      </c>
      <c r="FC57" s="3047">
        <v>37</v>
      </c>
      <c r="FD57" s="3047">
        <v>61</v>
      </c>
      <c r="FE57" s="3047">
        <v>85</v>
      </c>
      <c r="FF57" s="3047">
        <v>39</v>
      </c>
      <c r="FG57" s="3047">
        <v>97</v>
      </c>
      <c r="FH57" s="3047">
        <v>59</v>
      </c>
      <c r="FI57" s="3047">
        <v>45</v>
      </c>
      <c r="FJ57" s="3047">
        <v>45</v>
      </c>
      <c r="FK57" s="3047">
        <v>89</v>
      </c>
      <c r="FL57" s="3047">
        <v>145</v>
      </c>
      <c r="FM57" s="3047">
        <v>71</v>
      </c>
      <c r="FN57" s="3047">
        <v>76</v>
      </c>
      <c r="FO57" s="3047">
        <v>94</v>
      </c>
      <c r="FP57" s="3047">
        <v>94</v>
      </c>
      <c r="FQ57" s="3047">
        <v>94</v>
      </c>
      <c r="FR57" s="3047">
        <v>105</v>
      </c>
      <c r="FS57" s="3047">
        <v>131</v>
      </c>
      <c r="FT57" s="3047">
        <v>79</v>
      </c>
      <c r="FU57" s="3047">
        <v>94</v>
      </c>
      <c r="FV57" s="3047">
        <v>0</v>
      </c>
      <c r="FW57" s="3047">
        <v>86</v>
      </c>
      <c r="FX57" s="3047">
        <v>86</v>
      </c>
      <c r="FY57" s="3047">
        <v>65</v>
      </c>
      <c r="FZ57" s="3047">
        <v>97</v>
      </c>
      <c r="GA57" s="3047">
        <v>102</v>
      </c>
      <c r="GB57" s="3047">
        <v>53</v>
      </c>
      <c r="GC57" s="3047">
        <v>72</v>
      </c>
      <c r="GD57" s="3047">
        <v>72</v>
      </c>
      <c r="GE57" s="3047">
        <v>72</v>
      </c>
      <c r="GF57" s="3047">
        <v>66</v>
      </c>
      <c r="GG57" s="3047">
        <v>66</v>
      </c>
      <c r="GH57" s="3047">
        <v>92</v>
      </c>
      <c r="GI57" s="3047">
        <v>44</v>
      </c>
      <c r="GJ57" s="3047">
        <v>55</v>
      </c>
      <c r="GK57" s="3047">
        <v>43</v>
      </c>
      <c r="GL57" s="3047">
        <v>43</v>
      </c>
      <c r="GM57" s="3047">
        <v>95</v>
      </c>
      <c r="GN57" s="3047">
        <v>146</v>
      </c>
      <c r="GO57" s="3047">
        <v>66</v>
      </c>
      <c r="GP57" s="3047">
        <v>97</v>
      </c>
      <c r="GQ57" s="3047">
        <v>0</v>
      </c>
      <c r="GR57" s="3047">
        <v>58</v>
      </c>
      <c r="GS57" s="3047">
        <v>58</v>
      </c>
      <c r="GT57" s="3047">
        <v>104</v>
      </c>
      <c r="GU57" s="3047">
        <v>132</v>
      </c>
      <c r="GV57" s="3047">
        <v>59</v>
      </c>
      <c r="GW57" s="3047">
        <v>95</v>
      </c>
      <c r="GX57" s="3047">
        <v>0</v>
      </c>
      <c r="GY57" s="3047">
        <v>75</v>
      </c>
      <c r="GZ57" s="3047">
        <v>75</v>
      </c>
      <c r="HA57" s="3047">
        <v>82</v>
      </c>
      <c r="HB57" s="3047">
        <v>138</v>
      </c>
      <c r="HC57" s="3047">
        <v>55</v>
      </c>
      <c r="HD57" s="3047">
        <v>77</v>
      </c>
      <c r="HE57" s="3047">
        <v>121</v>
      </c>
      <c r="HF57" s="3047">
        <v>121</v>
      </c>
      <c r="HG57" s="3047">
        <v>121</v>
      </c>
      <c r="HH57" s="3047">
        <v>67</v>
      </c>
      <c r="HI57" s="3047">
        <v>129</v>
      </c>
      <c r="HJ57" s="3047">
        <v>67</v>
      </c>
      <c r="HK57" s="3047">
        <v>81</v>
      </c>
      <c r="HL57" s="3047">
        <v>64</v>
      </c>
      <c r="HM57" s="3047">
        <v>64</v>
      </c>
      <c r="HN57" s="3047">
        <v>64</v>
      </c>
      <c r="HO57" s="3047">
        <v>69</v>
      </c>
      <c r="HP57" s="3047">
        <v>172</v>
      </c>
      <c r="HQ57" s="3047">
        <v>95</v>
      </c>
      <c r="HR57" s="3047">
        <v>130</v>
      </c>
      <c r="HS57" s="3047">
        <v>106</v>
      </c>
      <c r="HT57" s="3047">
        <v>106</v>
      </c>
      <c r="HU57" s="3047">
        <v>106</v>
      </c>
      <c r="HV57" s="3047">
        <v>125</v>
      </c>
      <c r="HW57" s="3047">
        <v>227</v>
      </c>
      <c r="HX57" s="3047">
        <v>0</v>
      </c>
      <c r="HY57" s="3047">
        <v>271</v>
      </c>
      <c r="HZ57" s="3047">
        <v>177</v>
      </c>
      <c r="IA57" s="3047">
        <v>177</v>
      </c>
      <c r="IB57" s="3047">
        <v>177</v>
      </c>
      <c r="IC57" s="3047">
        <v>106</v>
      </c>
      <c r="ID57" s="3047">
        <v>148</v>
      </c>
      <c r="IE57" s="3047">
        <v>64</v>
      </c>
      <c r="IF57" s="3047">
        <v>54</v>
      </c>
      <c r="IG57" s="3047">
        <v>0</v>
      </c>
      <c r="IH57" s="3047">
        <v>88</v>
      </c>
      <c r="II57" s="3047">
        <v>88</v>
      </c>
      <c r="IJ57" s="3047">
        <v>66</v>
      </c>
      <c r="IK57" s="3047">
        <v>89</v>
      </c>
      <c r="IL57" s="3047">
        <v>10</v>
      </c>
      <c r="IM57" s="3047">
        <v>70</v>
      </c>
      <c r="IN57" s="3047">
        <v>71</v>
      </c>
      <c r="IO57" s="3047">
        <v>71</v>
      </c>
      <c r="IP57" s="3047">
        <v>71</v>
      </c>
      <c r="IQ57" s="3047">
        <v>71</v>
      </c>
      <c r="IR57" s="3047">
        <v>60</v>
      </c>
      <c r="IS57" s="3047">
        <v>147</v>
      </c>
      <c r="IT57" s="3047">
        <v>13</v>
      </c>
      <c r="IU57" s="3047">
        <v>79</v>
      </c>
      <c r="IV57" s="3047">
        <v>79</v>
      </c>
      <c r="IW57" s="3047">
        <v>79</v>
      </c>
      <c r="IX57" s="3047">
        <v>84</v>
      </c>
      <c r="IY57" s="3047">
        <v>179</v>
      </c>
      <c r="IZ57" s="3047">
        <v>20</v>
      </c>
      <c r="JA57" s="3047">
        <v>132</v>
      </c>
      <c r="JB57" s="3047">
        <v>98</v>
      </c>
      <c r="JC57" s="3047">
        <v>98</v>
      </c>
      <c r="JD57" s="3047">
        <v>98</v>
      </c>
      <c r="JE57" s="3047">
        <v>106</v>
      </c>
      <c r="JF57" s="3047">
        <v>293</v>
      </c>
      <c r="JG57" s="3047">
        <v>79</v>
      </c>
      <c r="JH57" s="3047">
        <v>104</v>
      </c>
      <c r="JI57" s="3047">
        <v>26</v>
      </c>
      <c r="JJ57" s="3047">
        <v>90</v>
      </c>
      <c r="JK57" s="3047">
        <v>90</v>
      </c>
      <c r="JL57" s="3047">
        <v>75</v>
      </c>
      <c r="JM57" s="3047">
        <v>200</v>
      </c>
      <c r="JN57" s="3047">
        <v>9</v>
      </c>
      <c r="JO57" s="3047">
        <v>103</v>
      </c>
      <c r="JP57" s="3047">
        <v>55</v>
      </c>
      <c r="JQ57" s="3047">
        <v>55</v>
      </c>
      <c r="JR57" s="3047">
        <v>55</v>
      </c>
      <c r="JS57" s="3047">
        <v>48</v>
      </c>
      <c r="JT57" s="3047">
        <v>128</v>
      </c>
      <c r="JU57" s="3047">
        <v>7</v>
      </c>
      <c r="JV57" s="3047">
        <v>55</v>
      </c>
      <c r="JW57" s="3047">
        <v>67</v>
      </c>
      <c r="JX57" s="3047">
        <v>67</v>
      </c>
      <c r="JY57" s="3047">
        <v>67</v>
      </c>
      <c r="JZ57" s="3047">
        <v>61</v>
      </c>
      <c r="KA57" s="3047">
        <v>3</v>
      </c>
      <c r="KB57" s="3047">
        <v>0</v>
      </c>
      <c r="KC57" s="3047">
        <v>256</v>
      </c>
      <c r="KD57" s="3047">
        <v>173</v>
      </c>
      <c r="KE57" s="3047">
        <v>173</v>
      </c>
      <c r="KF57" s="3047">
        <v>173</v>
      </c>
      <c r="KG57" s="3047">
        <v>113</v>
      </c>
      <c r="KH57" s="3047">
        <v>270</v>
      </c>
      <c r="KI57" s="3047">
        <v>55</v>
      </c>
      <c r="KJ57" s="3047">
        <v>135</v>
      </c>
      <c r="KK57" s="3047">
        <v>102</v>
      </c>
      <c r="KL57" s="3047">
        <v>102</v>
      </c>
      <c r="KM57" s="3047">
        <v>102</v>
      </c>
      <c r="KN57" s="3047">
        <v>95</v>
      </c>
      <c r="KO57" s="3047">
        <v>175</v>
      </c>
      <c r="KP57" s="3047">
        <v>11</v>
      </c>
      <c r="KQ57" s="3047">
        <v>90</v>
      </c>
      <c r="KR57" s="3047">
        <v>74</v>
      </c>
      <c r="KS57" s="3047">
        <v>74</v>
      </c>
      <c r="KT57" s="3047">
        <v>74</v>
      </c>
      <c r="KU57" s="3047">
        <v>86</v>
      </c>
      <c r="KV57" s="3047">
        <v>121</v>
      </c>
      <c r="KW57" s="3047">
        <v>20</v>
      </c>
      <c r="KX57" s="3047">
        <v>85</v>
      </c>
      <c r="KY57" s="3047">
        <v>0</v>
      </c>
      <c r="KZ57" s="3047">
        <v>62</v>
      </c>
      <c r="LA57" s="3047">
        <v>62</v>
      </c>
      <c r="LB57" s="3047">
        <v>50</v>
      </c>
      <c r="LC57" s="3047">
        <v>166</v>
      </c>
      <c r="LD57" s="3047">
        <v>25</v>
      </c>
      <c r="LE57" s="3047">
        <v>126</v>
      </c>
      <c r="LF57" s="3047">
        <v>113</v>
      </c>
      <c r="LG57" s="3047">
        <v>113</v>
      </c>
      <c r="LH57" s="3047">
        <v>113</v>
      </c>
      <c r="LI57" s="3047">
        <v>4</v>
      </c>
      <c r="LJ57" s="3047">
        <v>238</v>
      </c>
      <c r="LK57" s="3047">
        <v>100</v>
      </c>
      <c r="LL57" s="3047">
        <v>204</v>
      </c>
      <c r="LM57" s="3047">
        <v>142</v>
      </c>
      <c r="LN57" s="3047">
        <v>142</v>
      </c>
      <c r="LO57" s="3047">
        <v>142</v>
      </c>
      <c r="LP57" s="3047">
        <v>107</v>
      </c>
      <c r="LQ57" s="3047">
        <v>136</v>
      </c>
      <c r="LR57" s="3047">
        <v>7</v>
      </c>
      <c r="LS57" s="3047">
        <v>7</v>
      </c>
      <c r="LT57" s="3047">
        <v>0</v>
      </c>
      <c r="LU57" s="3047">
        <v>0</v>
      </c>
      <c r="LV57" s="3047">
        <v>0</v>
      </c>
      <c r="LW57" s="3047">
        <v>68</v>
      </c>
      <c r="LX57" s="3047">
        <v>167</v>
      </c>
      <c r="LY57" s="3047">
        <v>9</v>
      </c>
      <c r="LZ57" s="3047">
        <v>79</v>
      </c>
      <c r="MA57" s="3047">
        <v>127</v>
      </c>
      <c r="MB57" s="3047">
        <v>127</v>
      </c>
      <c r="MC57" s="3047">
        <v>127</v>
      </c>
      <c r="MD57" s="3047">
        <v>57</v>
      </c>
      <c r="ME57" s="3047">
        <v>120</v>
      </c>
      <c r="MF57" s="3047">
        <v>10</v>
      </c>
      <c r="MG57" s="3047">
        <v>57</v>
      </c>
      <c r="MH57" s="3047">
        <v>54</v>
      </c>
      <c r="MI57" s="3047">
        <v>41</v>
      </c>
      <c r="MJ57" s="3047">
        <v>41</v>
      </c>
      <c r="MK57" s="3047">
        <v>46</v>
      </c>
      <c r="ML57" s="3047">
        <v>87</v>
      </c>
      <c r="MM57" s="3047">
        <v>16</v>
      </c>
      <c r="MN57" s="3047">
        <v>74</v>
      </c>
      <c r="MO57" s="3047">
        <v>81</v>
      </c>
      <c r="MP57" s="3047">
        <v>81</v>
      </c>
      <c r="MQ57" s="3047">
        <v>81</v>
      </c>
      <c r="MR57" s="3047">
        <v>75</v>
      </c>
      <c r="MS57" s="3047">
        <v>112</v>
      </c>
      <c r="MT57" s="3047">
        <v>23</v>
      </c>
      <c r="MU57" s="3047">
        <v>55</v>
      </c>
      <c r="MV57" s="3047">
        <v>46</v>
      </c>
      <c r="MW57" s="3047">
        <v>46</v>
      </c>
      <c r="MX57" s="3047">
        <v>46</v>
      </c>
      <c r="MY57" s="3047">
        <v>46</v>
      </c>
      <c r="MZ57" s="3047">
        <v>49</v>
      </c>
      <c r="NA57" s="3047">
        <v>125</v>
      </c>
      <c r="NB57" s="3047">
        <v>10</v>
      </c>
      <c r="NC57" s="3047">
        <v>82</v>
      </c>
      <c r="ND57" s="3047">
        <v>82</v>
      </c>
      <c r="NE57" s="3047">
        <v>82</v>
      </c>
      <c r="NF57" s="3047">
        <v>82</v>
      </c>
      <c r="NG57" s="3047">
        <v>47</v>
      </c>
      <c r="NH57" s="3047">
        <v>0</v>
      </c>
      <c r="NI57" s="3047">
        <v>157</v>
      </c>
      <c r="NJ57" s="3047">
        <v>212</v>
      </c>
      <c r="NK57" s="3047">
        <v>162</v>
      </c>
      <c r="NL57" s="3047">
        <v>162</v>
      </c>
      <c r="NM57" s="3047">
        <v>48</v>
      </c>
      <c r="NN57" s="3047">
        <v>107</v>
      </c>
      <c r="NO57" s="3047">
        <v>25</v>
      </c>
      <c r="NP57" s="3047">
        <v>93</v>
      </c>
      <c r="NQ57" s="3047">
        <v>136</v>
      </c>
      <c r="NR57" s="3047">
        <v>136</v>
      </c>
      <c r="NS57" s="3047">
        <v>136</v>
      </c>
      <c r="NT57" s="3047">
        <v>121</v>
      </c>
      <c r="NU57" s="3047">
        <v>14</v>
      </c>
      <c r="NV57" s="3047">
        <v>323</v>
      </c>
      <c r="NW57" s="3047">
        <v>115</v>
      </c>
      <c r="NX57" s="3047">
        <v>296</v>
      </c>
      <c r="NY57" s="3047">
        <v>296</v>
      </c>
      <c r="NZ57" s="3047">
        <v>296</v>
      </c>
      <c r="OA57" s="3047">
        <v>94</v>
      </c>
      <c r="OB57" s="3047">
        <v>222</v>
      </c>
      <c r="OC57" s="3047">
        <v>41</v>
      </c>
      <c r="OD57" s="3047">
        <v>88</v>
      </c>
      <c r="OE57" s="3047">
        <v>0</v>
      </c>
      <c r="OF57" s="3047">
        <v>59</v>
      </c>
      <c r="OG57" s="3047">
        <v>59</v>
      </c>
      <c r="OH57" s="3047">
        <v>79</v>
      </c>
      <c r="OI57" s="3047">
        <v>134</v>
      </c>
      <c r="OJ57" s="3047">
        <v>4</v>
      </c>
      <c r="OK57" s="3047">
        <v>94</v>
      </c>
      <c r="OL57" s="3047">
        <v>0</v>
      </c>
      <c r="OM57" s="3047">
        <v>57</v>
      </c>
      <c r="ON57" s="3047">
        <v>57</v>
      </c>
      <c r="OO57" s="3047">
        <v>63</v>
      </c>
      <c r="OP57" s="3047">
        <v>99</v>
      </c>
      <c r="OQ57" s="3047">
        <v>8</v>
      </c>
      <c r="OR57" s="3047">
        <v>128</v>
      </c>
      <c r="OS57" s="3047">
        <v>0</v>
      </c>
      <c r="OT57" s="3047">
        <v>169</v>
      </c>
      <c r="OU57" s="3047">
        <v>169</v>
      </c>
      <c r="OV57" s="3047">
        <v>147</v>
      </c>
      <c r="OW57" s="3047">
        <v>301</v>
      </c>
      <c r="OX57" s="3047">
        <v>140</v>
      </c>
      <c r="OY57" s="3047">
        <v>136</v>
      </c>
      <c r="OZ57" s="3047">
        <v>92</v>
      </c>
      <c r="PA57" s="3047">
        <v>72</v>
      </c>
      <c r="PB57" s="3047">
        <v>72</v>
      </c>
      <c r="PC57" s="3047">
        <v>0</v>
      </c>
      <c r="PD57" s="3047">
        <v>67</v>
      </c>
      <c r="PE57" s="3047">
        <v>133</v>
      </c>
      <c r="PF57" s="3047">
        <v>20</v>
      </c>
      <c r="PG57" s="3047">
        <v>0</v>
      </c>
      <c r="PH57" s="3047"/>
      <c r="PI57" s="3047">
        <v>81</v>
      </c>
      <c r="PJ57" s="3047">
        <v>89</v>
      </c>
      <c r="PK57" s="3047">
        <v>131</v>
      </c>
      <c r="PL57" s="3047">
        <v>16</v>
      </c>
      <c r="PM57" s="3047">
        <v>81</v>
      </c>
      <c r="PN57" s="3047">
        <v>42</v>
      </c>
      <c r="PO57" s="3047">
        <v>42</v>
      </c>
      <c r="PP57" s="3047">
        <v>42</v>
      </c>
      <c r="PQ57" s="3047">
        <v>55</v>
      </c>
      <c r="PR57" s="3047">
        <v>81</v>
      </c>
      <c r="PS57" s="3047">
        <v>8</v>
      </c>
      <c r="PT57" s="3047">
        <v>77</v>
      </c>
      <c r="PU57" s="3047">
        <v>78</v>
      </c>
      <c r="PV57" s="3047">
        <v>78</v>
      </c>
      <c r="PW57" s="3047">
        <v>78</v>
      </c>
      <c r="PX57" s="3047">
        <v>49</v>
      </c>
      <c r="PY57" s="3047">
        <v>246</v>
      </c>
      <c r="PZ57" s="3047">
        <v>86</v>
      </c>
      <c r="QA57" s="3047">
        <v>140</v>
      </c>
      <c r="QB57" s="3047">
        <v>75</v>
      </c>
      <c r="QC57" s="3047">
        <v>75</v>
      </c>
      <c r="QD57" s="3047">
        <v>75</v>
      </c>
      <c r="QE57" s="3047">
        <v>112</v>
      </c>
      <c r="QF57" s="3047">
        <v>166</v>
      </c>
      <c r="QG57" s="3047">
        <v>36</v>
      </c>
      <c r="QH57" s="3047">
        <v>0</v>
      </c>
      <c r="QI57" s="3047">
        <v>143</v>
      </c>
      <c r="QJ57" s="3047">
        <v>143</v>
      </c>
      <c r="QK57" s="3047">
        <v>143</v>
      </c>
      <c r="QL57" s="3047">
        <v>60</v>
      </c>
      <c r="QM57" s="3047">
        <v>100</v>
      </c>
      <c r="QN57" s="3047">
        <v>5</v>
      </c>
      <c r="QO57" s="3047">
        <v>0</v>
      </c>
      <c r="QP57" s="3047">
        <v>107</v>
      </c>
      <c r="QQ57" s="3047">
        <v>107</v>
      </c>
      <c r="QR57" s="3047">
        <v>107</v>
      </c>
      <c r="QS57" s="3047">
        <v>31</v>
      </c>
      <c r="QT57" s="3047">
        <v>81</v>
      </c>
      <c r="QU57" s="3047">
        <v>4</v>
      </c>
      <c r="QV57" s="3047">
        <v>34</v>
      </c>
      <c r="QW57" s="3047">
        <v>0</v>
      </c>
      <c r="QX57" s="3047">
        <v>50</v>
      </c>
      <c r="QY57" s="3047">
        <v>50</v>
      </c>
      <c r="QZ57" s="3047">
        <v>44</v>
      </c>
      <c r="RA57" s="3047">
        <v>140</v>
      </c>
      <c r="RB57" s="3047">
        <v>21</v>
      </c>
      <c r="RC57" s="3047">
        <v>103</v>
      </c>
      <c r="RD57" s="3047">
        <v>90</v>
      </c>
      <c r="RE57" s="3047">
        <v>90</v>
      </c>
      <c r="RF57" s="3047">
        <v>90</v>
      </c>
      <c r="RG57" s="3047">
        <v>81</v>
      </c>
      <c r="RH57" s="3047">
        <v>173</v>
      </c>
      <c r="RI57" s="3047">
        <v>53</v>
      </c>
      <c r="RJ57" s="3047">
        <v>72</v>
      </c>
      <c r="RK57" s="3047">
        <v>0</v>
      </c>
      <c r="RL57" s="3047">
        <v>54</v>
      </c>
      <c r="RM57" s="3047">
        <v>54</v>
      </c>
      <c r="RN57" s="3047">
        <v>91</v>
      </c>
      <c r="RO57" s="3047">
        <v>86</v>
      </c>
      <c r="RP57" s="3047">
        <v>46</v>
      </c>
      <c r="RQ57" s="3047">
        <v>47</v>
      </c>
      <c r="RR57" s="3047">
        <v>44</v>
      </c>
      <c r="RS57" s="3047">
        <v>44</v>
      </c>
      <c r="RT57" s="3047">
        <v>44</v>
      </c>
      <c r="RU57" s="3047">
        <v>53</v>
      </c>
      <c r="RV57" s="3047">
        <v>0</v>
      </c>
      <c r="RW57" s="3047">
        <v>18</v>
      </c>
      <c r="RX57" s="3047">
        <v>29</v>
      </c>
      <c r="RY57" s="3047">
        <v>41</v>
      </c>
      <c r="RZ57" s="3047">
        <v>41</v>
      </c>
      <c r="SA57" s="3047">
        <v>41</v>
      </c>
      <c r="SB57" s="3047">
        <v>58</v>
      </c>
      <c r="SC57" s="3047">
        <v>91</v>
      </c>
      <c r="SD57" s="3047">
        <v>13</v>
      </c>
      <c r="SE57" s="3047">
        <v>85</v>
      </c>
      <c r="SF57" s="3047">
        <v>70</v>
      </c>
      <c r="SG57" s="3047">
        <v>70</v>
      </c>
      <c r="SH57" s="3047">
        <v>70</v>
      </c>
      <c r="SI57" s="3047">
        <v>74</v>
      </c>
      <c r="SJ57" s="3047">
        <v>114</v>
      </c>
      <c r="SK57" s="3047">
        <v>62</v>
      </c>
      <c r="SL57" s="3047">
        <v>53</v>
      </c>
      <c r="SM57" s="3047">
        <v>113</v>
      </c>
      <c r="SN57" s="3047">
        <v>113</v>
      </c>
      <c r="SO57" s="3047">
        <v>113</v>
      </c>
      <c r="SP57" s="3047">
        <v>68</v>
      </c>
      <c r="SQ57" s="3047">
        <v>92</v>
      </c>
      <c r="SR57" s="3047">
        <v>35</v>
      </c>
      <c r="SS57" s="3047">
        <v>67</v>
      </c>
      <c r="ST57" s="3047">
        <v>0</v>
      </c>
      <c r="SU57" s="3047">
        <v>53</v>
      </c>
      <c r="SV57" s="3047">
        <v>53</v>
      </c>
      <c r="SW57" s="3047">
        <v>53</v>
      </c>
      <c r="SX57" s="3047">
        <v>4</v>
      </c>
      <c r="SY57" s="3047">
        <v>111</v>
      </c>
      <c r="SZ57" s="3047">
        <v>21</v>
      </c>
      <c r="TA57" s="3047">
        <v>0</v>
      </c>
      <c r="TB57" s="3047">
        <v>0</v>
      </c>
      <c r="TC57" s="3047">
        <v>64</v>
      </c>
      <c r="TD57" s="3047">
        <v>45</v>
      </c>
      <c r="TE57" s="3047">
        <v>71</v>
      </c>
      <c r="TF57" s="3047">
        <v>14</v>
      </c>
      <c r="TG57" s="3047">
        <v>49</v>
      </c>
      <c r="TH57" s="3047">
        <v>38</v>
      </c>
      <c r="TI57" s="3047">
        <v>38</v>
      </c>
      <c r="TJ57" s="3047">
        <v>38</v>
      </c>
      <c r="TK57" s="3047">
        <v>59</v>
      </c>
      <c r="TL57" s="3047">
        <v>90</v>
      </c>
      <c r="TM57" s="3047">
        <v>47</v>
      </c>
      <c r="TN57" s="3047">
        <v>84</v>
      </c>
      <c r="TO57" s="3047">
        <v>0</v>
      </c>
      <c r="TP57" s="3047">
        <v>88</v>
      </c>
      <c r="TQ57" s="3047">
        <v>88</v>
      </c>
      <c r="TR57" s="3047">
        <v>105</v>
      </c>
      <c r="TS57" s="3047">
        <v>34</v>
      </c>
      <c r="TT57" s="3047">
        <v>53</v>
      </c>
      <c r="TU57" s="3047">
        <v>84</v>
      </c>
      <c r="TV57" s="3047">
        <v>51</v>
      </c>
      <c r="TW57" s="3047">
        <v>51</v>
      </c>
      <c r="TX57" s="3047">
        <v>51</v>
      </c>
      <c r="TY57" s="3047">
        <v>0</v>
      </c>
      <c r="TZ57" s="3047">
        <v>165</v>
      </c>
      <c r="UA57" s="3047">
        <v>52</v>
      </c>
      <c r="UB57" s="3047">
        <v>51</v>
      </c>
      <c r="UC57" s="3047">
        <v>59</v>
      </c>
      <c r="UD57" s="3047">
        <v>59</v>
      </c>
      <c r="UE57" s="3047">
        <v>59</v>
      </c>
      <c r="UF57" s="3047">
        <v>52</v>
      </c>
      <c r="UG57" s="3047">
        <v>74</v>
      </c>
      <c r="UH57" s="3047">
        <v>74</v>
      </c>
      <c r="UI57" s="3047">
        <v>47</v>
      </c>
      <c r="UJ57" s="3047">
        <v>0</v>
      </c>
      <c r="UK57" s="3047">
        <v>65</v>
      </c>
      <c r="UL57" s="3047">
        <v>65</v>
      </c>
      <c r="UM57" s="3047">
        <v>17</v>
      </c>
      <c r="UN57" s="3047">
        <v>150</v>
      </c>
      <c r="UO57" s="3047">
        <v>54</v>
      </c>
      <c r="UP57" s="3047">
        <v>81</v>
      </c>
      <c r="UQ57" s="3047">
        <v>73</v>
      </c>
      <c r="UR57" s="3047">
        <v>73</v>
      </c>
      <c r="US57" s="3047">
        <v>73</v>
      </c>
      <c r="UT57" s="3047">
        <v>62</v>
      </c>
      <c r="UU57" s="3047">
        <v>122</v>
      </c>
      <c r="UV57" s="3047">
        <v>61</v>
      </c>
      <c r="UW57" s="3047">
        <v>63</v>
      </c>
      <c r="UX57" s="3047">
        <v>45</v>
      </c>
      <c r="UY57" s="3047">
        <v>45</v>
      </c>
      <c r="UZ57" s="3047">
        <v>45</v>
      </c>
      <c r="VA57" s="3047">
        <v>57</v>
      </c>
      <c r="VB57" s="3047">
        <v>67</v>
      </c>
      <c r="VC57" s="3047">
        <v>69</v>
      </c>
      <c r="VD57" s="3047">
        <v>99</v>
      </c>
      <c r="VE57" s="3047">
        <v>57</v>
      </c>
      <c r="VF57" s="3047">
        <v>57</v>
      </c>
      <c r="VG57" s="3047">
        <v>57</v>
      </c>
      <c r="VH57" s="3047">
        <v>56</v>
      </c>
      <c r="VI57" s="3047">
        <v>102</v>
      </c>
      <c r="VJ57" s="3047">
        <v>49</v>
      </c>
      <c r="VK57" s="3047">
        <v>71</v>
      </c>
      <c r="VL57" s="3047">
        <v>71</v>
      </c>
      <c r="VM57" s="3047">
        <v>71</v>
      </c>
      <c r="VN57" s="3047">
        <v>71</v>
      </c>
      <c r="VO57" s="3047">
        <v>51</v>
      </c>
      <c r="VP57" s="3047">
        <v>98</v>
      </c>
      <c r="VQ57" s="3047">
        <v>82</v>
      </c>
      <c r="VR57" s="3047">
        <v>94</v>
      </c>
      <c r="VS57" s="3047">
        <v>80</v>
      </c>
      <c r="VT57" s="3047">
        <v>80</v>
      </c>
      <c r="VU57" s="3047">
        <v>80</v>
      </c>
      <c r="VV57" s="3047">
        <v>100</v>
      </c>
      <c r="VW57" s="3047">
        <v>144</v>
      </c>
      <c r="VX57" s="3047">
        <v>114</v>
      </c>
      <c r="VY57" s="3047">
        <v>145</v>
      </c>
      <c r="VZ57" s="3047">
        <v>93</v>
      </c>
      <c r="WA57" s="3047">
        <v>93</v>
      </c>
      <c r="WB57" s="3047">
        <v>93</v>
      </c>
      <c r="WC57" s="3047">
        <v>85</v>
      </c>
      <c r="WD57" s="3047">
        <v>132</v>
      </c>
      <c r="WE57" s="3047">
        <v>57</v>
      </c>
      <c r="WF57" s="3047">
        <v>70</v>
      </c>
      <c r="WG57" s="3047">
        <v>82</v>
      </c>
      <c r="WH57" s="3047">
        <v>82</v>
      </c>
      <c r="WI57" s="3047">
        <v>82</v>
      </c>
      <c r="WJ57" s="3047">
        <v>58</v>
      </c>
      <c r="WK57" s="3047">
        <v>76</v>
      </c>
      <c r="WL57" s="3047">
        <v>47</v>
      </c>
      <c r="WM57" s="3047">
        <v>50</v>
      </c>
      <c r="WN57" s="3047">
        <v>53</v>
      </c>
      <c r="WO57" s="3047">
        <v>53</v>
      </c>
      <c r="WP57" s="3047">
        <v>53</v>
      </c>
      <c r="WQ57" s="3047">
        <v>53</v>
      </c>
      <c r="WR57" s="3047">
        <v>49</v>
      </c>
      <c r="WS57" s="3047">
        <v>0</v>
      </c>
      <c r="WT57" s="3047">
        <v>40</v>
      </c>
      <c r="WU57" s="3047">
        <v>107</v>
      </c>
      <c r="WV57" s="3047">
        <v>107</v>
      </c>
      <c r="WW57" s="3047">
        <v>107</v>
      </c>
      <c r="WX57" s="3047">
        <v>58</v>
      </c>
      <c r="WY57" s="3047">
        <v>107</v>
      </c>
      <c r="WZ57" s="3047">
        <v>63</v>
      </c>
      <c r="XA57" s="3047">
        <v>63</v>
      </c>
      <c r="XB57" s="3047">
        <v>43</v>
      </c>
      <c r="XC57" s="3047">
        <v>43</v>
      </c>
      <c r="XD57" s="3047">
        <v>43</v>
      </c>
      <c r="XE57" s="3047">
        <v>65</v>
      </c>
      <c r="XF57" s="3047">
        <v>115</v>
      </c>
      <c r="XG57" s="3047">
        <v>88</v>
      </c>
      <c r="XH57" s="3047">
        <v>92</v>
      </c>
      <c r="XI57" s="3047">
        <v>96</v>
      </c>
      <c r="XJ57" s="3047">
        <v>96</v>
      </c>
      <c r="XK57" s="3047">
        <v>96</v>
      </c>
      <c r="XL57" s="3047">
        <v>75</v>
      </c>
      <c r="XM57" s="3047">
        <v>98</v>
      </c>
      <c r="XN57" s="3047">
        <v>76</v>
      </c>
      <c r="XO57" s="3047">
        <v>53</v>
      </c>
      <c r="XP57" s="3047">
        <v>0</v>
      </c>
      <c r="XQ57" s="3047">
        <v>0</v>
      </c>
      <c r="XR57" s="3047">
        <v>97</v>
      </c>
      <c r="XS57" s="3047">
        <v>62</v>
      </c>
      <c r="XT57" s="3047">
        <v>76</v>
      </c>
      <c r="XU57" s="3047">
        <v>35</v>
      </c>
      <c r="XV57" s="3047">
        <v>76</v>
      </c>
      <c r="XW57" s="3047">
        <v>56</v>
      </c>
      <c r="XX57" s="3047">
        <v>56</v>
      </c>
      <c r="XY57" s="3047">
        <v>56</v>
      </c>
      <c r="XZ57" s="3047">
        <v>47</v>
      </c>
      <c r="YA57" s="3047">
        <v>2</v>
      </c>
      <c r="YB57" s="3047">
        <v>137</v>
      </c>
      <c r="YC57" s="3047">
        <v>101</v>
      </c>
      <c r="YD57" s="3047">
        <v>0</v>
      </c>
      <c r="YE57" s="3047">
        <v>114</v>
      </c>
      <c r="YF57" s="3047">
        <v>114</v>
      </c>
      <c r="YG57" s="3047">
        <v>96</v>
      </c>
      <c r="YH57" s="3047">
        <v>210</v>
      </c>
      <c r="YI57" s="3047">
        <v>117</v>
      </c>
      <c r="YJ57" s="3047">
        <v>133</v>
      </c>
      <c r="YK57" s="3047">
        <v>0</v>
      </c>
      <c r="YL57" s="3047">
        <v>111</v>
      </c>
      <c r="YM57" s="3047">
        <v>111</v>
      </c>
      <c r="YN57" s="3047">
        <v>105</v>
      </c>
      <c r="YO57" s="3047">
        <v>138</v>
      </c>
      <c r="YP57" s="3047">
        <v>58</v>
      </c>
      <c r="YQ57" s="3047">
        <v>95</v>
      </c>
      <c r="YR57" s="3047">
        <v>58</v>
      </c>
      <c r="YS57" s="3047">
        <v>58</v>
      </c>
      <c r="YT57" s="3047">
        <v>58</v>
      </c>
      <c r="YU57" s="3047">
        <v>62</v>
      </c>
      <c r="YV57" s="3047">
        <v>70</v>
      </c>
      <c r="YW57" s="3047">
        <v>49</v>
      </c>
      <c r="YX57" s="3047">
        <v>0</v>
      </c>
      <c r="YY57" s="3047">
        <v>109</v>
      </c>
      <c r="YZ57" s="3047">
        <v>109</v>
      </c>
      <c r="ZA57" s="3047">
        <v>109</v>
      </c>
      <c r="ZB57" s="3047">
        <v>43</v>
      </c>
      <c r="ZC57" s="3047">
        <v>119</v>
      </c>
      <c r="ZD57" s="3047">
        <v>42</v>
      </c>
      <c r="ZE57" s="3047">
        <v>74</v>
      </c>
      <c r="ZF57" s="3047">
        <v>47</v>
      </c>
      <c r="ZG57" s="3047">
        <v>47</v>
      </c>
      <c r="ZH57" s="3047">
        <v>47</v>
      </c>
      <c r="ZI57" s="3047">
        <v>46</v>
      </c>
      <c r="ZJ57" s="3047">
        <v>0</v>
      </c>
      <c r="ZK57" s="3047">
        <v>98</v>
      </c>
      <c r="ZL57" s="3047">
        <v>71</v>
      </c>
      <c r="ZM57" s="3047">
        <v>117</v>
      </c>
      <c r="ZN57" s="3047">
        <v>117</v>
      </c>
      <c r="ZO57" s="3047">
        <v>117</v>
      </c>
      <c r="ZP57" s="3047">
        <v>0</v>
      </c>
      <c r="ZQ57" s="3047">
        <v>171</v>
      </c>
      <c r="ZR57" s="3047">
        <v>56</v>
      </c>
      <c r="ZS57" s="3047">
        <v>56</v>
      </c>
      <c r="ZT57" s="3047">
        <v>0</v>
      </c>
      <c r="ZU57" s="3047">
        <v>0</v>
      </c>
      <c r="ZV57" s="3047">
        <v>0</v>
      </c>
      <c r="ZW57" s="3047">
        <v>36</v>
      </c>
      <c r="ZX57" s="3047">
        <v>0</v>
      </c>
      <c r="ZY57" s="3047">
        <v>48</v>
      </c>
      <c r="ZZ57" s="3047">
        <v>68</v>
      </c>
      <c r="AAA57" s="3047">
        <v>81</v>
      </c>
      <c r="AAB57" s="3047">
        <v>81</v>
      </c>
      <c r="AAC57" s="3047">
        <v>81</v>
      </c>
      <c r="AAD57" s="3047">
        <v>48</v>
      </c>
      <c r="AAE57" s="3047">
        <v>57</v>
      </c>
      <c r="AAF57" s="3047">
        <v>113</v>
      </c>
      <c r="AAG57" s="3047">
        <v>13</v>
      </c>
      <c r="AAH57" s="3047">
        <v>59</v>
      </c>
      <c r="AAI57" s="3047">
        <v>59</v>
      </c>
      <c r="AAJ57" s="3047">
        <v>59</v>
      </c>
      <c r="AAK57" s="3047">
        <v>48</v>
      </c>
      <c r="AAL57" s="3047">
        <v>33</v>
      </c>
      <c r="AAM57" s="3047">
        <v>118</v>
      </c>
      <c r="AAN57" s="3047">
        <v>39</v>
      </c>
      <c r="AAO57" s="3047">
        <v>82</v>
      </c>
      <c r="AAP57" s="3047">
        <v>82</v>
      </c>
      <c r="AAQ57" s="3047">
        <v>82</v>
      </c>
      <c r="AAR57" s="3047">
        <v>72</v>
      </c>
      <c r="AAS57" s="3047">
        <v>65</v>
      </c>
      <c r="AAT57" s="3047">
        <v>85</v>
      </c>
      <c r="AAU57" s="3047">
        <v>24</v>
      </c>
      <c r="AAV57" s="3047">
        <v>67</v>
      </c>
      <c r="AAW57" s="3047">
        <v>67</v>
      </c>
      <c r="AAX57" s="3047">
        <v>67</v>
      </c>
      <c r="AAY57" s="3047">
        <v>0</v>
      </c>
      <c r="AAZ57" s="3047">
        <v>0</v>
      </c>
      <c r="ABA57" s="3047">
        <v>21</v>
      </c>
      <c r="ABB57" s="3047">
        <v>43</v>
      </c>
      <c r="ABC57" s="3047">
        <v>102</v>
      </c>
      <c r="ABD57" s="3047">
        <v>105</v>
      </c>
      <c r="ABE57" s="3047">
        <v>105</v>
      </c>
      <c r="ABF57" s="3047">
        <v>32</v>
      </c>
      <c r="ABG57" s="3047">
        <v>32</v>
      </c>
      <c r="ABH57" s="3047">
        <v>46</v>
      </c>
    </row>
    <row r="58" spans="1:736" x14ac:dyDescent="0.2">
      <c r="A58" s="3046" t="s">
        <v>437</v>
      </c>
      <c r="B58" s="3047">
        <v>0</v>
      </c>
      <c r="C58" s="3047">
        <v>0</v>
      </c>
      <c r="D58" s="3047"/>
      <c r="E58" s="3047"/>
      <c r="F58" s="3047">
        <v>0</v>
      </c>
      <c r="G58" s="3047">
        <v>0</v>
      </c>
      <c r="H58" s="3047">
        <v>0</v>
      </c>
      <c r="I58" s="3047">
        <v>3</v>
      </c>
      <c r="J58" s="3047">
        <v>0</v>
      </c>
      <c r="K58" s="3047">
        <v>59</v>
      </c>
      <c r="L58" s="3047">
        <v>38</v>
      </c>
      <c r="M58" s="3047">
        <v>0</v>
      </c>
      <c r="N58" s="3047">
        <v>2</v>
      </c>
      <c r="O58" s="3047">
        <v>0</v>
      </c>
      <c r="P58" s="3047">
        <v>0</v>
      </c>
      <c r="Q58" s="3047">
        <v>0</v>
      </c>
      <c r="R58" s="3047"/>
      <c r="S58" s="3047"/>
      <c r="T58" s="3047">
        <v>0</v>
      </c>
      <c r="U58" s="3047">
        <v>8</v>
      </c>
      <c r="V58" s="3047">
        <v>0</v>
      </c>
      <c r="W58" s="3047">
        <v>0</v>
      </c>
      <c r="X58" s="3047">
        <v>0</v>
      </c>
      <c r="Y58" s="3047"/>
      <c r="Z58" s="3047"/>
      <c r="AA58" s="3047">
        <v>1</v>
      </c>
      <c r="AB58" s="3047">
        <v>0</v>
      </c>
      <c r="AC58" s="3047">
        <v>0</v>
      </c>
      <c r="AD58" s="3047">
        <v>0</v>
      </c>
      <c r="AE58" s="3047">
        <v>0</v>
      </c>
      <c r="AF58" s="3047"/>
      <c r="AG58" s="3047"/>
      <c r="AH58" s="3047">
        <v>0</v>
      </c>
      <c r="AI58" s="3047">
        <v>0</v>
      </c>
      <c r="AJ58" s="3047">
        <v>0</v>
      </c>
      <c r="AK58" s="3047">
        <v>0</v>
      </c>
      <c r="AL58" s="3047">
        <v>0</v>
      </c>
      <c r="AM58" s="3047"/>
      <c r="AN58" s="3047"/>
      <c r="AO58" s="3047">
        <v>0</v>
      </c>
      <c r="AP58" s="3047">
        <v>0</v>
      </c>
      <c r="AQ58" s="3047">
        <v>0</v>
      </c>
      <c r="AR58" s="3047">
        <v>0</v>
      </c>
      <c r="AS58" s="3047">
        <v>0</v>
      </c>
      <c r="AT58" s="3047"/>
      <c r="AU58" s="3047"/>
      <c r="AV58" s="3047">
        <v>11</v>
      </c>
      <c r="AW58" s="3047">
        <v>11</v>
      </c>
      <c r="AX58" s="3047">
        <v>48</v>
      </c>
      <c r="AY58" s="3047">
        <v>0</v>
      </c>
      <c r="AZ58" s="3047">
        <v>0</v>
      </c>
      <c r="BA58" s="3047"/>
      <c r="BB58" s="3047"/>
      <c r="BC58" s="3047">
        <v>0</v>
      </c>
      <c r="BD58" s="3047">
        <v>0</v>
      </c>
      <c r="BE58" s="3047">
        <v>6</v>
      </c>
      <c r="BF58" s="3047">
        <v>0</v>
      </c>
      <c r="BG58" s="3047">
        <v>63</v>
      </c>
      <c r="BH58" s="3047"/>
      <c r="BI58" s="3047"/>
      <c r="BJ58" s="3047">
        <v>0</v>
      </c>
      <c r="BK58" s="3047">
        <v>0</v>
      </c>
      <c r="BL58" s="3047">
        <v>1</v>
      </c>
      <c r="BM58" s="3047">
        <v>1</v>
      </c>
      <c r="BN58" s="3047">
        <v>0</v>
      </c>
      <c r="BO58" s="3047">
        <v>37</v>
      </c>
      <c r="BP58" s="3047">
        <v>37</v>
      </c>
      <c r="BQ58" s="3047">
        <v>0</v>
      </c>
      <c r="BR58" s="3047">
        <v>0</v>
      </c>
      <c r="BS58" s="3047">
        <v>0</v>
      </c>
      <c r="BT58" s="3047">
        <v>0</v>
      </c>
      <c r="BU58" s="3047">
        <v>22</v>
      </c>
      <c r="BV58" s="3047">
        <v>94</v>
      </c>
      <c r="BW58" s="3047">
        <v>94</v>
      </c>
      <c r="BX58" s="3047">
        <v>11</v>
      </c>
      <c r="BY58" s="3047">
        <v>11</v>
      </c>
      <c r="BZ58" s="3047">
        <v>0</v>
      </c>
      <c r="CA58" s="3047">
        <v>18</v>
      </c>
      <c r="CB58" s="3047">
        <v>1</v>
      </c>
      <c r="CC58" s="3047">
        <v>1</v>
      </c>
      <c r="CD58" s="3047">
        <v>1</v>
      </c>
      <c r="CE58" s="3047">
        <v>37</v>
      </c>
      <c r="CF58" s="3047">
        <v>1</v>
      </c>
      <c r="CG58" s="3047">
        <v>47</v>
      </c>
      <c r="CH58" s="3047">
        <v>0</v>
      </c>
      <c r="CI58" s="3047">
        <v>2</v>
      </c>
      <c r="CJ58" s="3047">
        <v>0</v>
      </c>
      <c r="CK58" s="3047">
        <v>0</v>
      </c>
      <c r="CL58" s="3047">
        <v>0</v>
      </c>
      <c r="CM58" s="3047">
        <v>0</v>
      </c>
      <c r="CN58" s="3047">
        <v>0</v>
      </c>
      <c r="CO58" s="3047">
        <v>0</v>
      </c>
      <c r="CP58" s="3047">
        <v>0</v>
      </c>
      <c r="CQ58" s="3047">
        <v>4</v>
      </c>
      <c r="CR58" s="3047">
        <v>4</v>
      </c>
      <c r="CS58" s="3047">
        <v>0</v>
      </c>
      <c r="CT58" s="3047">
        <v>1</v>
      </c>
      <c r="CU58" s="3047">
        <v>2</v>
      </c>
      <c r="CV58" s="3047">
        <v>0</v>
      </c>
      <c r="CW58" s="3047">
        <v>1</v>
      </c>
      <c r="CX58" s="3047">
        <v>1</v>
      </c>
      <c r="CY58" s="3047">
        <v>1</v>
      </c>
      <c r="CZ58" s="3047">
        <v>0</v>
      </c>
      <c r="DA58" s="3047">
        <v>0</v>
      </c>
      <c r="DB58" s="3047">
        <v>1</v>
      </c>
      <c r="DC58" s="3047">
        <v>0</v>
      </c>
      <c r="DD58" s="3047">
        <v>4</v>
      </c>
      <c r="DE58" s="3047">
        <v>4</v>
      </c>
      <c r="DF58" s="3047">
        <v>4</v>
      </c>
      <c r="DG58" s="3047">
        <v>0</v>
      </c>
      <c r="DH58" s="3047">
        <v>1</v>
      </c>
      <c r="DI58" s="3047">
        <v>2</v>
      </c>
      <c r="DJ58" s="3047">
        <v>6</v>
      </c>
      <c r="DK58" s="3047">
        <v>0</v>
      </c>
      <c r="DL58" s="3047">
        <v>0</v>
      </c>
      <c r="DM58" s="3047">
        <v>0</v>
      </c>
      <c r="DN58" s="3047">
        <v>1</v>
      </c>
      <c r="DO58" s="3047">
        <v>2</v>
      </c>
      <c r="DP58" s="3047">
        <v>8</v>
      </c>
      <c r="DQ58" s="3047">
        <v>1</v>
      </c>
      <c r="DR58" s="3047">
        <v>3</v>
      </c>
      <c r="DS58" s="3047">
        <v>0</v>
      </c>
      <c r="DT58" s="3047">
        <v>0</v>
      </c>
      <c r="DU58" s="3047">
        <v>0</v>
      </c>
      <c r="DV58" s="3047">
        <v>0</v>
      </c>
      <c r="DW58" s="3047">
        <v>3</v>
      </c>
      <c r="DX58" s="3047">
        <v>0</v>
      </c>
      <c r="DY58" s="3047">
        <v>2</v>
      </c>
      <c r="DZ58" s="3047">
        <v>2</v>
      </c>
      <c r="EA58" s="3047">
        <v>2</v>
      </c>
      <c r="EB58" s="3047">
        <v>1</v>
      </c>
      <c r="EC58" s="3047">
        <v>0</v>
      </c>
      <c r="ED58" s="3047">
        <v>0</v>
      </c>
      <c r="EE58" s="3047">
        <v>5</v>
      </c>
      <c r="EF58" s="3047">
        <v>6</v>
      </c>
      <c r="EG58" s="3047">
        <v>6</v>
      </c>
      <c r="EH58" s="3047">
        <v>6</v>
      </c>
      <c r="EI58" s="3047">
        <v>8</v>
      </c>
      <c r="EJ58" s="3047">
        <v>1</v>
      </c>
      <c r="EK58" s="3047">
        <v>0</v>
      </c>
      <c r="EL58" s="3047">
        <v>19</v>
      </c>
      <c r="EM58" s="3047">
        <v>0</v>
      </c>
      <c r="EN58" s="3047">
        <v>0</v>
      </c>
      <c r="EO58" s="3047">
        <v>0</v>
      </c>
      <c r="EP58" s="3047">
        <v>0</v>
      </c>
      <c r="EQ58" s="3047">
        <v>0</v>
      </c>
      <c r="ER58" s="3047">
        <v>1</v>
      </c>
      <c r="ES58" s="3047">
        <v>0</v>
      </c>
      <c r="ET58" s="3047">
        <v>0</v>
      </c>
      <c r="EU58" s="3047">
        <v>0</v>
      </c>
      <c r="EV58" s="3047">
        <v>0</v>
      </c>
      <c r="EW58" s="3047">
        <v>0</v>
      </c>
      <c r="EX58" s="3047">
        <v>0</v>
      </c>
      <c r="EY58" s="3047">
        <v>0</v>
      </c>
      <c r="EZ58" s="3047">
        <v>0</v>
      </c>
      <c r="FA58" s="3047">
        <v>1</v>
      </c>
      <c r="FB58" s="3047">
        <v>0</v>
      </c>
      <c r="FC58" s="3047">
        <v>0</v>
      </c>
      <c r="FD58" s="3047">
        <v>0</v>
      </c>
      <c r="FE58" s="3047">
        <v>0</v>
      </c>
      <c r="FF58" s="3047">
        <v>0</v>
      </c>
      <c r="FG58" s="3047">
        <v>0</v>
      </c>
      <c r="FH58" s="3047">
        <v>5</v>
      </c>
      <c r="FI58" s="3047">
        <v>5</v>
      </c>
      <c r="FJ58" s="3047">
        <v>5</v>
      </c>
      <c r="FK58" s="3047">
        <v>0</v>
      </c>
      <c r="FL58" s="3047">
        <v>0</v>
      </c>
      <c r="FM58" s="3047">
        <v>23</v>
      </c>
      <c r="FN58" s="3047">
        <v>6</v>
      </c>
      <c r="FO58" s="3047">
        <v>0</v>
      </c>
      <c r="FP58" s="3047">
        <v>0</v>
      </c>
      <c r="FQ58" s="3047">
        <v>0</v>
      </c>
      <c r="FR58" s="3047">
        <v>0</v>
      </c>
      <c r="FS58" s="3047">
        <v>0</v>
      </c>
      <c r="FT58" s="3047">
        <v>5</v>
      </c>
      <c r="FU58" s="3047">
        <v>0</v>
      </c>
      <c r="FV58" s="3047">
        <v>2</v>
      </c>
      <c r="FW58" s="3047">
        <v>2</v>
      </c>
      <c r="FX58" s="3047">
        <v>2</v>
      </c>
      <c r="FY58" s="3047">
        <v>3</v>
      </c>
      <c r="FZ58" s="3047">
        <v>3</v>
      </c>
      <c r="GA58" s="3047">
        <v>17</v>
      </c>
      <c r="GB58" s="3047">
        <v>3</v>
      </c>
      <c r="GC58" s="3047">
        <v>0</v>
      </c>
      <c r="GD58" s="3047">
        <v>0</v>
      </c>
      <c r="GE58" s="3047">
        <v>0</v>
      </c>
      <c r="GF58" s="3047">
        <v>1</v>
      </c>
      <c r="GG58" s="3047">
        <v>1</v>
      </c>
      <c r="GH58" s="3047">
        <v>0</v>
      </c>
      <c r="GI58" s="3047">
        <v>0</v>
      </c>
      <c r="GJ58" s="3047">
        <v>0</v>
      </c>
      <c r="GK58" s="3047">
        <v>0</v>
      </c>
      <c r="GL58" s="3047">
        <v>0</v>
      </c>
      <c r="GM58" s="3047">
        <v>0</v>
      </c>
      <c r="GN58" s="3047">
        <v>0</v>
      </c>
      <c r="GO58" s="3047">
        <v>2</v>
      </c>
      <c r="GP58" s="3047">
        <v>1</v>
      </c>
      <c r="GQ58" s="3047">
        <v>32</v>
      </c>
      <c r="GR58" s="3047">
        <v>0</v>
      </c>
      <c r="GS58" s="3047">
        <v>0</v>
      </c>
      <c r="GT58" s="3047">
        <v>4</v>
      </c>
      <c r="GU58" s="3047">
        <v>1</v>
      </c>
      <c r="GV58" s="3047">
        <v>6</v>
      </c>
      <c r="GW58" s="3047">
        <v>10</v>
      </c>
      <c r="GX58" s="3047">
        <v>7</v>
      </c>
      <c r="GY58" s="3047">
        <v>0</v>
      </c>
      <c r="GZ58" s="3047">
        <v>0</v>
      </c>
      <c r="HA58" s="3047">
        <v>2</v>
      </c>
      <c r="HB58" s="3047">
        <v>1</v>
      </c>
      <c r="HC58" s="3047">
        <v>8</v>
      </c>
      <c r="HD58" s="3047">
        <v>2</v>
      </c>
      <c r="HE58" s="3047">
        <v>4</v>
      </c>
      <c r="HF58" s="3047">
        <v>4</v>
      </c>
      <c r="HG58" s="3047">
        <v>4</v>
      </c>
      <c r="HH58" s="3047">
        <v>3</v>
      </c>
      <c r="HI58" s="3047">
        <v>1</v>
      </c>
      <c r="HJ58" s="3047">
        <v>12</v>
      </c>
      <c r="HK58" s="3047">
        <v>0</v>
      </c>
      <c r="HL58" s="3047">
        <v>3</v>
      </c>
      <c r="HM58" s="3047">
        <v>3</v>
      </c>
      <c r="HN58" s="3047">
        <v>3</v>
      </c>
      <c r="HO58" s="3047">
        <v>2</v>
      </c>
      <c r="HP58" s="3047">
        <v>2</v>
      </c>
      <c r="HQ58" s="3047">
        <v>16</v>
      </c>
      <c r="HR58" s="3047">
        <v>3</v>
      </c>
      <c r="HS58" s="3047">
        <v>17</v>
      </c>
      <c r="HT58" s="3047">
        <v>17</v>
      </c>
      <c r="HU58" s="3047">
        <v>17</v>
      </c>
      <c r="HV58" s="3047">
        <v>13</v>
      </c>
      <c r="HW58" s="3047">
        <v>2</v>
      </c>
      <c r="HX58" s="3047">
        <v>28</v>
      </c>
      <c r="HY58" s="3047">
        <v>0</v>
      </c>
      <c r="HZ58" s="3047">
        <v>15</v>
      </c>
      <c r="IA58" s="3047">
        <v>15</v>
      </c>
      <c r="IB58" s="3047">
        <v>15</v>
      </c>
      <c r="IC58" s="3047">
        <v>7</v>
      </c>
      <c r="ID58" s="3047">
        <v>3</v>
      </c>
      <c r="IE58" s="3047">
        <v>10</v>
      </c>
      <c r="IF58" s="3047">
        <v>0</v>
      </c>
      <c r="IG58" s="3047">
        <v>0</v>
      </c>
      <c r="IH58" s="3047">
        <v>0</v>
      </c>
      <c r="II58" s="3047">
        <v>0</v>
      </c>
      <c r="IJ58" s="3047">
        <v>0</v>
      </c>
      <c r="IK58" s="3047">
        <v>0</v>
      </c>
      <c r="IL58" s="3047">
        <v>1</v>
      </c>
      <c r="IM58" s="3047">
        <v>0</v>
      </c>
      <c r="IN58" s="3047">
        <v>0</v>
      </c>
      <c r="IO58" s="3047">
        <v>0</v>
      </c>
      <c r="IP58" s="3047">
        <v>0</v>
      </c>
      <c r="IQ58" s="3047">
        <v>0</v>
      </c>
      <c r="IR58" s="3047">
        <v>7</v>
      </c>
      <c r="IS58" s="3047">
        <v>0</v>
      </c>
      <c r="IT58" s="3047">
        <v>18</v>
      </c>
      <c r="IU58" s="3047">
        <v>0</v>
      </c>
      <c r="IV58" s="3047">
        <v>0</v>
      </c>
      <c r="IW58" s="3047">
        <v>0</v>
      </c>
      <c r="IX58" s="3047">
        <v>0</v>
      </c>
      <c r="IY58" s="3047">
        <v>1</v>
      </c>
      <c r="IZ58" s="3047">
        <v>8</v>
      </c>
      <c r="JA58" s="3047">
        <v>0</v>
      </c>
      <c r="JB58" s="3047">
        <v>2</v>
      </c>
      <c r="JC58" s="3047">
        <v>2</v>
      </c>
      <c r="JD58" s="3047">
        <v>2</v>
      </c>
      <c r="JE58" s="3047">
        <v>0</v>
      </c>
      <c r="JF58" s="3047">
        <v>0</v>
      </c>
      <c r="JG58" s="3047">
        <v>15</v>
      </c>
      <c r="JH58" s="3047">
        <v>0</v>
      </c>
      <c r="JI58" s="3047">
        <v>60</v>
      </c>
      <c r="JJ58" s="3047">
        <v>1</v>
      </c>
      <c r="JK58" s="3047">
        <v>1</v>
      </c>
      <c r="JL58" s="3047">
        <v>0</v>
      </c>
      <c r="JM58" s="3047">
        <v>5</v>
      </c>
      <c r="JN58" s="3047">
        <v>8</v>
      </c>
      <c r="JO58" s="3047">
        <v>0</v>
      </c>
      <c r="JP58" s="3047">
        <v>0</v>
      </c>
      <c r="JQ58" s="3047">
        <v>0</v>
      </c>
      <c r="JR58" s="3047">
        <v>0</v>
      </c>
      <c r="JS58" s="3047">
        <v>0</v>
      </c>
      <c r="JT58" s="3047">
        <v>0</v>
      </c>
      <c r="JU58" s="3047">
        <v>0</v>
      </c>
      <c r="JV58" s="3047">
        <v>0</v>
      </c>
      <c r="JW58" s="3047">
        <v>1</v>
      </c>
      <c r="JX58" s="3047">
        <v>1</v>
      </c>
      <c r="JY58" s="3047">
        <v>1</v>
      </c>
      <c r="JZ58" s="3047">
        <v>1</v>
      </c>
      <c r="KA58" s="3047">
        <v>0</v>
      </c>
      <c r="KB58" s="3047">
        <v>0</v>
      </c>
      <c r="KC58" s="3047">
        <v>0</v>
      </c>
      <c r="KD58" s="3047">
        <v>7</v>
      </c>
      <c r="KE58" s="3047">
        <v>7</v>
      </c>
      <c r="KF58" s="3047">
        <v>7</v>
      </c>
      <c r="KG58" s="3047">
        <v>1</v>
      </c>
      <c r="KH58" s="3047">
        <v>0</v>
      </c>
      <c r="KI58" s="3047">
        <v>11</v>
      </c>
      <c r="KJ58" s="3047">
        <v>0</v>
      </c>
      <c r="KK58" s="3047">
        <v>0</v>
      </c>
      <c r="KL58" s="3047">
        <v>0</v>
      </c>
      <c r="KM58" s="3047">
        <v>0</v>
      </c>
      <c r="KN58" s="3047">
        <v>0</v>
      </c>
      <c r="KO58" s="3047">
        <v>0</v>
      </c>
      <c r="KP58" s="3047">
        <v>0</v>
      </c>
      <c r="KQ58" s="3047">
        <v>0</v>
      </c>
      <c r="KR58" s="3047">
        <v>0</v>
      </c>
      <c r="KS58" s="3047">
        <v>0</v>
      </c>
      <c r="KT58" s="3047">
        <v>0</v>
      </c>
      <c r="KU58" s="3047">
        <v>0</v>
      </c>
      <c r="KV58" s="3047">
        <v>3</v>
      </c>
      <c r="KW58" s="3047">
        <v>5</v>
      </c>
      <c r="KX58" s="3047">
        <v>0</v>
      </c>
      <c r="KY58" s="3047">
        <v>0</v>
      </c>
      <c r="KZ58" s="3047">
        <v>0</v>
      </c>
      <c r="LA58" s="3047">
        <v>0</v>
      </c>
      <c r="LB58" s="3047">
        <v>0</v>
      </c>
      <c r="LC58" s="3047">
        <v>0</v>
      </c>
      <c r="LD58" s="3047">
        <v>4</v>
      </c>
      <c r="LE58" s="3047">
        <v>0</v>
      </c>
      <c r="LF58" s="3047">
        <v>8</v>
      </c>
      <c r="LG58" s="3047">
        <v>8</v>
      </c>
      <c r="LH58" s="3047">
        <v>8</v>
      </c>
      <c r="LI58" s="3047">
        <v>1</v>
      </c>
      <c r="LJ58" s="3047">
        <v>0</v>
      </c>
      <c r="LK58" s="3047">
        <v>12</v>
      </c>
      <c r="LL58" s="3047">
        <v>2</v>
      </c>
      <c r="LM58" s="3047">
        <v>31</v>
      </c>
      <c r="LN58" s="3047">
        <v>31</v>
      </c>
      <c r="LO58" s="3047">
        <v>31</v>
      </c>
      <c r="LP58" s="3047">
        <v>7</v>
      </c>
      <c r="LQ58" s="3047">
        <v>4</v>
      </c>
      <c r="LR58" s="3047">
        <v>1</v>
      </c>
      <c r="LS58" s="3047">
        <v>1</v>
      </c>
      <c r="LT58" s="3047">
        <v>0</v>
      </c>
      <c r="LU58" s="3047">
        <v>0</v>
      </c>
      <c r="LV58" s="3047">
        <v>0</v>
      </c>
      <c r="LW58" s="3047">
        <v>0</v>
      </c>
      <c r="LX58" s="3047">
        <v>0</v>
      </c>
      <c r="LY58" s="3047">
        <v>4</v>
      </c>
      <c r="LZ58" s="3047">
        <v>0</v>
      </c>
      <c r="MA58" s="3047">
        <v>0</v>
      </c>
      <c r="MB58" s="3047">
        <v>0</v>
      </c>
      <c r="MC58" s="3047">
        <v>0</v>
      </c>
      <c r="MD58" s="3047">
        <v>15</v>
      </c>
      <c r="ME58" s="3047">
        <v>1</v>
      </c>
      <c r="MF58" s="3047">
        <v>0</v>
      </c>
      <c r="MG58" s="3047">
        <v>0</v>
      </c>
      <c r="MH58" s="3047">
        <v>0</v>
      </c>
      <c r="MI58" s="3047">
        <v>0</v>
      </c>
      <c r="MJ58" s="3047">
        <v>0</v>
      </c>
      <c r="MK58" s="3047">
        <v>0</v>
      </c>
      <c r="ML58" s="3047">
        <v>0</v>
      </c>
      <c r="MM58" s="3047">
        <v>0</v>
      </c>
      <c r="MN58" s="3047">
        <v>0</v>
      </c>
      <c r="MO58" s="3047">
        <v>0</v>
      </c>
      <c r="MP58" s="3047">
        <v>0</v>
      </c>
      <c r="MQ58" s="3047">
        <v>0</v>
      </c>
      <c r="MR58" s="3047">
        <v>2</v>
      </c>
      <c r="MS58" s="3047">
        <v>3</v>
      </c>
      <c r="MT58" s="3047">
        <v>25</v>
      </c>
      <c r="MU58" s="3047">
        <v>11</v>
      </c>
      <c r="MV58" s="3047">
        <v>0</v>
      </c>
      <c r="MW58" s="3047">
        <v>0</v>
      </c>
      <c r="MX58" s="3047">
        <v>0</v>
      </c>
      <c r="MY58" s="3047">
        <v>0</v>
      </c>
      <c r="MZ58" s="3047">
        <v>0</v>
      </c>
      <c r="NA58" s="3047">
        <v>0</v>
      </c>
      <c r="NB58" s="3047">
        <v>7</v>
      </c>
      <c r="NC58" s="3047">
        <v>0</v>
      </c>
      <c r="ND58" s="3047">
        <v>0</v>
      </c>
      <c r="NE58" s="3047">
        <v>0</v>
      </c>
      <c r="NF58" s="3047">
        <v>0</v>
      </c>
      <c r="NG58" s="3047">
        <v>1</v>
      </c>
      <c r="NH58" s="3047">
        <v>0</v>
      </c>
      <c r="NI58" s="3047">
        <v>0</v>
      </c>
      <c r="NJ58" s="3047">
        <v>9</v>
      </c>
      <c r="NK58" s="3047">
        <v>1</v>
      </c>
      <c r="NL58" s="3047">
        <v>1</v>
      </c>
      <c r="NM58" s="3047">
        <v>2</v>
      </c>
      <c r="NN58" s="3047">
        <v>3</v>
      </c>
      <c r="NO58" s="3047">
        <v>0</v>
      </c>
      <c r="NP58" s="3047">
        <v>0</v>
      </c>
      <c r="NQ58" s="3047">
        <v>0</v>
      </c>
      <c r="NR58" s="3047">
        <v>0</v>
      </c>
      <c r="NS58" s="3047">
        <v>0</v>
      </c>
      <c r="NT58" s="3047">
        <v>3</v>
      </c>
      <c r="NU58" s="3047">
        <v>3</v>
      </c>
      <c r="NV58" s="3047">
        <v>0</v>
      </c>
      <c r="NW58" s="3047">
        <v>21</v>
      </c>
      <c r="NX58" s="3047">
        <v>0</v>
      </c>
      <c r="NY58" s="3047">
        <v>0</v>
      </c>
      <c r="NZ58" s="3047">
        <v>0</v>
      </c>
      <c r="OA58" s="3047">
        <v>12</v>
      </c>
      <c r="OB58" s="3047">
        <v>0</v>
      </c>
      <c r="OC58" s="3047">
        <v>8</v>
      </c>
      <c r="OD58" s="3047">
        <v>0</v>
      </c>
      <c r="OE58" s="3047">
        <v>2</v>
      </c>
      <c r="OF58" s="3047">
        <v>2</v>
      </c>
      <c r="OG58" s="3047">
        <v>2</v>
      </c>
      <c r="OH58" s="3047">
        <v>0</v>
      </c>
      <c r="OI58" s="3047">
        <v>0</v>
      </c>
      <c r="OJ58" s="3047">
        <v>1</v>
      </c>
      <c r="OK58" s="3047">
        <v>0</v>
      </c>
      <c r="OL58" s="3047">
        <v>7</v>
      </c>
      <c r="OM58" s="3047">
        <v>7</v>
      </c>
      <c r="ON58" s="3047">
        <v>7</v>
      </c>
      <c r="OO58" s="3047">
        <v>2</v>
      </c>
      <c r="OP58" s="3047">
        <v>0</v>
      </c>
      <c r="OQ58" s="3047">
        <v>0</v>
      </c>
      <c r="OR58" s="3047">
        <v>0</v>
      </c>
      <c r="OS58" s="3047">
        <v>1</v>
      </c>
      <c r="OT58" s="3047">
        <v>1</v>
      </c>
      <c r="OU58" s="3047">
        <v>1</v>
      </c>
      <c r="OV58" s="3047">
        <v>14</v>
      </c>
      <c r="OW58" s="3047">
        <v>7</v>
      </c>
      <c r="OX58" s="3047">
        <v>7</v>
      </c>
      <c r="OY58" s="3047">
        <v>6</v>
      </c>
      <c r="OZ58" s="3047">
        <v>15</v>
      </c>
      <c r="PA58" s="3047">
        <v>15</v>
      </c>
      <c r="PB58" s="3047">
        <v>15</v>
      </c>
      <c r="PC58" s="3047">
        <v>3</v>
      </c>
      <c r="PD58" s="3047">
        <v>0</v>
      </c>
      <c r="PE58" s="3047">
        <v>0</v>
      </c>
      <c r="PF58" s="3047">
        <v>1</v>
      </c>
      <c r="PG58" s="3047">
        <v>0</v>
      </c>
      <c r="PH58" s="3047"/>
      <c r="PI58" s="3047">
        <v>0</v>
      </c>
      <c r="PJ58" s="3047">
        <v>0</v>
      </c>
      <c r="PK58" s="3047">
        <v>0</v>
      </c>
      <c r="PL58" s="3047">
        <v>0</v>
      </c>
      <c r="PM58" s="3047">
        <v>0</v>
      </c>
      <c r="PN58" s="3047">
        <v>0</v>
      </c>
      <c r="PO58" s="3047">
        <v>0</v>
      </c>
      <c r="PP58" s="3047">
        <v>0</v>
      </c>
      <c r="PQ58" s="3047">
        <v>0</v>
      </c>
      <c r="PR58" s="3047">
        <v>0</v>
      </c>
      <c r="PS58" s="3047">
        <v>38</v>
      </c>
      <c r="PT58" s="3047">
        <v>0</v>
      </c>
      <c r="PU58" s="3047">
        <v>0</v>
      </c>
      <c r="PV58" s="3047">
        <v>0</v>
      </c>
      <c r="PW58" s="3047">
        <v>0</v>
      </c>
      <c r="PX58" s="3047">
        <v>0</v>
      </c>
      <c r="PY58" s="3047">
        <v>0</v>
      </c>
      <c r="PZ58" s="3047">
        <v>15</v>
      </c>
      <c r="QA58" s="3047">
        <v>0</v>
      </c>
      <c r="QB58" s="3047">
        <v>5</v>
      </c>
      <c r="QC58" s="3047">
        <v>5</v>
      </c>
      <c r="QD58" s="3047">
        <v>5</v>
      </c>
      <c r="QE58" s="3047">
        <v>0</v>
      </c>
      <c r="QF58" s="3047">
        <v>2</v>
      </c>
      <c r="QG58" s="3047">
        <v>9</v>
      </c>
      <c r="QH58" s="3047">
        <v>0</v>
      </c>
      <c r="QI58" s="3047">
        <v>0</v>
      </c>
      <c r="QJ58" s="3047">
        <v>0</v>
      </c>
      <c r="QK58" s="3047">
        <v>0</v>
      </c>
      <c r="QL58" s="3047">
        <v>2</v>
      </c>
      <c r="QM58" s="3047">
        <v>0</v>
      </c>
      <c r="QN58" s="3047">
        <v>0</v>
      </c>
      <c r="QO58" s="3047">
        <v>0</v>
      </c>
      <c r="QP58" s="3047">
        <v>0</v>
      </c>
      <c r="QQ58" s="3047">
        <v>0</v>
      </c>
      <c r="QR58" s="3047">
        <v>0</v>
      </c>
      <c r="QS58" s="3047">
        <v>0</v>
      </c>
      <c r="QT58" s="3047">
        <v>0</v>
      </c>
      <c r="QU58" s="3047">
        <v>0</v>
      </c>
      <c r="QV58" s="3047">
        <v>0</v>
      </c>
      <c r="QW58" s="3047">
        <v>2</v>
      </c>
      <c r="QX58" s="3047">
        <v>2</v>
      </c>
      <c r="QY58" s="3047">
        <v>2</v>
      </c>
      <c r="QZ58" s="3047">
        <v>0</v>
      </c>
      <c r="RA58" s="3047">
        <v>0</v>
      </c>
      <c r="RB58" s="3047">
        <v>2</v>
      </c>
      <c r="RC58" s="3047">
        <v>0</v>
      </c>
      <c r="RD58" s="3047">
        <v>0</v>
      </c>
      <c r="RE58" s="3047">
        <v>0</v>
      </c>
      <c r="RF58" s="3047">
        <v>0</v>
      </c>
      <c r="RG58" s="3047">
        <v>0</v>
      </c>
      <c r="RH58" s="3047">
        <v>0</v>
      </c>
      <c r="RI58" s="3047">
        <v>6</v>
      </c>
      <c r="RJ58" s="3047">
        <v>0</v>
      </c>
      <c r="RK58" s="3047">
        <v>0</v>
      </c>
      <c r="RL58" s="3047">
        <v>0</v>
      </c>
      <c r="RM58" s="3047">
        <v>0</v>
      </c>
      <c r="RN58" s="3047">
        <v>0</v>
      </c>
      <c r="RO58" s="3047">
        <v>2</v>
      </c>
      <c r="RP58" s="3047">
        <v>0</v>
      </c>
      <c r="RQ58" s="3047">
        <v>0</v>
      </c>
      <c r="RR58" s="3047">
        <v>0</v>
      </c>
      <c r="RS58" s="3047">
        <v>0</v>
      </c>
      <c r="RT58" s="3047">
        <v>0</v>
      </c>
      <c r="RU58" s="3047">
        <v>0</v>
      </c>
      <c r="RV58" s="3047">
        <v>0</v>
      </c>
      <c r="RW58" s="3047">
        <v>14</v>
      </c>
      <c r="RX58" s="3047">
        <v>2</v>
      </c>
      <c r="RY58" s="3047">
        <v>0</v>
      </c>
      <c r="RZ58" s="3047">
        <v>0</v>
      </c>
      <c r="SA58" s="3047">
        <v>0</v>
      </c>
      <c r="SB58" s="3047">
        <v>0</v>
      </c>
      <c r="SC58" s="3047">
        <v>0</v>
      </c>
      <c r="SD58" s="3047">
        <v>0</v>
      </c>
      <c r="SE58" s="3047">
        <v>0</v>
      </c>
      <c r="SF58" s="3047">
        <v>0</v>
      </c>
      <c r="SG58" s="3047">
        <v>0</v>
      </c>
      <c r="SH58" s="3047">
        <v>0</v>
      </c>
      <c r="SI58" s="3047">
        <v>0</v>
      </c>
      <c r="SJ58" s="3047">
        <v>0</v>
      </c>
      <c r="SK58" s="3047">
        <v>6</v>
      </c>
      <c r="SL58" s="3047">
        <v>0</v>
      </c>
      <c r="SM58" s="3047">
        <v>0</v>
      </c>
      <c r="SN58" s="3047">
        <v>0</v>
      </c>
      <c r="SO58" s="3047">
        <v>0</v>
      </c>
      <c r="SP58" s="3047">
        <v>4</v>
      </c>
      <c r="SQ58" s="3047">
        <v>0</v>
      </c>
      <c r="SR58" s="3047">
        <v>1</v>
      </c>
      <c r="SS58" s="3047">
        <v>1</v>
      </c>
      <c r="ST58" s="3047">
        <v>0</v>
      </c>
      <c r="SU58" s="3047">
        <v>0</v>
      </c>
      <c r="SV58" s="3047">
        <v>0</v>
      </c>
      <c r="SW58" s="3047">
        <v>0</v>
      </c>
      <c r="SX58" s="3047">
        <v>0</v>
      </c>
      <c r="SY58" s="3047">
        <v>0</v>
      </c>
      <c r="SZ58" s="3047">
        <v>0</v>
      </c>
      <c r="TA58" s="3047">
        <v>0</v>
      </c>
      <c r="TB58" s="3047">
        <v>0</v>
      </c>
      <c r="TC58" s="3047">
        <v>0</v>
      </c>
      <c r="TD58" s="3047">
        <v>0</v>
      </c>
      <c r="TE58" s="3047">
        <v>0</v>
      </c>
      <c r="TF58" s="3047">
        <v>0</v>
      </c>
      <c r="TG58" s="3047">
        <v>0</v>
      </c>
      <c r="TH58" s="3047">
        <v>0</v>
      </c>
      <c r="TI58" s="3047">
        <v>0</v>
      </c>
      <c r="TJ58" s="3047">
        <v>0</v>
      </c>
      <c r="TK58" s="3047">
        <v>0</v>
      </c>
      <c r="TL58" s="3047">
        <v>0</v>
      </c>
      <c r="TM58" s="3047">
        <v>1</v>
      </c>
      <c r="TN58" s="3047">
        <v>0</v>
      </c>
      <c r="TO58" s="3047">
        <v>0</v>
      </c>
      <c r="TP58" s="3047">
        <v>0</v>
      </c>
      <c r="TQ58" s="3047">
        <v>0</v>
      </c>
      <c r="TR58" s="3047">
        <v>0</v>
      </c>
      <c r="TS58" s="3047">
        <v>1</v>
      </c>
      <c r="TT58" s="3047">
        <v>0</v>
      </c>
      <c r="TU58" s="3047">
        <v>0</v>
      </c>
      <c r="TV58" s="3047">
        <v>0</v>
      </c>
      <c r="TW58" s="3047">
        <v>0</v>
      </c>
      <c r="TX58" s="3047">
        <v>0</v>
      </c>
      <c r="TY58" s="3047">
        <v>0</v>
      </c>
      <c r="TZ58" s="3047">
        <v>0</v>
      </c>
      <c r="UA58" s="3047">
        <v>19</v>
      </c>
      <c r="UB58" s="3047">
        <v>0</v>
      </c>
      <c r="UC58" s="3047">
        <v>0</v>
      </c>
      <c r="UD58" s="3047">
        <v>0</v>
      </c>
      <c r="UE58" s="3047">
        <v>0</v>
      </c>
      <c r="UF58" s="3047">
        <v>0</v>
      </c>
      <c r="UG58" s="3047">
        <v>0</v>
      </c>
      <c r="UH58" s="3047">
        <v>0</v>
      </c>
      <c r="UI58" s="3047">
        <v>0</v>
      </c>
      <c r="UJ58" s="3047">
        <v>0</v>
      </c>
      <c r="UK58" s="3047">
        <v>0</v>
      </c>
      <c r="UL58" s="3047">
        <v>0</v>
      </c>
      <c r="UM58" s="3047">
        <v>0</v>
      </c>
      <c r="UN58" s="3047">
        <v>0</v>
      </c>
      <c r="UO58" s="3047">
        <v>27</v>
      </c>
      <c r="UP58" s="3047">
        <v>0</v>
      </c>
      <c r="UQ58" s="3047">
        <v>0</v>
      </c>
      <c r="UR58" s="3047">
        <v>0</v>
      </c>
      <c r="US58" s="3047">
        <v>0</v>
      </c>
      <c r="UT58" s="3047">
        <v>0</v>
      </c>
      <c r="UU58" s="3047">
        <v>0</v>
      </c>
      <c r="UV58" s="3047">
        <v>2</v>
      </c>
      <c r="UW58" s="3047">
        <v>1</v>
      </c>
      <c r="UX58" s="3047">
        <v>5</v>
      </c>
      <c r="UY58" s="3047">
        <v>5</v>
      </c>
      <c r="UZ58" s="3047">
        <v>5</v>
      </c>
      <c r="VA58" s="3047">
        <v>0</v>
      </c>
      <c r="VB58" s="3047">
        <v>0</v>
      </c>
      <c r="VC58" s="3047">
        <v>0</v>
      </c>
      <c r="VD58" s="3047">
        <v>1</v>
      </c>
      <c r="VE58" s="3047">
        <v>0</v>
      </c>
      <c r="VF58" s="3047">
        <v>0</v>
      </c>
      <c r="VG58" s="3047">
        <v>0</v>
      </c>
      <c r="VH58" s="3047">
        <v>2</v>
      </c>
      <c r="VI58" s="3047">
        <v>0</v>
      </c>
      <c r="VJ58" s="3047">
        <v>0</v>
      </c>
      <c r="VK58" s="3047">
        <v>0</v>
      </c>
      <c r="VL58" s="3047">
        <v>0</v>
      </c>
      <c r="VM58" s="3047">
        <v>0</v>
      </c>
      <c r="VN58" s="3047">
        <v>0</v>
      </c>
      <c r="VO58" s="3047">
        <v>0</v>
      </c>
      <c r="VP58" s="3047">
        <v>2</v>
      </c>
      <c r="VQ58" s="3047">
        <v>4</v>
      </c>
      <c r="VR58" s="3047">
        <v>0</v>
      </c>
      <c r="VS58" s="3047">
        <v>0</v>
      </c>
      <c r="VT58" s="3047">
        <v>0</v>
      </c>
      <c r="VU58" s="3047">
        <v>0</v>
      </c>
      <c r="VV58" s="3047">
        <v>0</v>
      </c>
      <c r="VW58" s="3047">
        <v>1</v>
      </c>
      <c r="VX58" s="3047">
        <v>4</v>
      </c>
      <c r="VY58" s="3047">
        <v>2</v>
      </c>
      <c r="VZ58" s="3047">
        <v>0</v>
      </c>
      <c r="WA58" s="3047">
        <v>0</v>
      </c>
      <c r="WB58" s="3047">
        <v>0</v>
      </c>
      <c r="WC58" s="3047">
        <v>0</v>
      </c>
      <c r="WD58" s="3047">
        <v>0</v>
      </c>
      <c r="WE58" s="3047">
        <v>3</v>
      </c>
      <c r="WF58" s="3047">
        <v>0</v>
      </c>
      <c r="WG58" s="3047">
        <v>0</v>
      </c>
      <c r="WH58" s="3047">
        <v>0</v>
      </c>
      <c r="WI58" s="3047">
        <v>0</v>
      </c>
      <c r="WJ58" s="3047">
        <v>0</v>
      </c>
      <c r="WK58" s="3047">
        <v>0</v>
      </c>
      <c r="WL58" s="3047">
        <v>1</v>
      </c>
      <c r="WM58" s="3047">
        <v>0</v>
      </c>
      <c r="WN58" s="3047">
        <v>0</v>
      </c>
      <c r="WO58" s="3047">
        <v>0</v>
      </c>
      <c r="WP58" s="3047">
        <v>0</v>
      </c>
      <c r="WQ58" s="3047">
        <v>0</v>
      </c>
      <c r="WR58" s="3047">
        <v>0</v>
      </c>
      <c r="WS58" s="3047">
        <v>39</v>
      </c>
      <c r="WT58" s="3047">
        <v>0</v>
      </c>
      <c r="WU58" s="3047">
        <v>0</v>
      </c>
      <c r="WV58" s="3047">
        <v>0</v>
      </c>
      <c r="WW58" s="3047">
        <v>0</v>
      </c>
      <c r="WX58" s="3047">
        <v>1</v>
      </c>
      <c r="WY58" s="3047">
        <v>1</v>
      </c>
      <c r="WZ58" s="3047">
        <v>0</v>
      </c>
      <c r="XA58" s="3047">
        <v>0</v>
      </c>
      <c r="XB58" s="3047">
        <v>0</v>
      </c>
      <c r="XC58" s="3047">
        <v>0</v>
      </c>
      <c r="XD58" s="3047">
        <v>0</v>
      </c>
      <c r="XE58" s="3047">
        <v>0</v>
      </c>
      <c r="XF58" s="3047">
        <v>0</v>
      </c>
      <c r="XG58" s="3047">
        <v>0</v>
      </c>
      <c r="XH58" s="3047">
        <v>1</v>
      </c>
      <c r="XI58" s="3047">
        <v>0</v>
      </c>
      <c r="XJ58" s="3047">
        <v>0</v>
      </c>
      <c r="XK58" s="3047">
        <v>0</v>
      </c>
      <c r="XL58" s="3047">
        <v>0</v>
      </c>
      <c r="XM58" s="3047">
        <v>0</v>
      </c>
      <c r="XN58" s="3047">
        <v>0</v>
      </c>
      <c r="XO58" s="3047">
        <v>1</v>
      </c>
      <c r="XP58" s="3047">
        <v>0</v>
      </c>
      <c r="XQ58" s="3047">
        <v>0</v>
      </c>
      <c r="XR58" s="3047">
        <v>0</v>
      </c>
      <c r="XS58" s="3047">
        <v>1</v>
      </c>
      <c r="XT58" s="3047">
        <v>1</v>
      </c>
      <c r="XU58" s="3047">
        <v>0</v>
      </c>
      <c r="XV58" s="3047">
        <v>0</v>
      </c>
      <c r="XW58" s="3047">
        <v>0</v>
      </c>
      <c r="XX58" s="3047">
        <v>0</v>
      </c>
      <c r="XY58" s="3047">
        <v>0</v>
      </c>
      <c r="XZ58" s="3047">
        <v>0</v>
      </c>
      <c r="YA58" s="3047">
        <v>0</v>
      </c>
      <c r="YB58" s="3047">
        <v>0</v>
      </c>
      <c r="YC58" s="3047">
        <v>8</v>
      </c>
      <c r="YD58" s="3047">
        <v>8</v>
      </c>
      <c r="YE58" s="3047">
        <v>8</v>
      </c>
      <c r="YF58" s="3047">
        <v>8</v>
      </c>
      <c r="YG58" s="3047">
        <v>1</v>
      </c>
      <c r="YH58" s="3047">
        <v>4</v>
      </c>
      <c r="YI58" s="3047">
        <v>32</v>
      </c>
      <c r="YJ58" s="3047">
        <v>0</v>
      </c>
      <c r="YK58" s="3047">
        <v>1</v>
      </c>
      <c r="YL58" s="3047">
        <v>1</v>
      </c>
      <c r="YM58" s="3047">
        <v>1</v>
      </c>
      <c r="YN58" s="3047">
        <v>0</v>
      </c>
      <c r="YO58" s="3047">
        <v>0</v>
      </c>
      <c r="YP58" s="3047">
        <v>8</v>
      </c>
      <c r="YQ58" s="3047">
        <v>1</v>
      </c>
      <c r="YR58" s="3047">
        <v>2</v>
      </c>
      <c r="YS58" s="3047">
        <v>2</v>
      </c>
      <c r="YT58" s="3047">
        <v>2</v>
      </c>
      <c r="YU58" s="3047">
        <v>0</v>
      </c>
      <c r="YV58" s="3047">
        <v>1</v>
      </c>
      <c r="YW58" s="3047">
        <v>0</v>
      </c>
      <c r="YX58" s="3047">
        <v>0</v>
      </c>
      <c r="YY58" s="3047">
        <v>0</v>
      </c>
      <c r="YZ58" s="3047">
        <v>0</v>
      </c>
      <c r="ZA58" s="3047">
        <v>0</v>
      </c>
      <c r="ZB58" s="3047">
        <v>18</v>
      </c>
      <c r="ZC58" s="3047">
        <v>23</v>
      </c>
      <c r="ZD58" s="3047">
        <v>23</v>
      </c>
      <c r="ZE58" s="3047">
        <v>9</v>
      </c>
      <c r="ZF58" s="3047">
        <v>4</v>
      </c>
      <c r="ZG58" s="3047">
        <v>4</v>
      </c>
      <c r="ZH58" s="3047">
        <v>4</v>
      </c>
      <c r="ZI58" s="3047">
        <v>0</v>
      </c>
      <c r="ZJ58" s="3047">
        <v>0</v>
      </c>
      <c r="ZK58" s="3047">
        <v>0</v>
      </c>
      <c r="ZL58" s="3047">
        <v>5</v>
      </c>
      <c r="ZM58" s="3047">
        <v>0</v>
      </c>
      <c r="ZN58" s="3047">
        <v>0</v>
      </c>
      <c r="ZO58" s="3047">
        <v>0</v>
      </c>
      <c r="ZP58" s="3047">
        <v>2</v>
      </c>
      <c r="ZQ58" s="3047">
        <v>0</v>
      </c>
      <c r="ZR58" s="3047">
        <v>9</v>
      </c>
      <c r="ZS58" s="3047">
        <v>9</v>
      </c>
      <c r="ZT58" s="3047">
        <v>0</v>
      </c>
      <c r="ZU58" s="3047">
        <v>0</v>
      </c>
      <c r="ZV58" s="3047">
        <v>0</v>
      </c>
      <c r="ZW58" s="3047">
        <v>0</v>
      </c>
      <c r="ZX58" s="3047">
        <v>0</v>
      </c>
      <c r="ZY58" s="3047">
        <v>4</v>
      </c>
      <c r="ZZ58" s="3047">
        <v>0</v>
      </c>
      <c r="AAA58" s="3047">
        <v>0</v>
      </c>
      <c r="AAB58" s="3047">
        <v>0</v>
      </c>
      <c r="AAC58" s="3047">
        <v>0</v>
      </c>
      <c r="AAD58" s="3047">
        <v>0</v>
      </c>
      <c r="AAE58" s="3047">
        <v>0</v>
      </c>
      <c r="AAF58" s="3047">
        <v>0</v>
      </c>
      <c r="AAG58" s="3047">
        <v>0</v>
      </c>
      <c r="AAH58" s="3047">
        <v>0</v>
      </c>
      <c r="AAI58" s="3047">
        <v>0</v>
      </c>
      <c r="AAJ58" s="3047">
        <v>0</v>
      </c>
      <c r="AAK58" s="3047">
        <v>0</v>
      </c>
      <c r="AAL58" s="3047">
        <v>0</v>
      </c>
      <c r="AAM58" s="3047">
        <v>0</v>
      </c>
      <c r="AAN58" s="3047">
        <v>0</v>
      </c>
      <c r="AAO58" s="3047">
        <v>0</v>
      </c>
      <c r="AAP58" s="3047">
        <v>0</v>
      </c>
      <c r="AAQ58" s="3047">
        <v>0</v>
      </c>
      <c r="AAR58" s="3047">
        <v>5</v>
      </c>
      <c r="AAS58" s="3047">
        <v>3</v>
      </c>
      <c r="AAT58" s="3047">
        <v>0</v>
      </c>
      <c r="AAU58" s="3047">
        <v>0</v>
      </c>
      <c r="AAV58" s="3047">
        <v>0</v>
      </c>
      <c r="AAW58" s="3047">
        <v>0</v>
      </c>
      <c r="AAX58" s="3047">
        <v>0</v>
      </c>
      <c r="AAY58" s="3047">
        <v>0</v>
      </c>
      <c r="AAZ58" s="3047">
        <v>0</v>
      </c>
      <c r="ABA58" s="3047">
        <v>0</v>
      </c>
      <c r="ABB58" s="3047">
        <v>0</v>
      </c>
      <c r="ABC58" s="3047">
        <v>0</v>
      </c>
      <c r="ABD58" s="3047">
        <v>0</v>
      </c>
      <c r="ABE58" s="3047">
        <v>0</v>
      </c>
      <c r="ABF58" s="3047">
        <v>0</v>
      </c>
      <c r="ABG58" s="3047">
        <v>0</v>
      </c>
      <c r="ABH58" s="3047">
        <v>0</v>
      </c>
    </row>
    <row r="59" spans="1:736" x14ac:dyDescent="0.2">
      <c r="A59" s="3046" t="s">
        <v>438</v>
      </c>
      <c r="B59" s="3046">
        <v>1</v>
      </c>
      <c r="C59" s="3047">
        <v>1</v>
      </c>
      <c r="D59" s="3047"/>
      <c r="E59" s="3047"/>
      <c r="F59" s="3047">
        <v>1</v>
      </c>
      <c r="G59" s="3047">
        <v>0</v>
      </c>
      <c r="H59" s="3047">
        <v>0</v>
      </c>
      <c r="I59" s="3047">
        <v>0</v>
      </c>
      <c r="J59" s="3047">
        <v>0</v>
      </c>
      <c r="K59" s="3047">
        <v>0</v>
      </c>
      <c r="L59" s="3047">
        <v>1</v>
      </c>
      <c r="M59" s="3047">
        <v>0</v>
      </c>
      <c r="N59" s="3047">
        <v>0</v>
      </c>
      <c r="O59" s="3047">
        <v>1</v>
      </c>
      <c r="P59" s="3047">
        <v>1</v>
      </c>
      <c r="Q59" s="3047">
        <v>1</v>
      </c>
      <c r="R59" s="3047"/>
      <c r="S59" s="3047"/>
      <c r="T59" s="3047">
        <v>1</v>
      </c>
      <c r="U59" s="3047">
        <v>2</v>
      </c>
      <c r="V59" s="3047">
        <v>2</v>
      </c>
      <c r="W59" s="3047">
        <v>2</v>
      </c>
      <c r="X59" s="3047">
        <v>1</v>
      </c>
      <c r="Y59" s="3047"/>
      <c r="Z59" s="3047"/>
      <c r="AA59" s="3047">
        <v>3</v>
      </c>
      <c r="AB59" s="3047">
        <v>3</v>
      </c>
      <c r="AC59" s="3047">
        <v>3</v>
      </c>
      <c r="AD59" s="3047">
        <v>2</v>
      </c>
      <c r="AE59" s="3047">
        <v>2</v>
      </c>
      <c r="AF59" s="3047"/>
      <c r="AG59" s="3047"/>
      <c r="AH59" s="3047">
        <v>2</v>
      </c>
      <c r="AI59" s="3047">
        <v>1</v>
      </c>
      <c r="AJ59" s="3047">
        <v>2</v>
      </c>
      <c r="AK59" s="3047">
        <v>1</v>
      </c>
      <c r="AL59" s="3047">
        <v>1</v>
      </c>
      <c r="AM59" s="3047"/>
      <c r="AN59" s="3047"/>
      <c r="AO59" s="3047">
        <v>1</v>
      </c>
      <c r="AP59" s="3047">
        <v>1</v>
      </c>
      <c r="AQ59" s="3047">
        <v>1</v>
      </c>
      <c r="AR59" s="3047">
        <v>1</v>
      </c>
      <c r="AS59" s="3047">
        <v>1</v>
      </c>
      <c r="AT59" s="3047"/>
      <c r="AU59" s="3047"/>
      <c r="AV59" s="3047">
        <v>2</v>
      </c>
      <c r="AW59" s="3047">
        <v>1</v>
      </c>
      <c r="AX59" s="3047">
        <v>0</v>
      </c>
      <c r="AY59" s="3047">
        <v>1</v>
      </c>
      <c r="AZ59" s="3047">
        <v>0</v>
      </c>
      <c r="BA59" s="3047"/>
      <c r="BB59" s="3047"/>
      <c r="BC59" s="3047">
        <v>0</v>
      </c>
      <c r="BD59" s="3047">
        <v>0</v>
      </c>
      <c r="BE59" s="3047">
        <v>0</v>
      </c>
      <c r="BF59" s="3047">
        <v>0</v>
      </c>
      <c r="BG59" s="3047">
        <v>0</v>
      </c>
      <c r="BH59" s="3047"/>
      <c r="BI59" s="3047"/>
      <c r="BJ59" s="3047">
        <v>1</v>
      </c>
      <c r="BK59" s="3047">
        <v>1</v>
      </c>
      <c r="BL59" s="3047">
        <v>1</v>
      </c>
      <c r="BM59" s="3047">
        <v>0</v>
      </c>
      <c r="BN59" s="3047">
        <v>0</v>
      </c>
      <c r="BO59" s="3047">
        <v>0</v>
      </c>
      <c r="BP59" s="3047">
        <v>0</v>
      </c>
      <c r="BQ59" s="3047">
        <v>0</v>
      </c>
      <c r="BR59" s="3047">
        <v>1</v>
      </c>
      <c r="BS59" s="3047">
        <v>1</v>
      </c>
      <c r="BT59" s="3047">
        <v>0</v>
      </c>
      <c r="BU59" s="3047">
        <v>0</v>
      </c>
      <c r="BV59" s="3047">
        <v>0</v>
      </c>
      <c r="BW59" s="3047">
        <v>0</v>
      </c>
      <c r="BX59" s="3047">
        <v>0</v>
      </c>
      <c r="BY59" s="3047">
        <v>0</v>
      </c>
      <c r="BZ59" s="3047">
        <v>3</v>
      </c>
      <c r="CA59" s="3047">
        <v>5</v>
      </c>
      <c r="CB59" s="3047">
        <v>3</v>
      </c>
      <c r="CC59" s="3047">
        <v>3</v>
      </c>
      <c r="CD59" s="3047">
        <v>3</v>
      </c>
      <c r="CE59" s="3047">
        <v>3</v>
      </c>
      <c r="CF59" s="3047">
        <v>5</v>
      </c>
      <c r="CG59" s="3047">
        <v>5</v>
      </c>
      <c r="CH59" s="3047">
        <v>3</v>
      </c>
      <c r="CI59" s="3047">
        <v>3</v>
      </c>
      <c r="CJ59" s="3047">
        <v>3</v>
      </c>
      <c r="CK59" s="3047">
        <v>3</v>
      </c>
      <c r="CL59" s="3047">
        <v>2</v>
      </c>
      <c r="CM59" s="3047">
        <v>2</v>
      </c>
      <c r="CN59" s="3047">
        <v>2</v>
      </c>
      <c r="CO59" s="3047">
        <v>2</v>
      </c>
      <c r="CP59" s="3047">
        <v>2</v>
      </c>
      <c r="CQ59" s="3047">
        <v>2</v>
      </c>
      <c r="CR59" s="3047">
        <v>2</v>
      </c>
      <c r="CS59" s="3047">
        <v>2</v>
      </c>
      <c r="CT59" s="3047">
        <v>2</v>
      </c>
      <c r="CU59" s="3047">
        <v>3</v>
      </c>
      <c r="CV59" s="3047">
        <v>1</v>
      </c>
      <c r="CW59" s="3047">
        <v>1</v>
      </c>
      <c r="CX59" s="3047">
        <v>1</v>
      </c>
      <c r="CY59" s="3047">
        <v>1</v>
      </c>
      <c r="CZ59" s="3047">
        <v>1</v>
      </c>
      <c r="DA59" s="3047">
        <v>0</v>
      </c>
      <c r="DB59" s="3047">
        <v>0</v>
      </c>
      <c r="DC59" s="3047">
        <v>0</v>
      </c>
      <c r="DD59" s="3047">
        <v>0</v>
      </c>
      <c r="DE59" s="3047">
        <v>0</v>
      </c>
      <c r="DF59" s="3047">
        <v>0</v>
      </c>
      <c r="DG59" s="3047">
        <v>0</v>
      </c>
      <c r="DH59" s="3047">
        <v>0</v>
      </c>
      <c r="DI59" s="3047">
        <v>5</v>
      </c>
      <c r="DJ59" s="3047">
        <v>1</v>
      </c>
      <c r="DK59" s="3047">
        <v>1</v>
      </c>
      <c r="DL59" s="3047">
        <v>1</v>
      </c>
      <c r="DM59" s="3047">
        <v>1</v>
      </c>
      <c r="DN59" s="3047">
        <v>1</v>
      </c>
      <c r="DO59" s="3047">
        <v>1</v>
      </c>
      <c r="DP59" s="3047">
        <v>1</v>
      </c>
      <c r="DQ59" s="3047">
        <v>1</v>
      </c>
      <c r="DR59" s="3047">
        <v>1</v>
      </c>
      <c r="DS59" s="3047">
        <v>1</v>
      </c>
      <c r="DT59" s="3047">
        <v>1</v>
      </c>
      <c r="DU59" s="3047">
        <v>1</v>
      </c>
      <c r="DV59" s="3047">
        <v>1</v>
      </c>
      <c r="DW59" s="3047">
        <v>2</v>
      </c>
      <c r="DX59" s="3047">
        <v>1</v>
      </c>
      <c r="DY59" s="3047">
        <v>1</v>
      </c>
      <c r="DZ59" s="3047">
        <v>1</v>
      </c>
      <c r="EA59" s="3047">
        <v>1</v>
      </c>
      <c r="EB59" s="3047">
        <v>1</v>
      </c>
      <c r="EC59" s="3047">
        <v>0</v>
      </c>
      <c r="ED59" s="3047">
        <v>0</v>
      </c>
      <c r="EE59" s="3047">
        <v>2</v>
      </c>
      <c r="EF59" s="3047">
        <v>2</v>
      </c>
      <c r="EG59" s="3047">
        <v>2</v>
      </c>
      <c r="EH59" s="3047">
        <v>2</v>
      </c>
      <c r="EI59" s="3047">
        <v>3</v>
      </c>
      <c r="EJ59" s="3047">
        <v>2</v>
      </c>
      <c r="EK59" s="3047">
        <v>1</v>
      </c>
      <c r="EL59" s="3047">
        <v>3</v>
      </c>
      <c r="EM59" s="3047">
        <v>5</v>
      </c>
      <c r="EN59" s="3047">
        <v>5</v>
      </c>
      <c r="EO59" s="3047">
        <v>5</v>
      </c>
      <c r="EP59" s="3047">
        <v>0</v>
      </c>
      <c r="EQ59" s="3047">
        <v>0</v>
      </c>
      <c r="ER59" s="3047">
        <v>2</v>
      </c>
      <c r="ES59" s="3047">
        <v>3</v>
      </c>
      <c r="ET59" s="3047">
        <v>2</v>
      </c>
      <c r="EU59" s="3047">
        <v>2</v>
      </c>
      <c r="EV59" s="3047">
        <v>2</v>
      </c>
      <c r="EW59" s="3047">
        <v>2</v>
      </c>
      <c r="EX59" s="3047">
        <v>2</v>
      </c>
      <c r="EY59" s="3047">
        <v>2</v>
      </c>
      <c r="EZ59" s="3047">
        <v>3</v>
      </c>
      <c r="FA59" s="3047">
        <v>1</v>
      </c>
      <c r="FB59" s="3047">
        <v>1</v>
      </c>
      <c r="FC59" s="3047">
        <v>1</v>
      </c>
      <c r="FD59" s="3047">
        <v>1</v>
      </c>
      <c r="FE59" s="3047">
        <v>1</v>
      </c>
      <c r="FF59" s="3047">
        <v>0</v>
      </c>
      <c r="FG59" s="3047">
        <v>0</v>
      </c>
      <c r="FH59" s="3047">
        <v>6</v>
      </c>
      <c r="FI59" s="3047">
        <v>3</v>
      </c>
      <c r="FJ59" s="3047">
        <v>3</v>
      </c>
      <c r="FK59" s="3047">
        <v>0</v>
      </c>
      <c r="FL59" s="3047">
        <v>1</v>
      </c>
      <c r="FM59" s="3047">
        <v>1</v>
      </c>
      <c r="FN59" s="3047">
        <v>1</v>
      </c>
      <c r="FO59" s="3047">
        <v>2</v>
      </c>
      <c r="FP59" s="3047">
        <v>2</v>
      </c>
      <c r="FQ59" s="3047">
        <v>2</v>
      </c>
      <c r="FR59" s="3047">
        <v>1</v>
      </c>
      <c r="FS59" s="3047">
        <v>1</v>
      </c>
      <c r="FT59" s="3047">
        <v>3</v>
      </c>
      <c r="FU59" s="3047">
        <v>3</v>
      </c>
      <c r="FV59" s="3047">
        <v>2</v>
      </c>
      <c r="FW59" s="3047">
        <v>2</v>
      </c>
      <c r="FX59" s="3047">
        <v>2</v>
      </c>
      <c r="FY59" s="3047">
        <v>3</v>
      </c>
      <c r="FZ59" s="3047">
        <v>0</v>
      </c>
      <c r="GA59" s="3047">
        <v>1</v>
      </c>
      <c r="GB59" s="3047">
        <v>1</v>
      </c>
      <c r="GC59" s="3047">
        <v>3</v>
      </c>
      <c r="GD59" s="3047">
        <v>3</v>
      </c>
      <c r="GE59" s="3047">
        <v>3</v>
      </c>
      <c r="GF59" s="3047">
        <v>1</v>
      </c>
      <c r="GG59" s="3047">
        <v>1</v>
      </c>
      <c r="GH59" s="3047">
        <v>1</v>
      </c>
      <c r="GI59" s="3047">
        <v>1</v>
      </c>
      <c r="GJ59" s="3047">
        <v>1</v>
      </c>
      <c r="GK59" s="3047">
        <v>1</v>
      </c>
      <c r="GL59" s="3047">
        <v>1</v>
      </c>
      <c r="GM59" s="3047">
        <v>2</v>
      </c>
      <c r="GN59" s="3047">
        <v>1</v>
      </c>
      <c r="GO59" s="3047">
        <v>0</v>
      </c>
      <c r="GP59" s="3047">
        <v>5</v>
      </c>
      <c r="GQ59" s="3047">
        <v>3</v>
      </c>
      <c r="GR59" s="3047">
        <v>3</v>
      </c>
      <c r="GS59" s="3047">
        <v>3</v>
      </c>
      <c r="GT59" s="3047">
        <v>3</v>
      </c>
      <c r="GU59" s="3047">
        <v>3</v>
      </c>
      <c r="GV59" s="3047">
        <v>5</v>
      </c>
      <c r="GW59" s="3047">
        <v>5</v>
      </c>
      <c r="GX59" s="3047">
        <v>4</v>
      </c>
      <c r="GY59" s="3047">
        <v>4</v>
      </c>
      <c r="GZ59" s="3047">
        <v>4</v>
      </c>
      <c r="HA59" s="3047">
        <v>6</v>
      </c>
      <c r="HB59" s="3047">
        <v>6</v>
      </c>
      <c r="HC59" s="3047">
        <v>3</v>
      </c>
      <c r="HD59" s="3047">
        <v>1</v>
      </c>
      <c r="HE59" s="3047">
        <v>0</v>
      </c>
      <c r="HF59" s="3047">
        <v>0</v>
      </c>
      <c r="HG59" s="3047">
        <v>0</v>
      </c>
      <c r="HH59" s="3047">
        <v>1</v>
      </c>
      <c r="HI59" s="3047">
        <v>3</v>
      </c>
      <c r="HJ59" s="3047">
        <v>3</v>
      </c>
      <c r="HK59" s="3047">
        <v>3</v>
      </c>
      <c r="HL59" s="3047">
        <v>0</v>
      </c>
      <c r="HM59" s="3047">
        <v>0</v>
      </c>
      <c r="HN59" s="3047">
        <v>0</v>
      </c>
      <c r="HO59" s="3047">
        <v>0</v>
      </c>
      <c r="HP59" s="3047">
        <v>0</v>
      </c>
      <c r="HQ59" s="3047">
        <v>0</v>
      </c>
      <c r="HR59" s="3047">
        <v>0</v>
      </c>
      <c r="HS59" s="3047">
        <v>2</v>
      </c>
      <c r="HT59" s="3047">
        <v>2</v>
      </c>
      <c r="HU59" s="3047">
        <v>2</v>
      </c>
      <c r="HV59" s="3047">
        <v>3</v>
      </c>
      <c r="HW59" s="3047">
        <v>4</v>
      </c>
      <c r="HX59" s="3047">
        <v>3</v>
      </c>
      <c r="HY59" s="3047">
        <v>3</v>
      </c>
      <c r="HZ59" s="3047">
        <v>1</v>
      </c>
      <c r="IA59" s="3047">
        <v>1</v>
      </c>
      <c r="IB59" s="3047">
        <v>1</v>
      </c>
      <c r="IC59" s="3047">
        <v>3</v>
      </c>
      <c r="ID59" s="3047">
        <v>4</v>
      </c>
      <c r="IE59" s="3047">
        <v>3</v>
      </c>
      <c r="IF59" s="3047">
        <v>2</v>
      </c>
      <c r="IG59" s="3047">
        <v>1</v>
      </c>
      <c r="IH59" s="3047">
        <v>1</v>
      </c>
      <c r="II59" s="3047">
        <v>1</v>
      </c>
      <c r="IJ59" s="3047">
        <v>2</v>
      </c>
      <c r="IK59" s="3047">
        <v>4</v>
      </c>
      <c r="IL59" s="3047">
        <v>4</v>
      </c>
      <c r="IM59" s="3047">
        <v>1</v>
      </c>
      <c r="IN59" s="3047">
        <v>1</v>
      </c>
      <c r="IO59" s="3047">
        <v>1</v>
      </c>
      <c r="IP59" s="3047">
        <v>1</v>
      </c>
      <c r="IQ59" s="3047">
        <v>1</v>
      </c>
      <c r="IR59" s="3047">
        <v>2</v>
      </c>
      <c r="IS59" s="3047">
        <v>1</v>
      </c>
      <c r="IT59" s="3047">
        <v>1</v>
      </c>
      <c r="IU59" s="3047">
        <v>1</v>
      </c>
      <c r="IV59" s="3047">
        <v>1</v>
      </c>
      <c r="IW59" s="3047">
        <v>1</v>
      </c>
      <c r="IX59" s="3047">
        <v>1</v>
      </c>
      <c r="IY59" s="3047">
        <v>1</v>
      </c>
      <c r="IZ59" s="3047">
        <v>1</v>
      </c>
      <c r="JA59" s="3047">
        <v>1</v>
      </c>
      <c r="JB59" s="3047">
        <v>2</v>
      </c>
      <c r="JC59" s="3047">
        <v>2</v>
      </c>
      <c r="JD59" s="3047">
        <v>2</v>
      </c>
      <c r="JE59" s="3047">
        <v>2</v>
      </c>
      <c r="JF59" s="3047">
        <v>2</v>
      </c>
      <c r="JG59" s="3047">
        <v>3</v>
      </c>
      <c r="JH59" s="3047">
        <v>1</v>
      </c>
      <c r="JI59" s="3047">
        <v>1</v>
      </c>
      <c r="JJ59" s="3047">
        <v>1</v>
      </c>
      <c r="JK59" s="3047">
        <v>1</v>
      </c>
      <c r="JL59" s="3047">
        <v>1</v>
      </c>
      <c r="JM59" s="3047">
        <v>0</v>
      </c>
      <c r="JN59" s="3047">
        <v>2</v>
      </c>
      <c r="JO59" s="3047">
        <v>2</v>
      </c>
      <c r="JP59" s="3047">
        <v>3</v>
      </c>
      <c r="JQ59" s="3047">
        <v>3</v>
      </c>
      <c r="JR59" s="3047">
        <v>3</v>
      </c>
      <c r="JS59" s="3047">
        <v>2</v>
      </c>
      <c r="JT59" s="3047">
        <v>2</v>
      </c>
      <c r="JU59" s="3047">
        <v>2</v>
      </c>
      <c r="JV59" s="3047">
        <v>1</v>
      </c>
      <c r="JW59" s="3047">
        <v>1</v>
      </c>
      <c r="JX59" s="3047">
        <v>1</v>
      </c>
      <c r="JY59" s="3047">
        <v>1</v>
      </c>
      <c r="JZ59" s="3047">
        <v>4</v>
      </c>
      <c r="KA59" s="3047">
        <v>1</v>
      </c>
      <c r="KB59" s="3047">
        <v>2</v>
      </c>
      <c r="KC59" s="3047">
        <v>2</v>
      </c>
      <c r="KD59" s="3047">
        <v>4</v>
      </c>
      <c r="KE59" s="3047">
        <v>4</v>
      </c>
      <c r="KF59" s="3047">
        <v>4</v>
      </c>
      <c r="KG59" s="3047">
        <v>5</v>
      </c>
      <c r="KH59" s="3047">
        <v>1</v>
      </c>
      <c r="KI59" s="3047">
        <v>4</v>
      </c>
      <c r="KJ59" s="3047">
        <v>2</v>
      </c>
      <c r="KK59" s="3047">
        <v>2</v>
      </c>
      <c r="KL59" s="3047">
        <v>2</v>
      </c>
      <c r="KM59" s="3047">
        <v>2</v>
      </c>
      <c r="KN59" s="3047">
        <v>4</v>
      </c>
      <c r="KO59" s="3047">
        <v>5</v>
      </c>
      <c r="KP59" s="3047">
        <v>4</v>
      </c>
      <c r="KQ59" s="3047">
        <v>1</v>
      </c>
      <c r="KR59" s="3047">
        <v>3</v>
      </c>
      <c r="KS59" s="3047">
        <v>3</v>
      </c>
      <c r="KT59" s="3047">
        <v>3</v>
      </c>
      <c r="KU59" s="3047">
        <v>2</v>
      </c>
      <c r="KV59" s="3047">
        <v>3</v>
      </c>
      <c r="KW59" s="3047">
        <v>6</v>
      </c>
      <c r="KX59" s="3047">
        <v>0</v>
      </c>
      <c r="KY59" s="3047">
        <v>3</v>
      </c>
      <c r="KZ59" s="3047">
        <v>3</v>
      </c>
      <c r="LA59" s="3047">
        <v>3</v>
      </c>
      <c r="LB59" s="3047">
        <v>2</v>
      </c>
      <c r="LC59" s="3047">
        <v>0</v>
      </c>
      <c r="LD59" s="3047">
        <v>0</v>
      </c>
      <c r="LE59" s="3047">
        <v>0</v>
      </c>
      <c r="LF59" s="3047">
        <v>3</v>
      </c>
      <c r="LG59" s="3047">
        <v>3</v>
      </c>
      <c r="LH59" s="3047">
        <v>3</v>
      </c>
      <c r="LI59" s="3047">
        <v>4</v>
      </c>
      <c r="LJ59" s="3047">
        <v>4</v>
      </c>
      <c r="LK59" s="3047">
        <v>1</v>
      </c>
      <c r="LL59" s="3047">
        <v>1</v>
      </c>
      <c r="LM59" s="3047">
        <v>2</v>
      </c>
      <c r="LN59" s="3047">
        <v>2</v>
      </c>
      <c r="LO59" s="3047">
        <v>2</v>
      </c>
      <c r="LP59" s="3047">
        <v>2</v>
      </c>
      <c r="LQ59" s="3047">
        <v>3</v>
      </c>
      <c r="LR59" s="3047">
        <v>5</v>
      </c>
      <c r="LS59" s="3047">
        <v>5</v>
      </c>
      <c r="LT59" s="3047">
        <v>4</v>
      </c>
      <c r="LU59" s="3047">
        <v>4</v>
      </c>
      <c r="LV59" s="3047">
        <v>4</v>
      </c>
      <c r="LW59" s="3047">
        <v>1</v>
      </c>
      <c r="LX59" s="3047">
        <v>5</v>
      </c>
      <c r="LY59" s="3047">
        <v>4</v>
      </c>
      <c r="LZ59" s="3047">
        <v>5</v>
      </c>
      <c r="MA59" s="3047">
        <v>5</v>
      </c>
      <c r="MB59" s="3047">
        <v>5</v>
      </c>
      <c r="MC59" s="3047">
        <v>5</v>
      </c>
      <c r="MD59" s="3047">
        <v>9</v>
      </c>
      <c r="ME59" s="3047">
        <v>6</v>
      </c>
      <c r="MF59" s="3047">
        <v>6</v>
      </c>
      <c r="MG59" s="3047">
        <v>6</v>
      </c>
      <c r="MH59" s="3047">
        <v>6</v>
      </c>
      <c r="MI59" s="3047">
        <v>6</v>
      </c>
      <c r="MJ59" s="3047">
        <v>6</v>
      </c>
      <c r="MK59" s="3047">
        <v>1</v>
      </c>
      <c r="ML59" s="3047">
        <v>7</v>
      </c>
      <c r="MM59" s="3047">
        <v>4</v>
      </c>
      <c r="MN59" s="3047">
        <v>0</v>
      </c>
      <c r="MO59" s="3047">
        <v>0</v>
      </c>
      <c r="MP59" s="3047">
        <v>0</v>
      </c>
      <c r="MQ59" s="3047">
        <v>0</v>
      </c>
      <c r="MR59" s="3047">
        <v>1</v>
      </c>
      <c r="MS59" s="3047">
        <v>6</v>
      </c>
      <c r="MT59" s="3047">
        <v>3</v>
      </c>
      <c r="MU59" s="3047">
        <v>2</v>
      </c>
      <c r="MV59" s="3047">
        <v>2</v>
      </c>
      <c r="MW59" s="3047">
        <v>2</v>
      </c>
      <c r="MX59" s="3047">
        <v>2</v>
      </c>
      <c r="MY59" s="3047">
        <v>2</v>
      </c>
      <c r="MZ59" s="3047">
        <v>0</v>
      </c>
      <c r="NA59" s="3047">
        <v>0</v>
      </c>
      <c r="NB59" s="3047">
        <v>0</v>
      </c>
      <c r="NC59" s="3047">
        <v>0</v>
      </c>
      <c r="ND59" s="3047">
        <v>0</v>
      </c>
      <c r="NE59" s="3047">
        <v>0</v>
      </c>
      <c r="NF59" s="3047">
        <v>0</v>
      </c>
      <c r="NG59" s="3047">
        <v>1</v>
      </c>
      <c r="NH59" s="3047">
        <v>0</v>
      </c>
      <c r="NI59" s="3047">
        <v>0</v>
      </c>
      <c r="NJ59" s="3047">
        <v>3</v>
      </c>
      <c r="NK59" s="3047">
        <v>4</v>
      </c>
      <c r="NL59" s="3047">
        <v>4</v>
      </c>
      <c r="NM59" s="3047">
        <v>3</v>
      </c>
      <c r="NN59" s="3047">
        <v>1</v>
      </c>
      <c r="NO59" s="3047">
        <v>2</v>
      </c>
      <c r="NP59" s="3047">
        <v>2</v>
      </c>
      <c r="NQ59" s="3047">
        <v>2</v>
      </c>
      <c r="NR59" s="3047">
        <v>2</v>
      </c>
      <c r="NS59" s="3047">
        <v>2</v>
      </c>
      <c r="NT59" s="3047">
        <v>1</v>
      </c>
      <c r="NU59" s="3047">
        <v>5</v>
      </c>
      <c r="NV59" s="3047">
        <v>2</v>
      </c>
      <c r="NW59" s="3047">
        <v>5</v>
      </c>
      <c r="NX59" s="3047">
        <v>5</v>
      </c>
      <c r="NY59" s="3047">
        <v>5</v>
      </c>
      <c r="NZ59" s="3047">
        <v>5</v>
      </c>
      <c r="OA59" s="3047">
        <v>5</v>
      </c>
      <c r="OB59" s="3047">
        <v>5</v>
      </c>
      <c r="OC59" s="3047">
        <v>2</v>
      </c>
      <c r="OD59" s="3047">
        <v>1</v>
      </c>
      <c r="OE59" s="3047">
        <v>4</v>
      </c>
      <c r="OF59" s="3047">
        <v>4</v>
      </c>
      <c r="OG59" s="3047">
        <v>4</v>
      </c>
      <c r="OH59" s="3047">
        <v>3</v>
      </c>
      <c r="OI59" s="3047">
        <v>6</v>
      </c>
      <c r="OJ59" s="3047">
        <v>3</v>
      </c>
      <c r="OK59" s="3047">
        <v>2</v>
      </c>
      <c r="OL59" s="3047">
        <v>4</v>
      </c>
      <c r="OM59" s="3047">
        <v>4</v>
      </c>
      <c r="ON59" s="3047">
        <v>4</v>
      </c>
      <c r="OO59" s="3047">
        <v>2</v>
      </c>
      <c r="OP59" s="3047">
        <v>2</v>
      </c>
      <c r="OQ59" s="3047">
        <v>2</v>
      </c>
      <c r="OR59" s="3047">
        <v>3</v>
      </c>
      <c r="OS59" s="3047">
        <v>4</v>
      </c>
      <c r="OT59" s="3047">
        <v>4</v>
      </c>
      <c r="OU59" s="3047">
        <v>4</v>
      </c>
      <c r="OV59" s="3047">
        <v>2</v>
      </c>
      <c r="OW59" s="3047">
        <v>7</v>
      </c>
      <c r="OX59" s="3047">
        <v>5</v>
      </c>
      <c r="OY59" s="3047">
        <v>3</v>
      </c>
      <c r="OZ59" s="3047">
        <v>5</v>
      </c>
      <c r="PA59" s="3047">
        <v>6</v>
      </c>
      <c r="PB59" s="3047">
        <v>6</v>
      </c>
      <c r="PC59" s="3047">
        <v>8</v>
      </c>
      <c r="PD59" s="3047">
        <v>8</v>
      </c>
      <c r="PE59" s="3047">
        <v>6</v>
      </c>
      <c r="PF59" s="3047">
        <v>2</v>
      </c>
      <c r="PG59" s="3047">
        <v>2</v>
      </c>
      <c r="PH59" s="3047"/>
      <c r="PI59" s="3047">
        <v>2</v>
      </c>
      <c r="PJ59" s="3047">
        <v>0</v>
      </c>
      <c r="PK59" s="3047">
        <v>1</v>
      </c>
      <c r="PL59" s="3047">
        <v>3</v>
      </c>
      <c r="PM59" s="3047">
        <v>0</v>
      </c>
      <c r="PN59" s="3047">
        <v>1</v>
      </c>
      <c r="PO59" s="3047">
        <v>1</v>
      </c>
      <c r="PP59" s="3047">
        <v>1</v>
      </c>
      <c r="PQ59" s="3047">
        <v>1</v>
      </c>
      <c r="PR59" s="3047">
        <v>0</v>
      </c>
      <c r="PS59" s="3047">
        <v>5</v>
      </c>
      <c r="PT59" s="3047">
        <v>0</v>
      </c>
      <c r="PU59" s="3047">
        <v>0</v>
      </c>
      <c r="PV59" s="3047">
        <v>0</v>
      </c>
      <c r="PW59" s="3047">
        <v>0</v>
      </c>
      <c r="PX59" s="3047">
        <v>0</v>
      </c>
      <c r="PY59" s="3047">
        <v>0</v>
      </c>
      <c r="PZ59" s="3047">
        <v>1</v>
      </c>
      <c r="QA59" s="3047">
        <v>3</v>
      </c>
      <c r="QB59" s="3047">
        <v>8</v>
      </c>
      <c r="QC59" s="3047">
        <v>8</v>
      </c>
      <c r="QD59" s="3047">
        <v>8</v>
      </c>
      <c r="QE59" s="3047">
        <v>5</v>
      </c>
      <c r="QF59" s="3047">
        <v>1</v>
      </c>
      <c r="QG59" s="3047">
        <v>0</v>
      </c>
      <c r="QH59" s="3047">
        <v>5</v>
      </c>
      <c r="QI59" s="3047">
        <v>5</v>
      </c>
      <c r="QJ59" s="3047">
        <v>5</v>
      </c>
      <c r="QK59" s="3047">
        <v>5</v>
      </c>
      <c r="QL59" s="3047">
        <v>2</v>
      </c>
      <c r="QM59" s="3047">
        <v>3</v>
      </c>
      <c r="QN59" s="3047">
        <v>2</v>
      </c>
      <c r="QO59" s="3047">
        <v>2</v>
      </c>
      <c r="QP59" s="3047">
        <v>2</v>
      </c>
      <c r="QQ59" s="3047">
        <v>2</v>
      </c>
      <c r="QR59" s="3047">
        <v>2</v>
      </c>
      <c r="QS59" s="3047">
        <v>3</v>
      </c>
      <c r="QT59" s="3047">
        <v>1</v>
      </c>
      <c r="QU59" s="3047">
        <v>4</v>
      </c>
      <c r="QV59" s="3047">
        <v>1</v>
      </c>
      <c r="QW59" s="3047">
        <v>2</v>
      </c>
      <c r="QX59" s="3047">
        <v>2</v>
      </c>
      <c r="QY59" s="3047">
        <v>2</v>
      </c>
      <c r="QZ59" s="3047">
        <v>4</v>
      </c>
      <c r="RA59" s="3047">
        <v>0</v>
      </c>
      <c r="RB59" s="3047">
        <v>24</v>
      </c>
      <c r="RC59" s="3047">
        <v>2</v>
      </c>
      <c r="RD59" s="3047">
        <v>7</v>
      </c>
      <c r="RE59" s="3047">
        <v>7</v>
      </c>
      <c r="RF59" s="3047">
        <v>7</v>
      </c>
      <c r="RG59" s="3047">
        <v>12</v>
      </c>
      <c r="RH59" s="3047">
        <v>5</v>
      </c>
      <c r="RI59" s="3047">
        <v>8</v>
      </c>
      <c r="RJ59" s="3047">
        <v>7</v>
      </c>
      <c r="RK59" s="3047">
        <v>4</v>
      </c>
      <c r="RL59" s="3047">
        <v>4</v>
      </c>
      <c r="RM59" s="3047">
        <v>4</v>
      </c>
      <c r="RN59" s="3047">
        <v>2</v>
      </c>
      <c r="RO59" s="3047">
        <v>6</v>
      </c>
      <c r="RP59" s="3047">
        <v>6</v>
      </c>
      <c r="RQ59" s="3047">
        <v>2</v>
      </c>
      <c r="RR59" s="3047">
        <v>0</v>
      </c>
      <c r="RS59" s="3047">
        <v>0</v>
      </c>
      <c r="RT59" s="3047">
        <v>0</v>
      </c>
      <c r="RU59" s="3047">
        <v>0</v>
      </c>
      <c r="RV59" s="3047">
        <v>0</v>
      </c>
      <c r="RW59" s="3047">
        <v>1</v>
      </c>
      <c r="RX59" s="3047">
        <v>0</v>
      </c>
      <c r="RY59" s="3047">
        <v>0</v>
      </c>
      <c r="RZ59" s="3047">
        <v>0</v>
      </c>
      <c r="SA59" s="3047">
        <v>0</v>
      </c>
      <c r="SB59" s="3047">
        <v>0</v>
      </c>
      <c r="SC59" s="3047">
        <v>0</v>
      </c>
      <c r="SD59" s="3047">
        <v>4</v>
      </c>
      <c r="SE59" s="3047">
        <v>0</v>
      </c>
      <c r="SF59" s="3047">
        <v>0</v>
      </c>
      <c r="SG59" s="3047">
        <v>0</v>
      </c>
      <c r="SH59" s="3047">
        <v>0</v>
      </c>
      <c r="SI59" s="3047">
        <v>1</v>
      </c>
      <c r="SJ59" s="3047">
        <v>3</v>
      </c>
      <c r="SK59" s="3047">
        <v>4</v>
      </c>
      <c r="SL59" s="3047">
        <v>1</v>
      </c>
      <c r="SM59" s="3047">
        <v>0</v>
      </c>
      <c r="SN59" s="3047">
        <v>0</v>
      </c>
      <c r="SO59" s="3047">
        <v>0</v>
      </c>
      <c r="SP59" s="3047">
        <v>0</v>
      </c>
      <c r="SQ59" s="3047">
        <v>0</v>
      </c>
      <c r="SR59" s="3047">
        <v>1</v>
      </c>
      <c r="SS59" s="3047">
        <v>1</v>
      </c>
      <c r="ST59" s="3047">
        <v>2</v>
      </c>
      <c r="SU59" s="3047">
        <v>2</v>
      </c>
      <c r="SV59" s="3047">
        <v>2</v>
      </c>
      <c r="SW59" s="3047">
        <v>2</v>
      </c>
      <c r="SX59" s="3047">
        <v>0</v>
      </c>
      <c r="SY59" s="3047">
        <v>0</v>
      </c>
      <c r="SZ59" s="3047">
        <v>4</v>
      </c>
      <c r="TA59" s="3047">
        <v>1</v>
      </c>
      <c r="TB59" s="3047">
        <v>1</v>
      </c>
      <c r="TC59" s="3047">
        <v>1</v>
      </c>
      <c r="TD59" s="3047">
        <v>1</v>
      </c>
      <c r="TE59" s="3047">
        <v>1</v>
      </c>
      <c r="TF59" s="3047">
        <v>1</v>
      </c>
      <c r="TG59" s="3047">
        <v>0</v>
      </c>
      <c r="TH59" s="3047">
        <v>1</v>
      </c>
      <c r="TI59" s="3047">
        <v>1</v>
      </c>
      <c r="TJ59" s="3047">
        <v>1</v>
      </c>
      <c r="TK59" s="3047">
        <v>0</v>
      </c>
      <c r="TL59" s="3047">
        <v>1</v>
      </c>
      <c r="TM59" s="3047">
        <v>5</v>
      </c>
      <c r="TN59" s="3047">
        <v>2</v>
      </c>
      <c r="TO59" s="3047">
        <v>4</v>
      </c>
      <c r="TP59" s="3047">
        <v>4</v>
      </c>
      <c r="TQ59" s="3047">
        <v>4</v>
      </c>
      <c r="TR59" s="3047">
        <v>4</v>
      </c>
      <c r="TS59" s="3047">
        <v>8</v>
      </c>
      <c r="TT59" s="3047">
        <v>4</v>
      </c>
      <c r="TU59" s="3047">
        <v>1</v>
      </c>
      <c r="TV59" s="3047">
        <v>0</v>
      </c>
      <c r="TW59" s="3047">
        <v>0</v>
      </c>
      <c r="TX59" s="3047">
        <v>0</v>
      </c>
      <c r="TY59" s="3047">
        <v>1</v>
      </c>
      <c r="TZ59" s="3047">
        <v>0</v>
      </c>
      <c r="UA59" s="3047">
        <v>4</v>
      </c>
      <c r="UB59" s="3047">
        <v>0</v>
      </c>
      <c r="UC59" s="3047">
        <v>2</v>
      </c>
      <c r="UD59" s="3047">
        <v>2</v>
      </c>
      <c r="UE59" s="3047">
        <v>2</v>
      </c>
      <c r="UF59" s="3047">
        <v>0</v>
      </c>
      <c r="UG59" s="3047">
        <v>1</v>
      </c>
      <c r="UH59" s="3047">
        <v>1</v>
      </c>
      <c r="UI59" s="3047">
        <v>2</v>
      </c>
      <c r="UJ59" s="3047">
        <v>1</v>
      </c>
      <c r="UK59" s="3047">
        <v>1</v>
      </c>
      <c r="UL59" s="3047">
        <v>1</v>
      </c>
      <c r="UM59" s="3047">
        <v>1</v>
      </c>
      <c r="UN59" s="3047">
        <v>1</v>
      </c>
      <c r="UO59" s="3047">
        <v>2</v>
      </c>
      <c r="UP59" s="3047">
        <v>2</v>
      </c>
      <c r="UQ59" s="3047">
        <v>2</v>
      </c>
      <c r="UR59" s="3047">
        <v>2</v>
      </c>
      <c r="US59" s="3047">
        <v>2</v>
      </c>
      <c r="UT59" s="3047">
        <v>1</v>
      </c>
      <c r="UU59" s="3047">
        <v>2</v>
      </c>
      <c r="UV59" s="3047">
        <v>1</v>
      </c>
      <c r="UW59" s="3047">
        <v>3</v>
      </c>
      <c r="UX59" s="3047">
        <v>1</v>
      </c>
      <c r="UY59" s="3047">
        <v>1</v>
      </c>
      <c r="UZ59" s="3047">
        <v>1</v>
      </c>
      <c r="VA59" s="3047">
        <v>1</v>
      </c>
      <c r="VB59" s="3047">
        <v>0</v>
      </c>
      <c r="VC59" s="3047">
        <v>3</v>
      </c>
      <c r="VD59" s="3047">
        <v>1</v>
      </c>
      <c r="VE59" s="3047">
        <v>1</v>
      </c>
      <c r="VF59" s="3047">
        <v>1</v>
      </c>
      <c r="VG59" s="3047">
        <v>1</v>
      </c>
      <c r="VH59" s="3047">
        <v>0</v>
      </c>
      <c r="VI59" s="3047">
        <v>1</v>
      </c>
      <c r="VJ59" s="3047">
        <v>1</v>
      </c>
      <c r="VK59" s="3047">
        <v>2</v>
      </c>
      <c r="VL59" s="3047">
        <v>0</v>
      </c>
      <c r="VM59" s="3047">
        <v>0</v>
      </c>
      <c r="VN59" s="3047">
        <v>0</v>
      </c>
      <c r="VO59" s="3047">
        <v>2</v>
      </c>
      <c r="VP59" s="3047">
        <v>4</v>
      </c>
      <c r="VQ59" s="3047">
        <v>1</v>
      </c>
      <c r="VR59" s="3047">
        <v>3</v>
      </c>
      <c r="VS59" s="3047">
        <v>2</v>
      </c>
      <c r="VT59" s="3047">
        <v>2</v>
      </c>
      <c r="VU59" s="3047">
        <v>2</v>
      </c>
      <c r="VV59" s="3047">
        <v>2</v>
      </c>
      <c r="VW59" s="3047">
        <v>6</v>
      </c>
      <c r="VX59" s="3047">
        <v>8</v>
      </c>
      <c r="VY59" s="3047">
        <v>5</v>
      </c>
      <c r="VZ59" s="3047">
        <v>5</v>
      </c>
      <c r="WA59" s="3047">
        <v>5</v>
      </c>
      <c r="WB59" s="3047">
        <v>5</v>
      </c>
      <c r="WC59" s="3047">
        <v>4</v>
      </c>
      <c r="WD59" s="3047">
        <v>4</v>
      </c>
      <c r="WE59" s="3047">
        <v>11</v>
      </c>
      <c r="WF59" s="3047">
        <v>4</v>
      </c>
      <c r="WG59" s="3047">
        <v>3</v>
      </c>
      <c r="WH59" s="3047">
        <v>3</v>
      </c>
      <c r="WI59" s="3047">
        <v>3</v>
      </c>
      <c r="WJ59" s="3047">
        <v>1</v>
      </c>
      <c r="WK59" s="3047">
        <v>1</v>
      </c>
      <c r="WL59" s="3047">
        <v>6</v>
      </c>
      <c r="WM59" s="3047">
        <v>0</v>
      </c>
      <c r="WN59" s="3047">
        <v>1</v>
      </c>
      <c r="WO59" s="3047">
        <v>1</v>
      </c>
      <c r="WP59" s="3047">
        <v>1</v>
      </c>
      <c r="WQ59" s="3047">
        <v>1</v>
      </c>
      <c r="WR59" s="3047">
        <v>3</v>
      </c>
      <c r="WS59" s="3047">
        <v>9</v>
      </c>
      <c r="WT59" s="3047">
        <v>3</v>
      </c>
      <c r="WU59" s="3047">
        <v>2</v>
      </c>
      <c r="WV59" s="3047">
        <v>2</v>
      </c>
      <c r="WW59" s="3047">
        <v>2</v>
      </c>
      <c r="WX59" s="3047">
        <v>6</v>
      </c>
      <c r="WY59" s="3047">
        <v>4</v>
      </c>
      <c r="WZ59" s="3047">
        <v>6</v>
      </c>
      <c r="XA59" s="3047">
        <v>5</v>
      </c>
      <c r="XB59" s="3047">
        <v>4</v>
      </c>
      <c r="XC59" s="3047">
        <v>4</v>
      </c>
      <c r="XD59" s="3047">
        <v>4</v>
      </c>
      <c r="XE59" s="3047">
        <v>4</v>
      </c>
      <c r="XF59" s="3047">
        <v>5</v>
      </c>
      <c r="XG59" s="3047">
        <v>6</v>
      </c>
      <c r="XH59" s="3047">
        <v>1</v>
      </c>
      <c r="XI59" s="3047">
        <v>1</v>
      </c>
      <c r="XJ59" s="3047">
        <v>1</v>
      </c>
      <c r="XK59" s="3047">
        <v>1</v>
      </c>
      <c r="XL59" s="3047">
        <v>1</v>
      </c>
      <c r="XM59" s="3047">
        <v>2</v>
      </c>
      <c r="XN59" s="3047">
        <v>0</v>
      </c>
      <c r="XO59" s="3047">
        <v>0</v>
      </c>
      <c r="XP59" s="3047">
        <v>0</v>
      </c>
      <c r="XQ59" s="3047">
        <v>0</v>
      </c>
      <c r="XR59" s="3047">
        <v>0</v>
      </c>
      <c r="XS59" s="3047">
        <v>0</v>
      </c>
      <c r="XT59" s="3047">
        <v>0</v>
      </c>
      <c r="XU59" s="3047">
        <v>6</v>
      </c>
      <c r="XV59" s="3047">
        <v>0</v>
      </c>
      <c r="XW59" s="3047">
        <v>0</v>
      </c>
      <c r="XX59" s="3047">
        <v>0</v>
      </c>
      <c r="XY59" s="3047">
        <v>0</v>
      </c>
      <c r="XZ59" s="3047">
        <v>0</v>
      </c>
      <c r="YA59" s="3047">
        <v>0</v>
      </c>
      <c r="YB59" s="3047">
        <v>0</v>
      </c>
      <c r="YC59" s="3047">
        <v>1</v>
      </c>
      <c r="YD59" s="3047">
        <v>0</v>
      </c>
      <c r="YE59" s="3047">
        <v>0</v>
      </c>
      <c r="YF59" s="3047">
        <v>0</v>
      </c>
      <c r="YG59" s="3047">
        <v>2</v>
      </c>
      <c r="YH59" s="3047">
        <v>0</v>
      </c>
      <c r="YI59" s="3047">
        <v>1</v>
      </c>
      <c r="YJ59" s="3047">
        <v>2</v>
      </c>
      <c r="YK59" s="3047">
        <v>1</v>
      </c>
      <c r="YL59" s="3047">
        <v>1</v>
      </c>
      <c r="YM59" s="3047">
        <v>1</v>
      </c>
      <c r="YN59" s="3047">
        <v>0</v>
      </c>
      <c r="YO59" s="3047">
        <v>2</v>
      </c>
      <c r="YP59" s="3047">
        <v>2</v>
      </c>
      <c r="YQ59" s="3047">
        <v>3</v>
      </c>
      <c r="YR59" s="3047">
        <v>2</v>
      </c>
      <c r="YS59" s="3047">
        <v>2</v>
      </c>
      <c r="YT59" s="3047">
        <v>2</v>
      </c>
      <c r="YU59" s="3047">
        <v>2</v>
      </c>
      <c r="YV59" s="3047">
        <v>3</v>
      </c>
      <c r="YW59" s="3047">
        <v>5</v>
      </c>
      <c r="YX59" s="3047">
        <v>3</v>
      </c>
      <c r="YY59" s="3047">
        <v>2</v>
      </c>
      <c r="YZ59" s="3047">
        <v>2</v>
      </c>
      <c r="ZA59" s="3047">
        <v>2</v>
      </c>
      <c r="ZB59" s="3047">
        <v>1</v>
      </c>
      <c r="ZC59" s="3047">
        <v>3</v>
      </c>
      <c r="ZD59" s="3047">
        <v>1</v>
      </c>
      <c r="ZE59" s="3047">
        <v>1</v>
      </c>
      <c r="ZF59" s="3047">
        <v>0</v>
      </c>
      <c r="ZG59" s="3047">
        <v>0</v>
      </c>
      <c r="ZH59" s="3047">
        <v>0</v>
      </c>
      <c r="ZI59" s="3047">
        <v>0</v>
      </c>
      <c r="ZJ59" s="3047">
        <v>1</v>
      </c>
      <c r="ZK59" s="3047">
        <v>0</v>
      </c>
      <c r="ZL59" s="3047">
        <v>3</v>
      </c>
      <c r="ZM59" s="3047">
        <v>1</v>
      </c>
      <c r="ZN59" s="3047">
        <v>1</v>
      </c>
      <c r="ZO59" s="3047">
        <v>1</v>
      </c>
      <c r="ZP59" s="3047">
        <v>1</v>
      </c>
      <c r="ZQ59" s="3047">
        <v>1</v>
      </c>
      <c r="ZR59" s="3047">
        <v>2</v>
      </c>
      <c r="ZS59" s="3047">
        <v>2</v>
      </c>
      <c r="ZT59" s="3047">
        <v>0</v>
      </c>
      <c r="ZU59" s="3047">
        <v>0</v>
      </c>
      <c r="ZV59" s="3047">
        <v>0</v>
      </c>
      <c r="ZW59" s="3047">
        <v>0</v>
      </c>
      <c r="ZX59" s="3047">
        <v>2</v>
      </c>
      <c r="ZY59" s="3047">
        <v>4</v>
      </c>
      <c r="ZZ59" s="3047">
        <v>2</v>
      </c>
      <c r="AAA59" s="3047">
        <v>2</v>
      </c>
      <c r="AAB59" s="3047">
        <v>2</v>
      </c>
      <c r="AAC59" s="3047">
        <v>2</v>
      </c>
      <c r="AAD59" s="3047">
        <v>1</v>
      </c>
      <c r="AAE59" s="3047">
        <v>1</v>
      </c>
      <c r="AAF59" s="3047">
        <v>1</v>
      </c>
      <c r="AAG59" s="3047">
        <v>2</v>
      </c>
      <c r="AAH59" s="3047">
        <v>1</v>
      </c>
      <c r="AAI59" s="3047">
        <v>1</v>
      </c>
      <c r="AAJ59" s="3047">
        <v>1</v>
      </c>
      <c r="AAK59" s="3047">
        <v>1</v>
      </c>
      <c r="AAL59" s="3047">
        <v>1</v>
      </c>
      <c r="AAM59" s="3047">
        <v>1</v>
      </c>
      <c r="AAN59" s="3047">
        <v>2</v>
      </c>
      <c r="AAO59" s="3047">
        <v>1</v>
      </c>
      <c r="AAP59" s="3047">
        <v>1</v>
      </c>
      <c r="AAQ59" s="3047">
        <v>1</v>
      </c>
      <c r="AAR59" s="3047">
        <v>1</v>
      </c>
      <c r="AAS59" s="3047">
        <v>1</v>
      </c>
      <c r="AAT59" s="3047">
        <v>1</v>
      </c>
      <c r="AAU59" s="3047">
        <v>1</v>
      </c>
      <c r="AAV59" s="3047">
        <v>0</v>
      </c>
      <c r="AAW59" s="3047">
        <v>0</v>
      </c>
      <c r="AAX59" s="3047">
        <v>0</v>
      </c>
      <c r="AAY59" s="3047">
        <v>0</v>
      </c>
      <c r="AAZ59" s="3047">
        <v>0</v>
      </c>
      <c r="ABA59" s="3047">
        <v>0</v>
      </c>
      <c r="ABB59" s="3047">
        <v>1</v>
      </c>
      <c r="ABC59" s="3047">
        <v>0</v>
      </c>
      <c r="ABD59" s="3047">
        <v>0</v>
      </c>
      <c r="ABE59" s="3047">
        <v>0</v>
      </c>
      <c r="ABF59" s="3047">
        <v>0</v>
      </c>
      <c r="ABG59" s="3047">
        <v>0</v>
      </c>
      <c r="ABH59" s="3047">
        <v>0</v>
      </c>
    </row>
    <row r="60" spans="1:736" x14ac:dyDescent="0.2">
      <c r="A60" s="3046" t="s">
        <v>439</v>
      </c>
      <c r="B60" s="3046">
        <v>0</v>
      </c>
      <c r="C60" s="3047">
        <v>0</v>
      </c>
      <c r="D60" s="3047"/>
      <c r="E60" s="3047"/>
      <c r="F60" s="3047">
        <v>0</v>
      </c>
      <c r="G60" s="3047">
        <v>1</v>
      </c>
      <c r="H60" s="3047">
        <v>0</v>
      </c>
      <c r="I60" s="3047">
        <v>0</v>
      </c>
      <c r="J60" s="3047">
        <v>0</v>
      </c>
      <c r="K60" s="3047">
        <v>0</v>
      </c>
      <c r="L60" s="3047">
        <v>0</v>
      </c>
      <c r="M60" s="3047">
        <v>0</v>
      </c>
      <c r="N60" s="3047">
        <v>1</v>
      </c>
      <c r="O60" s="3047">
        <v>2</v>
      </c>
      <c r="P60" s="3047">
        <v>3</v>
      </c>
      <c r="Q60" s="3047">
        <v>2</v>
      </c>
      <c r="R60" s="3047"/>
      <c r="S60" s="3047"/>
      <c r="T60" s="3047">
        <v>1</v>
      </c>
      <c r="U60" s="3047">
        <v>4</v>
      </c>
      <c r="V60" s="3047">
        <v>4</v>
      </c>
      <c r="W60" s="3047">
        <v>2</v>
      </c>
      <c r="X60" s="3047">
        <v>1</v>
      </c>
      <c r="Y60" s="3047"/>
      <c r="Z60" s="3047"/>
      <c r="AA60" s="3047">
        <v>2</v>
      </c>
      <c r="AB60" s="3047">
        <v>1</v>
      </c>
      <c r="AC60" s="3047">
        <v>2</v>
      </c>
      <c r="AD60" s="3047">
        <v>2</v>
      </c>
      <c r="AE60" s="3047">
        <v>0</v>
      </c>
      <c r="AF60" s="3047"/>
      <c r="AG60" s="3047"/>
      <c r="AH60" s="3047">
        <v>1</v>
      </c>
      <c r="AI60" s="3047">
        <v>2</v>
      </c>
      <c r="AJ60" s="3047">
        <v>3</v>
      </c>
      <c r="AK60" s="3047">
        <v>2</v>
      </c>
      <c r="AL60" s="3047">
        <v>3</v>
      </c>
      <c r="AM60" s="3047"/>
      <c r="AN60" s="3047"/>
      <c r="AO60" s="3047">
        <v>2</v>
      </c>
      <c r="AP60" s="3047">
        <v>4</v>
      </c>
      <c r="AQ60" s="3047">
        <v>2</v>
      </c>
      <c r="AR60" s="3047">
        <v>2</v>
      </c>
      <c r="AS60" s="3047">
        <v>3</v>
      </c>
      <c r="AT60" s="3047"/>
      <c r="AU60" s="3047"/>
      <c r="AV60" s="3047">
        <v>3</v>
      </c>
      <c r="AW60" s="3047">
        <v>4</v>
      </c>
      <c r="AX60" s="3047">
        <v>4</v>
      </c>
      <c r="AY60" s="3047">
        <v>4</v>
      </c>
      <c r="AZ60" s="3047">
        <v>3</v>
      </c>
      <c r="BA60" s="3047"/>
      <c r="BB60" s="3047"/>
      <c r="BC60" s="3047">
        <v>1</v>
      </c>
      <c r="BD60" s="3047">
        <v>1</v>
      </c>
      <c r="BE60" s="3047">
        <v>1</v>
      </c>
      <c r="BF60" s="3047">
        <v>1</v>
      </c>
      <c r="BG60" s="3047">
        <v>1</v>
      </c>
      <c r="BH60" s="3047"/>
      <c r="BI60" s="3047"/>
      <c r="BJ60" s="3047">
        <v>1</v>
      </c>
      <c r="BK60" s="3047">
        <v>1</v>
      </c>
      <c r="BL60" s="3047">
        <v>2</v>
      </c>
      <c r="BM60" s="3047">
        <v>2</v>
      </c>
      <c r="BN60" s="3047">
        <v>2</v>
      </c>
      <c r="BO60" s="3047">
        <v>2</v>
      </c>
      <c r="BP60" s="3047">
        <v>2</v>
      </c>
      <c r="BQ60" s="3047">
        <v>0</v>
      </c>
      <c r="BR60" s="3047">
        <v>0</v>
      </c>
      <c r="BS60" s="3047">
        <v>0</v>
      </c>
      <c r="BT60" s="3047">
        <v>0</v>
      </c>
      <c r="BU60" s="3047">
        <v>1</v>
      </c>
      <c r="BV60" s="3047">
        <v>1</v>
      </c>
      <c r="BW60" s="3047">
        <v>1</v>
      </c>
      <c r="BX60" s="3047">
        <v>0</v>
      </c>
      <c r="BY60" s="3047">
        <v>0</v>
      </c>
      <c r="BZ60" s="3047">
        <v>2</v>
      </c>
      <c r="CA60" s="3047">
        <v>2</v>
      </c>
      <c r="CB60" s="3047">
        <v>0</v>
      </c>
      <c r="CC60" s="3047">
        <v>0</v>
      </c>
      <c r="CD60" s="3047">
        <v>0</v>
      </c>
      <c r="CE60" s="3047">
        <v>0</v>
      </c>
      <c r="CF60" s="3047">
        <v>0</v>
      </c>
      <c r="CG60" s="3047">
        <v>0</v>
      </c>
      <c r="CH60" s="3047">
        <v>0</v>
      </c>
      <c r="CI60" s="3047">
        <v>1</v>
      </c>
      <c r="CJ60" s="3047">
        <v>1</v>
      </c>
      <c r="CK60" s="3047">
        <v>1</v>
      </c>
      <c r="CL60" s="3047">
        <v>1</v>
      </c>
      <c r="CM60" s="3047">
        <v>1</v>
      </c>
      <c r="CN60" s="3047">
        <v>1</v>
      </c>
      <c r="CO60" s="3047">
        <v>1</v>
      </c>
      <c r="CP60" s="3047">
        <v>2</v>
      </c>
      <c r="CQ60" s="3047">
        <v>2</v>
      </c>
      <c r="CR60" s="3047">
        <v>2</v>
      </c>
      <c r="CS60" s="3047">
        <v>2</v>
      </c>
      <c r="CT60" s="3047">
        <v>0</v>
      </c>
      <c r="CU60" s="3047">
        <v>1</v>
      </c>
      <c r="CV60" s="3047">
        <v>0</v>
      </c>
      <c r="CW60" s="3047">
        <v>0</v>
      </c>
      <c r="CX60" s="3047">
        <v>0</v>
      </c>
      <c r="CY60" s="3047">
        <v>0</v>
      </c>
      <c r="CZ60" s="3047">
        <v>2</v>
      </c>
      <c r="DA60" s="3047">
        <v>1</v>
      </c>
      <c r="DB60" s="3047">
        <v>1</v>
      </c>
      <c r="DC60" s="3047">
        <v>0</v>
      </c>
      <c r="DD60" s="3047">
        <v>1</v>
      </c>
      <c r="DE60" s="3047">
        <v>1</v>
      </c>
      <c r="DF60" s="3047">
        <v>1</v>
      </c>
      <c r="DG60" s="3047">
        <v>2</v>
      </c>
      <c r="DH60" s="3047">
        <v>2</v>
      </c>
      <c r="DI60" s="3047">
        <v>2</v>
      </c>
      <c r="DJ60" s="3047">
        <v>4</v>
      </c>
      <c r="DK60" s="3047">
        <v>4</v>
      </c>
      <c r="DL60" s="3047">
        <v>4</v>
      </c>
      <c r="DM60" s="3047">
        <v>4</v>
      </c>
      <c r="DN60" s="3047">
        <v>2</v>
      </c>
      <c r="DO60" s="3047">
        <v>1</v>
      </c>
      <c r="DP60" s="3047">
        <v>1</v>
      </c>
      <c r="DQ60" s="3047">
        <v>1</v>
      </c>
      <c r="DR60" s="3047">
        <v>2</v>
      </c>
      <c r="DS60" s="3047">
        <v>2</v>
      </c>
      <c r="DT60" s="3047">
        <v>2</v>
      </c>
      <c r="DU60" s="3047">
        <v>1</v>
      </c>
      <c r="DV60" s="3047">
        <v>2</v>
      </c>
      <c r="DW60" s="3047">
        <v>2</v>
      </c>
      <c r="DX60" s="3047">
        <v>1</v>
      </c>
      <c r="DY60" s="3047">
        <v>2</v>
      </c>
      <c r="DZ60" s="3047">
        <v>2</v>
      </c>
      <c r="EA60" s="3047">
        <v>2</v>
      </c>
      <c r="EB60" s="3047">
        <v>2</v>
      </c>
      <c r="EC60" s="3047">
        <v>1</v>
      </c>
      <c r="ED60" s="3047">
        <v>1</v>
      </c>
      <c r="EE60" s="3047">
        <v>1</v>
      </c>
      <c r="EF60" s="3047">
        <v>1</v>
      </c>
      <c r="EG60" s="3047">
        <v>1</v>
      </c>
      <c r="EH60" s="3047">
        <v>1</v>
      </c>
      <c r="EI60" s="3047">
        <v>1</v>
      </c>
      <c r="EJ60" s="3047">
        <v>1</v>
      </c>
      <c r="EK60" s="3047">
        <v>1</v>
      </c>
      <c r="EL60" s="3047">
        <v>2</v>
      </c>
      <c r="EM60" s="3047">
        <v>2</v>
      </c>
      <c r="EN60" s="3047">
        <v>2</v>
      </c>
      <c r="EO60" s="3047">
        <v>2</v>
      </c>
      <c r="EP60" s="3047">
        <v>3</v>
      </c>
      <c r="EQ60" s="3047">
        <v>2</v>
      </c>
      <c r="ER60" s="3047">
        <v>3</v>
      </c>
      <c r="ES60" s="3047">
        <v>4</v>
      </c>
      <c r="ET60" s="3047">
        <v>5</v>
      </c>
      <c r="EU60" s="3047">
        <v>5</v>
      </c>
      <c r="EV60" s="3047">
        <v>5</v>
      </c>
      <c r="EW60" s="3047">
        <v>5</v>
      </c>
      <c r="EX60" s="3047">
        <v>4</v>
      </c>
      <c r="EY60" s="3047">
        <v>4</v>
      </c>
      <c r="EZ60" s="3047">
        <v>3</v>
      </c>
      <c r="FA60" s="3047">
        <v>3</v>
      </c>
      <c r="FB60" s="3047">
        <v>3</v>
      </c>
      <c r="FC60" s="3047">
        <v>3</v>
      </c>
      <c r="FD60" s="3047">
        <v>4</v>
      </c>
      <c r="FE60" s="3047">
        <v>4</v>
      </c>
      <c r="FF60" s="3047">
        <v>2</v>
      </c>
      <c r="FG60" s="3047">
        <v>1</v>
      </c>
      <c r="FH60" s="3047">
        <v>2</v>
      </c>
      <c r="FI60" s="3047">
        <v>2</v>
      </c>
      <c r="FJ60" s="3047">
        <v>2</v>
      </c>
      <c r="FK60" s="3047">
        <v>4</v>
      </c>
      <c r="FL60" s="3047">
        <v>5</v>
      </c>
      <c r="FM60" s="3047">
        <v>5</v>
      </c>
      <c r="FN60" s="3047">
        <v>5</v>
      </c>
      <c r="FO60" s="3047">
        <v>6</v>
      </c>
      <c r="FP60" s="3047">
        <v>6</v>
      </c>
      <c r="FQ60" s="3047">
        <v>6</v>
      </c>
      <c r="FR60" s="3047">
        <v>7</v>
      </c>
      <c r="FS60" s="3047">
        <v>6</v>
      </c>
      <c r="FT60" s="3047">
        <v>6</v>
      </c>
      <c r="FU60" s="3047">
        <v>5</v>
      </c>
      <c r="FV60" s="3047">
        <v>6</v>
      </c>
      <c r="FW60" s="3047">
        <v>6</v>
      </c>
      <c r="FX60" s="3047">
        <v>6</v>
      </c>
      <c r="FY60" s="3047">
        <v>6</v>
      </c>
      <c r="FZ60" s="3047">
        <v>5</v>
      </c>
      <c r="GA60" s="3047">
        <v>5</v>
      </c>
      <c r="GB60" s="3047">
        <v>7</v>
      </c>
      <c r="GC60" s="3047">
        <v>7</v>
      </c>
      <c r="GD60" s="3047">
        <v>7</v>
      </c>
      <c r="GE60" s="3047">
        <v>7</v>
      </c>
      <c r="GF60" s="3047">
        <v>6</v>
      </c>
      <c r="GG60" s="3047">
        <v>6</v>
      </c>
      <c r="GH60" s="3047">
        <v>5</v>
      </c>
      <c r="GI60" s="3047">
        <v>4</v>
      </c>
      <c r="GJ60" s="3047">
        <v>3</v>
      </c>
      <c r="GK60" s="3047">
        <v>3</v>
      </c>
      <c r="GL60" s="3047">
        <v>3</v>
      </c>
      <c r="GM60" s="3047">
        <v>4</v>
      </c>
      <c r="GN60" s="3047">
        <v>4</v>
      </c>
      <c r="GO60" s="3047">
        <v>4</v>
      </c>
      <c r="GP60" s="3047">
        <v>4</v>
      </c>
      <c r="GQ60" s="3047">
        <v>4</v>
      </c>
      <c r="GR60" s="3047">
        <v>4</v>
      </c>
      <c r="GS60" s="3047">
        <v>4</v>
      </c>
      <c r="GT60" s="3047">
        <v>4</v>
      </c>
      <c r="GU60" s="3047">
        <v>4</v>
      </c>
      <c r="GV60" s="3047">
        <v>4</v>
      </c>
      <c r="GW60" s="3047">
        <v>5</v>
      </c>
      <c r="GX60" s="3047">
        <v>4</v>
      </c>
      <c r="GY60" s="3047">
        <v>4</v>
      </c>
      <c r="GZ60" s="3047">
        <v>4</v>
      </c>
      <c r="HA60" s="3047">
        <v>4</v>
      </c>
      <c r="HB60" s="3047">
        <v>2</v>
      </c>
      <c r="HC60" s="3047">
        <v>3</v>
      </c>
      <c r="HD60" s="3047">
        <v>3</v>
      </c>
      <c r="HE60" s="3047">
        <v>3</v>
      </c>
      <c r="HF60" s="3047">
        <v>3</v>
      </c>
      <c r="HG60" s="3047">
        <v>3</v>
      </c>
      <c r="HH60" s="3047">
        <v>3</v>
      </c>
      <c r="HI60" s="3047">
        <v>2</v>
      </c>
      <c r="HJ60" s="3047">
        <v>3</v>
      </c>
      <c r="HK60" s="3047">
        <v>3</v>
      </c>
      <c r="HL60" s="3047">
        <v>4</v>
      </c>
      <c r="HM60" s="3047">
        <v>4</v>
      </c>
      <c r="HN60" s="3047">
        <v>4</v>
      </c>
      <c r="HO60" s="3047">
        <v>5</v>
      </c>
      <c r="HP60" s="3047">
        <v>4</v>
      </c>
      <c r="HQ60" s="3047">
        <v>3</v>
      </c>
      <c r="HR60" s="3047">
        <v>5</v>
      </c>
      <c r="HS60" s="3047">
        <v>6</v>
      </c>
      <c r="HT60" s="3047">
        <v>6</v>
      </c>
      <c r="HU60" s="3047">
        <v>6</v>
      </c>
      <c r="HV60" s="3047">
        <v>5</v>
      </c>
      <c r="HW60" s="3047">
        <v>2</v>
      </c>
      <c r="HX60" s="3047">
        <v>2</v>
      </c>
      <c r="HY60" s="3047">
        <v>2</v>
      </c>
      <c r="HZ60" s="3047">
        <v>2</v>
      </c>
      <c r="IA60" s="3047">
        <v>2</v>
      </c>
      <c r="IB60" s="3047">
        <v>2</v>
      </c>
      <c r="IC60" s="3047">
        <v>1</v>
      </c>
      <c r="ID60" s="3047">
        <v>2</v>
      </c>
      <c r="IE60" s="3047">
        <v>3</v>
      </c>
      <c r="IF60" s="3047">
        <v>4</v>
      </c>
      <c r="IG60" s="3047">
        <v>3</v>
      </c>
      <c r="IH60" s="3047">
        <v>3</v>
      </c>
      <c r="II60" s="3047">
        <v>3</v>
      </c>
      <c r="IJ60" s="3047">
        <v>3</v>
      </c>
      <c r="IK60" s="3047">
        <v>3</v>
      </c>
      <c r="IL60" s="3047">
        <v>3</v>
      </c>
      <c r="IM60" s="3047">
        <v>4</v>
      </c>
      <c r="IN60" s="3047">
        <v>4</v>
      </c>
      <c r="IO60" s="3047">
        <v>4</v>
      </c>
      <c r="IP60" s="3047">
        <v>4</v>
      </c>
      <c r="IQ60" s="3047">
        <v>4</v>
      </c>
      <c r="IR60" s="3047">
        <v>4</v>
      </c>
      <c r="IS60" s="3047">
        <v>4</v>
      </c>
      <c r="IT60" s="3047">
        <v>3</v>
      </c>
      <c r="IU60" s="3047">
        <v>2</v>
      </c>
      <c r="IV60" s="3047">
        <v>2</v>
      </c>
      <c r="IW60" s="3047">
        <v>2</v>
      </c>
      <c r="IX60" s="3047">
        <v>2</v>
      </c>
      <c r="IY60" s="3047">
        <v>0</v>
      </c>
      <c r="IZ60" s="3047">
        <v>0</v>
      </c>
      <c r="JA60" s="3047">
        <v>0</v>
      </c>
      <c r="JB60" s="3047">
        <v>3</v>
      </c>
      <c r="JC60" s="3047">
        <v>3</v>
      </c>
      <c r="JD60" s="3047">
        <v>3</v>
      </c>
      <c r="JE60" s="3047">
        <v>3</v>
      </c>
      <c r="JF60" s="3047">
        <v>3</v>
      </c>
      <c r="JG60" s="3047">
        <v>3</v>
      </c>
      <c r="JH60" s="3047">
        <v>3</v>
      </c>
      <c r="JI60" s="3047">
        <v>3</v>
      </c>
      <c r="JJ60" s="3047">
        <v>3</v>
      </c>
      <c r="JK60" s="3047">
        <v>3</v>
      </c>
      <c r="JL60" s="3047">
        <v>3</v>
      </c>
      <c r="JM60" s="3047">
        <v>2</v>
      </c>
      <c r="JN60" s="3047">
        <v>2</v>
      </c>
      <c r="JO60" s="3047">
        <v>2</v>
      </c>
      <c r="JP60" s="3047">
        <v>2</v>
      </c>
      <c r="JQ60" s="3047">
        <v>2</v>
      </c>
      <c r="JR60" s="3047">
        <v>2</v>
      </c>
      <c r="JS60" s="3047">
        <v>3</v>
      </c>
      <c r="JT60" s="3047">
        <v>4</v>
      </c>
      <c r="JU60" s="3047">
        <v>4</v>
      </c>
      <c r="JV60" s="3047">
        <v>3</v>
      </c>
      <c r="JW60" s="3047">
        <v>3</v>
      </c>
      <c r="JX60" s="3047">
        <v>3</v>
      </c>
      <c r="JY60" s="3047">
        <v>3</v>
      </c>
      <c r="JZ60" s="3047">
        <v>3</v>
      </c>
      <c r="KA60" s="3047">
        <v>3</v>
      </c>
      <c r="KB60" s="3047">
        <v>3</v>
      </c>
      <c r="KC60" s="3047">
        <v>3</v>
      </c>
      <c r="KD60" s="3047">
        <v>2</v>
      </c>
      <c r="KE60" s="3047">
        <v>2</v>
      </c>
      <c r="KF60" s="3047">
        <v>2</v>
      </c>
      <c r="KG60" s="3047">
        <v>2</v>
      </c>
      <c r="KH60" s="3047">
        <v>2</v>
      </c>
      <c r="KI60" s="3047">
        <v>2</v>
      </c>
      <c r="KJ60" s="3047">
        <v>2</v>
      </c>
      <c r="KK60" s="3047">
        <v>5</v>
      </c>
      <c r="KL60" s="3047">
        <v>5</v>
      </c>
      <c r="KM60" s="3047">
        <v>5</v>
      </c>
      <c r="KN60" s="3047">
        <v>4</v>
      </c>
      <c r="KO60" s="3047">
        <v>4</v>
      </c>
      <c r="KP60" s="3047">
        <v>3</v>
      </c>
      <c r="KQ60" s="3047">
        <v>2</v>
      </c>
      <c r="KR60" s="3047">
        <v>2</v>
      </c>
      <c r="KS60" s="3047">
        <v>2</v>
      </c>
      <c r="KT60" s="3047">
        <v>2</v>
      </c>
      <c r="KU60" s="3047">
        <v>2</v>
      </c>
      <c r="KV60" s="3047">
        <v>2</v>
      </c>
      <c r="KW60" s="3047">
        <v>2</v>
      </c>
      <c r="KX60" s="3047">
        <v>2</v>
      </c>
      <c r="KY60" s="3047">
        <v>2</v>
      </c>
      <c r="KZ60" s="3047">
        <v>2</v>
      </c>
      <c r="LA60" s="3047">
        <v>2</v>
      </c>
      <c r="LB60" s="3047">
        <v>2</v>
      </c>
      <c r="LC60" s="3047">
        <v>2</v>
      </c>
      <c r="LD60" s="3047">
        <v>2</v>
      </c>
      <c r="LE60" s="3047">
        <v>1</v>
      </c>
      <c r="LF60" s="3047">
        <v>1</v>
      </c>
      <c r="LG60" s="3047">
        <v>1</v>
      </c>
      <c r="LH60" s="3047">
        <v>1</v>
      </c>
      <c r="LI60" s="3047">
        <v>1</v>
      </c>
      <c r="LJ60" s="3047">
        <v>1</v>
      </c>
      <c r="LK60" s="3047">
        <v>1</v>
      </c>
      <c r="LL60" s="3047">
        <v>2</v>
      </c>
      <c r="LM60" s="3047">
        <v>3</v>
      </c>
      <c r="LN60" s="3047">
        <v>3</v>
      </c>
      <c r="LO60" s="3047">
        <v>3</v>
      </c>
      <c r="LP60" s="3047">
        <v>3</v>
      </c>
      <c r="LQ60" s="3047">
        <v>3</v>
      </c>
      <c r="LR60" s="3047">
        <v>3</v>
      </c>
      <c r="LS60" s="3047">
        <v>3</v>
      </c>
      <c r="LT60" s="3047">
        <v>3</v>
      </c>
      <c r="LU60" s="3047">
        <v>3</v>
      </c>
      <c r="LV60" s="3047">
        <v>3</v>
      </c>
      <c r="LW60" s="3047">
        <v>3</v>
      </c>
      <c r="LX60" s="3047">
        <v>1</v>
      </c>
      <c r="LY60" s="3047">
        <v>2</v>
      </c>
      <c r="LZ60" s="3047">
        <v>2</v>
      </c>
      <c r="MA60" s="3047">
        <v>1</v>
      </c>
      <c r="MB60" s="3047">
        <v>1</v>
      </c>
      <c r="MC60" s="3047">
        <v>1</v>
      </c>
      <c r="MD60" s="3047">
        <v>1</v>
      </c>
      <c r="ME60" s="3047">
        <v>0</v>
      </c>
      <c r="MF60" s="3047">
        <v>0</v>
      </c>
      <c r="MG60" s="3047">
        <v>0</v>
      </c>
      <c r="MH60" s="3047">
        <v>0</v>
      </c>
      <c r="MI60" s="3047">
        <v>0</v>
      </c>
      <c r="MJ60" s="3047">
        <v>0</v>
      </c>
      <c r="MK60" s="3047">
        <v>1</v>
      </c>
      <c r="ML60" s="3047">
        <v>1</v>
      </c>
      <c r="MM60" s="3047">
        <v>2</v>
      </c>
      <c r="MN60" s="3047">
        <v>2</v>
      </c>
      <c r="MO60" s="3047">
        <v>2</v>
      </c>
      <c r="MP60" s="3047">
        <v>2</v>
      </c>
      <c r="MQ60" s="3047">
        <v>2</v>
      </c>
      <c r="MR60" s="3047">
        <v>2</v>
      </c>
      <c r="MS60" s="3047">
        <v>2</v>
      </c>
      <c r="MT60" s="3047">
        <v>1</v>
      </c>
      <c r="MU60" s="3047">
        <v>1</v>
      </c>
      <c r="MV60" s="3047">
        <v>1</v>
      </c>
      <c r="MW60" s="3047">
        <v>1</v>
      </c>
      <c r="MX60" s="3047">
        <v>1</v>
      </c>
      <c r="MY60" s="3047">
        <v>1</v>
      </c>
      <c r="MZ60" s="3047">
        <v>1</v>
      </c>
      <c r="NA60" s="3047">
        <v>1</v>
      </c>
      <c r="NB60" s="3047">
        <v>1</v>
      </c>
      <c r="NC60" s="3047">
        <v>0</v>
      </c>
      <c r="ND60" s="3047">
        <v>0</v>
      </c>
      <c r="NE60" s="3047">
        <v>0</v>
      </c>
      <c r="NF60" s="3047">
        <v>0</v>
      </c>
      <c r="NG60" s="3047">
        <v>0</v>
      </c>
      <c r="NH60" s="3047">
        <v>0</v>
      </c>
      <c r="NI60" s="3047">
        <v>0</v>
      </c>
      <c r="NJ60" s="3047">
        <v>0</v>
      </c>
      <c r="NK60" s="3047">
        <v>0</v>
      </c>
      <c r="NL60" s="3047">
        <v>0</v>
      </c>
      <c r="NM60" s="3047">
        <v>0</v>
      </c>
      <c r="NN60" s="3047">
        <v>0</v>
      </c>
      <c r="NO60" s="3047">
        <v>0</v>
      </c>
      <c r="NP60" s="3047">
        <v>0</v>
      </c>
      <c r="NQ60" s="3047">
        <v>0</v>
      </c>
      <c r="NR60" s="3047">
        <v>0</v>
      </c>
      <c r="NS60" s="3047">
        <v>0</v>
      </c>
      <c r="NT60" s="3047">
        <v>0</v>
      </c>
      <c r="NU60" s="3047">
        <v>0</v>
      </c>
      <c r="NV60" s="3047">
        <v>0</v>
      </c>
      <c r="NW60" s="3047">
        <v>0</v>
      </c>
      <c r="NX60" s="3047">
        <v>0</v>
      </c>
      <c r="NY60" s="3047">
        <v>0</v>
      </c>
      <c r="NZ60" s="3047">
        <v>0</v>
      </c>
      <c r="OA60" s="3047">
        <v>0</v>
      </c>
      <c r="OB60" s="3047">
        <v>1</v>
      </c>
      <c r="OC60" s="3047">
        <v>0</v>
      </c>
      <c r="OD60" s="3047">
        <v>0</v>
      </c>
      <c r="OE60" s="3047">
        <v>0</v>
      </c>
      <c r="OF60" s="3047">
        <v>0</v>
      </c>
      <c r="OG60" s="3047">
        <v>0</v>
      </c>
      <c r="OH60" s="3047">
        <v>0</v>
      </c>
      <c r="OI60" s="3047">
        <v>1</v>
      </c>
      <c r="OJ60" s="3047">
        <v>1</v>
      </c>
      <c r="OK60" s="3047">
        <v>1</v>
      </c>
      <c r="OL60" s="3047">
        <v>1</v>
      </c>
      <c r="OM60" s="3047">
        <v>1</v>
      </c>
      <c r="ON60" s="3047">
        <v>1</v>
      </c>
      <c r="OO60" s="3047">
        <v>1</v>
      </c>
      <c r="OP60" s="3047">
        <v>1</v>
      </c>
      <c r="OQ60" s="3047">
        <v>1</v>
      </c>
      <c r="OR60" s="3047">
        <v>1</v>
      </c>
      <c r="OS60" s="3047">
        <v>1</v>
      </c>
      <c r="OT60" s="3047">
        <v>1</v>
      </c>
      <c r="OU60" s="3047">
        <v>1</v>
      </c>
      <c r="OV60" s="3047">
        <v>1</v>
      </c>
      <c r="OW60" s="3047">
        <v>2</v>
      </c>
      <c r="OX60" s="3047">
        <v>1</v>
      </c>
      <c r="OY60" s="3047">
        <v>1</v>
      </c>
      <c r="OZ60" s="3047">
        <v>1</v>
      </c>
      <c r="PA60" s="3047">
        <v>1</v>
      </c>
      <c r="PB60" s="3047">
        <v>1</v>
      </c>
      <c r="PC60" s="3047">
        <v>1</v>
      </c>
      <c r="PD60" s="3047">
        <v>0</v>
      </c>
      <c r="PE60" s="3047">
        <v>0</v>
      </c>
      <c r="PF60" s="3047">
        <v>0</v>
      </c>
      <c r="PG60" s="3047">
        <v>0</v>
      </c>
      <c r="PH60" s="3047"/>
      <c r="PI60" s="3047">
        <v>0</v>
      </c>
      <c r="PJ60" s="3047">
        <v>1</v>
      </c>
      <c r="PK60" s="3047">
        <v>0</v>
      </c>
      <c r="PL60" s="3047">
        <v>1</v>
      </c>
      <c r="PM60" s="3047">
        <v>1</v>
      </c>
      <c r="PN60" s="3047">
        <v>1</v>
      </c>
      <c r="PO60" s="3047">
        <v>1</v>
      </c>
      <c r="PP60" s="3047">
        <v>1</v>
      </c>
      <c r="PQ60" s="3047">
        <v>0</v>
      </c>
      <c r="PR60" s="3047">
        <v>0</v>
      </c>
      <c r="PS60" s="3047">
        <v>0</v>
      </c>
      <c r="PT60" s="3047">
        <v>0</v>
      </c>
      <c r="PU60" s="3047">
        <v>0</v>
      </c>
      <c r="PV60" s="3047">
        <v>0</v>
      </c>
      <c r="PW60" s="3047">
        <v>0</v>
      </c>
      <c r="PX60" s="3047">
        <v>0</v>
      </c>
      <c r="PY60" s="3047">
        <v>0</v>
      </c>
      <c r="PZ60" s="3047">
        <v>0</v>
      </c>
      <c r="QA60" s="3047">
        <v>0</v>
      </c>
      <c r="QB60" s="3047">
        <v>1</v>
      </c>
      <c r="QC60" s="3047">
        <v>1</v>
      </c>
      <c r="QD60" s="3047">
        <v>1</v>
      </c>
      <c r="QE60" s="3047">
        <v>1</v>
      </c>
      <c r="QF60" s="3047">
        <v>0</v>
      </c>
      <c r="QG60" s="3047">
        <v>0</v>
      </c>
      <c r="QH60" s="3047">
        <v>0</v>
      </c>
      <c r="QI60" s="3047">
        <v>0</v>
      </c>
      <c r="QJ60" s="3047">
        <v>0</v>
      </c>
      <c r="QK60" s="3047">
        <v>0</v>
      </c>
      <c r="QL60" s="3047">
        <v>1</v>
      </c>
      <c r="QM60" s="3047">
        <v>1</v>
      </c>
      <c r="QN60" s="3047">
        <v>1</v>
      </c>
      <c r="QO60" s="3047">
        <v>1</v>
      </c>
      <c r="QP60" s="3047">
        <v>1</v>
      </c>
      <c r="QQ60" s="3047">
        <v>1</v>
      </c>
      <c r="QR60" s="3047">
        <v>1</v>
      </c>
      <c r="QS60" s="3047">
        <v>1</v>
      </c>
      <c r="QT60" s="3047">
        <v>2</v>
      </c>
      <c r="QU60" s="3047">
        <v>3</v>
      </c>
      <c r="QV60" s="3047">
        <v>3</v>
      </c>
      <c r="QW60" s="3047">
        <v>1</v>
      </c>
      <c r="QX60" s="3047">
        <v>1</v>
      </c>
      <c r="QY60" s="3047">
        <v>1</v>
      </c>
      <c r="QZ60" s="3047">
        <v>1</v>
      </c>
      <c r="RA60" s="3047">
        <v>0</v>
      </c>
      <c r="RB60" s="3047">
        <v>0</v>
      </c>
      <c r="RC60" s="3047">
        <v>0</v>
      </c>
      <c r="RD60" s="3047">
        <v>0</v>
      </c>
      <c r="RE60" s="3047">
        <v>0</v>
      </c>
      <c r="RF60" s="3047">
        <v>0</v>
      </c>
      <c r="RG60" s="3047">
        <v>0</v>
      </c>
      <c r="RH60" s="3047">
        <v>0</v>
      </c>
      <c r="RI60" s="3047">
        <v>0</v>
      </c>
      <c r="RJ60" s="3047">
        <v>0</v>
      </c>
      <c r="RK60" s="3047">
        <v>0</v>
      </c>
      <c r="RL60" s="3047">
        <v>0</v>
      </c>
      <c r="RM60" s="3047">
        <v>0</v>
      </c>
      <c r="RN60" s="3047">
        <v>0</v>
      </c>
      <c r="RO60" s="3047">
        <v>1</v>
      </c>
      <c r="RP60" s="3047">
        <v>1</v>
      </c>
      <c r="RQ60" s="3047">
        <v>1</v>
      </c>
      <c r="RR60" s="3047">
        <v>2</v>
      </c>
      <c r="RS60" s="3047">
        <v>2</v>
      </c>
      <c r="RT60" s="3047">
        <v>2</v>
      </c>
      <c r="RU60" s="3047">
        <v>1</v>
      </c>
      <c r="RV60" s="3047">
        <v>1</v>
      </c>
      <c r="RW60" s="3047">
        <v>1</v>
      </c>
      <c r="RX60" s="3047">
        <v>0</v>
      </c>
      <c r="RY60" s="3047">
        <v>0</v>
      </c>
      <c r="RZ60" s="3047">
        <v>0</v>
      </c>
      <c r="SA60" s="3047">
        <v>0</v>
      </c>
      <c r="SB60" s="3047">
        <v>0</v>
      </c>
      <c r="SC60" s="3047">
        <v>0</v>
      </c>
      <c r="SD60" s="3047">
        <v>0</v>
      </c>
      <c r="SE60" s="3047">
        <v>0</v>
      </c>
      <c r="SF60" s="3047">
        <v>0</v>
      </c>
      <c r="SG60" s="3047">
        <v>0</v>
      </c>
      <c r="SH60" s="3047">
        <v>0</v>
      </c>
      <c r="SI60" s="3047">
        <v>0</v>
      </c>
      <c r="SJ60" s="3047">
        <v>0</v>
      </c>
      <c r="SK60" s="3047">
        <v>0</v>
      </c>
      <c r="SL60" s="3047">
        <v>1</v>
      </c>
      <c r="SM60" s="3047">
        <v>1</v>
      </c>
      <c r="SN60" s="3047">
        <v>1</v>
      </c>
      <c r="SO60" s="3047">
        <v>1</v>
      </c>
      <c r="SP60" s="3047">
        <v>1</v>
      </c>
      <c r="SQ60" s="3047">
        <v>2</v>
      </c>
      <c r="SR60" s="3047">
        <v>1</v>
      </c>
      <c r="SS60" s="3047">
        <v>1</v>
      </c>
      <c r="ST60" s="3047">
        <v>1</v>
      </c>
      <c r="SU60" s="3047">
        <v>1</v>
      </c>
      <c r="SV60" s="3047">
        <v>1</v>
      </c>
      <c r="SW60" s="3047">
        <v>1</v>
      </c>
      <c r="SX60" s="3047">
        <v>0</v>
      </c>
      <c r="SY60" s="3047">
        <v>0</v>
      </c>
      <c r="SZ60" s="3047">
        <v>0</v>
      </c>
      <c r="TA60" s="3047">
        <v>0</v>
      </c>
      <c r="TB60" s="3047">
        <v>0</v>
      </c>
      <c r="TC60" s="3047">
        <v>0</v>
      </c>
      <c r="TD60" s="3047">
        <v>1</v>
      </c>
      <c r="TE60" s="3047">
        <v>2</v>
      </c>
      <c r="TF60" s="3047">
        <v>2</v>
      </c>
      <c r="TG60" s="3047">
        <v>2</v>
      </c>
      <c r="TH60" s="3047">
        <v>2</v>
      </c>
      <c r="TI60" s="3047">
        <v>2</v>
      </c>
      <c r="TJ60" s="3047">
        <v>2</v>
      </c>
      <c r="TK60" s="3047">
        <v>2</v>
      </c>
      <c r="TL60" s="3047">
        <v>1</v>
      </c>
      <c r="TM60" s="3047">
        <v>1</v>
      </c>
      <c r="TN60" s="3047">
        <v>1</v>
      </c>
      <c r="TO60" s="3047">
        <v>2</v>
      </c>
      <c r="TP60" s="3047">
        <v>2</v>
      </c>
      <c r="TQ60" s="3047">
        <v>2</v>
      </c>
      <c r="TR60" s="3047">
        <v>1</v>
      </c>
      <c r="TS60" s="3047">
        <v>0</v>
      </c>
      <c r="TT60" s="3047">
        <v>0</v>
      </c>
      <c r="TU60" s="3047">
        <v>1</v>
      </c>
      <c r="TV60" s="3047">
        <v>1</v>
      </c>
      <c r="TW60" s="3047">
        <v>1</v>
      </c>
      <c r="TX60" s="3047">
        <v>1</v>
      </c>
      <c r="TY60" s="3047">
        <v>1</v>
      </c>
      <c r="TZ60" s="3047">
        <v>1</v>
      </c>
      <c r="UA60" s="3047">
        <v>0</v>
      </c>
      <c r="UB60" s="3047">
        <v>0</v>
      </c>
      <c r="UC60" s="3047">
        <v>0</v>
      </c>
      <c r="UD60" s="3047">
        <v>0</v>
      </c>
      <c r="UE60" s="3047">
        <v>0</v>
      </c>
      <c r="UF60" s="3047">
        <v>0</v>
      </c>
      <c r="UG60" s="3047">
        <v>0</v>
      </c>
      <c r="UH60" s="3047">
        <v>0</v>
      </c>
      <c r="UI60" s="3047">
        <v>1</v>
      </c>
      <c r="UJ60" s="3047">
        <v>1</v>
      </c>
      <c r="UK60" s="3047">
        <v>1</v>
      </c>
      <c r="UL60" s="3047">
        <v>1</v>
      </c>
      <c r="UM60" s="3047">
        <v>1</v>
      </c>
      <c r="UN60" s="3047">
        <v>1</v>
      </c>
      <c r="UO60" s="3047">
        <v>1</v>
      </c>
      <c r="UP60" s="3047">
        <v>1</v>
      </c>
      <c r="UQ60" s="3047">
        <v>1</v>
      </c>
      <c r="UR60" s="3047">
        <v>1</v>
      </c>
      <c r="US60" s="3047">
        <v>1</v>
      </c>
      <c r="UT60" s="3047">
        <v>1</v>
      </c>
      <c r="UU60" s="3047">
        <v>1</v>
      </c>
      <c r="UV60" s="3047">
        <v>1</v>
      </c>
      <c r="UW60" s="3047">
        <v>1</v>
      </c>
      <c r="UX60" s="3047">
        <v>2</v>
      </c>
      <c r="UY60" s="3047">
        <v>2</v>
      </c>
      <c r="UZ60" s="3047">
        <v>2</v>
      </c>
      <c r="VA60" s="3047">
        <v>2</v>
      </c>
      <c r="VB60" s="3047">
        <v>0</v>
      </c>
      <c r="VC60" s="3047">
        <v>0</v>
      </c>
      <c r="VD60" s="3047">
        <v>0</v>
      </c>
      <c r="VE60" s="3047">
        <v>0</v>
      </c>
      <c r="VF60" s="3047">
        <v>0</v>
      </c>
      <c r="VG60" s="3047">
        <v>0</v>
      </c>
      <c r="VH60" s="3047">
        <v>0</v>
      </c>
      <c r="VI60" s="3047">
        <v>1</v>
      </c>
      <c r="VJ60" s="3047">
        <v>1</v>
      </c>
      <c r="VK60" s="3047">
        <v>1</v>
      </c>
      <c r="VL60" s="3047">
        <v>0</v>
      </c>
      <c r="VM60" s="3047">
        <v>0</v>
      </c>
      <c r="VN60" s="3047">
        <v>0</v>
      </c>
      <c r="VO60" s="3047">
        <v>0</v>
      </c>
      <c r="VP60" s="3047">
        <v>0</v>
      </c>
      <c r="VQ60" s="3047">
        <v>0</v>
      </c>
      <c r="VR60" s="3047">
        <v>0</v>
      </c>
      <c r="VS60" s="3047">
        <v>0</v>
      </c>
      <c r="VT60" s="3047">
        <v>0</v>
      </c>
      <c r="VU60" s="3047">
        <v>0</v>
      </c>
      <c r="VV60" s="3047">
        <v>0</v>
      </c>
      <c r="VW60" s="3047">
        <v>0</v>
      </c>
      <c r="VX60" s="3047">
        <v>1</v>
      </c>
      <c r="VY60" s="3047">
        <v>0</v>
      </c>
      <c r="VZ60" s="3047">
        <v>0</v>
      </c>
      <c r="WA60" s="3047">
        <v>0</v>
      </c>
      <c r="WB60" s="3047">
        <v>0</v>
      </c>
      <c r="WC60" s="3047">
        <v>2</v>
      </c>
      <c r="WD60" s="3047">
        <v>2</v>
      </c>
      <c r="WE60" s="3047">
        <v>3</v>
      </c>
      <c r="WF60" s="3047">
        <v>2</v>
      </c>
      <c r="WG60" s="3047">
        <v>1</v>
      </c>
      <c r="WH60" s="3047">
        <v>1</v>
      </c>
      <c r="WI60" s="3047">
        <v>1</v>
      </c>
      <c r="WJ60" s="3047">
        <v>2</v>
      </c>
      <c r="WK60" s="3047">
        <v>0</v>
      </c>
      <c r="WL60" s="3047">
        <v>0</v>
      </c>
      <c r="WM60" s="3047">
        <v>0</v>
      </c>
      <c r="WN60" s="3047">
        <v>0</v>
      </c>
      <c r="WO60" s="3047">
        <v>0</v>
      </c>
      <c r="WP60" s="3047">
        <v>0</v>
      </c>
      <c r="WQ60" s="3047">
        <v>0</v>
      </c>
      <c r="WR60" s="3047">
        <v>0</v>
      </c>
      <c r="WS60" s="3047">
        <v>0</v>
      </c>
      <c r="WT60" s="3047">
        <v>0</v>
      </c>
      <c r="WU60" s="3047">
        <v>0</v>
      </c>
      <c r="WV60" s="3047">
        <v>0</v>
      </c>
      <c r="WW60" s="3047">
        <v>0</v>
      </c>
      <c r="WX60" s="3047">
        <v>0</v>
      </c>
      <c r="WY60" s="3047">
        <v>0</v>
      </c>
      <c r="WZ60" s="3047">
        <v>0</v>
      </c>
      <c r="XA60" s="3047">
        <v>0</v>
      </c>
      <c r="XB60" s="3047">
        <v>0</v>
      </c>
      <c r="XC60" s="3047">
        <v>0</v>
      </c>
      <c r="XD60" s="3047">
        <v>0</v>
      </c>
      <c r="XE60" s="3047">
        <v>0</v>
      </c>
      <c r="XF60" s="3047">
        <v>0</v>
      </c>
      <c r="XG60" s="3047">
        <v>0</v>
      </c>
      <c r="XH60" s="3047">
        <v>1</v>
      </c>
      <c r="XI60" s="3047">
        <v>1</v>
      </c>
      <c r="XJ60" s="3047">
        <v>1</v>
      </c>
      <c r="XK60" s="3047">
        <v>1</v>
      </c>
      <c r="XL60" s="3047">
        <v>0</v>
      </c>
      <c r="XM60" s="3047">
        <v>0</v>
      </c>
      <c r="XN60" s="3047">
        <v>0</v>
      </c>
      <c r="XO60" s="3047">
        <v>0</v>
      </c>
      <c r="XP60" s="3047">
        <v>0</v>
      </c>
      <c r="XQ60" s="3047">
        <v>0</v>
      </c>
      <c r="XR60" s="3047">
        <v>0</v>
      </c>
      <c r="XS60" s="3047">
        <v>0</v>
      </c>
      <c r="XT60" s="3047">
        <v>0</v>
      </c>
      <c r="XU60" s="3047">
        <v>0</v>
      </c>
      <c r="XV60" s="3047">
        <v>0</v>
      </c>
      <c r="XW60" s="3047">
        <v>0</v>
      </c>
      <c r="XX60" s="3047">
        <v>0</v>
      </c>
      <c r="XY60" s="3047">
        <v>0</v>
      </c>
      <c r="XZ60" s="3047">
        <v>0</v>
      </c>
      <c r="YA60" s="3047">
        <v>0</v>
      </c>
      <c r="YB60" s="3047">
        <v>0</v>
      </c>
      <c r="YC60" s="3047">
        <v>0</v>
      </c>
      <c r="YD60" s="3047">
        <v>0</v>
      </c>
      <c r="YE60" s="3047">
        <v>0</v>
      </c>
      <c r="YF60" s="3047">
        <v>0</v>
      </c>
      <c r="YG60" s="3047">
        <v>0</v>
      </c>
      <c r="YH60" s="3047">
        <v>0</v>
      </c>
      <c r="YI60" s="3047">
        <v>0</v>
      </c>
      <c r="YJ60" s="3047">
        <v>0</v>
      </c>
      <c r="YK60" s="3047">
        <v>0</v>
      </c>
      <c r="YL60" s="3047">
        <v>0</v>
      </c>
      <c r="YM60" s="3047">
        <v>0</v>
      </c>
      <c r="YN60" s="3047">
        <v>0</v>
      </c>
      <c r="YO60" s="3047">
        <v>0</v>
      </c>
      <c r="YP60" s="3047">
        <v>0</v>
      </c>
      <c r="YQ60" s="3047">
        <v>0</v>
      </c>
      <c r="YR60" s="3047">
        <v>0</v>
      </c>
      <c r="YS60" s="3047">
        <v>0</v>
      </c>
      <c r="YT60" s="3047">
        <v>0</v>
      </c>
      <c r="YU60" s="3047">
        <v>0</v>
      </c>
      <c r="YV60" s="3047">
        <v>0</v>
      </c>
      <c r="YW60" s="3047">
        <v>0</v>
      </c>
      <c r="YX60" s="3047">
        <v>0</v>
      </c>
      <c r="YY60" s="3047">
        <v>0</v>
      </c>
      <c r="YZ60" s="3047">
        <v>0</v>
      </c>
      <c r="ZA60" s="3047">
        <v>0</v>
      </c>
      <c r="ZB60" s="3047">
        <v>0</v>
      </c>
      <c r="ZC60" s="3047">
        <v>0</v>
      </c>
      <c r="ZD60" s="3047">
        <v>0</v>
      </c>
      <c r="ZE60" s="3047">
        <v>0</v>
      </c>
      <c r="ZF60" s="3047">
        <v>0</v>
      </c>
      <c r="ZG60" s="3047">
        <v>0</v>
      </c>
      <c r="ZH60" s="3047">
        <v>0</v>
      </c>
      <c r="ZI60" s="3047">
        <v>0</v>
      </c>
      <c r="ZJ60" s="3047">
        <v>0</v>
      </c>
      <c r="ZK60" s="3047">
        <v>0</v>
      </c>
      <c r="ZL60" s="3047">
        <v>0</v>
      </c>
      <c r="ZM60" s="3047">
        <v>0</v>
      </c>
      <c r="ZN60" s="3047">
        <v>0</v>
      </c>
      <c r="ZO60" s="3047">
        <v>0</v>
      </c>
      <c r="ZP60" s="3047">
        <v>0</v>
      </c>
      <c r="ZQ60" s="3047">
        <v>0</v>
      </c>
      <c r="ZR60" s="3047">
        <v>1</v>
      </c>
      <c r="ZS60" s="3047">
        <v>1</v>
      </c>
      <c r="ZT60" s="3047">
        <v>2</v>
      </c>
      <c r="ZU60" s="3047">
        <v>2</v>
      </c>
      <c r="ZV60" s="3047">
        <v>2</v>
      </c>
      <c r="ZW60" s="3047">
        <v>0</v>
      </c>
      <c r="ZX60" s="3047">
        <v>0</v>
      </c>
      <c r="ZY60" s="3047">
        <v>0</v>
      </c>
      <c r="ZZ60" s="3047">
        <v>0</v>
      </c>
      <c r="AAA60" s="3047">
        <v>0</v>
      </c>
      <c r="AAB60" s="3047">
        <v>0</v>
      </c>
      <c r="AAC60" s="3047">
        <v>0</v>
      </c>
      <c r="AAD60" s="3047">
        <v>0</v>
      </c>
      <c r="AAE60" s="3047">
        <v>0</v>
      </c>
      <c r="AAF60" s="3047">
        <v>0</v>
      </c>
      <c r="AAG60" s="3047">
        <v>0</v>
      </c>
      <c r="AAH60" s="3047">
        <v>0</v>
      </c>
      <c r="AAI60" s="3047">
        <v>0</v>
      </c>
      <c r="AAJ60" s="3047">
        <v>0</v>
      </c>
      <c r="AAK60" s="3047">
        <v>0</v>
      </c>
      <c r="AAL60" s="3047">
        <v>0</v>
      </c>
      <c r="AAM60" s="3047">
        <v>0</v>
      </c>
      <c r="AAN60" s="3047">
        <v>0</v>
      </c>
      <c r="AAO60" s="3047">
        <v>0</v>
      </c>
      <c r="AAP60" s="3047">
        <v>0</v>
      </c>
      <c r="AAQ60" s="3047">
        <v>0</v>
      </c>
      <c r="AAR60" s="3047">
        <v>1</v>
      </c>
      <c r="AAS60" s="3047">
        <v>0</v>
      </c>
      <c r="AAT60" s="3047">
        <v>0</v>
      </c>
      <c r="AAU60" s="3047">
        <v>0</v>
      </c>
      <c r="AAV60" s="3047">
        <v>0</v>
      </c>
      <c r="AAW60" s="3047">
        <v>0</v>
      </c>
      <c r="AAX60" s="3047">
        <v>0</v>
      </c>
      <c r="AAY60" s="3047">
        <v>0</v>
      </c>
      <c r="AAZ60" s="3047">
        <v>0</v>
      </c>
      <c r="ABA60" s="3047">
        <v>0</v>
      </c>
      <c r="ABB60" s="3047">
        <v>0</v>
      </c>
      <c r="ABC60" s="3047">
        <v>0</v>
      </c>
      <c r="ABD60" s="3047">
        <v>0</v>
      </c>
      <c r="ABE60" s="3047">
        <v>0</v>
      </c>
      <c r="ABF60" s="3047">
        <v>0</v>
      </c>
      <c r="ABG60" s="3047">
        <v>0</v>
      </c>
      <c r="ABH60" s="3047">
        <v>0</v>
      </c>
    </row>
    <row r="61" spans="1:736" x14ac:dyDescent="0.2">
      <c r="A61" s="3046" t="s">
        <v>440</v>
      </c>
      <c r="B61" s="3046">
        <v>40</v>
      </c>
      <c r="C61" s="3047">
        <v>65</v>
      </c>
      <c r="D61" s="3047"/>
      <c r="E61" s="3047"/>
      <c r="F61" s="3047">
        <v>65</v>
      </c>
      <c r="G61" s="3047">
        <v>51</v>
      </c>
      <c r="H61" s="3047">
        <v>85</v>
      </c>
      <c r="I61" s="3047">
        <v>42</v>
      </c>
      <c r="J61" s="3047">
        <v>0</v>
      </c>
      <c r="K61" s="3047">
        <v>96</v>
      </c>
      <c r="L61" s="3047">
        <v>39</v>
      </c>
      <c r="M61" s="3047">
        <v>95</v>
      </c>
      <c r="N61" s="3047">
        <v>117</v>
      </c>
      <c r="O61" s="3047">
        <v>54</v>
      </c>
      <c r="P61" s="3047">
        <v>132</v>
      </c>
      <c r="Q61" s="3047">
        <v>93</v>
      </c>
      <c r="R61" s="3047"/>
      <c r="S61" s="3047"/>
      <c r="T61" s="3047">
        <v>182</v>
      </c>
      <c r="U61" s="3047">
        <v>20</v>
      </c>
      <c r="V61" s="3047">
        <v>317</v>
      </c>
      <c r="W61" s="3047">
        <v>104</v>
      </c>
      <c r="X61" s="3047">
        <v>280</v>
      </c>
      <c r="Y61" s="3047"/>
      <c r="Z61" s="3047"/>
      <c r="AA61" s="3047">
        <v>107</v>
      </c>
      <c r="AB61" s="3047">
        <v>161</v>
      </c>
      <c r="AC61" s="3047">
        <v>57</v>
      </c>
      <c r="AD61" s="3047">
        <v>94</v>
      </c>
      <c r="AE61" s="3047">
        <v>83</v>
      </c>
      <c r="AF61" s="3047"/>
      <c r="AG61" s="3047"/>
      <c r="AH61" s="3047">
        <v>76</v>
      </c>
      <c r="AI61" s="3047">
        <v>126</v>
      </c>
      <c r="AJ61" s="3047">
        <v>56</v>
      </c>
      <c r="AK61" s="3047">
        <v>79</v>
      </c>
      <c r="AL61" s="3047">
        <v>72</v>
      </c>
      <c r="AM61" s="3047"/>
      <c r="AN61" s="3047"/>
      <c r="AO61" s="3047">
        <v>94</v>
      </c>
      <c r="AP61" s="3047">
        <v>128</v>
      </c>
      <c r="AQ61" s="3047">
        <v>90</v>
      </c>
      <c r="AR61" s="3047">
        <v>90</v>
      </c>
      <c r="AS61" s="3047">
        <v>114</v>
      </c>
      <c r="AT61" s="3047"/>
      <c r="AU61" s="3047"/>
      <c r="AV61" s="3047">
        <v>185</v>
      </c>
      <c r="AW61" s="3047">
        <v>240</v>
      </c>
      <c r="AX61" s="3047">
        <v>127</v>
      </c>
      <c r="AY61" s="3047">
        <v>123</v>
      </c>
      <c r="AZ61" s="3047">
        <v>79</v>
      </c>
      <c r="BA61" s="3047"/>
      <c r="BB61" s="3047"/>
      <c r="BC61" s="3047">
        <v>1</v>
      </c>
      <c r="BD61" s="3047">
        <v>109</v>
      </c>
      <c r="BE61" s="3047">
        <v>110</v>
      </c>
      <c r="BF61" s="3047">
        <v>50</v>
      </c>
      <c r="BG61" s="3047">
        <v>64</v>
      </c>
      <c r="BH61" s="3047"/>
      <c r="BI61" s="3047"/>
      <c r="BJ61" s="3047">
        <v>110</v>
      </c>
      <c r="BK61" s="3047">
        <v>108</v>
      </c>
      <c r="BL61" s="3047">
        <v>48</v>
      </c>
      <c r="BM61" s="3047">
        <v>87</v>
      </c>
      <c r="BN61" s="3047">
        <v>67</v>
      </c>
      <c r="BO61" s="3047">
        <v>53</v>
      </c>
      <c r="BP61" s="3047">
        <v>53</v>
      </c>
      <c r="BQ61" s="3047">
        <v>73</v>
      </c>
      <c r="BR61" s="3047">
        <v>110</v>
      </c>
      <c r="BS61" s="3047">
        <v>55</v>
      </c>
      <c r="BT61" s="3047">
        <v>129</v>
      </c>
      <c r="BU61" s="3047">
        <v>133</v>
      </c>
      <c r="BV61" s="3047">
        <v>115</v>
      </c>
      <c r="BW61" s="3047">
        <v>115</v>
      </c>
      <c r="BX61" s="3047">
        <v>97</v>
      </c>
      <c r="BY61" s="3047">
        <v>97</v>
      </c>
      <c r="BZ61" s="3047">
        <v>227</v>
      </c>
      <c r="CA61" s="3047">
        <v>94</v>
      </c>
      <c r="CB61" s="3047">
        <v>178</v>
      </c>
      <c r="CC61" s="3047">
        <v>178</v>
      </c>
      <c r="CD61" s="3047">
        <v>178</v>
      </c>
      <c r="CE61" s="3047">
        <v>134</v>
      </c>
      <c r="CF61" s="3047">
        <v>207</v>
      </c>
      <c r="CG61" s="3047">
        <v>112</v>
      </c>
      <c r="CH61" s="3047">
        <v>114</v>
      </c>
      <c r="CI61" s="3047">
        <v>55</v>
      </c>
      <c r="CJ61" s="3047">
        <v>32</v>
      </c>
      <c r="CK61" s="3047">
        <v>32</v>
      </c>
      <c r="CL61" s="3047">
        <v>42</v>
      </c>
      <c r="CM61" s="3047">
        <v>71</v>
      </c>
      <c r="CN61" s="3047">
        <v>45</v>
      </c>
      <c r="CO61" s="3047">
        <v>58</v>
      </c>
      <c r="CP61" s="3047">
        <v>57</v>
      </c>
      <c r="CQ61" s="3047">
        <v>43</v>
      </c>
      <c r="CR61" s="3047">
        <v>43</v>
      </c>
      <c r="CS61" s="3047">
        <v>50</v>
      </c>
      <c r="CT61" s="3047">
        <v>63</v>
      </c>
      <c r="CU61" s="3047">
        <v>47</v>
      </c>
      <c r="CV61" s="3047">
        <v>56</v>
      </c>
      <c r="CW61" s="3047">
        <v>54</v>
      </c>
      <c r="CX61" s="3047">
        <v>54</v>
      </c>
      <c r="CY61" s="3047">
        <v>54</v>
      </c>
      <c r="CZ61" s="3047">
        <v>73</v>
      </c>
      <c r="DA61" s="3047">
        <v>150</v>
      </c>
      <c r="DB61" s="3047">
        <v>96</v>
      </c>
      <c r="DC61" s="3047">
        <v>109</v>
      </c>
      <c r="DD61" s="3047">
        <v>92</v>
      </c>
      <c r="DE61" s="3047">
        <v>92</v>
      </c>
      <c r="DF61" s="3047">
        <v>92</v>
      </c>
      <c r="DG61" s="3047">
        <v>70</v>
      </c>
      <c r="DH61" s="3047">
        <v>121</v>
      </c>
      <c r="DI61" s="3047">
        <v>87</v>
      </c>
      <c r="DJ61" s="3047">
        <v>85</v>
      </c>
      <c r="DK61" s="3047">
        <v>53</v>
      </c>
      <c r="DL61" s="3047">
        <v>53</v>
      </c>
      <c r="DM61" s="3047">
        <v>53</v>
      </c>
      <c r="DN61" s="3047">
        <v>65</v>
      </c>
      <c r="DO61" s="3047">
        <v>76</v>
      </c>
      <c r="DP61" s="3047">
        <v>55</v>
      </c>
      <c r="DQ61" s="3047">
        <v>55</v>
      </c>
      <c r="DR61" s="3047">
        <v>47</v>
      </c>
      <c r="DS61" s="3047">
        <v>36</v>
      </c>
      <c r="DT61" s="3047">
        <v>36</v>
      </c>
      <c r="DU61" s="3047">
        <v>45</v>
      </c>
      <c r="DV61" s="3047">
        <v>82</v>
      </c>
      <c r="DW61" s="3047">
        <v>33</v>
      </c>
      <c r="DX61" s="3047">
        <v>61</v>
      </c>
      <c r="DY61" s="3047">
        <v>5</v>
      </c>
      <c r="DZ61" s="3047">
        <v>51</v>
      </c>
      <c r="EA61" s="3047">
        <v>51</v>
      </c>
      <c r="EB61" s="3047">
        <v>38</v>
      </c>
      <c r="EC61" s="3047">
        <v>63</v>
      </c>
      <c r="ED61" s="3047">
        <v>72</v>
      </c>
      <c r="EE61" s="3047">
        <v>105</v>
      </c>
      <c r="EF61" s="3047">
        <v>93</v>
      </c>
      <c r="EG61" s="3047">
        <v>93</v>
      </c>
      <c r="EH61" s="3047">
        <v>93</v>
      </c>
      <c r="EI61" s="3047">
        <v>106</v>
      </c>
      <c r="EJ61" s="3047">
        <v>4</v>
      </c>
      <c r="EK61" s="3047">
        <v>218</v>
      </c>
      <c r="EL61" s="3047">
        <v>138</v>
      </c>
      <c r="EM61" s="3047">
        <v>85</v>
      </c>
      <c r="EN61" s="3047">
        <v>65</v>
      </c>
      <c r="EO61" s="3047">
        <v>65</v>
      </c>
      <c r="EP61" s="3047">
        <v>64</v>
      </c>
      <c r="EQ61" s="3047">
        <v>99</v>
      </c>
      <c r="ER61" s="3047">
        <v>65</v>
      </c>
      <c r="ES61" s="3047">
        <v>64</v>
      </c>
      <c r="ET61" s="3047">
        <v>72</v>
      </c>
      <c r="EU61" s="3047">
        <v>72</v>
      </c>
      <c r="EV61" s="3047">
        <v>72</v>
      </c>
      <c r="EW61" s="3047">
        <v>72</v>
      </c>
      <c r="EX61" s="3047">
        <v>73</v>
      </c>
      <c r="EY61" s="3047">
        <v>82</v>
      </c>
      <c r="EZ61" s="3047">
        <v>57</v>
      </c>
      <c r="FA61" s="3047">
        <v>53</v>
      </c>
      <c r="FB61" s="3047">
        <v>41</v>
      </c>
      <c r="FC61" s="3047">
        <v>41</v>
      </c>
      <c r="FD61" s="3047">
        <v>66</v>
      </c>
      <c r="FE61" s="3047">
        <v>90</v>
      </c>
      <c r="FF61" s="3047">
        <v>41</v>
      </c>
      <c r="FG61" s="3047">
        <v>98</v>
      </c>
      <c r="FH61" s="3047">
        <v>72</v>
      </c>
      <c r="FI61" s="3047">
        <v>55</v>
      </c>
      <c r="FJ61" s="3047">
        <v>55</v>
      </c>
      <c r="FK61" s="3047">
        <v>93</v>
      </c>
      <c r="FL61" s="3047">
        <v>151</v>
      </c>
      <c r="FM61" s="3047">
        <v>100</v>
      </c>
      <c r="FN61" s="3047">
        <v>88</v>
      </c>
      <c r="FO61" s="3047">
        <v>102</v>
      </c>
      <c r="FP61" s="3047">
        <v>102</v>
      </c>
      <c r="FQ61" s="3047">
        <v>102</v>
      </c>
      <c r="FR61" s="3047">
        <v>113</v>
      </c>
      <c r="FS61" s="3047">
        <v>138</v>
      </c>
      <c r="FT61" s="3047">
        <v>93</v>
      </c>
      <c r="FU61" s="3047">
        <v>102</v>
      </c>
      <c r="FV61" s="3047">
        <v>10</v>
      </c>
      <c r="FW61" s="3047">
        <v>96</v>
      </c>
      <c r="FX61" s="3047">
        <v>96</v>
      </c>
      <c r="FY61" s="3047">
        <v>77</v>
      </c>
      <c r="FZ61" s="3047">
        <v>105</v>
      </c>
      <c r="GA61" s="3047">
        <v>125</v>
      </c>
      <c r="GB61" s="3047">
        <v>64</v>
      </c>
      <c r="GC61" s="3047">
        <v>82</v>
      </c>
      <c r="GD61" s="3047">
        <v>82</v>
      </c>
      <c r="GE61" s="3047">
        <v>82</v>
      </c>
      <c r="GF61" s="3047">
        <v>74</v>
      </c>
      <c r="GG61" s="3047">
        <v>74</v>
      </c>
      <c r="GH61" s="3047">
        <v>98</v>
      </c>
      <c r="GI61" s="3047">
        <v>49</v>
      </c>
      <c r="GJ61" s="3047">
        <v>59</v>
      </c>
      <c r="GK61" s="3047">
        <v>47</v>
      </c>
      <c r="GL61" s="3047">
        <v>47</v>
      </c>
      <c r="GM61" s="3047">
        <v>101</v>
      </c>
      <c r="GN61" s="3047">
        <v>151</v>
      </c>
      <c r="GO61" s="3047">
        <v>72</v>
      </c>
      <c r="GP61" s="3047">
        <v>107</v>
      </c>
      <c r="GQ61" s="3047">
        <v>39</v>
      </c>
      <c r="GR61" s="3047">
        <v>65</v>
      </c>
      <c r="GS61" s="3047">
        <v>65</v>
      </c>
      <c r="GT61" s="3047">
        <v>115</v>
      </c>
      <c r="GU61" s="3047">
        <v>140</v>
      </c>
      <c r="GV61" s="3047">
        <v>74</v>
      </c>
      <c r="GW61" s="3047">
        <v>115</v>
      </c>
      <c r="GX61" s="3047">
        <v>15</v>
      </c>
      <c r="GY61" s="3047">
        <v>83</v>
      </c>
      <c r="GZ61" s="3047">
        <v>83</v>
      </c>
      <c r="HA61" s="3047">
        <v>94</v>
      </c>
      <c r="HB61" s="3047">
        <v>147</v>
      </c>
      <c r="HC61" s="3047">
        <v>69</v>
      </c>
      <c r="HD61" s="3047">
        <v>83</v>
      </c>
      <c r="HE61" s="3047">
        <v>128</v>
      </c>
      <c r="HF61" s="3047">
        <v>128</v>
      </c>
      <c r="HG61" s="3047">
        <v>128</v>
      </c>
      <c r="HH61" s="3047">
        <v>74</v>
      </c>
      <c r="HI61" s="3047">
        <v>135</v>
      </c>
      <c r="HJ61" s="3047">
        <v>85</v>
      </c>
      <c r="HK61" s="3047">
        <v>87</v>
      </c>
      <c r="HL61" s="3047">
        <v>71</v>
      </c>
      <c r="HM61" s="3047">
        <v>71</v>
      </c>
      <c r="HN61" s="3047">
        <v>71</v>
      </c>
      <c r="HO61" s="3047">
        <v>76</v>
      </c>
      <c r="HP61" s="3047">
        <v>178</v>
      </c>
      <c r="HQ61" s="3047">
        <v>114</v>
      </c>
      <c r="HR61" s="3047">
        <v>138</v>
      </c>
      <c r="HS61" s="3047">
        <v>131</v>
      </c>
      <c r="HT61" s="3047">
        <v>131</v>
      </c>
      <c r="HU61" s="3047">
        <v>131</v>
      </c>
      <c r="HV61" s="3047">
        <v>146</v>
      </c>
      <c r="HW61" s="3047">
        <v>235</v>
      </c>
      <c r="HX61" s="3047">
        <v>33</v>
      </c>
      <c r="HY61" s="3047">
        <v>276</v>
      </c>
      <c r="HZ61" s="3047">
        <v>195</v>
      </c>
      <c r="IA61" s="3047">
        <v>195</v>
      </c>
      <c r="IB61" s="3047">
        <v>195</v>
      </c>
      <c r="IC61" s="3047">
        <v>117</v>
      </c>
      <c r="ID61" s="3047">
        <v>157</v>
      </c>
      <c r="IE61" s="3047">
        <v>80</v>
      </c>
      <c r="IF61" s="3047">
        <v>60</v>
      </c>
      <c r="IG61" s="3047">
        <v>4</v>
      </c>
      <c r="IH61" s="3047">
        <v>92</v>
      </c>
      <c r="II61" s="3047">
        <v>92</v>
      </c>
      <c r="IJ61" s="3047">
        <v>71</v>
      </c>
      <c r="IK61" s="3047">
        <v>96</v>
      </c>
      <c r="IL61" s="3047">
        <v>18</v>
      </c>
      <c r="IM61" s="3047">
        <v>75</v>
      </c>
      <c r="IN61" s="3047">
        <v>76</v>
      </c>
      <c r="IO61" s="3047">
        <v>76</v>
      </c>
      <c r="IP61" s="3047">
        <v>76</v>
      </c>
      <c r="IQ61" s="3047">
        <v>76</v>
      </c>
      <c r="IR61" s="3047">
        <v>73</v>
      </c>
      <c r="IS61" s="3047">
        <v>152</v>
      </c>
      <c r="IT61" s="3047">
        <v>35</v>
      </c>
      <c r="IU61" s="3047">
        <v>82</v>
      </c>
      <c r="IV61" s="3047">
        <v>82</v>
      </c>
      <c r="IW61" s="3047">
        <v>82</v>
      </c>
      <c r="IX61" s="3047">
        <v>87</v>
      </c>
      <c r="IY61" s="3047">
        <v>181</v>
      </c>
      <c r="IZ61" s="3047">
        <v>29</v>
      </c>
      <c r="JA61" s="3047">
        <v>133</v>
      </c>
      <c r="JB61" s="3047">
        <v>105</v>
      </c>
      <c r="JC61" s="3047">
        <v>105</v>
      </c>
      <c r="JD61" s="3047">
        <v>105</v>
      </c>
      <c r="JE61" s="3047">
        <v>111</v>
      </c>
      <c r="JF61" s="3047">
        <v>298</v>
      </c>
      <c r="JG61" s="3047">
        <v>100</v>
      </c>
      <c r="JH61" s="3047">
        <v>108</v>
      </c>
      <c r="JI61" s="3047">
        <v>90</v>
      </c>
      <c r="JJ61" s="3047">
        <v>95</v>
      </c>
      <c r="JK61" s="3047">
        <v>95</v>
      </c>
      <c r="JL61" s="3047">
        <v>79</v>
      </c>
      <c r="JM61" s="3047">
        <v>207</v>
      </c>
      <c r="JN61" s="3047">
        <v>21</v>
      </c>
      <c r="JO61" s="3047">
        <v>107</v>
      </c>
      <c r="JP61" s="3047">
        <v>60</v>
      </c>
      <c r="JQ61" s="3047">
        <v>60</v>
      </c>
      <c r="JR61" s="3047">
        <v>60</v>
      </c>
      <c r="JS61" s="3047">
        <v>53</v>
      </c>
      <c r="JT61" s="3047">
        <v>134</v>
      </c>
      <c r="JU61" s="3047">
        <v>13</v>
      </c>
      <c r="JV61" s="3047">
        <v>59</v>
      </c>
      <c r="JW61" s="3047">
        <v>72</v>
      </c>
      <c r="JX61" s="3047">
        <v>72</v>
      </c>
      <c r="JY61" s="3047">
        <v>72</v>
      </c>
      <c r="JZ61" s="3047">
        <v>69</v>
      </c>
      <c r="KA61" s="3047">
        <v>7</v>
      </c>
      <c r="KB61" s="3047">
        <v>5</v>
      </c>
      <c r="KC61" s="3047">
        <v>261</v>
      </c>
      <c r="KD61" s="3047">
        <v>186</v>
      </c>
      <c r="KE61" s="3047">
        <v>186</v>
      </c>
      <c r="KF61" s="3047">
        <v>186</v>
      </c>
      <c r="KG61" s="3047">
        <v>121</v>
      </c>
      <c r="KH61" s="3047">
        <v>273</v>
      </c>
      <c r="KI61" s="3047">
        <v>72</v>
      </c>
      <c r="KJ61" s="3047">
        <v>139</v>
      </c>
      <c r="KK61" s="3047">
        <v>109</v>
      </c>
      <c r="KL61" s="3047">
        <v>109</v>
      </c>
      <c r="KM61" s="3047">
        <v>109</v>
      </c>
      <c r="KN61" s="3047">
        <v>103</v>
      </c>
      <c r="KO61" s="3047">
        <v>184</v>
      </c>
      <c r="KP61" s="3047">
        <v>18</v>
      </c>
      <c r="KQ61" s="3047">
        <v>93</v>
      </c>
      <c r="KR61" s="3047">
        <v>79</v>
      </c>
      <c r="KS61" s="3047">
        <v>79</v>
      </c>
      <c r="KT61" s="3047">
        <v>79</v>
      </c>
      <c r="KU61" s="3047">
        <v>90</v>
      </c>
      <c r="KV61" s="3047">
        <v>129</v>
      </c>
      <c r="KW61" s="3047">
        <v>33</v>
      </c>
      <c r="KX61" s="3047">
        <v>87</v>
      </c>
      <c r="KY61" s="3047">
        <v>5</v>
      </c>
      <c r="KZ61" s="3047">
        <v>67</v>
      </c>
      <c r="LA61" s="3047">
        <v>67</v>
      </c>
      <c r="LB61" s="3047">
        <v>54</v>
      </c>
      <c r="LC61" s="3047">
        <v>168</v>
      </c>
      <c r="LD61" s="3047">
        <v>31</v>
      </c>
      <c r="LE61" s="3047">
        <v>127</v>
      </c>
      <c r="LF61" s="3047">
        <v>125</v>
      </c>
      <c r="LG61" s="3047">
        <v>125</v>
      </c>
      <c r="LH61" s="3047">
        <v>125</v>
      </c>
      <c r="LI61" s="3047">
        <v>10</v>
      </c>
      <c r="LJ61" s="3047">
        <v>243</v>
      </c>
      <c r="LK61" s="3047">
        <v>114</v>
      </c>
      <c r="LL61" s="3047">
        <v>209</v>
      </c>
      <c r="LM61" s="3047">
        <v>178</v>
      </c>
      <c r="LN61" s="3047">
        <v>178</v>
      </c>
      <c r="LO61" s="3047">
        <v>178</v>
      </c>
      <c r="LP61" s="3047">
        <v>119</v>
      </c>
      <c r="LQ61" s="3047">
        <v>146</v>
      </c>
      <c r="LR61" s="3047">
        <v>16</v>
      </c>
      <c r="LS61" s="3047">
        <v>16</v>
      </c>
      <c r="LT61" s="3047">
        <v>7</v>
      </c>
      <c r="LU61" s="3047">
        <v>7</v>
      </c>
      <c r="LV61" s="3047">
        <v>7</v>
      </c>
      <c r="LW61" s="3047">
        <v>72</v>
      </c>
      <c r="LX61" s="3047">
        <v>173</v>
      </c>
      <c r="LY61" s="3047">
        <v>19</v>
      </c>
      <c r="LZ61" s="3047">
        <v>86</v>
      </c>
      <c r="MA61" s="3047">
        <v>133</v>
      </c>
      <c r="MB61" s="3047">
        <v>133</v>
      </c>
      <c r="MC61" s="3047">
        <v>133</v>
      </c>
      <c r="MD61" s="3047">
        <v>82</v>
      </c>
      <c r="ME61" s="3047">
        <v>127</v>
      </c>
      <c r="MF61" s="3047">
        <v>16</v>
      </c>
      <c r="MG61" s="3047">
        <v>63</v>
      </c>
      <c r="MH61" s="3047">
        <v>60</v>
      </c>
      <c r="MI61" s="3047">
        <v>47</v>
      </c>
      <c r="MJ61" s="3047">
        <v>47</v>
      </c>
      <c r="MK61" s="3047">
        <v>48</v>
      </c>
      <c r="ML61" s="3047">
        <v>95</v>
      </c>
      <c r="MM61" s="3047">
        <v>22</v>
      </c>
      <c r="MN61" s="3047">
        <v>76</v>
      </c>
      <c r="MO61" s="3047">
        <v>83</v>
      </c>
      <c r="MP61" s="3047">
        <v>83</v>
      </c>
      <c r="MQ61" s="3047">
        <v>83</v>
      </c>
      <c r="MR61" s="3047">
        <v>80</v>
      </c>
      <c r="MS61" s="3047">
        <v>123</v>
      </c>
      <c r="MT61" s="3047">
        <v>52</v>
      </c>
      <c r="MU61" s="3047">
        <v>69</v>
      </c>
      <c r="MV61" s="3047">
        <v>49</v>
      </c>
      <c r="MW61" s="3047">
        <v>49</v>
      </c>
      <c r="MX61" s="3047">
        <v>49</v>
      </c>
      <c r="MY61" s="3047">
        <v>49</v>
      </c>
      <c r="MZ61" s="3047">
        <v>50</v>
      </c>
      <c r="NA61" s="3047">
        <v>126</v>
      </c>
      <c r="NB61" s="3047">
        <v>18</v>
      </c>
      <c r="NC61" s="3047">
        <v>82</v>
      </c>
      <c r="ND61" s="3047">
        <v>82</v>
      </c>
      <c r="NE61" s="3047">
        <v>82</v>
      </c>
      <c r="NF61" s="3047">
        <v>82</v>
      </c>
      <c r="NG61" s="3047">
        <v>49</v>
      </c>
      <c r="NH61" s="3047">
        <v>0</v>
      </c>
      <c r="NI61" s="3047">
        <v>157</v>
      </c>
      <c r="NJ61" s="3047">
        <v>224</v>
      </c>
      <c r="NK61" s="3047">
        <v>167</v>
      </c>
      <c r="NL61" s="3047">
        <v>167</v>
      </c>
      <c r="NM61" s="3047">
        <v>53</v>
      </c>
      <c r="NN61" s="3047">
        <v>111</v>
      </c>
      <c r="NO61" s="3047">
        <v>27</v>
      </c>
      <c r="NP61" s="3047">
        <v>95</v>
      </c>
      <c r="NQ61" s="3047">
        <v>138</v>
      </c>
      <c r="NR61" s="3047">
        <v>138</v>
      </c>
      <c r="NS61" s="3047">
        <v>138</v>
      </c>
      <c r="NT61" s="3047">
        <v>125</v>
      </c>
      <c r="NU61" s="3047">
        <v>22</v>
      </c>
      <c r="NV61" s="3047">
        <v>325</v>
      </c>
      <c r="NW61" s="3047">
        <v>141</v>
      </c>
      <c r="NX61" s="3047">
        <v>301</v>
      </c>
      <c r="NY61" s="3047">
        <v>301</v>
      </c>
      <c r="NZ61" s="3047">
        <v>301</v>
      </c>
      <c r="OA61" s="3047">
        <v>111</v>
      </c>
      <c r="OB61" s="3047">
        <v>228</v>
      </c>
      <c r="OC61" s="3047">
        <v>51</v>
      </c>
      <c r="OD61" s="3047">
        <v>89</v>
      </c>
      <c r="OE61" s="3047">
        <v>6</v>
      </c>
      <c r="OF61" s="3047">
        <v>65</v>
      </c>
      <c r="OG61" s="3047">
        <v>65</v>
      </c>
      <c r="OH61" s="3047">
        <v>82</v>
      </c>
      <c r="OI61" s="3047">
        <v>141</v>
      </c>
      <c r="OJ61" s="3047">
        <v>9</v>
      </c>
      <c r="OK61" s="3047">
        <v>97</v>
      </c>
      <c r="OL61" s="3047">
        <v>12</v>
      </c>
      <c r="OM61" s="3047">
        <v>69</v>
      </c>
      <c r="ON61" s="3047">
        <v>69</v>
      </c>
      <c r="OO61" s="3047">
        <v>68</v>
      </c>
      <c r="OP61" s="3047">
        <v>102</v>
      </c>
      <c r="OQ61" s="3047">
        <v>11</v>
      </c>
      <c r="OR61" s="3047">
        <v>132</v>
      </c>
      <c r="OS61" s="3047">
        <v>6</v>
      </c>
      <c r="OT61" s="3047">
        <v>175</v>
      </c>
      <c r="OU61" s="3047">
        <v>175</v>
      </c>
      <c r="OV61" s="3047">
        <v>164</v>
      </c>
      <c r="OW61" s="3047">
        <v>317</v>
      </c>
      <c r="OX61" s="3047">
        <v>153</v>
      </c>
      <c r="OY61" s="3047">
        <v>146</v>
      </c>
      <c r="OZ61" s="3047">
        <v>113</v>
      </c>
      <c r="PA61" s="3047">
        <v>94</v>
      </c>
      <c r="PB61" s="3047">
        <v>94</v>
      </c>
      <c r="PC61" s="3047">
        <v>12</v>
      </c>
      <c r="PD61" s="3047">
        <v>75</v>
      </c>
      <c r="PE61" s="3047">
        <v>139</v>
      </c>
      <c r="PF61" s="3047">
        <v>23</v>
      </c>
      <c r="PG61" s="3047">
        <v>2</v>
      </c>
      <c r="PH61" s="3047"/>
      <c r="PI61" s="3047">
        <v>83</v>
      </c>
      <c r="PJ61" s="3047">
        <v>90</v>
      </c>
      <c r="PK61" s="3047">
        <v>132</v>
      </c>
      <c r="PL61" s="3047">
        <v>20</v>
      </c>
      <c r="PM61" s="3047">
        <v>82</v>
      </c>
      <c r="PN61" s="3047">
        <v>44</v>
      </c>
      <c r="PO61" s="3047">
        <v>44</v>
      </c>
      <c r="PP61" s="3047">
        <v>44</v>
      </c>
      <c r="PQ61" s="3047">
        <v>56</v>
      </c>
      <c r="PR61" s="3047">
        <v>81</v>
      </c>
      <c r="PS61" s="3047">
        <v>51</v>
      </c>
      <c r="PT61" s="3047">
        <v>77</v>
      </c>
      <c r="PU61" s="3047">
        <v>78</v>
      </c>
      <c r="PV61" s="3047">
        <v>78</v>
      </c>
      <c r="PW61" s="3047">
        <v>78</v>
      </c>
      <c r="PX61" s="3047">
        <v>49</v>
      </c>
      <c r="PY61" s="3047">
        <v>246</v>
      </c>
      <c r="PZ61" s="3047">
        <v>102</v>
      </c>
      <c r="QA61" s="3047">
        <v>143</v>
      </c>
      <c r="QB61" s="3047">
        <v>89</v>
      </c>
      <c r="QC61" s="3047">
        <v>89</v>
      </c>
      <c r="QD61" s="3047">
        <v>89</v>
      </c>
      <c r="QE61" s="3047">
        <v>118</v>
      </c>
      <c r="QF61" s="3047">
        <v>169</v>
      </c>
      <c r="QG61" s="3047">
        <v>45</v>
      </c>
      <c r="QH61" s="3047">
        <v>5</v>
      </c>
      <c r="QI61" s="3047">
        <v>148</v>
      </c>
      <c r="QJ61" s="3047">
        <v>148</v>
      </c>
      <c r="QK61" s="3047">
        <v>148</v>
      </c>
      <c r="QL61" s="3047">
        <v>65</v>
      </c>
      <c r="QM61" s="3047">
        <v>104</v>
      </c>
      <c r="QN61" s="3047">
        <v>8</v>
      </c>
      <c r="QO61" s="3047">
        <v>3</v>
      </c>
      <c r="QP61" s="3047">
        <v>110</v>
      </c>
      <c r="QQ61" s="3047">
        <v>110</v>
      </c>
      <c r="QR61" s="3047">
        <v>110</v>
      </c>
      <c r="QS61" s="3047">
        <v>35</v>
      </c>
      <c r="QT61" s="3047">
        <v>84</v>
      </c>
      <c r="QU61" s="3047">
        <v>11</v>
      </c>
      <c r="QV61" s="3047">
        <v>38</v>
      </c>
      <c r="QW61" s="3047">
        <v>5</v>
      </c>
      <c r="QX61" s="3047">
        <v>55</v>
      </c>
      <c r="QY61" s="3047">
        <v>55</v>
      </c>
      <c r="QZ61" s="3047">
        <v>49</v>
      </c>
      <c r="RA61" s="3047">
        <v>140</v>
      </c>
      <c r="RB61" s="3047">
        <v>47</v>
      </c>
      <c r="RC61" s="3047">
        <v>105</v>
      </c>
      <c r="RD61" s="3047">
        <v>97</v>
      </c>
      <c r="RE61" s="3047">
        <v>97</v>
      </c>
      <c r="RF61" s="3047">
        <v>97</v>
      </c>
      <c r="RG61" s="3047">
        <v>93</v>
      </c>
      <c r="RH61" s="3047">
        <v>178</v>
      </c>
      <c r="RI61" s="3047">
        <v>67</v>
      </c>
      <c r="RJ61" s="3047">
        <v>79</v>
      </c>
      <c r="RK61" s="3047">
        <v>4</v>
      </c>
      <c r="RL61" s="3047">
        <v>58</v>
      </c>
      <c r="RM61" s="3047">
        <v>58</v>
      </c>
      <c r="RN61" s="3047">
        <v>93</v>
      </c>
      <c r="RO61" s="3047">
        <v>95</v>
      </c>
      <c r="RP61" s="3047">
        <v>53</v>
      </c>
      <c r="RQ61" s="3047">
        <v>50</v>
      </c>
      <c r="RR61" s="3047">
        <v>46</v>
      </c>
      <c r="RS61" s="3047">
        <v>46</v>
      </c>
      <c r="RT61" s="3047">
        <v>46</v>
      </c>
      <c r="RU61" s="3047">
        <v>54</v>
      </c>
      <c r="RV61" s="3047">
        <v>1</v>
      </c>
      <c r="RW61" s="3047">
        <v>34</v>
      </c>
      <c r="RX61" s="3047">
        <v>31</v>
      </c>
      <c r="RY61" s="3047">
        <v>41</v>
      </c>
      <c r="RZ61" s="3047">
        <v>41</v>
      </c>
      <c r="SA61" s="3047">
        <v>41</v>
      </c>
      <c r="SB61" s="3047">
        <v>58</v>
      </c>
      <c r="SC61" s="3047">
        <v>91</v>
      </c>
      <c r="SD61" s="3047">
        <v>17</v>
      </c>
      <c r="SE61" s="3047">
        <v>85</v>
      </c>
      <c r="SF61" s="3047">
        <v>70</v>
      </c>
      <c r="SG61" s="3047">
        <v>70</v>
      </c>
      <c r="SH61" s="3047">
        <v>70</v>
      </c>
      <c r="SI61" s="3047">
        <v>75</v>
      </c>
      <c r="SJ61" s="3047">
        <v>117</v>
      </c>
      <c r="SK61" s="3047">
        <v>72</v>
      </c>
      <c r="SL61" s="3047">
        <v>55</v>
      </c>
      <c r="SM61" s="3047">
        <v>114</v>
      </c>
      <c r="SN61" s="3047">
        <v>114</v>
      </c>
      <c r="SO61" s="3047">
        <v>114</v>
      </c>
      <c r="SP61" s="3047">
        <v>73</v>
      </c>
      <c r="SQ61" s="3047">
        <v>94</v>
      </c>
      <c r="SR61" s="3047">
        <v>38</v>
      </c>
      <c r="SS61" s="3047">
        <v>70</v>
      </c>
      <c r="ST61" s="3047">
        <v>3</v>
      </c>
      <c r="SU61" s="3047">
        <v>56</v>
      </c>
      <c r="SV61" s="3047">
        <v>56</v>
      </c>
      <c r="SW61" s="3047">
        <v>56</v>
      </c>
      <c r="SX61" s="3047">
        <v>4</v>
      </c>
      <c r="SY61" s="3047">
        <v>111</v>
      </c>
      <c r="SZ61" s="3047">
        <v>25</v>
      </c>
      <c r="TA61" s="3047">
        <v>1</v>
      </c>
      <c r="TB61" s="3047">
        <v>1</v>
      </c>
      <c r="TC61" s="3047">
        <v>65</v>
      </c>
      <c r="TD61" s="3047">
        <v>47</v>
      </c>
      <c r="TE61" s="3047">
        <v>74</v>
      </c>
      <c r="TF61" s="3047">
        <v>17</v>
      </c>
      <c r="TG61" s="3047">
        <v>51</v>
      </c>
      <c r="TH61" s="3047">
        <v>41</v>
      </c>
      <c r="TI61" s="3047">
        <v>41</v>
      </c>
      <c r="TJ61" s="3047">
        <v>41</v>
      </c>
      <c r="TK61" s="3047">
        <v>61</v>
      </c>
      <c r="TL61" s="3047">
        <v>92</v>
      </c>
      <c r="TM61" s="3047">
        <v>54</v>
      </c>
      <c r="TN61" s="3047">
        <v>87</v>
      </c>
      <c r="TO61" s="3047">
        <v>6</v>
      </c>
      <c r="TP61" s="3047">
        <v>94</v>
      </c>
      <c r="TQ61" s="3047">
        <v>94</v>
      </c>
      <c r="TR61" s="3047">
        <v>110</v>
      </c>
      <c r="TS61" s="3047">
        <v>43</v>
      </c>
      <c r="TT61" s="3047">
        <v>57</v>
      </c>
      <c r="TU61" s="3047">
        <v>86</v>
      </c>
      <c r="TV61" s="3047">
        <v>52</v>
      </c>
      <c r="TW61" s="3047">
        <v>52</v>
      </c>
      <c r="TX61" s="3047">
        <v>52</v>
      </c>
      <c r="TY61" s="3047">
        <v>2</v>
      </c>
      <c r="TZ61" s="3047">
        <v>166</v>
      </c>
      <c r="UA61" s="3047">
        <v>75</v>
      </c>
      <c r="UB61" s="3047">
        <v>51</v>
      </c>
      <c r="UC61" s="3047">
        <v>61</v>
      </c>
      <c r="UD61" s="3047">
        <v>61</v>
      </c>
      <c r="UE61" s="3047">
        <v>61</v>
      </c>
      <c r="UF61" s="3047">
        <v>52</v>
      </c>
      <c r="UG61" s="3047">
        <v>75</v>
      </c>
      <c r="UH61" s="3047">
        <v>75</v>
      </c>
      <c r="UI61" s="3047">
        <v>50</v>
      </c>
      <c r="UJ61" s="3047">
        <v>2</v>
      </c>
      <c r="UK61" s="3047">
        <v>67</v>
      </c>
      <c r="UL61" s="3047">
        <v>67</v>
      </c>
      <c r="UM61" s="3047">
        <v>19</v>
      </c>
      <c r="UN61" s="3047">
        <v>152</v>
      </c>
      <c r="UO61" s="3047">
        <v>84</v>
      </c>
      <c r="UP61" s="3047">
        <v>84</v>
      </c>
      <c r="UQ61" s="3047">
        <v>76</v>
      </c>
      <c r="UR61" s="3047">
        <v>76</v>
      </c>
      <c r="US61" s="3047">
        <v>76</v>
      </c>
      <c r="UT61" s="3047">
        <v>64</v>
      </c>
      <c r="UU61" s="3047">
        <v>125</v>
      </c>
      <c r="UV61" s="3047">
        <v>65</v>
      </c>
      <c r="UW61" s="3047">
        <v>68</v>
      </c>
      <c r="UX61" s="3047">
        <v>53</v>
      </c>
      <c r="UY61" s="3047">
        <v>53</v>
      </c>
      <c r="UZ61" s="3047">
        <v>53</v>
      </c>
      <c r="VA61" s="3047">
        <v>60</v>
      </c>
      <c r="VB61" s="3047">
        <v>67</v>
      </c>
      <c r="VC61" s="3047">
        <v>72</v>
      </c>
      <c r="VD61" s="3047">
        <v>101</v>
      </c>
      <c r="VE61" s="3047">
        <v>58</v>
      </c>
      <c r="VF61" s="3047">
        <v>58</v>
      </c>
      <c r="VG61" s="3047">
        <v>58</v>
      </c>
      <c r="VH61" s="3047">
        <v>58</v>
      </c>
      <c r="VI61" s="3047">
        <v>104</v>
      </c>
      <c r="VJ61" s="3047">
        <v>51</v>
      </c>
      <c r="VK61" s="3047">
        <v>74</v>
      </c>
      <c r="VL61" s="3047">
        <v>70</v>
      </c>
      <c r="VM61" s="3047">
        <v>71</v>
      </c>
      <c r="VN61" s="3047">
        <v>71</v>
      </c>
      <c r="VO61" s="3047">
        <v>53</v>
      </c>
      <c r="VP61" s="3047">
        <v>104</v>
      </c>
      <c r="VQ61" s="3047">
        <v>87</v>
      </c>
      <c r="VR61" s="3047">
        <v>97</v>
      </c>
      <c r="VS61" s="3047">
        <v>82</v>
      </c>
      <c r="VT61" s="3047">
        <v>82</v>
      </c>
      <c r="VU61" s="3047">
        <v>82</v>
      </c>
      <c r="VV61" s="3047">
        <v>102</v>
      </c>
      <c r="VW61" s="3047">
        <v>151</v>
      </c>
      <c r="VX61" s="3047">
        <v>127</v>
      </c>
      <c r="VY61" s="3047">
        <v>152</v>
      </c>
      <c r="VZ61" s="3047">
        <v>98</v>
      </c>
      <c r="WA61" s="3047">
        <v>98</v>
      </c>
      <c r="WB61" s="3047">
        <v>98</v>
      </c>
      <c r="WC61" s="3047">
        <v>91</v>
      </c>
      <c r="WD61" s="3047">
        <v>138</v>
      </c>
      <c r="WE61" s="3047">
        <v>74</v>
      </c>
      <c r="WF61" s="3047">
        <v>76</v>
      </c>
      <c r="WG61" s="3047">
        <v>86</v>
      </c>
      <c r="WH61" s="3047">
        <v>86</v>
      </c>
      <c r="WI61" s="3047">
        <v>86</v>
      </c>
      <c r="WJ61" s="3047">
        <v>59</v>
      </c>
      <c r="WK61" s="3047">
        <v>77</v>
      </c>
      <c r="WL61" s="3047">
        <v>54</v>
      </c>
      <c r="WM61" s="3047">
        <v>50</v>
      </c>
      <c r="WN61" s="3047">
        <v>54</v>
      </c>
      <c r="WO61" s="3047">
        <v>54</v>
      </c>
      <c r="WP61" s="3047">
        <v>54</v>
      </c>
      <c r="WQ61" s="3047">
        <v>54</v>
      </c>
      <c r="WR61" s="3047">
        <v>52</v>
      </c>
      <c r="WS61" s="3047">
        <v>48</v>
      </c>
      <c r="WT61" s="3047">
        <v>43</v>
      </c>
      <c r="WU61" s="3047">
        <v>109</v>
      </c>
      <c r="WV61" s="3047">
        <v>109</v>
      </c>
      <c r="WW61" s="3047">
        <v>109</v>
      </c>
      <c r="WX61" s="3047">
        <v>65</v>
      </c>
      <c r="WY61" s="3047">
        <v>112</v>
      </c>
      <c r="WZ61" s="3047">
        <v>69</v>
      </c>
      <c r="XA61" s="3047">
        <v>68</v>
      </c>
      <c r="XB61" s="3047">
        <v>47</v>
      </c>
      <c r="XC61" s="3047">
        <v>47</v>
      </c>
      <c r="XD61" s="3047">
        <v>47</v>
      </c>
      <c r="XE61" s="3047">
        <v>69</v>
      </c>
      <c r="XF61" s="3047">
        <v>120</v>
      </c>
      <c r="XG61" s="3047">
        <v>94</v>
      </c>
      <c r="XH61" s="3047">
        <v>95</v>
      </c>
      <c r="XI61" s="3047">
        <v>98</v>
      </c>
      <c r="XJ61" s="3047">
        <v>98</v>
      </c>
      <c r="XK61" s="3047">
        <v>98</v>
      </c>
      <c r="XL61" s="3047">
        <v>76</v>
      </c>
      <c r="XM61" s="3047">
        <v>100</v>
      </c>
      <c r="XN61" s="3047">
        <v>76</v>
      </c>
      <c r="XO61" s="3047">
        <v>54</v>
      </c>
      <c r="XP61" s="3047">
        <v>0</v>
      </c>
      <c r="XQ61" s="3047">
        <v>0</v>
      </c>
      <c r="XR61" s="3047">
        <v>97</v>
      </c>
      <c r="XS61" s="3047">
        <v>63</v>
      </c>
      <c r="XT61" s="3047">
        <v>77</v>
      </c>
      <c r="XU61" s="3047">
        <v>41</v>
      </c>
      <c r="XV61" s="3047">
        <v>76</v>
      </c>
      <c r="XW61" s="3047">
        <v>56</v>
      </c>
      <c r="XX61" s="3047">
        <v>56</v>
      </c>
      <c r="XY61" s="3047">
        <v>56</v>
      </c>
      <c r="XZ61" s="3047">
        <v>47</v>
      </c>
      <c r="YA61" s="3047">
        <v>2</v>
      </c>
      <c r="YB61" s="3047">
        <v>137</v>
      </c>
      <c r="YC61" s="3047">
        <v>110</v>
      </c>
      <c r="YD61" s="3047">
        <v>8</v>
      </c>
      <c r="YE61" s="3047">
        <v>122</v>
      </c>
      <c r="YF61" s="3047">
        <v>122</v>
      </c>
      <c r="YG61" s="3047">
        <v>99</v>
      </c>
      <c r="YH61" s="3047">
        <v>214</v>
      </c>
      <c r="YI61" s="3047">
        <v>150</v>
      </c>
      <c r="YJ61" s="3047">
        <v>13</v>
      </c>
      <c r="YK61" s="3047">
        <v>2</v>
      </c>
      <c r="YL61" s="3047">
        <v>113</v>
      </c>
      <c r="YM61" s="3047">
        <v>113</v>
      </c>
      <c r="YN61" s="3047">
        <v>105</v>
      </c>
      <c r="YO61" s="3047">
        <v>140</v>
      </c>
      <c r="YP61" s="3047">
        <v>68</v>
      </c>
      <c r="YQ61" s="3047">
        <v>99</v>
      </c>
      <c r="YR61" s="3047">
        <v>62</v>
      </c>
      <c r="YS61" s="3047">
        <v>62</v>
      </c>
      <c r="YT61" s="3047">
        <v>62</v>
      </c>
      <c r="YU61" s="3047">
        <v>64</v>
      </c>
      <c r="YV61" s="3047">
        <v>74</v>
      </c>
      <c r="YW61" s="3047">
        <v>54</v>
      </c>
      <c r="YX61" s="3047">
        <v>3</v>
      </c>
      <c r="YY61" s="3047">
        <v>111</v>
      </c>
      <c r="YZ61" s="3047">
        <v>111</v>
      </c>
      <c r="ZA61" s="3047">
        <v>111</v>
      </c>
      <c r="ZB61" s="3047">
        <v>62</v>
      </c>
      <c r="ZC61" s="3047">
        <v>145</v>
      </c>
      <c r="ZD61" s="3047">
        <v>66</v>
      </c>
      <c r="ZE61" s="3047">
        <v>84</v>
      </c>
      <c r="ZF61" s="3047">
        <v>51</v>
      </c>
      <c r="ZG61" s="3047">
        <v>51</v>
      </c>
      <c r="ZH61" s="3047">
        <v>51</v>
      </c>
      <c r="ZI61" s="3047">
        <v>46</v>
      </c>
      <c r="ZJ61" s="3047">
        <v>1</v>
      </c>
      <c r="ZK61" s="3047">
        <v>98</v>
      </c>
      <c r="ZL61" s="3047">
        <v>79</v>
      </c>
      <c r="ZM61" s="3047">
        <v>118</v>
      </c>
      <c r="ZN61" s="3047">
        <v>118</v>
      </c>
      <c r="ZO61" s="3047">
        <v>118</v>
      </c>
      <c r="ZP61" s="3047">
        <v>3</v>
      </c>
      <c r="ZQ61" s="3047">
        <v>172</v>
      </c>
      <c r="ZR61" s="3047">
        <v>68</v>
      </c>
      <c r="ZS61" s="3047">
        <v>68</v>
      </c>
      <c r="ZT61" s="3047">
        <v>2</v>
      </c>
      <c r="ZU61" s="3047">
        <v>2</v>
      </c>
      <c r="ZV61" s="3047">
        <v>2</v>
      </c>
      <c r="ZW61" s="3047">
        <v>36</v>
      </c>
      <c r="ZX61" s="3047">
        <v>2</v>
      </c>
      <c r="ZY61" s="3047">
        <v>56</v>
      </c>
      <c r="ZZ61" s="3047">
        <v>70</v>
      </c>
      <c r="AAA61" s="3047">
        <v>83</v>
      </c>
      <c r="AAB61" s="3047">
        <v>83</v>
      </c>
      <c r="AAC61" s="3047">
        <v>83</v>
      </c>
      <c r="AAD61" s="3047">
        <v>49</v>
      </c>
      <c r="AAE61" s="3047">
        <v>58</v>
      </c>
      <c r="AAF61" s="3047">
        <v>114</v>
      </c>
      <c r="AAG61" s="3047">
        <v>15</v>
      </c>
      <c r="AAH61" s="3047">
        <v>60</v>
      </c>
      <c r="AAI61" s="3047">
        <v>60</v>
      </c>
      <c r="AAJ61" s="3047">
        <v>60</v>
      </c>
      <c r="AAK61" s="3047">
        <v>49</v>
      </c>
      <c r="AAL61" s="3047">
        <v>34</v>
      </c>
      <c r="AAM61" s="3047">
        <v>119</v>
      </c>
      <c r="AAN61" s="3047">
        <v>41</v>
      </c>
      <c r="AAO61" s="3047">
        <v>83</v>
      </c>
      <c r="AAP61" s="3047">
        <v>83</v>
      </c>
      <c r="AAQ61" s="3047">
        <v>83</v>
      </c>
      <c r="AAR61" s="3047">
        <v>79</v>
      </c>
      <c r="AAS61" s="3047">
        <v>69</v>
      </c>
      <c r="AAT61" s="3047">
        <v>86</v>
      </c>
      <c r="AAU61" s="3047">
        <v>25</v>
      </c>
      <c r="AAV61" s="3047">
        <v>67</v>
      </c>
      <c r="AAW61" s="3047">
        <v>67</v>
      </c>
      <c r="AAX61" s="3047">
        <v>67</v>
      </c>
      <c r="AAY61" s="3047">
        <v>0</v>
      </c>
      <c r="AAZ61" s="3047">
        <v>0</v>
      </c>
      <c r="ABA61" s="3047">
        <v>21</v>
      </c>
      <c r="ABB61" s="3047">
        <v>44</v>
      </c>
      <c r="ABC61" s="3047">
        <v>105</v>
      </c>
      <c r="ABD61" s="3047">
        <v>105</v>
      </c>
      <c r="ABE61" s="3047">
        <v>105</v>
      </c>
      <c r="ABF61" s="3047">
        <v>32</v>
      </c>
      <c r="ABG61" s="3047">
        <v>32</v>
      </c>
      <c r="ABH61" s="3047">
        <v>46</v>
      </c>
    </row>
    <row r="62" spans="1:736" x14ac:dyDescent="0.2">
      <c r="A62" s="3046" t="s">
        <v>441</v>
      </c>
      <c r="B62" s="3046">
        <v>35</v>
      </c>
      <c r="C62" s="3047">
        <v>48</v>
      </c>
      <c r="D62" s="3047"/>
      <c r="E62" s="3047"/>
      <c r="F62" s="3047">
        <v>0</v>
      </c>
      <c r="G62" s="3047">
        <v>37</v>
      </c>
      <c r="H62" s="3047">
        <v>70</v>
      </c>
      <c r="I62" s="3047">
        <v>30</v>
      </c>
      <c r="J62" s="3047">
        <v>0</v>
      </c>
      <c r="K62" s="3047">
        <v>87</v>
      </c>
      <c r="L62" s="3047">
        <v>0</v>
      </c>
      <c r="M62" s="3047">
        <v>83</v>
      </c>
      <c r="N62" s="3047">
        <v>10</v>
      </c>
      <c r="O62" s="3047">
        <v>42</v>
      </c>
      <c r="P62" s="3047">
        <v>112</v>
      </c>
      <c r="Q62" s="3047">
        <v>80</v>
      </c>
      <c r="R62" s="3047"/>
      <c r="S62" s="3047"/>
      <c r="T62" s="3047">
        <v>135</v>
      </c>
      <c r="U62" s="3047">
        <v>5</v>
      </c>
      <c r="V62" s="3047">
        <v>227</v>
      </c>
      <c r="W62" s="3047">
        <v>81</v>
      </c>
      <c r="X62" s="3047">
        <v>211</v>
      </c>
      <c r="Y62" s="3047"/>
      <c r="Z62" s="3047"/>
      <c r="AA62" s="3047">
        <v>68</v>
      </c>
      <c r="AB62" s="3047">
        <v>58</v>
      </c>
      <c r="AC62" s="3047">
        <v>78</v>
      </c>
      <c r="AD62" s="3047">
        <v>61</v>
      </c>
      <c r="AE62" s="3047">
        <v>63</v>
      </c>
      <c r="AF62" s="3047"/>
      <c r="AG62" s="3047"/>
      <c r="AH62" s="3047">
        <v>44</v>
      </c>
      <c r="AI62" s="3047">
        <v>50</v>
      </c>
      <c r="AJ62" s="3047">
        <v>71</v>
      </c>
      <c r="AK62" s="3047">
        <v>54</v>
      </c>
      <c r="AL62" s="3047">
        <v>45</v>
      </c>
      <c r="AM62" s="3047"/>
      <c r="AN62" s="3047"/>
      <c r="AO62" s="3047">
        <v>66</v>
      </c>
      <c r="AP62" s="3047">
        <v>68</v>
      </c>
      <c r="AQ62" s="3047">
        <v>79</v>
      </c>
      <c r="AR62" s="3047">
        <v>79</v>
      </c>
      <c r="AS62" s="3047">
        <v>82</v>
      </c>
      <c r="AT62" s="3047"/>
      <c r="AU62" s="3047"/>
      <c r="AV62" s="3047">
        <v>121</v>
      </c>
      <c r="AW62" s="3047">
        <v>144</v>
      </c>
      <c r="AX62" s="3047">
        <v>60</v>
      </c>
      <c r="AY62" s="3047">
        <v>89</v>
      </c>
      <c r="AZ62" s="3047">
        <v>53</v>
      </c>
      <c r="BA62" s="3047"/>
      <c r="BB62" s="3047"/>
      <c r="BC62" s="3047">
        <v>0</v>
      </c>
      <c r="BD62" s="3047">
        <v>80</v>
      </c>
      <c r="BE62" s="3047">
        <v>73</v>
      </c>
      <c r="BF62" s="3047">
        <v>34</v>
      </c>
      <c r="BG62" s="3047">
        <v>130</v>
      </c>
      <c r="BH62" s="3047"/>
      <c r="BI62" s="3047"/>
      <c r="BJ62" s="3047">
        <v>59</v>
      </c>
      <c r="BK62" s="3047">
        <v>51</v>
      </c>
      <c r="BL62" s="3047">
        <v>45</v>
      </c>
      <c r="BM62" s="3047">
        <v>49</v>
      </c>
      <c r="BN62" s="3047">
        <v>45</v>
      </c>
      <c r="BO62" s="3047">
        <v>0</v>
      </c>
      <c r="BP62" s="3047">
        <v>0</v>
      </c>
      <c r="BQ62" s="3047">
        <v>46</v>
      </c>
      <c r="BR62" s="3047">
        <v>47</v>
      </c>
      <c r="BS62" s="3047">
        <v>60</v>
      </c>
      <c r="BT62" s="3047">
        <v>78</v>
      </c>
      <c r="BU62" s="3047">
        <v>67</v>
      </c>
      <c r="BV62" s="3047">
        <v>0</v>
      </c>
      <c r="BW62" s="3047">
        <v>0</v>
      </c>
      <c r="BX62" s="3047">
        <v>58</v>
      </c>
      <c r="BY62" s="3047">
        <v>0</v>
      </c>
      <c r="BZ62" s="3047">
        <v>131</v>
      </c>
      <c r="CA62" s="3047">
        <v>17</v>
      </c>
      <c r="CB62" s="3047">
        <v>115</v>
      </c>
      <c r="CC62" s="3047">
        <v>0</v>
      </c>
      <c r="CD62" s="3047">
        <v>0</v>
      </c>
      <c r="CE62" s="3047">
        <v>63</v>
      </c>
      <c r="CF62" s="3047">
        <v>93</v>
      </c>
      <c r="CG62" s="3047">
        <v>76</v>
      </c>
      <c r="CH62" s="3047">
        <v>65</v>
      </c>
      <c r="CI62" s="3047">
        <v>31</v>
      </c>
      <c r="CJ62" s="3047">
        <v>0</v>
      </c>
      <c r="CK62" s="3047">
        <v>0</v>
      </c>
      <c r="CL62" s="3047">
        <v>19</v>
      </c>
      <c r="CM62" s="3047">
        <v>40</v>
      </c>
      <c r="CN62" s="3047">
        <v>29</v>
      </c>
      <c r="CO62" s="3047">
        <v>33</v>
      </c>
      <c r="CP62" s="3047">
        <v>32</v>
      </c>
      <c r="CQ62" s="3047">
        <v>0</v>
      </c>
      <c r="CR62" s="3047">
        <v>0</v>
      </c>
      <c r="CS62" s="3047">
        <v>29</v>
      </c>
      <c r="CT62" s="3047">
        <v>24</v>
      </c>
      <c r="CU62" s="3047">
        <v>56</v>
      </c>
      <c r="CV62" s="3047">
        <v>40</v>
      </c>
      <c r="CW62" s="3047">
        <v>33</v>
      </c>
      <c r="CX62" s="3047">
        <v>0</v>
      </c>
      <c r="CY62" s="3047">
        <v>0</v>
      </c>
      <c r="CZ62" s="3047">
        <v>32</v>
      </c>
      <c r="DA62" s="3047">
        <v>85</v>
      </c>
      <c r="DB62" s="3047">
        <v>53</v>
      </c>
      <c r="DC62" s="3047">
        <v>65</v>
      </c>
      <c r="DD62" s="3047">
        <v>43</v>
      </c>
      <c r="DE62" s="3047">
        <v>0</v>
      </c>
      <c r="DF62" s="3047">
        <v>0</v>
      </c>
      <c r="DG62" s="3047">
        <v>34</v>
      </c>
      <c r="DH62" s="3047">
        <v>65</v>
      </c>
      <c r="DI62" s="3047">
        <v>39</v>
      </c>
      <c r="DJ62" s="3047">
        <v>45</v>
      </c>
      <c r="DK62" s="3047">
        <v>31</v>
      </c>
      <c r="DL62" s="3047">
        <v>0</v>
      </c>
      <c r="DM62" s="3047">
        <v>0</v>
      </c>
      <c r="DN62" s="3047">
        <v>39</v>
      </c>
      <c r="DO62" s="3047">
        <v>37</v>
      </c>
      <c r="DP62" s="3047">
        <v>29</v>
      </c>
      <c r="DQ62" s="3047">
        <v>31</v>
      </c>
      <c r="DR62" s="3047">
        <v>21</v>
      </c>
      <c r="DS62" s="3047">
        <v>0</v>
      </c>
      <c r="DT62" s="3047">
        <v>0</v>
      </c>
      <c r="DU62" s="3047">
        <v>23</v>
      </c>
      <c r="DV62" s="3047">
        <v>41</v>
      </c>
      <c r="DW62" s="3047">
        <v>18</v>
      </c>
      <c r="DX62" s="3047">
        <v>34</v>
      </c>
      <c r="DY62" s="3047">
        <v>0</v>
      </c>
      <c r="DZ62" s="3047">
        <v>24</v>
      </c>
      <c r="EA62" s="3047">
        <v>0</v>
      </c>
      <c r="EB62" s="3047">
        <v>17</v>
      </c>
      <c r="EC62" s="3047">
        <v>35</v>
      </c>
      <c r="ED62" s="3047">
        <v>42</v>
      </c>
      <c r="EE62" s="3047">
        <v>43</v>
      </c>
      <c r="EF62" s="3047">
        <v>44</v>
      </c>
      <c r="EG62" s="3047">
        <v>0</v>
      </c>
      <c r="EH62" s="3047">
        <v>0</v>
      </c>
      <c r="EI62" s="3047">
        <v>49</v>
      </c>
      <c r="EJ62" s="3047">
        <v>0</v>
      </c>
      <c r="EK62" s="3047">
        <v>108</v>
      </c>
      <c r="EL62" s="3047">
        <v>64</v>
      </c>
      <c r="EM62" s="3047">
        <v>39</v>
      </c>
      <c r="EN62" s="3047">
        <v>0</v>
      </c>
      <c r="EO62" s="3047">
        <v>0</v>
      </c>
      <c r="EP62" s="3047">
        <v>37</v>
      </c>
      <c r="EQ62" s="3047">
        <v>46</v>
      </c>
      <c r="ER62" s="3047">
        <v>26</v>
      </c>
      <c r="ES62" s="3047">
        <v>29</v>
      </c>
      <c r="ET62" s="3047">
        <v>35</v>
      </c>
      <c r="EU62" s="3047">
        <v>0</v>
      </c>
      <c r="EV62" s="3047">
        <v>0</v>
      </c>
      <c r="EW62" s="3047">
        <v>0</v>
      </c>
      <c r="EX62" s="3047">
        <v>38</v>
      </c>
      <c r="EY62" s="3047">
        <v>36</v>
      </c>
      <c r="EZ62" s="3047">
        <v>27</v>
      </c>
      <c r="FA62" s="3047">
        <v>22</v>
      </c>
      <c r="FB62" s="3047">
        <v>0</v>
      </c>
      <c r="FC62" s="3047">
        <v>0</v>
      </c>
      <c r="FD62" s="3047">
        <v>27</v>
      </c>
      <c r="FE62" s="3047">
        <v>34</v>
      </c>
      <c r="FF62" s="3047">
        <v>17</v>
      </c>
      <c r="FG62" s="3047">
        <v>56</v>
      </c>
      <c r="FH62" s="3047">
        <v>36</v>
      </c>
      <c r="FI62" s="3047">
        <v>0</v>
      </c>
      <c r="FJ62" s="3047">
        <v>0</v>
      </c>
      <c r="FK62" s="3047">
        <v>36</v>
      </c>
      <c r="FL62" s="3047">
        <v>58</v>
      </c>
      <c r="FM62" s="3047">
        <v>24</v>
      </c>
      <c r="FN62" s="3047">
        <v>34</v>
      </c>
      <c r="FO62" s="3047">
        <v>36</v>
      </c>
      <c r="FP62" s="3047">
        <v>0</v>
      </c>
      <c r="FQ62" s="3047">
        <v>0</v>
      </c>
      <c r="FR62" s="3047">
        <v>30</v>
      </c>
      <c r="FS62" s="3047">
        <v>46</v>
      </c>
      <c r="FT62" s="3047">
        <v>30</v>
      </c>
      <c r="FU62" s="3047">
        <v>79</v>
      </c>
      <c r="FV62" s="3047">
        <v>0</v>
      </c>
      <c r="FW62" s="3047">
        <v>79</v>
      </c>
      <c r="FX62" s="3047">
        <v>0</v>
      </c>
      <c r="FY62" s="3047">
        <v>41</v>
      </c>
      <c r="FZ62" s="3047">
        <v>62</v>
      </c>
      <c r="GA62" s="3047">
        <v>30</v>
      </c>
      <c r="GB62" s="3047">
        <v>31</v>
      </c>
      <c r="GC62" s="3047">
        <v>41</v>
      </c>
      <c r="GD62" s="3047">
        <v>0</v>
      </c>
      <c r="GE62" s="3047">
        <v>0</v>
      </c>
      <c r="GF62" s="3047">
        <v>57</v>
      </c>
      <c r="GG62" s="3047">
        <v>0</v>
      </c>
      <c r="GH62" s="3047">
        <v>76</v>
      </c>
      <c r="GI62" s="3047">
        <v>42</v>
      </c>
      <c r="GJ62" s="3047">
        <v>48</v>
      </c>
      <c r="GK62" s="3047">
        <v>0</v>
      </c>
      <c r="GL62" s="3047">
        <v>0</v>
      </c>
      <c r="GM62" s="3047">
        <v>81</v>
      </c>
      <c r="GN62" s="3047">
        <v>126</v>
      </c>
      <c r="GO62" s="3047">
        <v>53</v>
      </c>
      <c r="GP62" s="3047">
        <v>83</v>
      </c>
      <c r="GQ62" s="3047">
        <v>0</v>
      </c>
      <c r="GR62" s="3047">
        <v>6</v>
      </c>
      <c r="GS62" s="3047">
        <v>0</v>
      </c>
      <c r="GT62" s="3047">
        <v>19</v>
      </c>
      <c r="GU62" s="3047">
        <v>27</v>
      </c>
      <c r="GV62" s="3047">
        <v>13</v>
      </c>
      <c r="GW62" s="3047">
        <v>21</v>
      </c>
      <c r="GX62" s="3047">
        <v>0</v>
      </c>
      <c r="GY62" s="3047">
        <v>13</v>
      </c>
      <c r="GZ62" s="3047">
        <v>0</v>
      </c>
      <c r="HA62" s="3047">
        <v>81</v>
      </c>
      <c r="HB62" s="3047">
        <v>138</v>
      </c>
      <c r="HC62" s="3047">
        <v>55</v>
      </c>
      <c r="HD62" s="3047">
        <v>77</v>
      </c>
      <c r="HE62" s="3047">
        <v>121</v>
      </c>
      <c r="HF62" s="3047">
        <v>0</v>
      </c>
      <c r="HG62" s="3047">
        <v>0</v>
      </c>
      <c r="HH62" s="3047">
        <v>67</v>
      </c>
      <c r="HI62" s="3047">
        <v>128</v>
      </c>
      <c r="HJ62" s="3047">
        <v>68</v>
      </c>
      <c r="HK62" s="3047">
        <v>81</v>
      </c>
      <c r="HL62" s="3047">
        <v>64</v>
      </c>
      <c r="HM62" s="3047">
        <v>0</v>
      </c>
      <c r="HN62" s="3047">
        <v>0</v>
      </c>
      <c r="HO62" s="3047">
        <v>69</v>
      </c>
      <c r="HP62" s="3047">
        <v>172</v>
      </c>
      <c r="HQ62" s="3047">
        <v>77</v>
      </c>
      <c r="HR62" s="3047">
        <v>130</v>
      </c>
      <c r="HS62" s="3047">
        <v>105</v>
      </c>
      <c r="HT62" s="3047">
        <v>0</v>
      </c>
      <c r="HU62" s="3047">
        <v>0</v>
      </c>
      <c r="HV62" s="3047">
        <v>125</v>
      </c>
      <c r="HW62" s="3047">
        <v>227</v>
      </c>
      <c r="HX62" s="3047">
        <v>0</v>
      </c>
      <c r="HY62" s="3047">
        <v>271</v>
      </c>
      <c r="HZ62" s="3047">
        <v>115</v>
      </c>
      <c r="IA62" s="3047">
        <v>0</v>
      </c>
      <c r="IB62" s="3047">
        <v>0</v>
      </c>
      <c r="IC62" s="3047">
        <v>106</v>
      </c>
      <c r="ID62" s="3047">
        <v>148</v>
      </c>
      <c r="IE62" s="3047">
        <v>63</v>
      </c>
      <c r="IF62" s="3047">
        <v>54</v>
      </c>
      <c r="IG62" s="3047">
        <v>0</v>
      </c>
      <c r="IH62" s="3047">
        <v>88</v>
      </c>
      <c r="II62" s="3047">
        <v>0</v>
      </c>
      <c r="IJ62" s="3047">
        <v>66</v>
      </c>
      <c r="IK62" s="3047">
        <v>89</v>
      </c>
      <c r="IL62" s="3047">
        <v>10</v>
      </c>
      <c r="IM62" s="3047">
        <v>70</v>
      </c>
      <c r="IN62" s="3047">
        <v>71</v>
      </c>
      <c r="IO62" s="3047">
        <v>0</v>
      </c>
      <c r="IP62" s="3047">
        <v>0</v>
      </c>
      <c r="IQ62" s="3047">
        <v>0</v>
      </c>
      <c r="IR62" s="3047">
        <v>60</v>
      </c>
      <c r="IS62" s="3047">
        <v>147</v>
      </c>
      <c r="IT62" s="3047">
        <v>13</v>
      </c>
      <c r="IU62" s="3047">
        <v>79</v>
      </c>
      <c r="IV62" s="3047">
        <v>0</v>
      </c>
      <c r="IW62" s="3047">
        <v>0</v>
      </c>
      <c r="IX62" s="3047">
        <v>84</v>
      </c>
      <c r="IY62" s="3047">
        <v>179</v>
      </c>
      <c r="IZ62" s="3047">
        <v>20</v>
      </c>
      <c r="JA62" s="3047">
        <v>132</v>
      </c>
      <c r="JB62" s="3047">
        <v>98</v>
      </c>
      <c r="JC62" s="3047">
        <v>0</v>
      </c>
      <c r="JD62" s="3047">
        <v>0</v>
      </c>
      <c r="JE62" s="3047">
        <v>106</v>
      </c>
      <c r="JF62" s="3047">
        <v>293</v>
      </c>
      <c r="JG62" s="3047">
        <v>14</v>
      </c>
      <c r="JH62" s="3047">
        <v>104</v>
      </c>
      <c r="JI62" s="3047">
        <v>0</v>
      </c>
      <c r="JJ62" s="3047">
        <v>90</v>
      </c>
      <c r="JK62" s="3047">
        <v>0</v>
      </c>
      <c r="JL62" s="3047">
        <v>75</v>
      </c>
      <c r="JM62" s="3047">
        <v>200</v>
      </c>
      <c r="JN62" s="3047">
        <v>9</v>
      </c>
      <c r="JO62" s="3047">
        <v>103</v>
      </c>
      <c r="JP62" s="3047">
        <v>55</v>
      </c>
      <c r="JQ62" s="3047">
        <v>0</v>
      </c>
      <c r="JR62" s="3047">
        <v>0</v>
      </c>
      <c r="JS62" s="3047">
        <v>48</v>
      </c>
      <c r="JT62" s="3047">
        <v>128</v>
      </c>
      <c r="JU62" s="3047">
        <v>7</v>
      </c>
      <c r="JV62" s="3047">
        <v>55</v>
      </c>
      <c r="JW62" s="3047">
        <v>67</v>
      </c>
      <c r="JX62" s="3047">
        <v>0</v>
      </c>
      <c r="JY62" s="3047">
        <v>0</v>
      </c>
      <c r="JZ62" s="3047">
        <v>61</v>
      </c>
      <c r="KA62" s="3047">
        <v>3</v>
      </c>
      <c r="KB62" s="3047">
        <v>0</v>
      </c>
      <c r="KC62" s="3047">
        <v>255</v>
      </c>
      <c r="KD62" s="3047">
        <v>175</v>
      </c>
      <c r="KE62" s="3047">
        <v>0</v>
      </c>
      <c r="KF62" s="3047">
        <v>0</v>
      </c>
      <c r="KG62" s="3047">
        <v>113</v>
      </c>
      <c r="KH62" s="3047">
        <v>270</v>
      </c>
      <c r="KI62" s="3047">
        <v>25</v>
      </c>
      <c r="KJ62" s="3047">
        <v>135</v>
      </c>
      <c r="KK62" s="3047">
        <v>102</v>
      </c>
      <c r="KL62" s="3047">
        <v>0</v>
      </c>
      <c r="KM62" s="3047">
        <v>0</v>
      </c>
      <c r="KN62" s="3047">
        <v>95</v>
      </c>
      <c r="KO62" s="3047">
        <v>175</v>
      </c>
      <c r="KP62" s="3047">
        <v>11</v>
      </c>
      <c r="KQ62" s="3047">
        <v>90</v>
      </c>
      <c r="KR62" s="3047">
        <v>74</v>
      </c>
      <c r="KS62" s="3047">
        <v>0</v>
      </c>
      <c r="KT62" s="3047">
        <v>0</v>
      </c>
      <c r="KU62" s="3047">
        <v>86</v>
      </c>
      <c r="KV62" s="3047">
        <v>121</v>
      </c>
      <c r="KW62" s="3047">
        <v>20</v>
      </c>
      <c r="KX62" s="3047">
        <v>85</v>
      </c>
      <c r="KY62" s="3047">
        <v>0</v>
      </c>
      <c r="KZ62" s="3047">
        <v>62</v>
      </c>
      <c r="LA62" s="3047">
        <v>0</v>
      </c>
      <c r="LB62" s="3047">
        <v>50</v>
      </c>
      <c r="LC62" s="3047">
        <v>166</v>
      </c>
      <c r="LD62" s="3047">
        <v>25</v>
      </c>
      <c r="LE62" s="3047">
        <v>126</v>
      </c>
      <c r="LF62" s="3047">
        <v>99</v>
      </c>
      <c r="LG62" s="3047">
        <v>0</v>
      </c>
      <c r="LH62" s="3047">
        <v>0</v>
      </c>
      <c r="LI62" s="3047">
        <v>4</v>
      </c>
      <c r="LJ62" s="3047">
        <v>238</v>
      </c>
      <c r="LK62" s="3047">
        <v>17</v>
      </c>
      <c r="LL62" s="3047">
        <v>203</v>
      </c>
      <c r="LM62" s="3047">
        <v>119</v>
      </c>
      <c r="LN62" s="3047">
        <v>0</v>
      </c>
      <c r="LO62" s="3047">
        <v>0</v>
      </c>
      <c r="LP62" s="3047">
        <v>107</v>
      </c>
      <c r="LQ62" s="3047">
        <v>136</v>
      </c>
      <c r="LR62" s="3047">
        <v>7</v>
      </c>
      <c r="LS62" s="3047">
        <v>0</v>
      </c>
      <c r="LT62" s="3047">
        <v>0</v>
      </c>
      <c r="LU62" s="3047">
        <v>0</v>
      </c>
      <c r="LV62" s="3047">
        <v>0</v>
      </c>
      <c r="LW62" s="3047">
        <v>68</v>
      </c>
      <c r="LX62" s="3047">
        <v>166</v>
      </c>
      <c r="LY62" s="3047">
        <v>9</v>
      </c>
      <c r="LZ62" s="3047">
        <v>79</v>
      </c>
      <c r="MA62" s="3047">
        <v>48</v>
      </c>
      <c r="MB62" s="3047">
        <v>0</v>
      </c>
      <c r="MC62" s="3047">
        <v>0</v>
      </c>
      <c r="MD62" s="3047">
        <v>50</v>
      </c>
      <c r="ME62" s="3047">
        <v>120</v>
      </c>
      <c r="MF62" s="3047">
        <v>10</v>
      </c>
      <c r="MG62" s="3047">
        <v>57</v>
      </c>
      <c r="MH62" s="3047">
        <v>54</v>
      </c>
      <c r="MI62" s="3047">
        <v>0</v>
      </c>
      <c r="MJ62" s="3047">
        <v>0</v>
      </c>
      <c r="MK62" s="3047">
        <v>46</v>
      </c>
      <c r="ML62" s="3047">
        <v>87</v>
      </c>
      <c r="MM62" s="3047">
        <v>16</v>
      </c>
      <c r="MN62" s="3047">
        <v>74</v>
      </c>
      <c r="MO62" s="3047">
        <v>0</v>
      </c>
      <c r="MP62" s="3047">
        <v>81</v>
      </c>
      <c r="MQ62" s="3047">
        <v>0</v>
      </c>
      <c r="MR62" s="3047">
        <v>75</v>
      </c>
      <c r="MS62" s="3047">
        <v>112</v>
      </c>
      <c r="MT62" s="3047">
        <v>23</v>
      </c>
      <c r="MU62" s="3047">
        <v>55</v>
      </c>
      <c r="MV62" s="3047">
        <v>46</v>
      </c>
      <c r="MW62" s="3047">
        <v>0</v>
      </c>
      <c r="MX62" s="3047">
        <v>0</v>
      </c>
      <c r="MY62" s="3047">
        <v>0</v>
      </c>
      <c r="MZ62" s="3047">
        <v>49</v>
      </c>
      <c r="NA62" s="3047">
        <v>125</v>
      </c>
      <c r="NB62" s="3047">
        <v>10</v>
      </c>
      <c r="NC62" s="3047">
        <v>82</v>
      </c>
      <c r="ND62" s="3047">
        <v>0</v>
      </c>
      <c r="NE62" s="3047">
        <v>0</v>
      </c>
      <c r="NF62" s="3047">
        <v>0</v>
      </c>
      <c r="NG62" s="3047">
        <v>47</v>
      </c>
      <c r="NH62" s="3047">
        <v>0</v>
      </c>
      <c r="NI62" s="3047">
        <v>157</v>
      </c>
      <c r="NJ62" s="3047">
        <v>136</v>
      </c>
      <c r="NK62" s="3047">
        <v>0</v>
      </c>
      <c r="NL62" s="3047">
        <v>0</v>
      </c>
      <c r="NM62" s="3047">
        <v>48</v>
      </c>
      <c r="NN62" s="3047">
        <v>107</v>
      </c>
      <c r="NO62" s="3047">
        <v>25</v>
      </c>
      <c r="NP62" s="3047">
        <v>93</v>
      </c>
      <c r="NQ62" s="3047">
        <v>136</v>
      </c>
      <c r="NR62" s="3047">
        <v>0</v>
      </c>
      <c r="NS62" s="3047">
        <v>0</v>
      </c>
      <c r="NT62" s="3047">
        <v>121</v>
      </c>
      <c r="NU62" s="3047">
        <v>14</v>
      </c>
      <c r="NV62" s="3047">
        <v>323</v>
      </c>
      <c r="NW62" s="3047">
        <v>51</v>
      </c>
      <c r="NX62" s="3047">
        <v>295</v>
      </c>
      <c r="NY62" s="3047">
        <v>0</v>
      </c>
      <c r="NZ62" s="3047">
        <v>0</v>
      </c>
      <c r="OA62" s="3047">
        <v>94</v>
      </c>
      <c r="OB62" s="3047">
        <v>222</v>
      </c>
      <c r="OC62" s="3047">
        <v>0</v>
      </c>
      <c r="OD62" s="3047">
        <v>9</v>
      </c>
      <c r="OE62" s="3047">
        <v>88</v>
      </c>
      <c r="OF62" s="3047">
        <v>59</v>
      </c>
      <c r="OG62" s="3047">
        <v>0</v>
      </c>
      <c r="OH62" s="3047">
        <v>79</v>
      </c>
      <c r="OI62" s="3047">
        <v>135</v>
      </c>
      <c r="OJ62" s="3047">
        <v>4</v>
      </c>
      <c r="OK62" s="3047">
        <v>0</v>
      </c>
      <c r="OL62" s="3047">
        <v>96</v>
      </c>
      <c r="OM62" s="3047">
        <v>57</v>
      </c>
      <c r="ON62" s="3047">
        <v>0</v>
      </c>
      <c r="OO62" s="3047">
        <v>63</v>
      </c>
      <c r="OP62" s="3047">
        <v>99</v>
      </c>
      <c r="OQ62" s="3047">
        <v>8</v>
      </c>
      <c r="OR62" s="3047">
        <v>128</v>
      </c>
      <c r="OS62" s="3047">
        <v>0</v>
      </c>
      <c r="OT62" s="3047">
        <v>169</v>
      </c>
      <c r="OU62" s="3047">
        <v>0</v>
      </c>
      <c r="OV62" s="3047">
        <v>147</v>
      </c>
      <c r="OW62" s="3047">
        <v>271</v>
      </c>
      <c r="OX62" s="3047">
        <v>9</v>
      </c>
      <c r="OY62" s="3047">
        <v>136</v>
      </c>
      <c r="OZ62" s="3047">
        <v>92</v>
      </c>
      <c r="PA62" s="3047">
        <v>0</v>
      </c>
      <c r="PB62" s="3047">
        <v>0</v>
      </c>
      <c r="PC62" s="3047">
        <v>0</v>
      </c>
      <c r="PD62" s="3047">
        <v>67</v>
      </c>
      <c r="PE62" s="3047">
        <v>133</v>
      </c>
      <c r="PF62" s="3047">
        <v>20</v>
      </c>
      <c r="PG62" s="3047">
        <v>0</v>
      </c>
      <c r="PH62" s="3047"/>
      <c r="PI62" s="3047">
        <v>0</v>
      </c>
      <c r="PJ62" s="3047">
        <v>177</v>
      </c>
      <c r="PK62" s="3047">
        <v>131</v>
      </c>
      <c r="PL62" s="3047">
        <v>16</v>
      </c>
      <c r="PM62" s="3047">
        <v>81</v>
      </c>
      <c r="PN62" s="3047">
        <v>42</v>
      </c>
      <c r="PO62" s="3047">
        <v>0</v>
      </c>
      <c r="PP62" s="3047">
        <v>0</v>
      </c>
      <c r="PQ62" s="3047">
        <v>55</v>
      </c>
      <c r="PR62" s="3047">
        <v>81</v>
      </c>
      <c r="PS62" s="3047">
        <v>8</v>
      </c>
      <c r="PT62" s="3047">
        <v>77</v>
      </c>
      <c r="PU62" s="3047">
        <v>78</v>
      </c>
      <c r="PV62" s="3047">
        <v>0</v>
      </c>
      <c r="PW62" s="3047">
        <v>0</v>
      </c>
      <c r="PX62" s="3047">
        <v>49</v>
      </c>
      <c r="PY62" s="3047">
        <v>197</v>
      </c>
      <c r="PZ62" s="3047">
        <v>17</v>
      </c>
      <c r="QA62" s="3047">
        <v>140</v>
      </c>
      <c r="QB62" s="3047">
        <v>75</v>
      </c>
      <c r="QC62" s="3047">
        <v>0</v>
      </c>
      <c r="QD62" s="3047">
        <v>0</v>
      </c>
      <c r="QE62" s="3047">
        <v>112</v>
      </c>
      <c r="QF62" s="3047">
        <v>166</v>
      </c>
      <c r="QG62" s="3047">
        <v>8</v>
      </c>
      <c r="QH62" s="3047">
        <v>0</v>
      </c>
      <c r="QI62" s="3047">
        <v>143</v>
      </c>
      <c r="QJ62" s="3047">
        <v>0</v>
      </c>
      <c r="QK62" s="3047">
        <v>0</v>
      </c>
      <c r="QL62" s="3047">
        <v>60</v>
      </c>
      <c r="QM62" s="3047">
        <v>100</v>
      </c>
      <c r="QN62" s="3047">
        <v>5</v>
      </c>
      <c r="QO62" s="3047">
        <v>0</v>
      </c>
      <c r="QP62" s="3047">
        <v>107</v>
      </c>
      <c r="QQ62" s="3047">
        <v>0</v>
      </c>
      <c r="QR62" s="3047">
        <v>0</v>
      </c>
      <c r="QS62" s="3047">
        <v>31</v>
      </c>
      <c r="QT62" s="3047">
        <v>81</v>
      </c>
      <c r="QU62" s="3047">
        <v>4</v>
      </c>
      <c r="QV62" s="3047">
        <v>34</v>
      </c>
      <c r="QW62" s="3047">
        <v>0</v>
      </c>
      <c r="QX62" s="3047">
        <v>50</v>
      </c>
      <c r="QY62" s="3047">
        <v>0</v>
      </c>
      <c r="QZ62" s="3047">
        <v>43</v>
      </c>
      <c r="RA62" s="3047">
        <v>128</v>
      </c>
      <c r="RB62" s="3047">
        <v>18</v>
      </c>
      <c r="RC62" s="3047">
        <v>87</v>
      </c>
      <c r="RD62" s="3047">
        <v>86</v>
      </c>
      <c r="RE62" s="3047">
        <v>0</v>
      </c>
      <c r="RF62" s="3047">
        <v>0</v>
      </c>
      <c r="RG62" s="3047">
        <v>73</v>
      </c>
      <c r="RH62" s="3047">
        <v>157</v>
      </c>
      <c r="RI62" s="3047">
        <v>49</v>
      </c>
      <c r="RJ62" s="3047">
        <v>65</v>
      </c>
      <c r="RK62" s="3047">
        <v>0</v>
      </c>
      <c r="RL62" s="3047">
        <v>54</v>
      </c>
      <c r="RM62" s="3047">
        <v>0</v>
      </c>
      <c r="RN62" s="3047">
        <v>88</v>
      </c>
      <c r="RO62" s="3047">
        <v>84</v>
      </c>
      <c r="RP62" s="3047">
        <v>42</v>
      </c>
      <c r="RQ62" s="3047">
        <v>41</v>
      </c>
      <c r="RR62" s="3047">
        <v>38</v>
      </c>
      <c r="RS62" s="3047">
        <v>0</v>
      </c>
      <c r="RT62" s="3047">
        <v>0</v>
      </c>
      <c r="RU62" s="3047">
        <v>50</v>
      </c>
      <c r="RV62" s="3047">
        <v>0</v>
      </c>
      <c r="RW62" s="3047">
        <v>83</v>
      </c>
      <c r="RX62" s="3047">
        <v>40</v>
      </c>
      <c r="RY62" s="3047">
        <v>41</v>
      </c>
      <c r="RZ62" s="3047">
        <v>0</v>
      </c>
      <c r="SA62" s="3047">
        <v>0</v>
      </c>
      <c r="SB62" s="3047">
        <v>58</v>
      </c>
      <c r="SC62" s="3047">
        <v>1</v>
      </c>
      <c r="SD62" s="3047">
        <v>13</v>
      </c>
      <c r="SE62" s="3047">
        <v>85</v>
      </c>
      <c r="SF62" s="3047">
        <v>70</v>
      </c>
      <c r="SG62" s="3047">
        <v>0</v>
      </c>
      <c r="SH62" s="3047">
        <v>0</v>
      </c>
      <c r="SI62" s="3047">
        <v>74</v>
      </c>
      <c r="SJ62" s="3047">
        <v>114</v>
      </c>
      <c r="SK62" s="3047">
        <v>62</v>
      </c>
      <c r="SL62" s="3047">
        <v>53</v>
      </c>
      <c r="SM62" s="3047">
        <v>113</v>
      </c>
      <c r="SN62" s="3047">
        <v>0</v>
      </c>
      <c r="SO62" s="3047">
        <v>0</v>
      </c>
      <c r="SP62" s="3047">
        <v>68</v>
      </c>
      <c r="SQ62" s="3047">
        <v>92</v>
      </c>
      <c r="SR62" s="3047">
        <v>35</v>
      </c>
      <c r="SS62" s="3047">
        <v>67</v>
      </c>
      <c r="ST62" s="3047">
        <v>0</v>
      </c>
      <c r="SU62" s="3047">
        <v>53</v>
      </c>
      <c r="SV62" s="3047">
        <v>53</v>
      </c>
      <c r="SW62" s="3047">
        <v>53</v>
      </c>
      <c r="SX62" s="3047">
        <v>4</v>
      </c>
      <c r="SY62" s="3047">
        <v>111</v>
      </c>
      <c r="SZ62" s="3047">
        <v>21</v>
      </c>
      <c r="TA62" s="3047">
        <v>0</v>
      </c>
      <c r="TB62" s="3047">
        <v>0</v>
      </c>
      <c r="TC62" s="3047">
        <v>0</v>
      </c>
      <c r="TD62" s="3047">
        <v>109</v>
      </c>
      <c r="TE62" s="3047">
        <v>71</v>
      </c>
      <c r="TF62" s="3047">
        <v>10</v>
      </c>
      <c r="TG62" s="3047">
        <v>39</v>
      </c>
      <c r="TH62" s="3047">
        <v>30</v>
      </c>
      <c r="TI62" s="3047">
        <v>0</v>
      </c>
      <c r="TJ62" s="3047">
        <v>0</v>
      </c>
      <c r="TK62" s="3047">
        <v>41</v>
      </c>
      <c r="TL62" s="3047">
        <v>70</v>
      </c>
      <c r="TM62" s="3047">
        <v>37</v>
      </c>
      <c r="TN62" s="3047">
        <v>66</v>
      </c>
      <c r="TO62" s="3047">
        <v>0</v>
      </c>
      <c r="TP62" s="3047">
        <v>67</v>
      </c>
      <c r="TQ62" s="3047">
        <v>0</v>
      </c>
      <c r="TR62" s="3047">
        <v>82</v>
      </c>
      <c r="TS62" s="3047">
        <v>25</v>
      </c>
      <c r="TT62" s="3047">
        <v>41</v>
      </c>
      <c r="TU62" s="3047">
        <v>68</v>
      </c>
      <c r="TV62" s="3047">
        <v>42</v>
      </c>
      <c r="TW62" s="3047">
        <v>0</v>
      </c>
      <c r="TX62" s="3047">
        <v>0</v>
      </c>
      <c r="TY62" s="3047">
        <v>0</v>
      </c>
      <c r="TZ62" s="3047">
        <v>165</v>
      </c>
      <c r="UA62" s="3047">
        <v>43</v>
      </c>
      <c r="UB62" s="3047">
        <v>60</v>
      </c>
      <c r="UC62" s="3047">
        <v>59</v>
      </c>
      <c r="UD62" s="3047">
        <v>0</v>
      </c>
      <c r="UE62" s="3047">
        <v>0</v>
      </c>
      <c r="UF62" s="3047">
        <v>52</v>
      </c>
      <c r="UG62" s="3047">
        <v>74</v>
      </c>
      <c r="UH62" s="3047">
        <v>0</v>
      </c>
      <c r="UI62" s="3047">
        <v>47</v>
      </c>
      <c r="UJ62" s="3047">
        <v>0</v>
      </c>
      <c r="UK62" s="3047">
        <v>65</v>
      </c>
      <c r="UL62" s="3047">
        <v>0</v>
      </c>
      <c r="UM62" s="3047">
        <v>17</v>
      </c>
      <c r="UN62" s="3047">
        <v>150</v>
      </c>
      <c r="UO62" s="3047">
        <v>54</v>
      </c>
      <c r="UP62" s="3047">
        <v>81</v>
      </c>
      <c r="UQ62" s="3047">
        <v>73</v>
      </c>
      <c r="UR62" s="3047">
        <v>0</v>
      </c>
      <c r="US62" s="3047">
        <v>0</v>
      </c>
      <c r="UT62" s="3047">
        <v>62</v>
      </c>
      <c r="UU62" s="3047">
        <v>122</v>
      </c>
      <c r="UV62" s="3047">
        <v>61</v>
      </c>
      <c r="UW62" s="3047">
        <v>63</v>
      </c>
      <c r="UX62" s="3047">
        <v>45</v>
      </c>
      <c r="UY62" s="3047">
        <v>0</v>
      </c>
      <c r="UZ62" s="3047">
        <v>0</v>
      </c>
      <c r="VA62" s="3047">
        <v>57</v>
      </c>
      <c r="VB62" s="3047">
        <v>67</v>
      </c>
      <c r="VC62" s="3047">
        <v>69</v>
      </c>
      <c r="VD62" s="3047">
        <v>99</v>
      </c>
      <c r="VE62" s="3047">
        <v>57</v>
      </c>
      <c r="VF62" s="3047">
        <v>0</v>
      </c>
      <c r="VG62" s="3047">
        <v>0</v>
      </c>
      <c r="VH62" s="3047">
        <v>56</v>
      </c>
      <c r="VI62" s="3047">
        <v>102</v>
      </c>
      <c r="VJ62" s="3047">
        <v>49</v>
      </c>
      <c r="VK62" s="3047">
        <v>71</v>
      </c>
      <c r="VL62" s="3047">
        <v>71</v>
      </c>
      <c r="VM62" s="3047">
        <v>0</v>
      </c>
      <c r="VN62" s="3047">
        <v>0</v>
      </c>
      <c r="VO62" s="3047">
        <v>51</v>
      </c>
      <c r="VP62" s="3047">
        <v>98</v>
      </c>
      <c r="VQ62" s="3047">
        <v>82</v>
      </c>
      <c r="VR62" s="3047">
        <v>94</v>
      </c>
      <c r="VS62" s="3047">
        <v>80</v>
      </c>
      <c r="VT62" s="3047">
        <v>0</v>
      </c>
      <c r="VU62" s="3047">
        <v>0</v>
      </c>
      <c r="VV62" s="3047">
        <v>100</v>
      </c>
      <c r="VW62" s="3047">
        <v>144</v>
      </c>
      <c r="VX62" s="3047">
        <v>114</v>
      </c>
      <c r="VY62" s="3047">
        <v>145</v>
      </c>
      <c r="VZ62" s="3047">
        <v>93</v>
      </c>
      <c r="WA62" s="3047">
        <v>0</v>
      </c>
      <c r="WB62" s="3047">
        <v>0</v>
      </c>
      <c r="WC62" s="3047">
        <v>85</v>
      </c>
      <c r="WD62" s="3047">
        <v>132</v>
      </c>
      <c r="WE62" s="3047">
        <v>57</v>
      </c>
      <c r="WF62" s="3047">
        <v>70</v>
      </c>
      <c r="WG62" s="3047">
        <v>82</v>
      </c>
      <c r="WH62" s="3047">
        <v>0</v>
      </c>
      <c r="WI62" s="3047">
        <v>0</v>
      </c>
      <c r="WJ62" s="3047">
        <v>58</v>
      </c>
      <c r="WK62" s="3047">
        <v>76</v>
      </c>
      <c r="WL62" s="3047">
        <v>47</v>
      </c>
      <c r="WM62" s="3047">
        <v>50</v>
      </c>
      <c r="WN62" s="3047">
        <v>53</v>
      </c>
      <c r="WO62" s="3047">
        <v>0</v>
      </c>
      <c r="WP62" s="3047">
        <v>0</v>
      </c>
      <c r="WQ62" s="3047">
        <v>0</v>
      </c>
      <c r="WR62" s="3047">
        <v>49</v>
      </c>
      <c r="WS62" s="3047">
        <v>69</v>
      </c>
      <c r="WT62" s="3047">
        <v>109</v>
      </c>
      <c r="WU62" s="3047">
        <v>107</v>
      </c>
      <c r="WV62" s="3047">
        <v>0</v>
      </c>
      <c r="WW62" s="3047">
        <v>0</v>
      </c>
      <c r="WX62" s="3047">
        <v>58</v>
      </c>
      <c r="WY62" s="3047">
        <v>107</v>
      </c>
      <c r="WZ62" s="3047">
        <v>63</v>
      </c>
      <c r="XA62" s="3047">
        <v>63</v>
      </c>
      <c r="XB62" s="3047">
        <v>43</v>
      </c>
      <c r="XC62" s="3047">
        <v>0</v>
      </c>
      <c r="XD62" s="3047">
        <v>0</v>
      </c>
      <c r="XE62" s="3047">
        <v>65</v>
      </c>
      <c r="XF62" s="3047">
        <v>115</v>
      </c>
      <c r="XG62" s="3047">
        <v>88</v>
      </c>
      <c r="XH62" s="3047">
        <v>92</v>
      </c>
      <c r="XI62" s="3047">
        <v>96</v>
      </c>
      <c r="XJ62" s="3047">
        <v>0</v>
      </c>
      <c r="XK62" s="3047">
        <v>0</v>
      </c>
      <c r="XL62" s="3047">
        <v>75</v>
      </c>
      <c r="XM62" s="3047">
        <v>98</v>
      </c>
      <c r="XN62" s="3047">
        <v>76</v>
      </c>
      <c r="XO62" s="3047">
        <v>53</v>
      </c>
      <c r="XP62" s="3047">
        <v>0</v>
      </c>
      <c r="XQ62" s="3047">
        <v>0</v>
      </c>
      <c r="XR62" s="3047">
        <v>97</v>
      </c>
      <c r="XS62" s="3047">
        <v>62</v>
      </c>
      <c r="XT62" s="3047">
        <v>76</v>
      </c>
      <c r="XU62" s="3047">
        <v>35</v>
      </c>
      <c r="XV62" s="3047">
        <v>76</v>
      </c>
      <c r="XW62" s="3047">
        <v>56</v>
      </c>
      <c r="XX62" s="3047">
        <v>0</v>
      </c>
      <c r="XY62" s="3047">
        <v>0</v>
      </c>
      <c r="XZ62" s="3047">
        <v>47</v>
      </c>
      <c r="YA62" s="3047">
        <v>2</v>
      </c>
      <c r="YB62" s="3047">
        <v>137</v>
      </c>
      <c r="YC62" s="3047">
        <v>86</v>
      </c>
      <c r="YD62" s="3047">
        <v>0</v>
      </c>
      <c r="YE62" s="3047">
        <v>114</v>
      </c>
      <c r="YF62" s="3047">
        <v>0</v>
      </c>
      <c r="YG62" s="3047">
        <v>96</v>
      </c>
      <c r="YH62" s="3047">
        <v>210</v>
      </c>
      <c r="YI62" s="3047">
        <v>117</v>
      </c>
      <c r="YJ62" s="3047">
        <v>133</v>
      </c>
      <c r="YK62" s="3047">
        <v>0</v>
      </c>
      <c r="YL62" s="3047">
        <v>111</v>
      </c>
      <c r="YM62" s="3047">
        <v>0</v>
      </c>
      <c r="YN62" s="3047">
        <v>105</v>
      </c>
      <c r="YO62" s="3047">
        <v>138</v>
      </c>
      <c r="YP62" s="3047">
        <v>58</v>
      </c>
      <c r="YQ62" s="3047">
        <v>95</v>
      </c>
      <c r="YR62" s="3047">
        <v>58</v>
      </c>
      <c r="YS62" s="3047">
        <v>0</v>
      </c>
      <c r="YT62" s="3047">
        <v>0</v>
      </c>
      <c r="YU62" s="3047">
        <v>62</v>
      </c>
      <c r="YV62" s="3047">
        <v>70</v>
      </c>
      <c r="YW62" s="3047">
        <v>49</v>
      </c>
      <c r="YX62" s="3047">
        <v>0</v>
      </c>
      <c r="YY62" s="3047">
        <v>109</v>
      </c>
      <c r="YZ62" s="3047">
        <v>0</v>
      </c>
      <c r="ZA62" s="3047">
        <v>0</v>
      </c>
      <c r="ZB62" s="3047">
        <v>43</v>
      </c>
      <c r="ZC62" s="3047">
        <v>154</v>
      </c>
      <c r="ZD62" s="3047">
        <v>155</v>
      </c>
      <c r="ZE62" s="3047">
        <v>74</v>
      </c>
      <c r="ZF62" s="3047">
        <v>47</v>
      </c>
      <c r="ZG62" s="3047">
        <v>0</v>
      </c>
      <c r="ZH62" s="3047">
        <v>0</v>
      </c>
      <c r="ZI62" s="3047">
        <v>46</v>
      </c>
      <c r="ZJ62" s="3047">
        <v>0</v>
      </c>
      <c r="ZK62" s="3047">
        <v>98</v>
      </c>
      <c r="ZL62" s="3047">
        <v>71</v>
      </c>
      <c r="ZM62" s="3047">
        <v>117</v>
      </c>
      <c r="ZN62" s="3047">
        <v>0</v>
      </c>
      <c r="ZO62" s="3047">
        <v>0</v>
      </c>
      <c r="ZP62" s="3047">
        <v>0</v>
      </c>
      <c r="ZQ62" s="3047">
        <v>190</v>
      </c>
      <c r="ZR62" s="3047">
        <v>56</v>
      </c>
      <c r="ZS62" s="3047">
        <v>0</v>
      </c>
      <c r="ZT62" s="3047">
        <v>0</v>
      </c>
      <c r="ZU62" s="3047">
        <v>0</v>
      </c>
      <c r="ZV62" s="3047">
        <v>0</v>
      </c>
      <c r="ZW62" s="3047">
        <v>36</v>
      </c>
      <c r="ZX62" s="3047">
        <v>0</v>
      </c>
      <c r="ZY62" s="3047">
        <v>177</v>
      </c>
      <c r="ZZ62" s="3047">
        <v>68</v>
      </c>
      <c r="AAA62" s="3047">
        <v>81</v>
      </c>
      <c r="AAB62" s="3047">
        <v>0</v>
      </c>
      <c r="AAC62" s="3047">
        <v>0</v>
      </c>
      <c r="AAD62" s="3047">
        <v>48</v>
      </c>
      <c r="AAE62" s="3047">
        <v>57</v>
      </c>
      <c r="AAF62" s="3047">
        <v>113</v>
      </c>
      <c r="AAG62" s="3047">
        <v>13</v>
      </c>
      <c r="AAH62" s="3047">
        <v>59</v>
      </c>
      <c r="AAI62" s="3047">
        <v>0</v>
      </c>
      <c r="AAJ62" s="3047">
        <v>0</v>
      </c>
      <c r="AAK62" s="3047">
        <v>48</v>
      </c>
      <c r="AAL62" s="3047">
        <v>33</v>
      </c>
      <c r="AAM62" s="3047">
        <v>118</v>
      </c>
      <c r="AAN62" s="3047">
        <v>39</v>
      </c>
      <c r="AAO62" s="3047">
        <v>82</v>
      </c>
      <c r="AAP62" s="3047">
        <v>0</v>
      </c>
      <c r="AAQ62" s="3047">
        <v>0</v>
      </c>
      <c r="AAR62" s="3047">
        <v>72</v>
      </c>
      <c r="AAS62" s="3047">
        <v>65</v>
      </c>
      <c r="AAT62" s="3047">
        <v>85</v>
      </c>
      <c r="AAU62" s="3047">
        <v>24</v>
      </c>
      <c r="AAV62" s="3047">
        <v>67</v>
      </c>
      <c r="AAW62" s="3047">
        <v>0</v>
      </c>
      <c r="AAX62" s="3047">
        <v>0</v>
      </c>
      <c r="AAY62" s="3047">
        <v>0</v>
      </c>
      <c r="AAZ62" s="3047">
        <v>0</v>
      </c>
      <c r="ABA62" s="3047">
        <v>21</v>
      </c>
      <c r="ABB62" s="3047">
        <v>43</v>
      </c>
      <c r="ABC62" s="3047">
        <v>105</v>
      </c>
      <c r="ABD62" s="3047">
        <v>0</v>
      </c>
      <c r="ABE62" s="3047">
        <v>0</v>
      </c>
      <c r="ABF62" s="3047">
        <v>32</v>
      </c>
      <c r="ABG62" s="3047">
        <v>0</v>
      </c>
      <c r="ABH62" s="3047">
        <v>46</v>
      </c>
    </row>
    <row r="63" spans="1:736" x14ac:dyDescent="0.2">
      <c r="A63" s="3046" t="s">
        <v>235</v>
      </c>
      <c r="B63" s="3046">
        <v>90</v>
      </c>
      <c r="C63" s="3047">
        <v>40</v>
      </c>
      <c r="D63" s="3047"/>
      <c r="E63" s="3047"/>
      <c r="F63" s="3047">
        <v>0</v>
      </c>
      <c r="G63" s="3047">
        <v>65</v>
      </c>
      <c r="H63" s="3047">
        <v>51</v>
      </c>
      <c r="I63" s="3047">
        <v>84</v>
      </c>
      <c r="J63" s="3047">
        <v>0</v>
      </c>
      <c r="K63" s="3047">
        <v>0</v>
      </c>
      <c r="L63" s="3047">
        <v>26</v>
      </c>
      <c r="M63" s="3047">
        <v>97</v>
      </c>
      <c r="N63" s="3047">
        <v>95</v>
      </c>
      <c r="O63" s="3047">
        <v>115</v>
      </c>
      <c r="P63" s="3047">
        <v>52</v>
      </c>
      <c r="Q63" s="3047">
        <v>129</v>
      </c>
      <c r="R63" s="3047"/>
      <c r="S63" s="3047"/>
      <c r="T63" s="3047">
        <v>91</v>
      </c>
      <c r="U63" s="3047">
        <v>173</v>
      </c>
      <c r="V63" s="3047">
        <v>14</v>
      </c>
      <c r="W63" s="3047">
        <v>315</v>
      </c>
      <c r="X63" s="3047">
        <v>104</v>
      </c>
      <c r="Y63" s="3047"/>
      <c r="Z63" s="3047"/>
      <c r="AA63" s="3047">
        <v>277</v>
      </c>
      <c r="AB63" s="3047">
        <v>105</v>
      </c>
      <c r="AC63" s="3047">
        <v>158</v>
      </c>
      <c r="AD63" s="3047">
        <v>56</v>
      </c>
      <c r="AE63" s="3047">
        <v>92</v>
      </c>
      <c r="AF63" s="3047"/>
      <c r="AG63" s="3047"/>
      <c r="AH63" s="3047">
        <v>54</v>
      </c>
      <c r="AI63" s="3047">
        <v>74</v>
      </c>
      <c r="AJ63" s="3047">
        <v>124</v>
      </c>
      <c r="AK63" s="3047">
        <v>53</v>
      </c>
      <c r="AL63" s="3047">
        <v>76</v>
      </c>
      <c r="AM63" s="3047"/>
      <c r="AN63" s="3047"/>
      <c r="AO63" s="3047">
        <v>45</v>
      </c>
      <c r="AP63" s="3047">
        <v>91</v>
      </c>
      <c r="AQ63" s="3047">
        <v>126</v>
      </c>
      <c r="AR63" s="3047">
        <v>126</v>
      </c>
      <c r="AS63" s="3047">
        <v>88</v>
      </c>
      <c r="AT63" s="3047"/>
      <c r="AU63" s="3047"/>
      <c r="AV63" s="3047">
        <v>81</v>
      </c>
      <c r="AW63" s="3047">
        <v>172</v>
      </c>
      <c r="AX63" s="3047">
        <v>192</v>
      </c>
      <c r="AY63" s="3047">
        <v>122</v>
      </c>
      <c r="AZ63" s="3047">
        <v>120</v>
      </c>
      <c r="BA63" s="3047"/>
      <c r="BB63" s="3047"/>
      <c r="BC63" s="3047">
        <v>78</v>
      </c>
      <c r="BD63" s="3047">
        <v>0</v>
      </c>
      <c r="BE63" s="3047">
        <v>104</v>
      </c>
      <c r="BF63" s="3047">
        <v>111</v>
      </c>
      <c r="BG63" s="3047">
        <v>50</v>
      </c>
      <c r="BH63" s="3047"/>
      <c r="BI63" s="3047"/>
      <c r="BJ63" s="3047">
        <v>184</v>
      </c>
      <c r="BK63" s="3047">
        <v>108</v>
      </c>
      <c r="BL63" s="3047">
        <v>107</v>
      </c>
      <c r="BM63" s="3047">
        <v>45</v>
      </c>
      <c r="BN63" s="3047">
        <v>86</v>
      </c>
      <c r="BO63" s="3047">
        <v>14</v>
      </c>
      <c r="BP63" s="3047">
        <v>0</v>
      </c>
      <c r="BQ63" s="3047">
        <v>53</v>
      </c>
      <c r="BR63" s="3047">
        <v>72</v>
      </c>
      <c r="BS63" s="3047">
        <v>109</v>
      </c>
      <c r="BT63" s="3047">
        <v>55</v>
      </c>
      <c r="BU63" s="3047">
        <v>107</v>
      </c>
      <c r="BV63" s="3047">
        <v>18</v>
      </c>
      <c r="BW63" s="3047">
        <v>0</v>
      </c>
      <c r="BX63" s="3047">
        <v>104</v>
      </c>
      <c r="BY63" s="3047">
        <v>0</v>
      </c>
      <c r="BZ63" s="3047">
        <v>75</v>
      </c>
      <c r="CA63" s="3047">
        <v>155</v>
      </c>
      <c r="CB63" s="3047">
        <v>90</v>
      </c>
      <c r="CC63" s="3047">
        <v>0</v>
      </c>
      <c r="CD63" s="3047">
        <v>0</v>
      </c>
      <c r="CE63" s="3047">
        <v>138</v>
      </c>
      <c r="CF63" s="3047">
        <v>128</v>
      </c>
      <c r="CG63" s="3047">
        <v>155</v>
      </c>
      <c r="CH63" s="3047">
        <v>109</v>
      </c>
      <c r="CI63" s="3047">
        <v>109</v>
      </c>
      <c r="CJ63" s="3047">
        <v>23</v>
      </c>
      <c r="CK63" s="3047">
        <v>0</v>
      </c>
      <c r="CL63" s="3047">
        <v>32</v>
      </c>
      <c r="CM63" s="3047">
        <v>39</v>
      </c>
      <c r="CN63" s="3047">
        <v>68</v>
      </c>
      <c r="CO63" s="3047">
        <v>43</v>
      </c>
      <c r="CP63" s="3047">
        <v>55</v>
      </c>
      <c r="CQ63" s="3047">
        <v>14</v>
      </c>
      <c r="CR63" s="3047">
        <v>0</v>
      </c>
      <c r="CS63" s="3047">
        <v>40</v>
      </c>
      <c r="CT63" s="3047">
        <v>47</v>
      </c>
      <c r="CU63" s="3047">
        <v>64</v>
      </c>
      <c r="CV63" s="3047">
        <v>46</v>
      </c>
      <c r="CW63" s="3047">
        <v>54</v>
      </c>
      <c r="CX63" s="3047">
        <v>0</v>
      </c>
      <c r="CY63" s="3047">
        <v>0</v>
      </c>
      <c r="CZ63" s="3047">
        <v>53</v>
      </c>
      <c r="DA63" s="3047">
        <v>72</v>
      </c>
      <c r="DB63" s="3047">
        <v>149</v>
      </c>
      <c r="DC63" s="3047">
        <v>96</v>
      </c>
      <c r="DD63" s="3047">
        <v>95</v>
      </c>
      <c r="DE63" s="3047">
        <v>0</v>
      </c>
      <c r="DF63" s="3047">
        <v>0</v>
      </c>
      <c r="DG63" s="3047">
        <v>91</v>
      </c>
      <c r="DH63" s="3047">
        <v>67</v>
      </c>
      <c r="DI63" s="3047">
        <v>113</v>
      </c>
      <c r="DJ63" s="3047">
        <v>79</v>
      </c>
      <c r="DK63" s="3047">
        <v>80</v>
      </c>
      <c r="DL63" s="3047">
        <v>0</v>
      </c>
      <c r="DM63" s="3047">
        <v>0</v>
      </c>
      <c r="DN63" s="3047">
        <v>50</v>
      </c>
      <c r="DO63" s="3047">
        <v>62</v>
      </c>
      <c r="DP63" s="3047">
        <v>68</v>
      </c>
      <c r="DQ63" s="3047">
        <v>53</v>
      </c>
      <c r="DR63" s="3047">
        <v>50</v>
      </c>
      <c r="DS63" s="3047">
        <v>11</v>
      </c>
      <c r="DT63" s="3047">
        <v>0</v>
      </c>
      <c r="DU63" s="3047">
        <v>35</v>
      </c>
      <c r="DV63" s="3047">
        <v>43</v>
      </c>
      <c r="DW63" s="3047">
        <v>73</v>
      </c>
      <c r="DX63" s="3047">
        <v>31</v>
      </c>
      <c r="DY63" s="3047">
        <v>57</v>
      </c>
      <c r="DZ63" s="3047">
        <v>0</v>
      </c>
      <c r="EA63" s="3047">
        <v>0</v>
      </c>
      <c r="EB63" s="3047">
        <v>47</v>
      </c>
      <c r="EC63" s="3047">
        <v>37</v>
      </c>
      <c r="ED63" s="3047">
        <v>62</v>
      </c>
      <c r="EE63" s="3047">
        <v>64</v>
      </c>
      <c r="EF63" s="3047">
        <v>97</v>
      </c>
      <c r="EG63" s="3047">
        <v>0</v>
      </c>
      <c r="EH63" s="3047">
        <v>0</v>
      </c>
      <c r="EI63" s="3047">
        <v>81</v>
      </c>
      <c r="EJ63" s="3047">
        <v>102</v>
      </c>
      <c r="EK63" s="3047">
        <v>2</v>
      </c>
      <c r="EL63" s="3047">
        <v>165</v>
      </c>
      <c r="EM63" s="3047">
        <v>132</v>
      </c>
      <c r="EN63" s="3047">
        <v>20</v>
      </c>
      <c r="EO63" s="3047">
        <v>0</v>
      </c>
      <c r="EP63" s="3047">
        <v>63</v>
      </c>
      <c r="EQ63" s="3047">
        <v>63</v>
      </c>
      <c r="ER63" s="3047">
        <v>94</v>
      </c>
      <c r="ES63" s="3047">
        <v>59</v>
      </c>
      <c r="ET63" s="3047">
        <v>59</v>
      </c>
      <c r="EU63" s="3047">
        <v>0</v>
      </c>
      <c r="EV63" s="3047">
        <v>0</v>
      </c>
      <c r="EW63" s="3047">
        <v>0</v>
      </c>
      <c r="EX63" s="3047">
        <v>66</v>
      </c>
      <c r="EY63" s="3047">
        <v>67</v>
      </c>
      <c r="EZ63" s="3047">
        <v>78</v>
      </c>
      <c r="FA63" s="3047">
        <v>52</v>
      </c>
      <c r="FB63" s="3047">
        <v>12</v>
      </c>
      <c r="FC63" s="3047">
        <v>0</v>
      </c>
      <c r="FD63" s="3047">
        <v>37</v>
      </c>
      <c r="FE63" s="3047">
        <v>62</v>
      </c>
      <c r="FF63" s="3047">
        <v>88</v>
      </c>
      <c r="FG63" s="3047">
        <v>40</v>
      </c>
      <c r="FH63" s="3047">
        <v>88</v>
      </c>
      <c r="FI63" s="3047">
        <v>17</v>
      </c>
      <c r="FJ63" s="3047">
        <v>0</v>
      </c>
      <c r="FK63" s="3047">
        <v>55</v>
      </c>
      <c r="FL63" s="3047">
        <v>88</v>
      </c>
      <c r="FM63" s="3047">
        <v>123</v>
      </c>
      <c r="FN63" s="3047">
        <v>88</v>
      </c>
      <c r="FO63" s="3047">
        <v>83</v>
      </c>
      <c r="FP63" s="3047">
        <v>0</v>
      </c>
      <c r="FQ63" s="3047">
        <v>0</v>
      </c>
      <c r="FR63" s="3047">
        <v>95</v>
      </c>
      <c r="FS63" s="3047">
        <v>107</v>
      </c>
      <c r="FT63" s="3047">
        <v>127</v>
      </c>
      <c r="FU63" s="3047">
        <v>85</v>
      </c>
      <c r="FV63" s="3047">
        <v>93</v>
      </c>
      <c r="FW63" s="3047">
        <v>0</v>
      </c>
      <c r="FX63" s="3047">
        <v>0</v>
      </c>
      <c r="FY63" s="3047">
        <v>84</v>
      </c>
      <c r="FZ63" s="3047">
        <v>69</v>
      </c>
      <c r="GA63" s="3047">
        <v>31</v>
      </c>
      <c r="GB63" s="3047">
        <v>111</v>
      </c>
      <c r="GC63" s="3047">
        <v>56</v>
      </c>
      <c r="GD63" s="3047">
        <v>0</v>
      </c>
      <c r="GE63" s="3047">
        <v>0</v>
      </c>
      <c r="GF63" s="3047">
        <v>74</v>
      </c>
      <c r="GG63" s="3047">
        <v>0</v>
      </c>
      <c r="GH63" s="3047">
        <v>70</v>
      </c>
      <c r="GI63" s="3047">
        <v>93</v>
      </c>
      <c r="GJ63" s="3047">
        <v>45</v>
      </c>
      <c r="GK63" s="3047">
        <v>12</v>
      </c>
      <c r="GL63" s="3047">
        <v>0</v>
      </c>
      <c r="GM63" s="3047">
        <v>42</v>
      </c>
      <c r="GN63" s="3047">
        <v>96</v>
      </c>
      <c r="GO63" s="3047">
        <v>145</v>
      </c>
      <c r="GP63" s="3047">
        <v>62</v>
      </c>
      <c r="GQ63" s="3047">
        <v>100</v>
      </c>
      <c r="GR63" s="3047">
        <v>0</v>
      </c>
      <c r="GS63" s="3047">
        <v>0</v>
      </c>
      <c r="GT63" s="3047">
        <v>54</v>
      </c>
      <c r="GU63" s="3047">
        <v>108</v>
      </c>
      <c r="GV63" s="3047">
        <v>125</v>
      </c>
      <c r="GW63" s="3047">
        <v>55</v>
      </c>
      <c r="GX63" s="3047">
        <v>103</v>
      </c>
      <c r="GY63" s="3047">
        <v>7</v>
      </c>
      <c r="GZ63" s="3047">
        <v>0</v>
      </c>
      <c r="HA63" s="3047">
        <v>70</v>
      </c>
      <c r="HB63" s="3047">
        <v>85</v>
      </c>
      <c r="HC63" s="3047">
        <v>135</v>
      </c>
      <c r="HD63" s="3047">
        <v>63</v>
      </c>
      <c r="HE63" s="3047">
        <v>77</v>
      </c>
      <c r="HF63" s="3047">
        <v>0</v>
      </c>
      <c r="HG63" s="3047">
        <v>0</v>
      </c>
      <c r="HH63" s="3047">
        <v>121</v>
      </c>
      <c r="HI63" s="3047">
        <v>69</v>
      </c>
      <c r="HJ63" s="3047">
        <v>119</v>
      </c>
      <c r="HK63" s="3047">
        <v>79</v>
      </c>
      <c r="HL63" s="3047">
        <v>81</v>
      </c>
      <c r="HM63" s="3047">
        <v>0</v>
      </c>
      <c r="HN63" s="3047">
        <v>0</v>
      </c>
      <c r="HO63" s="3047">
        <v>66</v>
      </c>
      <c r="HP63" s="3047">
        <v>70</v>
      </c>
      <c r="HQ63" s="3047">
        <v>141</v>
      </c>
      <c r="HR63" s="3047">
        <v>108</v>
      </c>
      <c r="HS63" s="3047">
        <v>113</v>
      </c>
      <c r="HT63" s="3047">
        <v>0</v>
      </c>
      <c r="HU63" s="3047">
        <v>0</v>
      </c>
      <c r="HV63" s="3047">
        <v>110</v>
      </c>
      <c r="HW63" s="3047">
        <v>138</v>
      </c>
      <c r="HX63" s="3047">
        <v>202</v>
      </c>
      <c r="HY63" s="3047">
        <v>28</v>
      </c>
      <c r="HZ63" s="3047">
        <v>196</v>
      </c>
      <c r="IA63" s="3047">
        <v>0</v>
      </c>
      <c r="IB63" s="3047">
        <v>0</v>
      </c>
      <c r="IC63" s="3047">
        <v>185</v>
      </c>
      <c r="ID63" s="3047">
        <v>110</v>
      </c>
      <c r="IE63" s="3047">
        <v>145</v>
      </c>
      <c r="IF63" s="3047">
        <v>75</v>
      </c>
      <c r="IG63" s="3047">
        <v>56</v>
      </c>
      <c r="IH63" s="3047">
        <v>0</v>
      </c>
      <c r="II63" s="3047">
        <v>0</v>
      </c>
      <c r="IJ63" s="3047">
        <v>87</v>
      </c>
      <c r="IK63" s="3047">
        <v>64</v>
      </c>
      <c r="IL63" s="3047">
        <v>88</v>
      </c>
      <c r="IM63" s="3047">
        <v>14</v>
      </c>
      <c r="IN63" s="3047">
        <v>70</v>
      </c>
      <c r="IO63" s="3047">
        <v>0</v>
      </c>
      <c r="IP63" s="3047">
        <v>0</v>
      </c>
      <c r="IQ63" s="3047">
        <v>0</v>
      </c>
      <c r="IR63" s="3047">
        <v>63</v>
      </c>
      <c r="IS63" s="3047">
        <v>68</v>
      </c>
      <c r="IT63" s="3047">
        <v>131</v>
      </c>
      <c r="IU63" s="3047">
        <v>32</v>
      </c>
      <c r="IV63" s="3047">
        <v>0</v>
      </c>
      <c r="IW63" s="3047">
        <v>0</v>
      </c>
      <c r="IX63" s="3047">
        <v>79</v>
      </c>
      <c r="IY63" s="3047">
        <v>86</v>
      </c>
      <c r="IZ63" s="3047">
        <v>172</v>
      </c>
      <c r="JA63" s="3047">
        <v>28</v>
      </c>
      <c r="JB63" s="3047">
        <v>129</v>
      </c>
      <c r="JC63" s="3047">
        <v>0</v>
      </c>
      <c r="JD63" s="3047">
        <v>0</v>
      </c>
      <c r="JE63" s="3047">
        <v>100</v>
      </c>
      <c r="JF63" s="3047">
        <v>107</v>
      </c>
      <c r="JG63" s="3047">
        <v>212</v>
      </c>
      <c r="JH63" s="3047">
        <v>96</v>
      </c>
      <c r="JI63" s="3047">
        <v>103</v>
      </c>
      <c r="JJ63" s="3047">
        <v>0</v>
      </c>
      <c r="JK63" s="3047">
        <v>0</v>
      </c>
      <c r="JL63" s="3047">
        <v>91</v>
      </c>
      <c r="JM63" s="3047">
        <v>72</v>
      </c>
      <c r="JN63" s="3047">
        <v>195</v>
      </c>
      <c r="JO63" s="3047">
        <v>18</v>
      </c>
      <c r="JP63" s="3047">
        <v>103</v>
      </c>
      <c r="JQ63" s="3047">
        <v>0</v>
      </c>
      <c r="JR63" s="3047">
        <v>0</v>
      </c>
      <c r="JS63" s="3047">
        <v>56</v>
      </c>
      <c r="JT63" s="3047">
        <v>48</v>
      </c>
      <c r="JU63" s="3047">
        <v>128</v>
      </c>
      <c r="JV63" s="3047">
        <v>9</v>
      </c>
      <c r="JW63" s="3047">
        <v>55</v>
      </c>
      <c r="JX63" s="3047">
        <v>0</v>
      </c>
      <c r="JY63" s="3047">
        <v>0</v>
      </c>
      <c r="JZ63" s="3047">
        <v>64</v>
      </c>
      <c r="KA63" s="3047">
        <v>65</v>
      </c>
      <c r="KB63" s="3047">
        <v>2</v>
      </c>
      <c r="KC63" s="3047">
        <v>0</v>
      </c>
      <c r="KD63" s="3047">
        <v>251</v>
      </c>
      <c r="KE63" s="3047">
        <v>0</v>
      </c>
      <c r="KF63" s="3047">
        <v>0</v>
      </c>
      <c r="KG63" s="3047">
        <v>178</v>
      </c>
      <c r="KH63" s="3047">
        <v>118</v>
      </c>
      <c r="KI63" s="3047">
        <v>226</v>
      </c>
      <c r="KJ63" s="3047">
        <v>72</v>
      </c>
      <c r="KK63" s="3047">
        <v>135</v>
      </c>
      <c r="KL63" s="3047">
        <v>0</v>
      </c>
      <c r="KM63" s="3047">
        <v>0</v>
      </c>
      <c r="KN63" s="3047">
        <v>102</v>
      </c>
      <c r="KO63" s="3047">
        <v>94</v>
      </c>
      <c r="KP63" s="3047">
        <v>177</v>
      </c>
      <c r="KQ63" s="3047">
        <v>15</v>
      </c>
      <c r="KR63" s="3047">
        <v>88</v>
      </c>
      <c r="KS63" s="3047">
        <v>0</v>
      </c>
      <c r="KT63" s="3047">
        <v>0</v>
      </c>
      <c r="KU63" s="3047">
        <v>75</v>
      </c>
      <c r="KV63" s="3047">
        <v>82</v>
      </c>
      <c r="KW63" s="3047">
        <v>116</v>
      </c>
      <c r="KX63" s="3047">
        <v>32</v>
      </c>
      <c r="KY63" s="3047">
        <v>82</v>
      </c>
      <c r="KZ63" s="3047">
        <v>0</v>
      </c>
      <c r="LA63" s="3047">
        <v>0</v>
      </c>
      <c r="LB63" s="3047">
        <v>63</v>
      </c>
      <c r="LC63" s="3047">
        <v>52</v>
      </c>
      <c r="LD63" s="3047">
        <v>162</v>
      </c>
      <c r="LE63" s="3047">
        <v>31</v>
      </c>
      <c r="LF63" s="3047">
        <v>103</v>
      </c>
      <c r="LG63" s="3047">
        <v>0</v>
      </c>
      <c r="LH63" s="3047">
        <v>0</v>
      </c>
      <c r="LI63" s="3047">
        <v>120</v>
      </c>
      <c r="LJ63" s="3047">
        <v>5</v>
      </c>
      <c r="LK63" s="3047">
        <v>146</v>
      </c>
      <c r="LL63" s="3047">
        <v>110</v>
      </c>
      <c r="LM63" s="3047">
        <v>152</v>
      </c>
      <c r="LN63" s="3047">
        <v>0</v>
      </c>
      <c r="LO63" s="3047">
        <v>0</v>
      </c>
      <c r="LP63" s="3047">
        <v>166</v>
      </c>
      <c r="LQ63" s="3047">
        <v>109</v>
      </c>
      <c r="LR63" s="3047">
        <v>137</v>
      </c>
      <c r="LS63" s="3047">
        <v>0</v>
      </c>
      <c r="LT63" s="3047">
        <v>9</v>
      </c>
      <c r="LU63" s="3047">
        <v>0</v>
      </c>
      <c r="LV63" s="3047">
        <v>0</v>
      </c>
      <c r="LW63" s="3047">
        <v>3</v>
      </c>
      <c r="LX63" s="3047">
        <v>67</v>
      </c>
      <c r="LY63" s="3047">
        <v>164</v>
      </c>
      <c r="LZ63" s="3047">
        <v>12</v>
      </c>
      <c r="MA63" s="3047">
        <v>1</v>
      </c>
      <c r="MB63" s="3047">
        <v>0</v>
      </c>
      <c r="MC63" s="3047">
        <v>0</v>
      </c>
      <c r="MD63" s="3047">
        <v>101</v>
      </c>
      <c r="ME63" s="3047">
        <v>75</v>
      </c>
      <c r="MF63" s="3047">
        <v>121</v>
      </c>
      <c r="MG63" s="3047">
        <v>10</v>
      </c>
      <c r="MH63" s="3047">
        <v>57</v>
      </c>
      <c r="MI63" s="3047">
        <v>13</v>
      </c>
      <c r="MJ63" s="3047">
        <v>0</v>
      </c>
      <c r="MK63" s="3047">
        <v>46</v>
      </c>
      <c r="ML63" s="3047">
        <v>40</v>
      </c>
      <c r="MM63" s="3047">
        <v>90</v>
      </c>
      <c r="MN63" s="3047">
        <v>20</v>
      </c>
      <c r="MO63" s="3047">
        <v>74</v>
      </c>
      <c r="MP63" s="3047">
        <v>0</v>
      </c>
      <c r="MQ63" s="3047">
        <v>0</v>
      </c>
      <c r="MR63" s="3047">
        <v>78</v>
      </c>
      <c r="MS63" s="3047">
        <v>69</v>
      </c>
      <c r="MT63" s="3047">
        <v>95</v>
      </c>
      <c r="MU63" s="3047">
        <v>38</v>
      </c>
      <c r="MV63" s="3047">
        <v>66</v>
      </c>
      <c r="MW63" s="3047">
        <v>0</v>
      </c>
      <c r="MX63" s="3047">
        <v>0</v>
      </c>
      <c r="MY63" s="3047">
        <v>0</v>
      </c>
      <c r="MZ63" s="3047">
        <v>48</v>
      </c>
      <c r="NA63" s="3047">
        <v>49</v>
      </c>
      <c r="NB63" s="3047">
        <v>119</v>
      </c>
      <c r="NC63" s="3047">
        <v>18</v>
      </c>
      <c r="ND63" s="3047">
        <v>0</v>
      </c>
      <c r="NE63" s="3047">
        <v>0</v>
      </c>
      <c r="NF63" s="3047">
        <v>0</v>
      </c>
      <c r="NG63" s="3047">
        <v>80</v>
      </c>
      <c r="NH63" s="3047">
        <v>49</v>
      </c>
      <c r="NI63" s="3047">
        <v>0</v>
      </c>
      <c r="NJ63" s="3047">
        <v>69</v>
      </c>
      <c r="NK63" s="3047">
        <v>57</v>
      </c>
      <c r="NL63" s="3047">
        <v>0</v>
      </c>
      <c r="NM63" s="3047">
        <v>162</v>
      </c>
      <c r="NN63" s="3047">
        <v>49</v>
      </c>
      <c r="NO63" s="3047">
        <v>109</v>
      </c>
      <c r="NP63" s="3047">
        <v>25</v>
      </c>
      <c r="NQ63" s="3047">
        <v>93</v>
      </c>
      <c r="NR63" s="3047">
        <v>0</v>
      </c>
      <c r="NS63" s="3047">
        <v>0</v>
      </c>
      <c r="NT63" s="3047">
        <v>134</v>
      </c>
      <c r="NU63" s="3047">
        <v>117</v>
      </c>
      <c r="NV63" s="3047">
        <v>20</v>
      </c>
      <c r="NW63" s="3047">
        <v>235</v>
      </c>
      <c r="NX63" s="3047">
        <v>136</v>
      </c>
      <c r="NY63" s="3047">
        <v>0</v>
      </c>
      <c r="NZ63" s="3047">
        <v>0</v>
      </c>
      <c r="OA63" s="3047">
        <v>285</v>
      </c>
      <c r="OB63" s="3047">
        <v>106</v>
      </c>
      <c r="OC63" s="3047">
        <v>186</v>
      </c>
      <c r="OD63" s="3047">
        <v>50</v>
      </c>
      <c r="OE63" s="3047">
        <v>83</v>
      </c>
      <c r="OF63" s="3047">
        <v>0</v>
      </c>
      <c r="OG63" s="3047">
        <v>0</v>
      </c>
      <c r="OH63" s="3047">
        <v>62</v>
      </c>
      <c r="OI63" s="3047">
        <v>77</v>
      </c>
      <c r="OJ63" s="3047">
        <v>136</v>
      </c>
      <c r="OK63" s="3047">
        <v>6</v>
      </c>
      <c r="OL63" s="3047">
        <v>88</v>
      </c>
      <c r="OM63" s="3047">
        <v>0</v>
      </c>
      <c r="ON63" s="3047">
        <v>0</v>
      </c>
      <c r="OO63" s="3047">
        <v>63</v>
      </c>
      <c r="OP63" s="3047">
        <v>65</v>
      </c>
      <c r="OQ63" s="3047">
        <v>99</v>
      </c>
      <c r="OR63" s="3047">
        <v>7</v>
      </c>
      <c r="OS63" s="3047">
        <v>126</v>
      </c>
      <c r="OT63" s="3047">
        <v>0</v>
      </c>
      <c r="OU63" s="3047">
        <v>0</v>
      </c>
      <c r="OV63" s="3047">
        <v>158</v>
      </c>
      <c r="OW63" s="3047">
        <v>119</v>
      </c>
      <c r="OX63" s="3047">
        <v>173</v>
      </c>
      <c r="OY63" s="3047">
        <v>143</v>
      </c>
      <c r="OZ63" s="3047">
        <v>125</v>
      </c>
      <c r="PA63" s="3047">
        <v>19</v>
      </c>
      <c r="PB63" s="3047">
        <v>0</v>
      </c>
      <c r="PC63" s="3047">
        <v>82</v>
      </c>
      <c r="PD63" s="3047">
        <v>4</v>
      </c>
      <c r="PE63" s="3047">
        <v>69</v>
      </c>
      <c r="PF63" s="3047">
        <v>136</v>
      </c>
      <c r="PG63" s="3047">
        <v>21</v>
      </c>
      <c r="PH63" s="3047"/>
      <c r="PI63" s="3047">
        <v>0</v>
      </c>
      <c r="PJ63" s="3047">
        <v>90</v>
      </c>
      <c r="PK63" s="3047">
        <v>89</v>
      </c>
      <c r="PL63" s="3047">
        <v>130</v>
      </c>
      <c r="PM63" s="3047">
        <v>19</v>
      </c>
      <c r="PN63" s="3047">
        <v>80</v>
      </c>
      <c r="PO63" s="3047">
        <v>0</v>
      </c>
      <c r="PP63" s="3047">
        <v>0</v>
      </c>
      <c r="PQ63" s="3047">
        <v>43</v>
      </c>
      <c r="PR63" s="3047">
        <v>56</v>
      </c>
      <c r="PS63" s="3047">
        <v>38</v>
      </c>
      <c r="PT63" s="3047">
        <v>51</v>
      </c>
      <c r="PU63" s="3047">
        <v>77</v>
      </c>
      <c r="PV63" s="3047">
        <v>0</v>
      </c>
      <c r="PW63" s="3047">
        <v>0</v>
      </c>
      <c r="PX63" s="3047">
        <v>78</v>
      </c>
      <c r="PY63" s="3047">
        <v>0</v>
      </c>
      <c r="PZ63" s="3047">
        <v>161</v>
      </c>
      <c r="QA63" s="3047">
        <v>99</v>
      </c>
      <c r="QB63" s="3047">
        <v>130</v>
      </c>
      <c r="QC63" s="3047">
        <v>0</v>
      </c>
      <c r="QD63" s="3047">
        <v>0</v>
      </c>
      <c r="QE63" s="3047">
        <v>83</v>
      </c>
      <c r="QF63" s="3047">
        <v>115</v>
      </c>
      <c r="QG63" s="3047">
        <v>132</v>
      </c>
      <c r="QH63" s="3047">
        <v>40</v>
      </c>
      <c r="QI63" s="3047">
        <v>0</v>
      </c>
      <c r="QJ63" s="3047">
        <v>0</v>
      </c>
      <c r="QK63" s="3047">
        <v>0</v>
      </c>
      <c r="QL63" s="3047">
        <v>144</v>
      </c>
      <c r="QM63" s="3047">
        <v>61</v>
      </c>
      <c r="QN63" s="3047">
        <v>101</v>
      </c>
      <c r="QO63" s="3047">
        <v>5</v>
      </c>
      <c r="QP63" s="3047">
        <v>0</v>
      </c>
      <c r="QQ63" s="3047">
        <v>0</v>
      </c>
      <c r="QR63" s="3047">
        <v>0</v>
      </c>
      <c r="QS63" s="3047">
        <v>106</v>
      </c>
      <c r="QT63" s="3047">
        <v>33</v>
      </c>
      <c r="QU63" s="3047">
        <v>78</v>
      </c>
      <c r="QV63" s="3047">
        <v>7</v>
      </c>
      <c r="QW63" s="3047">
        <v>33</v>
      </c>
      <c r="QX63" s="3047">
        <v>0</v>
      </c>
      <c r="QY63" s="3047">
        <v>0</v>
      </c>
      <c r="QZ63" s="3047">
        <v>50</v>
      </c>
      <c r="RA63" s="3047">
        <v>50</v>
      </c>
      <c r="RB63" s="3047">
        <v>114</v>
      </c>
      <c r="RC63" s="3047">
        <v>45</v>
      </c>
      <c r="RD63" s="3047">
        <v>98</v>
      </c>
      <c r="RE63" s="3047">
        <v>0</v>
      </c>
      <c r="RF63" s="3047">
        <v>0</v>
      </c>
      <c r="RG63" s="3047">
        <v>85</v>
      </c>
      <c r="RH63" s="3047">
        <v>88</v>
      </c>
      <c r="RI63" s="3047">
        <v>164</v>
      </c>
      <c r="RJ63" s="3047">
        <v>61</v>
      </c>
      <c r="RK63" s="3047">
        <v>75</v>
      </c>
      <c r="RL63" s="3047">
        <v>0</v>
      </c>
      <c r="RM63" s="3047">
        <v>0</v>
      </c>
      <c r="RN63" s="3047">
        <v>56</v>
      </c>
      <c r="RO63" s="3047">
        <v>85</v>
      </c>
      <c r="RP63" s="3047">
        <v>88</v>
      </c>
      <c r="RQ63" s="3047">
        <v>50</v>
      </c>
      <c r="RR63" s="3047">
        <v>49</v>
      </c>
      <c r="RS63" s="3047">
        <v>0</v>
      </c>
      <c r="RT63" s="3047">
        <v>0</v>
      </c>
      <c r="RU63" s="3047">
        <v>45</v>
      </c>
      <c r="RV63" s="3047">
        <v>53</v>
      </c>
      <c r="RW63" s="3047">
        <v>60</v>
      </c>
      <c r="RX63" s="3047">
        <v>43</v>
      </c>
      <c r="RY63" s="3047">
        <v>31</v>
      </c>
      <c r="RZ63" s="3047">
        <v>0</v>
      </c>
      <c r="SA63" s="3047">
        <v>0</v>
      </c>
      <c r="SB63" s="3047">
        <v>41</v>
      </c>
      <c r="SC63" s="3047">
        <v>58</v>
      </c>
      <c r="SD63" s="3047">
        <v>87</v>
      </c>
      <c r="SE63" s="3047">
        <v>17</v>
      </c>
      <c r="SF63" s="3047">
        <v>85</v>
      </c>
      <c r="SG63" s="3047">
        <v>0</v>
      </c>
      <c r="SH63" s="3047">
        <v>0</v>
      </c>
      <c r="SI63" s="3047">
        <v>69</v>
      </c>
      <c r="SJ63" s="3047">
        <v>72</v>
      </c>
      <c r="SK63" s="3047">
        <v>107</v>
      </c>
      <c r="SL63" s="3047">
        <v>71</v>
      </c>
      <c r="SM63" s="3047">
        <v>54</v>
      </c>
      <c r="SN63" s="3047">
        <v>0</v>
      </c>
      <c r="SO63" s="3047">
        <v>0</v>
      </c>
      <c r="SP63" s="3047">
        <v>109</v>
      </c>
      <c r="SQ63" s="3047">
        <v>72</v>
      </c>
      <c r="SR63" s="3047">
        <v>91</v>
      </c>
      <c r="SS63" s="3047">
        <v>35</v>
      </c>
      <c r="ST63" s="3047">
        <v>67</v>
      </c>
      <c r="SU63" s="3047">
        <v>0</v>
      </c>
      <c r="SV63" s="3047">
        <v>0</v>
      </c>
      <c r="SW63" s="3047">
        <v>0</v>
      </c>
      <c r="SX63" s="3047">
        <v>56</v>
      </c>
      <c r="SY63" s="3047">
        <v>4</v>
      </c>
      <c r="SZ63" s="3047">
        <v>107</v>
      </c>
      <c r="TA63" s="3047">
        <v>24</v>
      </c>
      <c r="TB63" s="3047">
        <v>0</v>
      </c>
      <c r="TC63" s="3047">
        <v>0</v>
      </c>
      <c r="TD63" s="3047">
        <v>64</v>
      </c>
      <c r="TE63" s="3047">
        <v>45</v>
      </c>
      <c r="TF63" s="3047">
        <v>72</v>
      </c>
      <c r="TG63" s="3047">
        <v>15</v>
      </c>
      <c r="TH63" s="3047">
        <v>48</v>
      </c>
      <c r="TI63" s="3047">
        <v>0</v>
      </c>
      <c r="TJ63" s="3047">
        <v>0</v>
      </c>
      <c r="TK63" s="3047">
        <v>39</v>
      </c>
      <c r="TL63" s="3047">
        <v>60</v>
      </c>
      <c r="TM63" s="3047">
        <v>85</v>
      </c>
      <c r="TN63" s="3047">
        <v>51</v>
      </c>
      <c r="TO63" s="3047">
        <v>82</v>
      </c>
      <c r="TP63" s="3047">
        <v>0</v>
      </c>
      <c r="TQ63" s="3047">
        <v>0</v>
      </c>
      <c r="TR63" s="3047">
        <v>89</v>
      </c>
      <c r="TS63" s="3047">
        <v>103</v>
      </c>
      <c r="TT63" s="3047">
        <v>43</v>
      </c>
      <c r="TU63" s="3047">
        <v>56</v>
      </c>
      <c r="TV63" s="3047">
        <v>85</v>
      </c>
      <c r="TW63" s="3047">
        <v>0</v>
      </c>
      <c r="TX63" s="3047">
        <v>0</v>
      </c>
      <c r="TY63" s="3047">
        <v>50</v>
      </c>
      <c r="TZ63" s="3047">
        <v>1</v>
      </c>
      <c r="UA63" s="3047">
        <v>143</v>
      </c>
      <c r="UB63" s="3047">
        <v>77</v>
      </c>
      <c r="UC63" s="3047">
        <v>49</v>
      </c>
      <c r="UD63" s="3047">
        <v>0</v>
      </c>
      <c r="UE63" s="3047">
        <v>0</v>
      </c>
      <c r="UF63" s="3047">
        <v>61</v>
      </c>
      <c r="UG63" s="3047">
        <v>52</v>
      </c>
      <c r="UH63" s="3047">
        <v>0</v>
      </c>
      <c r="UI63" s="3047">
        <v>73</v>
      </c>
      <c r="UJ63" s="3047">
        <v>48</v>
      </c>
      <c r="UK63" s="3047">
        <v>0</v>
      </c>
      <c r="UL63" s="3047">
        <v>0</v>
      </c>
      <c r="UM63" s="3047">
        <v>65</v>
      </c>
      <c r="UN63" s="3047">
        <v>17</v>
      </c>
      <c r="UO63" s="3047">
        <v>122</v>
      </c>
      <c r="UP63" s="3047">
        <v>81</v>
      </c>
      <c r="UQ63" s="3047">
        <v>81</v>
      </c>
      <c r="UR63" s="3047">
        <v>0</v>
      </c>
      <c r="US63" s="3047">
        <v>0</v>
      </c>
      <c r="UT63" s="3047">
        <v>75</v>
      </c>
      <c r="UU63" s="3047">
        <v>61</v>
      </c>
      <c r="UV63" s="3047">
        <v>123</v>
      </c>
      <c r="UW63" s="3047">
        <v>60</v>
      </c>
      <c r="UX63" s="3047">
        <v>62</v>
      </c>
      <c r="UY63" s="3047">
        <v>0</v>
      </c>
      <c r="UZ63" s="3047">
        <v>0</v>
      </c>
      <c r="VA63" s="3047">
        <v>51</v>
      </c>
      <c r="VB63" s="3047">
        <v>6</v>
      </c>
      <c r="VC63" s="3047">
        <v>64</v>
      </c>
      <c r="VD63" s="3047">
        <v>71</v>
      </c>
      <c r="VE63" s="3047">
        <v>100</v>
      </c>
      <c r="VF63" s="3047">
        <v>0</v>
      </c>
      <c r="VG63" s="3047">
        <v>0</v>
      </c>
      <c r="VH63" s="3047">
        <v>56</v>
      </c>
      <c r="VI63" s="3047">
        <v>58</v>
      </c>
      <c r="VJ63" s="3047">
        <v>102</v>
      </c>
      <c r="VK63" s="3047">
        <v>48</v>
      </c>
      <c r="VL63" s="3047">
        <v>74</v>
      </c>
      <c r="VM63" s="3047">
        <v>0</v>
      </c>
      <c r="VN63" s="3047">
        <v>0</v>
      </c>
      <c r="VO63" s="3047">
        <v>69</v>
      </c>
      <c r="VP63" s="3047">
        <v>47</v>
      </c>
      <c r="VQ63" s="3047">
        <v>9</v>
      </c>
      <c r="VR63" s="3047">
        <v>84</v>
      </c>
      <c r="VS63" s="3047">
        <v>95</v>
      </c>
      <c r="VT63" s="3047">
        <v>0</v>
      </c>
      <c r="VU63" s="3047">
        <v>0</v>
      </c>
      <c r="VV63" s="3047">
        <v>80</v>
      </c>
      <c r="VW63" s="3047">
        <v>97</v>
      </c>
      <c r="VX63" s="3047">
        <v>140</v>
      </c>
      <c r="VY63" s="3047">
        <v>120</v>
      </c>
      <c r="VZ63" s="3047">
        <v>147</v>
      </c>
      <c r="WA63" s="3047">
        <v>0</v>
      </c>
      <c r="WB63" s="3047">
        <v>0</v>
      </c>
      <c r="WC63" s="3047">
        <v>94</v>
      </c>
      <c r="WD63" s="3047">
        <v>85</v>
      </c>
      <c r="WE63" s="3047">
        <v>122</v>
      </c>
      <c r="WF63" s="3047">
        <v>70</v>
      </c>
      <c r="WG63" s="3047">
        <v>72</v>
      </c>
      <c r="WH63" s="3047">
        <v>0</v>
      </c>
      <c r="WI63" s="3047">
        <v>0</v>
      </c>
      <c r="WJ63" s="3047">
        <v>85</v>
      </c>
      <c r="WK63" s="3047">
        <v>58</v>
      </c>
      <c r="WL63" s="3047">
        <v>70</v>
      </c>
      <c r="WM63" s="3047">
        <v>54</v>
      </c>
      <c r="WN63" s="3047">
        <v>49</v>
      </c>
      <c r="WO63" s="3047">
        <v>0</v>
      </c>
      <c r="WP63" s="3047">
        <v>0</v>
      </c>
      <c r="WQ63" s="3047">
        <v>0</v>
      </c>
      <c r="WR63" s="3047">
        <v>51</v>
      </c>
      <c r="WS63" s="3047">
        <v>52</v>
      </c>
      <c r="WT63" s="3047">
        <v>68</v>
      </c>
      <c r="WU63" s="3047">
        <v>41</v>
      </c>
      <c r="WV63" s="3047">
        <v>0</v>
      </c>
      <c r="WW63" s="3047">
        <v>0</v>
      </c>
      <c r="WX63" s="3047">
        <v>102</v>
      </c>
      <c r="WY63" s="3047">
        <v>60</v>
      </c>
      <c r="WZ63" s="3047">
        <v>106</v>
      </c>
      <c r="XA63" s="3047">
        <v>63</v>
      </c>
      <c r="XB63" s="3047">
        <v>64</v>
      </c>
      <c r="XC63" s="3047">
        <v>0</v>
      </c>
      <c r="XD63" s="3047">
        <v>0</v>
      </c>
      <c r="XE63" s="3047">
        <v>43</v>
      </c>
      <c r="XF63" s="3047">
        <v>64</v>
      </c>
      <c r="XG63" s="3047">
        <v>116</v>
      </c>
      <c r="XH63" s="3047">
        <v>92</v>
      </c>
      <c r="XI63" s="3047">
        <v>99</v>
      </c>
      <c r="XJ63" s="3047">
        <v>0</v>
      </c>
      <c r="XK63" s="3047">
        <v>0</v>
      </c>
      <c r="XL63" s="3047">
        <v>97</v>
      </c>
      <c r="XM63" s="3047">
        <v>76</v>
      </c>
      <c r="XN63" s="3047">
        <v>100</v>
      </c>
      <c r="XO63" s="3047">
        <v>77</v>
      </c>
      <c r="XP63" s="3047">
        <v>54</v>
      </c>
      <c r="XQ63" s="3047">
        <v>0</v>
      </c>
      <c r="XR63" s="3047">
        <v>0</v>
      </c>
      <c r="XS63" s="3047">
        <v>98</v>
      </c>
      <c r="XT63" s="3047">
        <v>62</v>
      </c>
      <c r="XU63" s="3047">
        <v>73</v>
      </c>
      <c r="XV63" s="3047">
        <v>41</v>
      </c>
      <c r="XW63" s="3047">
        <v>76</v>
      </c>
      <c r="XX63" s="3047">
        <v>0</v>
      </c>
      <c r="XY63" s="3047">
        <v>0</v>
      </c>
      <c r="XZ63" s="3047">
        <v>56</v>
      </c>
      <c r="YA63" s="3047">
        <v>47</v>
      </c>
      <c r="YB63" s="3047">
        <v>2</v>
      </c>
      <c r="YC63" s="3047">
        <v>113</v>
      </c>
      <c r="YD63" s="3047">
        <v>102</v>
      </c>
      <c r="YE63" s="3047">
        <v>0</v>
      </c>
      <c r="YF63" s="3047">
        <v>0</v>
      </c>
      <c r="YG63" s="3047">
        <v>123</v>
      </c>
      <c r="YH63" s="3047">
        <v>95</v>
      </c>
      <c r="YI63" s="3047">
        <v>181</v>
      </c>
      <c r="YJ63" s="3047">
        <v>148</v>
      </c>
      <c r="YK63" s="3047">
        <v>133</v>
      </c>
      <c r="YL63" s="3047">
        <v>0</v>
      </c>
      <c r="YM63" s="3047">
        <v>0</v>
      </c>
      <c r="YN63" s="3047">
        <v>114</v>
      </c>
      <c r="YO63" s="3047">
        <v>103</v>
      </c>
      <c r="YP63" s="3047">
        <v>130</v>
      </c>
      <c r="YQ63" s="3047">
        <v>64</v>
      </c>
      <c r="YR63" s="3047">
        <v>95</v>
      </c>
      <c r="YS63" s="3047">
        <v>0</v>
      </c>
      <c r="YT63" s="3047">
        <v>0</v>
      </c>
      <c r="YU63" s="3047">
        <v>60</v>
      </c>
      <c r="YV63" s="3047">
        <v>60</v>
      </c>
      <c r="YW63" s="3047">
        <v>69</v>
      </c>
      <c r="YX63" s="3047">
        <v>51</v>
      </c>
      <c r="YY63" s="3047">
        <v>1</v>
      </c>
      <c r="YZ63" s="3047">
        <v>0</v>
      </c>
      <c r="ZA63" s="3047">
        <v>0</v>
      </c>
      <c r="ZB63" s="3047">
        <v>92</v>
      </c>
      <c r="ZC63" s="3047">
        <v>13</v>
      </c>
      <c r="ZD63" s="3047">
        <v>93</v>
      </c>
      <c r="ZE63" s="3047">
        <v>56</v>
      </c>
      <c r="ZF63" s="3047">
        <v>80</v>
      </c>
      <c r="ZG63" s="3047">
        <v>0</v>
      </c>
      <c r="ZH63" s="3047">
        <v>0</v>
      </c>
      <c r="ZI63" s="3047">
        <v>51</v>
      </c>
      <c r="ZJ63" s="3047">
        <v>45</v>
      </c>
      <c r="ZK63" s="3047">
        <v>1</v>
      </c>
      <c r="ZL63" s="3047">
        <v>90</v>
      </c>
      <c r="ZM63" s="3047">
        <v>78</v>
      </c>
      <c r="ZN63" s="3047">
        <v>0</v>
      </c>
      <c r="ZO63" s="3047">
        <v>0</v>
      </c>
      <c r="ZP63" s="3047">
        <v>115</v>
      </c>
      <c r="ZQ63" s="3047">
        <v>21</v>
      </c>
      <c r="ZR63" s="3047">
        <v>161</v>
      </c>
      <c r="ZS63" s="3047">
        <v>0</v>
      </c>
      <c r="ZT63" s="3047">
        <v>67</v>
      </c>
      <c r="ZU63" s="3047">
        <v>0</v>
      </c>
      <c r="ZV63" s="3047">
        <v>0</v>
      </c>
      <c r="ZW63" s="3047">
        <v>2</v>
      </c>
      <c r="ZX63" s="3047">
        <v>34</v>
      </c>
      <c r="ZY63" s="3047">
        <v>123</v>
      </c>
      <c r="ZZ63" s="3047">
        <v>54</v>
      </c>
      <c r="AAA63" s="3047">
        <v>68</v>
      </c>
      <c r="AAB63" s="3047">
        <v>0</v>
      </c>
      <c r="AAC63" s="3047">
        <v>0</v>
      </c>
      <c r="AAD63" s="3047">
        <v>82</v>
      </c>
      <c r="AAE63" s="3047">
        <v>48</v>
      </c>
      <c r="AAF63" s="3047">
        <v>57</v>
      </c>
      <c r="AAG63" s="3047">
        <v>112</v>
      </c>
      <c r="AAH63" s="3047">
        <v>14</v>
      </c>
      <c r="AAI63" s="3047">
        <v>0</v>
      </c>
      <c r="AAJ63" s="3047">
        <v>0</v>
      </c>
      <c r="AAK63" s="3047">
        <v>59</v>
      </c>
      <c r="AAL63" s="3047">
        <v>48</v>
      </c>
      <c r="AAM63" s="3047">
        <v>33</v>
      </c>
      <c r="AAN63" s="3047">
        <v>117</v>
      </c>
      <c r="AAO63" s="3047">
        <v>40</v>
      </c>
      <c r="AAP63" s="3047">
        <v>0</v>
      </c>
      <c r="AAQ63" s="3047">
        <v>0</v>
      </c>
      <c r="AAR63" s="3047">
        <v>77</v>
      </c>
      <c r="AAS63" s="3047">
        <v>75</v>
      </c>
      <c r="AAT63" s="3047">
        <v>69</v>
      </c>
      <c r="AAU63" s="3047">
        <v>85</v>
      </c>
      <c r="AAV63" s="3047">
        <v>25</v>
      </c>
      <c r="AAW63" s="3047">
        <v>0</v>
      </c>
      <c r="AAX63" s="3047">
        <v>0</v>
      </c>
      <c r="AAY63" s="3047">
        <v>67</v>
      </c>
      <c r="AAZ63" s="3047">
        <v>0</v>
      </c>
      <c r="ABA63" s="3047">
        <v>0</v>
      </c>
      <c r="ABB63" s="3047">
        <v>20</v>
      </c>
      <c r="ABC63" s="3047">
        <v>44</v>
      </c>
      <c r="ABD63" s="3047">
        <v>0</v>
      </c>
      <c r="ABE63" s="3047">
        <v>0</v>
      </c>
      <c r="ABF63" s="3047">
        <v>105</v>
      </c>
      <c r="ABG63" s="3047">
        <v>0</v>
      </c>
      <c r="ABH63" s="3047">
        <v>32</v>
      </c>
    </row>
    <row r="64" spans="1:736" x14ac:dyDescent="0.2">
      <c r="A64" s="3046" t="s">
        <v>442</v>
      </c>
      <c r="B64" s="2946">
        <v>42732</v>
      </c>
      <c r="C64" s="2946">
        <v>42732</v>
      </c>
      <c r="D64" s="2946"/>
      <c r="E64" s="2946"/>
      <c r="F64" s="2946">
        <v>42732</v>
      </c>
      <c r="G64" s="2946">
        <v>42734</v>
      </c>
      <c r="H64" s="2946">
        <v>42739</v>
      </c>
      <c r="I64" s="2946">
        <v>42739</v>
      </c>
      <c r="J64" s="4857" t="s">
        <v>647</v>
      </c>
      <c r="K64" s="2946">
        <v>42742</v>
      </c>
      <c r="L64" s="2946">
        <v>42742</v>
      </c>
      <c r="M64" s="2946">
        <v>42744</v>
      </c>
      <c r="N64" s="2946">
        <v>42744</v>
      </c>
      <c r="O64" s="2946">
        <v>42744</v>
      </c>
      <c r="P64" s="2946">
        <v>42744</v>
      </c>
      <c r="Q64" s="2946">
        <v>42744</v>
      </c>
      <c r="R64" s="2946"/>
      <c r="S64" s="2946"/>
      <c r="T64" s="2946">
        <v>42745</v>
      </c>
      <c r="U64" s="2946">
        <v>42745</v>
      </c>
      <c r="V64" s="2946">
        <v>42745</v>
      </c>
      <c r="W64" s="2946">
        <v>42745</v>
      </c>
      <c r="X64" s="2946">
        <v>42751</v>
      </c>
      <c r="Y64" s="2946"/>
      <c r="Z64" s="2946"/>
      <c r="AA64" s="2946">
        <v>42751</v>
      </c>
      <c r="AB64" s="2946">
        <v>42751</v>
      </c>
      <c r="AC64" s="2946">
        <v>42751</v>
      </c>
      <c r="AD64" s="2946">
        <v>42751</v>
      </c>
      <c r="AE64" s="2946">
        <v>42751</v>
      </c>
      <c r="AF64" s="2946"/>
      <c r="AG64" s="2946"/>
      <c r="AH64" s="2946">
        <v>42751</v>
      </c>
      <c r="AI64" s="2946">
        <v>42759</v>
      </c>
      <c r="AJ64" s="2946">
        <v>42759</v>
      </c>
      <c r="AK64" s="2946">
        <v>42759</v>
      </c>
      <c r="AL64" s="2946">
        <v>42759</v>
      </c>
      <c r="AM64" s="2946"/>
      <c r="AN64" s="2946"/>
      <c r="AO64" s="2946">
        <v>42759</v>
      </c>
      <c r="AP64" s="2946">
        <v>42759</v>
      </c>
      <c r="AQ64" s="2946">
        <v>42759</v>
      </c>
      <c r="AR64" s="2946">
        <v>42759</v>
      </c>
      <c r="AS64" s="2946">
        <v>42759</v>
      </c>
      <c r="AT64" s="2946"/>
      <c r="AU64" s="2946"/>
      <c r="AV64" s="2946">
        <v>42759</v>
      </c>
      <c r="AW64" s="2946">
        <v>42759</v>
      </c>
      <c r="AX64" s="2946">
        <v>42779</v>
      </c>
      <c r="AY64" s="2946">
        <v>42779</v>
      </c>
      <c r="AZ64" s="2946">
        <v>42779</v>
      </c>
      <c r="BA64" s="2946"/>
      <c r="BB64" s="2946"/>
      <c r="BC64" s="2946">
        <v>42779</v>
      </c>
      <c r="BD64" s="2946">
        <v>42779</v>
      </c>
      <c r="BE64" s="2946">
        <v>42787</v>
      </c>
      <c r="BF64" s="2946">
        <v>42787</v>
      </c>
      <c r="BG64" s="4883">
        <v>42790</v>
      </c>
      <c r="BH64" s="2946"/>
      <c r="BI64" s="2946"/>
      <c r="BJ64" s="4883">
        <v>42790</v>
      </c>
      <c r="BK64" s="4883">
        <v>42790</v>
      </c>
      <c r="BL64" s="4883">
        <v>42794</v>
      </c>
      <c r="BM64" s="4883">
        <v>42794</v>
      </c>
      <c r="BN64" s="4883">
        <v>42794</v>
      </c>
      <c r="BO64" s="4883">
        <v>42794</v>
      </c>
      <c r="BP64" s="4883">
        <v>42794</v>
      </c>
      <c r="BQ64" s="4883">
        <v>42800</v>
      </c>
      <c r="BR64" s="4883">
        <v>42800</v>
      </c>
      <c r="BS64" s="4883">
        <v>42800</v>
      </c>
      <c r="BT64" s="4883">
        <v>42803</v>
      </c>
      <c r="BU64" s="4883">
        <v>42803</v>
      </c>
      <c r="BV64" s="4883">
        <v>42803</v>
      </c>
      <c r="BW64" s="4883">
        <v>42803</v>
      </c>
      <c r="BX64" s="4883">
        <v>42803</v>
      </c>
      <c r="BY64" s="4883">
        <v>42803</v>
      </c>
      <c r="BZ64" s="4883">
        <v>42804</v>
      </c>
      <c r="CA64" s="4883">
        <v>42804</v>
      </c>
      <c r="CB64" s="4883">
        <v>42804</v>
      </c>
      <c r="CC64" s="4883">
        <v>42804</v>
      </c>
      <c r="CD64" s="4883">
        <v>42804</v>
      </c>
      <c r="CE64" s="4883">
        <v>42804</v>
      </c>
      <c r="CF64" s="4883">
        <v>42804</v>
      </c>
      <c r="CG64" s="4883">
        <v>42804</v>
      </c>
      <c r="CH64" s="4883">
        <v>42804</v>
      </c>
      <c r="CI64" s="4883">
        <v>42807</v>
      </c>
      <c r="CJ64" s="4883">
        <v>42807</v>
      </c>
      <c r="CK64" s="4883">
        <v>42807</v>
      </c>
      <c r="CL64" s="4883">
        <v>42807</v>
      </c>
      <c r="CM64" s="4883">
        <v>42807</v>
      </c>
      <c r="CN64" s="4883">
        <v>42807</v>
      </c>
      <c r="CO64" s="4883">
        <v>42807</v>
      </c>
      <c r="CP64" s="4883">
        <v>42807</v>
      </c>
      <c r="CQ64" s="4883">
        <v>42807</v>
      </c>
      <c r="CR64" s="4883">
        <v>42807</v>
      </c>
      <c r="CS64" s="4883">
        <v>42807</v>
      </c>
      <c r="CT64" s="4883">
        <v>42814</v>
      </c>
      <c r="CU64" s="4883">
        <v>42814</v>
      </c>
      <c r="CV64" s="4883">
        <v>42814</v>
      </c>
      <c r="CW64" s="4883">
        <v>42814</v>
      </c>
      <c r="CX64" s="4883">
        <v>42814</v>
      </c>
      <c r="CY64" s="4883">
        <v>42814</v>
      </c>
      <c r="CZ64" s="4883">
        <v>42814</v>
      </c>
      <c r="DA64" s="4883">
        <v>42832</v>
      </c>
      <c r="DB64" s="4883">
        <v>42836</v>
      </c>
      <c r="DC64" s="4883">
        <v>42838</v>
      </c>
      <c r="DD64" s="4883">
        <v>42838</v>
      </c>
      <c r="DE64" s="4883">
        <v>42838</v>
      </c>
      <c r="DF64" s="4883">
        <v>42838</v>
      </c>
      <c r="DG64" s="4883">
        <v>42838</v>
      </c>
      <c r="DH64" s="4883">
        <v>42838</v>
      </c>
      <c r="DI64" s="4883">
        <v>42838</v>
      </c>
      <c r="DJ64" s="4883">
        <v>42843</v>
      </c>
      <c r="DK64" s="4883">
        <v>42843</v>
      </c>
      <c r="DL64" s="4883">
        <v>42843</v>
      </c>
      <c r="DM64" s="4883">
        <v>42843</v>
      </c>
      <c r="DN64" s="4883">
        <v>42843</v>
      </c>
      <c r="DO64" s="4883">
        <v>42843</v>
      </c>
      <c r="DP64" s="4883">
        <v>42844</v>
      </c>
      <c r="DQ64" s="4883">
        <v>42851</v>
      </c>
      <c r="DR64" s="4883">
        <v>42851</v>
      </c>
      <c r="DS64" s="4883">
        <v>42851</v>
      </c>
      <c r="DT64" s="4883">
        <v>42851</v>
      </c>
      <c r="DU64" s="4883">
        <v>42851</v>
      </c>
      <c r="DV64" s="4883">
        <v>42851</v>
      </c>
      <c r="DW64" s="4883">
        <v>42851</v>
      </c>
      <c r="DX64" s="4883">
        <v>42851</v>
      </c>
      <c r="DY64" s="4883">
        <v>42851</v>
      </c>
      <c r="DZ64" s="4883">
        <v>42851</v>
      </c>
      <c r="EA64" s="4883">
        <v>42851</v>
      </c>
      <c r="EB64" s="4883">
        <v>42851</v>
      </c>
      <c r="EC64" s="4883">
        <v>42859</v>
      </c>
      <c r="ED64" s="4883">
        <v>42859</v>
      </c>
      <c r="EE64" s="4883">
        <v>42859</v>
      </c>
      <c r="EF64" s="4883">
        <v>42865</v>
      </c>
      <c r="EG64" s="4883">
        <v>42865</v>
      </c>
      <c r="EH64" s="4883">
        <v>42865</v>
      </c>
      <c r="EI64" s="4883">
        <v>42865</v>
      </c>
      <c r="EJ64" s="4883">
        <v>42866</v>
      </c>
      <c r="EK64" s="4883">
        <v>42866</v>
      </c>
      <c r="EL64" s="4883">
        <v>42866</v>
      </c>
      <c r="EM64" s="4883">
        <v>42872</v>
      </c>
      <c r="EN64" s="4883">
        <v>42872</v>
      </c>
      <c r="EO64" s="4883">
        <v>42872</v>
      </c>
      <c r="EP64" s="4883">
        <v>42872</v>
      </c>
      <c r="EQ64" s="4883">
        <v>42872</v>
      </c>
      <c r="ER64" s="4883">
        <v>42872</v>
      </c>
      <c r="ES64" s="4883">
        <v>42872</v>
      </c>
      <c r="ET64" s="4883">
        <v>42872</v>
      </c>
      <c r="EU64" s="4883">
        <v>42872</v>
      </c>
      <c r="EV64" s="4883">
        <v>42872</v>
      </c>
      <c r="EW64" s="4883">
        <v>42872</v>
      </c>
      <c r="EX64" s="4883">
        <v>42872</v>
      </c>
      <c r="EY64" s="4883">
        <v>42872</v>
      </c>
      <c r="EZ64" s="4883">
        <v>42872</v>
      </c>
      <c r="FA64" s="4883">
        <v>42872</v>
      </c>
      <c r="FB64" s="4883">
        <v>42872</v>
      </c>
      <c r="FC64" s="4883">
        <v>42872</v>
      </c>
      <c r="FD64" s="4883">
        <v>42872</v>
      </c>
      <c r="FE64" s="4883">
        <v>42872</v>
      </c>
      <c r="FF64" s="4883">
        <v>42872</v>
      </c>
      <c r="FG64" s="4883">
        <v>42872</v>
      </c>
      <c r="FH64" s="4883">
        <v>42872</v>
      </c>
      <c r="FI64" s="4883">
        <v>42872</v>
      </c>
      <c r="FJ64" s="4883">
        <v>42872</v>
      </c>
      <c r="FK64" s="4883">
        <v>42872</v>
      </c>
      <c r="FL64" s="4883">
        <v>42872</v>
      </c>
      <c r="FM64" s="4883">
        <v>42872</v>
      </c>
      <c r="FN64" s="4883">
        <v>42872</v>
      </c>
      <c r="FO64" s="4883">
        <v>42872</v>
      </c>
      <c r="FP64" s="4883">
        <v>42872</v>
      </c>
      <c r="FQ64" s="4883">
        <v>42872</v>
      </c>
      <c r="FR64" s="4883">
        <v>42872</v>
      </c>
      <c r="FS64" s="4883">
        <v>42872</v>
      </c>
      <c r="FT64" s="4883">
        <v>42872</v>
      </c>
      <c r="FU64" s="4883">
        <v>42872</v>
      </c>
      <c r="FV64" s="4883">
        <v>42872</v>
      </c>
      <c r="FW64" s="4883">
        <v>42872</v>
      </c>
      <c r="FX64" s="4883">
        <v>42872</v>
      </c>
      <c r="FY64" s="4883">
        <v>42872</v>
      </c>
      <c r="FZ64" s="4883">
        <v>42872</v>
      </c>
      <c r="GA64" s="4883">
        <v>42872</v>
      </c>
      <c r="GB64" s="4883">
        <v>42872</v>
      </c>
      <c r="GC64" s="4883">
        <v>42872</v>
      </c>
      <c r="GD64" s="4883">
        <v>42872</v>
      </c>
      <c r="GE64" s="4883">
        <v>42872</v>
      </c>
      <c r="GF64" s="4883">
        <v>42894</v>
      </c>
      <c r="GG64" s="4883">
        <v>42894</v>
      </c>
      <c r="GH64" s="4883">
        <v>42894</v>
      </c>
      <c r="GI64" s="4883">
        <v>42895</v>
      </c>
      <c r="GJ64" s="4883">
        <v>42898</v>
      </c>
      <c r="GK64" s="4883">
        <v>42898</v>
      </c>
      <c r="GL64" s="4883">
        <v>42898</v>
      </c>
      <c r="GM64" s="4883">
        <v>42898</v>
      </c>
      <c r="GN64" s="4883">
        <v>42898</v>
      </c>
      <c r="GO64" s="4883">
        <v>42898</v>
      </c>
      <c r="GP64" s="4883">
        <v>42898</v>
      </c>
      <c r="GQ64" s="4883">
        <v>42898</v>
      </c>
      <c r="GR64" s="4883">
        <v>42898</v>
      </c>
      <c r="GS64" s="4883">
        <v>42898</v>
      </c>
      <c r="GT64" s="4883">
        <v>42898</v>
      </c>
      <c r="GU64" s="4883">
        <v>42898</v>
      </c>
      <c r="GV64" s="4883">
        <v>42898</v>
      </c>
      <c r="GW64" s="4883">
        <v>42898</v>
      </c>
      <c r="GX64" s="4883">
        <v>42898</v>
      </c>
      <c r="GY64" s="4883">
        <v>42898</v>
      </c>
      <c r="GZ64" s="4883">
        <v>42898</v>
      </c>
      <c r="HA64" s="4883">
        <v>42898</v>
      </c>
      <c r="HB64" s="4883">
        <v>42898</v>
      </c>
      <c r="HC64" s="4883">
        <v>42898</v>
      </c>
      <c r="HD64" s="4883">
        <v>42936</v>
      </c>
      <c r="HE64" s="4883">
        <v>42936</v>
      </c>
      <c r="HF64" s="4883">
        <v>42936</v>
      </c>
      <c r="HG64" s="4883">
        <v>42936</v>
      </c>
      <c r="HH64" s="4883">
        <v>42936</v>
      </c>
      <c r="HI64" s="4883">
        <v>42941</v>
      </c>
      <c r="HJ64" s="4883">
        <v>42941</v>
      </c>
      <c r="HK64" s="4883">
        <v>42941</v>
      </c>
      <c r="HL64" s="4883">
        <v>42941</v>
      </c>
      <c r="HM64" s="4883">
        <v>42941</v>
      </c>
      <c r="HN64" s="4883">
        <v>42941</v>
      </c>
      <c r="HO64" s="4883">
        <v>42941</v>
      </c>
      <c r="HP64" s="4883">
        <v>42941</v>
      </c>
      <c r="HQ64" s="4883">
        <v>42941</v>
      </c>
      <c r="HR64" s="4883">
        <v>42941</v>
      </c>
      <c r="HS64" s="4883">
        <v>42941</v>
      </c>
      <c r="HT64" s="4883">
        <v>42941</v>
      </c>
      <c r="HU64" s="4883">
        <v>42941</v>
      </c>
      <c r="HV64" s="4883">
        <v>42941</v>
      </c>
      <c r="HW64" s="4883">
        <v>42948</v>
      </c>
      <c r="HX64" s="4883">
        <v>42948</v>
      </c>
      <c r="HY64" s="4883">
        <v>42948</v>
      </c>
      <c r="HZ64" s="4883">
        <v>42948</v>
      </c>
      <c r="IA64" s="4883">
        <v>42948</v>
      </c>
      <c r="IB64" s="4883">
        <v>42948</v>
      </c>
      <c r="IC64" s="4883">
        <v>42956</v>
      </c>
      <c r="ID64" s="4883">
        <v>42964</v>
      </c>
      <c r="IE64" s="4883">
        <v>42964</v>
      </c>
      <c r="IF64" s="4883">
        <v>42968</v>
      </c>
      <c r="IG64" s="4883">
        <v>42968</v>
      </c>
      <c r="IH64" s="4883">
        <v>42968</v>
      </c>
      <c r="II64" s="4883">
        <v>42948</v>
      </c>
      <c r="IJ64" s="4883">
        <v>42968</v>
      </c>
      <c r="IK64" s="4883">
        <v>42968</v>
      </c>
      <c r="IL64" s="4883">
        <v>42968</v>
      </c>
      <c r="IM64" s="4883">
        <v>42968</v>
      </c>
      <c r="IN64" s="4883">
        <v>42968</v>
      </c>
      <c r="IO64" s="4883">
        <v>42968</v>
      </c>
      <c r="IP64" s="4883">
        <v>42968</v>
      </c>
      <c r="IQ64" s="4883">
        <v>42968</v>
      </c>
      <c r="IR64" s="4883">
        <v>42968</v>
      </c>
      <c r="IS64" s="4883">
        <v>42968</v>
      </c>
      <c r="IT64" s="4883">
        <v>42968</v>
      </c>
      <c r="IU64" s="4883">
        <v>42968</v>
      </c>
      <c r="IV64" s="4883">
        <v>42968</v>
      </c>
      <c r="IW64" s="4883">
        <v>42968</v>
      </c>
      <c r="IX64" s="4883">
        <v>42968</v>
      </c>
      <c r="IY64" s="4883">
        <v>42970</v>
      </c>
      <c r="IZ64" s="4883">
        <v>42989</v>
      </c>
      <c r="JA64" s="4883">
        <v>42989</v>
      </c>
      <c r="JB64" s="4883">
        <v>42989</v>
      </c>
      <c r="JC64" s="4883">
        <v>42989</v>
      </c>
      <c r="JD64" s="4883">
        <v>42989</v>
      </c>
      <c r="JE64" s="4883">
        <v>42989</v>
      </c>
      <c r="JF64" s="4883">
        <v>42989</v>
      </c>
      <c r="JG64" s="4883">
        <v>42989</v>
      </c>
      <c r="JH64" s="4883">
        <v>42989</v>
      </c>
      <c r="JI64" s="4883">
        <v>42989</v>
      </c>
      <c r="JJ64" s="4883">
        <v>42989</v>
      </c>
      <c r="JK64" s="4883">
        <v>42989</v>
      </c>
      <c r="JL64" s="4883">
        <v>42989</v>
      </c>
      <c r="JM64" s="4883">
        <v>42992</v>
      </c>
      <c r="JN64" s="4883">
        <v>42992</v>
      </c>
      <c r="JO64" s="4883">
        <v>42992</v>
      </c>
      <c r="JP64" s="4883">
        <v>42992</v>
      </c>
      <c r="JQ64" s="4883">
        <v>42992</v>
      </c>
      <c r="JR64" s="4883">
        <v>42992</v>
      </c>
      <c r="JS64" s="4883">
        <v>42992</v>
      </c>
      <c r="JT64" s="4883">
        <v>42992</v>
      </c>
      <c r="JU64" s="4883">
        <v>42992</v>
      </c>
      <c r="JV64" s="4883">
        <v>42992</v>
      </c>
      <c r="JW64" s="4883">
        <v>42992</v>
      </c>
      <c r="JX64" s="4883">
        <v>42992</v>
      </c>
      <c r="JY64" s="4883">
        <v>42992</v>
      </c>
      <c r="JZ64" s="4883">
        <v>42992</v>
      </c>
      <c r="KA64" s="4883">
        <v>42992</v>
      </c>
      <c r="KB64" s="4883">
        <v>42992</v>
      </c>
      <c r="KC64" s="4883">
        <v>42992</v>
      </c>
      <c r="KD64" s="4883">
        <v>42992</v>
      </c>
      <c r="KE64" s="4883">
        <v>42992</v>
      </c>
      <c r="KF64" s="4883">
        <v>42992</v>
      </c>
      <c r="KG64" s="4883">
        <v>42992</v>
      </c>
      <c r="KH64" s="4883">
        <v>42992</v>
      </c>
      <c r="KI64" s="4883">
        <v>42992</v>
      </c>
      <c r="KJ64" s="4883">
        <v>42992</v>
      </c>
      <c r="KK64" s="4883">
        <v>42992</v>
      </c>
      <c r="KL64" s="4883">
        <v>42992</v>
      </c>
      <c r="KM64" s="4883">
        <v>42992</v>
      </c>
      <c r="KN64" s="4883">
        <v>42992</v>
      </c>
      <c r="KO64" s="4883">
        <v>42992</v>
      </c>
      <c r="KP64" s="4883">
        <v>43025</v>
      </c>
      <c r="KQ64" s="4883">
        <v>43027</v>
      </c>
      <c r="KR64" s="4883">
        <v>43027</v>
      </c>
      <c r="KS64" s="4883">
        <v>43027</v>
      </c>
      <c r="KT64" s="4883">
        <v>43027</v>
      </c>
      <c r="KU64" s="4883">
        <v>43027</v>
      </c>
      <c r="KV64" s="4883">
        <v>43027</v>
      </c>
      <c r="KW64" s="4883">
        <v>43027</v>
      </c>
      <c r="KX64" s="4883">
        <v>43027</v>
      </c>
      <c r="KY64" s="4883">
        <v>43027</v>
      </c>
      <c r="KZ64" s="4883">
        <v>43027</v>
      </c>
      <c r="LA64" s="4883">
        <v>43027</v>
      </c>
      <c r="LB64" s="4883">
        <v>43027</v>
      </c>
      <c r="LC64" s="4883">
        <v>43027</v>
      </c>
      <c r="LD64" s="4883">
        <v>43027</v>
      </c>
      <c r="LE64" s="4883">
        <v>43040</v>
      </c>
      <c r="LF64" s="4883">
        <v>43040</v>
      </c>
      <c r="LG64" s="4883">
        <v>43040</v>
      </c>
      <c r="LH64" s="4883">
        <v>43040</v>
      </c>
      <c r="LI64" s="4883">
        <v>43040</v>
      </c>
      <c r="LJ64" s="4883">
        <v>43040</v>
      </c>
      <c r="LK64" s="4883">
        <v>43040</v>
      </c>
      <c r="LL64" s="4883">
        <v>43040</v>
      </c>
      <c r="LM64" s="4883">
        <v>43040</v>
      </c>
      <c r="LN64" s="4883">
        <v>43040</v>
      </c>
      <c r="LO64" s="4883">
        <v>43040</v>
      </c>
      <c r="LP64" s="4883">
        <v>43040</v>
      </c>
      <c r="LQ64" s="4883">
        <v>43040</v>
      </c>
      <c r="LR64" s="4883">
        <v>43040</v>
      </c>
      <c r="LS64" s="4883">
        <v>43040</v>
      </c>
      <c r="LT64" s="4883">
        <v>43040</v>
      </c>
      <c r="LU64" s="4883">
        <v>43040</v>
      </c>
      <c r="LV64" s="4883">
        <v>43040</v>
      </c>
      <c r="LW64" s="4883">
        <v>43040</v>
      </c>
      <c r="LX64" s="4883">
        <v>43040</v>
      </c>
      <c r="LY64" s="4883">
        <v>43040</v>
      </c>
      <c r="LZ64" s="4883">
        <v>43040</v>
      </c>
      <c r="MA64" s="4883">
        <v>43040</v>
      </c>
      <c r="MB64" s="4883">
        <v>43040</v>
      </c>
      <c r="MC64" s="4883">
        <v>43040</v>
      </c>
      <c r="MD64" s="4883">
        <v>43040</v>
      </c>
      <c r="ME64" s="4883">
        <v>43066</v>
      </c>
      <c r="MF64" s="4883">
        <v>43066</v>
      </c>
      <c r="MG64" s="4883">
        <v>43066</v>
      </c>
      <c r="MH64" s="4883">
        <v>43066</v>
      </c>
      <c r="MI64" s="4883">
        <v>43066</v>
      </c>
      <c r="MJ64" s="4883">
        <v>43066</v>
      </c>
      <c r="MK64" s="4883">
        <v>43069</v>
      </c>
      <c r="ML64" s="4883">
        <v>43069</v>
      </c>
      <c r="MM64" s="4883">
        <v>43069</v>
      </c>
      <c r="MN64" s="4883">
        <v>43077</v>
      </c>
      <c r="MO64" s="4883">
        <v>43077</v>
      </c>
      <c r="MP64" s="4883">
        <v>43077</v>
      </c>
      <c r="MQ64" s="4883">
        <v>43077</v>
      </c>
      <c r="MR64" s="4883">
        <v>43077</v>
      </c>
      <c r="MS64" s="4883">
        <v>43077</v>
      </c>
      <c r="MT64" s="4883">
        <v>43087</v>
      </c>
      <c r="MU64" s="4883">
        <v>43088</v>
      </c>
      <c r="MV64" s="4883">
        <v>43088</v>
      </c>
      <c r="MW64" s="4883">
        <v>43088</v>
      </c>
      <c r="MX64" s="4883">
        <v>43088</v>
      </c>
      <c r="MY64" s="4883">
        <v>43088</v>
      </c>
      <c r="MZ64" s="4883">
        <v>43088</v>
      </c>
      <c r="NA64" s="4883">
        <v>43088</v>
      </c>
      <c r="NB64" s="4883">
        <v>43088</v>
      </c>
      <c r="NC64" s="4883">
        <v>43098</v>
      </c>
      <c r="ND64" s="4883">
        <v>43098</v>
      </c>
      <c r="NE64" s="4883">
        <v>43098</v>
      </c>
      <c r="NF64" s="4883">
        <v>43098</v>
      </c>
      <c r="NG64" s="4883">
        <v>43098</v>
      </c>
      <c r="NH64" s="4883" t="s">
        <v>647</v>
      </c>
      <c r="NI64" s="4883">
        <v>43104</v>
      </c>
      <c r="NJ64" s="4883">
        <v>43104</v>
      </c>
      <c r="NK64" s="4883">
        <v>43104</v>
      </c>
      <c r="NL64" s="4883">
        <v>43104</v>
      </c>
      <c r="NM64" s="4883">
        <v>43105</v>
      </c>
      <c r="NN64" s="4883">
        <v>43105</v>
      </c>
      <c r="NO64" s="4883">
        <v>43105</v>
      </c>
      <c r="NP64" s="4883">
        <v>43105</v>
      </c>
      <c r="NQ64" s="4883">
        <v>43105</v>
      </c>
      <c r="NR64" s="4883">
        <v>43105</v>
      </c>
      <c r="NS64" s="4883">
        <v>43105</v>
      </c>
      <c r="NT64" s="4883">
        <v>43105</v>
      </c>
      <c r="NU64" s="4883">
        <v>43105</v>
      </c>
      <c r="NV64" s="4883">
        <v>43105</v>
      </c>
      <c r="NW64" s="4883">
        <v>43105</v>
      </c>
      <c r="NX64" s="4883">
        <v>43105</v>
      </c>
      <c r="NY64" s="4883">
        <v>43105</v>
      </c>
      <c r="NZ64" s="4883">
        <v>43105</v>
      </c>
      <c r="OA64" s="4883">
        <v>43105</v>
      </c>
      <c r="OB64" s="4883">
        <v>43105</v>
      </c>
      <c r="OC64" s="4883">
        <v>43119</v>
      </c>
      <c r="OD64" s="4883">
        <v>43119</v>
      </c>
      <c r="OE64" s="4883">
        <v>43119</v>
      </c>
      <c r="OF64" s="4883">
        <v>43119</v>
      </c>
      <c r="OG64" s="4883">
        <v>43119</v>
      </c>
      <c r="OH64" s="4883">
        <v>43119</v>
      </c>
      <c r="OI64" s="4883">
        <v>43119</v>
      </c>
      <c r="OJ64" s="4883">
        <v>43119</v>
      </c>
      <c r="OK64" s="4883">
        <v>43119</v>
      </c>
      <c r="OL64" s="4883">
        <v>43119</v>
      </c>
      <c r="OM64" s="4883">
        <v>43119</v>
      </c>
      <c r="ON64" s="4883">
        <v>43119</v>
      </c>
      <c r="OO64" s="4883">
        <v>43119</v>
      </c>
      <c r="OP64" s="4883">
        <v>43119</v>
      </c>
      <c r="OQ64" s="4883">
        <v>43119</v>
      </c>
      <c r="OR64" s="4883">
        <v>43119</v>
      </c>
      <c r="OS64" s="4883">
        <v>43119</v>
      </c>
      <c r="OT64" s="4883">
        <v>43119</v>
      </c>
      <c r="OU64" s="4883">
        <v>43119</v>
      </c>
      <c r="OV64" s="4883">
        <v>43119</v>
      </c>
      <c r="OW64" s="4883">
        <v>43119</v>
      </c>
      <c r="OX64" s="4883">
        <v>43119</v>
      </c>
      <c r="OY64" s="4883">
        <v>43119</v>
      </c>
      <c r="OZ64" s="4883">
        <v>43119</v>
      </c>
      <c r="PA64" s="4883">
        <v>43119</v>
      </c>
      <c r="PB64" s="4883">
        <v>43119</v>
      </c>
      <c r="PC64" s="4883">
        <v>43119</v>
      </c>
      <c r="PD64" s="4883">
        <v>43119</v>
      </c>
      <c r="PE64" s="4883">
        <v>43151</v>
      </c>
      <c r="PF64" s="4883">
        <v>43151</v>
      </c>
      <c r="PG64" s="4883">
        <v>43151</v>
      </c>
      <c r="PH64" s="4883"/>
      <c r="PI64" s="4883">
        <v>43151</v>
      </c>
      <c r="PJ64" s="4883">
        <v>43156</v>
      </c>
      <c r="PK64" s="4883">
        <v>43157</v>
      </c>
      <c r="PL64" s="4883">
        <v>43158</v>
      </c>
      <c r="PM64" s="4883">
        <v>43158</v>
      </c>
      <c r="PN64" s="4883">
        <v>43158</v>
      </c>
      <c r="PO64" s="4883">
        <v>43158</v>
      </c>
      <c r="PP64" s="4883">
        <v>43158</v>
      </c>
      <c r="PQ64" s="4883">
        <v>43160</v>
      </c>
      <c r="PR64" s="4883">
        <v>43165</v>
      </c>
      <c r="PS64" s="4883">
        <v>43165</v>
      </c>
      <c r="PT64" s="4883">
        <v>43167</v>
      </c>
      <c r="PU64" s="4883">
        <v>43165</v>
      </c>
      <c r="PV64" s="4883">
        <v>43165</v>
      </c>
      <c r="PW64" s="4883">
        <v>43165</v>
      </c>
      <c r="PX64" s="4883">
        <v>43171</v>
      </c>
      <c r="PY64" s="4883">
        <v>43171</v>
      </c>
      <c r="PZ64" s="4883">
        <v>43171</v>
      </c>
      <c r="QA64" s="4883">
        <v>43172</v>
      </c>
      <c r="QB64" s="4883">
        <v>43172</v>
      </c>
      <c r="QC64" s="4883">
        <v>43172</v>
      </c>
      <c r="QD64" s="4883">
        <v>43172</v>
      </c>
      <c r="QE64" s="4883">
        <v>43172</v>
      </c>
      <c r="QF64" s="4883">
        <v>43172</v>
      </c>
      <c r="QG64" s="4883">
        <v>43172</v>
      </c>
      <c r="QH64" s="4883">
        <v>43172</v>
      </c>
      <c r="QI64" s="4883">
        <v>43172</v>
      </c>
      <c r="QJ64" s="4883">
        <v>43172</v>
      </c>
      <c r="QK64" s="4883">
        <v>43172</v>
      </c>
      <c r="QL64" s="4883">
        <v>43172</v>
      </c>
      <c r="QM64" s="4883">
        <v>43172</v>
      </c>
      <c r="QN64" s="4883">
        <v>43172</v>
      </c>
      <c r="QO64" s="4883">
        <v>43172</v>
      </c>
      <c r="QP64" s="4883">
        <v>43172</v>
      </c>
      <c r="QQ64" s="4883">
        <v>43172</v>
      </c>
      <c r="QR64" s="4883">
        <v>43172</v>
      </c>
      <c r="QS64" s="4883">
        <v>43172</v>
      </c>
      <c r="QT64" s="4883">
        <v>43172</v>
      </c>
      <c r="QU64" s="4883">
        <v>43182</v>
      </c>
      <c r="QV64" s="4883">
        <v>43182</v>
      </c>
      <c r="QW64" s="4883">
        <v>43182</v>
      </c>
      <c r="QX64" s="4883">
        <v>43182</v>
      </c>
      <c r="QY64" s="4883">
        <v>43182</v>
      </c>
      <c r="QZ64" s="4883">
        <v>43182</v>
      </c>
      <c r="RA64" s="4883">
        <v>43200</v>
      </c>
      <c r="RB64" s="4883">
        <v>43200</v>
      </c>
      <c r="RC64" s="4883">
        <v>43200</v>
      </c>
      <c r="RD64" s="4883">
        <v>43200</v>
      </c>
      <c r="RE64" s="4883">
        <v>43200</v>
      </c>
      <c r="RF64" s="4883">
        <v>43200</v>
      </c>
      <c r="RG64" s="4883">
        <v>43200</v>
      </c>
      <c r="RH64" s="4883">
        <v>43200</v>
      </c>
      <c r="RI64" s="4883">
        <v>43200</v>
      </c>
      <c r="RJ64" s="4883">
        <v>43200</v>
      </c>
      <c r="RK64" s="4883">
        <v>43200</v>
      </c>
      <c r="RL64" s="4883">
        <v>43200</v>
      </c>
      <c r="RM64" s="4883">
        <v>43200</v>
      </c>
      <c r="RN64" s="4883">
        <v>43211</v>
      </c>
      <c r="RO64" s="4883">
        <v>43213</v>
      </c>
      <c r="RP64" s="4883">
        <v>43213</v>
      </c>
      <c r="RQ64" s="4883">
        <v>43213</v>
      </c>
      <c r="RR64" s="4883">
        <v>43213</v>
      </c>
      <c r="RS64" s="4883">
        <v>43213</v>
      </c>
      <c r="RT64" s="4883">
        <v>43213</v>
      </c>
      <c r="RU64" s="4883">
        <v>43216</v>
      </c>
      <c r="RV64" s="4883">
        <v>43216</v>
      </c>
      <c r="RW64" s="4883">
        <v>43216</v>
      </c>
      <c r="RX64" s="4883">
        <v>43223</v>
      </c>
      <c r="RY64" s="4883">
        <v>43224</v>
      </c>
      <c r="RZ64" s="4883">
        <v>43224</v>
      </c>
      <c r="SA64" s="4883">
        <v>43224</v>
      </c>
      <c r="SB64" s="4883">
        <v>43227</v>
      </c>
      <c r="SC64" s="4883">
        <v>43228</v>
      </c>
      <c r="SD64" s="4883">
        <v>43228</v>
      </c>
      <c r="SE64" s="4883">
        <v>43230</v>
      </c>
      <c r="SF64" s="4883">
        <v>43231</v>
      </c>
      <c r="SG64" s="4883">
        <v>43231</v>
      </c>
      <c r="SH64" s="4883">
        <v>43231</v>
      </c>
      <c r="SI64" s="4883">
        <v>43231</v>
      </c>
      <c r="SJ64" s="4883">
        <v>43231</v>
      </c>
      <c r="SK64" s="4883">
        <v>43235</v>
      </c>
      <c r="SL64" s="4883">
        <v>43236</v>
      </c>
      <c r="SM64" s="4883">
        <v>43236</v>
      </c>
      <c r="SN64" s="4883">
        <v>43236</v>
      </c>
      <c r="SO64" s="4883">
        <v>43236</v>
      </c>
      <c r="SP64" s="4883">
        <v>43236</v>
      </c>
      <c r="SQ64" s="4883">
        <v>43236</v>
      </c>
      <c r="SR64" s="4883">
        <v>43236</v>
      </c>
      <c r="SS64" s="4883">
        <v>43236</v>
      </c>
      <c r="ST64" s="4883">
        <v>43236</v>
      </c>
      <c r="SU64" s="4883">
        <v>43236</v>
      </c>
      <c r="SV64" s="4883">
        <v>43236</v>
      </c>
      <c r="SW64" s="4883">
        <v>43236</v>
      </c>
      <c r="SX64" s="4883">
        <v>43249</v>
      </c>
      <c r="SY64" s="4883">
        <v>43250</v>
      </c>
      <c r="SZ64" s="4883">
        <v>43250</v>
      </c>
      <c r="TA64" s="4883">
        <v>43250</v>
      </c>
      <c r="TB64" s="4883">
        <v>43250</v>
      </c>
      <c r="TC64" s="4883">
        <v>43250</v>
      </c>
      <c r="TD64" s="4883">
        <v>43250</v>
      </c>
      <c r="TE64" s="4883">
        <v>43250</v>
      </c>
      <c r="TF64" s="4883">
        <v>43250</v>
      </c>
      <c r="TG64" s="4883">
        <v>43250</v>
      </c>
      <c r="TH64" s="4883">
        <v>43250</v>
      </c>
      <c r="TI64" s="4883">
        <v>43250</v>
      </c>
      <c r="TJ64" s="4883">
        <v>43250</v>
      </c>
      <c r="TK64" s="4883">
        <v>43250</v>
      </c>
      <c r="TL64" s="4883">
        <v>43250</v>
      </c>
      <c r="TM64" s="4883">
        <v>43250</v>
      </c>
      <c r="TN64" s="4883">
        <v>43250</v>
      </c>
      <c r="TO64" s="4883">
        <v>43250</v>
      </c>
      <c r="TP64" s="4883">
        <v>43250</v>
      </c>
      <c r="TQ64" s="4883">
        <v>43250</v>
      </c>
      <c r="TR64" s="4883">
        <v>43262</v>
      </c>
      <c r="TS64" s="4883">
        <v>43266</v>
      </c>
      <c r="TT64" s="4883">
        <v>43269</v>
      </c>
      <c r="TU64" s="4883">
        <v>43269</v>
      </c>
      <c r="TV64" s="4883">
        <v>43271</v>
      </c>
      <c r="TW64" s="4883">
        <v>43271</v>
      </c>
      <c r="TX64" s="4883">
        <v>43271</v>
      </c>
      <c r="TY64" s="4883">
        <v>43271</v>
      </c>
      <c r="TZ64" s="4883">
        <v>43271</v>
      </c>
      <c r="UA64" s="4883">
        <v>43277</v>
      </c>
      <c r="UB64" s="4883">
        <v>43279</v>
      </c>
      <c r="UC64" s="4883">
        <v>43279</v>
      </c>
      <c r="UD64" s="4883">
        <v>43279</v>
      </c>
      <c r="UE64" s="4883">
        <v>43279</v>
      </c>
      <c r="UF64" s="4883">
        <v>43283</v>
      </c>
      <c r="UG64" s="4883">
        <v>43283</v>
      </c>
      <c r="UH64" s="4883">
        <v>43283</v>
      </c>
      <c r="UI64" s="4883">
        <v>43283</v>
      </c>
      <c r="UJ64" s="4883">
        <v>43283</v>
      </c>
      <c r="UK64" s="4883">
        <v>43283</v>
      </c>
      <c r="UL64" s="4883">
        <v>43283</v>
      </c>
      <c r="UM64" s="4883">
        <v>43283</v>
      </c>
      <c r="UN64" s="4883">
        <v>43283</v>
      </c>
      <c r="UO64" s="4883">
        <v>43283</v>
      </c>
      <c r="UP64" s="4883">
        <v>43283</v>
      </c>
      <c r="UQ64" s="4883">
        <v>43284</v>
      </c>
      <c r="UR64" s="4883">
        <v>43284</v>
      </c>
      <c r="US64" s="4883">
        <v>43284</v>
      </c>
      <c r="UT64" s="4883">
        <v>43294</v>
      </c>
      <c r="UU64" s="4883">
        <v>43294</v>
      </c>
      <c r="UV64" s="4883">
        <v>43298</v>
      </c>
      <c r="UW64" s="4883">
        <v>43298</v>
      </c>
      <c r="UX64" s="4883">
        <v>43300</v>
      </c>
      <c r="UY64" s="4883">
        <v>43300</v>
      </c>
      <c r="UZ64" s="4883">
        <v>43300</v>
      </c>
      <c r="VA64" s="4883">
        <v>43300</v>
      </c>
      <c r="VB64" s="4883">
        <v>43305</v>
      </c>
      <c r="VC64" s="4883">
        <v>43305</v>
      </c>
      <c r="VD64" s="4883">
        <v>43306</v>
      </c>
      <c r="VE64" s="4883">
        <v>43307</v>
      </c>
      <c r="VF64" s="4883">
        <v>43307</v>
      </c>
      <c r="VG64" s="4883">
        <v>43307</v>
      </c>
      <c r="VH64" s="4883">
        <v>43308</v>
      </c>
      <c r="VI64" s="4883">
        <v>43311</v>
      </c>
      <c r="VJ64" s="4883">
        <v>43311</v>
      </c>
      <c r="VK64" s="4883">
        <v>43311</v>
      </c>
      <c r="VL64" s="4883">
        <v>43315</v>
      </c>
      <c r="VM64" s="4883">
        <v>43315</v>
      </c>
      <c r="VN64" s="4883">
        <v>43315</v>
      </c>
      <c r="VO64" s="4883">
        <v>43315</v>
      </c>
      <c r="VP64" s="4883">
        <v>43318</v>
      </c>
      <c r="VQ64" s="4883">
        <v>43318</v>
      </c>
      <c r="VR64" s="4883">
        <v>43319</v>
      </c>
      <c r="VS64" s="4883">
        <v>43321</v>
      </c>
      <c r="VT64" s="4883">
        <v>43321</v>
      </c>
      <c r="VU64" s="4883">
        <v>43321</v>
      </c>
      <c r="VV64" s="4883">
        <v>43321</v>
      </c>
      <c r="VW64" s="4883">
        <v>43321</v>
      </c>
      <c r="VX64" s="4883">
        <v>43321</v>
      </c>
      <c r="VY64" s="4883">
        <v>43326</v>
      </c>
      <c r="VZ64" s="4883">
        <v>43326</v>
      </c>
      <c r="WA64" s="4883">
        <v>43326</v>
      </c>
      <c r="WB64" s="4883">
        <v>43326</v>
      </c>
      <c r="WC64" s="4883">
        <v>43326</v>
      </c>
      <c r="WD64" s="4883">
        <v>43326</v>
      </c>
      <c r="WE64" s="4883">
        <v>43326</v>
      </c>
      <c r="WF64" s="4883">
        <v>43327</v>
      </c>
      <c r="WG64" s="4883">
        <v>43329</v>
      </c>
      <c r="WH64" s="4883">
        <v>43329</v>
      </c>
      <c r="WI64" s="4883">
        <v>43329</v>
      </c>
      <c r="WJ64" s="4883">
        <v>43329</v>
      </c>
      <c r="WK64" s="4883">
        <v>43329</v>
      </c>
      <c r="WL64" s="4883">
        <v>43329</v>
      </c>
      <c r="WM64" s="4883">
        <v>43342</v>
      </c>
      <c r="WN64" s="4883">
        <v>43342</v>
      </c>
      <c r="WO64" s="4883">
        <v>43342</v>
      </c>
      <c r="WP64" s="4883">
        <v>43342</v>
      </c>
      <c r="WQ64" s="4883">
        <v>43342</v>
      </c>
      <c r="WR64" s="4883">
        <v>43343</v>
      </c>
      <c r="WS64" s="4883">
        <v>43343</v>
      </c>
      <c r="WT64" s="4883">
        <v>43349</v>
      </c>
      <c r="WU64" s="4883">
        <v>43349</v>
      </c>
      <c r="WV64" s="4883">
        <v>43349</v>
      </c>
      <c r="WW64" s="4883">
        <v>43349</v>
      </c>
      <c r="WX64" s="4883">
        <v>43349</v>
      </c>
      <c r="WY64" s="4883">
        <v>43349</v>
      </c>
      <c r="WZ64" s="4883">
        <v>43349</v>
      </c>
      <c r="XA64" s="4883">
        <v>43349</v>
      </c>
      <c r="XB64" s="4883">
        <v>43349</v>
      </c>
      <c r="XC64" s="4883">
        <v>43349</v>
      </c>
      <c r="XD64" s="4883">
        <v>43349</v>
      </c>
      <c r="XE64" s="4883">
        <v>43349</v>
      </c>
      <c r="XF64" s="4883">
        <v>43349</v>
      </c>
      <c r="XG64" s="4883">
        <v>43350</v>
      </c>
      <c r="XH64" s="4883">
        <v>43360</v>
      </c>
      <c r="XI64" s="4883">
        <v>43362</v>
      </c>
      <c r="XJ64" s="4883">
        <v>43362</v>
      </c>
      <c r="XK64" s="4883">
        <v>43362</v>
      </c>
      <c r="XL64" s="4883">
        <v>43363</v>
      </c>
      <c r="XM64" s="4883">
        <v>43363</v>
      </c>
      <c r="XN64" s="4883">
        <v>43369</v>
      </c>
      <c r="XO64" s="4883">
        <v>43369</v>
      </c>
      <c r="XP64" s="4883" t="s">
        <v>647</v>
      </c>
      <c r="XQ64" s="4883" t="s">
        <v>647</v>
      </c>
      <c r="XR64" s="4883">
        <v>43373</v>
      </c>
      <c r="XS64" s="4883">
        <v>43373</v>
      </c>
      <c r="XT64" s="4883">
        <v>43374</v>
      </c>
      <c r="XU64" s="4883">
        <v>43375</v>
      </c>
      <c r="XV64" s="4883">
        <v>43377</v>
      </c>
      <c r="XW64" s="4883">
        <v>43378</v>
      </c>
      <c r="XX64" s="4883">
        <v>43378</v>
      </c>
      <c r="XY64" s="4883">
        <v>43378</v>
      </c>
      <c r="XZ64" s="4883">
        <v>43381</v>
      </c>
      <c r="YA64" s="4883">
        <v>43382</v>
      </c>
      <c r="YB64" s="4883">
        <v>43383</v>
      </c>
      <c r="YC64" s="4883">
        <v>43383</v>
      </c>
      <c r="YD64" s="4883">
        <v>43384</v>
      </c>
      <c r="YE64" s="4883">
        <v>43384</v>
      </c>
      <c r="YF64" s="4883">
        <v>43384</v>
      </c>
      <c r="YG64" s="4883">
        <v>43385</v>
      </c>
      <c r="YH64" s="4883">
        <v>43388</v>
      </c>
      <c r="YI64" s="4883">
        <v>43389</v>
      </c>
      <c r="YJ64" s="4883">
        <v>43390</v>
      </c>
      <c r="YK64" s="4883">
        <v>43391</v>
      </c>
      <c r="YL64" s="4883">
        <v>43391</v>
      </c>
      <c r="YM64" s="4883">
        <v>43391</v>
      </c>
      <c r="YN64" s="4883">
        <v>43395</v>
      </c>
      <c r="YO64" s="4883">
        <v>43395</v>
      </c>
      <c r="YP64" s="4883">
        <v>43395</v>
      </c>
      <c r="YQ64" s="4883">
        <v>43395</v>
      </c>
      <c r="YR64" s="4883">
        <v>43395</v>
      </c>
      <c r="YS64" s="4883">
        <v>43395</v>
      </c>
      <c r="YT64" s="4883">
        <v>43395</v>
      </c>
      <c r="YU64" s="4883">
        <v>43395</v>
      </c>
      <c r="YV64" s="4883">
        <v>43395</v>
      </c>
      <c r="YW64" s="4883">
        <v>43402</v>
      </c>
      <c r="YX64" s="4883">
        <v>43403</v>
      </c>
      <c r="YY64" s="4883">
        <v>43403</v>
      </c>
      <c r="YZ64" s="4883">
        <v>43403</v>
      </c>
      <c r="ZA64" s="4883">
        <v>43403</v>
      </c>
      <c r="ZB64" s="4883">
        <v>43406</v>
      </c>
      <c r="ZC64" s="4883">
        <v>43406</v>
      </c>
      <c r="ZD64" s="4883">
        <v>43411</v>
      </c>
      <c r="ZE64" s="4883">
        <v>43411</v>
      </c>
      <c r="ZF64" s="4883">
        <v>43412</v>
      </c>
      <c r="ZG64" s="4883">
        <v>43412</v>
      </c>
      <c r="ZH64" s="4883">
        <v>43412</v>
      </c>
      <c r="ZI64" s="4883">
        <v>43416</v>
      </c>
      <c r="ZJ64" s="4883">
        <v>43416</v>
      </c>
      <c r="ZK64" s="4883">
        <v>43418</v>
      </c>
      <c r="ZL64" s="4883">
        <v>43418</v>
      </c>
      <c r="ZM64" s="4883">
        <v>43419</v>
      </c>
      <c r="ZN64" s="4883">
        <v>43419</v>
      </c>
      <c r="ZO64" s="4883">
        <v>43419</v>
      </c>
      <c r="ZP64" s="4883">
        <v>43420</v>
      </c>
      <c r="ZQ64" s="4883">
        <v>43424</v>
      </c>
      <c r="ZR64" s="4883">
        <v>43424</v>
      </c>
      <c r="ZS64" s="4883">
        <v>43424</v>
      </c>
      <c r="ZT64" s="4883">
        <v>43424</v>
      </c>
      <c r="ZU64" s="4883">
        <v>43424</v>
      </c>
      <c r="ZV64" s="4883">
        <v>43424</v>
      </c>
      <c r="ZW64" s="4883">
        <v>43430</v>
      </c>
      <c r="ZX64" s="4883">
        <v>43430</v>
      </c>
      <c r="ZY64" s="4883">
        <v>43430</v>
      </c>
      <c r="ZZ64" s="4883">
        <v>43431</v>
      </c>
      <c r="AAA64" s="4883">
        <v>43431</v>
      </c>
      <c r="AAB64" s="4883">
        <v>43431</v>
      </c>
      <c r="AAC64" s="4883">
        <v>43431</v>
      </c>
      <c r="AAD64" s="4883">
        <v>43431</v>
      </c>
      <c r="AAE64" s="4883">
        <v>43431</v>
      </c>
      <c r="AAF64" s="4883">
        <v>43431</v>
      </c>
      <c r="AAG64" s="4883">
        <v>43431</v>
      </c>
      <c r="AAH64" s="4883">
        <v>43431</v>
      </c>
      <c r="AAI64" s="4883">
        <v>43431</v>
      </c>
      <c r="AAJ64" s="4883">
        <v>43431</v>
      </c>
      <c r="AAK64" s="4883">
        <v>43441</v>
      </c>
      <c r="AAL64" s="4883">
        <v>43444</v>
      </c>
      <c r="AAM64" s="4883">
        <v>43444</v>
      </c>
      <c r="AAN64" s="4883">
        <v>43446</v>
      </c>
      <c r="AAO64" s="4883">
        <v>43447</v>
      </c>
      <c r="AAP64" s="4883">
        <v>43447</v>
      </c>
      <c r="AAQ64" s="4883">
        <v>43447</v>
      </c>
      <c r="AAR64" s="4883">
        <v>43448</v>
      </c>
      <c r="AAS64" s="4883">
        <v>43448</v>
      </c>
      <c r="AAT64" s="4883">
        <v>43452</v>
      </c>
      <c r="AAU64" s="4883">
        <v>43453</v>
      </c>
      <c r="AAV64" s="4883">
        <v>43455</v>
      </c>
      <c r="AAW64" s="4883">
        <v>43455</v>
      </c>
      <c r="AAX64" s="4883">
        <v>43455</v>
      </c>
      <c r="AAY64" s="4883" t="s">
        <v>647</v>
      </c>
      <c r="AAZ64" s="4883" t="s">
        <v>647</v>
      </c>
      <c r="ABA64" s="4883">
        <v>43460</v>
      </c>
      <c r="ABB64" s="4883">
        <v>43460</v>
      </c>
      <c r="ABC64" s="4883">
        <v>43462</v>
      </c>
      <c r="ABD64" s="4883">
        <v>43462</v>
      </c>
      <c r="ABE64" s="4883">
        <v>43462</v>
      </c>
      <c r="ABF64" s="4883">
        <v>43465</v>
      </c>
      <c r="ABG64" s="4883">
        <v>43465</v>
      </c>
      <c r="ABH64" s="4883">
        <v>43467</v>
      </c>
    </row>
    <row r="65" spans="1:736" x14ac:dyDescent="0.2">
      <c r="A65" s="2947"/>
      <c r="B65" s="4831"/>
      <c r="C65" s="2954"/>
      <c r="D65" s="2954"/>
      <c r="E65" s="2954"/>
    </row>
    <row r="66" spans="1:736" x14ac:dyDescent="0.2">
      <c r="A66" s="4830" t="s">
        <v>430</v>
      </c>
      <c r="B66" s="4831"/>
      <c r="C66" s="2954"/>
      <c r="D66" s="2954"/>
      <c r="E66" s="2954"/>
    </row>
    <row r="67" spans="1:736" x14ac:dyDescent="0.2">
      <c r="A67" s="3046" t="s">
        <v>436</v>
      </c>
      <c r="B67" s="2947">
        <v>6</v>
      </c>
      <c r="C67" s="3047">
        <v>6</v>
      </c>
      <c r="D67" s="3047"/>
      <c r="E67" s="3047"/>
      <c r="F67" s="3047">
        <v>6</v>
      </c>
      <c r="G67" s="3047">
        <v>7</v>
      </c>
      <c r="H67" s="3047">
        <v>3</v>
      </c>
      <c r="I67" s="3047">
        <v>5</v>
      </c>
      <c r="J67" s="3047">
        <v>0</v>
      </c>
      <c r="K67" s="3047">
        <v>0</v>
      </c>
      <c r="L67" s="3047">
        <v>0</v>
      </c>
      <c r="M67" s="3047">
        <v>7</v>
      </c>
      <c r="N67" s="3047">
        <v>19</v>
      </c>
      <c r="O67" s="3047">
        <v>5</v>
      </c>
      <c r="P67" s="3047">
        <v>8</v>
      </c>
      <c r="Q67" s="3047">
        <v>5</v>
      </c>
      <c r="R67" s="3047"/>
      <c r="S67" s="3047"/>
      <c r="T67" s="3047">
        <v>2</v>
      </c>
      <c r="U67" s="3047">
        <v>0</v>
      </c>
      <c r="V67" s="3047">
        <v>10</v>
      </c>
      <c r="W67" s="3047">
        <v>6</v>
      </c>
      <c r="X67" s="3047">
        <v>10</v>
      </c>
      <c r="Y67" s="3047"/>
      <c r="Z67" s="3047"/>
      <c r="AA67" s="3047">
        <v>8</v>
      </c>
      <c r="AB67" s="3047">
        <v>19</v>
      </c>
      <c r="AC67" s="3047">
        <v>8</v>
      </c>
      <c r="AD67" s="3047">
        <v>11</v>
      </c>
      <c r="AE67" s="3047">
        <v>5</v>
      </c>
      <c r="AF67" s="3047"/>
      <c r="AG67" s="3047"/>
      <c r="AH67" s="3047">
        <v>5</v>
      </c>
      <c r="AI67" s="3047">
        <v>11</v>
      </c>
      <c r="AJ67" s="3047">
        <v>5</v>
      </c>
      <c r="AK67" s="3047">
        <v>7</v>
      </c>
      <c r="AL67" s="3047">
        <v>6</v>
      </c>
      <c r="AM67" s="3047"/>
      <c r="AN67" s="3047"/>
      <c r="AO67" s="3047">
        <v>0</v>
      </c>
      <c r="AP67" s="3047">
        <v>11</v>
      </c>
      <c r="AQ67" s="3047">
        <v>4</v>
      </c>
      <c r="AR67" s="3047">
        <v>4</v>
      </c>
      <c r="AS67" s="3047">
        <v>2</v>
      </c>
      <c r="AT67" s="3047"/>
      <c r="AU67" s="3047"/>
      <c r="AV67" s="3047">
        <v>6</v>
      </c>
      <c r="AW67" s="3047">
        <v>6</v>
      </c>
      <c r="AX67" s="3047">
        <v>5</v>
      </c>
      <c r="AY67" s="3047">
        <v>8</v>
      </c>
      <c r="AZ67" s="3047">
        <v>3</v>
      </c>
      <c r="BA67" s="3047"/>
      <c r="BB67" s="3047"/>
      <c r="BC67" s="3047">
        <v>0</v>
      </c>
      <c r="BD67" s="3047">
        <v>4</v>
      </c>
      <c r="BE67" s="3047">
        <v>15</v>
      </c>
      <c r="BF67" s="3047">
        <v>5</v>
      </c>
      <c r="BG67" s="3047">
        <v>0</v>
      </c>
      <c r="BH67" s="3047"/>
      <c r="BI67" s="3047"/>
      <c r="BJ67" s="3047">
        <v>10</v>
      </c>
      <c r="BK67" s="3047">
        <v>19</v>
      </c>
      <c r="BL67" s="3047">
        <v>7</v>
      </c>
      <c r="BM67" s="3047">
        <v>12</v>
      </c>
      <c r="BN67" s="3047">
        <v>8</v>
      </c>
      <c r="BO67" s="3047">
        <v>0</v>
      </c>
      <c r="BP67" s="3047">
        <v>0</v>
      </c>
      <c r="BQ67" s="3047">
        <v>8</v>
      </c>
      <c r="BR67" s="3047">
        <v>9</v>
      </c>
      <c r="BS67" s="3047">
        <v>1</v>
      </c>
      <c r="BT67" s="3047">
        <v>10</v>
      </c>
      <c r="BU67" s="3047">
        <v>5</v>
      </c>
      <c r="BV67" s="3047">
        <v>0</v>
      </c>
      <c r="BW67" s="3047">
        <v>0</v>
      </c>
      <c r="BX67" s="3047">
        <v>2</v>
      </c>
      <c r="BY67" s="3047">
        <v>2</v>
      </c>
      <c r="BZ67" s="3047">
        <v>8</v>
      </c>
      <c r="CA67" s="3047">
        <v>0</v>
      </c>
      <c r="CB67" s="3047">
        <v>9</v>
      </c>
      <c r="CC67" s="3047">
        <v>0</v>
      </c>
      <c r="CD67" s="3047">
        <v>0</v>
      </c>
      <c r="CE67" s="3047">
        <v>9</v>
      </c>
      <c r="CF67" s="3047">
        <v>17</v>
      </c>
      <c r="CG67" s="3047">
        <v>2</v>
      </c>
      <c r="CH67" s="3047">
        <v>14</v>
      </c>
      <c r="CI67" s="3047">
        <v>5</v>
      </c>
      <c r="CJ67" s="3047">
        <v>0</v>
      </c>
      <c r="CK67" s="3047">
        <v>0</v>
      </c>
      <c r="CL67" s="3047">
        <v>11</v>
      </c>
      <c r="CM67" s="3047">
        <v>10</v>
      </c>
      <c r="CN67" s="3047">
        <v>4</v>
      </c>
      <c r="CO67" s="3047">
        <v>14</v>
      </c>
      <c r="CP67" s="3047">
        <v>9</v>
      </c>
      <c r="CQ67" s="3047">
        <v>9</v>
      </c>
      <c r="CR67" s="3047">
        <v>9</v>
      </c>
      <c r="CS67" s="3047">
        <v>7</v>
      </c>
      <c r="CT67" s="3047">
        <v>12</v>
      </c>
      <c r="CU67" s="3047">
        <v>7</v>
      </c>
      <c r="CV67" s="3047">
        <v>12</v>
      </c>
      <c r="CW67" s="3047">
        <v>3</v>
      </c>
      <c r="CX67" s="3047">
        <v>3</v>
      </c>
      <c r="CY67" s="3047">
        <v>3</v>
      </c>
      <c r="CZ67" s="3047">
        <v>8</v>
      </c>
      <c r="DA67" s="3047">
        <v>5</v>
      </c>
      <c r="DB67" s="3047">
        <v>3</v>
      </c>
      <c r="DC67" s="3047">
        <v>3</v>
      </c>
      <c r="DD67" s="3047">
        <v>2</v>
      </c>
      <c r="DE67" s="3047">
        <v>0</v>
      </c>
      <c r="DF67" s="3047">
        <v>0</v>
      </c>
      <c r="DG67" s="3047">
        <v>3</v>
      </c>
      <c r="DH67" s="3047">
        <v>8</v>
      </c>
      <c r="DI67" s="3047">
        <v>4</v>
      </c>
      <c r="DJ67" s="3047">
        <v>10</v>
      </c>
      <c r="DK67" s="3047">
        <v>8</v>
      </c>
      <c r="DL67" s="3047">
        <v>8</v>
      </c>
      <c r="DM67" s="3047">
        <v>8</v>
      </c>
      <c r="DN67" s="3047">
        <v>6</v>
      </c>
      <c r="DO67" s="3047">
        <v>14</v>
      </c>
      <c r="DP67" s="3047">
        <v>4</v>
      </c>
      <c r="DQ67" s="3047">
        <v>6</v>
      </c>
      <c r="DR67" s="3047">
        <v>5</v>
      </c>
      <c r="DS67" s="3047">
        <v>5</v>
      </c>
      <c r="DT67" s="3047">
        <v>5</v>
      </c>
      <c r="DU67" s="3047">
        <v>5</v>
      </c>
      <c r="DV67" s="3047">
        <v>5</v>
      </c>
      <c r="DW67" s="3047">
        <v>5</v>
      </c>
      <c r="DX67" s="3047">
        <v>6</v>
      </c>
      <c r="DY67" s="3047">
        <v>0</v>
      </c>
      <c r="DZ67" s="3047">
        <v>6</v>
      </c>
      <c r="EA67" s="3047">
        <v>6</v>
      </c>
      <c r="EB67" s="3047">
        <v>4</v>
      </c>
      <c r="EC67" s="3047">
        <v>6</v>
      </c>
      <c r="ED67" s="3047">
        <v>5</v>
      </c>
      <c r="EE67" s="3047">
        <v>9</v>
      </c>
      <c r="EF67" s="3047">
        <v>2</v>
      </c>
      <c r="EG67" s="3047">
        <v>2</v>
      </c>
      <c r="EH67" s="3047">
        <v>2</v>
      </c>
      <c r="EI67" s="3047">
        <v>4</v>
      </c>
      <c r="EJ67" s="3047">
        <v>0</v>
      </c>
      <c r="EK67" s="3047">
        <v>8</v>
      </c>
      <c r="EL67" s="3047">
        <v>4</v>
      </c>
      <c r="EM67" s="3047">
        <v>5</v>
      </c>
      <c r="EN67" s="3047">
        <v>5</v>
      </c>
      <c r="EO67" s="3047">
        <v>5</v>
      </c>
      <c r="EP67" s="3047">
        <v>4</v>
      </c>
      <c r="EQ67" s="3047">
        <v>11</v>
      </c>
      <c r="ER67" s="3047">
        <v>2</v>
      </c>
      <c r="ES67" s="3047">
        <v>5</v>
      </c>
      <c r="ET67" s="3047">
        <v>6</v>
      </c>
      <c r="EU67" s="3047">
        <v>6</v>
      </c>
      <c r="EV67" s="3047">
        <v>6</v>
      </c>
      <c r="EW67" s="3047">
        <v>6</v>
      </c>
      <c r="EX67" s="3047">
        <v>4</v>
      </c>
      <c r="EY67" s="3047">
        <v>12</v>
      </c>
      <c r="EZ67" s="3047">
        <v>6</v>
      </c>
      <c r="FA67" s="3047">
        <v>14</v>
      </c>
      <c r="FB67" s="3047">
        <v>0</v>
      </c>
      <c r="FC67" s="3047">
        <v>0</v>
      </c>
      <c r="FD67" s="3047">
        <v>4</v>
      </c>
      <c r="FE67" s="3047">
        <v>16</v>
      </c>
      <c r="FF67" s="3047">
        <v>4</v>
      </c>
      <c r="FG67" s="3047">
        <v>7</v>
      </c>
      <c r="FH67" s="3047">
        <v>2</v>
      </c>
      <c r="FI67" s="3047">
        <v>0</v>
      </c>
      <c r="FJ67" s="3047">
        <v>0</v>
      </c>
      <c r="FK67" s="3047">
        <v>6</v>
      </c>
      <c r="FL67" s="3047">
        <v>9</v>
      </c>
      <c r="FM67" s="3047">
        <v>8</v>
      </c>
      <c r="FN67" s="3047">
        <v>1</v>
      </c>
      <c r="FO67" s="3047">
        <v>1</v>
      </c>
      <c r="FP67" s="3047">
        <v>0</v>
      </c>
      <c r="FQ67" s="3047">
        <v>0</v>
      </c>
      <c r="FR67" s="3047">
        <v>5</v>
      </c>
      <c r="FS67" s="3047">
        <v>9</v>
      </c>
      <c r="FT67" s="3047">
        <v>3</v>
      </c>
      <c r="FU67" s="3047">
        <v>12</v>
      </c>
      <c r="FV67" s="3047">
        <v>0</v>
      </c>
      <c r="FW67" s="3047">
        <v>6</v>
      </c>
      <c r="FX67" s="3047">
        <v>6</v>
      </c>
      <c r="FY67" s="3047">
        <v>9</v>
      </c>
      <c r="FZ67" s="3047">
        <v>6</v>
      </c>
      <c r="GA67" s="3047">
        <v>5</v>
      </c>
      <c r="GB67" s="3047">
        <v>7</v>
      </c>
      <c r="GC67" s="3047">
        <v>14</v>
      </c>
      <c r="GD67" s="3047">
        <v>14</v>
      </c>
      <c r="GE67" s="3047">
        <v>14</v>
      </c>
      <c r="GF67" s="3047">
        <v>8</v>
      </c>
      <c r="GG67" s="3047">
        <v>8</v>
      </c>
      <c r="GH67" s="3047">
        <v>15</v>
      </c>
      <c r="GI67" s="3047">
        <v>6</v>
      </c>
      <c r="GJ67" s="3047">
        <v>8</v>
      </c>
      <c r="GK67" s="3047">
        <v>3</v>
      </c>
      <c r="GL67" s="3047">
        <v>3</v>
      </c>
      <c r="GM67" s="3047">
        <v>4</v>
      </c>
      <c r="GN67" s="3047">
        <v>8</v>
      </c>
      <c r="GO67" s="3047">
        <v>7</v>
      </c>
      <c r="GP67" s="3047">
        <v>7</v>
      </c>
      <c r="GQ67" s="3047">
        <v>0</v>
      </c>
      <c r="GR67" s="3047">
        <v>4</v>
      </c>
      <c r="GS67" s="3047">
        <v>4</v>
      </c>
      <c r="GT67" s="3047">
        <v>12</v>
      </c>
      <c r="GU67" s="3047">
        <v>4</v>
      </c>
      <c r="GV67" s="3047">
        <v>8</v>
      </c>
      <c r="GW67" s="3047">
        <v>10</v>
      </c>
      <c r="GX67" s="3047">
        <v>0</v>
      </c>
      <c r="GY67" s="3047">
        <v>5</v>
      </c>
      <c r="GZ67" s="3047">
        <v>5</v>
      </c>
      <c r="HA67" s="3047">
        <v>6</v>
      </c>
      <c r="HB67" s="3047">
        <v>8</v>
      </c>
      <c r="HC67" s="3047">
        <v>1</v>
      </c>
      <c r="HD67" s="3047">
        <v>6</v>
      </c>
      <c r="HE67" s="3047">
        <v>8</v>
      </c>
      <c r="HF67" s="3047">
        <v>8</v>
      </c>
      <c r="HG67" s="3047">
        <v>8</v>
      </c>
      <c r="HH67" s="3047">
        <v>3</v>
      </c>
      <c r="HI67" s="3047">
        <v>12</v>
      </c>
      <c r="HJ67" s="3047">
        <v>8</v>
      </c>
      <c r="HK67" s="3047">
        <v>7</v>
      </c>
      <c r="HL67" s="3047">
        <v>3</v>
      </c>
      <c r="HM67" s="3047">
        <v>0</v>
      </c>
      <c r="HN67" s="3047">
        <v>0</v>
      </c>
      <c r="HO67" s="3047">
        <v>9</v>
      </c>
      <c r="HP67" s="3047">
        <v>16</v>
      </c>
      <c r="HQ67" s="3047">
        <v>4</v>
      </c>
      <c r="HR67" s="3047">
        <v>7</v>
      </c>
      <c r="HS67" s="3047">
        <v>8</v>
      </c>
      <c r="HT67" s="3047">
        <v>0</v>
      </c>
      <c r="HU67" s="3047">
        <v>0</v>
      </c>
      <c r="HV67" s="3047">
        <v>3</v>
      </c>
      <c r="HW67" s="3047">
        <v>11</v>
      </c>
      <c r="HX67" s="3047">
        <v>0</v>
      </c>
      <c r="HY67" s="3047">
        <v>5</v>
      </c>
      <c r="HZ67" s="3047">
        <v>6</v>
      </c>
      <c r="IA67" s="3047">
        <v>6</v>
      </c>
      <c r="IB67" s="3047">
        <v>6</v>
      </c>
      <c r="IC67" s="3047">
        <v>10</v>
      </c>
      <c r="ID67" s="3047">
        <v>15</v>
      </c>
      <c r="IE67" s="3047">
        <v>7</v>
      </c>
      <c r="IF67" s="3047">
        <v>9</v>
      </c>
      <c r="IG67" s="3047">
        <v>0</v>
      </c>
      <c r="IH67" s="3047">
        <v>12</v>
      </c>
      <c r="II67" s="3047">
        <v>12</v>
      </c>
      <c r="IJ67" s="3047">
        <v>5</v>
      </c>
      <c r="IK67" s="3047">
        <v>13</v>
      </c>
      <c r="IL67" s="3047">
        <v>0</v>
      </c>
      <c r="IM67" s="3047">
        <v>12</v>
      </c>
      <c r="IN67" s="3047">
        <v>4</v>
      </c>
      <c r="IO67" s="3047">
        <v>4</v>
      </c>
      <c r="IP67" s="3047">
        <v>4</v>
      </c>
      <c r="IQ67" s="3047">
        <v>4</v>
      </c>
      <c r="IR67" s="3047">
        <v>6</v>
      </c>
      <c r="IS67" s="3047">
        <v>27</v>
      </c>
      <c r="IT67" s="3047">
        <v>0</v>
      </c>
      <c r="IU67" s="3047">
        <v>11</v>
      </c>
      <c r="IV67" s="3047">
        <v>11</v>
      </c>
      <c r="IW67" s="3047">
        <v>11</v>
      </c>
      <c r="IX67" s="3047">
        <v>11</v>
      </c>
      <c r="IY67" s="3047">
        <v>18</v>
      </c>
      <c r="IZ67" s="3047">
        <v>1</v>
      </c>
      <c r="JA67" s="3047">
        <v>6</v>
      </c>
      <c r="JB67" s="3047">
        <v>8</v>
      </c>
      <c r="JC67" s="3047">
        <v>8</v>
      </c>
      <c r="JD67" s="3047">
        <v>8</v>
      </c>
      <c r="JE67" s="3047">
        <v>2</v>
      </c>
      <c r="JF67" s="3047">
        <v>12</v>
      </c>
      <c r="JG67" s="3047">
        <v>0</v>
      </c>
      <c r="JH67" s="3047">
        <v>12</v>
      </c>
      <c r="JI67" s="3047">
        <v>0</v>
      </c>
      <c r="JJ67" s="3047">
        <v>7</v>
      </c>
      <c r="JK67" s="3047">
        <v>7</v>
      </c>
      <c r="JL67" s="3047">
        <v>4</v>
      </c>
      <c r="JM67" s="3047">
        <v>15</v>
      </c>
      <c r="JN67" s="3047">
        <v>0</v>
      </c>
      <c r="JO67" s="3047">
        <v>3</v>
      </c>
      <c r="JP67" s="3047">
        <v>1</v>
      </c>
      <c r="JQ67" s="3047">
        <v>1</v>
      </c>
      <c r="JR67" s="3047">
        <v>1</v>
      </c>
      <c r="JS67" s="3047">
        <v>8</v>
      </c>
      <c r="JT67" s="3047">
        <v>29</v>
      </c>
      <c r="JU67" s="3047">
        <v>0</v>
      </c>
      <c r="JV67" s="3047">
        <v>14</v>
      </c>
      <c r="JW67" s="3047">
        <v>20</v>
      </c>
      <c r="JX67" s="3047">
        <v>20</v>
      </c>
      <c r="JY67" s="3047">
        <v>20</v>
      </c>
      <c r="JZ67" s="3047">
        <v>4</v>
      </c>
      <c r="KA67" s="3047">
        <v>1</v>
      </c>
      <c r="KB67" s="3047">
        <v>0</v>
      </c>
      <c r="KC67" s="3047">
        <v>11</v>
      </c>
      <c r="KD67" s="3047">
        <v>10</v>
      </c>
      <c r="KE67" s="3047">
        <v>10</v>
      </c>
      <c r="KF67" s="3047">
        <v>10</v>
      </c>
      <c r="KG67" s="3047">
        <v>7</v>
      </c>
      <c r="KH67" s="3047">
        <v>11</v>
      </c>
      <c r="KI67" s="3047">
        <v>0</v>
      </c>
      <c r="KJ67" s="3047">
        <v>13</v>
      </c>
      <c r="KK67" s="3047">
        <v>4</v>
      </c>
      <c r="KL67" s="3047">
        <v>4</v>
      </c>
      <c r="KM67" s="3047">
        <v>4</v>
      </c>
      <c r="KN67" s="3047">
        <v>1</v>
      </c>
      <c r="KO67" s="3047">
        <v>12</v>
      </c>
      <c r="KP67" s="3047">
        <v>0</v>
      </c>
      <c r="KQ67" s="3047">
        <v>17</v>
      </c>
      <c r="KR67" s="3047">
        <v>10</v>
      </c>
      <c r="KS67" s="3047">
        <v>10</v>
      </c>
      <c r="KT67" s="3047">
        <v>10</v>
      </c>
      <c r="KU67" s="3047">
        <v>9</v>
      </c>
      <c r="KV67" s="3047">
        <v>31</v>
      </c>
      <c r="KW67" s="3047">
        <v>3</v>
      </c>
      <c r="KX67" s="3047">
        <v>7</v>
      </c>
      <c r="KY67" s="3047">
        <v>0</v>
      </c>
      <c r="KZ67" s="3047">
        <v>8</v>
      </c>
      <c r="LA67" s="3047">
        <v>8</v>
      </c>
      <c r="LB67" s="3047">
        <v>8</v>
      </c>
      <c r="LC67" s="3047">
        <v>29</v>
      </c>
      <c r="LD67" s="3047">
        <v>0</v>
      </c>
      <c r="LE67" s="3047">
        <v>13</v>
      </c>
      <c r="LF67" s="3047">
        <v>9</v>
      </c>
      <c r="LG67" s="3047">
        <v>9</v>
      </c>
      <c r="LH67" s="3047">
        <v>9</v>
      </c>
      <c r="LI67" s="3047">
        <v>0</v>
      </c>
      <c r="LJ67" s="3047">
        <v>16</v>
      </c>
      <c r="LK67" s="3047">
        <v>1</v>
      </c>
      <c r="LL67" s="3047">
        <v>6</v>
      </c>
      <c r="LM67" s="3047">
        <v>10</v>
      </c>
      <c r="LN67" s="3047">
        <v>10</v>
      </c>
      <c r="LO67" s="3047">
        <v>10</v>
      </c>
      <c r="LP67" s="3047">
        <v>7</v>
      </c>
      <c r="LQ67" s="3047">
        <v>14</v>
      </c>
      <c r="LR67" s="3047">
        <v>1</v>
      </c>
      <c r="LS67" s="3047">
        <v>1</v>
      </c>
      <c r="LT67" s="3047">
        <v>0</v>
      </c>
      <c r="LU67" s="3047">
        <v>0</v>
      </c>
      <c r="LV67" s="3047">
        <v>0</v>
      </c>
      <c r="LW67" s="3047">
        <v>13</v>
      </c>
      <c r="LX67" s="3047">
        <v>23</v>
      </c>
      <c r="LY67" s="3047">
        <v>0</v>
      </c>
      <c r="LZ67" s="3047">
        <v>6</v>
      </c>
      <c r="MA67" s="3047">
        <v>10</v>
      </c>
      <c r="MB67" s="3047">
        <v>10</v>
      </c>
      <c r="MC67" s="3047">
        <v>10</v>
      </c>
      <c r="MD67" s="3047">
        <v>5</v>
      </c>
      <c r="ME67" s="3047">
        <v>14</v>
      </c>
      <c r="MF67" s="3047">
        <v>0</v>
      </c>
      <c r="MG67" s="3047">
        <v>9</v>
      </c>
      <c r="MH67" s="3047">
        <v>5</v>
      </c>
      <c r="MI67" s="3047">
        <v>5</v>
      </c>
      <c r="MJ67" s="3047">
        <v>5</v>
      </c>
      <c r="MK67" s="3047">
        <v>4</v>
      </c>
      <c r="ML67" s="3047">
        <v>13</v>
      </c>
      <c r="MM67" s="3047">
        <v>0</v>
      </c>
      <c r="MN67" s="3047">
        <v>4</v>
      </c>
      <c r="MO67" s="3047">
        <v>8</v>
      </c>
      <c r="MP67" s="3047">
        <v>8</v>
      </c>
      <c r="MQ67" s="3047">
        <v>8</v>
      </c>
      <c r="MR67" s="3047">
        <v>6</v>
      </c>
      <c r="MS67" s="3047">
        <v>7</v>
      </c>
      <c r="MT67" s="3047">
        <v>1</v>
      </c>
      <c r="MU67" s="3047">
        <v>7</v>
      </c>
      <c r="MV67" s="3047">
        <v>8</v>
      </c>
      <c r="MW67" s="3047">
        <v>8</v>
      </c>
      <c r="MX67" s="3047">
        <v>8</v>
      </c>
      <c r="MY67" s="3047">
        <v>8</v>
      </c>
      <c r="MZ67" s="3047">
        <v>8</v>
      </c>
      <c r="NA67" s="3047">
        <v>12</v>
      </c>
      <c r="NB67" s="3047">
        <v>0</v>
      </c>
      <c r="NC67" s="3047">
        <v>6</v>
      </c>
      <c r="ND67" s="3047">
        <v>6</v>
      </c>
      <c r="NE67" s="3047">
        <v>6</v>
      </c>
      <c r="NF67" s="3047">
        <v>6</v>
      </c>
      <c r="NG67" s="3047">
        <v>8</v>
      </c>
      <c r="NH67" s="3047">
        <v>0</v>
      </c>
      <c r="NI67" s="3047">
        <v>18</v>
      </c>
      <c r="NJ67" s="3047">
        <v>9</v>
      </c>
      <c r="NK67" s="3047">
        <v>9</v>
      </c>
      <c r="NL67" s="3047">
        <v>9</v>
      </c>
      <c r="NM67" s="3047">
        <v>4</v>
      </c>
      <c r="NN67" s="3047">
        <v>12</v>
      </c>
      <c r="NO67" s="3047">
        <v>1</v>
      </c>
      <c r="NP67" s="3047">
        <v>9</v>
      </c>
      <c r="NQ67" s="3047">
        <v>7</v>
      </c>
      <c r="NR67" s="3047">
        <v>7</v>
      </c>
      <c r="NS67" s="3047">
        <v>7</v>
      </c>
      <c r="NT67" s="3047">
        <v>5</v>
      </c>
      <c r="NU67" s="3047">
        <v>1</v>
      </c>
      <c r="NV67" s="3047">
        <v>11</v>
      </c>
      <c r="NW67" s="3047">
        <v>3</v>
      </c>
      <c r="NX67" s="3047">
        <v>16</v>
      </c>
      <c r="NY67" s="3047">
        <v>16</v>
      </c>
      <c r="NZ67" s="3047">
        <v>16</v>
      </c>
      <c r="OA67" s="3047">
        <v>6</v>
      </c>
      <c r="OB67" s="3047">
        <v>11</v>
      </c>
      <c r="OC67" s="3047">
        <v>2</v>
      </c>
      <c r="OD67" s="3047">
        <v>7</v>
      </c>
      <c r="OE67" s="3047">
        <v>0</v>
      </c>
      <c r="OF67" s="3047">
        <v>9</v>
      </c>
      <c r="OG67" s="3047">
        <v>9</v>
      </c>
      <c r="OH67" s="3047">
        <v>14</v>
      </c>
      <c r="OI67" s="3047">
        <v>17</v>
      </c>
      <c r="OJ67" s="3047">
        <v>0</v>
      </c>
      <c r="OK67" s="3047">
        <v>12</v>
      </c>
      <c r="OL67" s="3047">
        <v>0</v>
      </c>
      <c r="OM67" s="3047">
        <v>6</v>
      </c>
      <c r="ON67" s="3047">
        <v>6</v>
      </c>
      <c r="OO67" s="3047">
        <v>10</v>
      </c>
      <c r="OP67" s="3047">
        <v>21</v>
      </c>
      <c r="OQ67" s="3047">
        <v>0</v>
      </c>
      <c r="OR67" s="3047">
        <v>10</v>
      </c>
      <c r="OS67" s="3047">
        <v>0</v>
      </c>
      <c r="OT67" s="3047">
        <v>7</v>
      </c>
      <c r="OU67" s="3047">
        <v>7</v>
      </c>
      <c r="OV67" s="3047">
        <v>3</v>
      </c>
      <c r="OW67" s="3047">
        <v>19</v>
      </c>
      <c r="OX67" s="3047">
        <v>1</v>
      </c>
      <c r="OY67" s="3047">
        <v>11</v>
      </c>
      <c r="OZ67" s="3047">
        <v>9</v>
      </c>
      <c r="PA67" s="3047">
        <v>9</v>
      </c>
      <c r="PB67" s="3047">
        <v>9</v>
      </c>
      <c r="PC67" s="3047">
        <v>0</v>
      </c>
      <c r="PD67" s="3047">
        <v>8</v>
      </c>
      <c r="PE67" s="3047">
        <v>22</v>
      </c>
      <c r="PF67" s="3047">
        <v>2</v>
      </c>
      <c r="PG67" s="3047">
        <v>0</v>
      </c>
      <c r="PH67" s="3047"/>
      <c r="PI67" s="3047">
        <v>18</v>
      </c>
      <c r="PJ67" s="3047">
        <v>3</v>
      </c>
      <c r="PK67" s="3047">
        <v>28</v>
      </c>
      <c r="PL67" s="3047">
        <v>1</v>
      </c>
      <c r="PM67" s="3047">
        <v>21</v>
      </c>
      <c r="PN67" s="3047">
        <v>12</v>
      </c>
      <c r="PO67" s="3047">
        <v>12</v>
      </c>
      <c r="PP67" s="3047">
        <v>12</v>
      </c>
      <c r="PQ67" s="3047">
        <v>5</v>
      </c>
      <c r="PR67" s="3047">
        <v>10</v>
      </c>
      <c r="PS67" s="3047">
        <v>1</v>
      </c>
      <c r="PT67" s="3047">
        <v>12</v>
      </c>
      <c r="PU67" s="3047">
        <v>6</v>
      </c>
      <c r="PV67" s="3047">
        <v>6</v>
      </c>
      <c r="PW67" s="3047">
        <v>6</v>
      </c>
      <c r="PX67" s="3047">
        <v>2</v>
      </c>
      <c r="PY67" s="3047">
        <v>13</v>
      </c>
      <c r="PZ67" s="3047">
        <v>0</v>
      </c>
      <c r="QA67" s="3047">
        <v>10</v>
      </c>
      <c r="QB67" s="3047">
        <v>5</v>
      </c>
      <c r="QC67" s="3047">
        <v>5</v>
      </c>
      <c r="QD67" s="3047">
        <v>5</v>
      </c>
      <c r="QE67" s="3047">
        <v>8</v>
      </c>
      <c r="QF67" s="3047">
        <v>5</v>
      </c>
      <c r="QG67" s="3047">
        <v>1</v>
      </c>
      <c r="QH67" s="3047">
        <v>0</v>
      </c>
      <c r="QI67" s="3047">
        <v>11</v>
      </c>
      <c r="QJ67" s="3047">
        <v>11</v>
      </c>
      <c r="QK67" s="3047">
        <v>11</v>
      </c>
      <c r="QL67" s="3047">
        <v>3</v>
      </c>
      <c r="QM67" s="3047">
        <v>23</v>
      </c>
      <c r="QN67" s="3047">
        <v>0</v>
      </c>
      <c r="QO67" s="3047">
        <v>0</v>
      </c>
      <c r="QP67" s="3047">
        <v>22</v>
      </c>
      <c r="QQ67" s="3047">
        <v>22</v>
      </c>
      <c r="QR67" s="3047">
        <v>22</v>
      </c>
      <c r="QS67" s="3047">
        <v>6</v>
      </c>
      <c r="QT67" s="3047">
        <v>10</v>
      </c>
      <c r="QU67" s="3047">
        <v>1</v>
      </c>
      <c r="QV67" s="3047">
        <v>10</v>
      </c>
      <c r="QW67" s="3047">
        <v>0</v>
      </c>
      <c r="QX67" s="3047">
        <v>7</v>
      </c>
      <c r="QY67" s="3047">
        <v>7</v>
      </c>
      <c r="QZ67" s="3047">
        <v>5</v>
      </c>
      <c r="RA67" s="3047">
        <v>10</v>
      </c>
      <c r="RB67" s="3047">
        <v>1</v>
      </c>
      <c r="RC67" s="3047">
        <v>9</v>
      </c>
      <c r="RD67" s="3047">
        <v>3</v>
      </c>
      <c r="RE67" s="3047">
        <v>3</v>
      </c>
      <c r="RF67" s="3047">
        <v>3</v>
      </c>
      <c r="RG67" s="3047">
        <v>5</v>
      </c>
      <c r="RH67" s="3047">
        <v>8</v>
      </c>
      <c r="RI67" s="3047">
        <v>2</v>
      </c>
      <c r="RJ67" s="3047">
        <v>7</v>
      </c>
      <c r="RK67" s="3047">
        <v>0</v>
      </c>
      <c r="RL67" s="3047">
        <v>3</v>
      </c>
      <c r="RM67" s="3047">
        <v>3</v>
      </c>
      <c r="RN67" s="3047">
        <v>6</v>
      </c>
      <c r="RO67" s="3047">
        <v>11</v>
      </c>
      <c r="RP67" s="3047">
        <v>6</v>
      </c>
      <c r="RQ67" s="3047">
        <v>9</v>
      </c>
      <c r="RR67" s="3047">
        <v>3</v>
      </c>
      <c r="RS67" s="3047">
        <v>3</v>
      </c>
      <c r="RT67" s="3047">
        <v>3</v>
      </c>
      <c r="RU67" s="3047">
        <v>13</v>
      </c>
      <c r="RV67" s="3047">
        <v>0</v>
      </c>
      <c r="RW67" s="3047">
        <v>0</v>
      </c>
      <c r="RX67" s="3047">
        <v>0</v>
      </c>
      <c r="RY67" s="3047">
        <v>6</v>
      </c>
      <c r="RZ67" s="3047">
        <v>6</v>
      </c>
      <c r="SA67" s="3047">
        <v>6</v>
      </c>
      <c r="SB67" s="3047">
        <v>9</v>
      </c>
      <c r="SC67" s="3047">
        <v>8</v>
      </c>
      <c r="SD67" s="3047">
        <v>0</v>
      </c>
      <c r="SE67" s="3047">
        <v>11</v>
      </c>
      <c r="SF67" s="3047">
        <v>4</v>
      </c>
      <c r="SG67" s="3047">
        <v>4</v>
      </c>
      <c r="SH67" s="3047">
        <v>4</v>
      </c>
      <c r="SI67" s="3047">
        <v>6</v>
      </c>
      <c r="SJ67" s="3047">
        <v>7</v>
      </c>
      <c r="SK67" s="3047">
        <v>1</v>
      </c>
      <c r="SL67" s="3047">
        <v>4</v>
      </c>
      <c r="SM67" s="3047">
        <v>6</v>
      </c>
      <c r="SN67" s="3047">
        <v>6</v>
      </c>
      <c r="SO67" s="3047">
        <v>6</v>
      </c>
      <c r="SP67" s="3047">
        <v>7</v>
      </c>
      <c r="SQ67" s="3047">
        <v>13</v>
      </c>
      <c r="SR67" s="3047">
        <v>2</v>
      </c>
      <c r="SS67" s="3047">
        <v>10</v>
      </c>
      <c r="ST67" s="3047">
        <v>0</v>
      </c>
      <c r="SU67" s="3047">
        <v>5</v>
      </c>
      <c r="SV67" s="3047">
        <v>5</v>
      </c>
      <c r="SW67" s="3047">
        <v>5</v>
      </c>
      <c r="SX67" s="3047">
        <v>0</v>
      </c>
      <c r="SY67" s="3047">
        <v>22</v>
      </c>
      <c r="SZ67" s="3047">
        <v>1</v>
      </c>
      <c r="TA67" s="3047">
        <v>0</v>
      </c>
      <c r="TB67" s="3047">
        <v>0</v>
      </c>
      <c r="TC67" s="3047">
        <v>16</v>
      </c>
      <c r="TD67" s="3047">
        <v>4</v>
      </c>
      <c r="TE67" s="3047">
        <v>9</v>
      </c>
      <c r="TF67" s="3047">
        <v>4</v>
      </c>
      <c r="TG67" s="3047">
        <v>2</v>
      </c>
      <c r="TH67" s="3047">
        <v>1</v>
      </c>
      <c r="TI67" s="3047">
        <v>1</v>
      </c>
      <c r="TJ67" s="3047">
        <v>1</v>
      </c>
      <c r="TK67" s="3047">
        <v>4</v>
      </c>
      <c r="TL67" s="3047">
        <v>10</v>
      </c>
      <c r="TM67" s="3047">
        <v>2</v>
      </c>
      <c r="TN67" s="3047">
        <v>4</v>
      </c>
      <c r="TO67" s="3047">
        <v>0</v>
      </c>
      <c r="TP67" s="3047">
        <v>5</v>
      </c>
      <c r="TQ67" s="3047">
        <v>5</v>
      </c>
      <c r="TR67" s="3047">
        <v>5</v>
      </c>
      <c r="TS67" s="3047">
        <v>2</v>
      </c>
      <c r="TT67" s="3047">
        <v>6</v>
      </c>
      <c r="TU67" s="3047">
        <v>13</v>
      </c>
      <c r="TV67" s="3047">
        <v>8</v>
      </c>
      <c r="TW67" s="3047">
        <v>8</v>
      </c>
      <c r="TX67" s="3047">
        <v>8</v>
      </c>
      <c r="TY67" s="3047">
        <v>0</v>
      </c>
      <c r="TZ67" s="3047">
        <v>9</v>
      </c>
      <c r="UA67" s="3047">
        <v>4</v>
      </c>
      <c r="UB67" s="3047">
        <v>7</v>
      </c>
      <c r="UC67" s="3047">
        <v>3</v>
      </c>
      <c r="UD67" s="3047">
        <v>3</v>
      </c>
      <c r="UE67" s="3047">
        <v>3</v>
      </c>
      <c r="UF67" s="3047">
        <v>4</v>
      </c>
      <c r="UG67" s="3047">
        <v>13</v>
      </c>
      <c r="UH67" s="3047">
        <v>13</v>
      </c>
      <c r="UI67" s="3047">
        <v>1</v>
      </c>
      <c r="UJ67" s="3047">
        <v>0</v>
      </c>
      <c r="UK67" s="3047">
        <v>8</v>
      </c>
      <c r="UL67" s="3047">
        <v>8</v>
      </c>
      <c r="UM67" s="3047">
        <v>4</v>
      </c>
      <c r="UN67" s="3047">
        <v>9</v>
      </c>
      <c r="UO67" s="3047">
        <v>3</v>
      </c>
      <c r="UP67" s="3047">
        <v>2</v>
      </c>
      <c r="UQ67" s="3047">
        <v>4</v>
      </c>
      <c r="UR67" s="3047">
        <v>4</v>
      </c>
      <c r="US67" s="3047">
        <v>4</v>
      </c>
      <c r="UT67" s="3047">
        <v>3</v>
      </c>
      <c r="UU67" s="3047">
        <v>4</v>
      </c>
      <c r="UV67" s="3047">
        <v>2</v>
      </c>
      <c r="UW67" s="3047">
        <v>6</v>
      </c>
      <c r="UX67" s="3047">
        <v>3</v>
      </c>
      <c r="UY67" s="3047">
        <v>3</v>
      </c>
      <c r="UZ67" s="3047">
        <v>3</v>
      </c>
      <c r="VA67" s="3047">
        <v>5</v>
      </c>
      <c r="VB67" s="3047">
        <v>15</v>
      </c>
      <c r="VC67" s="3047">
        <v>4</v>
      </c>
      <c r="VD67" s="3047">
        <v>10</v>
      </c>
      <c r="VE67" s="3047">
        <v>1</v>
      </c>
      <c r="VF67" s="3047">
        <v>1</v>
      </c>
      <c r="VG67" s="3047">
        <v>1</v>
      </c>
      <c r="VH67" s="3047">
        <v>2</v>
      </c>
      <c r="VI67" s="3047">
        <v>19</v>
      </c>
      <c r="VJ67" s="3047">
        <v>7</v>
      </c>
      <c r="VK67" s="3047">
        <v>4</v>
      </c>
      <c r="VL67" s="3047">
        <v>5</v>
      </c>
      <c r="VM67" s="3047">
        <v>5</v>
      </c>
      <c r="VN67" s="3047">
        <v>5</v>
      </c>
      <c r="VO67" s="3047">
        <v>4</v>
      </c>
      <c r="VP67" s="3047">
        <v>8</v>
      </c>
      <c r="VQ67" s="3047">
        <v>6</v>
      </c>
      <c r="VR67" s="3047">
        <v>6</v>
      </c>
      <c r="VS67" s="3047">
        <v>8</v>
      </c>
      <c r="VT67" s="3047">
        <v>8</v>
      </c>
      <c r="VU67" s="3047">
        <v>8</v>
      </c>
      <c r="VV67" s="3047">
        <v>4</v>
      </c>
      <c r="VW67" s="3047">
        <v>10</v>
      </c>
      <c r="VX67" s="3047">
        <v>2</v>
      </c>
      <c r="VY67" s="3047">
        <v>8</v>
      </c>
      <c r="VZ67" s="3047">
        <v>6</v>
      </c>
      <c r="WA67" s="3047">
        <v>6</v>
      </c>
      <c r="WB67" s="3047">
        <v>6</v>
      </c>
      <c r="WC67" s="3047">
        <v>8</v>
      </c>
      <c r="WD67" s="3047">
        <v>13</v>
      </c>
      <c r="WE67" s="3047">
        <v>7</v>
      </c>
      <c r="WF67" s="3047">
        <v>9</v>
      </c>
      <c r="WG67" s="3047">
        <v>6</v>
      </c>
      <c r="WH67" s="3047">
        <v>6</v>
      </c>
      <c r="WI67" s="3047">
        <v>6</v>
      </c>
      <c r="WJ67" s="3047">
        <v>11</v>
      </c>
      <c r="WK67" s="3047">
        <v>10</v>
      </c>
      <c r="WL67" s="3047">
        <v>11</v>
      </c>
      <c r="WM67" s="3047">
        <v>5</v>
      </c>
      <c r="WN67" s="3047">
        <v>5</v>
      </c>
      <c r="WO67" s="3047">
        <v>5</v>
      </c>
      <c r="WP67" s="3047">
        <v>5</v>
      </c>
      <c r="WQ67" s="3047">
        <v>5</v>
      </c>
      <c r="WR67" s="3047">
        <v>2</v>
      </c>
      <c r="WS67" s="3047">
        <v>5</v>
      </c>
      <c r="WT67" s="3047">
        <v>5</v>
      </c>
      <c r="WU67" s="3047">
        <v>12</v>
      </c>
      <c r="WV67" s="3047">
        <v>12</v>
      </c>
      <c r="WW67" s="3047">
        <v>12</v>
      </c>
      <c r="WX67" s="3047">
        <v>4</v>
      </c>
      <c r="WY67" s="3047">
        <v>15</v>
      </c>
      <c r="WZ67" s="3047">
        <v>5</v>
      </c>
      <c r="XA67" s="3047">
        <v>3</v>
      </c>
      <c r="XB67" s="3047">
        <v>1</v>
      </c>
      <c r="XC67" s="3047">
        <v>1</v>
      </c>
      <c r="XD67" s="3047">
        <v>1</v>
      </c>
      <c r="XE67" s="3047">
        <v>4</v>
      </c>
      <c r="XF67" s="3047">
        <v>11</v>
      </c>
      <c r="XG67" s="3047">
        <v>15</v>
      </c>
      <c r="XH67" s="3047">
        <v>11</v>
      </c>
      <c r="XI67" s="3047">
        <v>4</v>
      </c>
      <c r="XJ67" s="3047">
        <v>4</v>
      </c>
      <c r="XK67" s="3047">
        <v>4</v>
      </c>
      <c r="XL67" s="3047">
        <v>4</v>
      </c>
      <c r="XM67" s="3047">
        <v>7</v>
      </c>
      <c r="XN67" s="3047">
        <v>12</v>
      </c>
      <c r="XO67" s="3047">
        <v>5</v>
      </c>
      <c r="XP67" s="3047">
        <v>0</v>
      </c>
      <c r="XQ67" s="3047">
        <v>0</v>
      </c>
      <c r="XR67" s="3047">
        <v>9</v>
      </c>
      <c r="XS67" s="3047">
        <v>5</v>
      </c>
      <c r="XT67" s="3047">
        <v>13</v>
      </c>
      <c r="XU67" s="3047">
        <v>6</v>
      </c>
      <c r="XV67" s="3047">
        <v>10</v>
      </c>
      <c r="XW67" s="3047">
        <v>7</v>
      </c>
      <c r="XX67" s="3047">
        <v>7</v>
      </c>
      <c r="XY67" s="3047">
        <v>7</v>
      </c>
      <c r="XZ67" s="3047">
        <v>2</v>
      </c>
      <c r="YA67" s="3047">
        <v>0</v>
      </c>
      <c r="YB67" s="3047">
        <v>16</v>
      </c>
      <c r="YC67" s="3047">
        <v>6</v>
      </c>
      <c r="YD67" s="3047">
        <v>0</v>
      </c>
      <c r="YE67" s="3047">
        <v>7</v>
      </c>
      <c r="YF67" s="3047">
        <v>7</v>
      </c>
      <c r="YG67" s="3047">
        <v>4</v>
      </c>
      <c r="YH67" s="3047">
        <v>10</v>
      </c>
      <c r="YI67" s="3047">
        <v>3</v>
      </c>
      <c r="YJ67" s="3047">
        <v>5</v>
      </c>
      <c r="YK67" s="3047">
        <v>0</v>
      </c>
      <c r="YL67" s="3047">
        <v>10</v>
      </c>
      <c r="YM67" s="3047">
        <v>10</v>
      </c>
      <c r="YN67" s="3047">
        <v>6</v>
      </c>
      <c r="YO67" s="3047">
        <v>10</v>
      </c>
      <c r="YP67" s="3047">
        <v>6</v>
      </c>
      <c r="YQ67" s="3047">
        <v>13</v>
      </c>
      <c r="YR67" s="3047">
        <v>10</v>
      </c>
      <c r="YS67" s="3047">
        <v>10</v>
      </c>
      <c r="YT67" s="3047">
        <v>10</v>
      </c>
      <c r="YU67" s="3047">
        <v>6</v>
      </c>
      <c r="YV67" s="3047">
        <v>14</v>
      </c>
      <c r="YW67" s="3047">
        <v>5</v>
      </c>
      <c r="YX67" s="3047">
        <v>0</v>
      </c>
      <c r="YY67" s="3047">
        <v>17</v>
      </c>
      <c r="YZ67" s="3047">
        <v>17</v>
      </c>
      <c r="ZA67" s="3047">
        <v>17</v>
      </c>
      <c r="ZB67" s="3047">
        <v>4</v>
      </c>
      <c r="ZC67" s="3047">
        <v>18</v>
      </c>
      <c r="ZD67" s="3047">
        <v>0</v>
      </c>
      <c r="ZE67" s="3047">
        <v>8</v>
      </c>
      <c r="ZF67" s="3047">
        <v>6</v>
      </c>
      <c r="ZG67" s="3047">
        <v>6</v>
      </c>
      <c r="ZH67" s="3047">
        <v>6</v>
      </c>
      <c r="ZI67" s="3047">
        <v>8</v>
      </c>
      <c r="ZJ67" s="3047">
        <v>0</v>
      </c>
      <c r="ZK67" s="3047">
        <v>4</v>
      </c>
      <c r="ZL67" s="3047">
        <v>2</v>
      </c>
      <c r="ZM67" s="3047">
        <v>7</v>
      </c>
      <c r="ZN67" s="3047">
        <v>7</v>
      </c>
      <c r="ZO67" s="3047">
        <v>7</v>
      </c>
      <c r="ZP67" s="3047">
        <v>0</v>
      </c>
      <c r="ZQ67" s="3047">
        <v>20</v>
      </c>
      <c r="ZR67" s="3047">
        <v>4</v>
      </c>
      <c r="ZS67" s="3047">
        <v>4</v>
      </c>
      <c r="ZT67" s="3047">
        <v>0</v>
      </c>
      <c r="ZU67" s="3047">
        <v>0</v>
      </c>
      <c r="ZV67" s="3047">
        <v>0</v>
      </c>
      <c r="ZW67" s="3047">
        <v>3</v>
      </c>
      <c r="ZX67" s="3047">
        <v>0</v>
      </c>
      <c r="ZY67" s="3047">
        <v>5</v>
      </c>
      <c r="ZZ67" s="3047">
        <v>6</v>
      </c>
      <c r="AAA67" s="3047">
        <v>7</v>
      </c>
      <c r="AAB67" s="3047">
        <v>7</v>
      </c>
      <c r="AAC67" s="3047">
        <v>7</v>
      </c>
      <c r="AAD67" s="3047">
        <v>3</v>
      </c>
      <c r="AAE67" s="3047">
        <v>2</v>
      </c>
      <c r="AAF67" s="3047">
        <v>5</v>
      </c>
      <c r="AAG67" s="3047">
        <v>1</v>
      </c>
      <c r="AAH67" s="3047">
        <v>6</v>
      </c>
      <c r="AAI67" s="3047">
        <v>6</v>
      </c>
      <c r="AAJ67" s="3047">
        <v>6</v>
      </c>
      <c r="AAK67" s="3047">
        <v>8</v>
      </c>
      <c r="AAL67" s="3047">
        <v>4</v>
      </c>
      <c r="AAM67" s="3047">
        <v>17</v>
      </c>
      <c r="AAN67" s="3047">
        <v>2</v>
      </c>
      <c r="AAO67" s="3047">
        <v>6</v>
      </c>
      <c r="AAP67" s="3047">
        <v>6</v>
      </c>
      <c r="AAQ67" s="3047">
        <v>5</v>
      </c>
      <c r="AAR67" s="3047">
        <v>6</v>
      </c>
      <c r="AAS67" s="3047">
        <v>0</v>
      </c>
      <c r="AAT67" s="3047">
        <v>14</v>
      </c>
      <c r="AAU67" s="3047">
        <v>4</v>
      </c>
      <c r="AAV67" s="3047">
        <v>13</v>
      </c>
      <c r="AAW67" s="3047">
        <v>13</v>
      </c>
      <c r="AAX67" s="3047">
        <v>13</v>
      </c>
      <c r="AAY67" s="3047">
        <v>0</v>
      </c>
      <c r="AAZ67" s="3047">
        <v>0</v>
      </c>
      <c r="ABA67" s="3047">
        <v>4</v>
      </c>
      <c r="ABB67" s="3047">
        <v>9</v>
      </c>
      <c r="ABC67" s="3047">
        <v>11</v>
      </c>
      <c r="ABD67" s="3047">
        <v>11</v>
      </c>
      <c r="ABE67" s="3047">
        <v>11</v>
      </c>
      <c r="ABF67" s="3047">
        <v>4</v>
      </c>
      <c r="ABG67" s="3047">
        <v>4</v>
      </c>
      <c r="ABH67" s="3047">
        <v>6</v>
      </c>
    </row>
    <row r="68" spans="1:736" x14ac:dyDescent="0.2">
      <c r="A68" s="3046" t="s">
        <v>437</v>
      </c>
      <c r="B68" s="3047">
        <v>0</v>
      </c>
      <c r="C68" s="3047">
        <v>0</v>
      </c>
      <c r="D68" s="3047"/>
      <c r="E68" s="3047"/>
      <c r="F68" s="3047">
        <v>0</v>
      </c>
      <c r="G68" s="3047">
        <v>0</v>
      </c>
      <c r="H68" s="3047">
        <v>0</v>
      </c>
      <c r="I68" s="3047">
        <v>0</v>
      </c>
      <c r="J68" s="3047">
        <v>0</v>
      </c>
      <c r="K68" s="3047">
        <v>0</v>
      </c>
      <c r="L68" s="3047">
        <v>0</v>
      </c>
      <c r="M68" s="3047">
        <v>0</v>
      </c>
      <c r="N68" s="3047">
        <v>0</v>
      </c>
      <c r="O68" s="3047">
        <v>0</v>
      </c>
      <c r="P68" s="3047">
        <v>0</v>
      </c>
      <c r="Q68" s="3047">
        <v>0</v>
      </c>
      <c r="R68" s="3047"/>
      <c r="S68" s="3047"/>
      <c r="T68" s="3047">
        <v>0</v>
      </c>
      <c r="U68" s="3047">
        <v>0</v>
      </c>
      <c r="V68" s="3047">
        <v>0</v>
      </c>
      <c r="W68" s="3047">
        <v>0</v>
      </c>
      <c r="X68" s="3047">
        <v>0</v>
      </c>
      <c r="Y68" s="3047"/>
      <c r="Z68" s="3047"/>
      <c r="AA68" s="3047">
        <v>0</v>
      </c>
      <c r="AB68" s="3047">
        <v>0</v>
      </c>
      <c r="AC68" s="3047">
        <v>1</v>
      </c>
      <c r="AD68" s="3047">
        <v>0</v>
      </c>
      <c r="AE68" s="3047">
        <v>0</v>
      </c>
      <c r="AF68" s="3047"/>
      <c r="AG68" s="3047"/>
      <c r="AH68" s="3047">
        <v>0</v>
      </c>
      <c r="AI68" s="3047">
        <v>0</v>
      </c>
      <c r="AJ68" s="3047">
        <v>0</v>
      </c>
      <c r="AK68" s="3047">
        <v>0</v>
      </c>
      <c r="AL68" s="3047">
        <v>0</v>
      </c>
      <c r="AM68" s="3047"/>
      <c r="AN68" s="3047"/>
      <c r="AO68" s="3047">
        <v>0</v>
      </c>
      <c r="AP68" s="3047">
        <v>0</v>
      </c>
      <c r="AQ68" s="3047">
        <v>0</v>
      </c>
      <c r="AR68" s="3047">
        <v>0</v>
      </c>
      <c r="AS68" s="3047">
        <v>0</v>
      </c>
      <c r="AT68" s="3047"/>
      <c r="AU68" s="3047"/>
      <c r="AV68" s="3047">
        <v>0</v>
      </c>
      <c r="AW68" s="3047">
        <v>0</v>
      </c>
      <c r="AX68" s="3047">
        <v>0</v>
      </c>
      <c r="AY68" s="3047">
        <v>0</v>
      </c>
      <c r="AZ68" s="3047">
        <v>0</v>
      </c>
      <c r="BA68" s="3047"/>
      <c r="BB68" s="3047"/>
      <c r="BC68" s="3047">
        <v>0</v>
      </c>
      <c r="BD68" s="3047">
        <v>0</v>
      </c>
      <c r="BE68" s="3047">
        <v>1</v>
      </c>
      <c r="BF68" s="3047">
        <v>0</v>
      </c>
      <c r="BG68" s="3047">
        <v>0</v>
      </c>
      <c r="BH68" s="3047"/>
      <c r="BI68" s="3047"/>
      <c r="BJ68" s="3047">
        <v>0</v>
      </c>
      <c r="BK68" s="3047">
        <v>0</v>
      </c>
      <c r="BL68" s="3047">
        <v>0</v>
      </c>
      <c r="BM68" s="3047">
        <v>0</v>
      </c>
      <c r="BN68" s="3047">
        <v>0</v>
      </c>
      <c r="BO68" s="3047">
        <v>3</v>
      </c>
      <c r="BP68" s="3047">
        <v>3</v>
      </c>
      <c r="BQ68" s="3047">
        <v>0</v>
      </c>
      <c r="BR68" s="3047">
        <v>0</v>
      </c>
      <c r="BS68" s="3047">
        <v>0</v>
      </c>
      <c r="BT68" s="3047">
        <v>0</v>
      </c>
      <c r="BU68" s="3047">
        <v>1</v>
      </c>
      <c r="BV68" s="3047">
        <v>1</v>
      </c>
      <c r="BW68" s="3047">
        <v>1</v>
      </c>
      <c r="BX68" s="3047">
        <v>0</v>
      </c>
      <c r="BY68" s="3047">
        <v>0</v>
      </c>
      <c r="BZ68" s="3047">
        <v>1</v>
      </c>
      <c r="CA68" s="3047">
        <v>0</v>
      </c>
      <c r="CB68" s="3047">
        <v>0</v>
      </c>
      <c r="CC68" s="3047">
        <v>0</v>
      </c>
      <c r="CD68" s="3047">
        <v>0</v>
      </c>
      <c r="CE68" s="3047">
        <v>0</v>
      </c>
      <c r="CF68" s="3047">
        <v>0</v>
      </c>
      <c r="CG68" s="3047">
        <v>0</v>
      </c>
      <c r="CH68" s="3047">
        <v>0</v>
      </c>
      <c r="CI68" s="3047">
        <v>0</v>
      </c>
      <c r="CJ68" s="3047">
        <v>0</v>
      </c>
      <c r="CK68" s="3047">
        <v>0</v>
      </c>
      <c r="CL68" s="3047">
        <v>0</v>
      </c>
      <c r="CM68" s="3047">
        <v>0</v>
      </c>
      <c r="CN68" s="3047">
        <v>0</v>
      </c>
      <c r="CO68" s="3047">
        <v>0</v>
      </c>
      <c r="CP68" s="3047">
        <v>0</v>
      </c>
      <c r="CQ68" s="3047">
        <v>0</v>
      </c>
      <c r="CR68" s="3047">
        <v>0</v>
      </c>
      <c r="CS68" s="3047">
        <v>0</v>
      </c>
      <c r="CT68" s="3047">
        <v>0</v>
      </c>
      <c r="CU68" s="3047">
        <v>0</v>
      </c>
      <c r="CV68" s="3047">
        <v>0</v>
      </c>
      <c r="CW68" s="3047">
        <v>0</v>
      </c>
      <c r="CX68" s="3047">
        <v>0</v>
      </c>
      <c r="CY68" s="3047">
        <v>0</v>
      </c>
      <c r="CZ68" s="3047">
        <v>0</v>
      </c>
      <c r="DA68" s="3047">
        <v>0</v>
      </c>
      <c r="DB68" s="3047">
        <v>0</v>
      </c>
      <c r="DC68" s="3047">
        <v>0</v>
      </c>
      <c r="DD68" s="3047">
        <v>0</v>
      </c>
      <c r="DE68" s="3047">
        <v>0</v>
      </c>
      <c r="DF68" s="3047">
        <v>0</v>
      </c>
      <c r="DG68" s="3047">
        <v>0</v>
      </c>
      <c r="DH68" s="3047">
        <v>0</v>
      </c>
      <c r="DI68" s="3047">
        <v>0</v>
      </c>
      <c r="DJ68" s="3047">
        <v>0</v>
      </c>
      <c r="DK68" s="3047">
        <v>0</v>
      </c>
      <c r="DL68" s="3047">
        <v>0</v>
      </c>
      <c r="DM68" s="3047">
        <v>0</v>
      </c>
      <c r="DN68" s="3047">
        <v>0</v>
      </c>
      <c r="DO68" s="3047">
        <v>0</v>
      </c>
      <c r="DP68" s="3047">
        <v>0</v>
      </c>
      <c r="DQ68" s="3047">
        <v>0</v>
      </c>
      <c r="DR68" s="3047">
        <v>0</v>
      </c>
      <c r="DS68" s="3047">
        <v>0</v>
      </c>
      <c r="DT68" s="3047">
        <v>0</v>
      </c>
      <c r="DU68" s="3047">
        <v>0</v>
      </c>
      <c r="DV68" s="3047">
        <v>0</v>
      </c>
      <c r="DW68" s="3047">
        <v>0</v>
      </c>
      <c r="DX68" s="3047">
        <v>0</v>
      </c>
      <c r="DY68" s="3047">
        <v>0</v>
      </c>
      <c r="DZ68" s="3047">
        <v>0</v>
      </c>
      <c r="EA68" s="3047">
        <v>0</v>
      </c>
      <c r="EB68" s="3047">
        <v>0</v>
      </c>
      <c r="EC68" s="3047">
        <v>0</v>
      </c>
      <c r="ED68" s="3047">
        <v>0</v>
      </c>
      <c r="EE68" s="3047">
        <v>0</v>
      </c>
      <c r="EF68" s="3047">
        <v>0</v>
      </c>
      <c r="EG68" s="3047">
        <v>0</v>
      </c>
      <c r="EH68" s="3047">
        <v>0</v>
      </c>
      <c r="EI68" s="3047">
        <v>0</v>
      </c>
      <c r="EJ68" s="3047">
        <v>0</v>
      </c>
      <c r="EK68" s="3047">
        <v>0</v>
      </c>
      <c r="EL68" s="3047">
        <v>0</v>
      </c>
      <c r="EM68" s="3047">
        <v>0</v>
      </c>
      <c r="EN68" s="3047">
        <v>0</v>
      </c>
      <c r="EO68" s="3047">
        <v>0</v>
      </c>
      <c r="EP68" s="3047">
        <v>0</v>
      </c>
      <c r="EQ68" s="3047">
        <v>0</v>
      </c>
      <c r="ER68" s="3047">
        <v>0</v>
      </c>
      <c r="ES68" s="3047">
        <v>0</v>
      </c>
      <c r="ET68" s="3047">
        <v>0</v>
      </c>
      <c r="EU68" s="3047">
        <v>0</v>
      </c>
      <c r="EV68" s="3047">
        <v>0</v>
      </c>
      <c r="EW68" s="3047">
        <v>0</v>
      </c>
      <c r="EX68" s="3047">
        <v>0</v>
      </c>
      <c r="EY68" s="3047">
        <v>0</v>
      </c>
      <c r="EZ68" s="3047">
        <v>1</v>
      </c>
      <c r="FA68" s="3047">
        <v>0</v>
      </c>
      <c r="FB68" s="3047">
        <v>14</v>
      </c>
      <c r="FC68" s="3047">
        <v>14</v>
      </c>
      <c r="FD68" s="3047">
        <v>0</v>
      </c>
      <c r="FE68" s="3047">
        <v>0</v>
      </c>
      <c r="FF68" s="3047">
        <v>0</v>
      </c>
      <c r="FG68" s="3047">
        <v>0</v>
      </c>
      <c r="FH68" s="3047">
        <v>1</v>
      </c>
      <c r="FI68" s="3047">
        <v>1</v>
      </c>
      <c r="FJ68" s="3047">
        <v>1</v>
      </c>
      <c r="FK68" s="3047">
        <v>0</v>
      </c>
      <c r="FL68" s="3047">
        <v>0</v>
      </c>
      <c r="FM68" s="3047">
        <v>0</v>
      </c>
      <c r="FN68" s="3047">
        <v>0</v>
      </c>
      <c r="FO68" s="3047">
        <v>0</v>
      </c>
      <c r="FP68" s="3047">
        <v>0</v>
      </c>
      <c r="FQ68" s="3047">
        <v>0</v>
      </c>
      <c r="FR68" s="3047">
        <v>0</v>
      </c>
      <c r="FS68" s="3047">
        <v>0</v>
      </c>
      <c r="FT68" s="3047">
        <v>0</v>
      </c>
      <c r="FU68" s="3047">
        <v>0</v>
      </c>
      <c r="FV68" s="3047">
        <v>0</v>
      </c>
      <c r="FW68" s="3047">
        <v>0</v>
      </c>
      <c r="FX68" s="3047">
        <v>0</v>
      </c>
      <c r="FY68" s="3047">
        <v>0</v>
      </c>
      <c r="FZ68" s="3047">
        <v>0</v>
      </c>
      <c r="GA68" s="3047">
        <v>0</v>
      </c>
      <c r="GB68" s="3047">
        <v>0</v>
      </c>
      <c r="GC68" s="3047">
        <v>0</v>
      </c>
      <c r="GD68" s="3047">
        <v>0</v>
      </c>
      <c r="GE68" s="3047">
        <v>0</v>
      </c>
      <c r="GF68" s="3047">
        <v>0</v>
      </c>
      <c r="GG68" s="3047">
        <v>0</v>
      </c>
      <c r="GH68" s="3047">
        <v>0</v>
      </c>
      <c r="GI68" s="3047">
        <v>1</v>
      </c>
      <c r="GJ68" s="3047">
        <v>0</v>
      </c>
      <c r="GK68" s="3047">
        <v>0</v>
      </c>
      <c r="GL68" s="3047">
        <v>0</v>
      </c>
      <c r="GM68" s="3047">
        <v>0</v>
      </c>
      <c r="GN68" s="3047">
        <v>0</v>
      </c>
      <c r="GO68" s="3047">
        <v>1</v>
      </c>
      <c r="GP68" s="3047">
        <v>0</v>
      </c>
      <c r="GQ68" s="3047">
        <v>0</v>
      </c>
      <c r="GR68" s="3047">
        <v>0</v>
      </c>
      <c r="GS68" s="3047">
        <v>0</v>
      </c>
      <c r="GT68" s="3047">
        <v>0</v>
      </c>
      <c r="GU68" s="3047">
        <v>0</v>
      </c>
      <c r="GV68" s="3047">
        <v>0</v>
      </c>
      <c r="GW68" s="3047">
        <v>0</v>
      </c>
      <c r="GX68" s="3047">
        <v>1</v>
      </c>
      <c r="GY68" s="3047">
        <v>1</v>
      </c>
      <c r="GZ68" s="3047">
        <v>1</v>
      </c>
      <c r="HA68" s="3047">
        <v>1</v>
      </c>
      <c r="HB68" s="3047">
        <v>0</v>
      </c>
      <c r="HC68" s="3047">
        <v>0</v>
      </c>
      <c r="HD68" s="3047">
        <v>0</v>
      </c>
      <c r="HE68" s="3047">
        <v>0</v>
      </c>
      <c r="HF68" s="3047">
        <v>0</v>
      </c>
      <c r="HG68" s="3047">
        <v>0</v>
      </c>
      <c r="HH68" s="3047">
        <v>0</v>
      </c>
      <c r="HI68" s="3047">
        <v>0</v>
      </c>
      <c r="HJ68" s="3047">
        <v>0</v>
      </c>
      <c r="HK68" s="3047">
        <v>0</v>
      </c>
      <c r="HL68" s="3047">
        <v>0</v>
      </c>
      <c r="HM68" s="3047">
        <v>0</v>
      </c>
      <c r="HN68" s="3047">
        <v>0</v>
      </c>
      <c r="HO68" s="3047">
        <v>0</v>
      </c>
      <c r="HP68" s="3047">
        <v>0</v>
      </c>
      <c r="HQ68" s="3047">
        <v>1</v>
      </c>
      <c r="HR68" s="3047">
        <v>1</v>
      </c>
      <c r="HS68" s="3047">
        <v>0</v>
      </c>
      <c r="HT68" s="3047">
        <v>0</v>
      </c>
      <c r="HU68" s="3047">
        <v>0</v>
      </c>
      <c r="HV68" s="3047">
        <v>0</v>
      </c>
      <c r="HW68" s="3047">
        <v>0</v>
      </c>
      <c r="HX68" s="3047">
        <v>0</v>
      </c>
      <c r="HY68" s="3047">
        <v>0</v>
      </c>
      <c r="HZ68" s="3047">
        <v>0</v>
      </c>
      <c r="IA68" s="3047">
        <v>0</v>
      </c>
      <c r="IB68" s="3047">
        <v>0</v>
      </c>
      <c r="IC68" s="3047">
        <v>0</v>
      </c>
      <c r="ID68" s="3047">
        <v>0</v>
      </c>
      <c r="IE68" s="3047">
        <v>0</v>
      </c>
      <c r="IF68" s="3047">
        <v>0</v>
      </c>
      <c r="IG68" s="3047">
        <v>0</v>
      </c>
      <c r="IH68" s="3047">
        <v>0</v>
      </c>
      <c r="II68" s="3047">
        <v>0</v>
      </c>
      <c r="IJ68" s="3047">
        <v>0</v>
      </c>
      <c r="IK68" s="3047">
        <v>1</v>
      </c>
      <c r="IL68" s="3047">
        <v>1</v>
      </c>
      <c r="IM68" s="3047">
        <v>1</v>
      </c>
      <c r="IN68" s="3047">
        <v>0</v>
      </c>
      <c r="IO68" s="3047">
        <v>0</v>
      </c>
      <c r="IP68" s="3047">
        <v>0</v>
      </c>
      <c r="IQ68" s="3047">
        <v>0</v>
      </c>
      <c r="IR68" s="3047">
        <v>0</v>
      </c>
      <c r="IS68" s="3047">
        <v>0</v>
      </c>
      <c r="IT68" s="3047">
        <v>0</v>
      </c>
      <c r="IU68" s="3047">
        <v>0</v>
      </c>
      <c r="IV68" s="3047">
        <v>0</v>
      </c>
      <c r="IW68" s="3047">
        <v>0</v>
      </c>
      <c r="IX68" s="3047">
        <v>0</v>
      </c>
      <c r="IY68" s="3047">
        <v>0</v>
      </c>
      <c r="IZ68" s="3047">
        <v>0</v>
      </c>
      <c r="JA68" s="3047">
        <v>0</v>
      </c>
      <c r="JB68" s="3047">
        <v>0</v>
      </c>
      <c r="JC68" s="3047">
        <v>0</v>
      </c>
      <c r="JD68" s="3047">
        <v>0</v>
      </c>
      <c r="JE68" s="3047">
        <v>0</v>
      </c>
      <c r="JF68" s="3047">
        <v>0</v>
      </c>
      <c r="JG68" s="3047">
        <v>0</v>
      </c>
      <c r="JH68" s="3047">
        <v>0</v>
      </c>
      <c r="JI68" s="3047">
        <v>3</v>
      </c>
      <c r="JJ68" s="3047">
        <v>0</v>
      </c>
      <c r="JK68" s="3047">
        <v>0</v>
      </c>
      <c r="JL68" s="3047">
        <v>0</v>
      </c>
      <c r="JM68" s="3047">
        <v>0</v>
      </c>
      <c r="JN68" s="3047">
        <v>0</v>
      </c>
      <c r="JO68" s="3047">
        <v>0</v>
      </c>
      <c r="JP68" s="3047">
        <v>0</v>
      </c>
      <c r="JQ68" s="3047">
        <v>0</v>
      </c>
      <c r="JR68" s="3047">
        <v>0</v>
      </c>
      <c r="JS68" s="3047">
        <v>0</v>
      </c>
      <c r="JT68" s="3047">
        <v>0</v>
      </c>
      <c r="JU68" s="3047">
        <v>0</v>
      </c>
      <c r="JV68" s="3047">
        <v>0</v>
      </c>
      <c r="JW68" s="3047">
        <v>0</v>
      </c>
      <c r="JX68" s="3047">
        <v>0</v>
      </c>
      <c r="JY68" s="3047">
        <v>0</v>
      </c>
      <c r="JZ68" s="3047">
        <v>0</v>
      </c>
      <c r="KA68" s="3047">
        <v>0</v>
      </c>
      <c r="KB68" s="3047">
        <v>0</v>
      </c>
      <c r="KC68" s="3047">
        <v>0</v>
      </c>
      <c r="KD68" s="3047">
        <v>0</v>
      </c>
      <c r="KE68" s="3047">
        <v>0</v>
      </c>
      <c r="KF68" s="3047">
        <v>0</v>
      </c>
      <c r="KG68" s="3047">
        <v>0</v>
      </c>
      <c r="KH68" s="3047">
        <v>0</v>
      </c>
      <c r="KI68" s="3047">
        <v>0</v>
      </c>
      <c r="KJ68" s="3047">
        <v>0</v>
      </c>
      <c r="KK68" s="3047">
        <v>0</v>
      </c>
      <c r="KL68" s="3047">
        <v>0</v>
      </c>
      <c r="KM68" s="3047">
        <v>0</v>
      </c>
      <c r="KN68" s="3047">
        <v>0</v>
      </c>
      <c r="KO68" s="3047">
        <v>0</v>
      </c>
      <c r="KP68" s="3047">
        <v>0</v>
      </c>
      <c r="KQ68" s="3047">
        <v>1</v>
      </c>
      <c r="KR68" s="3047">
        <v>0</v>
      </c>
      <c r="KS68" s="3047">
        <v>0</v>
      </c>
      <c r="KT68" s="3047">
        <v>0</v>
      </c>
      <c r="KU68" s="3047">
        <v>0</v>
      </c>
      <c r="KV68" s="3047">
        <v>0</v>
      </c>
      <c r="KW68" s="3047">
        <v>0</v>
      </c>
      <c r="KX68" s="3047">
        <v>0</v>
      </c>
      <c r="KY68" s="3047">
        <v>0</v>
      </c>
      <c r="KZ68" s="3047">
        <v>0</v>
      </c>
      <c r="LA68" s="3047">
        <v>0</v>
      </c>
      <c r="LB68" s="3047">
        <v>0</v>
      </c>
      <c r="LC68" s="3047">
        <v>0</v>
      </c>
      <c r="LD68" s="3047">
        <v>0</v>
      </c>
      <c r="LE68" s="3047">
        <v>0</v>
      </c>
      <c r="LF68" s="3047">
        <v>0</v>
      </c>
      <c r="LG68" s="3047">
        <v>0</v>
      </c>
      <c r="LH68" s="3047">
        <v>0</v>
      </c>
      <c r="LI68" s="3047">
        <v>0</v>
      </c>
      <c r="LJ68" s="3047">
        <v>0</v>
      </c>
      <c r="LK68" s="3047">
        <v>0</v>
      </c>
      <c r="LL68" s="3047">
        <v>0</v>
      </c>
      <c r="LM68" s="3047">
        <v>1</v>
      </c>
      <c r="LN68" s="3047">
        <v>1</v>
      </c>
      <c r="LO68" s="3047">
        <v>1</v>
      </c>
      <c r="LP68" s="3047">
        <v>0</v>
      </c>
      <c r="LQ68" s="3047">
        <v>0</v>
      </c>
      <c r="LR68" s="3047">
        <v>1</v>
      </c>
      <c r="LS68" s="3047">
        <v>1</v>
      </c>
      <c r="LT68" s="3047">
        <v>0</v>
      </c>
      <c r="LU68" s="3047">
        <v>0</v>
      </c>
      <c r="LV68" s="3047">
        <v>0</v>
      </c>
      <c r="LW68" s="3047">
        <v>0</v>
      </c>
      <c r="LX68" s="3047">
        <v>0</v>
      </c>
      <c r="LY68" s="3047">
        <v>0</v>
      </c>
      <c r="LZ68" s="3047">
        <v>0</v>
      </c>
      <c r="MA68" s="3047">
        <v>5</v>
      </c>
      <c r="MB68" s="3047">
        <v>5</v>
      </c>
      <c r="MC68" s="3047">
        <v>5</v>
      </c>
      <c r="MD68" s="3047">
        <v>0</v>
      </c>
      <c r="ME68" s="3047">
        <v>0</v>
      </c>
      <c r="MF68" s="3047">
        <v>0</v>
      </c>
      <c r="MG68" s="3047">
        <v>0</v>
      </c>
      <c r="MH68" s="3047">
        <v>0</v>
      </c>
      <c r="MI68" s="3047">
        <v>0</v>
      </c>
      <c r="MJ68" s="3047">
        <v>0</v>
      </c>
      <c r="MK68" s="3047">
        <v>0</v>
      </c>
      <c r="ML68" s="3047">
        <v>0</v>
      </c>
      <c r="MM68" s="3047">
        <v>0</v>
      </c>
      <c r="MN68" s="3047">
        <v>0</v>
      </c>
      <c r="MO68" s="3047">
        <v>0</v>
      </c>
      <c r="MP68" s="3047">
        <v>0</v>
      </c>
      <c r="MQ68" s="3047">
        <v>0</v>
      </c>
      <c r="MR68" s="3047">
        <v>0</v>
      </c>
      <c r="MS68" s="3047">
        <v>0</v>
      </c>
      <c r="MT68" s="3047">
        <v>0</v>
      </c>
      <c r="MU68" s="3047">
        <v>0</v>
      </c>
      <c r="MV68" s="3047">
        <v>1</v>
      </c>
      <c r="MW68" s="3047">
        <v>1</v>
      </c>
      <c r="MX68" s="3047">
        <v>1</v>
      </c>
      <c r="MY68" s="3047">
        <v>1</v>
      </c>
      <c r="MZ68" s="3047">
        <v>0</v>
      </c>
      <c r="NA68" s="3047">
        <v>0</v>
      </c>
      <c r="NB68" s="3047">
        <v>0</v>
      </c>
      <c r="NC68" s="3047">
        <v>0</v>
      </c>
      <c r="ND68" s="3047">
        <v>0</v>
      </c>
      <c r="NE68" s="3047">
        <v>0</v>
      </c>
      <c r="NF68" s="3047">
        <v>0</v>
      </c>
      <c r="NG68" s="3047">
        <v>0</v>
      </c>
      <c r="NH68" s="3047">
        <v>0</v>
      </c>
      <c r="NI68" s="3047">
        <v>0</v>
      </c>
      <c r="NJ68" s="3047">
        <v>0</v>
      </c>
      <c r="NK68" s="3047">
        <v>0</v>
      </c>
      <c r="NL68" s="3047">
        <v>0</v>
      </c>
      <c r="NM68" s="3047">
        <v>0</v>
      </c>
      <c r="NN68" s="3047">
        <v>0</v>
      </c>
      <c r="NO68" s="3047">
        <v>0</v>
      </c>
      <c r="NP68" s="3047">
        <v>0</v>
      </c>
      <c r="NQ68" s="3047">
        <v>0</v>
      </c>
      <c r="NR68" s="3047">
        <v>0</v>
      </c>
      <c r="NS68" s="3047">
        <v>0</v>
      </c>
      <c r="NT68" s="3047">
        <v>0</v>
      </c>
      <c r="NU68" s="3047">
        <v>0</v>
      </c>
      <c r="NV68" s="3047">
        <v>0</v>
      </c>
      <c r="NW68" s="3047">
        <v>0</v>
      </c>
      <c r="NX68" s="3047">
        <v>0</v>
      </c>
      <c r="NY68" s="3047">
        <v>0</v>
      </c>
      <c r="NZ68" s="3047">
        <v>0</v>
      </c>
      <c r="OA68" s="3047">
        <v>0</v>
      </c>
      <c r="OB68" s="3047">
        <v>0</v>
      </c>
      <c r="OC68" s="3047">
        <v>0</v>
      </c>
      <c r="OD68" s="3047">
        <v>0</v>
      </c>
      <c r="OE68" s="3047">
        <v>0</v>
      </c>
      <c r="OF68" s="3047">
        <v>0</v>
      </c>
      <c r="OG68" s="3047">
        <v>0</v>
      </c>
      <c r="OH68" s="3047">
        <v>0</v>
      </c>
      <c r="OI68" s="3047">
        <v>0</v>
      </c>
      <c r="OJ68" s="3047">
        <v>0</v>
      </c>
      <c r="OK68" s="3047">
        <v>0</v>
      </c>
      <c r="OL68" s="3047">
        <v>1</v>
      </c>
      <c r="OM68" s="3047">
        <v>1</v>
      </c>
      <c r="ON68" s="3047">
        <v>1</v>
      </c>
      <c r="OO68" s="3047">
        <v>0</v>
      </c>
      <c r="OP68" s="3047">
        <v>0</v>
      </c>
      <c r="OQ68" s="3047">
        <v>0</v>
      </c>
      <c r="OR68" s="3047">
        <v>0</v>
      </c>
      <c r="OS68" s="3047">
        <v>0</v>
      </c>
      <c r="OT68" s="3047">
        <v>0</v>
      </c>
      <c r="OU68" s="3047">
        <v>0</v>
      </c>
      <c r="OV68" s="3047">
        <v>0</v>
      </c>
      <c r="OW68" s="3047">
        <v>0</v>
      </c>
      <c r="OX68" s="3047">
        <v>0</v>
      </c>
      <c r="OY68" s="3047">
        <v>0</v>
      </c>
      <c r="OZ68" s="3047">
        <v>0</v>
      </c>
      <c r="PA68" s="3047">
        <v>0</v>
      </c>
      <c r="PB68" s="3047">
        <v>0</v>
      </c>
      <c r="PC68" s="3047">
        <v>0</v>
      </c>
      <c r="PD68" s="3047">
        <v>0</v>
      </c>
      <c r="PE68" s="3047">
        <v>0</v>
      </c>
      <c r="PF68" s="3047">
        <v>0</v>
      </c>
      <c r="PG68" s="3047">
        <v>0</v>
      </c>
      <c r="PH68" s="3047"/>
      <c r="PI68" s="3047">
        <v>0</v>
      </c>
      <c r="PJ68" s="3047">
        <v>0</v>
      </c>
      <c r="PK68" s="3047">
        <v>0</v>
      </c>
      <c r="PL68" s="3047">
        <v>0</v>
      </c>
      <c r="PM68" s="3047">
        <v>0</v>
      </c>
      <c r="PN68" s="3047">
        <v>0</v>
      </c>
      <c r="PO68" s="3047">
        <v>0</v>
      </c>
      <c r="PP68" s="3047">
        <v>0</v>
      </c>
      <c r="PQ68" s="3047">
        <v>0</v>
      </c>
      <c r="PR68" s="3047">
        <v>0</v>
      </c>
      <c r="PS68" s="3047">
        <v>0</v>
      </c>
      <c r="PT68" s="3047">
        <v>0</v>
      </c>
      <c r="PU68" s="3047">
        <v>0</v>
      </c>
      <c r="PV68" s="3047">
        <v>0</v>
      </c>
      <c r="PW68" s="3047">
        <v>0</v>
      </c>
      <c r="PX68" s="3047">
        <v>0</v>
      </c>
      <c r="PY68" s="3047">
        <v>0</v>
      </c>
      <c r="PZ68" s="3047">
        <v>0</v>
      </c>
      <c r="QA68" s="3047">
        <v>0</v>
      </c>
      <c r="QB68" s="3047">
        <v>0</v>
      </c>
      <c r="QC68" s="3047">
        <v>0</v>
      </c>
      <c r="QD68" s="3047">
        <v>0</v>
      </c>
      <c r="QE68" s="3047">
        <v>0</v>
      </c>
      <c r="QF68" s="3047">
        <v>0</v>
      </c>
      <c r="QG68" s="3047">
        <v>0</v>
      </c>
      <c r="QH68" s="3047">
        <v>0</v>
      </c>
      <c r="QI68" s="3047">
        <v>0</v>
      </c>
      <c r="QJ68" s="3047">
        <v>0</v>
      </c>
      <c r="QK68" s="3047">
        <v>0</v>
      </c>
      <c r="QL68" s="3047">
        <v>0</v>
      </c>
      <c r="QM68" s="3047">
        <v>0</v>
      </c>
      <c r="QN68" s="3047">
        <v>0</v>
      </c>
      <c r="QO68" s="3047">
        <v>0</v>
      </c>
      <c r="QP68" s="3047">
        <v>0</v>
      </c>
      <c r="QQ68" s="3047">
        <v>0</v>
      </c>
      <c r="QR68" s="3047">
        <v>0</v>
      </c>
      <c r="QS68" s="3047">
        <v>0</v>
      </c>
      <c r="QT68" s="3047">
        <v>0</v>
      </c>
      <c r="QU68" s="3047">
        <v>0</v>
      </c>
      <c r="QV68" s="3047">
        <v>0</v>
      </c>
      <c r="QW68" s="3047">
        <v>1</v>
      </c>
      <c r="QX68" s="3047">
        <v>1</v>
      </c>
      <c r="QY68" s="3047">
        <v>1</v>
      </c>
      <c r="QZ68" s="3047">
        <v>0</v>
      </c>
      <c r="RA68" s="3047">
        <v>0</v>
      </c>
      <c r="RB68" s="3047">
        <v>0</v>
      </c>
      <c r="RC68" s="3047">
        <v>0</v>
      </c>
      <c r="RD68" s="3047">
        <v>1</v>
      </c>
      <c r="RE68" s="3047">
        <v>1</v>
      </c>
      <c r="RF68" s="3047">
        <v>1</v>
      </c>
      <c r="RG68" s="3047">
        <v>1</v>
      </c>
      <c r="RH68" s="3047">
        <v>0</v>
      </c>
      <c r="RI68" s="3047">
        <v>0</v>
      </c>
      <c r="RJ68" s="3047">
        <v>0</v>
      </c>
      <c r="RK68" s="3047">
        <v>0</v>
      </c>
      <c r="RL68" s="3047">
        <v>0</v>
      </c>
      <c r="RM68" s="3047">
        <v>0</v>
      </c>
      <c r="RN68" s="3047">
        <v>0</v>
      </c>
      <c r="RO68" s="3047">
        <v>0</v>
      </c>
      <c r="RP68" s="3047">
        <v>0</v>
      </c>
      <c r="RQ68" s="3047">
        <v>0</v>
      </c>
      <c r="RR68" s="3047">
        <v>0</v>
      </c>
      <c r="RS68" s="3047">
        <v>0</v>
      </c>
      <c r="RT68" s="3047">
        <v>0</v>
      </c>
      <c r="RU68" s="3047">
        <v>0</v>
      </c>
      <c r="RV68" s="3047">
        <v>0</v>
      </c>
      <c r="RW68" s="3047">
        <v>0</v>
      </c>
      <c r="RX68" s="3047">
        <v>0</v>
      </c>
      <c r="RY68" s="3047">
        <v>0</v>
      </c>
      <c r="RZ68" s="3047">
        <v>0</v>
      </c>
      <c r="SA68" s="3047">
        <v>0</v>
      </c>
      <c r="SB68" s="3047">
        <v>0</v>
      </c>
      <c r="SC68" s="3047">
        <v>0</v>
      </c>
      <c r="SD68" s="3047">
        <v>0</v>
      </c>
      <c r="SE68" s="3047">
        <v>0</v>
      </c>
      <c r="SF68" s="3047">
        <v>0</v>
      </c>
      <c r="SG68" s="3047">
        <v>0</v>
      </c>
      <c r="SH68" s="3047">
        <v>0</v>
      </c>
      <c r="SI68" s="3047">
        <v>0</v>
      </c>
      <c r="SJ68" s="3047">
        <v>0</v>
      </c>
      <c r="SK68" s="3047">
        <v>0</v>
      </c>
      <c r="SL68" s="3047">
        <v>0</v>
      </c>
      <c r="SM68" s="3047">
        <v>0</v>
      </c>
      <c r="SN68" s="3047">
        <v>0</v>
      </c>
      <c r="SO68" s="3047">
        <v>0</v>
      </c>
      <c r="SP68" s="3047">
        <v>0</v>
      </c>
      <c r="SQ68" s="3047">
        <v>0</v>
      </c>
      <c r="SR68" s="3047">
        <v>0</v>
      </c>
      <c r="SS68" s="3047">
        <v>0</v>
      </c>
      <c r="ST68" s="3047">
        <v>0</v>
      </c>
      <c r="SU68" s="3047">
        <v>0</v>
      </c>
      <c r="SV68" s="3047">
        <v>0</v>
      </c>
      <c r="SW68" s="3047">
        <v>0</v>
      </c>
      <c r="SX68" s="3047">
        <v>0</v>
      </c>
      <c r="SY68" s="3047">
        <v>0</v>
      </c>
      <c r="SZ68" s="3047">
        <v>0</v>
      </c>
      <c r="TA68" s="3047">
        <v>0</v>
      </c>
      <c r="TB68" s="3047">
        <v>0</v>
      </c>
      <c r="TC68" s="3047">
        <v>0</v>
      </c>
      <c r="TD68" s="3047">
        <v>0</v>
      </c>
      <c r="TE68" s="3047">
        <v>0</v>
      </c>
      <c r="TF68" s="3047">
        <v>0</v>
      </c>
      <c r="TG68" s="3047">
        <v>0</v>
      </c>
      <c r="TH68" s="3047">
        <v>0</v>
      </c>
      <c r="TI68" s="3047">
        <v>0</v>
      </c>
      <c r="TJ68" s="3047">
        <v>0</v>
      </c>
      <c r="TK68" s="3047">
        <v>0</v>
      </c>
      <c r="TL68" s="3047">
        <v>0</v>
      </c>
      <c r="TM68" s="3047">
        <v>0</v>
      </c>
      <c r="TN68" s="3047">
        <v>0</v>
      </c>
      <c r="TO68" s="3047">
        <v>0</v>
      </c>
      <c r="TP68" s="3047">
        <v>0</v>
      </c>
      <c r="TQ68" s="3047">
        <v>0</v>
      </c>
      <c r="TR68" s="3047">
        <v>0</v>
      </c>
      <c r="TS68" s="3047">
        <v>0</v>
      </c>
      <c r="TT68" s="3047">
        <v>0</v>
      </c>
      <c r="TU68" s="3047">
        <v>0</v>
      </c>
      <c r="TV68" s="3047">
        <v>0</v>
      </c>
      <c r="TW68" s="3047">
        <v>0</v>
      </c>
      <c r="TX68" s="3047">
        <v>0</v>
      </c>
      <c r="TY68" s="3047">
        <v>0</v>
      </c>
      <c r="TZ68" s="3047">
        <v>0</v>
      </c>
      <c r="UA68" s="3047">
        <v>0</v>
      </c>
      <c r="UB68" s="3047">
        <v>0</v>
      </c>
      <c r="UC68" s="3047">
        <v>0</v>
      </c>
      <c r="UD68" s="3047">
        <v>0</v>
      </c>
      <c r="UE68" s="3047">
        <v>0</v>
      </c>
      <c r="UF68" s="3047">
        <v>0</v>
      </c>
      <c r="UG68" s="3047">
        <v>0</v>
      </c>
      <c r="UH68" s="3047">
        <v>0</v>
      </c>
      <c r="UI68" s="3047">
        <v>0</v>
      </c>
      <c r="UJ68" s="3047">
        <v>0</v>
      </c>
      <c r="UK68" s="3047">
        <v>0</v>
      </c>
      <c r="UL68" s="3047">
        <v>0</v>
      </c>
      <c r="UM68" s="3047">
        <v>0</v>
      </c>
      <c r="UN68" s="3047">
        <v>0</v>
      </c>
      <c r="UO68" s="3047">
        <v>0</v>
      </c>
      <c r="UP68" s="3047">
        <v>0</v>
      </c>
      <c r="UQ68" s="3047">
        <v>0</v>
      </c>
      <c r="UR68" s="3047">
        <v>0</v>
      </c>
      <c r="US68" s="3047">
        <v>0</v>
      </c>
      <c r="UT68" s="3047">
        <v>0</v>
      </c>
      <c r="UU68" s="3047">
        <v>0</v>
      </c>
      <c r="UV68" s="3047">
        <v>0</v>
      </c>
      <c r="UW68" s="3047">
        <v>0</v>
      </c>
      <c r="UX68" s="3047">
        <v>0</v>
      </c>
      <c r="UY68" s="3047">
        <v>0</v>
      </c>
      <c r="UZ68" s="3047">
        <v>0</v>
      </c>
      <c r="VA68" s="3047">
        <v>0</v>
      </c>
      <c r="VB68" s="3047">
        <v>0</v>
      </c>
      <c r="VC68" s="3047">
        <v>0</v>
      </c>
      <c r="VD68" s="3047">
        <v>0</v>
      </c>
      <c r="VE68" s="3047">
        <v>0</v>
      </c>
      <c r="VF68" s="3047">
        <v>0</v>
      </c>
      <c r="VG68" s="3047">
        <v>0</v>
      </c>
      <c r="VH68" s="3047">
        <v>0</v>
      </c>
      <c r="VI68" s="3047">
        <v>0</v>
      </c>
      <c r="VJ68" s="3047">
        <v>0</v>
      </c>
      <c r="VK68" s="3047">
        <v>0</v>
      </c>
      <c r="VL68" s="3047">
        <v>0</v>
      </c>
      <c r="VM68" s="3047">
        <v>0</v>
      </c>
      <c r="VN68" s="3047">
        <v>0</v>
      </c>
      <c r="VO68" s="3047">
        <v>0</v>
      </c>
      <c r="VP68" s="3047">
        <v>0</v>
      </c>
      <c r="VQ68" s="3047">
        <v>0</v>
      </c>
      <c r="VR68" s="3047">
        <v>0</v>
      </c>
      <c r="VS68" s="3047">
        <v>0</v>
      </c>
      <c r="VT68" s="3047">
        <v>0</v>
      </c>
      <c r="VU68" s="3047">
        <v>0</v>
      </c>
      <c r="VV68" s="3047">
        <v>0</v>
      </c>
      <c r="VW68" s="3047">
        <v>0</v>
      </c>
      <c r="VX68" s="3047">
        <v>0</v>
      </c>
      <c r="VY68" s="3047">
        <v>0</v>
      </c>
      <c r="VZ68" s="3047">
        <v>0</v>
      </c>
      <c r="WA68" s="3047">
        <v>0</v>
      </c>
      <c r="WB68" s="3047">
        <v>0</v>
      </c>
      <c r="WC68" s="3047">
        <v>0</v>
      </c>
      <c r="WD68" s="3047">
        <v>0</v>
      </c>
      <c r="WE68" s="3047">
        <v>0</v>
      </c>
      <c r="WF68" s="3047">
        <v>0</v>
      </c>
      <c r="WG68" s="3047">
        <v>0</v>
      </c>
      <c r="WH68" s="3047">
        <v>0</v>
      </c>
      <c r="WI68" s="3047">
        <v>0</v>
      </c>
      <c r="WJ68" s="3047">
        <v>0</v>
      </c>
      <c r="WK68" s="3047">
        <v>0</v>
      </c>
      <c r="WL68" s="3047">
        <v>0</v>
      </c>
      <c r="WM68" s="3047">
        <v>0</v>
      </c>
      <c r="WN68" s="3047">
        <v>0</v>
      </c>
      <c r="WO68" s="3047">
        <v>0</v>
      </c>
      <c r="WP68" s="3047">
        <v>0</v>
      </c>
      <c r="WQ68" s="3047">
        <v>0</v>
      </c>
      <c r="WR68" s="3047">
        <v>0</v>
      </c>
      <c r="WS68" s="3047">
        <v>1</v>
      </c>
      <c r="WT68" s="3047">
        <v>0</v>
      </c>
      <c r="WU68" s="3047">
        <v>0</v>
      </c>
      <c r="WV68" s="3047">
        <v>0</v>
      </c>
      <c r="WW68" s="3047">
        <v>0</v>
      </c>
      <c r="WX68" s="3047">
        <v>0</v>
      </c>
      <c r="WY68" s="3047">
        <v>0</v>
      </c>
      <c r="WZ68" s="3047">
        <v>0</v>
      </c>
      <c r="XA68" s="3047">
        <v>0</v>
      </c>
      <c r="XB68" s="3047">
        <v>0</v>
      </c>
      <c r="XC68" s="3047">
        <v>0</v>
      </c>
      <c r="XD68" s="3047">
        <v>0</v>
      </c>
      <c r="XE68" s="3047">
        <v>0</v>
      </c>
      <c r="XF68" s="3047">
        <v>0</v>
      </c>
      <c r="XG68" s="3047">
        <v>0</v>
      </c>
      <c r="XH68" s="3047">
        <v>0</v>
      </c>
      <c r="XI68" s="3047">
        <v>0</v>
      </c>
      <c r="XJ68" s="3047">
        <v>0</v>
      </c>
      <c r="XK68" s="3047">
        <v>0</v>
      </c>
      <c r="XL68" s="3047">
        <v>0</v>
      </c>
      <c r="XM68" s="3047">
        <v>0</v>
      </c>
      <c r="XN68" s="3047">
        <v>0</v>
      </c>
      <c r="XO68" s="3047">
        <v>0</v>
      </c>
      <c r="XP68" s="3047">
        <v>0</v>
      </c>
      <c r="XQ68" s="3047">
        <v>0</v>
      </c>
      <c r="XR68" s="3047">
        <v>0</v>
      </c>
      <c r="XS68" s="3047">
        <v>0</v>
      </c>
      <c r="XT68" s="3047">
        <v>0</v>
      </c>
      <c r="XU68" s="3047">
        <v>0</v>
      </c>
      <c r="XV68" s="3047">
        <v>0</v>
      </c>
      <c r="XW68" s="3047">
        <v>0</v>
      </c>
      <c r="XX68" s="3047">
        <v>0</v>
      </c>
      <c r="XY68" s="3047">
        <v>0</v>
      </c>
      <c r="XZ68" s="3047">
        <v>0</v>
      </c>
      <c r="YA68" s="3047">
        <v>0</v>
      </c>
      <c r="YB68" s="3047">
        <v>0</v>
      </c>
      <c r="YC68" s="3047">
        <v>0</v>
      </c>
      <c r="YD68" s="3047">
        <v>0</v>
      </c>
      <c r="YE68" s="3047">
        <v>0</v>
      </c>
      <c r="YF68" s="3047">
        <v>0</v>
      </c>
      <c r="YG68" s="3047">
        <v>0</v>
      </c>
      <c r="YH68" s="3047">
        <v>0</v>
      </c>
      <c r="YI68" s="3047">
        <v>0</v>
      </c>
      <c r="YJ68" s="3047">
        <v>0</v>
      </c>
      <c r="YK68" s="3047">
        <v>0</v>
      </c>
      <c r="YL68" s="3047">
        <v>0</v>
      </c>
      <c r="YM68" s="3047">
        <v>0</v>
      </c>
      <c r="YN68" s="3047">
        <v>0</v>
      </c>
      <c r="YO68" s="3047">
        <v>0</v>
      </c>
      <c r="YP68" s="3047">
        <v>0</v>
      </c>
      <c r="YQ68" s="3047">
        <v>0</v>
      </c>
      <c r="YR68" s="3047">
        <v>0</v>
      </c>
      <c r="YS68" s="3047">
        <v>0</v>
      </c>
      <c r="YT68" s="3047">
        <v>0</v>
      </c>
      <c r="YU68" s="3047">
        <v>0</v>
      </c>
      <c r="YV68" s="3047">
        <v>0</v>
      </c>
      <c r="YW68" s="3047">
        <v>1</v>
      </c>
      <c r="YX68" s="3047">
        <v>0</v>
      </c>
      <c r="YY68" s="3047">
        <v>0</v>
      </c>
      <c r="YZ68" s="3047">
        <v>0</v>
      </c>
      <c r="ZA68" s="3047">
        <v>0</v>
      </c>
      <c r="ZB68" s="3047">
        <v>0</v>
      </c>
      <c r="ZC68" s="3047">
        <v>1</v>
      </c>
      <c r="ZD68" s="3047">
        <v>0</v>
      </c>
      <c r="ZE68" s="3047">
        <v>0</v>
      </c>
      <c r="ZF68" s="3047">
        <v>0</v>
      </c>
      <c r="ZG68" s="3047">
        <v>0</v>
      </c>
      <c r="ZH68" s="3047">
        <v>0</v>
      </c>
      <c r="ZI68" s="3047">
        <v>0</v>
      </c>
      <c r="ZJ68" s="3047">
        <v>0</v>
      </c>
      <c r="ZK68" s="3047">
        <v>0</v>
      </c>
      <c r="ZL68" s="3047">
        <v>0</v>
      </c>
      <c r="ZM68" s="3047">
        <v>0</v>
      </c>
      <c r="ZN68" s="3047">
        <v>0</v>
      </c>
      <c r="ZO68" s="3047">
        <v>0</v>
      </c>
      <c r="ZP68" s="3047">
        <v>0</v>
      </c>
      <c r="ZQ68" s="3047">
        <v>0</v>
      </c>
      <c r="ZR68" s="3047">
        <v>0</v>
      </c>
      <c r="ZS68" s="3047">
        <v>0</v>
      </c>
      <c r="ZT68" s="3047">
        <v>0</v>
      </c>
      <c r="ZU68" s="3047">
        <v>0</v>
      </c>
      <c r="ZV68" s="3047">
        <v>0</v>
      </c>
      <c r="ZW68" s="3047">
        <v>0</v>
      </c>
      <c r="ZX68" s="3047">
        <v>0</v>
      </c>
      <c r="ZY68" s="3047">
        <v>0</v>
      </c>
      <c r="ZZ68" s="3047">
        <v>0</v>
      </c>
      <c r="AAA68" s="3047">
        <v>0</v>
      </c>
      <c r="AAB68" s="3047">
        <v>0</v>
      </c>
      <c r="AAC68" s="3047">
        <v>0</v>
      </c>
      <c r="AAD68" s="3047">
        <v>0</v>
      </c>
      <c r="AAE68" s="3047">
        <v>0</v>
      </c>
      <c r="AAF68" s="3047">
        <v>0</v>
      </c>
      <c r="AAG68" s="3047">
        <v>0</v>
      </c>
      <c r="AAH68" s="3047">
        <v>0</v>
      </c>
      <c r="AAI68" s="3047">
        <v>0</v>
      </c>
      <c r="AAJ68" s="3047">
        <v>0</v>
      </c>
      <c r="AAK68" s="3047">
        <v>0</v>
      </c>
      <c r="AAL68" s="3047">
        <v>0</v>
      </c>
      <c r="AAM68" s="3047">
        <v>0</v>
      </c>
      <c r="AAN68" s="3047">
        <v>0</v>
      </c>
      <c r="AAO68" s="3047">
        <v>0</v>
      </c>
      <c r="AAP68" s="3047">
        <v>0</v>
      </c>
      <c r="AAQ68" s="3047">
        <v>0</v>
      </c>
      <c r="AAR68" s="3047">
        <v>0</v>
      </c>
      <c r="AAS68" s="3047">
        <v>0</v>
      </c>
      <c r="AAT68" s="3047">
        <v>0</v>
      </c>
      <c r="AAU68" s="3047">
        <v>0</v>
      </c>
      <c r="AAV68" s="3047">
        <v>0</v>
      </c>
      <c r="AAW68" s="3047">
        <v>0</v>
      </c>
      <c r="AAX68" s="3047">
        <v>0</v>
      </c>
      <c r="AAY68" s="3047">
        <v>0</v>
      </c>
      <c r="AAZ68" s="3047">
        <v>0</v>
      </c>
      <c r="ABA68" s="3047">
        <v>0</v>
      </c>
      <c r="ABB68" s="3047">
        <v>0</v>
      </c>
      <c r="ABC68" s="3047">
        <v>0</v>
      </c>
      <c r="ABD68" s="3047">
        <v>0</v>
      </c>
      <c r="ABE68" s="3047">
        <v>0</v>
      </c>
      <c r="ABF68" s="3047">
        <v>0</v>
      </c>
      <c r="ABG68" s="3047">
        <v>0</v>
      </c>
      <c r="ABH68" s="3047">
        <v>0</v>
      </c>
    </row>
    <row r="69" spans="1:736" x14ac:dyDescent="0.2">
      <c r="A69" s="3046" t="s">
        <v>438</v>
      </c>
      <c r="B69" s="3046">
        <v>0</v>
      </c>
      <c r="C69" s="3047">
        <v>1</v>
      </c>
      <c r="D69" s="3047"/>
      <c r="E69" s="3047"/>
      <c r="F69" s="3047">
        <v>1</v>
      </c>
      <c r="G69" s="3047">
        <v>0</v>
      </c>
      <c r="H69" s="3047">
        <v>0</v>
      </c>
      <c r="I69" s="3047">
        <v>0</v>
      </c>
      <c r="J69" s="3047">
        <v>0</v>
      </c>
      <c r="K69" s="3047">
        <v>0</v>
      </c>
      <c r="L69" s="3047">
        <v>0</v>
      </c>
      <c r="M69" s="3047">
        <v>0</v>
      </c>
      <c r="N69" s="3047">
        <v>0</v>
      </c>
      <c r="O69" s="3047">
        <v>0</v>
      </c>
      <c r="P69" s="3047">
        <v>0</v>
      </c>
      <c r="Q69" s="3047">
        <v>0</v>
      </c>
      <c r="R69" s="3047"/>
      <c r="S69" s="3047"/>
      <c r="T69" s="3047">
        <v>0</v>
      </c>
      <c r="U69" s="3047">
        <v>0</v>
      </c>
      <c r="V69" s="3047">
        <v>0</v>
      </c>
      <c r="W69" s="3047">
        <v>1</v>
      </c>
      <c r="X69" s="3047">
        <v>1</v>
      </c>
      <c r="Y69" s="3047"/>
      <c r="Z69" s="3047"/>
      <c r="AA69" s="3047">
        <v>1</v>
      </c>
      <c r="AB69" s="3047">
        <v>1</v>
      </c>
      <c r="AC69" s="3047">
        <v>2</v>
      </c>
      <c r="AD69" s="3047">
        <v>1</v>
      </c>
      <c r="AE69" s="3047">
        <v>0</v>
      </c>
      <c r="AF69" s="3047"/>
      <c r="AG69" s="3047"/>
      <c r="AH69" s="3047">
        <v>0</v>
      </c>
      <c r="AI69" s="3047">
        <v>0</v>
      </c>
      <c r="AJ69" s="3047">
        <v>0</v>
      </c>
      <c r="AK69" s="3047">
        <v>0</v>
      </c>
      <c r="AL69" s="3047">
        <v>0</v>
      </c>
      <c r="AM69" s="3047"/>
      <c r="AN69" s="3047"/>
      <c r="AO69" s="3047">
        <v>0</v>
      </c>
      <c r="AP69" s="3047">
        <v>0</v>
      </c>
      <c r="AQ69" s="3047">
        <v>0</v>
      </c>
      <c r="AR69" s="3047">
        <v>0</v>
      </c>
      <c r="AS69" s="3047">
        <v>0</v>
      </c>
      <c r="AT69" s="3047"/>
      <c r="AU69" s="3047"/>
      <c r="AV69" s="3047">
        <v>0</v>
      </c>
      <c r="AW69" s="3047">
        <v>0</v>
      </c>
      <c r="AX69" s="3047">
        <v>0</v>
      </c>
      <c r="AY69" s="3047">
        <v>0</v>
      </c>
      <c r="AZ69" s="3047">
        <v>0</v>
      </c>
      <c r="BA69" s="3047"/>
      <c r="BB69" s="3047"/>
      <c r="BC69" s="3047">
        <v>0</v>
      </c>
      <c r="BD69" s="3047">
        <v>0</v>
      </c>
      <c r="BE69" s="3047">
        <v>0</v>
      </c>
      <c r="BF69" s="3047">
        <v>0</v>
      </c>
      <c r="BG69" s="3047">
        <v>1</v>
      </c>
      <c r="BH69" s="3047"/>
      <c r="BI69" s="3047"/>
      <c r="BJ69" s="3047">
        <v>1</v>
      </c>
      <c r="BK69" s="3047">
        <v>0</v>
      </c>
      <c r="BL69" s="3047">
        <v>0</v>
      </c>
      <c r="BM69" s="3047">
        <v>0</v>
      </c>
      <c r="BN69" s="3047">
        <v>0</v>
      </c>
      <c r="BO69" s="3047">
        <v>0</v>
      </c>
      <c r="BP69" s="3047">
        <v>0</v>
      </c>
      <c r="BQ69" s="3047">
        <v>0</v>
      </c>
      <c r="BR69" s="3047">
        <v>1</v>
      </c>
      <c r="BS69" s="3047">
        <v>1</v>
      </c>
      <c r="BT69" s="3047">
        <v>1</v>
      </c>
      <c r="BU69" s="3047">
        <v>1</v>
      </c>
      <c r="BV69" s="3047">
        <v>1</v>
      </c>
      <c r="BW69" s="3047">
        <v>1</v>
      </c>
      <c r="BX69" s="3047">
        <v>1</v>
      </c>
      <c r="BY69" s="3047">
        <v>1</v>
      </c>
      <c r="BZ69" s="3047">
        <v>0</v>
      </c>
      <c r="CA69" s="3047">
        <v>1</v>
      </c>
      <c r="CB69" s="3047">
        <v>1</v>
      </c>
      <c r="CC69" s="3047">
        <v>1</v>
      </c>
      <c r="CD69" s="3047">
        <v>1</v>
      </c>
      <c r="CE69" s="3047">
        <v>1</v>
      </c>
      <c r="CF69" s="3047">
        <v>1</v>
      </c>
      <c r="CG69" s="3047">
        <v>1</v>
      </c>
      <c r="CH69" s="3047">
        <v>1</v>
      </c>
      <c r="CI69" s="3047">
        <v>1</v>
      </c>
      <c r="CJ69" s="3047">
        <v>1</v>
      </c>
      <c r="CK69" s="3047">
        <v>1</v>
      </c>
      <c r="CL69" s="3047">
        <v>1</v>
      </c>
      <c r="CM69" s="3047">
        <v>2</v>
      </c>
      <c r="CN69" s="3047">
        <v>1</v>
      </c>
      <c r="CO69" s="3047">
        <v>1</v>
      </c>
      <c r="CP69" s="3047">
        <v>1</v>
      </c>
      <c r="CQ69" s="3047">
        <v>1</v>
      </c>
      <c r="CR69" s="3047">
        <v>1</v>
      </c>
      <c r="CS69" s="3047">
        <v>1</v>
      </c>
      <c r="CT69" s="3047">
        <v>1</v>
      </c>
      <c r="CU69" s="3047">
        <v>1</v>
      </c>
      <c r="CV69" s="3047">
        <v>1</v>
      </c>
      <c r="CW69" s="3047">
        <v>1</v>
      </c>
      <c r="CX69" s="3047">
        <v>1</v>
      </c>
      <c r="CY69" s="3047">
        <v>1</v>
      </c>
      <c r="CZ69" s="3047">
        <v>1</v>
      </c>
      <c r="DA69" s="3047">
        <v>1</v>
      </c>
      <c r="DB69" s="3047">
        <v>1</v>
      </c>
      <c r="DC69" s="3047">
        <v>1</v>
      </c>
      <c r="DD69" s="3047">
        <v>1</v>
      </c>
      <c r="DE69" s="3047">
        <v>1</v>
      </c>
      <c r="DF69" s="3047">
        <v>1</v>
      </c>
      <c r="DG69" s="3047">
        <v>1</v>
      </c>
      <c r="DH69" s="3047">
        <v>1</v>
      </c>
      <c r="DI69" s="3047">
        <v>0</v>
      </c>
      <c r="DJ69" s="3047">
        <v>0</v>
      </c>
      <c r="DK69" s="3047">
        <v>0</v>
      </c>
      <c r="DL69" s="3047">
        <v>0</v>
      </c>
      <c r="DM69" s="3047">
        <v>0</v>
      </c>
      <c r="DN69" s="3047">
        <v>0</v>
      </c>
      <c r="DO69" s="3047">
        <v>0</v>
      </c>
      <c r="DP69" s="3047">
        <v>0</v>
      </c>
      <c r="DQ69" s="3047">
        <v>0</v>
      </c>
      <c r="DR69" s="3047">
        <v>0</v>
      </c>
      <c r="DS69" s="3047">
        <v>0</v>
      </c>
      <c r="DT69" s="3047">
        <v>0</v>
      </c>
      <c r="DU69" s="3047">
        <v>0</v>
      </c>
      <c r="DV69" s="3047">
        <v>0</v>
      </c>
      <c r="DW69" s="3047">
        <v>0</v>
      </c>
      <c r="DX69" s="3047">
        <v>0</v>
      </c>
      <c r="DY69" s="3047">
        <v>0</v>
      </c>
      <c r="DZ69" s="3047">
        <v>0</v>
      </c>
      <c r="EA69" s="3047">
        <v>0</v>
      </c>
      <c r="EB69" s="3047">
        <v>0</v>
      </c>
      <c r="EC69" s="3047">
        <v>0</v>
      </c>
      <c r="ED69" s="3047">
        <v>0</v>
      </c>
      <c r="EE69" s="3047">
        <v>0</v>
      </c>
      <c r="EF69" s="3047">
        <v>0</v>
      </c>
      <c r="EG69" s="3047">
        <v>0</v>
      </c>
      <c r="EH69" s="3047">
        <v>0</v>
      </c>
      <c r="EI69" s="3047">
        <v>0</v>
      </c>
      <c r="EJ69" s="3047">
        <v>0</v>
      </c>
      <c r="EK69" s="3047">
        <v>0</v>
      </c>
      <c r="EL69" s="3047">
        <v>0</v>
      </c>
      <c r="EM69" s="3047">
        <v>0</v>
      </c>
      <c r="EN69" s="3047">
        <v>0</v>
      </c>
      <c r="EO69" s="3047">
        <v>0</v>
      </c>
      <c r="EP69" s="3047">
        <v>0</v>
      </c>
      <c r="EQ69" s="3047">
        <v>1</v>
      </c>
      <c r="ER69" s="3047">
        <v>2</v>
      </c>
      <c r="ES69" s="3047">
        <v>2</v>
      </c>
      <c r="ET69" s="3047">
        <v>0</v>
      </c>
      <c r="EU69" s="3047">
        <v>0</v>
      </c>
      <c r="EV69" s="3047">
        <v>0</v>
      </c>
      <c r="EW69" s="3047">
        <v>0</v>
      </c>
      <c r="EX69" s="3047">
        <v>0</v>
      </c>
      <c r="EY69" s="3047">
        <v>0</v>
      </c>
      <c r="EZ69" s="3047">
        <v>0</v>
      </c>
      <c r="FA69" s="3047">
        <v>0</v>
      </c>
      <c r="FB69" s="3047">
        <v>0</v>
      </c>
      <c r="FC69" s="3047">
        <v>0</v>
      </c>
      <c r="FD69" s="3047">
        <v>0</v>
      </c>
      <c r="FE69" s="3047">
        <v>0</v>
      </c>
      <c r="FF69" s="3047">
        <v>0</v>
      </c>
      <c r="FG69" s="3047">
        <v>0</v>
      </c>
      <c r="FH69" s="3047">
        <v>0</v>
      </c>
      <c r="FI69" s="3047">
        <v>0</v>
      </c>
      <c r="FJ69" s="3047">
        <v>0</v>
      </c>
      <c r="FK69" s="3047">
        <v>0</v>
      </c>
      <c r="FL69" s="3047">
        <v>0</v>
      </c>
      <c r="FM69" s="3047">
        <v>0</v>
      </c>
      <c r="FN69" s="3047">
        <v>0</v>
      </c>
      <c r="FO69" s="3047">
        <v>0</v>
      </c>
      <c r="FP69" s="3047">
        <v>0</v>
      </c>
      <c r="FQ69" s="3047">
        <v>0</v>
      </c>
      <c r="FR69" s="3047">
        <v>0</v>
      </c>
      <c r="FS69" s="3047">
        <v>0</v>
      </c>
      <c r="FT69" s="3047">
        <v>2</v>
      </c>
      <c r="FU69" s="3047">
        <v>0</v>
      </c>
      <c r="FV69" s="3047">
        <v>0</v>
      </c>
      <c r="FW69" s="3047">
        <v>0</v>
      </c>
      <c r="FX69" s="3047">
        <v>0</v>
      </c>
      <c r="FY69" s="3047">
        <v>0</v>
      </c>
      <c r="FZ69" s="3047">
        <v>0</v>
      </c>
      <c r="GA69" s="3047">
        <v>0</v>
      </c>
      <c r="GB69" s="3047">
        <v>0</v>
      </c>
      <c r="GC69" s="3047">
        <v>0</v>
      </c>
      <c r="GD69" s="3047">
        <v>0</v>
      </c>
      <c r="GE69" s="3047">
        <v>0</v>
      </c>
      <c r="GF69" s="3047">
        <v>0</v>
      </c>
      <c r="GG69" s="3047">
        <v>0</v>
      </c>
      <c r="GH69" s="3047">
        <v>0</v>
      </c>
      <c r="GI69" s="3047">
        <v>0</v>
      </c>
      <c r="GJ69" s="3047">
        <v>0</v>
      </c>
      <c r="GK69" s="3047">
        <v>1</v>
      </c>
      <c r="GL69" s="3047">
        <v>1</v>
      </c>
      <c r="GM69" s="3047">
        <v>0</v>
      </c>
      <c r="GN69" s="3047">
        <v>0</v>
      </c>
      <c r="GO69" s="3047">
        <v>0</v>
      </c>
      <c r="GP69" s="3047">
        <v>0</v>
      </c>
      <c r="GQ69" s="3047">
        <v>0</v>
      </c>
      <c r="GR69" s="3047">
        <v>0</v>
      </c>
      <c r="GS69" s="3047">
        <v>0</v>
      </c>
      <c r="GT69" s="3047">
        <v>0</v>
      </c>
      <c r="GU69" s="3047">
        <v>1</v>
      </c>
      <c r="GV69" s="3047">
        <v>1</v>
      </c>
      <c r="GW69" s="3047">
        <v>1</v>
      </c>
      <c r="GX69" s="3047">
        <v>2</v>
      </c>
      <c r="GY69" s="3047">
        <v>2</v>
      </c>
      <c r="GZ69" s="3047">
        <v>2</v>
      </c>
      <c r="HA69" s="3047">
        <v>1</v>
      </c>
      <c r="HB69" s="3047">
        <v>1</v>
      </c>
      <c r="HC69" s="3047">
        <v>1</v>
      </c>
      <c r="HD69" s="3047">
        <v>1</v>
      </c>
      <c r="HE69" s="3047">
        <v>1</v>
      </c>
      <c r="HF69" s="3047">
        <v>1</v>
      </c>
      <c r="HG69" s="3047">
        <v>1</v>
      </c>
      <c r="HH69" s="3047">
        <v>1</v>
      </c>
      <c r="HI69" s="3047">
        <v>1</v>
      </c>
      <c r="HJ69" s="3047">
        <v>1</v>
      </c>
      <c r="HK69" s="3047">
        <v>0</v>
      </c>
      <c r="HL69" s="3047">
        <v>1</v>
      </c>
      <c r="HM69" s="3047">
        <v>4</v>
      </c>
      <c r="HN69" s="3047">
        <v>4</v>
      </c>
      <c r="HO69" s="3047">
        <v>0</v>
      </c>
      <c r="HP69" s="3047">
        <v>0</v>
      </c>
      <c r="HQ69" s="3047">
        <v>0</v>
      </c>
      <c r="HR69" s="3047">
        <v>0</v>
      </c>
      <c r="HS69" s="3047">
        <v>1</v>
      </c>
      <c r="HT69" s="3047">
        <v>9</v>
      </c>
      <c r="HU69" s="3047">
        <v>9</v>
      </c>
      <c r="HV69" s="3047">
        <v>1</v>
      </c>
      <c r="HW69" s="3047">
        <v>1</v>
      </c>
      <c r="HX69" s="3047">
        <v>1</v>
      </c>
      <c r="HY69" s="3047">
        <v>0</v>
      </c>
      <c r="HZ69" s="3047">
        <v>0</v>
      </c>
      <c r="IA69" s="3047">
        <v>0</v>
      </c>
      <c r="IB69" s="3047">
        <v>0</v>
      </c>
      <c r="IC69" s="3047">
        <v>0</v>
      </c>
      <c r="ID69" s="3047">
        <v>0</v>
      </c>
      <c r="IE69" s="3047">
        <v>1</v>
      </c>
      <c r="IF69" s="3047">
        <v>0</v>
      </c>
      <c r="IG69" s="3047">
        <v>0</v>
      </c>
      <c r="IH69" s="3047">
        <v>0</v>
      </c>
      <c r="II69" s="3047">
        <v>0</v>
      </c>
      <c r="IJ69" s="3047">
        <v>2</v>
      </c>
      <c r="IK69" s="3047">
        <v>0</v>
      </c>
      <c r="IL69" s="3047">
        <v>2</v>
      </c>
      <c r="IM69" s="3047">
        <v>1</v>
      </c>
      <c r="IN69" s="3047">
        <v>0</v>
      </c>
      <c r="IO69" s="3047">
        <v>0</v>
      </c>
      <c r="IP69" s="3047">
        <v>0</v>
      </c>
      <c r="IQ69" s="3047">
        <v>0</v>
      </c>
      <c r="IR69" s="3047">
        <v>0</v>
      </c>
      <c r="IS69" s="3047">
        <v>0</v>
      </c>
      <c r="IT69" s="3047">
        <v>1</v>
      </c>
      <c r="IU69" s="3047">
        <v>0</v>
      </c>
      <c r="IV69" s="3047">
        <v>0</v>
      </c>
      <c r="IW69" s="3047">
        <v>0</v>
      </c>
      <c r="IX69" s="3047">
        <v>0</v>
      </c>
      <c r="IY69" s="3047">
        <v>0</v>
      </c>
      <c r="IZ69" s="3047">
        <v>0</v>
      </c>
      <c r="JA69" s="3047">
        <v>0</v>
      </c>
      <c r="JB69" s="3047">
        <v>0</v>
      </c>
      <c r="JC69" s="3047">
        <v>0</v>
      </c>
      <c r="JD69" s="3047">
        <v>0</v>
      </c>
      <c r="JE69" s="3047">
        <v>0</v>
      </c>
      <c r="JF69" s="3047">
        <v>0</v>
      </c>
      <c r="JG69" s="3047">
        <v>0</v>
      </c>
      <c r="JH69" s="3047">
        <v>0</v>
      </c>
      <c r="JI69" s="3047">
        <v>0</v>
      </c>
      <c r="JJ69" s="3047">
        <v>0</v>
      </c>
      <c r="JK69" s="3047">
        <v>0</v>
      </c>
      <c r="JL69" s="3047">
        <v>0</v>
      </c>
      <c r="JM69" s="3047">
        <v>0</v>
      </c>
      <c r="JN69" s="3047">
        <v>1</v>
      </c>
      <c r="JO69" s="3047">
        <v>0</v>
      </c>
      <c r="JP69" s="3047">
        <v>0</v>
      </c>
      <c r="JQ69" s="3047">
        <v>0</v>
      </c>
      <c r="JR69" s="3047">
        <v>0</v>
      </c>
      <c r="JS69" s="3047">
        <v>0</v>
      </c>
      <c r="JT69" s="3047">
        <v>0</v>
      </c>
      <c r="JU69" s="3047">
        <v>0</v>
      </c>
      <c r="JV69" s="3047">
        <v>0</v>
      </c>
      <c r="JW69" s="3047">
        <v>0</v>
      </c>
      <c r="JX69" s="3047">
        <v>0</v>
      </c>
      <c r="JY69" s="3047">
        <v>0</v>
      </c>
      <c r="JZ69" s="3047">
        <v>0</v>
      </c>
      <c r="KA69" s="3047">
        <v>0</v>
      </c>
      <c r="KB69" s="3047">
        <v>0</v>
      </c>
      <c r="KC69" s="3047">
        <v>0</v>
      </c>
      <c r="KD69" s="3047">
        <v>0</v>
      </c>
      <c r="KE69" s="3047">
        <v>0</v>
      </c>
      <c r="KF69" s="3047">
        <v>0</v>
      </c>
      <c r="KG69" s="3047">
        <v>1</v>
      </c>
      <c r="KH69" s="3047">
        <v>0</v>
      </c>
      <c r="KI69" s="3047">
        <v>0</v>
      </c>
      <c r="KJ69" s="3047">
        <v>0</v>
      </c>
      <c r="KK69" s="3047">
        <v>0</v>
      </c>
      <c r="KL69" s="3047">
        <v>0</v>
      </c>
      <c r="KM69" s="3047">
        <v>0</v>
      </c>
      <c r="KN69" s="3047">
        <v>0</v>
      </c>
      <c r="KO69" s="3047">
        <v>0</v>
      </c>
      <c r="KP69" s="3047">
        <v>0</v>
      </c>
      <c r="KQ69" s="3047">
        <v>0</v>
      </c>
      <c r="KR69" s="3047">
        <v>0</v>
      </c>
      <c r="KS69" s="3047">
        <v>0</v>
      </c>
      <c r="KT69" s="3047">
        <v>0</v>
      </c>
      <c r="KU69" s="3047">
        <v>0</v>
      </c>
      <c r="KV69" s="3047">
        <v>1</v>
      </c>
      <c r="KW69" s="3047">
        <v>0</v>
      </c>
      <c r="KX69" s="3047">
        <v>0</v>
      </c>
      <c r="KY69" s="3047">
        <v>0</v>
      </c>
      <c r="KZ69" s="3047">
        <v>0</v>
      </c>
      <c r="LA69" s="3047">
        <v>0</v>
      </c>
      <c r="LB69" s="3047">
        <v>0</v>
      </c>
      <c r="LC69" s="3047">
        <v>0</v>
      </c>
      <c r="LD69" s="3047">
        <v>0</v>
      </c>
      <c r="LE69" s="3047">
        <v>0</v>
      </c>
      <c r="LF69" s="3047">
        <v>0</v>
      </c>
      <c r="LG69" s="3047">
        <v>0</v>
      </c>
      <c r="LH69" s="3047">
        <v>0</v>
      </c>
      <c r="LI69" s="3047">
        <v>1</v>
      </c>
      <c r="LJ69" s="3047">
        <v>1</v>
      </c>
      <c r="LK69" s="3047">
        <v>1</v>
      </c>
      <c r="LL69" s="3047">
        <v>1</v>
      </c>
      <c r="LM69" s="3047">
        <v>2</v>
      </c>
      <c r="LN69" s="3047">
        <v>2</v>
      </c>
      <c r="LO69" s="3047">
        <v>2</v>
      </c>
      <c r="LP69" s="3047">
        <v>1</v>
      </c>
      <c r="LQ69" s="3047">
        <v>1</v>
      </c>
      <c r="LR69" s="3047">
        <v>1</v>
      </c>
      <c r="LS69" s="3047">
        <v>1</v>
      </c>
      <c r="LT69" s="3047">
        <v>1</v>
      </c>
      <c r="LU69" s="3047">
        <v>1</v>
      </c>
      <c r="LV69" s="3047">
        <v>1</v>
      </c>
      <c r="LW69" s="3047">
        <v>1</v>
      </c>
      <c r="LX69" s="3047">
        <v>1</v>
      </c>
      <c r="LY69" s="3047">
        <v>1</v>
      </c>
      <c r="LZ69" s="3047">
        <v>1</v>
      </c>
      <c r="MA69" s="3047">
        <v>1</v>
      </c>
      <c r="MB69" s="3047">
        <v>1</v>
      </c>
      <c r="MC69" s="3047">
        <v>1</v>
      </c>
      <c r="MD69" s="3047">
        <v>2</v>
      </c>
      <c r="ME69" s="3047">
        <v>2</v>
      </c>
      <c r="MF69" s="3047">
        <v>2</v>
      </c>
      <c r="MG69" s="3047">
        <v>2</v>
      </c>
      <c r="MH69" s="3047">
        <v>2</v>
      </c>
      <c r="MI69" s="3047">
        <v>2</v>
      </c>
      <c r="MJ69" s="3047">
        <v>2</v>
      </c>
      <c r="MK69" s="3047">
        <v>2</v>
      </c>
      <c r="ML69" s="3047">
        <v>1</v>
      </c>
      <c r="MM69" s="3047">
        <v>0</v>
      </c>
      <c r="MN69" s="3047">
        <v>0</v>
      </c>
      <c r="MO69" s="3047">
        <v>0</v>
      </c>
      <c r="MP69" s="3047">
        <v>0</v>
      </c>
      <c r="MQ69" s="3047">
        <v>0</v>
      </c>
      <c r="MR69" s="3047">
        <v>0</v>
      </c>
      <c r="MS69" s="3047">
        <v>0</v>
      </c>
      <c r="MT69" s="3047">
        <v>0</v>
      </c>
      <c r="MU69" s="3047">
        <v>0</v>
      </c>
      <c r="MV69" s="3047">
        <v>0</v>
      </c>
      <c r="MW69" s="3047">
        <v>0</v>
      </c>
      <c r="MX69" s="3047">
        <v>0</v>
      </c>
      <c r="MY69" s="3047">
        <v>0</v>
      </c>
      <c r="MZ69" s="3047">
        <v>0</v>
      </c>
      <c r="NA69" s="3047">
        <v>0</v>
      </c>
      <c r="NB69" s="3047">
        <v>0</v>
      </c>
      <c r="NC69" s="3047">
        <v>0</v>
      </c>
      <c r="ND69" s="3047">
        <v>0</v>
      </c>
      <c r="NE69" s="3047">
        <v>0</v>
      </c>
      <c r="NF69" s="3047">
        <v>0</v>
      </c>
      <c r="NG69" s="3047">
        <v>0</v>
      </c>
      <c r="NH69" s="3047">
        <v>0</v>
      </c>
      <c r="NI69" s="3047">
        <v>0</v>
      </c>
      <c r="NJ69" s="3047">
        <v>1</v>
      </c>
      <c r="NK69" s="3047">
        <v>1</v>
      </c>
      <c r="NL69" s="3047">
        <v>1</v>
      </c>
      <c r="NM69" s="3047">
        <v>0</v>
      </c>
      <c r="NN69" s="3047">
        <v>0</v>
      </c>
      <c r="NO69" s="3047">
        <v>0</v>
      </c>
      <c r="NP69" s="3047">
        <v>0</v>
      </c>
      <c r="NQ69" s="3047">
        <v>0</v>
      </c>
      <c r="NR69" s="3047">
        <v>0</v>
      </c>
      <c r="NS69" s="3047">
        <v>0</v>
      </c>
      <c r="NT69" s="3047">
        <v>0</v>
      </c>
      <c r="NU69" s="3047">
        <v>0</v>
      </c>
      <c r="NV69" s="3047">
        <v>0</v>
      </c>
      <c r="NW69" s="3047">
        <v>0</v>
      </c>
      <c r="NX69" s="3047">
        <v>0</v>
      </c>
      <c r="NY69" s="3047">
        <v>0</v>
      </c>
      <c r="NZ69" s="3047">
        <v>0</v>
      </c>
      <c r="OA69" s="3047">
        <v>2</v>
      </c>
      <c r="OB69" s="3047">
        <v>3</v>
      </c>
      <c r="OC69" s="3047">
        <v>3</v>
      </c>
      <c r="OD69" s="3047">
        <v>3</v>
      </c>
      <c r="OE69" s="3047">
        <v>3</v>
      </c>
      <c r="OF69" s="3047">
        <v>3</v>
      </c>
      <c r="OG69" s="3047">
        <v>3</v>
      </c>
      <c r="OH69" s="3047">
        <v>3</v>
      </c>
      <c r="OI69" s="3047">
        <v>3</v>
      </c>
      <c r="OJ69" s="3047">
        <v>3</v>
      </c>
      <c r="OK69" s="3047">
        <v>1</v>
      </c>
      <c r="OL69" s="3047">
        <v>1</v>
      </c>
      <c r="OM69" s="3047">
        <v>1</v>
      </c>
      <c r="ON69" s="3047">
        <v>1</v>
      </c>
      <c r="OO69" s="3047">
        <v>2</v>
      </c>
      <c r="OP69" s="3047">
        <v>1</v>
      </c>
      <c r="OQ69" s="3047">
        <v>2</v>
      </c>
      <c r="OR69" s="3047">
        <v>1</v>
      </c>
      <c r="OS69" s="3047">
        <v>0</v>
      </c>
      <c r="OT69" s="3047">
        <v>0</v>
      </c>
      <c r="OU69" s="3047">
        <v>0</v>
      </c>
      <c r="OV69" s="3047">
        <v>0</v>
      </c>
      <c r="OW69" s="3047">
        <v>0</v>
      </c>
      <c r="OX69" s="3047">
        <v>0</v>
      </c>
      <c r="OY69" s="3047">
        <v>0</v>
      </c>
      <c r="OZ69" s="3047">
        <v>0</v>
      </c>
      <c r="PA69" s="3047">
        <v>0</v>
      </c>
      <c r="PB69" s="3047">
        <v>0</v>
      </c>
      <c r="PC69" s="3047">
        <v>0</v>
      </c>
      <c r="PD69" s="3047">
        <v>0</v>
      </c>
      <c r="PE69" s="3047">
        <v>0</v>
      </c>
      <c r="PF69" s="3047">
        <v>0</v>
      </c>
      <c r="PG69" s="3047">
        <v>0</v>
      </c>
      <c r="PH69" s="3047"/>
      <c r="PI69" s="3047">
        <v>0</v>
      </c>
      <c r="PJ69" s="3047">
        <v>0</v>
      </c>
      <c r="PK69" s="3047">
        <v>0</v>
      </c>
      <c r="PL69" s="3047">
        <v>0</v>
      </c>
      <c r="PM69" s="3047">
        <v>0</v>
      </c>
      <c r="PN69" s="3047">
        <v>0</v>
      </c>
      <c r="PO69" s="3047">
        <v>0</v>
      </c>
      <c r="PP69" s="3047">
        <v>0</v>
      </c>
      <c r="PQ69" s="3047">
        <v>0</v>
      </c>
      <c r="PR69" s="3047">
        <v>0</v>
      </c>
      <c r="PS69" s="3047">
        <v>1</v>
      </c>
      <c r="PT69" s="3047">
        <v>0</v>
      </c>
      <c r="PU69" s="3047">
        <v>2</v>
      </c>
      <c r="PV69" s="3047">
        <v>2</v>
      </c>
      <c r="PW69" s="3047">
        <v>2</v>
      </c>
      <c r="PX69" s="3047">
        <v>0</v>
      </c>
      <c r="PY69" s="3047">
        <v>0</v>
      </c>
      <c r="PZ69" s="3047">
        <v>2</v>
      </c>
      <c r="QA69" s="3047">
        <v>0</v>
      </c>
      <c r="QB69" s="3047">
        <v>0</v>
      </c>
      <c r="QC69" s="3047">
        <v>0</v>
      </c>
      <c r="QD69" s="3047">
        <v>0</v>
      </c>
      <c r="QE69" s="3047">
        <v>0</v>
      </c>
      <c r="QF69" s="3047">
        <v>2</v>
      </c>
      <c r="QG69" s="3047">
        <v>0</v>
      </c>
      <c r="QH69" s="3047">
        <v>0</v>
      </c>
      <c r="QI69" s="3047">
        <v>0</v>
      </c>
      <c r="QJ69" s="3047">
        <v>0</v>
      </c>
      <c r="QK69" s="3047">
        <v>0</v>
      </c>
      <c r="QL69" s="3047">
        <v>0</v>
      </c>
      <c r="QM69" s="3047">
        <v>0</v>
      </c>
      <c r="QN69" s="3047">
        <v>2</v>
      </c>
      <c r="QO69" s="3047">
        <v>2</v>
      </c>
      <c r="QP69" s="3047">
        <v>2</v>
      </c>
      <c r="QQ69" s="3047">
        <v>2</v>
      </c>
      <c r="QR69" s="3047">
        <v>2</v>
      </c>
      <c r="QS69" s="3047">
        <v>2</v>
      </c>
      <c r="QT69" s="3047">
        <v>2</v>
      </c>
      <c r="QU69" s="3047">
        <v>0</v>
      </c>
      <c r="QV69" s="3047">
        <v>0</v>
      </c>
      <c r="QW69" s="3047">
        <v>0</v>
      </c>
      <c r="QX69" s="3047">
        <v>0</v>
      </c>
      <c r="QY69" s="3047">
        <v>0</v>
      </c>
      <c r="QZ69" s="3047">
        <v>0</v>
      </c>
      <c r="RA69" s="3047">
        <v>0</v>
      </c>
      <c r="RB69" s="3047">
        <v>0</v>
      </c>
      <c r="RC69" s="3047">
        <v>0</v>
      </c>
      <c r="RD69" s="3047">
        <v>0</v>
      </c>
      <c r="RE69" s="3047">
        <v>0</v>
      </c>
      <c r="RF69" s="3047">
        <v>0</v>
      </c>
      <c r="RG69" s="3047">
        <v>0</v>
      </c>
      <c r="RH69" s="3047">
        <v>2</v>
      </c>
      <c r="RI69" s="3047">
        <v>2</v>
      </c>
      <c r="RJ69" s="3047">
        <v>2</v>
      </c>
      <c r="RK69" s="3047">
        <v>2</v>
      </c>
      <c r="RL69" s="3047">
        <v>2</v>
      </c>
      <c r="RM69" s="3047">
        <v>2</v>
      </c>
      <c r="RN69" s="3047">
        <v>2</v>
      </c>
      <c r="RO69" s="3047">
        <v>2</v>
      </c>
      <c r="RP69" s="3047">
        <v>2</v>
      </c>
      <c r="RQ69" s="3047">
        <v>3</v>
      </c>
      <c r="RR69" s="3047">
        <v>2</v>
      </c>
      <c r="RS69" s="3047">
        <v>2</v>
      </c>
      <c r="RT69" s="3047">
        <v>2</v>
      </c>
      <c r="RU69" s="3047">
        <v>1</v>
      </c>
      <c r="RV69" s="3047">
        <v>2</v>
      </c>
      <c r="RW69" s="3047">
        <v>2</v>
      </c>
      <c r="RX69" s="3047">
        <v>1</v>
      </c>
      <c r="RY69" s="3047">
        <v>1</v>
      </c>
      <c r="RZ69" s="3047">
        <v>1</v>
      </c>
      <c r="SA69" s="3047">
        <v>1</v>
      </c>
      <c r="SB69" s="3047">
        <v>1</v>
      </c>
      <c r="SC69" s="3047">
        <v>1</v>
      </c>
      <c r="SD69" s="3047">
        <v>1</v>
      </c>
      <c r="SE69" s="3047">
        <v>1</v>
      </c>
      <c r="SF69" s="3047">
        <v>1</v>
      </c>
      <c r="SG69" s="3047">
        <v>1</v>
      </c>
      <c r="SH69" s="3047">
        <v>1</v>
      </c>
      <c r="SI69" s="3047">
        <v>1</v>
      </c>
      <c r="SJ69" s="3047">
        <v>1</v>
      </c>
      <c r="SK69" s="3047">
        <v>1</v>
      </c>
      <c r="SL69" s="3047">
        <v>1</v>
      </c>
      <c r="SM69" s="3047">
        <v>1</v>
      </c>
      <c r="SN69" s="3047">
        <v>1</v>
      </c>
      <c r="SO69" s="3047">
        <v>1</v>
      </c>
      <c r="SP69" s="3047">
        <v>2</v>
      </c>
      <c r="SQ69" s="3047">
        <v>1</v>
      </c>
      <c r="SR69" s="3047">
        <v>1</v>
      </c>
      <c r="SS69" s="3047">
        <v>1</v>
      </c>
      <c r="ST69" s="3047">
        <v>1</v>
      </c>
      <c r="SU69" s="3047">
        <v>1</v>
      </c>
      <c r="SV69" s="3047">
        <v>1</v>
      </c>
      <c r="SW69" s="3047">
        <v>1</v>
      </c>
      <c r="SX69" s="3047">
        <v>0</v>
      </c>
      <c r="SY69" s="3047">
        <v>0</v>
      </c>
      <c r="SZ69" s="3047">
        <v>0</v>
      </c>
      <c r="TA69" s="3047">
        <v>0</v>
      </c>
      <c r="TB69" s="3047">
        <v>0</v>
      </c>
      <c r="TC69" s="3047">
        <v>0</v>
      </c>
      <c r="TD69" s="3047">
        <v>0</v>
      </c>
      <c r="TE69" s="3047">
        <v>0</v>
      </c>
      <c r="TF69" s="3047">
        <v>0</v>
      </c>
      <c r="TG69" s="3047">
        <v>0</v>
      </c>
      <c r="TH69" s="3047">
        <v>0</v>
      </c>
      <c r="TI69" s="3047">
        <v>0</v>
      </c>
      <c r="TJ69" s="3047">
        <v>0</v>
      </c>
      <c r="TK69" s="3047">
        <v>0</v>
      </c>
      <c r="TL69" s="3047">
        <v>0</v>
      </c>
      <c r="TM69" s="3047">
        <v>0</v>
      </c>
      <c r="TN69" s="3047">
        <v>0</v>
      </c>
      <c r="TO69" s="3047">
        <v>0</v>
      </c>
      <c r="TP69" s="3047">
        <v>0</v>
      </c>
      <c r="TQ69" s="3047">
        <v>0</v>
      </c>
      <c r="TR69" s="3047">
        <v>0</v>
      </c>
      <c r="TS69" s="3047">
        <v>0</v>
      </c>
      <c r="TT69" s="3047">
        <v>0</v>
      </c>
      <c r="TU69" s="3047">
        <v>0</v>
      </c>
      <c r="TV69" s="3047">
        <v>1</v>
      </c>
      <c r="TW69" s="3047">
        <v>1</v>
      </c>
      <c r="TX69" s="3047">
        <v>1</v>
      </c>
      <c r="TY69" s="3047">
        <v>0</v>
      </c>
      <c r="TZ69" s="3047">
        <v>0</v>
      </c>
      <c r="UA69" s="3047">
        <v>0</v>
      </c>
      <c r="UB69" s="3047">
        <v>0</v>
      </c>
      <c r="UC69" s="3047">
        <v>0</v>
      </c>
      <c r="UD69" s="3047">
        <v>0</v>
      </c>
      <c r="UE69" s="3047">
        <v>0</v>
      </c>
      <c r="UF69" s="3047">
        <v>0</v>
      </c>
      <c r="UG69" s="3047">
        <v>0</v>
      </c>
      <c r="UH69" s="3047">
        <v>0</v>
      </c>
      <c r="UI69" s="3047">
        <v>0</v>
      </c>
      <c r="UJ69" s="3047">
        <v>0</v>
      </c>
      <c r="UK69" s="3047">
        <v>0</v>
      </c>
      <c r="UL69" s="3047">
        <v>0</v>
      </c>
      <c r="UM69" s="3047">
        <v>0</v>
      </c>
      <c r="UN69" s="3047">
        <v>0</v>
      </c>
      <c r="UO69" s="3047">
        <v>0</v>
      </c>
      <c r="UP69" s="3047">
        <v>0</v>
      </c>
      <c r="UQ69" s="3047">
        <v>0</v>
      </c>
      <c r="UR69" s="3047">
        <v>0</v>
      </c>
      <c r="US69" s="3047">
        <v>0</v>
      </c>
      <c r="UT69" s="3047">
        <v>0</v>
      </c>
      <c r="UU69" s="3047">
        <v>0</v>
      </c>
      <c r="UV69" s="3047">
        <v>0</v>
      </c>
      <c r="UW69" s="3047">
        <v>0</v>
      </c>
      <c r="UX69" s="3047">
        <v>0</v>
      </c>
      <c r="UY69" s="3047">
        <v>0</v>
      </c>
      <c r="UZ69" s="3047">
        <v>0</v>
      </c>
      <c r="VA69" s="3047">
        <v>0</v>
      </c>
      <c r="VB69" s="3047">
        <v>0</v>
      </c>
      <c r="VC69" s="3047">
        <v>0</v>
      </c>
      <c r="VD69" s="3047">
        <v>0</v>
      </c>
      <c r="VE69" s="3047">
        <v>0</v>
      </c>
      <c r="VF69" s="3047">
        <v>0</v>
      </c>
      <c r="VG69" s="3047">
        <v>0</v>
      </c>
      <c r="VH69" s="3047">
        <v>0</v>
      </c>
      <c r="VI69" s="3047">
        <v>0</v>
      </c>
      <c r="VJ69" s="3047">
        <v>0</v>
      </c>
      <c r="VK69" s="3047">
        <v>0</v>
      </c>
      <c r="VL69" s="3047">
        <v>0</v>
      </c>
      <c r="VM69" s="3047">
        <v>0</v>
      </c>
      <c r="VN69" s="3047">
        <v>0</v>
      </c>
      <c r="VO69" s="3047">
        <v>0</v>
      </c>
      <c r="VP69" s="3047">
        <v>0</v>
      </c>
      <c r="VQ69" s="3047">
        <v>0</v>
      </c>
      <c r="VR69" s="3047">
        <v>0</v>
      </c>
      <c r="VS69" s="3047">
        <v>0</v>
      </c>
      <c r="VT69" s="3047">
        <v>0</v>
      </c>
      <c r="VU69" s="3047">
        <v>0</v>
      </c>
      <c r="VV69" s="3047">
        <v>0</v>
      </c>
      <c r="VW69" s="3047">
        <v>0</v>
      </c>
      <c r="VX69" s="3047">
        <v>0</v>
      </c>
      <c r="VY69" s="3047">
        <v>0</v>
      </c>
      <c r="VZ69" s="3047">
        <v>0</v>
      </c>
      <c r="WA69" s="3047">
        <v>0</v>
      </c>
      <c r="WB69" s="3047">
        <v>0</v>
      </c>
      <c r="WC69" s="3047">
        <v>0</v>
      </c>
      <c r="WD69" s="3047">
        <v>0</v>
      </c>
      <c r="WE69" s="3047">
        <v>0</v>
      </c>
      <c r="WF69" s="3047">
        <v>0</v>
      </c>
      <c r="WG69" s="3047">
        <v>0</v>
      </c>
      <c r="WH69" s="3047">
        <v>0</v>
      </c>
      <c r="WI69" s="3047">
        <v>0</v>
      </c>
      <c r="WJ69" s="3047">
        <v>0</v>
      </c>
      <c r="WK69" s="3047">
        <v>0</v>
      </c>
      <c r="WL69" s="3047">
        <v>0</v>
      </c>
      <c r="WM69" s="3047">
        <v>1</v>
      </c>
      <c r="WN69" s="3047">
        <v>1</v>
      </c>
      <c r="WO69" s="3047">
        <v>1</v>
      </c>
      <c r="WP69" s="3047">
        <v>1</v>
      </c>
      <c r="WQ69" s="3047">
        <v>1</v>
      </c>
      <c r="WR69" s="3047">
        <v>1</v>
      </c>
      <c r="WS69" s="3047">
        <v>0</v>
      </c>
      <c r="WT69" s="3047">
        <v>0</v>
      </c>
      <c r="WU69" s="3047">
        <v>0</v>
      </c>
      <c r="WV69" s="3047">
        <v>0</v>
      </c>
      <c r="WW69" s="3047">
        <v>0</v>
      </c>
      <c r="WX69" s="3047">
        <v>0</v>
      </c>
      <c r="WY69" s="3047">
        <v>0</v>
      </c>
      <c r="WZ69" s="3047">
        <v>0</v>
      </c>
      <c r="XA69" s="3047">
        <v>0</v>
      </c>
      <c r="XB69" s="3047">
        <v>0</v>
      </c>
      <c r="XC69" s="3047">
        <v>0</v>
      </c>
      <c r="XD69" s="3047">
        <v>0</v>
      </c>
      <c r="XE69" s="3047">
        <v>0</v>
      </c>
      <c r="XF69" s="3047">
        <v>0</v>
      </c>
      <c r="XG69" s="3047">
        <v>0</v>
      </c>
      <c r="XH69" s="3047">
        <v>0</v>
      </c>
      <c r="XI69" s="3047">
        <v>0</v>
      </c>
      <c r="XJ69" s="3047">
        <v>0</v>
      </c>
      <c r="XK69" s="3047">
        <v>0</v>
      </c>
      <c r="XL69" s="3047">
        <v>1</v>
      </c>
      <c r="XM69" s="3047">
        <v>1</v>
      </c>
      <c r="XN69" s="3047">
        <v>0</v>
      </c>
      <c r="XO69" s="3047">
        <v>0</v>
      </c>
      <c r="XP69" s="3047">
        <v>0</v>
      </c>
      <c r="XQ69" s="3047">
        <v>0</v>
      </c>
      <c r="XR69" s="3047">
        <v>0</v>
      </c>
      <c r="XS69" s="3047">
        <v>0</v>
      </c>
      <c r="XT69" s="3047">
        <v>0</v>
      </c>
      <c r="XU69" s="3047">
        <v>0</v>
      </c>
      <c r="XV69" s="3047">
        <v>0</v>
      </c>
      <c r="XW69" s="3047">
        <v>0</v>
      </c>
      <c r="XX69" s="3047">
        <v>0</v>
      </c>
      <c r="XY69" s="3047">
        <v>0</v>
      </c>
      <c r="XZ69" s="3047">
        <v>0</v>
      </c>
      <c r="YA69" s="3047">
        <v>0</v>
      </c>
      <c r="YB69" s="3047">
        <v>0</v>
      </c>
      <c r="YC69" s="3047">
        <v>0</v>
      </c>
      <c r="YD69" s="3047">
        <v>0</v>
      </c>
      <c r="YE69" s="3047">
        <v>0</v>
      </c>
      <c r="YF69" s="3047">
        <v>0</v>
      </c>
      <c r="YG69" s="3047">
        <v>0</v>
      </c>
      <c r="YH69" s="3047">
        <v>0</v>
      </c>
      <c r="YI69" s="3047">
        <v>0</v>
      </c>
      <c r="YJ69" s="3047">
        <v>0</v>
      </c>
      <c r="YK69" s="3047">
        <v>0</v>
      </c>
      <c r="YL69" s="3047">
        <v>0</v>
      </c>
      <c r="YM69" s="3047">
        <v>0</v>
      </c>
      <c r="YN69" s="3047">
        <v>0</v>
      </c>
      <c r="YO69" s="3047">
        <v>0</v>
      </c>
      <c r="YP69" s="3047">
        <v>0</v>
      </c>
      <c r="YQ69" s="3047">
        <v>0</v>
      </c>
      <c r="YR69" s="3047">
        <v>0</v>
      </c>
      <c r="YS69" s="3047">
        <v>0</v>
      </c>
      <c r="YT69" s="3047">
        <v>0</v>
      </c>
      <c r="YU69" s="3047">
        <v>1</v>
      </c>
      <c r="YV69" s="3047">
        <v>0</v>
      </c>
      <c r="YW69" s="3047">
        <v>0</v>
      </c>
      <c r="YX69" s="3047">
        <v>0</v>
      </c>
      <c r="YY69" s="3047">
        <v>0</v>
      </c>
      <c r="YZ69" s="3047">
        <v>0</v>
      </c>
      <c r="ZA69" s="3047">
        <v>0</v>
      </c>
      <c r="ZB69" s="3047">
        <v>0</v>
      </c>
      <c r="ZC69" s="3047">
        <v>0</v>
      </c>
      <c r="ZD69" s="3047">
        <v>0</v>
      </c>
      <c r="ZE69" s="3047">
        <v>0</v>
      </c>
      <c r="ZF69" s="3047">
        <v>0</v>
      </c>
      <c r="ZG69" s="3047">
        <v>0</v>
      </c>
      <c r="ZH69" s="3047">
        <v>0</v>
      </c>
      <c r="ZI69" s="3047">
        <v>0</v>
      </c>
      <c r="ZJ69" s="3047">
        <v>0</v>
      </c>
      <c r="ZK69" s="3047">
        <v>0</v>
      </c>
      <c r="ZL69" s="3047">
        <v>0</v>
      </c>
      <c r="ZM69" s="3047">
        <v>0</v>
      </c>
      <c r="ZN69" s="3047">
        <v>0</v>
      </c>
      <c r="ZO69" s="3047">
        <v>0</v>
      </c>
      <c r="ZP69" s="3047">
        <v>0</v>
      </c>
      <c r="ZQ69" s="3047">
        <v>0</v>
      </c>
      <c r="ZR69" s="3047">
        <v>0</v>
      </c>
      <c r="ZS69" s="3047">
        <v>0</v>
      </c>
      <c r="ZT69" s="3047">
        <v>0</v>
      </c>
      <c r="ZU69" s="3047">
        <v>0</v>
      </c>
      <c r="ZV69" s="3047">
        <v>0</v>
      </c>
      <c r="ZW69" s="3047">
        <v>0</v>
      </c>
      <c r="ZX69" s="3047">
        <v>0</v>
      </c>
      <c r="ZY69" s="3047">
        <v>0</v>
      </c>
      <c r="ZZ69" s="3047">
        <v>0</v>
      </c>
      <c r="AAA69" s="3047">
        <v>0</v>
      </c>
      <c r="AAB69" s="3047">
        <v>0</v>
      </c>
      <c r="AAC69" s="3047">
        <v>0</v>
      </c>
      <c r="AAD69" s="3047">
        <v>0</v>
      </c>
      <c r="AAE69" s="3047">
        <v>0</v>
      </c>
      <c r="AAF69" s="3047">
        <v>0</v>
      </c>
      <c r="AAG69" s="3047">
        <v>0</v>
      </c>
      <c r="AAH69" s="3047">
        <v>0</v>
      </c>
      <c r="AAI69" s="3047">
        <v>0</v>
      </c>
      <c r="AAJ69" s="3047">
        <v>0</v>
      </c>
      <c r="AAK69" s="3047">
        <v>0</v>
      </c>
      <c r="AAL69" s="3047">
        <v>0</v>
      </c>
      <c r="AAM69" s="3047">
        <v>0</v>
      </c>
      <c r="AAN69" s="3047">
        <v>0</v>
      </c>
      <c r="AAO69" s="3047">
        <v>0</v>
      </c>
      <c r="AAP69" s="3047">
        <v>0</v>
      </c>
      <c r="AAQ69" s="3047">
        <v>0</v>
      </c>
      <c r="AAR69" s="3047">
        <v>0</v>
      </c>
      <c r="AAS69" s="3047">
        <v>0</v>
      </c>
      <c r="AAT69" s="3047">
        <v>0</v>
      </c>
      <c r="AAU69" s="3047">
        <v>0</v>
      </c>
      <c r="AAV69" s="3047">
        <v>1</v>
      </c>
      <c r="AAW69" s="3047">
        <v>1</v>
      </c>
      <c r="AAX69" s="3047">
        <v>1</v>
      </c>
      <c r="AAY69" s="3047">
        <v>1</v>
      </c>
      <c r="AAZ69" s="3047">
        <v>1</v>
      </c>
      <c r="ABA69" s="3047">
        <v>0</v>
      </c>
      <c r="ABB69" s="3047">
        <v>1</v>
      </c>
      <c r="ABC69" s="3047">
        <v>0</v>
      </c>
      <c r="ABD69" s="3047">
        <v>0</v>
      </c>
      <c r="ABE69" s="3047">
        <v>0</v>
      </c>
      <c r="ABF69" s="3047">
        <v>0</v>
      </c>
      <c r="ABG69" s="3047">
        <v>0</v>
      </c>
      <c r="ABH69" s="3047">
        <v>0</v>
      </c>
    </row>
    <row r="70" spans="1:736" x14ac:dyDescent="0.2">
      <c r="A70" s="3046" t="s">
        <v>439</v>
      </c>
      <c r="B70" s="3046">
        <v>0</v>
      </c>
      <c r="C70" s="3047">
        <v>0</v>
      </c>
      <c r="D70" s="3047"/>
      <c r="E70" s="3047"/>
      <c r="F70" s="3047">
        <v>0</v>
      </c>
      <c r="G70" s="3047">
        <v>0</v>
      </c>
      <c r="H70" s="3047">
        <v>0</v>
      </c>
      <c r="I70" s="3047">
        <v>0</v>
      </c>
      <c r="J70" s="3047">
        <v>0</v>
      </c>
      <c r="K70" s="3047">
        <v>0</v>
      </c>
      <c r="L70" s="3047">
        <v>0</v>
      </c>
      <c r="M70" s="3047">
        <v>0</v>
      </c>
      <c r="N70" s="3047">
        <v>0</v>
      </c>
      <c r="O70" s="3047">
        <v>0</v>
      </c>
      <c r="P70" s="3047">
        <v>0</v>
      </c>
      <c r="Q70" s="3047">
        <v>0</v>
      </c>
      <c r="R70" s="3047"/>
      <c r="S70" s="3047"/>
      <c r="T70" s="3047">
        <v>0</v>
      </c>
      <c r="U70" s="3047">
        <v>0</v>
      </c>
      <c r="V70" s="3047">
        <v>0</v>
      </c>
      <c r="W70" s="3047">
        <v>0</v>
      </c>
      <c r="X70" s="3047">
        <v>0</v>
      </c>
      <c r="Y70" s="3047"/>
      <c r="Z70" s="3047"/>
      <c r="AA70" s="3047">
        <v>0</v>
      </c>
      <c r="AB70" s="3047">
        <v>0</v>
      </c>
      <c r="AC70" s="3047">
        <v>0</v>
      </c>
      <c r="AD70" s="3047">
        <v>0</v>
      </c>
      <c r="AE70" s="3047">
        <v>1</v>
      </c>
      <c r="AF70" s="3047"/>
      <c r="AG70" s="3047"/>
      <c r="AH70" s="3047">
        <v>1</v>
      </c>
      <c r="AI70" s="3047">
        <v>1</v>
      </c>
      <c r="AJ70" s="3047">
        <v>1</v>
      </c>
      <c r="AK70" s="3047">
        <v>0</v>
      </c>
      <c r="AL70" s="3047">
        <v>0</v>
      </c>
      <c r="AM70" s="3047"/>
      <c r="AN70" s="3047"/>
      <c r="AO70" s="3047">
        <v>0</v>
      </c>
      <c r="AP70" s="3047">
        <v>0</v>
      </c>
      <c r="AQ70" s="3047">
        <v>0</v>
      </c>
      <c r="AR70" s="3047">
        <v>0</v>
      </c>
      <c r="AS70" s="3047">
        <v>0</v>
      </c>
      <c r="AT70" s="3047"/>
      <c r="AU70" s="3047"/>
      <c r="AV70" s="3047">
        <v>0</v>
      </c>
      <c r="AW70" s="3047">
        <v>0</v>
      </c>
      <c r="AX70" s="3047">
        <v>0</v>
      </c>
      <c r="AY70" s="3047">
        <v>0</v>
      </c>
      <c r="AZ70" s="3047">
        <v>0</v>
      </c>
      <c r="BA70" s="3047"/>
      <c r="BB70" s="3047"/>
      <c r="BC70" s="3047">
        <v>0</v>
      </c>
      <c r="BD70" s="3047">
        <v>0</v>
      </c>
      <c r="BE70" s="3047">
        <v>0</v>
      </c>
      <c r="BF70" s="3047">
        <v>0</v>
      </c>
      <c r="BG70" s="3047">
        <v>0</v>
      </c>
      <c r="BH70" s="3047"/>
      <c r="BI70" s="3047"/>
      <c r="BJ70" s="3047">
        <v>0</v>
      </c>
      <c r="BK70" s="3047">
        <v>0</v>
      </c>
      <c r="BL70" s="3047">
        <v>0</v>
      </c>
      <c r="BM70" s="3047">
        <v>0</v>
      </c>
      <c r="BN70" s="3047">
        <v>0</v>
      </c>
      <c r="BO70" s="3047">
        <v>0</v>
      </c>
      <c r="BP70" s="3047">
        <v>0</v>
      </c>
      <c r="BQ70" s="3047">
        <v>0</v>
      </c>
      <c r="BR70" s="3047">
        <v>0</v>
      </c>
      <c r="BS70" s="3047">
        <v>0</v>
      </c>
      <c r="BT70" s="3047">
        <v>0</v>
      </c>
      <c r="BU70" s="3047">
        <v>0</v>
      </c>
      <c r="BV70" s="3047">
        <v>0</v>
      </c>
      <c r="BW70" s="3047">
        <v>0</v>
      </c>
      <c r="BX70" s="3047">
        <v>0</v>
      </c>
      <c r="BY70" s="3047">
        <v>0</v>
      </c>
      <c r="BZ70" s="3047">
        <v>0</v>
      </c>
      <c r="CA70" s="3047">
        <v>0</v>
      </c>
      <c r="CB70" s="3047">
        <v>0</v>
      </c>
      <c r="CC70" s="3047">
        <v>0</v>
      </c>
      <c r="CD70" s="3047">
        <v>0</v>
      </c>
      <c r="CE70" s="3047">
        <v>0</v>
      </c>
      <c r="CF70" s="3047">
        <v>0</v>
      </c>
      <c r="CG70" s="3047">
        <v>0</v>
      </c>
      <c r="CH70" s="3047">
        <v>0</v>
      </c>
      <c r="CI70" s="3047">
        <v>0</v>
      </c>
      <c r="CJ70" s="3047">
        <v>0</v>
      </c>
      <c r="CK70" s="3047">
        <v>0</v>
      </c>
      <c r="CL70" s="3047">
        <v>0</v>
      </c>
      <c r="CM70" s="3047">
        <v>0</v>
      </c>
      <c r="CN70" s="3047">
        <v>0</v>
      </c>
      <c r="CO70" s="3047">
        <v>0</v>
      </c>
      <c r="CP70" s="3047">
        <v>0</v>
      </c>
      <c r="CQ70" s="3047">
        <v>0</v>
      </c>
      <c r="CR70" s="3047">
        <v>0</v>
      </c>
      <c r="CS70" s="3047">
        <v>0</v>
      </c>
      <c r="CT70" s="3047">
        <v>0</v>
      </c>
      <c r="CU70" s="3047">
        <v>0</v>
      </c>
      <c r="CV70" s="3047">
        <v>0</v>
      </c>
      <c r="CW70" s="3047">
        <v>0</v>
      </c>
      <c r="CX70" s="3047">
        <v>0</v>
      </c>
      <c r="CY70" s="3047">
        <v>0</v>
      </c>
      <c r="CZ70" s="3047">
        <v>0</v>
      </c>
      <c r="DA70" s="3047">
        <v>0</v>
      </c>
      <c r="DB70" s="3047">
        <v>0</v>
      </c>
      <c r="DC70" s="3047">
        <v>0</v>
      </c>
      <c r="DD70" s="3047">
        <v>0</v>
      </c>
      <c r="DE70" s="3047">
        <v>0</v>
      </c>
      <c r="DF70" s="3047">
        <v>0</v>
      </c>
      <c r="DG70" s="3047">
        <v>0</v>
      </c>
      <c r="DH70" s="3047">
        <v>0</v>
      </c>
      <c r="DI70" s="3047">
        <v>0</v>
      </c>
      <c r="DJ70" s="3047">
        <v>10</v>
      </c>
      <c r="DK70" s="3047">
        <v>0</v>
      </c>
      <c r="DL70" s="3047">
        <v>0</v>
      </c>
      <c r="DM70" s="3047">
        <v>0</v>
      </c>
      <c r="DN70" s="3047">
        <v>0</v>
      </c>
      <c r="DO70" s="3047">
        <v>0</v>
      </c>
      <c r="DP70" s="3047">
        <v>0</v>
      </c>
      <c r="DQ70" s="3047">
        <v>0</v>
      </c>
      <c r="DR70" s="3047">
        <v>0</v>
      </c>
      <c r="DS70" s="3047">
        <v>0</v>
      </c>
      <c r="DT70" s="3047">
        <v>0</v>
      </c>
      <c r="DU70" s="3047">
        <v>0</v>
      </c>
      <c r="DV70" s="3047">
        <v>0</v>
      </c>
      <c r="DW70" s="3047">
        <v>0</v>
      </c>
      <c r="DX70" s="3047">
        <v>0</v>
      </c>
      <c r="DY70" s="3047">
        <v>0</v>
      </c>
      <c r="DZ70" s="3047">
        <v>0</v>
      </c>
      <c r="EA70" s="3047">
        <v>0</v>
      </c>
      <c r="EB70" s="3047">
        <v>0</v>
      </c>
      <c r="EC70" s="3047">
        <v>0</v>
      </c>
      <c r="ED70" s="3047">
        <v>0</v>
      </c>
      <c r="EE70" s="3047">
        <v>0</v>
      </c>
      <c r="EF70" s="3047">
        <v>0</v>
      </c>
      <c r="EG70" s="3047">
        <v>0</v>
      </c>
      <c r="EH70" s="3047">
        <v>0</v>
      </c>
      <c r="EI70" s="3047">
        <v>0</v>
      </c>
      <c r="EJ70" s="3047">
        <v>0</v>
      </c>
      <c r="EK70" s="3047">
        <v>0</v>
      </c>
      <c r="EL70" s="3047">
        <v>0</v>
      </c>
      <c r="EM70" s="3047">
        <v>0</v>
      </c>
      <c r="EN70" s="3047">
        <v>0</v>
      </c>
      <c r="EO70" s="3047">
        <v>0</v>
      </c>
      <c r="EP70" s="3047">
        <v>0</v>
      </c>
      <c r="EQ70" s="3047">
        <v>0</v>
      </c>
      <c r="ER70" s="3047">
        <v>0</v>
      </c>
      <c r="ES70" s="3047">
        <v>0</v>
      </c>
      <c r="ET70" s="3047">
        <v>0</v>
      </c>
      <c r="EU70" s="3047">
        <v>0</v>
      </c>
      <c r="EV70" s="3047">
        <v>0</v>
      </c>
      <c r="EW70" s="3047">
        <v>0</v>
      </c>
      <c r="EX70" s="3047">
        <v>0</v>
      </c>
      <c r="EY70" s="3047">
        <v>0</v>
      </c>
      <c r="EZ70" s="3047">
        <v>1</v>
      </c>
      <c r="FA70" s="3047">
        <v>1</v>
      </c>
      <c r="FB70" s="3047">
        <v>1</v>
      </c>
      <c r="FC70" s="3047">
        <v>1</v>
      </c>
      <c r="FD70" s="3047">
        <v>1</v>
      </c>
      <c r="FE70" s="3047">
        <v>1</v>
      </c>
      <c r="FF70" s="3047">
        <v>0</v>
      </c>
      <c r="FG70" s="3047">
        <v>0</v>
      </c>
      <c r="FH70" s="3047">
        <v>0</v>
      </c>
      <c r="FI70" s="3047">
        <v>0</v>
      </c>
      <c r="FJ70" s="3047">
        <v>0</v>
      </c>
      <c r="FK70" s="3047">
        <v>0</v>
      </c>
      <c r="FL70" s="3047">
        <v>0</v>
      </c>
      <c r="FM70" s="3047">
        <v>0</v>
      </c>
      <c r="FN70" s="3047">
        <v>0</v>
      </c>
      <c r="FO70" s="3047">
        <v>0</v>
      </c>
      <c r="FP70" s="3047">
        <v>0</v>
      </c>
      <c r="FQ70" s="3047">
        <v>0</v>
      </c>
      <c r="FR70" s="3047">
        <v>0</v>
      </c>
      <c r="FS70" s="3047">
        <v>0</v>
      </c>
      <c r="FT70" s="3047">
        <v>0</v>
      </c>
      <c r="FU70" s="3047">
        <v>0</v>
      </c>
      <c r="FV70" s="3047">
        <v>0</v>
      </c>
      <c r="FW70" s="3047">
        <v>0</v>
      </c>
      <c r="FX70" s="3047">
        <v>0</v>
      </c>
      <c r="FY70" s="3047">
        <v>0</v>
      </c>
      <c r="FZ70" s="3047">
        <v>0</v>
      </c>
      <c r="GA70" s="3047">
        <v>0</v>
      </c>
      <c r="GB70" s="3047">
        <v>0</v>
      </c>
      <c r="GC70" s="3047">
        <v>0</v>
      </c>
      <c r="GD70" s="3047">
        <v>0</v>
      </c>
      <c r="GE70" s="3047">
        <v>0</v>
      </c>
      <c r="GF70" s="3047">
        <v>0</v>
      </c>
      <c r="GG70" s="3047">
        <v>0</v>
      </c>
      <c r="GH70" s="3047">
        <v>0</v>
      </c>
      <c r="GI70" s="3047">
        <v>0</v>
      </c>
      <c r="GJ70" s="3047">
        <v>0</v>
      </c>
      <c r="GK70" s="3047">
        <v>0</v>
      </c>
      <c r="GL70" s="3047">
        <v>0</v>
      </c>
      <c r="GM70" s="3047">
        <v>0</v>
      </c>
      <c r="GN70" s="3047">
        <v>0</v>
      </c>
      <c r="GO70" s="3047">
        <v>0</v>
      </c>
      <c r="GP70" s="3047">
        <v>0</v>
      </c>
      <c r="GQ70" s="3047">
        <v>0</v>
      </c>
      <c r="GR70" s="3047">
        <v>0</v>
      </c>
      <c r="GS70" s="3047">
        <v>0</v>
      </c>
      <c r="GT70" s="3047">
        <v>0</v>
      </c>
      <c r="GU70" s="3047">
        <v>0</v>
      </c>
      <c r="GV70" s="3047">
        <v>0</v>
      </c>
      <c r="GW70" s="3047">
        <v>0</v>
      </c>
      <c r="GX70" s="3047">
        <v>0</v>
      </c>
      <c r="GY70" s="3047">
        <v>0</v>
      </c>
      <c r="GZ70" s="3047">
        <v>0</v>
      </c>
      <c r="HA70" s="3047">
        <v>0</v>
      </c>
      <c r="HB70" s="3047">
        <v>0</v>
      </c>
      <c r="HC70" s="3047">
        <v>0</v>
      </c>
      <c r="HD70" s="3047">
        <v>0</v>
      </c>
      <c r="HE70" s="3047">
        <v>0</v>
      </c>
      <c r="HF70" s="3047">
        <v>0</v>
      </c>
      <c r="HG70" s="3047">
        <v>0</v>
      </c>
      <c r="HH70" s="3047">
        <v>0</v>
      </c>
      <c r="HI70" s="3047">
        <v>0</v>
      </c>
      <c r="HJ70" s="3047">
        <v>0</v>
      </c>
      <c r="HK70" s="3047">
        <v>0</v>
      </c>
      <c r="HL70" s="3047">
        <v>0</v>
      </c>
      <c r="HM70" s="3047">
        <v>0</v>
      </c>
      <c r="HN70" s="3047">
        <v>0</v>
      </c>
      <c r="HO70" s="3047">
        <v>0</v>
      </c>
      <c r="HP70" s="3047">
        <v>1</v>
      </c>
      <c r="HQ70" s="3047">
        <v>1</v>
      </c>
      <c r="HR70" s="3047">
        <v>1</v>
      </c>
      <c r="HS70" s="3047">
        <v>1</v>
      </c>
      <c r="HT70" s="3047">
        <v>1</v>
      </c>
      <c r="HU70" s="3047">
        <v>1</v>
      </c>
      <c r="HV70" s="3047">
        <v>1</v>
      </c>
      <c r="HW70" s="3047">
        <v>1</v>
      </c>
      <c r="HX70" s="3047">
        <v>2</v>
      </c>
      <c r="HY70" s="3047">
        <v>1</v>
      </c>
      <c r="HZ70" s="3047">
        <v>1</v>
      </c>
      <c r="IA70" s="3047">
        <v>1</v>
      </c>
      <c r="IB70" s="3047">
        <v>1</v>
      </c>
      <c r="IC70" s="3047">
        <v>1</v>
      </c>
      <c r="ID70" s="3047">
        <v>1</v>
      </c>
      <c r="IE70" s="3047">
        <v>0</v>
      </c>
      <c r="IF70" s="3047">
        <v>0</v>
      </c>
      <c r="IG70" s="3047">
        <v>0</v>
      </c>
      <c r="IH70" s="3047">
        <v>0</v>
      </c>
      <c r="II70" s="3047">
        <v>0</v>
      </c>
      <c r="IJ70" s="3047">
        <v>0</v>
      </c>
      <c r="IK70" s="3047">
        <v>0</v>
      </c>
      <c r="IL70" s="3047">
        <v>0</v>
      </c>
      <c r="IM70" s="3047">
        <v>0</v>
      </c>
      <c r="IN70" s="3047">
        <v>0</v>
      </c>
      <c r="IO70" s="3047">
        <v>0</v>
      </c>
      <c r="IP70" s="3047">
        <v>0</v>
      </c>
      <c r="IQ70" s="3047">
        <v>0</v>
      </c>
      <c r="IR70" s="3047">
        <v>0</v>
      </c>
      <c r="IS70" s="3047">
        <v>0</v>
      </c>
      <c r="IT70" s="3047">
        <v>0</v>
      </c>
      <c r="IU70" s="3047">
        <v>0</v>
      </c>
      <c r="IV70" s="3047">
        <v>0</v>
      </c>
      <c r="IW70" s="3047">
        <v>0</v>
      </c>
      <c r="IX70" s="3047">
        <v>0</v>
      </c>
      <c r="IY70" s="3047">
        <v>0</v>
      </c>
      <c r="IZ70" s="3047">
        <v>0</v>
      </c>
      <c r="JA70" s="3047">
        <v>0</v>
      </c>
      <c r="JB70" s="3047">
        <v>0</v>
      </c>
      <c r="JC70" s="3047">
        <v>0</v>
      </c>
      <c r="JD70" s="3047">
        <v>0</v>
      </c>
      <c r="JE70" s="3047">
        <v>0</v>
      </c>
      <c r="JF70" s="3047">
        <v>0</v>
      </c>
      <c r="JG70" s="3047">
        <v>0</v>
      </c>
      <c r="JH70" s="3047">
        <v>0</v>
      </c>
      <c r="JI70" s="3047">
        <v>1</v>
      </c>
      <c r="JJ70" s="3047">
        <v>0</v>
      </c>
      <c r="JK70" s="3047">
        <v>0</v>
      </c>
      <c r="JL70" s="3047">
        <v>1</v>
      </c>
      <c r="JM70" s="3047">
        <v>1</v>
      </c>
      <c r="JN70" s="3047">
        <v>1</v>
      </c>
      <c r="JO70" s="3047">
        <v>1</v>
      </c>
      <c r="JP70" s="3047">
        <v>1</v>
      </c>
      <c r="JQ70" s="3047">
        <v>1</v>
      </c>
      <c r="JR70" s="3047">
        <v>1</v>
      </c>
      <c r="JS70" s="3047">
        <v>1</v>
      </c>
      <c r="JT70" s="3047">
        <v>1</v>
      </c>
      <c r="JU70" s="3047">
        <v>1</v>
      </c>
      <c r="JV70" s="3047">
        <v>1</v>
      </c>
      <c r="JW70" s="3047">
        <v>1</v>
      </c>
      <c r="JX70" s="3047">
        <v>1</v>
      </c>
      <c r="JY70" s="3047">
        <v>1</v>
      </c>
      <c r="JZ70" s="3047">
        <v>1</v>
      </c>
      <c r="KA70" s="3047">
        <v>1</v>
      </c>
      <c r="KB70" s="3047">
        <v>1</v>
      </c>
      <c r="KC70" s="3047">
        <v>1</v>
      </c>
      <c r="KD70" s="3047">
        <v>1</v>
      </c>
      <c r="KE70" s="3047">
        <v>1</v>
      </c>
      <c r="KF70" s="3047">
        <v>1</v>
      </c>
      <c r="KG70" s="3047">
        <v>1</v>
      </c>
      <c r="KH70" s="3047">
        <v>1</v>
      </c>
      <c r="KI70" s="3047">
        <v>1</v>
      </c>
      <c r="KJ70" s="3047">
        <v>1</v>
      </c>
      <c r="KK70" s="3047">
        <v>2</v>
      </c>
      <c r="KL70" s="3047">
        <v>2</v>
      </c>
      <c r="KM70" s="3047">
        <v>2</v>
      </c>
      <c r="KN70" s="3047">
        <v>2</v>
      </c>
      <c r="KO70" s="3047">
        <v>2</v>
      </c>
      <c r="KP70" s="3047">
        <v>2</v>
      </c>
      <c r="KQ70" s="3047">
        <v>0</v>
      </c>
      <c r="KR70" s="3047">
        <v>0</v>
      </c>
      <c r="KS70" s="3047">
        <v>0</v>
      </c>
      <c r="KT70" s="3047">
        <v>0</v>
      </c>
      <c r="KU70" s="3047">
        <v>0</v>
      </c>
      <c r="KV70" s="3047">
        <v>0</v>
      </c>
      <c r="KW70" s="3047">
        <v>0</v>
      </c>
      <c r="KX70" s="3047">
        <v>0</v>
      </c>
      <c r="KY70" s="3047">
        <v>0</v>
      </c>
      <c r="KZ70" s="3047">
        <v>0</v>
      </c>
      <c r="LA70" s="3047">
        <v>0</v>
      </c>
      <c r="LB70" s="3047">
        <v>0</v>
      </c>
      <c r="LC70" s="3047">
        <v>0</v>
      </c>
      <c r="LD70" s="3047">
        <v>0</v>
      </c>
      <c r="LE70" s="3047">
        <v>0</v>
      </c>
      <c r="LF70" s="3047">
        <v>1</v>
      </c>
      <c r="LG70" s="3047">
        <v>1</v>
      </c>
      <c r="LH70" s="3047">
        <v>1</v>
      </c>
      <c r="LI70" s="3047">
        <v>1</v>
      </c>
      <c r="LJ70" s="3047">
        <v>1</v>
      </c>
      <c r="LK70" s="3047">
        <v>1</v>
      </c>
      <c r="LL70" s="3047">
        <v>1</v>
      </c>
      <c r="LM70" s="3047">
        <v>1</v>
      </c>
      <c r="LN70" s="3047">
        <v>1</v>
      </c>
      <c r="LO70" s="3047">
        <v>1</v>
      </c>
      <c r="LP70" s="3047">
        <v>1</v>
      </c>
      <c r="LQ70" s="3047">
        <v>1</v>
      </c>
      <c r="LR70" s="3047">
        <v>0</v>
      </c>
      <c r="LS70" s="3047">
        <v>0</v>
      </c>
      <c r="LT70" s="3047">
        <v>0</v>
      </c>
      <c r="LU70" s="3047">
        <v>0</v>
      </c>
      <c r="LV70" s="3047">
        <v>0</v>
      </c>
      <c r="LW70" s="3047">
        <v>0</v>
      </c>
      <c r="LX70" s="3047">
        <v>0</v>
      </c>
      <c r="LY70" s="3047">
        <v>0</v>
      </c>
      <c r="LZ70" s="3047">
        <v>0</v>
      </c>
      <c r="MA70" s="3047">
        <v>0</v>
      </c>
      <c r="MB70" s="3047">
        <v>0</v>
      </c>
      <c r="MC70" s="3047">
        <v>0</v>
      </c>
      <c r="MD70" s="3047">
        <v>0</v>
      </c>
      <c r="ME70" s="3047">
        <v>0</v>
      </c>
      <c r="MF70" s="3047">
        <v>0</v>
      </c>
      <c r="MG70" s="3047">
        <v>0</v>
      </c>
      <c r="MH70" s="3047">
        <v>0</v>
      </c>
      <c r="MI70" s="3047">
        <v>0</v>
      </c>
      <c r="MJ70" s="3047">
        <v>0</v>
      </c>
      <c r="MK70" s="3047">
        <v>0</v>
      </c>
      <c r="ML70" s="3047">
        <v>0</v>
      </c>
      <c r="MM70" s="3047">
        <v>0</v>
      </c>
      <c r="MN70" s="3047">
        <v>0</v>
      </c>
      <c r="MO70" s="3047">
        <v>0</v>
      </c>
      <c r="MP70" s="3047">
        <v>0</v>
      </c>
      <c r="MQ70" s="3047">
        <v>0</v>
      </c>
      <c r="MR70" s="3047">
        <v>0</v>
      </c>
      <c r="MS70" s="3047">
        <v>0</v>
      </c>
      <c r="MT70" s="3047">
        <v>0</v>
      </c>
      <c r="MU70" s="3047">
        <v>0</v>
      </c>
      <c r="MV70" s="3047">
        <v>0</v>
      </c>
      <c r="MW70" s="3047">
        <v>0</v>
      </c>
      <c r="MX70" s="3047">
        <v>0</v>
      </c>
      <c r="MY70" s="3047">
        <v>0</v>
      </c>
      <c r="MZ70" s="3047">
        <v>0</v>
      </c>
      <c r="NA70" s="3047">
        <v>0</v>
      </c>
      <c r="NB70" s="3047">
        <v>0</v>
      </c>
      <c r="NC70" s="3047">
        <v>0</v>
      </c>
      <c r="ND70" s="3047">
        <v>0</v>
      </c>
      <c r="NE70" s="3047">
        <v>0</v>
      </c>
      <c r="NF70" s="3047">
        <v>0</v>
      </c>
      <c r="NG70" s="3047">
        <v>0</v>
      </c>
      <c r="NH70" s="3047">
        <v>0</v>
      </c>
      <c r="NI70" s="3047">
        <v>0</v>
      </c>
      <c r="NJ70" s="3047">
        <v>0</v>
      </c>
      <c r="NK70" s="3047">
        <v>0</v>
      </c>
      <c r="NL70" s="3047">
        <v>0</v>
      </c>
      <c r="NM70" s="3047">
        <v>0</v>
      </c>
      <c r="NN70" s="3047">
        <v>0</v>
      </c>
      <c r="NO70" s="3047">
        <v>0</v>
      </c>
      <c r="NP70" s="3047">
        <v>0</v>
      </c>
      <c r="NQ70" s="3047">
        <v>0</v>
      </c>
      <c r="NR70" s="3047">
        <v>0</v>
      </c>
      <c r="NS70" s="3047">
        <v>0</v>
      </c>
      <c r="NT70" s="3047">
        <v>0</v>
      </c>
      <c r="NU70" s="3047">
        <v>0</v>
      </c>
      <c r="NV70" s="3047">
        <v>0</v>
      </c>
      <c r="NW70" s="3047">
        <v>0</v>
      </c>
      <c r="NX70" s="3047">
        <v>0</v>
      </c>
      <c r="NY70" s="3047">
        <v>0</v>
      </c>
      <c r="NZ70" s="3047">
        <v>0</v>
      </c>
      <c r="OA70" s="3047">
        <v>0</v>
      </c>
      <c r="OB70" s="3047">
        <v>0</v>
      </c>
      <c r="OC70" s="3047">
        <v>2</v>
      </c>
      <c r="OD70" s="3047">
        <v>2</v>
      </c>
      <c r="OE70" s="3047">
        <v>2</v>
      </c>
      <c r="OF70" s="3047">
        <v>2</v>
      </c>
      <c r="OG70" s="3047">
        <v>2</v>
      </c>
      <c r="OH70" s="3047">
        <v>0</v>
      </c>
      <c r="OI70" s="3047">
        <v>0</v>
      </c>
      <c r="OJ70" s="3047">
        <v>0</v>
      </c>
      <c r="OK70" s="3047">
        <v>0</v>
      </c>
      <c r="OL70" s="3047">
        <v>0</v>
      </c>
      <c r="OM70" s="3047">
        <v>0</v>
      </c>
      <c r="ON70" s="3047">
        <v>0</v>
      </c>
      <c r="OO70" s="3047">
        <v>0</v>
      </c>
      <c r="OP70" s="3047">
        <v>0</v>
      </c>
      <c r="OQ70" s="3047">
        <v>0</v>
      </c>
      <c r="OR70" s="3047">
        <v>0</v>
      </c>
      <c r="OS70" s="3047">
        <v>0</v>
      </c>
      <c r="OT70" s="3047">
        <v>0</v>
      </c>
      <c r="OU70" s="3047">
        <v>0</v>
      </c>
      <c r="OV70" s="3047">
        <v>0</v>
      </c>
      <c r="OW70" s="3047">
        <v>0</v>
      </c>
      <c r="OX70" s="3047">
        <v>0</v>
      </c>
      <c r="OY70" s="3047">
        <v>0</v>
      </c>
      <c r="OZ70" s="3047">
        <v>0</v>
      </c>
      <c r="PA70" s="3047">
        <v>0</v>
      </c>
      <c r="PB70" s="3047">
        <v>0</v>
      </c>
      <c r="PC70" s="3047">
        <v>0</v>
      </c>
      <c r="PD70" s="3047">
        <v>0</v>
      </c>
      <c r="PE70" s="3047">
        <v>0</v>
      </c>
      <c r="PF70" s="3047">
        <v>0</v>
      </c>
      <c r="PG70" s="3047">
        <v>0</v>
      </c>
      <c r="PH70" s="3047"/>
      <c r="PI70" s="3047">
        <v>0</v>
      </c>
      <c r="PJ70" s="3047">
        <v>0</v>
      </c>
      <c r="PK70" s="3047">
        <v>0</v>
      </c>
      <c r="PL70" s="3047">
        <v>0</v>
      </c>
      <c r="PM70" s="3047">
        <v>0</v>
      </c>
      <c r="PN70" s="3047">
        <v>0</v>
      </c>
      <c r="PO70" s="3047">
        <v>0</v>
      </c>
      <c r="PP70" s="3047">
        <v>0</v>
      </c>
      <c r="PQ70" s="3047">
        <v>1</v>
      </c>
      <c r="PR70" s="3047">
        <v>1</v>
      </c>
      <c r="PS70" s="3047">
        <v>1</v>
      </c>
      <c r="PT70" s="3047">
        <v>1</v>
      </c>
      <c r="PU70" s="3047">
        <v>1</v>
      </c>
      <c r="PV70" s="3047">
        <v>1</v>
      </c>
      <c r="PW70" s="3047">
        <v>1</v>
      </c>
      <c r="PX70" s="3047">
        <v>1</v>
      </c>
      <c r="PY70" s="3047">
        <v>1</v>
      </c>
      <c r="PZ70" s="3047">
        <v>1</v>
      </c>
      <c r="QA70" s="3047">
        <v>1</v>
      </c>
      <c r="QB70" s="3047">
        <v>0</v>
      </c>
      <c r="QC70" s="3047">
        <v>0</v>
      </c>
      <c r="QD70" s="3047">
        <v>0</v>
      </c>
      <c r="QE70" s="3047">
        <v>0</v>
      </c>
      <c r="QF70" s="3047">
        <v>0</v>
      </c>
      <c r="QG70" s="3047">
        <v>0</v>
      </c>
      <c r="QH70" s="3047">
        <v>0</v>
      </c>
      <c r="QI70" s="3047">
        <v>0</v>
      </c>
      <c r="QJ70" s="3047">
        <v>0</v>
      </c>
      <c r="QK70" s="3047">
        <v>0</v>
      </c>
      <c r="QL70" s="3047">
        <v>0</v>
      </c>
      <c r="QM70" s="3047">
        <v>0</v>
      </c>
      <c r="QN70" s="3047">
        <v>0</v>
      </c>
      <c r="QO70" s="3047">
        <v>0</v>
      </c>
      <c r="QP70" s="3047">
        <v>0</v>
      </c>
      <c r="QQ70" s="3047">
        <v>0</v>
      </c>
      <c r="QR70" s="3047">
        <v>0</v>
      </c>
      <c r="QS70" s="3047">
        <v>0</v>
      </c>
      <c r="QT70" s="3047">
        <v>0</v>
      </c>
      <c r="QU70" s="3047">
        <v>0</v>
      </c>
      <c r="QV70" s="3047">
        <v>0</v>
      </c>
      <c r="QW70" s="3047">
        <v>0</v>
      </c>
      <c r="QX70" s="3047">
        <v>0</v>
      </c>
      <c r="QY70" s="3047">
        <v>0</v>
      </c>
      <c r="QZ70" s="3047">
        <v>0</v>
      </c>
      <c r="RA70" s="3047">
        <v>0</v>
      </c>
      <c r="RB70" s="3047">
        <v>0</v>
      </c>
      <c r="RC70" s="3047">
        <v>0</v>
      </c>
      <c r="RD70" s="3047">
        <v>0</v>
      </c>
      <c r="RE70" s="3047">
        <v>0</v>
      </c>
      <c r="RF70" s="3047">
        <v>0</v>
      </c>
      <c r="RG70" s="3047">
        <v>0</v>
      </c>
      <c r="RH70" s="3047">
        <v>0</v>
      </c>
      <c r="RI70" s="3047">
        <v>0</v>
      </c>
      <c r="RJ70" s="3047">
        <v>0</v>
      </c>
      <c r="RK70" s="3047">
        <v>0</v>
      </c>
      <c r="RL70" s="3047">
        <v>0</v>
      </c>
      <c r="RM70" s="3047">
        <v>0</v>
      </c>
      <c r="RN70" s="3047">
        <v>0</v>
      </c>
      <c r="RO70" s="3047">
        <v>0</v>
      </c>
      <c r="RP70" s="3047">
        <v>0</v>
      </c>
      <c r="RQ70" s="3047">
        <v>0</v>
      </c>
      <c r="RR70" s="3047">
        <v>0</v>
      </c>
      <c r="RS70" s="3047">
        <v>0</v>
      </c>
      <c r="RT70" s="3047">
        <v>0</v>
      </c>
      <c r="RU70" s="3047">
        <v>0</v>
      </c>
      <c r="RV70" s="3047">
        <v>0</v>
      </c>
      <c r="RW70" s="3047">
        <v>1</v>
      </c>
      <c r="RX70" s="3047">
        <v>1</v>
      </c>
      <c r="RY70" s="3047">
        <v>1</v>
      </c>
      <c r="RZ70" s="3047">
        <v>1</v>
      </c>
      <c r="SA70" s="3047">
        <v>1</v>
      </c>
      <c r="SB70" s="3047">
        <v>1</v>
      </c>
      <c r="SC70" s="3047">
        <v>1</v>
      </c>
      <c r="SD70" s="3047">
        <v>1</v>
      </c>
      <c r="SE70" s="3047">
        <v>1</v>
      </c>
      <c r="SF70" s="3047">
        <v>1</v>
      </c>
      <c r="SG70" s="3047">
        <v>1</v>
      </c>
      <c r="SH70" s="3047">
        <v>1</v>
      </c>
      <c r="SI70" s="3047">
        <v>1</v>
      </c>
      <c r="SJ70" s="3047">
        <v>0</v>
      </c>
      <c r="SK70" s="3047">
        <v>0</v>
      </c>
      <c r="SL70" s="3047">
        <v>0</v>
      </c>
      <c r="SM70" s="3047">
        <v>0</v>
      </c>
      <c r="SN70" s="3047">
        <v>0</v>
      </c>
      <c r="SO70" s="3047">
        <v>0</v>
      </c>
      <c r="SP70" s="3047">
        <v>0</v>
      </c>
      <c r="SQ70" s="3047">
        <v>0</v>
      </c>
      <c r="SR70" s="3047">
        <v>0</v>
      </c>
      <c r="SS70" s="3047">
        <v>0</v>
      </c>
      <c r="ST70" s="3047">
        <v>0</v>
      </c>
      <c r="SU70" s="3047">
        <v>0</v>
      </c>
      <c r="SV70" s="3047">
        <v>0</v>
      </c>
      <c r="SW70" s="3047">
        <v>0</v>
      </c>
      <c r="SX70" s="3047">
        <v>0</v>
      </c>
      <c r="SY70" s="3047">
        <v>0</v>
      </c>
      <c r="SZ70" s="3047">
        <v>0</v>
      </c>
      <c r="TA70" s="3047">
        <v>0</v>
      </c>
      <c r="TB70" s="3047">
        <v>0</v>
      </c>
      <c r="TC70" s="3047">
        <v>0</v>
      </c>
      <c r="TD70" s="3047">
        <v>0</v>
      </c>
      <c r="TE70" s="3047">
        <v>0</v>
      </c>
      <c r="TF70" s="3047">
        <v>0</v>
      </c>
      <c r="TG70" s="3047">
        <v>0</v>
      </c>
      <c r="TH70" s="3047">
        <v>0</v>
      </c>
      <c r="TI70" s="3047">
        <v>0</v>
      </c>
      <c r="TJ70" s="3047">
        <v>0</v>
      </c>
      <c r="TK70" s="3047">
        <v>0</v>
      </c>
      <c r="TL70" s="3047">
        <v>0</v>
      </c>
      <c r="TM70" s="3047">
        <v>0</v>
      </c>
      <c r="TN70" s="3047">
        <v>0</v>
      </c>
      <c r="TO70" s="3047">
        <v>0</v>
      </c>
      <c r="TP70" s="3047">
        <v>0</v>
      </c>
      <c r="TQ70" s="3047">
        <v>0</v>
      </c>
      <c r="TR70" s="3047">
        <v>0</v>
      </c>
      <c r="TS70" s="3047">
        <v>0</v>
      </c>
      <c r="TT70" s="3047">
        <v>0</v>
      </c>
      <c r="TU70" s="3047">
        <v>0</v>
      </c>
      <c r="TV70" s="3047">
        <v>0</v>
      </c>
      <c r="TW70" s="3047">
        <v>0</v>
      </c>
      <c r="TX70" s="3047">
        <v>0</v>
      </c>
      <c r="TY70" s="3047">
        <v>0</v>
      </c>
      <c r="TZ70" s="3047">
        <v>0</v>
      </c>
      <c r="UA70" s="3047">
        <v>0</v>
      </c>
      <c r="UB70" s="3047">
        <v>0</v>
      </c>
      <c r="UC70" s="3047">
        <v>0</v>
      </c>
      <c r="UD70" s="3047">
        <v>0</v>
      </c>
      <c r="UE70" s="3047">
        <v>0</v>
      </c>
      <c r="UF70" s="3047">
        <v>0</v>
      </c>
      <c r="UG70" s="3047">
        <v>0</v>
      </c>
      <c r="UH70" s="3047">
        <v>0</v>
      </c>
      <c r="UI70" s="3047">
        <v>0</v>
      </c>
      <c r="UJ70" s="3047">
        <v>0</v>
      </c>
      <c r="UK70" s="3047">
        <v>0</v>
      </c>
      <c r="UL70" s="3047">
        <v>0</v>
      </c>
      <c r="UM70" s="3047">
        <v>0</v>
      </c>
      <c r="UN70" s="3047">
        <v>0</v>
      </c>
      <c r="UO70" s="3047">
        <v>0</v>
      </c>
      <c r="UP70" s="3047">
        <v>0</v>
      </c>
      <c r="UQ70" s="3047">
        <v>0</v>
      </c>
      <c r="UR70" s="3047">
        <v>0</v>
      </c>
      <c r="US70" s="3047">
        <v>0</v>
      </c>
      <c r="UT70" s="3047">
        <v>0</v>
      </c>
      <c r="UU70" s="3047">
        <v>0</v>
      </c>
      <c r="UV70" s="3047">
        <v>0</v>
      </c>
      <c r="UW70" s="3047">
        <v>0</v>
      </c>
      <c r="UX70" s="3047">
        <v>0</v>
      </c>
      <c r="UY70" s="3047">
        <v>0</v>
      </c>
      <c r="UZ70" s="3047">
        <v>0</v>
      </c>
      <c r="VA70" s="3047">
        <v>0</v>
      </c>
      <c r="VB70" s="3047">
        <v>0</v>
      </c>
      <c r="VC70" s="3047">
        <v>0</v>
      </c>
      <c r="VD70" s="3047">
        <v>0</v>
      </c>
      <c r="VE70" s="3047">
        <v>0</v>
      </c>
      <c r="VF70" s="3047">
        <v>0</v>
      </c>
      <c r="VG70" s="3047">
        <v>0</v>
      </c>
      <c r="VH70" s="3047">
        <v>0</v>
      </c>
      <c r="VI70" s="3047">
        <v>0</v>
      </c>
      <c r="VJ70" s="3047">
        <v>0</v>
      </c>
      <c r="VK70" s="3047">
        <v>0</v>
      </c>
      <c r="VL70" s="3047">
        <v>0</v>
      </c>
      <c r="VM70" s="3047">
        <v>0</v>
      </c>
      <c r="VN70" s="3047">
        <v>0</v>
      </c>
      <c r="VO70" s="3047">
        <v>0</v>
      </c>
      <c r="VP70" s="3047">
        <v>0</v>
      </c>
      <c r="VQ70" s="3047">
        <v>0</v>
      </c>
      <c r="VR70" s="3047">
        <v>0</v>
      </c>
      <c r="VS70" s="3047">
        <v>0</v>
      </c>
      <c r="VT70" s="3047">
        <v>0</v>
      </c>
      <c r="VU70" s="3047">
        <v>0</v>
      </c>
      <c r="VV70" s="3047">
        <v>0</v>
      </c>
      <c r="VW70" s="3047">
        <v>0</v>
      </c>
      <c r="VX70" s="3047">
        <v>0</v>
      </c>
      <c r="VY70" s="3047">
        <v>0</v>
      </c>
      <c r="VZ70" s="3047">
        <v>0</v>
      </c>
      <c r="WA70" s="3047">
        <v>0</v>
      </c>
      <c r="WB70" s="3047">
        <v>0</v>
      </c>
      <c r="WC70" s="3047">
        <v>0</v>
      </c>
      <c r="WD70" s="3047">
        <v>0</v>
      </c>
      <c r="WE70" s="3047">
        <v>0</v>
      </c>
      <c r="WF70" s="3047">
        <v>0</v>
      </c>
      <c r="WG70" s="3047">
        <v>0</v>
      </c>
      <c r="WH70" s="3047">
        <v>0</v>
      </c>
      <c r="WI70" s="3047">
        <v>0</v>
      </c>
      <c r="WJ70" s="3047">
        <v>0</v>
      </c>
      <c r="WK70" s="3047">
        <v>0</v>
      </c>
      <c r="WL70" s="3047">
        <v>0</v>
      </c>
      <c r="WM70" s="3047">
        <v>0</v>
      </c>
      <c r="WN70" s="3047">
        <v>0</v>
      </c>
      <c r="WO70" s="3047">
        <v>0</v>
      </c>
      <c r="WP70" s="3047">
        <v>0</v>
      </c>
      <c r="WQ70" s="3047">
        <v>0</v>
      </c>
      <c r="WR70" s="3047">
        <v>0</v>
      </c>
      <c r="WS70" s="3047">
        <v>0</v>
      </c>
      <c r="WT70" s="3047">
        <v>0</v>
      </c>
      <c r="WU70" s="3047">
        <v>0</v>
      </c>
      <c r="WV70" s="3047">
        <v>0</v>
      </c>
      <c r="WW70" s="3047">
        <v>0</v>
      </c>
      <c r="WX70" s="3047">
        <v>0</v>
      </c>
      <c r="WY70" s="3047">
        <v>0</v>
      </c>
      <c r="WZ70" s="3047">
        <v>0</v>
      </c>
      <c r="XA70" s="3047">
        <v>0</v>
      </c>
      <c r="XB70" s="3047">
        <v>0</v>
      </c>
      <c r="XC70" s="3047">
        <v>0</v>
      </c>
      <c r="XD70" s="3047">
        <v>0</v>
      </c>
      <c r="XE70" s="3047">
        <v>0</v>
      </c>
      <c r="XF70" s="3047">
        <v>0</v>
      </c>
      <c r="XG70" s="3047">
        <v>0</v>
      </c>
      <c r="XH70" s="3047">
        <v>0</v>
      </c>
      <c r="XI70" s="3047">
        <v>1</v>
      </c>
      <c r="XJ70" s="3047">
        <v>1</v>
      </c>
      <c r="XK70" s="3047">
        <v>1</v>
      </c>
      <c r="XL70" s="3047">
        <v>1</v>
      </c>
      <c r="XM70" s="3047">
        <v>0</v>
      </c>
      <c r="XN70" s="3047">
        <v>0</v>
      </c>
      <c r="XO70" s="3047">
        <v>0</v>
      </c>
      <c r="XP70" s="3047">
        <v>0</v>
      </c>
      <c r="XQ70" s="3047">
        <v>0</v>
      </c>
      <c r="XR70" s="3047">
        <v>0</v>
      </c>
      <c r="XS70" s="3047">
        <v>0</v>
      </c>
      <c r="XT70" s="3047">
        <v>0</v>
      </c>
      <c r="XU70" s="3047">
        <v>0</v>
      </c>
      <c r="XV70" s="3047">
        <v>0</v>
      </c>
      <c r="XW70" s="3047">
        <v>0</v>
      </c>
      <c r="XX70" s="3047">
        <v>0</v>
      </c>
      <c r="XY70" s="3047">
        <v>0</v>
      </c>
      <c r="XZ70" s="3047">
        <v>0</v>
      </c>
      <c r="YA70" s="3047">
        <v>0</v>
      </c>
      <c r="YB70" s="3047">
        <v>0</v>
      </c>
      <c r="YC70" s="3047">
        <v>0</v>
      </c>
      <c r="YD70" s="3047">
        <v>0</v>
      </c>
      <c r="YE70" s="3047">
        <v>0</v>
      </c>
      <c r="YF70" s="3047">
        <v>0</v>
      </c>
      <c r="YG70" s="3047">
        <v>0</v>
      </c>
      <c r="YH70" s="3047">
        <v>0</v>
      </c>
      <c r="YI70" s="3047">
        <v>0</v>
      </c>
      <c r="YJ70" s="3047">
        <v>0</v>
      </c>
      <c r="YK70" s="3047">
        <v>0</v>
      </c>
      <c r="YL70" s="3047">
        <v>0</v>
      </c>
      <c r="YM70" s="3047">
        <v>0</v>
      </c>
      <c r="YN70" s="3047">
        <v>0</v>
      </c>
      <c r="YO70" s="3047">
        <v>0</v>
      </c>
      <c r="YP70" s="3047">
        <v>0</v>
      </c>
      <c r="YQ70" s="3047">
        <v>0</v>
      </c>
      <c r="YR70" s="3047">
        <v>0</v>
      </c>
      <c r="YS70" s="3047">
        <v>0</v>
      </c>
      <c r="YT70" s="3047">
        <v>0</v>
      </c>
      <c r="YU70" s="3047">
        <v>1</v>
      </c>
      <c r="YV70" s="3047">
        <v>1</v>
      </c>
      <c r="YW70" s="3047">
        <v>0</v>
      </c>
      <c r="YX70" s="3047">
        <v>0</v>
      </c>
      <c r="YY70" s="3047">
        <v>0</v>
      </c>
      <c r="YZ70" s="3047">
        <v>0</v>
      </c>
      <c r="ZA70" s="3047">
        <v>0</v>
      </c>
      <c r="ZB70" s="3047">
        <v>0</v>
      </c>
      <c r="ZC70" s="3047">
        <v>0</v>
      </c>
      <c r="ZD70" s="3047">
        <v>0</v>
      </c>
      <c r="ZE70" s="3047">
        <v>0</v>
      </c>
      <c r="ZF70" s="3047">
        <v>0</v>
      </c>
      <c r="ZG70" s="3047">
        <v>0</v>
      </c>
      <c r="ZH70" s="3047">
        <v>0</v>
      </c>
      <c r="ZI70" s="3047">
        <v>0</v>
      </c>
      <c r="ZJ70" s="3047">
        <v>0</v>
      </c>
      <c r="ZK70" s="3047">
        <v>0</v>
      </c>
      <c r="ZL70" s="3047">
        <v>0</v>
      </c>
      <c r="ZM70" s="3047">
        <v>0</v>
      </c>
      <c r="ZN70" s="3047">
        <v>0</v>
      </c>
      <c r="ZO70" s="3047">
        <v>0</v>
      </c>
      <c r="ZP70" s="3047">
        <v>0</v>
      </c>
      <c r="ZQ70" s="3047">
        <v>0</v>
      </c>
      <c r="ZR70" s="3047">
        <v>0</v>
      </c>
      <c r="ZS70" s="3047">
        <v>0</v>
      </c>
      <c r="ZT70" s="3047">
        <v>0</v>
      </c>
      <c r="ZU70" s="3047">
        <v>0</v>
      </c>
      <c r="ZV70" s="3047">
        <v>0</v>
      </c>
      <c r="ZW70" s="3047">
        <v>0</v>
      </c>
      <c r="ZX70" s="3047">
        <v>0</v>
      </c>
      <c r="ZY70" s="3047">
        <v>0</v>
      </c>
      <c r="ZZ70" s="3047">
        <v>0</v>
      </c>
      <c r="AAA70" s="3047">
        <v>0</v>
      </c>
      <c r="AAB70" s="3047">
        <v>0</v>
      </c>
      <c r="AAC70" s="3047">
        <v>0</v>
      </c>
      <c r="AAD70" s="3047">
        <v>0</v>
      </c>
      <c r="AAE70" s="3047">
        <v>0</v>
      </c>
      <c r="AAF70" s="3047">
        <v>0</v>
      </c>
      <c r="AAG70" s="3047">
        <v>0</v>
      </c>
      <c r="AAH70" s="3047">
        <v>0</v>
      </c>
      <c r="AAI70" s="3047">
        <v>0</v>
      </c>
      <c r="AAJ70" s="3047">
        <v>0</v>
      </c>
      <c r="AAK70" s="3047">
        <v>0</v>
      </c>
      <c r="AAL70" s="3047">
        <v>0</v>
      </c>
      <c r="AAM70" s="3047">
        <v>0</v>
      </c>
      <c r="AAN70" s="3047">
        <v>0</v>
      </c>
      <c r="AAO70" s="3047">
        <v>0</v>
      </c>
      <c r="AAP70" s="3047">
        <v>0</v>
      </c>
      <c r="AAQ70" s="3047">
        <v>0</v>
      </c>
      <c r="AAR70" s="3047">
        <v>0</v>
      </c>
      <c r="AAS70" s="3047">
        <v>0</v>
      </c>
      <c r="AAT70" s="3047">
        <v>0</v>
      </c>
      <c r="AAU70" s="3047">
        <v>0</v>
      </c>
      <c r="AAV70" s="3047">
        <v>0</v>
      </c>
      <c r="AAW70" s="3047">
        <v>0</v>
      </c>
      <c r="AAX70" s="3047">
        <v>0</v>
      </c>
      <c r="AAY70" s="3047">
        <v>0</v>
      </c>
      <c r="AAZ70" s="3047">
        <v>0</v>
      </c>
      <c r="ABA70" s="3047">
        <v>0</v>
      </c>
      <c r="ABB70" s="3047">
        <v>0</v>
      </c>
      <c r="ABC70" s="3047">
        <v>0</v>
      </c>
      <c r="ABD70" s="3047">
        <v>0</v>
      </c>
      <c r="ABE70" s="3047">
        <v>0</v>
      </c>
      <c r="ABF70" s="3047">
        <v>0</v>
      </c>
      <c r="ABG70" s="3047">
        <v>0</v>
      </c>
      <c r="ABH70" s="3047">
        <v>0</v>
      </c>
    </row>
    <row r="71" spans="1:736" x14ac:dyDescent="0.2">
      <c r="A71" s="3046" t="s">
        <v>440</v>
      </c>
      <c r="B71" s="3046">
        <v>6</v>
      </c>
      <c r="C71" s="3047">
        <v>7</v>
      </c>
      <c r="D71" s="3047"/>
      <c r="E71" s="3047"/>
      <c r="F71" s="3047">
        <v>7</v>
      </c>
      <c r="G71" s="3047">
        <v>7</v>
      </c>
      <c r="H71" s="3047">
        <v>3</v>
      </c>
      <c r="I71" s="3047">
        <v>5</v>
      </c>
      <c r="J71" s="3047">
        <v>0</v>
      </c>
      <c r="K71" s="3047">
        <v>0</v>
      </c>
      <c r="L71" s="3047">
        <v>0</v>
      </c>
      <c r="M71" s="3047">
        <v>7</v>
      </c>
      <c r="N71" s="3047">
        <v>19</v>
      </c>
      <c r="O71" s="3047">
        <v>5</v>
      </c>
      <c r="P71" s="3047">
        <v>8</v>
      </c>
      <c r="Q71" s="3047">
        <v>5</v>
      </c>
      <c r="R71" s="3047"/>
      <c r="S71" s="3047"/>
      <c r="T71" s="3047">
        <v>2</v>
      </c>
      <c r="U71" s="3047">
        <v>0</v>
      </c>
      <c r="V71" s="3047">
        <v>10</v>
      </c>
      <c r="W71" s="3047">
        <v>7</v>
      </c>
      <c r="X71" s="3047">
        <v>11</v>
      </c>
      <c r="Y71" s="3047"/>
      <c r="Z71" s="3047"/>
      <c r="AA71" s="3047">
        <v>9</v>
      </c>
      <c r="AB71" s="3047">
        <v>20</v>
      </c>
      <c r="AC71" s="3047">
        <v>11</v>
      </c>
      <c r="AD71" s="3047">
        <v>12</v>
      </c>
      <c r="AE71" s="3047">
        <v>6</v>
      </c>
      <c r="AF71" s="3047"/>
      <c r="AG71" s="3047"/>
      <c r="AH71" s="3047">
        <v>6</v>
      </c>
      <c r="AI71" s="3047">
        <v>12</v>
      </c>
      <c r="AJ71" s="3047">
        <v>6</v>
      </c>
      <c r="AK71" s="3047">
        <v>7</v>
      </c>
      <c r="AL71" s="3047">
        <v>6</v>
      </c>
      <c r="AM71" s="3047"/>
      <c r="AN71" s="3047"/>
      <c r="AO71" s="3047">
        <v>0</v>
      </c>
      <c r="AP71" s="3047">
        <v>11</v>
      </c>
      <c r="AQ71" s="3047">
        <v>4</v>
      </c>
      <c r="AR71" s="3047">
        <v>4</v>
      </c>
      <c r="AS71" s="3047">
        <v>2</v>
      </c>
      <c r="AT71" s="3047"/>
      <c r="AU71" s="3047"/>
      <c r="AV71" s="3047">
        <v>6</v>
      </c>
      <c r="AW71" s="3047">
        <v>6</v>
      </c>
      <c r="AX71" s="3047">
        <v>5</v>
      </c>
      <c r="AY71" s="3047">
        <v>8</v>
      </c>
      <c r="AZ71" s="3047">
        <v>3</v>
      </c>
      <c r="BA71" s="3047"/>
      <c r="BB71" s="3047"/>
      <c r="BC71" s="3047">
        <v>0</v>
      </c>
      <c r="BD71" s="3047">
        <v>4</v>
      </c>
      <c r="BE71" s="3047">
        <v>16</v>
      </c>
      <c r="BF71" s="3047">
        <v>5</v>
      </c>
      <c r="BG71" s="3047">
        <v>1</v>
      </c>
      <c r="BH71" s="3047"/>
      <c r="BI71" s="3047"/>
      <c r="BJ71" s="3047">
        <v>11</v>
      </c>
      <c r="BK71" s="3047">
        <v>19</v>
      </c>
      <c r="BL71" s="3047">
        <v>7</v>
      </c>
      <c r="BM71" s="3047">
        <v>12</v>
      </c>
      <c r="BN71" s="3047">
        <v>8</v>
      </c>
      <c r="BO71" s="3047">
        <v>3</v>
      </c>
      <c r="BP71" s="3047">
        <v>3</v>
      </c>
      <c r="BQ71" s="3047">
        <v>8</v>
      </c>
      <c r="BR71" s="3047">
        <v>10</v>
      </c>
      <c r="BS71" s="3047">
        <v>2</v>
      </c>
      <c r="BT71" s="3047">
        <v>11</v>
      </c>
      <c r="BU71" s="3047">
        <v>7</v>
      </c>
      <c r="BV71" s="3047">
        <v>2</v>
      </c>
      <c r="BW71" s="3047">
        <v>2</v>
      </c>
      <c r="BX71" s="3047">
        <v>3</v>
      </c>
      <c r="BY71" s="3047">
        <v>3</v>
      </c>
      <c r="BZ71" s="3047">
        <v>9</v>
      </c>
      <c r="CA71" s="3047">
        <v>1</v>
      </c>
      <c r="CB71" s="3047">
        <v>10</v>
      </c>
      <c r="CC71" s="3047">
        <v>1</v>
      </c>
      <c r="CD71" s="3047">
        <v>1</v>
      </c>
      <c r="CE71" s="3047">
        <v>10</v>
      </c>
      <c r="CF71" s="3047">
        <v>18</v>
      </c>
      <c r="CG71" s="3047">
        <v>3</v>
      </c>
      <c r="CH71" s="3047">
        <v>15</v>
      </c>
      <c r="CI71" s="3047">
        <v>6</v>
      </c>
      <c r="CJ71" s="3047">
        <v>1</v>
      </c>
      <c r="CK71" s="3047">
        <v>1</v>
      </c>
      <c r="CL71" s="3047">
        <v>12</v>
      </c>
      <c r="CM71" s="3047">
        <v>12</v>
      </c>
      <c r="CN71" s="3047">
        <v>5</v>
      </c>
      <c r="CO71" s="3047">
        <v>15</v>
      </c>
      <c r="CP71" s="3047">
        <v>10</v>
      </c>
      <c r="CQ71" s="3047">
        <v>10</v>
      </c>
      <c r="CR71" s="3047">
        <v>10</v>
      </c>
      <c r="CS71" s="3047">
        <v>8</v>
      </c>
      <c r="CT71" s="3047">
        <v>13</v>
      </c>
      <c r="CU71" s="3047">
        <v>8</v>
      </c>
      <c r="CV71" s="3047">
        <v>13</v>
      </c>
      <c r="CW71" s="3047">
        <v>4</v>
      </c>
      <c r="CX71" s="3047">
        <v>4</v>
      </c>
      <c r="CY71" s="3047">
        <v>4</v>
      </c>
      <c r="CZ71" s="3047">
        <v>9</v>
      </c>
      <c r="DA71" s="3047">
        <v>6</v>
      </c>
      <c r="DB71" s="3047">
        <v>4</v>
      </c>
      <c r="DC71" s="3047">
        <v>4</v>
      </c>
      <c r="DD71" s="3047">
        <v>3</v>
      </c>
      <c r="DE71" s="3047">
        <v>1</v>
      </c>
      <c r="DF71" s="3047">
        <v>1</v>
      </c>
      <c r="DG71" s="3047">
        <v>4</v>
      </c>
      <c r="DH71" s="3047">
        <v>9</v>
      </c>
      <c r="DI71" s="3047">
        <v>4</v>
      </c>
      <c r="DJ71" s="3047">
        <v>6</v>
      </c>
      <c r="DK71" s="3047">
        <v>8</v>
      </c>
      <c r="DL71" s="3047">
        <v>8</v>
      </c>
      <c r="DM71" s="3047">
        <v>8</v>
      </c>
      <c r="DN71" s="3047">
        <v>6</v>
      </c>
      <c r="DO71" s="3047">
        <v>14</v>
      </c>
      <c r="DP71" s="3047">
        <v>4</v>
      </c>
      <c r="DQ71" s="3047">
        <v>6</v>
      </c>
      <c r="DR71" s="3047">
        <v>5</v>
      </c>
      <c r="DS71" s="3047">
        <v>5</v>
      </c>
      <c r="DT71" s="3047">
        <v>5</v>
      </c>
      <c r="DU71" s="3047">
        <v>5</v>
      </c>
      <c r="DV71" s="3047">
        <v>5</v>
      </c>
      <c r="DW71" s="3047">
        <v>5</v>
      </c>
      <c r="DX71" s="3047">
        <v>6</v>
      </c>
      <c r="DY71" s="3047">
        <v>0</v>
      </c>
      <c r="DZ71" s="3047">
        <v>6</v>
      </c>
      <c r="EA71" s="3047">
        <v>6</v>
      </c>
      <c r="EB71" s="3047">
        <v>4</v>
      </c>
      <c r="EC71" s="3047">
        <v>6</v>
      </c>
      <c r="ED71" s="3047">
        <v>5</v>
      </c>
      <c r="EE71" s="3047">
        <v>9</v>
      </c>
      <c r="EF71" s="3047">
        <v>2</v>
      </c>
      <c r="EG71" s="3047">
        <v>2</v>
      </c>
      <c r="EH71" s="3047">
        <v>2</v>
      </c>
      <c r="EI71" s="3047">
        <v>4</v>
      </c>
      <c r="EJ71" s="3047">
        <v>0</v>
      </c>
      <c r="EK71" s="3047">
        <v>8</v>
      </c>
      <c r="EL71" s="3047">
        <v>4</v>
      </c>
      <c r="EM71" s="3047">
        <v>5</v>
      </c>
      <c r="EN71" s="3047">
        <v>5</v>
      </c>
      <c r="EO71" s="3047">
        <v>5</v>
      </c>
      <c r="EP71" s="3047">
        <v>4</v>
      </c>
      <c r="EQ71" s="3047">
        <v>12</v>
      </c>
      <c r="ER71" s="3047">
        <v>4</v>
      </c>
      <c r="ES71" s="3047">
        <v>7</v>
      </c>
      <c r="ET71" s="3047">
        <v>6</v>
      </c>
      <c r="EU71" s="3047">
        <v>6</v>
      </c>
      <c r="EV71" s="3047">
        <v>6</v>
      </c>
      <c r="EW71" s="3047">
        <v>6</v>
      </c>
      <c r="EX71" s="3047">
        <v>4</v>
      </c>
      <c r="EY71" s="3047">
        <v>12</v>
      </c>
      <c r="EZ71" s="3047">
        <v>8</v>
      </c>
      <c r="FA71" s="3047">
        <v>15</v>
      </c>
      <c r="FB71" s="3047">
        <v>15</v>
      </c>
      <c r="FC71" s="3047">
        <v>15</v>
      </c>
      <c r="FD71" s="3047">
        <v>5</v>
      </c>
      <c r="FE71" s="3047">
        <v>17</v>
      </c>
      <c r="FF71" s="3047">
        <v>4</v>
      </c>
      <c r="FG71" s="3047">
        <v>7</v>
      </c>
      <c r="FH71" s="3047">
        <v>3</v>
      </c>
      <c r="FI71" s="3047">
        <v>1</v>
      </c>
      <c r="FJ71" s="3047">
        <v>1</v>
      </c>
      <c r="FK71" s="3047">
        <v>6</v>
      </c>
      <c r="FL71" s="3047">
        <v>9</v>
      </c>
      <c r="FM71" s="3047">
        <v>8</v>
      </c>
      <c r="FN71" s="3047">
        <v>1</v>
      </c>
      <c r="FO71" s="3047">
        <v>1</v>
      </c>
      <c r="FP71" s="3047">
        <v>0</v>
      </c>
      <c r="FQ71" s="3047">
        <v>0</v>
      </c>
      <c r="FR71" s="3047">
        <v>5</v>
      </c>
      <c r="FS71" s="3047">
        <v>9</v>
      </c>
      <c r="FT71" s="3047">
        <v>5</v>
      </c>
      <c r="FU71" s="3047">
        <v>12</v>
      </c>
      <c r="FV71" s="3047">
        <v>0</v>
      </c>
      <c r="FW71" s="3047">
        <v>6</v>
      </c>
      <c r="FX71" s="3047">
        <v>6</v>
      </c>
      <c r="FY71" s="3047">
        <v>9</v>
      </c>
      <c r="FZ71" s="3047">
        <v>6</v>
      </c>
      <c r="GA71" s="3047">
        <v>5</v>
      </c>
      <c r="GB71" s="3047">
        <v>7</v>
      </c>
      <c r="GC71" s="3047">
        <v>14</v>
      </c>
      <c r="GD71" s="3047">
        <v>14</v>
      </c>
      <c r="GE71" s="3047">
        <v>14</v>
      </c>
      <c r="GF71" s="3047">
        <v>8</v>
      </c>
      <c r="GG71" s="3047">
        <v>8</v>
      </c>
      <c r="GH71" s="3047">
        <v>15</v>
      </c>
      <c r="GI71" s="3047">
        <v>7</v>
      </c>
      <c r="GJ71" s="3047">
        <v>8</v>
      </c>
      <c r="GK71" s="3047">
        <v>4</v>
      </c>
      <c r="GL71" s="3047">
        <v>4</v>
      </c>
      <c r="GM71" s="3047">
        <v>4</v>
      </c>
      <c r="GN71" s="3047">
        <v>8</v>
      </c>
      <c r="GO71" s="3047">
        <v>8</v>
      </c>
      <c r="GP71" s="3047">
        <v>7</v>
      </c>
      <c r="GQ71" s="3047">
        <v>0</v>
      </c>
      <c r="GR71" s="3047">
        <v>4</v>
      </c>
      <c r="GS71" s="3047">
        <v>4</v>
      </c>
      <c r="GT71" s="3047">
        <v>12</v>
      </c>
      <c r="GU71" s="3047">
        <v>5</v>
      </c>
      <c r="GV71" s="3047">
        <v>9</v>
      </c>
      <c r="GW71" s="3047">
        <v>11</v>
      </c>
      <c r="GX71" s="3047">
        <v>3</v>
      </c>
      <c r="GY71" s="3047">
        <v>8</v>
      </c>
      <c r="GZ71" s="3047">
        <v>8</v>
      </c>
      <c r="HA71" s="3047">
        <v>8</v>
      </c>
      <c r="HB71" s="3047">
        <v>9</v>
      </c>
      <c r="HC71" s="3047">
        <v>2</v>
      </c>
      <c r="HD71" s="3047">
        <v>7</v>
      </c>
      <c r="HE71" s="3047">
        <v>9</v>
      </c>
      <c r="HF71" s="3047">
        <v>9</v>
      </c>
      <c r="HG71" s="3047">
        <v>9</v>
      </c>
      <c r="HH71" s="3047">
        <v>4</v>
      </c>
      <c r="HI71" s="3047">
        <v>13</v>
      </c>
      <c r="HJ71" s="3047">
        <v>9</v>
      </c>
      <c r="HK71" s="3047">
        <v>7</v>
      </c>
      <c r="HL71" s="3047">
        <v>4</v>
      </c>
      <c r="HM71" s="3047">
        <v>4</v>
      </c>
      <c r="HN71" s="3047">
        <v>4</v>
      </c>
      <c r="HO71" s="3047">
        <v>9</v>
      </c>
      <c r="HP71" s="3047">
        <v>17</v>
      </c>
      <c r="HQ71" s="3047">
        <v>6</v>
      </c>
      <c r="HR71" s="3047">
        <v>9</v>
      </c>
      <c r="HS71" s="3047">
        <v>10</v>
      </c>
      <c r="HT71" s="3047">
        <v>10</v>
      </c>
      <c r="HU71" s="3047">
        <v>10</v>
      </c>
      <c r="HV71" s="3047">
        <v>5</v>
      </c>
      <c r="HW71" s="3047">
        <v>13</v>
      </c>
      <c r="HX71" s="3047">
        <v>3</v>
      </c>
      <c r="HY71" s="3047">
        <v>6</v>
      </c>
      <c r="HZ71" s="3047">
        <v>7</v>
      </c>
      <c r="IA71" s="3047">
        <v>7</v>
      </c>
      <c r="IB71" s="3047">
        <v>7</v>
      </c>
      <c r="IC71" s="3047">
        <v>11</v>
      </c>
      <c r="ID71" s="3047">
        <v>16</v>
      </c>
      <c r="IE71" s="3047">
        <v>8</v>
      </c>
      <c r="IF71" s="3047">
        <v>9</v>
      </c>
      <c r="IG71" s="3047">
        <v>0</v>
      </c>
      <c r="IH71" s="3047">
        <v>12</v>
      </c>
      <c r="II71" s="3047">
        <v>12</v>
      </c>
      <c r="IJ71" s="3047">
        <v>7</v>
      </c>
      <c r="IK71" s="3047">
        <v>14</v>
      </c>
      <c r="IL71" s="3047">
        <v>3</v>
      </c>
      <c r="IM71" s="3047">
        <v>14</v>
      </c>
      <c r="IN71" s="3047">
        <v>4</v>
      </c>
      <c r="IO71" s="3047">
        <v>4</v>
      </c>
      <c r="IP71" s="3047">
        <v>4</v>
      </c>
      <c r="IQ71" s="3047">
        <v>4</v>
      </c>
      <c r="IR71" s="3047">
        <v>6</v>
      </c>
      <c r="IS71" s="3047">
        <v>27</v>
      </c>
      <c r="IT71" s="3047">
        <v>1</v>
      </c>
      <c r="IU71" s="3047">
        <v>11</v>
      </c>
      <c r="IV71" s="3047">
        <v>11</v>
      </c>
      <c r="IW71" s="3047">
        <v>11</v>
      </c>
      <c r="IX71" s="3047">
        <v>11</v>
      </c>
      <c r="IY71" s="3047">
        <v>18</v>
      </c>
      <c r="IZ71" s="3047">
        <v>1</v>
      </c>
      <c r="JA71" s="3047">
        <v>6</v>
      </c>
      <c r="JB71" s="3047">
        <v>8</v>
      </c>
      <c r="JC71" s="3047">
        <v>8</v>
      </c>
      <c r="JD71" s="3047">
        <v>8</v>
      </c>
      <c r="JE71" s="3047">
        <v>2</v>
      </c>
      <c r="JF71" s="3047">
        <v>12</v>
      </c>
      <c r="JG71" s="3047">
        <v>0</v>
      </c>
      <c r="JH71" s="3047">
        <v>12</v>
      </c>
      <c r="JI71" s="3047">
        <v>4</v>
      </c>
      <c r="JJ71" s="3047">
        <v>7</v>
      </c>
      <c r="JK71" s="3047">
        <v>7</v>
      </c>
      <c r="JL71" s="3047">
        <v>5</v>
      </c>
      <c r="JM71" s="3047">
        <v>16</v>
      </c>
      <c r="JN71" s="3047">
        <v>2</v>
      </c>
      <c r="JO71" s="3047">
        <v>4</v>
      </c>
      <c r="JP71" s="3047">
        <v>2</v>
      </c>
      <c r="JQ71" s="3047">
        <v>2</v>
      </c>
      <c r="JR71" s="3047">
        <v>2</v>
      </c>
      <c r="JS71" s="3047">
        <v>9</v>
      </c>
      <c r="JT71" s="3047">
        <v>30</v>
      </c>
      <c r="JU71" s="3047">
        <v>1</v>
      </c>
      <c r="JV71" s="3047">
        <v>15</v>
      </c>
      <c r="JW71" s="3047">
        <v>21</v>
      </c>
      <c r="JX71" s="3047">
        <v>21</v>
      </c>
      <c r="JY71" s="3047">
        <v>21</v>
      </c>
      <c r="JZ71" s="3047">
        <v>5</v>
      </c>
      <c r="KA71" s="3047">
        <v>2</v>
      </c>
      <c r="KB71" s="3047">
        <v>1</v>
      </c>
      <c r="KC71" s="3047">
        <v>12</v>
      </c>
      <c r="KD71" s="3047">
        <v>11</v>
      </c>
      <c r="KE71" s="3047">
        <v>11</v>
      </c>
      <c r="KF71" s="3047">
        <v>11</v>
      </c>
      <c r="KG71" s="3047">
        <v>9</v>
      </c>
      <c r="KH71" s="3047">
        <v>12</v>
      </c>
      <c r="KI71" s="3047">
        <v>1</v>
      </c>
      <c r="KJ71" s="3047">
        <v>14</v>
      </c>
      <c r="KK71" s="3047">
        <v>6</v>
      </c>
      <c r="KL71" s="3047">
        <v>6</v>
      </c>
      <c r="KM71" s="3047">
        <v>6</v>
      </c>
      <c r="KN71" s="3047">
        <v>3</v>
      </c>
      <c r="KO71" s="3047">
        <v>14</v>
      </c>
      <c r="KP71" s="3047">
        <v>2</v>
      </c>
      <c r="KQ71" s="3047">
        <v>18</v>
      </c>
      <c r="KR71" s="3047">
        <v>10</v>
      </c>
      <c r="KS71" s="3047">
        <v>10</v>
      </c>
      <c r="KT71" s="3047">
        <v>10</v>
      </c>
      <c r="KU71" s="3047">
        <v>9</v>
      </c>
      <c r="KV71" s="3047">
        <v>32</v>
      </c>
      <c r="KW71" s="3047">
        <v>3</v>
      </c>
      <c r="KX71" s="3047">
        <v>7</v>
      </c>
      <c r="KY71" s="3047">
        <v>0</v>
      </c>
      <c r="KZ71" s="3047">
        <v>8</v>
      </c>
      <c r="LA71" s="3047">
        <v>8</v>
      </c>
      <c r="LB71" s="3047">
        <v>8</v>
      </c>
      <c r="LC71" s="3047">
        <v>29</v>
      </c>
      <c r="LD71" s="3047">
        <v>0</v>
      </c>
      <c r="LE71" s="3047">
        <v>13</v>
      </c>
      <c r="LF71" s="3047">
        <v>10</v>
      </c>
      <c r="LG71" s="3047">
        <v>10</v>
      </c>
      <c r="LH71" s="3047">
        <v>10</v>
      </c>
      <c r="LI71" s="3047">
        <v>2</v>
      </c>
      <c r="LJ71" s="3047">
        <v>18</v>
      </c>
      <c r="LK71" s="3047">
        <v>3</v>
      </c>
      <c r="LL71" s="3047">
        <v>8</v>
      </c>
      <c r="LM71" s="3047">
        <v>14</v>
      </c>
      <c r="LN71" s="3047">
        <v>14</v>
      </c>
      <c r="LO71" s="3047">
        <v>14</v>
      </c>
      <c r="LP71" s="3047">
        <v>9</v>
      </c>
      <c r="LQ71" s="3047">
        <v>16</v>
      </c>
      <c r="LR71" s="3047">
        <v>3</v>
      </c>
      <c r="LS71" s="3047">
        <v>3</v>
      </c>
      <c r="LT71" s="3047">
        <v>1</v>
      </c>
      <c r="LU71" s="3047">
        <v>1</v>
      </c>
      <c r="LV71" s="3047">
        <v>1</v>
      </c>
      <c r="LW71" s="3047">
        <v>14</v>
      </c>
      <c r="LX71" s="3047">
        <v>24</v>
      </c>
      <c r="LY71" s="3047">
        <v>1</v>
      </c>
      <c r="LZ71" s="3047">
        <v>7</v>
      </c>
      <c r="MA71" s="3047">
        <v>16</v>
      </c>
      <c r="MB71" s="3047">
        <v>16</v>
      </c>
      <c r="MC71" s="3047">
        <v>16</v>
      </c>
      <c r="MD71" s="3047">
        <v>7</v>
      </c>
      <c r="ME71" s="3047">
        <v>16</v>
      </c>
      <c r="MF71" s="3047">
        <v>2</v>
      </c>
      <c r="MG71" s="3047">
        <v>11</v>
      </c>
      <c r="MH71" s="3047">
        <v>7</v>
      </c>
      <c r="MI71" s="3047">
        <v>7</v>
      </c>
      <c r="MJ71" s="3047">
        <v>7</v>
      </c>
      <c r="MK71" s="3047">
        <v>6</v>
      </c>
      <c r="ML71" s="3047">
        <v>14</v>
      </c>
      <c r="MM71" s="3047">
        <v>0</v>
      </c>
      <c r="MN71" s="3047">
        <v>4</v>
      </c>
      <c r="MO71" s="3047">
        <v>8</v>
      </c>
      <c r="MP71" s="3047">
        <v>8</v>
      </c>
      <c r="MQ71" s="3047">
        <v>8</v>
      </c>
      <c r="MR71" s="3047">
        <v>6</v>
      </c>
      <c r="MS71" s="3047">
        <v>7</v>
      </c>
      <c r="MT71" s="3047">
        <v>1</v>
      </c>
      <c r="MU71" s="3047">
        <v>7</v>
      </c>
      <c r="MV71" s="3047">
        <v>9</v>
      </c>
      <c r="MW71" s="3047">
        <v>9</v>
      </c>
      <c r="MX71" s="3047">
        <v>9</v>
      </c>
      <c r="MY71" s="3047">
        <v>9</v>
      </c>
      <c r="MZ71" s="3047">
        <v>8</v>
      </c>
      <c r="NA71" s="3047">
        <v>12</v>
      </c>
      <c r="NB71" s="3047">
        <v>0</v>
      </c>
      <c r="NC71" s="3047">
        <v>6</v>
      </c>
      <c r="ND71" s="3047">
        <v>6</v>
      </c>
      <c r="NE71" s="3047">
        <v>6</v>
      </c>
      <c r="NF71" s="3047">
        <v>6</v>
      </c>
      <c r="NG71" s="3047">
        <v>8</v>
      </c>
      <c r="NH71" s="3047">
        <v>0</v>
      </c>
      <c r="NI71" s="3047">
        <v>18</v>
      </c>
      <c r="NJ71" s="3047">
        <v>10</v>
      </c>
      <c r="NK71" s="3047">
        <v>10</v>
      </c>
      <c r="NL71" s="3047">
        <v>10</v>
      </c>
      <c r="NM71" s="3047">
        <v>4</v>
      </c>
      <c r="NN71" s="3047">
        <v>12</v>
      </c>
      <c r="NO71" s="3047">
        <v>1</v>
      </c>
      <c r="NP71" s="3047">
        <v>9</v>
      </c>
      <c r="NQ71" s="3047">
        <v>7</v>
      </c>
      <c r="NR71" s="3047">
        <v>7</v>
      </c>
      <c r="NS71" s="3047">
        <v>7</v>
      </c>
      <c r="NT71" s="3047">
        <v>5</v>
      </c>
      <c r="NU71" s="3047">
        <v>1</v>
      </c>
      <c r="NV71" s="3047">
        <v>11</v>
      </c>
      <c r="NW71" s="3047">
        <v>3</v>
      </c>
      <c r="NX71" s="3047">
        <v>16</v>
      </c>
      <c r="NY71" s="3047">
        <v>16</v>
      </c>
      <c r="NZ71" s="3047">
        <v>16</v>
      </c>
      <c r="OA71" s="3047">
        <v>8</v>
      </c>
      <c r="OB71" s="3047">
        <v>14</v>
      </c>
      <c r="OC71" s="3047">
        <v>7</v>
      </c>
      <c r="OD71" s="3047">
        <v>12</v>
      </c>
      <c r="OE71" s="3047">
        <v>5</v>
      </c>
      <c r="OF71" s="3047">
        <v>14</v>
      </c>
      <c r="OG71" s="3047">
        <v>14</v>
      </c>
      <c r="OH71" s="3047">
        <v>17</v>
      </c>
      <c r="OI71" s="3047">
        <v>20</v>
      </c>
      <c r="OJ71" s="3047">
        <v>3</v>
      </c>
      <c r="OK71" s="3047">
        <v>13</v>
      </c>
      <c r="OL71" s="3047">
        <v>2</v>
      </c>
      <c r="OM71" s="3047">
        <v>8</v>
      </c>
      <c r="ON71" s="3047">
        <v>8</v>
      </c>
      <c r="OO71" s="3047">
        <v>12</v>
      </c>
      <c r="OP71" s="3047">
        <v>22</v>
      </c>
      <c r="OQ71" s="3047">
        <v>2</v>
      </c>
      <c r="OR71" s="3047">
        <v>11</v>
      </c>
      <c r="OS71" s="3047">
        <v>0</v>
      </c>
      <c r="OT71" s="3047">
        <v>7</v>
      </c>
      <c r="OU71" s="3047">
        <v>7</v>
      </c>
      <c r="OV71" s="3047">
        <v>3</v>
      </c>
      <c r="OW71" s="3047">
        <v>19</v>
      </c>
      <c r="OX71" s="3047">
        <v>1</v>
      </c>
      <c r="OY71" s="3047">
        <v>11</v>
      </c>
      <c r="OZ71" s="3047">
        <v>9</v>
      </c>
      <c r="PA71" s="3047">
        <v>9</v>
      </c>
      <c r="PB71" s="3047">
        <v>9</v>
      </c>
      <c r="PC71" s="3047">
        <v>0</v>
      </c>
      <c r="PD71" s="3047">
        <v>8</v>
      </c>
      <c r="PE71" s="3047">
        <v>22</v>
      </c>
      <c r="PF71" s="3047">
        <v>2</v>
      </c>
      <c r="PG71" s="3047">
        <v>0</v>
      </c>
      <c r="PH71" s="3047"/>
      <c r="PI71" s="3047">
        <v>18</v>
      </c>
      <c r="PJ71" s="3047">
        <v>3</v>
      </c>
      <c r="PK71" s="3047">
        <v>28</v>
      </c>
      <c r="PL71" s="3047">
        <v>1</v>
      </c>
      <c r="PM71" s="3047">
        <v>21</v>
      </c>
      <c r="PN71" s="3047">
        <v>12</v>
      </c>
      <c r="PO71" s="3047">
        <v>12</v>
      </c>
      <c r="PP71" s="3047">
        <v>12</v>
      </c>
      <c r="PQ71" s="3047">
        <v>6</v>
      </c>
      <c r="PR71" s="3047">
        <v>11</v>
      </c>
      <c r="PS71" s="3047">
        <v>3</v>
      </c>
      <c r="PT71" s="3047">
        <v>13</v>
      </c>
      <c r="PU71" s="3047">
        <v>9</v>
      </c>
      <c r="PV71" s="3047">
        <v>9</v>
      </c>
      <c r="PW71" s="3047">
        <v>9</v>
      </c>
      <c r="PX71" s="3047">
        <v>3</v>
      </c>
      <c r="PY71" s="3047">
        <v>14</v>
      </c>
      <c r="PZ71" s="3047">
        <v>3</v>
      </c>
      <c r="QA71" s="3047">
        <v>11</v>
      </c>
      <c r="QB71" s="3047">
        <v>5</v>
      </c>
      <c r="QC71" s="3047">
        <v>5</v>
      </c>
      <c r="QD71" s="3047">
        <v>5</v>
      </c>
      <c r="QE71" s="3047">
        <v>8</v>
      </c>
      <c r="QF71" s="3047">
        <v>7</v>
      </c>
      <c r="QG71" s="3047">
        <v>1</v>
      </c>
      <c r="QH71" s="3047">
        <v>0</v>
      </c>
      <c r="QI71" s="3047">
        <v>11</v>
      </c>
      <c r="QJ71" s="3047">
        <v>11</v>
      </c>
      <c r="QK71" s="3047">
        <v>11</v>
      </c>
      <c r="QL71" s="3047">
        <v>3</v>
      </c>
      <c r="QM71" s="3047">
        <v>23</v>
      </c>
      <c r="QN71" s="3047">
        <v>2</v>
      </c>
      <c r="QO71" s="3047">
        <v>2</v>
      </c>
      <c r="QP71" s="3047">
        <v>24</v>
      </c>
      <c r="QQ71" s="3047">
        <v>24</v>
      </c>
      <c r="QR71" s="3047">
        <v>24</v>
      </c>
      <c r="QS71" s="3047">
        <v>8</v>
      </c>
      <c r="QT71" s="3047">
        <v>12</v>
      </c>
      <c r="QU71" s="3047">
        <v>1</v>
      </c>
      <c r="QV71" s="3047">
        <v>10</v>
      </c>
      <c r="QW71" s="3047">
        <v>1</v>
      </c>
      <c r="QX71" s="3047">
        <v>8</v>
      </c>
      <c r="QY71" s="3047">
        <v>8</v>
      </c>
      <c r="QZ71" s="3047">
        <v>5</v>
      </c>
      <c r="RA71" s="3047">
        <v>10</v>
      </c>
      <c r="RB71" s="3047">
        <v>1</v>
      </c>
      <c r="RC71" s="3047">
        <v>9</v>
      </c>
      <c r="RD71" s="3047">
        <v>4</v>
      </c>
      <c r="RE71" s="3047">
        <v>4</v>
      </c>
      <c r="RF71" s="3047">
        <v>4</v>
      </c>
      <c r="RG71" s="3047">
        <v>6</v>
      </c>
      <c r="RH71" s="3047">
        <v>10</v>
      </c>
      <c r="RI71" s="3047">
        <v>4</v>
      </c>
      <c r="RJ71" s="3047">
        <v>9</v>
      </c>
      <c r="RK71" s="3047">
        <v>2</v>
      </c>
      <c r="RL71" s="3047">
        <v>5</v>
      </c>
      <c r="RM71" s="3047">
        <v>5</v>
      </c>
      <c r="RN71" s="3047">
        <v>8</v>
      </c>
      <c r="RO71" s="3047">
        <v>13</v>
      </c>
      <c r="RP71" s="3047">
        <v>8</v>
      </c>
      <c r="RQ71" s="3047">
        <v>12</v>
      </c>
      <c r="RR71" s="3047">
        <v>5</v>
      </c>
      <c r="RS71" s="3047">
        <v>5</v>
      </c>
      <c r="RT71" s="3047">
        <v>5</v>
      </c>
      <c r="RU71" s="3047">
        <v>14</v>
      </c>
      <c r="RV71" s="3047">
        <v>2</v>
      </c>
      <c r="RW71" s="3047">
        <v>3</v>
      </c>
      <c r="RX71" s="3047">
        <v>2</v>
      </c>
      <c r="RY71" s="3047">
        <v>8</v>
      </c>
      <c r="RZ71" s="3047">
        <v>8</v>
      </c>
      <c r="SA71" s="3047">
        <v>8</v>
      </c>
      <c r="SB71" s="3047">
        <v>11</v>
      </c>
      <c r="SC71" s="3047">
        <v>10</v>
      </c>
      <c r="SD71" s="3047">
        <v>2</v>
      </c>
      <c r="SE71" s="3047">
        <v>13</v>
      </c>
      <c r="SF71" s="3047">
        <v>6</v>
      </c>
      <c r="SG71" s="3047">
        <v>6</v>
      </c>
      <c r="SH71" s="3047">
        <v>6</v>
      </c>
      <c r="SI71" s="3047">
        <v>8</v>
      </c>
      <c r="SJ71" s="3047">
        <v>8</v>
      </c>
      <c r="SK71" s="3047">
        <v>2</v>
      </c>
      <c r="SL71" s="3047">
        <v>5</v>
      </c>
      <c r="SM71" s="3047">
        <v>7</v>
      </c>
      <c r="SN71" s="3047">
        <v>7</v>
      </c>
      <c r="SO71" s="3047">
        <v>7</v>
      </c>
      <c r="SP71" s="3047">
        <v>9</v>
      </c>
      <c r="SQ71" s="3047">
        <v>14</v>
      </c>
      <c r="SR71" s="3047">
        <v>3</v>
      </c>
      <c r="SS71" s="3047">
        <v>11</v>
      </c>
      <c r="ST71" s="3047">
        <v>1</v>
      </c>
      <c r="SU71" s="3047">
        <v>6</v>
      </c>
      <c r="SV71" s="3047">
        <v>6</v>
      </c>
      <c r="SW71" s="3047">
        <v>6</v>
      </c>
      <c r="SX71" s="3047">
        <v>0</v>
      </c>
      <c r="SY71" s="3047">
        <v>22</v>
      </c>
      <c r="SZ71" s="3047">
        <v>1</v>
      </c>
      <c r="TA71" s="3047">
        <v>0</v>
      </c>
      <c r="TB71" s="3047">
        <v>0</v>
      </c>
      <c r="TC71" s="3047">
        <v>16</v>
      </c>
      <c r="TD71" s="3047">
        <v>4</v>
      </c>
      <c r="TE71" s="3047">
        <v>9</v>
      </c>
      <c r="TF71" s="3047">
        <v>4</v>
      </c>
      <c r="TG71" s="3047">
        <v>2</v>
      </c>
      <c r="TH71" s="3047">
        <v>1</v>
      </c>
      <c r="TI71" s="3047">
        <v>1</v>
      </c>
      <c r="TJ71" s="3047">
        <v>1</v>
      </c>
      <c r="TK71" s="3047">
        <v>4</v>
      </c>
      <c r="TL71" s="3047">
        <v>10</v>
      </c>
      <c r="TM71" s="3047">
        <v>2</v>
      </c>
      <c r="TN71" s="3047">
        <v>4</v>
      </c>
      <c r="TO71" s="3047">
        <v>0</v>
      </c>
      <c r="TP71" s="3047">
        <v>5</v>
      </c>
      <c r="TQ71" s="3047">
        <v>5</v>
      </c>
      <c r="TR71" s="3047">
        <v>5</v>
      </c>
      <c r="TS71" s="3047">
        <v>2</v>
      </c>
      <c r="TT71" s="3047">
        <v>6</v>
      </c>
      <c r="TU71" s="3047">
        <v>13</v>
      </c>
      <c r="TV71" s="3047">
        <v>9</v>
      </c>
      <c r="TW71" s="3047">
        <v>9</v>
      </c>
      <c r="TX71" s="3047">
        <v>9</v>
      </c>
      <c r="TY71" s="3047">
        <v>0</v>
      </c>
      <c r="TZ71" s="3047">
        <v>9</v>
      </c>
      <c r="UA71" s="3047">
        <v>4</v>
      </c>
      <c r="UB71" s="3047">
        <v>7</v>
      </c>
      <c r="UC71" s="3047">
        <v>3</v>
      </c>
      <c r="UD71" s="3047">
        <v>3</v>
      </c>
      <c r="UE71" s="3047">
        <v>3</v>
      </c>
      <c r="UF71" s="3047">
        <v>4</v>
      </c>
      <c r="UG71" s="3047">
        <v>13</v>
      </c>
      <c r="UH71" s="3047">
        <v>13</v>
      </c>
      <c r="UI71" s="3047">
        <v>1</v>
      </c>
      <c r="UJ71" s="3047">
        <v>0</v>
      </c>
      <c r="UK71" s="3047">
        <v>8</v>
      </c>
      <c r="UL71" s="3047">
        <v>8</v>
      </c>
      <c r="UM71" s="3047">
        <v>4</v>
      </c>
      <c r="UN71" s="3047">
        <v>9</v>
      </c>
      <c r="UO71" s="3047">
        <v>3</v>
      </c>
      <c r="UP71" s="3047">
        <v>2</v>
      </c>
      <c r="UQ71" s="3047">
        <v>4</v>
      </c>
      <c r="UR71" s="3047">
        <v>4</v>
      </c>
      <c r="US71" s="3047">
        <v>4</v>
      </c>
      <c r="UT71" s="3047">
        <v>3</v>
      </c>
      <c r="UU71" s="3047">
        <v>4</v>
      </c>
      <c r="UV71" s="3047">
        <v>2</v>
      </c>
      <c r="UW71" s="3047">
        <v>6</v>
      </c>
      <c r="UX71" s="3047">
        <v>3</v>
      </c>
      <c r="UY71" s="3047">
        <v>3</v>
      </c>
      <c r="UZ71" s="3047">
        <v>3</v>
      </c>
      <c r="VA71" s="3047">
        <v>5</v>
      </c>
      <c r="VB71" s="3047">
        <v>15</v>
      </c>
      <c r="VC71" s="3047">
        <v>4</v>
      </c>
      <c r="VD71" s="3047">
        <v>10</v>
      </c>
      <c r="VE71" s="3047">
        <v>1</v>
      </c>
      <c r="VF71" s="3047">
        <v>1</v>
      </c>
      <c r="VG71" s="3047">
        <v>1</v>
      </c>
      <c r="VH71" s="3047">
        <v>2</v>
      </c>
      <c r="VI71" s="3047">
        <v>19</v>
      </c>
      <c r="VJ71" s="3047">
        <v>7</v>
      </c>
      <c r="VK71" s="3047">
        <v>4</v>
      </c>
      <c r="VL71" s="3047">
        <v>5</v>
      </c>
      <c r="VM71" s="3047">
        <v>5</v>
      </c>
      <c r="VN71" s="3047">
        <v>5</v>
      </c>
      <c r="VO71" s="3047">
        <v>4</v>
      </c>
      <c r="VP71" s="3047">
        <v>8</v>
      </c>
      <c r="VQ71" s="3047">
        <v>6</v>
      </c>
      <c r="VR71" s="3047">
        <v>6</v>
      </c>
      <c r="VS71" s="3047">
        <v>8</v>
      </c>
      <c r="VT71" s="3047">
        <v>8</v>
      </c>
      <c r="VU71" s="3047">
        <v>8</v>
      </c>
      <c r="VV71" s="3047">
        <v>4</v>
      </c>
      <c r="VW71" s="3047">
        <v>10</v>
      </c>
      <c r="VX71" s="3047">
        <v>2</v>
      </c>
      <c r="VY71" s="3047">
        <v>8</v>
      </c>
      <c r="VZ71" s="3047">
        <v>6</v>
      </c>
      <c r="WA71" s="3047">
        <v>6</v>
      </c>
      <c r="WB71" s="3047">
        <v>6</v>
      </c>
      <c r="WC71" s="3047">
        <v>8</v>
      </c>
      <c r="WD71" s="3047">
        <v>13</v>
      </c>
      <c r="WE71" s="3047">
        <v>7</v>
      </c>
      <c r="WF71" s="3047">
        <v>9</v>
      </c>
      <c r="WG71" s="3047">
        <v>6</v>
      </c>
      <c r="WH71" s="3047">
        <v>6</v>
      </c>
      <c r="WI71" s="3047">
        <v>6</v>
      </c>
      <c r="WJ71" s="3047">
        <v>11</v>
      </c>
      <c r="WK71" s="3047">
        <v>10</v>
      </c>
      <c r="WL71" s="3047">
        <v>11</v>
      </c>
      <c r="WM71" s="3047">
        <v>6</v>
      </c>
      <c r="WN71" s="3047">
        <v>6</v>
      </c>
      <c r="WO71" s="3047">
        <v>6</v>
      </c>
      <c r="WP71" s="3047">
        <v>6</v>
      </c>
      <c r="WQ71" s="3047">
        <v>6</v>
      </c>
      <c r="WR71" s="3047">
        <v>3</v>
      </c>
      <c r="WS71" s="3047">
        <v>6</v>
      </c>
      <c r="WT71" s="3047">
        <v>5</v>
      </c>
      <c r="WU71" s="3047">
        <v>12</v>
      </c>
      <c r="WV71" s="3047">
        <v>12</v>
      </c>
      <c r="WW71" s="3047">
        <v>12</v>
      </c>
      <c r="WX71" s="3047">
        <v>4</v>
      </c>
      <c r="WY71" s="3047">
        <v>15</v>
      </c>
      <c r="WZ71" s="3047">
        <v>5</v>
      </c>
      <c r="XA71" s="3047">
        <v>3</v>
      </c>
      <c r="XB71" s="3047">
        <v>1</v>
      </c>
      <c r="XC71" s="3047">
        <v>1</v>
      </c>
      <c r="XD71" s="3047">
        <v>1</v>
      </c>
      <c r="XE71" s="3047">
        <v>4</v>
      </c>
      <c r="XF71" s="3047">
        <v>11</v>
      </c>
      <c r="XG71" s="3047">
        <v>15</v>
      </c>
      <c r="XH71" s="3047">
        <v>11</v>
      </c>
      <c r="XI71" s="3047">
        <v>5</v>
      </c>
      <c r="XJ71" s="3047">
        <v>5</v>
      </c>
      <c r="XK71" s="3047">
        <v>5</v>
      </c>
      <c r="XL71" s="3047">
        <v>6</v>
      </c>
      <c r="XM71" s="3047">
        <v>8</v>
      </c>
      <c r="XN71" s="3047">
        <v>12</v>
      </c>
      <c r="XO71" s="3047">
        <v>5</v>
      </c>
      <c r="XP71" s="3047">
        <v>0</v>
      </c>
      <c r="XQ71" s="3047">
        <v>0</v>
      </c>
      <c r="XR71" s="3047">
        <v>9</v>
      </c>
      <c r="XS71" s="3047">
        <v>5</v>
      </c>
      <c r="XT71" s="3047">
        <v>13</v>
      </c>
      <c r="XU71" s="3047">
        <v>6</v>
      </c>
      <c r="XV71" s="3047">
        <v>10</v>
      </c>
      <c r="XW71" s="3047">
        <v>7</v>
      </c>
      <c r="XX71" s="3047">
        <v>7</v>
      </c>
      <c r="XY71" s="3047">
        <v>7</v>
      </c>
      <c r="XZ71" s="3047">
        <v>2</v>
      </c>
      <c r="YA71" s="3047">
        <v>0</v>
      </c>
      <c r="YB71" s="3047">
        <v>16</v>
      </c>
      <c r="YC71" s="3047">
        <v>6</v>
      </c>
      <c r="YD71" s="3047">
        <v>0</v>
      </c>
      <c r="YE71" s="3047">
        <v>7</v>
      </c>
      <c r="YF71" s="3047">
        <v>7</v>
      </c>
      <c r="YG71" s="3047">
        <v>4</v>
      </c>
      <c r="YH71" s="3047">
        <v>10</v>
      </c>
      <c r="YI71" s="3047">
        <v>3</v>
      </c>
      <c r="YJ71" s="3047">
        <v>5</v>
      </c>
      <c r="YK71" s="3047">
        <v>0</v>
      </c>
      <c r="YL71" s="3047">
        <v>10</v>
      </c>
      <c r="YM71" s="3047">
        <v>10</v>
      </c>
      <c r="YN71" s="3047">
        <v>6</v>
      </c>
      <c r="YO71" s="3047">
        <v>10</v>
      </c>
      <c r="YP71" s="3047">
        <v>6</v>
      </c>
      <c r="YQ71" s="3047">
        <v>13</v>
      </c>
      <c r="YR71" s="3047">
        <v>10</v>
      </c>
      <c r="YS71" s="3047">
        <v>10</v>
      </c>
      <c r="YT71" s="3047">
        <v>10</v>
      </c>
      <c r="YU71" s="3047">
        <v>8</v>
      </c>
      <c r="YV71" s="3047">
        <v>15</v>
      </c>
      <c r="YW71" s="3047">
        <v>6</v>
      </c>
      <c r="YX71" s="3047">
        <v>0</v>
      </c>
      <c r="YY71" s="3047">
        <v>17</v>
      </c>
      <c r="YZ71" s="3047">
        <v>17</v>
      </c>
      <c r="ZA71" s="3047">
        <v>17</v>
      </c>
      <c r="ZB71" s="3047">
        <v>4</v>
      </c>
      <c r="ZC71" s="3047">
        <v>19</v>
      </c>
      <c r="ZD71" s="3047">
        <v>0</v>
      </c>
      <c r="ZE71" s="3047">
        <v>8</v>
      </c>
      <c r="ZF71" s="3047">
        <v>6</v>
      </c>
      <c r="ZG71" s="3047">
        <v>6</v>
      </c>
      <c r="ZH71" s="3047">
        <v>6</v>
      </c>
      <c r="ZI71" s="3047">
        <v>8</v>
      </c>
      <c r="ZJ71" s="3047">
        <v>0</v>
      </c>
      <c r="ZK71" s="3047">
        <v>4</v>
      </c>
      <c r="ZL71" s="3047">
        <v>2</v>
      </c>
      <c r="ZM71" s="3047">
        <v>7</v>
      </c>
      <c r="ZN71" s="3047">
        <v>7</v>
      </c>
      <c r="ZO71" s="3047">
        <v>7</v>
      </c>
      <c r="ZP71" s="3047">
        <v>0</v>
      </c>
      <c r="ZQ71" s="3047">
        <v>20</v>
      </c>
      <c r="ZR71" s="3047">
        <v>4</v>
      </c>
      <c r="ZS71" s="3047">
        <v>4</v>
      </c>
      <c r="ZT71" s="3047">
        <v>0</v>
      </c>
      <c r="ZU71" s="3047">
        <v>0</v>
      </c>
      <c r="ZV71" s="3047">
        <v>0</v>
      </c>
      <c r="ZW71" s="3047">
        <v>3</v>
      </c>
      <c r="ZX71" s="3047">
        <v>0</v>
      </c>
      <c r="ZY71" s="3047">
        <v>5</v>
      </c>
      <c r="ZZ71" s="3047">
        <v>6</v>
      </c>
      <c r="AAA71" s="3047">
        <v>7</v>
      </c>
      <c r="AAB71" s="3047">
        <v>7</v>
      </c>
      <c r="AAC71" s="3047">
        <v>7</v>
      </c>
      <c r="AAD71" s="3047">
        <v>3</v>
      </c>
      <c r="AAE71" s="3047">
        <v>2</v>
      </c>
      <c r="AAF71" s="3047">
        <v>5</v>
      </c>
      <c r="AAG71" s="3047">
        <v>1</v>
      </c>
      <c r="AAH71" s="3047">
        <v>6</v>
      </c>
      <c r="AAI71" s="3047">
        <v>6</v>
      </c>
      <c r="AAJ71" s="3047">
        <v>6</v>
      </c>
      <c r="AAK71" s="3047">
        <v>8</v>
      </c>
      <c r="AAL71" s="3047">
        <v>4</v>
      </c>
      <c r="AAM71" s="3047">
        <v>17</v>
      </c>
      <c r="AAN71" s="3047">
        <v>2</v>
      </c>
      <c r="AAO71" s="3047">
        <v>6</v>
      </c>
      <c r="AAP71" s="3047">
        <v>6</v>
      </c>
      <c r="AAQ71" s="3047">
        <v>5</v>
      </c>
      <c r="AAR71" s="3047">
        <v>6</v>
      </c>
      <c r="AAS71" s="3047">
        <v>0</v>
      </c>
      <c r="AAT71" s="3047">
        <v>14</v>
      </c>
      <c r="AAU71" s="3047">
        <v>4</v>
      </c>
      <c r="AAV71" s="3047">
        <v>14</v>
      </c>
      <c r="AAW71" s="3047">
        <v>14</v>
      </c>
      <c r="AAX71" s="3047">
        <v>14</v>
      </c>
      <c r="AAY71" s="3047">
        <v>1</v>
      </c>
      <c r="AAZ71" s="3047">
        <v>1</v>
      </c>
      <c r="ABA71" s="3047">
        <v>4</v>
      </c>
      <c r="ABB71" s="3047">
        <v>9</v>
      </c>
      <c r="ABC71" s="3047">
        <v>11</v>
      </c>
      <c r="ABD71" s="3047">
        <v>11</v>
      </c>
      <c r="ABE71" s="3047">
        <v>11</v>
      </c>
      <c r="ABF71" s="3047">
        <v>4</v>
      </c>
      <c r="ABG71" s="3047">
        <v>4</v>
      </c>
      <c r="ABH71" s="3047">
        <v>6</v>
      </c>
    </row>
    <row r="72" spans="1:736" x14ac:dyDescent="0.2">
      <c r="A72" s="3046" t="s">
        <v>441</v>
      </c>
      <c r="B72" s="3046">
        <v>5</v>
      </c>
      <c r="C72" s="3047">
        <v>5</v>
      </c>
      <c r="D72" s="3047"/>
      <c r="E72" s="3047"/>
      <c r="F72" s="3047">
        <v>0</v>
      </c>
      <c r="G72" s="3047">
        <v>6</v>
      </c>
      <c r="H72" s="3047">
        <v>2</v>
      </c>
      <c r="I72" s="3047">
        <v>5</v>
      </c>
      <c r="J72" s="3047">
        <v>0</v>
      </c>
      <c r="K72" s="3047">
        <v>10</v>
      </c>
      <c r="L72" s="3047">
        <v>0</v>
      </c>
      <c r="M72" s="3047">
        <v>6</v>
      </c>
      <c r="N72" s="3047">
        <v>17</v>
      </c>
      <c r="O72" s="3047">
        <v>5</v>
      </c>
      <c r="P72" s="3047">
        <v>6</v>
      </c>
      <c r="Q72" s="3047">
        <v>5</v>
      </c>
      <c r="R72" s="3047"/>
      <c r="S72" s="3047"/>
      <c r="T72" s="3047">
        <v>1</v>
      </c>
      <c r="U72" s="3047">
        <v>0</v>
      </c>
      <c r="V72" s="3047">
        <v>6</v>
      </c>
      <c r="W72" s="3047">
        <v>6</v>
      </c>
      <c r="X72" s="3047">
        <v>10</v>
      </c>
      <c r="Y72" s="3047"/>
      <c r="Z72" s="3047"/>
      <c r="AA72" s="3047">
        <v>5</v>
      </c>
      <c r="AB72" s="3047">
        <v>3</v>
      </c>
      <c r="AC72" s="3047">
        <v>13</v>
      </c>
      <c r="AD72" s="3047">
        <v>7</v>
      </c>
      <c r="AE72" s="3047">
        <v>3</v>
      </c>
      <c r="AF72" s="3047"/>
      <c r="AG72" s="3047"/>
      <c r="AH72" s="3047">
        <v>3</v>
      </c>
      <c r="AI72" s="3047">
        <v>3</v>
      </c>
      <c r="AJ72" s="3047">
        <v>7</v>
      </c>
      <c r="AK72" s="3047">
        <v>6</v>
      </c>
      <c r="AL72" s="3047">
        <v>3</v>
      </c>
      <c r="AM72" s="3047"/>
      <c r="AN72" s="3047"/>
      <c r="AO72" s="3047">
        <v>0</v>
      </c>
      <c r="AP72" s="3047">
        <v>5</v>
      </c>
      <c r="AQ72" s="3047">
        <v>4</v>
      </c>
      <c r="AR72" s="3047">
        <v>4</v>
      </c>
      <c r="AS72" s="3047">
        <v>2</v>
      </c>
      <c r="AT72" s="3047"/>
      <c r="AU72" s="3047"/>
      <c r="AV72" s="3047">
        <v>4</v>
      </c>
      <c r="AW72" s="3047">
        <v>4</v>
      </c>
      <c r="AX72" s="3047">
        <v>4</v>
      </c>
      <c r="AY72" s="3047">
        <v>5</v>
      </c>
      <c r="AZ72" s="3047">
        <v>1</v>
      </c>
      <c r="BA72" s="3047"/>
      <c r="BB72" s="3047"/>
      <c r="BC72" s="3047">
        <v>0</v>
      </c>
      <c r="BD72" s="3047">
        <v>1</v>
      </c>
      <c r="BE72" s="3047">
        <v>11</v>
      </c>
      <c r="BF72" s="3047">
        <v>3</v>
      </c>
      <c r="BG72" s="3047">
        <v>6</v>
      </c>
      <c r="BH72" s="3047"/>
      <c r="BI72" s="3047"/>
      <c r="BJ72" s="3047">
        <v>6</v>
      </c>
      <c r="BK72" s="3047">
        <v>7</v>
      </c>
      <c r="BL72" s="3047">
        <v>8</v>
      </c>
      <c r="BM72" s="3047">
        <v>9</v>
      </c>
      <c r="BN72" s="3047">
        <v>6</v>
      </c>
      <c r="BO72" s="3047">
        <v>0</v>
      </c>
      <c r="BP72" s="3047">
        <v>0</v>
      </c>
      <c r="BQ72" s="3047">
        <v>6</v>
      </c>
      <c r="BR72" s="3047">
        <v>2</v>
      </c>
      <c r="BS72" s="3047">
        <v>1</v>
      </c>
      <c r="BT72" s="3047">
        <v>7</v>
      </c>
      <c r="BU72" s="3047">
        <v>4</v>
      </c>
      <c r="BV72" s="3047">
        <v>0</v>
      </c>
      <c r="BW72" s="3047">
        <v>0</v>
      </c>
      <c r="BX72" s="3047">
        <v>1</v>
      </c>
      <c r="BY72" s="3047">
        <v>0</v>
      </c>
      <c r="BZ72" s="3047">
        <v>6</v>
      </c>
      <c r="CA72" s="3047">
        <v>0</v>
      </c>
      <c r="CB72" s="3047">
        <v>5</v>
      </c>
      <c r="CC72" s="3047">
        <v>0</v>
      </c>
      <c r="CD72" s="3047">
        <v>0</v>
      </c>
      <c r="CE72" s="3047">
        <v>5</v>
      </c>
      <c r="CF72" s="3047">
        <v>7</v>
      </c>
      <c r="CG72" s="3047">
        <v>5</v>
      </c>
      <c r="CH72" s="3047">
        <v>6</v>
      </c>
      <c r="CI72" s="3047">
        <v>2</v>
      </c>
      <c r="CJ72" s="3047">
        <v>0</v>
      </c>
      <c r="CK72" s="3047">
        <v>0</v>
      </c>
      <c r="CL72" s="3047">
        <v>5</v>
      </c>
      <c r="CM72" s="3047">
        <v>8</v>
      </c>
      <c r="CN72" s="3047">
        <v>2</v>
      </c>
      <c r="CO72" s="3047">
        <v>8</v>
      </c>
      <c r="CP72" s="3047">
        <v>7</v>
      </c>
      <c r="CQ72" s="3047">
        <v>0</v>
      </c>
      <c r="CR72" s="3047">
        <v>0</v>
      </c>
      <c r="CS72" s="3047">
        <v>5</v>
      </c>
      <c r="CT72" s="3047">
        <v>2</v>
      </c>
      <c r="CU72" s="3047">
        <v>11</v>
      </c>
      <c r="CV72" s="3047">
        <v>8</v>
      </c>
      <c r="CW72" s="3047">
        <v>3</v>
      </c>
      <c r="CX72" s="3047">
        <v>0</v>
      </c>
      <c r="CY72" s="3047">
        <v>0</v>
      </c>
      <c r="CZ72" s="3047">
        <v>5</v>
      </c>
      <c r="DA72" s="3047">
        <v>3</v>
      </c>
      <c r="DB72" s="3047">
        <v>1</v>
      </c>
      <c r="DC72" s="3047">
        <v>3</v>
      </c>
      <c r="DD72" s="3047">
        <v>2</v>
      </c>
      <c r="DE72" s="3047">
        <v>0</v>
      </c>
      <c r="DF72" s="3047">
        <v>0</v>
      </c>
      <c r="DG72" s="3047">
        <v>0</v>
      </c>
      <c r="DH72" s="3047">
        <v>4</v>
      </c>
      <c r="DI72" s="3047">
        <v>4</v>
      </c>
      <c r="DJ72" s="3047">
        <v>4</v>
      </c>
      <c r="DK72" s="3047">
        <v>4</v>
      </c>
      <c r="DL72" s="3047">
        <v>0</v>
      </c>
      <c r="DM72" s="3047">
        <v>0</v>
      </c>
      <c r="DN72" s="3047">
        <v>4</v>
      </c>
      <c r="DO72" s="3047">
        <v>6</v>
      </c>
      <c r="DP72" s="3047">
        <v>3</v>
      </c>
      <c r="DQ72" s="3047">
        <v>5</v>
      </c>
      <c r="DR72" s="3047">
        <v>3</v>
      </c>
      <c r="DS72" s="3047">
        <v>0</v>
      </c>
      <c r="DT72" s="3047">
        <v>0</v>
      </c>
      <c r="DU72" s="3047">
        <v>5</v>
      </c>
      <c r="DV72" s="3047">
        <v>4</v>
      </c>
      <c r="DW72" s="3047">
        <v>3</v>
      </c>
      <c r="DX72" s="3047">
        <v>3</v>
      </c>
      <c r="DY72" s="3047">
        <v>0</v>
      </c>
      <c r="DZ72" s="3047">
        <v>3</v>
      </c>
      <c r="EA72" s="3047">
        <v>0</v>
      </c>
      <c r="EB72" s="3047">
        <v>2</v>
      </c>
      <c r="EC72" s="3047">
        <v>3</v>
      </c>
      <c r="ED72" s="3047">
        <v>3</v>
      </c>
      <c r="EE72" s="3047">
        <v>5</v>
      </c>
      <c r="EF72" s="3047">
        <v>0</v>
      </c>
      <c r="EG72" s="3047">
        <v>0</v>
      </c>
      <c r="EH72" s="3047">
        <v>0</v>
      </c>
      <c r="EI72" s="3047">
        <v>3</v>
      </c>
      <c r="EJ72" s="3047">
        <v>0</v>
      </c>
      <c r="EK72" s="3047">
        <v>7</v>
      </c>
      <c r="EL72" s="3047">
        <v>1</v>
      </c>
      <c r="EM72" s="3047">
        <v>1</v>
      </c>
      <c r="EN72" s="3047">
        <v>0</v>
      </c>
      <c r="EO72" s="3047">
        <v>0</v>
      </c>
      <c r="EP72" s="3047">
        <v>4</v>
      </c>
      <c r="EQ72" s="3047">
        <v>6</v>
      </c>
      <c r="ER72" s="3047">
        <v>1</v>
      </c>
      <c r="ES72" s="3047">
        <v>3</v>
      </c>
      <c r="ET72" s="3047">
        <v>4</v>
      </c>
      <c r="EU72" s="3047">
        <v>0</v>
      </c>
      <c r="EV72" s="3047">
        <v>0</v>
      </c>
      <c r="EW72" s="3047">
        <v>0</v>
      </c>
      <c r="EX72" s="3047">
        <v>0</v>
      </c>
      <c r="EY72" s="3047">
        <v>5</v>
      </c>
      <c r="EZ72" s="3047">
        <v>4</v>
      </c>
      <c r="FA72" s="3047">
        <v>5</v>
      </c>
      <c r="FB72" s="3047">
        <v>0</v>
      </c>
      <c r="FC72" s="3047">
        <v>0</v>
      </c>
      <c r="FD72" s="3047">
        <v>3</v>
      </c>
      <c r="FE72" s="3047">
        <v>8</v>
      </c>
      <c r="FF72" s="3047">
        <v>1</v>
      </c>
      <c r="FG72" s="3047">
        <v>1</v>
      </c>
      <c r="FH72" s="3047">
        <v>2</v>
      </c>
      <c r="FI72" s="3047">
        <v>0</v>
      </c>
      <c r="FJ72" s="3047">
        <v>0</v>
      </c>
      <c r="FK72" s="3047">
        <v>3</v>
      </c>
      <c r="FL72" s="3047">
        <v>4</v>
      </c>
      <c r="FM72" s="3047">
        <v>3</v>
      </c>
      <c r="FN72" s="3047">
        <v>0</v>
      </c>
      <c r="FO72" s="3047">
        <v>0</v>
      </c>
      <c r="FP72" s="3047">
        <v>0</v>
      </c>
      <c r="FQ72" s="3047">
        <v>0</v>
      </c>
      <c r="FR72" s="3047">
        <v>2</v>
      </c>
      <c r="FS72" s="3047">
        <v>4</v>
      </c>
      <c r="FT72" s="3047">
        <v>1</v>
      </c>
      <c r="FU72" s="3047">
        <v>11</v>
      </c>
      <c r="FV72" s="3047">
        <v>0</v>
      </c>
      <c r="FW72" s="3047">
        <v>4</v>
      </c>
      <c r="FX72" s="3047">
        <v>0</v>
      </c>
      <c r="FY72" s="3047">
        <v>4</v>
      </c>
      <c r="FZ72" s="3047">
        <v>3</v>
      </c>
      <c r="GA72" s="3047">
        <v>6</v>
      </c>
      <c r="GB72" s="3047">
        <v>3</v>
      </c>
      <c r="GC72" s="3047">
        <v>10</v>
      </c>
      <c r="GD72" s="3047">
        <v>0</v>
      </c>
      <c r="GE72" s="3047">
        <v>0</v>
      </c>
      <c r="GF72" s="3047">
        <v>6</v>
      </c>
      <c r="GG72" s="3047">
        <v>0</v>
      </c>
      <c r="GH72" s="3047">
        <v>11</v>
      </c>
      <c r="GI72" s="3047">
        <v>4</v>
      </c>
      <c r="GJ72" s="3047">
        <v>8</v>
      </c>
      <c r="GK72" s="3047">
        <v>0</v>
      </c>
      <c r="GL72" s="3047">
        <v>0</v>
      </c>
      <c r="GM72" s="3047">
        <v>4</v>
      </c>
      <c r="GN72" s="3047">
        <v>5</v>
      </c>
      <c r="GO72" s="3047">
        <v>6</v>
      </c>
      <c r="GP72" s="3047">
        <v>6</v>
      </c>
      <c r="GQ72" s="3047">
        <v>0</v>
      </c>
      <c r="GR72" s="3047">
        <v>1</v>
      </c>
      <c r="GS72" s="3047">
        <v>0</v>
      </c>
      <c r="GT72" s="3047">
        <v>2</v>
      </c>
      <c r="GU72" s="3047">
        <v>0</v>
      </c>
      <c r="GV72" s="3047">
        <v>0</v>
      </c>
      <c r="GW72" s="3047">
        <v>3</v>
      </c>
      <c r="GX72" s="3047">
        <v>1</v>
      </c>
      <c r="GY72" s="3047">
        <v>1</v>
      </c>
      <c r="GZ72" s="3047">
        <v>0</v>
      </c>
      <c r="HA72" s="3047">
        <v>6</v>
      </c>
      <c r="HB72" s="3047">
        <v>8</v>
      </c>
      <c r="HC72" s="3047">
        <v>1</v>
      </c>
      <c r="HD72" s="3047">
        <v>6</v>
      </c>
      <c r="HE72" s="3047">
        <v>8</v>
      </c>
      <c r="HF72" s="3047">
        <v>0</v>
      </c>
      <c r="HG72" s="3047">
        <v>0</v>
      </c>
      <c r="HH72" s="3047">
        <v>3</v>
      </c>
      <c r="HI72" s="3047">
        <v>12</v>
      </c>
      <c r="HJ72" s="3047">
        <v>8</v>
      </c>
      <c r="HK72" s="3047">
        <v>7</v>
      </c>
      <c r="HL72" s="3047">
        <v>4</v>
      </c>
      <c r="HM72" s="3047">
        <v>0</v>
      </c>
      <c r="HN72" s="3047">
        <v>0</v>
      </c>
      <c r="HO72" s="3047">
        <v>9</v>
      </c>
      <c r="HP72" s="3047">
        <v>16</v>
      </c>
      <c r="HQ72" s="3047">
        <v>4</v>
      </c>
      <c r="HR72" s="3047">
        <v>7</v>
      </c>
      <c r="HS72" s="3047">
        <v>8</v>
      </c>
      <c r="HT72" s="3047">
        <v>0</v>
      </c>
      <c r="HU72" s="3047">
        <v>0</v>
      </c>
      <c r="HV72" s="3047">
        <v>3</v>
      </c>
      <c r="HW72" s="3047">
        <v>11</v>
      </c>
      <c r="HX72" s="3047">
        <v>0</v>
      </c>
      <c r="HY72" s="3047">
        <v>5</v>
      </c>
      <c r="HZ72" s="3047">
        <v>6</v>
      </c>
      <c r="IA72" s="3047">
        <v>0</v>
      </c>
      <c r="IB72" s="3047">
        <v>0</v>
      </c>
      <c r="IC72" s="3047">
        <v>10</v>
      </c>
      <c r="ID72" s="3047">
        <v>15</v>
      </c>
      <c r="IE72" s="3047">
        <v>7</v>
      </c>
      <c r="IF72" s="3047">
        <v>9</v>
      </c>
      <c r="IG72" s="3047">
        <v>0</v>
      </c>
      <c r="IH72" s="3047">
        <v>12</v>
      </c>
      <c r="II72" s="3047">
        <v>0</v>
      </c>
      <c r="IJ72" s="3047">
        <v>5</v>
      </c>
      <c r="IK72" s="3047">
        <v>13</v>
      </c>
      <c r="IL72" s="3047">
        <v>0</v>
      </c>
      <c r="IM72" s="3047">
        <v>12</v>
      </c>
      <c r="IN72" s="3047">
        <v>4</v>
      </c>
      <c r="IO72" s="3047">
        <v>0</v>
      </c>
      <c r="IP72" s="3047">
        <v>0</v>
      </c>
      <c r="IQ72" s="3047">
        <v>0</v>
      </c>
      <c r="IR72" s="3047">
        <v>6</v>
      </c>
      <c r="IS72" s="3047">
        <v>27</v>
      </c>
      <c r="IT72" s="3047">
        <v>0</v>
      </c>
      <c r="IU72" s="3047">
        <v>11</v>
      </c>
      <c r="IV72" s="3047">
        <v>0</v>
      </c>
      <c r="IW72" s="3047">
        <v>0</v>
      </c>
      <c r="IX72" s="3047">
        <v>11</v>
      </c>
      <c r="IY72" s="3047">
        <v>18</v>
      </c>
      <c r="IZ72" s="3047">
        <v>1</v>
      </c>
      <c r="JA72" s="3047">
        <v>6</v>
      </c>
      <c r="JB72" s="3047">
        <v>8</v>
      </c>
      <c r="JC72" s="3047">
        <v>0</v>
      </c>
      <c r="JD72" s="3047">
        <v>0</v>
      </c>
      <c r="JE72" s="3047">
        <v>2</v>
      </c>
      <c r="JF72" s="3047">
        <v>12</v>
      </c>
      <c r="JG72" s="3047">
        <v>0</v>
      </c>
      <c r="JH72" s="3047">
        <v>12</v>
      </c>
      <c r="JI72" s="3047">
        <v>0</v>
      </c>
      <c r="JJ72" s="3047">
        <v>7</v>
      </c>
      <c r="JK72" s="3047">
        <v>0</v>
      </c>
      <c r="JL72" s="3047">
        <v>4</v>
      </c>
      <c r="JM72" s="3047">
        <v>15</v>
      </c>
      <c r="JN72" s="3047">
        <v>0</v>
      </c>
      <c r="JO72" s="3047">
        <v>3</v>
      </c>
      <c r="JP72" s="3047">
        <v>1</v>
      </c>
      <c r="JQ72" s="3047">
        <v>0</v>
      </c>
      <c r="JR72" s="3047">
        <v>0</v>
      </c>
      <c r="JS72" s="3047">
        <v>8</v>
      </c>
      <c r="JT72" s="3047">
        <v>29</v>
      </c>
      <c r="JU72" s="3047">
        <v>0</v>
      </c>
      <c r="JV72" s="3047">
        <v>14</v>
      </c>
      <c r="JW72" s="3047">
        <v>20</v>
      </c>
      <c r="JX72" s="3047">
        <v>0</v>
      </c>
      <c r="JY72" s="3047">
        <v>0</v>
      </c>
      <c r="JZ72" s="3047">
        <v>4</v>
      </c>
      <c r="KA72" s="3047">
        <v>1</v>
      </c>
      <c r="KB72" s="3047">
        <v>0</v>
      </c>
      <c r="KC72" s="3047">
        <v>11</v>
      </c>
      <c r="KD72" s="3047">
        <v>10</v>
      </c>
      <c r="KE72" s="3047">
        <v>0</v>
      </c>
      <c r="KF72" s="3047">
        <v>0</v>
      </c>
      <c r="KG72" s="3047">
        <v>7</v>
      </c>
      <c r="KH72" s="3047">
        <v>11</v>
      </c>
      <c r="KI72" s="3047">
        <v>0</v>
      </c>
      <c r="KJ72" s="3047">
        <v>13</v>
      </c>
      <c r="KK72" s="3047">
        <v>4</v>
      </c>
      <c r="KL72" s="3047">
        <v>0</v>
      </c>
      <c r="KM72" s="3047">
        <v>0</v>
      </c>
      <c r="KN72" s="3047">
        <v>1</v>
      </c>
      <c r="KO72" s="3047">
        <v>12</v>
      </c>
      <c r="KP72" s="3047">
        <v>0</v>
      </c>
      <c r="KQ72" s="3047">
        <v>17</v>
      </c>
      <c r="KR72" s="3047">
        <v>10</v>
      </c>
      <c r="KS72" s="3047">
        <v>0</v>
      </c>
      <c r="KT72" s="3047">
        <v>0</v>
      </c>
      <c r="KU72" s="3047">
        <v>9</v>
      </c>
      <c r="KV72" s="3047">
        <v>31</v>
      </c>
      <c r="KW72" s="3047">
        <v>3</v>
      </c>
      <c r="KX72" s="3047">
        <v>7</v>
      </c>
      <c r="KY72" s="3047">
        <v>0</v>
      </c>
      <c r="KZ72" s="3047">
        <v>8</v>
      </c>
      <c r="LA72" s="3047">
        <v>0</v>
      </c>
      <c r="LB72" s="3047">
        <v>8</v>
      </c>
      <c r="LC72" s="3047">
        <v>29</v>
      </c>
      <c r="LD72" s="3047">
        <v>0</v>
      </c>
      <c r="LE72" s="3047">
        <v>13</v>
      </c>
      <c r="LF72" s="3047">
        <v>9</v>
      </c>
      <c r="LG72" s="3047">
        <v>0</v>
      </c>
      <c r="LH72" s="3047">
        <v>0</v>
      </c>
      <c r="LI72" s="3047">
        <v>0</v>
      </c>
      <c r="LJ72" s="3047">
        <v>16</v>
      </c>
      <c r="LK72" s="3047">
        <v>1</v>
      </c>
      <c r="LL72" s="3047">
        <v>6</v>
      </c>
      <c r="LM72" s="3047">
        <v>11</v>
      </c>
      <c r="LN72" s="3047">
        <v>0</v>
      </c>
      <c r="LO72" s="3047">
        <v>0</v>
      </c>
      <c r="LP72" s="3047">
        <v>7</v>
      </c>
      <c r="LQ72" s="3047">
        <v>14</v>
      </c>
      <c r="LR72" s="3047">
        <v>1</v>
      </c>
      <c r="LS72" s="3047">
        <v>0</v>
      </c>
      <c r="LT72" s="3047">
        <v>0</v>
      </c>
      <c r="LU72" s="3047">
        <v>0</v>
      </c>
      <c r="LV72" s="3047">
        <v>0</v>
      </c>
      <c r="LW72" s="3047">
        <v>13</v>
      </c>
      <c r="LX72" s="3047">
        <v>23</v>
      </c>
      <c r="LY72" s="3047">
        <v>0</v>
      </c>
      <c r="LZ72" s="3047">
        <v>6</v>
      </c>
      <c r="MA72" s="3047">
        <v>9</v>
      </c>
      <c r="MB72" s="3047">
        <v>0</v>
      </c>
      <c r="MC72" s="3047">
        <v>0</v>
      </c>
      <c r="MD72" s="3047">
        <v>5</v>
      </c>
      <c r="ME72" s="3047">
        <v>14</v>
      </c>
      <c r="MF72" s="3047">
        <v>0</v>
      </c>
      <c r="MG72" s="3047">
        <v>9</v>
      </c>
      <c r="MH72" s="3047">
        <v>5</v>
      </c>
      <c r="MI72" s="3047">
        <v>0</v>
      </c>
      <c r="MJ72" s="3047">
        <v>0</v>
      </c>
      <c r="MK72" s="3047">
        <v>4</v>
      </c>
      <c r="ML72" s="3047">
        <v>13</v>
      </c>
      <c r="MM72" s="3047">
        <v>0</v>
      </c>
      <c r="MN72" s="3047">
        <v>4</v>
      </c>
      <c r="MO72" s="3047">
        <v>0</v>
      </c>
      <c r="MP72" s="3047">
        <v>8</v>
      </c>
      <c r="MQ72" s="3047">
        <v>0</v>
      </c>
      <c r="MR72" s="3047">
        <v>6</v>
      </c>
      <c r="MS72" s="3047">
        <v>7</v>
      </c>
      <c r="MT72" s="3047">
        <v>1</v>
      </c>
      <c r="MU72" s="3047">
        <v>7</v>
      </c>
      <c r="MV72" s="3047">
        <v>8</v>
      </c>
      <c r="MW72" s="3047">
        <v>0</v>
      </c>
      <c r="MX72" s="3047">
        <v>0</v>
      </c>
      <c r="MY72" s="3047">
        <v>0</v>
      </c>
      <c r="MZ72" s="3047">
        <v>8</v>
      </c>
      <c r="NA72" s="3047">
        <v>12</v>
      </c>
      <c r="NB72" s="3047">
        <v>0</v>
      </c>
      <c r="NC72" s="3047">
        <v>6</v>
      </c>
      <c r="ND72" s="3047">
        <v>0</v>
      </c>
      <c r="NE72" s="3047">
        <v>0</v>
      </c>
      <c r="NF72" s="3047">
        <v>0</v>
      </c>
      <c r="NG72" s="3047">
        <v>8</v>
      </c>
      <c r="NH72" s="3047">
        <v>0</v>
      </c>
      <c r="NI72" s="3047">
        <v>18</v>
      </c>
      <c r="NJ72" s="3047">
        <v>9</v>
      </c>
      <c r="NK72" s="3047">
        <v>0</v>
      </c>
      <c r="NL72" s="3047">
        <v>0</v>
      </c>
      <c r="NM72" s="3047">
        <v>4</v>
      </c>
      <c r="NN72" s="3047">
        <v>12</v>
      </c>
      <c r="NO72" s="3047">
        <v>1</v>
      </c>
      <c r="NP72" s="3047">
        <v>9</v>
      </c>
      <c r="NQ72" s="3047">
        <v>7</v>
      </c>
      <c r="NR72" s="3047">
        <v>0</v>
      </c>
      <c r="NS72" s="3047">
        <v>0</v>
      </c>
      <c r="NT72" s="3047">
        <v>5</v>
      </c>
      <c r="NU72" s="3047">
        <v>1</v>
      </c>
      <c r="NV72" s="3047">
        <v>11</v>
      </c>
      <c r="NW72" s="3047">
        <v>3</v>
      </c>
      <c r="NX72" s="3047">
        <v>16</v>
      </c>
      <c r="NY72" s="3047">
        <v>0</v>
      </c>
      <c r="NZ72" s="3047">
        <v>0</v>
      </c>
      <c r="OA72" s="3047">
        <v>6</v>
      </c>
      <c r="OB72" s="3047">
        <v>11</v>
      </c>
      <c r="OC72" s="3047">
        <v>0</v>
      </c>
      <c r="OD72" s="3047">
        <v>2</v>
      </c>
      <c r="OE72" s="3047">
        <v>7</v>
      </c>
      <c r="OF72" s="3047">
        <v>9</v>
      </c>
      <c r="OG72" s="3047">
        <v>0</v>
      </c>
      <c r="OH72" s="3047">
        <v>14</v>
      </c>
      <c r="OI72" s="3047">
        <v>17</v>
      </c>
      <c r="OJ72" s="3047">
        <v>0</v>
      </c>
      <c r="OK72" s="3047">
        <v>0</v>
      </c>
      <c r="OL72" s="3047">
        <v>12</v>
      </c>
      <c r="OM72" s="3047">
        <v>6</v>
      </c>
      <c r="ON72" s="3047">
        <v>0</v>
      </c>
      <c r="OO72" s="3047">
        <v>9</v>
      </c>
      <c r="OP72" s="3047">
        <v>21</v>
      </c>
      <c r="OQ72" s="3047">
        <v>0</v>
      </c>
      <c r="OR72" s="3047">
        <v>10</v>
      </c>
      <c r="OS72" s="3047">
        <v>0</v>
      </c>
      <c r="OT72" s="3047">
        <v>7</v>
      </c>
      <c r="OU72" s="3047">
        <v>0</v>
      </c>
      <c r="OV72" s="3047">
        <v>3</v>
      </c>
      <c r="OW72" s="3047">
        <v>19</v>
      </c>
      <c r="OX72" s="3047">
        <v>1</v>
      </c>
      <c r="OY72" s="3047">
        <v>11</v>
      </c>
      <c r="OZ72" s="3047">
        <v>9</v>
      </c>
      <c r="PA72" s="3047">
        <v>0</v>
      </c>
      <c r="PB72" s="3047">
        <v>0</v>
      </c>
      <c r="PC72" s="3047">
        <v>0</v>
      </c>
      <c r="PD72" s="3047">
        <v>8</v>
      </c>
      <c r="PE72" s="3047">
        <v>22</v>
      </c>
      <c r="PF72" s="3047">
        <v>2</v>
      </c>
      <c r="PG72" s="3047">
        <v>0</v>
      </c>
      <c r="PH72" s="3047"/>
      <c r="PI72" s="3047">
        <v>0</v>
      </c>
      <c r="PJ72" s="3047">
        <v>22</v>
      </c>
      <c r="PK72" s="3047">
        <v>28</v>
      </c>
      <c r="PL72" s="3047">
        <v>1</v>
      </c>
      <c r="PM72" s="3047">
        <v>21</v>
      </c>
      <c r="PN72" s="3047">
        <v>12</v>
      </c>
      <c r="PO72" s="3047">
        <v>0</v>
      </c>
      <c r="PP72" s="3047">
        <v>0</v>
      </c>
      <c r="PQ72" s="3047">
        <v>5</v>
      </c>
      <c r="PR72" s="3047">
        <v>10</v>
      </c>
      <c r="PS72" s="3047">
        <v>1</v>
      </c>
      <c r="PT72" s="3047">
        <v>12</v>
      </c>
      <c r="PU72" s="3047">
        <v>6</v>
      </c>
      <c r="PV72" s="3047">
        <v>0</v>
      </c>
      <c r="PW72" s="3047">
        <v>0</v>
      </c>
      <c r="PX72" s="3047">
        <v>2</v>
      </c>
      <c r="PY72" s="3047">
        <v>11</v>
      </c>
      <c r="PZ72" s="3047">
        <v>0</v>
      </c>
      <c r="QA72" s="3047">
        <v>10</v>
      </c>
      <c r="QB72" s="3047">
        <v>5</v>
      </c>
      <c r="QC72" s="3047">
        <v>0</v>
      </c>
      <c r="QD72" s="3047">
        <v>0</v>
      </c>
      <c r="QE72" s="3047">
        <v>8</v>
      </c>
      <c r="QF72" s="3047">
        <v>5</v>
      </c>
      <c r="QG72" s="3047">
        <v>1</v>
      </c>
      <c r="QH72" s="3047">
        <v>0</v>
      </c>
      <c r="QI72" s="3047">
        <v>11</v>
      </c>
      <c r="QJ72" s="3047">
        <v>0</v>
      </c>
      <c r="QK72" s="3047">
        <v>0</v>
      </c>
      <c r="QL72" s="3047">
        <v>3</v>
      </c>
      <c r="QM72" s="3047">
        <v>23</v>
      </c>
      <c r="QN72" s="3047">
        <v>0</v>
      </c>
      <c r="QO72" s="3047">
        <v>0</v>
      </c>
      <c r="QP72" s="3047">
        <v>22</v>
      </c>
      <c r="QQ72" s="3047">
        <v>0</v>
      </c>
      <c r="QR72" s="3047">
        <v>0</v>
      </c>
      <c r="QS72" s="3047">
        <v>6</v>
      </c>
      <c r="QT72" s="3047">
        <v>10</v>
      </c>
      <c r="QU72" s="3047">
        <v>1</v>
      </c>
      <c r="QV72" s="3047">
        <v>10</v>
      </c>
      <c r="QW72" s="3047">
        <v>0</v>
      </c>
      <c r="QX72" s="3047">
        <v>7</v>
      </c>
      <c r="QY72" s="3047">
        <v>0</v>
      </c>
      <c r="QZ72" s="3047">
        <v>5</v>
      </c>
      <c r="RA72" s="3047">
        <v>10</v>
      </c>
      <c r="RB72" s="3047">
        <v>1</v>
      </c>
      <c r="RC72" s="3047">
        <v>8</v>
      </c>
      <c r="RD72" s="3047">
        <v>3</v>
      </c>
      <c r="RE72" s="3047">
        <v>0</v>
      </c>
      <c r="RF72" s="3047">
        <v>0</v>
      </c>
      <c r="RG72" s="3047">
        <v>3</v>
      </c>
      <c r="RH72" s="3047">
        <v>7</v>
      </c>
      <c r="RI72" s="3047">
        <v>2</v>
      </c>
      <c r="RJ72" s="3047">
        <v>7</v>
      </c>
      <c r="RK72" s="3047">
        <v>0</v>
      </c>
      <c r="RL72" s="3047">
        <v>3</v>
      </c>
      <c r="RM72" s="3047">
        <v>0</v>
      </c>
      <c r="RN72" s="3047">
        <v>6</v>
      </c>
      <c r="RO72" s="3047">
        <v>11</v>
      </c>
      <c r="RP72" s="3047">
        <v>5</v>
      </c>
      <c r="RQ72" s="3047">
        <v>8</v>
      </c>
      <c r="RR72" s="3047">
        <v>2</v>
      </c>
      <c r="RS72" s="3047">
        <v>0</v>
      </c>
      <c r="RT72" s="3047">
        <v>0</v>
      </c>
      <c r="RU72" s="3047">
        <v>13</v>
      </c>
      <c r="RV72" s="3047">
        <v>0</v>
      </c>
      <c r="RW72" s="3047">
        <v>21</v>
      </c>
      <c r="RX72" s="3047">
        <v>7</v>
      </c>
      <c r="RY72" s="3047">
        <v>6</v>
      </c>
      <c r="RZ72" s="3047">
        <v>0</v>
      </c>
      <c r="SA72" s="3047">
        <v>0</v>
      </c>
      <c r="SB72" s="3047">
        <v>9</v>
      </c>
      <c r="SC72" s="3047">
        <v>8</v>
      </c>
      <c r="SD72" s="3047">
        <v>0</v>
      </c>
      <c r="SE72" s="3047">
        <v>11</v>
      </c>
      <c r="SF72" s="3047">
        <v>4</v>
      </c>
      <c r="SG72" s="3047">
        <v>0</v>
      </c>
      <c r="SH72" s="3047">
        <v>0</v>
      </c>
      <c r="SI72" s="3047">
        <v>6</v>
      </c>
      <c r="SJ72" s="3047">
        <v>7</v>
      </c>
      <c r="SK72" s="3047">
        <v>1</v>
      </c>
      <c r="SL72" s="3047">
        <v>4</v>
      </c>
      <c r="SM72" s="3047">
        <v>6</v>
      </c>
      <c r="SN72" s="3047">
        <v>0</v>
      </c>
      <c r="SO72" s="3047">
        <v>0</v>
      </c>
      <c r="SP72" s="3047">
        <v>7</v>
      </c>
      <c r="SQ72" s="3047">
        <v>13</v>
      </c>
      <c r="SR72" s="3047">
        <v>2</v>
      </c>
      <c r="SS72" s="3047">
        <v>10</v>
      </c>
      <c r="ST72" s="3047">
        <v>0</v>
      </c>
      <c r="SU72" s="3047">
        <v>5</v>
      </c>
      <c r="SV72" s="3047">
        <v>5</v>
      </c>
      <c r="SW72" s="3047">
        <v>5</v>
      </c>
      <c r="SX72" s="3047">
        <v>0</v>
      </c>
      <c r="SY72" s="3047">
        <v>22</v>
      </c>
      <c r="SZ72" s="3047">
        <v>1</v>
      </c>
      <c r="TA72" s="3047">
        <v>0</v>
      </c>
      <c r="TB72" s="3047">
        <v>0</v>
      </c>
      <c r="TC72" s="3047">
        <v>0</v>
      </c>
      <c r="TD72" s="3047">
        <v>20</v>
      </c>
      <c r="TE72" s="3047">
        <v>9</v>
      </c>
      <c r="TF72" s="3047">
        <v>1</v>
      </c>
      <c r="TG72" s="3047">
        <v>2</v>
      </c>
      <c r="TH72" s="3047">
        <v>1</v>
      </c>
      <c r="TI72" s="3047">
        <v>0</v>
      </c>
      <c r="TJ72" s="3047">
        <v>0</v>
      </c>
      <c r="TK72" s="3047">
        <v>2</v>
      </c>
      <c r="TL72" s="3047">
        <v>8</v>
      </c>
      <c r="TM72" s="3047">
        <v>1</v>
      </c>
      <c r="TN72" s="3047">
        <v>2</v>
      </c>
      <c r="TO72" s="3047">
        <v>0</v>
      </c>
      <c r="TP72" s="3047">
        <v>4</v>
      </c>
      <c r="TQ72" s="3047">
        <v>0</v>
      </c>
      <c r="TR72" s="3047">
        <v>3</v>
      </c>
      <c r="TS72" s="3047">
        <v>2</v>
      </c>
      <c r="TT72" s="3047">
        <v>6</v>
      </c>
      <c r="TU72" s="3047">
        <v>9</v>
      </c>
      <c r="TV72" s="3047">
        <v>7</v>
      </c>
      <c r="TW72" s="3047">
        <v>0</v>
      </c>
      <c r="TX72" s="3047">
        <v>0</v>
      </c>
      <c r="TY72" s="3047">
        <v>0</v>
      </c>
      <c r="TZ72" s="3047">
        <v>9</v>
      </c>
      <c r="UA72" s="3047">
        <v>3</v>
      </c>
      <c r="UB72" s="3047">
        <v>8</v>
      </c>
      <c r="UC72" s="3047">
        <v>3</v>
      </c>
      <c r="UD72" s="3047">
        <v>0</v>
      </c>
      <c r="UE72" s="3047">
        <v>0</v>
      </c>
      <c r="UF72" s="3047">
        <v>4</v>
      </c>
      <c r="UG72" s="3047">
        <v>13</v>
      </c>
      <c r="UH72" s="3047">
        <v>0</v>
      </c>
      <c r="UI72" s="3047">
        <v>1</v>
      </c>
      <c r="UJ72" s="3047">
        <v>0</v>
      </c>
      <c r="UK72" s="3047">
        <v>8</v>
      </c>
      <c r="UL72" s="3047">
        <v>0</v>
      </c>
      <c r="UM72" s="3047">
        <v>4</v>
      </c>
      <c r="UN72" s="3047">
        <v>9</v>
      </c>
      <c r="UO72" s="3047">
        <v>3</v>
      </c>
      <c r="UP72" s="3047">
        <v>2</v>
      </c>
      <c r="UQ72" s="3047">
        <v>4</v>
      </c>
      <c r="UR72" s="3047">
        <v>0</v>
      </c>
      <c r="US72" s="3047">
        <v>0</v>
      </c>
      <c r="UT72" s="3047">
        <v>3</v>
      </c>
      <c r="UU72" s="3047">
        <v>4</v>
      </c>
      <c r="UV72" s="3047">
        <v>2</v>
      </c>
      <c r="UW72" s="3047">
        <v>6</v>
      </c>
      <c r="UX72" s="3047">
        <v>3</v>
      </c>
      <c r="UY72" s="3047">
        <v>0</v>
      </c>
      <c r="UZ72" s="3047">
        <v>0</v>
      </c>
      <c r="VA72" s="3047">
        <v>5</v>
      </c>
      <c r="VB72" s="3047">
        <v>15</v>
      </c>
      <c r="VC72" s="3047">
        <v>4</v>
      </c>
      <c r="VD72" s="3047">
        <v>10</v>
      </c>
      <c r="VE72" s="3047">
        <v>1</v>
      </c>
      <c r="VF72" s="3047">
        <v>0</v>
      </c>
      <c r="VG72" s="3047">
        <v>0</v>
      </c>
      <c r="VH72" s="3047">
        <v>2</v>
      </c>
      <c r="VI72" s="3047">
        <v>19</v>
      </c>
      <c r="VJ72" s="3047">
        <v>7</v>
      </c>
      <c r="VK72" s="3047">
        <v>4</v>
      </c>
      <c r="VL72" s="3047">
        <v>5</v>
      </c>
      <c r="VM72" s="3047">
        <v>0</v>
      </c>
      <c r="VN72" s="3047">
        <v>0</v>
      </c>
      <c r="VO72" s="3047">
        <v>4</v>
      </c>
      <c r="VP72" s="3047">
        <v>8</v>
      </c>
      <c r="VQ72" s="3047">
        <v>6</v>
      </c>
      <c r="VR72" s="3047">
        <v>6</v>
      </c>
      <c r="VS72" s="3047">
        <v>8</v>
      </c>
      <c r="VT72" s="3047">
        <v>0</v>
      </c>
      <c r="VU72" s="3047">
        <v>0</v>
      </c>
      <c r="VV72" s="3047">
        <v>4</v>
      </c>
      <c r="VW72" s="3047">
        <v>10</v>
      </c>
      <c r="VX72" s="3047">
        <v>2</v>
      </c>
      <c r="VY72" s="3047">
        <v>8</v>
      </c>
      <c r="VZ72" s="3047">
        <v>6</v>
      </c>
      <c r="WA72" s="3047">
        <v>0</v>
      </c>
      <c r="WB72" s="3047">
        <v>0</v>
      </c>
      <c r="WC72" s="3047">
        <v>8</v>
      </c>
      <c r="WD72" s="3047">
        <v>13</v>
      </c>
      <c r="WE72" s="3047">
        <v>7</v>
      </c>
      <c r="WF72" s="3047">
        <v>9</v>
      </c>
      <c r="WG72" s="3047">
        <v>6</v>
      </c>
      <c r="WH72" s="3047">
        <v>0</v>
      </c>
      <c r="WI72" s="3047">
        <v>0</v>
      </c>
      <c r="WJ72" s="3047">
        <v>11</v>
      </c>
      <c r="WK72" s="3047">
        <v>10</v>
      </c>
      <c r="WL72" s="3047">
        <v>11</v>
      </c>
      <c r="WM72" s="3047">
        <v>5</v>
      </c>
      <c r="WN72" s="3047">
        <v>5</v>
      </c>
      <c r="WO72" s="3047">
        <v>0</v>
      </c>
      <c r="WP72" s="3047">
        <v>0</v>
      </c>
      <c r="WQ72" s="3047">
        <v>0</v>
      </c>
      <c r="WR72" s="3047">
        <v>2</v>
      </c>
      <c r="WS72" s="3047">
        <v>10</v>
      </c>
      <c r="WT72" s="3047">
        <v>15</v>
      </c>
      <c r="WU72" s="3047">
        <v>12</v>
      </c>
      <c r="WV72" s="3047">
        <v>0</v>
      </c>
      <c r="WW72" s="3047">
        <v>0</v>
      </c>
      <c r="WX72" s="3047">
        <v>4</v>
      </c>
      <c r="WY72" s="3047">
        <v>15</v>
      </c>
      <c r="WZ72" s="3047">
        <v>5</v>
      </c>
      <c r="XA72" s="3047">
        <v>3</v>
      </c>
      <c r="XB72" s="3047">
        <v>1</v>
      </c>
      <c r="XC72" s="3047">
        <v>0</v>
      </c>
      <c r="XD72" s="3047">
        <v>0</v>
      </c>
      <c r="XE72" s="3047">
        <v>4</v>
      </c>
      <c r="XF72" s="3047">
        <v>11</v>
      </c>
      <c r="XG72" s="3047">
        <v>15</v>
      </c>
      <c r="XH72" s="3047">
        <v>11</v>
      </c>
      <c r="XI72" s="3047">
        <v>4</v>
      </c>
      <c r="XJ72" s="3047">
        <v>0</v>
      </c>
      <c r="XK72" s="3047">
        <v>0</v>
      </c>
      <c r="XL72" s="3047">
        <v>4</v>
      </c>
      <c r="XM72" s="3047">
        <v>7</v>
      </c>
      <c r="XN72" s="3047">
        <v>12</v>
      </c>
      <c r="XO72" s="3047">
        <v>5</v>
      </c>
      <c r="XP72" s="3047">
        <v>0</v>
      </c>
      <c r="XQ72" s="3047">
        <v>0</v>
      </c>
      <c r="XR72" s="3047">
        <v>9</v>
      </c>
      <c r="XS72" s="3047">
        <v>5</v>
      </c>
      <c r="XT72" s="3047">
        <v>13</v>
      </c>
      <c r="XU72" s="3047">
        <v>6</v>
      </c>
      <c r="XV72" s="3047">
        <v>10</v>
      </c>
      <c r="XW72" s="3047">
        <v>7</v>
      </c>
      <c r="XX72" s="3047">
        <v>0</v>
      </c>
      <c r="XY72" s="3047">
        <v>0</v>
      </c>
      <c r="XZ72" s="3047">
        <v>2</v>
      </c>
      <c r="YA72" s="3047">
        <v>0</v>
      </c>
      <c r="YB72" s="3047">
        <v>16</v>
      </c>
      <c r="YC72" s="3047">
        <v>6</v>
      </c>
      <c r="YD72" s="3047">
        <v>0</v>
      </c>
      <c r="YE72" s="3047">
        <v>7</v>
      </c>
      <c r="YF72" s="3047">
        <v>0</v>
      </c>
      <c r="YG72" s="3047">
        <v>4</v>
      </c>
      <c r="YH72" s="3047">
        <v>10</v>
      </c>
      <c r="YI72" s="3047">
        <v>3</v>
      </c>
      <c r="YJ72" s="3047">
        <v>5</v>
      </c>
      <c r="YK72" s="3047">
        <v>0</v>
      </c>
      <c r="YL72" s="3047">
        <v>10</v>
      </c>
      <c r="YM72" s="3047">
        <v>0</v>
      </c>
      <c r="YN72" s="3047">
        <v>6</v>
      </c>
      <c r="YO72" s="3047">
        <v>10</v>
      </c>
      <c r="YP72" s="3047">
        <v>6</v>
      </c>
      <c r="YQ72" s="3047">
        <v>13</v>
      </c>
      <c r="YR72" s="3047">
        <v>10</v>
      </c>
      <c r="YS72" s="3047">
        <v>0</v>
      </c>
      <c r="YT72" s="3047">
        <v>0</v>
      </c>
      <c r="YU72" s="3047">
        <v>6</v>
      </c>
      <c r="YV72" s="3047">
        <v>14</v>
      </c>
      <c r="YW72" s="3047">
        <v>5</v>
      </c>
      <c r="YX72" s="3047">
        <v>0</v>
      </c>
      <c r="YY72" s="3047">
        <v>17</v>
      </c>
      <c r="YZ72" s="3047">
        <v>0</v>
      </c>
      <c r="ZA72" s="3047">
        <v>0</v>
      </c>
      <c r="ZB72" s="3047">
        <v>4</v>
      </c>
      <c r="ZC72" s="3047">
        <v>23</v>
      </c>
      <c r="ZD72" s="3047">
        <v>23</v>
      </c>
      <c r="ZE72" s="3047">
        <v>8</v>
      </c>
      <c r="ZF72" s="3047">
        <v>6</v>
      </c>
      <c r="ZG72" s="3047">
        <v>0</v>
      </c>
      <c r="ZH72" s="3047">
        <v>0</v>
      </c>
      <c r="ZI72" s="3047">
        <v>8</v>
      </c>
      <c r="ZJ72" s="3047">
        <v>0</v>
      </c>
      <c r="ZK72" s="3047">
        <v>4</v>
      </c>
      <c r="ZL72" s="3047">
        <v>2</v>
      </c>
      <c r="ZM72" s="3047">
        <v>7</v>
      </c>
      <c r="ZN72" s="3047">
        <v>0</v>
      </c>
      <c r="ZO72" s="3047">
        <v>0</v>
      </c>
      <c r="ZP72" s="3047">
        <v>0</v>
      </c>
      <c r="ZQ72" s="3047">
        <v>21</v>
      </c>
      <c r="ZR72" s="3047">
        <v>4</v>
      </c>
      <c r="ZS72" s="3047">
        <v>0</v>
      </c>
      <c r="ZT72" s="3047">
        <v>0</v>
      </c>
      <c r="ZU72" s="3047">
        <v>0</v>
      </c>
      <c r="ZV72" s="3047">
        <v>0</v>
      </c>
      <c r="ZW72" s="3047">
        <v>3</v>
      </c>
      <c r="ZX72" s="3047">
        <v>0</v>
      </c>
      <c r="ZY72" s="3047">
        <v>16</v>
      </c>
      <c r="ZZ72" s="3047">
        <v>6</v>
      </c>
      <c r="AAA72" s="3047">
        <v>7</v>
      </c>
      <c r="AAB72" s="3047">
        <v>0</v>
      </c>
      <c r="AAC72" s="3047">
        <v>0</v>
      </c>
      <c r="AAD72" s="3047">
        <v>3</v>
      </c>
      <c r="AAE72" s="3047">
        <v>2</v>
      </c>
      <c r="AAF72" s="3047">
        <v>5</v>
      </c>
      <c r="AAG72" s="3047">
        <v>1</v>
      </c>
      <c r="AAH72" s="3047">
        <v>6</v>
      </c>
      <c r="AAI72" s="3047">
        <v>0</v>
      </c>
      <c r="AAJ72" s="3047">
        <v>0</v>
      </c>
      <c r="AAK72" s="3047">
        <v>8</v>
      </c>
      <c r="AAL72" s="3047">
        <v>4</v>
      </c>
      <c r="AAM72" s="3047">
        <v>17</v>
      </c>
      <c r="AAN72" s="3047">
        <v>2</v>
      </c>
      <c r="AAO72" s="3047">
        <v>6</v>
      </c>
      <c r="AAP72" s="3047">
        <v>0</v>
      </c>
      <c r="AAQ72" s="3047">
        <v>0</v>
      </c>
      <c r="AAR72" s="3047">
        <v>6</v>
      </c>
      <c r="AAS72" s="3047">
        <v>0</v>
      </c>
      <c r="AAT72" s="3047">
        <v>14</v>
      </c>
      <c r="AAU72" s="3047">
        <v>4</v>
      </c>
      <c r="AAV72" s="3047">
        <v>13</v>
      </c>
      <c r="AAW72" s="3047">
        <v>0</v>
      </c>
      <c r="AAX72" s="3047">
        <v>0</v>
      </c>
      <c r="AAY72" s="3047">
        <v>0</v>
      </c>
      <c r="AAZ72" s="3047">
        <v>0</v>
      </c>
      <c r="ABA72" s="3047">
        <v>4</v>
      </c>
      <c r="ABB72" s="3047">
        <v>9</v>
      </c>
      <c r="ABC72" s="3047">
        <v>11</v>
      </c>
      <c r="ABD72" s="3047">
        <v>0</v>
      </c>
      <c r="ABE72" s="3047">
        <v>0</v>
      </c>
      <c r="ABF72" s="3047">
        <v>4</v>
      </c>
      <c r="ABG72" s="3047">
        <v>0</v>
      </c>
      <c r="ABH72" s="3047">
        <v>6</v>
      </c>
    </row>
    <row r="73" spans="1:736" x14ac:dyDescent="0.2">
      <c r="A73" s="3046" t="s">
        <v>235</v>
      </c>
      <c r="B73" s="3046">
        <v>12</v>
      </c>
      <c r="C73" s="3047">
        <v>5</v>
      </c>
      <c r="D73" s="3047"/>
      <c r="E73" s="3047"/>
      <c r="F73" s="3047">
        <v>0</v>
      </c>
      <c r="G73" s="3047">
        <v>8</v>
      </c>
      <c r="H73" s="3047">
        <v>7</v>
      </c>
      <c r="I73" s="3047">
        <v>3</v>
      </c>
      <c r="J73" s="3047">
        <v>0</v>
      </c>
      <c r="K73" s="3047">
        <v>0</v>
      </c>
      <c r="L73" s="3047">
        <v>10</v>
      </c>
      <c r="M73" s="3047">
        <v>0</v>
      </c>
      <c r="N73" s="3047">
        <v>7</v>
      </c>
      <c r="O73" s="3047">
        <v>19</v>
      </c>
      <c r="P73" s="3047">
        <v>5</v>
      </c>
      <c r="Q73" s="3047">
        <v>8</v>
      </c>
      <c r="R73" s="3047"/>
      <c r="S73" s="3047"/>
      <c r="T73" s="3047">
        <v>5</v>
      </c>
      <c r="U73" s="3047">
        <v>2</v>
      </c>
      <c r="V73" s="3047">
        <v>0</v>
      </c>
      <c r="W73" s="3047">
        <v>9</v>
      </c>
      <c r="X73" s="3047">
        <v>6</v>
      </c>
      <c r="Y73" s="3047"/>
      <c r="Z73" s="3047"/>
      <c r="AA73" s="3047">
        <v>10</v>
      </c>
      <c r="AB73" s="3047">
        <v>8</v>
      </c>
      <c r="AC73" s="3047">
        <v>17</v>
      </c>
      <c r="AD73" s="3047">
        <v>10</v>
      </c>
      <c r="AE73" s="3047">
        <v>12</v>
      </c>
      <c r="AF73" s="3047"/>
      <c r="AG73" s="3047"/>
      <c r="AH73" s="3047">
        <v>0</v>
      </c>
      <c r="AI73" s="3047">
        <v>5</v>
      </c>
      <c r="AJ73" s="3047">
        <v>12</v>
      </c>
      <c r="AK73" s="3047">
        <v>6</v>
      </c>
      <c r="AL73" s="3047">
        <v>7</v>
      </c>
      <c r="AM73" s="3047"/>
      <c r="AN73" s="3047"/>
      <c r="AO73" s="3047">
        <v>1</v>
      </c>
      <c r="AP73" s="3047">
        <v>0</v>
      </c>
      <c r="AQ73" s="3047">
        <v>11</v>
      </c>
      <c r="AR73" s="3047">
        <v>11</v>
      </c>
      <c r="AS73" s="3047">
        <v>4</v>
      </c>
      <c r="AT73" s="3047"/>
      <c r="AU73" s="3047"/>
      <c r="AV73" s="3047">
        <v>1</v>
      </c>
      <c r="AW73" s="3047">
        <v>6</v>
      </c>
      <c r="AX73" s="3047">
        <v>6</v>
      </c>
      <c r="AY73" s="3047">
        <v>5</v>
      </c>
      <c r="AZ73" s="3047">
        <v>8</v>
      </c>
      <c r="BA73" s="3047"/>
      <c r="BB73" s="3047"/>
      <c r="BC73" s="3047">
        <v>0</v>
      </c>
      <c r="BD73" s="3047">
        <v>0</v>
      </c>
      <c r="BE73" s="3047">
        <v>3</v>
      </c>
      <c r="BF73" s="3047">
        <v>16</v>
      </c>
      <c r="BG73" s="3047">
        <v>5</v>
      </c>
      <c r="BH73" s="3047"/>
      <c r="BI73" s="3047"/>
      <c r="BJ73" s="3047">
        <v>0</v>
      </c>
      <c r="BK73" s="3047">
        <v>11</v>
      </c>
      <c r="BL73" s="3047">
        <v>19</v>
      </c>
      <c r="BM73" s="3047">
        <v>7</v>
      </c>
      <c r="BN73" s="3047">
        <v>12</v>
      </c>
      <c r="BO73" s="3047">
        <v>5</v>
      </c>
      <c r="BP73" s="3047">
        <v>0</v>
      </c>
      <c r="BQ73" s="3047">
        <v>3</v>
      </c>
      <c r="BR73" s="3047">
        <v>7</v>
      </c>
      <c r="BS73" s="3047">
        <v>9</v>
      </c>
      <c r="BT73" s="3047">
        <v>1</v>
      </c>
      <c r="BU73" s="3047">
        <v>9</v>
      </c>
      <c r="BV73" s="3047">
        <v>5</v>
      </c>
      <c r="BW73" s="3047">
        <v>0</v>
      </c>
      <c r="BX73" s="3047">
        <v>1</v>
      </c>
      <c r="BY73" s="3047">
        <v>0</v>
      </c>
      <c r="BZ73" s="3047">
        <v>2</v>
      </c>
      <c r="CA73" s="3047">
        <v>8</v>
      </c>
      <c r="CB73" s="3047">
        <v>0</v>
      </c>
      <c r="CC73" s="3047">
        <v>9</v>
      </c>
      <c r="CD73" s="3047">
        <v>9</v>
      </c>
      <c r="CE73" s="3047">
        <v>0</v>
      </c>
      <c r="CF73" s="3047">
        <v>9</v>
      </c>
      <c r="CG73" s="3047">
        <v>17</v>
      </c>
      <c r="CH73" s="3047">
        <v>2</v>
      </c>
      <c r="CI73" s="3047">
        <v>14</v>
      </c>
      <c r="CJ73" s="3047">
        <v>5</v>
      </c>
      <c r="CK73" s="3047">
        <v>0</v>
      </c>
      <c r="CL73" s="3047">
        <v>0</v>
      </c>
      <c r="CM73" s="3047">
        <v>10</v>
      </c>
      <c r="CN73" s="3047">
        <v>11</v>
      </c>
      <c r="CO73" s="3047">
        <v>4</v>
      </c>
      <c r="CP73" s="3047">
        <v>14</v>
      </c>
      <c r="CQ73" s="3047">
        <v>0</v>
      </c>
      <c r="CR73" s="3047">
        <v>0</v>
      </c>
      <c r="CS73" s="3047">
        <v>9</v>
      </c>
      <c r="CT73" s="3047">
        <v>7</v>
      </c>
      <c r="CU73" s="3047">
        <v>12</v>
      </c>
      <c r="CV73" s="3047">
        <v>7</v>
      </c>
      <c r="CW73" s="3047">
        <v>12</v>
      </c>
      <c r="CX73" s="3047">
        <v>0</v>
      </c>
      <c r="CY73" s="3047">
        <v>0</v>
      </c>
      <c r="CZ73" s="3047">
        <v>3</v>
      </c>
      <c r="DA73" s="3047">
        <v>8</v>
      </c>
      <c r="DB73" s="3047">
        <v>5</v>
      </c>
      <c r="DC73" s="3047">
        <v>3</v>
      </c>
      <c r="DD73" s="3047">
        <v>3</v>
      </c>
      <c r="DE73" s="3047">
        <v>2</v>
      </c>
      <c r="DF73" s="3047">
        <v>0</v>
      </c>
      <c r="DG73" s="3047">
        <v>0</v>
      </c>
      <c r="DH73" s="3047">
        <v>3</v>
      </c>
      <c r="DI73" s="3047">
        <v>9</v>
      </c>
      <c r="DJ73" s="3047">
        <v>1</v>
      </c>
      <c r="DK73" s="3047">
        <v>10</v>
      </c>
      <c r="DL73" s="3047">
        <v>0</v>
      </c>
      <c r="DM73" s="3047">
        <v>0</v>
      </c>
      <c r="DN73" s="3047">
        <v>8</v>
      </c>
      <c r="DO73" s="3047">
        <v>6</v>
      </c>
      <c r="DP73" s="3047">
        <v>14</v>
      </c>
      <c r="DQ73" s="3047">
        <v>4</v>
      </c>
      <c r="DR73" s="3047">
        <v>6</v>
      </c>
      <c r="DS73" s="3047">
        <v>0</v>
      </c>
      <c r="DT73" s="3047">
        <v>0</v>
      </c>
      <c r="DU73" s="3047">
        <v>5</v>
      </c>
      <c r="DV73" s="3047">
        <v>5</v>
      </c>
      <c r="DW73" s="3047">
        <v>5</v>
      </c>
      <c r="DX73" s="3047">
        <v>5</v>
      </c>
      <c r="DY73" s="3047">
        <v>6</v>
      </c>
      <c r="DZ73" s="3047">
        <v>0</v>
      </c>
      <c r="EA73" s="3047">
        <v>0</v>
      </c>
      <c r="EB73" s="3047">
        <v>6</v>
      </c>
      <c r="EC73" s="3047">
        <v>4</v>
      </c>
      <c r="ED73" s="3047">
        <v>8</v>
      </c>
      <c r="EE73" s="3047">
        <v>5</v>
      </c>
      <c r="EF73" s="3047">
        <v>9</v>
      </c>
      <c r="EG73" s="3047">
        <v>0</v>
      </c>
      <c r="EH73" s="3047">
        <v>0</v>
      </c>
      <c r="EI73" s="3047">
        <v>2</v>
      </c>
      <c r="EJ73" s="3047">
        <v>5</v>
      </c>
      <c r="EK73" s="3047">
        <v>0</v>
      </c>
      <c r="EL73" s="3047">
        <v>8</v>
      </c>
      <c r="EM73" s="3047">
        <v>4</v>
      </c>
      <c r="EN73" s="3047">
        <v>0</v>
      </c>
      <c r="EO73" s="3047">
        <v>0</v>
      </c>
      <c r="EP73" s="3047">
        <v>5</v>
      </c>
      <c r="EQ73" s="3047">
        <v>3</v>
      </c>
      <c r="ER73" s="3047">
        <v>10</v>
      </c>
      <c r="ES73" s="3047">
        <v>2</v>
      </c>
      <c r="ET73" s="3047">
        <v>7</v>
      </c>
      <c r="EU73" s="3047">
        <v>0</v>
      </c>
      <c r="EV73" s="3047">
        <v>0</v>
      </c>
      <c r="EW73" s="3047">
        <v>0</v>
      </c>
      <c r="EX73" s="3047">
        <v>6</v>
      </c>
      <c r="EY73" s="3047">
        <v>4</v>
      </c>
      <c r="EZ73" s="3047">
        <v>11</v>
      </c>
      <c r="FA73" s="3047">
        <v>7</v>
      </c>
      <c r="FB73" s="3047">
        <v>0</v>
      </c>
      <c r="FC73" s="3047">
        <v>0</v>
      </c>
      <c r="FD73" s="3047">
        <v>14</v>
      </c>
      <c r="FE73" s="3047">
        <v>4</v>
      </c>
      <c r="FF73" s="3047">
        <v>17</v>
      </c>
      <c r="FG73" s="3047">
        <v>4</v>
      </c>
      <c r="FH73" s="3047">
        <v>6</v>
      </c>
      <c r="FI73" s="3047">
        <v>2</v>
      </c>
      <c r="FJ73" s="3047">
        <v>0</v>
      </c>
      <c r="FK73" s="3047">
        <v>1</v>
      </c>
      <c r="FL73" s="3047">
        <v>6</v>
      </c>
      <c r="FM73" s="3047">
        <v>9</v>
      </c>
      <c r="FN73" s="3047">
        <v>8</v>
      </c>
      <c r="FO73" s="3047">
        <v>1</v>
      </c>
      <c r="FP73" s="3047">
        <v>1</v>
      </c>
      <c r="FQ73" s="3047">
        <v>0</v>
      </c>
      <c r="FR73" s="3047">
        <v>0</v>
      </c>
      <c r="FS73" s="3047">
        <v>5</v>
      </c>
      <c r="FT73" s="3047">
        <v>7</v>
      </c>
      <c r="FU73" s="3047">
        <v>5</v>
      </c>
      <c r="FV73" s="3047">
        <v>12</v>
      </c>
      <c r="FW73" s="3047">
        <v>0</v>
      </c>
      <c r="FX73" s="3047">
        <v>0</v>
      </c>
      <c r="FY73" s="3047">
        <v>6</v>
      </c>
      <c r="FZ73" s="3047">
        <v>9</v>
      </c>
      <c r="GA73" s="3047">
        <v>0.21428571428571427</v>
      </c>
      <c r="GB73" s="3047">
        <v>5</v>
      </c>
      <c r="GC73" s="3047">
        <v>7</v>
      </c>
      <c r="GD73" s="3047">
        <v>0</v>
      </c>
      <c r="GE73" s="3047">
        <v>0</v>
      </c>
      <c r="GF73" s="3047">
        <v>15</v>
      </c>
      <c r="GG73" s="3047">
        <v>0</v>
      </c>
      <c r="GH73" s="3047">
        <v>8</v>
      </c>
      <c r="GI73" s="3047">
        <v>17</v>
      </c>
      <c r="GJ73" s="3047">
        <v>7</v>
      </c>
      <c r="GK73" s="3047">
        <v>4</v>
      </c>
      <c r="GL73" s="3047">
        <v>0</v>
      </c>
      <c r="GM73" s="3047">
        <v>4</v>
      </c>
      <c r="GN73" s="3047">
        <v>4</v>
      </c>
      <c r="GO73" s="3047">
        <v>7</v>
      </c>
      <c r="GP73" s="3047">
        <v>8</v>
      </c>
      <c r="GQ73" s="3047">
        <v>6</v>
      </c>
      <c r="GR73" s="3047">
        <v>1</v>
      </c>
      <c r="GS73" s="3047">
        <v>0</v>
      </c>
      <c r="GT73" s="3047">
        <v>4</v>
      </c>
      <c r="GU73" s="3047">
        <v>13</v>
      </c>
      <c r="GV73" s="3047">
        <v>4</v>
      </c>
      <c r="GW73" s="3047">
        <v>8</v>
      </c>
      <c r="GX73" s="3047">
        <v>9</v>
      </c>
      <c r="GY73" s="3047">
        <v>0</v>
      </c>
      <c r="GZ73" s="3047">
        <v>0</v>
      </c>
      <c r="HA73" s="3047">
        <v>6</v>
      </c>
      <c r="HB73" s="3047">
        <v>7</v>
      </c>
      <c r="HC73" s="3047">
        <v>8</v>
      </c>
      <c r="HD73" s="3047">
        <v>1</v>
      </c>
      <c r="HE73" s="3047">
        <v>6</v>
      </c>
      <c r="HF73" s="3047">
        <v>0</v>
      </c>
      <c r="HG73" s="3047">
        <v>0</v>
      </c>
      <c r="HH73" s="3047">
        <v>8</v>
      </c>
      <c r="HI73" s="3047">
        <v>3</v>
      </c>
      <c r="HJ73" s="3047">
        <v>12</v>
      </c>
      <c r="HK73" s="3047">
        <v>9</v>
      </c>
      <c r="HL73" s="3047">
        <v>7</v>
      </c>
      <c r="HM73" s="3047">
        <v>6</v>
      </c>
      <c r="HN73" s="3047">
        <v>0</v>
      </c>
      <c r="HO73" s="3047">
        <v>6</v>
      </c>
      <c r="HP73" s="3047">
        <v>9</v>
      </c>
      <c r="HQ73" s="3047">
        <v>15</v>
      </c>
      <c r="HR73" s="3047">
        <v>4</v>
      </c>
      <c r="HS73" s="3047">
        <v>9</v>
      </c>
      <c r="HT73" s="3047">
        <v>0</v>
      </c>
      <c r="HU73" s="3047">
        <v>0</v>
      </c>
      <c r="HV73" s="3047">
        <v>8</v>
      </c>
      <c r="HW73" s="3047">
        <v>3</v>
      </c>
      <c r="HX73" s="3047">
        <v>11</v>
      </c>
      <c r="HY73" s="3047">
        <v>2</v>
      </c>
      <c r="HZ73" s="3047">
        <v>5</v>
      </c>
      <c r="IA73" s="3047">
        <v>0</v>
      </c>
      <c r="IB73" s="3047">
        <v>0</v>
      </c>
      <c r="IC73" s="3047">
        <v>6</v>
      </c>
      <c r="ID73" s="3047">
        <v>10</v>
      </c>
      <c r="IE73" s="3047">
        <v>15</v>
      </c>
      <c r="IF73" s="3047">
        <v>8</v>
      </c>
      <c r="IG73" s="3047">
        <v>9</v>
      </c>
      <c r="IH73" s="3047">
        <v>0</v>
      </c>
      <c r="II73" s="3047">
        <v>0</v>
      </c>
      <c r="IJ73" s="3047">
        <v>10</v>
      </c>
      <c r="IK73" s="3047">
        <v>6</v>
      </c>
      <c r="IL73" s="3047">
        <v>11</v>
      </c>
      <c r="IM73" s="3047">
        <v>1</v>
      </c>
      <c r="IN73" s="3047">
        <v>14</v>
      </c>
      <c r="IO73" s="3047">
        <v>0</v>
      </c>
      <c r="IP73" s="3047">
        <v>0</v>
      </c>
      <c r="IQ73" s="3047">
        <v>0</v>
      </c>
      <c r="IR73" s="3047">
        <v>4</v>
      </c>
      <c r="IS73" s="3047">
        <v>6</v>
      </c>
      <c r="IT73" s="3047">
        <v>27</v>
      </c>
      <c r="IU73" s="3047">
        <v>1</v>
      </c>
      <c r="IV73" s="3047">
        <v>0</v>
      </c>
      <c r="IW73" s="3047">
        <v>0</v>
      </c>
      <c r="IX73" s="3047">
        <v>11</v>
      </c>
      <c r="IY73" s="3047">
        <v>11</v>
      </c>
      <c r="IZ73" s="3047">
        <v>18</v>
      </c>
      <c r="JA73" s="3047">
        <v>1</v>
      </c>
      <c r="JB73" s="3047">
        <v>6</v>
      </c>
      <c r="JC73" s="3047">
        <v>0</v>
      </c>
      <c r="JD73" s="3047">
        <v>0</v>
      </c>
      <c r="JE73" s="3047">
        <v>8</v>
      </c>
      <c r="JF73" s="3047">
        <v>2</v>
      </c>
      <c r="JG73" s="3047">
        <v>0</v>
      </c>
      <c r="JH73" s="3047">
        <v>0</v>
      </c>
      <c r="JI73" s="3047">
        <v>12</v>
      </c>
      <c r="JJ73" s="3047">
        <v>0</v>
      </c>
      <c r="JK73" s="3047">
        <v>0</v>
      </c>
      <c r="JL73" s="3047">
        <v>7</v>
      </c>
      <c r="JM73" s="3047">
        <v>4</v>
      </c>
      <c r="JN73" s="3047">
        <v>14</v>
      </c>
      <c r="JO73" s="3047">
        <v>1</v>
      </c>
      <c r="JP73" s="3047">
        <v>3</v>
      </c>
      <c r="JQ73" s="3047">
        <v>0</v>
      </c>
      <c r="JR73" s="3047">
        <v>0</v>
      </c>
      <c r="JS73" s="3047">
        <v>1</v>
      </c>
      <c r="JT73" s="3047">
        <v>8</v>
      </c>
      <c r="JU73" s="3047">
        <v>29</v>
      </c>
      <c r="JV73" s="3047">
        <v>0</v>
      </c>
      <c r="JW73" s="3047">
        <v>14</v>
      </c>
      <c r="JX73" s="3047">
        <v>0</v>
      </c>
      <c r="JY73" s="3047">
        <v>0</v>
      </c>
      <c r="JZ73" s="3047">
        <v>20</v>
      </c>
      <c r="KA73" s="3047">
        <v>4</v>
      </c>
      <c r="KB73" s="3047">
        <v>1</v>
      </c>
      <c r="KC73" s="3047">
        <v>0</v>
      </c>
      <c r="KD73" s="3047">
        <v>12</v>
      </c>
      <c r="KE73" s="3047">
        <v>0</v>
      </c>
      <c r="KF73" s="3047">
        <v>0</v>
      </c>
      <c r="KG73" s="3047">
        <v>9</v>
      </c>
      <c r="KH73" s="3047">
        <v>8</v>
      </c>
      <c r="KI73" s="3047">
        <v>11</v>
      </c>
      <c r="KJ73" s="3047">
        <v>0</v>
      </c>
      <c r="KK73" s="3047">
        <v>15</v>
      </c>
      <c r="KL73" s="3047">
        <v>0</v>
      </c>
      <c r="KM73" s="3047">
        <v>0</v>
      </c>
      <c r="KN73" s="3047">
        <v>4</v>
      </c>
      <c r="KO73" s="3047">
        <v>1</v>
      </c>
      <c r="KP73" s="3047">
        <v>12</v>
      </c>
      <c r="KQ73" s="3047">
        <v>1</v>
      </c>
      <c r="KR73" s="3047">
        <v>18</v>
      </c>
      <c r="KS73" s="3047">
        <v>0</v>
      </c>
      <c r="KT73" s="3047">
        <v>0</v>
      </c>
      <c r="KU73" s="3047">
        <v>10</v>
      </c>
      <c r="KV73" s="3047">
        <v>8</v>
      </c>
      <c r="KW73" s="3047">
        <v>32</v>
      </c>
      <c r="KX73" s="3047">
        <v>3</v>
      </c>
      <c r="KY73" s="3047">
        <v>7</v>
      </c>
      <c r="KZ73" s="3047">
        <v>0</v>
      </c>
      <c r="LA73" s="3047">
        <v>0</v>
      </c>
      <c r="LB73" s="3047">
        <v>8</v>
      </c>
      <c r="LC73" s="3047">
        <v>8</v>
      </c>
      <c r="LD73" s="3047">
        <v>29</v>
      </c>
      <c r="LE73" s="3047">
        <v>0</v>
      </c>
      <c r="LF73" s="3047">
        <v>13</v>
      </c>
      <c r="LG73" s="3047">
        <v>0</v>
      </c>
      <c r="LH73" s="3047">
        <v>0</v>
      </c>
      <c r="LI73" s="3047">
        <v>8</v>
      </c>
      <c r="LJ73" s="3047">
        <v>0</v>
      </c>
      <c r="LK73" s="3047">
        <v>16</v>
      </c>
      <c r="LL73" s="3047">
        <v>1</v>
      </c>
      <c r="LM73" s="3047">
        <v>5</v>
      </c>
      <c r="LN73" s="3047">
        <v>0</v>
      </c>
      <c r="LO73" s="3047">
        <v>0</v>
      </c>
      <c r="LP73" s="3047">
        <v>12</v>
      </c>
      <c r="LQ73" s="3047">
        <v>7</v>
      </c>
      <c r="LR73" s="3047">
        <v>14</v>
      </c>
      <c r="LS73" s="3047">
        <v>0</v>
      </c>
      <c r="LT73" s="3047">
        <v>2</v>
      </c>
      <c r="LU73" s="3047">
        <v>0</v>
      </c>
      <c r="LV73" s="3047">
        <v>0</v>
      </c>
      <c r="LW73" s="3047">
        <v>0</v>
      </c>
      <c r="LX73" s="3047">
        <v>13</v>
      </c>
      <c r="LY73" s="3047">
        <v>23</v>
      </c>
      <c r="LZ73" s="3047">
        <v>0</v>
      </c>
      <c r="MA73" s="3047">
        <v>0</v>
      </c>
      <c r="MB73" s="3047">
        <v>0</v>
      </c>
      <c r="MC73" s="3047">
        <v>0</v>
      </c>
      <c r="MD73" s="3047">
        <v>15</v>
      </c>
      <c r="ME73" s="3047">
        <v>5</v>
      </c>
      <c r="MF73" s="3047">
        <v>14</v>
      </c>
      <c r="MG73" s="3047">
        <v>0</v>
      </c>
      <c r="MH73" s="3047">
        <v>9</v>
      </c>
      <c r="MI73" s="3047">
        <v>0</v>
      </c>
      <c r="MJ73" s="3047">
        <v>0</v>
      </c>
      <c r="MK73" s="3047">
        <v>5</v>
      </c>
      <c r="ML73" s="3047">
        <v>5</v>
      </c>
      <c r="MM73" s="3047">
        <v>14</v>
      </c>
      <c r="MN73" s="3047">
        <v>0</v>
      </c>
      <c r="MO73" s="3047">
        <v>4</v>
      </c>
      <c r="MP73" s="3047">
        <v>0</v>
      </c>
      <c r="MQ73" s="3047">
        <v>0</v>
      </c>
      <c r="MR73" s="3047">
        <v>8</v>
      </c>
      <c r="MS73" s="3047">
        <v>6</v>
      </c>
      <c r="MT73" s="3047">
        <v>7</v>
      </c>
      <c r="MU73" s="3047">
        <v>1</v>
      </c>
      <c r="MV73" s="3047">
        <v>6</v>
      </c>
      <c r="MW73" s="3047">
        <v>0</v>
      </c>
      <c r="MX73" s="3047">
        <v>0</v>
      </c>
      <c r="MY73" s="3047">
        <v>0</v>
      </c>
      <c r="MZ73" s="3047">
        <v>9</v>
      </c>
      <c r="NA73" s="3047">
        <v>8</v>
      </c>
      <c r="NB73" s="3047">
        <v>12</v>
      </c>
      <c r="NC73" s="3047">
        <v>0</v>
      </c>
      <c r="ND73" s="3047">
        <v>0</v>
      </c>
      <c r="NE73" s="3047">
        <v>0</v>
      </c>
      <c r="NF73" s="3047">
        <v>0</v>
      </c>
      <c r="NG73" s="3047">
        <v>6</v>
      </c>
      <c r="NH73" s="3047">
        <v>8</v>
      </c>
      <c r="NI73" s="3047">
        <v>0</v>
      </c>
      <c r="NJ73" s="3047">
        <v>17</v>
      </c>
      <c r="NK73" s="3047">
        <v>0</v>
      </c>
      <c r="NL73" s="3047">
        <v>0</v>
      </c>
      <c r="NM73" s="3047">
        <v>10</v>
      </c>
      <c r="NN73" s="3047">
        <v>4</v>
      </c>
      <c r="NO73" s="3047">
        <v>12</v>
      </c>
      <c r="NP73" s="3047">
        <v>1</v>
      </c>
      <c r="NQ73" s="3047">
        <v>9</v>
      </c>
      <c r="NR73" s="3047">
        <v>0</v>
      </c>
      <c r="NS73" s="3047">
        <v>0</v>
      </c>
      <c r="NT73" s="3047">
        <v>7</v>
      </c>
      <c r="NU73" s="3047">
        <v>5</v>
      </c>
      <c r="NV73" s="3047">
        <v>1</v>
      </c>
      <c r="NW73" s="3047">
        <v>11</v>
      </c>
      <c r="NX73" s="3047">
        <v>3</v>
      </c>
      <c r="NY73" s="3047">
        <v>0</v>
      </c>
      <c r="NZ73" s="3047">
        <v>0</v>
      </c>
      <c r="OA73" s="3047">
        <v>14</v>
      </c>
      <c r="OB73" s="3047">
        <v>5</v>
      </c>
      <c r="OC73" s="3047">
        <v>11</v>
      </c>
      <c r="OD73" s="3047">
        <v>2</v>
      </c>
      <c r="OE73" s="3047">
        <v>7</v>
      </c>
      <c r="OF73" s="3047">
        <v>0</v>
      </c>
      <c r="OG73" s="3047">
        <v>0</v>
      </c>
      <c r="OH73" s="3047">
        <v>11</v>
      </c>
      <c r="OI73" s="3047">
        <v>14</v>
      </c>
      <c r="OJ73" s="3047">
        <v>17</v>
      </c>
      <c r="OK73" s="3047">
        <v>2</v>
      </c>
      <c r="OL73" s="3047">
        <v>11</v>
      </c>
      <c r="OM73" s="3047">
        <v>0</v>
      </c>
      <c r="ON73" s="3047">
        <v>0</v>
      </c>
      <c r="OO73" s="3047">
        <v>5</v>
      </c>
      <c r="OP73" s="3047">
        <v>11</v>
      </c>
      <c r="OQ73" s="3047">
        <v>20</v>
      </c>
      <c r="OR73" s="3047">
        <v>1</v>
      </c>
      <c r="OS73" s="3047">
        <v>11</v>
      </c>
      <c r="OT73" s="3047">
        <v>0</v>
      </c>
      <c r="OU73" s="3047">
        <v>0</v>
      </c>
      <c r="OV73" s="3047">
        <v>7</v>
      </c>
      <c r="OW73" s="3047">
        <v>3</v>
      </c>
      <c r="OX73" s="3047">
        <v>19</v>
      </c>
      <c r="OY73" s="3047">
        <v>1</v>
      </c>
      <c r="OZ73" s="3047">
        <v>11</v>
      </c>
      <c r="PA73" s="3047">
        <v>0</v>
      </c>
      <c r="PB73" s="3047">
        <v>0</v>
      </c>
      <c r="PC73" s="3047">
        <v>9</v>
      </c>
      <c r="PD73" s="3047">
        <v>0</v>
      </c>
      <c r="PE73" s="3047">
        <v>8</v>
      </c>
      <c r="PF73" s="3047">
        <v>22</v>
      </c>
      <c r="PG73" s="3047">
        <v>2</v>
      </c>
      <c r="PH73" s="3047"/>
      <c r="PI73" s="3047">
        <v>0</v>
      </c>
      <c r="PJ73" s="3047">
        <v>19</v>
      </c>
      <c r="PK73" s="3047">
        <v>3</v>
      </c>
      <c r="PL73" s="3047">
        <v>28</v>
      </c>
      <c r="PM73" s="3047">
        <v>1</v>
      </c>
      <c r="PN73" s="3047">
        <v>21</v>
      </c>
      <c r="PO73" s="3047">
        <v>0</v>
      </c>
      <c r="PP73" s="3047">
        <v>0</v>
      </c>
      <c r="PQ73" s="3047">
        <v>12</v>
      </c>
      <c r="PR73" s="3047">
        <v>5</v>
      </c>
      <c r="PS73" s="3047">
        <v>9</v>
      </c>
      <c r="PT73" s="3047">
        <v>2</v>
      </c>
      <c r="PU73" s="3047">
        <v>10</v>
      </c>
      <c r="PV73" s="3047">
        <v>0</v>
      </c>
      <c r="PW73" s="3047">
        <v>0</v>
      </c>
      <c r="PX73" s="3047">
        <v>8</v>
      </c>
      <c r="PY73" s="3047">
        <v>0</v>
      </c>
      <c r="PZ73" s="3047">
        <v>11</v>
      </c>
      <c r="QA73" s="3047">
        <v>2</v>
      </c>
      <c r="QB73" s="3047">
        <v>12</v>
      </c>
      <c r="QC73" s="3047">
        <v>0</v>
      </c>
      <c r="QD73" s="3047">
        <v>0</v>
      </c>
      <c r="QE73" s="3047">
        <v>5</v>
      </c>
      <c r="QF73" s="3047">
        <v>6</v>
      </c>
      <c r="QG73" s="3047">
        <v>7</v>
      </c>
      <c r="QH73" s="3047">
        <v>1</v>
      </c>
      <c r="QI73" s="3047">
        <v>0</v>
      </c>
      <c r="QJ73" s="3047">
        <v>0</v>
      </c>
      <c r="QK73" s="3047">
        <v>0</v>
      </c>
      <c r="QL73" s="3047">
        <v>11</v>
      </c>
      <c r="QM73" s="3047">
        <v>3</v>
      </c>
      <c r="QN73" s="3047">
        <v>21</v>
      </c>
      <c r="QO73" s="3047">
        <v>0.5</v>
      </c>
      <c r="QP73" s="3047">
        <v>0</v>
      </c>
      <c r="QQ73" s="3047">
        <v>0</v>
      </c>
      <c r="QR73" s="3047">
        <v>0</v>
      </c>
      <c r="QS73" s="3047">
        <v>22</v>
      </c>
      <c r="QT73" s="3047">
        <v>6</v>
      </c>
      <c r="QU73" s="3047">
        <v>12</v>
      </c>
      <c r="QV73" s="3047">
        <v>1</v>
      </c>
      <c r="QW73" s="3047">
        <v>9</v>
      </c>
      <c r="QX73" s="3047">
        <v>0</v>
      </c>
      <c r="QY73" s="3047">
        <v>0</v>
      </c>
      <c r="QZ73" s="3047">
        <v>8</v>
      </c>
      <c r="RA73" s="3047">
        <v>5</v>
      </c>
      <c r="RB73" s="3047">
        <v>10</v>
      </c>
      <c r="RC73" s="3047">
        <v>1</v>
      </c>
      <c r="RD73" s="3047">
        <v>8</v>
      </c>
      <c r="RE73" s="3047">
        <v>0</v>
      </c>
      <c r="RF73" s="3047">
        <v>0</v>
      </c>
      <c r="RG73" s="3047">
        <v>3</v>
      </c>
      <c r="RH73" s="3047">
        <v>4</v>
      </c>
      <c r="RI73" s="3047">
        <v>8</v>
      </c>
      <c r="RJ73" s="3047">
        <v>2</v>
      </c>
      <c r="RK73" s="3047">
        <v>7</v>
      </c>
      <c r="RL73" s="3047">
        <v>0</v>
      </c>
      <c r="RM73" s="3047">
        <v>0</v>
      </c>
      <c r="RN73" s="3047">
        <v>3</v>
      </c>
      <c r="RO73" s="3047">
        <v>6</v>
      </c>
      <c r="RP73" s="3047">
        <v>11</v>
      </c>
      <c r="RQ73" s="3047">
        <v>5</v>
      </c>
      <c r="RR73" s="3047">
        <v>10</v>
      </c>
      <c r="RS73" s="3047">
        <v>0</v>
      </c>
      <c r="RT73" s="3047">
        <v>0</v>
      </c>
      <c r="RU73" s="3047">
        <v>4</v>
      </c>
      <c r="RV73" s="3047">
        <v>12</v>
      </c>
      <c r="RW73" s="3047">
        <v>22</v>
      </c>
      <c r="RX73" s="3047">
        <v>8</v>
      </c>
      <c r="RY73" s="3047">
        <v>0</v>
      </c>
      <c r="RZ73" s="3047">
        <v>0</v>
      </c>
      <c r="SA73" s="3047">
        <v>0</v>
      </c>
      <c r="SB73" s="3047">
        <v>6</v>
      </c>
      <c r="SC73" s="3047">
        <v>9</v>
      </c>
      <c r="SD73" s="3047">
        <v>8</v>
      </c>
      <c r="SE73" s="3047">
        <v>0</v>
      </c>
      <c r="SF73" s="3047">
        <v>11</v>
      </c>
      <c r="SG73" s="3047">
        <v>0</v>
      </c>
      <c r="SH73" s="3047">
        <v>0</v>
      </c>
      <c r="SI73" s="3047">
        <v>4</v>
      </c>
      <c r="SJ73" s="3047">
        <v>10</v>
      </c>
      <c r="SK73" s="3047">
        <v>7</v>
      </c>
      <c r="SL73" s="3047">
        <v>1</v>
      </c>
      <c r="SM73" s="3047">
        <v>4</v>
      </c>
      <c r="SN73" s="3047">
        <v>0</v>
      </c>
      <c r="SO73" s="3047">
        <v>0</v>
      </c>
      <c r="SP73" s="3047">
        <v>5</v>
      </c>
      <c r="SQ73" s="3047">
        <v>8</v>
      </c>
      <c r="SR73" s="3047">
        <v>13</v>
      </c>
      <c r="SS73" s="3047">
        <v>2</v>
      </c>
      <c r="ST73" s="3047">
        <v>10</v>
      </c>
      <c r="SU73" s="3047">
        <v>0</v>
      </c>
      <c r="SV73" s="3047">
        <v>0</v>
      </c>
      <c r="SW73" s="3047">
        <v>0</v>
      </c>
      <c r="SX73" s="3047">
        <v>6</v>
      </c>
      <c r="SY73" s="3047">
        <v>0</v>
      </c>
      <c r="SZ73" s="3047">
        <v>22</v>
      </c>
      <c r="TA73" s="3047">
        <v>1</v>
      </c>
      <c r="TB73" s="3047">
        <v>0</v>
      </c>
      <c r="TC73" s="3047">
        <v>0</v>
      </c>
      <c r="TD73" s="3047">
        <v>16</v>
      </c>
      <c r="TE73" s="3047">
        <v>4</v>
      </c>
      <c r="TF73" s="3047">
        <v>10</v>
      </c>
      <c r="TG73" s="3047">
        <v>4</v>
      </c>
      <c r="TH73" s="3047">
        <v>2</v>
      </c>
      <c r="TI73" s="3047">
        <v>0</v>
      </c>
      <c r="TJ73" s="3047">
        <v>0</v>
      </c>
      <c r="TK73" s="3047">
        <v>1</v>
      </c>
      <c r="TL73" s="3047">
        <v>4</v>
      </c>
      <c r="TM73" s="3047">
        <v>10</v>
      </c>
      <c r="TN73" s="3047">
        <v>2</v>
      </c>
      <c r="TO73" s="3047">
        <v>4</v>
      </c>
      <c r="TP73" s="3047">
        <v>0</v>
      </c>
      <c r="TQ73" s="3047">
        <v>0</v>
      </c>
      <c r="TR73" s="3047">
        <v>5</v>
      </c>
      <c r="TS73" s="3047">
        <v>5</v>
      </c>
      <c r="TT73" s="3047">
        <v>2</v>
      </c>
      <c r="TU73" s="3047">
        <v>6</v>
      </c>
      <c r="TV73" s="3047">
        <v>12</v>
      </c>
      <c r="TW73" s="3047">
        <v>0</v>
      </c>
      <c r="TX73" s="3047">
        <v>0</v>
      </c>
      <c r="TY73" s="3047">
        <v>9</v>
      </c>
      <c r="TZ73" s="3047">
        <v>0</v>
      </c>
      <c r="UA73" s="3047">
        <v>9</v>
      </c>
      <c r="UB73" s="3047">
        <v>4</v>
      </c>
      <c r="UC73" s="3047">
        <v>7</v>
      </c>
      <c r="UD73" s="3047">
        <v>0</v>
      </c>
      <c r="UE73" s="3047">
        <v>0</v>
      </c>
      <c r="UF73" s="3047">
        <v>3</v>
      </c>
      <c r="UG73" s="3047">
        <v>4</v>
      </c>
      <c r="UH73" s="3047">
        <v>0</v>
      </c>
      <c r="UI73" s="3047">
        <v>13</v>
      </c>
      <c r="UJ73" s="3047">
        <v>1</v>
      </c>
      <c r="UK73" s="3047">
        <v>0</v>
      </c>
      <c r="UL73" s="3047">
        <v>0</v>
      </c>
      <c r="UM73" s="3047">
        <v>8</v>
      </c>
      <c r="UN73" s="3047">
        <v>4</v>
      </c>
      <c r="UO73" s="3047">
        <v>9</v>
      </c>
      <c r="UP73" s="3047">
        <v>3</v>
      </c>
      <c r="UQ73" s="3047">
        <v>2</v>
      </c>
      <c r="UR73" s="3047">
        <v>0</v>
      </c>
      <c r="US73" s="3047">
        <v>0</v>
      </c>
      <c r="UT73" s="3047">
        <v>4</v>
      </c>
      <c r="UU73" s="3047">
        <v>3</v>
      </c>
      <c r="UV73" s="3047">
        <v>4</v>
      </c>
      <c r="UW73" s="3047">
        <v>2</v>
      </c>
      <c r="UX73" s="3047">
        <v>6</v>
      </c>
      <c r="UY73" s="3047">
        <v>0</v>
      </c>
      <c r="UZ73" s="3047">
        <v>0</v>
      </c>
      <c r="VA73" s="3047">
        <v>3</v>
      </c>
      <c r="VB73" s="3047">
        <v>5</v>
      </c>
      <c r="VC73" s="3047">
        <v>15</v>
      </c>
      <c r="VD73" s="3047">
        <v>4</v>
      </c>
      <c r="VE73" s="3047">
        <v>10</v>
      </c>
      <c r="VF73" s="3047">
        <v>0</v>
      </c>
      <c r="VG73" s="3047">
        <v>0</v>
      </c>
      <c r="VH73" s="3047">
        <v>1</v>
      </c>
      <c r="VI73" s="3047">
        <v>2</v>
      </c>
      <c r="VJ73" s="3047">
        <v>22</v>
      </c>
      <c r="VK73" s="3047">
        <v>7</v>
      </c>
      <c r="VL73" s="3047">
        <v>4</v>
      </c>
      <c r="VM73" s="3047">
        <v>0</v>
      </c>
      <c r="VN73" s="3047">
        <v>0</v>
      </c>
      <c r="VO73" s="3047">
        <v>5</v>
      </c>
      <c r="VP73" s="3047">
        <v>4</v>
      </c>
      <c r="VQ73" s="3047">
        <v>8</v>
      </c>
      <c r="VR73" s="3047">
        <v>6</v>
      </c>
      <c r="VS73" s="3047">
        <v>6</v>
      </c>
      <c r="VT73" s="3047">
        <v>0</v>
      </c>
      <c r="VU73" s="3047">
        <v>0</v>
      </c>
      <c r="VV73" s="3047">
        <v>8</v>
      </c>
      <c r="VW73" s="3047">
        <v>4</v>
      </c>
      <c r="VX73" s="3047">
        <v>10</v>
      </c>
      <c r="VY73" s="3047">
        <v>2</v>
      </c>
      <c r="VZ73" s="3047">
        <v>8</v>
      </c>
      <c r="WA73" s="3047">
        <v>0</v>
      </c>
      <c r="WB73" s="3047">
        <v>0</v>
      </c>
      <c r="WC73" s="3047">
        <v>6</v>
      </c>
      <c r="WD73" s="3047">
        <v>8</v>
      </c>
      <c r="WE73" s="3047">
        <v>13</v>
      </c>
      <c r="WF73" s="3047">
        <v>7</v>
      </c>
      <c r="WG73" s="3047">
        <v>9</v>
      </c>
      <c r="WH73" s="3047">
        <v>0</v>
      </c>
      <c r="WI73" s="3047">
        <v>0</v>
      </c>
      <c r="WJ73" s="3047">
        <v>6</v>
      </c>
      <c r="WK73" s="3047">
        <v>11</v>
      </c>
      <c r="WL73" s="3047">
        <v>10</v>
      </c>
      <c r="WM73" s="3047">
        <v>12</v>
      </c>
      <c r="WN73" s="3047">
        <v>5</v>
      </c>
      <c r="WO73" s="3047">
        <v>0</v>
      </c>
      <c r="WP73" s="3047">
        <v>0</v>
      </c>
      <c r="WQ73" s="3047">
        <v>0</v>
      </c>
      <c r="WR73" s="3047">
        <v>5</v>
      </c>
      <c r="WS73" s="3047">
        <v>3</v>
      </c>
      <c r="WT73" s="3047">
        <v>10</v>
      </c>
      <c r="WU73" s="3047">
        <v>5</v>
      </c>
      <c r="WV73" s="3047">
        <v>0</v>
      </c>
      <c r="WW73" s="3047">
        <v>0</v>
      </c>
      <c r="WX73" s="3047">
        <v>12</v>
      </c>
      <c r="WY73" s="3047">
        <v>4</v>
      </c>
      <c r="WZ73" s="3047">
        <v>15</v>
      </c>
      <c r="XA73" s="3047">
        <v>5</v>
      </c>
      <c r="XB73" s="3047">
        <v>3</v>
      </c>
      <c r="XC73" s="3047">
        <v>0</v>
      </c>
      <c r="XD73" s="3047">
        <v>0</v>
      </c>
      <c r="XE73" s="3047">
        <v>1</v>
      </c>
      <c r="XF73" s="3047">
        <v>4</v>
      </c>
      <c r="XG73" s="3047">
        <v>11</v>
      </c>
      <c r="XH73" s="3047">
        <v>15</v>
      </c>
      <c r="XI73" s="3047">
        <v>11</v>
      </c>
      <c r="XJ73" s="3047">
        <v>0</v>
      </c>
      <c r="XK73" s="3047">
        <v>0</v>
      </c>
      <c r="XL73" s="3047">
        <v>3</v>
      </c>
      <c r="XM73" s="3047">
        <v>7</v>
      </c>
      <c r="XN73" s="3047">
        <v>8</v>
      </c>
      <c r="XO73" s="3047">
        <v>12</v>
      </c>
      <c r="XP73" s="3047">
        <v>5</v>
      </c>
      <c r="XQ73" s="3047">
        <v>0</v>
      </c>
      <c r="XR73" s="3047">
        <v>0</v>
      </c>
      <c r="XS73" s="3047">
        <v>9</v>
      </c>
      <c r="XT73" s="3047">
        <v>5</v>
      </c>
      <c r="XU73" s="3047">
        <v>13</v>
      </c>
      <c r="XV73" s="3047">
        <v>6</v>
      </c>
      <c r="XW73" s="3047">
        <v>10</v>
      </c>
      <c r="XX73" s="3047">
        <v>0</v>
      </c>
      <c r="XY73" s="3047">
        <v>0</v>
      </c>
      <c r="XZ73" s="3047">
        <v>7</v>
      </c>
      <c r="YA73" s="3047">
        <v>2</v>
      </c>
      <c r="YB73" s="3047">
        <v>0</v>
      </c>
      <c r="YC73" s="3047">
        <v>16</v>
      </c>
      <c r="YD73" s="3047">
        <v>6</v>
      </c>
      <c r="YE73" s="3047">
        <v>0</v>
      </c>
      <c r="YF73" s="3047">
        <v>0</v>
      </c>
      <c r="YG73" s="3047">
        <v>7</v>
      </c>
      <c r="YH73" s="3047">
        <v>4</v>
      </c>
      <c r="YI73" s="3047">
        <v>10</v>
      </c>
      <c r="YJ73" s="3047">
        <v>3</v>
      </c>
      <c r="YK73" s="3047">
        <v>5</v>
      </c>
      <c r="YL73" s="3047">
        <v>0</v>
      </c>
      <c r="YM73" s="3047">
        <v>0</v>
      </c>
      <c r="YN73" s="3047">
        <v>10</v>
      </c>
      <c r="YO73" s="3047">
        <v>6</v>
      </c>
      <c r="YP73" s="3047">
        <v>10</v>
      </c>
      <c r="YQ73" s="3047">
        <v>6</v>
      </c>
      <c r="YR73" s="3047">
        <v>13</v>
      </c>
      <c r="YS73" s="3047">
        <v>0</v>
      </c>
      <c r="YT73" s="3047">
        <v>0</v>
      </c>
      <c r="YU73" s="3047">
        <v>9</v>
      </c>
      <c r="YV73" s="3047">
        <v>7</v>
      </c>
      <c r="YW73" s="3047">
        <v>14</v>
      </c>
      <c r="YX73" s="3047">
        <v>7</v>
      </c>
      <c r="YY73" s="3047">
        <v>0</v>
      </c>
      <c r="YZ73" s="3047">
        <v>0</v>
      </c>
      <c r="ZA73" s="3047">
        <v>0</v>
      </c>
      <c r="ZB73" s="3047">
        <v>17</v>
      </c>
      <c r="ZC73" s="3047">
        <v>4</v>
      </c>
      <c r="ZD73" s="3047">
        <v>23</v>
      </c>
      <c r="ZE73" s="3047">
        <v>0</v>
      </c>
      <c r="ZF73" s="3047">
        <v>8</v>
      </c>
      <c r="ZG73" s="3047">
        <v>0</v>
      </c>
      <c r="ZH73" s="3047">
        <v>0</v>
      </c>
      <c r="ZI73" s="3047">
        <v>6</v>
      </c>
      <c r="ZJ73" s="3047">
        <v>8</v>
      </c>
      <c r="ZK73" s="3047">
        <v>0</v>
      </c>
      <c r="ZL73" s="3047">
        <v>4</v>
      </c>
      <c r="ZM73" s="3047">
        <v>2</v>
      </c>
      <c r="ZN73" s="3047">
        <v>0</v>
      </c>
      <c r="ZO73" s="3047">
        <v>0</v>
      </c>
      <c r="ZP73" s="3047">
        <v>7</v>
      </c>
      <c r="ZQ73" s="3047">
        <v>1</v>
      </c>
      <c r="ZR73" s="3047">
        <v>20</v>
      </c>
      <c r="ZS73" s="3047">
        <v>0</v>
      </c>
      <c r="ZT73" s="3047">
        <v>4</v>
      </c>
      <c r="ZU73" s="3047">
        <v>0</v>
      </c>
      <c r="ZV73" s="3047">
        <v>0</v>
      </c>
      <c r="ZW73" s="3047">
        <v>0</v>
      </c>
      <c r="ZX73" s="3047">
        <v>3</v>
      </c>
      <c r="ZY73" s="3047">
        <v>11</v>
      </c>
      <c r="ZZ73" s="3047">
        <v>5</v>
      </c>
      <c r="AAA73" s="3047">
        <v>6</v>
      </c>
      <c r="AAB73" s="3047">
        <v>0</v>
      </c>
      <c r="AAC73" s="3047">
        <v>0</v>
      </c>
      <c r="AAD73" s="3047">
        <v>7</v>
      </c>
      <c r="AAE73" s="3047">
        <v>3</v>
      </c>
      <c r="AAF73" s="3047">
        <v>2</v>
      </c>
      <c r="AAG73" s="3047">
        <v>5</v>
      </c>
      <c r="AAH73" s="3047">
        <v>1</v>
      </c>
      <c r="AAI73" s="3047">
        <v>0</v>
      </c>
      <c r="AAJ73" s="3047">
        <v>0</v>
      </c>
      <c r="AAK73" s="3047">
        <v>6</v>
      </c>
      <c r="AAL73" s="3047">
        <v>8</v>
      </c>
      <c r="AAM73" s="3047">
        <v>4</v>
      </c>
      <c r="AAN73" s="3047">
        <v>17</v>
      </c>
      <c r="AAO73" s="3047">
        <v>2</v>
      </c>
      <c r="AAP73" s="3047">
        <v>0</v>
      </c>
      <c r="AAQ73" s="3047">
        <v>0</v>
      </c>
      <c r="AAR73" s="3047">
        <v>6</v>
      </c>
      <c r="AAS73" s="3047">
        <v>6</v>
      </c>
      <c r="AAT73" s="3047">
        <v>0</v>
      </c>
      <c r="AAU73" s="3047">
        <v>14</v>
      </c>
      <c r="AAV73" s="3047">
        <v>5</v>
      </c>
      <c r="AAW73" s="3047">
        <v>0</v>
      </c>
      <c r="AAX73" s="3047">
        <v>0</v>
      </c>
      <c r="AAY73" s="3047">
        <v>13</v>
      </c>
      <c r="AAZ73" s="3047">
        <v>0</v>
      </c>
      <c r="ABA73" s="3047">
        <v>1</v>
      </c>
      <c r="ABB73" s="3047">
        <v>4</v>
      </c>
      <c r="ABC73" s="3047">
        <v>9</v>
      </c>
      <c r="ABD73" s="3047">
        <v>0</v>
      </c>
      <c r="ABE73" s="3047">
        <v>0</v>
      </c>
      <c r="ABF73" s="3047">
        <v>19</v>
      </c>
      <c r="ABG73" s="3047">
        <v>0</v>
      </c>
      <c r="ABH73" s="3047">
        <v>4</v>
      </c>
    </row>
    <row r="74" spans="1:736" x14ac:dyDescent="0.2">
      <c r="A74" s="3046" t="s">
        <v>442</v>
      </c>
      <c r="B74" s="2946">
        <v>42703</v>
      </c>
      <c r="C74" s="2946">
        <v>42703</v>
      </c>
      <c r="D74" s="2946"/>
      <c r="E74" s="2946"/>
      <c r="F74" s="2946">
        <v>42703</v>
      </c>
      <c r="G74" s="2946">
        <v>42709</v>
      </c>
      <c r="H74" s="2946">
        <v>42720</v>
      </c>
      <c r="I74" s="2946">
        <v>42709</v>
      </c>
      <c r="J74" s="4857" t="s">
        <v>647</v>
      </c>
      <c r="K74" s="4857" t="s">
        <v>647</v>
      </c>
      <c r="L74" s="4857" t="s">
        <v>647</v>
      </c>
      <c r="M74" s="4857">
        <v>42713</v>
      </c>
      <c r="N74" s="4857">
        <v>43082</v>
      </c>
      <c r="O74" s="4857">
        <v>42717</v>
      </c>
      <c r="P74" s="4857">
        <v>42718</v>
      </c>
      <c r="Q74" s="4857">
        <v>42706</v>
      </c>
      <c r="R74" s="4857"/>
      <c r="S74" s="4857"/>
      <c r="T74" s="4857">
        <v>42751</v>
      </c>
      <c r="U74" s="4874" t="s">
        <v>647</v>
      </c>
      <c r="V74" s="4874">
        <v>42717</v>
      </c>
      <c r="W74" s="4874">
        <v>42726</v>
      </c>
      <c r="X74" s="4874">
        <v>42717</v>
      </c>
      <c r="Y74" s="4874"/>
      <c r="Z74" s="4874"/>
      <c r="AA74" s="4874">
        <v>42726</v>
      </c>
      <c r="AB74" s="4874">
        <v>42720</v>
      </c>
      <c r="AC74" s="4874">
        <v>42713</v>
      </c>
      <c r="AD74" s="4874">
        <v>42742</v>
      </c>
      <c r="AE74" s="4874">
        <v>42748</v>
      </c>
      <c r="AF74" s="4874"/>
      <c r="AG74" s="4874"/>
      <c r="AH74" s="4874">
        <v>42732</v>
      </c>
      <c r="AI74" s="4874">
        <v>42746</v>
      </c>
      <c r="AJ74" s="4874">
        <v>42742</v>
      </c>
      <c r="AK74" s="4874">
        <v>42768</v>
      </c>
      <c r="AL74" s="4874">
        <v>42751</v>
      </c>
      <c r="AM74" s="4874"/>
      <c r="AN74" s="4874"/>
      <c r="AO74" s="4883" t="s">
        <v>647</v>
      </c>
      <c r="AP74" s="4883">
        <v>42745</v>
      </c>
      <c r="AQ74" s="4883">
        <v>42720</v>
      </c>
      <c r="AR74" s="4883">
        <v>42720</v>
      </c>
      <c r="AS74" s="4883">
        <v>42748</v>
      </c>
      <c r="AT74" s="4874"/>
      <c r="AU74" s="4874"/>
      <c r="AV74" s="4883">
        <v>42762</v>
      </c>
      <c r="AW74" s="4883">
        <v>42755</v>
      </c>
      <c r="AX74" s="4883">
        <v>42751</v>
      </c>
      <c r="AY74" s="4883">
        <v>42754</v>
      </c>
      <c r="AZ74" s="4883">
        <v>42759</v>
      </c>
      <c r="BA74" s="4883"/>
      <c r="BB74" s="4883"/>
      <c r="BC74" s="4883" t="s">
        <v>647</v>
      </c>
      <c r="BD74" s="4883">
        <v>42751</v>
      </c>
      <c r="BE74" s="4883">
        <v>42751</v>
      </c>
      <c r="BF74" s="4883">
        <v>42789</v>
      </c>
      <c r="BG74" s="4883">
        <v>42790</v>
      </c>
      <c r="BH74" s="4883"/>
      <c r="BI74" s="4883"/>
      <c r="BJ74" s="4883">
        <v>42790</v>
      </c>
      <c r="BK74" s="4883">
        <v>42765</v>
      </c>
      <c r="BL74" s="4883">
        <v>42795</v>
      </c>
      <c r="BM74" s="4883">
        <v>42796</v>
      </c>
      <c r="BN74" s="4883">
        <v>42765</v>
      </c>
      <c r="BO74" s="4883">
        <v>42797</v>
      </c>
      <c r="BP74" s="4883">
        <v>42797</v>
      </c>
      <c r="BQ74" s="4883">
        <v>42782</v>
      </c>
      <c r="BR74" s="4883">
        <v>42800</v>
      </c>
      <c r="BS74" s="4883">
        <v>42800</v>
      </c>
      <c r="BT74" s="4883">
        <v>42800</v>
      </c>
      <c r="BU74" s="4883">
        <v>42800</v>
      </c>
      <c r="BV74" s="4883">
        <v>42800</v>
      </c>
      <c r="BW74" s="4883">
        <v>42800</v>
      </c>
      <c r="BX74" s="4883">
        <v>42776</v>
      </c>
      <c r="BY74" s="4883">
        <v>42776</v>
      </c>
      <c r="BZ74" s="4883">
        <v>42800</v>
      </c>
      <c r="CA74" s="4883">
        <v>42800</v>
      </c>
      <c r="CB74" s="4883">
        <v>42797</v>
      </c>
      <c r="CC74" s="4883">
        <v>42800</v>
      </c>
      <c r="CD74" s="4883">
        <v>42800</v>
      </c>
      <c r="CE74" s="4883">
        <v>42800</v>
      </c>
      <c r="CF74" s="4883">
        <v>42796</v>
      </c>
      <c r="CG74" s="4883">
        <v>42800</v>
      </c>
      <c r="CH74" s="4883">
        <v>42790</v>
      </c>
      <c r="CI74" s="4883">
        <v>42795</v>
      </c>
      <c r="CJ74" s="4883">
        <v>42800</v>
      </c>
      <c r="CK74" s="4883">
        <v>42800</v>
      </c>
      <c r="CL74" s="4883">
        <v>42787</v>
      </c>
      <c r="CM74" s="4883">
        <v>42787</v>
      </c>
      <c r="CN74" s="4883">
        <v>42787</v>
      </c>
      <c r="CO74" s="4883">
        <v>42787</v>
      </c>
      <c r="CP74" s="4883">
        <v>42787</v>
      </c>
      <c r="CQ74" s="4883">
        <v>42787</v>
      </c>
      <c r="CR74" s="4883">
        <v>42787</v>
      </c>
      <c r="CS74" s="4883">
        <v>42787</v>
      </c>
      <c r="CT74" s="4883">
        <v>42787</v>
      </c>
      <c r="CU74" s="4883">
        <v>42787</v>
      </c>
      <c r="CV74" s="4883">
        <v>42787</v>
      </c>
      <c r="CW74" s="4883">
        <v>42787</v>
      </c>
      <c r="CX74" s="4883">
        <v>42787</v>
      </c>
      <c r="CY74" s="4883">
        <v>42787</v>
      </c>
      <c r="CZ74" s="4883">
        <v>42787</v>
      </c>
      <c r="DA74" s="4883">
        <v>42787</v>
      </c>
      <c r="DB74" s="4883">
        <v>42787</v>
      </c>
      <c r="DC74" s="4883">
        <v>42787</v>
      </c>
      <c r="DD74" s="4883">
        <v>42787</v>
      </c>
      <c r="DE74" s="4883">
        <v>42787</v>
      </c>
      <c r="DF74" s="4883">
        <v>42787</v>
      </c>
      <c r="DG74" s="4883">
        <v>42787</v>
      </c>
      <c r="DH74" s="4883">
        <v>42787</v>
      </c>
      <c r="DI74" s="4883">
        <v>42844</v>
      </c>
      <c r="DJ74" s="4883">
        <v>42829</v>
      </c>
      <c r="DK74" s="4883">
        <v>42821</v>
      </c>
      <c r="DL74" s="4883">
        <v>42821</v>
      </c>
      <c r="DM74" s="4883">
        <v>42821</v>
      </c>
      <c r="DN74" s="4883">
        <v>42837</v>
      </c>
      <c r="DO74" s="4883">
        <v>42850</v>
      </c>
      <c r="DP74" s="4883">
        <v>42829</v>
      </c>
      <c r="DQ74" s="4883">
        <v>42831</v>
      </c>
      <c r="DR74" s="4883">
        <v>42836</v>
      </c>
      <c r="DS74" s="4883">
        <v>42836</v>
      </c>
      <c r="DT74" s="4883">
        <v>42836</v>
      </c>
      <c r="DU74" s="4883">
        <v>42856</v>
      </c>
      <c r="DV74" s="4883">
        <v>42857</v>
      </c>
      <c r="DW74" s="4883">
        <v>42858</v>
      </c>
      <c r="DX74" s="4883">
        <v>42845</v>
      </c>
      <c r="DY74" s="4883" t="s">
        <v>647</v>
      </c>
      <c r="DZ74" s="4883">
        <v>42825</v>
      </c>
      <c r="EA74" s="4883">
        <v>42825</v>
      </c>
      <c r="EB74" s="4883">
        <v>42863</v>
      </c>
      <c r="EC74" s="4883">
        <v>42835</v>
      </c>
      <c r="ED74" s="4883">
        <v>42837</v>
      </c>
      <c r="EE74" s="4883">
        <v>42836</v>
      </c>
      <c r="EF74" s="4883">
        <v>42867</v>
      </c>
      <c r="EG74" s="4883">
        <v>42867</v>
      </c>
      <c r="EH74" s="4883">
        <v>42867</v>
      </c>
      <c r="EI74" s="4883">
        <v>42852</v>
      </c>
      <c r="EJ74" s="4883" t="s">
        <v>647</v>
      </c>
      <c r="EK74" s="4883">
        <v>42849</v>
      </c>
      <c r="EL74" s="4883">
        <v>42873</v>
      </c>
      <c r="EM74" s="4883">
        <v>42857</v>
      </c>
      <c r="EN74" s="4883">
        <v>42857</v>
      </c>
      <c r="EO74" s="4883">
        <v>42857</v>
      </c>
      <c r="EP74" s="4883">
        <v>42877</v>
      </c>
      <c r="EQ74" s="4883">
        <v>42850</v>
      </c>
      <c r="ER74" s="4883">
        <v>42877</v>
      </c>
      <c r="ES74" s="4883">
        <v>42877</v>
      </c>
      <c r="ET74" s="4883">
        <v>42857</v>
      </c>
      <c r="EU74" s="4883">
        <v>42857</v>
      </c>
      <c r="EV74" s="4883">
        <v>42857</v>
      </c>
      <c r="EW74" s="4883">
        <v>42857</v>
      </c>
      <c r="EX74" s="4883">
        <v>42885</v>
      </c>
      <c r="EY74" s="4883">
        <v>42857</v>
      </c>
      <c r="EZ74" s="4883">
        <v>42886</v>
      </c>
      <c r="FA74" s="4883">
        <v>42859</v>
      </c>
      <c r="FB74" s="4883">
        <v>42859</v>
      </c>
      <c r="FC74" s="4883">
        <v>42859</v>
      </c>
      <c r="FD74" s="4883">
        <v>42886</v>
      </c>
      <c r="FE74" s="4883">
        <v>42867</v>
      </c>
      <c r="FF74" s="4883">
        <v>42893</v>
      </c>
      <c r="FG74" s="4883">
        <v>42858</v>
      </c>
      <c r="FH74" s="4883">
        <v>42858</v>
      </c>
      <c r="FI74" s="4883">
        <v>42858</v>
      </c>
      <c r="FJ74" s="4883">
        <v>42858</v>
      </c>
      <c r="FK74" s="4883">
        <v>42886</v>
      </c>
      <c r="FL74" s="4883">
        <v>42888</v>
      </c>
      <c r="FM74" s="4883">
        <v>42872</v>
      </c>
      <c r="FN74" s="4883">
        <v>42901</v>
      </c>
      <c r="FO74" s="4883">
        <v>42887</v>
      </c>
      <c r="FP74" s="4883" t="s">
        <v>647</v>
      </c>
      <c r="FQ74" s="4883" t="s">
        <v>647</v>
      </c>
      <c r="FR74" s="4883">
        <v>42891</v>
      </c>
      <c r="FS74" s="4883">
        <v>42895</v>
      </c>
      <c r="FT74" s="4883">
        <v>42879</v>
      </c>
      <c r="FU74" s="4883">
        <v>42906</v>
      </c>
      <c r="FV74" s="4883" t="s">
        <v>647</v>
      </c>
      <c r="FW74" s="4883">
        <v>42898</v>
      </c>
      <c r="FX74" s="4883">
        <v>42898</v>
      </c>
      <c r="FY74" s="4883">
        <v>42886</v>
      </c>
      <c r="FZ74" s="4883">
        <v>42913</v>
      </c>
      <c r="GA74" s="4883">
        <v>42914</v>
      </c>
      <c r="GB74" s="4883">
        <v>42914</v>
      </c>
      <c r="GC74" s="4883">
        <v>42874</v>
      </c>
      <c r="GD74" s="4883">
        <v>42874</v>
      </c>
      <c r="GE74" s="4883">
        <v>42874</v>
      </c>
      <c r="GF74" s="4883">
        <v>42908</v>
      </c>
      <c r="GG74" s="4883">
        <v>42908</v>
      </c>
      <c r="GH74" s="4883">
        <v>42901</v>
      </c>
      <c r="GI74" s="4883">
        <v>42894</v>
      </c>
      <c r="GJ74" s="4883">
        <v>42923</v>
      </c>
      <c r="GK74" s="4883">
        <v>42923</v>
      </c>
      <c r="GL74" s="4883">
        <v>42923</v>
      </c>
      <c r="GM74" s="4883">
        <v>42926</v>
      </c>
      <c r="GN74" s="4883">
        <v>42899</v>
      </c>
      <c r="GO74" s="4883">
        <v>42905</v>
      </c>
      <c r="GP74" s="4883">
        <v>42906</v>
      </c>
      <c r="GQ74" s="4883" t="s">
        <v>647</v>
      </c>
      <c r="GR74" s="4883">
        <v>42931</v>
      </c>
      <c r="GS74" s="4883">
        <v>42931</v>
      </c>
      <c r="GT74" s="4883">
        <v>42898</v>
      </c>
      <c r="GU74" s="4883">
        <v>42898</v>
      </c>
      <c r="GV74" s="4883">
        <v>42898</v>
      </c>
      <c r="GW74" s="4883">
        <v>42898</v>
      </c>
      <c r="GX74" s="4883">
        <v>42898</v>
      </c>
      <c r="GY74" s="4883">
        <v>42898</v>
      </c>
      <c r="GZ74" s="4883">
        <v>42898</v>
      </c>
      <c r="HA74" s="4883">
        <v>42898</v>
      </c>
      <c r="HB74" s="4883">
        <v>42898</v>
      </c>
      <c r="HC74" s="4883">
        <v>42898</v>
      </c>
      <c r="HD74" s="4883">
        <v>42898</v>
      </c>
      <c r="HE74" s="4883">
        <v>42898</v>
      </c>
      <c r="HF74" s="4883">
        <v>42898</v>
      </c>
      <c r="HG74" s="4883">
        <v>42898</v>
      </c>
      <c r="HH74" s="4883">
        <v>42898</v>
      </c>
      <c r="HI74" s="4883">
        <v>42898</v>
      </c>
      <c r="HJ74" s="4883">
        <v>42898</v>
      </c>
      <c r="HK74" s="4883">
        <v>42936</v>
      </c>
      <c r="HL74" s="4883">
        <v>42949</v>
      </c>
      <c r="HM74" s="4883">
        <v>42949</v>
      </c>
      <c r="HN74" s="4883">
        <v>42949</v>
      </c>
      <c r="HO74" s="4883">
        <v>42921</v>
      </c>
      <c r="HP74" s="4883">
        <v>42928</v>
      </c>
      <c r="HQ74" s="4883">
        <v>42928</v>
      </c>
      <c r="HR74" s="4883">
        <v>42928</v>
      </c>
      <c r="HS74" s="4883">
        <v>42928</v>
      </c>
      <c r="HT74" s="4883">
        <v>42928</v>
      </c>
      <c r="HU74" s="4883">
        <v>42928</v>
      </c>
      <c r="HV74" s="4883">
        <v>42928</v>
      </c>
      <c r="HW74" s="4883">
        <v>42928</v>
      </c>
      <c r="HX74" s="4883">
        <v>42928</v>
      </c>
      <c r="HY74" s="4883">
        <v>42928</v>
      </c>
      <c r="HZ74" s="4883">
        <v>42928</v>
      </c>
      <c r="IA74" s="4883">
        <v>42928</v>
      </c>
      <c r="IB74" s="4883">
        <v>42928</v>
      </c>
      <c r="IC74" s="4883">
        <v>42928</v>
      </c>
      <c r="ID74" s="4883">
        <v>42928</v>
      </c>
      <c r="IE74" s="4883">
        <v>42955</v>
      </c>
      <c r="IF74" s="4883">
        <v>42971</v>
      </c>
      <c r="IG74" s="4883" t="s">
        <v>647</v>
      </c>
      <c r="IH74" s="4883">
        <v>42954</v>
      </c>
      <c r="II74" s="4883">
        <v>42954</v>
      </c>
      <c r="IJ74" s="4883">
        <v>42954</v>
      </c>
      <c r="IK74" s="4883">
        <v>42950</v>
      </c>
      <c r="IL74" s="4883">
        <v>42954</v>
      </c>
      <c r="IM74" s="4883">
        <v>42954</v>
      </c>
      <c r="IN74" s="4883">
        <v>42979</v>
      </c>
      <c r="IO74" s="4883">
        <v>42979</v>
      </c>
      <c r="IP74" s="4883">
        <v>42979</v>
      </c>
      <c r="IQ74" s="4883">
        <v>42979</v>
      </c>
      <c r="IR74" s="4883">
        <v>42948</v>
      </c>
      <c r="IS74" s="4883">
        <v>42956</v>
      </c>
      <c r="IT74" s="4883">
        <v>42987</v>
      </c>
      <c r="IU74" s="4883">
        <v>42962</v>
      </c>
      <c r="IV74" s="4883">
        <v>42962</v>
      </c>
      <c r="IW74" s="4883">
        <v>42962</v>
      </c>
      <c r="IX74" s="4883">
        <v>42958</v>
      </c>
      <c r="IY74" s="4883">
        <v>42990</v>
      </c>
      <c r="IZ74" s="4883">
        <v>42991</v>
      </c>
      <c r="JA74" s="4883">
        <v>42976</v>
      </c>
      <c r="JB74" s="4883">
        <v>42955</v>
      </c>
      <c r="JC74" s="4883">
        <v>42955</v>
      </c>
      <c r="JD74" s="4883">
        <v>42955</v>
      </c>
      <c r="JE74" s="4883">
        <v>42996</v>
      </c>
      <c r="JF74" s="4883">
        <v>42977</v>
      </c>
      <c r="JG74" s="4883" t="s">
        <v>647</v>
      </c>
      <c r="JH74" s="4883">
        <v>42990</v>
      </c>
      <c r="JI74" s="4883">
        <v>42973</v>
      </c>
      <c r="JJ74" s="4883">
        <v>42973</v>
      </c>
      <c r="JK74" s="4883">
        <v>42973</v>
      </c>
      <c r="JL74" s="4883">
        <v>42990</v>
      </c>
      <c r="JM74" s="4883">
        <v>42989</v>
      </c>
      <c r="JN74" s="4883">
        <v>42990</v>
      </c>
      <c r="JO74" s="4883">
        <v>42990</v>
      </c>
      <c r="JP74" s="4883">
        <v>42990</v>
      </c>
      <c r="JQ74" s="4883">
        <v>42990</v>
      </c>
      <c r="JR74" s="4883">
        <v>42990</v>
      </c>
      <c r="JS74" s="4883">
        <v>42978</v>
      </c>
      <c r="JT74" s="4883">
        <v>42990</v>
      </c>
      <c r="JU74" s="4883">
        <v>42990</v>
      </c>
      <c r="JV74" s="4883">
        <v>42990</v>
      </c>
      <c r="JW74" s="4883">
        <v>42990</v>
      </c>
      <c r="JX74" s="4883">
        <v>42990</v>
      </c>
      <c r="JY74" s="4883">
        <v>42990</v>
      </c>
      <c r="JZ74" s="4883">
        <v>42990</v>
      </c>
      <c r="KA74" s="4883">
        <v>42990</v>
      </c>
      <c r="KB74" s="4883">
        <v>42990</v>
      </c>
      <c r="KC74" s="4883">
        <v>42990</v>
      </c>
      <c r="KD74" s="4883">
        <v>42990</v>
      </c>
      <c r="KE74" s="4883">
        <v>42990</v>
      </c>
      <c r="KF74" s="4883">
        <v>42990</v>
      </c>
      <c r="KG74" s="4883">
        <v>42990</v>
      </c>
      <c r="KH74" s="4883">
        <v>42990</v>
      </c>
      <c r="KI74" s="4883">
        <v>42990</v>
      </c>
      <c r="KJ74" s="4883">
        <v>42990</v>
      </c>
      <c r="KK74" s="4883">
        <v>42990</v>
      </c>
      <c r="KL74" s="4883">
        <v>42990</v>
      </c>
      <c r="KM74" s="4883">
        <v>42990</v>
      </c>
      <c r="KN74" s="4883">
        <v>42990</v>
      </c>
      <c r="KO74" s="4883">
        <v>42989</v>
      </c>
      <c r="KP74" s="4883">
        <v>42990</v>
      </c>
      <c r="KQ74" s="4883">
        <v>42990</v>
      </c>
      <c r="KR74" s="4883">
        <v>43035</v>
      </c>
      <c r="KS74" s="4883">
        <v>43035</v>
      </c>
      <c r="KT74" s="4883">
        <v>43035</v>
      </c>
      <c r="KU74" s="4883">
        <v>43038</v>
      </c>
      <c r="KV74" s="4883">
        <v>43021</v>
      </c>
      <c r="KW74" s="4883">
        <v>43040</v>
      </c>
      <c r="KX74" s="4883">
        <v>43013</v>
      </c>
      <c r="KY74" s="4883" t="s">
        <v>647</v>
      </c>
      <c r="KZ74" s="4883">
        <v>43043</v>
      </c>
      <c r="LA74" s="4883">
        <v>43043</v>
      </c>
      <c r="LB74" s="4883">
        <v>43014</v>
      </c>
      <c r="LC74" s="4883">
        <v>43013</v>
      </c>
      <c r="LD74" s="4883" t="s">
        <v>647</v>
      </c>
      <c r="LE74" s="4883">
        <v>43025</v>
      </c>
      <c r="LF74" s="4883">
        <v>43011</v>
      </c>
      <c r="LG74" s="4883">
        <v>43011</v>
      </c>
      <c r="LH74" s="4883">
        <v>43011</v>
      </c>
      <c r="LI74" s="4883">
        <v>43035</v>
      </c>
      <c r="LJ74" s="4883">
        <v>43021</v>
      </c>
      <c r="LK74" s="4883">
        <v>43035</v>
      </c>
      <c r="LL74" s="4883">
        <v>43013</v>
      </c>
      <c r="LM74" s="4883">
        <v>43013</v>
      </c>
      <c r="LN74" s="4883">
        <v>43013</v>
      </c>
      <c r="LO74" s="4883">
        <v>43013</v>
      </c>
      <c r="LP74" s="4883">
        <v>43035</v>
      </c>
      <c r="LQ74" s="4883">
        <v>43031</v>
      </c>
      <c r="LR74" s="4883">
        <v>43031</v>
      </c>
      <c r="LS74" s="4883">
        <v>43031</v>
      </c>
      <c r="LT74" s="4883">
        <v>43035</v>
      </c>
      <c r="LU74" s="4883">
        <v>43035</v>
      </c>
      <c r="LV74" s="4883">
        <v>43035</v>
      </c>
      <c r="LW74" s="4883">
        <v>43035</v>
      </c>
      <c r="LX74" s="4883">
        <v>43035</v>
      </c>
      <c r="LY74" s="4883">
        <v>43035</v>
      </c>
      <c r="LZ74" s="4883">
        <v>43035</v>
      </c>
      <c r="MA74" s="4883">
        <v>43032</v>
      </c>
      <c r="MB74" s="4883">
        <v>43032</v>
      </c>
      <c r="MC74" s="4883">
        <v>43032</v>
      </c>
      <c r="MD74" s="4883">
        <v>43035</v>
      </c>
      <c r="ME74" s="4883">
        <v>43035</v>
      </c>
      <c r="MF74" s="4883">
        <v>43035</v>
      </c>
      <c r="MG74" s="4883">
        <v>43035</v>
      </c>
      <c r="MH74" s="4883">
        <v>43035</v>
      </c>
      <c r="MI74" s="4883">
        <v>43035</v>
      </c>
      <c r="MJ74" s="4883">
        <v>43035</v>
      </c>
      <c r="MK74" s="4883">
        <v>43035</v>
      </c>
      <c r="ML74" s="4883">
        <v>43070</v>
      </c>
      <c r="MM74" s="4883" t="s">
        <v>647</v>
      </c>
      <c r="MN74" s="4883">
        <v>43083</v>
      </c>
      <c r="MO74" s="4883">
        <v>43046</v>
      </c>
      <c r="MP74" s="4883">
        <v>43046</v>
      </c>
      <c r="MQ74" s="4883">
        <v>43046</v>
      </c>
      <c r="MR74" s="4883">
        <v>43046</v>
      </c>
      <c r="MS74" s="4883">
        <v>43088</v>
      </c>
      <c r="MT74" s="4883">
        <v>43089</v>
      </c>
      <c r="MU74" s="4883">
        <v>43060</v>
      </c>
      <c r="MV74" s="4883">
        <v>43060</v>
      </c>
      <c r="MW74" s="4883">
        <v>43060</v>
      </c>
      <c r="MX74" s="4883">
        <v>43060</v>
      </c>
      <c r="MY74" s="4883">
        <v>43060</v>
      </c>
      <c r="MZ74" s="4883">
        <v>43074</v>
      </c>
      <c r="NA74" s="4883">
        <v>43067</v>
      </c>
      <c r="NB74" s="4883" t="s">
        <v>647</v>
      </c>
      <c r="NC74" s="4883">
        <v>43083</v>
      </c>
      <c r="ND74" s="4883">
        <v>43083</v>
      </c>
      <c r="NE74" s="4883">
        <v>43083</v>
      </c>
      <c r="NF74" s="4883">
        <v>43083</v>
      </c>
      <c r="NG74" s="4883">
        <v>43083</v>
      </c>
      <c r="NH74" s="4883" t="s">
        <v>647</v>
      </c>
      <c r="NI74" s="4883">
        <v>43076</v>
      </c>
      <c r="NJ74" s="4883">
        <v>43087</v>
      </c>
      <c r="NK74" s="4883">
        <v>43087</v>
      </c>
      <c r="NL74" s="4883">
        <v>43087</v>
      </c>
      <c r="NM74" s="4883">
        <v>43090</v>
      </c>
      <c r="NN74" s="4883">
        <v>43109</v>
      </c>
      <c r="NO74" s="4883">
        <v>43073</v>
      </c>
      <c r="NP74" s="4883">
        <v>43084</v>
      </c>
      <c r="NQ74" s="4883">
        <v>43112</v>
      </c>
      <c r="NR74" s="4883">
        <v>43112</v>
      </c>
      <c r="NS74" s="4883">
        <v>43112</v>
      </c>
      <c r="NT74" s="4883">
        <v>43115</v>
      </c>
      <c r="NU74" s="4883">
        <v>43070</v>
      </c>
      <c r="NV74" s="4883">
        <v>43087</v>
      </c>
      <c r="NW74" s="4883">
        <v>43118</v>
      </c>
      <c r="NX74" s="4883">
        <v>43084</v>
      </c>
      <c r="NY74" s="4883">
        <v>43084</v>
      </c>
      <c r="NZ74" s="4883">
        <v>43084</v>
      </c>
      <c r="OA74" s="4883">
        <v>43119</v>
      </c>
      <c r="OB74" s="4883">
        <v>43098</v>
      </c>
      <c r="OC74" s="4883">
        <v>43098</v>
      </c>
      <c r="OD74" s="4883">
        <v>43119</v>
      </c>
      <c r="OE74" s="4883">
        <v>43119</v>
      </c>
      <c r="OF74" s="4883">
        <v>43112</v>
      </c>
      <c r="OG74" s="4883">
        <v>43112</v>
      </c>
      <c r="OH74" s="4883">
        <v>43119</v>
      </c>
      <c r="OI74" s="4883">
        <v>43105</v>
      </c>
      <c r="OJ74" s="4883">
        <v>43119</v>
      </c>
      <c r="OK74" s="4883">
        <v>43117</v>
      </c>
      <c r="OL74" s="4883">
        <v>43117</v>
      </c>
      <c r="OM74" s="4883">
        <v>43117</v>
      </c>
      <c r="ON74" s="4883">
        <v>43117</v>
      </c>
      <c r="OO74" s="4883">
        <v>43122</v>
      </c>
      <c r="OP74" s="4883">
        <v>43122</v>
      </c>
      <c r="OQ74" s="4883">
        <v>43122</v>
      </c>
      <c r="OR74" s="4883">
        <v>43122</v>
      </c>
      <c r="OS74" s="4883" t="s">
        <v>647</v>
      </c>
      <c r="OT74" s="4883">
        <v>43124</v>
      </c>
      <c r="OU74" s="4883">
        <v>43124</v>
      </c>
      <c r="OV74" s="4883">
        <v>43143</v>
      </c>
      <c r="OW74" s="4883">
        <v>43130</v>
      </c>
      <c r="OX74" s="4883">
        <v>43145</v>
      </c>
      <c r="OY74" s="4883">
        <v>43110</v>
      </c>
      <c r="OZ74" s="4883">
        <v>43131</v>
      </c>
      <c r="PA74" s="4883">
        <v>43131</v>
      </c>
      <c r="PB74" s="4883">
        <v>43131</v>
      </c>
      <c r="PC74" s="4883" t="s">
        <v>647</v>
      </c>
      <c r="PD74" s="4883">
        <v>43151</v>
      </c>
      <c r="PE74" s="4883">
        <v>43129</v>
      </c>
      <c r="PF74" s="4883">
        <v>43153</v>
      </c>
      <c r="PG74" s="4883" t="s">
        <v>647</v>
      </c>
      <c r="PH74" s="4883"/>
      <c r="PI74" s="4883">
        <v>43156</v>
      </c>
      <c r="PJ74" s="4883">
        <v>43157</v>
      </c>
      <c r="PK74" s="4883">
        <v>43130</v>
      </c>
      <c r="PL74" s="4883">
        <v>43159</v>
      </c>
      <c r="PM74" s="4883">
        <v>43136</v>
      </c>
      <c r="PN74" s="4883">
        <v>43134</v>
      </c>
      <c r="PO74" s="4883">
        <v>43134</v>
      </c>
      <c r="PP74" s="4883">
        <v>43134</v>
      </c>
      <c r="PQ74" s="4883">
        <v>43161</v>
      </c>
      <c r="PR74" s="4883">
        <v>43147</v>
      </c>
      <c r="PS74" s="4883">
        <v>43147</v>
      </c>
      <c r="PT74" s="4883">
        <v>43161</v>
      </c>
      <c r="PU74" s="4883">
        <v>43157</v>
      </c>
      <c r="PV74" s="4883">
        <v>43157</v>
      </c>
      <c r="PW74" s="4883">
        <v>43157</v>
      </c>
      <c r="PX74" s="4883">
        <v>43161</v>
      </c>
      <c r="PY74" s="4883">
        <v>43158</v>
      </c>
      <c r="PZ74" s="4883">
        <v>43161</v>
      </c>
      <c r="QA74" s="4883">
        <v>43159</v>
      </c>
      <c r="QB74" s="4883">
        <v>43147</v>
      </c>
      <c r="QC74" s="4883">
        <v>43147</v>
      </c>
      <c r="QD74" s="4883">
        <v>43147</v>
      </c>
      <c r="QE74" s="4883">
        <v>43153</v>
      </c>
      <c r="QF74" s="4883">
        <v>43153</v>
      </c>
      <c r="QG74" s="4883">
        <v>43180</v>
      </c>
      <c r="QH74" s="4883" t="s">
        <v>647</v>
      </c>
      <c r="QI74" s="4883">
        <v>43147</v>
      </c>
      <c r="QJ74" s="4883">
        <v>43147</v>
      </c>
      <c r="QK74" s="4883">
        <v>43147</v>
      </c>
      <c r="QL74" s="4883">
        <v>43185</v>
      </c>
      <c r="QM74" s="4883">
        <v>43165</v>
      </c>
      <c r="QN74" s="4883">
        <v>43165</v>
      </c>
      <c r="QO74" s="4883">
        <v>43165</v>
      </c>
      <c r="QP74" s="4883">
        <v>43144</v>
      </c>
      <c r="QQ74" s="4883">
        <v>43144</v>
      </c>
      <c r="QR74" s="4883">
        <v>43144</v>
      </c>
      <c r="QS74" s="4883">
        <v>43165</v>
      </c>
      <c r="QT74" s="4883">
        <v>43160</v>
      </c>
      <c r="QU74" s="4883">
        <v>43194</v>
      </c>
      <c r="QV74" s="4883">
        <v>43186</v>
      </c>
      <c r="QW74" s="4883">
        <v>43186</v>
      </c>
      <c r="QX74" s="4883">
        <v>43172</v>
      </c>
      <c r="QY74" s="4883">
        <v>43172</v>
      </c>
      <c r="QZ74" s="4883">
        <v>43199</v>
      </c>
      <c r="RA74" s="4883">
        <v>43175</v>
      </c>
      <c r="RB74" s="4883">
        <v>43201</v>
      </c>
      <c r="RC74" s="4883">
        <v>43202</v>
      </c>
      <c r="RD74" s="4883">
        <v>43202</v>
      </c>
      <c r="RE74" s="4883">
        <v>43202</v>
      </c>
      <c r="RF74" s="4883">
        <v>43202</v>
      </c>
      <c r="RG74" s="4883">
        <v>43194</v>
      </c>
      <c r="RH74" s="4883">
        <v>43202</v>
      </c>
      <c r="RI74" s="4883">
        <v>43202</v>
      </c>
      <c r="RJ74" s="4883">
        <v>43172</v>
      </c>
      <c r="RK74" s="4883">
        <v>43202</v>
      </c>
      <c r="RL74" s="4883">
        <v>43189</v>
      </c>
      <c r="RM74" s="4883">
        <v>43189</v>
      </c>
      <c r="RN74" s="4883">
        <v>43202</v>
      </c>
      <c r="RO74" s="4883">
        <v>43202</v>
      </c>
      <c r="RP74" s="4883">
        <v>43193</v>
      </c>
      <c r="RQ74" s="4883">
        <v>43189</v>
      </c>
      <c r="RR74" s="4883">
        <v>43202</v>
      </c>
      <c r="RS74" s="4883">
        <v>43202</v>
      </c>
      <c r="RT74" s="4883">
        <v>43202</v>
      </c>
      <c r="RU74" s="4883">
        <v>43189</v>
      </c>
      <c r="RV74" s="4883">
        <v>43206</v>
      </c>
      <c r="RW74" s="4883">
        <v>43206</v>
      </c>
      <c r="RX74" s="4883">
        <v>43206</v>
      </c>
      <c r="RY74" s="4883">
        <v>43206</v>
      </c>
      <c r="RZ74" s="4883">
        <v>43206</v>
      </c>
      <c r="SA74" s="4883">
        <v>43206</v>
      </c>
      <c r="SB74" s="4883">
        <v>43202</v>
      </c>
      <c r="SC74" s="4883">
        <v>43206</v>
      </c>
      <c r="SD74" s="4883">
        <v>43206</v>
      </c>
      <c r="SE74" s="4883">
        <v>43206</v>
      </c>
      <c r="SF74" s="4883">
        <v>43206</v>
      </c>
      <c r="SG74" s="4883">
        <v>43206</v>
      </c>
      <c r="SH74" s="4883">
        <v>43206</v>
      </c>
      <c r="SI74" s="4883">
        <v>43206</v>
      </c>
      <c r="SJ74" s="4883">
        <v>43206</v>
      </c>
      <c r="SK74" s="4883">
        <v>43206</v>
      </c>
      <c r="SL74" s="4883">
        <v>43206</v>
      </c>
      <c r="SM74" s="4883">
        <v>43206</v>
      </c>
      <c r="SN74" s="4883">
        <v>43206</v>
      </c>
      <c r="SO74" s="4883">
        <v>43206</v>
      </c>
      <c r="SP74" s="4883">
        <v>43206</v>
      </c>
      <c r="SQ74" s="4883">
        <v>43193</v>
      </c>
      <c r="SR74" s="4883">
        <v>43206</v>
      </c>
      <c r="SS74" s="4883">
        <v>43206</v>
      </c>
      <c r="ST74" s="4883">
        <v>43206</v>
      </c>
      <c r="SU74" s="4883">
        <v>43206</v>
      </c>
      <c r="SV74" s="4883">
        <v>43206</v>
      </c>
      <c r="SW74" s="4883">
        <v>43206</v>
      </c>
      <c r="SX74" s="4883" t="s">
        <v>647</v>
      </c>
      <c r="SY74" s="4883">
        <v>43229</v>
      </c>
      <c r="SZ74" s="4883">
        <v>43251</v>
      </c>
      <c r="TA74" s="4883" t="s">
        <v>647</v>
      </c>
      <c r="TB74" s="4883" t="s">
        <v>647</v>
      </c>
      <c r="TC74" s="4883">
        <v>43222</v>
      </c>
      <c r="TD74" s="4883">
        <v>43255</v>
      </c>
      <c r="TE74" s="4883">
        <v>43237</v>
      </c>
      <c r="TF74" s="4883">
        <v>43257</v>
      </c>
      <c r="TG74" s="4883">
        <v>43258</v>
      </c>
      <c r="TH74" s="4883">
        <v>43259</v>
      </c>
      <c r="TI74" s="4883">
        <v>43259</v>
      </c>
      <c r="TJ74" s="4883">
        <v>43259</v>
      </c>
      <c r="TK74" s="4883">
        <v>43229</v>
      </c>
      <c r="TL74" s="4883">
        <v>43263</v>
      </c>
      <c r="TM74" s="4883">
        <v>43231</v>
      </c>
      <c r="TN74" s="4883">
        <v>43256</v>
      </c>
      <c r="TO74" s="4883" t="s">
        <v>647</v>
      </c>
      <c r="TP74" s="4883">
        <v>43237</v>
      </c>
      <c r="TQ74" s="4883">
        <v>43237</v>
      </c>
      <c r="TR74" s="4883">
        <v>43254</v>
      </c>
      <c r="TS74" s="4883">
        <v>43270</v>
      </c>
      <c r="TT74" s="4883">
        <v>43271</v>
      </c>
      <c r="TU74" s="4883">
        <v>43229</v>
      </c>
      <c r="TV74" s="4883">
        <v>43238</v>
      </c>
      <c r="TW74" s="4883">
        <v>43238</v>
      </c>
      <c r="TX74" s="4883">
        <v>43238</v>
      </c>
      <c r="TY74" s="4883" t="s">
        <v>647</v>
      </c>
      <c r="TZ74" s="4883">
        <v>43263</v>
      </c>
      <c r="UA74" s="4883">
        <v>43278</v>
      </c>
      <c r="UB74" s="4883">
        <v>43259</v>
      </c>
      <c r="UC74" s="4883">
        <v>43280</v>
      </c>
      <c r="UD74" s="4883">
        <v>43280</v>
      </c>
      <c r="UE74" s="4883">
        <v>43280</v>
      </c>
      <c r="UF74" s="4883">
        <v>43283</v>
      </c>
      <c r="UG74" s="4883">
        <v>43270</v>
      </c>
      <c r="UH74" s="4883">
        <v>43270</v>
      </c>
      <c r="UI74" s="4883">
        <v>43286</v>
      </c>
      <c r="UJ74" s="4883" t="s">
        <v>647</v>
      </c>
      <c r="UK74" s="4883">
        <v>43256</v>
      </c>
      <c r="UL74" s="4883">
        <v>43256</v>
      </c>
      <c r="UM74" s="4883">
        <v>43290</v>
      </c>
      <c r="UN74" s="4883">
        <v>43256</v>
      </c>
      <c r="UO74" s="4883">
        <v>43292</v>
      </c>
      <c r="UP74" s="4883">
        <v>43293</v>
      </c>
      <c r="UQ74" s="4883">
        <v>43280</v>
      </c>
      <c r="UR74" s="4883">
        <v>43280</v>
      </c>
      <c r="US74" s="4883">
        <v>43280</v>
      </c>
      <c r="UT74" s="4883">
        <v>43297</v>
      </c>
      <c r="UU74" s="4883">
        <v>43298</v>
      </c>
      <c r="UV74" s="4883">
        <v>43299</v>
      </c>
      <c r="UW74" s="4883">
        <v>43273</v>
      </c>
      <c r="UX74" s="4883">
        <v>43301</v>
      </c>
      <c r="UY74" s="4883">
        <v>43301</v>
      </c>
      <c r="UZ74" s="4883">
        <v>43301</v>
      </c>
      <c r="VA74" s="4883">
        <v>43304</v>
      </c>
      <c r="VB74" s="4883">
        <v>43293</v>
      </c>
      <c r="VC74" s="4883">
        <v>43306</v>
      </c>
      <c r="VD74" s="4883">
        <v>43307</v>
      </c>
      <c r="VE74" s="4883">
        <v>43308</v>
      </c>
      <c r="VF74" s="4883">
        <v>43308</v>
      </c>
      <c r="VG74" s="4883">
        <v>43308</v>
      </c>
      <c r="VH74" s="4883">
        <v>43311</v>
      </c>
      <c r="VI74" s="4883">
        <v>43312</v>
      </c>
      <c r="VJ74" s="4883">
        <v>43313</v>
      </c>
      <c r="VK74" s="4883">
        <v>43286</v>
      </c>
      <c r="VL74" s="4883">
        <v>43315</v>
      </c>
      <c r="VM74" s="4883">
        <v>43315</v>
      </c>
      <c r="VN74" s="4883">
        <v>43315</v>
      </c>
      <c r="VO74" s="4883">
        <v>43318</v>
      </c>
      <c r="VP74" s="4883">
        <v>43319</v>
      </c>
      <c r="VQ74" s="4883">
        <v>43311</v>
      </c>
      <c r="VR74" s="4883">
        <v>43321</v>
      </c>
      <c r="VS74" s="4883">
        <v>43322</v>
      </c>
      <c r="VT74" s="4883">
        <v>43322</v>
      </c>
      <c r="VU74" s="4883">
        <v>43322</v>
      </c>
      <c r="VV74" s="4883">
        <v>43313</v>
      </c>
      <c r="VW74" s="4883">
        <v>43304</v>
      </c>
      <c r="VX74" s="4883">
        <v>43327</v>
      </c>
      <c r="VY74" s="4883">
        <v>43328</v>
      </c>
      <c r="VZ74" s="4883">
        <v>43319</v>
      </c>
      <c r="WA74" s="4883">
        <v>43319</v>
      </c>
      <c r="WB74" s="4883">
        <v>43319</v>
      </c>
      <c r="WC74" s="4883">
        <v>43298</v>
      </c>
      <c r="WD74" s="4883">
        <v>43314</v>
      </c>
      <c r="WE74" s="4883">
        <v>43334</v>
      </c>
      <c r="WF74" s="4883">
        <v>43335</v>
      </c>
      <c r="WG74" s="4883">
        <v>43336</v>
      </c>
      <c r="WH74" s="4883">
        <v>43336</v>
      </c>
      <c r="WI74" s="4883">
        <v>43336</v>
      </c>
      <c r="WJ74" s="4883">
        <v>43327</v>
      </c>
      <c r="WK74" s="4883">
        <v>43313</v>
      </c>
      <c r="WL74" s="4883">
        <v>43341</v>
      </c>
      <c r="WM74" s="4883">
        <v>43328</v>
      </c>
      <c r="WN74" s="4883">
        <v>43306</v>
      </c>
      <c r="WO74" s="4883">
        <v>43306</v>
      </c>
      <c r="WP74" s="4883">
        <v>43306</v>
      </c>
      <c r="WQ74" s="4883">
        <v>43306</v>
      </c>
      <c r="WR74" s="4883">
        <v>43329</v>
      </c>
      <c r="WS74" s="4883">
        <v>43349</v>
      </c>
      <c r="WT74" s="4883">
        <v>43349</v>
      </c>
      <c r="WU74" s="4883">
        <v>43350</v>
      </c>
      <c r="WV74" s="4883">
        <v>43350</v>
      </c>
      <c r="WW74" s="4883">
        <v>43350</v>
      </c>
      <c r="WX74" s="4883">
        <v>43353</v>
      </c>
      <c r="WY74" s="4883">
        <v>43319</v>
      </c>
      <c r="WZ74" s="4883">
        <v>43355</v>
      </c>
      <c r="XA74" s="4883">
        <v>43356</v>
      </c>
      <c r="XB74" s="4883">
        <v>43357</v>
      </c>
      <c r="XC74" s="4883">
        <v>43357</v>
      </c>
      <c r="XD74" s="4883">
        <v>43357</v>
      </c>
      <c r="XE74" s="4883">
        <v>43326</v>
      </c>
      <c r="XF74" s="4883">
        <v>43326</v>
      </c>
      <c r="XG74" s="4883">
        <v>43353</v>
      </c>
      <c r="XH74" s="4883">
        <v>43335</v>
      </c>
      <c r="XI74" s="4883">
        <v>43363</v>
      </c>
      <c r="XJ74" s="4883">
        <v>43363</v>
      </c>
      <c r="XK74" s="4883">
        <v>43363</v>
      </c>
      <c r="XL74" s="4883">
        <v>43363</v>
      </c>
      <c r="XM74" s="4883">
        <v>43339</v>
      </c>
      <c r="XN74" s="4883">
        <v>43361</v>
      </c>
      <c r="XO74" s="4883">
        <v>43349</v>
      </c>
      <c r="XP74" s="4883" t="s">
        <v>647</v>
      </c>
      <c r="XQ74" s="4883" t="s">
        <v>647</v>
      </c>
      <c r="XR74" s="4883">
        <v>43373</v>
      </c>
      <c r="XS74" s="4883">
        <v>43353</v>
      </c>
      <c r="XT74" s="4883">
        <v>43362</v>
      </c>
      <c r="XU74" s="4883">
        <v>43376</v>
      </c>
      <c r="XV74" s="4883">
        <v>43377</v>
      </c>
      <c r="XW74" s="4883">
        <v>43355</v>
      </c>
      <c r="XX74" s="4883">
        <v>43355</v>
      </c>
      <c r="XY74" s="4883">
        <v>43355</v>
      </c>
      <c r="XZ74" s="4883">
        <v>43381</v>
      </c>
      <c r="YA74" s="4883" t="s">
        <v>647</v>
      </c>
      <c r="YB74" s="4883">
        <v>43373</v>
      </c>
      <c r="YC74" s="4883">
        <v>43370</v>
      </c>
      <c r="YD74" s="4883" t="s">
        <v>647</v>
      </c>
      <c r="YE74" s="4883">
        <v>43361</v>
      </c>
      <c r="YF74" s="4883">
        <v>43361</v>
      </c>
      <c r="YG74" s="4883">
        <v>43388</v>
      </c>
      <c r="YH74" s="4883">
        <v>43362</v>
      </c>
      <c r="YI74" s="4883">
        <v>43390</v>
      </c>
      <c r="YJ74" s="4883">
        <v>43391</v>
      </c>
      <c r="YK74" s="4883" t="s">
        <v>647</v>
      </c>
      <c r="YL74" s="4883">
        <v>43392</v>
      </c>
      <c r="YM74" s="4883">
        <v>43392</v>
      </c>
      <c r="YN74" s="4883">
        <v>43395</v>
      </c>
      <c r="YO74" s="4883">
        <v>43396</v>
      </c>
      <c r="YP74" s="4883">
        <v>43397</v>
      </c>
      <c r="YQ74" s="4883">
        <v>43398</v>
      </c>
      <c r="YR74" s="4883">
        <v>43399</v>
      </c>
      <c r="YS74" s="4883">
        <v>43399</v>
      </c>
      <c r="YT74" s="4883">
        <v>43399</v>
      </c>
      <c r="YU74" s="4883">
        <v>43399</v>
      </c>
      <c r="YV74" s="4883">
        <v>43376</v>
      </c>
      <c r="YW74" s="4883">
        <v>43399</v>
      </c>
      <c r="YX74" s="4883" t="s">
        <v>647</v>
      </c>
      <c r="YY74" s="4883">
        <v>43406</v>
      </c>
      <c r="YZ74" s="4883">
        <v>43406</v>
      </c>
      <c r="ZA74" s="4883">
        <v>43406</v>
      </c>
      <c r="ZB74" s="4883">
        <v>43409</v>
      </c>
      <c r="ZC74" s="4883">
        <v>43391</v>
      </c>
      <c r="ZD74" s="4883" t="s">
        <v>647</v>
      </c>
      <c r="ZE74" s="4883">
        <v>43412</v>
      </c>
      <c r="ZF74" s="4883">
        <v>43413</v>
      </c>
      <c r="ZG74" s="4883">
        <v>43413</v>
      </c>
      <c r="ZH74" s="4883">
        <v>43413</v>
      </c>
      <c r="ZI74" s="4883">
        <v>43404</v>
      </c>
      <c r="ZJ74" s="4883" t="s">
        <v>647</v>
      </c>
      <c r="ZK74" s="4883">
        <v>43418</v>
      </c>
      <c r="ZL74" s="4883">
        <v>43403</v>
      </c>
      <c r="ZM74" s="4883">
        <v>43420</v>
      </c>
      <c r="ZN74" s="4883">
        <v>43420</v>
      </c>
      <c r="ZO74" s="4883">
        <v>43420</v>
      </c>
      <c r="ZP74" s="4883" t="s">
        <v>647</v>
      </c>
      <c r="ZQ74" s="4883">
        <v>43388</v>
      </c>
      <c r="ZR74" s="4883">
        <v>43388</v>
      </c>
      <c r="ZS74" s="4883">
        <v>43388</v>
      </c>
      <c r="ZT74" s="4883" t="s">
        <v>647</v>
      </c>
      <c r="ZU74" s="4883" t="s">
        <v>647</v>
      </c>
      <c r="ZV74" s="4883" t="s">
        <v>647</v>
      </c>
      <c r="ZW74" s="4883">
        <v>43430</v>
      </c>
      <c r="ZX74" s="4883" t="s">
        <v>647</v>
      </c>
      <c r="ZY74" s="4883">
        <v>43432</v>
      </c>
      <c r="ZZ74" s="4883">
        <v>43416</v>
      </c>
      <c r="AAA74" s="4883">
        <v>43420</v>
      </c>
      <c r="AAB74" s="4883">
        <v>43420</v>
      </c>
      <c r="AAC74" s="4883">
        <v>43420</v>
      </c>
      <c r="AAD74" s="4883">
        <v>43413</v>
      </c>
      <c r="AAE74" s="4883">
        <v>43438</v>
      </c>
      <c r="AAF74" s="4883">
        <v>43403</v>
      </c>
      <c r="AAG74" s="4883">
        <v>43440</v>
      </c>
      <c r="AAH74" s="4883">
        <v>43441</v>
      </c>
      <c r="AAI74" s="4883">
        <v>43441</v>
      </c>
      <c r="AAJ74" s="4883">
        <v>43441</v>
      </c>
      <c r="AAK74" s="4883">
        <v>43444</v>
      </c>
      <c r="AAL74" s="4883">
        <v>43445</v>
      </c>
      <c r="AAM74" s="4883">
        <v>43419</v>
      </c>
      <c r="AAN74" s="4883">
        <v>43447</v>
      </c>
      <c r="AAO74" s="4883">
        <v>43418</v>
      </c>
      <c r="AAP74" s="4883">
        <v>43418</v>
      </c>
      <c r="AAQ74" s="4883">
        <v>43418</v>
      </c>
      <c r="AAR74" s="4883">
        <v>43406</v>
      </c>
      <c r="AAS74" s="4883" t="s">
        <v>647</v>
      </c>
      <c r="AAT74" s="4883">
        <v>43434</v>
      </c>
      <c r="AAU74" s="4883">
        <v>43454</v>
      </c>
      <c r="AAV74" s="4883">
        <v>43454</v>
      </c>
      <c r="AAW74" s="4883">
        <v>43454</v>
      </c>
      <c r="AAX74" s="4883">
        <v>43454</v>
      </c>
      <c r="AAY74" s="4883">
        <v>43454</v>
      </c>
      <c r="AAZ74" s="4883">
        <v>43454</v>
      </c>
      <c r="ABA74" s="4883">
        <v>43437</v>
      </c>
      <c r="ABB74" s="4883">
        <v>43461</v>
      </c>
      <c r="ABC74" s="4883">
        <v>43424</v>
      </c>
      <c r="ABD74" s="4883">
        <v>43424</v>
      </c>
      <c r="ABE74" s="4883">
        <v>43424</v>
      </c>
      <c r="ABF74" s="4883">
        <v>43445</v>
      </c>
      <c r="ABG74" s="4883">
        <v>43445</v>
      </c>
      <c r="ABH74" s="4883">
        <v>43467</v>
      </c>
    </row>
    <row r="75" spans="1:736" x14ac:dyDescent="0.2">
      <c r="A75" s="2947"/>
      <c r="B75" s="4831"/>
      <c r="C75" s="2954"/>
      <c r="D75" s="2954"/>
      <c r="E75" s="2954"/>
    </row>
    <row r="76" spans="1:736" x14ac:dyDescent="0.2">
      <c r="A76" s="4830" t="s">
        <v>2</v>
      </c>
      <c r="B76" s="4831"/>
      <c r="C76" s="2954"/>
      <c r="D76" s="2954"/>
      <c r="E76" s="2954"/>
    </row>
    <row r="77" spans="1:736" x14ac:dyDescent="0.2">
      <c r="A77" s="3046" t="s">
        <v>436</v>
      </c>
      <c r="B77" s="2947">
        <v>78</v>
      </c>
      <c r="C77" s="3047">
        <v>131</v>
      </c>
      <c r="D77" s="3047"/>
      <c r="E77" s="3047"/>
      <c r="F77" s="3047">
        <v>131</v>
      </c>
      <c r="G77" s="3047">
        <v>112</v>
      </c>
      <c r="H77" s="3047">
        <v>180</v>
      </c>
      <c r="I77" s="3047">
        <v>77</v>
      </c>
      <c r="J77" s="3047">
        <v>0</v>
      </c>
      <c r="K77" s="3047">
        <v>141</v>
      </c>
      <c r="L77" s="3047">
        <v>96</v>
      </c>
      <c r="M77" s="3047">
        <v>109</v>
      </c>
      <c r="N77" s="3047">
        <v>175</v>
      </c>
      <c r="O77" s="3047">
        <v>71</v>
      </c>
      <c r="P77" s="3047">
        <v>127</v>
      </c>
      <c r="Q77" s="3047">
        <v>78</v>
      </c>
      <c r="R77" s="3047"/>
      <c r="S77" s="3047"/>
      <c r="T77" s="3047">
        <v>132</v>
      </c>
      <c r="U77" s="3047">
        <v>16</v>
      </c>
      <c r="V77" s="3047">
        <v>224</v>
      </c>
      <c r="W77" s="3047">
        <v>65</v>
      </c>
      <c r="X77" s="3047">
        <v>166</v>
      </c>
      <c r="Y77" s="3047"/>
      <c r="Z77" s="3047"/>
      <c r="AA77" s="3047">
        <v>107</v>
      </c>
      <c r="AB77" s="3047">
        <v>240</v>
      </c>
      <c r="AC77" s="3047">
        <v>103</v>
      </c>
      <c r="AD77" s="3047">
        <v>168</v>
      </c>
      <c r="AE77" s="3047">
        <v>132</v>
      </c>
      <c r="AF77" s="3047"/>
      <c r="AG77" s="3047"/>
      <c r="AH77" s="3047">
        <v>155</v>
      </c>
      <c r="AI77" s="3047">
        <v>320</v>
      </c>
      <c r="AJ77" s="3047">
        <v>169</v>
      </c>
      <c r="AK77" s="3047">
        <v>178</v>
      </c>
      <c r="AL77" s="3047">
        <v>150</v>
      </c>
      <c r="AM77" s="3047"/>
      <c r="AN77" s="3047"/>
      <c r="AO77" s="3047">
        <v>140</v>
      </c>
      <c r="AP77" s="3047">
        <v>240</v>
      </c>
      <c r="AQ77" s="3047">
        <v>98</v>
      </c>
      <c r="AR77" s="3047">
        <v>98</v>
      </c>
      <c r="AS77" s="3047">
        <v>162</v>
      </c>
      <c r="AT77" s="3047"/>
      <c r="AU77" s="3047"/>
      <c r="AV77" s="3047">
        <v>174</v>
      </c>
      <c r="AW77" s="3047">
        <v>174</v>
      </c>
      <c r="AX77" s="3047">
        <v>58</v>
      </c>
      <c r="AY77" s="3047">
        <v>139</v>
      </c>
      <c r="AZ77" s="3047">
        <v>139</v>
      </c>
      <c r="BA77" s="3047"/>
      <c r="BB77" s="3047"/>
      <c r="BC77" s="3047">
        <v>0</v>
      </c>
      <c r="BD77" s="3047">
        <v>169</v>
      </c>
      <c r="BE77" s="3047">
        <v>200</v>
      </c>
      <c r="BF77" s="3047">
        <v>72</v>
      </c>
      <c r="BG77" s="3047">
        <v>253</v>
      </c>
      <c r="BH77" s="3047"/>
      <c r="BI77" s="3047"/>
      <c r="BJ77" s="3047">
        <v>195</v>
      </c>
      <c r="BK77" s="3047">
        <v>284</v>
      </c>
      <c r="BL77" s="3047">
        <v>164</v>
      </c>
      <c r="BM77" s="3047">
        <v>255</v>
      </c>
      <c r="BN77" s="3047">
        <v>189</v>
      </c>
      <c r="BO77" s="3047">
        <v>189</v>
      </c>
      <c r="BP77" s="3047">
        <v>189</v>
      </c>
      <c r="BQ77" s="3047">
        <v>213</v>
      </c>
      <c r="BR77" s="3047">
        <v>293</v>
      </c>
      <c r="BS77" s="3047">
        <v>104</v>
      </c>
      <c r="BT77" s="3047">
        <v>192</v>
      </c>
      <c r="BU77" s="3047">
        <v>172</v>
      </c>
      <c r="BV77" s="3047">
        <v>172</v>
      </c>
      <c r="BW77" s="3047">
        <v>172</v>
      </c>
      <c r="BX77" s="3047">
        <v>135</v>
      </c>
      <c r="BY77" s="3047">
        <v>129</v>
      </c>
      <c r="BZ77" s="3047">
        <v>248</v>
      </c>
      <c r="CA77" s="3047">
        <v>33</v>
      </c>
      <c r="CB77" s="3047">
        <v>179</v>
      </c>
      <c r="CC77" s="3047">
        <v>179</v>
      </c>
      <c r="CD77" s="3047">
        <v>179</v>
      </c>
      <c r="CE77" s="3047">
        <v>131</v>
      </c>
      <c r="CF77" s="3047">
        <v>276</v>
      </c>
      <c r="CG77" s="3047">
        <v>99</v>
      </c>
      <c r="CH77" s="3047">
        <v>214</v>
      </c>
      <c r="CI77" s="3047">
        <v>169</v>
      </c>
      <c r="CJ77" s="3047">
        <v>169</v>
      </c>
      <c r="CK77" s="3047">
        <v>169</v>
      </c>
      <c r="CL77" s="3047">
        <v>154</v>
      </c>
      <c r="CM77" s="3047">
        <v>288</v>
      </c>
      <c r="CN77" s="3047">
        <v>147</v>
      </c>
      <c r="CO77" s="3047">
        <v>192</v>
      </c>
      <c r="CP77" s="3047">
        <v>175</v>
      </c>
      <c r="CQ77" s="3047">
        <v>175</v>
      </c>
      <c r="CR77" s="3047">
        <v>175</v>
      </c>
      <c r="CS77" s="3047">
        <v>158</v>
      </c>
      <c r="CT77" s="3047">
        <v>211</v>
      </c>
      <c r="CU77" s="3047">
        <v>101</v>
      </c>
      <c r="CV77" s="3047">
        <v>159</v>
      </c>
      <c r="CW77" s="3047">
        <v>155</v>
      </c>
      <c r="CX77" s="3047">
        <v>155</v>
      </c>
      <c r="CY77" s="3047">
        <v>155</v>
      </c>
      <c r="CZ77" s="3047">
        <v>149</v>
      </c>
      <c r="DA77" s="3047">
        <v>229</v>
      </c>
      <c r="DB77" s="3047">
        <v>90</v>
      </c>
      <c r="DC77" s="3047">
        <v>135</v>
      </c>
      <c r="DD77" s="3047">
        <v>139</v>
      </c>
      <c r="DE77" s="3047">
        <v>139</v>
      </c>
      <c r="DF77" s="3047">
        <v>139</v>
      </c>
      <c r="DG77" s="3047">
        <v>101</v>
      </c>
      <c r="DH77" s="3047">
        <v>170</v>
      </c>
      <c r="DI77" s="3047">
        <v>92</v>
      </c>
      <c r="DJ77" s="3047">
        <v>166</v>
      </c>
      <c r="DK77" s="3047">
        <v>141</v>
      </c>
      <c r="DL77" s="3047">
        <v>141</v>
      </c>
      <c r="DM77" s="3047">
        <v>141</v>
      </c>
      <c r="DN77" s="3047">
        <v>143</v>
      </c>
      <c r="DO77" s="3047">
        <v>217</v>
      </c>
      <c r="DP77" s="3047">
        <v>111</v>
      </c>
      <c r="DQ77" s="3047">
        <v>139</v>
      </c>
      <c r="DR77" s="3047">
        <v>130</v>
      </c>
      <c r="DS77" s="3047">
        <v>130</v>
      </c>
      <c r="DT77" s="3047">
        <v>130</v>
      </c>
      <c r="DU77" s="3047">
        <v>134</v>
      </c>
      <c r="DV77" s="3047">
        <v>207</v>
      </c>
      <c r="DW77" s="3047">
        <v>94</v>
      </c>
      <c r="DX77" s="3047">
        <v>136</v>
      </c>
      <c r="DY77" s="3047">
        <v>0</v>
      </c>
      <c r="DZ77" s="3047">
        <v>108</v>
      </c>
      <c r="EA77" s="3047">
        <v>108</v>
      </c>
      <c r="EB77" s="3047">
        <v>134</v>
      </c>
      <c r="EC77" s="3047">
        <v>151</v>
      </c>
      <c r="ED77" s="3047">
        <v>92</v>
      </c>
      <c r="EE77" s="3047">
        <v>128</v>
      </c>
      <c r="EF77" s="3047">
        <v>131</v>
      </c>
      <c r="EG77" s="3047">
        <v>131</v>
      </c>
      <c r="EH77" s="3047">
        <v>131</v>
      </c>
      <c r="EI77" s="3047">
        <v>130</v>
      </c>
      <c r="EJ77" s="3047">
        <v>0</v>
      </c>
      <c r="EK77" s="3047">
        <v>223</v>
      </c>
      <c r="EL77" s="3047">
        <v>124</v>
      </c>
      <c r="EM77" s="3047">
        <v>111</v>
      </c>
      <c r="EN77" s="3047">
        <v>111</v>
      </c>
      <c r="EO77" s="3047">
        <v>111</v>
      </c>
      <c r="EP77" s="3047">
        <v>108</v>
      </c>
      <c r="EQ77" s="3047">
        <v>158</v>
      </c>
      <c r="ER77" s="3047">
        <v>80</v>
      </c>
      <c r="ES77" s="3047">
        <v>143</v>
      </c>
      <c r="ET77" s="3047">
        <v>117</v>
      </c>
      <c r="EU77" s="3047">
        <v>117</v>
      </c>
      <c r="EV77" s="3047">
        <v>117</v>
      </c>
      <c r="EW77" s="3047">
        <v>117</v>
      </c>
      <c r="EX77" s="3047">
        <v>142</v>
      </c>
      <c r="EY77" s="3047">
        <v>188</v>
      </c>
      <c r="EZ77" s="3047">
        <v>122</v>
      </c>
      <c r="FA77" s="3047">
        <v>112</v>
      </c>
      <c r="FB77" s="3047">
        <v>106</v>
      </c>
      <c r="FC77" s="3047">
        <v>106</v>
      </c>
      <c r="FD77" s="3047">
        <v>158</v>
      </c>
      <c r="FE77" s="3047">
        <v>179</v>
      </c>
      <c r="FF77" s="3047">
        <v>59</v>
      </c>
      <c r="FG77" s="3047">
        <v>162</v>
      </c>
      <c r="FH77" s="3047">
        <v>118</v>
      </c>
      <c r="FI77" s="3047">
        <v>111</v>
      </c>
      <c r="FJ77" s="3047">
        <v>111</v>
      </c>
      <c r="FK77" s="3047">
        <v>123</v>
      </c>
      <c r="FL77" s="3047">
        <v>170</v>
      </c>
      <c r="FM77" s="3047">
        <v>82</v>
      </c>
      <c r="FN77" s="3047">
        <v>87</v>
      </c>
      <c r="FO77" s="3047">
        <v>116</v>
      </c>
      <c r="FP77" s="3047">
        <v>113</v>
      </c>
      <c r="FQ77" s="3047">
        <v>113</v>
      </c>
      <c r="FR77" s="3047">
        <v>106</v>
      </c>
      <c r="FS77" s="3047">
        <v>162</v>
      </c>
      <c r="FT77" s="3047">
        <v>92</v>
      </c>
      <c r="FU77" s="3047">
        <v>134</v>
      </c>
      <c r="FV77" s="3047">
        <v>0</v>
      </c>
      <c r="FW77" s="3047">
        <v>119</v>
      </c>
      <c r="FX77" s="3047">
        <v>119</v>
      </c>
      <c r="FY77" s="3047">
        <v>115</v>
      </c>
      <c r="FZ77" s="3047">
        <v>159</v>
      </c>
      <c r="GA77" s="3047">
        <v>172</v>
      </c>
      <c r="GB77" s="3047">
        <v>163</v>
      </c>
      <c r="GC77" s="3047">
        <v>130</v>
      </c>
      <c r="GD77" s="3047">
        <v>127</v>
      </c>
      <c r="GE77" s="3047">
        <v>127</v>
      </c>
      <c r="GF77" s="3047">
        <v>149</v>
      </c>
      <c r="GG77" s="3047">
        <v>139</v>
      </c>
      <c r="GH77" s="3047">
        <v>160</v>
      </c>
      <c r="GI77" s="3047">
        <v>87</v>
      </c>
      <c r="GJ77" s="3047">
        <v>54</v>
      </c>
      <c r="GK77" s="3047">
        <v>51</v>
      </c>
      <c r="GL77" s="3047">
        <v>51</v>
      </c>
      <c r="GM77" s="3047">
        <v>122</v>
      </c>
      <c r="GN77" s="3047">
        <v>139</v>
      </c>
      <c r="GO77" s="3047">
        <v>79</v>
      </c>
      <c r="GP77" s="3047">
        <v>125</v>
      </c>
      <c r="GQ77" s="3047">
        <v>34</v>
      </c>
      <c r="GR77" s="3047">
        <v>97</v>
      </c>
      <c r="GS77" s="3047">
        <v>94</v>
      </c>
      <c r="GT77" s="3047">
        <v>224</v>
      </c>
      <c r="GU77" s="3047">
        <v>165</v>
      </c>
      <c r="GV77" s="3047">
        <v>103</v>
      </c>
      <c r="GW77" s="3047">
        <v>136</v>
      </c>
      <c r="GX77" s="3047">
        <v>0</v>
      </c>
      <c r="GY77" s="3047">
        <v>125</v>
      </c>
      <c r="GZ77" s="3047">
        <v>123</v>
      </c>
      <c r="HA77" s="3047">
        <v>83</v>
      </c>
      <c r="HB77" s="3047">
        <v>166</v>
      </c>
      <c r="HC77" s="3047">
        <v>73</v>
      </c>
      <c r="HD77" s="3047">
        <v>123</v>
      </c>
      <c r="HE77" s="3047">
        <v>149</v>
      </c>
      <c r="HF77" s="3047">
        <v>144</v>
      </c>
      <c r="HG77" s="3047">
        <v>144</v>
      </c>
      <c r="HH77" s="3047">
        <v>110</v>
      </c>
      <c r="HI77" s="3047">
        <v>173</v>
      </c>
      <c r="HJ77" s="3047">
        <v>123</v>
      </c>
      <c r="HK77" s="3047">
        <v>152</v>
      </c>
      <c r="HL77" s="3047">
        <v>106</v>
      </c>
      <c r="HM77" s="3047">
        <v>100</v>
      </c>
      <c r="HN77" s="3047">
        <v>100</v>
      </c>
      <c r="HO77" s="3047">
        <v>122</v>
      </c>
      <c r="HP77" s="3047">
        <v>164</v>
      </c>
      <c r="HQ77" s="3047">
        <v>82</v>
      </c>
      <c r="HR77" s="3047">
        <v>106</v>
      </c>
      <c r="HS77" s="3047">
        <v>142</v>
      </c>
      <c r="HT77" s="3047">
        <v>135</v>
      </c>
      <c r="HU77" s="3047">
        <v>135</v>
      </c>
      <c r="HV77" s="3047">
        <v>109</v>
      </c>
      <c r="HW77" s="3047">
        <v>155</v>
      </c>
      <c r="HX77" s="3047">
        <v>0</v>
      </c>
      <c r="HY77" s="3047">
        <v>199</v>
      </c>
      <c r="HZ77" s="3047">
        <v>101</v>
      </c>
      <c r="IA77" s="3047">
        <v>98</v>
      </c>
      <c r="IB77" s="3047">
        <v>98</v>
      </c>
      <c r="IC77" s="3047">
        <v>108</v>
      </c>
      <c r="ID77" s="3047">
        <v>150</v>
      </c>
      <c r="IE77" s="3047">
        <v>95</v>
      </c>
      <c r="IF77" s="3047">
        <v>110</v>
      </c>
      <c r="IG77" s="3047">
        <v>0</v>
      </c>
      <c r="IH77" s="3047">
        <v>135</v>
      </c>
      <c r="II77" s="3047">
        <v>127</v>
      </c>
      <c r="IJ77" s="3047">
        <v>116</v>
      </c>
      <c r="IK77" s="3047">
        <v>162</v>
      </c>
      <c r="IL77" s="3047">
        <v>38</v>
      </c>
      <c r="IM77" s="3047">
        <v>97</v>
      </c>
      <c r="IN77" s="3047">
        <v>100</v>
      </c>
      <c r="IO77" s="3047">
        <v>95</v>
      </c>
      <c r="IP77" s="3047">
        <v>95</v>
      </c>
      <c r="IQ77" s="3047">
        <v>95</v>
      </c>
      <c r="IR77" s="3047">
        <v>124</v>
      </c>
      <c r="IS77" s="3047">
        <v>206</v>
      </c>
      <c r="IT77" s="3047">
        <v>19</v>
      </c>
      <c r="IU77" s="3047">
        <v>102</v>
      </c>
      <c r="IV77" s="3047">
        <v>101</v>
      </c>
      <c r="IW77" s="3047">
        <v>101</v>
      </c>
      <c r="IX77" s="3047">
        <v>94</v>
      </c>
      <c r="IY77" s="3047">
        <v>226</v>
      </c>
      <c r="IZ77" s="3047">
        <v>26</v>
      </c>
      <c r="JA77" s="3047">
        <v>94</v>
      </c>
      <c r="JB77" s="3047">
        <v>115</v>
      </c>
      <c r="JC77" s="3047">
        <v>112</v>
      </c>
      <c r="JD77" s="3047">
        <v>112</v>
      </c>
      <c r="JE77" s="3047">
        <v>109</v>
      </c>
      <c r="JF77" s="3047">
        <v>220</v>
      </c>
      <c r="JG77" s="3047">
        <v>35</v>
      </c>
      <c r="JH77" s="3047">
        <v>131</v>
      </c>
      <c r="JI77" s="3047">
        <v>96</v>
      </c>
      <c r="JJ77" s="3047">
        <v>119</v>
      </c>
      <c r="JK77" s="3047">
        <v>111</v>
      </c>
      <c r="JL77" s="3047">
        <v>109</v>
      </c>
      <c r="JM77" s="3047">
        <v>240</v>
      </c>
      <c r="JN77" s="3047">
        <v>29</v>
      </c>
      <c r="JO77" s="3047">
        <v>120</v>
      </c>
      <c r="JP77" s="3047">
        <v>135</v>
      </c>
      <c r="JQ77" s="3047">
        <v>133</v>
      </c>
      <c r="JR77" s="3047">
        <v>133</v>
      </c>
      <c r="JS77" s="3047">
        <v>92</v>
      </c>
      <c r="JT77" s="3047">
        <v>299</v>
      </c>
      <c r="JU77" s="3047">
        <v>19</v>
      </c>
      <c r="JV77" s="3047">
        <v>111</v>
      </c>
      <c r="JW77" s="3047">
        <v>160</v>
      </c>
      <c r="JX77" s="3047">
        <v>153</v>
      </c>
      <c r="JY77" s="3047">
        <v>153</v>
      </c>
      <c r="JZ77" s="3047">
        <v>173</v>
      </c>
      <c r="KA77" s="3047">
        <v>15</v>
      </c>
      <c r="KB77" s="3047">
        <v>0</v>
      </c>
      <c r="KC77" s="3047">
        <v>319</v>
      </c>
      <c r="KD77" s="3047">
        <v>195</v>
      </c>
      <c r="KE77" s="3047">
        <v>192</v>
      </c>
      <c r="KF77" s="3047">
        <v>192</v>
      </c>
      <c r="KG77" s="3047">
        <v>132</v>
      </c>
      <c r="KH77" s="3047">
        <v>234</v>
      </c>
      <c r="KI77" s="3047">
        <v>26</v>
      </c>
      <c r="KJ77" s="3047">
        <v>120</v>
      </c>
      <c r="KK77" s="3047">
        <v>97</v>
      </c>
      <c r="KL77" s="3047">
        <v>93</v>
      </c>
      <c r="KM77" s="3047">
        <v>93</v>
      </c>
      <c r="KN77" s="3047">
        <v>77</v>
      </c>
      <c r="KO77" s="3047">
        <v>338</v>
      </c>
      <c r="KP77" s="3047">
        <v>22</v>
      </c>
      <c r="KQ77" s="3047">
        <v>338</v>
      </c>
      <c r="KR77" s="3047">
        <v>348</v>
      </c>
      <c r="KS77" s="3047">
        <v>118</v>
      </c>
      <c r="KT77" s="3047">
        <v>118</v>
      </c>
      <c r="KU77" s="3047">
        <v>326</v>
      </c>
      <c r="KV77" s="3047">
        <v>612</v>
      </c>
      <c r="KW77" s="3047">
        <v>125</v>
      </c>
      <c r="KX77" s="3047">
        <v>293</v>
      </c>
      <c r="KY77" s="3047">
        <v>0</v>
      </c>
      <c r="KZ77" s="3047">
        <v>285</v>
      </c>
      <c r="LA77" s="3047">
        <v>106</v>
      </c>
      <c r="LB77" s="3047">
        <v>258</v>
      </c>
      <c r="LC77" s="3047">
        <v>590</v>
      </c>
      <c r="LD77" s="3047">
        <v>18</v>
      </c>
      <c r="LE77" s="3047">
        <v>325</v>
      </c>
      <c r="LF77" s="3047">
        <v>255</v>
      </c>
      <c r="LG77" s="3047">
        <v>107</v>
      </c>
      <c r="LH77" s="3047">
        <v>107</v>
      </c>
      <c r="LI77" s="3047">
        <v>17</v>
      </c>
      <c r="LJ77" s="3047">
        <v>544</v>
      </c>
      <c r="LK77" s="3047">
        <v>14</v>
      </c>
      <c r="LL77" s="3047">
        <v>300</v>
      </c>
      <c r="LM77" s="3047">
        <v>216</v>
      </c>
      <c r="LN77" s="3047">
        <v>105</v>
      </c>
      <c r="LO77" s="3047">
        <v>105</v>
      </c>
      <c r="LP77" s="3047">
        <v>211</v>
      </c>
      <c r="LQ77" s="3047">
        <v>420</v>
      </c>
      <c r="LR77" s="3047">
        <v>22</v>
      </c>
      <c r="LS77" s="3047">
        <v>18</v>
      </c>
      <c r="LT77" s="3047">
        <v>0</v>
      </c>
      <c r="LU77" s="3047">
        <v>0</v>
      </c>
      <c r="LV77" s="3047">
        <v>0</v>
      </c>
      <c r="LW77" s="3047">
        <v>217</v>
      </c>
      <c r="LX77" s="3047">
        <v>461</v>
      </c>
      <c r="LY77" s="3047">
        <v>16</v>
      </c>
      <c r="LZ77" s="3047">
        <v>216</v>
      </c>
      <c r="MA77" s="3047">
        <v>298</v>
      </c>
      <c r="MB77" s="3047">
        <v>224</v>
      </c>
      <c r="MC77" s="3047">
        <v>224</v>
      </c>
      <c r="MD77" s="3047">
        <v>351</v>
      </c>
      <c r="ME77" s="3047">
        <v>348</v>
      </c>
      <c r="MF77" s="3047">
        <v>20</v>
      </c>
      <c r="MG77" s="3047">
        <v>175</v>
      </c>
      <c r="MH77" s="3047">
        <v>142</v>
      </c>
      <c r="MI77" s="3047">
        <v>106</v>
      </c>
      <c r="MJ77" s="3047">
        <v>106</v>
      </c>
      <c r="MK77" s="3047">
        <v>110</v>
      </c>
      <c r="ML77" s="3047">
        <v>263</v>
      </c>
      <c r="MM77" s="3047">
        <v>17</v>
      </c>
      <c r="MN77" s="3047">
        <v>117</v>
      </c>
      <c r="MO77" s="3047">
        <v>104</v>
      </c>
      <c r="MP77" s="3047">
        <v>104</v>
      </c>
      <c r="MQ77" s="3047">
        <v>88</v>
      </c>
      <c r="MR77" s="3047">
        <v>131</v>
      </c>
      <c r="MS77" s="3047">
        <v>199</v>
      </c>
      <c r="MT77" s="3047">
        <v>37</v>
      </c>
      <c r="MU77" s="3047">
        <v>100</v>
      </c>
      <c r="MV77" s="3047">
        <v>146</v>
      </c>
      <c r="MW77" s="3047">
        <v>129</v>
      </c>
      <c r="MX77" s="3047">
        <v>129</v>
      </c>
      <c r="MY77" s="4889">
        <v>129</v>
      </c>
      <c r="MZ77" s="4889">
        <v>116</v>
      </c>
      <c r="NA77" s="4889">
        <v>176</v>
      </c>
      <c r="NB77" s="4889">
        <v>5</v>
      </c>
      <c r="NC77" s="4889">
        <v>80</v>
      </c>
      <c r="ND77" s="4889">
        <v>77</v>
      </c>
      <c r="NE77" s="4889">
        <v>77</v>
      </c>
      <c r="NF77" s="4889">
        <v>77</v>
      </c>
      <c r="NG77" s="4889">
        <v>109</v>
      </c>
      <c r="NH77" s="4889">
        <v>0</v>
      </c>
      <c r="NI77" s="4889">
        <v>202</v>
      </c>
      <c r="NJ77" s="4889">
        <v>110</v>
      </c>
      <c r="NK77" s="4889">
        <v>101</v>
      </c>
      <c r="NL77" s="4889">
        <v>101</v>
      </c>
      <c r="NM77" s="4889">
        <v>39</v>
      </c>
      <c r="NN77" s="4889">
        <v>131</v>
      </c>
      <c r="NO77" s="4889">
        <v>21</v>
      </c>
      <c r="NP77" s="4889">
        <v>116</v>
      </c>
      <c r="NQ77" s="4889">
        <v>105</v>
      </c>
      <c r="NR77" s="4889">
        <v>100</v>
      </c>
      <c r="NS77" s="4889">
        <v>100</v>
      </c>
      <c r="NT77" s="4889">
        <v>99</v>
      </c>
      <c r="NU77" s="4889">
        <v>12</v>
      </c>
      <c r="NV77" s="4889">
        <v>198</v>
      </c>
      <c r="NW77" s="4889">
        <v>25</v>
      </c>
      <c r="NX77" s="4889">
        <v>216</v>
      </c>
      <c r="NY77" s="4889">
        <v>206</v>
      </c>
      <c r="NZ77" s="4889">
        <v>206</v>
      </c>
      <c r="OA77" s="4889">
        <v>99</v>
      </c>
      <c r="OB77" s="4889">
        <v>254</v>
      </c>
      <c r="OC77" s="4889">
        <v>20</v>
      </c>
      <c r="OD77" s="4889">
        <v>143</v>
      </c>
      <c r="OE77" s="4889">
        <v>0</v>
      </c>
      <c r="OF77" s="4889">
        <v>111</v>
      </c>
      <c r="OG77" s="4889">
        <v>104</v>
      </c>
      <c r="OH77" s="4889">
        <v>140</v>
      </c>
      <c r="OI77" s="4889">
        <v>271</v>
      </c>
      <c r="OJ77" s="4889">
        <v>28</v>
      </c>
      <c r="OK77" s="4889">
        <v>146</v>
      </c>
      <c r="OL77" s="4889">
        <v>0</v>
      </c>
      <c r="OM77" s="4889">
        <v>140</v>
      </c>
      <c r="ON77" s="4889">
        <v>133</v>
      </c>
      <c r="OO77" s="4889">
        <v>162</v>
      </c>
      <c r="OP77" s="4889">
        <v>246</v>
      </c>
      <c r="OQ77" s="4889">
        <v>35</v>
      </c>
      <c r="OR77" s="4889">
        <v>183</v>
      </c>
      <c r="OS77" s="4889">
        <v>0</v>
      </c>
      <c r="OT77" s="4889">
        <v>115</v>
      </c>
      <c r="OU77" s="4889">
        <v>113</v>
      </c>
      <c r="OV77" s="4889">
        <v>112</v>
      </c>
      <c r="OW77" s="4889">
        <v>242</v>
      </c>
      <c r="OX77" s="4889">
        <v>9</v>
      </c>
      <c r="OY77" s="4889">
        <v>135</v>
      </c>
      <c r="OZ77" s="4889">
        <v>125</v>
      </c>
      <c r="PA77" s="4889">
        <v>117</v>
      </c>
      <c r="PB77" s="4889">
        <v>117</v>
      </c>
      <c r="PC77" s="4889">
        <v>0</v>
      </c>
      <c r="PD77" s="4889">
        <v>110</v>
      </c>
      <c r="PE77" s="4889">
        <v>259</v>
      </c>
      <c r="PF77" s="4889">
        <v>41</v>
      </c>
      <c r="PG77" s="4889">
        <v>0</v>
      </c>
      <c r="PH77" s="4889"/>
      <c r="PI77" s="4889">
        <v>174</v>
      </c>
      <c r="PJ77" s="4889">
        <v>146</v>
      </c>
      <c r="PK77" s="4889">
        <v>241</v>
      </c>
      <c r="PL77" s="4889">
        <v>21</v>
      </c>
      <c r="PM77" s="4889">
        <v>163</v>
      </c>
      <c r="PN77" s="4889">
        <v>124</v>
      </c>
      <c r="PO77" s="4889">
        <v>118</v>
      </c>
      <c r="PP77" s="4889">
        <v>118</v>
      </c>
      <c r="PQ77" s="4889">
        <v>103</v>
      </c>
      <c r="PR77" s="4889">
        <v>193</v>
      </c>
      <c r="PS77" s="4889">
        <v>39</v>
      </c>
      <c r="PT77" s="4889">
        <v>145</v>
      </c>
      <c r="PU77" s="4889">
        <v>100</v>
      </c>
      <c r="PV77" s="4889">
        <v>95</v>
      </c>
      <c r="PW77" s="4889">
        <v>95</v>
      </c>
      <c r="PX77" s="4889">
        <v>78</v>
      </c>
      <c r="PY77" s="4889">
        <v>338</v>
      </c>
      <c r="PZ77" s="4889">
        <v>25</v>
      </c>
      <c r="QA77" s="4889">
        <v>118</v>
      </c>
      <c r="QB77" s="4889">
        <v>72</v>
      </c>
      <c r="QC77" s="4889">
        <v>72</v>
      </c>
      <c r="QD77" s="4889">
        <v>71</v>
      </c>
      <c r="QE77" s="4889">
        <v>108</v>
      </c>
      <c r="QF77" s="4889">
        <v>251</v>
      </c>
      <c r="QG77" s="4889">
        <v>20</v>
      </c>
      <c r="QH77" s="4889">
        <v>0</v>
      </c>
      <c r="QI77" s="4889">
        <v>250</v>
      </c>
      <c r="QJ77" s="4889">
        <v>243</v>
      </c>
      <c r="QK77" s="4889">
        <v>243</v>
      </c>
      <c r="QL77" s="4889">
        <v>97</v>
      </c>
      <c r="QM77" s="4889">
        <v>241</v>
      </c>
      <c r="QN77" s="4889">
        <v>30</v>
      </c>
      <c r="QO77" s="4889">
        <v>0</v>
      </c>
      <c r="QP77" s="4889">
        <v>262</v>
      </c>
      <c r="QQ77" s="4889">
        <v>241</v>
      </c>
      <c r="QR77" s="4889">
        <v>241</v>
      </c>
      <c r="QS77" s="4889">
        <v>106</v>
      </c>
      <c r="QT77" s="4889">
        <v>169</v>
      </c>
      <c r="QU77" s="4889">
        <v>14</v>
      </c>
      <c r="QV77" s="4889">
        <v>76</v>
      </c>
      <c r="QW77" s="4889">
        <v>0</v>
      </c>
      <c r="QX77" s="4889">
        <v>88</v>
      </c>
      <c r="QY77" s="4889">
        <v>83</v>
      </c>
      <c r="QZ77" s="4889">
        <v>83</v>
      </c>
      <c r="RA77" s="4889">
        <v>211</v>
      </c>
      <c r="RB77" s="4889">
        <v>37</v>
      </c>
      <c r="RC77" s="4889">
        <v>111</v>
      </c>
      <c r="RD77" s="4889">
        <v>98</v>
      </c>
      <c r="RE77" s="4889">
        <v>95</v>
      </c>
      <c r="RF77" s="4889">
        <v>95</v>
      </c>
      <c r="RG77" s="4889">
        <v>96</v>
      </c>
      <c r="RH77" s="4889">
        <v>165</v>
      </c>
      <c r="RI77" s="4889">
        <v>26</v>
      </c>
      <c r="RJ77" s="4889">
        <v>69</v>
      </c>
      <c r="RK77" s="4889">
        <v>0</v>
      </c>
      <c r="RL77" s="4889">
        <v>66</v>
      </c>
      <c r="RM77" s="4889">
        <v>65</v>
      </c>
      <c r="RN77" s="4889">
        <v>120</v>
      </c>
      <c r="RO77" s="4889">
        <v>132</v>
      </c>
      <c r="RP77" s="4889">
        <v>50</v>
      </c>
      <c r="RQ77" s="4889">
        <v>105</v>
      </c>
      <c r="RR77" s="4889">
        <v>80</v>
      </c>
      <c r="RS77" s="4889">
        <v>75</v>
      </c>
      <c r="RT77" s="4889">
        <v>75</v>
      </c>
      <c r="RU77" s="4889">
        <v>80</v>
      </c>
      <c r="RV77" s="4889">
        <v>0</v>
      </c>
      <c r="RW77" s="4889">
        <v>52</v>
      </c>
      <c r="RX77" s="4889">
        <v>9</v>
      </c>
      <c r="RY77" s="4889">
        <v>72</v>
      </c>
      <c r="RZ77" s="4889">
        <v>67</v>
      </c>
      <c r="SA77" s="4889">
        <v>67</v>
      </c>
      <c r="SB77" s="4889">
        <v>90</v>
      </c>
      <c r="SC77" s="4889">
        <v>113</v>
      </c>
      <c r="SD77" s="4889">
        <v>26</v>
      </c>
      <c r="SE77" s="4889">
        <v>100</v>
      </c>
      <c r="SF77" s="4889">
        <v>60</v>
      </c>
      <c r="SG77" s="4889">
        <v>56</v>
      </c>
      <c r="SH77" s="4889">
        <v>56</v>
      </c>
      <c r="SI77" s="4889">
        <v>66</v>
      </c>
      <c r="SJ77" s="4889">
        <v>129</v>
      </c>
      <c r="SK77" s="4889">
        <v>54</v>
      </c>
      <c r="SL77" s="4889">
        <v>32</v>
      </c>
      <c r="SM77" s="4889">
        <v>98</v>
      </c>
      <c r="SN77" s="4889">
        <v>97</v>
      </c>
      <c r="SO77" s="4889">
        <v>97</v>
      </c>
      <c r="SP77" s="4889">
        <v>85</v>
      </c>
      <c r="SQ77" s="4889">
        <v>134</v>
      </c>
      <c r="SR77" s="4889">
        <v>32</v>
      </c>
      <c r="SS77" s="4889">
        <v>103</v>
      </c>
      <c r="ST77" s="4889">
        <v>0</v>
      </c>
      <c r="SU77" s="4889">
        <v>67</v>
      </c>
      <c r="SV77" s="4889">
        <v>67</v>
      </c>
      <c r="SW77" s="4889">
        <v>60</v>
      </c>
      <c r="SX77" s="4889">
        <v>12</v>
      </c>
      <c r="SY77" s="4889">
        <v>179</v>
      </c>
      <c r="SZ77" s="4889">
        <v>42</v>
      </c>
      <c r="TA77" s="4889">
        <v>0</v>
      </c>
      <c r="TB77" s="4889">
        <v>0</v>
      </c>
      <c r="TC77" s="4889">
        <v>116</v>
      </c>
      <c r="TD77" s="4889">
        <v>84</v>
      </c>
      <c r="TE77" s="4889">
        <v>122</v>
      </c>
      <c r="TF77" s="4889">
        <v>36</v>
      </c>
      <c r="TG77" s="4889">
        <v>66</v>
      </c>
      <c r="TH77" s="4889">
        <v>74</v>
      </c>
      <c r="TI77" s="4889">
        <v>71</v>
      </c>
      <c r="TJ77" s="4889">
        <v>71</v>
      </c>
      <c r="TK77" s="4889">
        <v>79</v>
      </c>
      <c r="TL77" s="4889">
        <v>111</v>
      </c>
      <c r="TM77" s="4889">
        <v>51</v>
      </c>
      <c r="TN77" s="4889">
        <v>95</v>
      </c>
      <c r="TO77" s="4889">
        <v>0</v>
      </c>
      <c r="TP77" s="4889">
        <v>53</v>
      </c>
      <c r="TQ77" s="4889">
        <v>50</v>
      </c>
      <c r="TR77" s="4889">
        <v>62</v>
      </c>
      <c r="TS77" s="4889">
        <v>40</v>
      </c>
      <c r="TT77" s="4889">
        <v>43</v>
      </c>
      <c r="TU77" s="4889">
        <v>55</v>
      </c>
      <c r="TV77" s="4889">
        <v>56</v>
      </c>
      <c r="TW77" s="4889">
        <v>55</v>
      </c>
      <c r="TX77" s="4889">
        <v>55</v>
      </c>
      <c r="TY77" s="4889">
        <v>0</v>
      </c>
      <c r="TZ77" s="4889">
        <v>162</v>
      </c>
      <c r="UA77" s="4889">
        <v>59</v>
      </c>
      <c r="UB77" s="4889">
        <v>84</v>
      </c>
      <c r="UC77" s="4889">
        <v>70</v>
      </c>
      <c r="UD77" s="4889">
        <v>62</v>
      </c>
      <c r="UE77" s="4889">
        <v>62</v>
      </c>
      <c r="UF77" s="4889">
        <v>74</v>
      </c>
      <c r="UG77" s="4889">
        <v>98</v>
      </c>
      <c r="UH77" s="4889">
        <v>95</v>
      </c>
      <c r="UI77" s="4889">
        <v>33</v>
      </c>
      <c r="UJ77" s="4889">
        <v>0</v>
      </c>
      <c r="UK77" s="4889">
        <v>83</v>
      </c>
      <c r="UL77" s="4889">
        <v>77</v>
      </c>
      <c r="UM77" s="4889">
        <v>29</v>
      </c>
      <c r="UN77" s="4889">
        <v>149</v>
      </c>
      <c r="UO77" s="4889">
        <v>54</v>
      </c>
      <c r="UP77" s="4889">
        <v>80</v>
      </c>
      <c r="UQ77" s="4889">
        <v>54</v>
      </c>
      <c r="UR77" s="4889">
        <v>52</v>
      </c>
      <c r="US77" s="4889">
        <v>52</v>
      </c>
      <c r="UT77" s="4889">
        <v>62</v>
      </c>
      <c r="UU77" s="4889">
        <v>115</v>
      </c>
      <c r="UV77" s="4889">
        <v>54</v>
      </c>
      <c r="UW77" s="4889">
        <v>72</v>
      </c>
      <c r="UX77" s="4889">
        <v>44</v>
      </c>
      <c r="UY77" s="4889">
        <v>43</v>
      </c>
      <c r="UZ77" s="4889">
        <v>43</v>
      </c>
      <c r="VA77" s="4889">
        <v>62</v>
      </c>
      <c r="VB77" s="4889">
        <v>94</v>
      </c>
      <c r="VC77" s="4889">
        <v>70</v>
      </c>
      <c r="VD77" s="4889">
        <v>82</v>
      </c>
      <c r="VE77" s="4889">
        <v>70</v>
      </c>
      <c r="VF77" s="4889">
        <v>64</v>
      </c>
      <c r="VG77" s="4889">
        <v>64</v>
      </c>
      <c r="VH77" s="4889">
        <v>57</v>
      </c>
      <c r="VI77" s="4889">
        <v>135</v>
      </c>
      <c r="VJ77" s="4889">
        <v>63</v>
      </c>
      <c r="VK77" s="4889">
        <v>100</v>
      </c>
      <c r="VL77" s="4889">
        <v>85</v>
      </c>
      <c r="VM77" s="4889">
        <v>82</v>
      </c>
      <c r="VN77" s="4889">
        <v>82</v>
      </c>
      <c r="VO77" s="4889">
        <v>78</v>
      </c>
      <c r="VP77" s="4889">
        <v>149</v>
      </c>
      <c r="VQ77" s="4889">
        <v>74</v>
      </c>
      <c r="VR77" s="4889">
        <v>92</v>
      </c>
      <c r="VS77" s="4889">
        <v>83</v>
      </c>
      <c r="VT77" s="4889">
        <v>82</v>
      </c>
      <c r="VU77" s="4889">
        <v>82</v>
      </c>
      <c r="VV77" s="4889">
        <v>77</v>
      </c>
      <c r="VW77" s="4889">
        <v>103</v>
      </c>
      <c r="VX77" s="4889">
        <v>67</v>
      </c>
      <c r="VY77" s="4889">
        <v>86</v>
      </c>
      <c r="VZ77" s="4889">
        <v>63</v>
      </c>
      <c r="WA77" s="4889">
        <v>60</v>
      </c>
      <c r="WB77" s="4889">
        <v>60</v>
      </c>
      <c r="WC77" s="4889">
        <v>82</v>
      </c>
      <c r="WD77" s="4889">
        <v>102</v>
      </c>
      <c r="WE77" s="4889">
        <v>63</v>
      </c>
      <c r="WF77" s="4889">
        <v>81</v>
      </c>
      <c r="WG77" s="4889">
        <v>74</v>
      </c>
      <c r="WH77" s="4889">
        <v>73</v>
      </c>
      <c r="WI77" s="4889">
        <v>73</v>
      </c>
      <c r="WJ77" s="4889">
        <v>75</v>
      </c>
      <c r="WK77" s="4889">
        <v>93</v>
      </c>
      <c r="WL77" s="4889">
        <v>37</v>
      </c>
      <c r="WM77" s="4889">
        <v>103</v>
      </c>
      <c r="WN77" s="4889">
        <v>70</v>
      </c>
      <c r="WO77" s="4889">
        <v>66</v>
      </c>
      <c r="WP77" s="4889">
        <v>66</v>
      </c>
      <c r="WQ77" s="4889">
        <v>66</v>
      </c>
      <c r="WR77" s="4889">
        <v>67</v>
      </c>
      <c r="WS77" s="4889">
        <v>54</v>
      </c>
      <c r="WT77" s="4889">
        <v>43</v>
      </c>
      <c r="WU77" s="4889">
        <v>79</v>
      </c>
      <c r="WV77" s="4889">
        <v>74</v>
      </c>
      <c r="WW77" s="4889">
        <v>74</v>
      </c>
      <c r="WX77" s="4889">
        <v>72</v>
      </c>
      <c r="WY77" s="4889">
        <v>98</v>
      </c>
      <c r="WZ77" s="4889">
        <v>47</v>
      </c>
      <c r="XA77" s="4889">
        <v>59</v>
      </c>
      <c r="XB77" s="4889">
        <v>59</v>
      </c>
      <c r="XC77" s="4889">
        <v>56</v>
      </c>
      <c r="XD77" s="4889">
        <v>56</v>
      </c>
      <c r="XE77" s="4889">
        <v>59</v>
      </c>
      <c r="XF77" s="4889">
        <v>78</v>
      </c>
      <c r="XG77" s="4889">
        <v>48</v>
      </c>
      <c r="XH77" s="4889">
        <v>65</v>
      </c>
      <c r="XI77" s="4889">
        <v>75</v>
      </c>
      <c r="XJ77" s="4889">
        <v>72</v>
      </c>
      <c r="XK77" s="4889">
        <v>72</v>
      </c>
      <c r="XL77" s="4889">
        <v>60</v>
      </c>
      <c r="XM77" s="4889">
        <v>113</v>
      </c>
      <c r="XN77" s="4889">
        <v>48</v>
      </c>
      <c r="XO77" s="4889">
        <v>65</v>
      </c>
      <c r="XP77" s="4889">
        <v>0</v>
      </c>
      <c r="XQ77" s="4889">
        <v>0</v>
      </c>
      <c r="XR77" s="4889">
        <v>57</v>
      </c>
      <c r="XS77" s="4889">
        <v>57</v>
      </c>
      <c r="XT77" s="4889">
        <v>124</v>
      </c>
      <c r="XU77" s="4889">
        <v>33</v>
      </c>
      <c r="XV77" s="4889">
        <v>98</v>
      </c>
      <c r="XW77" s="4889">
        <v>60</v>
      </c>
      <c r="XX77" s="4889">
        <v>57</v>
      </c>
      <c r="XY77" s="4889">
        <v>57</v>
      </c>
      <c r="XZ77" s="4889">
        <v>50</v>
      </c>
      <c r="YA77" s="4889">
        <v>6</v>
      </c>
      <c r="YB77" s="4889">
        <v>93</v>
      </c>
      <c r="YC77" s="4889">
        <v>81</v>
      </c>
      <c r="YD77" s="4889">
        <v>1</v>
      </c>
      <c r="YE77" s="4889">
        <v>99</v>
      </c>
      <c r="YF77" s="4889">
        <v>95</v>
      </c>
      <c r="YG77" s="4889">
        <v>73</v>
      </c>
      <c r="YH77" s="4889">
        <v>123</v>
      </c>
      <c r="YI77" s="4889">
        <v>46</v>
      </c>
      <c r="YJ77" s="4889">
        <v>72</v>
      </c>
      <c r="YK77" s="4889">
        <v>0</v>
      </c>
      <c r="YL77" s="4889">
        <v>51</v>
      </c>
      <c r="YM77" s="4889">
        <v>45</v>
      </c>
      <c r="YN77" s="4889">
        <v>59</v>
      </c>
      <c r="YO77" s="4889">
        <v>115</v>
      </c>
      <c r="YP77" s="4889">
        <v>52</v>
      </c>
      <c r="YQ77" s="4889">
        <v>69</v>
      </c>
      <c r="YR77" s="4889">
        <v>66</v>
      </c>
      <c r="YS77" s="4889">
        <v>59</v>
      </c>
      <c r="YT77" s="4889">
        <v>59</v>
      </c>
      <c r="YU77" s="4889">
        <v>57</v>
      </c>
      <c r="YV77" s="4889">
        <v>91</v>
      </c>
      <c r="YW77" s="4889">
        <v>55</v>
      </c>
      <c r="YX77" s="4889">
        <v>0</v>
      </c>
      <c r="YY77" s="4889">
        <v>138</v>
      </c>
      <c r="YZ77" s="4889">
        <v>126</v>
      </c>
      <c r="ZA77" s="4889">
        <v>126</v>
      </c>
      <c r="ZB77" s="4889">
        <v>40</v>
      </c>
      <c r="ZC77" s="4889">
        <v>122</v>
      </c>
      <c r="ZD77" s="4889">
        <v>0</v>
      </c>
      <c r="ZE77" s="4889">
        <v>69</v>
      </c>
      <c r="ZF77" s="4889">
        <v>49</v>
      </c>
      <c r="ZG77" s="4889">
        <v>49</v>
      </c>
      <c r="ZH77" s="4889">
        <v>49</v>
      </c>
      <c r="ZI77" s="4889">
        <v>52</v>
      </c>
      <c r="ZJ77" s="4889">
        <v>6</v>
      </c>
      <c r="ZK77" s="4889">
        <v>85</v>
      </c>
      <c r="ZL77" s="4889">
        <v>59</v>
      </c>
      <c r="ZM77" s="4889">
        <v>118</v>
      </c>
      <c r="ZN77" s="4889">
        <v>115</v>
      </c>
      <c r="ZO77" s="4889">
        <v>115</v>
      </c>
      <c r="ZP77" s="4889">
        <v>0</v>
      </c>
      <c r="ZQ77" s="4889">
        <v>130</v>
      </c>
      <c r="ZR77" s="4889">
        <v>49</v>
      </c>
      <c r="ZS77" s="4889">
        <v>48</v>
      </c>
      <c r="ZT77" s="4889">
        <v>0</v>
      </c>
      <c r="ZU77" s="4889">
        <v>0</v>
      </c>
      <c r="ZV77" s="4889">
        <v>0</v>
      </c>
      <c r="ZW77" s="4889">
        <v>39</v>
      </c>
      <c r="ZX77" s="4889">
        <v>0</v>
      </c>
      <c r="ZY77" s="4889">
        <v>35</v>
      </c>
      <c r="ZZ77" s="4889">
        <v>49</v>
      </c>
      <c r="AAA77" s="4889">
        <v>71</v>
      </c>
      <c r="AAB77" s="4889">
        <v>66</v>
      </c>
      <c r="AAC77" s="4889">
        <v>66</v>
      </c>
      <c r="AAD77" s="4889">
        <v>71</v>
      </c>
      <c r="AAE77" s="4889">
        <v>69</v>
      </c>
      <c r="AAF77" s="4889">
        <v>107</v>
      </c>
      <c r="AAG77" s="4889">
        <v>24</v>
      </c>
      <c r="AAH77" s="4889">
        <v>59</v>
      </c>
      <c r="AAI77" s="4889">
        <v>53</v>
      </c>
      <c r="AAJ77" s="4889">
        <v>53</v>
      </c>
      <c r="AAK77" s="4889">
        <v>85</v>
      </c>
      <c r="AAL77" s="4889">
        <v>69</v>
      </c>
      <c r="AAM77" s="4889">
        <v>175</v>
      </c>
      <c r="AAN77" s="4889">
        <v>34</v>
      </c>
      <c r="AAO77" s="4889">
        <v>71</v>
      </c>
      <c r="AAP77" s="4889">
        <v>67</v>
      </c>
      <c r="AAQ77" s="4889">
        <v>67</v>
      </c>
      <c r="AAR77" s="4889">
        <v>103</v>
      </c>
      <c r="AAS77" s="4889">
        <v>76</v>
      </c>
      <c r="AAT77" s="4889">
        <v>140</v>
      </c>
      <c r="AAU77" s="4889">
        <v>36</v>
      </c>
      <c r="AAV77" s="4889">
        <v>89</v>
      </c>
      <c r="AAW77" s="4889">
        <v>89</v>
      </c>
      <c r="AAX77" s="4889">
        <v>89</v>
      </c>
      <c r="AAY77" s="4889">
        <v>0</v>
      </c>
      <c r="AAZ77" s="4889">
        <v>0</v>
      </c>
      <c r="ABA77" s="4889">
        <v>94</v>
      </c>
      <c r="ABB77" s="4889">
        <v>79</v>
      </c>
      <c r="ABC77" s="4889">
        <v>166</v>
      </c>
      <c r="ABD77" s="4889">
        <v>2</v>
      </c>
      <c r="ABE77" s="4889">
        <v>157</v>
      </c>
      <c r="ABF77" s="4889">
        <v>72</v>
      </c>
      <c r="ABG77" s="4889">
        <v>70</v>
      </c>
      <c r="ABH77" s="4889">
        <v>73</v>
      </c>
    </row>
    <row r="78" spans="1:736" x14ac:dyDescent="0.2">
      <c r="A78" s="3046" t="s">
        <v>437</v>
      </c>
      <c r="B78" s="3047">
        <v>0</v>
      </c>
      <c r="C78" s="3047">
        <v>0</v>
      </c>
      <c r="D78" s="3047"/>
      <c r="E78" s="3047"/>
      <c r="F78" s="3047">
        <v>0</v>
      </c>
      <c r="G78" s="3047">
        <v>1</v>
      </c>
      <c r="H78" s="3047">
        <v>0</v>
      </c>
      <c r="I78" s="3047">
        <v>0</v>
      </c>
      <c r="J78" s="3047">
        <v>0</v>
      </c>
      <c r="K78" s="3047">
        <v>0</v>
      </c>
      <c r="L78" s="3047">
        <v>30</v>
      </c>
      <c r="M78" s="3047">
        <v>1</v>
      </c>
      <c r="N78" s="3047">
        <v>0</v>
      </c>
      <c r="O78" s="3047">
        <v>0</v>
      </c>
      <c r="P78" s="3047">
        <v>0</v>
      </c>
      <c r="Q78" s="3047">
        <v>0</v>
      </c>
      <c r="R78" s="3047"/>
      <c r="S78" s="3047"/>
      <c r="T78" s="3047">
        <v>0</v>
      </c>
      <c r="U78" s="3047">
        <v>0</v>
      </c>
      <c r="V78" s="3047">
        <v>0</v>
      </c>
      <c r="W78" s="3047">
        <v>0</v>
      </c>
      <c r="X78" s="3047">
        <v>0</v>
      </c>
      <c r="Y78" s="3047"/>
      <c r="Z78" s="3047"/>
      <c r="AA78" s="3047">
        <v>0</v>
      </c>
      <c r="AB78" s="3047">
        <v>0</v>
      </c>
      <c r="AC78" s="3047">
        <v>0</v>
      </c>
      <c r="AD78" s="3047">
        <v>0</v>
      </c>
      <c r="AE78" s="3047">
        <v>0</v>
      </c>
      <c r="AF78" s="3047"/>
      <c r="AG78" s="3047"/>
      <c r="AH78" s="3047">
        <v>1</v>
      </c>
      <c r="AI78" s="3047">
        <v>0</v>
      </c>
      <c r="AJ78" s="3047">
        <v>1</v>
      </c>
      <c r="AK78" s="3047">
        <v>0</v>
      </c>
      <c r="AL78" s="3047">
        <v>1</v>
      </c>
      <c r="AM78" s="3047"/>
      <c r="AN78" s="3047"/>
      <c r="AO78" s="3047">
        <v>1</v>
      </c>
      <c r="AP78" s="3047">
        <v>0</v>
      </c>
      <c r="AQ78" s="3047">
        <v>0</v>
      </c>
      <c r="AR78" s="3047">
        <v>0</v>
      </c>
      <c r="AS78" s="3047">
        <v>0</v>
      </c>
      <c r="AT78" s="3047"/>
      <c r="AU78" s="3047"/>
      <c r="AV78" s="3047">
        <v>0</v>
      </c>
      <c r="AW78" s="3047">
        <v>0</v>
      </c>
      <c r="AX78" s="3047">
        <v>0</v>
      </c>
      <c r="AY78" s="3047">
        <v>0</v>
      </c>
      <c r="AZ78" s="3047">
        <v>0</v>
      </c>
      <c r="BA78" s="3047"/>
      <c r="BB78" s="3047"/>
      <c r="BC78" s="3047">
        <v>0</v>
      </c>
      <c r="BD78" s="3047">
        <v>0</v>
      </c>
      <c r="BE78" s="3047">
        <v>0</v>
      </c>
      <c r="BF78" s="3047">
        <v>0</v>
      </c>
      <c r="BG78" s="3047">
        <v>5</v>
      </c>
      <c r="BH78" s="3047"/>
      <c r="BI78" s="3047"/>
      <c r="BJ78" s="3047">
        <v>0</v>
      </c>
      <c r="BK78" s="3047">
        <v>0</v>
      </c>
      <c r="BL78" s="3047">
        <v>0</v>
      </c>
      <c r="BM78" s="3047">
        <v>0</v>
      </c>
      <c r="BN78" s="3047">
        <v>0</v>
      </c>
      <c r="BO78" s="3047">
        <v>0</v>
      </c>
      <c r="BP78" s="3047">
        <v>0</v>
      </c>
      <c r="BQ78" s="3047">
        <v>0</v>
      </c>
      <c r="BR78" s="3047">
        <v>0</v>
      </c>
      <c r="BS78" s="3047">
        <v>0</v>
      </c>
      <c r="BT78" s="3047">
        <v>0</v>
      </c>
      <c r="BU78" s="3047">
        <v>0</v>
      </c>
      <c r="BV78" s="3047">
        <v>0</v>
      </c>
      <c r="BW78" s="3047">
        <v>0</v>
      </c>
      <c r="BX78" s="3047">
        <v>0</v>
      </c>
      <c r="BY78" s="3047">
        <v>0</v>
      </c>
      <c r="BZ78" s="3047">
        <v>0</v>
      </c>
      <c r="CA78" s="3047">
        <v>0</v>
      </c>
      <c r="CB78" s="3047">
        <v>0</v>
      </c>
      <c r="CC78" s="3047">
        <v>0</v>
      </c>
      <c r="CD78" s="3047">
        <v>0</v>
      </c>
      <c r="CE78" s="3047">
        <v>0</v>
      </c>
      <c r="CF78" s="3047">
        <v>0</v>
      </c>
      <c r="CG78" s="3047">
        <v>0</v>
      </c>
      <c r="CH78" s="3047">
        <v>0</v>
      </c>
      <c r="CI78" s="3047">
        <v>0</v>
      </c>
      <c r="CJ78" s="3047">
        <v>0</v>
      </c>
      <c r="CK78" s="3047">
        <v>0</v>
      </c>
      <c r="CL78" s="3047">
        <v>0</v>
      </c>
      <c r="CM78" s="3047">
        <v>0</v>
      </c>
      <c r="CN78" s="3047">
        <v>0</v>
      </c>
      <c r="CO78" s="3047">
        <v>0</v>
      </c>
      <c r="CP78" s="3047">
        <v>0</v>
      </c>
      <c r="CQ78" s="3047">
        <v>0</v>
      </c>
      <c r="CR78" s="3047">
        <v>0</v>
      </c>
      <c r="CS78" s="3047">
        <v>0</v>
      </c>
      <c r="CT78" s="3047">
        <v>0</v>
      </c>
      <c r="CU78" s="3047">
        <v>2</v>
      </c>
      <c r="CV78" s="3047">
        <v>0</v>
      </c>
      <c r="CW78" s="3047">
        <v>0</v>
      </c>
      <c r="CX78" s="3047">
        <v>0</v>
      </c>
      <c r="CY78" s="3047">
        <v>0</v>
      </c>
      <c r="CZ78" s="3047">
        <v>1</v>
      </c>
      <c r="DA78" s="3047">
        <v>2</v>
      </c>
      <c r="DB78" s="3047">
        <v>1</v>
      </c>
      <c r="DC78" s="3047">
        <v>0</v>
      </c>
      <c r="DD78" s="3047">
        <v>0</v>
      </c>
      <c r="DE78" s="3047">
        <v>0</v>
      </c>
      <c r="DF78" s="3047">
        <v>0</v>
      </c>
      <c r="DG78" s="3047">
        <v>0</v>
      </c>
      <c r="DH78" s="3047">
        <v>0</v>
      </c>
      <c r="DI78" s="3047">
        <v>0</v>
      </c>
      <c r="DJ78" s="3047">
        <v>0</v>
      </c>
      <c r="DK78" s="3047">
        <v>0</v>
      </c>
      <c r="DL78" s="3047">
        <v>0</v>
      </c>
      <c r="DM78" s="3047">
        <v>0</v>
      </c>
      <c r="DN78" s="3047">
        <v>0</v>
      </c>
      <c r="DO78" s="3047">
        <v>0</v>
      </c>
      <c r="DP78" s="3047">
        <v>1</v>
      </c>
      <c r="DQ78" s="3047">
        <v>1</v>
      </c>
      <c r="DR78" s="3047">
        <v>1</v>
      </c>
      <c r="DS78" s="3047">
        <v>1</v>
      </c>
      <c r="DT78" s="3047">
        <v>1</v>
      </c>
      <c r="DU78" s="3047">
        <v>0</v>
      </c>
      <c r="DV78" s="3047">
        <v>0</v>
      </c>
      <c r="DW78" s="3047">
        <v>0</v>
      </c>
      <c r="DX78" s="3047">
        <v>0</v>
      </c>
      <c r="DY78" s="3047">
        <v>0</v>
      </c>
      <c r="DZ78" s="3047">
        <v>0</v>
      </c>
      <c r="EA78" s="3047">
        <v>0</v>
      </c>
      <c r="EB78" s="3047">
        <v>0</v>
      </c>
      <c r="EC78" s="3047">
        <v>0</v>
      </c>
      <c r="ED78" s="3047">
        <v>0</v>
      </c>
      <c r="EE78" s="3047">
        <v>1</v>
      </c>
      <c r="EF78" s="3047">
        <v>0</v>
      </c>
      <c r="EG78" s="3047">
        <v>0</v>
      </c>
      <c r="EH78" s="3047">
        <v>0</v>
      </c>
      <c r="EI78" s="3047">
        <v>0</v>
      </c>
      <c r="EJ78" s="3047">
        <v>0</v>
      </c>
      <c r="EK78" s="3047">
        <v>0</v>
      </c>
      <c r="EL78" s="3047">
        <v>1</v>
      </c>
      <c r="EM78" s="3047">
        <v>0</v>
      </c>
      <c r="EN78" s="3047">
        <v>0</v>
      </c>
      <c r="EO78" s="3047">
        <v>0</v>
      </c>
      <c r="EP78" s="3047">
        <v>0</v>
      </c>
      <c r="EQ78" s="3047">
        <v>0</v>
      </c>
      <c r="ER78" s="3047">
        <v>0</v>
      </c>
      <c r="ES78" s="3047">
        <v>0</v>
      </c>
      <c r="ET78" s="3047">
        <v>0</v>
      </c>
      <c r="EU78" s="3047">
        <v>0</v>
      </c>
      <c r="EV78" s="3047">
        <v>0</v>
      </c>
      <c r="EW78" s="3047">
        <v>0</v>
      </c>
      <c r="EX78" s="3047">
        <v>0</v>
      </c>
      <c r="EY78" s="3047">
        <v>0</v>
      </c>
      <c r="EZ78" s="3047">
        <v>0</v>
      </c>
      <c r="FA78" s="3047">
        <v>1</v>
      </c>
      <c r="FB78" s="3047">
        <v>1</v>
      </c>
      <c r="FC78" s="3047">
        <v>1</v>
      </c>
      <c r="FD78" s="3047">
        <v>1</v>
      </c>
      <c r="FE78" s="3047">
        <v>1</v>
      </c>
      <c r="FF78" s="3047">
        <v>1</v>
      </c>
      <c r="FG78" s="3047">
        <v>1</v>
      </c>
      <c r="FH78" s="3047">
        <v>1</v>
      </c>
      <c r="FI78" s="3047">
        <v>1</v>
      </c>
      <c r="FJ78" s="3047">
        <v>1</v>
      </c>
      <c r="FK78" s="3047">
        <v>0</v>
      </c>
      <c r="FL78" s="3047">
        <v>0</v>
      </c>
      <c r="FM78" s="3047">
        <v>0</v>
      </c>
      <c r="FN78" s="3047">
        <v>2</v>
      </c>
      <c r="FO78" s="3047">
        <v>0</v>
      </c>
      <c r="FP78" s="3047">
        <v>0</v>
      </c>
      <c r="FQ78" s="3047">
        <v>0</v>
      </c>
      <c r="FR78" s="3047">
        <v>0</v>
      </c>
      <c r="FS78" s="3047">
        <v>1</v>
      </c>
      <c r="FT78" s="3047">
        <v>0</v>
      </c>
      <c r="FU78" s="3047">
        <v>0</v>
      </c>
      <c r="FV78" s="3047">
        <v>1</v>
      </c>
      <c r="FW78" s="3047">
        <v>1</v>
      </c>
      <c r="FX78" s="3047">
        <v>1</v>
      </c>
      <c r="FY78" s="3047">
        <v>1</v>
      </c>
      <c r="FZ78" s="3047">
        <v>0</v>
      </c>
      <c r="GA78" s="3047">
        <v>7</v>
      </c>
      <c r="GB78" s="3047">
        <v>0</v>
      </c>
      <c r="GC78" s="3047">
        <v>0</v>
      </c>
      <c r="GD78" s="3047">
        <v>0</v>
      </c>
      <c r="GE78" s="3047">
        <v>0</v>
      </c>
      <c r="GF78" s="3047">
        <v>0</v>
      </c>
      <c r="GG78" s="3047">
        <v>0</v>
      </c>
      <c r="GH78" s="3047">
        <v>0</v>
      </c>
      <c r="GI78" s="3047">
        <v>0</v>
      </c>
      <c r="GJ78" s="3047">
        <v>0</v>
      </c>
      <c r="GK78" s="3047">
        <v>0</v>
      </c>
      <c r="GL78" s="3047">
        <v>0</v>
      </c>
      <c r="GM78" s="3047">
        <v>0</v>
      </c>
      <c r="GN78" s="3047">
        <v>0</v>
      </c>
      <c r="GO78" s="3047">
        <v>0</v>
      </c>
      <c r="GP78" s="3047">
        <v>0</v>
      </c>
      <c r="GQ78" s="3047">
        <v>7</v>
      </c>
      <c r="GR78" s="3047">
        <v>0</v>
      </c>
      <c r="GS78" s="3047">
        <v>0</v>
      </c>
      <c r="GT78" s="3047">
        <v>1</v>
      </c>
      <c r="GU78" s="3047">
        <v>0</v>
      </c>
      <c r="GV78" s="3047">
        <v>0</v>
      </c>
      <c r="GW78" s="3047">
        <v>1</v>
      </c>
      <c r="GX78" s="3047">
        <v>0</v>
      </c>
      <c r="GY78" s="3047">
        <v>0</v>
      </c>
      <c r="GZ78" s="3047">
        <v>0</v>
      </c>
      <c r="HA78" s="3047">
        <v>0</v>
      </c>
      <c r="HB78" s="3047">
        <v>0</v>
      </c>
      <c r="HC78" s="3047">
        <v>0</v>
      </c>
      <c r="HD78" s="3047">
        <v>0</v>
      </c>
      <c r="HE78" s="3047">
        <v>1</v>
      </c>
      <c r="HF78" s="3047">
        <v>1</v>
      </c>
      <c r="HG78" s="3047">
        <v>1</v>
      </c>
      <c r="HH78" s="3047">
        <v>2</v>
      </c>
      <c r="HI78" s="3047">
        <v>2</v>
      </c>
      <c r="HJ78" s="3047">
        <v>3</v>
      </c>
      <c r="HK78" s="3047">
        <v>3</v>
      </c>
      <c r="HL78" s="3047">
        <v>0</v>
      </c>
      <c r="HM78" s="3047">
        <v>0</v>
      </c>
      <c r="HN78" s="3047">
        <v>0</v>
      </c>
      <c r="HO78" s="3047">
        <v>2</v>
      </c>
      <c r="HP78" s="3047">
        <v>0</v>
      </c>
      <c r="HQ78" s="3047">
        <v>0</v>
      </c>
      <c r="HR78" s="3047">
        <v>0</v>
      </c>
      <c r="HS78" s="3047">
        <v>1</v>
      </c>
      <c r="HT78" s="3047">
        <v>1</v>
      </c>
      <c r="HU78" s="3047">
        <v>1</v>
      </c>
      <c r="HV78" s="3047">
        <v>0</v>
      </c>
      <c r="HW78" s="3047">
        <v>0</v>
      </c>
      <c r="HX78" s="3047">
        <v>0</v>
      </c>
      <c r="HY78" s="3047">
        <v>0</v>
      </c>
      <c r="HZ78" s="3047">
        <v>2</v>
      </c>
      <c r="IA78" s="3047">
        <v>2</v>
      </c>
      <c r="IB78" s="3047">
        <v>2</v>
      </c>
      <c r="IC78" s="3047">
        <v>0</v>
      </c>
      <c r="ID78" s="3047">
        <v>0</v>
      </c>
      <c r="IE78" s="3047">
        <v>0</v>
      </c>
      <c r="IF78" s="3047">
        <v>0</v>
      </c>
      <c r="IG78" s="3047">
        <v>0</v>
      </c>
      <c r="IH78" s="3047">
        <v>0</v>
      </c>
      <c r="II78" s="3047">
        <v>0</v>
      </c>
      <c r="IJ78" s="3047">
        <v>0</v>
      </c>
      <c r="IK78" s="3047">
        <v>0</v>
      </c>
      <c r="IL78" s="3047">
        <v>0</v>
      </c>
      <c r="IM78" s="3047">
        <v>0</v>
      </c>
      <c r="IN78" s="3047">
        <v>0</v>
      </c>
      <c r="IO78" s="3047">
        <v>0</v>
      </c>
      <c r="IP78" s="3047">
        <v>0</v>
      </c>
      <c r="IQ78" s="3047">
        <v>0</v>
      </c>
      <c r="IR78" s="3047">
        <v>0</v>
      </c>
      <c r="IS78" s="3047">
        <v>0</v>
      </c>
      <c r="IT78" s="3047">
        <v>0</v>
      </c>
      <c r="IU78" s="3047">
        <v>0</v>
      </c>
      <c r="IV78" s="3047">
        <v>0</v>
      </c>
      <c r="IW78" s="3047">
        <v>0</v>
      </c>
      <c r="IX78" s="3047">
        <v>0</v>
      </c>
      <c r="IY78" s="3047">
        <v>0</v>
      </c>
      <c r="IZ78" s="3047">
        <v>0</v>
      </c>
      <c r="JA78" s="3047">
        <v>0</v>
      </c>
      <c r="JB78" s="3047">
        <v>2</v>
      </c>
      <c r="JC78" s="3047">
        <v>1</v>
      </c>
      <c r="JD78" s="3047">
        <v>1</v>
      </c>
      <c r="JE78" s="3047">
        <v>1</v>
      </c>
      <c r="JF78" s="3047">
        <v>1</v>
      </c>
      <c r="JG78" s="3047">
        <v>1</v>
      </c>
      <c r="JH78" s="3047">
        <v>1</v>
      </c>
      <c r="JI78" s="3047">
        <v>6</v>
      </c>
      <c r="JJ78" s="3047">
        <v>2</v>
      </c>
      <c r="JK78" s="3047">
        <v>1</v>
      </c>
      <c r="JL78" s="3047">
        <v>0</v>
      </c>
      <c r="JM78" s="3047">
        <v>0</v>
      </c>
      <c r="JN78" s="3047">
        <v>0</v>
      </c>
      <c r="JO78" s="3047">
        <v>0</v>
      </c>
      <c r="JP78" s="3047">
        <v>0</v>
      </c>
      <c r="JQ78" s="3047">
        <v>0</v>
      </c>
      <c r="JR78" s="3047">
        <v>0</v>
      </c>
      <c r="JS78" s="3047">
        <v>0</v>
      </c>
      <c r="JT78" s="3047">
        <v>0</v>
      </c>
      <c r="JU78" s="3047">
        <v>0</v>
      </c>
      <c r="JV78" s="3047">
        <v>0</v>
      </c>
      <c r="JW78" s="3047">
        <v>0</v>
      </c>
      <c r="JX78" s="3047">
        <v>0</v>
      </c>
      <c r="JY78" s="3047">
        <v>0</v>
      </c>
      <c r="JZ78" s="3047">
        <v>0</v>
      </c>
      <c r="KA78" s="3047">
        <v>0</v>
      </c>
      <c r="KB78" s="3047">
        <v>0</v>
      </c>
      <c r="KC78" s="3047">
        <v>0</v>
      </c>
      <c r="KD78" s="3047">
        <v>6</v>
      </c>
      <c r="KE78" s="3047">
        <v>6</v>
      </c>
      <c r="KF78" s="3047">
        <v>6</v>
      </c>
      <c r="KG78" s="3047">
        <v>0</v>
      </c>
      <c r="KH78" s="3047">
        <v>0</v>
      </c>
      <c r="KI78" s="3047">
        <v>0</v>
      </c>
      <c r="KJ78" s="3047">
        <v>0</v>
      </c>
      <c r="KK78" s="3047">
        <v>2</v>
      </c>
      <c r="KL78" s="3047">
        <v>1</v>
      </c>
      <c r="KM78" s="3047">
        <v>1</v>
      </c>
      <c r="KN78" s="3047">
        <v>0</v>
      </c>
      <c r="KO78" s="3047">
        <v>0</v>
      </c>
      <c r="KP78" s="3047">
        <v>0</v>
      </c>
      <c r="KQ78" s="3047">
        <v>0</v>
      </c>
      <c r="KR78" s="3047">
        <v>0</v>
      </c>
      <c r="KS78" s="3047">
        <v>0</v>
      </c>
      <c r="KT78" s="3047">
        <v>0</v>
      </c>
      <c r="KU78" s="3047">
        <v>0</v>
      </c>
      <c r="KV78" s="3047">
        <v>0</v>
      </c>
      <c r="KW78" s="3047">
        <v>0</v>
      </c>
      <c r="KX78" s="3047">
        <v>0</v>
      </c>
      <c r="KY78" s="3047">
        <v>1</v>
      </c>
      <c r="KZ78" s="3047">
        <v>1</v>
      </c>
      <c r="LA78" s="3047">
        <v>1</v>
      </c>
      <c r="LB78" s="3047">
        <v>0</v>
      </c>
      <c r="LC78" s="3047">
        <v>0</v>
      </c>
      <c r="LD78" s="3047">
        <v>0</v>
      </c>
      <c r="LE78" s="3047">
        <v>0</v>
      </c>
      <c r="LF78" s="3047">
        <v>0</v>
      </c>
      <c r="LG78" s="3047">
        <v>0</v>
      </c>
      <c r="LH78" s="3047">
        <v>0</v>
      </c>
      <c r="LI78" s="3047">
        <v>0</v>
      </c>
      <c r="LJ78" s="3047">
        <v>0</v>
      </c>
      <c r="LK78" s="3047">
        <v>0</v>
      </c>
      <c r="LL78" s="3047">
        <v>0</v>
      </c>
      <c r="LM78" s="3047">
        <v>0</v>
      </c>
      <c r="LN78" s="3047">
        <v>0</v>
      </c>
      <c r="LO78" s="3047">
        <v>0</v>
      </c>
      <c r="LP78" s="3047">
        <v>0</v>
      </c>
      <c r="LQ78" s="3047">
        <v>1</v>
      </c>
      <c r="LR78" s="3047">
        <v>1</v>
      </c>
      <c r="LS78" s="3047">
        <v>1</v>
      </c>
      <c r="LT78" s="3047">
        <v>0</v>
      </c>
      <c r="LU78" s="3047">
        <v>0</v>
      </c>
      <c r="LV78" s="3047">
        <v>0</v>
      </c>
      <c r="LW78" s="3047">
        <v>0</v>
      </c>
      <c r="LX78" s="3047">
        <v>0</v>
      </c>
      <c r="LY78" s="3047">
        <v>1</v>
      </c>
      <c r="LZ78" s="3047">
        <v>0</v>
      </c>
      <c r="MA78" s="3047">
        <v>0</v>
      </c>
      <c r="MB78" s="3047">
        <v>0</v>
      </c>
      <c r="MC78" s="3047">
        <v>0</v>
      </c>
      <c r="MD78" s="3047">
        <v>0</v>
      </c>
      <c r="ME78" s="3047">
        <v>3</v>
      </c>
      <c r="MF78" s="3047">
        <v>0</v>
      </c>
      <c r="MG78" s="3047">
        <v>0</v>
      </c>
      <c r="MH78" s="3047">
        <v>0</v>
      </c>
      <c r="MI78" s="3047">
        <v>0</v>
      </c>
      <c r="MJ78" s="3047">
        <v>0</v>
      </c>
      <c r="MK78" s="3047">
        <v>0</v>
      </c>
      <c r="ML78" s="3047">
        <v>1</v>
      </c>
      <c r="MM78" s="3047">
        <v>1</v>
      </c>
      <c r="MN78" s="3047">
        <v>0</v>
      </c>
      <c r="MO78" s="3047">
        <v>0</v>
      </c>
      <c r="MP78" s="3047">
        <v>0</v>
      </c>
      <c r="MQ78" s="3047">
        <v>0</v>
      </c>
      <c r="MR78" s="3047">
        <v>0</v>
      </c>
      <c r="MS78" s="3047">
        <v>0</v>
      </c>
      <c r="MT78" s="3047">
        <v>0</v>
      </c>
      <c r="MU78" s="3047">
        <v>6</v>
      </c>
      <c r="MV78" s="3047">
        <v>0</v>
      </c>
      <c r="MW78" s="3047">
        <v>0</v>
      </c>
      <c r="MX78" s="3047">
        <v>0</v>
      </c>
      <c r="MY78" s="3047">
        <v>0</v>
      </c>
      <c r="MZ78" s="3047">
        <v>0</v>
      </c>
      <c r="NA78" s="3047">
        <v>0</v>
      </c>
      <c r="NB78" s="3047">
        <v>0</v>
      </c>
      <c r="NC78" s="3047">
        <v>0</v>
      </c>
      <c r="ND78" s="3047">
        <v>0</v>
      </c>
      <c r="NE78" s="3047">
        <v>0</v>
      </c>
      <c r="NF78" s="3047">
        <v>0</v>
      </c>
      <c r="NG78" s="3047">
        <v>0</v>
      </c>
      <c r="NH78" s="3047">
        <v>0</v>
      </c>
      <c r="NI78" s="3047">
        <v>0</v>
      </c>
      <c r="NJ78" s="3047">
        <v>0</v>
      </c>
      <c r="NK78" s="3047">
        <v>0</v>
      </c>
      <c r="NL78" s="3047">
        <v>0</v>
      </c>
      <c r="NM78" s="3047">
        <v>2</v>
      </c>
      <c r="NN78" s="3047">
        <v>0</v>
      </c>
      <c r="NO78" s="3047">
        <v>0</v>
      </c>
      <c r="NP78" s="3047">
        <v>0</v>
      </c>
      <c r="NQ78" s="3047">
        <v>0</v>
      </c>
      <c r="NR78" s="3047">
        <v>0</v>
      </c>
      <c r="NS78" s="3047">
        <v>0</v>
      </c>
      <c r="NT78" s="3047">
        <v>0</v>
      </c>
      <c r="NU78" s="3047">
        <v>0</v>
      </c>
      <c r="NV78" s="3047">
        <v>0</v>
      </c>
      <c r="NW78" s="3047">
        <v>0</v>
      </c>
      <c r="NX78" s="3047">
        <v>0</v>
      </c>
      <c r="NY78" s="3047">
        <v>0</v>
      </c>
      <c r="NZ78" s="3047">
        <v>0</v>
      </c>
      <c r="OA78" s="3047">
        <v>0</v>
      </c>
      <c r="OB78" s="3047">
        <v>0</v>
      </c>
      <c r="OC78" s="3047">
        <v>0</v>
      </c>
      <c r="OD78" s="3047">
        <v>0</v>
      </c>
      <c r="OE78" s="3047">
        <v>0</v>
      </c>
      <c r="OF78" s="3047">
        <v>0</v>
      </c>
      <c r="OG78" s="3047">
        <v>0</v>
      </c>
      <c r="OH78" s="3047">
        <v>0</v>
      </c>
      <c r="OI78" s="3047">
        <v>0</v>
      </c>
      <c r="OJ78" s="3047">
        <v>0</v>
      </c>
      <c r="OK78" s="3047">
        <v>0</v>
      </c>
      <c r="OL78" s="3047">
        <v>0</v>
      </c>
      <c r="OM78" s="3047">
        <v>0</v>
      </c>
      <c r="ON78" s="3047">
        <v>0</v>
      </c>
      <c r="OO78" s="3047">
        <v>0</v>
      </c>
      <c r="OP78" s="3047">
        <v>0</v>
      </c>
      <c r="OQ78" s="3047">
        <v>0</v>
      </c>
      <c r="OR78" s="3047">
        <v>0</v>
      </c>
      <c r="OS78" s="3047">
        <v>0</v>
      </c>
      <c r="OT78" s="3047">
        <v>0</v>
      </c>
      <c r="OU78" s="3047">
        <v>0</v>
      </c>
      <c r="OV78" s="3047">
        <v>0</v>
      </c>
      <c r="OW78" s="3047">
        <v>0</v>
      </c>
      <c r="OX78" s="3047">
        <v>0</v>
      </c>
      <c r="OY78" s="3047">
        <v>0</v>
      </c>
      <c r="OZ78" s="3047">
        <v>0</v>
      </c>
      <c r="PA78" s="3047">
        <v>0</v>
      </c>
      <c r="PB78" s="3047">
        <v>0</v>
      </c>
      <c r="PC78" s="3047">
        <v>0</v>
      </c>
      <c r="PD78" s="3047">
        <v>0</v>
      </c>
      <c r="PE78" s="3047">
        <v>0</v>
      </c>
      <c r="PF78" s="3047">
        <v>0</v>
      </c>
      <c r="PG78" s="3047">
        <v>0</v>
      </c>
      <c r="PH78" s="3047"/>
      <c r="PI78" s="3047">
        <v>0</v>
      </c>
      <c r="PJ78" s="3047">
        <v>0</v>
      </c>
      <c r="PK78" s="3047">
        <v>0</v>
      </c>
      <c r="PL78" s="3047">
        <v>0</v>
      </c>
      <c r="PM78" s="3047">
        <v>0</v>
      </c>
      <c r="PN78" s="3047">
        <v>0</v>
      </c>
      <c r="PO78" s="3047">
        <v>0</v>
      </c>
      <c r="PP78" s="3047">
        <v>0</v>
      </c>
      <c r="PQ78" s="3047">
        <v>0</v>
      </c>
      <c r="PR78" s="3047">
        <v>0</v>
      </c>
      <c r="PS78" s="3047">
        <v>2</v>
      </c>
      <c r="PT78" s="3047">
        <v>0</v>
      </c>
      <c r="PU78" s="3047">
        <v>0</v>
      </c>
      <c r="PV78" s="3047">
        <v>0</v>
      </c>
      <c r="PW78" s="3047">
        <v>0</v>
      </c>
      <c r="PX78" s="3047">
        <v>0</v>
      </c>
      <c r="PY78" s="3047">
        <v>0</v>
      </c>
      <c r="PZ78" s="3047">
        <v>0</v>
      </c>
      <c r="QA78" s="3047">
        <v>0</v>
      </c>
      <c r="QB78" s="3047">
        <v>0</v>
      </c>
      <c r="QC78" s="3047">
        <v>0</v>
      </c>
      <c r="QD78" s="3047">
        <v>0</v>
      </c>
      <c r="QE78" s="3047">
        <v>0</v>
      </c>
      <c r="QF78" s="3047">
        <v>0</v>
      </c>
      <c r="QG78" s="3047">
        <v>0</v>
      </c>
      <c r="QH78" s="3047">
        <v>0</v>
      </c>
      <c r="QI78" s="3047">
        <v>0</v>
      </c>
      <c r="QJ78" s="3047">
        <v>0</v>
      </c>
      <c r="QK78" s="3047">
        <v>0</v>
      </c>
      <c r="QL78" s="3047">
        <v>0</v>
      </c>
      <c r="QM78" s="3047">
        <v>0</v>
      </c>
      <c r="QN78" s="3047">
        <v>0</v>
      </c>
      <c r="QO78" s="3047">
        <v>0</v>
      </c>
      <c r="QP78" s="3047">
        <v>0</v>
      </c>
      <c r="QQ78" s="3047">
        <v>0</v>
      </c>
      <c r="QR78" s="3047">
        <v>0</v>
      </c>
      <c r="QS78" s="3047">
        <v>0</v>
      </c>
      <c r="QT78" s="3047">
        <v>0</v>
      </c>
      <c r="QU78" s="3047">
        <v>0</v>
      </c>
      <c r="QV78" s="3047">
        <v>0</v>
      </c>
      <c r="QW78" s="3047">
        <v>0</v>
      </c>
      <c r="QX78" s="3047">
        <v>0</v>
      </c>
      <c r="QY78" s="3047">
        <v>0</v>
      </c>
      <c r="QZ78" s="3047">
        <v>0</v>
      </c>
      <c r="RA78" s="3047">
        <v>0</v>
      </c>
      <c r="RB78" s="3047">
        <v>0</v>
      </c>
      <c r="RC78" s="3047">
        <v>0</v>
      </c>
      <c r="RD78" s="3047">
        <v>0</v>
      </c>
      <c r="RE78" s="3047">
        <v>0</v>
      </c>
      <c r="RF78" s="3047">
        <v>0</v>
      </c>
      <c r="RG78" s="3047">
        <v>3</v>
      </c>
      <c r="RH78" s="3047">
        <v>0</v>
      </c>
      <c r="RI78" s="3047">
        <v>0</v>
      </c>
      <c r="RJ78" s="3047">
        <v>0</v>
      </c>
      <c r="RK78" s="3047">
        <v>0</v>
      </c>
      <c r="RL78" s="3047">
        <v>0</v>
      </c>
      <c r="RM78" s="3047">
        <v>0</v>
      </c>
      <c r="RN78" s="3047">
        <v>0</v>
      </c>
      <c r="RO78" s="3047">
        <v>0</v>
      </c>
      <c r="RP78" s="3047">
        <v>0</v>
      </c>
      <c r="RQ78" s="3047">
        <v>0</v>
      </c>
      <c r="RR78" s="3047">
        <v>5</v>
      </c>
      <c r="RS78" s="3047">
        <v>5</v>
      </c>
      <c r="RT78" s="3047">
        <v>5</v>
      </c>
      <c r="RU78" s="3047">
        <v>0</v>
      </c>
      <c r="RV78" s="3047">
        <v>0</v>
      </c>
      <c r="RW78" s="3047">
        <v>4</v>
      </c>
      <c r="RX78" s="3047">
        <v>2</v>
      </c>
      <c r="RY78" s="3047">
        <v>0</v>
      </c>
      <c r="RZ78" s="3047">
        <v>0</v>
      </c>
      <c r="SA78" s="3047">
        <v>0</v>
      </c>
      <c r="SB78" s="3047">
        <v>0</v>
      </c>
      <c r="SC78" s="3047">
        <v>0</v>
      </c>
      <c r="SD78" s="3047">
        <v>0</v>
      </c>
      <c r="SE78" s="3047">
        <v>0</v>
      </c>
      <c r="SF78" s="3047">
        <v>0</v>
      </c>
      <c r="SG78" s="3047">
        <v>0</v>
      </c>
      <c r="SH78" s="3047">
        <v>0</v>
      </c>
      <c r="SI78" s="3047">
        <v>0</v>
      </c>
      <c r="SJ78" s="3047">
        <v>3</v>
      </c>
      <c r="SK78" s="3047">
        <v>0</v>
      </c>
      <c r="SL78" s="3047">
        <v>0</v>
      </c>
      <c r="SM78" s="3047">
        <v>0</v>
      </c>
      <c r="SN78" s="3047">
        <v>0</v>
      </c>
      <c r="SO78" s="3047">
        <v>0</v>
      </c>
      <c r="SP78" s="3047">
        <v>0</v>
      </c>
      <c r="SQ78" s="3047">
        <v>0</v>
      </c>
      <c r="SR78" s="3047">
        <v>0</v>
      </c>
      <c r="SS78" s="3047">
        <v>0</v>
      </c>
      <c r="ST78" s="3047">
        <v>0</v>
      </c>
      <c r="SU78" s="3047">
        <v>0</v>
      </c>
      <c r="SV78" s="3047">
        <v>0</v>
      </c>
      <c r="SW78" s="3047">
        <v>0</v>
      </c>
      <c r="SX78" s="3047">
        <v>0</v>
      </c>
      <c r="SY78" s="3047">
        <v>0</v>
      </c>
      <c r="SZ78" s="3047">
        <v>0</v>
      </c>
      <c r="TA78" s="3047">
        <v>0</v>
      </c>
      <c r="TB78" s="3047">
        <v>0</v>
      </c>
      <c r="TC78" s="3047">
        <v>0</v>
      </c>
      <c r="TD78" s="3047">
        <v>0</v>
      </c>
      <c r="TE78" s="3047">
        <v>0</v>
      </c>
      <c r="TF78" s="3047">
        <v>0</v>
      </c>
      <c r="TG78" s="3047">
        <v>0</v>
      </c>
      <c r="TH78" s="3047">
        <v>0</v>
      </c>
      <c r="TI78" s="3047">
        <v>0</v>
      </c>
      <c r="TJ78" s="3047">
        <v>0</v>
      </c>
      <c r="TK78" s="3047">
        <v>0</v>
      </c>
      <c r="TL78" s="3047">
        <v>0</v>
      </c>
      <c r="TM78" s="3047">
        <v>0</v>
      </c>
      <c r="TN78" s="3047">
        <v>0</v>
      </c>
      <c r="TO78" s="3047">
        <v>0</v>
      </c>
      <c r="TP78" s="3047">
        <v>0</v>
      </c>
      <c r="TQ78" s="3047">
        <v>0</v>
      </c>
      <c r="TR78" s="3047">
        <v>0</v>
      </c>
      <c r="TS78" s="3047">
        <v>0</v>
      </c>
      <c r="TT78" s="3047">
        <v>0</v>
      </c>
      <c r="TU78" s="3047">
        <v>0</v>
      </c>
      <c r="TV78" s="3047">
        <v>0</v>
      </c>
      <c r="TW78" s="3047">
        <v>0</v>
      </c>
      <c r="TX78" s="3047">
        <v>0</v>
      </c>
      <c r="TY78" s="3047">
        <v>0</v>
      </c>
      <c r="TZ78" s="3047">
        <v>0</v>
      </c>
      <c r="UA78" s="3047">
        <v>0</v>
      </c>
      <c r="UB78" s="3047">
        <v>0</v>
      </c>
      <c r="UC78" s="3047">
        <v>0</v>
      </c>
      <c r="UD78" s="3047">
        <v>0</v>
      </c>
      <c r="UE78" s="3047">
        <v>0</v>
      </c>
      <c r="UF78" s="3047">
        <v>0</v>
      </c>
      <c r="UG78" s="3047">
        <v>0</v>
      </c>
      <c r="UH78" s="3047">
        <v>0</v>
      </c>
      <c r="UI78" s="3047">
        <v>0</v>
      </c>
      <c r="UJ78" s="3047">
        <v>0</v>
      </c>
      <c r="UK78" s="3047">
        <v>0</v>
      </c>
      <c r="UL78" s="3047">
        <v>0</v>
      </c>
      <c r="UM78" s="3047">
        <v>0</v>
      </c>
      <c r="UN78" s="3047">
        <v>0</v>
      </c>
      <c r="UO78" s="3047">
        <v>0</v>
      </c>
      <c r="UP78" s="3047">
        <v>0</v>
      </c>
      <c r="UQ78" s="3047">
        <v>0</v>
      </c>
      <c r="UR78" s="3047">
        <v>0</v>
      </c>
      <c r="US78" s="3047">
        <v>0</v>
      </c>
      <c r="UT78" s="3047">
        <v>0</v>
      </c>
      <c r="UU78" s="3047">
        <v>0</v>
      </c>
      <c r="UV78" s="3047">
        <v>0</v>
      </c>
      <c r="UW78" s="3047">
        <v>0</v>
      </c>
      <c r="UX78" s="3047">
        <v>0</v>
      </c>
      <c r="UY78" s="3047">
        <v>0</v>
      </c>
      <c r="UZ78" s="3047">
        <v>0</v>
      </c>
      <c r="VA78" s="3047">
        <v>0</v>
      </c>
      <c r="VB78" s="3047">
        <v>0</v>
      </c>
      <c r="VC78" s="3047">
        <v>0</v>
      </c>
      <c r="VD78" s="3047">
        <v>0</v>
      </c>
      <c r="VE78" s="3047">
        <v>0</v>
      </c>
      <c r="VF78" s="3047">
        <v>0</v>
      </c>
      <c r="VG78" s="3047">
        <v>0</v>
      </c>
      <c r="VH78" s="3047">
        <v>0</v>
      </c>
      <c r="VI78" s="3047">
        <v>0</v>
      </c>
      <c r="VJ78" s="3047">
        <v>0</v>
      </c>
      <c r="VK78" s="3047">
        <v>0</v>
      </c>
      <c r="VL78" s="3047">
        <v>0</v>
      </c>
      <c r="VM78" s="3047">
        <v>0</v>
      </c>
      <c r="VN78" s="3047">
        <v>0</v>
      </c>
      <c r="VO78" s="3047">
        <v>0</v>
      </c>
      <c r="VP78" s="3047">
        <v>0</v>
      </c>
      <c r="VQ78" s="3047">
        <v>0</v>
      </c>
      <c r="VR78" s="3047">
        <v>0</v>
      </c>
      <c r="VS78" s="3047">
        <v>0</v>
      </c>
      <c r="VT78" s="3047">
        <v>0</v>
      </c>
      <c r="VU78" s="3047">
        <v>0</v>
      </c>
      <c r="VV78" s="3047">
        <v>0</v>
      </c>
      <c r="VW78" s="3047">
        <v>1</v>
      </c>
      <c r="VX78" s="3047">
        <v>0</v>
      </c>
      <c r="VY78" s="3047">
        <v>0</v>
      </c>
      <c r="VZ78" s="3047">
        <v>0</v>
      </c>
      <c r="WA78" s="3047">
        <v>0</v>
      </c>
      <c r="WB78" s="3047">
        <v>0</v>
      </c>
      <c r="WC78" s="3047">
        <v>0</v>
      </c>
      <c r="WD78" s="3047">
        <v>0</v>
      </c>
      <c r="WE78" s="3047">
        <v>0</v>
      </c>
      <c r="WF78" s="3047">
        <v>0</v>
      </c>
      <c r="WG78" s="3047">
        <v>0</v>
      </c>
      <c r="WH78" s="3047">
        <v>0</v>
      </c>
      <c r="WI78" s="3047">
        <v>0</v>
      </c>
      <c r="WJ78" s="3047">
        <v>0</v>
      </c>
      <c r="WK78" s="3047">
        <v>1</v>
      </c>
      <c r="WL78" s="3047">
        <v>0</v>
      </c>
      <c r="WM78" s="3047">
        <v>0</v>
      </c>
      <c r="WN78" s="3047">
        <v>0</v>
      </c>
      <c r="WO78" s="3047">
        <v>0</v>
      </c>
      <c r="WP78" s="3047">
        <v>0</v>
      </c>
      <c r="WQ78" s="3047">
        <v>0</v>
      </c>
      <c r="WR78" s="3047">
        <v>0</v>
      </c>
      <c r="WS78" s="3047">
        <v>9</v>
      </c>
      <c r="WT78" s="3047">
        <v>4</v>
      </c>
      <c r="WU78" s="3047">
        <v>0</v>
      </c>
      <c r="WV78" s="3047">
        <v>0</v>
      </c>
      <c r="WW78" s="3047">
        <v>0</v>
      </c>
      <c r="WX78" s="3047">
        <v>0</v>
      </c>
      <c r="WY78" s="3047">
        <v>0</v>
      </c>
      <c r="WZ78" s="3047">
        <v>0</v>
      </c>
      <c r="XA78" s="3047">
        <v>0</v>
      </c>
      <c r="XB78" s="3047">
        <v>0</v>
      </c>
      <c r="XC78" s="3047">
        <v>0</v>
      </c>
      <c r="XD78" s="3047">
        <v>0</v>
      </c>
      <c r="XE78" s="3047">
        <v>0</v>
      </c>
      <c r="XF78" s="3047">
        <v>0</v>
      </c>
      <c r="XG78" s="3047">
        <v>1</v>
      </c>
      <c r="XH78" s="3047">
        <v>0</v>
      </c>
      <c r="XI78" s="3047">
        <v>0</v>
      </c>
      <c r="XJ78" s="3047">
        <v>0</v>
      </c>
      <c r="XK78" s="3047">
        <v>0</v>
      </c>
      <c r="XL78" s="3047">
        <v>0</v>
      </c>
      <c r="XM78" s="3047">
        <v>0</v>
      </c>
      <c r="XN78" s="3047">
        <v>1</v>
      </c>
      <c r="XO78" s="3047">
        <v>0</v>
      </c>
      <c r="XP78" s="3047">
        <v>0</v>
      </c>
      <c r="XQ78" s="3047">
        <v>0</v>
      </c>
      <c r="XR78" s="3047">
        <v>0</v>
      </c>
      <c r="XS78" s="3047">
        <v>0</v>
      </c>
      <c r="XT78" s="3047">
        <v>1</v>
      </c>
      <c r="XU78" s="3047">
        <v>0</v>
      </c>
      <c r="XV78" s="3047">
        <v>0</v>
      </c>
      <c r="XW78" s="3047">
        <v>0</v>
      </c>
      <c r="XX78" s="3047">
        <v>0</v>
      </c>
      <c r="XY78" s="3047">
        <v>0</v>
      </c>
      <c r="XZ78" s="3047">
        <v>0</v>
      </c>
      <c r="YA78" s="3047">
        <v>0</v>
      </c>
      <c r="YB78" s="3047">
        <v>0</v>
      </c>
      <c r="YC78" s="3047">
        <v>0</v>
      </c>
      <c r="YD78" s="3047">
        <v>0</v>
      </c>
      <c r="YE78" s="3047">
        <v>0</v>
      </c>
      <c r="YF78" s="3047">
        <v>0</v>
      </c>
      <c r="YG78" s="3047">
        <v>0</v>
      </c>
      <c r="YH78" s="3047">
        <v>0</v>
      </c>
      <c r="YI78" s="3047">
        <v>0</v>
      </c>
      <c r="YJ78" s="3047">
        <v>5</v>
      </c>
      <c r="YK78" s="3047">
        <v>0</v>
      </c>
      <c r="YL78" s="3047">
        <v>0</v>
      </c>
      <c r="YM78" s="3047">
        <v>0</v>
      </c>
      <c r="YN78" s="3047">
        <v>0</v>
      </c>
      <c r="YO78" s="3047">
        <v>0</v>
      </c>
      <c r="YP78" s="3047">
        <v>0</v>
      </c>
      <c r="YQ78" s="3047">
        <v>0</v>
      </c>
      <c r="YR78" s="3047">
        <v>0</v>
      </c>
      <c r="YS78" s="3047">
        <v>0</v>
      </c>
      <c r="YT78" s="3047">
        <v>0</v>
      </c>
      <c r="YU78" s="3047">
        <v>0</v>
      </c>
      <c r="YV78" s="3047">
        <v>0</v>
      </c>
      <c r="YW78" s="3047">
        <v>0</v>
      </c>
      <c r="YX78" s="3047">
        <v>0</v>
      </c>
      <c r="YY78" s="3047">
        <v>0</v>
      </c>
      <c r="YZ78" s="3047">
        <v>0</v>
      </c>
      <c r="ZA78" s="3047">
        <v>0</v>
      </c>
      <c r="ZB78" s="3047">
        <v>0</v>
      </c>
      <c r="ZC78" s="3047">
        <v>4</v>
      </c>
      <c r="ZD78" s="3047">
        <v>0</v>
      </c>
      <c r="ZE78" s="3047">
        <v>0</v>
      </c>
      <c r="ZF78" s="3047">
        <v>0</v>
      </c>
      <c r="ZG78" s="3047">
        <v>0</v>
      </c>
      <c r="ZH78" s="3047">
        <v>0</v>
      </c>
      <c r="ZI78" s="3047">
        <v>0</v>
      </c>
      <c r="ZJ78" s="3047">
        <v>0</v>
      </c>
      <c r="ZK78" s="3047">
        <v>0</v>
      </c>
      <c r="ZL78" s="3047">
        <v>0</v>
      </c>
      <c r="ZM78" s="3047">
        <v>0</v>
      </c>
      <c r="ZN78" s="3047">
        <v>0</v>
      </c>
      <c r="ZO78" s="3047">
        <v>0</v>
      </c>
      <c r="ZP78" s="3047">
        <v>0</v>
      </c>
      <c r="ZQ78" s="3047">
        <v>0</v>
      </c>
      <c r="ZR78" s="3047">
        <v>0</v>
      </c>
      <c r="ZS78" s="3047">
        <v>0</v>
      </c>
      <c r="ZT78" s="3047">
        <v>0</v>
      </c>
      <c r="ZU78" s="3047">
        <v>0</v>
      </c>
      <c r="ZV78" s="3047">
        <v>0</v>
      </c>
      <c r="ZW78" s="3047">
        <v>0</v>
      </c>
      <c r="ZX78" s="3047">
        <v>0</v>
      </c>
      <c r="ZY78" s="3047">
        <v>0</v>
      </c>
      <c r="ZZ78" s="3047">
        <v>0</v>
      </c>
      <c r="AAA78" s="3047">
        <v>0</v>
      </c>
      <c r="AAB78" s="3047">
        <v>0</v>
      </c>
      <c r="AAC78" s="3047">
        <v>0</v>
      </c>
      <c r="AAD78" s="3047">
        <v>0</v>
      </c>
      <c r="AAE78" s="3047">
        <v>0</v>
      </c>
      <c r="AAF78" s="3047">
        <v>0</v>
      </c>
      <c r="AAG78" s="3047">
        <v>0</v>
      </c>
      <c r="AAH78" s="3047">
        <v>0</v>
      </c>
      <c r="AAI78" s="3047">
        <v>0</v>
      </c>
      <c r="AAJ78" s="3047">
        <v>0</v>
      </c>
      <c r="AAK78" s="3047">
        <v>0</v>
      </c>
      <c r="AAL78" s="3047">
        <v>0</v>
      </c>
      <c r="AAM78" s="3047">
        <v>0</v>
      </c>
      <c r="AAN78" s="3047">
        <v>0</v>
      </c>
      <c r="AAO78" s="3047">
        <v>0</v>
      </c>
      <c r="AAP78" s="3047">
        <v>0</v>
      </c>
      <c r="AAQ78" s="3047">
        <v>0</v>
      </c>
      <c r="AAR78" s="3047">
        <v>0</v>
      </c>
      <c r="AAS78" s="3047">
        <v>0</v>
      </c>
      <c r="AAT78" s="3047">
        <v>0</v>
      </c>
      <c r="AAU78" s="3047">
        <v>15</v>
      </c>
      <c r="AAV78" s="3047">
        <v>0</v>
      </c>
      <c r="AAW78" s="3047">
        <v>0</v>
      </c>
      <c r="AAX78" s="3047">
        <v>0</v>
      </c>
      <c r="AAY78" s="3047">
        <v>0</v>
      </c>
      <c r="AAZ78" s="3047">
        <v>0</v>
      </c>
      <c r="ABA78" s="3047">
        <v>0</v>
      </c>
      <c r="ABB78" s="3047">
        <v>0</v>
      </c>
      <c r="ABC78" s="3047">
        <v>0</v>
      </c>
      <c r="ABD78" s="3047">
        <v>0</v>
      </c>
      <c r="ABE78" s="3047">
        <v>0</v>
      </c>
      <c r="ABF78" s="3047">
        <v>2</v>
      </c>
      <c r="ABG78" s="3047">
        <v>2</v>
      </c>
      <c r="ABH78" s="3047">
        <v>0</v>
      </c>
    </row>
    <row r="79" spans="1:736" x14ac:dyDescent="0.2">
      <c r="A79" s="3046" t="s">
        <v>438</v>
      </c>
      <c r="B79" s="3046">
        <v>0</v>
      </c>
      <c r="C79" s="3047">
        <v>3</v>
      </c>
      <c r="D79" s="3047"/>
      <c r="E79" s="3047"/>
      <c r="F79" s="3047">
        <v>3</v>
      </c>
      <c r="G79" s="3047">
        <v>0</v>
      </c>
      <c r="H79" s="3047">
        <v>0</v>
      </c>
      <c r="I79" s="3047">
        <v>0</v>
      </c>
      <c r="J79" s="3047">
        <v>0</v>
      </c>
      <c r="K79" s="3047">
        <v>0</v>
      </c>
      <c r="L79" s="3047">
        <v>0</v>
      </c>
      <c r="M79" s="3047">
        <v>9</v>
      </c>
      <c r="N79" s="3047">
        <v>0</v>
      </c>
      <c r="O79" s="3047">
        <v>0</v>
      </c>
      <c r="P79" s="3047">
        <v>0</v>
      </c>
      <c r="Q79" s="3047">
        <v>0</v>
      </c>
      <c r="R79" s="3047"/>
      <c r="S79" s="3047"/>
      <c r="T79" s="3047">
        <v>0</v>
      </c>
      <c r="U79" s="3047">
        <v>0</v>
      </c>
      <c r="V79" s="3047">
        <v>0</v>
      </c>
      <c r="W79" s="3047">
        <v>0</v>
      </c>
      <c r="X79" s="3047">
        <v>0</v>
      </c>
      <c r="Y79" s="3047"/>
      <c r="Z79" s="3047"/>
      <c r="AA79" s="3047">
        <v>0</v>
      </c>
      <c r="AB79" s="3047">
        <v>0</v>
      </c>
      <c r="AC79" s="3047">
        <v>0</v>
      </c>
      <c r="AD79" s="3047">
        <v>1</v>
      </c>
      <c r="AE79" s="3047">
        <v>0</v>
      </c>
      <c r="AF79" s="3047"/>
      <c r="AG79" s="3047"/>
      <c r="AH79" s="3047">
        <v>0</v>
      </c>
      <c r="AI79" s="3047">
        <v>0</v>
      </c>
      <c r="AJ79" s="3047">
        <v>0</v>
      </c>
      <c r="AK79" s="3047">
        <v>0</v>
      </c>
      <c r="AL79" s="3047">
        <v>0</v>
      </c>
      <c r="AM79" s="3047"/>
      <c r="AN79" s="3047"/>
      <c r="AO79" s="3047">
        <v>0</v>
      </c>
      <c r="AP79" s="3047">
        <v>0</v>
      </c>
      <c r="AQ79" s="3047">
        <v>0</v>
      </c>
      <c r="AR79" s="3047">
        <v>0</v>
      </c>
      <c r="AS79" s="3047">
        <v>0</v>
      </c>
      <c r="AT79" s="3047"/>
      <c r="AU79" s="3047"/>
      <c r="AV79" s="3047">
        <v>0</v>
      </c>
      <c r="AW79" s="3047">
        <v>0</v>
      </c>
      <c r="AX79" s="3047">
        <v>0</v>
      </c>
      <c r="AY79" s="3047">
        <v>0</v>
      </c>
      <c r="AZ79" s="3047">
        <v>0</v>
      </c>
      <c r="BA79" s="3047"/>
      <c r="BB79" s="3047"/>
      <c r="BC79" s="3047">
        <v>0</v>
      </c>
      <c r="BD79" s="3047">
        <v>0</v>
      </c>
      <c r="BE79" s="3047">
        <v>0</v>
      </c>
      <c r="BF79" s="3047">
        <v>0</v>
      </c>
      <c r="BG79" s="3047">
        <v>0</v>
      </c>
      <c r="BH79" s="3047"/>
      <c r="BI79" s="3047"/>
      <c r="BJ79" s="3047">
        <v>0</v>
      </c>
      <c r="BK79" s="3047">
        <v>0</v>
      </c>
      <c r="BL79" s="3047">
        <v>0</v>
      </c>
      <c r="BM79" s="3047">
        <v>0</v>
      </c>
      <c r="BN79" s="3047">
        <v>0</v>
      </c>
      <c r="BO79" s="3047">
        <v>0</v>
      </c>
      <c r="BP79" s="3047">
        <v>0</v>
      </c>
      <c r="BQ79" s="3047">
        <v>0</v>
      </c>
      <c r="BR79" s="3047">
        <v>0</v>
      </c>
      <c r="BS79" s="3047">
        <v>0</v>
      </c>
      <c r="BT79" s="3047">
        <v>0</v>
      </c>
      <c r="BU79" s="3047">
        <v>0</v>
      </c>
      <c r="BV79" s="3047">
        <v>0</v>
      </c>
      <c r="BW79" s="3047">
        <v>0</v>
      </c>
      <c r="BX79" s="3047">
        <v>0</v>
      </c>
      <c r="BY79" s="3047">
        <v>0</v>
      </c>
      <c r="BZ79" s="3047">
        <v>0</v>
      </c>
      <c r="CA79" s="3047">
        <v>0</v>
      </c>
      <c r="CB79" s="3047">
        <v>0</v>
      </c>
      <c r="CC79" s="3047">
        <v>0</v>
      </c>
      <c r="CD79" s="3047">
        <v>0</v>
      </c>
      <c r="CE79" s="3047">
        <v>0</v>
      </c>
      <c r="CF79" s="3047">
        <v>0</v>
      </c>
      <c r="CG79" s="3047">
        <v>0</v>
      </c>
      <c r="CH79" s="3047">
        <v>0</v>
      </c>
      <c r="CI79" s="3047">
        <v>0</v>
      </c>
      <c r="CJ79" s="3047">
        <v>0</v>
      </c>
      <c r="CK79" s="3047">
        <v>0</v>
      </c>
      <c r="CL79" s="3047">
        <v>0</v>
      </c>
      <c r="CM79" s="3047">
        <v>0</v>
      </c>
      <c r="CN79" s="3047">
        <v>0</v>
      </c>
      <c r="CO79" s="3047">
        <v>0</v>
      </c>
      <c r="CP79" s="3047">
        <v>0</v>
      </c>
      <c r="CQ79" s="3047">
        <v>0</v>
      </c>
      <c r="CR79" s="3047">
        <v>0</v>
      </c>
      <c r="CS79" s="3047">
        <v>0</v>
      </c>
      <c r="CT79" s="3047">
        <v>0</v>
      </c>
      <c r="CU79" s="3047">
        <v>0</v>
      </c>
      <c r="CV79" s="3047">
        <v>0</v>
      </c>
      <c r="CW79" s="3047">
        <v>0</v>
      </c>
      <c r="CX79" s="3047">
        <v>0</v>
      </c>
      <c r="CY79" s="3047">
        <v>0</v>
      </c>
      <c r="CZ79" s="3047">
        <v>0</v>
      </c>
      <c r="DA79" s="3047">
        <v>0</v>
      </c>
      <c r="DB79" s="3047">
        <v>1</v>
      </c>
      <c r="DC79" s="3047">
        <v>1</v>
      </c>
      <c r="DD79" s="3047">
        <v>1</v>
      </c>
      <c r="DE79" s="3047">
        <v>1</v>
      </c>
      <c r="DF79" s="3047">
        <v>1</v>
      </c>
      <c r="DG79" s="3047">
        <v>0</v>
      </c>
      <c r="DH79" s="3047">
        <v>0</v>
      </c>
      <c r="DI79" s="3047">
        <v>0</v>
      </c>
      <c r="DJ79" s="3047">
        <v>0</v>
      </c>
      <c r="DK79" s="3047">
        <v>0</v>
      </c>
      <c r="DL79" s="3047">
        <v>0</v>
      </c>
      <c r="DM79" s="3047">
        <v>0</v>
      </c>
      <c r="DN79" s="3047">
        <v>0</v>
      </c>
      <c r="DO79" s="3047">
        <v>0</v>
      </c>
      <c r="DP79" s="3047">
        <v>0</v>
      </c>
      <c r="DQ79" s="3047">
        <v>0</v>
      </c>
      <c r="DR79" s="3047">
        <v>0</v>
      </c>
      <c r="DS79" s="3047">
        <v>0</v>
      </c>
      <c r="DT79" s="3047">
        <v>0</v>
      </c>
      <c r="DU79" s="3047">
        <v>1</v>
      </c>
      <c r="DV79" s="3047">
        <v>1</v>
      </c>
      <c r="DW79" s="3047">
        <v>1</v>
      </c>
      <c r="DX79" s="3047">
        <v>1</v>
      </c>
      <c r="DY79" s="3047">
        <v>1</v>
      </c>
      <c r="DZ79" s="3047">
        <v>1</v>
      </c>
      <c r="EA79" s="3047">
        <v>1</v>
      </c>
      <c r="EB79" s="3047">
        <v>1</v>
      </c>
      <c r="EC79" s="3047">
        <v>0</v>
      </c>
      <c r="ED79" s="3047">
        <v>0</v>
      </c>
      <c r="EE79" s="3047">
        <v>0</v>
      </c>
      <c r="EF79" s="3047">
        <v>0</v>
      </c>
      <c r="EG79" s="3047">
        <v>0</v>
      </c>
      <c r="EH79" s="3047">
        <v>0</v>
      </c>
      <c r="EI79" s="3047">
        <v>0</v>
      </c>
      <c r="EJ79" s="3047">
        <v>0</v>
      </c>
      <c r="EK79" s="3047">
        <v>0</v>
      </c>
      <c r="EL79" s="3047">
        <v>1</v>
      </c>
      <c r="EM79" s="3047">
        <v>0</v>
      </c>
      <c r="EN79" s="3047">
        <v>0</v>
      </c>
      <c r="EO79" s="3047">
        <v>0</v>
      </c>
      <c r="EP79" s="3047">
        <v>0</v>
      </c>
      <c r="EQ79" s="3047">
        <v>1</v>
      </c>
      <c r="ER79" s="3047">
        <v>1</v>
      </c>
      <c r="ES79" s="3047">
        <v>0</v>
      </c>
      <c r="ET79" s="3047">
        <v>1</v>
      </c>
      <c r="EU79" s="3047">
        <v>1</v>
      </c>
      <c r="EV79" s="3047">
        <v>1</v>
      </c>
      <c r="EW79" s="3047">
        <v>1</v>
      </c>
      <c r="EX79" s="3047">
        <v>0</v>
      </c>
      <c r="EY79" s="3047">
        <v>0</v>
      </c>
      <c r="EZ79" s="3047">
        <v>2</v>
      </c>
      <c r="FA79" s="3047">
        <v>0</v>
      </c>
      <c r="FB79" s="3047">
        <v>0</v>
      </c>
      <c r="FC79" s="3047">
        <v>0</v>
      </c>
      <c r="FD79" s="3047">
        <v>0</v>
      </c>
      <c r="FE79" s="3047">
        <v>0</v>
      </c>
      <c r="FF79" s="3047">
        <v>0</v>
      </c>
      <c r="FG79" s="3047">
        <v>0</v>
      </c>
      <c r="FH79" s="3047">
        <v>0</v>
      </c>
      <c r="FI79" s="3047">
        <v>0</v>
      </c>
      <c r="FJ79" s="3047">
        <v>0</v>
      </c>
      <c r="FK79" s="3047">
        <v>0</v>
      </c>
      <c r="FL79" s="3047">
        <v>0</v>
      </c>
      <c r="FM79" s="3047">
        <v>1</v>
      </c>
      <c r="FN79" s="3047">
        <v>0</v>
      </c>
      <c r="FO79" s="3047">
        <v>0</v>
      </c>
      <c r="FP79" s="3047">
        <v>0</v>
      </c>
      <c r="FQ79" s="3047">
        <v>0</v>
      </c>
      <c r="FR79" s="3047">
        <v>0</v>
      </c>
      <c r="FS79" s="3047">
        <v>0</v>
      </c>
      <c r="FT79" s="3047">
        <v>1</v>
      </c>
      <c r="FU79" s="3047">
        <v>1</v>
      </c>
      <c r="FV79" s="3047">
        <v>0</v>
      </c>
      <c r="FW79" s="3047">
        <v>0</v>
      </c>
      <c r="FX79" s="3047">
        <v>0</v>
      </c>
      <c r="FY79" s="3047">
        <v>0</v>
      </c>
      <c r="FZ79" s="3047">
        <v>0</v>
      </c>
      <c r="GA79" s="3047">
        <v>0</v>
      </c>
      <c r="GB79" s="3047">
        <v>0</v>
      </c>
      <c r="GC79" s="3047">
        <v>0</v>
      </c>
      <c r="GD79" s="3047">
        <v>0</v>
      </c>
      <c r="GE79" s="3047">
        <v>0</v>
      </c>
      <c r="GF79" s="3047">
        <v>0</v>
      </c>
      <c r="GG79" s="3047">
        <v>0</v>
      </c>
      <c r="GH79" s="3047">
        <v>0</v>
      </c>
      <c r="GI79" s="3047">
        <v>0</v>
      </c>
      <c r="GJ79" s="3047">
        <v>0</v>
      </c>
      <c r="GK79" s="3047">
        <v>0</v>
      </c>
      <c r="GL79" s="3047">
        <v>0</v>
      </c>
      <c r="GM79" s="3047">
        <v>0</v>
      </c>
      <c r="GN79" s="3047">
        <v>1</v>
      </c>
      <c r="GO79" s="3047">
        <v>0</v>
      </c>
      <c r="GP79" s="3047">
        <v>0</v>
      </c>
      <c r="GQ79" s="3047">
        <v>0</v>
      </c>
      <c r="GR79" s="3047">
        <v>0</v>
      </c>
      <c r="GS79" s="3047">
        <v>0</v>
      </c>
      <c r="GT79" s="3047">
        <v>0</v>
      </c>
      <c r="GU79" s="3047">
        <v>1</v>
      </c>
      <c r="GV79" s="3047">
        <v>0</v>
      </c>
      <c r="GW79" s="3047">
        <v>0</v>
      </c>
      <c r="GX79" s="3047">
        <v>1</v>
      </c>
      <c r="GY79" s="3047">
        <v>1</v>
      </c>
      <c r="GZ79" s="3047">
        <v>1</v>
      </c>
      <c r="HA79" s="3047">
        <v>0</v>
      </c>
      <c r="HB79" s="3047">
        <v>0</v>
      </c>
      <c r="HC79" s="3047">
        <v>0</v>
      </c>
      <c r="HD79" s="3047">
        <v>0</v>
      </c>
      <c r="HE79" s="3047">
        <v>0</v>
      </c>
      <c r="HF79" s="3047">
        <v>0</v>
      </c>
      <c r="HG79" s="3047">
        <v>0</v>
      </c>
      <c r="HH79" s="3047">
        <v>0</v>
      </c>
      <c r="HI79" s="3047">
        <v>0</v>
      </c>
      <c r="HJ79" s="3047">
        <v>0</v>
      </c>
      <c r="HK79" s="3047">
        <v>0</v>
      </c>
      <c r="HL79" s="3047">
        <v>0</v>
      </c>
      <c r="HM79" s="3047">
        <v>0</v>
      </c>
      <c r="HN79" s="3047">
        <v>0</v>
      </c>
      <c r="HO79" s="3047">
        <v>0</v>
      </c>
      <c r="HP79" s="3047">
        <v>1</v>
      </c>
      <c r="HQ79" s="3047">
        <v>0</v>
      </c>
      <c r="HR79" s="3047">
        <v>0</v>
      </c>
      <c r="HS79" s="3047">
        <v>0</v>
      </c>
      <c r="HT79" s="3047">
        <v>0</v>
      </c>
      <c r="HU79" s="3047">
        <v>0</v>
      </c>
      <c r="HV79" s="3047">
        <v>1</v>
      </c>
      <c r="HW79" s="3047">
        <v>0</v>
      </c>
      <c r="HX79" s="3047">
        <v>0</v>
      </c>
      <c r="HY79" s="3047">
        <v>0</v>
      </c>
      <c r="HZ79" s="3047">
        <v>0</v>
      </c>
      <c r="IA79" s="3047">
        <v>0</v>
      </c>
      <c r="IB79" s="3047">
        <v>0</v>
      </c>
      <c r="IC79" s="3047">
        <v>0</v>
      </c>
      <c r="ID79" s="3047">
        <v>0</v>
      </c>
      <c r="IE79" s="3047">
        <v>0</v>
      </c>
      <c r="IF79" s="3047">
        <v>0</v>
      </c>
      <c r="IG79" s="3047">
        <v>0</v>
      </c>
      <c r="IH79" s="3047">
        <v>0</v>
      </c>
      <c r="II79" s="3047">
        <v>0</v>
      </c>
      <c r="IJ79" s="3047">
        <v>0</v>
      </c>
      <c r="IK79" s="3047">
        <v>0</v>
      </c>
      <c r="IL79" s="3047">
        <v>0</v>
      </c>
      <c r="IM79" s="3047">
        <v>0</v>
      </c>
      <c r="IN79" s="3047">
        <v>0</v>
      </c>
      <c r="IO79" s="3047">
        <v>0</v>
      </c>
      <c r="IP79" s="3047">
        <v>0</v>
      </c>
      <c r="IQ79" s="3047">
        <v>0</v>
      </c>
      <c r="IR79" s="3047">
        <v>0</v>
      </c>
      <c r="IS79" s="3047">
        <v>0</v>
      </c>
      <c r="IT79" s="3047">
        <v>0</v>
      </c>
      <c r="IU79" s="3047">
        <v>0</v>
      </c>
      <c r="IV79" s="3047">
        <v>0</v>
      </c>
      <c r="IW79" s="3047">
        <v>0</v>
      </c>
      <c r="IX79" s="3047">
        <v>0</v>
      </c>
      <c r="IY79" s="3047">
        <v>0</v>
      </c>
      <c r="IZ79" s="3047">
        <v>0</v>
      </c>
      <c r="JA79" s="3047">
        <v>0</v>
      </c>
      <c r="JB79" s="3047">
        <v>0</v>
      </c>
      <c r="JC79" s="3047">
        <v>0</v>
      </c>
      <c r="JD79" s="3047">
        <v>0</v>
      </c>
      <c r="JE79" s="3047">
        <v>0</v>
      </c>
      <c r="JF79" s="3047">
        <v>0</v>
      </c>
      <c r="JG79" s="3047">
        <v>0</v>
      </c>
      <c r="JH79" s="3047">
        <v>0</v>
      </c>
      <c r="JI79" s="3047">
        <v>0</v>
      </c>
      <c r="JJ79" s="3047">
        <v>0</v>
      </c>
      <c r="JK79" s="3047">
        <v>0</v>
      </c>
      <c r="JL79" s="3047">
        <v>0</v>
      </c>
      <c r="JM79" s="3047">
        <v>0</v>
      </c>
      <c r="JN79" s="3047">
        <v>0</v>
      </c>
      <c r="JO79" s="3047">
        <v>0</v>
      </c>
      <c r="JP79" s="3047">
        <v>0</v>
      </c>
      <c r="JQ79" s="3047">
        <v>0</v>
      </c>
      <c r="JR79" s="3047">
        <v>0</v>
      </c>
      <c r="JS79" s="3047">
        <v>0</v>
      </c>
      <c r="JT79" s="3047">
        <v>0</v>
      </c>
      <c r="JU79" s="3047">
        <v>0</v>
      </c>
      <c r="JV79" s="3047">
        <v>0</v>
      </c>
      <c r="JW79" s="3047">
        <v>0</v>
      </c>
      <c r="JX79" s="3047">
        <v>0</v>
      </c>
      <c r="JY79" s="3047">
        <v>0</v>
      </c>
      <c r="JZ79" s="3047">
        <v>0</v>
      </c>
      <c r="KA79" s="3047">
        <v>0</v>
      </c>
      <c r="KB79" s="3047">
        <v>0</v>
      </c>
      <c r="KC79" s="3047">
        <v>0</v>
      </c>
      <c r="KD79" s="3047">
        <v>3</v>
      </c>
      <c r="KE79" s="3047">
        <v>1</v>
      </c>
      <c r="KF79" s="3047">
        <v>1</v>
      </c>
      <c r="KG79" s="3047">
        <v>2</v>
      </c>
      <c r="KH79" s="3047">
        <v>1</v>
      </c>
      <c r="KI79" s="3047">
        <v>0</v>
      </c>
      <c r="KJ79" s="3047">
        <v>0</v>
      </c>
      <c r="KK79" s="3047">
        <v>0</v>
      </c>
      <c r="KL79" s="3047">
        <v>0</v>
      </c>
      <c r="KM79" s="3047">
        <v>0</v>
      </c>
      <c r="KN79" s="3047">
        <v>2</v>
      </c>
      <c r="KO79" s="3047">
        <v>0</v>
      </c>
      <c r="KP79" s="3047">
        <v>0</v>
      </c>
      <c r="KQ79" s="3047">
        <v>0</v>
      </c>
      <c r="KR79" s="3047">
        <v>0</v>
      </c>
      <c r="KS79" s="3047">
        <v>0</v>
      </c>
      <c r="KT79" s="3047">
        <v>0</v>
      </c>
      <c r="KU79" s="3047">
        <v>0</v>
      </c>
      <c r="KV79" s="3047">
        <v>3</v>
      </c>
      <c r="KW79" s="3047">
        <v>5</v>
      </c>
      <c r="KX79" s="3047">
        <v>6</v>
      </c>
      <c r="KY79" s="3047">
        <v>7</v>
      </c>
      <c r="KZ79" s="3047">
        <v>7</v>
      </c>
      <c r="LA79" s="3047">
        <v>7</v>
      </c>
      <c r="LB79" s="3047">
        <v>0</v>
      </c>
      <c r="LC79" s="3047">
        <v>0</v>
      </c>
      <c r="LD79" s="3047">
        <v>0</v>
      </c>
      <c r="LE79" s="3047">
        <v>0</v>
      </c>
      <c r="LF79" s="3047">
        <v>0</v>
      </c>
      <c r="LG79" s="3047">
        <v>0</v>
      </c>
      <c r="LH79" s="3047">
        <v>0</v>
      </c>
      <c r="LI79" s="3047">
        <v>0</v>
      </c>
      <c r="LJ79" s="3047">
        <v>0</v>
      </c>
      <c r="LK79" s="3047">
        <v>0</v>
      </c>
      <c r="LL79" s="3047">
        <v>0</v>
      </c>
      <c r="LM79" s="3047">
        <v>2</v>
      </c>
      <c r="LN79" s="3047">
        <v>1</v>
      </c>
      <c r="LO79" s="3047">
        <v>1</v>
      </c>
      <c r="LP79" s="3047">
        <v>1</v>
      </c>
      <c r="LQ79" s="3047">
        <v>0</v>
      </c>
      <c r="LR79" s="3047">
        <v>2</v>
      </c>
      <c r="LS79" s="3047">
        <v>2</v>
      </c>
      <c r="LT79" s="3047">
        <v>2</v>
      </c>
      <c r="LU79" s="3047">
        <v>2</v>
      </c>
      <c r="LV79" s="3047">
        <v>2</v>
      </c>
      <c r="LW79" s="3047">
        <v>0</v>
      </c>
      <c r="LX79" s="3047">
        <v>0</v>
      </c>
      <c r="LY79" s="3047">
        <v>0</v>
      </c>
      <c r="LZ79" s="3047">
        <v>0</v>
      </c>
      <c r="MA79" s="3047">
        <v>0</v>
      </c>
      <c r="MB79" s="3047">
        <v>0</v>
      </c>
      <c r="MC79" s="3047">
        <v>0</v>
      </c>
      <c r="MD79" s="3047">
        <v>0</v>
      </c>
      <c r="ME79" s="3047">
        <v>1</v>
      </c>
      <c r="MF79" s="3047">
        <v>0</v>
      </c>
      <c r="MG79" s="3047">
        <v>0</v>
      </c>
      <c r="MH79" s="3047">
        <v>0</v>
      </c>
      <c r="MI79" s="3047">
        <v>0</v>
      </c>
      <c r="MJ79" s="3047">
        <v>0</v>
      </c>
      <c r="MK79" s="3047">
        <v>0</v>
      </c>
      <c r="ML79" s="3047">
        <v>0</v>
      </c>
      <c r="MM79" s="3047">
        <v>0</v>
      </c>
      <c r="MN79" s="3047">
        <v>0</v>
      </c>
      <c r="MO79" s="3047">
        <v>0</v>
      </c>
      <c r="MP79" s="3047">
        <v>0</v>
      </c>
      <c r="MQ79" s="3047">
        <v>0</v>
      </c>
      <c r="MR79" s="3047">
        <v>0</v>
      </c>
      <c r="MS79" s="3047">
        <v>0</v>
      </c>
      <c r="MT79" s="3047">
        <v>0</v>
      </c>
      <c r="MU79" s="3047">
        <v>0</v>
      </c>
      <c r="MV79" s="3047">
        <v>0</v>
      </c>
      <c r="MW79" s="3047">
        <v>0</v>
      </c>
      <c r="MX79" s="3047">
        <v>0</v>
      </c>
      <c r="MY79" s="3047">
        <v>0</v>
      </c>
      <c r="MZ79" s="3047">
        <v>0</v>
      </c>
      <c r="NA79" s="3047">
        <v>0</v>
      </c>
      <c r="NB79" s="3047">
        <v>0</v>
      </c>
      <c r="NC79" s="3047">
        <v>0</v>
      </c>
      <c r="ND79" s="3047">
        <v>0</v>
      </c>
      <c r="NE79" s="3047">
        <v>0</v>
      </c>
      <c r="NF79" s="3047">
        <v>0</v>
      </c>
      <c r="NG79" s="3047">
        <v>0</v>
      </c>
      <c r="NH79" s="3047">
        <v>0</v>
      </c>
      <c r="NI79" s="3047">
        <v>0</v>
      </c>
      <c r="NJ79" s="3047">
        <v>1</v>
      </c>
      <c r="NK79" s="3047">
        <v>0</v>
      </c>
      <c r="NL79" s="3047">
        <v>0</v>
      </c>
      <c r="NM79" s="3047">
        <v>1</v>
      </c>
      <c r="NN79" s="3047">
        <v>0</v>
      </c>
      <c r="NO79" s="3047">
        <v>0</v>
      </c>
      <c r="NP79" s="3047">
        <v>0</v>
      </c>
      <c r="NQ79" s="3047">
        <v>0</v>
      </c>
      <c r="NR79" s="3047">
        <v>0</v>
      </c>
      <c r="NS79" s="3047">
        <v>0</v>
      </c>
      <c r="NT79" s="3047">
        <v>0</v>
      </c>
      <c r="NU79" s="3047">
        <v>0</v>
      </c>
      <c r="NV79" s="3047">
        <v>0</v>
      </c>
      <c r="NW79" s="3047">
        <v>0</v>
      </c>
      <c r="NX79" s="3047">
        <v>0</v>
      </c>
      <c r="NY79" s="3047">
        <v>0</v>
      </c>
      <c r="NZ79" s="3047">
        <v>0</v>
      </c>
      <c r="OA79" s="3047">
        <v>0</v>
      </c>
      <c r="OB79" s="3047">
        <v>0</v>
      </c>
      <c r="OC79" s="3047">
        <v>0</v>
      </c>
      <c r="OD79" s="3047">
        <v>0</v>
      </c>
      <c r="OE79" s="3047">
        <v>0</v>
      </c>
      <c r="OF79" s="3047">
        <v>0</v>
      </c>
      <c r="OG79" s="3047">
        <v>0</v>
      </c>
      <c r="OH79" s="3047">
        <v>0</v>
      </c>
      <c r="OI79" s="3047">
        <v>0</v>
      </c>
      <c r="OJ79" s="3047">
        <v>0</v>
      </c>
      <c r="OK79" s="3047">
        <v>0</v>
      </c>
      <c r="OL79" s="3047">
        <v>0</v>
      </c>
      <c r="OM79" s="3047">
        <v>0</v>
      </c>
      <c r="ON79" s="3047">
        <v>0</v>
      </c>
      <c r="OO79" s="3047">
        <v>0</v>
      </c>
      <c r="OP79" s="3047">
        <v>0</v>
      </c>
      <c r="OQ79" s="3047">
        <v>0</v>
      </c>
      <c r="OR79" s="3047">
        <v>0</v>
      </c>
      <c r="OS79" s="3047">
        <v>0</v>
      </c>
      <c r="OT79" s="3047">
        <v>0</v>
      </c>
      <c r="OU79" s="3047">
        <v>0</v>
      </c>
      <c r="OV79" s="3047">
        <v>0</v>
      </c>
      <c r="OW79" s="3047">
        <v>0</v>
      </c>
      <c r="OX79" s="3047">
        <v>0</v>
      </c>
      <c r="OY79" s="3047">
        <v>0</v>
      </c>
      <c r="OZ79" s="3047">
        <v>1</v>
      </c>
      <c r="PA79" s="3047">
        <v>0</v>
      </c>
      <c r="PB79" s="3047">
        <v>0</v>
      </c>
      <c r="PC79" s="3047">
        <v>0</v>
      </c>
      <c r="PD79" s="3047">
        <v>0</v>
      </c>
      <c r="PE79" s="3047">
        <v>0</v>
      </c>
      <c r="PF79" s="3047">
        <v>0</v>
      </c>
      <c r="PG79" s="3047">
        <v>0</v>
      </c>
      <c r="PH79" s="3047"/>
      <c r="PI79" s="3047">
        <v>0</v>
      </c>
      <c r="PJ79" s="3047">
        <v>0</v>
      </c>
      <c r="PK79" s="3047">
        <v>0</v>
      </c>
      <c r="PL79" s="3047">
        <v>0</v>
      </c>
      <c r="PM79" s="3047">
        <v>0</v>
      </c>
      <c r="PN79" s="3047">
        <v>0</v>
      </c>
      <c r="PO79" s="3047">
        <v>0</v>
      </c>
      <c r="PP79" s="3047">
        <v>0</v>
      </c>
      <c r="PQ79" s="3047">
        <v>0</v>
      </c>
      <c r="PR79" s="3047">
        <v>0</v>
      </c>
      <c r="PS79" s="3047">
        <v>1</v>
      </c>
      <c r="PT79" s="3047">
        <v>0</v>
      </c>
      <c r="PU79" s="3047">
        <v>0</v>
      </c>
      <c r="PV79" s="3047">
        <v>0</v>
      </c>
      <c r="PW79" s="3047">
        <v>0</v>
      </c>
      <c r="PX79" s="3047">
        <v>0</v>
      </c>
      <c r="PY79" s="3047">
        <v>0</v>
      </c>
      <c r="PZ79" s="3047">
        <v>0</v>
      </c>
      <c r="QA79" s="3047">
        <v>0</v>
      </c>
      <c r="QB79" s="3047">
        <v>0</v>
      </c>
      <c r="QC79" s="3047">
        <v>0</v>
      </c>
      <c r="QD79" s="3047">
        <v>0</v>
      </c>
      <c r="QE79" s="3047">
        <v>0</v>
      </c>
      <c r="QF79" s="3047">
        <v>0</v>
      </c>
      <c r="QG79" s="3047">
        <v>0</v>
      </c>
      <c r="QH79" s="3047">
        <v>0</v>
      </c>
      <c r="QI79" s="3047">
        <v>0</v>
      </c>
      <c r="QJ79" s="3047">
        <v>0</v>
      </c>
      <c r="QK79" s="3047">
        <v>0</v>
      </c>
      <c r="QL79" s="3047">
        <v>0</v>
      </c>
      <c r="QM79" s="3047">
        <v>0</v>
      </c>
      <c r="QN79" s="3047">
        <v>0</v>
      </c>
      <c r="QO79" s="3047">
        <v>0</v>
      </c>
      <c r="QP79" s="3047">
        <v>0</v>
      </c>
      <c r="QQ79" s="3047">
        <v>0</v>
      </c>
      <c r="QR79" s="3047">
        <v>0</v>
      </c>
      <c r="QS79" s="3047">
        <v>0</v>
      </c>
      <c r="QT79" s="3047">
        <v>0</v>
      </c>
      <c r="QU79" s="3047">
        <v>0</v>
      </c>
      <c r="QV79" s="3047">
        <v>0</v>
      </c>
      <c r="QW79" s="3047">
        <v>0</v>
      </c>
      <c r="QX79" s="3047">
        <v>0</v>
      </c>
      <c r="QY79" s="3047">
        <v>0</v>
      </c>
      <c r="QZ79" s="3047">
        <v>0</v>
      </c>
      <c r="RA79" s="3047">
        <v>0</v>
      </c>
      <c r="RB79" s="3047">
        <v>0</v>
      </c>
      <c r="RC79" s="3047">
        <v>0</v>
      </c>
      <c r="RD79" s="3047">
        <v>0</v>
      </c>
      <c r="RE79" s="3047">
        <v>0</v>
      </c>
      <c r="RF79" s="3047">
        <v>0</v>
      </c>
      <c r="RG79" s="3047">
        <v>0</v>
      </c>
      <c r="RH79" s="3047">
        <v>0</v>
      </c>
      <c r="RI79" s="3047">
        <v>0</v>
      </c>
      <c r="RJ79" s="3047">
        <v>0</v>
      </c>
      <c r="RK79" s="3047">
        <v>0</v>
      </c>
      <c r="RL79" s="3047">
        <v>0</v>
      </c>
      <c r="RM79" s="3047">
        <v>0</v>
      </c>
      <c r="RN79" s="3047">
        <v>0</v>
      </c>
      <c r="RO79" s="3047">
        <v>0</v>
      </c>
      <c r="RP79" s="3047">
        <v>0</v>
      </c>
      <c r="RQ79" s="3047">
        <v>0</v>
      </c>
      <c r="RR79" s="3047">
        <v>0</v>
      </c>
      <c r="RS79" s="3047">
        <v>0</v>
      </c>
      <c r="RT79" s="3047">
        <v>0</v>
      </c>
      <c r="RU79" s="3047">
        <v>0</v>
      </c>
      <c r="RV79" s="3047">
        <v>0</v>
      </c>
      <c r="RW79" s="3047">
        <v>0</v>
      </c>
      <c r="RX79" s="3047">
        <v>0</v>
      </c>
      <c r="RY79" s="3047">
        <v>0</v>
      </c>
      <c r="RZ79" s="3047">
        <v>0</v>
      </c>
      <c r="SA79" s="3047">
        <v>0</v>
      </c>
      <c r="SB79" s="3047">
        <v>0</v>
      </c>
      <c r="SC79" s="3047">
        <v>0</v>
      </c>
      <c r="SD79" s="3047">
        <v>0</v>
      </c>
      <c r="SE79" s="3047">
        <v>0</v>
      </c>
      <c r="SF79" s="3047">
        <v>0</v>
      </c>
      <c r="SG79" s="3047">
        <v>0</v>
      </c>
      <c r="SH79" s="3047">
        <v>0</v>
      </c>
      <c r="SI79" s="3047">
        <v>0</v>
      </c>
      <c r="SJ79" s="3047">
        <v>0</v>
      </c>
      <c r="SK79" s="3047">
        <v>0</v>
      </c>
      <c r="SL79" s="3047">
        <v>0</v>
      </c>
      <c r="SM79" s="3047">
        <v>0</v>
      </c>
      <c r="SN79" s="3047">
        <v>0</v>
      </c>
      <c r="SO79" s="3047">
        <v>0</v>
      </c>
      <c r="SP79" s="3047">
        <v>0</v>
      </c>
      <c r="SQ79" s="3047">
        <v>0</v>
      </c>
      <c r="SR79" s="3047">
        <v>0</v>
      </c>
      <c r="SS79" s="3047">
        <v>0</v>
      </c>
      <c r="ST79" s="3047">
        <v>0</v>
      </c>
      <c r="SU79" s="3047">
        <v>0</v>
      </c>
      <c r="SV79" s="3047">
        <v>0</v>
      </c>
      <c r="SW79" s="3047">
        <v>0</v>
      </c>
      <c r="SX79" s="3047">
        <v>0</v>
      </c>
      <c r="SY79" s="3047">
        <v>0</v>
      </c>
      <c r="SZ79" s="3047">
        <v>0</v>
      </c>
      <c r="TA79" s="3047">
        <v>0</v>
      </c>
      <c r="TB79" s="3047">
        <v>0</v>
      </c>
      <c r="TC79" s="3047">
        <v>0</v>
      </c>
      <c r="TD79" s="3047">
        <v>0</v>
      </c>
      <c r="TE79" s="3047">
        <v>0</v>
      </c>
      <c r="TF79" s="3047">
        <v>0</v>
      </c>
      <c r="TG79" s="3047">
        <v>0</v>
      </c>
      <c r="TH79" s="3047">
        <v>0</v>
      </c>
      <c r="TI79" s="3047">
        <v>0</v>
      </c>
      <c r="TJ79" s="3047">
        <v>0</v>
      </c>
      <c r="TK79" s="3047">
        <v>0</v>
      </c>
      <c r="TL79" s="3047">
        <v>0</v>
      </c>
      <c r="TM79" s="3047">
        <v>0</v>
      </c>
      <c r="TN79" s="3047">
        <v>0</v>
      </c>
      <c r="TO79" s="3047">
        <v>0</v>
      </c>
      <c r="TP79" s="3047">
        <v>0</v>
      </c>
      <c r="TQ79" s="3047">
        <v>0</v>
      </c>
      <c r="TR79" s="3047">
        <v>0</v>
      </c>
      <c r="TS79" s="3047">
        <v>0</v>
      </c>
      <c r="TT79" s="3047">
        <v>0</v>
      </c>
      <c r="TU79" s="3047">
        <v>0</v>
      </c>
      <c r="TV79" s="3047">
        <v>0</v>
      </c>
      <c r="TW79" s="3047">
        <v>0</v>
      </c>
      <c r="TX79" s="3047">
        <v>0</v>
      </c>
      <c r="TY79" s="3047">
        <v>0</v>
      </c>
      <c r="TZ79" s="3047">
        <v>0</v>
      </c>
      <c r="UA79" s="3047">
        <v>0</v>
      </c>
      <c r="UB79" s="3047">
        <v>0</v>
      </c>
      <c r="UC79" s="3047">
        <v>0</v>
      </c>
      <c r="UD79" s="3047">
        <v>0</v>
      </c>
      <c r="UE79" s="3047">
        <v>0</v>
      </c>
      <c r="UF79" s="3047">
        <v>0</v>
      </c>
      <c r="UG79" s="3047">
        <v>3</v>
      </c>
      <c r="UH79" s="3047">
        <v>3</v>
      </c>
      <c r="UI79" s="3047">
        <v>3</v>
      </c>
      <c r="UJ79" s="3047">
        <v>3</v>
      </c>
      <c r="UK79" s="3047">
        <v>3</v>
      </c>
      <c r="UL79" s="3047">
        <v>3</v>
      </c>
      <c r="UM79" s="3047">
        <v>3</v>
      </c>
      <c r="UN79" s="3047">
        <v>3</v>
      </c>
      <c r="UO79" s="3047">
        <v>0</v>
      </c>
      <c r="UP79" s="3047">
        <v>0</v>
      </c>
      <c r="UQ79" s="3047">
        <v>0</v>
      </c>
      <c r="UR79" s="3047">
        <v>0</v>
      </c>
      <c r="US79" s="3047">
        <v>0</v>
      </c>
      <c r="UT79" s="3047">
        <v>0</v>
      </c>
      <c r="UU79" s="3047">
        <v>0</v>
      </c>
      <c r="UV79" s="3047">
        <v>0</v>
      </c>
      <c r="UW79" s="3047">
        <v>0</v>
      </c>
      <c r="UX79" s="3047">
        <v>0</v>
      </c>
      <c r="UY79" s="3047">
        <v>0</v>
      </c>
      <c r="UZ79" s="3047">
        <v>0</v>
      </c>
      <c r="VA79" s="3047">
        <v>0</v>
      </c>
      <c r="VB79" s="3047">
        <v>0</v>
      </c>
      <c r="VC79" s="3047">
        <v>0</v>
      </c>
      <c r="VD79" s="3047">
        <v>0</v>
      </c>
      <c r="VE79" s="3047">
        <v>0</v>
      </c>
      <c r="VF79" s="3047">
        <v>0</v>
      </c>
      <c r="VG79" s="3047">
        <v>0</v>
      </c>
      <c r="VH79" s="3047">
        <v>0</v>
      </c>
      <c r="VI79" s="3047">
        <v>0</v>
      </c>
      <c r="VJ79" s="3047">
        <v>0</v>
      </c>
      <c r="VK79" s="3047">
        <v>0</v>
      </c>
      <c r="VL79" s="3047">
        <v>0</v>
      </c>
      <c r="VM79" s="3047">
        <v>0</v>
      </c>
      <c r="VN79" s="3047">
        <v>0</v>
      </c>
      <c r="VO79" s="3047">
        <v>0</v>
      </c>
      <c r="VP79" s="3047">
        <v>0</v>
      </c>
      <c r="VQ79" s="3047">
        <v>0</v>
      </c>
      <c r="VR79" s="3047">
        <v>0</v>
      </c>
      <c r="VS79" s="3047">
        <v>0</v>
      </c>
      <c r="VT79" s="3047">
        <v>0</v>
      </c>
      <c r="VU79" s="3047">
        <v>0</v>
      </c>
      <c r="VV79" s="3047">
        <v>0</v>
      </c>
      <c r="VW79" s="3047">
        <v>0</v>
      </c>
      <c r="VX79" s="3047">
        <v>0</v>
      </c>
      <c r="VY79" s="3047">
        <v>0</v>
      </c>
      <c r="VZ79" s="3047">
        <v>0</v>
      </c>
      <c r="WA79" s="3047">
        <v>0</v>
      </c>
      <c r="WB79" s="3047">
        <v>0</v>
      </c>
      <c r="WC79" s="3047">
        <v>0</v>
      </c>
      <c r="WD79" s="3047">
        <v>0</v>
      </c>
      <c r="WE79" s="3047">
        <v>0</v>
      </c>
      <c r="WF79" s="3047">
        <v>0</v>
      </c>
      <c r="WG79" s="3047">
        <v>0</v>
      </c>
      <c r="WH79" s="3047">
        <v>0</v>
      </c>
      <c r="WI79" s="3047">
        <v>0</v>
      </c>
      <c r="WJ79" s="3047">
        <v>0</v>
      </c>
      <c r="WK79" s="3047">
        <v>0</v>
      </c>
      <c r="WL79" s="3047">
        <v>0</v>
      </c>
      <c r="WM79" s="3047">
        <v>0</v>
      </c>
      <c r="WN79" s="3047">
        <v>0</v>
      </c>
      <c r="WO79" s="3047">
        <v>0</v>
      </c>
      <c r="WP79" s="3047">
        <v>0</v>
      </c>
      <c r="WQ79" s="3047">
        <v>0</v>
      </c>
      <c r="WR79" s="3047">
        <v>0</v>
      </c>
      <c r="WS79" s="3047">
        <v>0</v>
      </c>
      <c r="WT79" s="3047">
        <v>0</v>
      </c>
      <c r="WU79" s="3047">
        <v>0</v>
      </c>
      <c r="WV79" s="3047">
        <v>0</v>
      </c>
      <c r="WW79" s="3047">
        <v>0</v>
      </c>
      <c r="WX79" s="3047">
        <v>0</v>
      </c>
      <c r="WY79" s="3047">
        <v>0</v>
      </c>
      <c r="WZ79" s="3047">
        <v>0</v>
      </c>
      <c r="XA79" s="3047">
        <v>0</v>
      </c>
      <c r="XB79" s="3047">
        <v>0</v>
      </c>
      <c r="XC79" s="3047">
        <v>0</v>
      </c>
      <c r="XD79" s="3047">
        <v>0</v>
      </c>
      <c r="XE79" s="3047">
        <v>0</v>
      </c>
      <c r="XF79" s="3047">
        <v>0</v>
      </c>
      <c r="XG79" s="3047">
        <v>0</v>
      </c>
      <c r="XH79" s="3047">
        <v>0</v>
      </c>
      <c r="XI79" s="3047">
        <v>0</v>
      </c>
      <c r="XJ79" s="3047">
        <v>0</v>
      </c>
      <c r="XK79" s="3047">
        <v>0</v>
      </c>
      <c r="XL79" s="3047">
        <v>0</v>
      </c>
      <c r="XM79" s="3047">
        <v>0</v>
      </c>
      <c r="XN79" s="3047">
        <v>0</v>
      </c>
      <c r="XO79" s="3047">
        <v>0</v>
      </c>
      <c r="XP79" s="3047">
        <v>0</v>
      </c>
      <c r="XQ79" s="3047">
        <v>0</v>
      </c>
      <c r="XR79" s="3047">
        <v>0</v>
      </c>
      <c r="XS79" s="3047">
        <v>0</v>
      </c>
      <c r="XT79" s="3047">
        <v>0</v>
      </c>
      <c r="XU79" s="3047">
        <v>0</v>
      </c>
      <c r="XV79" s="3047">
        <v>0</v>
      </c>
      <c r="XW79" s="3047">
        <v>0</v>
      </c>
      <c r="XX79" s="3047">
        <v>0</v>
      </c>
      <c r="XY79" s="3047">
        <v>0</v>
      </c>
      <c r="XZ79" s="3047">
        <v>0</v>
      </c>
      <c r="YA79" s="3047">
        <v>0</v>
      </c>
      <c r="YB79" s="3047">
        <v>0</v>
      </c>
      <c r="YC79" s="3047">
        <v>0</v>
      </c>
      <c r="YD79" s="3047">
        <v>0</v>
      </c>
      <c r="YE79" s="3047">
        <v>0</v>
      </c>
      <c r="YF79" s="3047">
        <v>0</v>
      </c>
      <c r="YG79" s="3047">
        <v>0</v>
      </c>
      <c r="YH79" s="3047">
        <v>0</v>
      </c>
      <c r="YI79" s="3047">
        <v>0</v>
      </c>
      <c r="YJ79" s="3047">
        <v>0</v>
      </c>
      <c r="YK79" s="3047">
        <v>0</v>
      </c>
      <c r="YL79" s="3047">
        <v>0</v>
      </c>
      <c r="YM79" s="3047">
        <v>0</v>
      </c>
      <c r="YN79" s="3047">
        <v>0</v>
      </c>
      <c r="YO79" s="3047">
        <v>0</v>
      </c>
      <c r="YP79" s="3047">
        <v>0</v>
      </c>
      <c r="YQ79" s="3047">
        <v>0</v>
      </c>
      <c r="YR79" s="3047">
        <v>0</v>
      </c>
      <c r="YS79" s="3047">
        <v>0</v>
      </c>
      <c r="YT79" s="3047">
        <v>0</v>
      </c>
      <c r="YU79" s="3047">
        <v>0</v>
      </c>
      <c r="YV79" s="3047">
        <v>0</v>
      </c>
      <c r="YW79" s="3047">
        <v>0</v>
      </c>
      <c r="YX79" s="3047">
        <v>0</v>
      </c>
      <c r="YY79" s="3047">
        <v>0</v>
      </c>
      <c r="YZ79" s="3047">
        <v>0</v>
      </c>
      <c r="ZA79" s="3047">
        <v>0</v>
      </c>
      <c r="ZB79" s="3047">
        <v>0</v>
      </c>
      <c r="ZC79" s="3047">
        <v>0</v>
      </c>
      <c r="ZD79" s="3047">
        <v>0</v>
      </c>
      <c r="ZE79" s="3047">
        <v>0</v>
      </c>
      <c r="ZF79" s="3047">
        <v>0</v>
      </c>
      <c r="ZG79" s="3047">
        <v>0</v>
      </c>
      <c r="ZH79" s="3047">
        <v>0</v>
      </c>
      <c r="ZI79" s="3047">
        <v>0</v>
      </c>
      <c r="ZJ79" s="3047">
        <v>0</v>
      </c>
      <c r="ZK79" s="3047">
        <v>0</v>
      </c>
      <c r="ZL79" s="3047">
        <v>0</v>
      </c>
      <c r="ZM79" s="3047">
        <v>0</v>
      </c>
      <c r="ZN79" s="3047">
        <v>0</v>
      </c>
      <c r="ZO79" s="3047">
        <v>0</v>
      </c>
      <c r="ZP79" s="3047">
        <v>0</v>
      </c>
      <c r="ZQ79" s="3047">
        <v>0</v>
      </c>
      <c r="ZR79" s="3047">
        <v>0</v>
      </c>
      <c r="ZS79" s="3047">
        <v>0</v>
      </c>
      <c r="ZT79" s="3047">
        <v>0</v>
      </c>
      <c r="ZU79" s="3047">
        <v>0</v>
      </c>
      <c r="ZV79" s="3047">
        <v>0</v>
      </c>
      <c r="ZW79" s="3047">
        <v>0</v>
      </c>
      <c r="ZX79" s="3047">
        <v>0</v>
      </c>
      <c r="ZY79" s="3047">
        <v>0</v>
      </c>
      <c r="ZZ79" s="3047">
        <v>0</v>
      </c>
      <c r="AAA79" s="3047">
        <v>0</v>
      </c>
      <c r="AAB79" s="3047">
        <v>0</v>
      </c>
      <c r="AAC79" s="3047">
        <v>0</v>
      </c>
      <c r="AAD79" s="3047">
        <v>0</v>
      </c>
      <c r="AAE79" s="3047">
        <v>0</v>
      </c>
      <c r="AAF79" s="3047">
        <v>0</v>
      </c>
      <c r="AAG79" s="3047">
        <v>0</v>
      </c>
      <c r="AAH79" s="3047">
        <v>0</v>
      </c>
      <c r="AAI79" s="3047">
        <v>0</v>
      </c>
      <c r="AAJ79" s="3047">
        <v>0</v>
      </c>
      <c r="AAK79" s="3047">
        <v>0</v>
      </c>
      <c r="AAL79" s="3047">
        <v>0</v>
      </c>
      <c r="AAM79" s="3047">
        <v>0</v>
      </c>
      <c r="AAN79" s="3047">
        <v>0</v>
      </c>
      <c r="AAO79" s="3047">
        <v>0</v>
      </c>
      <c r="AAP79" s="3047">
        <v>0</v>
      </c>
      <c r="AAQ79" s="3047">
        <v>0</v>
      </c>
      <c r="AAR79" s="3047">
        <v>0</v>
      </c>
      <c r="AAS79" s="3047">
        <v>0</v>
      </c>
      <c r="AAT79" s="3047">
        <v>0</v>
      </c>
      <c r="AAU79" s="3047">
        <v>0</v>
      </c>
      <c r="AAV79" s="3047">
        <v>0</v>
      </c>
      <c r="AAW79" s="3047">
        <v>0</v>
      </c>
      <c r="AAX79" s="3047">
        <v>0</v>
      </c>
      <c r="AAY79" s="3047">
        <v>0</v>
      </c>
      <c r="AAZ79" s="3047">
        <v>0</v>
      </c>
      <c r="ABA79" s="3047">
        <v>0</v>
      </c>
      <c r="ABB79" s="3047">
        <v>0</v>
      </c>
      <c r="ABC79" s="3047">
        <v>0</v>
      </c>
      <c r="ABD79" s="3047">
        <v>0</v>
      </c>
      <c r="ABE79" s="3047">
        <v>0</v>
      </c>
      <c r="ABF79" s="3047">
        <v>0</v>
      </c>
      <c r="ABG79" s="3047">
        <v>0</v>
      </c>
      <c r="ABH79" s="3047">
        <v>0</v>
      </c>
    </row>
    <row r="80" spans="1:736" x14ac:dyDescent="0.2">
      <c r="A80" s="3046" t="s">
        <v>439</v>
      </c>
      <c r="B80" s="3046">
        <v>15</v>
      </c>
      <c r="C80" s="3047">
        <v>0</v>
      </c>
      <c r="D80" s="3047"/>
      <c r="E80" s="3047"/>
      <c r="F80" s="3047">
        <v>0</v>
      </c>
      <c r="G80" s="3047">
        <v>1</v>
      </c>
      <c r="H80" s="3047">
        <v>1</v>
      </c>
      <c r="I80" s="3047">
        <v>2</v>
      </c>
      <c r="J80" s="3047">
        <v>1</v>
      </c>
      <c r="K80" s="3047">
        <v>1</v>
      </c>
      <c r="L80" s="3047">
        <v>1</v>
      </c>
      <c r="M80" s="3047">
        <v>13</v>
      </c>
      <c r="N80" s="3047">
        <v>0</v>
      </c>
      <c r="O80" s="3047">
        <v>2</v>
      </c>
      <c r="P80" s="3047">
        <v>2</v>
      </c>
      <c r="Q80" s="3047">
        <v>2</v>
      </c>
      <c r="R80" s="3047"/>
      <c r="S80" s="3047"/>
      <c r="T80" s="3047">
        <v>3</v>
      </c>
      <c r="U80" s="3047">
        <v>2</v>
      </c>
      <c r="V80" s="3047">
        <v>0</v>
      </c>
      <c r="W80" s="3047">
        <v>2</v>
      </c>
      <c r="X80" s="3047">
        <v>0</v>
      </c>
      <c r="Y80" s="3047"/>
      <c r="Z80" s="3047"/>
      <c r="AA80" s="3047">
        <v>22</v>
      </c>
      <c r="AB80" s="3047">
        <v>1</v>
      </c>
      <c r="AC80" s="3047">
        <v>1</v>
      </c>
      <c r="AD80" s="3047">
        <v>1</v>
      </c>
      <c r="AE80" s="3047">
        <v>6</v>
      </c>
      <c r="AF80" s="3047"/>
      <c r="AG80" s="3047"/>
      <c r="AH80" s="3047">
        <v>13</v>
      </c>
      <c r="AI80" s="3047">
        <v>33</v>
      </c>
      <c r="AJ80" s="3047">
        <v>5</v>
      </c>
      <c r="AK80" s="3047">
        <v>2</v>
      </c>
      <c r="AL80" s="3047">
        <v>1</v>
      </c>
      <c r="AM80" s="3047"/>
      <c r="AN80" s="3047"/>
      <c r="AO80" s="3047">
        <v>5</v>
      </c>
      <c r="AP80" s="3047">
        <v>0</v>
      </c>
      <c r="AQ80" s="3047">
        <v>7</v>
      </c>
      <c r="AR80" s="3047">
        <v>7</v>
      </c>
      <c r="AS80" s="3047">
        <v>0</v>
      </c>
      <c r="AT80" s="3047"/>
      <c r="AU80" s="3047"/>
      <c r="AV80" s="3047">
        <v>6</v>
      </c>
      <c r="AW80" s="3047">
        <v>2</v>
      </c>
      <c r="AX80" s="3047">
        <v>6</v>
      </c>
      <c r="AY80" s="3047">
        <v>0</v>
      </c>
      <c r="AZ80" s="3047">
        <v>1</v>
      </c>
      <c r="BA80" s="3047"/>
      <c r="BB80" s="3047"/>
      <c r="BC80" s="3047">
        <v>4</v>
      </c>
      <c r="BD80" s="3047">
        <v>0</v>
      </c>
      <c r="BE80" s="3047">
        <v>3</v>
      </c>
      <c r="BF80" s="3047">
        <v>3</v>
      </c>
      <c r="BG80" s="3047">
        <v>16</v>
      </c>
      <c r="BH80" s="3047"/>
      <c r="BI80" s="3047"/>
      <c r="BJ80" s="3047">
        <v>2</v>
      </c>
      <c r="BK80" s="3047">
        <v>6</v>
      </c>
      <c r="BL80" s="3047">
        <v>10</v>
      </c>
      <c r="BM80" s="3047">
        <v>5</v>
      </c>
      <c r="BN80" s="3047">
        <v>11</v>
      </c>
      <c r="BO80" s="3047">
        <v>11</v>
      </c>
      <c r="BP80" s="3047">
        <v>11</v>
      </c>
      <c r="BQ80" s="3047">
        <v>6</v>
      </c>
      <c r="BR80" s="3047">
        <v>43</v>
      </c>
      <c r="BS80" s="3047">
        <v>9</v>
      </c>
      <c r="BT80" s="3047">
        <v>3</v>
      </c>
      <c r="BU80" s="3047">
        <v>5</v>
      </c>
      <c r="BV80" s="3047">
        <v>5</v>
      </c>
      <c r="BW80" s="3047">
        <v>5</v>
      </c>
      <c r="BX80" s="3047">
        <v>0</v>
      </c>
      <c r="BY80" s="3047">
        <v>0</v>
      </c>
      <c r="BZ80" s="3047">
        <v>0</v>
      </c>
      <c r="CA80" s="3047">
        <v>11</v>
      </c>
      <c r="CB80" s="3047">
        <v>0</v>
      </c>
      <c r="CC80" s="3047">
        <v>0</v>
      </c>
      <c r="CD80" s="3047">
        <v>0</v>
      </c>
      <c r="CE80" s="3047">
        <v>14</v>
      </c>
      <c r="CF80" s="3047">
        <v>0</v>
      </c>
      <c r="CG80" s="3047">
        <v>0</v>
      </c>
      <c r="CH80" s="3047">
        <v>1</v>
      </c>
      <c r="CI80" s="3047">
        <v>0</v>
      </c>
      <c r="CJ80" s="3047">
        <v>0</v>
      </c>
      <c r="CK80" s="3047">
        <v>0</v>
      </c>
      <c r="CL80" s="3047">
        <v>0</v>
      </c>
      <c r="CM80" s="3047">
        <v>0</v>
      </c>
      <c r="CN80" s="3047">
        <v>0</v>
      </c>
      <c r="CO80" s="3047">
        <v>2</v>
      </c>
      <c r="CP80" s="3047">
        <v>2</v>
      </c>
      <c r="CQ80" s="3047">
        <v>2</v>
      </c>
      <c r="CR80" s="3047">
        <v>2</v>
      </c>
      <c r="CS80" s="3047">
        <v>1</v>
      </c>
      <c r="CT80" s="3047">
        <v>1</v>
      </c>
      <c r="CU80" s="3047">
        <v>1</v>
      </c>
      <c r="CV80" s="3047">
        <v>0</v>
      </c>
      <c r="CW80" s="3047">
        <v>0</v>
      </c>
      <c r="CX80" s="3047">
        <v>0</v>
      </c>
      <c r="CY80" s="3047">
        <v>0</v>
      </c>
      <c r="CZ80" s="3047">
        <v>0</v>
      </c>
      <c r="DA80" s="3047">
        <v>0</v>
      </c>
      <c r="DB80" s="3047">
        <v>1</v>
      </c>
      <c r="DC80" s="3047">
        <v>0</v>
      </c>
      <c r="DD80" s="3047">
        <v>0</v>
      </c>
      <c r="DE80" s="3047">
        <v>0</v>
      </c>
      <c r="DF80" s="3047">
        <v>0</v>
      </c>
      <c r="DG80" s="3047">
        <v>0</v>
      </c>
      <c r="DH80" s="3047">
        <v>0</v>
      </c>
      <c r="DI80" s="3047">
        <v>0</v>
      </c>
      <c r="DJ80" s="3047">
        <v>0</v>
      </c>
      <c r="DK80" s="3047">
        <v>0</v>
      </c>
      <c r="DL80" s="3047">
        <v>0</v>
      </c>
      <c r="DM80" s="3047">
        <v>0</v>
      </c>
      <c r="DN80" s="3047">
        <v>0</v>
      </c>
      <c r="DO80" s="3047">
        <v>0</v>
      </c>
      <c r="DP80" s="3047">
        <v>1</v>
      </c>
      <c r="DQ80" s="3047">
        <v>0</v>
      </c>
      <c r="DR80" s="3047">
        <v>0</v>
      </c>
      <c r="DS80" s="3047">
        <v>0</v>
      </c>
      <c r="DT80" s="3047">
        <v>0</v>
      </c>
      <c r="DU80" s="3047">
        <v>0</v>
      </c>
      <c r="DV80" s="3047">
        <v>1</v>
      </c>
      <c r="DW80" s="3047">
        <v>0</v>
      </c>
      <c r="DX80" s="3047">
        <v>0</v>
      </c>
      <c r="DY80" s="3047">
        <v>0</v>
      </c>
      <c r="DZ80" s="3047">
        <v>0</v>
      </c>
      <c r="EA80" s="3047">
        <v>0</v>
      </c>
      <c r="EB80" s="3047">
        <v>0</v>
      </c>
      <c r="EC80" s="3047">
        <v>0</v>
      </c>
      <c r="ED80" s="3047">
        <v>2</v>
      </c>
      <c r="EE80" s="3047">
        <v>0</v>
      </c>
      <c r="EF80" s="3047">
        <v>1</v>
      </c>
      <c r="EG80" s="3047">
        <v>1</v>
      </c>
      <c r="EH80" s="3047">
        <v>1</v>
      </c>
      <c r="EI80" s="3047">
        <v>12</v>
      </c>
      <c r="EJ80" s="3047">
        <v>0</v>
      </c>
      <c r="EK80" s="3047">
        <v>0</v>
      </c>
      <c r="EL80" s="3047">
        <v>3</v>
      </c>
      <c r="EM80" s="3047">
        <v>0</v>
      </c>
      <c r="EN80" s="3047">
        <v>0</v>
      </c>
      <c r="EO80" s="3047">
        <v>0</v>
      </c>
      <c r="EP80" s="3047">
        <v>0</v>
      </c>
      <c r="EQ80" s="3047">
        <v>1</v>
      </c>
      <c r="ER80" s="3047">
        <v>1</v>
      </c>
      <c r="ES80" s="3047">
        <v>0</v>
      </c>
      <c r="ET80" s="3047">
        <v>0</v>
      </c>
      <c r="EU80" s="3047">
        <v>0</v>
      </c>
      <c r="EV80" s="3047">
        <v>0</v>
      </c>
      <c r="EW80" s="3047">
        <v>0</v>
      </c>
      <c r="EX80" s="3047">
        <v>0</v>
      </c>
      <c r="EY80" s="3047">
        <v>0</v>
      </c>
      <c r="EZ80" s="3047">
        <v>2</v>
      </c>
      <c r="FA80" s="3047">
        <v>3</v>
      </c>
      <c r="FB80" s="3047">
        <v>2</v>
      </c>
      <c r="FC80" s="3047">
        <v>2</v>
      </c>
      <c r="FD80" s="3047">
        <v>2</v>
      </c>
      <c r="FE80" s="3047">
        <v>1</v>
      </c>
      <c r="FF80" s="3047">
        <v>2</v>
      </c>
      <c r="FG80" s="3047">
        <v>1</v>
      </c>
      <c r="FH80" s="3047">
        <v>2</v>
      </c>
      <c r="FI80" s="3047">
        <v>2</v>
      </c>
      <c r="FJ80" s="3047">
        <v>2</v>
      </c>
      <c r="FK80" s="3047">
        <v>9</v>
      </c>
      <c r="FL80" s="3047">
        <v>2</v>
      </c>
      <c r="FM80" s="3047">
        <v>2</v>
      </c>
      <c r="FN80" s="3047">
        <v>0</v>
      </c>
      <c r="FO80" s="3047">
        <v>0</v>
      </c>
      <c r="FP80" s="3047">
        <v>0</v>
      </c>
      <c r="FQ80" s="3047">
        <v>0</v>
      </c>
      <c r="FR80" s="3047">
        <v>1</v>
      </c>
      <c r="FS80" s="3047">
        <v>0</v>
      </c>
      <c r="FT80" s="3047">
        <v>0</v>
      </c>
      <c r="FU80" s="3047">
        <v>1</v>
      </c>
      <c r="FV80" s="3047">
        <v>0</v>
      </c>
      <c r="FW80" s="3047">
        <v>0</v>
      </c>
      <c r="FX80" s="3047">
        <v>0</v>
      </c>
      <c r="FY80" s="3047">
        <v>1</v>
      </c>
      <c r="FZ80" s="3047">
        <v>0</v>
      </c>
      <c r="GA80" s="3047">
        <v>3</v>
      </c>
      <c r="GB80" s="3047">
        <v>3</v>
      </c>
      <c r="GC80" s="3047">
        <v>3</v>
      </c>
      <c r="GD80" s="3047">
        <v>3</v>
      </c>
      <c r="GE80" s="3047">
        <v>3</v>
      </c>
      <c r="GF80" s="3047">
        <v>1</v>
      </c>
      <c r="GG80" s="3047">
        <v>1</v>
      </c>
      <c r="GH80" s="3047">
        <v>1</v>
      </c>
      <c r="GI80" s="3047">
        <v>3</v>
      </c>
      <c r="GJ80" s="3047">
        <v>0</v>
      </c>
      <c r="GK80" s="3047">
        <v>0</v>
      </c>
      <c r="GL80" s="3047">
        <v>0</v>
      </c>
      <c r="GM80" s="3047">
        <v>0</v>
      </c>
      <c r="GN80" s="3047">
        <v>0</v>
      </c>
      <c r="GO80" s="3047">
        <v>0</v>
      </c>
      <c r="GP80" s="3047">
        <v>0</v>
      </c>
      <c r="GQ80" s="3047">
        <v>2</v>
      </c>
      <c r="GR80" s="3047">
        <v>0</v>
      </c>
      <c r="GS80" s="3047">
        <v>0</v>
      </c>
      <c r="GT80" s="3047">
        <v>1</v>
      </c>
      <c r="GU80" s="3047">
        <v>0</v>
      </c>
      <c r="GV80" s="3047">
        <v>2</v>
      </c>
      <c r="GW80" s="3047">
        <v>1</v>
      </c>
      <c r="GX80" s="3047">
        <v>2</v>
      </c>
      <c r="GY80" s="3047">
        <v>2</v>
      </c>
      <c r="GZ80" s="3047">
        <v>2</v>
      </c>
      <c r="HA80" s="3047">
        <v>1</v>
      </c>
      <c r="HB80" s="3047">
        <v>0</v>
      </c>
      <c r="HC80" s="3047">
        <v>2</v>
      </c>
      <c r="HD80" s="3047">
        <v>1</v>
      </c>
      <c r="HE80" s="3047">
        <v>1</v>
      </c>
      <c r="HF80" s="3047">
        <v>1</v>
      </c>
      <c r="HG80" s="3047">
        <v>1</v>
      </c>
      <c r="HH80" s="3047">
        <v>1</v>
      </c>
      <c r="HI80" s="3047">
        <v>1</v>
      </c>
      <c r="HJ80" s="3047">
        <v>3</v>
      </c>
      <c r="HK80" s="3047">
        <v>3</v>
      </c>
      <c r="HL80" s="3047">
        <v>2</v>
      </c>
      <c r="HM80" s="3047">
        <v>2</v>
      </c>
      <c r="HN80" s="3047">
        <v>2</v>
      </c>
      <c r="HO80" s="3047">
        <v>0</v>
      </c>
      <c r="HP80" s="3047">
        <v>0</v>
      </c>
      <c r="HQ80" s="3047">
        <v>0</v>
      </c>
      <c r="HR80" s="3047">
        <v>2</v>
      </c>
      <c r="HS80" s="3047">
        <v>0</v>
      </c>
      <c r="HT80" s="3047">
        <v>0</v>
      </c>
      <c r="HU80" s="3047">
        <v>0</v>
      </c>
      <c r="HV80" s="3047">
        <v>0</v>
      </c>
      <c r="HW80" s="3047">
        <v>0</v>
      </c>
      <c r="HX80" s="3047">
        <v>0</v>
      </c>
      <c r="HY80" s="3047">
        <v>0</v>
      </c>
      <c r="HZ80" s="3047">
        <v>0</v>
      </c>
      <c r="IA80" s="3047">
        <v>0</v>
      </c>
      <c r="IB80" s="3047">
        <v>0</v>
      </c>
      <c r="IC80" s="3047">
        <v>0</v>
      </c>
      <c r="ID80" s="3047">
        <v>0</v>
      </c>
      <c r="IE80" s="3047">
        <v>0</v>
      </c>
      <c r="IF80" s="3047">
        <v>0</v>
      </c>
      <c r="IG80" s="3047">
        <v>0</v>
      </c>
      <c r="IH80" s="3047">
        <v>0</v>
      </c>
      <c r="II80" s="3047">
        <v>0</v>
      </c>
      <c r="IJ80" s="3047">
        <v>0</v>
      </c>
      <c r="IK80" s="3047">
        <v>0</v>
      </c>
      <c r="IL80" s="3047">
        <v>1</v>
      </c>
      <c r="IM80" s="3047">
        <v>1</v>
      </c>
      <c r="IN80" s="3047">
        <v>1</v>
      </c>
      <c r="IO80" s="3047">
        <v>1</v>
      </c>
      <c r="IP80" s="3047">
        <v>1</v>
      </c>
      <c r="IQ80" s="3047">
        <v>1</v>
      </c>
      <c r="IR80" s="3047">
        <v>0</v>
      </c>
      <c r="IS80" s="3047">
        <v>0</v>
      </c>
      <c r="IT80" s="3047">
        <v>0</v>
      </c>
      <c r="IU80" s="3047">
        <v>0</v>
      </c>
      <c r="IV80" s="3047">
        <v>0</v>
      </c>
      <c r="IW80" s="3047">
        <v>0</v>
      </c>
      <c r="IX80" s="3047">
        <v>0</v>
      </c>
      <c r="IY80" s="3047">
        <v>2</v>
      </c>
      <c r="IZ80" s="3047">
        <v>1</v>
      </c>
      <c r="JA80" s="3047">
        <v>0</v>
      </c>
      <c r="JB80" s="3047">
        <v>0</v>
      </c>
      <c r="JC80" s="3047">
        <v>0</v>
      </c>
      <c r="JD80" s="3047">
        <v>0</v>
      </c>
      <c r="JE80" s="3047">
        <v>0</v>
      </c>
      <c r="JF80" s="3047">
        <v>0</v>
      </c>
      <c r="JG80" s="3047">
        <v>1</v>
      </c>
      <c r="JH80" s="3047">
        <v>1</v>
      </c>
      <c r="JI80" s="3047">
        <v>0</v>
      </c>
      <c r="JJ80" s="3047">
        <v>0</v>
      </c>
      <c r="JK80" s="3047">
        <v>0</v>
      </c>
      <c r="JL80" s="3047">
        <v>1</v>
      </c>
      <c r="JM80" s="3047">
        <v>0</v>
      </c>
      <c r="JN80" s="3047">
        <v>1</v>
      </c>
      <c r="JO80" s="3047">
        <v>0</v>
      </c>
      <c r="JP80" s="3047">
        <v>0</v>
      </c>
      <c r="JQ80" s="3047">
        <v>0</v>
      </c>
      <c r="JR80" s="3047">
        <v>0</v>
      </c>
      <c r="JS80" s="3047">
        <v>1</v>
      </c>
      <c r="JT80" s="3047">
        <v>0</v>
      </c>
      <c r="JU80" s="3047">
        <v>0</v>
      </c>
      <c r="JV80" s="3047">
        <v>0</v>
      </c>
      <c r="JW80" s="3047">
        <v>0</v>
      </c>
      <c r="JX80" s="3047">
        <v>0</v>
      </c>
      <c r="JY80" s="3047">
        <v>0</v>
      </c>
      <c r="JZ80" s="3047">
        <v>0</v>
      </c>
      <c r="KA80" s="3047">
        <v>0</v>
      </c>
      <c r="KB80" s="3047">
        <v>0</v>
      </c>
      <c r="KC80" s="3047">
        <v>0</v>
      </c>
      <c r="KD80" s="3047">
        <v>0</v>
      </c>
      <c r="KE80" s="3047">
        <v>0</v>
      </c>
      <c r="KF80" s="3047">
        <v>0</v>
      </c>
      <c r="KG80" s="3047">
        <v>0</v>
      </c>
      <c r="KH80" s="3047">
        <v>0</v>
      </c>
      <c r="KI80" s="3047">
        <v>0</v>
      </c>
      <c r="KJ80" s="3047">
        <v>0</v>
      </c>
      <c r="KK80" s="3047">
        <v>0</v>
      </c>
      <c r="KL80" s="3047">
        <v>0</v>
      </c>
      <c r="KM80" s="3047">
        <v>0</v>
      </c>
      <c r="KN80" s="3047">
        <v>0</v>
      </c>
      <c r="KO80" s="3047">
        <v>0</v>
      </c>
      <c r="KP80" s="3047">
        <v>0</v>
      </c>
      <c r="KQ80" s="3047">
        <v>0</v>
      </c>
      <c r="KR80" s="3047">
        <v>0</v>
      </c>
      <c r="KS80" s="3047">
        <v>0</v>
      </c>
      <c r="KT80" s="3047">
        <v>0</v>
      </c>
      <c r="KU80" s="3047">
        <v>0</v>
      </c>
      <c r="KV80" s="3047">
        <v>0</v>
      </c>
      <c r="KW80" s="3047">
        <v>2</v>
      </c>
      <c r="KX80" s="3047">
        <v>1</v>
      </c>
      <c r="KY80" s="3047">
        <v>1</v>
      </c>
      <c r="KZ80" s="3047">
        <v>1</v>
      </c>
      <c r="LA80" s="3047">
        <v>1</v>
      </c>
      <c r="LB80" s="3047">
        <v>1</v>
      </c>
      <c r="LC80" s="3047">
        <v>1</v>
      </c>
      <c r="LD80" s="3047">
        <v>3</v>
      </c>
      <c r="LE80" s="3047">
        <v>0</v>
      </c>
      <c r="LF80" s="3047">
        <v>0</v>
      </c>
      <c r="LG80" s="3047">
        <v>0</v>
      </c>
      <c r="LH80" s="3047">
        <v>0</v>
      </c>
      <c r="LI80" s="3047">
        <v>0</v>
      </c>
      <c r="LJ80" s="3047">
        <v>0</v>
      </c>
      <c r="LK80" s="3047">
        <v>0</v>
      </c>
      <c r="LL80" s="3047">
        <v>0</v>
      </c>
      <c r="LM80" s="3047">
        <v>0</v>
      </c>
      <c r="LN80" s="3047">
        <v>0</v>
      </c>
      <c r="LO80" s="3047">
        <v>0</v>
      </c>
      <c r="LP80" s="3047">
        <v>0</v>
      </c>
      <c r="LQ80" s="3047">
        <v>0</v>
      </c>
      <c r="LR80" s="3047">
        <v>0</v>
      </c>
      <c r="LS80" s="3047">
        <v>0</v>
      </c>
      <c r="LT80" s="3047">
        <v>0</v>
      </c>
      <c r="LU80" s="3047">
        <v>0</v>
      </c>
      <c r="LV80" s="3047">
        <v>0</v>
      </c>
      <c r="LW80" s="3047">
        <v>1</v>
      </c>
      <c r="LX80" s="3047">
        <v>0</v>
      </c>
      <c r="LY80" s="3047">
        <v>2</v>
      </c>
      <c r="LZ80" s="3047">
        <v>0</v>
      </c>
      <c r="MA80" s="3047">
        <v>0</v>
      </c>
      <c r="MB80" s="3047">
        <v>0</v>
      </c>
      <c r="MC80" s="3047">
        <v>0</v>
      </c>
      <c r="MD80" s="3047">
        <v>2</v>
      </c>
      <c r="ME80" s="3047">
        <v>2</v>
      </c>
      <c r="MF80" s="3047">
        <v>1</v>
      </c>
      <c r="MG80" s="3047">
        <v>0</v>
      </c>
      <c r="MH80" s="3047">
        <v>1</v>
      </c>
      <c r="MI80" s="3047">
        <v>0</v>
      </c>
      <c r="MJ80" s="3047">
        <v>0</v>
      </c>
      <c r="MK80" s="3047">
        <v>0</v>
      </c>
      <c r="ML80" s="3047">
        <v>1</v>
      </c>
      <c r="MM80" s="3047">
        <v>0</v>
      </c>
      <c r="MN80" s="3047">
        <v>0</v>
      </c>
      <c r="MO80" s="3047">
        <v>0</v>
      </c>
      <c r="MP80" s="3047">
        <v>0</v>
      </c>
      <c r="MQ80" s="3047">
        <v>0</v>
      </c>
      <c r="MR80" s="3047">
        <v>7</v>
      </c>
      <c r="MS80" s="3047">
        <v>7</v>
      </c>
      <c r="MT80" s="3047">
        <v>7</v>
      </c>
      <c r="MU80" s="3047">
        <v>0</v>
      </c>
      <c r="MV80" s="3047">
        <v>0</v>
      </c>
      <c r="MW80" s="3047">
        <v>0</v>
      </c>
      <c r="MX80" s="3047">
        <v>0</v>
      </c>
      <c r="MY80" s="3047">
        <v>0</v>
      </c>
      <c r="MZ80" s="3047">
        <v>0</v>
      </c>
      <c r="NA80" s="3047">
        <v>1</v>
      </c>
      <c r="NB80" s="3047">
        <v>2</v>
      </c>
      <c r="NC80" s="3047">
        <v>0</v>
      </c>
      <c r="ND80" s="3047">
        <v>0</v>
      </c>
      <c r="NE80" s="3047">
        <v>0</v>
      </c>
      <c r="NF80" s="3047">
        <v>0</v>
      </c>
      <c r="NG80" s="3047">
        <v>0</v>
      </c>
      <c r="NH80" s="3047">
        <v>1</v>
      </c>
      <c r="NI80" s="3047">
        <v>1</v>
      </c>
      <c r="NJ80" s="3047">
        <v>13</v>
      </c>
      <c r="NK80" s="3047">
        <v>13</v>
      </c>
      <c r="NL80" s="3047">
        <v>13</v>
      </c>
      <c r="NM80" s="3047">
        <v>0</v>
      </c>
      <c r="NN80" s="3047">
        <v>0</v>
      </c>
      <c r="NO80" s="3047">
        <v>0</v>
      </c>
      <c r="NP80" s="3047">
        <v>0</v>
      </c>
      <c r="NQ80" s="3047">
        <v>3</v>
      </c>
      <c r="NR80" s="3047">
        <v>3</v>
      </c>
      <c r="NS80" s="3047">
        <v>3</v>
      </c>
      <c r="NT80" s="3047">
        <v>0</v>
      </c>
      <c r="NU80" s="3047">
        <v>2</v>
      </c>
      <c r="NV80" s="3047">
        <v>0</v>
      </c>
      <c r="NW80" s="3047">
        <v>1</v>
      </c>
      <c r="NX80" s="3047">
        <v>1</v>
      </c>
      <c r="NY80" s="3047">
        <v>1</v>
      </c>
      <c r="NZ80" s="3047">
        <v>1</v>
      </c>
      <c r="OA80" s="3047">
        <v>1</v>
      </c>
      <c r="OB80" s="3047">
        <v>2</v>
      </c>
      <c r="OC80" s="3047">
        <v>4</v>
      </c>
      <c r="OD80" s="3047">
        <v>0</v>
      </c>
      <c r="OE80" s="3047">
        <v>0</v>
      </c>
      <c r="OF80" s="3047">
        <v>0</v>
      </c>
      <c r="OG80" s="3047">
        <v>0</v>
      </c>
      <c r="OH80" s="3047">
        <v>0</v>
      </c>
      <c r="OI80" s="3047">
        <v>0</v>
      </c>
      <c r="OJ80" s="3047">
        <v>0</v>
      </c>
      <c r="OK80" s="3047">
        <v>0</v>
      </c>
      <c r="OL80" s="3047">
        <v>0</v>
      </c>
      <c r="OM80" s="3047">
        <v>0</v>
      </c>
      <c r="ON80" s="3047">
        <v>0</v>
      </c>
      <c r="OO80" s="3047">
        <v>0</v>
      </c>
      <c r="OP80" s="3047">
        <v>0</v>
      </c>
      <c r="OQ80" s="3047">
        <v>0</v>
      </c>
      <c r="OR80" s="3047">
        <v>0</v>
      </c>
      <c r="OS80" s="3047">
        <v>3</v>
      </c>
      <c r="OT80" s="3047">
        <v>3</v>
      </c>
      <c r="OU80" s="3047">
        <v>3</v>
      </c>
      <c r="OV80" s="3047">
        <v>0</v>
      </c>
      <c r="OW80" s="3047">
        <v>1</v>
      </c>
      <c r="OX80" s="3047">
        <v>1</v>
      </c>
      <c r="OY80" s="3047">
        <v>1</v>
      </c>
      <c r="OZ80" s="3047">
        <v>1</v>
      </c>
      <c r="PA80" s="3047">
        <v>1</v>
      </c>
      <c r="PB80" s="3047">
        <v>1</v>
      </c>
      <c r="PC80" s="3047">
        <v>1</v>
      </c>
      <c r="PD80" s="3047">
        <v>1</v>
      </c>
      <c r="PE80" s="3047">
        <v>1</v>
      </c>
      <c r="PF80" s="3047">
        <v>1</v>
      </c>
      <c r="PG80" s="3047">
        <v>1</v>
      </c>
      <c r="PH80" s="3047"/>
      <c r="PI80" s="3047">
        <v>1</v>
      </c>
      <c r="PJ80" s="3047">
        <v>1</v>
      </c>
      <c r="PK80" s="3047">
        <v>1</v>
      </c>
      <c r="PL80" s="3047">
        <v>1</v>
      </c>
      <c r="PM80" s="3047">
        <v>1</v>
      </c>
      <c r="PN80" s="3047">
        <v>1</v>
      </c>
      <c r="PO80" s="3047">
        <v>1</v>
      </c>
      <c r="PP80" s="3047">
        <v>1</v>
      </c>
      <c r="PQ80" s="3047">
        <v>1</v>
      </c>
      <c r="PR80" s="3047">
        <v>1</v>
      </c>
      <c r="PS80" s="3047">
        <v>3</v>
      </c>
      <c r="PT80" s="3047">
        <v>1</v>
      </c>
      <c r="PU80" s="3047">
        <v>2</v>
      </c>
      <c r="PV80" s="3047">
        <v>2</v>
      </c>
      <c r="PW80" s="3047">
        <v>2</v>
      </c>
      <c r="PX80" s="3047">
        <v>1</v>
      </c>
      <c r="PY80" s="3047">
        <v>1</v>
      </c>
      <c r="PZ80" s="3047">
        <v>2</v>
      </c>
      <c r="QA80" s="3047">
        <v>1</v>
      </c>
      <c r="QB80" s="3047">
        <v>1</v>
      </c>
      <c r="QC80" s="3047">
        <v>1</v>
      </c>
      <c r="QD80" s="3047">
        <v>1</v>
      </c>
      <c r="QE80" s="3047">
        <v>1</v>
      </c>
      <c r="QF80" s="3047">
        <v>1</v>
      </c>
      <c r="QG80" s="3047">
        <v>1</v>
      </c>
      <c r="QH80" s="3047">
        <v>1</v>
      </c>
      <c r="QI80" s="3047">
        <v>1</v>
      </c>
      <c r="QJ80" s="3047">
        <v>1</v>
      </c>
      <c r="QK80" s="3047">
        <v>1</v>
      </c>
      <c r="QL80" s="3047">
        <v>1</v>
      </c>
      <c r="QM80" s="3047">
        <v>1</v>
      </c>
      <c r="QN80" s="3047">
        <v>1</v>
      </c>
      <c r="QO80" s="3047">
        <v>1</v>
      </c>
      <c r="QP80" s="3047">
        <v>1</v>
      </c>
      <c r="QQ80" s="3047">
        <v>1</v>
      </c>
      <c r="QR80" s="3047">
        <v>1</v>
      </c>
      <c r="QS80" s="3047">
        <v>2</v>
      </c>
      <c r="QT80" s="3047">
        <v>2</v>
      </c>
      <c r="QU80" s="3047">
        <v>2</v>
      </c>
      <c r="QV80" s="3047">
        <v>2</v>
      </c>
      <c r="QW80" s="3047">
        <v>2</v>
      </c>
      <c r="QX80" s="3047">
        <v>2</v>
      </c>
      <c r="QY80" s="3047">
        <v>2</v>
      </c>
      <c r="QZ80" s="3047">
        <v>5</v>
      </c>
      <c r="RA80" s="3047">
        <v>2</v>
      </c>
      <c r="RB80" s="3047">
        <v>2</v>
      </c>
      <c r="RC80" s="3047">
        <v>3</v>
      </c>
      <c r="RD80" s="3047">
        <v>2</v>
      </c>
      <c r="RE80" s="3047">
        <v>2</v>
      </c>
      <c r="RF80" s="3047">
        <v>2</v>
      </c>
      <c r="RG80" s="3047">
        <v>3</v>
      </c>
      <c r="RH80" s="3047">
        <v>2</v>
      </c>
      <c r="RI80" s="3047">
        <v>2</v>
      </c>
      <c r="RJ80" s="3047">
        <v>3</v>
      </c>
      <c r="RK80" s="3047">
        <v>3</v>
      </c>
      <c r="RL80" s="3047">
        <v>3</v>
      </c>
      <c r="RM80" s="3047">
        <v>3</v>
      </c>
      <c r="RN80" s="3047">
        <v>3</v>
      </c>
      <c r="RO80" s="3047">
        <v>1</v>
      </c>
      <c r="RP80" s="3047">
        <v>1</v>
      </c>
      <c r="RQ80" s="3047">
        <v>3</v>
      </c>
      <c r="RR80" s="3047">
        <v>5</v>
      </c>
      <c r="RS80" s="3047">
        <v>4</v>
      </c>
      <c r="RT80" s="3047">
        <v>4</v>
      </c>
      <c r="RU80" s="3047">
        <v>1</v>
      </c>
      <c r="RV80" s="3047">
        <v>3</v>
      </c>
      <c r="RW80" s="3047">
        <v>3</v>
      </c>
      <c r="RX80" s="3047">
        <v>4</v>
      </c>
      <c r="RY80" s="3047">
        <v>1</v>
      </c>
      <c r="RZ80" s="3047">
        <v>1</v>
      </c>
      <c r="SA80" s="3047">
        <v>1</v>
      </c>
      <c r="SB80" s="3047">
        <v>1</v>
      </c>
      <c r="SC80" s="3047">
        <v>0</v>
      </c>
      <c r="SD80" s="3047">
        <v>0</v>
      </c>
      <c r="SE80" s="3047">
        <v>0</v>
      </c>
      <c r="SF80" s="3047">
        <v>1</v>
      </c>
      <c r="SG80" s="3047">
        <v>1</v>
      </c>
      <c r="SH80" s="3047">
        <v>1</v>
      </c>
      <c r="SI80" s="3047">
        <v>4</v>
      </c>
      <c r="SJ80" s="3047">
        <v>0</v>
      </c>
      <c r="SK80" s="3047">
        <v>1</v>
      </c>
      <c r="SL80" s="3047">
        <v>2</v>
      </c>
      <c r="SM80" s="3047">
        <v>0</v>
      </c>
      <c r="SN80" s="3047">
        <v>0</v>
      </c>
      <c r="SO80" s="3047">
        <v>0</v>
      </c>
      <c r="SP80" s="3047">
        <v>0</v>
      </c>
      <c r="SQ80" s="3047">
        <v>1</v>
      </c>
      <c r="SR80" s="3047">
        <v>0</v>
      </c>
      <c r="SS80" s="3047">
        <v>0</v>
      </c>
      <c r="ST80" s="3047">
        <v>0</v>
      </c>
      <c r="SU80" s="3047">
        <v>0</v>
      </c>
      <c r="SV80" s="3047">
        <v>0</v>
      </c>
      <c r="SW80" s="3047">
        <v>0</v>
      </c>
      <c r="SX80" s="3047">
        <v>0</v>
      </c>
      <c r="SY80" s="3047">
        <v>1</v>
      </c>
      <c r="SZ80" s="3047">
        <v>3</v>
      </c>
      <c r="TA80" s="3047">
        <v>2</v>
      </c>
      <c r="TB80" s="3047">
        <v>2</v>
      </c>
      <c r="TC80" s="3047">
        <v>2</v>
      </c>
      <c r="TD80" s="3047">
        <v>3</v>
      </c>
      <c r="TE80" s="3047">
        <v>2</v>
      </c>
      <c r="TF80" s="3047">
        <v>0</v>
      </c>
      <c r="TG80" s="3047">
        <v>0</v>
      </c>
      <c r="TH80" s="3047">
        <v>0</v>
      </c>
      <c r="TI80" s="3047">
        <v>0</v>
      </c>
      <c r="TJ80" s="3047">
        <v>0</v>
      </c>
      <c r="TK80" s="3047">
        <v>0</v>
      </c>
      <c r="TL80" s="3047">
        <v>0</v>
      </c>
      <c r="TM80" s="3047">
        <v>0</v>
      </c>
      <c r="TN80" s="3047">
        <v>0</v>
      </c>
      <c r="TO80" s="3047">
        <v>2</v>
      </c>
      <c r="TP80" s="3047">
        <v>2</v>
      </c>
      <c r="TQ80" s="3047">
        <v>2</v>
      </c>
      <c r="TR80" s="3047">
        <v>0</v>
      </c>
      <c r="TS80" s="3047">
        <v>0</v>
      </c>
      <c r="TT80" s="3047">
        <v>0</v>
      </c>
      <c r="TU80" s="3047">
        <v>0</v>
      </c>
      <c r="TV80" s="3047">
        <v>0</v>
      </c>
      <c r="TW80" s="3047">
        <v>0</v>
      </c>
      <c r="TX80" s="3047">
        <v>0</v>
      </c>
      <c r="TY80" s="3047">
        <v>0</v>
      </c>
      <c r="TZ80" s="3047">
        <v>0</v>
      </c>
      <c r="UA80" s="3047">
        <v>0</v>
      </c>
      <c r="UB80" s="3047">
        <v>1</v>
      </c>
      <c r="UC80" s="3047">
        <v>0</v>
      </c>
      <c r="UD80" s="3047">
        <v>0</v>
      </c>
      <c r="UE80" s="3047">
        <v>0</v>
      </c>
      <c r="UF80" s="3047">
        <v>0</v>
      </c>
      <c r="UG80" s="3047">
        <v>0</v>
      </c>
      <c r="UH80" s="3047">
        <v>0</v>
      </c>
      <c r="UI80" s="3047">
        <v>0</v>
      </c>
      <c r="UJ80" s="3047">
        <v>0</v>
      </c>
      <c r="UK80" s="3047">
        <v>0</v>
      </c>
      <c r="UL80" s="3047">
        <v>0</v>
      </c>
      <c r="UM80" s="3047">
        <v>1</v>
      </c>
      <c r="UN80" s="3047">
        <v>0</v>
      </c>
      <c r="UO80" s="3047">
        <v>1</v>
      </c>
      <c r="UP80" s="3047">
        <v>2</v>
      </c>
      <c r="UQ80" s="3047">
        <v>1</v>
      </c>
      <c r="UR80" s="3047">
        <v>1</v>
      </c>
      <c r="US80" s="3047">
        <v>1</v>
      </c>
      <c r="UT80" s="3047">
        <v>0</v>
      </c>
      <c r="UU80" s="3047">
        <v>0</v>
      </c>
      <c r="UV80" s="3047">
        <v>0</v>
      </c>
      <c r="UW80" s="3047">
        <v>0</v>
      </c>
      <c r="UX80" s="3047">
        <v>3</v>
      </c>
      <c r="UY80" s="3047">
        <v>2</v>
      </c>
      <c r="UZ80" s="3047">
        <v>2</v>
      </c>
      <c r="VA80" s="3047">
        <v>2</v>
      </c>
      <c r="VB80" s="3047">
        <v>0</v>
      </c>
      <c r="VC80" s="3047">
        <v>1</v>
      </c>
      <c r="VD80" s="3047">
        <v>1</v>
      </c>
      <c r="VE80" s="3047">
        <v>1</v>
      </c>
      <c r="VF80" s="3047">
        <v>1</v>
      </c>
      <c r="VG80" s="3047">
        <v>1</v>
      </c>
      <c r="VH80" s="3047">
        <v>2</v>
      </c>
      <c r="VI80" s="3047">
        <v>0</v>
      </c>
      <c r="VJ80" s="3047">
        <v>3</v>
      </c>
      <c r="VK80" s="3047">
        <v>1</v>
      </c>
      <c r="VL80" s="3047">
        <v>1</v>
      </c>
      <c r="VM80" s="3047">
        <v>0</v>
      </c>
      <c r="VN80" s="3047">
        <v>0</v>
      </c>
      <c r="VO80" s="3047">
        <v>1</v>
      </c>
      <c r="VP80" s="3047">
        <v>5</v>
      </c>
      <c r="VQ80" s="3047">
        <v>2</v>
      </c>
      <c r="VR80" s="3047">
        <v>2</v>
      </c>
      <c r="VS80" s="3047">
        <v>3</v>
      </c>
      <c r="VT80" s="3047">
        <v>0</v>
      </c>
      <c r="VU80" s="3047">
        <v>0</v>
      </c>
      <c r="VV80" s="3047">
        <v>1</v>
      </c>
      <c r="VW80" s="3047">
        <v>2</v>
      </c>
      <c r="VX80" s="3047">
        <v>2</v>
      </c>
      <c r="VY80" s="3047">
        <v>3</v>
      </c>
      <c r="VZ80" s="3047">
        <v>4</v>
      </c>
      <c r="WA80" s="3047">
        <v>3</v>
      </c>
      <c r="WB80" s="3047">
        <v>3</v>
      </c>
      <c r="WC80" s="3047">
        <v>2</v>
      </c>
      <c r="WD80" s="3047">
        <v>1</v>
      </c>
      <c r="WE80" s="3047">
        <v>1</v>
      </c>
      <c r="WF80" s="3047">
        <v>1</v>
      </c>
      <c r="WG80" s="3047">
        <v>1</v>
      </c>
      <c r="WH80" s="3047">
        <v>1</v>
      </c>
      <c r="WI80" s="3047">
        <v>1</v>
      </c>
      <c r="WJ80" s="3047">
        <v>0</v>
      </c>
      <c r="WK80" s="3047">
        <v>2</v>
      </c>
      <c r="WL80" s="3047">
        <v>2</v>
      </c>
      <c r="WM80" s="3047">
        <v>0</v>
      </c>
      <c r="WN80" s="3047">
        <v>4</v>
      </c>
      <c r="WO80" s="3047">
        <v>4</v>
      </c>
      <c r="WP80" s="3047">
        <v>4</v>
      </c>
      <c r="WQ80" s="3047">
        <v>4</v>
      </c>
      <c r="WR80" s="3047">
        <v>5</v>
      </c>
      <c r="WS80" s="3047">
        <v>4</v>
      </c>
      <c r="WT80" s="3047">
        <v>2</v>
      </c>
      <c r="WU80" s="3047">
        <v>1</v>
      </c>
      <c r="WV80" s="3047">
        <v>1</v>
      </c>
      <c r="WW80" s="3047">
        <v>1</v>
      </c>
      <c r="WX80" s="3047">
        <v>0</v>
      </c>
      <c r="WY80" s="3047">
        <v>8</v>
      </c>
      <c r="WZ80" s="3047">
        <v>0</v>
      </c>
      <c r="XA80" s="3047">
        <v>0</v>
      </c>
      <c r="XB80" s="3047">
        <v>5</v>
      </c>
      <c r="XC80" s="3047">
        <v>5</v>
      </c>
      <c r="XD80" s="3047">
        <v>5</v>
      </c>
      <c r="XE80" s="3047">
        <v>0</v>
      </c>
      <c r="XF80" s="3047">
        <v>0</v>
      </c>
      <c r="XG80" s="3047">
        <v>0</v>
      </c>
      <c r="XH80" s="3047">
        <v>0</v>
      </c>
      <c r="XI80" s="3047">
        <v>0</v>
      </c>
      <c r="XJ80" s="3047">
        <v>0</v>
      </c>
      <c r="XK80" s="3047">
        <v>0</v>
      </c>
      <c r="XL80" s="3047">
        <v>0</v>
      </c>
      <c r="XM80" s="3047">
        <v>0</v>
      </c>
      <c r="XN80" s="3047">
        <v>0</v>
      </c>
      <c r="XO80" s="3047">
        <v>0</v>
      </c>
      <c r="XP80" s="3047">
        <v>0</v>
      </c>
      <c r="XQ80" s="3047">
        <v>0</v>
      </c>
      <c r="XR80" s="3047">
        <v>0</v>
      </c>
      <c r="XS80" s="3047">
        <v>0</v>
      </c>
      <c r="XT80" s="3047">
        <v>0</v>
      </c>
      <c r="XU80" s="3047">
        <v>0</v>
      </c>
      <c r="XV80" s="3047">
        <v>0</v>
      </c>
      <c r="XW80" s="3047">
        <v>0</v>
      </c>
      <c r="XX80" s="3047">
        <v>0</v>
      </c>
      <c r="XY80" s="3047">
        <v>0</v>
      </c>
      <c r="XZ80" s="3047">
        <v>0</v>
      </c>
      <c r="YA80" s="3047">
        <v>0</v>
      </c>
      <c r="YB80" s="3047">
        <v>0</v>
      </c>
      <c r="YC80" s="3047">
        <v>0</v>
      </c>
      <c r="YD80" s="3047">
        <v>0</v>
      </c>
      <c r="YE80" s="3047">
        <v>0</v>
      </c>
      <c r="YF80" s="3047">
        <v>0</v>
      </c>
      <c r="YG80" s="3047">
        <v>0</v>
      </c>
      <c r="YH80" s="3047">
        <v>0</v>
      </c>
      <c r="YI80" s="3047">
        <v>0</v>
      </c>
      <c r="YJ80" s="3047">
        <v>0</v>
      </c>
      <c r="YK80" s="3047">
        <v>0</v>
      </c>
      <c r="YL80" s="3047">
        <v>0</v>
      </c>
      <c r="YM80" s="3047">
        <v>0</v>
      </c>
      <c r="YN80" s="3047">
        <v>0</v>
      </c>
      <c r="YO80" s="3047">
        <v>0</v>
      </c>
      <c r="YP80" s="3047">
        <v>1</v>
      </c>
      <c r="YQ80" s="3047">
        <v>0</v>
      </c>
      <c r="YR80" s="3047">
        <v>12</v>
      </c>
      <c r="YS80" s="3047">
        <v>9</v>
      </c>
      <c r="YT80" s="3047">
        <v>9</v>
      </c>
      <c r="YU80" s="3047">
        <v>22</v>
      </c>
      <c r="YV80" s="3047">
        <v>0</v>
      </c>
      <c r="YW80" s="3047">
        <v>0</v>
      </c>
      <c r="YX80" s="3047">
        <v>0</v>
      </c>
      <c r="YY80" s="3047">
        <v>0</v>
      </c>
      <c r="YZ80" s="3047">
        <v>0</v>
      </c>
      <c r="ZA80" s="3047">
        <v>0</v>
      </c>
      <c r="ZB80" s="3047">
        <v>5</v>
      </c>
      <c r="ZC80" s="3047">
        <v>1</v>
      </c>
      <c r="ZD80" s="3047">
        <v>4</v>
      </c>
      <c r="ZE80" s="3047">
        <v>0</v>
      </c>
      <c r="ZF80" s="3047">
        <v>10</v>
      </c>
      <c r="ZG80" s="3047">
        <v>6</v>
      </c>
      <c r="ZH80" s="3047">
        <v>6</v>
      </c>
      <c r="ZI80" s="3047">
        <v>0</v>
      </c>
      <c r="ZJ80" s="3047">
        <v>0</v>
      </c>
      <c r="ZK80" s="3047">
        <v>0</v>
      </c>
      <c r="ZL80" s="3047">
        <v>0</v>
      </c>
      <c r="ZM80" s="3047">
        <v>0</v>
      </c>
      <c r="ZN80" s="3047">
        <v>0</v>
      </c>
      <c r="ZO80" s="3047">
        <v>0</v>
      </c>
      <c r="ZP80" s="3047">
        <v>0</v>
      </c>
      <c r="ZQ80" s="3047">
        <v>1</v>
      </c>
      <c r="ZR80" s="3047">
        <v>0</v>
      </c>
      <c r="ZS80" s="3047">
        <v>0</v>
      </c>
      <c r="ZT80" s="3047">
        <v>0</v>
      </c>
      <c r="ZU80" s="3047">
        <v>0</v>
      </c>
      <c r="ZV80" s="3047">
        <v>0</v>
      </c>
      <c r="ZW80" s="3047">
        <v>0</v>
      </c>
      <c r="ZX80" s="3047">
        <v>0</v>
      </c>
      <c r="ZY80" s="3047">
        <v>2</v>
      </c>
      <c r="ZZ80" s="3047">
        <v>0</v>
      </c>
      <c r="AAA80" s="3047">
        <v>0</v>
      </c>
      <c r="AAB80" s="3047">
        <v>0</v>
      </c>
      <c r="AAC80" s="3047">
        <v>0</v>
      </c>
      <c r="AAD80" s="3047">
        <v>0</v>
      </c>
      <c r="AAE80" s="3047">
        <v>1</v>
      </c>
      <c r="AAF80" s="3047">
        <v>3</v>
      </c>
      <c r="AAG80" s="3047">
        <v>2</v>
      </c>
      <c r="AAH80" s="3047">
        <v>0</v>
      </c>
      <c r="AAI80" s="3047">
        <v>0</v>
      </c>
      <c r="AAJ80" s="3047">
        <v>0</v>
      </c>
      <c r="AAK80" s="3047">
        <v>0</v>
      </c>
      <c r="AAL80" s="3047">
        <v>0</v>
      </c>
      <c r="AAM80" s="3047">
        <v>0</v>
      </c>
      <c r="AAN80" s="3047">
        <v>2</v>
      </c>
      <c r="AAO80" s="3047">
        <v>0</v>
      </c>
      <c r="AAP80" s="3047">
        <v>0</v>
      </c>
      <c r="AAQ80" s="3047">
        <v>0</v>
      </c>
      <c r="AAR80" s="3047">
        <v>0</v>
      </c>
      <c r="AAS80" s="3047">
        <v>0</v>
      </c>
      <c r="AAT80" s="3047">
        <v>0</v>
      </c>
      <c r="AAU80" s="3047">
        <v>1</v>
      </c>
      <c r="AAV80" s="3047">
        <v>0</v>
      </c>
      <c r="AAW80" s="3047">
        <v>0</v>
      </c>
      <c r="AAX80" s="3047">
        <v>0</v>
      </c>
      <c r="AAY80" s="3047">
        <v>0</v>
      </c>
      <c r="AAZ80" s="3047">
        <v>0</v>
      </c>
      <c r="ABA80" s="3047">
        <v>0</v>
      </c>
      <c r="ABB80" s="3047">
        <v>0</v>
      </c>
      <c r="ABC80" s="3047">
        <v>0</v>
      </c>
      <c r="ABD80" s="3047">
        <v>0</v>
      </c>
      <c r="ABE80" s="3047">
        <v>0</v>
      </c>
      <c r="ABF80" s="3047">
        <v>0</v>
      </c>
      <c r="ABG80" s="3047">
        <v>0</v>
      </c>
      <c r="ABH80" s="3047">
        <v>0</v>
      </c>
    </row>
    <row r="81" spans="1:736" x14ac:dyDescent="0.2">
      <c r="A81" s="3046" t="s">
        <v>440</v>
      </c>
      <c r="B81" s="3046">
        <v>93</v>
      </c>
      <c r="C81" s="3047">
        <v>134</v>
      </c>
      <c r="D81" s="3047"/>
      <c r="E81" s="3047"/>
      <c r="F81" s="3047">
        <v>134</v>
      </c>
      <c r="G81" s="3047">
        <v>114</v>
      </c>
      <c r="H81" s="3047">
        <v>181</v>
      </c>
      <c r="I81" s="3047">
        <v>79</v>
      </c>
      <c r="J81" s="3047">
        <v>1</v>
      </c>
      <c r="K81" s="3047">
        <v>142</v>
      </c>
      <c r="L81" s="3047">
        <v>127</v>
      </c>
      <c r="M81" s="3047">
        <v>132</v>
      </c>
      <c r="N81" s="3047">
        <v>175</v>
      </c>
      <c r="O81" s="3047">
        <v>73</v>
      </c>
      <c r="P81" s="3047">
        <v>129</v>
      </c>
      <c r="Q81" s="3047">
        <v>80</v>
      </c>
      <c r="R81" s="3047"/>
      <c r="S81" s="3047"/>
      <c r="T81" s="3047">
        <v>135</v>
      </c>
      <c r="U81" s="3047">
        <v>18</v>
      </c>
      <c r="V81" s="3047">
        <v>224</v>
      </c>
      <c r="W81" s="3047">
        <v>67</v>
      </c>
      <c r="X81" s="3047">
        <v>166</v>
      </c>
      <c r="Y81" s="3047"/>
      <c r="Z81" s="3047"/>
      <c r="AA81" s="3047">
        <v>129</v>
      </c>
      <c r="AB81" s="3047">
        <v>241</v>
      </c>
      <c r="AC81" s="3047">
        <v>104</v>
      </c>
      <c r="AD81" s="3047">
        <v>170</v>
      </c>
      <c r="AE81" s="3047">
        <v>138</v>
      </c>
      <c r="AF81" s="3047"/>
      <c r="AG81" s="3047"/>
      <c r="AH81" s="3047">
        <v>169</v>
      </c>
      <c r="AI81" s="3047">
        <v>353</v>
      </c>
      <c r="AJ81" s="3047">
        <v>175</v>
      </c>
      <c r="AK81" s="3047">
        <v>180</v>
      </c>
      <c r="AL81" s="3047">
        <v>152</v>
      </c>
      <c r="AM81" s="3047"/>
      <c r="AN81" s="3047"/>
      <c r="AO81" s="3047">
        <v>146</v>
      </c>
      <c r="AP81" s="3047">
        <v>240</v>
      </c>
      <c r="AQ81" s="3047">
        <v>105</v>
      </c>
      <c r="AR81" s="3047">
        <v>105</v>
      </c>
      <c r="AS81" s="3047">
        <v>162</v>
      </c>
      <c r="AT81" s="3047"/>
      <c r="AU81" s="3047"/>
      <c r="AV81" s="3047">
        <v>180</v>
      </c>
      <c r="AW81" s="3047">
        <v>176</v>
      </c>
      <c r="AX81" s="3047">
        <v>64</v>
      </c>
      <c r="AY81" s="3047">
        <v>139</v>
      </c>
      <c r="AZ81" s="3047">
        <v>140</v>
      </c>
      <c r="BA81" s="3047"/>
      <c r="BB81" s="3047"/>
      <c r="BC81" s="3047">
        <v>4</v>
      </c>
      <c r="BD81" s="3047">
        <v>169</v>
      </c>
      <c r="BE81" s="3047">
        <v>203</v>
      </c>
      <c r="BF81" s="3047">
        <v>75</v>
      </c>
      <c r="BG81" s="3047">
        <v>274</v>
      </c>
      <c r="BH81" s="3047"/>
      <c r="BI81" s="3047"/>
      <c r="BJ81" s="3047">
        <v>197</v>
      </c>
      <c r="BK81" s="3047">
        <v>290</v>
      </c>
      <c r="BL81" s="3047">
        <v>174</v>
      </c>
      <c r="BM81" s="3047">
        <v>260</v>
      </c>
      <c r="BN81" s="3047">
        <v>200</v>
      </c>
      <c r="BO81" s="3047">
        <v>200</v>
      </c>
      <c r="BP81" s="3047">
        <v>200</v>
      </c>
      <c r="BQ81" s="3047">
        <v>219</v>
      </c>
      <c r="BR81" s="3047">
        <v>336</v>
      </c>
      <c r="BS81" s="3047">
        <v>113</v>
      </c>
      <c r="BT81" s="3047">
        <v>195</v>
      </c>
      <c r="BU81" s="3047">
        <v>177</v>
      </c>
      <c r="BV81" s="3047">
        <v>177</v>
      </c>
      <c r="BW81" s="3047">
        <v>177</v>
      </c>
      <c r="BX81" s="3047">
        <v>135</v>
      </c>
      <c r="BY81" s="3047">
        <v>129</v>
      </c>
      <c r="BZ81" s="3047">
        <v>248</v>
      </c>
      <c r="CA81" s="3047">
        <v>44</v>
      </c>
      <c r="CB81" s="3047">
        <v>179</v>
      </c>
      <c r="CC81" s="3047">
        <v>179</v>
      </c>
      <c r="CD81" s="3047">
        <v>179</v>
      </c>
      <c r="CE81" s="3047">
        <v>145</v>
      </c>
      <c r="CF81" s="3047">
        <v>276</v>
      </c>
      <c r="CG81" s="3047">
        <v>99</v>
      </c>
      <c r="CH81" s="3047">
        <v>215</v>
      </c>
      <c r="CI81" s="3047">
        <v>169</v>
      </c>
      <c r="CJ81" s="3047">
        <v>169</v>
      </c>
      <c r="CK81" s="3047">
        <v>169</v>
      </c>
      <c r="CL81" s="3047">
        <v>154</v>
      </c>
      <c r="CM81" s="3047">
        <v>288</v>
      </c>
      <c r="CN81" s="3047">
        <v>147</v>
      </c>
      <c r="CO81" s="3047">
        <v>194</v>
      </c>
      <c r="CP81" s="3047">
        <v>177</v>
      </c>
      <c r="CQ81" s="3047">
        <v>177</v>
      </c>
      <c r="CR81" s="3047">
        <v>177</v>
      </c>
      <c r="CS81" s="3047">
        <v>159</v>
      </c>
      <c r="CT81" s="3047">
        <v>212</v>
      </c>
      <c r="CU81" s="3047">
        <v>104</v>
      </c>
      <c r="CV81" s="3047">
        <v>159</v>
      </c>
      <c r="CW81" s="3047">
        <v>155</v>
      </c>
      <c r="CX81" s="3047">
        <v>155</v>
      </c>
      <c r="CY81" s="3047">
        <v>155</v>
      </c>
      <c r="CZ81" s="3047">
        <v>150</v>
      </c>
      <c r="DA81" s="3047">
        <v>231</v>
      </c>
      <c r="DB81" s="3047">
        <v>93</v>
      </c>
      <c r="DC81" s="3047">
        <v>136</v>
      </c>
      <c r="DD81" s="3047">
        <v>140</v>
      </c>
      <c r="DE81" s="3047">
        <v>140</v>
      </c>
      <c r="DF81" s="3047">
        <v>140</v>
      </c>
      <c r="DG81" s="3047">
        <v>101</v>
      </c>
      <c r="DH81" s="3047">
        <v>170</v>
      </c>
      <c r="DI81" s="3047">
        <v>92</v>
      </c>
      <c r="DJ81" s="3047">
        <v>166</v>
      </c>
      <c r="DK81" s="3047">
        <v>141</v>
      </c>
      <c r="DL81" s="3047">
        <v>141</v>
      </c>
      <c r="DM81" s="3047">
        <v>141</v>
      </c>
      <c r="DN81" s="3047">
        <v>143</v>
      </c>
      <c r="DO81" s="3047">
        <v>217</v>
      </c>
      <c r="DP81" s="3047">
        <v>113</v>
      </c>
      <c r="DQ81" s="3047">
        <v>140</v>
      </c>
      <c r="DR81" s="3047">
        <v>131</v>
      </c>
      <c r="DS81" s="3047">
        <v>131</v>
      </c>
      <c r="DT81" s="3047">
        <v>131</v>
      </c>
      <c r="DU81" s="3047">
        <v>135</v>
      </c>
      <c r="DV81" s="3047">
        <v>209</v>
      </c>
      <c r="DW81" s="3047">
        <v>95</v>
      </c>
      <c r="DX81" s="3047">
        <v>137</v>
      </c>
      <c r="DY81" s="3047">
        <v>1</v>
      </c>
      <c r="DZ81" s="3047">
        <v>109</v>
      </c>
      <c r="EA81" s="3047">
        <v>109</v>
      </c>
      <c r="EB81" s="3047">
        <v>135</v>
      </c>
      <c r="EC81" s="3047">
        <v>151</v>
      </c>
      <c r="ED81" s="3047">
        <v>94</v>
      </c>
      <c r="EE81" s="3047">
        <v>129</v>
      </c>
      <c r="EF81" s="3047">
        <v>132</v>
      </c>
      <c r="EG81" s="3047">
        <v>132</v>
      </c>
      <c r="EH81" s="3047">
        <v>132</v>
      </c>
      <c r="EI81" s="3047">
        <v>142</v>
      </c>
      <c r="EJ81" s="3047">
        <v>0</v>
      </c>
      <c r="EK81" s="3047">
        <v>223</v>
      </c>
      <c r="EL81" s="3047">
        <v>129</v>
      </c>
      <c r="EM81" s="3047">
        <v>111</v>
      </c>
      <c r="EN81" s="3047">
        <v>111</v>
      </c>
      <c r="EO81" s="3047">
        <v>111</v>
      </c>
      <c r="EP81" s="3047">
        <v>108</v>
      </c>
      <c r="EQ81" s="3047">
        <v>160</v>
      </c>
      <c r="ER81" s="3047">
        <v>82</v>
      </c>
      <c r="ES81" s="3047">
        <v>143</v>
      </c>
      <c r="ET81" s="3047">
        <v>118</v>
      </c>
      <c r="EU81" s="3047">
        <v>118</v>
      </c>
      <c r="EV81" s="3047">
        <v>118</v>
      </c>
      <c r="EW81" s="3047">
        <v>118</v>
      </c>
      <c r="EX81" s="3047">
        <v>142</v>
      </c>
      <c r="EY81" s="3047">
        <v>188</v>
      </c>
      <c r="EZ81" s="3047">
        <v>126</v>
      </c>
      <c r="FA81" s="3047">
        <v>116</v>
      </c>
      <c r="FB81" s="3047">
        <v>109</v>
      </c>
      <c r="FC81" s="3047">
        <v>109</v>
      </c>
      <c r="FD81" s="3047">
        <v>161</v>
      </c>
      <c r="FE81" s="3047">
        <v>181</v>
      </c>
      <c r="FF81" s="3047">
        <v>62</v>
      </c>
      <c r="FG81" s="3047">
        <v>164</v>
      </c>
      <c r="FH81" s="3047">
        <v>121</v>
      </c>
      <c r="FI81" s="3047">
        <v>114</v>
      </c>
      <c r="FJ81" s="3047">
        <v>114</v>
      </c>
      <c r="FK81" s="3047">
        <v>132</v>
      </c>
      <c r="FL81" s="3047">
        <v>172</v>
      </c>
      <c r="FM81" s="3047">
        <v>85</v>
      </c>
      <c r="FN81" s="3047">
        <v>89</v>
      </c>
      <c r="FO81" s="3047">
        <v>116</v>
      </c>
      <c r="FP81" s="3047">
        <v>113</v>
      </c>
      <c r="FQ81" s="3047">
        <v>113</v>
      </c>
      <c r="FR81" s="3047">
        <v>107</v>
      </c>
      <c r="FS81" s="3047">
        <v>163</v>
      </c>
      <c r="FT81" s="3047">
        <v>93</v>
      </c>
      <c r="FU81" s="3047">
        <v>136</v>
      </c>
      <c r="FV81" s="3047">
        <v>1</v>
      </c>
      <c r="FW81" s="3047">
        <v>120</v>
      </c>
      <c r="FX81" s="3047">
        <v>120</v>
      </c>
      <c r="FY81" s="3047">
        <v>117</v>
      </c>
      <c r="FZ81" s="3047">
        <v>159</v>
      </c>
      <c r="GA81" s="3047">
        <v>182</v>
      </c>
      <c r="GB81" s="3047">
        <v>166</v>
      </c>
      <c r="GC81" s="3047">
        <v>133</v>
      </c>
      <c r="GD81" s="3047">
        <v>130</v>
      </c>
      <c r="GE81" s="3047">
        <v>130</v>
      </c>
      <c r="GF81" s="3047">
        <v>150</v>
      </c>
      <c r="GG81" s="3047">
        <v>140</v>
      </c>
      <c r="GH81" s="3047">
        <v>161</v>
      </c>
      <c r="GI81" s="3047">
        <v>90</v>
      </c>
      <c r="GJ81" s="3047">
        <v>54</v>
      </c>
      <c r="GK81" s="3047">
        <v>51</v>
      </c>
      <c r="GL81" s="3047">
        <v>51</v>
      </c>
      <c r="GM81" s="3047">
        <v>122</v>
      </c>
      <c r="GN81" s="3047">
        <v>140</v>
      </c>
      <c r="GO81" s="3047">
        <v>79</v>
      </c>
      <c r="GP81" s="3047">
        <v>125</v>
      </c>
      <c r="GQ81" s="3047">
        <v>43</v>
      </c>
      <c r="GR81" s="3047">
        <v>97</v>
      </c>
      <c r="GS81" s="3047">
        <v>94</v>
      </c>
      <c r="GT81" s="3047">
        <v>226</v>
      </c>
      <c r="GU81" s="3047">
        <v>166</v>
      </c>
      <c r="GV81" s="3047">
        <v>105</v>
      </c>
      <c r="GW81" s="3047">
        <v>138</v>
      </c>
      <c r="GX81" s="3047">
        <v>3</v>
      </c>
      <c r="GY81" s="3047">
        <v>128</v>
      </c>
      <c r="GZ81" s="3047">
        <v>126</v>
      </c>
      <c r="HA81" s="3047">
        <v>84</v>
      </c>
      <c r="HB81" s="3047">
        <v>166</v>
      </c>
      <c r="HC81" s="3047">
        <v>75</v>
      </c>
      <c r="HD81" s="3047">
        <v>124</v>
      </c>
      <c r="HE81" s="3047">
        <v>151</v>
      </c>
      <c r="HF81" s="3047">
        <v>146</v>
      </c>
      <c r="HG81" s="3047">
        <v>146</v>
      </c>
      <c r="HH81" s="3047">
        <v>113</v>
      </c>
      <c r="HI81" s="3047">
        <v>176</v>
      </c>
      <c r="HJ81" s="3047">
        <v>129</v>
      </c>
      <c r="HK81" s="3047">
        <v>158</v>
      </c>
      <c r="HL81" s="3047">
        <v>108</v>
      </c>
      <c r="HM81" s="3047">
        <v>102</v>
      </c>
      <c r="HN81" s="3047">
        <v>102</v>
      </c>
      <c r="HO81" s="3047">
        <v>124</v>
      </c>
      <c r="HP81" s="3047">
        <v>165</v>
      </c>
      <c r="HQ81" s="3047">
        <v>82</v>
      </c>
      <c r="HR81" s="3047">
        <v>108</v>
      </c>
      <c r="HS81" s="3047">
        <v>143</v>
      </c>
      <c r="HT81" s="3047">
        <v>136</v>
      </c>
      <c r="HU81" s="3047">
        <v>136</v>
      </c>
      <c r="HV81" s="3047">
        <v>110</v>
      </c>
      <c r="HW81" s="3047">
        <v>155</v>
      </c>
      <c r="HX81" s="3047">
        <v>0</v>
      </c>
      <c r="HY81" s="3047">
        <v>199</v>
      </c>
      <c r="HZ81" s="3047">
        <v>103</v>
      </c>
      <c r="IA81" s="3047">
        <v>100</v>
      </c>
      <c r="IB81" s="3047">
        <v>100</v>
      </c>
      <c r="IC81" s="3047">
        <v>108</v>
      </c>
      <c r="ID81" s="3047">
        <v>150</v>
      </c>
      <c r="IE81" s="3047">
        <v>95</v>
      </c>
      <c r="IF81" s="3047">
        <v>110</v>
      </c>
      <c r="IG81" s="3047">
        <v>0</v>
      </c>
      <c r="IH81" s="3047">
        <v>135</v>
      </c>
      <c r="II81" s="3047">
        <v>127</v>
      </c>
      <c r="IJ81" s="3047">
        <v>116</v>
      </c>
      <c r="IK81" s="3047">
        <v>162</v>
      </c>
      <c r="IL81" s="3047">
        <v>39</v>
      </c>
      <c r="IM81" s="3047">
        <v>98</v>
      </c>
      <c r="IN81" s="3047">
        <v>101</v>
      </c>
      <c r="IO81" s="3047">
        <v>96</v>
      </c>
      <c r="IP81" s="3047">
        <v>96</v>
      </c>
      <c r="IQ81" s="3047">
        <v>96</v>
      </c>
      <c r="IR81" s="3047">
        <v>124</v>
      </c>
      <c r="IS81" s="3047">
        <v>206</v>
      </c>
      <c r="IT81" s="3047">
        <v>19</v>
      </c>
      <c r="IU81" s="3047">
        <v>102</v>
      </c>
      <c r="IV81" s="3047">
        <v>101</v>
      </c>
      <c r="IW81" s="3047">
        <v>101</v>
      </c>
      <c r="IX81" s="3047">
        <v>94</v>
      </c>
      <c r="IY81" s="3047">
        <v>228</v>
      </c>
      <c r="IZ81" s="3047">
        <v>27</v>
      </c>
      <c r="JA81" s="3047">
        <v>94</v>
      </c>
      <c r="JB81" s="3047">
        <v>117</v>
      </c>
      <c r="JC81" s="3047">
        <v>113</v>
      </c>
      <c r="JD81" s="3047">
        <v>113</v>
      </c>
      <c r="JE81" s="3047">
        <v>110</v>
      </c>
      <c r="JF81" s="3047">
        <v>221</v>
      </c>
      <c r="JG81" s="3047">
        <v>37</v>
      </c>
      <c r="JH81" s="3047">
        <v>133</v>
      </c>
      <c r="JI81" s="3047">
        <v>102</v>
      </c>
      <c r="JJ81" s="3047">
        <v>121</v>
      </c>
      <c r="JK81" s="3047">
        <v>112</v>
      </c>
      <c r="JL81" s="3047">
        <v>110</v>
      </c>
      <c r="JM81" s="3047">
        <v>240</v>
      </c>
      <c r="JN81" s="3047">
        <v>30</v>
      </c>
      <c r="JO81" s="3047">
        <v>120</v>
      </c>
      <c r="JP81" s="3047">
        <v>135</v>
      </c>
      <c r="JQ81" s="3047">
        <v>133</v>
      </c>
      <c r="JR81" s="3047">
        <v>133</v>
      </c>
      <c r="JS81" s="3047">
        <v>93</v>
      </c>
      <c r="JT81" s="3047">
        <v>299</v>
      </c>
      <c r="JU81" s="3047">
        <v>19</v>
      </c>
      <c r="JV81" s="3047">
        <v>111</v>
      </c>
      <c r="JW81" s="3047">
        <v>160</v>
      </c>
      <c r="JX81" s="3047">
        <v>153</v>
      </c>
      <c r="JY81" s="3047">
        <v>153</v>
      </c>
      <c r="JZ81" s="3047">
        <v>173</v>
      </c>
      <c r="KA81" s="3047">
        <v>15</v>
      </c>
      <c r="KB81" s="3047">
        <v>0</v>
      </c>
      <c r="KC81" s="3047">
        <v>319</v>
      </c>
      <c r="KD81" s="3047">
        <v>204</v>
      </c>
      <c r="KE81" s="3047">
        <v>199</v>
      </c>
      <c r="KF81" s="3047">
        <v>199</v>
      </c>
      <c r="KG81" s="3047">
        <v>134</v>
      </c>
      <c r="KH81" s="3047">
        <v>235</v>
      </c>
      <c r="KI81" s="3047">
        <v>26</v>
      </c>
      <c r="KJ81" s="3047">
        <v>120</v>
      </c>
      <c r="KK81" s="3047">
        <v>99</v>
      </c>
      <c r="KL81" s="3047">
        <v>94</v>
      </c>
      <c r="KM81" s="3047">
        <v>94</v>
      </c>
      <c r="KN81" s="3047">
        <v>79</v>
      </c>
      <c r="KO81" s="3047">
        <v>338</v>
      </c>
      <c r="KP81" s="3047">
        <v>22</v>
      </c>
      <c r="KQ81" s="3047">
        <v>338</v>
      </c>
      <c r="KR81" s="3047">
        <v>348</v>
      </c>
      <c r="KS81" s="3047">
        <v>118</v>
      </c>
      <c r="KT81" s="3047">
        <v>118</v>
      </c>
      <c r="KU81" s="3047">
        <v>326</v>
      </c>
      <c r="KV81" s="3047">
        <v>615</v>
      </c>
      <c r="KW81" s="3047">
        <v>132</v>
      </c>
      <c r="KX81" s="3047">
        <v>300</v>
      </c>
      <c r="KY81" s="3047">
        <v>9</v>
      </c>
      <c r="KZ81" s="3047">
        <v>294</v>
      </c>
      <c r="LA81" s="3047">
        <v>115</v>
      </c>
      <c r="LB81" s="3047">
        <v>259</v>
      </c>
      <c r="LC81" s="3047">
        <v>591</v>
      </c>
      <c r="LD81" s="3047">
        <v>21</v>
      </c>
      <c r="LE81" s="3047">
        <v>325</v>
      </c>
      <c r="LF81" s="3047">
        <v>255</v>
      </c>
      <c r="LG81" s="3047">
        <v>107</v>
      </c>
      <c r="LH81" s="3047">
        <v>107</v>
      </c>
      <c r="LI81" s="3047">
        <v>17</v>
      </c>
      <c r="LJ81" s="3047">
        <v>544</v>
      </c>
      <c r="LK81" s="3047">
        <v>14</v>
      </c>
      <c r="LL81" s="3047">
        <v>300</v>
      </c>
      <c r="LM81" s="3047">
        <v>218</v>
      </c>
      <c r="LN81" s="3047">
        <v>106</v>
      </c>
      <c r="LO81" s="3047">
        <v>106</v>
      </c>
      <c r="LP81" s="3047">
        <v>212</v>
      </c>
      <c r="LQ81" s="3047">
        <v>421</v>
      </c>
      <c r="LR81" s="3047">
        <v>25</v>
      </c>
      <c r="LS81" s="3047">
        <v>21</v>
      </c>
      <c r="LT81" s="3047">
        <v>2</v>
      </c>
      <c r="LU81" s="3047">
        <v>2</v>
      </c>
      <c r="LV81" s="3047">
        <v>2</v>
      </c>
      <c r="LW81" s="3047">
        <v>218</v>
      </c>
      <c r="LX81" s="3047">
        <v>461</v>
      </c>
      <c r="LY81" s="3047">
        <v>19</v>
      </c>
      <c r="LZ81" s="3047">
        <v>216</v>
      </c>
      <c r="MA81" s="3047">
        <v>298</v>
      </c>
      <c r="MB81" s="3047">
        <v>224</v>
      </c>
      <c r="MC81" s="3047">
        <v>224</v>
      </c>
      <c r="MD81" s="3047">
        <v>353</v>
      </c>
      <c r="ME81" s="3047">
        <v>354</v>
      </c>
      <c r="MF81" s="3047">
        <v>21</v>
      </c>
      <c r="MG81" s="3047">
        <v>175</v>
      </c>
      <c r="MH81" s="3047">
        <v>143</v>
      </c>
      <c r="MI81" s="3047">
        <v>106</v>
      </c>
      <c r="MJ81" s="3047">
        <v>106</v>
      </c>
      <c r="MK81" s="3047">
        <v>110</v>
      </c>
      <c r="ML81" s="3047">
        <v>265</v>
      </c>
      <c r="MM81" s="3047">
        <v>18</v>
      </c>
      <c r="MN81" s="3047">
        <v>117</v>
      </c>
      <c r="MO81" s="3047">
        <v>104</v>
      </c>
      <c r="MP81" s="3047">
        <v>104</v>
      </c>
      <c r="MQ81" s="3047">
        <v>88</v>
      </c>
      <c r="MR81" s="3047">
        <v>138</v>
      </c>
      <c r="MS81" s="3047">
        <v>206</v>
      </c>
      <c r="MT81" s="3047">
        <v>44</v>
      </c>
      <c r="MU81" s="3047">
        <v>106</v>
      </c>
      <c r="MV81" s="3047">
        <v>146</v>
      </c>
      <c r="MW81" s="3047">
        <v>129</v>
      </c>
      <c r="MX81" s="3047">
        <v>129</v>
      </c>
      <c r="MY81" s="3047">
        <v>129</v>
      </c>
      <c r="MZ81" s="3047">
        <v>116</v>
      </c>
      <c r="NA81" s="3047">
        <v>177</v>
      </c>
      <c r="NB81" s="3047">
        <v>7</v>
      </c>
      <c r="NC81" s="3047">
        <v>80</v>
      </c>
      <c r="ND81" s="3047">
        <v>77</v>
      </c>
      <c r="NE81" s="3047">
        <v>77</v>
      </c>
      <c r="NF81" s="3047">
        <v>77</v>
      </c>
      <c r="NG81" s="3047">
        <v>109</v>
      </c>
      <c r="NH81" s="3047">
        <v>1</v>
      </c>
      <c r="NI81" s="3047">
        <v>203</v>
      </c>
      <c r="NJ81" s="3047">
        <v>124</v>
      </c>
      <c r="NK81" s="3047">
        <v>114</v>
      </c>
      <c r="NL81" s="3047">
        <v>114</v>
      </c>
      <c r="NM81" s="3047">
        <v>42</v>
      </c>
      <c r="NN81" s="3047">
        <v>131</v>
      </c>
      <c r="NO81" s="3047">
        <v>21</v>
      </c>
      <c r="NP81" s="3047">
        <v>116</v>
      </c>
      <c r="NQ81" s="3047">
        <v>108</v>
      </c>
      <c r="NR81" s="3047">
        <v>103</v>
      </c>
      <c r="NS81" s="3047">
        <v>103</v>
      </c>
      <c r="NT81" s="3047">
        <v>99</v>
      </c>
      <c r="NU81" s="3047">
        <v>14</v>
      </c>
      <c r="NV81" s="3047">
        <v>198</v>
      </c>
      <c r="NW81" s="3047">
        <v>26</v>
      </c>
      <c r="NX81" s="3047">
        <v>217</v>
      </c>
      <c r="NY81" s="3047">
        <v>207</v>
      </c>
      <c r="NZ81" s="3047">
        <v>207</v>
      </c>
      <c r="OA81" s="3047">
        <v>100</v>
      </c>
      <c r="OB81" s="3047">
        <v>256</v>
      </c>
      <c r="OC81" s="3047">
        <v>24</v>
      </c>
      <c r="OD81" s="3047">
        <v>143</v>
      </c>
      <c r="OE81" s="3047">
        <v>0</v>
      </c>
      <c r="OF81" s="3047">
        <v>111</v>
      </c>
      <c r="OG81" s="3047">
        <v>104</v>
      </c>
      <c r="OH81" s="3047">
        <v>140</v>
      </c>
      <c r="OI81" s="3047">
        <v>271</v>
      </c>
      <c r="OJ81" s="3047">
        <v>28</v>
      </c>
      <c r="OK81" s="3047">
        <v>146</v>
      </c>
      <c r="OL81" s="3047">
        <v>0</v>
      </c>
      <c r="OM81" s="3047">
        <v>140</v>
      </c>
      <c r="ON81" s="3047">
        <v>133</v>
      </c>
      <c r="OO81" s="3047">
        <v>162</v>
      </c>
      <c r="OP81" s="3047">
        <v>246</v>
      </c>
      <c r="OQ81" s="3047">
        <v>35</v>
      </c>
      <c r="OR81" s="3047">
        <v>183</v>
      </c>
      <c r="OS81" s="3047">
        <v>3</v>
      </c>
      <c r="OT81" s="3047">
        <v>118</v>
      </c>
      <c r="OU81" s="3047">
        <v>116</v>
      </c>
      <c r="OV81" s="3047">
        <v>112</v>
      </c>
      <c r="OW81" s="3047">
        <v>243</v>
      </c>
      <c r="OX81" s="3047">
        <v>10</v>
      </c>
      <c r="OY81" s="3047">
        <v>136</v>
      </c>
      <c r="OZ81" s="3047">
        <v>127</v>
      </c>
      <c r="PA81" s="3047">
        <v>118</v>
      </c>
      <c r="PB81" s="3047">
        <v>118</v>
      </c>
      <c r="PC81" s="3047">
        <v>1</v>
      </c>
      <c r="PD81" s="3047">
        <v>111</v>
      </c>
      <c r="PE81" s="3047">
        <v>260</v>
      </c>
      <c r="PF81" s="3047">
        <v>42</v>
      </c>
      <c r="PG81" s="3047">
        <v>1</v>
      </c>
      <c r="PH81" s="3047"/>
      <c r="PI81" s="3047">
        <v>175</v>
      </c>
      <c r="PJ81" s="3047">
        <v>147</v>
      </c>
      <c r="PK81" s="3047">
        <v>242</v>
      </c>
      <c r="PL81" s="3047">
        <v>22</v>
      </c>
      <c r="PM81" s="3047">
        <v>164</v>
      </c>
      <c r="PN81" s="3047">
        <v>125</v>
      </c>
      <c r="PO81" s="3047">
        <v>119</v>
      </c>
      <c r="PP81" s="3047">
        <v>119</v>
      </c>
      <c r="PQ81" s="3047">
        <v>104</v>
      </c>
      <c r="PR81" s="3047">
        <v>194</v>
      </c>
      <c r="PS81" s="3047">
        <v>45</v>
      </c>
      <c r="PT81" s="3047">
        <v>146</v>
      </c>
      <c r="PU81" s="3047">
        <v>102</v>
      </c>
      <c r="PV81" s="3047">
        <v>97</v>
      </c>
      <c r="PW81" s="3047">
        <v>97</v>
      </c>
      <c r="PX81" s="3047">
        <v>79</v>
      </c>
      <c r="PY81" s="3047">
        <v>339</v>
      </c>
      <c r="PZ81" s="3047">
        <v>27</v>
      </c>
      <c r="QA81" s="3047">
        <v>119</v>
      </c>
      <c r="QB81" s="3047">
        <v>73</v>
      </c>
      <c r="QC81" s="3047">
        <v>73</v>
      </c>
      <c r="QD81" s="3047">
        <v>72</v>
      </c>
      <c r="QE81" s="3047">
        <v>109</v>
      </c>
      <c r="QF81" s="3047">
        <v>252</v>
      </c>
      <c r="QG81" s="3047">
        <v>21</v>
      </c>
      <c r="QH81" s="3047">
        <v>1</v>
      </c>
      <c r="QI81" s="3047">
        <v>251</v>
      </c>
      <c r="QJ81" s="3047">
        <v>244</v>
      </c>
      <c r="QK81" s="3047">
        <v>244</v>
      </c>
      <c r="QL81" s="3047">
        <v>98</v>
      </c>
      <c r="QM81" s="3047">
        <v>242</v>
      </c>
      <c r="QN81" s="3047">
        <v>31</v>
      </c>
      <c r="QO81" s="3047">
        <v>1</v>
      </c>
      <c r="QP81" s="3047">
        <v>263</v>
      </c>
      <c r="QQ81" s="3047">
        <v>242</v>
      </c>
      <c r="QR81" s="3047">
        <v>242</v>
      </c>
      <c r="QS81" s="3047">
        <v>108</v>
      </c>
      <c r="QT81" s="3047">
        <v>171</v>
      </c>
      <c r="QU81" s="3047">
        <v>16</v>
      </c>
      <c r="QV81" s="3047">
        <v>78</v>
      </c>
      <c r="QW81" s="3047">
        <v>2</v>
      </c>
      <c r="QX81" s="3047">
        <v>90</v>
      </c>
      <c r="QY81" s="3047">
        <v>85</v>
      </c>
      <c r="QZ81" s="3047">
        <v>88</v>
      </c>
      <c r="RA81" s="3047">
        <v>213</v>
      </c>
      <c r="RB81" s="3047">
        <v>39</v>
      </c>
      <c r="RC81" s="3047">
        <v>114</v>
      </c>
      <c r="RD81" s="3047">
        <v>100</v>
      </c>
      <c r="RE81" s="3047">
        <v>97</v>
      </c>
      <c r="RF81" s="3047">
        <v>97</v>
      </c>
      <c r="RG81" s="3047">
        <v>102</v>
      </c>
      <c r="RH81" s="3047">
        <v>167</v>
      </c>
      <c r="RI81" s="3047">
        <v>28</v>
      </c>
      <c r="RJ81" s="3047">
        <v>72</v>
      </c>
      <c r="RK81" s="3047">
        <v>3</v>
      </c>
      <c r="RL81" s="3047">
        <v>69</v>
      </c>
      <c r="RM81" s="3047">
        <v>68</v>
      </c>
      <c r="RN81" s="3047">
        <v>123</v>
      </c>
      <c r="RO81" s="3047">
        <v>133</v>
      </c>
      <c r="RP81" s="3047">
        <v>51</v>
      </c>
      <c r="RQ81" s="3047">
        <v>108</v>
      </c>
      <c r="RR81" s="3047">
        <v>90</v>
      </c>
      <c r="RS81" s="3047">
        <v>84</v>
      </c>
      <c r="RT81" s="3047">
        <v>84</v>
      </c>
      <c r="RU81" s="3047">
        <v>81</v>
      </c>
      <c r="RV81" s="3047">
        <v>3</v>
      </c>
      <c r="RW81" s="4889">
        <v>59</v>
      </c>
      <c r="RX81" s="4889">
        <v>15</v>
      </c>
      <c r="RY81" s="4889">
        <v>73</v>
      </c>
      <c r="RZ81" s="4889">
        <v>68</v>
      </c>
      <c r="SA81" s="4889">
        <v>68</v>
      </c>
      <c r="SB81" s="4889">
        <v>91</v>
      </c>
      <c r="SC81" s="4889">
        <v>113</v>
      </c>
      <c r="SD81" s="4889">
        <v>26</v>
      </c>
      <c r="SE81" s="4889">
        <v>100</v>
      </c>
      <c r="SF81" s="4889">
        <v>61</v>
      </c>
      <c r="SG81" s="4889">
        <v>57</v>
      </c>
      <c r="SH81" s="4889">
        <v>57</v>
      </c>
      <c r="SI81" s="4889">
        <v>70</v>
      </c>
      <c r="SJ81" s="4889">
        <v>132</v>
      </c>
      <c r="SK81" s="4889">
        <v>55</v>
      </c>
      <c r="SL81" s="4889">
        <v>34</v>
      </c>
      <c r="SM81" s="4889">
        <v>98</v>
      </c>
      <c r="SN81" s="4889">
        <v>97</v>
      </c>
      <c r="SO81" s="4889">
        <v>97</v>
      </c>
      <c r="SP81" s="4889">
        <v>85</v>
      </c>
      <c r="SQ81" s="4889">
        <v>135</v>
      </c>
      <c r="SR81" s="4889">
        <v>32</v>
      </c>
      <c r="SS81" s="4889">
        <v>103</v>
      </c>
      <c r="ST81" s="4889">
        <v>0</v>
      </c>
      <c r="SU81" s="4889">
        <v>67</v>
      </c>
      <c r="SV81" s="4889">
        <v>67</v>
      </c>
      <c r="SW81" s="4889">
        <v>60</v>
      </c>
      <c r="SX81" s="4889">
        <v>12</v>
      </c>
      <c r="SY81" s="4889">
        <v>80</v>
      </c>
      <c r="SZ81" s="4889">
        <v>45</v>
      </c>
      <c r="TA81" s="4889">
        <v>2</v>
      </c>
      <c r="TB81" s="4889">
        <v>2</v>
      </c>
      <c r="TC81" s="4889">
        <v>118</v>
      </c>
      <c r="TD81" s="4889">
        <v>87</v>
      </c>
      <c r="TE81" s="4889">
        <v>124</v>
      </c>
      <c r="TF81" s="4889">
        <v>36</v>
      </c>
      <c r="TG81" s="4889">
        <v>66</v>
      </c>
      <c r="TH81" s="4889">
        <v>74</v>
      </c>
      <c r="TI81" s="4889">
        <v>71</v>
      </c>
      <c r="TJ81" s="4889">
        <v>71</v>
      </c>
      <c r="TK81" s="4889">
        <v>79</v>
      </c>
      <c r="TL81" s="4889">
        <v>111</v>
      </c>
      <c r="TM81" s="4889">
        <v>51</v>
      </c>
      <c r="TN81" s="4889">
        <v>95</v>
      </c>
      <c r="TO81" s="4889">
        <v>2</v>
      </c>
      <c r="TP81" s="4889">
        <v>55</v>
      </c>
      <c r="TQ81" s="4889">
        <v>52</v>
      </c>
      <c r="TR81" s="4889">
        <v>62</v>
      </c>
      <c r="TS81" s="4889">
        <v>40</v>
      </c>
      <c r="TT81" s="4889">
        <v>43</v>
      </c>
      <c r="TU81" s="4889">
        <v>55</v>
      </c>
      <c r="TV81" s="4889">
        <v>56</v>
      </c>
      <c r="TW81" s="4889">
        <v>55</v>
      </c>
      <c r="TX81" s="4889">
        <v>55</v>
      </c>
      <c r="TY81" s="4889">
        <v>0</v>
      </c>
      <c r="TZ81" s="4889">
        <v>162</v>
      </c>
      <c r="UA81" s="4889">
        <v>59</v>
      </c>
      <c r="UB81" s="4889">
        <v>85</v>
      </c>
      <c r="UC81" s="4889">
        <v>70</v>
      </c>
      <c r="UD81" s="4889">
        <v>62</v>
      </c>
      <c r="UE81" s="4889">
        <v>62</v>
      </c>
      <c r="UF81" s="4889">
        <v>74</v>
      </c>
      <c r="UG81" s="4889">
        <v>101</v>
      </c>
      <c r="UH81" s="4889">
        <v>98</v>
      </c>
      <c r="UI81" s="4889">
        <v>36</v>
      </c>
      <c r="UJ81" s="4889">
        <v>3</v>
      </c>
      <c r="UK81" s="4889">
        <v>86</v>
      </c>
      <c r="UL81" s="4889">
        <v>80</v>
      </c>
      <c r="UM81" s="4889">
        <v>33</v>
      </c>
      <c r="UN81" s="4889">
        <v>152</v>
      </c>
      <c r="UO81" s="4889">
        <v>55</v>
      </c>
      <c r="UP81" s="4889">
        <v>82</v>
      </c>
      <c r="UQ81" s="4889">
        <v>55</v>
      </c>
      <c r="UR81" s="4889">
        <v>53</v>
      </c>
      <c r="US81" s="4889">
        <v>53</v>
      </c>
      <c r="UT81" s="4889">
        <v>62</v>
      </c>
      <c r="UU81" s="4889">
        <v>115</v>
      </c>
      <c r="UV81" s="4889">
        <v>54</v>
      </c>
      <c r="UW81" s="4889">
        <v>72</v>
      </c>
      <c r="UX81" s="4889">
        <v>47</v>
      </c>
      <c r="UY81" s="4889">
        <v>45</v>
      </c>
      <c r="UZ81" s="4889">
        <v>45</v>
      </c>
      <c r="VA81" s="4889">
        <v>64</v>
      </c>
      <c r="VB81" s="4889">
        <v>94</v>
      </c>
      <c r="VC81" s="4889">
        <v>71</v>
      </c>
      <c r="VD81" s="4889">
        <v>83</v>
      </c>
      <c r="VE81" s="4889">
        <v>71</v>
      </c>
      <c r="VF81" s="4889">
        <v>65</v>
      </c>
      <c r="VG81" s="4889">
        <v>65</v>
      </c>
      <c r="VH81" s="4889">
        <v>59</v>
      </c>
      <c r="VI81" s="4889">
        <v>135</v>
      </c>
      <c r="VJ81" s="4889">
        <v>66</v>
      </c>
      <c r="VK81" s="4889">
        <v>101</v>
      </c>
      <c r="VL81" s="4889">
        <v>86</v>
      </c>
      <c r="VM81" s="4889">
        <v>82</v>
      </c>
      <c r="VN81" s="4889">
        <v>82</v>
      </c>
      <c r="VO81" s="4889">
        <v>79</v>
      </c>
      <c r="VP81" s="4889">
        <v>154</v>
      </c>
      <c r="VQ81" s="4889">
        <v>76</v>
      </c>
      <c r="VR81" s="4889">
        <v>94</v>
      </c>
      <c r="VS81" s="4889">
        <v>86</v>
      </c>
      <c r="VT81" s="4889">
        <v>82</v>
      </c>
      <c r="VU81" s="4889">
        <v>82</v>
      </c>
      <c r="VV81" s="4889">
        <v>78</v>
      </c>
      <c r="VW81" s="4889">
        <v>106</v>
      </c>
      <c r="VX81" s="4889">
        <v>69</v>
      </c>
      <c r="VY81" s="4889">
        <v>89</v>
      </c>
      <c r="VZ81" s="4889">
        <v>67</v>
      </c>
      <c r="WA81" s="4889">
        <v>63</v>
      </c>
      <c r="WB81" s="4889">
        <v>63</v>
      </c>
      <c r="WC81" s="4889">
        <v>84</v>
      </c>
      <c r="WD81" s="4889">
        <v>103</v>
      </c>
      <c r="WE81" s="4889">
        <v>64</v>
      </c>
      <c r="WF81" s="4889">
        <v>82</v>
      </c>
      <c r="WG81" s="4889">
        <v>75</v>
      </c>
      <c r="WH81" s="4889">
        <v>74</v>
      </c>
      <c r="WI81" s="4889">
        <v>74</v>
      </c>
      <c r="WJ81" s="4889">
        <v>75</v>
      </c>
      <c r="WK81" s="4889">
        <v>96</v>
      </c>
      <c r="WL81" s="4889">
        <v>39</v>
      </c>
      <c r="WM81" s="4889">
        <v>103</v>
      </c>
      <c r="WN81" s="4889">
        <v>74</v>
      </c>
      <c r="WO81" s="4889">
        <v>70</v>
      </c>
      <c r="WP81" s="4889">
        <v>70</v>
      </c>
      <c r="WQ81" s="4889">
        <v>70</v>
      </c>
      <c r="WR81" s="4889">
        <v>72</v>
      </c>
      <c r="WS81" s="4889">
        <v>67</v>
      </c>
      <c r="WT81" s="4889">
        <v>49</v>
      </c>
      <c r="WU81" s="4889">
        <v>80</v>
      </c>
      <c r="WV81" s="4889">
        <v>75</v>
      </c>
      <c r="WW81" s="4889">
        <v>75</v>
      </c>
      <c r="WX81" s="4889">
        <v>72</v>
      </c>
      <c r="WY81" s="4889">
        <v>106</v>
      </c>
      <c r="WZ81" s="4889">
        <v>47</v>
      </c>
      <c r="XA81" s="4889">
        <v>59</v>
      </c>
      <c r="XB81" s="4889">
        <v>64</v>
      </c>
      <c r="XC81" s="4889">
        <v>61</v>
      </c>
      <c r="XD81" s="4889">
        <v>61</v>
      </c>
      <c r="XE81" s="4889">
        <v>59</v>
      </c>
      <c r="XF81" s="4889">
        <v>78</v>
      </c>
      <c r="XG81" s="4889">
        <v>49</v>
      </c>
      <c r="XH81" s="4889">
        <v>65</v>
      </c>
      <c r="XI81" s="4889">
        <v>75</v>
      </c>
      <c r="XJ81" s="4889">
        <v>72</v>
      </c>
      <c r="XK81" s="4889">
        <v>72</v>
      </c>
      <c r="XL81" s="4889">
        <v>60</v>
      </c>
      <c r="XM81" s="4889">
        <v>113</v>
      </c>
      <c r="XN81" s="4889">
        <v>49</v>
      </c>
      <c r="XO81" s="4889">
        <v>65</v>
      </c>
      <c r="XP81" s="4889">
        <v>0</v>
      </c>
      <c r="XQ81" s="4889">
        <v>0</v>
      </c>
      <c r="XR81" s="4889">
        <v>57</v>
      </c>
      <c r="XS81" s="4889">
        <v>57</v>
      </c>
      <c r="XT81" s="4889">
        <v>125</v>
      </c>
      <c r="XU81" s="4889">
        <v>33</v>
      </c>
      <c r="XV81" s="4889">
        <v>98</v>
      </c>
      <c r="XW81" s="4889">
        <v>60</v>
      </c>
      <c r="XX81" s="4889">
        <v>57</v>
      </c>
      <c r="XY81" s="4889">
        <v>57</v>
      </c>
      <c r="XZ81" s="4889">
        <v>50</v>
      </c>
      <c r="YA81" s="4889">
        <v>6</v>
      </c>
      <c r="YB81" s="4889">
        <v>93</v>
      </c>
      <c r="YC81" s="4889">
        <v>81</v>
      </c>
      <c r="YD81" s="4889">
        <v>1</v>
      </c>
      <c r="YE81" s="4889">
        <v>99</v>
      </c>
      <c r="YF81" s="4889">
        <v>95</v>
      </c>
      <c r="YG81" s="4889">
        <v>73</v>
      </c>
      <c r="YH81" s="4889">
        <v>13</v>
      </c>
      <c r="YI81" s="4889">
        <v>46</v>
      </c>
      <c r="YJ81" s="4889">
        <v>77</v>
      </c>
      <c r="YK81" s="4889">
        <v>0</v>
      </c>
      <c r="YL81" s="4889">
        <v>51</v>
      </c>
      <c r="YM81" s="4889">
        <v>45</v>
      </c>
      <c r="YN81" s="4889">
        <v>59</v>
      </c>
      <c r="YO81" s="4889">
        <v>115</v>
      </c>
      <c r="YP81" s="4889">
        <v>53</v>
      </c>
      <c r="YQ81" s="4889">
        <v>69</v>
      </c>
      <c r="YR81" s="4889">
        <v>78</v>
      </c>
      <c r="YS81" s="4889">
        <v>68</v>
      </c>
      <c r="YT81" s="4889">
        <v>68</v>
      </c>
      <c r="YU81" s="4889">
        <v>79</v>
      </c>
      <c r="YV81" s="4889">
        <v>91</v>
      </c>
      <c r="YW81" s="4889">
        <v>55</v>
      </c>
      <c r="YX81" s="4889">
        <v>0</v>
      </c>
      <c r="YY81" s="4889">
        <v>138</v>
      </c>
      <c r="YZ81" s="4889">
        <v>126</v>
      </c>
      <c r="ZA81" s="4889">
        <v>126</v>
      </c>
      <c r="ZB81" s="4889">
        <v>45</v>
      </c>
      <c r="ZC81" s="4889">
        <v>127</v>
      </c>
      <c r="ZD81" s="4889">
        <v>4</v>
      </c>
      <c r="ZE81" s="4889">
        <v>69</v>
      </c>
      <c r="ZF81" s="4889">
        <v>59</v>
      </c>
      <c r="ZG81" s="4889">
        <v>55</v>
      </c>
      <c r="ZH81" s="4889">
        <v>55</v>
      </c>
      <c r="ZI81" s="4889">
        <v>52</v>
      </c>
      <c r="ZJ81" s="4889">
        <v>6</v>
      </c>
      <c r="ZK81" s="4889">
        <v>85</v>
      </c>
      <c r="ZL81" s="4889">
        <v>59</v>
      </c>
      <c r="ZM81" s="4889">
        <v>118</v>
      </c>
      <c r="ZN81" s="4889">
        <v>115</v>
      </c>
      <c r="ZO81" s="4889">
        <v>115</v>
      </c>
      <c r="ZP81" s="4889">
        <v>0</v>
      </c>
      <c r="ZQ81" s="4889">
        <v>131</v>
      </c>
      <c r="ZR81" s="4889">
        <v>49</v>
      </c>
      <c r="ZS81" s="4889">
        <v>48</v>
      </c>
      <c r="ZT81" s="4889">
        <v>0</v>
      </c>
      <c r="ZU81" s="4889">
        <v>0</v>
      </c>
      <c r="ZV81" s="4889">
        <v>0</v>
      </c>
      <c r="ZW81" s="4889">
        <v>39</v>
      </c>
      <c r="ZX81" s="4889">
        <v>0</v>
      </c>
      <c r="ZY81" s="4889">
        <v>37</v>
      </c>
      <c r="ZZ81" s="4889">
        <v>49</v>
      </c>
      <c r="AAA81" s="4889">
        <v>71</v>
      </c>
      <c r="AAB81" s="4889">
        <v>66</v>
      </c>
      <c r="AAC81" s="4889">
        <v>66</v>
      </c>
      <c r="AAD81" s="4889">
        <v>71</v>
      </c>
      <c r="AAE81" s="4889">
        <v>70</v>
      </c>
      <c r="AAF81" s="4889">
        <v>110</v>
      </c>
      <c r="AAG81" s="4889">
        <v>26</v>
      </c>
      <c r="AAH81" s="4889">
        <v>59</v>
      </c>
      <c r="AAI81" s="4889">
        <v>53</v>
      </c>
      <c r="AAJ81" s="4889">
        <v>53</v>
      </c>
      <c r="AAK81" s="4889">
        <v>85</v>
      </c>
      <c r="AAL81" s="4889">
        <v>69</v>
      </c>
      <c r="AAM81" s="4889">
        <v>175</v>
      </c>
      <c r="AAN81" s="4889">
        <v>36</v>
      </c>
      <c r="AAO81" s="4889">
        <v>71</v>
      </c>
      <c r="AAP81" s="4889">
        <v>67</v>
      </c>
      <c r="AAQ81" s="4889">
        <v>67</v>
      </c>
      <c r="AAR81" s="4889">
        <v>103</v>
      </c>
      <c r="AAS81" s="4889">
        <v>76</v>
      </c>
      <c r="AAT81" s="4889">
        <v>140</v>
      </c>
      <c r="AAU81" s="4889">
        <v>52</v>
      </c>
      <c r="AAV81" s="4889">
        <v>89</v>
      </c>
      <c r="AAW81" s="4889">
        <v>89</v>
      </c>
      <c r="AAX81" s="4889">
        <v>89</v>
      </c>
      <c r="AAY81" s="4889">
        <v>0</v>
      </c>
      <c r="AAZ81" s="4889">
        <v>0</v>
      </c>
      <c r="ABA81" s="4889">
        <v>94</v>
      </c>
      <c r="ABB81" s="4889">
        <v>79</v>
      </c>
      <c r="ABC81" s="4889">
        <v>166</v>
      </c>
      <c r="ABD81" s="4889">
        <v>2</v>
      </c>
      <c r="ABE81" s="4889">
        <v>157</v>
      </c>
      <c r="ABF81" s="4889">
        <v>74</v>
      </c>
      <c r="ABG81" s="4889">
        <v>72</v>
      </c>
      <c r="ABH81" s="4889">
        <v>73</v>
      </c>
    </row>
    <row r="82" spans="1:736" x14ac:dyDescent="0.2">
      <c r="A82" s="3046" t="s">
        <v>441</v>
      </c>
      <c r="B82" s="3046">
        <v>73</v>
      </c>
      <c r="C82" s="3047">
        <v>133</v>
      </c>
      <c r="D82" s="3047"/>
      <c r="E82" s="3047"/>
      <c r="F82" s="3047">
        <v>0</v>
      </c>
      <c r="G82" s="3047">
        <v>108</v>
      </c>
      <c r="H82" s="3047">
        <v>166</v>
      </c>
      <c r="I82" s="3047">
        <v>81</v>
      </c>
      <c r="J82" s="3047">
        <v>0</v>
      </c>
      <c r="K82" s="3047">
        <v>134</v>
      </c>
      <c r="L82" s="3047">
        <v>0</v>
      </c>
      <c r="M82" s="3047">
        <v>130</v>
      </c>
      <c r="N82" s="3047">
        <v>187</v>
      </c>
      <c r="O82" s="3047">
        <v>64</v>
      </c>
      <c r="P82" s="3047">
        <v>119</v>
      </c>
      <c r="Q82" s="3047">
        <v>116</v>
      </c>
      <c r="R82" s="3047"/>
      <c r="S82" s="3047"/>
      <c r="T82" s="3047">
        <v>123</v>
      </c>
      <c r="U82" s="3047">
        <v>20</v>
      </c>
      <c r="V82" s="3047">
        <v>184</v>
      </c>
      <c r="W82" s="3047">
        <v>77</v>
      </c>
      <c r="X82" s="3047">
        <v>157</v>
      </c>
      <c r="Y82" s="3047"/>
      <c r="Z82" s="3047"/>
      <c r="AA82" s="3047">
        <v>99</v>
      </c>
      <c r="AB82" s="3047">
        <v>127</v>
      </c>
      <c r="AC82" s="3047">
        <v>194</v>
      </c>
      <c r="AD82" s="3047">
        <v>165</v>
      </c>
      <c r="AE82" s="3047">
        <v>118</v>
      </c>
      <c r="AF82" s="3047"/>
      <c r="AG82" s="3047"/>
      <c r="AH82" s="3047">
        <v>122</v>
      </c>
      <c r="AI82" s="3047">
        <v>136</v>
      </c>
      <c r="AJ82" s="3047">
        <v>214</v>
      </c>
      <c r="AK82" s="3047">
        <v>136</v>
      </c>
      <c r="AL82" s="3047">
        <v>127</v>
      </c>
      <c r="AM82" s="3047"/>
      <c r="AN82" s="3047"/>
      <c r="AO82" s="3047">
        <v>107</v>
      </c>
      <c r="AP82" s="3047">
        <v>153</v>
      </c>
      <c r="AQ82" s="3047">
        <v>131</v>
      </c>
      <c r="AR82" s="3047">
        <v>131</v>
      </c>
      <c r="AS82" s="3047">
        <v>128</v>
      </c>
      <c r="AT82" s="3047"/>
      <c r="AU82" s="3047"/>
      <c r="AV82" s="3047">
        <v>152</v>
      </c>
      <c r="AW82" s="3047">
        <v>147</v>
      </c>
      <c r="AX82" s="3047">
        <v>61</v>
      </c>
      <c r="AY82" s="3047">
        <v>125</v>
      </c>
      <c r="AZ82" s="3047">
        <v>118</v>
      </c>
      <c r="BA82" s="3047"/>
      <c r="BB82" s="3047"/>
      <c r="BC82" s="3047">
        <v>0</v>
      </c>
      <c r="BD82" s="3047">
        <v>129</v>
      </c>
      <c r="BE82" s="3047">
        <v>156</v>
      </c>
      <c r="BF82" s="3047">
        <v>62</v>
      </c>
      <c r="BG82" s="3047">
        <v>264</v>
      </c>
      <c r="BH82" s="3047"/>
      <c r="BI82" s="3047"/>
      <c r="BJ82" s="3047">
        <v>154</v>
      </c>
      <c r="BK82" s="3047">
        <v>172</v>
      </c>
      <c r="BL82" s="3047">
        <v>198</v>
      </c>
      <c r="BM82" s="3047">
        <v>188</v>
      </c>
      <c r="BN82" s="3047">
        <v>170</v>
      </c>
      <c r="BO82" s="3047">
        <v>0</v>
      </c>
      <c r="BP82" s="3047">
        <v>0</v>
      </c>
      <c r="BQ82" s="3047">
        <v>155</v>
      </c>
      <c r="BR82" s="3047">
        <v>165</v>
      </c>
      <c r="BS82" s="3047">
        <v>157</v>
      </c>
      <c r="BT82" s="3047">
        <v>144</v>
      </c>
      <c r="BU82" s="3047">
        <v>143</v>
      </c>
      <c r="BV82" s="3047">
        <v>0</v>
      </c>
      <c r="BW82" s="3047">
        <v>0</v>
      </c>
      <c r="BX82" s="3047">
        <v>111</v>
      </c>
      <c r="BY82" s="3047">
        <v>0</v>
      </c>
      <c r="BZ82" s="3047">
        <v>186</v>
      </c>
      <c r="CA82" s="3047">
        <v>45</v>
      </c>
      <c r="CB82" s="3047">
        <v>138</v>
      </c>
      <c r="CC82" s="3047">
        <v>0</v>
      </c>
      <c r="CD82" s="3047">
        <v>0</v>
      </c>
      <c r="CE82" s="3047">
        <v>100</v>
      </c>
      <c r="CF82" s="3047">
        <v>169</v>
      </c>
      <c r="CG82" s="3047">
        <v>153</v>
      </c>
      <c r="CH82" s="3047">
        <v>177</v>
      </c>
      <c r="CI82" s="3047">
        <v>112</v>
      </c>
      <c r="CJ82" s="3047">
        <v>0</v>
      </c>
      <c r="CK82" s="3047">
        <v>0</v>
      </c>
      <c r="CL82" s="3047">
        <v>116</v>
      </c>
      <c r="CM82" s="3047">
        <v>179</v>
      </c>
      <c r="CN82" s="3047">
        <v>137</v>
      </c>
      <c r="CO82" s="3047">
        <v>155</v>
      </c>
      <c r="CP82" s="3047">
        <v>139</v>
      </c>
      <c r="CQ82" s="3047">
        <v>0</v>
      </c>
      <c r="CR82" s="3047">
        <v>0</v>
      </c>
      <c r="CS82" s="3047">
        <v>135</v>
      </c>
      <c r="CT82" s="3047">
        <v>83</v>
      </c>
      <c r="CU82" s="3047">
        <v>212</v>
      </c>
      <c r="CV82" s="3047">
        <v>138</v>
      </c>
      <c r="CW82" s="3047">
        <v>146</v>
      </c>
      <c r="CX82" s="3047">
        <v>0</v>
      </c>
      <c r="CY82" s="3047">
        <v>0</v>
      </c>
      <c r="CZ82" s="3047">
        <v>106</v>
      </c>
      <c r="DA82" s="3047">
        <v>169</v>
      </c>
      <c r="DB82" s="3047">
        <v>66</v>
      </c>
      <c r="DC82" s="3047">
        <v>92</v>
      </c>
      <c r="DD82" s="3047">
        <v>96</v>
      </c>
      <c r="DE82" s="3047">
        <v>0</v>
      </c>
      <c r="DF82" s="3047">
        <v>0</v>
      </c>
      <c r="DG82" s="3047">
        <v>62</v>
      </c>
      <c r="DH82" s="3047">
        <v>117</v>
      </c>
      <c r="DI82" s="3047">
        <v>63</v>
      </c>
      <c r="DJ82" s="3047">
        <v>110</v>
      </c>
      <c r="DK82" s="3047">
        <v>83</v>
      </c>
      <c r="DL82" s="3047">
        <v>0</v>
      </c>
      <c r="DM82" s="3047">
        <v>0</v>
      </c>
      <c r="DN82" s="3047">
        <v>105</v>
      </c>
      <c r="DO82" s="3047">
        <v>131</v>
      </c>
      <c r="DP82" s="3047">
        <v>68</v>
      </c>
      <c r="DQ82" s="3047">
        <v>84</v>
      </c>
      <c r="DR82" s="3047">
        <v>84</v>
      </c>
      <c r="DS82" s="3047">
        <v>0</v>
      </c>
      <c r="DT82" s="3047">
        <v>0</v>
      </c>
      <c r="DU82" s="3047">
        <v>102</v>
      </c>
      <c r="DV82" s="3047">
        <v>144</v>
      </c>
      <c r="DW82" s="3047">
        <v>65</v>
      </c>
      <c r="DX82" s="3047">
        <v>97</v>
      </c>
      <c r="DY82" s="3047">
        <v>1</v>
      </c>
      <c r="DZ82" s="3047">
        <v>73</v>
      </c>
      <c r="EA82" s="3047">
        <v>0</v>
      </c>
      <c r="EB82" s="3047">
        <v>82</v>
      </c>
      <c r="EC82" s="3047">
        <v>109</v>
      </c>
      <c r="ED82" s="3047">
        <v>66</v>
      </c>
      <c r="EE82" s="3047">
        <v>91</v>
      </c>
      <c r="EF82" s="3047">
        <v>69</v>
      </c>
      <c r="EG82" s="3047">
        <v>0</v>
      </c>
      <c r="EH82" s="3047">
        <v>0</v>
      </c>
      <c r="EI82" s="3047">
        <v>67</v>
      </c>
      <c r="EJ82" s="3047">
        <v>0</v>
      </c>
      <c r="EK82" s="3047">
        <v>125</v>
      </c>
      <c r="EL82" s="3047">
        <v>104</v>
      </c>
      <c r="EM82" s="3047">
        <v>73</v>
      </c>
      <c r="EN82" s="3047">
        <v>0</v>
      </c>
      <c r="EO82" s="3047">
        <v>0</v>
      </c>
      <c r="EP82" s="3047">
        <v>69</v>
      </c>
      <c r="EQ82" s="3047">
        <v>99</v>
      </c>
      <c r="ER82" s="3047">
        <v>56</v>
      </c>
      <c r="ES82" s="3047">
        <v>81</v>
      </c>
      <c r="ET82" s="3047">
        <v>66</v>
      </c>
      <c r="EU82" s="3047">
        <v>0</v>
      </c>
      <c r="EV82" s="3047">
        <v>0</v>
      </c>
      <c r="EW82" s="3047">
        <v>0</v>
      </c>
      <c r="EX82" s="3047">
        <v>67</v>
      </c>
      <c r="EY82" s="3047">
        <v>100</v>
      </c>
      <c r="EZ82" s="3047">
        <v>61</v>
      </c>
      <c r="FA82" s="3047">
        <v>57</v>
      </c>
      <c r="FB82" s="3047">
        <v>0</v>
      </c>
      <c r="FC82" s="3047">
        <v>0</v>
      </c>
      <c r="FD82" s="3047">
        <v>103</v>
      </c>
      <c r="FE82" s="3047">
        <v>111</v>
      </c>
      <c r="FF82" s="3047">
        <v>39</v>
      </c>
      <c r="FG82" s="3047">
        <v>87</v>
      </c>
      <c r="FH82" s="3047">
        <v>59</v>
      </c>
      <c r="FI82" s="3047">
        <v>0</v>
      </c>
      <c r="FJ82" s="3047">
        <v>0</v>
      </c>
      <c r="FK82" s="3047">
        <v>54</v>
      </c>
      <c r="FL82" s="3047">
        <v>72</v>
      </c>
      <c r="FM82" s="3047">
        <v>41</v>
      </c>
      <c r="FN82" s="3047">
        <v>43</v>
      </c>
      <c r="FO82" s="3047">
        <v>57</v>
      </c>
      <c r="FP82" s="3047">
        <v>0</v>
      </c>
      <c r="FQ82" s="3047">
        <v>0</v>
      </c>
      <c r="FR82" s="3047">
        <v>43</v>
      </c>
      <c r="FS82" s="3047">
        <v>60</v>
      </c>
      <c r="FT82" s="3047">
        <v>36</v>
      </c>
      <c r="FU82" s="3047">
        <v>152</v>
      </c>
      <c r="FV82" s="3047">
        <v>0</v>
      </c>
      <c r="FW82" s="3047">
        <v>125</v>
      </c>
      <c r="FX82" s="3047">
        <v>0</v>
      </c>
      <c r="FY82" s="3047">
        <v>84</v>
      </c>
      <c r="FZ82" s="3047">
        <v>118</v>
      </c>
      <c r="GA82" s="3047">
        <v>60</v>
      </c>
      <c r="GB82" s="3047">
        <v>163</v>
      </c>
      <c r="GC82" s="3047">
        <v>82</v>
      </c>
      <c r="GD82" s="3047">
        <v>0</v>
      </c>
      <c r="GE82" s="3047">
        <v>0</v>
      </c>
      <c r="GF82" s="3047">
        <v>148</v>
      </c>
      <c r="GG82" s="3047">
        <v>0</v>
      </c>
      <c r="GH82" s="3047">
        <v>170</v>
      </c>
      <c r="GI82" s="3047">
        <v>80</v>
      </c>
      <c r="GJ82" s="3047">
        <v>50</v>
      </c>
      <c r="GK82" s="3047">
        <v>0</v>
      </c>
      <c r="GL82" s="3047">
        <v>0</v>
      </c>
      <c r="GM82" s="3047">
        <v>127</v>
      </c>
      <c r="GN82" s="3047">
        <v>132</v>
      </c>
      <c r="GO82" s="3047">
        <v>82</v>
      </c>
      <c r="GP82" s="3047">
        <v>143</v>
      </c>
      <c r="GQ82" s="3047">
        <v>1</v>
      </c>
      <c r="GR82" s="3047">
        <v>30</v>
      </c>
      <c r="GS82" s="3047">
        <v>0</v>
      </c>
      <c r="GT82" s="3047">
        <v>95</v>
      </c>
      <c r="GU82" s="3047">
        <v>35</v>
      </c>
      <c r="GV82" s="3047">
        <v>29</v>
      </c>
      <c r="GW82" s="3047">
        <v>43</v>
      </c>
      <c r="GX82" s="3047">
        <v>2</v>
      </c>
      <c r="GY82" s="3047">
        <v>19</v>
      </c>
      <c r="GZ82" s="3047">
        <v>0</v>
      </c>
      <c r="HA82" s="3047">
        <v>94</v>
      </c>
      <c r="HB82" s="3047">
        <v>192</v>
      </c>
      <c r="HC82" s="3047">
        <v>80</v>
      </c>
      <c r="HD82" s="3047">
        <v>141</v>
      </c>
      <c r="HE82" s="3047">
        <v>183</v>
      </c>
      <c r="HF82" s="3047">
        <v>0</v>
      </c>
      <c r="HG82" s="3047">
        <v>0</v>
      </c>
      <c r="HH82" s="3047">
        <v>125</v>
      </c>
      <c r="HI82" s="3047">
        <v>197</v>
      </c>
      <c r="HJ82" s="3047">
        <v>139</v>
      </c>
      <c r="HK82" s="3047">
        <v>163</v>
      </c>
      <c r="HL82" s="3047">
        <v>116</v>
      </c>
      <c r="HM82" s="3047">
        <v>0</v>
      </c>
      <c r="HN82" s="3047">
        <v>0</v>
      </c>
      <c r="HO82" s="3047">
        <v>125</v>
      </c>
      <c r="HP82" s="3047">
        <v>186</v>
      </c>
      <c r="HQ82" s="3047">
        <v>91</v>
      </c>
      <c r="HR82" s="3047">
        <v>120</v>
      </c>
      <c r="HS82" s="3047">
        <v>155</v>
      </c>
      <c r="HT82" s="3047">
        <v>0</v>
      </c>
      <c r="HU82" s="3047">
        <v>0</v>
      </c>
      <c r="HV82" s="3047">
        <v>127</v>
      </c>
      <c r="HW82" s="3047">
        <v>169</v>
      </c>
      <c r="HX82" s="3047">
        <v>5</v>
      </c>
      <c r="HY82" s="3047">
        <v>230</v>
      </c>
      <c r="HZ82" s="3047">
        <v>120</v>
      </c>
      <c r="IA82" s="3047">
        <v>0</v>
      </c>
      <c r="IB82" s="3047">
        <v>0</v>
      </c>
      <c r="IC82" s="3047">
        <v>127</v>
      </c>
      <c r="ID82" s="3047">
        <v>168</v>
      </c>
      <c r="IE82" s="3047">
        <v>103</v>
      </c>
      <c r="IF82" s="3047">
        <v>122</v>
      </c>
      <c r="IG82" s="3047">
        <v>0</v>
      </c>
      <c r="IH82" s="3047">
        <v>143</v>
      </c>
      <c r="II82" s="3047">
        <v>0</v>
      </c>
      <c r="IJ82" s="3047">
        <v>133</v>
      </c>
      <c r="IK82" s="3047">
        <v>178</v>
      </c>
      <c r="IL82" s="3047">
        <v>45</v>
      </c>
      <c r="IM82" s="3047">
        <v>108</v>
      </c>
      <c r="IN82" s="3047">
        <v>114</v>
      </c>
      <c r="IO82" s="3047">
        <v>0</v>
      </c>
      <c r="IP82" s="3047">
        <v>0</v>
      </c>
      <c r="IQ82" s="3047">
        <v>0</v>
      </c>
      <c r="IR82" s="3047">
        <v>138</v>
      </c>
      <c r="IS82" s="3047">
        <v>232</v>
      </c>
      <c r="IT82" s="3047">
        <v>25</v>
      </c>
      <c r="IU82" s="3047">
        <v>117</v>
      </c>
      <c r="IV82" s="3047">
        <v>0</v>
      </c>
      <c r="IW82" s="3047">
        <v>0</v>
      </c>
      <c r="IX82" s="3047">
        <v>107</v>
      </c>
      <c r="IY82" s="3047">
        <v>252</v>
      </c>
      <c r="IZ82" s="3047">
        <v>36</v>
      </c>
      <c r="JA82" s="3047">
        <v>107</v>
      </c>
      <c r="JB82" s="3047">
        <v>123</v>
      </c>
      <c r="JC82" s="3047">
        <v>0</v>
      </c>
      <c r="JD82" s="3047">
        <v>0</v>
      </c>
      <c r="JE82" s="3047">
        <v>124</v>
      </c>
      <c r="JF82" s="3047">
        <v>245</v>
      </c>
      <c r="JG82" s="3047">
        <v>40</v>
      </c>
      <c r="JH82" s="3047">
        <v>145</v>
      </c>
      <c r="JI82" s="3047">
        <v>1</v>
      </c>
      <c r="JJ82" s="3047">
        <v>131</v>
      </c>
      <c r="JK82" s="3047">
        <v>0</v>
      </c>
      <c r="JL82" s="3047">
        <v>125</v>
      </c>
      <c r="JM82" s="3047">
        <v>264</v>
      </c>
      <c r="JN82" s="3047">
        <v>39</v>
      </c>
      <c r="JO82" s="3047">
        <v>137</v>
      </c>
      <c r="JP82" s="3047">
        <v>145</v>
      </c>
      <c r="JQ82" s="3047">
        <v>0</v>
      </c>
      <c r="JR82" s="3047">
        <v>0</v>
      </c>
      <c r="JS82" s="3047">
        <v>99</v>
      </c>
      <c r="JT82" s="3047">
        <v>315</v>
      </c>
      <c r="JU82" s="3047">
        <v>26</v>
      </c>
      <c r="JV82" s="3047">
        <v>123</v>
      </c>
      <c r="JW82" s="3047">
        <v>178</v>
      </c>
      <c r="JX82" s="3047">
        <v>0</v>
      </c>
      <c r="JY82" s="3047">
        <v>0</v>
      </c>
      <c r="JZ82" s="3047">
        <v>178</v>
      </c>
      <c r="KA82" s="3047">
        <v>17</v>
      </c>
      <c r="KB82" s="3047">
        <v>0</v>
      </c>
      <c r="KC82" s="3047">
        <v>364</v>
      </c>
      <c r="KD82" s="3047">
        <v>199</v>
      </c>
      <c r="KE82" s="3047">
        <v>0</v>
      </c>
      <c r="KF82" s="3047">
        <v>0</v>
      </c>
      <c r="KG82" s="3047">
        <v>152</v>
      </c>
      <c r="KH82" s="3047">
        <v>277</v>
      </c>
      <c r="KI82" s="3047">
        <v>36</v>
      </c>
      <c r="KJ82" s="3047">
        <v>141</v>
      </c>
      <c r="KK82" s="3047">
        <v>109</v>
      </c>
      <c r="KL82" s="3047">
        <v>0</v>
      </c>
      <c r="KM82" s="3047">
        <v>0</v>
      </c>
      <c r="KN82" s="3047">
        <v>92</v>
      </c>
      <c r="KO82" s="3047">
        <v>362</v>
      </c>
      <c r="KP82" s="3047">
        <v>32</v>
      </c>
      <c r="KQ82" s="3047">
        <v>353</v>
      </c>
      <c r="KR82" s="3047">
        <v>368</v>
      </c>
      <c r="KS82" s="3047">
        <v>0</v>
      </c>
      <c r="KT82" s="3047">
        <v>0</v>
      </c>
      <c r="KU82" s="3047">
        <v>352</v>
      </c>
      <c r="KV82" s="3047">
        <v>643</v>
      </c>
      <c r="KW82" s="3047">
        <v>135</v>
      </c>
      <c r="KX82" s="3047">
        <v>318</v>
      </c>
      <c r="KY82" s="3047">
        <v>0</v>
      </c>
      <c r="KZ82" s="3047">
        <v>298</v>
      </c>
      <c r="LA82" s="3047">
        <v>0</v>
      </c>
      <c r="LB82" s="3047">
        <v>272</v>
      </c>
      <c r="LC82" s="3047">
        <v>634</v>
      </c>
      <c r="LD82" s="3047">
        <v>27</v>
      </c>
      <c r="LE82" s="3047">
        <v>349</v>
      </c>
      <c r="LF82" s="3047">
        <v>269</v>
      </c>
      <c r="LG82" s="3047">
        <v>0</v>
      </c>
      <c r="LH82" s="3047">
        <v>0</v>
      </c>
      <c r="LI82" s="3047">
        <v>20</v>
      </c>
      <c r="LJ82" s="3047">
        <v>582</v>
      </c>
      <c r="LK82" s="3047">
        <v>18</v>
      </c>
      <c r="LL82" s="3047">
        <v>329</v>
      </c>
      <c r="LM82" s="3047">
        <v>242</v>
      </c>
      <c r="LN82" s="3047">
        <v>0</v>
      </c>
      <c r="LO82" s="3047">
        <v>0</v>
      </c>
      <c r="LP82" s="3047">
        <v>233</v>
      </c>
      <c r="LQ82" s="3047">
        <v>444</v>
      </c>
      <c r="LR82" s="3047">
        <v>33</v>
      </c>
      <c r="LS82" s="3047">
        <v>0</v>
      </c>
      <c r="LT82" s="3047">
        <v>0</v>
      </c>
      <c r="LU82" s="3047">
        <v>0</v>
      </c>
      <c r="LV82" s="3047">
        <v>0</v>
      </c>
      <c r="LW82" s="3047">
        <v>235</v>
      </c>
      <c r="LX82" s="3047">
        <v>489</v>
      </c>
      <c r="LY82" s="3047">
        <v>22</v>
      </c>
      <c r="LZ82" s="3047">
        <v>233</v>
      </c>
      <c r="MA82" s="3047">
        <v>185</v>
      </c>
      <c r="MB82" s="3047">
        <v>0</v>
      </c>
      <c r="MC82" s="3047">
        <v>0</v>
      </c>
      <c r="MD82" s="3047">
        <v>170</v>
      </c>
      <c r="ME82" s="3047">
        <v>367</v>
      </c>
      <c r="MF82" s="3047">
        <v>24</v>
      </c>
      <c r="MG82" s="3047">
        <v>190</v>
      </c>
      <c r="MH82" s="3047">
        <v>158</v>
      </c>
      <c r="MI82" s="3047">
        <v>0</v>
      </c>
      <c r="MJ82" s="3047">
        <v>0</v>
      </c>
      <c r="MK82" s="3047">
        <v>126</v>
      </c>
      <c r="ML82" s="3047">
        <v>288</v>
      </c>
      <c r="MM82" s="3047">
        <v>23</v>
      </c>
      <c r="MN82" s="3047">
        <v>146</v>
      </c>
      <c r="MO82" s="3047">
        <v>2</v>
      </c>
      <c r="MP82" s="3047">
        <v>117</v>
      </c>
      <c r="MQ82" s="3047">
        <v>0</v>
      </c>
      <c r="MR82" s="3047">
        <v>145</v>
      </c>
      <c r="MS82" s="3047">
        <v>218</v>
      </c>
      <c r="MT82" s="3047">
        <v>41</v>
      </c>
      <c r="MU82" s="3047">
        <v>111</v>
      </c>
      <c r="MV82" s="3047">
        <v>160</v>
      </c>
      <c r="MW82" s="3047">
        <v>0</v>
      </c>
      <c r="MX82" s="3047">
        <v>0</v>
      </c>
      <c r="MY82" s="3047">
        <v>0</v>
      </c>
      <c r="MZ82" s="3047">
        <v>132</v>
      </c>
      <c r="NA82" s="3047">
        <v>199</v>
      </c>
      <c r="NB82" s="3047">
        <v>13</v>
      </c>
      <c r="NC82" s="3047">
        <v>95</v>
      </c>
      <c r="ND82" s="3047">
        <v>0</v>
      </c>
      <c r="NE82" s="3047">
        <v>0</v>
      </c>
      <c r="NF82" s="3047">
        <v>0</v>
      </c>
      <c r="NG82" s="3047">
        <v>122</v>
      </c>
      <c r="NH82" s="3047">
        <v>3</v>
      </c>
      <c r="NI82" s="3047">
        <v>239</v>
      </c>
      <c r="NJ82" s="3047">
        <v>132</v>
      </c>
      <c r="NK82" s="3047">
        <v>0</v>
      </c>
      <c r="NL82" s="3047">
        <v>0</v>
      </c>
      <c r="NM82" s="3047">
        <v>45</v>
      </c>
      <c r="NN82" s="3047">
        <v>141</v>
      </c>
      <c r="NO82" s="3047">
        <v>27</v>
      </c>
      <c r="NP82" s="3047">
        <v>127</v>
      </c>
      <c r="NQ82" s="3047">
        <v>124</v>
      </c>
      <c r="NR82" s="3047">
        <v>0</v>
      </c>
      <c r="NS82" s="3047">
        <v>0</v>
      </c>
      <c r="NT82" s="3047">
        <v>116</v>
      </c>
      <c r="NU82" s="3047">
        <v>22</v>
      </c>
      <c r="NV82" s="3047">
        <v>220</v>
      </c>
      <c r="NW82" s="3047">
        <v>35</v>
      </c>
      <c r="NX82" s="3047">
        <v>240</v>
      </c>
      <c r="NY82" s="3047">
        <v>0</v>
      </c>
      <c r="NZ82" s="3047">
        <v>0</v>
      </c>
      <c r="OA82" s="3047">
        <v>111</v>
      </c>
      <c r="OB82" s="3047">
        <v>280</v>
      </c>
      <c r="OC82" s="3047">
        <v>3</v>
      </c>
      <c r="OD82" s="3047">
        <v>23</v>
      </c>
      <c r="OE82" s="3047">
        <v>163</v>
      </c>
      <c r="OF82" s="3047">
        <v>126</v>
      </c>
      <c r="OG82" s="3047">
        <v>0</v>
      </c>
      <c r="OH82" s="3047">
        <v>163</v>
      </c>
      <c r="OI82" s="3047">
        <v>303</v>
      </c>
      <c r="OJ82" s="3047">
        <v>38</v>
      </c>
      <c r="OK82" s="3047">
        <v>0</v>
      </c>
      <c r="OL82" s="3047">
        <v>169</v>
      </c>
      <c r="OM82" s="3047">
        <v>154</v>
      </c>
      <c r="ON82" s="3047">
        <v>0</v>
      </c>
      <c r="OO82" s="3047">
        <v>173</v>
      </c>
      <c r="OP82" s="3047">
        <v>269</v>
      </c>
      <c r="OQ82" s="3047">
        <v>41</v>
      </c>
      <c r="OR82" s="3047">
        <v>211</v>
      </c>
      <c r="OS82" s="3047">
        <v>2</v>
      </c>
      <c r="OT82" s="3047">
        <v>133</v>
      </c>
      <c r="OU82" s="3047">
        <v>0</v>
      </c>
      <c r="OV82" s="3047">
        <v>126</v>
      </c>
      <c r="OW82" s="3047">
        <v>285</v>
      </c>
      <c r="OX82" s="3047">
        <v>10</v>
      </c>
      <c r="OY82" s="3047">
        <v>152</v>
      </c>
      <c r="OZ82" s="3047">
        <v>147</v>
      </c>
      <c r="PA82" s="3047">
        <v>0</v>
      </c>
      <c r="PB82" s="3047">
        <v>0</v>
      </c>
      <c r="PC82" s="3047">
        <v>0</v>
      </c>
      <c r="PD82" s="3047">
        <v>132</v>
      </c>
      <c r="PE82" s="3047">
        <v>290</v>
      </c>
      <c r="PF82" s="3047">
        <v>42</v>
      </c>
      <c r="PG82" s="3047">
        <v>0</v>
      </c>
      <c r="PH82" s="3047"/>
      <c r="PI82" s="3047">
        <v>0</v>
      </c>
      <c r="PJ82" s="3047">
        <v>375</v>
      </c>
      <c r="PK82" s="3047">
        <v>292</v>
      </c>
      <c r="PL82" s="3047">
        <v>31</v>
      </c>
      <c r="PM82" s="3047">
        <v>183</v>
      </c>
      <c r="PN82" s="3047">
        <v>139</v>
      </c>
      <c r="PO82" s="3047">
        <v>0</v>
      </c>
      <c r="PP82" s="3047">
        <v>0</v>
      </c>
      <c r="PQ82" s="3047">
        <v>123</v>
      </c>
      <c r="PR82" s="3047">
        <v>232</v>
      </c>
      <c r="PS82" s="3047">
        <v>21</v>
      </c>
      <c r="PT82" s="3047">
        <v>165</v>
      </c>
      <c r="PU82" s="3047">
        <v>108</v>
      </c>
      <c r="PV82" s="3047">
        <v>0</v>
      </c>
      <c r="PW82" s="3047">
        <v>0</v>
      </c>
      <c r="PX82" s="3047">
        <v>89</v>
      </c>
      <c r="PY82" s="3047">
        <v>308</v>
      </c>
      <c r="PZ82" s="3047">
        <v>36</v>
      </c>
      <c r="QA82" s="3047">
        <v>144</v>
      </c>
      <c r="QB82" s="3047">
        <v>90</v>
      </c>
      <c r="QC82" s="3047">
        <v>0</v>
      </c>
      <c r="QD82" s="3047">
        <v>0</v>
      </c>
      <c r="QE82" s="3047">
        <v>129</v>
      </c>
      <c r="QF82" s="3047">
        <v>287</v>
      </c>
      <c r="QG82" s="3047">
        <v>30</v>
      </c>
      <c r="QH82" s="3047">
        <v>0</v>
      </c>
      <c r="QI82" s="3047">
        <v>285</v>
      </c>
      <c r="QJ82" s="3047">
        <v>0</v>
      </c>
      <c r="QK82" s="3047">
        <v>0</v>
      </c>
      <c r="QL82" s="3047">
        <v>121</v>
      </c>
      <c r="QM82" s="3047">
        <v>277</v>
      </c>
      <c r="QN82" s="3047">
        <v>33</v>
      </c>
      <c r="QO82" s="3047">
        <v>0</v>
      </c>
      <c r="QP82" s="3047">
        <v>326</v>
      </c>
      <c r="QQ82" s="3047">
        <v>0</v>
      </c>
      <c r="QR82" s="3047">
        <v>0</v>
      </c>
      <c r="QS82" s="3047">
        <v>121</v>
      </c>
      <c r="QT82" s="3047">
        <v>196</v>
      </c>
      <c r="QU82" s="3047">
        <v>17</v>
      </c>
      <c r="QV82" s="3047">
        <v>90</v>
      </c>
      <c r="QW82" s="3047">
        <v>1</v>
      </c>
      <c r="QX82" s="3047">
        <v>98</v>
      </c>
      <c r="QY82" s="3047">
        <v>0</v>
      </c>
      <c r="QZ82" s="3047">
        <v>87</v>
      </c>
      <c r="RA82" s="3047">
        <v>231</v>
      </c>
      <c r="RB82" s="3047">
        <v>41</v>
      </c>
      <c r="RC82" s="3047">
        <v>119</v>
      </c>
      <c r="RD82" s="3047">
        <v>102</v>
      </c>
      <c r="RE82" s="3047">
        <v>0</v>
      </c>
      <c r="RF82" s="3047">
        <v>0</v>
      </c>
      <c r="RG82" s="3047">
        <v>103</v>
      </c>
      <c r="RH82" s="3047">
        <v>184</v>
      </c>
      <c r="RI82" s="3047">
        <v>34</v>
      </c>
      <c r="RJ82" s="3047">
        <v>80</v>
      </c>
      <c r="RK82" s="3047">
        <v>0</v>
      </c>
      <c r="RL82" s="3047">
        <v>73</v>
      </c>
      <c r="RM82" s="3047">
        <v>0</v>
      </c>
      <c r="RN82" s="3047">
        <v>117</v>
      </c>
      <c r="RO82" s="3047">
        <v>129</v>
      </c>
      <c r="RP82" s="3047">
        <v>59</v>
      </c>
      <c r="RQ82" s="3047">
        <v>102</v>
      </c>
      <c r="RR82" s="3047">
        <v>82</v>
      </c>
      <c r="RS82" s="3047">
        <v>0</v>
      </c>
      <c r="RT82" s="3047">
        <v>0</v>
      </c>
      <c r="RU82" s="3047">
        <v>82</v>
      </c>
      <c r="RV82" s="3047">
        <v>1</v>
      </c>
      <c r="RW82" s="3047">
        <v>207</v>
      </c>
      <c r="RX82" s="3047">
        <v>86</v>
      </c>
      <c r="RY82" s="3047">
        <v>78</v>
      </c>
      <c r="RZ82" s="3047">
        <v>0</v>
      </c>
      <c r="SA82" s="3047">
        <v>0</v>
      </c>
      <c r="SB82" s="3047">
        <v>99</v>
      </c>
      <c r="SC82" s="3047">
        <v>129</v>
      </c>
      <c r="SD82" s="3047">
        <v>41</v>
      </c>
      <c r="SE82" s="3047">
        <v>115</v>
      </c>
      <c r="SF82" s="3047">
        <v>68</v>
      </c>
      <c r="SG82" s="3047">
        <v>0</v>
      </c>
      <c r="SH82" s="3047">
        <v>0</v>
      </c>
      <c r="SI82" s="3047">
        <v>80</v>
      </c>
      <c r="SJ82" s="3047">
        <v>150</v>
      </c>
      <c r="SK82" s="3047">
        <v>65</v>
      </c>
      <c r="SL82" s="3047">
        <v>48</v>
      </c>
      <c r="SM82" s="3047">
        <v>111</v>
      </c>
      <c r="SN82" s="3047">
        <v>0</v>
      </c>
      <c r="SO82" s="3047">
        <v>0</v>
      </c>
      <c r="SP82" s="3047">
        <v>94</v>
      </c>
      <c r="SQ82" s="3047">
        <v>151</v>
      </c>
      <c r="SR82" s="3047">
        <v>40</v>
      </c>
      <c r="SS82" s="3047">
        <v>114</v>
      </c>
      <c r="ST82" s="3047">
        <v>0</v>
      </c>
      <c r="SU82" s="3047">
        <v>73</v>
      </c>
      <c r="SV82" s="3047">
        <v>73</v>
      </c>
      <c r="SW82" s="3047">
        <v>0</v>
      </c>
      <c r="SX82" s="3047">
        <v>16</v>
      </c>
      <c r="SY82" s="3047">
        <v>202</v>
      </c>
      <c r="SZ82" s="3047">
        <v>56</v>
      </c>
      <c r="TA82" s="3047">
        <v>0</v>
      </c>
      <c r="TB82" s="3047">
        <v>0</v>
      </c>
      <c r="TC82" s="3047">
        <v>0</v>
      </c>
      <c r="TD82" s="3047">
        <v>230</v>
      </c>
      <c r="TE82" s="3047">
        <v>141</v>
      </c>
      <c r="TF82" s="3047">
        <v>33</v>
      </c>
      <c r="TG82" s="3047">
        <v>62</v>
      </c>
      <c r="TH82" s="3047">
        <v>70</v>
      </c>
      <c r="TI82" s="3047">
        <v>0</v>
      </c>
      <c r="TJ82" s="3047">
        <v>0</v>
      </c>
      <c r="TK82" s="3047">
        <v>75</v>
      </c>
      <c r="TL82" s="3047">
        <v>107</v>
      </c>
      <c r="TM82" s="3047">
        <v>41</v>
      </c>
      <c r="TN82" s="3047">
        <v>85</v>
      </c>
      <c r="TO82" s="3047">
        <v>0</v>
      </c>
      <c r="TP82" s="3047">
        <v>51</v>
      </c>
      <c r="TQ82" s="3047">
        <v>0</v>
      </c>
      <c r="TR82" s="3047">
        <v>56</v>
      </c>
      <c r="TS82" s="3047">
        <v>32</v>
      </c>
      <c r="TT82" s="3047">
        <v>37</v>
      </c>
      <c r="TU82" s="3047">
        <v>52</v>
      </c>
      <c r="TV82" s="3047">
        <v>58</v>
      </c>
      <c r="TW82" s="3047">
        <v>0</v>
      </c>
      <c r="TX82" s="3047">
        <v>0</v>
      </c>
      <c r="TY82" s="3047">
        <v>2</v>
      </c>
      <c r="TZ82" s="3047">
        <v>185</v>
      </c>
      <c r="UA82" s="3047">
        <v>55</v>
      </c>
      <c r="UB82" s="3047">
        <v>99</v>
      </c>
      <c r="UC82" s="3047">
        <v>83</v>
      </c>
      <c r="UD82" s="3047">
        <v>0</v>
      </c>
      <c r="UE82" s="3047">
        <v>0</v>
      </c>
      <c r="UF82" s="3047">
        <v>86</v>
      </c>
      <c r="UG82" s="3047">
        <v>106</v>
      </c>
      <c r="UH82" s="3047">
        <v>0</v>
      </c>
      <c r="UI82" s="3047">
        <v>49</v>
      </c>
      <c r="UJ82" s="3047">
        <v>0</v>
      </c>
      <c r="UK82" s="3047">
        <v>89</v>
      </c>
      <c r="UL82" s="3047">
        <v>0</v>
      </c>
      <c r="UM82" s="3047">
        <v>41</v>
      </c>
      <c r="UN82" s="3047">
        <v>163</v>
      </c>
      <c r="UO82" s="3047">
        <v>65</v>
      </c>
      <c r="UP82" s="3047">
        <v>102</v>
      </c>
      <c r="UQ82" s="3047">
        <v>63</v>
      </c>
      <c r="UR82" s="3047">
        <v>0</v>
      </c>
      <c r="US82" s="3047">
        <v>0</v>
      </c>
      <c r="UT82" s="3047">
        <v>67</v>
      </c>
      <c r="UU82" s="3047">
        <v>136</v>
      </c>
      <c r="UV82" s="3047">
        <v>65</v>
      </c>
      <c r="UW82" s="3047">
        <v>85</v>
      </c>
      <c r="UX82" s="3047">
        <v>50</v>
      </c>
      <c r="UY82" s="3047">
        <v>0</v>
      </c>
      <c r="UZ82" s="3047">
        <v>0</v>
      </c>
      <c r="VA82" s="3047">
        <v>67</v>
      </c>
      <c r="VB82" s="3047">
        <v>115</v>
      </c>
      <c r="VC82" s="3047">
        <v>80</v>
      </c>
      <c r="VD82" s="3047">
        <v>95</v>
      </c>
      <c r="VE82" s="3047">
        <v>80</v>
      </c>
      <c r="VF82" s="3047">
        <v>0</v>
      </c>
      <c r="VG82" s="3047">
        <v>0</v>
      </c>
      <c r="VH82" s="3047">
        <v>68</v>
      </c>
      <c r="VI82" s="3047">
        <v>151</v>
      </c>
      <c r="VJ82" s="3047">
        <v>72</v>
      </c>
      <c r="VK82" s="3047">
        <v>112</v>
      </c>
      <c r="VL82" s="3047">
        <v>94</v>
      </c>
      <c r="VM82" s="3047">
        <v>0</v>
      </c>
      <c r="VN82" s="3047">
        <v>0</v>
      </c>
      <c r="VO82" s="3047">
        <v>83</v>
      </c>
      <c r="VP82" s="3047">
        <v>170</v>
      </c>
      <c r="VQ82" s="3047">
        <v>87</v>
      </c>
      <c r="VR82" s="3047">
        <v>107</v>
      </c>
      <c r="VS82" s="3047">
        <v>90</v>
      </c>
      <c r="VT82" s="3047">
        <v>0</v>
      </c>
      <c r="VU82" s="3047">
        <v>0</v>
      </c>
      <c r="VV82" s="3047">
        <v>89</v>
      </c>
      <c r="VW82" s="3047">
        <v>117</v>
      </c>
      <c r="VX82" s="3047">
        <v>77</v>
      </c>
      <c r="VY82" s="3047">
        <v>96</v>
      </c>
      <c r="VZ82" s="3047">
        <v>76</v>
      </c>
      <c r="WA82" s="3047">
        <v>0</v>
      </c>
      <c r="WB82" s="3047">
        <v>0</v>
      </c>
      <c r="WC82" s="3047">
        <v>92</v>
      </c>
      <c r="WD82" s="3047">
        <v>112</v>
      </c>
      <c r="WE82" s="3047">
        <v>68</v>
      </c>
      <c r="WF82" s="3047">
        <v>92</v>
      </c>
      <c r="WG82" s="3047">
        <v>88</v>
      </c>
      <c r="WH82" s="3047">
        <v>0</v>
      </c>
      <c r="WI82" s="3047">
        <v>0</v>
      </c>
      <c r="WJ82" s="3047">
        <v>83</v>
      </c>
      <c r="WK82" s="3047">
        <v>109</v>
      </c>
      <c r="WL82" s="3047">
        <v>44</v>
      </c>
      <c r="WM82" s="3047">
        <v>114</v>
      </c>
      <c r="WN82" s="3047">
        <v>81</v>
      </c>
      <c r="WO82" s="3047">
        <v>0</v>
      </c>
      <c r="WP82" s="3047">
        <v>0</v>
      </c>
      <c r="WQ82" s="3047">
        <v>0</v>
      </c>
      <c r="WR82" s="3047">
        <v>74</v>
      </c>
      <c r="WS82" s="3047">
        <v>109</v>
      </c>
      <c r="WT82" s="3047">
        <v>164</v>
      </c>
      <c r="WU82" s="3047">
        <v>87</v>
      </c>
      <c r="WV82" s="3047">
        <v>0</v>
      </c>
      <c r="WW82" s="3047">
        <v>0</v>
      </c>
      <c r="WX82" s="3047">
        <v>80</v>
      </c>
      <c r="WY82" s="3047">
        <v>110</v>
      </c>
      <c r="WZ82" s="3047">
        <v>56</v>
      </c>
      <c r="XA82" s="3047">
        <v>71</v>
      </c>
      <c r="XB82" s="3047">
        <v>63</v>
      </c>
      <c r="XC82" s="3047">
        <v>0</v>
      </c>
      <c r="XD82" s="3047">
        <v>0</v>
      </c>
      <c r="XE82" s="3047">
        <v>69</v>
      </c>
      <c r="XF82" s="3047">
        <v>97</v>
      </c>
      <c r="XG82" s="3047">
        <v>66</v>
      </c>
      <c r="XH82" s="3047">
        <v>83</v>
      </c>
      <c r="XI82" s="3047">
        <v>82</v>
      </c>
      <c r="XJ82" s="3047">
        <v>0</v>
      </c>
      <c r="XK82" s="3047">
        <v>0</v>
      </c>
      <c r="XL82" s="3047">
        <v>76</v>
      </c>
      <c r="XM82" s="3047">
        <v>122</v>
      </c>
      <c r="XN82" s="3047">
        <v>61</v>
      </c>
      <c r="XO82" s="3047">
        <v>74</v>
      </c>
      <c r="XP82" s="3047">
        <v>0</v>
      </c>
      <c r="XQ82" s="3047">
        <v>0</v>
      </c>
      <c r="XR82" s="3047">
        <v>72</v>
      </c>
      <c r="XS82" s="3047">
        <v>76</v>
      </c>
      <c r="XT82" s="3047">
        <v>142</v>
      </c>
      <c r="XU82" s="3047">
        <v>41</v>
      </c>
      <c r="XV82" s="3047">
        <v>118</v>
      </c>
      <c r="XW82" s="3047">
        <v>69</v>
      </c>
      <c r="XX82" s="3047">
        <v>0</v>
      </c>
      <c r="XY82" s="3047">
        <v>0</v>
      </c>
      <c r="XZ82" s="3047">
        <v>56</v>
      </c>
      <c r="YA82" s="3047">
        <v>8</v>
      </c>
      <c r="YB82" s="3047">
        <v>111</v>
      </c>
      <c r="YC82" s="3047">
        <v>94</v>
      </c>
      <c r="YD82" s="3047">
        <v>1</v>
      </c>
      <c r="YE82" s="3047">
        <v>113</v>
      </c>
      <c r="YF82" s="3047">
        <v>0</v>
      </c>
      <c r="YG82" s="3047">
        <v>88</v>
      </c>
      <c r="YH82" s="3047">
        <v>144</v>
      </c>
      <c r="YI82" s="3047">
        <v>54</v>
      </c>
      <c r="YJ82" s="3047">
        <v>95</v>
      </c>
      <c r="YK82" s="3047">
        <v>0</v>
      </c>
      <c r="YL82" s="3047">
        <v>62</v>
      </c>
      <c r="YM82" s="3047">
        <v>0</v>
      </c>
      <c r="YN82" s="3047">
        <v>71</v>
      </c>
      <c r="YO82" s="3047">
        <v>131</v>
      </c>
      <c r="YP82" s="3047">
        <v>63</v>
      </c>
      <c r="YQ82" s="3047">
        <v>83</v>
      </c>
      <c r="YR82" s="3047">
        <v>74</v>
      </c>
      <c r="YS82" s="3047">
        <v>0</v>
      </c>
      <c r="YT82" s="3047">
        <v>0</v>
      </c>
      <c r="YU82" s="3047">
        <v>72</v>
      </c>
      <c r="YV82" s="3047">
        <v>108</v>
      </c>
      <c r="YW82" s="3047">
        <v>63</v>
      </c>
      <c r="YX82" s="3047">
        <v>0</v>
      </c>
      <c r="YY82" s="3047">
        <v>155</v>
      </c>
      <c r="YZ82" s="3047">
        <v>0</v>
      </c>
      <c r="ZA82" s="3047">
        <v>0</v>
      </c>
      <c r="ZB82" s="3047">
        <v>47</v>
      </c>
      <c r="ZC82" s="3047">
        <v>154</v>
      </c>
      <c r="ZD82" s="3047">
        <v>156</v>
      </c>
      <c r="ZE82" s="3047">
        <v>84</v>
      </c>
      <c r="ZF82" s="3047">
        <v>61</v>
      </c>
      <c r="ZG82" s="3047">
        <v>0</v>
      </c>
      <c r="ZH82" s="3047">
        <v>0</v>
      </c>
      <c r="ZI82" s="3047">
        <v>61</v>
      </c>
      <c r="ZJ82" s="3047">
        <v>8</v>
      </c>
      <c r="ZK82" s="3047">
        <v>100</v>
      </c>
      <c r="ZL82" s="3047">
        <v>68</v>
      </c>
      <c r="ZM82" s="3047">
        <v>130</v>
      </c>
      <c r="ZN82" s="3047">
        <v>0</v>
      </c>
      <c r="ZO82" s="3047">
        <v>0</v>
      </c>
      <c r="ZP82" s="3047">
        <v>2</v>
      </c>
      <c r="ZQ82" s="3047">
        <v>197</v>
      </c>
      <c r="ZR82" s="3047">
        <v>55</v>
      </c>
      <c r="ZS82" s="3047">
        <v>0</v>
      </c>
      <c r="ZT82" s="3047">
        <v>0</v>
      </c>
      <c r="ZU82" s="3047">
        <v>0</v>
      </c>
      <c r="ZV82" s="3047">
        <v>0</v>
      </c>
      <c r="ZW82" s="3047">
        <v>48</v>
      </c>
      <c r="ZX82" s="3047">
        <v>1</v>
      </c>
      <c r="ZY82" s="3047">
        <v>178</v>
      </c>
      <c r="ZZ82" s="3047">
        <v>58</v>
      </c>
      <c r="AAA82" s="3047">
        <v>88</v>
      </c>
      <c r="AAB82" s="3047">
        <v>0</v>
      </c>
      <c r="AAC82" s="3047">
        <v>0</v>
      </c>
      <c r="AAD82" s="3047">
        <v>77</v>
      </c>
      <c r="AAE82" s="3047">
        <v>79</v>
      </c>
      <c r="AAF82" s="3047">
        <v>126</v>
      </c>
      <c r="AAG82" s="3047">
        <v>26</v>
      </c>
      <c r="AAH82" s="3047">
        <v>74</v>
      </c>
      <c r="AAI82" s="3047">
        <v>0</v>
      </c>
      <c r="AAJ82" s="3047">
        <v>0</v>
      </c>
      <c r="AAK82" s="3047">
        <v>93</v>
      </c>
      <c r="AAL82" s="3047">
        <v>81</v>
      </c>
      <c r="AAM82" s="3047">
        <v>191</v>
      </c>
      <c r="AAN82" s="3047">
        <v>42</v>
      </c>
      <c r="AAO82" s="3047">
        <v>88</v>
      </c>
      <c r="AAP82" s="3047">
        <v>0</v>
      </c>
      <c r="AAQ82" s="3047">
        <v>0</v>
      </c>
      <c r="AAR82" s="3047">
        <v>122</v>
      </c>
      <c r="AAS82" s="3047">
        <v>82</v>
      </c>
      <c r="AAT82" s="3047">
        <v>160</v>
      </c>
      <c r="AAU82" s="3047">
        <v>41</v>
      </c>
      <c r="AAV82" s="3047">
        <v>103</v>
      </c>
      <c r="AAW82" s="3047">
        <v>0</v>
      </c>
      <c r="AAX82" s="3047">
        <v>0</v>
      </c>
      <c r="AAY82" s="3047">
        <v>0</v>
      </c>
      <c r="AAZ82" s="3047">
        <v>0</v>
      </c>
      <c r="ABA82" s="3047">
        <v>101</v>
      </c>
      <c r="ABB82" s="3047">
        <v>87</v>
      </c>
      <c r="ABC82" s="3047">
        <v>187</v>
      </c>
      <c r="ABD82" s="3047">
        <v>0</v>
      </c>
      <c r="ABE82" s="3047">
        <v>0</v>
      </c>
      <c r="ABF82" s="3047">
        <v>43</v>
      </c>
      <c r="ABG82" s="3047">
        <v>0</v>
      </c>
      <c r="ABH82" s="3047">
        <v>78</v>
      </c>
    </row>
    <row r="83" spans="1:736" x14ac:dyDescent="0.2">
      <c r="A83" s="3046" t="s">
        <v>235</v>
      </c>
      <c r="B83" s="3046">
        <v>174</v>
      </c>
      <c r="C83" s="3047">
        <v>94</v>
      </c>
      <c r="D83" s="3047"/>
      <c r="E83" s="3047"/>
      <c r="F83" s="3047">
        <v>0</v>
      </c>
      <c r="G83" s="3047">
        <v>160</v>
      </c>
      <c r="H83" s="3047">
        <v>136</v>
      </c>
      <c r="I83" s="3047">
        <v>225</v>
      </c>
      <c r="J83" s="3047">
        <v>0</v>
      </c>
      <c r="K83" s="3047">
        <v>0</v>
      </c>
      <c r="L83" s="3047">
        <v>0</v>
      </c>
      <c r="M83" s="3047">
        <v>152</v>
      </c>
      <c r="N83" s="3047">
        <v>153</v>
      </c>
      <c r="O83" s="3047">
        <v>195</v>
      </c>
      <c r="P83" s="3047">
        <v>82</v>
      </c>
      <c r="Q83" s="3047">
        <v>144</v>
      </c>
      <c r="R83" s="3047"/>
      <c r="S83" s="3047"/>
      <c r="T83" s="3047">
        <v>91</v>
      </c>
      <c r="U83" s="3047">
        <v>152</v>
      </c>
      <c r="V83" s="3047">
        <v>19</v>
      </c>
      <c r="W83" s="3047">
        <v>267</v>
      </c>
      <c r="X83" s="3047">
        <v>71</v>
      </c>
      <c r="Y83" s="3047"/>
      <c r="Z83" s="3047"/>
      <c r="AA83" s="3047">
        <v>165</v>
      </c>
      <c r="AB83" s="3047">
        <v>140</v>
      </c>
      <c r="AC83" s="3047">
        <v>267</v>
      </c>
      <c r="AD83" s="3047">
        <v>116</v>
      </c>
      <c r="AE83" s="3047">
        <v>184</v>
      </c>
      <c r="AF83" s="3047"/>
      <c r="AG83" s="3047"/>
      <c r="AH83" s="3047">
        <v>142</v>
      </c>
      <c r="AI83" s="3047">
        <v>165</v>
      </c>
      <c r="AJ83" s="3047">
        <v>309</v>
      </c>
      <c r="AK83" s="3047">
        <v>193</v>
      </c>
      <c r="AL83" s="3047">
        <v>207</v>
      </c>
      <c r="AM83" s="3047"/>
      <c r="AN83" s="3047"/>
      <c r="AO83" s="3047">
        <v>165</v>
      </c>
      <c r="AP83" s="3047">
        <v>170</v>
      </c>
      <c r="AQ83" s="3047">
        <v>278</v>
      </c>
      <c r="AR83" s="3047">
        <v>278</v>
      </c>
      <c r="AS83" s="3047">
        <v>118</v>
      </c>
      <c r="AT83" s="3047"/>
      <c r="AU83" s="3047"/>
      <c r="AV83" s="3047">
        <v>182</v>
      </c>
      <c r="AW83" s="3047">
        <v>196</v>
      </c>
      <c r="AX83" s="3047">
        <v>198</v>
      </c>
      <c r="AY83" s="3047">
        <v>78</v>
      </c>
      <c r="AZ83" s="3047">
        <v>148</v>
      </c>
      <c r="BA83" s="3047"/>
      <c r="BB83" s="3047"/>
      <c r="BC83" s="3047">
        <v>156</v>
      </c>
      <c r="BD83" s="3047">
        <v>4</v>
      </c>
      <c r="BE83" s="3047">
        <v>193</v>
      </c>
      <c r="BF83" s="3047">
        <v>216</v>
      </c>
      <c r="BG83" s="3047">
        <v>81</v>
      </c>
      <c r="BH83" s="3047"/>
      <c r="BI83" s="3047"/>
      <c r="BJ83" s="3047">
        <v>386</v>
      </c>
      <c r="BK83" s="3047">
        <v>217</v>
      </c>
      <c r="BL83" s="3047">
        <v>318</v>
      </c>
      <c r="BM83" s="3047">
        <v>188</v>
      </c>
      <c r="BN83" s="3047">
        <v>284</v>
      </c>
      <c r="BO83" s="3047">
        <v>0</v>
      </c>
      <c r="BP83" s="3047">
        <v>0</v>
      </c>
      <c r="BQ83" s="3047">
        <v>223</v>
      </c>
      <c r="BR83" s="3047">
        <v>213</v>
      </c>
      <c r="BS83" s="3047">
        <v>357</v>
      </c>
      <c r="BT83" s="3047">
        <v>135</v>
      </c>
      <c r="BU83" s="3047">
        <v>227</v>
      </c>
      <c r="BV83" s="3047">
        <v>0</v>
      </c>
      <c r="BW83" s="3047">
        <v>0</v>
      </c>
      <c r="BX83" s="3047">
        <v>194</v>
      </c>
      <c r="BY83" s="3047">
        <v>0</v>
      </c>
      <c r="BZ83" s="3047">
        <v>141</v>
      </c>
      <c r="CA83" s="3047">
        <v>278</v>
      </c>
      <c r="CB83" s="3047">
        <v>51</v>
      </c>
      <c r="CC83" s="3047">
        <v>0</v>
      </c>
      <c r="CD83" s="3047">
        <v>0</v>
      </c>
      <c r="CE83" s="3047">
        <v>178</v>
      </c>
      <c r="CF83" s="3047">
        <v>157</v>
      </c>
      <c r="CG83" s="3047">
        <v>307</v>
      </c>
      <c r="CH83" s="3047">
        <v>106</v>
      </c>
      <c r="CI83" s="3047">
        <v>235</v>
      </c>
      <c r="CJ83" s="3047">
        <v>0</v>
      </c>
      <c r="CK83" s="3047">
        <v>0</v>
      </c>
      <c r="CL83" s="3047">
        <v>192</v>
      </c>
      <c r="CM83" s="3047">
        <v>169</v>
      </c>
      <c r="CN83" s="3047">
        <v>313</v>
      </c>
      <c r="CO83" s="3047">
        <v>172</v>
      </c>
      <c r="CP83" s="3047">
        <v>215</v>
      </c>
      <c r="CQ83" s="3047">
        <v>0</v>
      </c>
      <c r="CR83" s="3047">
        <v>0</v>
      </c>
      <c r="CS83" s="3047">
        <v>199</v>
      </c>
      <c r="CT83" s="3047">
        <v>181</v>
      </c>
      <c r="CU83" s="3047">
        <v>269</v>
      </c>
      <c r="CV83" s="3047">
        <v>118</v>
      </c>
      <c r="CW83" s="3047">
        <v>175</v>
      </c>
      <c r="CX83" s="3047">
        <v>0</v>
      </c>
      <c r="CY83" s="3047">
        <v>0</v>
      </c>
      <c r="CZ83" s="3047">
        <v>165</v>
      </c>
      <c r="DA83" s="3047">
        <v>171</v>
      </c>
      <c r="DB83" s="3047">
        <v>259</v>
      </c>
      <c r="DC83" s="3047">
        <v>104</v>
      </c>
      <c r="DD83" s="3047">
        <v>150</v>
      </c>
      <c r="DE83" s="3047">
        <v>0</v>
      </c>
      <c r="DF83" s="3047">
        <v>0</v>
      </c>
      <c r="DG83" s="3047">
        <v>152</v>
      </c>
      <c r="DH83" s="3047">
        <v>106</v>
      </c>
      <c r="DI83" s="3047">
        <v>187</v>
      </c>
      <c r="DJ83" s="3047">
        <v>99</v>
      </c>
      <c r="DK83" s="3047">
        <v>193</v>
      </c>
      <c r="DL83" s="3047">
        <v>0</v>
      </c>
      <c r="DM83" s="3047">
        <v>0</v>
      </c>
      <c r="DN83" s="3047">
        <v>153</v>
      </c>
      <c r="DO83" s="3047">
        <v>157</v>
      </c>
      <c r="DP83" s="3047">
        <v>234</v>
      </c>
      <c r="DQ83" s="3047">
        <v>122</v>
      </c>
      <c r="DR83" s="3047">
        <v>158</v>
      </c>
      <c r="DS83" s="3047">
        <v>0</v>
      </c>
      <c r="DT83" s="3047">
        <v>0</v>
      </c>
      <c r="DU83" s="3047">
        <v>146</v>
      </c>
      <c r="DV83" s="3047">
        <v>150</v>
      </c>
      <c r="DW83" s="3047">
        <v>225</v>
      </c>
      <c r="DX83" s="3047">
        <v>11</v>
      </c>
      <c r="DY83" s="3047">
        <v>151</v>
      </c>
      <c r="DZ83" s="3047">
        <v>0</v>
      </c>
      <c r="EA83" s="3047">
        <v>0</v>
      </c>
      <c r="EB83" s="3047">
        <v>123</v>
      </c>
      <c r="EC83" s="3047">
        <v>149</v>
      </c>
      <c r="ED83" s="3047">
        <v>172</v>
      </c>
      <c r="EE83" s="3047">
        <v>99</v>
      </c>
      <c r="EF83" s="3047">
        <v>139</v>
      </c>
      <c r="EG83" s="3047">
        <v>0</v>
      </c>
      <c r="EH83" s="3047">
        <v>0</v>
      </c>
      <c r="EI83" s="3047">
        <v>141</v>
      </c>
      <c r="EJ83" s="3047">
        <v>160</v>
      </c>
      <c r="EK83" s="3047">
        <v>141</v>
      </c>
      <c r="EL83" s="3047">
        <v>254</v>
      </c>
      <c r="EM83" s="3047">
        <v>149</v>
      </c>
      <c r="EN83" s="3047">
        <v>0</v>
      </c>
      <c r="EO83" s="3047">
        <v>0</v>
      </c>
      <c r="EP83" s="3047">
        <v>125</v>
      </c>
      <c r="EQ83" s="3047">
        <v>119</v>
      </c>
      <c r="ER83" s="3047">
        <v>178</v>
      </c>
      <c r="ES83" s="3047">
        <v>91</v>
      </c>
      <c r="ET83" s="3047">
        <v>165</v>
      </c>
      <c r="EU83" s="3047">
        <v>0</v>
      </c>
      <c r="EV83" s="3047">
        <v>0</v>
      </c>
      <c r="EW83" s="3047">
        <v>0</v>
      </c>
      <c r="EX83" s="3047">
        <v>130</v>
      </c>
      <c r="EY83" s="3047">
        <v>171</v>
      </c>
      <c r="EZ83" s="3047">
        <v>211</v>
      </c>
      <c r="FA83" s="3047">
        <v>123</v>
      </c>
      <c r="FB83" s="3047">
        <v>0</v>
      </c>
      <c r="FC83" s="3047">
        <v>0</v>
      </c>
      <c r="FD83" s="3047">
        <v>113</v>
      </c>
      <c r="FE83" s="3047">
        <v>168</v>
      </c>
      <c r="FF83" s="3047">
        <v>183</v>
      </c>
      <c r="FG83" s="3047">
        <v>58</v>
      </c>
      <c r="FH83" s="3047">
        <v>170</v>
      </c>
      <c r="FI83" s="3047">
        <v>0</v>
      </c>
      <c r="FJ83" s="3047">
        <v>0</v>
      </c>
      <c r="FK83" s="3047">
        <v>109</v>
      </c>
      <c r="FL83" s="3047">
        <v>136</v>
      </c>
      <c r="FM83" s="3047">
        <v>192</v>
      </c>
      <c r="FN83" s="3047">
        <v>86</v>
      </c>
      <c r="FO83" s="3047">
        <v>82</v>
      </c>
      <c r="FP83" s="3047">
        <v>0</v>
      </c>
      <c r="FQ83" s="3047">
        <v>0</v>
      </c>
      <c r="FR83" s="3047">
        <v>127</v>
      </c>
      <c r="FS83" s="3047">
        <v>118</v>
      </c>
      <c r="FT83" s="3047">
        <v>168</v>
      </c>
      <c r="FU83" s="3047">
        <v>96</v>
      </c>
      <c r="FV83" s="3047">
        <v>137</v>
      </c>
      <c r="FW83" s="3047">
        <v>0</v>
      </c>
      <c r="FX83" s="3047">
        <v>0</v>
      </c>
      <c r="FY83" s="3047">
        <v>130</v>
      </c>
      <c r="FZ83" s="3047">
        <v>121</v>
      </c>
      <c r="GA83" s="3047">
        <v>62</v>
      </c>
      <c r="GB83" s="3047">
        <v>275</v>
      </c>
      <c r="GC83" s="3047">
        <v>166</v>
      </c>
      <c r="GD83" s="3047">
        <v>0</v>
      </c>
      <c r="GE83" s="3047">
        <v>0</v>
      </c>
      <c r="GF83" s="3047">
        <v>145</v>
      </c>
      <c r="GG83" s="3047">
        <v>0</v>
      </c>
      <c r="GH83" s="3047">
        <v>154</v>
      </c>
      <c r="GI83" s="3047">
        <v>167</v>
      </c>
      <c r="GJ83" s="3047">
        <v>99</v>
      </c>
      <c r="GK83" s="3047">
        <v>0</v>
      </c>
      <c r="GL83" s="3047">
        <v>0</v>
      </c>
      <c r="GM83" s="3047">
        <v>58</v>
      </c>
      <c r="GN83" s="3047">
        <v>130</v>
      </c>
      <c r="GO83" s="3047">
        <v>147</v>
      </c>
      <c r="GP83" s="3047">
        <v>84</v>
      </c>
      <c r="GQ83" s="3047">
        <v>132</v>
      </c>
      <c r="GR83" s="3047">
        <v>0</v>
      </c>
      <c r="GS83" s="3047">
        <v>0</v>
      </c>
      <c r="GT83" s="3047">
        <v>238</v>
      </c>
      <c r="GU83" s="3047">
        <v>265</v>
      </c>
      <c r="GV83" s="3047">
        <v>176</v>
      </c>
      <c r="GW83" s="3047">
        <v>105</v>
      </c>
      <c r="GX83" s="3047">
        <v>151</v>
      </c>
      <c r="GY83" s="3047">
        <v>0</v>
      </c>
      <c r="GZ83" s="3047">
        <v>0</v>
      </c>
      <c r="HA83" s="3047">
        <v>138</v>
      </c>
      <c r="HB83" s="3047">
        <v>86</v>
      </c>
      <c r="HC83" s="3047">
        <v>180</v>
      </c>
      <c r="HD83" s="3047">
        <v>80</v>
      </c>
      <c r="HE83" s="3047">
        <v>134</v>
      </c>
      <c r="HF83" s="3047">
        <v>0</v>
      </c>
      <c r="HG83" s="3047">
        <v>0</v>
      </c>
      <c r="HH83" s="3047">
        <v>153</v>
      </c>
      <c r="HI83" s="3047">
        <v>118</v>
      </c>
      <c r="HJ83" s="3047">
        <v>175</v>
      </c>
      <c r="HK83" s="3047">
        <v>134</v>
      </c>
      <c r="HL83" s="3047">
        <v>168</v>
      </c>
      <c r="HM83" s="3047">
        <v>0</v>
      </c>
      <c r="HN83" s="3047">
        <v>0</v>
      </c>
      <c r="HO83" s="3047">
        <v>112</v>
      </c>
      <c r="HP83" s="3047">
        <v>126</v>
      </c>
      <c r="HQ83" s="3047">
        <v>175</v>
      </c>
      <c r="HR83" s="3047">
        <v>89</v>
      </c>
      <c r="HS83" s="3047">
        <v>116</v>
      </c>
      <c r="HT83" s="3047">
        <v>0</v>
      </c>
      <c r="HU83" s="3047">
        <v>0</v>
      </c>
      <c r="HV83" s="3047">
        <v>152</v>
      </c>
      <c r="HW83" s="3047">
        <v>121</v>
      </c>
      <c r="HX83" s="3047">
        <v>170</v>
      </c>
      <c r="HY83" s="3047">
        <v>0</v>
      </c>
      <c r="HZ83" s="3047">
        <v>212</v>
      </c>
      <c r="IA83" s="3047">
        <v>0</v>
      </c>
      <c r="IB83" s="3047">
        <v>0</v>
      </c>
      <c r="IC83" s="3047">
        <v>111</v>
      </c>
      <c r="ID83" s="3047">
        <v>126</v>
      </c>
      <c r="IE83" s="3047">
        <v>168</v>
      </c>
      <c r="IF83" s="3047">
        <v>109</v>
      </c>
      <c r="IG83" s="3047">
        <v>2</v>
      </c>
      <c r="IH83" s="3047">
        <v>0</v>
      </c>
      <c r="II83" s="3047">
        <v>0</v>
      </c>
      <c r="IJ83" s="3047">
        <v>140</v>
      </c>
      <c r="IK83" s="3047">
        <v>127</v>
      </c>
      <c r="IL83" s="3047">
        <v>158</v>
      </c>
      <c r="IM83" s="3047">
        <v>46</v>
      </c>
      <c r="IN83" s="3047">
        <v>100</v>
      </c>
      <c r="IO83" s="3047">
        <v>0</v>
      </c>
      <c r="IP83" s="3047">
        <v>0</v>
      </c>
      <c r="IQ83" s="3047">
        <v>0</v>
      </c>
      <c r="IR83" s="3047">
        <v>107</v>
      </c>
      <c r="IS83" s="3047">
        <v>132</v>
      </c>
      <c r="IT83" s="3047">
        <v>221</v>
      </c>
      <c r="IU83" s="3047">
        <v>18</v>
      </c>
      <c r="IV83" s="3047">
        <v>0</v>
      </c>
      <c r="IW83" s="3047">
        <v>0</v>
      </c>
      <c r="IX83" s="3047">
        <v>109</v>
      </c>
      <c r="IY83" s="3047">
        <v>104</v>
      </c>
      <c r="IZ83" s="3047">
        <v>239</v>
      </c>
      <c r="JA83" s="3047">
        <v>28</v>
      </c>
      <c r="JB83" s="3047">
        <v>100</v>
      </c>
      <c r="JC83" s="3047">
        <v>0</v>
      </c>
      <c r="JD83" s="3047">
        <v>0</v>
      </c>
      <c r="JE83" s="3047">
        <v>130</v>
      </c>
      <c r="JF83" s="3047">
        <v>124</v>
      </c>
      <c r="JG83" s="3047">
        <v>236</v>
      </c>
      <c r="JH83" s="3047">
        <v>35</v>
      </c>
      <c r="JI83" s="3047">
        <v>140</v>
      </c>
      <c r="JJ83" s="3047">
        <v>0</v>
      </c>
      <c r="JK83" s="3047">
        <v>0</v>
      </c>
      <c r="JL83" s="3047">
        <v>126</v>
      </c>
      <c r="JM83" s="3047">
        <v>120</v>
      </c>
      <c r="JN83" s="3047">
        <v>259</v>
      </c>
      <c r="JO83" s="3047">
        <v>28</v>
      </c>
      <c r="JP83" s="3047">
        <v>131</v>
      </c>
      <c r="JQ83" s="3047">
        <v>0</v>
      </c>
      <c r="JR83" s="3047">
        <v>0</v>
      </c>
      <c r="JS83" s="3047">
        <v>147</v>
      </c>
      <c r="JT83" s="3047">
        <v>95</v>
      </c>
      <c r="JU83" s="3047">
        <v>351</v>
      </c>
      <c r="JV83" s="3047">
        <v>18</v>
      </c>
      <c r="JW83" s="3047">
        <v>117</v>
      </c>
      <c r="JX83" s="3047">
        <v>0</v>
      </c>
      <c r="JY83" s="3047">
        <v>0</v>
      </c>
      <c r="JZ83" s="3047">
        <v>176</v>
      </c>
      <c r="KA83" s="3047">
        <v>199</v>
      </c>
      <c r="KB83" s="3047">
        <v>18</v>
      </c>
      <c r="KC83" s="3047">
        <v>0</v>
      </c>
      <c r="KD83" s="3047">
        <v>310</v>
      </c>
      <c r="KE83" s="3047">
        <v>0</v>
      </c>
      <c r="KF83" s="3047">
        <v>0</v>
      </c>
      <c r="KG83" s="3047">
        <v>212</v>
      </c>
      <c r="KH83" s="3047">
        <v>134</v>
      </c>
      <c r="KI83" s="3047">
        <v>248</v>
      </c>
      <c r="KJ83" s="3047">
        <v>26</v>
      </c>
      <c r="KK83" s="3047">
        <v>120</v>
      </c>
      <c r="KL83" s="3047">
        <v>0</v>
      </c>
      <c r="KM83" s="3047">
        <v>0</v>
      </c>
      <c r="KN83" s="3047">
        <v>104</v>
      </c>
      <c r="KO83" s="3047">
        <v>78</v>
      </c>
      <c r="KP83" s="3047">
        <v>221</v>
      </c>
      <c r="KQ83" s="3047">
        <v>20</v>
      </c>
      <c r="KR83" s="3047">
        <v>145</v>
      </c>
      <c r="KS83" s="3047">
        <v>0</v>
      </c>
      <c r="KT83" s="3047">
        <v>0</v>
      </c>
      <c r="KU83" s="3047">
        <v>135</v>
      </c>
      <c r="KV83" s="3047">
        <v>139</v>
      </c>
      <c r="KW83" s="3047">
        <v>288</v>
      </c>
      <c r="KX83" s="3047">
        <v>64</v>
      </c>
      <c r="KY83" s="3047">
        <v>150</v>
      </c>
      <c r="KZ83" s="3047">
        <v>0</v>
      </c>
      <c r="LA83" s="3047">
        <v>0</v>
      </c>
      <c r="LB83" s="3047">
        <v>129</v>
      </c>
      <c r="LC83" s="3047">
        <v>112</v>
      </c>
      <c r="LD83" s="3047">
        <v>261</v>
      </c>
      <c r="LE83" s="3047">
        <v>16</v>
      </c>
      <c r="LF83" s="3047">
        <v>151</v>
      </c>
      <c r="LG83" s="3047">
        <v>0</v>
      </c>
      <c r="LH83" s="3047">
        <v>0</v>
      </c>
      <c r="LI83" s="3047">
        <v>131</v>
      </c>
      <c r="LJ83" s="3047">
        <v>15</v>
      </c>
      <c r="LK83" s="3047">
        <v>268</v>
      </c>
      <c r="LL83" s="3047">
        <v>12</v>
      </c>
      <c r="LM83" s="3047">
        <v>149</v>
      </c>
      <c r="LN83" s="3047">
        <v>0</v>
      </c>
      <c r="LO83" s="3047">
        <v>0</v>
      </c>
      <c r="LP83" s="3047">
        <v>126</v>
      </c>
      <c r="LQ83" s="3047">
        <v>114</v>
      </c>
      <c r="LR83" s="3047">
        <v>221</v>
      </c>
      <c r="LS83" s="3047">
        <v>0</v>
      </c>
      <c r="LT83" s="3047">
        <v>20</v>
      </c>
      <c r="LU83" s="3047">
        <v>0</v>
      </c>
      <c r="LV83" s="3047">
        <v>0</v>
      </c>
      <c r="LW83" s="3047">
        <v>4</v>
      </c>
      <c r="LX83" s="3047">
        <v>117</v>
      </c>
      <c r="LY83" s="3047">
        <v>287</v>
      </c>
      <c r="LZ83" s="3047">
        <v>19</v>
      </c>
      <c r="MA83" s="3047">
        <v>0</v>
      </c>
      <c r="MB83" s="3047">
        <v>0</v>
      </c>
      <c r="MC83" s="3047">
        <v>0</v>
      </c>
      <c r="MD83" s="3047">
        <v>30</v>
      </c>
      <c r="ME83" s="3047">
        <v>301</v>
      </c>
      <c r="MF83" s="3047">
        <v>252</v>
      </c>
      <c r="MG83" s="3047">
        <v>17</v>
      </c>
      <c r="MH83" s="3047">
        <v>127</v>
      </c>
      <c r="MI83" s="3047">
        <v>0</v>
      </c>
      <c r="MJ83" s="3047">
        <v>0</v>
      </c>
      <c r="MK83" s="3047">
        <v>116</v>
      </c>
      <c r="ML83" s="3047">
        <v>85</v>
      </c>
      <c r="MM83" s="3047">
        <v>218</v>
      </c>
      <c r="MN83" s="3047">
        <v>16</v>
      </c>
      <c r="MO83" s="3047">
        <v>99</v>
      </c>
      <c r="MP83" s="3047">
        <v>0</v>
      </c>
      <c r="MQ83" s="3047">
        <v>0</v>
      </c>
      <c r="MR83" s="3047">
        <v>95</v>
      </c>
      <c r="MS83" s="3047">
        <v>116</v>
      </c>
      <c r="MT83" s="3047">
        <v>174</v>
      </c>
      <c r="MU83" s="3047">
        <v>42</v>
      </c>
      <c r="MV83" s="3047">
        <v>100</v>
      </c>
      <c r="MW83" s="3047">
        <v>0</v>
      </c>
      <c r="MX83" s="3047">
        <v>0</v>
      </c>
      <c r="MY83" s="3047">
        <v>0</v>
      </c>
      <c r="MZ83" s="3047">
        <v>138</v>
      </c>
      <c r="NA83" s="3047">
        <v>119</v>
      </c>
      <c r="NB83" s="3047">
        <v>166</v>
      </c>
      <c r="NC83" s="3047">
        <v>6</v>
      </c>
      <c r="ND83" s="3047">
        <v>0</v>
      </c>
      <c r="NE83" s="3047">
        <v>0</v>
      </c>
      <c r="NF83" s="3047">
        <v>0</v>
      </c>
      <c r="NG83" s="3047">
        <v>81</v>
      </c>
      <c r="NH83" s="3047">
        <v>106</v>
      </c>
      <c r="NI83" s="3047">
        <v>0</v>
      </c>
      <c r="NJ83" s="3047">
        <v>180</v>
      </c>
      <c r="NK83" s="3047">
        <v>0</v>
      </c>
      <c r="NL83" s="3047">
        <v>0</v>
      </c>
      <c r="NM83" s="3047">
        <v>124</v>
      </c>
      <c r="NN83" s="3047">
        <v>39</v>
      </c>
      <c r="NO83" s="3047">
        <v>124</v>
      </c>
      <c r="NP83" s="3047">
        <v>22</v>
      </c>
      <c r="NQ83" s="3047">
        <v>112</v>
      </c>
      <c r="NR83" s="3047">
        <v>0</v>
      </c>
      <c r="NS83" s="3047">
        <v>0</v>
      </c>
      <c r="NT83" s="3047">
        <v>108</v>
      </c>
      <c r="NU83" s="3047">
        <v>94</v>
      </c>
      <c r="NV83" s="3047">
        <v>14</v>
      </c>
      <c r="NW83" s="3047">
        <v>203</v>
      </c>
      <c r="NX83" s="3047">
        <v>28</v>
      </c>
      <c r="NY83" s="3047">
        <v>0</v>
      </c>
      <c r="NZ83" s="3047">
        <v>0</v>
      </c>
      <c r="OA83" s="3047">
        <v>233</v>
      </c>
      <c r="OB83" s="3047">
        <v>102</v>
      </c>
      <c r="OC83" s="3047">
        <v>263</v>
      </c>
      <c r="OD83" s="3047">
        <v>23</v>
      </c>
      <c r="OE83" s="3047">
        <v>156</v>
      </c>
      <c r="OF83" s="3047">
        <v>0</v>
      </c>
      <c r="OG83" s="3047">
        <v>0</v>
      </c>
      <c r="OH83" s="3047">
        <v>111</v>
      </c>
      <c r="OI83" s="3047">
        <v>147</v>
      </c>
      <c r="OJ83" s="3047">
        <v>268</v>
      </c>
      <c r="OK83" s="3047">
        <v>29</v>
      </c>
      <c r="OL83" s="3047">
        <v>145</v>
      </c>
      <c r="OM83" s="3047">
        <v>0</v>
      </c>
      <c r="ON83" s="3047">
        <v>0</v>
      </c>
      <c r="OO83" s="3047">
        <v>139</v>
      </c>
      <c r="OP83" s="3047">
        <v>165</v>
      </c>
      <c r="OQ83" s="3047">
        <v>250</v>
      </c>
      <c r="OR83" s="3047">
        <v>33</v>
      </c>
      <c r="OS83" s="3047">
        <v>185</v>
      </c>
      <c r="OT83" s="3047">
        <v>0</v>
      </c>
      <c r="OU83" s="3047">
        <v>0</v>
      </c>
      <c r="OV83" s="3047">
        <v>119</v>
      </c>
      <c r="OW83" s="3047">
        <v>114</v>
      </c>
      <c r="OX83" s="3047">
        <v>249</v>
      </c>
      <c r="OY83" s="3047">
        <v>8</v>
      </c>
      <c r="OZ83" s="3047">
        <v>139</v>
      </c>
      <c r="PA83" s="3047">
        <v>0</v>
      </c>
      <c r="PB83" s="3047">
        <v>0</v>
      </c>
      <c r="PC83" s="3047">
        <v>120</v>
      </c>
      <c r="PD83" s="3047">
        <v>0</v>
      </c>
      <c r="PE83" s="3047">
        <v>113</v>
      </c>
      <c r="PF83" s="3047">
        <v>269</v>
      </c>
      <c r="PG83" s="3047">
        <v>40</v>
      </c>
      <c r="PH83" s="3047"/>
      <c r="PI83" s="3047">
        <v>0</v>
      </c>
      <c r="PJ83" s="3047">
        <v>170</v>
      </c>
      <c r="PK83" s="3047">
        <v>150</v>
      </c>
      <c r="PL83" s="3047">
        <v>246</v>
      </c>
      <c r="PM83" s="3047">
        <v>18</v>
      </c>
      <c r="PN83" s="3047">
        <v>161</v>
      </c>
      <c r="PO83" s="3047">
        <v>0</v>
      </c>
      <c r="PP83" s="3047">
        <v>0</v>
      </c>
      <c r="PQ83" s="3047">
        <v>123</v>
      </c>
      <c r="PR83" s="3047">
        <v>101</v>
      </c>
      <c r="PS83" s="3047">
        <v>169</v>
      </c>
      <c r="PT83" s="3047">
        <v>45</v>
      </c>
      <c r="PU83" s="3047">
        <v>142</v>
      </c>
      <c r="PV83" s="3047">
        <v>0</v>
      </c>
      <c r="PW83" s="3047">
        <v>0</v>
      </c>
      <c r="PX83" s="3047">
        <v>102</v>
      </c>
      <c r="PY83" s="3047">
        <v>0</v>
      </c>
      <c r="PZ83" s="3047">
        <v>347</v>
      </c>
      <c r="QA83" s="3047">
        <v>25</v>
      </c>
      <c r="QB83" s="3047">
        <v>114</v>
      </c>
      <c r="QC83" s="3047">
        <v>0</v>
      </c>
      <c r="QD83" s="3047">
        <v>0</v>
      </c>
      <c r="QE83" s="3047">
        <v>75</v>
      </c>
      <c r="QF83" s="3047">
        <v>110</v>
      </c>
      <c r="QG83" s="3047">
        <v>251</v>
      </c>
      <c r="QH83" s="3047">
        <v>21</v>
      </c>
      <c r="QI83" s="3047">
        <v>0</v>
      </c>
      <c r="QJ83" s="3047">
        <v>0</v>
      </c>
      <c r="QK83" s="3047">
        <v>0</v>
      </c>
      <c r="QL83" s="3047">
        <v>250</v>
      </c>
      <c r="QM83" s="3047">
        <v>97</v>
      </c>
      <c r="QN83" s="3047">
        <v>233</v>
      </c>
      <c r="QO83" s="3047">
        <v>29</v>
      </c>
      <c r="QP83" s="3047">
        <v>0</v>
      </c>
      <c r="QQ83" s="3047">
        <v>0</v>
      </c>
      <c r="QR83" s="3047">
        <v>0</v>
      </c>
      <c r="QS83" s="3047">
        <v>250</v>
      </c>
      <c r="QT83" s="3047">
        <v>106</v>
      </c>
      <c r="QU83" s="3047">
        <v>162</v>
      </c>
      <c r="QV83" s="3047">
        <v>15</v>
      </c>
      <c r="QW83" s="3047">
        <v>71</v>
      </c>
      <c r="QX83" s="3047">
        <v>0</v>
      </c>
      <c r="QY83" s="3047">
        <v>0</v>
      </c>
      <c r="QZ83" s="3047">
        <v>83</v>
      </c>
      <c r="RA83" s="3047">
        <v>85</v>
      </c>
      <c r="RB83" s="3047">
        <v>210</v>
      </c>
      <c r="RC83" s="3047">
        <v>38</v>
      </c>
      <c r="RD83" s="3047">
        <v>106</v>
      </c>
      <c r="RE83" s="3047">
        <v>0</v>
      </c>
      <c r="RF83" s="3047">
        <v>0</v>
      </c>
      <c r="RG83" s="3047">
        <v>97</v>
      </c>
      <c r="RH83" s="3047">
        <v>105</v>
      </c>
      <c r="RI83" s="3047">
        <v>170</v>
      </c>
      <c r="RJ83" s="3047">
        <v>27</v>
      </c>
      <c r="RK83" s="3047">
        <v>66</v>
      </c>
      <c r="RL83" s="3047">
        <v>0</v>
      </c>
      <c r="RM83" s="3047">
        <v>0</v>
      </c>
      <c r="RN83" s="3047">
        <v>65</v>
      </c>
      <c r="RO83" s="3047">
        <v>122</v>
      </c>
      <c r="RP83" s="3047">
        <v>132</v>
      </c>
      <c r="RQ83" s="3047">
        <v>48</v>
      </c>
      <c r="RR83" s="3047">
        <v>104</v>
      </c>
      <c r="RS83" s="3047">
        <v>0</v>
      </c>
      <c r="RT83" s="3047">
        <v>0</v>
      </c>
      <c r="RU83" s="3047">
        <v>83</v>
      </c>
      <c r="RV83" s="3047">
        <v>78</v>
      </c>
      <c r="RW83" s="3047">
        <v>143</v>
      </c>
      <c r="RX83" s="3047">
        <v>121</v>
      </c>
      <c r="RY83" s="3047">
        <v>11</v>
      </c>
      <c r="RZ83" s="3047">
        <v>0</v>
      </c>
      <c r="SA83" s="3047">
        <v>0</v>
      </c>
      <c r="SB83" s="3047">
        <v>71</v>
      </c>
      <c r="SC83" s="3047">
        <v>88</v>
      </c>
      <c r="SD83" s="3047">
        <v>112</v>
      </c>
      <c r="SE83" s="3047">
        <v>24</v>
      </c>
      <c r="SF83" s="3047">
        <v>100</v>
      </c>
      <c r="SG83" s="3047">
        <v>0</v>
      </c>
      <c r="SH83" s="3047">
        <v>0</v>
      </c>
      <c r="SI83" s="3047">
        <v>57</v>
      </c>
      <c r="SJ83" s="3047">
        <v>67</v>
      </c>
      <c r="SK83" s="3047">
        <v>136</v>
      </c>
      <c r="SL83" s="3047">
        <v>54</v>
      </c>
      <c r="SM83" s="3047">
        <v>36</v>
      </c>
      <c r="SN83" s="3047">
        <v>0</v>
      </c>
      <c r="SO83" s="3047">
        <v>0</v>
      </c>
      <c r="SP83" s="3047">
        <v>105</v>
      </c>
      <c r="SQ83" s="3047">
        <v>90</v>
      </c>
      <c r="SR83" s="3047">
        <v>136</v>
      </c>
      <c r="SS83" s="3047">
        <v>33</v>
      </c>
      <c r="ST83" s="3047">
        <v>106</v>
      </c>
      <c r="SU83" s="3047">
        <v>0</v>
      </c>
      <c r="SV83" s="3047">
        <v>0</v>
      </c>
      <c r="SW83" s="3047">
        <v>0</v>
      </c>
      <c r="SX83" s="3047">
        <v>64</v>
      </c>
      <c r="SY83" s="3047">
        <v>11</v>
      </c>
      <c r="SZ83" s="3047">
        <v>175</v>
      </c>
      <c r="TA83" s="3047">
        <v>44</v>
      </c>
      <c r="TB83" s="3047">
        <v>0</v>
      </c>
      <c r="TC83" s="3047">
        <v>0</v>
      </c>
      <c r="TD83" s="3047">
        <v>115</v>
      </c>
      <c r="TE83" s="3047">
        <v>89</v>
      </c>
      <c r="TF83" s="3047">
        <v>136</v>
      </c>
      <c r="TG83" s="3047">
        <v>38</v>
      </c>
      <c r="TH83" s="3047">
        <v>69</v>
      </c>
      <c r="TI83" s="3047">
        <v>0</v>
      </c>
      <c r="TJ83" s="3047">
        <v>0</v>
      </c>
      <c r="TK83" s="3047">
        <v>76</v>
      </c>
      <c r="TL83" s="3047">
        <v>82</v>
      </c>
      <c r="TM83" s="3047">
        <v>117</v>
      </c>
      <c r="TN83" s="3047">
        <v>54</v>
      </c>
      <c r="TO83" s="3047">
        <v>92</v>
      </c>
      <c r="TP83" s="3047">
        <v>0</v>
      </c>
      <c r="TQ83" s="3047">
        <v>0</v>
      </c>
      <c r="TR83" s="3047">
        <v>51</v>
      </c>
      <c r="TS83" s="3047">
        <v>63</v>
      </c>
      <c r="TT83" s="3047">
        <v>41</v>
      </c>
      <c r="TU83" s="3047">
        <v>45</v>
      </c>
      <c r="TV83" s="3047">
        <v>55</v>
      </c>
      <c r="TW83" s="3047">
        <v>0</v>
      </c>
      <c r="TX83" s="3047">
        <v>0</v>
      </c>
      <c r="TY83" s="3047">
        <v>58</v>
      </c>
      <c r="TZ83" s="3047">
        <v>0</v>
      </c>
      <c r="UA83" s="3047">
        <v>167</v>
      </c>
      <c r="UB83" s="3047">
        <v>57</v>
      </c>
      <c r="UC83" s="3047">
        <v>90</v>
      </c>
      <c r="UD83" s="3047">
        <v>0</v>
      </c>
      <c r="UE83" s="3047">
        <v>0</v>
      </c>
      <c r="UF83" s="3047">
        <v>66</v>
      </c>
      <c r="UG83" s="3047">
        <v>78</v>
      </c>
      <c r="UH83" s="3047">
        <v>0</v>
      </c>
      <c r="UI83" s="3047">
        <v>101</v>
      </c>
      <c r="UJ83" s="3047">
        <v>32</v>
      </c>
      <c r="UK83" s="3047">
        <v>0</v>
      </c>
      <c r="UL83" s="3047">
        <v>0</v>
      </c>
      <c r="UM83" s="3047">
        <v>77</v>
      </c>
      <c r="UN83" s="3047">
        <v>31</v>
      </c>
      <c r="UO83" s="3047">
        <v>151</v>
      </c>
      <c r="UP83" s="3047">
        <v>55</v>
      </c>
      <c r="UQ83" s="3047">
        <v>82</v>
      </c>
      <c r="UR83" s="3047">
        <v>0</v>
      </c>
      <c r="US83" s="3047">
        <v>0</v>
      </c>
      <c r="UT83" s="3047">
        <v>53</v>
      </c>
      <c r="UU83" s="3047">
        <v>64</v>
      </c>
      <c r="UV83" s="3047">
        <v>117</v>
      </c>
      <c r="UW83" s="3047">
        <v>58</v>
      </c>
      <c r="UX83" s="3047">
        <v>69</v>
      </c>
      <c r="UY83" s="3047">
        <v>0</v>
      </c>
      <c r="UZ83" s="3047">
        <v>0</v>
      </c>
      <c r="VA83" s="3047">
        <v>43</v>
      </c>
      <c r="VB83" s="3047">
        <v>65</v>
      </c>
      <c r="VC83" s="3047">
        <v>97</v>
      </c>
      <c r="VD83" s="3047">
        <v>70</v>
      </c>
      <c r="VE83" s="3047">
        <v>84</v>
      </c>
      <c r="VF83" s="3047">
        <v>0</v>
      </c>
      <c r="VG83" s="3047">
        <v>0</v>
      </c>
      <c r="VH83" s="3047">
        <v>66</v>
      </c>
      <c r="VI83" s="3047">
        <v>61</v>
      </c>
      <c r="VJ83" s="3047">
        <v>129</v>
      </c>
      <c r="VK83" s="3047">
        <v>64</v>
      </c>
      <c r="VL83" s="3047">
        <v>101</v>
      </c>
      <c r="VM83" s="3047">
        <v>0</v>
      </c>
      <c r="VN83" s="3047">
        <v>0</v>
      </c>
      <c r="VO83" s="3047">
        <v>84</v>
      </c>
      <c r="VP83" s="3047">
        <v>79</v>
      </c>
      <c r="VQ83" s="3047">
        <v>160</v>
      </c>
      <c r="VR83" s="3047">
        <v>72</v>
      </c>
      <c r="VS83" s="3047">
        <v>102</v>
      </c>
      <c r="VT83" s="3047">
        <v>0</v>
      </c>
      <c r="VU83" s="3047">
        <v>0</v>
      </c>
      <c r="VV83" s="3047">
        <v>86</v>
      </c>
      <c r="VW83" s="3047">
        <v>79</v>
      </c>
      <c r="VX83" s="3047">
        <v>100</v>
      </c>
      <c r="VY83" s="3047">
        <v>80</v>
      </c>
      <c r="VZ83" s="3047">
        <v>83</v>
      </c>
      <c r="WA83" s="3047">
        <v>0</v>
      </c>
      <c r="WB83" s="3047">
        <v>0</v>
      </c>
      <c r="WC83" s="3047">
        <v>62</v>
      </c>
      <c r="WD83" s="3047">
        <v>87</v>
      </c>
      <c r="WE83" s="3047">
        <v>101</v>
      </c>
      <c r="WF83" s="3047">
        <v>65</v>
      </c>
      <c r="WG83" s="3047">
        <v>85</v>
      </c>
      <c r="WH83" s="3047">
        <v>0</v>
      </c>
      <c r="WI83" s="3047">
        <v>0</v>
      </c>
      <c r="WJ83" s="3047">
        <v>79</v>
      </c>
      <c r="WK83" s="3047">
        <v>72</v>
      </c>
      <c r="WL83" s="3047">
        <v>94</v>
      </c>
      <c r="WM83" s="3047">
        <v>40</v>
      </c>
      <c r="WN83" s="3047">
        <v>98</v>
      </c>
      <c r="WO83" s="3047">
        <v>0</v>
      </c>
      <c r="WP83" s="3047">
        <v>0</v>
      </c>
      <c r="WQ83" s="3047">
        <v>0</v>
      </c>
      <c r="WR83" s="3047">
        <v>66</v>
      </c>
      <c r="WS83" s="3047">
        <v>67</v>
      </c>
      <c r="WT83" s="3047">
        <v>100</v>
      </c>
      <c r="WU83" s="3047">
        <v>42</v>
      </c>
      <c r="WV83" s="3047">
        <v>0</v>
      </c>
      <c r="WW83" s="3047">
        <v>0</v>
      </c>
      <c r="WX83" s="3047">
        <v>74</v>
      </c>
      <c r="WY83" s="3047">
        <v>69</v>
      </c>
      <c r="WZ83" s="3047">
        <v>107</v>
      </c>
      <c r="XA83" s="3047">
        <v>42</v>
      </c>
      <c r="XB83" s="3047">
        <v>56</v>
      </c>
      <c r="XC83" s="3047">
        <v>0</v>
      </c>
      <c r="XD83" s="3047">
        <v>0</v>
      </c>
      <c r="XE83" s="3047">
        <v>61</v>
      </c>
      <c r="XF83" s="3047">
        <v>59</v>
      </c>
      <c r="XG83" s="3047">
        <v>76</v>
      </c>
      <c r="XH83" s="3047">
        <v>46</v>
      </c>
      <c r="XI83" s="3047">
        <v>65</v>
      </c>
      <c r="XJ83" s="3047">
        <v>0</v>
      </c>
      <c r="XK83" s="3047">
        <v>0</v>
      </c>
      <c r="XL83" s="3047">
        <v>74</v>
      </c>
      <c r="XM83" s="3047">
        <v>59</v>
      </c>
      <c r="XN83" s="3047">
        <v>114</v>
      </c>
      <c r="XO83" s="3047">
        <v>47</v>
      </c>
      <c r="XP83" s="3047">
        <v>61</v>
      </c>
      <c r="XQ83" s="3047">
        <v>0</v>
      </c>
      <c r="XR83" s="3047">
        <v>0</v>
      </c>
      <c r="XS83" s="3047">
        <v>57</v>
      </c>
      <c r="XT83" s="3047">
        <v>56</v>
      </c>
      <c r="XU83" s="3047">
        <v>126</v>
      </c>
      <c r="XV83" s="3047">
        <v>30</v>
      </c>
      <c r="XW83" s="3047">
        <v>96</v>
      </c>
      <c r="XX83" s="3047">
        <v>0</v>
      </c>
      <c r="XY83" s="3047">
        <v>0</v>
      </c>
      <c r="XZ83" s="3047">
        <v>62</v>
      </c>
      <c r="YA83" s="3047">
        <v>48</v>
      </c>
      <c r="YB83" s="3047">
        <v>6</v>
      </c>
      <c r="YC83" s="3047">
        <v>95</v>
      </c>
      <c r="YD83" s="3047">
        <v>78</v>
      </c>
      <c r="YE83" s="3047">
        <v>0</v>
      </c>
      <c r="YF83" s="3047">
        <v>0</v>
      </c>
      <c r="YG83" s="3047">
        <v>102</v>
      </c>
      <c r="YH83" s="3047">
        <v>84</v>
      </c>
      <c r="YI83" s="3047">
        <v>135</v>
      </c>
      <c r="YJ83" s="3047">
        <v>45</v>
      </c>
      <c r="YK83" s="3047">
        <v>81</v>
      </c>
      <c r="YL83" s="3047">
        <v>0</v>
      </c>
      <c r="YM83" s="3047">
        <v>0</v>
      </c>
      <c r="YN83" s="3047">
        <v>53</v>
      </c>
      <c r="YO83" s="3047">
        <v>63</v>
      </c>
      <c r="YP83" s="3047">
        <v>125</v>
      </c>
      <c r="YQ83" s="3047">
        <v>58</v>
      </c>
      <c r="YR83" s="3047">
        <v>64</v>
      </c>
      <c r="YS83" s="3047">
        <v>0</v>
      </c>
      <c r="YT83" s="3047">
        <v>0</v>
      </c>
      <c r="YU83" s="3047">
        <v>59</v>
      </c>
      <c r="YV83" s="3047">
        <v>74</v>
      </c>
      <c r="YW83" s="3047">
        <v>94</v>
      </c>
      <c r="YX83" s="3047">
        <v>54</v>
      </c>
      <c r="YY83" s="3047">
        <v>0</v>
      </c>
      <c r="YZ83" s="3047">
        <v>0</v>
      </c>
      <c r="ZA83" s="3047">
        <v>0</v>
      </c>
      <c r="ZB83" s="3047">
        <v>131</v>
      </c>
      <c r="ZC83" s="3047">
        <v>6</v>
      </c>
      <c r="ZD83" s="3047">
        <v>151</v>
      </c>
      <c r="ZE83" s="3047">
        <v>3</v>
      </c>
      <c r="ZF83" s="3047">
        <v>67</v>
      </c>
      <c r="ZG83" s="3047">
        <v>0</v>
      </c>
      <c r="ZH83" s="3047">
        <v>0</v>
      </c>
      <c r="ZI83" s="3047">
        <v>56</v>
      </c>
      <c r="ZJ83" s="3047">
        <v>51</v>
      </c>
      <c r="ZK83" s="3047">
        <v>6</v>
      </c>
      <c r="ZL83" s="3047">
        <v>85</v>
      </c>
      <c r="ZM83" s="3047">
        <v>56</v>
      </c>
      <c r="ZN83" s="3047">
        <v>0</v>
      </c>
      <c r="ZO83" s="3047">
        <v>0</v>
      </c>
      <c r="ZP83" s="3047">
        <v>130</v>
      </c>
      <c r="ZQ83" s="3047">
        <v>38</v>
      </c>
      <c r="ZR83" s="3047">
        <v>140</v>
      </c>
      <c r="ZS83" s="3047">
        <v>0</v>
      </c>
      <c r="ZT83" s="3047">
        <v>51</v>
      </c>
      <c r="ZU83" s="3047">
        <v>0</v>
      </c>
      <c r="ZV83" s="3047">
        <v>0</v>
      </c>
      <c r="ZW83" s="3047">
        <v>0</v>
      </c>
      <c r="ZX83" s="3047">
        <v>39</v>
      </c>
      <c r="ZY83" s="3047">
        <v>133</v>
      </c>
      <c r="ZZ83" s="3047">
        <v>37</v>
      </c>
      <c r="AAA83" s="3047">
        <v>52</v>
      </c>
      <c r="AAB83" s="3047">
        <v>0</v>
      </c>
      <c r="AAC83" s="3047">
        <v>0</v>
      </c>
      <c r="AAD83" s="3047">
        <v>70</v>
      </c>
      <c r="AAE83" s="3047">
        <v>74</v>
      </c>
      <c r="AAF83" s="3047">
        <v>66</v>
      </c>
      <c r="AAG83" s="3047">
        <v>107</v>
      </c>
      <c r="AAH83" s="3047">
        <v>30</v>
      </c>
      <c r="AAI83" s="3047">
        <v>0</v>
      </c>
      <c r="AAJ83" s="3047">
        <v>0</v>
      </c>
      <c r="AAK83" s="3047">
        <v>58</v>
      </c>
      <c r="AAL83" s="3047">
        <v>83</v>
      </c>
      <c r="AAM83" s="3047">
        <v>67</v>
      </c>
      <c r="AAN83" s="3047">
        <v>178</v>
      </c>
      <c r="AAO83" s="3047">
        <v>36</v>
      </c>
      <c r="AAP83" s="3047">
        <v>0</v>
      </c>
      <c r="AAQ83" s="3047">
        <v>0</v>
      </c>
      <c r="AAR83" s="3047">
        <v>73</v>
      </c>
      <c r="AAS83" s="3047">
        <v>110</v>
      </c>
      <c r="AAT83" s="3047">
        <v>86</v>
      </c>
      <c r="AAU83" s="3047">
        <v>135</v>
      </c>
      <c r="AAV83" s="3047">
        <v>57</v>
      </c>
      <c r="AAW83" s="3047">
        <v>0</v>
      </c>
      <c r="AAX83" s="3047">
        <v>0</v>
      </c>
      <c r="AAY83" s="3047">
        <v>93</v>
      </c>
      <c r="AAZ83" s="3047">
        <v>0</v>
      </c>
      <c r="ABA83" s="3047">
        <v>0</v>
      </c>
      <c r="ABB83" s="3047">
        <v>102</v>
      </c>
      <c r="ABC83" s="3047">
        <v>97</v>
      </c>
      <c r="ABD83" s="3047">
        <v>0</v>
      </c>
      <c r="ABE83" s="3047">
        <v>0</v>
      </c>
      <c r="ABF83" s="3047">
        <v>157</v>
      </c>
      <c r="ABG83" s="3047">
        <v>0</v>
      </c>
      <c r="ABH83" s="3047">
        <v>87</v>
      </c>
    </row>
    <row r="84" spans="1:736" x14ac:dyDescent="0.2">
      <c r="A84" s="3046" t="s">
        <v>442</v>
      </c>
      <c r="B84" s="2946">
        <v>42726</v>
      </c>
      <c r="C84" s="2946" t="s">
        <v>641</v>
      </c>
      <c r="D84" s="2946"/>
      <c r="E84" s="2946"/>
      <c r="F84" s="2946">
        <v>42733</v>
      </c>
      <c r="G84" s="2946">
        <v>42733</v>
      </c>
      <c r="H84" s="2946">
        <v>42733</v>
      </c>
      <c r="I84" s="2946">
        <v>42733</v>
      </c>
      <c r="J84" s="2946">
        <v>42733</v>
      </c>
      <c r="K84" s="2946">
        <v>42733</v>
      </c>
      <c r="L84" s="2946">
        <v>42742</v>
      </c>
      <c r="M84" s="2946">
        <v>42742</v>
      </c>
      <c r="N84" s="2946">
        <v>42745</v>
      </c>
      <c r="O84" s="2946">
        <v>42745</v>
      </c>
      <c r="P84" s="2946">
        <v>42745</v>
      </c>
      <c r="Q84" s="2946">
        <v>42745</v>
      </c>
      <c r="R84" s="2946"/>
      <c r="S84" s="2946"/>
      <c r="T84" s="2946">
        <v>42745</v>
      </c>
      <c r="U84" s="2946">
        <v>42751</v>
      </c>
      <c r="V84" s="2946">
        <v>42753</v>
      </c>
      <c r="W84" s="2946">
        <v>42753</v>
      </c>
      <c r="X84" s="2946">
        <v>42755</v>
      </c>
      <c r="Y84" s="2946"/>
      <c r="Z84" s="2946"/>
      <c r="AA84" s="2946">
        <v>42755</v>
      </c>
      <c r="AB84" s="2946">
        <v>42755</v>
      </c>
      <c r="AC84" s="2946">
        <v>42755</v>
      </c>
      <c r="AD84" s="2946">
        <v>42755</v>
      </c>
      <c r="AE84" s="2946">
        <v>42761</v>
      </c>
      <c r="AF84" s="2946"/>
      <c r="AG84" s="2946"/>
      <c r="AH84" s="2946">
        <v>42761</v>
      </c>
      <c r="AI84" s="2946">
        <v>42762</v>
      </c>
      <c r="AJ84" s="2946">
        <v>42766</v>
      </c>
      <c r="AK84" s="2946">
        <v>42766</v>
      </c>
      <c r="AL84" s="2946">
        <v>42766</v>
      </c>
      <c r="AM84" s="2946"/>
      <c r="AN84" s="2946"/>
      <c r="AO84" s="2946">
        <v>42766</v>
      </c>
      <c r="AP84" s="2946">
        <v>42773</v>
      </c>
      <c r="AQ84" s="2946">
        <v>42773</v>
      </c>
      <c r="AR84" s="2946">
        <v>42773</v>
      </c>
      <c r="AS84" s="2946">
        <v>42776</v>
      </c>
      <c r="AT84" s="2946"/>
      <c r="AU84" s="2946"/>
      <c r="AV84" s="2946">
        <v>42776</v>
      </c>
      <c r="AW84" s="2946">
        <v>42779</v>
      </c>
      <c r="AX84" s="2946">
        <v>42779</v>
      </c>
      <c r="AY84" s="2946">
        <v>42782</v>
      </c>
      <c r="AZ84" s="2946">
        <v>42782</v>
      </c>
      <c r="BA84" s="2946"/>
      <c r="BB84" s="2946"/>
      <c r="BC84" s="2946">
        <v>42782</v>
      </c>
      <c r="BD84" s="2946">
        <v>42787</v>
      </c>
      <c r="BE84" s="2946">
        <v>42787</v>
      </c>
      <c r="BF84" s="2946">
        <v>42787</v>
      </c>
      <c r="BG84" s="2946">
        <v>42787</v>
      </c>
      <c r="BH84" s="2946"/>
      <c r="BI84" s="2946"/>
      <c r="BJ84" s="2946">
        <v>42787</v>
      </c>
      <c r="BK84" s="2946">
        <v>42787</v>
      </c>
      <c r="BL84" s="2946">
        <v>42793</v>
      </c>
      <c r="BM84" s="2946">
        <v>42795</v>
      </c>
      <c r="BN84" s="2946">
        <v>42795</v>
      </c>
      <c r="BO84" s="2946">
        <v>42795</v>
      </c>
      <c r="BP84" s="2946">
        <v>42795</v>
      </c>
      <c r="BQ84" s="2946">
        <v>42797</v>
      </c>
      <c r="BR84" s="2946">
        <v>42797</v>
      </c>
      <c r="BS84" s="2946">
        <v>42801</v>
      </c>
      <c r="BT84" s="2946">
        <v>42802</v>
      </c>
      <c r="BU84" s="2946">
        <v>42803</v>
      </c>
      <c r="BV84" s="2946">
        <v>42803</v>
      </c>
      <c r="BW84" s="2946">
        <v>42803</v>
      </c>
      <c r="BX84" s="2946">
        <v>42807</v>
      </c>
      <c r="BY84" s="2946">
        <v>42807</v>
      </c>
      <c r="BZ84" s="2946">
        <v>42809</v>
      </c>
      <c r="CA84" s="2946">
        <v>42809</v>
      </c>
      <c r="CB84" s="2946">
        <v>42811</v>
      </c>
      <c r="CC84" s="2946">
        <v>42811</v>
      </c>
      <c r="CD84" s="2946">
        <v>42811</v>
      </c>
      <c r="CE84" s="2946">
        <v>42811</v>
      </c>
      <c r="CF84" s="2946">
        <v>42815</v>
      </c>
      <c r="CG84" s="2946">
        <v>42816</v>
      </c>
      <c r="CH84" s="2946">
        <v>42816</v>
      </c>
      <c r="CI84" s="2946">
        <v>42818</v>
      </c>
      <c r="CJ84" s="2946">
        <v>42818</v>
      </c>
      <c r="CK84" s="2946">
        <v>42818</v>
      </c>
      <c r="CL84" s="2946">
        <v>42821</v>
      </c>
      <c r="CM84" s="2946">
        <v>42822</v>
      </c>
      <c r="CN84" s="2946">
        <v>42823</v>
      </c>
      <c r="CO84" s="2946">
        <v>42823</v>
      </c>
      <c r="CP84" s="2946">
        <v>42823</v>
      </c>
      <c r="CQ84" s="2946">
        <v>42823</v>
      </c>
      <c r="CR84" s="2946">
        <v>42823</v>
      </c>
      <c r="CS84" s="2946">
        <v>42824</v>
      </c>
      <c r="CT84" s="2946">
        <v>42824</v>
      </c>
      <c r="CU84" s="2946">
        <v>42829</v>
      </c>
      <c r="CV84" s="2946">
        <v>42831</v>
      </c>
      <c r="CW84" s="2946">
        <v>42832</v>
      </c>
      <c r="CX84" s="2946">
        <v>42832</v>
      </c>
      <c r="CY84" s="2946">
        <v>42832</v>
      </c>
      <c r="CZ84" s="2946">
        <v>42832</v>
      </c>
      <c r="DA84" s="2946">
        <v>42835</v>
      </c>
      <c r="DB84" s="2946">
        <v>42835</v>
      </c>
      <c r="DC84" s="2946">
        <v>42836</v>
      </c>
      <c r="DD84" s="2946">
        <v>42836</v>
      </c>
      <c r="DE84" s="2946">
        <v>42836</v>
      </c>
      <c r="DF84" s="2946">
        <v>42836</v>
      </c>
      <c r="DG84" s="2946">
        <v>42842</v>
      </c>
      <c r="DH84" s="2946">
        <v>42843</v>
      </c>
      <c r="DI84" s="2946">
        <v>42844</v>
      </c>
      <c r="DJ84" s="2946">
        <v>42845</v>
      </c>
      <c r="DK84" s="2946">
        <v>42846</v>
      </c>
      <c r="DL84" s="2946">
        <v>42846</v>
      </c>
      <c r="DM84" s="2946">
        <v>42846</v>
      </c>
      <c r="DN84" s="2946">
        <v>42849</v>
      </c>
      <c r="DO84" s="2946">
        <v>42850</v>
      </c>
      <c r="DP84" s="2946">
        <v>42850</v>
      </c>
      <c r="DQ84" s="2946">
        <v>42850</v>
      </c>
      <c r="DR84" s="2946">
        <v>42850</v>
      </c>
      <c r="DS84" s="2946">
        <v>42850</v>
      </c>
      <c r="DT84" s="2946">
        <v>42850</v>
      </c>
      <c r="DU84" s="2946">
        <v>42850</v>
      </c>
      <c r="DV84" s="2946">
        <v>42850</v>
      </c>
      <c r="DW84" s="2946">
        <v>42850</v>
      </c>
      <c r="DX84" s="2946">
        <v>42850</v>
      </c>
      <c r="DY84" s="2946">
        <v>42850</v>
      </c>
      <c r="DZ84" s="2946">
        <v>42850</v>
      </c>
      <c r="EA84" s="2946">
        <v>42850</v>
      </c>
      <c r="EB84" s="2946">
        <v>42850</v>
      </c>
      <c r="EC84" s="2946">
        <v>42864</v>
      </c>
      <c r="ED84" s="2946">
        <v>42864</v>
      </c>
      <c r="EE84" s="2946">
        <v>42864</v>
      </c>
      <c r="EF84" s="2946">
        <v>42866</v>
      </c>
      <c r="EG84" s="2946">
        <v>42866</v>
      </c>
      <c r="EH84" s="2946">
        <v>42866</v>
      </c>
      <c r="EI84" s="2946">
        <v>42867</v>
      </c>
      <c r="EJ84" s="4883" t="s">
        <v>647</v>
      </c>
      <c r="EK84" s="2946">
        <v>42872</v>
      </c>
      <c r="EL84" s="2946">
        <v>42872</v>
      </c>
      <c r="EM84" s="2946">
        <v>42874</v>
      </c>
      <c r="EN84" s="2946">
        <v>42874</v>
      </c>
      <c r="EO84" s="2946">
        <v>42874</v>
      </c>
      <c r="EP84" s="2946">
        <v>42877</v>
      </c>
      <c r="EQ84" s="2946">
        <v>42877</v>
      </c>
      <c r="ER84" s="2946">
        <v>42877</v>
      </c>
      <c r="ES84" s="2946">
        <v>42880</v>
      </c>
      <c r="ET84" s="2946">
        <v>42880</v>
      </c>
      <c r="EU84" s="2946">
        <v>42880</v>
      </c>
      <c r="EV84" s="2946">
        <v>42880</v>
      </c>
      <c r="EW84" s="2946">
        <v>42880</v>
      </c>
      <c r="EX84" s="2946">
        <v>42885</v>
      </c>
      <c r="EY84" s="2946">
        <v>42886</v>
      </c>
      <c r="EZ84" s="2946">
        <v>42886</v>
      </c>
      <c r="FA84" s="2946">
        <v>42886</v>
      </c>
      <c r="FB84" s="2946">
        <v>42886</v>
      </c>
      <c r="FC84" s="2946">
        <v>42886</v>
      </c>
      <c r="FD84" s="2946">
        <v>42886</v>
      </c>
      <c r="FE84" s="2946">
        <v>42886</v>
      </c>
      <c r="FF84" s="2946">
        <v>42886</v>
      </c>
      <c r="FG84" s="2946">
        <v>42886</v>
      </c>
      <c r="FH84" s="2946">
        <v>42886</v>
      </c>
      <c r="FI84" s="2946">
        <v>42886</v>
      </c>
      <c r="FJ84" s="2946">
        <v>42886</v>
      </c>
      <c r="FK84" s="2946">
        <v>42894</v>
      </c>
      <c r="FL84" s="2946">
        <v>42895</v>
      </c>
      <c r="FM84" s="2946">
        <v>42899</v>
      </c>
      <c r="FN84" s="2946">
        <v>42899</v>
      </c>
      <c r="FO84" s="2946">
        <v>42902</v>
      </c>
      <c r="FP84" s="2946">
        <v>42902</v>
      </c>
      <c r="FQ84" s="2946">
        <v>42902</v>
      </c>
      <c r="FR84" s="2946">
        <v>42902</v>
      </c>
      <c r="FS84" s="2946">
        <v>42905</v>
      </c>
      <c r="FT84" s="2946">
        <v>42906</v>
      </c>
      <c r="FU84" s="2946">
        <v>42906</v>
      </c>
      <c r="FV84" s="2946">
        <v>42906</v>
      </c>
      <c r="FW84" s="2946">
        <v>42906</v>
      </c>
      <c r="FX84" s="2946">
        <v>42906</v>
      </c>
      <c r="FY84" s="2946">
        <v>42906</v>
      </c>
      <c r="FZ84" s="2946">
        <v>42913</v>
      </c>
      <c r="GA84" s="2946">
        <v>42913</v>
      </c>
      <c r="GB84" s="2946">
        <v>42913</v>
      </c>
      <c r="GC84" s="2946">
        <v>42915</v>
      </c>
      <c r="GD84" s="2946">
        <v>42915</v>
      </c>
      <c r="GE84" s="2946">
        <v>42915</v>
      </c>
      <c r="GF84" s="2946">
        <v>42916</v>
      </c>
      <c r="GG84" s="2946">
        <v>42916</v>
      </c>
      <c r="GH84" s="2946">
        <v>42919</v>
      </c>
      <c r="GI84" s="2946">
        <v>42921</v>
      </c>
      <c r="GJ84" s="2946">
        <v>42923</v>
      </c>
      <c r="GK84" s="2946">
        <v>42923</v>
      </c>
      <c r="GL84" s="4883">
        <v>42923</v>
      </c>
      <c r="GM84" s="4883">
        <v>42926</v>
      </c>
      <c r="GN84" s="4883">
        <v>42926</v>
      </c>
      <c r="GO84" s="4883">
        <v>42928</v>
      </c>
      <c r="GP84" s="4883">
        <v>42929</v>
      </c>
      <c r="GQ84" s="4883">
        <v>42931</v>
      </c>
      <c r="GR84" s="4883">
        <v>42931</v>
      </c>
      <c r="GS84" s="4883">
        <v>42931</v>
      </c>
      <c r="GT84" s="4883">
        <v>42933</v>
      </c>
      <c r="GU84" s="4883">
        <v>42933</v>
      </c>
      <c r="GV84" s="4883">
        <v>42934</v>
      </c>
      <c r="GW84" s="4883">
        <v>42934</v>
      </c>
      <c r="GX84" s="4883">
        <v>42934</v>
      </c>
      <c r="GY84" s="4883">
        <v>42934</v>
      </c>
      <c r="GZ84" s="4883">
        <v>42934</v>
      </c>
      <c r="HA84" s="4883">
        <v>42938</v>
      </c>
      <c r="HB84" s="4883">
        <v>42941</v>
      </c>
      <c r="HC84" s="4883">
        <v>42941</v>
      </c>
      <c r="HD84" s="4883">
        <v>42941</v>
      </c>
      <c r="HE84" s="4883">
        <v>42943</v>
      </c>
      <c r="HF84" s="4883">
        <v>42943</v>
      </c>
      <c r="HG84" s="4883">
        <v>42943</v>
      </c>
      <c r="HH84" s="4883">
        <v>42943</v>
      </c>
      <c r="HI84" s="4883">
        <v>42947</v>
      </c>
      <c r="HJ84" s="4883">
        <v>42947</v>
      </c>
      <c r="HK84" s="4883">
        <v>42947</v>
      </c>
      <c r="HL84" s="4883">
        <v>42947</v>
      </c>
      <c r="HM84" s="4883">
        <v>42947</v>
      </c>
      <c r="HN84" s="4883">
        <v>42947</v>
      </c>
      <c r="HO84" s="4883">
        <v>42947</v>
      </c>
      <c r="HP84" s="4883">
        <v>42954</v>
      </c>
      <c r="HQ84" s="4883">
        <v>42956</v>
      </c>
      <c r="HR84" s="4883">
        <v>42956</v>
      </c>
      <c r="HS84" s="4883">
        <v>42957</v>
      </c>
      <c r="HT84" s="4883">
        <v>42957</v>
      </c>
      <c r="HU84" s="4883">
        <v>42957</v>
      </c>
      <c r="HV84" s="4883">
        <v>42958</v>
      </c>
      <c r="HW84" s="4883">
        <v>42962</v>
      </c>
      <c r="HX84" s="4883" t="s">
        <v>647</v>
      </c>
      <c r="HY84" s="4883">
        <v>42964</v>
      </c>
      <c r="HZ84" s="4883">
        <v>42964</v>
      </c>
      <c r="IA84" s="4883">
        <v>42964</v>
      </c>
      <c r="IB84" s="4883">
        <v>42964</v>
      </c>
      <c r="IC84" s="4883">
        <v>42968</v>
      </c>
      <c r="ID84" s="4883">
        <v>42969</v>
      </c>
      <c r="IE84" s="4883">
        <v>42970</v>
      </c>
      <c r="IF84" s="4883">
        <v>42971</v>
      </c>
      <c r="IG84" s="4883" t="s">
        <v>647</v>
      </c>
      <c r="IH84" s="4883">
        <v>42973</v>
      </c>
      <c r="II84" s="4883">
        <v>42973</v>
      </c>
      <c r="IJ84" s="4883">
        <v>42975</v>
      </c>
      <c r="IK84" s="4883">
        <v>42976</v>
      </c>
      <c r="IL84" s="4883">
        <v>42976</v>
      </c>
      <c r="IM84" s="4883">
        <v>42976</v>
      </c>
      <c r="IN84" s="4883">
        <v>42976</v>
      </c>
      <c r="IO84" s="4883">
        <v>42976</v>
      </c>
      <c r="IP84" s="4883">
        <v>42976</v>
      </c>
      <c r="IQ84" s="4883">
        <v>42976</v>
      </c>
      <c r="IR84" s="4883">
        <v>42983</v>
      </c>
      <c r="IS84" s="4883">
        <v>42984</v>
      </c>
      <c r="IT84" s="4883">
        <v>42985</v>
      </c>
      <c r="IU84" s="4883">
        <v>42986</v>
      </c>
      <c r="IV84" s="4883">
        <v>42986</v>
      </c>
      <c r="IW84" s="4883">
        <v>42986</v>
      </c>
      <c r="IX84" s="4883">
        <v>42989</v>
      </c>
      <c r="IY84" s="4883">
        <v>42989</v>
      </c>
      <c r="IZ84" s="4883">
        <v>42990</v>
      </c>
      <c r="JA84" s="4883">
        <v>42992</v>
      </c>
      <c r="JB84" s="4883">
        <v>42992</v>
      </c>
      <c r="JC84" s="4883">
        <v>42992</v>
      </c>
      <c r="JD84" s="4883">
        <v>42992</v>
      </c>
      <c r="JE84" s="4883">
        <v>42992</v>
      </c>
      <c r="JF84" s="4883">
        <v>42992</v>
      </c>
      <c r="JG84" s="4883">
        <v>42992</v>
      </c>
      <c r="JH84" s="4883">
        <v>42992</v>
      </c>
      <c r="JI84" s="4883">
        <v>42992</v>
      </c>
      <c r="JJ84" s="4883">
        <v>42992</v>
      </c>
      <c r="JK84" s="4883">
        <v>42992</v>
      </c>
      <c r="JL84" s="4883">
        <v>43000</v>
      </c>
      <c r="JM84" s="4883">
        <v>43004</v>
      </c>
      <c r="JN84" s="4883">
        <v>43005</v>
      </c>
      <c r="JO84" s="4883">
        <v>43006</v>
      </c>
      <c r="JP84" s="4883">
        <v>43007</v>
      </c>
      <c r="JQ84" s="4883">
        <v>43007</v>
      </c>
      <c r="JR84" s="4883">
        <v>43007</v>
      </c>
      <c r="JS84" s="4883">
        <v>43007</v>
      </c>
      <c r="JT84" s="4883">
        <v>43011</v>
      </c>
      <c r="JU84" s="4883">
        <v>43012</v>
      </c>
      <c r="JV84" s="4883">
        <v>43013</v>
      </c>
      <c r="JW84" s="4883">
        <v>43014</v>
      </c>
      <c r="JX84" s="4883">
        <v>43014</v>
      </c>
      <c r="JY84" s="4883">
        <v>43014</v>
      </c>
      <c r="JZ84" s="4883">
        <v>43017</v>
      </c>
      <c r="KA84" s="4883">
        <v>43018</v>
      </c>
      <c r="KB84" s="4883" t="s">
        <v>647</v>
      </c>
      <c r="KC84" s="4883">
        <v>43020</v>
      </c>
      <c r="KD84" s="4883">
        <v>43020</v>
      </c>
      <c r="KE84" s="4883">
        <v>43020</v>
      </c>
      <c r="KF84" s="4883">
        <v>43020</v>
      </c>
      <c r="KG84" s="4883">
        <v>43020</v>
      </c>
      <c r="KH84" s="4883">
        <v>43021</v>
      </c>
      <c r="KI84" s="4883">
        <v>43026</v>
      </c>
      <c r="KJ84" s="4883">
        <v>43027</v>
      </c>
      <c r="KK84" s="4883">
        <v>43027</v>
      </c>
      <c r="KL84" s="4883">
        <v>43027</v>
      </c>
      <c r="KM84" s="4883">
        <v>43027</v>
      </c>
      <c r="KN84" s="4883">
        <v>43028</v>
      </c>
      <c r="KO84" s="4883">
        <v>43032</v>
      </c>
      <c r="KP84" s="4883">
        <v>43033</v>
      </c>
      <c r="KQ84" s="4883">
        <v>43034</v>
      </c>
      <c r="KR84" s="4883">
        <v>43035</v>
      </c>
      <c r="KS84" s="4883">
        <v>43035</v>
      </c>
      <c r="KT84" s="4883">
        <v>43035</v>
      </c>
      <c r="KU84" s="4883">
        <v>43038</v>
      </c>
      <c r="KV84" s="4883">
        <v>43038</v>
      </c>
      <c r="KW84" s="4883">
        <v>43038</v>
      </c>
      <c r="KX84" s="4883">
        <v>43038</v>
      </c>
      <c r="KY84" s="4883">
        <v>43038</v>
      </c>
      <c r="KZ84" s="4883">
        <v>43038</v>
      </c>
      <c r="LA84" s="4883">
        <v>43038</v>
      </c>
      <c r="LB84" s="4883">
        <v>43039</v>
      </c>
      <c r="LC84" s="4883">
        <v>43039</v>
      </c>
      <c r="LD84" s="4883">
        <v>43046</v>
      </c>
      <c r="LE84" s="4883">
        <v>43048</v>
      </c>
      <c r="LF84" s="4883">
        <v>43049</v>
      </c>
      <c r="LG84" s="4883">
        <v>43049</v>
      </c>
      <c r="LH84" s="4883">
        <v>43049</v>
      </c>
      <c r="LI84" s="4883">
        <v>43052</v>
      </c>
      <c r="LJ84" s="4883">
        <v>43053</v>
      </c>
      <c r="LK84" s="4883">
        <v>43054</v>
      </c>
      <c r="LL84" s="4883">
        <v>43055</v>
      </c>
      <c r="LM84" s="4883">
        <v>43055</v>
      </c>
      <c r="LN84" s="4883">
        <v>43055</v>
      </c>
      <c r="LO84" s="4883">
        <v>43055</v>
      </c>
      <c r="LP84" s="4883">
        <v>43055</v>
      </c>
      <c r="LQ84" s="4883">
        <v>43055</v>
      </c>
      <c r="LR84" s="4883">
        <v>43055</v>
      </c>
      <c r="LS84" s="4883">
        <v>43055</v>
      </c>
      <c r="LT84" s="4883">
        <v>43060</v>
      </c>
      <c r="LU84" s="4883">
        <v>43060</v>
      </c>
      <c r="LV84" s="4883">
        <v>43060</v>
      </c>
      <c r="LW84" s="4883">
        <v>43066</v>
      </c>
      <c r="LX84" s="4883">
        <v>43067</v>
      </c>
      <c r="LY84" s="4883">
        <v>43067</v>
      </c>
      <c r="LZ84" s="4883">
        <v>43069</v>
      </c>
      <c r="MA84" s="4883">
        <v>43069</v>
      </c>
      <c r="MB84" s="4883">
        <v>43069</v>
      </c>
      <c r="MC84" s="4883">
        <v>43069</v>
      </c>
      <c r="MD84" s="4883">
        <v>43069</v>
      </c>
      <c r="ME84" s="4883">
        <v>43070</v>
      </c>
      <c r="MF84" s="4883">
        <v>43074</v>
      </c>
      <c r="MG84" s="4883">
        <v>43076</v>
      </c>
      <c r="MH84" s="4883">
        <v>43076</v>
      </c>
      <c r="MI84" s="4883">
        <v>43077</v>
      </c>
      <c r="MJ84" s="4883">
        <v>43077</v>
      </c>
      <c r="MK84" s="4883">
        <v>43080</v>
      </c>
      <c r="ML84" s="4883">
        <v>43080</v>
      </c>
      <c r="MM84" s="4883">
        <v>43080</v>
      </c>
      <c r="MN84" s="4883">
        <v>43083</v>
      </c>
      <c r="MO84" s="4883">
        <v>43084</v>
      </c>
      <c r="MP84" s="4883">
        <v>43084</v>
      </c>
      <c r="MQ84" s="4883">
        <v>43084</v>
      </c>
      <c r="MR84" s="4883">
        <v>43084</v>
      </c>
      <c r="MS84" s="4883">
        <v>43084</v>
      </c>
      <c r="MT84" s="4883">
        <v>43084</v>
      </c>
      <c r="MU84" s="4883">
        <v>43084</v>
      </c>
      <c r="MV84" s="4883">
        <v>43091</v>
      </c>
      <c r="MW84" s="4883">
        <v>43091</v>
      </c>
      <c r="MX84" s="4883">
        <v>43091</v>
      </c>
      <c r="MY84" s="4883">
        <v>43091</v>
      </c>
      <c r="MZ84" s="4883">
        <v>43095</v>
      </c>
      <c r="NA84" s="4883">
        <v>43095</v>
      </c>
      <c r="NB84" s="4883">
        <v>43095</v>
      </c>
      <c r="NC84" s="4883">
        <v>43098</v>
      </c>
      <c r="ND84" s="4883">
        <v>43098</v>
      </c>
      <c r="NE84" s="4883">
        <v>43098</v>
      </c>
      <c r="NF84" s="4883">
        <v>43098</v>
      </c>
      <c r="NG84" s="4883">
        <v>43102</v>
      </c>
      <c r="NH84" s="4883">
        <v>43102</v>
      </c>
      <c r="NI84" s="4883">
        <v>43102</v>
      </c>
      <c r="NJ84" s="4883">
        <v>43104</v>
      </c>
      <c r="NK84" s="4883">
        <v>43104</v>
      </c>
      <c r="NL84" s="4883">
        <v>43104</v>
      </c>
      <c r="NM84" s="4883">
        <v>43105</v>
      </c>
      <c r="NN84" s="4883">
        <v>43109</v>
      </c>
      <c r="NO84" s="4883">
        <v>43110</v>
      </c>
      <c r="NP84" s="4883">
        <v>43111</v>
      </c>
      <c r="NQ84" s="4883">
        <v>43111</v>
      </c>
      <c r="NR84" s="4883">
        <v>43111</v>
      </c>
      <c r="NS84" s="4883">
        <v>43111</v>
      </c>
      <c r="NT84" s="4883">
        <v>43115</v>
      </c>
      <c r="NU84" s="4883">
        <v>43115</v>
      </c>
      <c r="NV84" s="4883">
        <v>43117</v>
      </c>
      <c r="NW84" s="4883">
        <v>43117</v>
      </c>
      <c r="NX84" s="4883">
        <v>43117</v>
      </c>
      <c r="NY84" s="4883">
        <v>43117</v>
      </c>
      <c r="NZ84" s="4883">
        <v>43117</v>
      </c>
      <c r="OA84" s="4883">
        <v>43119</v>
      </c>
      <c r="OB84" s="4883">
        <v>43119</v>
      </c>
      <c r="OC84" s="4883">
        <v>43123</v>
      </c>
      <c r="OD84" s="4883">
        <v>43125</v>
      </c>
      <c r="OE84" s="4883" t="s">
        <v>647</v>
      </c>
      <c r="OF84" s="4883">
        <v>43127</v>
      </c>
      <c r="OG84" s="4883">
        <v>43127</v>
      </c>
      <c r="OH84" s="4883">
        <v>43129</v>
      </c>
      <c r="OI84" s="4883">
        <v>43130</v>
      </c>
      <c r="OJ84" s="4883">
        <v>43131</v>
      </c>
      <c r="OK84" s="4883">
        <v>43132</v>
      </c>
      <c r="OL84" s="4883" t="s">
        <v>647</v>
      </c>
      <c r="OM84" s="4883">
        <v>43134</v>
      </c>
      <c r="ON84" s="4883">
        <v>43134</v>
      </c>
      <c r="OO84" s="4883">
        <v>43136</v>
      </c>
      <c r="OP84" s="4883">
        <v>43137</v>
      </c>
      <c r="OQ84" s="4883">
        <v>43138</v>
      </c>
      <c r="OR84" s="4883">
        <v>43139</v>
      </c>
      <c r="OS84" s="4883">
        <v>43139</v>
      </c>
      <c r="OT84" s="4883">
        <v>43139</v>
      </c>
      <c r="OU84" s="4883">
        <v>43139</v>
      </c>
      <c r="OV84" s="4883">
        <v>43143</v>
      </c>
      <c r="OW84" s="4883">
        <v>43143</v>
      </c>
      <c r="OX84" s="4883">
        <v>43143</v>
      </c>
      <c r="OY84" s="4883">
        <v>43143</v>
      </c>
      <c r="OZ84" s="4883">
        <v>43143</v>
      </c>
      <c r="PA84" s="4883">
        <v>43143</v>
      </c>
      <c r="PB84" s="4883">
        <v>43143</v>
      </c>
      <c r="PC84" s="4883">
        <v>43143</v>
      </c>
      <c r="PD84" s="4883">
        <v>43143</v>
      </c>
      <c r="PE84" s="4883">
        <v>43143</v>
      </c>
      <c r="PF84" s="4883">
        <v>43143</v>
      </c>
      <c r="PG84" s="4883">
        <v>43143</v>
      </c>
      <c r="PH84" s="4883"/>
      <c r="PI84" s="4883">
        <v>43143</v>
      </c>
      <c r="PJ84" s="4883">
        <v>43143</v>
      </c>
      <c r="PK84" s="4883">
        <v>43143</v>
      </c>
      <c r="PL84" s="4883">
        <v>43143</v>
      </c>
      <c r="PM84" s="4883">
        <v>43143</v>
      </c>
      <c r="PN84" s="4883">
        <v>43143</v>
      </c>
      <c r="PO84" s="4883">
        <v>43143</v>
      </c>
      <c r="PP84" s="4883">
        <v>43143</v>
      </c>
      <c r="PQ84" s="4883">
        <v>43143</v>
      </c>
      <c r="PR84" s="4883">
        <v>43143</v>
      </c>
      <c r="PS84" s="4883">
        <v>43143</v>
      </c>
      <c r="PT84" s="4883">
        <v>43143</v>
      </c>
      <c r="PU84" s="4883">
        <v>43143</v>
      </c>
      <c r="PV84" s="4883">
        <v>43143</v>
      </c>
      <c r="PW84" s="4883">
        <v>43143</v>
      </c>
      <c r="PX84" s="4883">
        <v>43143</v>
      </c>
      <c r="PY84" s="4883">
        <v>43143</v>
      </c>
      <c r="PZ84" s="4883">
        <v>43143</v>
      </c>
      <c r="QA84" s="4883">
        <v>43143</v>
      </c>
      <c r="QB84" s="4883">
        <v>43143</v>
      </c>
      <c r="QC84" s="4883">
        <v>43143</v>
      </c>
      <c r="QD84" s="4883">
        <v>43143</v>
      </c>
      <c r="QE84" s="4883">
        <v>43143</v>
      </c>
      <c r="QF84" s="4883">
        <v>43143</v>
      </c>
      <c r="QG84" s="4883">
        <v>43143</v>
      </c>
      <c r="QH84" s="4883">
        <v>43143</v>
      </c>
      <c r="QI84" s="4883">
        <v>43143</v>
      </c>
      <c r="QJ84" s="4883">
        <v>43143</v>
      </c>
      <c r="QK84" s="4883">
        <v>43143</v>
      </c>
      <c r="QL84" s="4883">
        <v>43143</v>
      </c>
      <c r="QM84" s="4883">
        <v>43143</v>
      </c>
      <c r="QN84" s="4883">
        <v>43143</v>
      </c>
      <c r="QO84" s="4883">
        <v>43143</v>
      </c>
      <c r="QP84" s="4883">
        <v>43143</v>
      </c>
      <c r="QQ84" s="4883">
        <v>43143</v>
      </c>
      <c r="QR84" s="4883">
        <v>43143</v>
      </c>
      <c r="QS84" s="4883">
        <v>43143</v>
      </c>
      <c r="QT84" s="4883">
        <v>43143</v>
      </c>
      <c r="QU84" s="4883">
        <v>43143</v>
      </c>
      <c r="QV84" s="4883">
        <v>43143</v>
      </c>
      <c r="QW84" s="4883">
        <v>43143</v>
      </c>
      <c r="QX84" s="4883">
        <v>43143</v>
      </c>
      <c r="QY84" s="4883">
        <v>43143</v>
      </c>
      <c r="QZ84" s="4883">
        <v>43143</v>
      </c>
      <c r="RA84" s="4883">
        <v>43143</v>
      </c>
      <c r="RB84" s="4883">
        <v>43143</v>
      </c>
      <c r="RC84" s="4883">
        <v>43143</v>
      </c>
      <c r="RD84" s="4883">
        <v>43143</v>
      </c>
      <c r="RE84" s="4883">
        <v>43143</v>
      </c>
      <c r="RF84" s="4883">
        <v>43143</v>
      </c>
      <c r="RG84" s="4883">
        <v>43143</v>
      </c>
      <c r="RH84" s="4883">
        <v>43143</v>
      </c>
      <c r="RI84" s="4883">
        <v>43143</v>
      </c>
      <c r="RJ84" s="4883">
        <v>43143</v>
      </c>
      <c r="RK84" s="4883">
        <v>43143</v>
      </c>
      <c r="RL84" s="4883">
        <v>43143</v>
      </c>
      <c r="RM84" s="4883">
        <v>43143</v>
      </c>
      <c r="RN84" s="4883">
        <v>43143</v>
      </c>
      <c r="RO84" s="4883">
        <v>43143</v>
      </c>
      <c r="RP84" s="4883">
        <v>43143</v>
      </c>
      <c r="RQ84" s="4883">
        <v>43143</v>
      </c>
      <c r="RR84" s="4883">
        <v>43143</v>
      </c>
      <c r="RS84" s="4883">
        <v>43143</v>
      </c>
      <c r="RT84" s="4883">
        <v>43143</v>
      </c>
      <c r="RU84" s="4883">
        <v>43143</v>
      </c>
      <c r="RV84" s="4883">
        <v>43143</v>
      </c>
      <c r="RW84" s="4883">
        <v>43143</v>
      </c>
      <c r="RX84" s="4883">
        <v>43143</v>
      </c>
      <c r="RY84" s="4883">
        <v>43143</v>
      </c>
      <c r="RZ84" s="4883">
        <v>43143</v>
      </c>
      <c r="SA84" s="4883">
        <v>43143</v>
      </c>
      <c r="SB84" s="4883">
        <v>43143</v>
      </c>
      <c r="SC84" s="4883">
        <v>43228</v>
      </c>
      <c r="SD84" s="4883">
        <v>43229</v>
      </c>
      <c r="SE84" s="4883">
        <v>43230</v>
      </c>
      <c r="SF84" s="4883">
        <v>43230</v>
      </c>
      <c r="SG84" s="4883">
        <v>43230</v>
      </c>
      <c r="SH84" s="4883">
        <v>43230</v>
      </c>
      <c r="SI84" s="4883">
        <v>43230</v>
      </c>
      <c r="SJ84" s="4883">
        <v>43234</v>
      </c>
      <c r="SK84" s="4883">
        <v>43235</v>
      </c>
      <c r="SL84" s="4883">
        <v>43236</v>
      </c>
      <c r="SM84" s="4883">
        <v>43238</v>
      </c>
      <c r="SN84" s="4883">
        <v>43238</v>
      </c>
      <c r="SO84" s="4883">
        <v>43238</v>
      </c>
      <c r="SP84" s="4883">
        <v>43241</v>
      </c>
      <c r="SQ84" s="4883">
        <v>43241</v>
      </c>
      <c r="SR84" s="4883">
        <v>43243</v>
      </c>
      <c r="SS84" s="4883">
        <v>43244</v>
      </c>
      <c r="ST84" s="4883" t="s">
        <v>647</v>
      </c>
      <c r="SU84" s="4883">
        <v>43246</v>
      </c>
      <c r="SV84" s="4883">
        <v>43246</v>
      </c>
      <c r="SW84" s="4883">
        <v>43246</v>
      </c>
      <c r="SX84" s="4883">
        <v>43249</v>
      </c>
      <c r="SY84" s="4883">
        <v>43249</v>
      </c>
      <c r="SZ84" s="4883">
        <v>43250</v>
      </c>
      <c r="TA84" s="4883">
        <v>43251</v>
      </c>
      <c r="TB84" s="4883">
        <v>43251</v>
      </c>
      <c r="TC84" s="4883">
        <v>43251</v>
      </c>
      <c r="TD84" s="4883">
        <v>43251</v>
      </c>
      <c r="TE84" s="4883">
        <v>43256</v>
      </c>
      <c r="TF84" s="4883">
        <v>43257</v>
      </c>
      <c r="TG84" s="4883">
        <v>43258</v>
      </c>
      <c r="TH84" s="4883">
        <v>43259</v>
      </c>
      <c r="TI84" s="4883">
        <v>43259</v>
      </c>
      <c r="TJ84" s="4883">
        <v>43259</v>
      </c>
      <c r="TK84" s="4883">
        <v>43262</v>
      </c>
      <c r="TL84" s="4883">
        <v>43263</v>
      </c>
      <c r="TM84" s="4883">
        <v>43264</v>
      </c>
      <c r="TN84" s="4883">
        <v>43265</v>
      </c>
      <c r="TO84" s="4883">
        <v>43265</v>
      </c>
      <c r="TP84" s="4883">
        <v>43265</v>
      </c>
      <c r="TQ84" s="4883">
        <v>43265</v>
      </c>
      <c r="TR84" s="4883">
        <v>43269</v>
      </c>
      <c r="TS84" s="4883">
        <v>43270</v>
      </c>
      <c r="TT84" s="4883">
        <v>43271</v>
      </c>
      <c r="TU84" s="4883">
        <v>43272</v>
      </c>
      <c r="TV84" s="4883">
        <v>43273</v>
      </c>
      <c r="TW84" s="4883">
        <v>43273</v>
      </c>
      <c r="TX84" s="4883">
        <v>43273</v>
      </c>
      <c r="TY84" s="4883" t="s">
        <v>647</v>
      </c>
      <c r="TZ84" s="4883">
        <v>43277</v>
      </c>
      <c r="UA84" s="4883">
        <v>43278</v>
      </c>
      <c r="UB84" s="4883">
        <v>43278</v>
      </c>
      <c r="UC84" s="4883">
        <v>43280</v>
      </c>
      <c r="UD84" s="4883">
        <v>43280</v>
      </c>
      <c r="UE84" s="4883">
        <v>43280</v>
      </c>
      <c r="UF84" s="4883">
        <v>43283</v>
      </c>
      <c r="UG84" s="4883">
        <v>43283</v>
      </c>
      <c r="UH84" s="4883">
        <v>43283</v>
      </c>
      <c r="UI84" s="4883">
        <v>43283</v>
      </c>
      <c r="UJ84" s="4883">
        <v>43283</v>
      </c>
      <c r="UK84" s="4883">
        <v>43283</v>
      </c>
      <c r="UL84" s="4883">
        <v>43283</v>
      </c>
      <c r="UM84" s="4883">
        <v>43283</v>
      </c>
      <c r="UN84" s="4883">
        <v>43283</v>
      </c>
      <c r="UO84" s="4883">
        <v>43291</v>
      </c>
      <c r="UP84" s="4883">
        <v>43291</v>
      </c>
      <c r="UQ84" s="4883">
        <v>43291</v>
      </c>
      <c r="UR84" s="4883">
        <v>43291</v>
      </c>
      <c r="US84" s="4883">
        <v>43291</v>
      </c>
      <c r="UT84" s="4883">
        <v>43297</v>
      </c>
      <c r="UU84" s="4883">
        <v>43298</v>
      </c>
      <c r="UV84" s="4883">
        <v>43299</v>
      </c>
      <c r="UW84" s="4883">
        <v>43300</v>
      </c>
      <c r="UX84" s="4883">
        <v>43300</v>
      </c>
      <c r="UY84" s="4883">
        <v>43300</v>
      </c>
      <c r="UZ84" s="4883">
        <v>43300</v>
      </c>
      <c r="VA84" s="4883">
        <v>43300</v>
      </c>
      <c r="VB84" s="4883">
        <v>43305</v>
      </c>
      <c r="VC84" s="4883">
        <v>43305</v>
      </c>
      <c r="VD84" s="4883">
        <v>43306</v>
      </c>
      <c r="VE84" s="4883">
        <v>43306</v>
      </c>
      <c r="VF84" s="4883">
        <v>43306</v>
      </c>
      <c r="VG84" s="4883">
        <v>43306</v>
      </c>
      <c r="VH84" s="4883">
        <v>43306</v>
      </c>
      <c r="VI84" s="4883">
        <v>43312</v>
      </c>
      <c r="VJ84" s="4883">
        <v>43312</v>
      </c>
      <c r="VK84" s="4883">
        <v>43312</v>
      </c>
      <c r="VL84" s="4883">
        <v>43314</v>
      </c>
      <c r="VM84" s="4883">
        <v>43315</v>
      </c>
      <c r="VN84" s="4883">
        <v>43315</v>
      </c>
      <c r="VO84" s="4883">
        <v>43315</v>
      </c>
      <c r="VP84" s="4883">
        <v>43315</v>
      </c>
      <c r="VQ84" s="4883">
        <v>43315</v>
      </c>
      <c r="VR84" s="4883">
        <v>43320</v>
      </c>
      <c r="VS84" s="4883">
        <v>43321</v>
      </c>
      <c r="VT84" s="4883">
        <v>43322</v>
      </c>
      <c r="VU84" s="4883">
        <v>43322</v>
      </c>
      <c r="VV84" s="4883">
        <v>43322</v>
      </c>
      <c r="VW84" s="4883">
        <v>43322</v>
      </c>
      <c r="VX84" s="4883">
        <v>43322</v>
      </c>
      <c r="VY84" s="4883">
        <v>43322</v>
      </c>
      <c r="VZ84" s="4883">
        <v>43322</v>
      </c>
      <c r="WA84" s="4883">
        <v>43322</v>
      </c>
      <c r="WB84" s="4883">
        <v>43322</v>
      </c>
      <c r="WC84" s="4883">
        <v>43322</v>
      </c>
      <c r="WD84" s="4883">
        <v>43332</v>
      </c>
      <c r="WE84" s="4883">
        <v>43332</v>
      </c>
      <c r="WF84" s="4883">
        <v>43332</v>
      </c>
      <c r="WG84" s="4883">
        <v>43332</v>
      </c>
      <c r="WH84" s="4883">
        <v>43332</v>
      </c>
      <c r="WI84" s="4883">
        <v>43332</v>
      </c>
      <c r="WJ84" s="4883">
        <v>43339</v>
      </c>
      <c r="WK84" s="4883">
        <v>43339</v>
      </c>
      <c r="WL84" s="4883">
        <v>43339</v>
      </c>
      <c r="WM84" s="4883">
        <v>43342</v>
      </c>
      <c r="WN84" s="4883">
        <v>43342</v>
      </c>
      <c r="WO84" s="4883">
        <v>43342</v>
      </c>
      <c r="WP84" s="4883">
        <v>43342</v>
      </c>
      <c r="WQ84" s="4883">
        <v>43342</v>
      </c>
      <c r="WR84" s="4883">
        <v>43342</v>
      </c>
      <c r="WS84" s="4883">
        <v>43347</v>
      </c>
      <c r="WT84" s="4883">
        <v>43347</v>
      </c>
      <c r="WU84" s="4883">
        <v>43349</v>
      </c>
      <c r="WV84" s="4883">
        <v>43349</v>
      </c>
      <c r="WW84" s="4883">
        <v>43349</v>
      </c>
      <c r="WX84" s="4883">
        <v>43353</v>
      </c>
      <c r="WY84" s="4883">
        <v>43353</v>
      </c>
      <c r="WZ84" s="4883">
        <v>43355</v>
      </c>
      <c r="XA84" s="4883">
        <v>43356</v>
      </c>
      <c r="XB84" s="4883">
        <v>43356</v>
      </c>
      <c r="XC84" s="4883">
        <v>43356</v>
      </c>
      <c r="XD84" s="4883">
        <v>43356</v>
      </c>
      <c r="XE84" s="4883">
        <v>43360</v>
      </c>
      <c r="XF84" s="4883">
        <v>43361</v>
      </c>
      <c r="XG84" s="4883">
        <v>43361</v>
      </c>
      <c r="XH84" s="4883">
        <v>43363</v>
      </c>
      <c r="XI84" s="4883">
        <v>43364</v>
      </c>
      <c r="XJ84" s="4883">
        <v>43364</v>
      </c>
      <c r="XK84" s="4883">
        <v>43364</v>
      </c>
      <c r="XL84" s="4883">
        <v>43367</v>
      </c>
      <c r="XM84" s="4883">
        <v>43368</v>
      </c>
      <c r="XN84" s="4883">
        <v>43368</v>
      </c>
      <c r="XO84" s="4883">
        <v>43370</v>
      </c>
      <c r="XP84" s="4883" t="s">
        <v>647</v>
      </c>
      <c r="XQ84" s="4883" t="s">
        <v>647</v>
      </c>
      <c r="XR84" s="4883">
        <v>43373</v>
      </c>
      <c r="XS84" s="4883">
        <v>43374</v>
      </c>
      <c r="XT84" s="4883">
        <v>43374</v>
      </c>
      <c r="XU84" s="4883">
        <v>43376</v>
      </c>
      <c r="XV84" s="4883">
        <v>43377</v>
      </c>
      <c r="XW84" s="4883">
        <v>43378</v>
      </c>
      <c r="XX84" s="4883">
        <v>43378</v>
      </c>
      <c r="XY84" s="4883">
        <v>43378</v>
      </c>
      <c r="XZ84" s="4883">
        <v>43381</v>
      </c>
      <c r="YA84" s="4883">
        <v>43382</v>
      </c>
      <c r="YB84" s="4883">
        <v>43383</v>
      </c>
      <c r="YC84" s="4883">
        <v>43383</v>
      </c>
      <c r="YD84" s="4883">
        <v>43383</v>
      </c>
      <c r="YE84" s="4883">
        <v>43383</v>
      </c>
      <c r="YF84" s="4883">
        <v>43383</v>
      </c>
      <c r="YG84" s="4883">
        <v>43388</v>
      </c>
      <c r="YH84" s="4883">
        <v>43389</v>
      </c>
      <c r="YI84" s="4883">
        <v>43390</v>
      </c>
      <c r="YJ84" s="4883">
        <v>43390</v>
      </c>
      <c r="YK84" s="4883" t="s">
        <v>647</v>
      </c>
      <c r="YL84" s="4883">
        <v>43392</v>
      </c>
      <c r="YM84" s="4883">
        <v>43392</v>
      </c>
      <c r="YN84" s="4883">
        <v>43395</v>
      </c>
      <c r="YO84" s="4883">
        <v>43396</v>
      </c>
      <c r="YP84" s="4883">
        <v>43396</v>
      </c>
      <c r="YQ84" s="4883">
        <v>43398</v>
      </c>
      <c r="YR84" s="4883">
        <v>43398</v>
      </c>
      <c r="YS84" s="4883">
        <v>43398</v>
      </c>
      <c r="YT84" s="4883">
        <v>43398</v>
      </c>
      <c r="YU84" s="4883">
        <v>43398</v>
      </c>
      <c r="YV84" s="4883">
        <v>43403</v>
      </c>
      <c r="YW84" s="4883">
        <v>43404</v>
      </c>
      <c r="YX84" s="4883" t="s">
        <v>647</v>
      </c>
      <c r="YY84" s="4883">
        <v>43406</v>
      </c>
      <c r="YZ84" s="4883">
        <v>43406</v>
      </c>
      <c r="ZA84" s="4883">
        <v>43406</v>
      </c>
      <c r="ZB84" s="4883">
        <v>43406</v>
      </c>
      <c r="ZC84" s="4883">
        <v>43411</v>
      </c>
      <c r="ZD84" s="4883">
        <v>43411</v>
      </c>
      <c r="ZE84" s="4883">
        <v>43412</v>
      </c>
      <c r="ZF84" s="4883">
        <v>43412</v>
      </c>
      <c r="ZG84" s="4883">
        <v>43412</v>
      </c>
      <c r="ZH84" s="4883">
        <v>43412</v>
      </c>
      <c r="ZI84" s="4883">
        <v>43416</v>
      </c>
      <c r="ZJ84" s="4883">
        <v>43417</v>
      </c>
      <c r="ZK84" s="4883">
        <v>43418</v>
      </c>
      <c r="ZL84" s="4883">
        <v>43419</v>
      </c>
      <c r="ZM84" s="4883">
        <v>43420</v>
      </c>
      <c r="ZN84" s="4883">
        <v>43420</v>
      </c>
      <c r="ZO84" s="4883">
        <v>43420</v>
      </c>
      <c r="ZP84" s="4883" t="s">
        <v>647</v>
      </c>
      <c r="ZQ84" s="4883">
        <v>43424</v>
      </c>
      <c r="ZR84" s="4883">
        <v>43425</v>
      </c>
      <c r="ZS84" s="4883">
        <v>43425</v>
      </c>
      <c r="ZT84" s="4883" t="s">
        <v>647</v>
      </c>
      <c r="ZU84" s="4883" t="s">
        <v>647</v>
      </c>
      <c r="ZV84" s="4883" t="s">
        <v>647</v>
      </c>
      <c r="ZW84" s="4883">
        <v>43430</v>
      </c>
      <c r="ZX84" s="4883" t="s">
        <v>647</v>
      </c>
      <c r="ZY84" s="4883">
        <v>43431</v>
      </c>
      <c r="ZZ84" s="4883">
        <v>43433</v>
      </c>
      <c r="AAA84" s="4883">
        <v>43434</v>
      </c>
      <c r="AAB84" s="4883">
        <v>43434</v>
      </c>
      <c r="AAC84" s="4883">
        <v>43434</v>
      </c>
      <c r="AAD84" s="4883">
        <v>43437</v>
      </c>
      <c r="AAE84" s="4883">
        <v>43437</v>
      </c>
      <c r="AAF84" s="4883">
        <v>43437</v>
      </c>
      <c r="AAG84" s="4883">
        <v>43437</v>
      </c>
      <c r="AAH84" s="4883">
        <v>43441</v>
      </c>
      <c r="AAI84" s="4883">
        <v>43441</v>
      </c>
      <c r="AAJ84" s="4883">
        <v>43441</v>
      </c>
      <c r="AAK84" s="4883">
        <v>43444</v>
      </c>
      <c r="AAL84" s="4883">
        <v>43445</v>
      </c>
      <c r="AAM84" s="4883">
        <v>43446</v>
      </c>
      <c r="AAN84" s="4883">
        <v>43446</v>
      </c>
      <c r="AAO84" s="4883">
        <v>43448</v>
      </c>
      <c r="AAP84" s="4883">
        <v>43448</v>
      </c>
      <c r="AAQ84" s="4883">
        <v>43448</v>
      </c>
      <c r="AAR84" s="4883">
        <v>43451</v>
      </c>
      <c r="AAS84" s="4883">
        <v>43452</v>
      </c>
      <c r="AAT84" s="4883">
        <v>43453</v>
      </c>
      <c r="AAU84" s="4883">
        <v>43453</v>
      </c>
      <c r="AAV84" s="4883">
        <v>43455</v>
      </c>
      <c r="AAW84" s="4883">
        <v>43455</v>
      </c>
      <c r="AAX84" s="4883">
        <v>43455</v>
      </c>
      <c r="AAY84" s="4883" t="s">
        <v>647</v>
      </c>
      <c r="AAZ84" s="4883" t="s">
        <v>647</v>
      </c>
      <c r="ABA84" s="4883">
        <v>43460</v>
      </c>
      <c r="ABB84" s="4883">
        <v>43461</v>
      </c>
      <c r="ABC84" s="4883">
        <v>43462</v>
      </c>
      <c r="ABD84" s="4883">
        <v>43453</v>
      </c>
      <c r="ABE84" s="4883">
        <v>43462</v>
      </c>
      <c r="ABF84" s="4883">
        <v>43462</v>
      </c>
      <c r="ABG84" s="4883">
        <v>43462</v>
      </c>
      <c r="ABH84" s="4883">
        <v>43467</v>
      </c>
    </row>
    <row r="85" spans="1:736" x14ac:dyDescent="0.2">
      <c r="B85" s="4831"/>
      <c r="C85" s="2954"/>
      <c r="D85" s="2954"/>
      <c r="E85" s="2954"/>
    </row>
    <row r="86" spans="1:736" x14ac:dyDescent="0.2">
      <c r="A86" s="4895" t="s">
        <v>705</v>
      </c>
      <c r="B86" s="4831"/>
      <c r="C86" s="2954"/>
      <c r="D86" s="2954"/>
      <c r="E86" s="2954"/>
    </row>
    <row r="87" spans="1:736" x14ac:dyDescent="0.2">
      <c r="A87" s="3046" t="s">
        <v>436</v>
      </c>
      <c r="B87" s="3047"/>
      <c r="C87" s="3047"/>
      <c r="D87" s="3047"/>
      <c r="E87" s="3047"/>
      <c r="F87" s="3047"/>
      <c r="G87" s="3047"/>
      <c r="H87" s="3047"/>
      <c r="I87" s="3047"/>
      <c r="J87" s="3047"/>
      <c r="K87" s="3047"/>
      <c r="L87" s="3047"/>
      <c r="M87" s="3047"/>
      <c r="N87" s="3047"/>
      <c r="O87" s="3047"/>
      <c r="P87" s="3047"/>
      <c r="Q87" s="3047"/>
      <c r="R87" s="3047"/>
      <c r="S87" s="3047"/>
      <c r="T87" s="3047"/>
      <c r="U87" s="3047"/>
      <c r="V87" s="3047"/>
      <c r="W87" s="3047"/>
      <c r="X87" s="3047"/>
      <c r="Y87" s="3047"/>
      <c r="Z87" s="3047"/>
      <c r="AA87" s="3047"/>
      <c r="AB87" s="3047"/>
      <c r="AC87" s="3047"/>
      <c r="AD87" s="3047"/>
      <c r="AE87" s="3047"/>
      <c r="AF87" s="3047"/>
      <c r="AG87" s="3047"/>
      <c r="AH87" s="3047"/>
      <c r="AI87" s="3047"/>
      <c r="AJ87" s="3047"/>
      <c r="AK87" s="3047"/>
      <c r="AL87" s="3047"/>
      <c r="AM87" s="3047"/>
      <c r="AN87" s="3047"/>
      <c r="AO87" s="3047"/>
      <c r="AP87" s="3047"/>
      <c r="AQ87" s="3047"/>
      <c r="AR87" s="3047"/>
      <c r="AS87" s="3047"/>
      <c r="AT87" s="3047"/>
      <c r="AU87" s="3047"/>
      <c r="AV87" s="3047"/>
      <c r="AW87" s="3047"/>
      <c r="AX87" s="3047"/>
      <c r="AY87" s="3047"/>
      <c r="AZ87" s="3047"/>
      <c r="BA87" s="3047"/>
      <c r="BB87" s="3047"/>
      <c r="BC87" s="3047"/>
      <c r="BD87" s="3047"/>
      <c r="BE87" s="3047"/>
      <c r="BF87" s="3047"/>
      <c r="BG87" s="3047"/>
      <c r="BH87" s="3047"/>
      <c r="BI87" s="3047"/>
      <c r="BJ87" s="3047"/>
      <c r="BK87" s="3047"/>
      <c r="BL87" s="3047"/>
      <c r="BM87" s="3047"/>
      <c r="BN87" s="3047"/>
      <c r="BO87" s="3047"/>
      <c r="BP87" s="3047"/>
      <c r="BQ87" s="3047"/>
      <c r="BR87" s="3047"/>
      <c r="BS87" s="3047"/>
      <c r="BT87" s="3047"/>
      <c r="BU87" s="3047"/>
      <c r="BV87" s="3047"/>
      <c r="BW87" s="3047"/>
      <c r="BX87" s="3047"/>
      <c r="BY87" s="3047"/>
      <c r="BZ87" s="3047"/>
      <c r="CA87" s="3047"/>
      <c r="CB87" s="3047"/>
      <c r="CC87" s="3047"/>
      <c r="CD87" s="3047"/>
      <c r="CE87" s="3047"/>
      <c r="CF87" s="3047"/>
      <c r="CG87" s="3047"/>
      <c r="CH87" s="3047"/>
      <c r="CI87" s="3047"/>
      <c r="CJ87" s="3047"/>
      <c r="CK87" s="3047"/>
      <c r="CL87" s="3047"/>
      <c r="CM87" s="3047"/>
      <c r="CN87" s="3047"/>
      <c r="CO87" s="3047"/>
      <c r="CP87" s="3047"/>
      <c r="CQ87" s="3047"/>
      <c r="CR87" s="3047"/>
      <c r="CS87" s="3047"/>
      <c r="CT87" s="3047"/>
      <c r="CU87" s="3047"/>
      <c r="CV87" s="3047"/>
      <c r="CW87" s="3047"/>
      <c r="CX87" s="3047"/>
      <c r="CY87" s="3047"/>
      <c r="CZ87" s="3047"/>
      <c r="DA87" s="3047"/>
      <c r="DB87" s="3047"/>
      <c r="DC87" s="3047"/>
      <c r="DD87" s="3047"/>
      <c r="DE87" s="3047"/>
      <c r="DF87" s="3047"/>
      <c r="DG87" s="3047"/>
      <c r="DH87" s="3047"/>
      <c r="DI87" s="3047"/>
      <c r="DJ87" s="3047"/>
      <c r="DK87" s="3047"/>
      <c r="DL87" s="3047"/>
      <c r="DM87" s="3047"/>
      <c r="DN87" s="3047"/>
      <c r="DO87" s="3047"/>
      <c r="DP87" s="3047"/>
      <c r="DQ87" s="3047"/>
      <c r="DR87" s="3047"/>
      <c r="DS87" s="3047"/>
      <c r="DT87" s="3047"/>
      <c r="DU87" s="3047"/>
      <c r="DV87" s="3047"/>
      <c r="DW87" s="3047"/>
      <c r="DX87" s="3047"/>
      <c r="DY87" s="3047"/>
      <c r="DZ87" s="3047"/>
      <c r="EA87" s="3047"/>
      <c r="EB87" s="3047"/>
      <c r="EC87" s="3047"/>
      <c r="ED87" s="3047"/>
      <c r="EE87" s="3047"/>
      <c r="EF87" s="3047"/>
      <c r="EG87" s="3047"/>
      <c r="EH87" s="3047"/>
      <c r="EI87" s="3047"/>
      <c r="EJ87" s="3047"/>
      <c r="EK87" s="3047"/>
      <c r="EL87" s="3047"/>
      <c r="EM87" s="3047"/>
      <c r="EN87" s="3047"/>
      <c r="EO87" s="3047"/>
      <c r="EP87" s="3047"/>
      <c r="EQ87" s="3047"/>
      <c r="ER87" s="3047"/>
      <c r="ES87" s="3047"/>
      <c r="ET87" s="3047"/>
      <c r="EU87" s="3047"/>
      <c r="EV87" s="3047"/>
      <c r="EW87" s="3047"/>
      <c r="EX87" s="3047"/>
      <c r="EY87" s="3047"/>
      <c r="EZ87" s="3047"/>
      <c r="FA87" s="3047"/>
      <c r="FB87" s="3047"/>
      <c r="FC87" s="3047"/>
      <c r="FD87" s="3047"/>
      <c r="FE87" s="3047"/>
      <c r="FF87" s="3047"/>
      <c r="FG87" s="3047">
        <v>32</v>
      </c>
      <c r="FH87" s="3047">
        <v>10</v>
      </c>
      <c r="FI87" s="3047">
        <v>3</v>
      </c>
      <c r="FJ87" s="3047">
        <v>9</v>
      </c>
      <c r="FK87" s="3047">
        <v>7</v>
      </c>
      <c r="FL87" s="3047">
        <v>1</v>
      </c>
      <c r="FM87" s="3047">
        <v>2</v>
      </c>
      <c r="FN87" s="3047">
        <v>3</v>
      </c>
      <c r="FO87" s="3047">
        <v>3</v>
      </c>
      <c r="FP87" s="3047">
        <v>4</v>
      </c>
      <c r="FQ87" s="3047">
        <v>8</v>
      </c>
      <c r="FR87" s="3047">
        <v>3</v>
      </c>
      <c r="FS87" s="3047">
        <v>9</v>
      </c>
      <c r="FT87" s="3047">
        <v>4</v>
      </c>
      <c r="FU87" s="3047">
        <v>4</v>
      </c>
      <c r="FV87" s="3047">
        <v>2</v>
      </c>
      <c r="FW87" s="3047">
        <v>4</v>
      </c>
      <c r="FX87" s="3047">
        <v>11</v>
      </c>
      <c r="FY87" s="3047">
        <v>9</v>
      </c>
      <c r="FZ87" s="3047">
        <v>8</v>
      </c>
      <c r="GA87" s="3047">
        <v>39</v>
      </c>
      <c r="GB87" s="3047">
        <v>22</v>
      </c>
      <c r="GC87" s="3047">
        <v>39</v>
      </c>
      <c r="GD87" s="3047">
        <v>47</v>
      </c>
      <c r="GE87" s="3047">
        <v>48</v>
      </c>
      <c r="GF87" s="3047">
        <v>4</v>
      </c>
      <c r="GG87" s="3047">
        <v>8</v>
      </c>
      <c r="GH87" s="3047">
        <v>6</v>
      </c>
      <c r="GI87" s="3047">
        <v>9</v>
      </c>
      <c r="GJ87" s="3047">
        <v>1</v>
      </c>
      <c r="GK87" s="3047">
        <v>5</v>
      </c>
      <c r="GL87" s="3047">
        <v>7</v>
      </c>
      <c r="GM87" s="3047">
        <v>9</v>
      </c>
      <c r="GN87" s="3047">
        <v>11</v>
      </c>
      <c r="GO87" s="3047">
        <v>6</v>
      </c>
      <c r="GP87" s="3047">
        <v>6</v>
      </c>
      <c r="GQ87" s="3047">
        <v>0</v>
      </c>
      <c r="GR87" s="3047">
        <v>3</v>
      </c>
      <c r="GS87" s="3047">
        <v>9</v>
      </c>
      <c r="GT87" s="3047">
        <v>5</v>
      </c>
      <c r="GU87" s="3047">
        <v>4</v>
      </c>
      <c r="GV87" s="3047">
        <v>3</v>
      </c>
      <c r="GW87" s="3047">
        <v>15</v>
      </c>
      <c r="GX87" s="3047">
        <v>10</v>
      </c>
      <c r="GY87" s="3047">
        <v>15</v>
      </c>
      <c r="GZ87" s="3047">
        <v>25</v>
      </c>
      <c r="HA87" s="3047">
        <v>6</v>
      </c>
      <c r="HB87" s="3047">
        <v>8</v>
      </c>
      <c r="HC87" s="3047">
        <v>5</v>
      </c>
      <c r="HD87" s="3047">
        <v>11</v>
      </c>
      <c r="HE87" s="3047">
        <v>11</v>
      </c>
      <c r="HF87" s="3047">
        <v>18</v>
      </c>
      <c r="HG87" s="3047">
        <v>24</v>
      </c>
      <c r="HH87" s="3047">
        <v>14</v>
      </c>
      <c r="HI87" s="3047">
        <v>8</v>
      </c>
      <c r="HJ87" s="3047">
        <v>3</v>
      </c>
      <c r="HK87" s="3047">
        <v>5</v>
      </c>
      <c r="HL87" s="3047">
        <v>2</v>
      </c>
      <c r="HM87" s="3047">
        <v>0</v>
      </c>
      <c r="HN87" s="3047">
        <v>3</v>
      </c>
      <c r="HO87" s="3047">
        <v>7</v>
      </c>
      <c r="HP87" s="3047">
        <v>3</v>
      </c>
      <c r="HQ87" s="3047">
        <v>9</v>
      </c>
      <c r="HR87" s="3047">
        <v>1</v>
      </c>
      <c r="HS87" s="3047">
        <v>5</v>
      </c>
      <c r="HT87" s="3047">
        <v>11</v>
      </c>
      <c r="HU87" s="3047">
        <v>19</v>
      </c>
      <c r="HV87" s="3047">
        <v>6</v>
      </c>
      <c r="HW87" s="3047">
        <v>2</v>
      </c>
      <c r="HX87" s="3047">
        <v>6</v>
      </c>
      <c r="HY87" s="3047">
        <v>4</v>
      </c>
      <c r="HZ87" s="3047">
        <v>3</v>
      </c>
      <c r="IA87" s="3047">
        <v>1</v>
      </c>
      <c r="IB87" s="3047">
        <v>5</v>
      </c>
      <c r="IC87" s="3047">
        <v>4</v>
      </c>
      <c r="ID87" s="3047">
        <v>3</v>
      </c>
      <c r="IE87" s="3047">
        <v>3</v>
      </c>
      <c r="IF87" s="3047">
        <v>3</v>
      </c>
      <c r="IG87" s="3047">
        <v>2</v>
      </c>
      <c r="IH87" s="3047">
        <v>5</v>
      </c>
      <c r="II87" s="3047">
        <v>8</v>
      </c>
      <c r="IJ87" s="3047">
        <v>8</v>
      </c>
      <c r="IK87" s="3047">
        <v>3</v>
      </c>
      <c r="IL87" s="3047">
        <v>8</v>
      </c>
      <c r="IM87" s="3047">
        <v>6</v>
      </c>
      <c r="IN87" s="3047">
        <v>7</v>
      </c>
      <c r="IO87" s="3047">
        <v>15</v>
      </c>
      <c r="IP87" s="3047">
        <v>17</v>
      </c>
      <c r="IQ87" s="3047">
        <v>26</v>
      </c>
      <c r="IR87" s="3047">
        <v>4</v>
      </c>
      <c r="IS87" s="3047">
        <v>3</v>
      </c>
      <c r="IT87" s="3047">
        <v>5</v>
      </c>
      <c r="IU87" s="3047">
        <v>1</v>
      </c>
      <c r="IV87" s="3047">
        <v>7</v>
      </c>
      <c r="IW87" s="3047">
        <v>9</v>
      </c>
      <c r="IX87" s="3047">
        <v>7</v>
      </c>
      <c r="IY87" s="3047">
        <v>7</v>
      </c>
      <c r="IZ87" s="3047">
        <v>2</v>
      </c>
      <c r="JA87" s="3047">
        <v>3</v>
      </c>
      <c r="JB87" s="3047">
        <v>8</v>
      </c>
      <c r="JC87" s="3047">
        <v>14</v>
      </c>
      <c r="JD87" s="3047">
        <v>20</v>
      </c>
      <c r="JE87" s="3047">
        <v>2</v>
      </c>
      <c r="JF87" s="3047">
        <v>2</v>
      </c>
      <c r="JG87" s="3047">
        <v>3</v>
      </c>
      <c r="JH87" s="3047">
        <v>7</v>
      </c>
      <c r="JI87" s="3047">
        <v>1</v>
      </c>
      <c r="JJ87" s="3047">
        <v>5</v>
      </c>
      <c r="JK87" s="3047">
        <v>12</v>
      </c>
      <c r="JL87" s="3047">
        <v>2</v>
      </c>
      <c r="JM87" s="3047">
        <v>6</v>
      </c>
      <c r="JN87" s="3047">
        <v>4</v>
      </c>
      <c r="JO87" s="3047">
        <v>8</v>
      </c>
      <c r="JP87" s="3047">
        <v>7</v>
      </c>
      <c r="JQ87" s="3047">
        <v>16</v>
      </c>
      <c r="JR87" s="3047">
        <v>20</v>
      </c>
      <c r="JS87" s="3047">
        <v>3</v>
      </c>
      <c r="JT87" s="3047">
        <v>2</v>
      </c>
      <c r="JU87" s="3047">
        <v>5</v>
      </c>
      <c r="JV87" s="3047">
        <v>3</v>
      </c>
      <c r="JW87" s="3047">
        <v>2</v>
      </c>
      <c r="JX87" s="3047">
        <v>10</v>
      </c>
      <c r="JY87" s="3047">
        <v>13</v>
      </c>
      <c r="JZ87" s="3047">
        <v>5</v>
      </c>
      <c r="KA87" s="3047">
        <v>6</v>
      </c>
      <c r="KB87" s="3047">
        <v>10</v>
      </c>
      <c r="KC87" s="3047">
        <v>9</v>
      </c>
      <c r="KD87" s="3047">
        <v>2</v>
      </c>
      <c r="KE87" s="3047">
        <v>9</v>
      </c>
      <c r="KF87" s="3047">
        <v>16</v>
      </c>
      <c r="KG87" s="3047">
        <v>9</v>
      </c>
      <c r="KH87" s="3047">
        <v>3</v>
      </c>
      <c r="KI87" s="3047">
        <v>4</v>
      </c>
      <c r="KJ87" s="3047">
        <v>2</v>
      </c>
      <c r="KK87" s="3047">
        <v>2</v>
      </c>
      <c r="KL87" s="3047">
        <v>5</v>
      </c>
      <c r="KM87" s="3047">
        <v>7</v>
      </c>
      <c r="KN87" s="3047">
        <v>2</v>
      </c>
      <c r="KO87" s="3047">
        <v>1</v>
      </c>
      <c r="KP87" s="3047">
        <v>6</v>
      </c>
      <c r="KQ87" s="3047">
        <v>14</v>
      </c>
      <c r="KR87" s="3047">
        <v>5</v>
      </c>
      <c r="KS87" s="3047">
        <v>14</v>
      </c>
      <c r="KT87" s="3047">
        <v>20</v>
      </c>
      <c r="KU87" s="3047">
        <v>4</v>
      </c>
      <c r="KV87" s="3047">
        <v>11</v>
      </c>
      <c r="KW87" s="3047">
        <v>1</v>
      </c>
      <c r="KX87" s="3047">
        <v>6</v>
      </c>
      <c r="KY87" s="3047">
        <v>1</v>
      </c>
      <c r="KZ87" s="3047">
        <v>6</v>
      </c>
      <c r="LA87" s="3047">
        <v>10</v>
      </c>
      <c r="LB87" s="3047">
        <v>4</v>
      </c>
      <c r="LC87" s="3047">
        <v>4</v>
      </c>
      <c r="LD87" s="3047">
        <v>1</v>
      </c>
      <c r="LE87" s="3047">
        <v>2</v>
      </c>
      <c r="LF87" s="3047">
        <v>4</v>
      </c>
      <c r="LG87" s="3047">
        <v>10</v>
      </c>
      <c r="LH87" s="3047">
        <v>13</v>
      </c>
      <c r="LI87" s="3047">
        <v>5</v>
      </c>
      <c r="LJ87" s="3047">
        <v>1</v>
      </c>
      <c r="LK87" s="3047">
        <v>4</v>
      </c>
      <c r="LL87" s="3047">
        <v>3</v>
      </c>
      <c r="LM87" s="3047">
        <v>3</v>
      </c>
      <c r="LN87" s="3047">
        <v>10</v>
      </c>
      <c r="LO87" s="3047">
        <v>17</v>
      </c>
      <c r="LP87" s="3047">
        <v>9</v>
      </c>
      <c r="LQ87" s="3047">
        <v>4</v>
      </c>
      <c r="LR87" s="3047">
        <v>3</v>
      </c>
      <c r="LS87" s="3047">
        <v>4</v>
      </c>
      <c r="LT87" s="3047">
        <v>1</v>
      </c>
      <c r="LU87" s="3047">
        <v>3</v>
      </c>
      <c r="LV87" s="3047">
        <v>6</v>
      </c>
      <c r="LW87" s="3047">
        <v>2</v>
      </c>
      <c r="LX87" s="3047">
        <v>9</v>
      </c>
      <c r="LY87" s="3047">
        <v>3</v>
      </c>
      <c r="LZ87" s="3047">
        <v>7</v>
      </c>
      <c r="MA87" s="3047">
        <v>23</v>
      </c>
      <c r="MB87" s="3047">
        <v>29</v>
      </c>
      <c r="MC87" s="3047">
        <v>36</v>
      </c>
      <c r="MD87" s="3047">
        <v>2</v>
      </c>
      <c r="ME87" s="3047">
        <v>5</v>
      </c>
      <c r="MF87" s="3047">
        <v>0</v>
      </c>
      <c r="MG87" s="3047">
        <v>1</v>
      </c>
      <c r="MH87" s="3047">
        <v>2</v>
      </c>
      <c r="MI87" s="3047">
        <v>4</v>
      </c>
      <c r="MJ87" s="3047">
        <v>7</v>
      </c>
      <c r="MK87" s="3047">
        <v>1</v>
      </c>
      <c r="ML87" s="3047">
        <v>1</v>
      </c>
      <c r="MM87" s="3047">
        <v>0</v>
      </c>
      <c r="MN87" s="3047">
        <v>0</v>
      </c>
      <c r="MO87" s="3047">
        <v>1</v>
      </c>
      <c r="MP87" s="3047">
        <v>1</v>
      </c>
      <c r="MQ87" s="3047">
        <v>2</v>
      </c>
      <c r="MR87" s="3047">
        <v>1</v>
      </c>
      <c r="MS87" s="3047">
        <v>1</v>
      </c>
      <c r="MT87" s="3047">
        <v>0</v>
      </c>
      <c r="MU87" s="3047">
        <v>0</v>
      </c>
      <c r="MV87" s="3047">
        <v>2</v>
      </c>
      <c r="MW87" s="3047">
        <v>3</v>
      </c>
      <c r="MX87" s="3047">
        <v>3</v>
      </c>
      <c r="MY87" s="3047">
        <v>3</v>
      </c>
      <c r="MZ87" s="3047">
        <v>1</v>
      </c>
      <c r="NA87" s="3047">
        <v>2</v>
      </c>
      <c r="NB87" s="3047">
        <v>1</v>
      </c>
      <c r="NC87" s="3047">
        <v>2</v>
      </c>
      <c r="ND87" s="3047">
        <v>2</v>
      </c>
      <c r="NE87" s="3047">
        <v>2</v>
      </c>
      <c r="NF87" s="3047">
        <v>2</v>
      </c>
      <c r="NG87" s="3047">
        <v>2</v>
      </c>
      <c r="NH87" s="3047">
        <v>0</v>
      </c>
      <c r="NI87" s="3047">
        <v>3</v>
      </c>
      <c r="NJ87" s="3047">
        <v>2</v>
      </c>
      <c r="NK87" s="3047">
        <v>4</v>
      </c>
      <c r="NL87" s="3047">
        <v>5</v>
      </c>
      <c r="NM87" s="3047">
        <v>1</v>
      </c>
      <c r="NN87" s="3047">
        <v>1</v>
      </c>
      <c r="NO87" s="3047">
        <v>2</v>
      </c>
      <c r="NP87" s="3047">
        <v>0</v>
      </c>
      <c r="NQ87" s="3047">
        <v>3</v>
      </c>
      <c r="NR87" s="3047">
        <v>5</v>
      </c>
      <c r="NS87" s="3047">
        <v>6</v>
      </c>
      <c r="NT87" s="3047">
        <v>6</v>
      </c>
      <c r="NU87" s="3047">
        <v>0</v>
      </c>
      <c r="NV87" s="3047">
        <v>1</v>
      </c>
      <c r="NW87" s="3047">
        <v>2</v>
      </c>
      <c r="NX87" s="3047">
        <v>5</v>
      </c>
      <c r="NY87" s="3047">
        <v>6</v>
      </c>
      <c r="NZ87" s="3047">
        <v>6</v>
      </c>
      <c r="OA87" s="3047">
        <v>8</v>
      </c>
      <c r="OB87" s="3047">
        <v>5</v>
      </c>
      <c r="OC87" s="3047">
        <v>1</v>
      </c>
      <c r="OD87" s="3047">
        <v>3</v>
      </c>
      <c r="OE87" s="3047">
        <v>5</v>
      </c>
      <c r="OF87" s="3047">
        <v>8</v>
      </c>
      <c r="OG87" s="3047">
        <v>14</v>
      </c>
      <c r="OH87" s="3047">
        <v>2</v>
      </c>
      <c r="OI87" s="3047">
        <v>3</v>
      </c>
      <c r="OJ87" s="3047">
        <v>5</v>
      </c>
      <c r="OK87" s="3047">
        <v>1</v>
      </c>
      <c r="OL87" s="3047">
        <v>5</v>
      </c>
      <c r="OM87" s="3047">
        <v>3</v>
      </c>
      <c r="ON87" s="3047">
        <v>7</v>
      </c>
      <c r="OO87" s="3047">
        <v>4</v>
      </c>
      <c r="OP87" s="3047">
        <v>0</v>
      </c>
      <c r="OQ87" s="3047">
        <v>4</v>
      </c>
      <c r="OR87" s="3047">
        <v>3</v>
      </c>
      <c r="OS87" s="3047">
        <v>13</v>
      </c>
      <c r="OT87" s="3047">
        <v>16</v>
      </c>
      <c r="OU87" s="3047">
        <v>20</v>
      </c>
      <c r="OV87" s="3047">
        <v>2</v>
      </c>
      <c r="OW87" s="3047">
        <v>1</v>
      </c>
      <c r="OX87" s="3047">
        <v>4</v>
      </c>
      <c r="OY87" s="3047">
        <v>7</v>
      </c>
      <c r="OZ87" s="3047">
        <v>6</v>
      </c>
      <c r="PA87" s="3047">
        <v>12</v>
      </c>
      <c r="PB87" s="3047">
        <v>15</v>
      </c>
      <c r="PC87" s="3047">
        <v>3</v>
      </c>
      <c r="PD87" s="3047">
        <v>3</v>
      </c>
      <c r="PE87" s="3047">
        <v>7</v>
      </c>
      <c r="PF87" s="3047">
        <v>2</v>
      </c>
      <c r="PG87" s="3047">
        <v>1</v>
      </c>
      <c r="PH87" s="3047"/>
      <c r="PI87" s="3047">
        <v>13</v>
      </c>
      <c r="PJ87" s="3047">
        <v>8</v>
      </c>
      <c r="PK87" s="3047">
        <v>7</v>
      </c>
      <c r="PL87" s="3047">
        <v>1</v>
      </c>
      <c r="PM87" s="3047">
        <v>2</v>
      </c>
      <c r="PN87" s="3047">
        <v>5</v>
      </c>
      <c r="PO87" s="3047">
        <v>9</v>
      </c>
      <c r="PP87" s="3047">
        <v>15</v>
      </c>
      <c r="PQ87" s="3047">
        <v>4</v>
      </c>
      <c r="PR87" s="3047">
        <v>6</v>
      </c>
      <c r="PS87" s="3047">
        <v>11</v>
      </c>
      <c r="PT87" s="3047">
        <v>4</v>
      </c>
      <c r="PU87" s="3047">
        <v>4</v>
      </c>
      <c r="PV87" s="3047">
        <v>12</v>
      </c>
      <c r="PW87" s="3047">
        <v>14</v>
      </c>
      <c r="PX87" s="3047">
        <v>4</v>
      </c>
      <c r="PY87" s="3047">
        <v>24</v>
      </c>
      <c r="PZ87" s="3047">
        <v>5</v>
      </c>
      <c r="QA87" s="3047">
        <v>6</v>
      </c>
      <c r="QB87" s="3047">
        <v>5</v>
      </c>
      <c r="QC87" s="3047">
        <v>5</v>
      </c>
      <c r="QD87" s="3047">
        <v>12</v>
      </c>
      <c r="QE87" s="3047">
        <v>6</v>
      </c>
      <c r="QF87" s="3047">
        <v>4</v>
      </c>
      <c r="QG87" s="3047">
        <v>3</v>
      </c>
      <c r="QH87" s="3047">
        <v>6</v>
      </c>
      <c r="QI87" s="3047">
        <v>5</v>
      </c>
      <c r="QJ87" s="3047">
        <v>13</v>
      </c>
      <c r="QK87" s="3047">
        <v>16</v>
      </c>
      <c r="QL87" s="3047">
        <v>5</v>
      </c>
      <c r="QM87" s="3047">
        <v>10</v>
      </c>
      <c r="QN87" s="3047">
        <v>5</v>
      </c>
      <c r="QO87" s="3047">
        <v>10</v>
      </c>
      <c r="QP87" s="3047">
        <v>11</v>
      </c>
      <c r="QQ87" s="3047">
        <v>21</v>
      </c>
      <c r="QR87" s="3047">
        <v>27</v>
      </c>
      <c r="QS87" s="3047">
        <v>6</v>
      </c>
      <c r="QT87" s="3047">
        <v>5</v>
      </c>
      <c r="QU87" s="3047">
        <v>4</v>
      </c>
      <c r="QV87" s="3047">
        <v>4</v>
      </c>
      <c r="QW87" s="3047">
        <v>0</v>
      </c>
      <c r="QX87" s="3047">
        <v>4</v>
      </c>
      <c r="QY87" s="3047">
        <v>11</v>
      </c>
      <c r="QZ87" s="3047">
        <v>8</v>
      </c>
      <c r="RA87" s="3047">
        <v>8</v>
      </c>
      <c r="RB87" s="3047">
        <v>1</v>
      </c>
      <c r="RC87" s="3047">
        <v>1</v>
      </c>
      <c r="RD87" s="3047">
        <v>2</v>
      </c>
      <c r="RE87" s="3047">
        <v>8</v>
      </c>
      <c r="RF87" s="3047">
        <v>12</v>
      </c>
      <c r="RG87" s="3047">
        <v>12</v>
      </c>
      <c r="RH87" s="3047">
        <v>12</v>
      </c>
      <c r="RI87" s="3047">
        <v>0</v>
      </c>
      <c r="RJ87" s="3047">
        <v>21</v>
      </c>
      <c r="RK87" s="3047">
        <v>2</v>
      </c>
      <c r="RL87" s="3047">
        <v>10</v>
      </c>
      <c r="RM87" s="3047">
        <v>16</v>
      </c>
      <c r="RN87" s="3047">
        <v>8</v>
      </c>
      <c r="RO87" s="3047">
        <v>2</v>
      </c>
      <c r="RP87" s="3047">
        <v>7</v>
      </c>
      <c r="RQ87" s="3047">
        <v>4</v>
      </c>
      <c r="RR87" s="3047">
        <v>3</v>
      </c>
      <c r="RS87" s="3047">
        <v>6</v>
      </c>
      <c r="RT87" s="3047">
        <v>15</v>
      </c>
      <c r="RU87" s="3047">
        <v>10</v>
      </c>
      <c r="RV87" s="3047">
        <v>8</v>
      </c>
      <c r="RW87" s="3047">
        <v>7</v>
      </c>
      <c r="RX87" s="3047">
        <v>2</v>
      </c>
      <c r="RY87" s="3047">
        <v>2</v>
      </c>
      <c r="RZ87" s="3047">
        <v>7</v>
      </c>
      <c r="SA87" s="3047">
        <v>11</v>
      </c>
      <c r="SB87" s="3047">
        <v>6</v>
      </c>
      <c r="SC87" s="3047">
        <v>6</v>
      </c>
      <c r="SD87" s="3047">
        <v>9</v>
      </c>
      <c r="SE87" s="3047">
        <v>4</v>
      </c>
      <c r="SF87" s="3047">
        <v>4</v>
      </c>
      <c r="SG87" s="3047">
        <v>11</v>
      </c>
      <c r="SH87" s="3047">
        <v>19</v>
      </c>
      <c r="SI87" s="3047">
        <v>20</v>
      </c>
      <c r="SJ87" s="3047">
        <v>13</v>
      </c>
      <c r="SK87" s="3047">
        <v>4</v>
      </c>
      <c r="SL87" s="3047">
        <v>13</v>
      </c>
      <c r="SM87" s="3047">
        <v>9</v>
      </c>
      <c r="SN87" s="3047">
        <v>13</v>
      </c>
      <c r="SO87" s="3047">
        <v>21</v>
      </c>
      <c r="SP87" s="3047">
        <v>8</v>
      </c>
      <c r="SQ87" s="3047">
        <v>8</v>
      </c>
      <c r="SR87" s="3047">
        <v>3</v>
      </c>
      <c r="SS87" s="3047">
        <v>9</v>
      </c>
      <c r="ST87" s="3047">
        <v>3</v>
      </c>
      <c r="SU87" s="3047">
        <v>10</v>
      </c>
      <c r="SV87" s="3047">
        <v>10</v>
      </c>
      <c r="SW87" s="3047">
        <v>20</v>
      </c>
      <c r="SX87" s="3047">
        <v>12</v>
      </c>
      <c r="SY87" s="3047">
        <v>7</v>
      </c>
      <c r="SZ87" s="3047">
        <v>8</v>
      </c>
      <c r="TA87" s="3047">
        <v>7</v>
      </c>
      <c r="TB87" s="3047">
        <v>7</v>
      </c>
      <c r="TC87" s="3047">
        <v>16</v>
      </c>
      <c r="TD87" s="3047">
        <v>6</v>
      </c>
      <c r="TE87" s="3047">
        <v>8</v>
      </c>
      <c r="TF87" s="3047">
        <v>9</v>
      </c>
      <c r="TG87" s="3047">
        <v>4</v>
      </c>
      <c r="TH87" s="3047">
        <v>3</v>
      </c>
      <c r="TI87" s="3047">
        <v>7</v>
      </c>
      <c r="TJ87" s="3047">
        <v>15</v>
      </c>
      <c r="TK87" s="3047">
        <v>3</v>
      </c>
      <c r="TL87" s="3047">
        <v>5</v>
      </c>
      <c r="TM87" s="3047">
        <v>5</v>
      </c>
      <c r="TN87" s="3047">
        <v>3</v>
      </c>
      <c r="TO87" s="3047">
        <v>8</v>
      </c>
      <c r="TP87" s="3047">
        <v>12</v>
      </c>
      <c r="TQ87" s="3047">
        <v>15</v>
      </c>
      <c r="TR87" s="3047">
        <v>8</v>
      </c>
      <c r="TS87" s="3047">
        <v>5</v>
      </c>
      <c r="TT87" s="3047">
        <v>8</v>
      </c>
      <c r="TU87" s="3047">
        <v>10</v>
      </c>
      <c r="TV87" s="3047">
        <v>20</v>
      </c>
      <c r="TW87" s="3047">
        <v>25</v>
      </c>
      <c r="TX87" s="3047">
        <v>28</v>
      </c>
      <c r="TY87" s="3047">
        <v>10</v>
      </c>
      <c r="TZ87" s="3047">
        <v>16</v>
      </c>
      <c r="UA87" s="3047">
        <v>2</v>
      </c>
      <c r="UB87" s="3047">
        <v>4</v>
      </c>
      <c r="UC87" s="3047">
        <v>15</v>
      </c>
      <c r="UD87" s="3047">
        <v>22</v>
      </c>
      <c r="UE87" s="3047">
        <v>30</v>
      </c>
      <c r="UF87" s="3047">
        <v>5</v>
      </c>
      <c r="UG87" s="3047">
        <v>9</v>
      </c>
      <c r="UH87" s="3047">
        <v>21</v>
      </c>
      <c r="UI87" s="3047">
        <v>4</v>
      </c>
      <c r="UJ87" s="3047">
        <v>13</v>
      </c>
      <c r="UK87" s="3047">
        <v>23</v>
      </c>
      <c r="UL87" s="3047">
        <v>26</v>
      </c>
      <c r="UM87" s="3047">
        <v>4</v>
      </c>
      <c r="UN87" s="3047">
        <v>16</v>
      </c>
      <c r="UO87" s="3047">
        <v>8</v>
      </c>
      <c r="UP87" s="3047">
        <v>8</v>
      </c>
      <c r="UQ87" s="3047">
        <v>5</v>
      </c>
      <c r="UR87" s="3047">
        <v>15</v>
      </c>
      <c r="US87" s="3047">
        <v>17</v>
      </c>
      <c r="UT87" s="3047">
        <v>4</v>
      </c>
      <c r="UU87" s="3047">
        <v>4</v>
      </c>
      <c r="UV87" s="3047">
        <v>9</v>
      </c>
      <c r="UW87" s="3047">
        <v>13</v>
      </c>
      <c r="UX87" s="3047">
        <v>21</v>
      </c>
      <c r="UY87" s="3047">
        <v>28</v>
      </c>
      <c r="UZ87" s="3047">
        <v>33</v>
      </c>
      <c r="VA87" s="3047">
        <v>12</v>
      </c>
      <c r="VB87" s="3047">
        <v>20</v>
      </c>
      <c r="VC87" s="3047">
        <v>14</v>
      </c>
      <c r="VD87" s="3047">
        <v>7</v>
      </c>
      <c r="VE87" s="3047">
        <v>4</v>
      </c>
      <c r="VF87" s="3047">
        <v>12</v>
      </c>
      <c r="VG87" s="3047">
        <v>19</v>
      </c>
      <c r="VH87" s="3047">
        <v>6</v>
      </c>
      <c r="VI87" s="3047">
        <v>15</v>
      </c>
      <c r="VJ87" s="3047">
        <v>6</v>
      </c>
      <c r="VK87" s="3047">
        <v>13</v>
      </c>
      <c r="VL87" s="3047">
        <v>10</v>
      </c>
      <c r="VM87" s="3047">
        <v>18</v>
      </c>
      <c r="VN87" s="3047">
        <v>20</v>
      </c>
      <c r="VO87" s="3047">
        <v>7</v>
      </c>
      <c r="VP87" s="3047">
        <v>8</v>
      </c>
      <c r="VQ87" s="3047">
        <v>8</v>
      </c>
      <c r="VR87" s="3047">
        <v>2</v>
      </c>
      <c r="VS87" s="3047">
        <v>10</v>
      </c>
      <c r="VT87" s="3047">
        <v>18</v>
      </c>
      <c r="VU87" s="3047">
        <v>24</v>
      </c>
      <c r="VV87" s="3047">
        <v>12</v>
      </c>
      <c r="VW87" s="3047">
        <v>5</v>
      </c>
      <c r="VX87" s="3047">
        <v>6</v>
      </c>
      <c r="VY87" s="3047">
        <v>6</v>
      </c>
      <c r="VZ87" s="3047">
        <v>3</v>
      </c>
      <c r="WA87" s="3047">
        <v>11</v>
      </c>
      <c r="WB87" s="3047">
        <v>15</v>
      </c>
      <c r="WC87" s="3047">
        <v>9</v>
      </c>
      <c r="WD87" s="3047">
        <v>6</v>
      </c>
      <c r="WE87" s="3047">
        <v>6</v>
      </c>
      <c r="WF87" s="3047">
        <v>15</v>
      </c>
      <c r="WG87" s="3047">
        <v>4</v>
      </c>
      <c r="WH87" s="3047">
        <v>11</v>
      </c>
      <c r="WI87" s="3047">
        <v>16</v>
      </c>
      <c r="WJ87" s="3047">
        <v>4</v>
      </c>
      <c r="WK87" s="3047">
        <v>9</v>
      </c>
      <c r="WL87" s="3047">
        <v>10</v>
      </c>
      <c r="WM87" s="3047">
        <v>7</v>
      </c>
      <c r="WN87" s="3047">
        <v>12</v>
      </c>
      <c r="WO87" s="3047">
        <v>21</v>
      </c>
      <c r="WP87" s="3047">
        <v>26</v>
      </c>
      <c r="WQ87" s="3047">
        <v>31</v>
      </c>
      <c r="WR87" s="3047">
        <v>7</v>
      </c>
      <c r="WS87" s="3047">
        <v>14</v>
      </c>
      <c r="WT87" s="3047">
        <v>7</v>
      </c>
      <c r="WU87" s="3047">
        <v>3</v>
      </c>
      <c r="WV87" s="3047">
        <v>10</v>
      </c>
      <c r="WW87" s="3047">
        <v>10</v>
      </c>
      <c r="WX87" s="3047">
        <v>15</v>
      </c>
      <c r="WY87" s="3047">
        <v>11</v>
      </c>
      <c r="WZ87" s="3047">
        <v>8</v>
      </c>
      <c r="XA87" s="3047">
        <v>3</v>
      </c>
      <c r="XB87" s="3047">
        <v>11</v>
      </c>
      <c r="XC87" s="3047">
        <v>14</v>
      </c>
      <c r="XD87" s="3047">
        <v>18</v>
      </c>
      <c r="XE87" s="3047">
        <v>4</v>
      </c>
      <c r="XF87" s="3047">
        <v>11</v>
      </c>
      <c r="XG87" s="3047">
        <v>7</v>
      </c>
      <c r="XH87" s="3047">
        <v>2</v>
      </c>
      <c r="XI87" s="3047">
        <v>2</v>
      </c>
      <c r="XJ87" s="3047">
        <v>7</v>
      </c>
      <c r="XK87" s="3047">
        <v>13</v>
      </c>
      <c r="XL87" s="3047">
        <v>5</v>
      </c>
      <c r="XM87" s="3047">
        <v>8</v>
      </c>
      <c r="XN87" s="3047">
        <v>5</v>
      </c>
      <c r="XO87" s="3047">
        <v>5</v>
      </c>
      <c r="XP87" s="3047">
        <v>8</v>
      </c>
      <c r="XQ87" s="3047">
        <v>8</v>
      </c>
      <c r="XR87" s="3047">
        <v>19</v>
      </c>
      <c r="XS87" s="3047">
        <v>10</v>
      </c>
      <c r="XT87" s="3047">
        <v>5</v>
      </c>
      <c r="XU87" s="3047">
        <v>7</v>
      </c>
      <c r="XV87" s="3047">
        <v>10</v>
      </c>
      <c r="XW87" s="3047">
        <v>3</v>
      </c>
      <c r="XX87" s="3047">
        <v>9</v>
      </c>
      <c r="XY87" s="3047">
        <v>9</v>
      </c>
      <c r="XZ87" s="3047">
        <v>6</v>
      </c>
      <c r="YA87" s="3047">
        <v>12</v>
      </c>
      <c r="YB87" s="3047">
        <v>10</v>
      </c>
      <c r="YC87" s="3047">
        <v>4</v>
      </c>
      <c r="YD87" s="3047">
        <v>3</v>
      </c>
      <c r="YE87" s="3047">
        <v>11</v>
      </c>
      <c r="YF87" s="3047">
        <v>16</v>
      </c>
      <c r="YG87" s="3047">
        <v>14</v>
      </c>
      <c r="YH87" s="3047">
        <v>2</v>
      </c>
      <c r="YI87" s="3047">
        <v>5</v>
      </c>
      <c r="YJ87" s="3047">
        <v>2</v>
      </c>
      <c r="YK87" s="3047">
        <v>5</v>
      </c>
      <c r="YL87" s="3047">
        <v>8</v>
      </c>
      <c r="YM87" s="3047">
        <v>13</v>
      </c>
      <c r="YN87" s="3047">
        <v>7</v>
      </c>
      <c r="YO87" s="3047">
        <v>11</v>
      </c>
      <c r="YP87" s="3047">
        <v>6</v>
      </c>
      <c r="YQ87" s="3047">
        <v>7</v>
      </c>
      <c r="YR87" s="3047">
        <v>10</v>
      </c>
      <c r="YS87" s="3047">
        <v>17</v>
      </c>
      <c r="YT87" s="3047">
        <v>23</v>
      </c>
      <c r="YU87" s="3047">
        <v>9</v>
      </c>
      <c r="YV87" s="3047">
        <v>8</v>
      </c>
      <c r="YW87" s="3047">
        <v>9</v>
      </c>
      <c r="YX87" s="3047">
        <v>9</v>
      </c>
      <c r="YY87" s="3047">
        <v>6</v>
      </c>
      <c r="YZ87" s="3047">
        <v>16</v>
      </c>
      <c r="ZA87" s="3047">
        <v>19</v>
      </c>
      <c r="ZB87" s="3047">
        <v>4</v>
      </c>
      <c r="ZC87" s="3047">
        <v>0</v>
      </c>
      <c r="ZD87" s="3047">
        <v>8</v>
      </c>
      <c r="ZE87" s="3047">
        <v>2</v>
      </c>
      <c r="ZF87" s="3047">
        <v>5</v>
      </c>
      <c r="ZG87" s="3047">
        <v>14</v>
      </c>
      <c r="ZH87" s="3047">
        <v>20</v>
      </c>
      <c r="ZI87" s="3047">
        <v>4</v>
      </c>
      <c r="ZJ87" s="3047">
        <v>10</v>
      </c>
      <c r="ZK87" s="3047">
        <v>9</v>
      </c>
      <c r="ZL87" s="3047">
        <v>6</v>
      </c>
      <c r="ZM87" s="3047">
        <v>2</v>
      </c>
      <c r="ZN87" s="3047">
        <v>15</v>
      </c>
      <c r="ZO87" s="3047">
        <v>16</v>
      </c>
      <c r="ZP87" s="3047">
        <v>5</v>
      </c>
      <c r="ZQ87" s="3047">
        <v>8</v>
      </c>
      <c r="ZR87" s="3047">
        <v>6</v>
      </c>
      <c r="ZS87" s="3047">
        <v>7</v>
      </c>
      <c r="ZT87" s="3047">
        <v>2</v>
      </c>
      <c r="ZU87" s="3047">
        <v>4</v>
      </c>
      <c r="ZV87" s="3047">
        <v>5</v>
      </c>
      <c r="ZW87" s="3047">
        <v>12</v>
      </c>
      <c r="ZX87" s="3047">
        <v>7</v>
      </c>
      <c r="ZY87" s="3047">
        <v>5</v>
      </c>
      <c r="ZZ87" s="3047">
        <v>7</v>
      </c>
      <c r="AAA87" s="3047">
        <v>10</v>
      </c>
      <c r="AAB87" s="3047">
        <v>21</v>
      </c>
      <c r="AAC87" s="3047">
        <v>23</v>
      </c>
      <c r="AAD87" s="3047">
        <v>3</v>
      </c>
      <c r="AAE87" s="3047">
        <v>2</v>
      </c>
      <c r="AAF87" s="3047">
        <v>3</v>
      </c>
      <c r="AAG87" s="3047">
        <v>5</v>
      </c>
      <c r="AAH87" s="3047">
        <v>3</v>
      </c>
      <c r="AAI87" s="3047">
        <v>5</v>
      </c>
      <c r="AAJ87" s="3047">
        <v>5</v>
      </c>
      <c r="AAK87" s="3047">
        <v>2</v>
      </c>
      <c r="AAL87" s="3047">
        <v>0</v>
      </c>
      <c r="AAM87" s="3047">
        <v>4</v>
      </c>
      <c r="AAN87" s="3047">
        <v>1</v>
      </c>
      <c r="AAO87" s="3047">
        <v>0</v>
      </c>
      <c r="AAP87" s="3047">
        <v>5</v>
      </c>
      <c r="AAQ87" s="3047">
        <v>5</v>
      </c>
      <c r="AAR87" s="3047">
        <v>1</v>
      </c>
      <c r="AAS87" s="3047">
        <v>0</v>
      </c>
      <c r="AAT87" s="3047">
        <v>0</v>
      </c>
      <c r="AAU87" s="3047">
        <v>0</v>
      </c>
      <c r="AAV87" s="3047">
        <v>1</v>
      </c>
      <c r="AAW87" s="3047">
        <v>2</v>
      </c>
      <c r="AAX87" s="3047">
        <v>2</v>
      </c>
      <c r="AAY87" s="3047">
        <v>0</v>
      </c>
      <c r="AAZ87" s="3047">
        <v>0</v>
      </c>
      <c r="ABA87" s="3047">
        <v>0</v>
      </c>
      <c r="ABB87" s="3047">
        <v>1</v>
      </c>
      <c r="ABC87" s="3047">
        <v>2</v>
      </c>
      <c r="ABD87" s="3047">
        <v>2</v>
      </c>
      <c r="ABE87" s="3047">
        <v>3</v>
      </c>
      <c r="ABF87" s="3047">
        <v>0</v>
      </c>
      <c r="ABG87" s="3047">
        <v>2</v>
      </c>
      <c r="ABH87" s="3047">
        <v>1</v>
      </c>
    </row>
    <row r="88" spans="1:736" x14ac:dyDescent="0.2">
      <c r="A88" s="3046" t="s">
        <v>437</v>
      </c>
      <c r="B88" s="3047"/>
      <c r="C88" s="3047"/>
      <c r="D88" s="3047"/>
      <c r="E88" s="3047"/>
      <c r="F88" s="3047"/>
      <c r="G88" s="3047"/>
      <c r="H88" s="3047"/>
      <c r="I88" s="3047"/>
      <c r="J88" s="3047"/>
      <c r="K88" s="3047"/>
      <c r="L88" s="3047"/>
      <c r="M88" s="3047"/>
      <c r="N88" s="3047"/>
      <c r="O88" s="3047"/>
      <c r="P88" s="3047"/>
      <c r="Q88" s="3047"/>
      <c r="R88" s="3047"/>
      <c r="S88" s="3047"/>
      <c r="T88" s="3047"/>
      <c r="U88" s="3047"/>
      <c r="V88" s="3047"/>
      <c r="W88" s="3047"/>
      <c r="X88" s="3047"/>
      <c r="Y88" s="3047"/>
      <c r="Z88" s="3047"/>
      <c r="AA88" s="3047"/>
      <c r="AB88" s="3047"/>
      <c r="AC88" s="3047"/>
      <c r="AD88" s="3047"/>
      <c r="AE88" s="3047"/>
      <c r="AF88" s="3047"/>
      <c r="AG88" s="3047"/>
      <c r="AH88" s="3047"/>
      <c r="AI88" s="3047"/>
      <c r="AJ88" s="3047"/>
      <c r="AK88" s="3047"/>
      <c r="AL88" s="3047"/>
      <c r="AM88" s="3047"/>
      <c r="AN88" s="3047"/>
      <c r="AO88" s="3047"/>
      <c r="AP88" s="3047"/>
      <c r="AQ88" s="3047"/>
      <c r="AR88" s="3047"/>
      <c r="AS88" s="3047"/>
      <c r="AT88" s="3047"/>
      <c r="AU88" s="3047"/>
      <c r="AV88" s="3047"/>
      <c r="AW88" s="3047"/>
      <c r="AX88" s="3047"/>
      <c r="AY88" s="3047"/>
      <c r="AZ88" s="3047"/>
      <c r="BA88" s="3047"/>
      <c r="BB88" s="3047"/>
      <c r="BC88" s="3047"/>
      <c r="BD88" s="3047"/>
      <c r="BE88" s="3047"/>
      <c r="BF88" s="3047"/>
      <c r="BG88" s="3047"/>
      <c r="BH88" s="3047"/>
      <c r="BI88" s="3047"/>
      <c r="BJ88" s="3047"/>
      <c r="BK88" s="3047"/>
      <c r="BL88" s="3047"/>
      <c r="BM88" s="3047"/>
      <c r="BN88" s="3047"/>
      <c r="BO88" s="3047"/>
      <c r="BP88" s="3047"/>
      <c r="BQ88" s="3047"/>
      <c r="BR88" s="3047"/>
      <c r="BS88" s="3047"/>
      <c r="BT88" s="3047"/>
      <c r="BU88" s="3047"/>
      <c r="BV88" s="3047"/>
      <c r="BW88" s="3047"/>
      <c r="BX88" s="3047"/>
      <c r="BY88" s="3047"/>
      <c r="BZ88" s="3047"/>
      <c r="CA88" s="3047"/>
      <c r="CB88" s="3047"/>
      <c r="CC88" s="3047"/>
      <c r="CD88" s="3047"/>
      <c r="CE88" s="3047"/>
      <c r="CF88" s="3047"/>
      <c r="CG88" s="3047"/>
      <c r="CH88" s="3047"/>
      <c r="CI88" s="3047"/>
      <c r="CJ88" s="3047"/>
      <c r="CK88" s="3047"/>
      <c r="CL88" s="3047"/>
      <c r="CM88" s="3047"/>
      <c r="CN88" s="3047"/>
      <c r="CO88" s="3047"/>
      <c r="CP88" s="3047"/>
      <c r="CQ88" s="3047"/>
      <c r="CR88" s="3047"/>
      <c r="CS88" s="3047"/>
      <c r="CT88" s="3047"/>
      <c r="CU88" s="3047"/>
      <c r="CV88" s="3047"/>
      <c r="CW88" s="3047"/>
      <c r="CX88" s="3047"/>
      <c r="CY88" s="3047"/>
      <c r="CZ88" s="3047"/>
      <c r="DA88" s="3047"/>
      <c r="DB88" s="3047"/>
      <c r="DC88" s="3047"/>
      <c r="DD88" s="3047"/>
      <c r="DE88" s="3047"/>
      <c r="DF88" s="3047"/>
      <c r="DG88" s="3047"/>
      <c r="DH88" s="3047"/>
      <c r="DI88" s="3047"/>
      <c r="DJ88" s="3047"/>
      <c r="DK88" s="3047"/>
      <c r="DL88" s="3047"/>
      <c r="DM88" s="3047"/>
      <c r="DN88" s="3047"/>
      <c r="DO88" s="3047"/>
      <c r="DP88" s="3047"/>
      <c r="DQ88" s="3047"/>
      <c r="DR88" s="3047"/>
      <c r="DS88" s="3047"/>
      <c r="DT88" s="3047"/>
      <c r="DU88" s="3047"/>
      <c r="DV88" s="3047"/>
      <c r="DW88" s="3047"/>
      <c r="DX88" s="3047"/>
      <c r="DY88" s="3047"/>
      <c r="DZ88" s="3047"/>
      <c r="EA88" s="3047"/>
      <c r="EB88" s="3047"/>
      <c r="EC88" s="3047"/>
      <c r="ED88" s="3047"/>
      <c r="EE88" s="3047"/>
      <c r="EF88" s="3047"/>
      <c r="EG88" s="3047"/>
      <c r="EH88" s="3047"/>
      <c r="EI88" s="3047"/>
      <c r="EJ88" s="3047"/>
      <c r="EK88" s="3047"/>
      <c r="EL88" s="3047"/>
      <c r="EM88" s="3047"/>
      <c r="EN88" s="3047"/>
      <c r="EO88" s="3047"/>
      <c r="EP88" s="3047"/>
      <c r="EQ88" s="3047"/>
      <c r="ER88" s="3047"/>
      <c r="ES88" s="3047"/>
      <c r="ET88" s="3047"/>
      <c r="EU88" s="3047"/>
      <c r="EV88" s="3047"/>
      <c r="EW88" s="3047"/>
      <c r="EX88" s="3047"/>
      <c r="EY88" s="3047"/>
      <c r="EZ88" s="3047"/>
      <c r="FA88" s="3047"/>
      <c r="FB88" s="3047"/>
      <c r="FC88" s="3047"/>
      <c r="FD88" s="3047"/>
      <c r="FE88" s="3047"/>
      <c r="FF88" s="3047"/>
      <c r="FG88" s="3047">
        <v>4</v>
      </c>
      <c r="FH88" s="3047">
        <v>3</v>
      </c>
      <c r="FI88" s="3047">
        <v>2</v>
      </c>
      <c r="FJ88" s="3047">
        <v>2</v>
      </c>
      <c r="FK88" s="3047">
        <v>2</v>
      </c>
      <c r="FL88" s="3047">
        <v>2</v>
      </c>
      <c r="FM88" s="3047">
        <v>2</v>
      </c>
      <c r="FN88" s="3047">
        <v>0</v>
      </c>
      <c r="FO88" s="3047">
        <v>0</v>
      </c>
      <c r="FP88" s="3047">
        <v>0</v>
      </c>
      <c r="FQ88" s="3047">
        <v>0</v>
      </c>
      <c r="FR88" s="3047">
        <v>0</v>
      </c>
      <c r="FS88" s="3047">
        <v>0</v>
      </c>
      <c r="FT88" s="3047">
        <v>0</v>
      </c>
      <c r="FU88" s="3047">
        <v>0</v>
      </c>
      <c r="FV88" s="3047">
        <v>2</v>
      </c>
      <c r="FW88" s="3047">
        <v>1</v>
      </c>
      <c r="FX88" s="3047">
        <v>1</v>
      </c>
      <c r="FY88" s="3047">
        <v>0</v>
      </c>
      <c r="FZ88" s="3047">
        <v>0</v>
      </c>
      <c r="GA88" s="3047">
        <v>1</v>
      </c>
      <c r="GB88" s="3047">
        <v>0</v>
      </c>
      <c r="GC88" s="3047">
        <v>0</v>
      </c>
      <c r="GD88" s="3047">
        <v>0</v>
      </c>
      <c r="GE88" s="3047">
        <v>0</v>
      </c>
      <c r="GF88" s="3047">
        <v>0</v>
      </c>
      <c r="GG88" s="3047">
        <v>0</v>
      </c>
      <c r="GH88" s="3047">
        <v>0</v>
      </c>
      <c r="GI88" s="3047">
        <v>0</v>
      </c>
      <c r="GJ88" s="3047">
        <v>0</v>
      </c>
      <c r="GK88" s="3047">
        <v>0</v>
      </c>
      <c r="GL88" s="3047">
        <v>0</v>
      </c>
      <c r="GM88" s="3047">
        <v>0</v>
      </c>
      <c r="GN88" s="3047">
        <v>0</v>
      </c>
      <c r="GO88" s="3047">
        <v>1</v>
      </c>
      <c r="GP88" s="3047">
        <v>0</v>
      </c>
      <c r="GQ88" s="3047">
        <v>0</v>
      </c>
      <c r="GR88" s="3047">
        <v>0</v>
      </c>
      <c r="GS88" s="3047">
        <v>0</v>
      </c>
      <c r="GT88" s="3047">
        <v>0</v>
      </c>
      <c r="GU88" s="3047">
        <v>0</v>
      </c>
      <c r="GV88" s="3047">
        <v>0</v>
      </c>
      <c r="GW88" s="3047">
        <v>0</v>
      </c>
      <c r="GX88" s="3047">
        <v>0</v>
      </c>
      <c r="GY88" s="3047">
        <v>0</v>
      </c>
      <c r="GZ88" s="3047">
        <v>0</v>
      </c>
      <c r="HA88" s="3047">
        <v>0</v>
      </c>
      <c r="HB88" s="3047">
        <v>0</v>
      </c>
      <c r="HC88" s="3047">
        <v>0</v>
      </c>
      <c r="HD88" s="3047">
        <v>1</v>
      </c>
      <c r="HE88" s="3047">
        <v>0</v>
      </c>
      <c r="HF88" s="3047">
        <v>0</v>
      </c>
      <c r="HG88" s="3047">
        <v>0</v>
      </c>
      <c r="HH88" s="3047">
        <v>0</v>
      </c>
      <c r="HI88" s="3047">
        <v>0</v>
      </c>
      <c r="HJ88" s="3047">
        <v>0</v>
      </c>
      <c r="HK88" s="3047">
        <v>0</v>
      </c>
      <c r="HL88" s="3047">
        <v>0</v>
      </c>
      <c r="HM88" s="3047">
        <v>0</v>
      </c>
      <c r="HN88" s="3047">
        <v>0</v>
      </c>
      <c r="HO88" s="3047">
        <v>0</v>
      </c>
      <c r="HP88" s="3047">
        <v>0</v>
      </c>
      <c r="HQ88" s="3047">
        <v>0</v>
      </c>
      <c r="HR88" s="3047">
        <v>0</v>
      </c>
      <c r="HS88" s="3047">
        <v>0</v>
      </c>
      <c r="HT88" s="3047">
        <v>0</v>
      </c>
      <c r="HU88" s="3047">
        <v>0</v>
      </c>
      <c r="HV88" s="3047">
        <v>0</v>
      </c>
      <c r="HW88" s="3047">
        <v>0</v>
      </c>
      <c r="HX88" s="3047">
        <v>0</v>
      </c>
      <c r="HY88" s="3047">
        <v>0</v>
      </c>
      <c r="HZ88" s="3047">
        <v>0</v>
      </c>
      <c r="IA88" s="3047">
        <v>0</v>
      </c>
      <c r="IB88" s="3047">
        <v>0</v>
      </c>
      <c r="IC88" s="3047">
        <v>0</v>
      </c>
      <c r="ID88" s="3047">
        <v>0</v>
      </c>
      <c r="IE88" s="3047">
        <v>0</v>
      </c>
      <c r="IF88" s="3047">
        <v>0</v>
      </c>
      <c r="IG88" s="3047">
        <v>0</v>
      </c>
      <c r="IH88" s="3047">
        <v>0</v>
      </c>
      <c r="II88" s="3047">
        <v>0</v>
      </c>
      <c r="IJ88" s="3047">
        <v>0</v>
      </c>
      <c r="IK88" s="3047">
        <v>0</v>
      </c>
      <c r="IL88" s="3047">
        <v>0</v>
      </c>
      <c r="IM88" s="3047">
        <v>0</v>
      </c>
      <c r="IN88" s="3047">
        <v>2</v>
      </c>
      <c r="IO88" s="3047">
        <v>2</v>
      </c>
      <c r="IP88" s="3047">
        <v>2</v>
      </c>
      <c r="IQ88" s="3047">
        <v>2</v>
      </c>
      <c r="IR88" s="3047">
        <v>0</v>
      </c>
      <c r="IS88" s="3047">
        <v>0</v>
      </c>
      <c r="IT88" s="3047">
        <v>0</v>
      </c>
      <c r="IU88" s="3047">
        <v>0</v>
      </c>
      <c r="IV88" s="3047">
        <v>0</v>
      </c>
      <c r="IW88" s="3047">
        <v>0</v>
      </c>
      <c r="IX88" s="3047">
        <v>0</v>
      </c>
      <c r="IY88" s="3047">
        <v>0</v>
      </c>
      <c r="IZ88" s="3047">
        <v>0</v>
      </c>
      <c r="JA88" s="3047">
        <v>0</v>
      </c>
      <c r="JB88" s="3047">
        <v>0</v>
      </c>
      <c r="JC88" s="3047">
        <v>0</v>
      </c>
      <c r="JD88" s="3047">
        <v>0</v>
      </c>
      <c r="JE88" s="3047">
        <v>0</v>
      </c>
      <c r="JF88" s="3047">
        <v>0</v>
      </c>
      <c r="JG88" s="3047">
        <v>0</v>
      </c>
      <c r="JH88" s="3047">
        <v>0</v>
      </c>
      <c r="JI88" s="3047">
        <v>6</v>
      </c>
      <c r="JJ88" s="3047">
        <v>1</v>
      </c>
      <c r="JK88" s="3047">
        <v>1</v>
      </c>
      <c r="JL88" s="3047">
        <v>0</v>
      </c>
      <c r="JM88" s="3047">
        <v>4</v>
      </c>
      <c r="JN88" s="3047">
        <v>4</v>
      </c>
      <c r="JO88" s="3047">
        <v>1</v>
      </c>
      <c r="JP88" s="3047">
        <v>0</v>
      </c>
      <c r="JQ88" s="3047">
        <v>0</v>
      </c>
      <c r="JR88" s="3047">
        <v>0</v>
      </c>
      <c r="JS88" s="3047">
        <v>0</v>
      </c>
      <c r="JT88" s="3047">
        <v>1</v>
      </c>
      <c r="JU88" s="3047">
        <v>1</v>
      </c>
      <c r="JV88" s="3047">
        <v>0</v>
      </c>
      <c r="JW88" s="3047">
        <v>0</v>
      </c>
      <c r="JX88" s="3047">
        <v>0</v>
      </c>
      <c r="JY88" s="3047">
        <v>0</v>
      </c>
      <c r="JZ88" s="3047">
        <v>0</v>
      </c>
      <c r="KA88" s="3047">
        <v>0</v>
      </c>
      <c r="KB88" s="3047">
        <v>0</v>
      </c>
      <c r="KC88" s="3047">
        <v>0</v>
      </c>
      <c r="KD88" s="3047">
        <v>0</v>
      </c>
      <c r="KE88" s="3047">
        <v>0</v>
      </c>
      <c r="KF88" s="3047">
        <v>0</v>
      </c>
      <c r="KG88" s="3047">
        <v>0</v>
      </c>
      <c r="KH88" s="3047">
        <v>1</v>
      </c>
      <c r="KI88" s="3047">
        <v>1</v>
      </c>
      <c r="KJ88" s="3047">
        <v>0</v>
      </c>
      <c r="KK88" s="3047">
        <v>0</v>
      </c>
      <c r="KL88" s="3047">
        <v>0</v>
      </c>
      <c r="KM88" s="3047">
        <v>0</v>
      </c>
      <c r="KN88" s="3047">
        <v>0</v>
      </c>
      <c r="KO88" s="3047">
        <v>0</v>
      </c>
      <c r="KP88" s="3047">
        <v>0</v>
      </c>
      <c r="KQ88" s="3047">
        <v>0</v>
      </c>
      <c r="KR88" s="3047">
        <v>0</v>
      </c>
      <c r="KS88" s="3047">
        <v>0</v>
      </c>
      <c r="KT88" s="3047">
        <v>0</v>
      </c>
      <c r="KU88" s="3047">
        <v>0</v>
      </c>
      <c r="KV88" s="3047">
        <v>0</v>
      </c>
      <c r="KW88" s="3047">
        <v>0</v>
      </c>
      <c r="KX88" s="3047">
        <v>0</v>
      </c>
      <c r="KY88" s="3047">
        <v>0</v>
      </c>
      <c r="KZ88" s="3047">
        <v>0</v>
      </c>
      <c r="LA88" s="3047">
        <v>0</v>
      </c>
      <c r="LB88" s="3047">
        <v>0</v>
      </c>
      <c r="LC88" s="3047">
        <v>0</v>
      </c>
      <c r="LD88" s="3047">
        <v>0</v>
      </c>
      <c r="LE88" s="3047">
        <v>0</v>
      </c>
      <c r="LF88" s="3047">
        <v>1</v>
      </c>
      <c r="LG88" s="3047">
        <v>1</v>
      </c>
      <c r="LH88" s="3047">
        <v>1</v>
      </c>
      <c r="LI88" s="3047">
        <v>4</v>
      </c>
      <c r="LJ88" s="3047">
        <v>0</v>
      </c>
      <c r="LK88" s="3047">
        <v>0</v>
      </c>
      <c r="LL88" s="3047">
        <v>0</v>
      </c>
      <c r="LM88" s="3047">
        <v>0</v>
      </c>
      <c r="LN88" s="3047">
        <v>0</v>
      </c>
      <c r="LO88" s="3047">
        <v>0</v>
      </c>
      <c r="LP88" s="3047">
        <v>0</v>
      </c>
      <c r="LQ88" s="3047">
        <v>0</v>
      </c>
      <c r="LR88" s="3047">
        <v>0</v>
      </c>
      <c r="LS88" s="3047">
        <v>0</v>
      </c>
      <c r="LT88" s="3047">
        <v>0</v>
      </c>
      <c r="LU88" s="3047">
        <v>0</v>
      </c>
      <c r="LV88" s="3047">
        <v>0</v>
      </c>
      <c r="LW88" s="3047">
        <v>0</v>
      </c>
      <c r="LX88" s="3047">
        <v>0</v>
      </c>
      <c r="LY88" s="3047">
        <v>0</v>
      </c>
      <c r="LZ88" s="3047">
        <v>0</v>
      </c>
      <c r="MA88" s="3047">
        <v>0</v>
      </c>
      <c r="MB88" s="3047">
        <v>0</v>
      </c>
      <c r="MC88" s="3047">
        <v>0</v>
      </c>
      <c r="MD88" s="3047">
        <v>0</v>
      </c>
      <c r="ME88" s="3047">
        <v>0</v>
      </c>
      <c r="MF88" s="3047">
        <v>1</v>
      </c>
      <c r="MG88" s="3047">
        <v>0</v>
      </c>
      <c r="MH88" s="3047">
        <v>0</v>
      </c>
      <c r="MI88" s="3047">
        <v>0</v>
      </c>
      <c r="MJ88" s="3047">
        <v>0</v>
      </c>
      <c r="MK88" s="3047">
        <v>0</v>
      </c>
      <c r="ML88" s="3047">
        <v>0</v>
      </c>
      <c r="MM88" s="3047">
        <v>0</v>
      </c>
      <c r="MN88" s="3047">
        <v>0</v>
      </c>
      <c r="MO88" s="3047">
        <v>0</v>
      </c>
      <c r="MP88" s="3047">
        <v>0</v>
      </c>
      <c r="MQ88" s="3047">
        <v>0</v>
      </c>
      <c r="MR88" s="3047">
        <v>0</v>
      </c>
      <c r="MS88" s="3047">
        <v>0</v>
      </c>
      <c r="MT88" s="3047">
        <v>0</v>
      </c>
      <c r="MU88" s="3047">
        <v>0</v>
      </c>
      <c r="MV88" s="3047">
        <v>0</v>
      </c>
      <c r="MW88" s="3047">
        <v>0</v>
      </c>
      <c r="MX88" s="3047">
        <v>0</v>
      </c>
      <c r="MY88" s="3047">
        <v>0</v>
      </c>
      <c r="MZ88" s="3047">
        <v>0</v>
      </c>
      <c r="NA88" s="3047">
        <v>0</v>
      </c>
      <c r="NB88" s="3047">
        <v>0</v>
      </c>
      <c r="NC88" s="3047">
        <v>0</v>
      </c>
      <c r="ND88" s="3047">
        <v>0</v>
      </c>
      <c r="NE88" s="3047">
        <v>0</v>
      </c>
      <c r="NF88" s="3047">
        <v>0</v>
      </c>
      <c r="NG88" s="3047">
        <v>0</v>
      </c>
      <c r="NH88" s="3047">
        <v>0</v>
      </c>
      <c r="NI88" s="3047">
        <v>0</v>
      </c>
      <c r="NJ88" s="3047">
        <v>0</v>
      </c>
      <c r="NK88" s="3047">
        <v>0</v>
      </c>
      <c r="NL88" s="3047">
        <v>0</v>
      </c>
      <c r="NM88" s="3047">
        <v>0</v>
      </c>
      <c r="NN88" s="3047">
        <v>0</v>
      </c>
      <c r="NO88" s="3047">
        <v>0</v>
      </c>
      <c r="NP88" s="3047">
        <v>0</v>
      </c>
      <c r="NQ88" s="3047">
        <v>0</v>
      </c>
      <c r="NR88" s="3047">
        <v>0</v>
      </c>
      <c r="NS88" s="3047">
        <v>0</v>
      </c>
      <c r="NT88" s="3047">
        <v>0</v>
      </c>
      <c r="NU88" s="3047">
        <v>0</v>
      </c>
      <c r="NV88" s="3047">
        <v>0</v>
      </c>
      <c r="NW88" s="3047">
        <v>0</v>
      </c>
      <c r="NX88" s="3047">
        <v>0</v>
      </c>
      <c r="NY88" s="3047">
        <v>0</v>
      </c>
      <c r="NZ88" s="3047">
        <v>0</v>
      </c>
      <c r="OA88" s="3047">
        <v>0</v>
      </c>
      <c r="OB88" s="3047">
        <v>0</v>
      </c>
      <c r="OC88" s="3047">
        <v>2</v>
      </c>
      <c r="OD88" s="3047">
        <v>0</v>
      </c>
      <c r="OE88" s="3047">
        <v>0</v>
      </c>
      <c r="OF88" s="3047">
        <v>0</v>
      </c>
      <c r="OG88" s="3047">
        <v>0</v>
      </c>
      <c r="OH88" s="3047">
        <v>0</v>
      </c>
      <c r="OI88" s="3047">
        <v>1</v>
      </c>
      <c r="OJ88" s="3047">
        <v>0</v>
      </c>
      <c r="OK88" s="3047">
        <v>0</v>
      </c>
      <c r="OL88" s="3047">
        <v>0</v>
      </c>
      <c r="OM88" s="3047">
        <v>0</v>
      </c>
      <c r="ON88" s="3047">
        <v>0</v>
      </c>
      <c r="OO88" s="3047">
        <v>0</v>
      </c>
      <c r="OP88" s="3047">
        <v>0</v>
      </c>
      <c r="OQ88" s="3047">
        <v>0</v>
      </c>
      <c r="OR88" s="3047">
        <v>0</v>
      </c>
      <c r="OS88" s="3047">
        <v>0</v>
      </c>
      <c r="OT88" s="3047">
        <v>0</v>
      </c>
      <c r="OU88" s="3047">
        <v>0</v>
      </c>
      <c r="OV88" s="3047">
        <v>0</v>
      </c>
      <c r="OW88" s="3047">
        <v>0</v>
      </c>
      <c r="OX88" s="3047">
        <v>0</v>
      </c>
      <c r="OY88" s="3047">
        <v>0</v>
      </c>
      <c r="OZ88" s="3047">
        <v>0</v>
      </c>
      <c r="PA88" s="3047">
        <v>0</v>
      </c>
      <c r="PB88" s="3047">
        <v>0</v>
      </c>
      <c r="PC88" s="3047">
        <v>0</v>
      </c>
      <c r="PD88" s="3047">
        <v>0</v>
      </c>
      <c r="PE88" s="3047">
        <v>0</v>
      </c>
      <c r="PF88" s="3047">
        <v>0</v>
      </c>
      <c r="PG88" s="3047">
        <v>0</v>
      </c>
      <c r="PH88" s="3047"/>
      <c r="PI88" s="3047">
        <v>0</v>
      </c>
      <c r="PJ88" s="3047">
        <v>0</v>
      </c>
      <c r="PK88" s="3047">
        <v>1</v>
      </c>
      <c r="PL88" s="3047">
        <v>0</v>
      </c>
      <c r="PM88" s="3047">
        <v>0</v>
      </c>
      <c r="PN88" s="3047">
        <v>0</v>
      </c>
      <c r="PO88" s="3047">
        <v>0</v>
      </c>
      <c r="PP88" s="3047">
        <v>0</v>
      </c>
      <c r="PQ88" s="3047">
        <v>0</v>
      </c>
      <c r="PR88" s="3047">
        <v>0</v>
      </c>
      <c r="PS88" s="3047">
        <v>0</v>
      </c>
      <c r="PT88" s="3047">
        <v>0</v>
      </c>
      <c r="PU88" s="3047">
        <v>0</v>
      </c>
      <c r="PV88" s="3047">
        <v>0</v>
      </c>
      <c r="PW88" s="3047">
        <v>0</v>
      </c>
      <c r="PX88" s="3047">
        <v>0</v>
      </c>
      <c r="PY88" s="3047">
        <v>0</v>
      </c>
      <c r="PZ88" s="3047">
        <v>0</v>
      </c>
      <c r="QA88" s="3047">
        <v>0</v>
      </c>
      <c r="QB88" s="3047">
        <v>0</v>
      </c>
      <c r="QC88" s="3047">
        <v>0</v>
      </c>
      <c r="QD88" s="3047">
        <v>0</v>
      </c>
      <c r="QE88" s="3047">
        <v>0</v>
      </c>
      <c r="QF88" s="3047">
        <v>0</v>
      </c>
      <c r="QG88" s="3047">
        <v>0</v>
      </c>
      <c r="QH88" s="3047">
        <v>0</v>
      </c>
      <c r="QI88" s="3047">
        <v>0</v>
      </c>
      <c r="QJ88" s="3047">
        <v>0</v>
      </c>
      <c r="QK88" s="3047">
        <v>0</v>
      </c>
      <c r="QL88" s="3047">
        <v>0</v>
      </c>
      <c r="QM88" s="3047">
        <v>0</v>
      </c>
      <c r="QN88" s="3047">
        <v>0</v>
      </c>
      <c r="QO88" s="3047">
        <v>0</v>
      </c>
      <c r="QP88" s="3047">
        <v>0</v>
      </c>
      <c r="QQ88" s="3047">
        <v>0</v>
      </c>
      <c r="QR88" s="3047">
        <v>0</v>
      </c>
      <c r="QS88" s="3047">
        <v>0</v>
      </c>
      <c r="QT88" s="3047">
        <v>0</v>
      </c>
      <c r="QU88" s="3047">
        <v>0</v>
      </c>
      <c r="QV88" s="3047">
        <v>0</v>
      </c>
      <c r="QW88" s="3047">
        <v>0</v>
      </c>
      <c r="QX88" s="3047">
        <v>0</v>
      </c>
      <c r="QY88" s="3047">
        <v>0</v>
      </c>
      <c r="QZ88" s="3047">
        <v>0</v>
      </c>
      <c r="RA88" s="3047">
        <v>0</v>
      </c>
      <c r="RB88" s="3047">
        <v>0</v>
      </c>
      <c r="RC88" s="3047">
        <v>0</v>
      </c>
      <c r="RD88" s="3047">
        <v>0</v>
      </c>
      <c r="RE88" s="3047">
        <v>0</v>
      </c>
      <c r="RF88" s="3047">
        <v>0</v>
      </c>
      <c r="RG88" s="3047">
        <v>0</v>
      </c>
      <c r="RH88" s="3047">
        <v>0</v>
      </c>
      <c r="RI88" s="3047">
        <v>0</v>
      </c>
      <c r="RJ88" s="3047">
        <v>0</v>
      </c>
      <c r="RK88" s="3047">
        <v>10</v>
      </c>
      <c r="RL88" s="3047">
        <v>10</v>
      </c>
      <c r="RM88" s="3047">
        <v>10</v>
      </c>
      <c r="RN88" s="3047">
        <v>9</v>
      </c>
      <c r="RO88" s="3047">
        <v>1</v>
      </c>
      <c r="RP88" s="3047">
        <v>6</v>
      </c>
      <c r="RQ88" s="3047">
        <v>3</v>
      </c>
      <c r="RR88" s="3047">
        <v>0</v>
      </c>
      <c r="RS88" s="3047">
        <v>0</v>
      </c>
      <c r="RT88" s="3047">
        <v>0</v>
      </c>
      <c r="RU88" s="3047">
        <v>4</v>
      </c>
      <c r="RV88" s="3047">
        <v>0</v>
      </c>
      <c r="RW88" s="3047">
        <v>0</v>
      </c>
      <c r="RX88" s="3047">
        <v>0</v>
      </c>
      <c r="RY88" s="3047">
        <v>1</v>
      </c>
      <c r="RZ88" s="3047">
        <v>1</v>
      </c>
      <c r="SA88" s="3047">
        <v>1</v>
      </c>
      <c r="SB88" s="3047">
        <v>0</v>
      </c>
      <c r="SC88" s="3047">
        <v>2</v>
      </c>
      <c r="SD88" s="3047">
        <v>0</v>
      </c>
      <c r="SE88" s="3047">
        <v>0</v>
      </c>
      <c r="SF88" s="3047">
        <v>0</v>
      </c>
      <c r="SG88" s="3047">
        <v>0</v>
      </c>
      <c r="SH88" s="3047">
        <v>0</v>
      </c>
      <c r="SI88" s="3047">
        <v>0</v>
      </c>
      <c r="SJ88" s="3047">
        <v>0</v>
      </c>
      <c r="SK88" s="3047">
        <v>0</v>
      </c>
      <c r="SL88" s="3047">
        <v>0</v>
      </c>
      <c r="SM88" s="3047">
        <v>0</v>
      </c>
      <c r="SN88" s="3047">
        <v>0</v>
      </c>
      <c r="SO88" s="3047">
        <v>0</v>
      </c>
      <c r="SP88" s="3047">
        <v>0</v>
      </c>
      <c r="SQ88" s="3047">
        <v>0</v>
      </c>
      <c r="SR88" s="3047">
        <v>0</v>
      </c>
      <c r="SS88" s="3047">
        <v>0</v>
      </c>
      <c r="ST88" s="3047">
        <v>0</v>
      </c>
      <c r="SU88" s="3047">
        <v>0</v>
      </c>
      <c r="SV88" s="3047">
        <v>0</v>
      </c>
      <c r="SW88" s="3047">
        <v>0</v>
      </c>
      <c r="SX88" s="3047">
        <v>0</v>
      </c>
      <c r="SY88" s="3047">
        <v>0</v>
      </c>
      <c r="SZ88" s="3047">
        <v>0</v>
      </c>
      <c r="TA88" s="3047">
        <v>0</v>
      </c>
      <c r="TB88" s="3047">
        <v>0</v>
      </c>
      <c r="TC88" s="3047">
        <v>0</v>
      </c>
      <c r="TD88" s="3047">
        <v>0</v>
      </c>
      <c r="TE88" s="3047">
        <v>0</v>
      </c>
      <c r="TF88" s="3047">
        <v>0</v>
      </c>
      <c r="TG88" s="3047">
        <v>0</v>
      </c>
      <c r="TH88" s="3047">
        <v>0</v>
      </c>
      <c r="TI88" s="3047">
        <v>0</v>
      </c>
      <c r="TJ88" s="3047">
        <v>0</v>
      </c>
      <c r="TK88" s="3047">
        <v>0</v>
      </c>
      <c r="TL88" s="3047">
        <v>0</v>
      </c>
      <c r="TM88" s="3047">
        <v>0</v>
      </c>
      <c r="TN88" s="3047">
        <v>0</v>
      </c>
      <c r="TO88" s="3047">
        <v>0</v>
      </c>
      <c r="TP88" s="3047">
        <v>0</v>
      </c>
      <c r="TQ88" s="3047">
        <v>0</v>
      </c>
      <c r="TR88" s="3047">
        <v>0</v>
      </c>
      <c r="TS88" s="3047">
        <v>0</v>
      </c>
      <c r="TT88" s="3047">
        <v>2</v>
      </c>
      <c r="TU88" s="3047">
        <v>0</v>
      </c>
      <c r="TV88" s="3047">
        <v>0</v>
      </c>
      <c r="TW88" s="3047">
        <v>0</v>
      </c>
      <c r="TX88" s="3047">
        <v>0</v>
      </c>
      <c r="TY88" s="3047">
        <v>0</v>
      </c>
      <c r="TZ88" s="3047">
        <v>0</v>
      </c>
      <c r="UA88" s="3047">
        <v>0</v>
      </c>
      <c r="UB88" s="3047">
        <v>0</v>
      </c>
      <c r="UC88" s="3047">
        <v>0</v>
      </c>
      <c r="UD88" s="3047">
        <v>0</v>
      </c>
      <c r="UE88" s="3047">
        <v>0</v>
      </c>
      <c r="UF88" s="3047">
        <v>0</v>
      </c>
      <c r="UG88" s="3047">
        <v>0</v>
      </c>
      <c r="UH88" s="3047">
        <v>0</v>
      </c>
      <c r="UI88" s="3047">
        <v>0</v>
      </c>
      <c r="UJ88" s="3047">
        <v>0</v>
      </c>
      <c r="UK88" s="3047">
        <v>0</v>
      </c>
      <c r="UL88" s="3047">
        <v>0</v>
      </c>
      <c r="UM88" s="3047">
        <v>0</v>
      </c>
      <c r="UN88" s="3047">
        <v>2</v>
      </c>
      <c r="UO88" s="3047">
        <v>0</v>
      </c>
      <c r="UP88" s="3047">
        <v>2</v>
      </c>
      <c r="UQ88" s="3047">
        <v>0</v>
      </c>
      <c r="UR88" s="3047">
        <v>0</v>
      </c>
      <c r="US88" s="3047">
        <v>0</v>
      </c>
      <c r="UT88" s="3047">
        <v>0</v>
      </c>
      <c r="UU88" s="3047">
        <v>0</v>
      </c>
      <c r="UV88" s="3047">
        <v>0</v>
      </c>
      <c r="UW88" s="3047">
        <v>0</v>
      </c>
      <c r="UX88" s="3047">
        <v>8</v>
      </c>
      <c r="UY88" s="3047">
        <v>8</v>
      </c>
      <c r="UZ88" s="3047">
        <v>8</v>
      </c>
      <c r="VA88" s="3047">
        <v>0</v>
      </c>
      <c r="VB88" s="3047">
        <v>0</v>
      </c>
      <c r="VC88" s="3047">
        <v>0</v>
      </c>
      <c r="VD88" s="3047">
        <v>0</v>
      </c>
      <c r="VE88" s="3047">
        <v>0</v>
      </c>
      <c r="VF88" s="3047">
        <v>1</v>
      </c>
      <c r="VG88" s="3047">
        <v>1</v>
      </c>
      <c r="VH88" s="3047">
        <v>0</v>
      </c>
      <c r="VI88" s="3047">
        <v>0</v>
      </c>
      <c r="VJ88" s="3047">
        <v>1</v>
      </c>
      <c r="VK88" s="3047">
        <v>0</v>
      </c>
      <c r="VL88" s="3047">
        <v>0</v>
      </c>
      <c r="VM88" s="3047">
        <v>0</v>
      </c>
      <c r="VN88" s="3047">
        <v>0</v>
      </c>
      <c r="VO88" s="3047">
        <v>1</v>
      </c>
      <c r="VP88" s="3047">
        <v>0</v>
      </c>
      <c r="VQ88" s="3047">
        <v>0</v>
      </c>
      <c r="VR88" s="3047">
        <v>0</v>
      </c>
      <c r="VS88" s="3047">
        <v>0</v>
      </c>
      <c r="VT88" s="3047">
        <v>0</v>
      </c>
      <c r="VU88" s="3047">
        <v>0</v>
      </c>
      <c r="VV88" s="3047">
        <v>0</v>
      </c>
      <c r="VW88" s="3047">
        <v>0</v>
      </c>
      <c r="VX88" s="3047">
        <v>0</v>
      </c>
      <c r="VY88" s="3047">
        <v>0</v>
      </c>
      <c r="VZ88" s="3047">
        <v>0</v>
      </c>
      <c r="WA88" s="3047">
        <v>0</v>
      </c>
      <c r="WB88" s="3047">
        <v>0</v>
      </c>
      <c r="WC88" s="3047">
        <v>2</v>
      </c>
      <c r="WD88" s="3047">
        <v>2</v>
      </c>
      <c r="WE88" s="3047">
        <v>1</v>
      </c>
      <c r="WF88" s="3047">
        <v>0</v>
      </c>
      <c r="WG88" s="3047">
        <v>1</v>
      </c>
      <c r="WH88" s="3047">
        <v>1</v>
      </c>
      <c r="WI88" s="3047">
        <v>1</v>
      </c>
      <c r="WJ88" s="3047">
        <v>0</v>
      </c>
      <c r="WK88" s="3047">
        <v>0</v>
      </c>
      <c r="WL88" s="3047">
        <v>0</v>
      </c>
      <c r="WM88" s="3047">
        <v>1</v>
      </c>
      <c r="WN88" s="3047">
        <v>0</v>
      </c>
      <c r="WO88" s="3047">
        <v>0</v>
      </c>
      <c r="WP88" s="3047">
        <v>0</v>
      </c>
      <c r="WQ88" s="3047">
        <v>0</v>
      </c>
      <c r="WR88" s="3047">
        <v>1</v>
      </c>
      <c r="WS88" s="3047">
        <v>4</v>
      </c>
      <c r="WT88" s="3047">
        <v>0</v>
      </c>
      <c r="WU88" s="3047">
        <v>0</v>
      </c>
      <c r="WV88" s="3047">
        <v>0</v>
      </c>
      <c r="WW88" s="3047">
        <v>0</v>
      </c>
      <c r="WX88" s="3047">
        <v>0</v>
      </c>
      <c r="WY88" s="3047">
        <v>0</v>
      </c>
      <c r="WZ88" s="3047">
        <v>0</v>
      </c>
      <c r="XA88" s="3047">
        <v>0</v>
      </c>
      <c r="XB88" s="3047">
        <v>2</v>
      </c>
      <c r="XC88" s="3047">
        <v>2</v>
      </c>
      <c r="XD88" s="3047">
        <v>2</v>
      </c>
      <c r="XE88" s="3047">
        <v>0</v>
      </c>
      <c r="XF88" s="3047">
        <v>0</v>
      </c>
      <c r="XG88" s="3047">
        <v>1</v>
      </c>
      <c r="XH88" s="3047">
        <v>0</v>
      </c>
      <c r="XI88" s="3047">
        <v>0</v>
      </c>
      <c r="XJ88" s="3047">
        <v>0</v>
      </c>
      <c r="XK88" s="3047">
        <v>0</v>
      </c>
      <c r="XL88" s="3047">
        <v>0</v>
      </c>
      <c r="XM88" s="3047">
        <v>3</v>
      </c>
      <c r="XN88" s="3047">
        <v>2</v>
      </c>
      <c r="XO88" s="3047">
        <v>0</v>
      </c>
      <c r="XP88" s="3047">
        <v>0</v>
      </c>
      <c r="XQ88" s="3047">
        <v>0</v>
      </c>
      <c r="XR88" s="3047">
        <v>0</v>
      </c>
      <c r="XS88" s="3047">
        <v>4</v>
      </c>
      <c r="XT88" s="3047">
        <v>0</v>
      </c>
      <c r="XU88" s="3047">
        <v>0</v>
      </c>
      <c r="XV88" s="3047">
        <v>0</v>
      </c>
      <c r="XW88" s="3047">
        <v>1</v>
      </c>
      <c r="XX88" s="3047">
        <v>1</v>
      </c>
      <c r="XY88" s="3047">
        <v>1</v>
      </c>
      <c r="XZ88" s="3047">
        <v>0</v>
      </c>
      <c r="YA88" s="3047">
        <v>0</v>
      </c>
      <c r="YB88" s="3047">
        <v>1</v>
      </c>
      <c r="YC88" s="3047">
        <v>0</v>
      </c>
      <c r="YD88" s="3047">
        <v>1</v>
      </c>
      <c r="YE88" s="3047">
        <v>1</v>
      </c>
      <c r="YF88" s="3047">
        <v>1</v>
      </c>
      <c r="YG88" s="3047">
        <v>1</v>
      </c>
      <c r="YH88" s="3047">
        <v>0</v>
      </c>
      <c r="YI88" s="3047">
        <v>1</v>
      </c>
      <c r="YJ88" s="3047">
        <v>0</v>
      </c>
      <c r="YK88" s="3047">
        <v>0</v>
      </c>
      <c r="YL88" s="3047">
        <v>0</v>
      </c>
      <c r="YM88" s="3047">
        <v>0</v>
      </c>
      <c r="YN88" s="3047">
        <v>0</v>
      </c>
      <c r="YO88" s="3047">
        <v>0</v>
      </c>
      <c r="YP88" s="3047">
        <v>1</v>
      </c>
      <c r="YQ88" s="3047">
        <v>0</v>
      </c>
      <c r="YR88" s="3047">
        <v>1</v>
      </c>
      <c r="YS88" s="3047">
        <v>1</v>
      </c>
      <c r="YT88" s="3047">
        <v>1</v>
      </c>
      <c r="YU88" s="3047">
        <v>0</v>
      </c>
      <c r="YV88" s="3047">
        <v>0</v>
      </c>
      <c r="YW88" s="3047">
        <v>0</v>
      </c>
      <c r="YX88" s="3047">
        <v>0</v>
      </c>
      <c r="YY88" s="3047">
        <v>0</v>
      </c>
      <c r="YZ88" s="3047">
        <v>0</v>
      </c>
      <c r="ZA88" s="3047">
        <v>0</v>
      </c>
      <c r="ZB88" s="3047">
        <v>1</v>
      </c>
      <c r="ZC88" s="3047">
        <v>0</v>
      </c>
      <c r="ZD88" s="3047">
        <v>0</v>
      </c>
      <c r="ZE88" s="3047">
        <v>0</v>
      </c>
      <c r="ZF88" s="3047">
        <v>0</v>
      </c>
      <c r="ZG88" s="3047">
        <v>0</v>
      </c>
      <c r="ZH88" s="3047">
        <v>0</v>
      </c>
      <c r="ZI88" s="3047">
        <v>0</v>
      </c>
      <c r="ZJ88" s="3047">
        <v>0</v>
      </c>
      <c r="ZK88" s="3047">
        <v>0</v>
      </c>
      <c r="ZL88" s="3047">
        <v>0</v>
      </c>
      <c r="ZM88" s="3047">
        <v>0</v>
      </c>
      <c r="ZN88" s="3047">
        <v>0</v>
      </c>
      <c r="ZO88" s="3047">
        <v>0</v>
      </c>
      <c r="ZP88" s="3047">
        <v>0</v>
      </c>
      <c r="ZQ88" s="3047">
        <v>1</v>
      </c>
      <c r="ZR88" s="3047">
        <v>1</v>
      </c>
      <c r="ZS88" s="3047">
        <v>1</v>
      </c>
      <c r="ZT88" s="3047">
        <v>0</v>
      </c>
      <c r="ZU88" s="3047">
        <v>0</v>
      </c>
      <c r="ZV88" s="3047">
        <v>0</v>
      </c>
      <c r="ZW88" s="3047">
        <v>0</v>
      </c>
      <c r="ZX88" s="3047">
        <v>1</v>
      </c>
      <c r="ZY88" s="3047">
        <v>0</v>
      </c>
      <c r="ZZ88" s="3047">
        <v>0</v>
      </c>
      <c r="AAA88" s="3047">
        <v>0</v>
      </c>
      <c r="AAB88" s="3047">
        <v>0</v>
      </c>
      <c r="AAC88" s="3047">
        <v>0</v>
      </c>
      <c r="AAD88" s="3047">
        <v>0</v>
      </c>
      <c r="AAE88" s="3047">
        <v>0</v>
      </c>
      <c r="AAF88" s="3047">
        <v>0</v>
      </c>
      <c r="AAG88" s="3047">
        <v>1</v>
      </c>
      <c r="AAH88" s="3047">
        <v>0</v>
      </c>
      <c r="AAI88" s="3047">
        <v>0</v>
      </c>
      <c r="AAJ88" s="3047">
        <v>0</v>
      </c>
      <c r="AAK88" s="3047">
        <v>0</v>
      </c>
      <c r="AAL88" s="3047">
        <v>0</v>
      </c>
      <c r="AAM88" s="3047">
        <v>0</v>
      </c>
      <c r="AAN88" s="3047">
        <v>0</v>
      </c>
      <c r="AAO88" s="3047">
        <v>0</v>
      </c>
      <c r="AAP88" s="3047">
        <v>0</v>
      </c>
      <c r="AAQ88" s="3047">
        <v>0</v>
      </c>
      <c r="AAR88" s="3047">
        <v>0</v>
      </c>
      <c r="AAS88" s="3047">
        <v>0</v>
      </c>
      <c r="AAT88" s="3047">
        <v>0</v>
      </c>
      <c r="AAU88" s="3047">
        <v>0</v>
      </c>
      <c r="AAV88" s="3047">
        <v>0</v>
      </c>
      <c r="AAW88" s="3047">
        <v>0</v>
      </c>
      <c r="AAX88" s="3047">
        <v>0</v>
      </c>
      <c r="AAY88" s="3047">
        <v>0</v>
      </c>
      <c r="AAZ88" s="3047">
        <v>0</v>
      </c>
      <c r="ABA88" s="3047">
        <v>0</v>
      </c>
      <c r="ABB88" s="3047">
        <v>0</v>
      </c>
      <c r="ABC88" s="3047">
        <v>0</v>
      </c>
      <c r="ABD88" s="3047">
        <v>0</v>
      </c>
      <c r="ABE88" s="3047">
        <v>0</v>
      </c>
      <c r="ABF88" s="3047">
        <v>0</v>
      </c>
      <c r="ABG88" s="3047">
        <v>0</v>
      </c>
      <c r="ABH88" s="3047">
        <v>0</v>
      </c>
    </row>
    <row r="89" spans="1:736" x14ac:dyDescent="0.2">
      <c r="A89" s="3046" t="s">
        <v>438</v>
      </c>
      <c r="B89" s="3047"/>
      <c r="C89" s="3047"/>
      <c r="D89" s="3047"/>
      <c r="E89" s="3047"/>
      <c r="F89" s="3047"/>
      <c r="G89" s="3047"/>
      <c r="H89" s="3047"/>
      <c r="I89" s="3047"/>
      <c r="J89" s="3047"/>
      <c r="K89" s="3047"/>
      <c r="L89" s="3047"/>
      <c r="M89" s="3047"/>
      <c r="N89" s="3047"/>
      <c r="O89" s="3047"/>
      <c r="P89" s="3047"/>
      <c r="Q89" s="3047"/>
      <c r="R89" s="3047"/>
      <c r="S89" s="3047"/>
      <c r="T89" s="3047"/>
      <c r="U89" s="3047"/>
      <c r="V89" s="3047"/>
      <c r="W89" s="3047"/>
      <c r="X89" s="3047"/>
      <c r="Y89" s="3047"/>
      <c r="Z89" s="3047"/>
      <c r="AA89" s="3047"/>
      <c r="AB89" s="3047"/>
      <c r="AC89" s="3047"/>
      <c r="AD89" s="3047"/>
      <c r="AE89" s="3047"/>
      <c r="AF89" s="3047"/>
      <c r="AG89" s="3047"/>
      <c r="AH89" s="3047"/>
      <c r="AI89" s="3047"/>
      <c r="AJ89" s="3047"/>
      <c r="AK89" s="3047"/>
      <c r="AL89" s="3047"/>
      <c r="AM89" s="3047"/>
      <c r="AN89" s="3047"/>
      <c r="AO89" s="3047"/>
      <c r="AP89" s="3047"/>
      <c r="AQ89" s="3047"/>
      <c r="AR89" s="3047"/>
      <c r="AS89" s="3047"/>
      <c r="AT89" s="3047"/>
      <c r="AU89" s="3047"/>
      <c r="AV89" s="3047"/>
      <c r="AW89" s="3047"/>
      <c r="AX89" s="3047"/>
      <c r="AY89" s="3047"/>
      <c r="AZ89" s="3047"/>
      <c r="BA89" s="3047"/>
      <c r="BB89" s="3047"/>
      <c r="BC89" s="3047"/>
      <c r="BD89" s="3047"/>
      <c r="BE89" s="3047"/>
      <c r="BF89" s="3047"/>
      <c r="BG89" s="3047"/>
      <c r="BH89" s="3047"/>
      <c r="BI89" s="3047"/>
      <c r="BJ89" s="3047"/>
      <c r="BK89" s="3047"/>
      <c r="BL89" s="3047"/>
      <c r="BM89" s="3047"/>
      <c r="BN89" s="3047"/>
      <c r="BO89" s="3047"/>
      <c r="BP89" s="3047"/>
      <c r="BQ89" s="3047"/>
      <c r="BR89" s="3047"/>
      <c r="BS89" s="3047"/>
      <c r="BT89" s="3047"/>
      <c r="BU89" s="3047"/>
      <c r="BV89" s="3047"/>
      <c r="BW89" s="3047"/>
      <c r="BX89" s="3047"/>
      <c r="BY89" s="3047"/>
      <c r="BZ89" s="3047"/>
      <c r="CA89" s="3047"/>
      <c r="CB89" s="3047"/>
      <c r="CC89" s="3047"/>
      <c r="CD89" s="3047"/>
      <c r="CE89" s="3047"/>
      <c r="CF89" s="3047"/>
      <c r="CG89" s="3047"/>
      <c r="CH89" s="3047"/>
      <c r="CI89" s="3047"/>
      <c r="CJ89" s="3047"/>
      <c r="CK89" s="3047"/>
      <c r="CL89" s="3047"/>
      <c r="CM89" s="3047"/>
      <c r="CN89" s="3047"/>
      <c r="CO89" s="3047"/>
      <c r="CP89" s="3047"/>
      <c r="CQ89" s="3047"/>
      <c r="CR89" s="3047"/>
      <c r="CS89" s="3047"/>
      <c r="CT89" s="3047"/>
      <c r="CU89" s="3047"/>
      <c r="CV89" s="3047"/>
      <c r="CW89" s="3047"/>
      <c r="CX89" s="3047"/>
      <c r="CY89" s="3047"/>
      <c r="CZ89" s="3047"/>
      <c r="DA89" s="3047"/>
      <c r="DB89" s="3047"/>
      <c r="DC89" s="3047"/>
      <c r="DD89" s="3047"/>
      <c r="DE89" s="3047"/>
      <c r="DF89" s="3047"/>
      <c r="DG89" s="3047"/>
      <c r="DH89" s="3047"/>
      <c r="DI89" s="3047"/>
      <c r="DJ89" s="3047"/>
      <c r="DK89" s="3047"/>
      <c r="DL89" s="3047"/>
      <c r="DM89" s="3047"/>
      <c r="DN89" s="3047"/>
      <c r="DO89" s="3047"/>
      <c r="DP89" s="3047"/>
      <c r="DQ89" s="3047"/>
      <c r="DR89" s="3047"/>
      <c r="DS89" s="3047"/>
      <c r="DT89" s="3047"/>
      <c r="DU89" s="3047"/>
      <c r="DV89" s="3047"/>
      <c r="DW89" s="3047"/>
      <c r="DX89" s="3047"/>
      <c r="DY89" s="3047"/>
      <c r="DZ89" s="3047"/>
      <c r="EA89" s="3047"/>
      <c r="EB89" s="3047"/>
      <c r="EC89" s="3047"/>
      <c r="ED89" s="3047"/>
      <c r="EE89" s="3047"/>
      <c r="EF89" s="3047"/>
      <c r="EG89" s="3047"/>
      <c r="EH89" s="3047"/>
      <c r="EI89" s="3047"/>
      <c r="EJ89" s="3047"/>
      <c r="EK89" s="3047"/>
      <c r="EL89" s="3047"/>
      <c r="EM89" s="3047"/>
      <c r="EN89" s="3047"/>
      <c r="EO89" s="3047"/>
      <c r="EP89" s="3047"/>
      <c r="EQ89" s="3047"/>
      <c r="ER89" s="3047"/>
      <c r="ES89" s="3047"/>
      <c r="ET89" s="3047"/>
      <c r="EU89" s="3047"/>
      <c r="EV89" s="3047"/>
      <c r="EW89" s="3047"/>
      <c r="EX89" s="3047"/>
      <c r="EY89" s="3047"/>
      <c r="EZ89" s="3047"/>
      <c r="FA89" s="3047"/>
      <c r="FB89" s="3047"/>
      <c r="FC89" s="3047"/>
      <c r="FD89" s="3047"/>
      <c r="FE89" s="3047"/>
      <c r="FF89" s="3047"/>
      <c r="FG89" s="3047">
        <v>37</v>
      </c>
      <c r="FH89" s="3047">
        <v>31</v>
      </c>
      <c r="FI89" s="3047">
        <v>24</v>
      </c>
      <c r="FJ89" s="3047">
        <v>24</v>
      </c>
      <c r="FK89" s="3047">
        <v>26</v>
      </c>
      <c r="FL89" s="3047">
        <v>11</v>
      </c>
      <c r="FM89" s="3047">
        <v>9</v>
      </c>
      <c r="FN89" s="3047">
        <v>10</v>
      </c>
      <c r="FO89" s="3047">
        <v>10</v>
      </c>
      <c r="FP89" s="3047">
        <v>11</v>
      </c>
      <c r="FQ89" s="3047">
        <v>11</v>
      </c>
      <c r="FR89" s="3047">
        <v>9</v>
      </c>
      <c r="FS89" s="3047">
        <v>5</v>
      </c>
      <c r="FT89" s="3047">
        <v>5</v>
      </c>
      <c r="FU89" s="3047">
        <v>3</v>
      </c>
      <c r="FV89" s="3047">
        <v>4</v>
      </c>
      <c r="FW89" s="3047">
        <v>4</v>
      </c>
      <c r="FX89" s="3047">
        <v>4</v>
      </c>
      <c r="FY89" s="3047">
        <v>4</v>
      </c>
      <c r="FZ89" s="3047">
        <v>5</v>
      </c>
      <c r="GA89" s="3047">
        <v>6</v>
      </c>
      <c r="GB89" s="3047">
        <v>2</v>
      </c>
      <c r="GC89" s="3047">
        <v>5</v>
      </c>
      <c r="GD89" s="3047">
        <v>5</v>
      </c>
      <c r="GE89" s="3047">
        <v>5</v>
      </c>
      <c r="GF89" s="3047">
        <v>8</v>
      </c>
      <c r="GG89" s="3047">
        <v>8</v>
      </c>
      <c r="GH89" s="3047">
        <v>8</v>
      </c>
      <c r="GI89" s="3047">
        <v>9</v>
      </c>
      <c r="GJ89" s="3047">
        <v>9</v>
      </c>
      <c r="GK89" s="3047">
        <v>11</v>
      </c>
      <c r="GL89" s="3047">
        <v>11</v>
      </c>
      <c r="GM89" s="3047">
        <v>8</v>
      </c>
      <c r="GN89" s="3047">
        <v>9</v>
      </c>
      <c r="GO89" s="3047">
        <v>8</v>
      </c>
      <c r="GP89" s="3047">
        <v>9</v>
      </c>
      <c r="GQ89" s="3047">
        <v>7</v>
      </c>
      <c r="GR89" s="3047">
        <v>7</v>
      </c>
      <c r="GS89" s="3047">
        <v>7</v>
      </c>
      <c r="GT89" s="3047">
        <v>4</v>
      </c>
      <c r="GU89" s="3047">
        <v>4</v>
      </c>
      <c r="GV89" s="3047">
        <v>4</v>
      </c>
      <c r="GW89" s="3047">
        <v>4</v>
      </c>
      <c r="GX89" s="3047">
        <v>5</v>
      </c>
      <c r="GY89" s="3047">
        <v>5</v>
      </c>
      <c r="GZ89" s="3047">
        <v>5</v>
      </c>
      <c r="HA89" s="3047">
        <v>6</v>
      </c>
      <c r="HB89" s="3047">
        <v>6</v>
      </c>
      <c r="HC89" s="3047">
        <v>7</v>
      </c>
      <c r="HD89" s="3047">
        <v>7</v>
      </c>
      <c r="HE89" s="3047">
        <v>6</v>
      </c>
      <c r="HF89" s="3047">
        <v>6</v>
      </c>
      <c r="HG89" s="3047">
        <v>6</v>
      </c>
      <c r="HH89" s="3047">
        <v>7</v>
      </c>
      <c r="HI89" s="3047">
        <v>5</v>
      </c>
      <c r="HJ89" s="3047">
        <v>6</v>
      </c>
      <c r="HK89" s="3047">
        <v>9</v>
      </c>
      <c r="HL89" s="3047">
        <v>9</v>
      </c>
      <c r="HM89" s="3047">
        <v>10</v>
      </c>
      <c r="HN89" s="3047">
        <v>10</v>
      </c>
      <c r="HO89" s="3047">
        <v>7</v>
      </c>
      <c r="HP89" s="3047">
        <v>2</v>
      </c>
      <c r="HQ89" s="3047">
        <v>3</v>
      </c>
      <c r="HR89" s="3047">
        <v>2</v>
      </c>
      <c r="HS89" s="3047">
        <v>5</v>
      </c>
      <c r="HT89" s="3047">
        <v>5</v>
      </c>
      <c r="HU89" s="3047">
        <v>5</v>
      </c>
      <c r="HV89" s="3047">
        <v>7</v>
      </c>
      <c r="HW89" s="3047">
        <v>7</v>
      </c>
      <c r="HX89" s="3047">
        <v>8</v>
      </c>
      <c r="HY89" s="3047">
        <v>8</v>
      </c>
      <c r="HZ89" s="3047">
        <v>8</v>
      </c>
      <c r="IA89" s="3047">
        <v>8</v>
      </c>
      <c r="IB89" s="3047">
        <v>8</v>
      </c>
      <c r="IC89" s="3047">
        <v>8</v>
      </c>
      <c r="ID89" s="3047">
        <v>8</v>
      </c>
      <c r="IE89" s="3047">
        <v>6</v>
      </c>
      <c r="IF89" s="3047">
        <v>4</v>
      </c>
      <c r="IG89" s="3047">
        <v>4</v>
      </c>
      <c r="IH89" s="3047">
        <v>4</v>
      </c>
      <c r="II89" s="3047">
        <v>4</v>
      </c>
      <c r="IJ89" s="3047">
        <v>6</v>
      </c>
      <c r="IK89" s="3047">
        <v>3</v>
      </c>
      <c r="IL89" s="3047">
        <v>3</v>
      </c>
      <c r="IM89" s="3047">
        <v>3</v>
      </c>
      <c r="IN89" s="3047">
        <v>3</v>
      </c>
      <c r="IO89" s="3047">
        <v>3</v>
      </c>
      <c r="IP89" s="3047">
        <v>3</v>
      </c>
      <c r="IQ89" s="3047">
        <v>3</v>
      </c>
      <c r="IR89" s="3047">
        <v>3</v>
      </c>
      <c r="IS89" s="3047">
        <v>4</v>
      </c>
      <c r="IT89" s="3047">
        <v>2</v>
      </c>
      <c r="IU89" s="3047">
        <v>2</v>
      </c>
      <c r="IV89" s="3047">
        <v>2</v>
      </c>
      <c r="IW89" s="3047">
        <v>2</v>
      </c>
      <c r="IX89" s="3047">
        <v>2</v>
      </c>
      <c r="IY89" s="3047">
        <v>2</v>
      </c>
      <c r="IZ89" s="3047">
        <v>1</v>
      </c>
      <c r="JA89" s="3047">
        <v>2</v>
      </c>
      <c r="JB89" s="3047">
        <v>2</v>
      </c>
      <c r="JC89" s="3047">
        <v>2</v>
      </c>
      <c r="JD89" s="3047">
        <v>2</v>
      </c>
      <c r="JE89" s="3047">
        <v>2</v>
      </c>
      <c r="JF89" s="3047">
        <v>1</v>
      </c>
      <c r="JG89" s="3047">
        <v>1</v>
      </c>
      <c r="JH89" s="3047">
        <v>1</v>
      </c>
      <c r="JI89" s="3047">
        <v>1</v>
      </c>
      <c r="JJ89" s="3047">
        <v>2</v>
      </c>
      <c r="JK89" s="3047">
        <v>2</v>
      </c>
      <c r="JL89" s="3047">
        <v>1</v>
      </c>
      <c r="JM89" s="3047">
        <v>2</v>
      </c>
      <c r="JN89" s="3047">
        <v>2</v>
      </c>
      <c r="JO89" s="3047">
        <v>5</v>
      </c>
      <c r="JP89" s="3047">
        <v>6</v>
      </c>
      <c r="JQ89" s="3047">
        <v>6</v>
      </c>
      <c r="JR89" s="3047">
        <v>6</v>
      </c>
      <c r="JS89" s="3047">
        <v>10</v>
      </c>
      <c r="JT89" s="3047">
        <v>4</v>
      </c>
      <c r="JU89" s="3047">
        <v>4</v>
      </c>
      <c r="JV89" s="3047">
        <v>4</v>
      </c>
      <c r="JW89" s="3047">
        <v>2</v>
      </c>
      <c r="JX89" s="3047">
        <v>2</v>
      </c>
      <c r="JY89" s="3047">
        <v>2</v>
      </c>
      <c r="JZ89" s="3047">
        <v>2</v>
      </c>
      <c r="KA89" s="3047">
        <v>2</v>
      </c>
      <c r="KB89" s="3047">
        <v>1</v>
      </c>
      <c r="KC89" s="3047">
        <v>1</v>
      </c>
      <c r="KD89" s="3047">
        <v>1</v>
      </c>
      <c r="KE89" s="3047">
        <v>1</v>
      </c>
      <c r="KF89" s="3047">
        <v>1</v>
      </c>
      <c r="KG89" s="3047">
        <v>0</v>
      </c>
      <c r="KH89" s="3047">
        <v>0</v>
      </c>
      <c r="KI89" s="3047">
        <v>2</v>
      </c>
      <c r="KJ89" s="3047">
        <v>2</v>
      </c>
      <c r="KK89" s="3047">
        <v>2</v>
      </c>
      <c r="KL89" s="3047">
        <v>2</v>
      </c>
      <c r="KM89" s="3047">
        <v>2</v>
      </c>
      <c r="KN89" s="3047">
        <v>2</v>
      </c>
      <c r="KO89" s="3047">
        <v>0</v>
      </c>
      <c r="KP89" s="3047">
        <v>0</v>
      </c>
      <c r="KQ89" s="3047">
        <v>0</v>
      </c>
      <c r="KR89" s="3047">
        <v>0</v>
      </c>
      <c r="KS89" s="3047">
        <v>0</v>
      </c>
      <c r="KT89" s="3047">
        <v>0</v>
      </c>
      <c r="KU89" s="3047">
        <v>1</v>
      </c>
      <c r="KV89" s="3047">
        <v>1</v>
      </c>
      <c r="KW89" s="3047">
        <v>1</v>
      </c>
      <c r="KX89" s="3047">
        <v>2</v>
      </c>
      <c r="KY89" s="3047">
        <v>2</v>
      </c>
      <c r="KZ89" s="3047">
        <v>2</v>
      </c>
      <c r="LA89" s="3047">
        <v>2</v>
      </c>
      <c r="LB89" s="3047">
        <v>2</v>
      </c>
      <c r="LC89" s="3047">
        <v>1</v>
      </c>
      <c r="LD89" s="3047">
        <v>1</v>
      </c>
      <c r="LE89" s="3047">
        <v>1</v>
      </c>
      <c r="LF89" s="3047">
        <v>0</v>
      </c>
      <c r="LG89" s="3047">
        <v>0</v>
      </c>
      <c r="LH89" s="3047">
        <v>0</v>
      </c>
      <c r="LI89" s="3047">
        <v>0</v>
      </c>
      <c r="LJ89" s="3047">
        <v>0</v>
      </c>
      <c r="LK89" s="3047">
        <v>0</v>
      </c>
      <c r="LL89" s="3047">
        <v>0</v>
      </c>
      <c r="LM89" s="3047">
        <v>0</v>
      </c>
      <c r="LN89" s="3047">
        <v>0</v>
      </c>
      <c r="LO89" s="3047">
        <v>0</v>
      </c>
      <c r="LP89" s="3047">
        <v>0</v>
      </c>
      <c r="LQ89" s="3047">
        <v>1</v>
      </c>
      <c r="LR89" s="3047">
        <v>0</v>
      </c>
      <c r="LS89" s="3047">
        <v>0</v>
      </c>
      <c r="LT89" s="3047">
        <v>0</v>
      </c>
      <c r="LU89" s="3047">
        <v>0</v>
      </c>
      <c r="LV89" s="3047">
        <v>0</v>
      </c>
      <c r="LW89" s="3047">
        <v>0</v>
      </c>
      <c r="LX89" s="3047">
        <v>0</v>
      </c>
      <c r="LY89" s="3047">
        <v>0</v>
      </c>
      <c r="LZ89" s="3047">
        <v>0</v>
      </c>
      <c r="MA89" s="3047">
        <v>0</v>
      </c>
      <c r="MB89" s="3047">
        <v>0</v>
      </c>
      <c r="MC89" s="3047">
        <v>0</v>
      </c>
      <c r="MD89" s="3047">
        <v>0</v>
      </c>
      <c r="ME89" s="3047">
        <v>0</v>
      </c>
      <c r="MF89" s="3047">
        <v>0</v>
      </c>
      <c r="MG89" s="3047">
        <v>0</v>
      </c>
      <c r="MH89" s="3047">
        <v>0</v>
      </c>
      <c r="MI89" s="3047">
        <v>0</v>
      </c>
      <c r="MJ89" s="3047">
        <v>0</v>
      </c>
      <c r="MK89" s="3047">
        <v>1</v>
      </c>
      <c r="ML89" s="3047">
        <v>1</v>
      </c>
      <c r="MM89" s="3047">
        <v>1</v>
      </c>
      <c r="MN89" s="3047">
        <v>1</v>
      </c>
      <c r="MO89" s="3047">
        <v>1</v>
      </c>
      <c r="MP89" s="3047">
        <v>1</v>
      </c>
      <c r="MQ89" s="3047">
        <v>1</v>
      </c>
      <c r="MR89" s="3047">
        <v>1</v>
      </c>
      <c r="MS89" s="3047">
        <v>0</v>
      </c>
      <c r="MT89" s="3047">
        <v>0</v>
      </c>
      <c r="MU89" s="3047">
        <v>0</v>
      </c>
      <c r="MV89" s="3047">
        <v>0</v>
      </c>
      <c r="MW89" s="3047">
        <v>0</v>
      </c>
      <c r="MX89" s="3047">
        <v>0</v>
      </c>
      <c r="MY89" s="3047">
        <v>0</v>
      </c>
      <c r="MZ89" s="3047">
        <v>1</v>
      </c>
      <c r="NA89" s="3047">
        <v>1</v>
      </c>
      <c r="NB89" s="3047">
        <v>1</v>
      </c>
      <c r="NC89" s="3047">
        <v>1</v>
      </c>
      <c r="ND89" s="3047">
        <v>1</v>
      </c>
      <c r="NE89" s="3047">
        <v>1</v>
      </c>
      <c r="NF89" s="3047">
        <v>1</v>
      </c>
      <c r="NG89" s="3047">
        <v>1</v>
      </c>
      <c r="NH89" s="3047">
        <v>0</v>
      </c>
      <c r="NI89" s="3047">
        <v>0</v>
      </c>
      <c r="NJ89" s="3047">
        <v>0</v>
      </c>
      <c r="NK89" s="3047">
        <v>0</v>
      </c>
      <c r="NL89" s="3047">
        <v>0</v>
      </c>
      <c r="NM89" s="3047">
        <v>0</v>
      </c>
      <c r="NN89" s="3047">
        <v>0</v>
      </c>
      <c r="NO89" s="3047">
        <v>0</v>
      </c>
      <c r="NP89" s="3047">
        <v>0</v>
      </c>
      <c r="NQ89" s="3047">
        <v>0</v>
      </c>
      <c r="NR89" s="3047">
        <v>0</v>
      </c>
      <c r="NS89" s="3047">
        <v>0</v>
      </c>
      <c r="NT89" s="3047">
        <v>0</v>
      </c>
      <c r="NU89" s="3047">
        <v>0</v>
      </c>
      <c r="NV89" s="3047">
        <v>0</v>
      </c>
      <c r="NW89" s="3047">
        <v>0</v>
      </c>
      <c r="NX89" s="3047">
        <v>0</v>
      </c>
      <c r="NY89" s="3047">
        <v>0</v>
      </c>
      <c r="NZ89" s="3047">
        <v>0</v>
      </c>
      <c r="OA89" s="3047">
        <v>0</v>
      </c>
      <c r="OB89" s="3047">
        <v>1</v>
      </c>
      <c r="OC89" s="3047">
        <v>0</v>
      </c>
      <c r="OD89" s="3047">
        <v>0</v>
      </c>
      <c r="OE89" s="3047">
        <v>0</v>
      </c>
      <c r="OF89" s="3047">
        <v>0</v>
      </c>
      <c r="OG89" s="3047">
        <v>0</v>
      </c>
      <c r="OH89" s="3047">
        <v>0</v>
      </c>
      <c r="OI89" s="3047">
        <v>0</v>
      </c>
      <c r="OJ89" s="3047">
        <v>0</v>
      </c>
      <c r="OK89" s="3047">
        <v>0</v>
      </c>
      <c r="OL89" s="3047">
        <v>1</v>
      </c>
      <c r="OM89" s="3047">
        <v>1</v>
      </c>
      <c r="ON89" s="3047">
        <v>1</v>
      </c>
      <c r="OO89" s="3047">
        <v>1</v>
      </c>
      <c r="OP89" s="3047">
        <v>1</v>
      </c>
      <c r="OQ89" s="3047">
        <v>1</v>
      </c>
      <c r="OR89" s="3047">
        <v>1</v>
      </c>
      <c r="OS89" s="3047">
        <v>5</v>
      </c>
      <c r="OT89" s="3047">
        <v>5</v>
      </c>
      <c r="OU89" s="3047">
        <v>5</v>
      </c>
      <c r="OV89" s="3047">
        <v>1</v>
      </c>
      <c r="OW89" s="3047">
        <v>1</v>
      </c>
      <c r="OX89" s="3047">
        <v>2</v>
      </c>
      <c r="OY89" s="3047">
        <v>1</v>
      </c>
      <c r="OZ89" s="3047">
        <v>2</v>
      </c>
      <c r="PA89" s="3047">
        <v>2</v>
      </c>
      <c r="PB89" s="3047">
        <v>2</v>
      </c>
      <c r="PC89" s="3047">
        <v>1</v>
      </c>
      <c r="PD89" s="3047">
        <v>1</v>
      </c>
      <c r="PE89" s="3047">
        <v>0</v>
      </c>
      <c r="PF89" s="3047">
        <v>0</v>
      </c>
      <c r="PG89" s="3047">
        <v>0</v>
      </c>
      <c r="PH89" s="3047"/>
      <c r="PI89" s="3047">
        <v>0</v>
      </c>
      <c r="PJ89" s="3047">
        <v>1</v>
      </c>
      <c r="PK89" s="3047">
        <v>1</v>
      </c>
      <c r="PL89" s="3047">
        <v>0</v>
      </c>
      <c r="PM89" s="3047">
        <v>0</v>
      </c>
      <c r="PN89" s="3047">
        <v>1</v>
      </c>
      <c r="PO89" s="3047">
        <v>1</v>
      </c>
      <c r="PP89" s="3047">
        <v>1</v>
      </c>
      <c r="PQ89" s="3047">
        <v>0</v>
      </c>
      <c r="PR89" s="3047">
        <v>0</v>
      </c>
      <c r="PS89" s="3047">
        <v>0</v>
      </c>
      <c r="PT89" s="3047">
        <v>0</v>
      </c>
      <c r="PU89" s="3047">
        <v>2</v>
      </c>
      <c r="PV89" s="3047">
        <v>2</v>
      </c>
      <c r="PW89" s="3047">
        <v>2</v>
      </c>
      <c r="PX89" s="3047">
        <v>1</v>
      </c>
      <c r="PY89" s="3047">
        <v>1</v>
      </c>
      <c r="PZ89" s="3047">
        <v>2</v>
      </c>
      <c r="QA89" s="3047">
        <v>2</v>
      </c>
      <c r="QB89" s="3047">
        <v>2</v>
      </c>
      <c r="QC89" s="3047">
        <v>2</v>
      </c>
      <c r="QD89" s="3047">
        <v>2</v>
      </c>
      <c r="QE89" s="3047">
        <v>2</v>
      </c>
      <c r="QF89" s="3047">
        <v>2</v>
      </c>
      <c r="QG89" s="3047">
        <v>1</v>
      </c>
      <c r="QH89" s="3047">
        <v>1</v>
      </c>
      <c r="QI89" s="3047">
        <v>1</v>
      </c>
      <c r="QJ89" s="3047">
        <v>1</v>
      </c>
      <c r="QK89" s="3047">
        <v>1</v>
      </c>
      <c r="QL89" s="3047">
        <v>1</v>
      </c>
      <c r="QM89" s="3047">
        <v>1</v>
      </c>
      <c r="QN89" s="3047">
        <v>1</v>
      </c>
      <c r="QO89" s="3047">
        <v>1</v>
      </c>
      <c r="QP89" s="3047">
        <v>1</v>
      </c>
      <c r="QQ89" s="3047">
        <v>1</v>
      </c>
      <c r="QR89" s="3047">
        <v>1</v>
      </c>
      <c r="QS89" s="3047">
        <v>1</v>
      </c>
      <c r="QT89" s="3047">
        <v>1</v>
      </c>
      <c r="QU89" s="3047">
        <v>1</v>
      </c>
      <c r="QV89" s="3047">
        <v>3</v>
      </c>
      <c r="QW89" s="3047">
        <v>3</v>
      </c>
      <c r="QX89" s="3047">
        <v>3</v>
      </c>
      <c r="QY89" s="3047">
        <v>3</v>
      </c>
      <c r="QZ89" s="3047">
        <v>3</v>
      </c>
      <c r="RA89" s="3047">
        <v>3</v>
      </c>
      <c r="RB89" s="3047">
        <v>3</v>
      </c>
      <c r="RC89" s="3047">
        <v>3</v>
      </c>
      <c r="RD89" s="3047">
        <v>3</v>
      </c>
      <c r="RE89" s="3047">
        <v>3</v>
      </c>
      <c r="RF89" s="3047">
        <v>3</v>
      </c>
      <c r="RG89" s="3047">
        <v>3</v>
      </c>
      <c r="RH89" s="3047">
        <v>3</v>
      </c>
      <c r="RI89" s="3047">
        <v>1</v>
      </c>
      <c r="RJ89" s="3047">
        <v>1</v>
      </c>
      <c r="RK89" s="3047">
        <v>1</v>
      </c>
      <c r="RL89" s="3047">
        <v>1</v>
      </c>
      <c r="RM89" s="3047">
        <v>1</v>
      </c>
      <c r="RN89" s="3047">
        <v>2</v>
      </c>
      <c r="RO89" s="3047">
        <v>6</v>
      </c>
      <c r="RP89" s="3047">
        <v>1</v>
      </c>
      <c r="RQ89" s="3047">
        <v>1</v>
      </c>
      <c r="RR89" s="3047">
        <v>3</v>
      </c>
      <c r="RS89" s="3047">
        <v>3</v>
      </c>
      <c r="RT89" s="3047">
        <v>3</v>
      </c>
      <c r="RU89" s="3047">
        <v>1</v>
      </c>
      <c r="RV89" s="3047">
        <v>2</v>
      </c>
      <c r="RW89" s="3047">
        <v>2</v>
      </c>
      <c r="RX89" s="3047">
        <v>2</v>
      </c>
      <c r="RY89" s="3047">
        <v>1</v>
      </c>
      <c r="RZ89" s="3047">
        <v>1</v>
      </c>
      <c r="SA89" s="3047">
        <v>1</v>
      </c>
      <c r="SB89" s="3047">
        <v>2</v>
      </c>
      <c r="SC89" s="3047">
        <v>1</v>
      </c>
      <c r="SD89" s="3047">
        <v>0</v>
      </c>
      <c r="SE89" s="3047">
        <v>0</v>
      </c>
      <c r="SF89" s="3047">
        <v>0</v>
      </c>
      <c r="SG89" s="3047">
        <v>0</v>
      </c>
      <c r="SH89" s="3047">
        <v>0</v>
      </c>
      <c r="SI89" s="3047">
        <v>0</v>
      </c>
      <c r="SJ89" s="3047">
        <v>0</v>
      </c>
      <c r="SK89" s="3047">
        <v>3</v>
      </c>
      <c r="SL89" s="3047">
        <v>1</v>
      </c>
      <c r="SM89" s="3047">
        <v>1</v>
      </c>
      <c r="SN89" s="3047">
        <v>1</v>
      </c>
      <c r="SO89" s="3047">
        <v>1</v>
      </c>
      <c r="SP89" s="3047">
        <v>1</v>
      </c>
      <c r="SQ89" s="3047">
        <v>1</v>
      </c>
      <c r="SR89" s="3047">
        <v>2</v>
      </c>
      <c r="SS89" s="3047">
        <v>2</v>
      </c>
      <c r="ST89" s="3047">
        <v>4</v>
      </c>
      <c r="SU89" s="3047">
        <v>4</v>
      </c>
      <c r="SV89" s="3047">
        <v>4</v>
      </c>
      <c r="SW89" s="3047">
        <v>4</v>
      </c>
      <c r="SX89" s="3047">
        <v>6</v>
      </c>
      <c r="SY89" s="3047">
        <v>5</v>
      </c>
      <c r="SZ89" s="3047">
        <v>5</v>
      </c>
      <c r="TA89" s="3047">
        <v>3</v>
      </c>
      <c r="TB89" s="3047">
        <v>3</v>
      </c>
      <c r="TC89" s="3047">
        <v>3</v>
      </c>
      <c r="TD89" s="3047">
        <v>6</v>
      </c>
      <c r="TE89" s="3047">
        <v>4</v>
      </c>
      <c r="TF89" s="3047">
        <v>6</v>
      </c>
      <c r="TG89" s="3047">
        <v>7</v>
      </c>
      <c r="TH89" s="3047">
        <v>5</v>
      </c>
      <c r="TI89" s="3047">
        <v>5</v>
      </c>
      <c r="TJ89" s="3047">
        <v>5</v>
      </c>
      <c r="TK89" s="3047">
        <v>6</v>
      </c>
      <c r="TL89" s="3047">
        <v>4</v>
      </c>
      <c r="TM89" s="3047">
        <v>1</v>
      </c>
      <c r="TN89" s="3047">
        <v>3</v>
      </c>
      <c r="TO89" s="3047">
        <v>2</v>
      </c>
      <c r="TP89" s="3047">
        <v>2</v>
      </c>
      <c r="TQ89" s="3047">
        <v>2</v>
      </c>
      <c r="TR89" s="3047">
        <v>2</v>
      </c>
      <c r="TS89" s="3047">
        <v>1</v>
      </c>
      <c r="TT89" s="3047">
        <v>0</v>
      </c>
      <c r="TU89" s="3047">
        <v>0</v>
      </c>
      <c r="TV89" s="3047">
        <v>1</v>
      </c>
      <c r="TW89" s="3047">
        <v>1</v>
      </c>
      <c r="TX89" s="3047">
        <v>1</v>
      </c>
      <c r="TY89" s="3047">
        <v>8</v>
      </c>
      <c r="TZ89" s="3047">
        <v>3</v>
      </c>
      <c r="UA89" s="3047">
        <v>2</v>
      </c>
      <c r="UB89" s="3047">
        <v>1</v>
      </c>
      <c r="UC89" s="3047">
        <v>4</v>
      </c>
      <c r="UD89" s="3047">
        <v>4</v>
      </c>
      <c r="UE89" s="3047">
        <v>4</v>
      </c>
      <c r="UF89" s="3047">
        <v>3</v>
      </c>
      <c r="UG89" s="3047">
        <v>3</v>
      </c>
      <c r="UH89" s="3047">
        <v>3</v>
      </c>
      <c r="UI89" s="3047">
        <v>3</v>
      </c>
      <c r="UJ89" s="3047">
        <v>4</v>
      </c>
      <c r="UK89" s="3047">
        <v>4</v>
      </c>
      <c r="UL89" s="3047">
        <v>4</v>
      </c>
      <c r="UM89" s="3047">
        <v>4</v>
      </c>
      <c r="UN89" s="3047">
        <v>4</v>
      </c>
      <c r="UO89" s="3047">
        <v>7</v>
      </c>
      <c r="UP89" s="3047">
        <v>4</v>
      </c>
      <c r="UQ89" s="3047">
        <v>5</v>
      </c>
      <c r="UR89" s="3047">
        <v>5</v>
      </c>
      <c r="US89" s="3047">
        <v>5</v>
      </c>
      <c r="UT89" s="3047">
        <v>8</v>
      </c>
      <c r="UU89" s="3047">
        <v>10</v>
      </c>
      <c r="UV89" s="3047">
        <v>9</v>
      </c>
      <c r="UW89" s="3047">
        <v>6</v>
      </c>
      <c r="UX89" s="3047">
        <v>6</v>
      </c>
      <c r="UY89" s="3047">
        <v>6</v>
      </c>
      <c r="UZ89" s="3047">
        <v>6</v>
      </c>
      <c r="VA89" s="3047">
        <v>5</v>
      </c>
      <c r="VB89" s="3047">
        <v>6</v>
      </c>
      <c r="VC89" s="3047">
        <v>3</v>
      </c>
      <c r="VD89" s="3047">
        <v>3</v>
      </c>
      <c r="VE89" s="3047">
        <v>5</v>
      </c>
      <c r="VF89" s="3047">
        <v>5</v>
      </c>
      <c r="VG89" s="3047">
        <v>5</v>
      </c>
      <c r="VH89" s="3047">
        <v>7</v>
      </c>
      <c r="VI89" s="3047">
        <v>6</v>
      </c>
      <c r="VJ89" s="3047">
        <v>7</v>
      </c>
      <c r="VK89" s="3047">
        <v>3</v>
      </c>
      <c r="VL89" s="3047">
        <v>3</v>
      </c>
      <c r="VM89" s="3047">
        <v>3</v>
      </c>
      <c r="VN89" s="3047">
        <v>3</v>
      </c>
      <c r="VO89" s="3047">
        <v>4</v>
      </c>
      <c r="VP89" s="3047">
        <v>2</v>
      </c>
      <c r="VQ89" s="3047">
        <v>5</v>
      </c>
      <c r="VR89" s="3047">
        <v>2</v>
      </c>
      <c r="VS89" s="3047">
        <v>3</v>
      </c>
      <c r="VT89" s="3047">
        <v>3</v>
      </c>
      <c r="VU89" s="3047">
        <v>3</v>
      </c>
      <c r="VV89" s="3047">
        <v>4</v>
      </c>
      <c r="VW89" s="3047">
        <v>3</v>
      </c>
      <c r="VX89" s="3047">
        <v>4</v>
      </c>
      <c r="VY89" s="3047">
        <v>1</v>
      </c>
      <c r="VZ89" s="3047">
        <v>4</v>
      </c>
      <c r="WA89" s="3047">
        <v>4</v>
      </c>
      <c r="WB89" s="3047">
        <v>4</v>
      </c>
      <c r="WC89" s="3047">
        <v>4</v>
      </c>
      <c r="WD89" s="3047">
        <v>7</v>
      </c>
      <c r="WE89" s="3047">
        <v>3</v>
      </c>
      <c r="WF89" s="3047">
        <v>6</v>
      </c>
      <c r="WG89" s="3047">
        <v>1</v>
      </c>
      <c r="WH89" s="3047">
        <v>1</v>
      </c>
      <c r="WI89" s="3047">
        <v>1</v>
      </c>
      <c r="WJ89" s="3047">
        <v>1</v>
      </c>
      <c r="WK89" s="3047">
        <v>3</v>
      </c>
      <c r="WL89" s="3047">
        <v>3</v>
      </c>
      <c r="WM89" s="3047">
        <v>4</v>
      </c>
      <c r="WN89" s="3047">
        <v>2</v>
      </c>
      <c r="WO89" s="3047">
        <v>2</v>
      </c>
      <c r="WP89" s="3047">
        <v>2</v>
      </c>
      <c r="WQ89" s="3047">
        <v>2</v>
      </c>
      <c r="WR89" s="3047">
        <v>3</v>
      </c>
      <c r="WS89" s="3047">
        <v>2</v>
      </c>
      <c r="WT89" s="3047">
        <v>3</v>
      </c>
      <c r="WU89" s="3047">
        <v>2</v>
      </c>
      <c r="WV89" s="3047">
        <v>2</v>
      </c>
      <c r="WW89" s="3047">
        <v>2</v>
      </c>
      <c r="WX89" s="3047">
        <v>4</v>
      </c>
      <c r="WY89" s="3047">
        <v>1</v>
      </c>
      <c r="WZ89" s="3047">
        <v>1</v>
      </c>
      <c r="XA89" s="3047">
        <v>1</v>
      </c>
      <c r="XB89" s="3047">
        <v>1</v>
      </c>
      <c r="XC89" s="3047">
        <v>1</v>
      </c>
      <c r="XD89" s="3047">
        <v>1</v>
      </c>
      <c r="XE89" s="3047">
        <v>5</v>
      </c>
      <c r="XF89" s="3047">
        <v>2</v>
      </c>
      <c r="XG89" s="3047">
        <v>4</v>
      </c>
      <c r="XH89" s="3047">
        <v>1</v>
      </c>
      <c r="XI89" s="3047">
        <v>2</v>
      </c>
      <c r="XJ89" s="3047">
        <v>2</v>
      </c>
      <c r="XK89" s="3047">
        <v>2</v>
      </c>
      <c r="XL89" s="3047">
        <v>0</v>
      </c>
      <c r="XM89" s="3047">
        <v>0</v>
      </c>
      <c r="XN89" s="3047">
        <v>6</v>
      </c>
      <c r="XO89" s="3047">
        <v>3</v>
      </c>
      <c r="XP89" s="3047">
        <v>5</v>
      </c>
      <c r="XQ89" s="3047">
        <v>5</v>
      </c>
      <c r="XR89" s="3047">
        <v>5</v>
      </c>
      <c r="XS89" s="3047">
        <v>7</v>
      </c>
      <c r="XT89" s="3047">
        <v>5</v>
      </c>
      <c r="XU89" s="3047">
        <v>2</v>
      </c>
      <c r="XV89" s="3047">
        <v>3</v>
      </c>
      <c r="XW89" s="3047">
        <v>5</v>
      </c>
      <c r="XX89" s="3047">
        <v>5</v>
      </c>
      <c r="XY89" s="3047">
        <v>5</v>
      </c>
      <c r="XZ89" s="3047">
        <v>2</v>
      </c>
      <c r="YA89" s="3047">
        <v>1</v>
      </c>
      <c r="YB89" s="3047">
        <v>2</v>
      </c>
      <c r="YC89" s="3047">
        <v>5</v>
      </c>
      <c r="YD89" s="3047">
        <v>5</v>
      </c>
      <c r="YE89" s="3047">
        <v>5</v>
      </c>
      <c r="YF89" s="3047">
        <v>5</v>
      </c>
      <c r="YG89" s="3047">
        <v>3</v>
      </c>
      <c r="YH89" s="3047">
        <v>3</v>
      </c>
      <c r="YI89" s="3047">
        <v>5</v>
      </c>
      <c r="YJ89" s="3047">
        <v>2</v>
      </c>
      <c r="YK89" s="3047">
        <v>4</v>
      </c>
      <c r="YL89" s="3047">
        <v>4</v>
      </c>
      <c r="YM89" s="3047">
        <v>4</v>
      </c>
      <c r="YN89" s="3047">
        <v>4</v>
      </c>
      <c r="YO89" s="3047">
        <v>4</v>
      </c>
      <c r="YP89" s="3047">
        <v>7</v>
      </c>
      <c r="YQ89" s="3047">
        <v>4</v>
      </c>
      <c r="YR89" s="3047">
        <v>2</v>
      </c>
      <c r="YS89" s="3047">
        <v>2</v>
      </c>
      <c r="YT89" s="3047">
        <v>2</v>
      </c>
      <c r="YU89" s="3047">
        <v>4</v>
      </c>
      <c r="YV89" s="3047">
        <v>5</v>
      </c>
      <c r="YW89" s="3047">
        <v>2</v>
      </c>
      <c r="YX89" s="3047">
        <v>2</v>
      </c>
      <c r="YY89" s="3047">
        <v>2</v>
      </c>
      <c r="YZ89" s="3047">
        <v>2</v>
      </c>
      <c r="ZA89" s="3047">
        <v>2</v>
      </c>
      <c r="ZB89" s="3047">
        <v>4</v>
      </c>
      <c r="ZC89" s="3047">
        <v>3</v>
      </c>
      <c r="ZD89" s="3047">
        <v>2</v>
      </c>
      <c r="ZE89" s="3047">
        <v>4</v>
      </c>
      <c r="ZF89" s="3047">
        <v>2</v>
      </c>
      <c r="ZG89" s="3047">
        <v>2</v>
      </c>
      <c r="ZH89" s="3047">
        <v>2</v>
      </c>
      <c r="ZI89" s="3047">
        <v>5</v>
      </c>
      <c r="ZJ89" s="3047">
        <v>2</v>
      </c>
      <c r="ZK89" s="3047">
        <v>3</v>
      </c>
      <c r="ZL89" s="3047">
        <v>5</v>
      </c>
      <c r="ZM89" s="3047">
        <v>7</v>
      </c>
      <c r="ZN89" s="3047">
        <v>7</v>
      </c>
      <c r="ZO89" s="3047">
        <v>7</v>
      </c>
      <c r="ZP89" s="3047">
        <v>3</v>
      </c>
      <c r="ZQ89" s="3047">
        <v>2</v>
      </c>
      <c r="ZR89" s="3047">
        <v>1</v>
      </c>
      <c r="ZS89" s="3047">
        <v>1</v>
      </c>
      <c r="ZT89" s="3047">
        <v>4</v>
      </c>
      <c r="ZU89" s="3047">
        <v>4</v>
      </c>
      <c r="ZV89" s="3047">
        <v>4</v>
      </c>
      <c r="ZW89" s="3047">
        <v>2</v>
      </c>
      <c r="ZX89" s="3047">
        <v>3</v>
      </c>
      <c r="ZY89" s="3047">
        <v>2</v>
      </c>
      <c r="ZZ89" s="3047">
        <v>2</v>
      </c>
      <c r="AAA89" s="3047">
        <v>0</v>
      </c>
      <c r="AAB89" s="3047">
        <v>0</v>
      </c>
      <c r="AAC89" s="3047">
        <v>0</v>
      </c>
      <c r="AAD89" s="3047">
        <v>0</v>
      </c>
      <c r="AAE89" s="3047">
        <v>1</v>
      </c>
      <c r="AAF89" s="3047">
        <v>0</v>
      </c>
      <c r="AAG89" s="3047">
        <v>1</v>
      </c>
      <c r="AAH89" s="3047">
        <v>0</v>
      </c>
      <c r="AAI89" s="3047">
        <v>0</v>
      </c>
      <c r="AAJ89" s="3047">
        <v>0</v>
      </c>
      <c r="AAK89" s="3047">
        <v>1</v>
      </c>
      <c r="AAL89" s="3047">
        <v>1</v>
      </c>
      <c r="AAM89" s="3047">
        <v>1</v>
      </c>
      <c r="AAN89" s="3047">
        <v>0</v>
      </c>
      <c r="AAO89" s="3047">
        <v>1</v>
      </c>
      <c r="AAP89" s="3047">
        <v>1</v>
      </c>
      <c r="AAQ89" s="3047">
        <v>1</v>
      </c>
      <c r="AAR89" s="3047">
        <v>0</v>
      </c>
      <c r="AAS89" s="3047">
        <v>1</v>
      </c>
      <c r="AAT89" s="3047">
        <v>0</v>
      </c>
      <c r="AAU89" s="3047">
        <v>0</v>
      </c>
      <c r="AAV89" s="3047">
        <v>0</v>
      </c>
      <c r="AAW89" s="3047">
        <v>0</v>
      </c>
      <c r="AAX89" s="3047">
        <v>0</v>
      </c>
      <c r="AAY89" s="3047">
        <v>0</v>
      </c>
      <c r="AAZ89" s="3047">
        <v>0</v>
      </c>
      <c r="ABA89" s="3047">
        <v>0</v>
      </c>
      <c r="ABB89" s="3047">
        <v>0</v>
      </c>
      <c r="ABC89" s="3047">
        <v>0</v>
      </c>
      <c r="ABD89" s="3047">
        <v>0</v>
      </c>
      <c r="ABE89" s="3047">
        <v>0</v>
      </c>
      <c r="ABF89" s="3047">
        <v>1</v>
      </c>
      <c r="ABG89" s="3047">
        <v>1</v>
      </c>
      <c r="ABH89" s="3047">
        <v>1</v>
      </c>
    </row>
    <row r="90" spans="1:736" x14ac:dyDescent="0.2">
      <c r="A90" s="3046" t="s">
        <v>439</v>
      </c>
      <c r="B90" s="3047"/>
      <c r="C90" s="3047"/>
      <c r="D90" s="3047"/>
      <c r="E90" s="3047"/>
      <c r="F90" s="3047"/>
      <c r="G90" s="3047"/>
      <c r="H90" s="3047"/>
      <c r="I90" s="3047"/>
      <c r="J90" s="3047"/>
      <c r="K90" s="3047"/>
      <c r="L90" s="3047"/>
      <c r="M90" s="3047"/>
      <c r="N90" s="3047"/>
      <c r="O90" s="3047"/>
      <c r="P90" s="3047"/>
      <c r="Q90" s="3047"/>
      <c r="R90" s="3047"/>
      <c r="S90" s="3047"/>
      <c r="T90" s="3047"/>
      <c r="U90" s="3047"/>
      <c r="V90" s="3047"/>
      <c r="W90" s="3047"/>
      <c r="X90" s="3047"/>
      <c r="Y90" s="3047"/>
      <c r="Z90" s="3047"/>
      <c r="AA90" s="3047"/>
      <c r="AB90" s="3047"/>
      <c r="AC90" s="3047"/>
      <c r="AD90" s="3047"/>
      <c r="AE90" s="3047"/>
      <c r="AF90" s="3047"/>
      <c r="AG90" s="3047"/>
      <c r="AH90" s="3047"/>
      <c r="AI90" s="3047"/>
      <c r="AJ90" s="3047"/>
      <c r="AK90" s="3047"/>
      <c r="AL90" s="3047"/>
      <c r="AM90" s="3047"/>
      <c r="AN90" s="3047"/>
      <c r="AO90" s="3047"/>
      <c r="AP90" s="3047"/>
      <c r="AQ90" s="3047"/>
      <c r="AR90" s="3047"/>
      <c r="AS90" s="3047"/>
      <c r="AT90" s="3047"/>
      <c r="AU90" s="3047"/>
      <c r="AV90" s="3047"/>
      <c r="AW90" s="3047"/>
      <c r="AX90" s="3047"/>
      <c r="AY90" s="3047"/>
      <c r="AZ90" s="3047"/>
      <c r="BA90" s="3047"/>
      <c r="BB90" s="3047"/>
      <c r="BC90" s="3047"/>
      <c r="BD90" s="3047"/>
      <c r="BE90" s="3047"/>
      <c r="BF90" s="3047"/>
      <c r="BG90" s="3047"/>
      <c r="BH90" s="3047"/>
      <c r="BI90" s="3047"/>
      <c r="BJ90" s="3047"/>
      <c r="BK90" s="3047"/>
      <c r="BL90" s="3047"/>
      <c r="BM90" s="3047"/>
      <c r="BN90" s="3047"/>
      <c r="BO90" s="3047"/>
      <c r="BP90" s="3047"/>
      <c r="BQ90" s="3047"/>
      <c r="BR90" s="3047"/>
      <c r="BS90" s="3047"/>
      <c r="BT90" s="3047"/>
      <c r="BU90" s="3047"/>
      <c r="BV90" s="3047"/>
      <c r="BW90" s="3047"/>
      <c r="BX90" s="3047"/>
      <c r="BY90" s="3047"/>
      <c r="BZ90" s="3047"/>
      <c r="CA90" s="3047"/>
      <c r="CB90" s="3047"/>
      <c r="CC90" s="3047"/>
      <c r="CD90" s="3047"/>
      <c r="CE90" s="3047"/>
      <c r="CF90" s="3047"/>
      <c r="CG90" s="3047"/>
      <c r="CH90" s="3047"/>
      <c r="CI90" s="3047"/>
      <c r="CJ90" s="3047"/>
      <c r="CK90" s="3047"/>
      <c r="CL90" s="3047"/>
      <c r="CM90" s="3047"/>
      <c r="CN90" s="3047"/>
      <c r="CO90" s="3047"/>
      <c r="CP90" s="3047"/>
      <c r="CQ90" s="3047"/>
      <c r="CR90" s="3047"/>
      <c r="CS90" s="3047"/>
      <c r="CT90" s="3047"/>
      <c r="CU90" s="3047"/>
      <c r="CV90" s="3047"/>
      <c r="CW90" s="3047"/>
      <c r="CX90" s="3047"/>
      <c r="CY90" s="3047"/>
      <c r="CZ90" s="3047"/>
      <c r="DA90" s="3047"/>
      <c r="DB90" s="3047"/>
      <c r="DC90" s="3047"/>
      <c r="DD90" s="3047"/>
      <c r="DE90" s="3047"/>
      <c r="DF90" s="3047"/>
      <c r="DG90" s="3047"/>
      <c r="DH90" s="3047"/>
      <c r="DI90" s="3047"/>
      <c r="DJ90" s="3047"/>
      <c r="DK90" s="3047"/>
      <c r="DL90" s="3047"/>
      <c r="DM90" s="3047"/>
      <c r="DN90" s="3047"/>
      <c r="DO90" s="3047"/>
      <c r="DP90" s="3047"/>
      <c r="DQ90" s="3047"/>
      <c r="DR90" s="3047"/>
      <c r="DS90" s="3047"/>
      <c r="DT90" s="3047"/>
      <c r="DU90" s="3047"/>
      <c r="DV90" s="3047"/>
      <c r="DW90" s="3047"/>
      <c r="DX90" s="3047"/>
      <c r="DY90" s="3047"/>
      <c r="DZ90" s="3047"/>
      <c r="EA90" s="3047"/>
      <c r="EB90" s="3047"/>
      <c r="EC90" s="3047"/>
      <c r="ED90" s="3047"/>
      <c r="EE90" s="3047"/>
      <c r="EF90" s="3047"/>
      <c r="EG90" s="3047"/>
      <c r="EH90" s="3047"/>
      <c r="EI90" s="3047"/>
      <c r="EJ90" s="3047"/>
      <c r="EK90" s="3047"/>
      <c r="EL90" s="3047"/>
      <c r="EM90" s="3047"/>
      <c r="EN90" s="3047"/>
      <c r="EO90" s="3047"/>
      <c r="EP90" s="3047"/>
      <c r="EQ90" s="3047"/>
      <c r="ER90" s="3047"/>
      <c r="ES90" s="3047"/>
      <c r="ET90" s="3047"/>
      <c r="EU90" s="3047"/>
      <c r="EV90" s="3047"/>
      <c r="EW90" s="3047"/>
      <c r="EX90" s="3047"/>
      <c r="EY90" s="3047"/>
      <c r="EZ90" s="3047"/>
      <c r="FA90" s="3047"/>
      <c r="FB90" s="3047"/>
      <c r="FC90" s="3047"/>
      <c r="FD90" s="3047"/>
      <c r="FE90" s="3047"/>
      <c r="FF90" s="3047"/>
      <c r="FG90" s="3047">
        <v>0</v>
      </c>
      <c r="FH90" s="3047">
        <v>0</v>
      </c>
      <c r="FI90" s="3047">
        <v>0</v>
      </c>
      <c r="FJ90" s="3047">
        <v>0</v>
      </c>
      <c r="FK90" s="3047">
        <v>0</v>
      </c>
      <c r="FL90" s="3047">
        <v>0</v>
      </c>
      <c r="FM90" s="3047">
        <v>0</v>
      </c>
      <c r="FN90" s="3047">
        <v>0</v>
      </c>
      <c r="FO90" s="3047">
        <v>0</v>
      </c>
      <c r="FP90" s="3047">
        <v>0</v>
      </c>
      <c r="FQ90" s="3047">
        <v>0</v>
      </c>
      <c r="FR90" s="3047">
        <v>0</v>
      </c>
      <c r="FS90" s="3047">
        <v>1</v>
      </c>
      <c r="FT90" s="3047">
        <v>1</v>
      </c>
      <c r="FU90" s="3047">
        <v>0</v>
      </c>
      <c r="FV90" s="3047">
        <v>2</v>
      </c>
      <c r="FW90" s="3047">
        <v>0</v>
      </c>
      <c r="FX90" s="3047">
        <v>0</v>
      </c>
      <c r="FY90" s="3047">
        <v>0</v>
      </c>
      <c r="FZ90" s="3047">
        <v>0</v>
      </c>
      <c r="GA90" s="3047">
        <v>0</v>
      </c>
      <c r="GB90" s="3047">
        <v>0</v>
      </c>
      <c r="GC90" s="3047">
        <v>0</v>
      </c>
      <c r="GD90" s="3047">
        <v>0</v>
      </c>
      <c r="GE90" s="3047">
        <v>0</v>
      </c>
      <c r="GF90" s="3047">
        <v>0</v>
      </c>
      <c r="GG90" s="3047">
        <v>0</v>
      </c>
      <c r="GH90" s="3047">
        <v>0</v>
      </c>
      <c r="GI90" s="3047">
        <v>0</v>
      </c>
      <c r="GJ90" s="3047">
        <v>0</v>
      </c>
      <c r="GK90" s="3047">
        <v>0</v>
      </c>
      <c r="GL90" s="3047">
        <v>0</v>
      </c>
      <c r="GM90" s="3047">
        <v>0</v>
      </c>
      <c r="GN90" s="3047">
        <v>2</v>
      </c>
      <c r="GO90" s="3047">
        <v>1</v>
      </c>
      <c r="GP90" s="3047">
        <v>3</v>
      </c>
      <c r="GQ90" s="3047">
        <v>4</v>
      </c>
      <c r="GR90" s="3047">
        <v>3</v>
      </c>
      <c r="GS90" s="3047">
        <v>3</v>
      </c>
      <c r="GT90" s="3047">
        <v>4</v>
      </c>
      <c r="GU90" s="3047">
        <v>5</v>
      </c>
      <c r="GV90" s="3047">
        <v>6</v>
      </c>
      <c r="GW90" s="3047">
        <v>6</v>
      </c>
      <c r="GX90" s="3047">
        <v>9</v>
      </c>
      <c r="GY90" s="3047">
        <v>9</v>
      </c>
      <c r="GZ90" s="3047">
        <v>89</v>
      </c>
      <c r="HA90" s="3047">
        <v>10</v>
      </c>
      <c r="HB90" s="3047">
        <v>10</v>
      </c>
      <c r="HC90" s="3047">
        <v>2</v>
      </c>
      <c r="HD90" s="3047">
        <v>2</v>
      </c>
      <c r="HE90" s="3047">
        <v>3</v>
      </c>
      <c r="HF90" s="3047">
        <v>3</v>
      </c>
      <c r="HG90" s="3047">
        <v>3</v>
      </c>
      <c r="HH90" s="3047">
        <v>3</v>
      </c>
      <c r="HI90" s="3047">
        <v>3</v>
      </c>
      <c r="HJ90" s="3047">
        <v>3</v>
      </c>
      <c r="HK90" s="3047">
        <v>3</v>
      </c>
      <c r="HL90" s="3047">
        <v>3</v>
      </c>
      <c r="HM90" s="3047">
        <v>3</v>
      </c>
      <c r="HN90" s="3047">
        <v>3</v>
      </c>
      <c r="HO90" s="3047">
        <v>2</v>
      </c>
      <c r="HP90" s="3047">
        <v>0</v>
      </c>
      <c r="HQ90" s="3047">
        <v>0</v>
      </c>
      <c r="HR90" s="3047">
        <v>0</v>
      </c>
      <c r="HS90" s="3047">
        <v>0</v>
      </c>
      <c r="HT90" s="3047">
        <v>0</v>
      </c>
      <c r="HU90" s="3047">
        <v>0</v>
      </c>
      <c r="HV90" s="3047">
        <v>0</v>
      </c>
      <c r="HW90" s="3047">
        <v>0</v>
      </c>
      <c r="HX90" s="3047">
        <v>1</v>
      </c>
      <c r="HY90" s="3047">
        <v>1</v>
      </c>
      <c r="HZ90" s="3047">
        <v>1</v>
      </c>
      <c r="IA90" s="3047">
        <v>1</v>
      </c>
      <c r="IB90" s="3047">
        <v>1</v>
      </c>
      <c r="IC90" s="3047">
        <v>1</v>
      </c>
      <c r="ID90" s="3047">
        <v>1</v>
      </c>
      <c r="IE90" s="3047">
        <v>1</v>
      </c>
      <c r="IF90" s="3047">
        <v>1</v>
      </c>
      <c r="IG90" s="3047">
        <v>1</v>
      </c>
      <c r="IH90" s="3047">
        <v>1</v>
      </c>
      <c r="II90" s="3047">
        <v>1</v>
      </c>
      <c r="IJ90" s="3047">
        <v>1</v>
      </c>
      <c r="IK90" s="3047">
        <v>1</v>
      </c>
      <c r="IL90" s="3047">
        <v>1</v>
      </c>
      <c r="IM90" s="3047">
        <v>1</v>
      </c>
      <c r="IN90" s="3047">
        <v>0</v>
      </c>
      <c r="IO90" s="3047">
        <v>0</v>
      </c>
      <c r="IP90" s="3047">
        <v>0</v>
      </c>
      <c r="IQ90" s="3047">
        <v>0</v>
      </c>
      <c r="IR90" s="3047">
        <v>0</v>
      </c>
      <c r="IS90" s="3047">
        <v>0</v>
      </c>
      <c r="IT90" s="3047">
        <v>0</v>
      </c>
      <c r="IU90" s="3047">
        <v>0</v>
      </c>
      <c r="IV90" s="3047">
        <v>0</v>
      </c>
      <c r="IW90" s="3047">
        <v>0</v>
      </c>
      <c r="IX90" s="3047">
        <v>0</v>
      </c>
      <c r="IY90" s="3047">
        <v>0</v>
      </c>
      <c r="IZ90" s="3047">
        <v>0</v>
      </c>
      <c r="JA90" s="3047">
        <v>0</v>
      </c>
      <c r="JB90" s="3047">
        <v>0</v>
      </c>
      <c r="JC90" s="3047">
        <v>0</v>
      </c>
      <c r="JD90" s="3047">
        <v>0</v>
      </c>
      <c r="JE90" s="3047">
        <v>0</v>
      </c>
      <c r="JF90" s="3047">
        <v>0</v>
      </c>
      <c r="JG90" s="3047">
        <v>0</v>
      </c>
      <c r="JH90" s="3047">
        <v>0</v>
      </c>
      <c r="JI90" s="3047">
        <v>0</v>
      </c>
      <c r="JJ90" s="3047">
        <v>0</v>
      </c>
      <c r="JK90" s="3047">
        <v>0</v>
      </c>
      <c r="JL90" s="3047">
        <v>0</v>
      </c>
      <c r="JM90" s="3047">
        <v>0</v>
      </c>
      <c r="JN90" s="3047">
        <v>0</v>
      </c>
      <c r="JO90" s="3047">
        <v>0</v>
      </c>
      <c r="JP90" s="3047">
        <v>0</v>
      </c>
      <c r="JQ90" s="3047">
        <v>0</v>
      </c>
      <c r="JR90" s="3047">
        <v>0</v>
      </c>
      <c r="JS90" s="3047">
        <v>0</v>
      </c>
      <c r="JT90" s="3047">
        <v>0</v>
      </c>
      <c r="JU90" s="3047">
        <v>0</v>
      </c>
      <c r="JV90" s="3047">
        <v>0</v>
      </c>
      <c r="JW90" s="3047">
        <v>0</v>
      </c>
      <c r="JX90" s="3047">
        <v>0</v>
      </c>
      <c r="JY90" s="3047">
        <v>0</v>
      </c>
      <c r="JZ90" s="3047">
        <v>0</v>
      </c>
      <c r="KA90" s="3047">
        <v>0</v>
      </c>
      <c r="KB90" s="3047">
        <v>0</v>
      </c>
      <c r="KC90" s="3047">
        <v>0</v>
      </c>
      <c r="KD90" s="3047">
        <v>0</v>
      </c>
      <c r="KE90" s="3047">
        <v>0</v>
      </c>
      <c r="KF90" s="3047">
        <v>0</v>
      </c>
      <c r="KG90" s="3047">
        <v>0</v>
      </c>
      <c r="KH90" s="3047">
        <v>0</v>
      </c>
      <c r="KI90" s="3047">
        <v>0</v>
      </c>
      <c r="KJ90" s="3047">
        <v>0</v>
      </c>
      <c r="KK90" s="3047">
        <v>0</v>
      </c>
      <c r="KL90" s="3047">
        <v>0</v>
      </c>
      <c r="KM90" s="3047">
        <v>0</v>
      </c>
      <c r="KN90" s="3047">
        <v>0</v>
      </c>
      <c r="KO90" s="3047">
        <v>0</v>
      </c>
      <c r="KP90" s="3047">
        <v>0</v>
      </c>
      <c r="KQ90" s="3047">
        <v>0</v>
      </c>
      <c r="KR90" s="3047">
        <v>0</v>
      </c>
      <c r="KS90" s="3047">
        <v>0</v>
      </c>
      <c r="KT90" s="3047">
        <v>0</v>
      </c>
      <c r="KU90" s="3047">
        <v>0</v>
      </c>
      <c r="KV90" s="3047">
        <v>0</v>
      </c>
      <c r="KW90" s="3047">
        <v>0</v>
      </c>
      <c r="KX90" s="3047">
        <v>0</v>
      </c>
      <c r="KY90" s="3047">
        <v>1</v>
      </c>
      <c r="KZ90" s="3047">
        <v>1</v>
      </c>
      <c r="LA90" s="3047">
        <v>1</v>
      </c>
      <c r="LB90" s="3047">
        <v>1</v>
      </c>
      <c r="LC90" s="3047">
        <v>0</v>
      </c>
      <c r="LD90" s="3047">
        <v>0</v>
      </c>
      <c r="LE90" s="3047">
        <v>0</v>
      </c>
      <c r="LF90" s="3047">
        <v>0</v>
      </c>
      <c r="LG90" s="3047">
        <v>0</v>
      </c>
      <c r="LH90" s="3047">
        <v>0</v>
      </c>
      <c r="LI90" s="3047">
        <v>0</v>
      </c>
      <c r="LJ90" s="3047">
        <v>0</v>
      </c>
      <c r="LK90" s="3047">
        <v>0</v>
      </c>
      <c r="LL90" s="3047">
        <v>0</v>
      </c>
      <c r="LM90" s="3047">
        <v>0</v>
      </c>
      <c r="LN90" s="3047">
        <v>0</v>
      </c>
      <c r="LO90" s="3047">
        <v>0</v>
      </c>
      <c r="LP90" s="3047">
        <v>0</v>
      </c>
      <c r="LQ90" s="3047">
        <v>0</v>
      </c>
      <c r="LR90" s="3047">
        <v>0</v>
      </c>
      <c r="LS90" s="3047">
        <v>0</v>
      </c>
      <c r="LT90" s="3047">
        <v>0</v>
      </c>
      <c r="LU90" s="3047">
        <v>0</v>
      </c>
      <c r="LV90" s="3047">
        <v>0</v>
      </c>
      <c r="LW90" s="3047">
        <v>1</v>
      </c>
      <c r="LX90" s="3047">
        <v>0</v>
      </c>
      <c r="LY90" s="3047">
        <v>0</v>
      </c>
      <c r="LZ90" s="3047">
        <v>0</v>
      </c>
      <c r="MA90" s="3047">
        <v>0</v>
      </c>
      <c r="MB90" s="3047">
        <v>0</v>
      </c>
      <c r="MC90" s="3047">
        <v>0</v>
      </c>
      <c r="MD90" s="3047">
        <v>0</v>
      </c>
      <c r="ME90" s="3047">
        <v>0</v>
      </c>
      <c r="MF90" s="3047">
        <v>0</v>
      </c>
      <c r="MG90" s="3047">
        <v>0</v>
      </c>
      <c r="MH90" s="3047">
        <v>0</v>
      </c>
      <c r="MI90" s="3047">
        <v>0</v>
      </c>
      <c r="MJ90" s="3047">
        <v>0</v>
      </c>
      <c r="MK90" s="3047">
        <v>0</v>
      </c>
      <c r="ML90" s="3047">
        <v>0</v>
      </c>
      <c r="MM90" s="3047">
        <v>0</v>
      </c>
      <c r="MN90" s="3047">
        <v>0</v>
      </c>
      <c r="MO90" s="3047">
        <v>0</v>
      </c>
      <c r="MP90" s="3047">
        <v>0</v>
      </c>
      <c r="MQ90" s="3047">
        <v>0</v>
      </c>
      <c r="MR90" s="3047">
        <v>0</v>
      </c>
      <c r="MS90" s="3047">
        <v>0</v>
      </c>
      <c r="MT90" s="3047">
        <v>0</v>
      </c>
      <c r="MU90" s="3047">
        <v>0</v>
      </c>
      <c r="MV90" s="3047">
        <v>0</v>
      </c>
      <c r="MW90" s="3047">
        <v>0</v>
      </c>
      <c r="MX90" s="3047">
        <v>0</v>
      </c>
      <c r="MY90" s="3047">
        <v>0</v>
      </c>
      <c r="MZ90" s="3047">
        <v>0</v>
      </c>
      <c r="NA90" s="3047">
        <v>0</v>
      </c>
      <c r="NB90" s="3047">
        <v>0</v>
      </c>
      <c r="NC90" s="3047">
        <v>0</v>
      </c>
      <c r="ND90" s="3047">
        <v>0</v>
      </c>
      <c r="NE90" s="3047">
        <v>0</v>
      </c>
      <c r="NF90" s="3047">
        <v>0</v>
      </c>
      <c r="NG90" s="3047">
        <v>0</v>
      </c>
      <c r="NH90" s="3047">
        <v>0</v>
      </c>
      <c r="NI90" s="3047">
        <v>0</v>
      </c>
      <c r="NJ90" s="3047">
        <v>0</v>
      </c>
      <c r="NK90" s="3047">
        <v>0</v>
      </c>
      <c r="NL90" s="3047">
        <v>0</v>
      </c>
      <c r="NM90" s="3047">
        <v>0</v>
      </c>
      <c r="NN90" s="3047">
        <v>0</v>
      </c>
      <c r="NO90" s="3047">
        <v>0</v>
      </c>
      <c r="NP90" s="3047">
        <v>0</v>
      </c>
      <c r="NQ90" s="3047">
        <v>0</v>
      </c>
      <c r="NR90" s="3047">
        <v>0</v>
      </c>
      <c r="NS90" s="3047">
        <v>0</v>
      </c>
      <c r="NT90" s="3047">
        <v>0</v>
      </c>
      <c r="NU90" s="3047">
        <v>0</v>
      </c>
      <c r="NV90" s="3047">
        <v>0</v>
      </c>
      <c r="NW90" s="3047">
        <v>0</v>
      </c>
      <c r="NX90" s="3047">
        <v>0</v>
      </c>
      <c r="NY90" s="3047">
        <v>0</v>
      </c>
      <c r="NZ90" s="3047">
        <v>0</v>
      </c>
      <c r="OA90" s="3047">
        <v>0</v>
      </c>
      <c r="OB90" s="3047">
        <v>0</v>
      </c>
      <c r="OC90" s="3047">
        <v>0</v>
      </c>
      <c r="OD90" s="3047">
        <v>0</v>
      </c>
      <c r="OE90" s="3047">
        <v>0</v>
      </c>
      <c r="OF90" s="3047">
        <v>0</v>
      </c>
      <c r="OG90" s="3047">
        <v>0</v>
      </c>
      <c r="OH90" s="3047">
        <v>0</v>
      </c>
      <c r="OI90" s="3047">
        <v>0</v>
      </c>
      <c r="OJ90" s="3047">
        <v>0</v>
      </c>
      <c r="OK90" s="3047">
        <v>0</v>
      </c>
      <c r="OL90" s="3047">
        <v>0</v>
      </c>
      <c r="OM90" s="3047">
        <v>0</v>
      </c>
      <c r="ON90" s="3047">
        <v>0</v>
      </c>
      <c r="OO90" s="3047">
        <v>0</v>
      </c>
      <c r="OP90" s="3047">
        <v>0</v>
      </c>
      <c r="OQ90" s="3047">
        <v>0</v>
      </c>
      <c r="OR90" s="3047">
        <v>0</v>
      </c>
      <c r="OS90" s="3047">
        <v>0</v>
      </c>
      <c r="OT90" s="3047">
        <v>0</v>
      </c>
      <c r="OU90" s="3047">
        <v>0</v>
      </c>
      <c r="OV90" s="3047">
        <v>0</v>
      </c>
      <c r="OW90" s="3047">
        <v>0</v>
      </c>
      <c r="OX90" s="3047">
        <v>0</v>
      </c>
      <c r="OY90" s="3047">
        <v>0</v>
      </c>
      <c r="OZ90" s="3047">
        <v>0</v>
      </c>
      <c r="PA90" s="3047">
        <v>0</v>
      </c>
      <c r="PB90" s="3047">
        <v>0</v>
      </c>
      <c r="PC90" s="3047">
        <v>0</v>
      </c>
      <c r="PD90" s="3047">
        <v>0</v>
      </c>
      <c r="PE90" s="3047">
        <v>0</v>
      </c>
      <c r="PF90" s="3047">
        <v>0</v>
      </c>
      <c r="PG90" s="3047">
        <v>0</v>
      </c>
      <c r="PH90" s="3047"/>
      <c r="PI90" s="3047">
        <v>0</v>
      </c>
      <c r="PJ90" s="3047">
        <v>0</v>
      </c>
      <c r="PK90" s="3047">
        <v>0</v>
      </c>
      <c r="PL90" s="3047">
        <v>0</v>
      </c>
      <c r="PM90" s="3047">
        <v>0</v>
      </c>
      <c r="PN90" s="3047">
        <v>0</v>
      </c>
      <c r="PO90" s="3047">
        <v>0</v>
      </c>
      <c r="PP90" s="3047">
        <v>0</v>
      </c>
      <c r="PQ90" s="3047">
        <v>0</v>
      </c>
      <c r="PR90" s="3047">
        <v>0</v>
      </c>
      <c r="PS90" s="3047">
        <v>0</v>
      </c>
      <c r="PT90" s="3047">
        <v>0</v>
      </c>
      <c r="PU90" s="3047">
        <v>0</v>
      </c>
      <c r="PV90" s="3047">
        <v>0</v>
      </c>
      <c r="PW90" s="3047">
        <v>0</v>
      </c>
      <c r="PX90" s="3047">
        <v>0</v>
      </c>
      <c r="PY90" s="3047">
        <v>0</v>
      </c>
      <c r="PZ90" s="3047">
        <v>0</v>
      </c>
      <c r="QA90" s="3047">
        <v>0</v>
      </c>
      <c r="QB90" s="3047">
        <v>0</v>
      </c>
      <c r="QC90" s="3047">
        <v>0</v>
      </c>
      <c r="QD90" s="3047">
        <v>0</v>
      </c>
      <c r="QE90" s="3047">
        <v>0</v>
      </c>
      <c r="QF90" s="3047">
        <v>0</v>
      </c>
      <c r="QG90" s="3047">
        <v>0</v>
      </c>
      <c r="QH90" s="3047">
        <v>0</v>
      </c>
      <c r="QI90" s="3047">
        <v>0</v>
      </c>
      <c r="QJ90" s="3047">
        <v>0</v>
      </c>
      <c r="QK90" s="3047">
        <v>0</v>
      </c>
      <c r="QL90" s="3047">
        <v>0</v>
      </c>
      <c r="QM90" s="3047">
        <v>0</v>
      </c>
      <c r="QN90" s="3047">
        <v>0</v>
      </c>
      <c r="QO90" s="3047">
        <v>0</v>
      </c>
      <c r="QP90" s="3047">
        <v>0</v>
      </c>
      <c r="QQ90" s="3047">
        <v>0</v>
      </c>
      <c r="QR90" s="3047">
        <v>0</v>
      </c>
      <c r="QS90" s="3047">
        <v>0</v>
      </c>
      <c r="QT90" s="3047">
        <v>0</v>
      </c>
      <c r="QU90" s="3047">
        <v>0</v>
      </c>
      <c r="QV90" s="3047">
        <v>0</v>
      </c>
      <c r="QW90" s="3047">
        <v>0</v>
      </c>
      <c r="QX90" s="3047">
        <v>0</v>
      </c>
      <c r="QY90" s="3047">
        <v>0</v>
      </c>
      <c r="QZ90" s="3047">
        <v>0</v>
      </c>
      <c r="RA90" s="3047">
        <v>0</v>
      </c>
      <c r="RB90" s="3047">
        <v>0</v>
      </c>
      <c r="RC90" s="3047">
        <v>0</v>
      </c>
      <c r="RD90" s="3047">
        <v>0</v>
      </c>
      <c r="RE90" s="3047">
        <v>0</v>
      </c>
      <c r="RF90" s="3047">
        <v>0</v>
      </c>
      <c r="RG90" s="3047">
        <v>0</v>
      </c>
      <c r="RH90" s="3047">
        <v>0</v>
      </c>
      <c r="RI90" s="3047">
        <v>0</v>
      </c>
      <c r="RJ90" s="3047">
        <v>0</v>
      </c>
      <c r="RK90" s="3047">
        <v>0</v>
      </c>
      <c r="RL90" s="3047">
        <v>0</v>
      </c>
      <c r="RM90" s="3047">
        <v>0</v>
      </c>
      <c r="RN90" s="3047">
        <v>0</v>
      </c>
      <c r="RO90" s="3047">
        <v>0</v>
      </c>
      <c r="RP90" s="3047">
        <v>0</v>
      </c>
      <c r="RQ90" s="3047">
        <v>0</v>
      </c>
      <c r="RR90" s="3047">
        <v>0</v>
      </c>
      <c r="RS90" s="3047">
        <v>0</v>
      </c>
      <c r="RT90" s="3047">
        <v>0</v>
      </c>
      <c r="RU90" s="3047">
        <v>0</v>
      </c>
      <c r="RV90" s="3047">
        <v>0</v>
      </c>
      <c r="RW90" s="3047">
        <v>0</v>
      </c>
      <c r="RX90" s="3047">
        <v>0</v>
      </c>
      <c r="RY90" s="3047">
        <v>0</v>
      </c>
      <c r="RZ90" s="3047">
        <v>0</v>
      </c>
      <c r="SA90" s="3047">
        <v>0</v>
      </c>
      <c r="SB90" s="3047">
        <v>0</v>
      </c>
      <c r="SC90" s="3047">
        <v>0</v>
      </c>
      <c r="SD90" s="3047">
        <v>0</v>
      </c>
      <c r="SE90" s="3047">
        <v>0</v>
      </c>
      <c r="SF90" s="3047">
        <v>0</v>
      </c>
      <c r="SG90" s="3047">
        <v>0</v>
      </c>
      <c r="SH90" s="3047">
        <v>0</v>
      </c>
      <c r="SI90" s="3047">
        <v>0</v>
      </c>
      <c r="SJ90" s="3047">
        <v>0</v>
      </c>
      <c r="SK90" s="3047">
        <v>0</v>
      </c>
      <c r="SL90" s="3047">
        <v>0</v>
      </c>
      <c r="SM90" s="3047">
        <v>0</v>
      </c>
      <c r="SN90" s="3047">
        <v>0</v>
      </c>
      <c r="SO90" s="3047">
        <v>0</v>
      </c>
      <c r="SP90" s="3047">
        <v>0</v>
      </c>
      <c r="SQ90" s="3047">
        <v>0</v>
      </c>
      <c r="SR90" s="3047">
        <v>0</v>
      </c>
      <c r="SS90" s="3047">
        <v>0</v>
      </c>
      <c r="ST90" s="3047">
        <v>0</v>
      </c>
      <c r="SU90" s="3047">
        <v>0</v>
      </c>
      <c r="SV90" s="3047">
        <v>0</v>
      </c>
      <c r="SW90" s="3047">
        <v>0</v>
      </c>
      <c r="SX90" s="3047">
        <v>0</v>
      </c>
      <c r="SY90" s="3047">
        <v>0</v>
      </c>
      <c r="SZ90" s="3047">
        <v>0</v>
      </c>
      <c r="TA90" s="3047">
        <v>0</v>
      </c>
      <c r="TB90" s="3047">
        <v>0</v>
      </c>
      <c r="TC90" s="3047">
        <v>0</v>
      </c>
      <c r="TD90" s="3047">
        <v>0</v>
      </c>
      <c r="TE90" s="3047">
        <v>0</v>
      </c>
      <c r="TF90" s="3047">
        <v>0</v>
      </c>
      <c r="TG90" s="3047">
        <v>0</v>
      </c>
      <c r="TH90" s="3047">
        <v>1</v>
      </c>
      <c r="TI90" s="3047">
        <v>1</v>
      </c>
      <c r="TJ90" s="3047">
        <v>1</v>
      </c>
      <c r="TK90" s="3047">
        <v>1</v>
      </c>
      <c r="TL90" s="3047">
        <v>0</v>
      </c>
      <c r="TM90" s="3047">
        <v>0</v>
      </c>
      <c r="TN90" s="3047">
        <v>0</v>
      </c>
      <c r="TO90" s="3047">
        <v>0</v>
      </c>
      <c r="TP90" s="3047">
        <v>0</v>
      </c>
      <c r="TQ90" s="3047">
        <v>0</v>
      </c>
      <c r="TR90" s="3047">
        <v>0</v>
      </c>
      <c r="TS90" s="3047">
        <v>0</v>
      </c>
      <c r="TT90" s="3047">
        <v>0</v>
      </c>
      <c r="TU90" s="3047">
        <v>0</v>
      </c>
      <c r="TV90" s="3047">
        <v>0</v>
      </c>
      <c r="TW90" s="3047">
        <v>0</v>
      </c>
      <c r="TX90" s="3047">
        <v>0</v>
      </c>
      <c r="TY90" s="3047">
        <v>0</v>
      </c>
      <c r="TZ90" s="3047">
        <v>0</v>
      </c>
      <c r="UA90" s="3047">
        <v>0</v>
      </c>
      <c r="UB90" s="3047">
        <v>0</v>
      </c>
      <c r="UC90" s="3047">
        <v>0</v>
      </c>
      <c r="UD90" s="3047">
        <v>0</v>
      </c>
      <c r="UE90" s="3047">
        <v>0</v>
      </c>
      <c r="UF90" s="3047">
        <v>0</v>
      </c>
      <c r="UG90" s="3047">
        <v>0</v>
      </c>
      <c r="UH90" s="3047">
        <v>0</v>
      </c>
      <c r="UI90" s="3047">
        <v>0</v>
      </c>
      <c r="UJ90" s="3047">
        <v>0</v>
      </c>
      <c r="UK90" s="3047">
        <v>0</v>
      </c>
      <c r="UL90" s="3047">
        <v>0</v>
      </c>
      <c r="UM90" s="3047">
        <v>0</v>
      </c>
      <c r="UN90" s="3047">
        <v>0</v>
      </c>
      <c r="UO90" s="3047">
        <v>0</v>
      </c>
      <c r="UP90" s="3047">
        <v>0</v>
      </c>
      <c r="UQ90" s="3047">
        <v>0</v>
      </c>
      <c r="UR90" s="3047">
        <v>0</v>
      </c>
      <c r="US90" s="3047">
        <v>0</v>
      </c>
      <c r="UT90" s="3047">
        <v>0</v>
      </c>
      <c r="UU90" s="3047">
        <v>0</v>
      </c>
      <c r="UV90" s="3047">
        <v>0</v>
      </c>
      <c r="UW90" s="3047">
        <v>0</v>
      </c>
      <c r="UX90" s="3047">
        <v>0</v>
      </c>
      <c r="UY90" s="3047">
        <v>0</v>
      </c>
      <c r="UZ90" s="3047">
        <v>0</v>
      </c>
      <c r="VA90" s="3047">
        <v>0</v>
      </c>
      <c r="VB90" s="3047">
        <v>0</v>
      </c>
      <c r="VC90" s="3047">
        <v>0</v>
      </c>
      <c r="VD90" s="3047">
        <v>0</v>
      </c>
      <c r="VE90" s="3047">
        <v>0</v>
      </c>
      <c r="VF90" s="3047">
        <v>0</v>
      </c>
      <c r="VG90" s="3047">
        <v>0</v>
      </c>
      <c r="VH90" s="3047">
        <v>0</v>
      </c>
      <c r="VI90" s="3047">
        <v>0</v>
      </c>
      <c r="VJ90" s="3047">
        <v>0</v>
      </c>
      <c r="VK90" s="3047">
        <v>0</v>
      </c>
      <c r="VL90" s="3047">
        <v>0</v>
      </c>
      <c r="VM90" s="3047">
        <v>0</v>
      </c>
      <c r="VN90" s="3047">
        <v>0</v>
      </c>
      <c r="VO90" s="3047">
        <v>0</v>
      </c>
      <c r="VP90" s="3047">
        <v>0</v>
      </c>
      <c r="VQ90" s="3047">
        <v>0</v>
      </c>
      <c r="VR90" s="3047">
        <v>0</v>
      </c>
      <c r="VS90" s="3047">
        <v>0</v>
      </c>
      <c r="VT90" s="3047">
        <v>0</v>
      </c>
      <c r="VU90" s="3047">
        <v>0</v>
      </c>
      <c r="VV90" s="3047">
        <v>0</v>
      </c>
      <c r="VW90" s="3047">
        <v>0</v>
      </c>
      <c r="VX90" s="3047">
        <v>0</v>
      </c>
      <c r="VY90" s="3047">
        <v>0</v>
      </c>
      <c r="VZ90" s="3047">
        <v>0</v>
      </c>
      <c r="WA90" s="3047">
        <v>0</v>
      </c>
      <c r="WB90" s="3047">
        <v>0</v>
      </c>
      <c r="WC90" s="3047">
        <v>0</v>
      </c>
      <c r="WD90" s="3047">
        <v>0</v>
      </c>
      <c r="WE90" s="3047">
        <v>0</v>
      </c>
      <c r="WF90" s="3047">
        <v>0</v>
      </c>
      <c r="WG90" s="3047">
        <v>0</v>
      </c>
      <c r="WH90" s="3047">
        <v>0</v>
      </c>
      <c r="WI90" s="3047">
        <v>0</v>
      </c>
      <c r="WJ90" s="3047">
        <v>0</v>
      </c>
      <c r="WK90" s="3047">
        <v>0</v>
      </c>
      <c r="WL90" s="3047">
        <v>0</v>
      </c>
      <c r="WM90" s="3047">
        <v>0</v>
      </c>
      <c r="WN90" s="3047">
        <v>0</v>
      </c>
      <c r="WO90" s="3047">
        <v>0</v>
      </c>
      <c r="WP90" s="3047">
        <v>0</v>
      </c>
      <c r="WQ90" s="3047">
        <v>0</v>
      </c>
      <c r="WR90" s="3047">
        <v>0</v>
      </c>
      <c r="WS90" s="3047">
        <v>0</v>
      </c>
      <c r="WT90" s="3047">
        <v>0</v>
      </c>
      <c r="WU90" s="3047">
        <v>0</v>
      </c>
      <c r="WV90" s="3047">
        <v>0</v>
      </c>
      <c r="WW90" s="3047">
        <v>0</v>
      </c>
      <c r="WX90" s="3047">
        <v>0</v>
      </c>
      <c r="WY90" s="3047">
        <v>0</v>
      </c>
      <c r="WZ90" s="3047">
        <v>0</v>
      </c>
      <c r="XA90" s="3047">
        <v>0</v>
      </c>
      <c r="XB90" s="3047">
        <v>0</v>
      </c>
      <c r="XC90" s="3047">
        <v>0</v>
      </c>
      <c r="XD90" s="3047">
        <v>0</v>
      </c>
      <c r="XE90" s="3047">
        <v>0</v>
      </c>
      <c r="XF90" s="3047">
        <v>0</v>
      </c>
      <c r="XG90" s="3047">
        <v>0</v>
      </c>
      <c r="XH90" s="3047">
        <v>0</v>
      </c>
      <c r="XI90" s="3047">
        <v>0</v>
      </c>
      <c r="XJ90" s="3047">
        <v>0</v>
      </c>
      <c r="XK90" s="3047">
        <v>0</v>
      </c>
      <c r="XL90" s="3047">
        <v>0</v>
      </c>
      <c r="XM90" s="3047">
        <v>0</v>
      </c>
      <c r="XN90" s="3047">
        <v>0</v>
      </c>
      <c r="XO90" s="3047">
        <v>0</v>
      </c>
      <c r="XP90" s="3047">
        <v>0</v>
      </c>
      <c r="XQ90" s="3047">
        <v>0</v>
      </c>
      <c r="XR90" s="3047">
        <v>0</v>
      </c>
      <c r="XS90" s="3047">
        <v>0</v>
      </c>
      <c r="XT90" s="3047">
        <v>0</v>
      </c>
      <c r="XU90" s="3047">
        <v>0</v>
      </c>
      <c r="XV90" s="3047">
        <v>0</v>
      </c>
      <c r="XW90" s="3047">
        <v>0</v>
      </c>
      <c r="XX90" s="3047">
        <v>0</v>
      </c>
      <c r="XY90" s="3047">
        <v>0</v>
      </c>
      <c r="XZ90" s="3047">
        <v>0</v>
      </c>
      <c r="YA90" s="3047">
        <v>0</v>
      </c>
      <c r="YB90" s="3047">
        <v>0</v>
      </c>
      <c r="YC90" s="3047">
        <v>0</v>
      </c>
      <c r="YD90" s="3047">
        <v>0</v>
      </c>
      <c r="YE90" s="3047">
        <v>0</v>
      </c>
      <c r="YF90" s="3047">
        <v>0</v>
      </c>
      <c r="YG90" s="3047">
        <v>0</v>
      </c>
      <c r="YH90" s="3047">
        <v>0</v>
      </c>
      <c r="YI90" s="3047">
        <v>0</v>
      </c>
      <c r="YJ90" s="3047">
        <v>0</v>
      </c>
      <c r="YK90" s="3047">
        <v>0</v>
      </c>
      <c r="YL90" s="3047">
        <v>0</v>
      </c>
      <c r="YM90" s="3047">
        <v>0</v>
      </c>
      <c r="YN90" s="3047">
        <v>0</v>
      </c>
      <c r="YO90" s="3047">
        <v>0</v>
      </c>
      <c r="YP90" s="3047">
        <v>0</v>
      </c>
      <c r="YQ90" s="3047">
        <v>0</v>
      </c>
      <c r="YR90" s="3047">
        <v>0</v>
      </c>
      <c r="YS90" s="3047">
        <v>0</v>
      </c>
      <c r="YT90" s="3047">
        <v>0</v>
      </c>
      <c r="YU90" s="3047">
        <v>0</v>
      </c>
      <c r="YV90" s="3047">
        <v>0</v>
      </c>
      <c r="YW90" s="3047">
        <v>0</v>
      </c>
      <c r="YX90" s="3047">
        <v>0</v>
      </c>
      <c r="YY90" s="3047">
        <v>0</v>
      </c>
      <c r="YZ90" s="3047">
        <v>0</v>
      </c>
      <c r="ZA90" s="3047">
        <v>0</v>
      </c>
      <c r="ZB90" s="3047">
        <v>0</v>
      </c>
      <c r="ZC90" s="3047">
        <v>0</v>
      </c>
      <c r="ZD90" s="3047">
        <v>0</v>
      </c>
      <c r="ZE90" s="3047">
        <v>0</v>
      </c>
      <c r="ZF90" s="3047">
        <v>0</v>
      </c>
      <c r="ZG90" s="3047">
        <v>0</v>
      </c>
      <c r="ZH90" s="3047">
        <v>0</v>
      </c>
      <c r="ZI90" s="3047">
        <v>0</v>
      </c>
      <c r="ZJ90" s="3047">
        <v>0</v>
      </c>
      <c r="ZK90" s="3047">
        <v>0</v>
      </c>
      <c r="ZL90" s="3047">
        <v>0</v>
      </c>
      <c r="ZM90" s="3047">
        <v>0</v>
      </c>
      <c r="ZN90" s="3047">
        <v>0</v>
      </c>
      <c r="ZO90" s="3047">
        <v>0</v>
      </c>
      <c r="ZP90" s="3047">
        <v>0</v>
      </c>
      <c r="ZQ90" s="3047">
        <v>0</v>
      </c>
      <c r="ZR90" s="3047">
        <v>0</v>
      </c>
      <c r="ZS90" s="3047">
        <v>0</v>
      </c>
      <c r="ZT90" s="3047">
        <v>0</v>
      </c>
      <c r="ZU90" s="3047">
        <v>0</v>
      </c>
      <c r="ZV90" s="3047">
        <v>0</v>
      </c>
      <c r="ZW90" s="3047">
        <v>0</v>
      </c>
      <c r="ZX90" s="3047">
        <v>0</v>
      </c>
      <c r="ZY90" s="3047">
        <v>0</v>
      </c>
      <c r="ZZ90" s="3047">
        <v>0</v>
      </c>
      <c r="AAA90" s="3047">
        <v>0</v>
      </c>
      <c r="AAB90" s="3047">
        <v>0</v>
      </c>
      <c r="AAC90" s="3047">
        <v>0</v>
      </c>
      <c r="AAD90" s="3047">
        <v>0</v>
      </c>
      <c r="AAE90" s="3047">
        <v>0</v>
      </c>
      <c r="AAF90" s="3047">
        <v>0</v>
      </c>
      <c r="AAG90" s="3047">
        <v>0</v>
      </c>
      <c r="AAH90" s="3047">
        <v>0</v>
      </c>
      <c r="AAI90" s="3047">
        <v>0</v>
      </c>
      <c r="AAJ90" s="3047">
        <v>0</v>
      </c>
      <c r="AAK90" s="3047">
        <v>0</v>
      </c>
      <c r="AAL90" s="3047">
        <v>0</v>
      </c>
      <c r="AAM90" s="3047">
        <v>0</v>
      </c>
      <c r="AAN90" s="3047">
        <v>0</v>
      </c>
      <c r="AAO90" s="3047">
        <v>0</v>
      </c>
      <c r="AAP90" s="3047">
        <v>0</v>
      </c>
      <c r="AAQ90" s="3047">
        <v>0</v>
      </c>
      <c r="AAR90" s="3047">
        <v>0</v>
      </c>
      <c r="AAS90" s="3047">
        <v>0</v>
      </c>
      <c r="AAT90" s="3047">
        <v>0</v>
      </c>
      <c r="AAU90" s="3047">
        <v>0</v>
      </c>
      <c r="AAV90" s="3047">
        <v>0</v>
      </c>
      <c r="AAW90" s="3047">
        <v>0</v>
      </c>
      <c r="AAX90" s="3047">
        <v>0</v>
      </c>
      <c r="AAY90" s="3047">
        <v>0</v>
      </c>
      <c r="AAZ90" s="3047">
        <v>0</v>
      </c>
      <c r="ABA90" s="3047">
        <v>0</v>
      </c>
      <c r="ABB90" s="3047">
        <v>0</v>
      </c>
      <c r="ABC90" s="3047">
        <v>0</v>
      </c>
      <c r="ABD90" s="3047">
        <v>0</v>
      </c>
      <c r="ABE90" s="3047">
        <v>0</v>
      </c>
      <c r="ABF90" s="3047">
        <v>0</v>
      </c>
      <c r="ABG90" s="3047">
        <v>0</v>
      </c>
      <c r="ABH90" s="3047">
        <v>0</v>
      </c>
    </row>
    <row r="91" spans="1:736" x14ac:dyDescent="0.2">
      <c r="A91" s="3046" t="s">
        <v>440</v>
      </c>
      <c r="B91" s="3047"/>
      <c r="C91" s="3047"/>
      <c r="D91" s="3047"/>
      <c r="E91" s="3047"/>
      <c r="F91" s="3047"/>
      <c r="G91" s="3047"/>
      <c r="H91" s="3047"/>
      <c r="I91" s="3047"/>
      <c r="J91" s="3047"/>
      <c r="K91" s="3047"/>
      <c r="L91" s="3047"/>
      <c r="M91" s="3047"/>
      <c r="N91" s="3047"/>
      <c r="O91" s="3047"/>
      <c r="P91" s="3047"/>
      <c r="Q91" s="3047"/>
      <c r="R91" s="3047"/>
      <c r="S91" s="3047"/>
      <c r="T91" s="3047"/>
      <c r="U91" s="3047"/>
      <c r="V91" s="3047"/>
      <c r="W91" s="3047"/>
      <c r="X91" s="3047"/>
      <c r="Y91" s="3047"/>
      <c r="Z91" s="3047"/>
      <c r="AA91" s="3047"/>
      <c r="AB91" s="3047"/>
      <c r="AC91" s="3047"/>
      <c r="AD91" s="3047"/>
      <c r="AE91" s="3047"/>
      <c r="AF91" s="3047"/>
      <c r="AG91" s="3047"/>
      <c r="AH91" s="3047"/>
      <c r="AI91" s="3047"/>
      <c r="AJ91" s="3047"/>
      <c r="AK91" s="3047"/>
      <c r="AL91" s="3047"/>
      <c r="AM91" s="3047"/>
      <c r="AN91" s="3047"/>
      <c r="AO91" s="3047"/>
      <c r="AP91" s="3047"/>
      <c r="AQ91" s="3047"/>
      <c r="AR91" s="3047"/>
      <c r="AS91" s="3047"/>
      <c r="AT91" s="3047"/>
      <c r="AU91" s="3047"/>
      <c r="AV91" s="3047"/>
      <c r="AW91" s="3047"/>
      <c r="AX91" s="3047"/>
      <c r="AY91" s="3047"/>
      <c r="AZ91" s="3047"/>
      <c r="BA91" s="3047"/>
      <c r="BB91" s="3047"/>
      <c r="BC91" s="3047"/>
      <c r="BD91" s="3047"/>
      <c r="BE91" s="3047"/>
      <c r="BF91" s="3047"/>
      <c r="BG91" s="3047"/>
      <c r="BH91" s="3047"/>
      <c r="BI91" s="3047"/>
      <c r="BJ91" s="3047"/>
      <c r="BK91" s="3047"/>
      <c r="BL91" s="3047"/>
      <c r="BM91" s="3047"/>
      <c r="BN91" s="3047"/>
      <c r="BO91" s="3047"/>
      <c r="BP91" s="3047"/>
      <c r="BQ91" s="3047"/>
      <c r="BR91" s="3047"/>
      <c r="BS91" s="3047"/>
      <c r="BT91" s="3047"/>
      <c r="BU91" s="3047"/>
      <c r="BV91" s="3047"/>
      <c r="BW91" s="3047"/>
      <c r="BX91" s="3047"/>
      <c r="BY91" s="3047"/>
      <c r="BZ91" s="3047"/>
      <c r="CA91" s="3047"/>
      <c r="CB91" s="3047"/>
      <c r="CC91" s="3047"/>
      <c r="CD91" s="3047"/>
      <c r="CE91" s="3047"/>
      <c r="CF91" s="3047"/>
      <c r="CG91" s="3047"/>
      <c r="CH91" s="3047"/>
      <c r="CI91" s="3047"/>
      <c r="CJ91" s="3047"/>
      <c r="CK91" s="3047"/>
      <c r="CL91" s="3047"/>
      <c r="CM91" s="3047"/>
      <c r="CN91" s="3047"/>
      <c r="CO91" s="3047"/>
      <c r="CP91" s="3047"/>
      <c r="CQ91" s="3047"/>
      <c r="CR91" s="3047"/>
      <c r="CS91" s="3047"/>
      <c r="CT91" s="3047"/>
      <c r="CU91" s="3047"/>
      <c r="CV91" s="3047"/>
      <c r="CW91" s="3047"/>
      <c r="CX91" s="3047"/>
      <c r="CY91" s="3047"/>
      <c r="CZ91" s="3047"/>
      <c r="DA91" s="3047"/>
      <c r="DB91" s="3047"/>
      <c r="DC91" s="3047"/>
      <c r="DD91" s="3047"/>
      <c r="DE91" s="3047"/>
      <c r="DF91" s="3047"/>
      <c r="DG91" s="3047"/>
      <c r="DH91" s="3047"/>
      <c r="DI91" s="3047"/>
      <c r="DJ91" s="3047"/>
      <c r="DK91" s="3047"/>
      <c r="DL91" s="3047"/>
      <c r="DM91" s="3047"/>
      <c r="DN91" s="3047"/>
      <c r="DO91" s="3047"/>
      <c r="DP91" s="3047"/>
      <c r="DQ91" s="3047"/>
      <c r="DR91" s="3047"/>
      <c r="DS91" s="3047"/>
      <c r="DT91" s="3047"/>
      <c r="DU91" s="3047"/>
      <c r="DV91" s="3047"/>
      <c r="DW91" s="3047"/>
      <c r="DX91" s="3047"/>
      <c r="DY91" s="3047"/>
      <c r="DZ91" s="3047"/>
      <c r="EA91" s="3047"/>
      <c r="EB91" s="3047"/>
      <c r="EC91" s="3047"/>
      <c r="ED91" s="3047"/>
      <c r="EE91" s="3047"/>
      <c r="EF91" s="3047"/>
      <c r="EG91" s="3047"/>
      <c r="EH91" s="3047"/>
      <c r="EI91" s="3047"/>
      <c r="EJ91" s="3047"/>
      <c r="EK91" s="3047"/>
      <c r="EL91" s="3047"/>
      <c r="EM91" s="3047"/>
      <c r="EN91" s="3047"/>
      <c r="EO91" s="3047"/>
      <c r="EP91" s="3047"/>
      <c r="EQ91" s="3047"/>
      <c r="ER91" s="3047"/>
      <c r="ES91" s="3047"/>
      <c r="ET91" s="3047"/>
      <c r="EU91" s="3047"/>
      <c r="EV91" s="3047"/>
      <c r="EW91" s="3047"/>
      <c r="EX91" s="3047"/>
      <c r="EY91" s="3047"/>
      <c r="EZ91" s="3047"/>
      <c r="FA91" s="3047"/>
      <c r="FB91" s="3047"/>
      <c r="FC91" s="3047"/>
      <c r="FD91" s="3047"/>
      <c r="FE91" s="3047"/>
      <c r="FF91" s="3047"/>
      <c r="FG91" s="3047">
        <v>73</v>
      </c>
      <c r="FH91" s="3047">
        <v>44</v>
      </c>
      <c r="FI91" s="3047">
        <v>29</v>
      </c>
      <c r="FJ91" s="3047">
        <v>35</v>
      </c>
      <c r="FK91" s="3047">
        <v>35</v>
      </c>
      <c r="FL91" s="3047">
        <f t="shared" ref="FL91:FM91" si="0">SUM(FL87:FL90)</f>
        <v>14</v>
      </c>
      <c r="FM91" s="3047">
        <f t="shared" si="0"/>
        <v>13</v>
      </c>
      <c r="FN91" s="3047">
        <v>13</v>
      </c>
      <c r="FO91" s="3047">
        <v>13</v>
      </c>
      <c r="FP91" s="3047">
        <v>15</v>
      </c>
      <c r="FQ91" s="3047">
        <v>19</v>
      </c>
      <c r="FR91" s="3047">
        <v>12</v>
      </c>
      <c r="FS91" s="3047">
        <v>15</v>
      </c>
      <c r="FT91" s="3047">
        <v>10</v>
      </c>
      <c r="FU91" s="3047">
        <v>7</v>
      </c>
      <c r="FV91" s="3047">
        <v>10</v>
      </c>
      <c r="FW91" s="3047">
        <v>9</v>
      </c>
      <c r="FX91" s="3047">
        <v>16</v>
      </c>
      <c r="FY91" s="3047">
        <v>13</v>
      </c>
      <c r="FZ91" s="3047">
        <v>13</v>
      </c>
      <c r="GA91" s="3047">
        <v>46</v>
      </c>
      <c r="GB91" s="3047">
        <v>24</v>
      </c>
      <c r="GC91" s="3047">
        <v>44</v>
      </c>
      <c r="GD91" s="3047">
        <v>52</v>
      </c>
      <c r="GE91" s="3047">
        <v>53</v>
      </c>
      <c r="GF91" s="3047">
        <v>12</v>
      </c>
      <c r="GG91" s="3047">
        <v>16</v>
      </c>
      <c r="GH91" s="3047">
        <v>14</v>
      </c>
      <c r="GI91" s="3047">
        <v>18</v>
      </c>
      <c r="GJ91" s="3047">
        <v>10</v>
      </c>
      <c r="GK91" s="3047">
        <v>16</v>
      </c>
      <c r="GL91" s="3047">
        <v>18</v>
      </c>
      <c r="GM91" s="3047">
        <v>17</v>
      </c>
      <c r="GN91" s="3047">
        <v>22</v>
      </c>
      <c r="GO91" s="3047">
        <v>16</v>
      </c>
      <c r="GP91" s="3047">
        <v>18</v>
      </c>
      <c r="GQ91" s="3047">
        <v>11</v>
      </c>
      <c r="GR91" s="3047">
        <v>13</v>
      </c>
      <c r="GS91" s="3047">
        <v>19</v>
      </c>
      <c r="GT91" s="3047">
        <v>13</v>
      </c>
      <c r="GU91" s="3047">
        <v>13</v>
      </c>
      <c r="GV91" s="3047">
        <v>13</v>
      </c>
      <c r="GW91" s="3047">
        <v>25</v>
      </c>
      <c r="GX91" s="3047">
        <v>24</v>
      </c>
      <c r="GY91" s="3047">
        <v>29</v>
      </c>
      <c r="GZ91" s="3047">
        <v>39</v>
      </c>
      <c r="HA91" s="3047">
        <v>22</v>
      </c>
      <c r="HB91" s="3047">
        <v>24</v>
      </c>
      <c r="HC91" s="3047">
        <v>14</v>
      </c>
      <c r="HD91" s="3047">
        <v>21</v>
      </c>
      <c r="HE91" s="3047">
        <v>20</v>
      </c>
      <c r="HF91" s="3047">
        <v>27</v>
      </c>
      <c r="HG91" s="3047">
        <v>33</v>
      </c>
      <c r="HH91" s="3047">
        <v>24</v>
      </c>
      <c r="HI91" s="3047">
        <v>16</v>
      </c>
      <c r="HJ91" s="3047">
        <v>12</v>
      </c>
      <c r="HK91" s="3047">
        <v>17</v>
      </c>
      <c r="HL91" s="3047">
        <v>14</v>
      </c>
      <c r="HM91" s="3047">
        <v>13</v>
      </c>
      <c r="HN91" s="3047">
        <v>16</v>
      </c>
      <c r="HO91" s="3047">
        <v>16</v>
      </c>
      <c r="HP91" s="3047">
        <v>5</v>
      </c>
      <c r="HQ91" s="3047">
        <v>12</v>
      </c>
      <c r="HR91" s="3047">
        <v>3</v>
      </c>
      <c r="HS91" s="3047">
        <v>10</v>
      </c>
      <c r="HT91" s="3047">
        <v>16</v>
      </c>
      <c r="HU91" s="3047">
        <v>24</v>
      </c>
      <c r="HV91" s="3047">
        <v>13</v>
      </c>
      <c r="HW91" s="3047">
        <v>9</v>
      </c>
      <c r="HX91" s="3047">
        <v>15</v>
      </c>
      <c r="HY91" s="3047">
        <v>13</v>
      </c>
      <c r="HZ91" s="3047">
        <v>12</v>
      </c>
      <c r="IA91" s="3047">
        <v>10</v>
      </c>
      <c r="IB91" s="3047">
        <v>14</v>
      </c>
      <c r="IC91" s="3047">
        <v>13</v>
      </c>
      <c r="ID91" s="3047">
        <v>12</v>
      </c>
      <c r="IE91" s="3047">
        <v>10</v>
      </c>
      <c r="IF91" s="3047">
        <v>8</v>
      </c>
      <c r="IG91" s="3047">
        <v>7</v>
      </c>
      <c r="IH91" s="3047">
        <v>10</v>
      </c>
      <c r="II91" s="3047">
        <v>13</v>
      </c>
      <c r="IJ91" s="3047">
        <v>15</v>
      </c>
      <c r="IK91" s="3047">
        <v>7</v>
      </c>
      <c r="IL91" s="3047">
        <v>12</v>
      </c>
      <c r="IM91" s="3047">
        <v>10</v>
      </c>
      <c r="IN91" s="3047">
        <v>12</v>
      </c>
      <c r="IO91" s="3047">
        <v>20</v>
      </c>
      <c r="IP91" s="3047">
        <v>22</v>
      </c>
      <c r="IQ91" s="3047">
        <v>31</v>
      </c>
      <c r="IR91" s="3047">
        <v>7</v>
      </c>
      <c r="IS91" s="3047">
        <v>7</v>
      </c>
      <c r="IT91" s="3047">
        <v>7</v>
      </c>
      <c r="IU91" s="3047">
        <v>3</v>
      </c>
      <c r="IV91" s="3047">
        <v>9</v>
      </c>
      <c r="IW91" s="3047">
        <v>11</v>
      </c>
      <c r="IX91" s="3047">
        <v>9</v>
      </c>
      <c r="IY91" s="3047">
        <v>9</v>
      </c>
      <c r="IZ91" s="3047">
        <v>3</v>
      </c>
      <c r="JA91" s="3047">
        <v>5</v>
      </c>
      <c r="JB91" s="3047">
        <v>10</v>
      </c>
      <c r="JC91" s="3047">
        <v>16</v>
      </c>
      <c r="JD91" s="3047">
        <v>22</v>
      </c>
      <c r="JE91" s="3047">
        <v>4</v>
      </c>
      <c r="JF91" s="3047">
        <v>3</v>
      </c>
      <c r="JG91" s="3047">
        <v>4</v>
      </c>
      <c r="JH91" s="3047">
        <v>8</v>
      </c>
      <c r="JI91" s="3047">
        <v>8</v>
      </c>
      <c r="JJ91" s="3047">
        <v>8</v>
      </c>
      <c r="JK91" s="3047">
        <v>15</v>
      </c>
      <c r="JL91" s="3047">
        <v>3</v>
      </c>
      <c r="JM91" s="3047">
        <v>12</v>
      </c>
      <c r="JN91" s="3047">
        <v>10</v>
      </c>
      <c r="JO91" s="3047">
        <v>14</v>
      </c>
      <c r="JP91" s="3047">
        <v>13</v>
      </c>
      <c r="JQ91" s="3047">
        <v>22</v>
      </c>
      <c r="JR91" s="3047">
        <v>26</v>
      </c>
      <c r="JS91" s="3047">
        <v>13</v>
      </c>
      <c r="JT91" s="3047">
        <v>7</v>
      </c>
      <c r="JU91" s="3047">
        <v>10</v>
      </c>
      <c r="JV91" s="3047">
        <v>7</v>
      </c>
      <c r="JW91" s="3047">
        <v>4</v>
      </c>
      <c r="JX91" s="3047">
        <v>12</v>
      </c>
      <c r="JY91" s="3047">
        <v>15</v>
      </c>
      <c r="JZ91" s="3047">
        <v>7</v>
      </c>
      <c r="KA91" s="3047">
        <v>8</v>
      </c>
      <c r="KB91" s="3047">
        <v>11</v>
      </c>
      <c r="KC91" s="3047">
        <v>10</v>
      </c>
      <c r="KD91" s="3047">
        <v>3</v>
      </c>
      <c r="KE91" s="3047">
        <v>10</v>
      </c>
      <c r="KF91" s="3047">
        <v>17</v>
      </c>
      <c r="KG91" s="3047">
        <v>9</v>
      </c>
      <c r="KH91" s="3047">
        <v>4</v>
      </c>
      <c r="KI91" s="3047">
        <v>7</v>
      </c>
      <c r="KJ91" s="3047">
        <v>4</v>
      </c>
      <c r="KK91" s="3047">
        <v>4</v>
      </c>
      <c r="KL91" s="3047">
        <v>7</v>
      </c>
      <c r="KM91" s="3047">
        <v>9</v>
      </c>
      <c r="KN91" s="3047">
        <v>4</v>
      </c>
      <c r="KO91" s="3047">
        <v>1</v>
      </c>
      <c r="KP91" s="3047">
        <v>6</v>
      </c>
      <c r="KQ91" s="3047">
        <v>14</v>
      </c>
      <c r="KR91" s="3047">
        <v>5</v>
      </c>
      <c r="KS91" s="3047">
        <v>14</v>
      </c>
      <c r="KT91" s="3047">
        <v>20</v>
      </c>
      <c r="KU91" s="3047">
        <v>5</v>
      </c>
      <c r="KV91" s="3047">
        <v>12</v>
      </c>
      <c r="KW91" s="3047">
        <v>2</v>
      </c>
      <c r="KX91" s="3047">
        <v>8</v>
      </c>
      <c r="KY91" s="3047">
        <v>4</v>
      </c>
      <c r="KZ91" s="3047">
        <v>9</v>
      </c>
      <c r="LA91" s="3047">
        <v>13</v>
      </c>
      <c r="LB91" s="3047">
        <v>7</v>
      </c>
      <c r="LC91" s="3047">
        <v>5</v>
      </c>
      <c r="LD91" s="3047">
        <v>2</v>
      </c>
      <c r="LE91" s="3047">
        <v>3</v>
      </c>
      <c r="LF91" s="3047">
        <v>5</v>
      </c>
      <c r="LG91" s="3047">
        <v>11</v>
      </c>
      <c r="LH91" s="3047">
        <v>14</v>
      </c>
      <c r="LI91" s="3047">
        <v>9</v>
      </c>
      <c r="LJ91" s="3047">
        <v>1</v>
      </c>
      <c r="LK91" s="3047">
        <v>4</v>
      </c>
      <c r="LL91" s="3047">
        <v>3</v>
      </c>
      <c r="LM91" s="3047">
        <v>3</v>
      </c>
      <c r="LN91" s="3047">
        <v>10</v>
      </c>
      <c r="LO91" s="3047">
        <v>17</v>
      </c>
      <c r="LP91" s="3047">
        <v>9</v>
      </c>
      <c r="LQ91" s="3047">
        <v>5</v>
      </c>
      <c r="LR91" s="3047">
        <v>3</v>
      </c>
      <c r="LS91" s="3047">
        <v>4</v>
      </c>
      <c r="LT91" s="3047">
        <v>1</v>
      </c>
      <c r="LU91" s="3047">
        <v>3</v>
      </c>
      <c r="LV91" s="3047">
        <v>6</v>
      </c>
      <c r="LW91" s="3047">
        <v>3</v>
      </c>
      <c r="LX91" s="3047">
        <v>9</v>
      </c>
      <c r="LY91" s="3047">
        <v>3</v>
      </c>
      <c r="LZ91" s="3047">
        <v>7</v>
      </c>
      <c r="MA91" s="3047">
        <v>23</v>
      </c>
      <c r="MB91" s="3047">
        <v>29</v>
      </c>
      <c r="MC91" s="3047">
        <v>36</v>
      </c>
      <c r="MD91" s="3047">
        <v>2</v>
      </c>
      <c r="ME91" s="3047">
        <v>5</v>
      </c>
      <c r="MF91" s="3047">
        <v>1</v>
      </c>
      <c r="MG91" s="3047">
        <v>1</v>
      </c>
      <c r="MH91" s="3047">
        <v>2</v>
      </c>
      <c r="MI91" s="3047">
        <v>4</v>
      </c>
      <c r="MJ91" s="3047">
        <v>7</v>
      </c>
      <c r="MK91" s="3047">
        <v>2</v>
      </c>
      <c r="ML91" s="3047">
        <v>2</v>
      </c>
      <c r="MM91" s="3047">
        <v>1</v>
      </c>
      <c r="MN91" s="3047">
        <v>1</v>
      </c>
      <c r="MO91" s="3047">
        <v>2</v>
      </c>
      <c r="MP91" s="3047">
        <v>2</v>
      </c>
      <c r="MQ91" s="3047">
        <v>3</v>
      </c>
      <c r="MR91" s="3047">
        <v>2</v>
      </c>
      <c r="MS91" s="3047">
        <v>1</v>
      </c>
      <c r="MT91" s="3047">
        <v>0</v>
      </c>
      <c r="MU91" s="3047">
        <v>0</v>
      </c>
      <c r="MV91" s="3047">
        <v>2</v>
      </c>
      <c r="MW91" s="3047">
        <v>3</v>
      </c>
      <c r="MX91" s="3047">
        <v>3</v>
      </c>
      <c r="MY91" s="3047">
        <v>3</v>
      </c>
      <c r="MZ91" s="3047">
        <v>2</v>
      </c>
      <c r="NA91" s="3047">
        <v>3</v>
      </c>
      <c r="NB91" s="3047">
        <v>2</v>
      </c>
      <c r="NC91" s="3047">
        <v>3</v>
      </c>
      <c r="ND91" s="3047">
        <v>3</v>
      </c>
      <c r="NE91" s="3047">
        <v>3</v>
      </c>
      <c r="NF91" s="3047">
        <v>3</v>
      </c>
      <c r="NG91" s="3047">
        <v>3</v>
      </c>
      <c r="NH91" s="3047">
        <v>0</v>
      </c>
      <c r="NI91" s="3047">
        <v>3</v>
      </c>
      <c r="NJ91" s="3047">
        <v>2</v>
      </c>
      <c r="NK91" s="3047">
        <v>4</v>
      </c>
      <c r="NL91" s="3047">
        <v>5</v>
      </c>
      <c r="NM91" s="3047">
        <v>1</v>
      </c>
      <c r="NN91" s="3047">
        <v>1</v>
      </c>
      <c r="NO91" s="3047">
        <v>2</v>
      </c>
      <c r="NP91" s="3047">
        <v>0</v>
      </c>
      <c r="NQ91" s="3047">
        <v>3</v>
      </c>
      <c r="NR91" s="3047">
        <v>5</v>
      </c>
      <c r="NS91" s="3047">
        <v>6</v>
      </c>
      <c r="NT91" s="3047">
        <v>6</v>
      </c>
      <c r="NU91" s="3047">
        <v>0</v>
      </c>
      <c r="NV91" s="3047">
        <v>1</v>
      </c>
      <c r="NW91" s="3047">
        <v>2</v>
      </c>
      <c r="NX91" s="3047">
        <v>5</v>
      </c>
      <c r="NY91" s="3047">
        <v>6</v>
      </c>
      <c r="NZ91" s="3047">
        <v>6</v>
      </c>
      <c r="OA91" s="3047">
        <v>8</v>
      </c>
      <c r="OB91" s="3047">
        <v>6</v>
      </c>
      <c r="OC91" s="3047">
        <v>3</v>
      </c>
      <c r="OD91" s="3047">
        <v>3</v>
      </c>
      <c r="OE91" s="3047">
        <v>5</v>
      </c>
      <c r="OF91" s="3047">
        <v>8</v>
      </c>
      <c r="OG91" s="3047">
        <v>14</v>
      </c>
      <c r="OH91" s="3047">
        <v>2</v>
      </c>
      <c r="OI91" s="3047">
        <v>4</v>
      </c>
      <c r="OJ91" s="3047">
        <v>5</v>
      </c>
      <c r="OK91" s="3047">
        <v>1</v>
      </c>
      <c r="OL91" s="3047">
        <v>6</v>
      </c>
      <c r="OM91" s="3047">
        <v>4</v>
      </c>
      <c r="ON91" s="3047">
        <v>8</v>
      </c>
      <c r="OO91" s="3047">
        <v>5</v>
      </c>
      <c r="OP91" s="3047">
        <v>1</v>
      </c>
      <c r="OQ91" s="3047">
        <v>5</v>
      </c>
      <c r="OR91" s="3047">
        <v>4</v>
      </c>
      <c r="OS91" s="3047">
        <v>18</v>
      </c>
      <c r="OT91" s="3047">
        <v>21</v>
      </c>
      <c r="OU91" s="3047">
        <v>25</v>
      </c>
      <c r="OV91" s="3047">
        <v>3</v>
      </c>
      <c r="OW91" s="3047">
        <v>2</v>
      </c>
      <c r="OX91" s="3047">
        <v>6</v>
      </c>
      <c r="OY91" s="3047">
        <v>8</v>
      </c>
      <c r="OZ91" s="3047">
        <v>8</v>
      </c>
      <c r="PA91" s="3047">
        <v>14</v>
      </c>
      <c r="PB91" s="3047">
        <v>17</v>
      </c>
      <c r="PC91" s="3047">
        <v>4</v>
      </c>
      <c r="PD91" s="3047">
        <v>4</v>
      </c>
      <c r="PE91" s="3047">
        <v>7</v>
      </c>
      <c r="PF91" s="3047">
        <v>2</v>
      </c>
      <c r="PG91" s="3047">
        <v>1</v>
      </c>
      <c r="PH91" s="3047"/>
      <c r="PI91" s="3047">
        <v>13</v>
      </c>
      <c r="PJ91" s="3047">
        <v>9</v>
      </c>
      <c r="PK91" s="3047">
        <v>9</v>
      </c>
      <c r="PL91" s="3047">
        <v>1</v>
      </c>
      <c r="PM91" s="3047">
        <v>2</v>
      </c>
      <c r="PN91" s="3047">
        <v>6</v>
      </c>
      <c r="PO91" s="3047">
        <v>10</v>
      </c>
      <c r="PP91" s="3047">
        <v>16</v>
      </c>
      <c r="PQ91" s="3047">
        <v>4</v>
      </c>
      <c r="PR91" s="3047">
        <v>6</v>
      </c>
      <c r="PS91" s="3047">
        <v>11</v>
      </c>
      <c r="PT91" s="3047">
        <v>4</v>
      </c>
      <c r="PU91" s="3047">
        <v>6</v>
      </c>
      <c r="PV91" s="3047">
        <v>14</v>
      </c>
      <c r="PW91" s="3047">
        <v>16</v>
      </c>
      <c r="PX91" s="3047">
        <v>5</v>
      </c>
      <c r="PY91" s="3047">
        <v>25</v>
      </c>
      <c r="PZ91" s="3047">
        <v>7</v>
      </c>
      <c r="QA91" s="3047">
        <v>8</v>
      </c>
      <c r="QB91" s="3047">
        <v>7</v>
      </c>
      <c r="QC91" s="3047">
        <v>7</v>
      </c>
      <c r="QD91" s="3047">
        <v>14</v>
      </c>
      <c r="QE91" s="3047">
        <v>8</v>
      </c>
      <c r="QF91" s="3047">
        <v>6</v>
      </c>
      <c r="QG91" s="3047">
        <v>4</v>
      </c>
      <c r="QH91" s="3047">
        <v>7</v>
      </c>
      <c r="QI91" s="3047">
        <v>6</v>
      </c>
      <c r="QJ91" s="3047">
        <v>14</v>
      </c>
      <c r="QK91" s="3047">
        <v>17</v>
      </c>
      <c r="QL91" s="3047">
        <v>6</v>
      </c>
      <c r="QM91" s="3047">
        <v>11</v>
      </c>
      <c r="QN91" s="3047">
        <v>6</v>
      </c>
      <c r="QO91" s="3047">
        <v>11</v>
      </c>
      <c r="QP91" s="3047">
        <v>12</v>
      </c>
      <c r="QQ91" s="3047">
        <v>22</v>
      </c>
      <c r="QR91" s="3047">
        <v>28</v>
      </c>
      <c r="QS91" s="3047">
        <v>7</v>
      </c>
      <c r="QT91" s="3047">
        <v>6</v>
      </c>
      <c r="QU91" s="3047">
        <v>5</v>
      </c>
      <c r="QV91" s="3047">
        <v>7</v>
      </c>
      <c r="QW91" s="3047">
        <v>3</v>
      </c>
      <c r="QX91" s="3047">
        <v>7</v>
      </c>
      <c r="QY91" s="3047">
        <v>14</v>
      </c>
      <c r="QZ91" s="3047">
        <v>11</v>
      </c>
      <c r="RA91" s="3047">
        <v>11</v>
      </c>
      <c r="RB91" s="3047">
        <v>4</v>
      </c>
      <c r="RC91" s="3047">
        <v>4</v>
      </c>
      <c r="RD91" s="3047">
        <v>5</v>
      </c>
      <c r="RE91" s="3047">
        <v>11</v>
      </c>
      <c r="RF91" s="3047">
        <v>15</v>
      </c>
      <c r="RG91" s="3047">
        <v>15</v>
      </c>
      <c r="RH91" s="3047">
        <v>15</v>
      </c>
      <c r="RI91" s="3047">
        <v>1</v>
      </c>
      <c r="RJ91" s="3047">
        <v>22</v>
      </c>
      <c r="RK91" s="3047">
        <v>13</v>
      </c>
      <c r="RL91" s="3047">
        <v>21</v>
      </c>
      <c r="RM91" s="3047">
        <v>27</v>
      </c>
      <c r="RN91" s="3047">
        <v>19</v>
      </c>
      <c r="RO91" s="3047">
        <v>9</v>
      </c>
      <c r="RP91" s="3047">
        <v>14</v>
      </c>
      <c r="RQ91" s="3047">
        <v>8</v>
      </c>
      <c r="RR91" s="3047">
        <v>6</v>
      </c>
      <c r="RS91" s="3047">
        <v>9</v>
      </c>
      <c r="RT91" s="3047">
        <v>18</v>
      </c>
      <c r="RU91" s="3047">
        <v>15</v>
      </c>
      <c r="RV91" s="3047">
        <v>10</v>
      </c>
      <c r="RW91" s="3047">
        <v>9</v>
      </c>
      <c r="RX91" s="3047">
        <v>4</v>
      </c>
      <c r="RY91" s="3047">
        <v>4</v>
      </c>
      <c r="RZ91" s="3047">
        <v>9</v>
      </c>
      <c r="SA91" s="3047">
        <v>13</v>
      </c>
      <c r="SB91" s="3047">
        <v>8</v>
      </c>
      <c r="SC91" s="3047">
        <v>9</v>
      </c>
      <c r="SD91" s="3047">
        <v>9</v>
      </c>
      <c r="SE91" s="3047">
        <v>4</v>
      </c>
      <c r="SF91" s="3047">
        <v>4</v>
      </c>
      <c r="SG91" s="3047">
        <v>11</v>
      </c>
      <c r="SH91" s="3047">
        <v>19</v>
      </c>
      <c r="SI91" s="3047">
        <v>20</v>
      </c>
      <c r="SJ91" s="3047">
        <v>13</v>
      </c>
      <c r="SK91" s="3047">
        <v>7</v>
      </c>
      <c r="SL91" s="3047">
        <v>14</v>
      </c>
      <c r="SM91" s="3047">
        <v>10</v>
      </c>
      <c r="SN91" s="3047">
        <v>14</v>
      </c>
      <c r="SO91" s="3047">
        <v>22</v>
      </c>
      <c r="SP91" s="3047">
        <v>9</v>
      </c>
      <c r="SQ91" s="3047">
        <v>9</v>
      </c>
      <c r="SR91" s="3047">
        <v>5</v>
      </c>
      <c r="SS91" s="3047">
        <v>11</v>
      </c>
      <c r="ST91" s="3047">
        <v>7</v>
      </c>
      <c r="SU91" s="3047">
        <v>14</v>
      </c>
      <c r="SV91" s="3047">
        <v>14</v>
      </c>
      <c r="SW91" s="3047">
        <v>24</v>
      </c>
      <c r="SX91" s="3047">
        <v>18</v>
      </c>
      <c r="SY91" s="3047">
        <v>12</v>
      </c>
      <c r="SZ91" s="3047">
        <v>13</v>
      </c>
      <c r="TA91" s="3047">
        <v>10</v>
      </c>
      <c r="TB91" s="3047">
        <v>10</v>
      </c>
      <c r="TC91" s="3047">
        <v>19</v>
      </c>
      <c r="TD91" s="3047">
        <v>12</v>
      </c>
      <c r="TE91" s="3047">
        <v>12</v>
      </c>
      <c r="TF91" s="3047">
        <v>15</v>
      </c>
      <c r="TG91" s="3047">
        <v>11</v>
      </c>
      <c r="TH91" s="3047">
        <v>9</v>
      </c>
      <c r="TI91" s="3047">
        <v>13</v>
      </c>
      <c r="TJ91" s="3047">
        <v>21</v>
      </c>
      <c r="TK91" s="3047">
        <v>10</v>
      </c>
      <c r="TL91" s="3047">
        <v>9</v>
      </c>
      <c r="TM91" s="3047">
        <v>6</v>
      </c>
      <c r="TN91" s="3047">
        <v>6</v>
      </c>
      <c r="TO91" s="3047">
        <v>10</v>
      </c>
      <c r="TP91" s="3047">
        <v>14</v>
      </c>
      <c r="TQ91" s="3047">
        <v>17</v>
      </c>
      <c r="TR91" s="3047">
        <v>10</v>
      </c>
      <c r="TS91" s="3047">
        <v>6</v>
      </c>
      <c r="TT91" s="3047">
        <v>10</v>
      </c>
      <c r="TU91" s="3047">
        <v>10</v>
      </c>
      <c r="TV91" s="3047">
        <v>21</v>
      </c>
      <c r="TW91" s="3047">
        <v>26</v>
      </c>
      <c r="TX91" s="3047">
        <v>29</v>
      </c>
      <c r="TY91" s="3047">
        <v>18</v>
      </c>
      <c r="TZ91" s="3047">
        <v>19</v>
      </c>
      <c r="UA91" s="3047">
        <v>4</v>
      </c>
      <c r="UB91" s="3047">
        <v>5</v>
      </c>
      <c r="UC91" s="3047">
        <v>19</v>
      </c>
      <c r="UD91" s="3047">
        <v>26</v>
      </c>
      <c r="UE91" s="3047">
        <v>34</v>
      </c>
      <c r="UF91" s="3047">
        <v>8</v>
      </c>
      <c r="UG91" s="3047">
        <v>12</v>
      </c>
      <c r="UH91" s="3047">
        <v>24</v>
      </c>
      <c r="UI91" s="3047">
        <v>7</v>
      </c>
      <c r="UJ91" s="3047">
        <v>17</v>
      </c>
      <c r="UK91" s="3047">
        <v>27</v>
      </c>
      <c r="UL91" s="3047">
        <v>30</v>
      </c>
      <c r="UM91" s="3047">
        <v>8</v>
      </c>
      <c r="UN91" s="3047">
        <v>22</v>
      </c>
      <c r="UO91" s="3047">
        <v>15</v>
      </c>
      <c r="UP91" s="3047">
        <v>14</v>
      </c>
      <c r="UQ91" s="3047">
        <v>10</v>
      </c>
      <c r="UR91" s="3047">
        <v>20</v>
      </c>
      <c r="US91" s="3047">
        <v>22</v>
      </c>
      <c r="UT91" s="3047">
        <v>12</v>
      </c>
      <c r="UU91" s="3047">
        <v>14</v>
      </c>
      <c r="UV91" s="3047">
        <v>18</v>
      </c>
      <c r="UW91" s="3047">
        <v>19</v>
      </c>
      <c r="UX91" s="3047">
        <v>35</v>
      </c>
      <c r="UY91" s="3047">
        <v>42</v>
      </c>
      <c r="UZ91" s="3047">
        <v>47</v>
      </c>
      <c r="VA91" s="3047">
        <v>17</v>
      </c>
      <c r="VB91" s="3047">
        <v>26</v>
      </c>
      <c r="VC91" s="3047">
        <v>17</v>
      </c>
      <c r="VD91" s="3047">
        <v>10</v>
      </c>
      <c r="VE91" s="3047">
        <v>10</v>
      </c>
      <c r="VF91" s="3047">
        <v>18</v>
      </c>
      <c r="VG91" s="3047">
        <v>25</v>
      </c>
      <c r="VH91" s="3047">
        <v>13</v>
      </c>
      <c r="VI91" s="3047">
        <v>21</v>
      </c>
      <c r="VJ91" s="3047">
        <v>14</v>
      </c>
      <c r="VK91" s="3047">
        <v>16</v>
      </c>
      <c r="VL91" s="3047">
        <v>13</v>
      </c>
      <c r="VM91" s="3047">
        <v>21</v>
      </c>
      <c r="VN91" s="3047">
        <v>23</v>
      </c>
      <c r="VO91" s="3047">
        <v>12</v>
      </c>
      <c r="VP91" s="3047">
        <v>10</v>
      </c>
      <c r="VQ91" s="3047">
        <v>13</v>
      </c>
      <c r="VR91" s="3047">
        <v>4</v>
      </c>
      <c r="VS91" s="3047">
        <v>13</v>
      </c>
      <c r="VT91" s="3047">
        <v>21</v>
      </c>
      <c r="VU91" s="3047">
        <v>27</v>
      </c>
      <c r="VV91" s="3047">
        <v>16</v>
      </c>
      <c r="VW91" s="3047">
        <v>8</v>
      </c>
      <c r="VX91" s="3047">
        <v>10</v>
      </c>
      <c r="VY91" s="3047">
        <v>7</v>
      </c>
      <c r="VZ91" s="3047">
        <v>7</v>
      </c>
      <c r="WA91" s="3047">
        <v>15</v>
      </c>
      <c r="WB91" s="3047">
        <v>19</v>
      </c>
      <c r="WC91" s="3047">
        <v>15</v>
      </c>
      <c r="WD91" s="3047">
        <v>15</v>
      </c>
      <c r="WE91" s="3047">
        <v>10</v>
      </c>
      <c r="WF91" s="3047">
        <v>21</v>
      </c>
      <c r="WG91" s="3047">
        <v>6</v>
      </c>
      <c r="WH91" s="3047">
        <v>13</v>
      </c>
      <c r="WI91" s="3047">
        <v>18</v>
      </c>
      <c r="WJ91" s="3047">
        <v>5</v>
      </c>
      <c r="WK91" s="3047">
        <v>12</v>
      </c>
      <c r="WL91" s="3047">
        <v>13</v>
      </c>
      <c r="WM91" s="3047">
        <v>12</v>
      </c>
      <c r="WN91" s="3047">
        <v>14</v>
      </c>
      <c r="WO91" s="3047">
        <v>23</v>
      </c>
      <c r="WP91" s="3047">
        <v>28</v>
      </c>
      <c r="WQ91" s="3047">
        <v>33</v>
      </c>
      <c r="WR91" s="3047">
        <v>11</v>
      </c>
      <c r="WS91" s="3047">
        <v>20</v>
      </c>
      <c r="WT91" s="3047">
        <v>10</v>
      </c>
      <c r="WU91" s="3047">
        <v>5</v>
      </c>
      <c r="WV91" s="3047">
        <v>12</v>
      </c>
      <c r="WW91" s="3047">
        <v>12</v>
      </c>
      <c r="WX91" s="3047">
        <v>19</v>
      </c>
      <c r="WY91" s="3047">
        <v>12</v>
      </c>
      <c r="WZ91" s="3047">
        <v>9</v>
      </c>
      <c r="XA91" s="3047">
        <v>4</v>
      </c>
      <c r="XB91" s="3047">
        <v>14</v>
      </c>
      <c r="XC91" s="3047">
        <v>17</v>
      </c>
      <c r="XD91" s="3047">
        <v>21</v>
      </c>
      <c r="XE91" s="3047">
        <v>9</v>
      </c>
      <c r="XF91" s="3047">
        <v>13</v>
      </c>
      <c r="XG91" s="3047">
        <v>12</v>
      </c>
      <c r="XH91" s="3047">
        <v>3</v>
      </c>
      <c r="XI91" s="3047">
        <v>4</v>
      </c>
      <c r="XJ91" s="3047">
        <v>9</v>
      </c>
      <c r="XK91" s="3047">
        <v>15</v>
      </c>
      <c r="XL91" s="3047">
        <v>5</v>
      </c>
      <c r="XM91" s="3047">
        <v>11</v>
      </c>
      <c r="XN91" s="3047">
        <v>13</v>
      </c>
      <c r="XO91" s="3047">
        <v>8</v>
      </c>
      <c r="XP91" s="3047">
        <v>13</v>
      </c>
      <c r="XQ91" s="3047">
        <v>13</v>
      </c>
      <c r="XR91" s="3047">
        <v>24</v>
      </c>
      <c r="XS91" s="3047">
        <v>21</v>
      </c>
      <c r="XT91" s="3047">
        <v>10</v>
      </c>
      <c r="XU91" s="3047">
        <v>9</v>
      </c>
      <c r="XV91" s="3047">
        <v>13</v>
      </c>
      <c r="XW91" s="3047">
        <v>9</v>
      </c>
      <c r="XX91" s="3047">
        <v>15</v>
      </c>
      <c r="XY91" s="3047">
        <v>15</v>
      </c>
      <c r="XZ91" s="3047">
        <v>8</v>
      </c>
      <c r="YA91" s="3047">
        <v>13</v>
      </c>
      <c r="YB91" s="3047">
        <v>13</v>
      </c>
      <c r="YC91" s="3047">
        <v>9</v>
      </c>
      <c r="YD91" s="3047">
        <v>9</v>
      </c>
      <c r="YE91" s="3047">
        <v>17</v>
      </c>
      <c r="YF91" s="3047">
        <v>22</v>
      </c>
      <c r="YG91" s="3047">
        <v>18</v>
      </c>
      <c r="YH91" s="3047">
        <v>5</v>
      </c>
      <c r="YI91" s="3047">
        <v>11</v>
      </c>
      <c r="YJ91" s="3047">
        <v>4</v>
      </c>
      <c r="YK91" s="3047">
        <v>9</v>
      </c>
      <c r="YL91" s="3047">
        <v>12</v>
      </c>
      <c r="YM91" s="3047">
        <v>17</v>
      </c>
      <c r="YN91" s="3047">
        <v>11</v>
      </c>
      <c r="YO91" s="3047">
        <v>15</v>
      </c>
      <c r="YP91" s="3047">
        <v>14</v>
      </c>
      <c r="YQ91" s="3047">
        <v>11</v>
      </c>
      <c r="YR91" s="3047">
        <v>13</v>
      </c>
      <c r="YS91" s="3047">
        <v>20</v>
      </c>
      <c r="YT91" s="3047">
        <v>26</v>
      </c>
      <c r="YU91" s="3047">
        <v>13</v>
      </c>
      <c r="YV91" s="3047">
        <v>13</v>
      </c>
      <c r="YW91" s="3047">
        <v>11</v>
      </c>
      <c r="YX91" s="3047">
        <v>11</v>
      </c>
      <c r="YY91" s="3047">
        <v>8</v>
      </c>
      <c r="YZ91" s="3047">
        <v>18</v>
      </c>
      <c r="ZA91" s="3047">
        <v>21</v>
      </c>
      <c r="ZB91" s="3047">
        <v>9</v>
      </c>
      <c r="ZC91" s="3047">
        <v>3</v>
      </c>
      <c r="ZD91" s="3047">
        <v>10</v>
      </c>
      <c r="ZE91" s="3047">
        <v>6</v>
      </c>
      <c r="ZF91" s="3047">
        <v>7</v>
      </c>
      <c r="ZG91" s="3047">
        <v>16</v>
      </c>
      <c r="ZH91" s="3047">
        <v>22</v>
      </c>
      <c r="ZI91" s="3047">
        <v>9</v>
      </c>
      <c r="ZJ91" s="3047">
        <v>12</v>
      </c>
      <c r="ZK91" s="3047">
        <v>12</v>
      </c>
      <c r="ZL91" s="3047">
        <v>11</v>
      </c>
      <c r="ZM91" s="3047">
        <v>9</v>
      </c>
      <c r="ZN91" s="3047">
        <v>22</v>
      </c>
      <c r="ZO91" s="3047">
        <v>23</v>
      </c>
      <c r="ZP91" s="3047">
        <v>8</v>
      </c>
      <c r="ZQ91" s="3047">
        <v>11</v>
      </c>
      <c r="ZR91" s="3047">
        <v>8</v>
      </c>
      <c r="ZS91" s="3047">
        <v>9</v>
      </c>
      <c r="ZT91" s="3047">
        <v>6</v>
      </c>
      <c r="ZU91" s="3047">
        <v>8</v>
      </c>
      <c r="ZV91" s="3047">
        <v>9</v>
      </c>
      <c r="ZW91" s="3047">
        <v>14</v>
      </c>
      <c r="ZX91" s="3047">
        <v>11</v>
      </c>
      <c r="ZY91" s="3047">
        <v>7</v>
      </c>
      <c r="ZZ91" s="3047">
        <v>9</v>
      </c>
      <c r="AAA91" s="3047">
        <v>10</v>
      </c>
      <c r="AAB91" s="3047">
        <v>21</v>
      </c>
      <c r="AAC91" s="3047">
        <v>23</v>
      </c>
      <c r="AAD91" s="3047">
        <v>3</v>
      </c>
      <c r="AAE91" s="3047">
        <v>3</v>
      </c>
      <c r="AAF91" s="3047">
        <v>3</v>
      </c>
      <c r="AAG91" s="3047">
        <v>7</v>
      </c>
      <c r="AAH91" s="3047">
        <v>3</v>
      </c>
      <c r="AAI91" s="3047">
        <v>5</v>
      </c>
      <c r="AAJ91" s="3047">
        <v>5</v>
      </c>
      <c r="AAK91" s="3047">
        <v>3</v>
      </c>
      <c r="AAL91" s="3047">
        <v>1</v>
      </c>
      <c r="AAM91" s="3047">
        <v>5</v>
      </c>
      <c r="AAN91" s="3047">
        <v>1</v>
      </c>
      <c r="AAO91" s="3047">
        <v>1</v>
      </c>
      <c r="AAP91" s="3047">
        <v>6</v>
      </c>
      <c r="AAQ91" s="3047">
        <v>6</v>
      </c>
      <c r="AAR91" s="3047">
        <v>1</v>
      </c>
      <c r="AAS91" s="3047">
        <v>1</v>
      </c>
      <c r="AAT91" s="3047">
        <v>0</v>
      </c>
      <c r="AAU91" s="3047">
        <v>0</v>
      </c>
      <c r="AAV91" s="3047">
        <v>1</v>
      </c>
      <c r="AAW91" s="3047">
        <v>2</v>
      </c>
      <c r="AAX91" s="3047">
        <v>2</v>
      </c>
      <c r="AAY91" s="3047">
        <v>0</v>
      </c>
      <c r="AAZ91" s="3047">
        <v>0</v>
      </c>
      <c r="ABA91" s="3047">
        <v>0</v>
      </c>
      <c r="ABB91" s="3047">
        <v>1</v>
      </c>
      <c r="ABC91" s="3047">
        <v>2</v>
      </c>
      <c r="ABD91" s="3047">
        <v>2</v>
      </c>
      <c r="ABE91" s="3047">
        <v>3</v>
      </c>
      <c r="ABF91" s="3047">
        <v>1</v>
      </c>
      <c r="ABG91" s="3047">
        <v>3</v>
      </c>
      <c r="ABH91" s="3047">
        <v>2</v>
      </c>
    </row>
    <row r="92" spans="1:736" x14ac:dyDescent="0.2">
      <c r="A92" s="3046" t="s">
        <v>441</v>
      </c>
      <c r="B92" s="3047"/>
      <c r="C92" s="3047"/>
      <c r="D92" s="3047"/>
      <c r="E92" s="3047"/>
      <c r="F92" s="3047"/>
      <c r="G92" s="3047"/>
      <c r="H92" s="3047"/>
      <c r="I92" s="3047"/>
      <c r="J92" s="3047"/>
      <c r="K92" s="3047"/>
      <c r="L92" s="3047"/>
      <c r="M92" s="3047"/>
      <c r="N92" s="3047"/>
      <c r="O92" s="3047"/>
      <c r="P92" s="3047"/>
      <c r="Q92" s="3047"/>
      <c r="R92" s="3047"/>
      <c r="S92" s="3047"/>
      <c r="T92" s="3047"/>
      <c r="U92" s="3047"/>
      <c r="V92" s="3047"/>
      <c r="W92" s="3047"/>
      <c r="X92" s="3047"/>
      <c r="Y92" s="3047"/>
      <c r="Z92" s="3047"/>
      <c r="AA92" s="3047"/>
      <c r="AB92" s="3047"/>
      <c r="AC92" s="3047"/>
      <c r="AD92" s="3047"/>
      <c r="AE92" s="3047"/>
      <c r="AF92" s="3047"/>
      <c r="AG92" s="3047"/>
      <c r="AH92" s="3047"/>
      <c r="AI92" s="3047"/>
      <c r="AJ92" s="3047"/>
      <c r="AK92" s="3047"/>
      <c r="AL92" s="3047"/>
      <c r="AM92" s="3047"/>
      <c r="AN92" s="3047"/>
      <c r="AO92" s="3047"/>
      <c r="AP92" s="3047"/>
      <c r="AQ92" s="3047"/>
      <c r="AR92" s="3047"/>
      <c r="AS92" s="3047"/>
      <c r="AT92" s="3047"/>
      <c r="AU92" s="3047"/>
      <c r="AV92" s="3047"/>
      <c r="AW92" s="3047"/>
      <c r="AX92" s="3047"/>
      <c r="AY92" s="3047"/>
      <c r="AZ92" s="3047"/>
      <c r="BA92" s="3047"/>
      <c r="BB92" s="3047"/>
      <c r="BC92" s="3047"/>
      <c r="BD92" s="3047"/>
      <c r="BE92" s="3047"/>
      <c r="BF92" s="3047"/>
      <c r="BG92" s="3047"/>
      <c r="BH92" s="3047"/>
      <c r="BI92" s="3047"/>
      <c r="BJ92" s="3047"/>
      <c r="BK92" s="3047"/>
      <c r="BL92" s="3047"/>
      <c r="BM92" s="3047"/>
      <c r="BN92" s="3047"/>
      <c r="BO92" s="3047"/>
      <c r="BP92" s="3047"/>
      <c r="BQ92" s="3047"/>
      <c r="BR92" s="3047"/>
      <c r="BS92" s="3047"/>
      <c r="BT92" s="3047"/>
      <c r="BU92" s="3047"/>
      <c r="BV92" s="3047"/>
      <c r="BW92" s="3047"/>
      <c r="BX92" s="3047"/>
      <c r="BY92" s="3047"/>
      <c r="BZ92" s="3047"/>
      <c r="CA92" s="3047"/>
      <c r="CB92" s="3047"/>
      <c r="CC92" s="3047"/>
      <c r="CD92" s="3047"/>
      <c r="CE92" s="3047"/>
      <c r="CF92" s="3047"/>
      <c r="CG92" s="3047"/>
      <c r="CH92" s="3047"/>
      <c r="CI92" s="3047"/>
      <c r="CJ92" s="3047"/>
      <c r="CK92" s="3047"/>
      <c r="CL92" s="3047"/>
      <c r="CM92" s="3047"/>
      <c r="CN92" s="3047"/>
      <c r="CO92" s="3047"/>
      <c r="CP92" s="3047"/>
      <c r="CQ92" s="3047"/>
      <c r="CR92" s="3047"/>
      <c r="CS92" s="3047"/>
      <c r="CT92" s="3047"/>
      <c r="CU92" s="3047"/>
      <c r="CV92" s="3047"/>
      <c r="CW92" s="3047"/>
      <c r="CX92" s="3047"/>
      <c r="CY92" s="3047"/>
      <c r="CZ92" s="3047"/>
      <c r="DA92" s="3047"/>
      <c r="DB92" s="3047"/>
      <c r="DC92" s="3047"/>
      <c r="DD92" s="3047"/>
      <c r="DE92" s="3047"/>
      <c r="DF92" s="3047"/>
      <c r="DG92" s="3047"/>
      <c r="DH92" s="3047"/>
      <c r="DI92" s="3047"/>
      <c r="DJ92" s="3047"/>
      <c r="DK92" s="3047"/>
      <c r="DL92" s="3047"/>
      <c r="DM92" s="3047"/>
      <c r="DN92" s="3047"/>
      <c r="DO92" s="3047"/>
      <c r="DP92" s="3047"/>
      <c r="DQ92" s="3047"/>
      <c r="DR92" s="3047"/>
      <c r="DS92" s="3047"/>
      <c r="DT92" s="3047"/>
      <c r="DU92" s="3047"/>
      <c r="DV92" s="3047"/>
      <c r="DW92" s="3047"/>
      <c r="DX92" s="3047"/>
      <c r="DY92" s="3047"/>
      <c r="DZ92" s="3047"/>
      <c r="EA92" s="3047"/>
      <c r="EB92" s="3047"/>
      <c r="EC92" s="3047"/>
      <c r="ED92" s="3047"/>
      <c r="EE92" s="3047"/>
      <c r="EF92" s="3047"/>
      <c r="EG92" s="3047"/>
      <c r="EH92" s="3047"/>
      <c r="EI92" s="3047"/>
      <c r="EJ92" s="3047"/>
      <c r="EK92" s="3047"/>
      <c r="EL92" s="3047"/>
      <c r="EM92" s="3047"/>
      <c r="EN92" s="3047"/>
      <c r="EO92" s="3047"/>
      <c r="EP92" s="3047"/>
      <c r="EQ92" s="3047"/>
      <c r="ER92" s="3047"/>
      <c r="ES92" s="3047"/>
      <c r="ET92" s="3047"/>
      <c r="EU92" s="3047"/>
      <c r="EV92" s="3047"/>
      <c r="EW92" s="3047"/>
      <c r="EX92" s="3047"/>
      <c r="EY92" s="3047"/>
      <c r="EZ92" s="3047"/>
      <c r="FA92" s="3047"/>
      <c r="FB92" s="3047"/>
      <c r="FC92" s="3047"/>
      <c r="FD92" s="3047"/>
      <c r="FE92" s="3047"/>
      <c r="FF92" s="3047"/>
      <c r="FG92" s="3047">
        <v>9</v>
      </c>
      <c r="FH92" s="3047">
        <v>28</v>
      </c>
      <c r="FI92" s="3047">
        <v>1</v>
      </c>
      <c r="FJ92" s="3047">
        <v>2</v>
      </c>
      <c r="FK92" s="3047">
        <v>11</v>
      </c>
      <c r="FL92" s="3047">
        <v>10</v>
      </c>
      <c r="FM92" s="3047">
        <v>14</v>
      </c>
      <c r="FN92" s="3047">
        <v>3</v>
      </c>
      <c r="FO92" s="3047">
        <v>12</v>
      </c>
      <c r="FP92" s="3047">
        <v>1</v>
      </c>
      <c r="FQ92" s="3047">
        <v>2</v>
      </c>
      <c r="FR92" s="3047">
        <v>14</v>
      </c>
      <c r="FS92" s="3047">
        <v>8</v>
      </c>
      <c r="FT92" s="3047">
        <v>13</v>
      </c>
      <c r="FU92" s="3047">
        <v>25</v>
      </c>
      <c r="FV92" s="3047">
        <v>40</v>
      </c>
      <c r="FW92" s="3047">
        <v>2</v>
      </c>
      <c r="FX92" s="3047">
        <v>5</v>
      </c>
      <c r="FY92" s="3047">
        <v>36</v>
      </c>
      <c r="FZ92" s="3047">
        <v>26</v>
      </c>
      <c r="GA92" s="3047">
        <v>29</v>
      </c>
      <c r="GB92" s="3047">
        <v>29</v>
      </c>
      <c r="GC92" s="3047">
        <v>30</v>
      </c>
      <c r="GD92" s="3047">
        <v>8</v>
      </c>
      <c r="GE92" s="3047">
        <v>0</v>
      </c>
      <c r="GF92" s="3047">
        <v>22</v>
      </c>
      <c r="GG92" s="3047">
        <v>3</v>
      </c>
      <c r="GH92" s="3047">
        <v>35</v>
      </c>
      <c r="GI92" s="3047">
        <v>35</v>
      </c>
      <c r="GJ92" s="3047">
        <v>27</v>
      </c>
      <c r="GK92" s="3047">
        <v>4</v>
      </c>
      <c r="GL92" s="3047">
        <v>2</v>
      </c>
      <c r="GM92" s="3047">
        <v>37</v>
      </c>
      <c r="GN92" s="3047">
        <v>44</v>
      </c>
      <c r="GO92" s="3047">
        <v>29</v>
      </c>
      <c r="GP92" s="3047">
        <v>29</v>
      </c>
      <c r="GQ92" s="3047">
        <v>27</v>
      </c>
      <c r="GR92" s="3047">
        <v>0</v>
      </c>
      <c r="GS92" s="3047">
        <v>3</v>
      </c>
      <c r="GT92" s="3047">
        <v>7</v>
      </c>
      <c r="GU92" s="3047">
        <v>4</v>
      </c>
      <c r="GV92" s="3047">
        <v>3</v>
      </c>
      <c r="GW92" s="3047">
        <v>8</v>
      </c>
      <c r="GX92" s="3047">
        <v>47</v>
      </c>
      <c r="GY92" s="3047">
        <v>1</v>
      </c>
      <c r="GZ92" s="3047">
        <v>8</v>
      </c>
      <c r="HA92" s="3047">
        <v>37</v>
      </c>
      <c r="HB92" s="3047">
        <v>51</v>
      </c>
      <c r="HC92" s="3047">
        <v>42</v>
      </c>
      <c r="HD92" s="3047">
        <v>42</v>
      </c>
      <c r="HE92" s="3047">
        <v>52</v>
      </c>
      <c r="HF92" s="3047">
        <v>7</v>
      </c>
      <c r="HG92" s="3047">
        <v>6</v>
      </c>
      <c r="HH92" s="3047">
        <v>60</v>
      </c>
      <c r="HI92" s="3047">
        <v>34</v>
      </c>
      <c r="HJ92" s="3047">
        <v>38</v>
      </c>
      <c r="HK92" s="3047">
        <v>42</v>
      </c>
      <c r="HL92" s="3047">
        <v>35</v>
      </c>
      <c r="HM92" s="3047">
        <v>2</v>
      </c>
      <c r="HN92" s="3047">
        <v>3</v>
      </c>
      <c r="HO92" s="3047">
        <v>33</v>
      </c>
      <c r="HP92" s="3047">
        <v>33</v>
      </c>
      <c r="HQ92" s="3047">
        <v>33</v>
      </c>
      <c r="HR92" s="3047">
        <v>34</v>
      </c>
      <c r="HS92" s="3047">
        <v>33</v>
      </c>
      <c r="HT92" s="3047">
        <v>6</v>
      </c>
      <c r="HU92" s="3047">
        <v>8</v>
      </c>
      <c r="HV92" s="3047">
        <v>35</v>
      </c>
      <c r="HW92" s="3047">
        <v>30</v>
      </c>
      <c r="HX92" s="3047">
        <v>37</v>
      </c>
      <c r="HY92" s="3047">
        <v>27</v>
      </c>
      <c r="HZ92" s="3047">
        <v>33</v>
      </c>
      <c r="IA92" s="3047">
        <v>4</v>
      </c>
      <c r="IB92" s="3047">
        <v>4</v>
      </c>
      <c r="IC92" s="3047">
        <v>27</v>
      </c>
      <c r="ID92" s="3047">
        <v>26</v>
      </c>
      <c r="IE92" s="3047">
        <v>33</v>
      </c>
      <c r="IF92" s="3047">
        <v>18</v>
      </c>
      <c r="IG92" s="3047">
        <v>21</v>
      </c>
      <c r="IH92" s="3047">
        <v>3</v>
      </c>
      <c r="II92" s="3047">
        <v>2</v>
      </c>
      <c r="IJ92" s="3047">
        <v>38</v>
      </c>
      <c r="IK92" s="3047">
        <v>27</v>
      </c>
      <c r="IL92" s="3047">
        <v>50</v>
      </c>
      <c r="IM92" s="3047">
        <v>17</v>
      </c>
      <c r="IN92" s="3047">
        <v>44</v>
      </c>
      <c r="IO92" s="3047">
        <v>9</v>
      </c>
      <c r="IP92" s="3047">
        <v>2</v>
      </c>
      <c r="IQ92" s="3047">
        <v>8</v>
      </c>
      <c r="IR92" s="3047">
        <v>27</v>
      </c>
      <c r="IS92" s="3047">
        <v>32</v>
      </c>
      <c r="IT92" s="3047">
        <v>28</v>
      </c>
      <c r="IU92" s="3047">
        <v>13</v>
      </c>
      <c r="IV92" s="3047">
        <v>6</v>
      </c>
      <c r="IW92" s="3047">
        <v>2</v>
      </c>
      <c r="IX92" s="3047">
        <v>35</v>
      </c>
      <c r="IY92" s="3047">
        <v>37</v>
      </c>
      <c r="IZ92" s="3047">
        <v>30</v>
      </c>
      <c r="JA92" s="3047">
        <v>27</v>
      </c>
      <c r="JB92" s="3047">
        <v>29</v>
      </c>
      <c r="JC92" s="3047">
        <v>6</v>
      </c>
      <c r="JD92" s="3047">
        <v>6</v>
      </c>
      <c r="JE92" s="3047">
        <v>21</v>
      </c>
      <c r="JF92" s="3047">
        <v>21</v>
      </c>
      <c r="JG92" s="3047">
        <v>33</v>
      </c>
      <c r="JH92" s="3047">
        <v>18</v>
      </c>
      <c r="JI92" s="3047">
        <v>27</v>
      </c>
      <c r="JJ92" s="3047">
        <v>5</v>
      </c>
      <c r="JK92" s="3047">
        <v>7</v>
      </c>
      <c r="JL92" s="3047">
        <v>27</v>
      </c>
      <c r="JM92" s="3047">
        <v>40</v>
      </c>
      <c r="JN92" s="3047">
        <v>28</v>
      </c>
      <c r="JO92" s="3047">
        <v>29</v>
      </c>
      <c r="JP92" s="3047">
        <v>52</v>
      </c>
      <c r="JQ92" s="3047">
        <v>9</v>
      </c>
      <c r="JR92" s="3047">
        <v>4</v>
      </c>
      <c r="JS92" s="3047">
        <v>28</v>
      </c>
      <c r="JT92" s="3047">
        <v>27</v>
      </c>
      <c r="JU92" s="3047">
        <v>42</v>
      </c>
      <c r="JV92" s="3047">
        <v>16</v>
      </c>
      <c r="JW92" s="3047">
        <v>20</v>
      </c>
      <c r="JX92" s="3047">
        <v>8</v>
      </c>
      <c r="JY92" s="3047">
        <v>3</v>
      </c>
      <c r="JZ92" s="3047">
        <v>19</v>
      </c>
      <c r="KA92" s="3047">
        <v>28</v>
      </c>
      <c r="KB92" s="3047">
        <v>29</v>
      </c>
      <c r="KC92" s="3047">
        <v>16</v>
      </c>
      <c r="KD92" s="3047">
        <v>19</v>
      </c>
      <c r="KE92" s="3047">
        <v>7</v>
      </c>
      <c r="KF92" s="3047">
        <v>6</v>
      </c>
      <c r="KG92" s="3047">
        <v>31</v>
      </c>
      <c r="KH92" s="3047">
        <v>30</v>
      </c>
      <c r="KI92" s="3047">
        <v>21</v>
      </c>
      <c r="KJ92" s="3047">
        <v>13</v>
      </c>
      <c r="KK92" s="3047">
        <v>21</v>
      </c>
      <c r="KL92" s="3047">
        <v>3</v>
      </c>
      <c r="KM92" s="3047">
        <v>2</v>
      </c>
      <c r="KN92" s="3047">
        <v>15</v>
      </c>
      <c r="KO92" s="3047">
        <v>23</v>
      </c>
      <c r="KP92" s="3047">
        <v>21</v>
      </c>
      <c r="KQ92" s="3047">
        <v>18</v>
      </c>
      <c r="KR92" s="3047">
        <v>23</v>
      </c>
      <c r="KS92" s="3047">
        <v>9</v>
      </c>
      <c r="KT92" s="3047">
        <v>6</v>
      </c>
      <c r="KU92" s="3047">
        <v>20</v>
      </c>
      <c r="KV92" s="3047">
        <v>27</v>
      </c>
      <c r="KW92" s="3047">
        <v>17</v>
      </c>
      <c r="KX92" s="3047">
        <v>25</v>
      </c>
      <c r="KY92" s="3047">
        <v>22</v>
      </c>
      <c r="KZ92" s="3047">
        <v>5</v>
      </c>
      <c r="LA92" s="3047">
        <v>4</v>
      </c>
      <c r="LB92" s="3047">
        <v>34</v>
      </c>
      <c r="LC92" s="3047">
        <v>26</v>
      </c>
      <c r="LD92" s="3047">
        <v>17</v>
      </c>
      <c r="LE92" s="3047">
        <v>13</v>
      </c>
      <c r="LF92" s="3047">
        <v>17</v>
      </c>
      <c r="LG92" s="3047">
        <v>7</v>
      </c>
      <c r="LH92" s="3047">
        <v>3</v>
      </c>
      <c r="LI92" s="3047">
        <v>31</v>
      </c>
      <c r="LJ92" s="3047">
        <v>22</v>
      </c>
      <c r="LK92" s="3047">
        <v>23</v>
      </c>
      <c r="LL92" s="3047">
        <v>14</v>
      </c>
      <c r="LM92" s="3047">
        <v>24</v>
      </c>
      <c r="LN92" s="3047">
        <v>6</v>
      </c>
      <c r="LO92" s="3047">
        <v>7</v>
      </c>
      <c r="LP92" s="3047">
        <v>25</v>
      </c>
      <c r="LQ92" s="3047">
        <v>23</v>
      </c>
      <c r="LR92" s="3047">
        <v>25</v>
      </c>
      <c r="LS92" s="3047">
        <v>1</v>
      </c>
      <c r="LT92" s="3047">
        <v>6</v>
      </c>
      <c r="LU92" s="3047">
        <v>8</v>
      </c>
      <c r="LV92" s="3047">
        <v>3</v>
      </c>
      <c r="LW92" s="3047">
        <v>24</v>
      </c>
      <c r="LX92" s="3047">
        <v>28</v>
      </c>
      <c r="LY92" s="3047">
        <v>28</v>
      </c>
      <c r="LZ92" s="3047">
        <v>10</v>
      </c>
      <c r="MA92" s="3047">
        <v>16</v>
      </c>
      <c r="MB92" s="3047">
        <v>6</v>
      </c>
      <c r="MC92" s="3047">
        <v>7</v>
      </c>
      <c r="MD92" s="3047">
        <v>15</v>
      </c>
      <c r="ME92" s="3047">
        <v>22</v>
      </c>
      <c r="MF92" s="3047">
        <v>15</v>
      </c>
      <c r="MG92" s="3047">
        <v>8</v>
      </c>
      <c r="MH92" s="3047">
        <v>11</v>
      </c>
      <c r="MI92" s="3047">
        <v>2</v>
      </c>
      <c r="MJ92" s="3047">
        <v>3</v>
      </c>
      <c r="MK92" s="3047">
        <v>20</v>
      </c>
      <c r="ML92" s="3047">
        <v>11</v>
      </c>
      <c r="MM92" s="3047">
        <v>5</v>
      </c>
      <c r="MN92" s="3047">
        <v>5</v>
      </c>
      <c r="MO92" s="3047">
        <v>12</v>
      </c>
      <c r="MP92" s="3047">
        <v>0</v>
      </c>
      <c r="MQ92" s="3047">
        <v>1</v>
      </c>
      <c r="MR92" s="3047">
        <v>3</v>
      </c>
      <c r="MS92" s="3047">
        <v>8</v>
      </c>
      <c r="MT92" s="3047">
        <v>2</v>
      </c>
      <c r="MU92" s="3047">
        <v>4</v>
      </c>
      <c r="MV92" s="3047">
        <v>5</v>
      </c>
      <c r="MW92" s="3047">
        <v>1</v>
      </c>
      <c r="MX92" s="3047">
        <v>0</v>
      </c>
      <c r="MY92" s="3047">
        <v>0</v>
      </c>
      <c r="MZ92" s="3047">
        <v>1</v>
      </c>
      <c r="NA92" s="3047">
        <v>2</v>
      </c>
      <c r="NB92" s="3047">
        <v>2</v>
      </c>
      <c r="NC92" s="3047">
        <v>2</v>
      </c>
      <c r="ND92" s="3047">
        <v>0</v>
      </c>
      <c r="NE92" s="3047">
        <v>0</v>
      </c>
      <c r="NF92" s="3047">
        <v>0</v>
      </c>
      <c r="NG92" s="3047">
        <v>4</v>
      </c>
      <c r="NH92" s="3047">
        <v>2</v>
      </c>
      <c r="NI92" s="3047">
        <v>3</v>
      </c>
      <c r="NJ92" s="3047">
        <v>6</v>
      </c>
      <c r="NK92" s="3047">
        <v>2</v>
      </c>
      <c r="NL92" s="3047">
        <v>1</v>
      </c>
      <c r="NM92" s="3047">
        <v>9</v>
      </c>
      <c r="NN92" s="3047">
        <v>14</v>
      </c>
      <c r="NO92" s="3047">
        <v>24</v>
      </c>
      <c r="NP92" s="3047">
        <v>9</v>
      </c>
      <c r="NQ92" s="3047">
        <v>13</v>
      </c>
      <c r="NR92" s="3047">
        <v>2</v>
      </c>
      <c r="NS92" s="3047">
        <v>0</v>
      </c>
      <c r="NT92" s="3047">
        <v>5</v>
      </c>
      <c r="NU92" s="3047">
        <v>14</v>
      </c>
      <c r="NV92" s="3047">
        <v>19</v>
      </c>
      <c r="NW92" s="3047">
        <v>14</v>
      </c>
      <c r="NX92" s="3047">
        <v>12</v>
      </c>
      <c r="NY92" s="3047">
        <v>1</v>
      </c>
      <c r="NZ92" s="3047">
        <v>0</v>
      </c>
      <c r="OA92" s="3047">
        <v>27</v>
      </c>
      <c r="OB92" s="3047">
        <v>24</v>
      </c>
      <c r="OC92" s="3047">
        <v>22</v>
      </c>
      <c r="OD92" s="3047">
        <v>20</v>
      </c>
      <c r="OE92" s="3047">
        <v>26</v>
      </c>
      <c r="OF92" s="3047">
        <v>3</v>
      </c>
      <c r="OG92" s="3047">
        <v>6</v>
      </c>
      <c r="OH92" s="3047">
        <v>36</v>
      </c>
      <c r="OI92" s="3047">
        <v>30</v>
      </c>
      <c r="OJ92" s="3047">
        <v>43</v>
      </c>
      <c r="OK92" s="3047">
        <v>36</v>
      </c>
      <c r="OL92" s="3047">
        <v>23</v>
      </c>
      <c r="OM92" s="3047">
        <v>4</v>
      </c>
      <c r="ON92" s="3047">
        <v>3</v>
      </c>
      <c r="OO92" s="3047">
        <v>20</v>
      </c>
      <c r="OP92" s="3047">
        <v>26</v>
      </c>
      <c r="OQ92" s="3047">
        <v>35</v>
      </c>
      <c r="OR92" s="3047">
        <v>19</v>
      </c>
      <c r="OS92" s="3047">
        <v>36</v>
      </c>
      <c r="OT92" s="3047">
        <v>7</v>
      </c>
      <c r="OU92" s="3047">
        <v>5</v>
      </c>
      <c r="OV92" s="3047">
        <v>18</v>
      </c>
      <c r="OW92" s="3047">
        <v>17</v>
      </c>
      <c r="OX92" s="3047">
        <v>34</v>
      </c>
      <c r="OY92" s="3047">
        <v>26</v>
      </c>
      <c r="OZ92" s="3047">
        <v>29</v>
      </c>
      <c r="PA92" s="3047">
        <v>7</v>
      </c>
      <c r="PB92" s="3047">
        <v>3</v>
      </c>
      <c r="PC92" s="3047">
        <v>16</v>
      </c>
      <c r="PD92" s="3047">
        <v>23</v>
      </c>
      <c r="PE92" s="3047">
        <v>44</v>
      </c>
      <c r="PF92" s="3047">
        <v>34</v>
      </c>
      <c r="PG92" s="3047">
        <v>26</v>
      </c>
      <c r="PH92" s="3047"/>
      <c r="PI92" s="3047">
        <v>9</v>
      </c>
      <c r="PJ92" s="3047">
        <v>55</v>
      </c>
      <c r="PK92" s="3047">
        <v>43</v>
      </c>
      <c r="PL92" s="3047">
        <v>47</v>
      </c>
      <c r="PM92" s="3047">
        <v>25</v>
      </c>
      <c r="PN92" s="3047">
        <v>40</v>
      </c>
      <c r="PO92" s="3047">
        <v>4</v>
      </c>
      <c r="PP92" s="3047">
        <v>5</v>
      </c>
      <c r="PQ92" s="3047">
        <v>33</v>
      </c>
      <c r="PR92" s="3047">
        <v>33</v>
      </c>
      <c r="PS92" s="3047">
        <v>27</v>
      </c>
      <c r="PT92" s="3047">
        <v>13</v>
      </c>
      <c r="PU92" s="3047">
        <v>29</v>
      </c>
      <c r="PV92" s="3047">
        <v>9</v>
      </c>
      <c r="PW92" s="3047">
        <v>2</v>
      </c>
      <c r="PX92" s="3047">
        <v>17</v>
      </c>
      <c r="PY92" s="3047">
        <v>20</v>
      </c>
      <c r="PZ92" s="3047">
        <v>34</v>
      </c>
      <c r="QA92" s="3047">
        <v>30</v>
      </c>
      <c r="QB92" s="3047">
        <v>32</v>
      </c>
      <c r="QC92" s="3047">
        <v>0</v>
      </c>
      <c r="QD92" s="3047">
        <v>6</v>
      </c>
      <c r="QE92" s="3047">
        <v>28</v>
      </c>
      <c r="QF92" s="3047">
        <v>22</v>
      </c>
      <c r="QG92" s="3047">
        <v>39</v>
      </c>
      <c r="QH92" s="3047">
        <v>26</v>
      </c>
      <c r="QI92" s="3047">
        <v>15</v>
      </c>
      <c r="QJ92" s="3047">
        <v>8</v>
      </c>
      <c r="QK92" s="3047">
        <v>3</v>
      </c>
      <c r="QL92" s="3047">
        <v>35</v>
      </c>
      <c r="QM92" s="3047">
        <v>42</v>
      </c>
      <c r="QN92" s="3047">
        <v>50</v>
      </c>
      <c r="QO92" s="3047">
        <v>34</v>
      </c>
      <c r="QP92" s="3047">
        <v>25</v>
      </c>
      <c r="QQ92" s="3047">
        <v>10</v>
      </c>
      <c r="QR92" s="3047">
        <v>6</v>
      </c>
      <c r="QS92" s="3047">
        <v>45</v>
      </c>
      <c r="QT92" s="3047">
        <v>25</v>
      </c>
      <c r="QU92" s="3047">
        <v>29</v>
      </c>
      <c r="QV92" s="3047">
        <v>26</v>
      </c>
      <c r="QW92" s="3047">
        <v>13</v>
      </c>
      <c r="QX92" s="3047">
        <v>4</v>
      </c>
      <c r="QY92" s="3047">
        <v>7</v>
      </c>
      <c r="QZ92" s="3047">
        <v>29</v>
      </c>
      <c r="RA92" s="3047">
        <v>19</v>
      </c>
      <c r="RB92" s="3047">
        <v>23</v>
      </c>
      <c r="RC92" s="3047">
        <v>19</v>
      </c>
      <c r="RD92" s="3047">
        <v>24</v>
      </c>
      <c r="RE92" s="3047">
        <v>6</v>
      </c>
      <c r="RF92" s="3047">
        <v>4</v>
      </c>
      <c r="RG92" s="3047">
        <v>37</v>
      </c>
      <c r="RH92" s="3047">
        <v>29</v>
      </c>
      <c r="RI92" s="3047">
        <v>23</v>
      </c>
      <c r="RJ92" s="3047">
        <v>26</v>
      </c>
      <c r="RK92" s="3047">
        <v>25</v>
      </c>
      <c r="RL92" s="3047">
        <v>8</v>
      </c>
      <c r="RM92" s="3047">
        <v>4</v>
      </c>
      <c r="RN92" s="3047">
        <v>22</v>
      </c>
      <c r="RO92" s="3047">
        <v>32</v>
      </c>
      <c r="RP92" s="3047">
        <v>25</v>
      </c>
      <c r="RQ92" s="3047">
        <v>24</v>
      </c>
      <c r="RR92" s="3047">
        <v>33</v>
      </c>
      <c r="RS92" s="3047">
        <v>3</v>
      </c>
      <c r="RT92" s="3047">
        <v>8</v>
      </c>
      <c r="RU92" s="3047">
        <v>44</v>
      </c>
      <c r="RV92" s="3047">
        <v>28</v>
      </c>
      <c r="RW92" s="3047">
        <v>35</v>
      </c>
      <c r="RX92" s="3047">
        <v>26</v>
      </c>
      <c r="RY92" s="3047">
        <v>18</v>
      </c>
      <c r="RZ92" s="3047">
        <v>6</v>
      </c>
      <c r="SA92" s="3047">
        <v>4</v>
      </c>
      <c r="SB92" s="3047">
        <v>34</v>
      </c>
      <c r="SC92" s="3047">
        <v>30</v>
      </c>
      <c r="SD92" s="3047">
        <v>24</v>
      </c>
      <c r="SE92" s="3047">
        <v>22</v>
      </c>
      <c r="SF92" s="3047">
        <v>27</v>
      </c>
      <c r="SG92" s="3047">
        <v>7</v>
      </c>
      <c r="SH92" s="3047">
        <v>7</v>
      </c>
      <c r="SI92" s="3047">
        <v>37</v>
      </c>
      <c r="SJ92" s="3047">
        <v>30</v>
      </c>
      <c r="SK92" s="3047">
        <v>32</v>
      </c>
      <c r="SL92" s="3047">
        <v>23</v>
      </c>
      <c r="SM92" s="3047">
        <v>17</v>
      </c>
      <c r="SN92" s="3047">
        <v>4</v>
      </c>
      <c r="SO92" s="3047">
        <v>8</v>
      </c>
      <c r="SP92" s="3047">
        <v>21</v>
      </c>
      <c r="SQ92" s="3047">
        <v>35</v>
      </c>
      <c r="SR92" s="3047">
        <v>38</v>
      </c>
      <c r="SS92" s="3047">
        <v>22</v>
      </c>
      <c r="ST92" s="3047">
        <v>29</v>
      </c>
      <c r="SU92" s="3047">
        <v>6</v>
      </c>
      <c r="SV92" s="3047">
        <v>6</v>
      </c>
      <c r="SW92" s="3047">
        <v>4</v>
      </c>
      <c r="SX92" s="3047">
        <v>42</v>
      </c>
      <c r="SY92" s="3047">
        <v>42</v>
      </c>
      <c r="SZ92" s="3047">
        <v>51</v>
      </c>
      <c r="TA92" s="3047">
        <v>26</v>
      </c>
      <c r="TB92" s="3047">
        <v>0</v>
      </c>
      <c r="TC92" s="3047">
        <v>9</v>
      </c>
      <c r="TD92" s="3047">
        <v>41</v>
      </c>
      <c r="TE92" s="3047">
        <v>24</v>
      </c>
      <c r="TF92" s="3047">
        <v>30</v>
      </c>
      <c r="TG92" s="3047">
        <v>20</v>
      </c>
      <c r="TH92" s="3047">
        <v>19</v>
      </c>
      <c r="TI92" s="3047">
        <v>4</v>
      </c>
      <c r="TJ92" s="3047">
        <v>3</v>
      </c>
      <c r="TK92" s="3047">
        <v>24</v>
      </c>
      <c r="TL92" s="3047">
        <v>26</v>
      </c>
      <c r="TM92" s="3047">
        <v>35</v>
      </c>
      <c r="TN92" s="3047">
        <v>20</v>
      </c>
      <c r="TO92" s="3047">
        <v>21</v>
      </c>
      <c r="TP92" s="3047">
        <v>2</v>
      </c>
      <c r="TQ92" s="3047">
        <v>0</v>
      </c>
      <c r="TR92" s="3047">
        <v>17</v>
      </c>
      <c r="TS92" s="3047">
        <v>28</v>
      </c>
      <c r="TT92" s="3047">
        <v>18</v>
      </c>
      <c r="TU92" s="3047">
        <v>23</v>
      </c>
      <c r="TV92" s="3047">
        <v>21</v>
      </c>
      <c r="TW92" s="3047">
        <v>3</v>
      </c>
      <c r="TX92" s="3047">
        <v>3</v>
      </c>
      <c r="TY92" s="3047">
        <v>33</v>
      </c>
      <c r="TZ92" s="3047">
        <v>41</v>
      </c>
      <c r="UA92" s="3047">
        <v>49</v>
      </c>
      <c r="UB92" s="3047">
        <v>34</v>
      </c>
      <c r="UC92" s="3047">
        <v>52</v>
      </c>
      <c r="UD92" s="3047">
        <v>7</v>
      </c>
      <c r="UE92" s="3047">
        <v>8</v>
      </c>
      <c r="UF92" s="3047">
        <v>36</v>
      </c>
      <c r="UG92" s="3047">
        <v>37</v>
      </c>
      <c r="UH92" s="3047">
        <v>12</v>
      </c>
      <c r="UI92" s="3047">
        <v>25</v>
      </c>
      <c r="UJ92" s="3047">
        <v>41</v>
      </c>
      <c r="UK92" s="3047">
        <v>10</v>
      </c>
      <c r="UL92" s="3047">
        <v>3</v>
      </c>
      <c r="UM92" s="3047">
        <v>39</v>
      </c>
      <c r="UN92" s="3047">
        <v>34</v>
      </c>
      <c r="UO92" s="3047">
        <v>41</v>
      </c>
      <c r="UP92" s="3047">
        <v>35</v>
      </c>
      <c r="UQ92" s="3047">
        <v>28</v>
      </c>
      <c r="UR92" s="3047">
        <v>10</v>
      </c>
      <c r="US92" s="3047">
        <v>2</v>
      </c>
      <c r="UT92" s="3047">
        <v>26</v>
      </c>
      <c r="UU92" s="3047">
        <v>27</v>
      </c>
      <c r="UV92" s="3047">
        <v>39</v>
      </c>
      <c r="UW92" s="3047">
        <v>31</v>
      </c>
      <c r="UX92" s="3047">
        <v>29</v>
      </c>
      <c r="UY92" s="3047">
        <v>8</v>
      </c>
      <c r="UZ92" s="3047">
        <v>5</v>
      </c>
      <c r="VA92" s="3047">
        <v>26</v>
      </c>
      <c r="VB92" s="3047">
        <v>55</v>
      </c>
      <c r="VC92" s="3047">
        <v>32</v>
      </c>
      <c r="VD92" s="3047">
        <v>27</v>
      </c>
      <c r="VE92" s="3047">
        <v>36</v>
      </c>
      <c r="VF92" s="3047">
        <v>8</v>
      </c>
      <c r="VG92" s="3047">
        <v>7</v>
      </c>
      <c r="VH92" s="3047">
        <v>31</v>
      </c>
      <c r="VI92" s="3047">
        <v>50</v>
      </c>
      <c r="VJ92" s="3047">
        <v>47</v>
      </c>
      <c r="VK92" s="3047">
        <v>33</v>
      </c>
      <c r="VL92" s="3047">
        <v>37</v>
      </c>
      <c r="VM92" s="3047">
        <v>8</v>
      </c>
      <c r="VN92" s="3047">
        <v>2</v>
      </c>
      <c r="VO92" s="3047">
        <v>32</v>
      </c>
      <c r="VP92" s="3047">
        <v>32</v>
      </c>
      <c r="VQ92" s="3047">
        <v>55</v>
      </c>
      <c r="VR92" s="3047">
        <v>21</v>
      </c>
      <c r="VS92" s="3047">
        <v>37</v>
      </c>
      <c r="VT92" s="3047">
        <v>8</v>
      </c>
      <c r="VU92" s="3047">
        <v>5</v>
      </c>
      <c r="VV92" s="3047">
        <v>41</v>
      </c>
      <c r="VW92" s="3047">
        <v>32</v>
      </c>
      <c r="VX92" s="3047">
        <v>32</v>
      </c>
      <c r="VY92" s="3047">
        <v>25</v>
      </c>
      <c r="VZ92" s="3047">
        <v>35</v>
      </c>
      <c r="WA92" s="3047">
        <v>8</v>
      </c>
      <c r="WB92" s="3047">
        <v>4</v>
      </c>
      <c r="WC92" s="3047">
        <v>33</v>
      </c>
      <c r="WD92" s="3047">
        <v>40</v>
      </c>
      <c r="WE92" s="3047">
        <v>41</v>
      </c>
      <c r="WF92" s="3047">
        <v>31</v>
      </c>
      <c r="WG92" s="3047">
        <v>24</v>
      </c>
      <c r="WH92" s="3047">
        <v>7</v>
      </c>
      <c r="WI92" s="3047">
        <v>5</v>
      </c>
      <c r="WJ92" s="3047">
        <v>27</v>
      </c>
      <c r="WK92" s="3047">
        <v>42</v>
      </c>
      <c r="WL92" s="3047">
        <v>51</v>
      </c>
      <c r="WM92" s="3047">
        <v>34</v>
      </c>
      <c r="WN92" s="3047">
        <v>45</v>
      </c>
      <c r="WO92" s="3047">
        <v>9</v>
      </c>
      <c r="WP92" s="3047">
        <v>4</v>
      </c>
      <c r="WQ92" s="3047">
        <v>6</v>
      </c>
      <c r="WR92" s="3047">
        <v>36</v>
      </c>
      <c r="WS92" s="3047">
        <v>32</v>
      </c>
      <c r="WT92" s="3047">
        <v>19</v>
      </c>
      <c r="WU92" s="3047">
        <v>32</v>
      </c>
      <c r="WV92" s="3047">
        <v>7</v>
      </c>
      <c r="WW92" s="3047">
        <v>7</v>
      </c>
      <c r="WX92" s="3047">
        <v>40</v>
      </c>
      <c r="WY92" s="3047">
        <v>31</v>
      </c>
      <c r="WZ92" s="3047">
        <v>25</v>
      </c>
      <c r="XA92" s="3047">
        <v>31</v>
      </c>
      <c r="XB92" s="3047">
        <v>24</v>
      </c>
      <c r="XC92" s="3047">
        <v>3</v>
      </c>
      <c r="XD92" s="3047">
        <v>4</v>
      </c>
      <c r="XE92" s="3047">
        <v>25</v>
      </c>
      <c r="XF92" s="3047">
        <v>21</v>
      </c>
      <c r="XG92" s="3047">
        <v>29</v>
      </c>
      <c r="XH92" s="3047">
        <v>21</v>
      </c>
      <c r="XI92" s="3047">
        <v>33</v>
      </c>
      <c r="XJ92" s="3047">
        <v>5</v>
      </c>
      <c r="XK92" s="3047">
        <v>6</v>
      </c>
      <c r="XL92" s="3047">
        <v>27</v>
      </c>
      <c r="XM92" s="3047">
        <v>24</v>
      </c>
      <c r="XN92" s="3047">
        <v>21</v>
      </c>
      <c r="XO92" s="3047">
        <v>31</v>
      </c>
      <c r="XP92" s="3047">
        <v>40</v>
      </c>
      <c r="XQ92" s="3047">
        <v>40</v>
      </c>
      <c r="XR92" s="3047">
        <v>7</v>
      </c>
      <c r="XS92" s="3047">
        <v>43</v>
      </c>
      <c r="XT92" s="3047">
        <v>26</v>
      </c>
      <c r="XU92" s="3047">
        <v>25</v>
      </c>
      <c r="XV92" s="3047">
        <v>25</v>
      </c>
      <c r="XW92" s="3047">
        <v>22</v>
      </c>
      <c r="XX92" s="3047">
        <v>6</v>
      </c>
      <c r="XY92" s="3047">
        <v>0</v>
      </c>
      <c r="XZ92" s="3047">
        <v>15</v>
      </c>
      <c r="YA92" s="3047">
        <v>22</v>
      </c>
      <c r="YB92" s="3047">
        <v>22</v>
      </c>
      <c r="YC92" s="3047">
        <v>29</v>
      </c>
      <c r="YD92" s="3047">
        <v>17</v>
      </c>
      <c r="YE92" s="3047">
        <v>8</v>
      </c>
      <c r="YF92" s="3047">
        <v>5</v>
      </c>
      <c r="YG92" s="3047">
        <v>30</v>
      </c>
      <c r="YH92" s="3047">
        <v>18</v>
      </c>
      <c r="YI92" s="3047">
        <v>28</v>
      </c>
      <c r="YJ92" s="3047">
        <v>15</v>
      </c>
      <c r="YK92" s="3047">
        <v>27</v>
      </c>
      <c r="YL92" s="3047">
        <v>3</v>
      </c>
      <c r="YM92" s="3047">
        <v>5</v>
      </c>
      <c r="YN92" s="3047">
        <v>10</v>
      </c>
      <c r="YO92" s="3047">
        <v>22</v>
      </c>
      <c r="YP92" s="3047">
        <v>28</v>
      </c>
      <c r="YQ92" s="3047">
        <v>26</v>
      </c>
      <c r="YR92" s="3047">
        <v>26</v>
      </c>
      <c r="YS92" s="3047">
        <v>7</v>
      </c>
      <c r="YT92" s="3047">
        <v>6</v>
      </c>
      <c r="YU92" s="3047">
        <v>28</v>
      </c>
      <c r="YV92" s="3047">
        <v>21</v>
      </c>
      <c r="YW92" s="3047">
        <v>22</v>
      </c>
      <c r="YX92" s="3047">
        <v>28</v>
      </c>
      <c r="YY92" s="3047">
        <v>25</v>
      </c>
      <c r="YZ92" s="3047">
        <v>10</v>
      </c>
      <c r="ZA92" s="3047">
        <v>3</v>
      </c>
      <c r="ZB92" s="3047">
        <v>28</v>
      </c>
      <c r="ZC92" s="3047">
        <v>9</v>
      </c>
      <c r="ZD92" s="3047">
        <v>24</v>
      </c>
      <c r="ZE92" s="3047">
        <v>10</v>
      </c>
      <c r="ZF92" s="3047">
        <v>26</v>
      </c>
      <c r="ZG92" s="3047">
        <v>9</v>
      </c>
      <c r="ZH92" s="3047">
        <v>6</v>
      </c>
      <c r="ZI92" s="3047">
        <v>13</v>
      </c>
      <c r="ZJ92" s="3047">
        <v>20</v>
      </c>
      <c r="ZK92" s="3047">
        <v>24</v>
      </c>
      <c r="ZL92" s="3047">
        <v>23</v>
      </c>
      <c r="ZM92" s="3047">
        <v>15</v>
      </c>
      <c r="ZN92" s="3047">
        <v>14</v>
      </c>
      <c r="ZO92" s="3047">
        <v>1</v>
      </c>
      <c r="ZP92" s="3047">
        <v>22</v>
      </c>
      <c r="ZQ92" s="3047">
        <v>17</v>
      </c>
      <c r="ZR92" s="3047">
        <v>25</v>
      </c>
      <c r="ZS92" s="3047">
        <v>1</v>
      </c>
      <c r="ZT92" s="3047">
        <v>13</v>
      </c>
      <c r="ZU92" s="3047">
        <v>2</v>
      </c>
      <c r="ZV92" s="3047">
        <v>1</v>
      </c>
      <c r="ZW92" s="3047">
        <v>27</v>
      </c>
      <c r="ZX92" s="3047">
        <v>29</v>
      </c>
      <c r="ZY92" s="3047">
        <v>26</v>
      </c>
      <c r="ZZ92" s="3047">
        <v>30</v>
      </c>
      <c r="AAA92" s="3047">
        <v>24</v>
      </c>
      <c r="AAB92" s="3047">
        <v>11</v>
      </c>
      <c r="AAC92" s="3047">
        <v>2</v>
      </c>
      <c r="AAD92" s="3047">
        <v>21</v>
      </c>
      <c r="AAE92" s="3047">
        <v>21</v>
      </c>
      <c r="AAF92" s="3047">
        <v>14</v>
      </c>
      <c r="AAG92" s="3047">
        <v>14</v>
      </c>
      <c r="AAH92" s="3047">
        <v>4</v>
      </c>
      <c r="AAI92" s="3047">
        <v>3</v>
      </c>
      <c r="AAJ92" s="3047">
        <v>0</v>
      </c>
      <c r="AAK92" s="3047">
        <v>10</v>
      </c>
      <c r="AAL92" s="3047">
        <v>8</v>
      </c>
      <c r="AAM92" s="3047">
        <v>12</v>
      </c>
      <c r="AAN92" s="3047">
        <v>8</v>
      </c>
      <c r="AAO92" s="3047">
        <v>5</v>
      </c>
      <c r="AAP92" s="3047">
        <v>5</v>
      </c>
      <c r="AAQ92" s="3047">
        <v>0</v>
      </c>
      <c r="AAR92" s="3047">
        <v>5</v>
      </c>
      <c r="AAS92" s="3047">
        <v>5</v>
      </c>
      <c r="AAT92" s="3047">
        <v>4</v>
      </c>
      <c r="AAU92" s="3047">
        <v>1</v>
      </c>
      <c r="AAV92" s="3047">
        <v>1</v>
      </c>
      <c r="AAW92" s="3047">
        <v>1</v>
      </c>
      <c r="AAX92" s="3047">
        <v>0</v>
      </c>
      <c r="AAY92" s="3047">
        <v>2</v>
      </c>
      <c r="AAZ92" s="3047">
        <v>0</v>
      </c>
      <c r="ABA92" s="3047">
        <v>0</v>
      </c>
      <c r="ABB92" s="3047">
        <v>3</v>
      </c>
      <c r="ABC92" s="3047">
        <v>2</v>
      </c>
      <c r="ABD92" s="3047">
        <v>2</v>
      </c>
      <c r="ABE92" s="3047">
        <v>1</v>
      </c>
      <c r="ABF92" s="3047">
        <v>3</v>
      </c>
      <c r="ABG92" s="3047">
        <v>2</v>
      </c>
      <c r="ABH92" s="3047">
        <v>2</v>
      </c>
    </row>
    <row r="93" spans="1:736" x14ac:dyDescent="0.2">
      <c r="A93" s="3046" t="s">
        <v>235</v>
      </c>
      <c r="B93" s="3047"/>
      <c r="C93" s="3047"/>
      <c r="D93" s="3047"/>
      <c r="E93" s="3047"/>
      <c r="F93" s="3047"/>
      <c r="G93" s="3047"/>
      <c r="H93" s="3047"/>
      <c r="I93" s="3047"/>
      <c r="J93" s="3047"/>
      <c r="K93" s="3047"/>
      <c r="L93" s="3047"/>
      <c r="M93" s="3047"/>
      <c r="N93" s="3047"/>
      <c r="O93" s="3047"/>
      <c r="P93" s="3047"/>
      <c r="Q93" s="3047"/>
      <c r="R93" s="3047"/>
      <c r="S93" s="3047"/>
      <c r="T93" s="3047"/>
      <c r="U93" s="3047"/>
      <c r="V93" s="3047"/>
      <c r="W93" s="3047"/>
      <c r="X93" s="3047"/>
      <c r="Y93" s="3047"/>
      <c r="Z93" s="3047"/>
      <c r="AA93" s="3047"/>
      <c r="AB93" s="3047"/>
      <c r="AC93" s="3047"/>
      <c r="AD93" s="3047"/>
      <c r="AE93" s="3047"/>
      <c r="AF93" s="3047"/>
      <c r="AG93" s="3047"/>
      <c r="AH93" s="3047"/>
      <c r="AI93" s="3047"/>
      <c r="AJ93" s="3047"/>
      <c r="AK93" s="3047"/>
      <c r="AL93" s="3047"/>
      <c r="AM93" s="3047"/>
      <c r="AN93" s="3047"/>
      <c r="AO93" s="3047"/>
      <c r="AP93" s="3047"/>
      <c r="AQ93" s="3047"/>
      <c r="AR93" s="3047"/>
      <c r="AS93" s="3047"/>
      <c r="AT93" s="3047"/>
      <c r="AU93" s="3047"/>
      <c r="AV93" s="3047"/>
      <c r="AW93" s="3047"/>
      <c r="AX93" s="3047"/>
      <c r="AY93" s="3047"/>
      <c r="AZ93" s="3047"/>
      <c r="BA93" s="3047"/>
      <c r="BB93" s="3047"/>
      <c r="BC93" s="3047"/>
      <c r="BD93" s="3047"/>
      <c r="BE93" s="3047"/>
      <c r="BF93" s="3047"/>
      <c r="BG93" s="3047"/>
      <c r="BH93" s="3047"/>
      <c r="BI93" s="3047"/>
      <c r="BJ93" s="3047"/>
      <c r="BK93" s="3047"/>
      <c r="BL93" s="3047"/>
      <c r="BM93" s="3047"/>
      <c r="BN93" s="3047"/>
      <c r="BO93" s="3047"/>
      <c r="BP93" s="3047"/>
      <c r="BQ93" s="3047"/>
      <c r="BR93" s="3047"/>
      <c r="BS93" s="3047"/>
      <c r="BT93" s="3047"/>
      <c r="BU93" s="3047"/>
      <c r="BV93" s="3047"/>
      <c r="BW93" s="3047"/>
      <c r="BX93" s="3047"/>
      <c r="BY93" s="3047"/>
      <c r="BZ93" s="3047"/>
      <c r="CA93" s="3047"/>
      <c r="CB93" s="3047"/>
      <c r="CC93" s="3047"/>
      <c r="CD93" s="3047"/>
      <c r="CE93" s="3047"/>
      <c r="CF93" s="3047"/>
      <c r="CG93" s="3047"/>
      <c r="CH93" s="3047"/>
      <c r="CI93" s="3047"/>
      <c r="CJ93" s="3047"/>
      <c r="CK93" s="3047"/>
      <c r="CL93" s="3047"/>
      <c r="CM93" s="3047"/>
      <c r="CN93" s="3047"/>
      <c r="CO93" s="3047"/>
      <c r="CP93" s="3047"/>
      <c r="CQ93" s="3047"/>
      <c r="CR93" s="3047"/>
      <c r="CS93" s="3047"/>
      <c r="CT93" s="3047"/>
      <c r="CU93" s="3047"/>
      <c r="CV93" s="3047"/>
      <c r="CW93" s="3047"/>
      <c r="CX93" s="3047"/>
      <c r="CY93" s="3047"/>
      <c r="CZ93" s="3047"/>
      <c r="DA93" s="3047"/>
      <c r="DB93" s="3047"/>
      <c r="DC93" s="3047"/>
      <c r="DD93" s="3047"/>
      <c r="DE93" s="3047"/>
      <c r="DF93" s="3047"/>
      <c r="DG93" s="3047"/>
      <c r="DH93" s="3047"/>
      <c r="DI93" s="3047"/>
      <c r="DJ93" s="3047"/>
      <c r="DK93" s="3047"/>
      <c r="DL93" s="3047"/>
      <c r="DM93" s="3047"/>
      <c r="DN93" s="3047"/>
      <c r="DO93" s="3047"/>
      <c r="DP93" s="3047"/>
      <c r="DQ93" s="3047"/>
      <c r="DR93" s="3047"/>
      <c r="DS93" s="3047"/>
      <c r="DT93" s="3047"/>
      <c r="DU93" s="3047"/>
      <c r="DV93" s="3047"/>
      <c r="DW93" s="3047"/>
      <c r="DX93" s="3047"/>
      <c r="DY93" s="3047"/>
      <c r="DZ93" s="3047"/>
      <c r="EA93" s="3047"/>
      <c r="EB93" s="3047"/>
      <c r="EC93" s="3047"/>
      <c r="ED93" s="3047"/>
      <c r="EE93" s="3047"/>
      <c r="EF93" s="3047"/>
      <c r="EG93" s="3047"/>
      <c r="EH93" s="3047"/>
      <c r="EI93" s="3047"/>
      <c r="EJ93" s="3047"/>
      <c r="EK93" s="3047"/>
      <c r="EL93" s="3047"/>
      <c r="EM93" s="3047"/>
      <c r="EN93" s="3047"/>
      <c r="EO93" s="3047"/>
      <c r="EP93" s="3047"/>
      <c r="EQ93" s="3047"/>
      <c r="ER93" s="3047"/>
      <c r="ES93" s="3047"/>
      <c r="ET93" s="3047"/>
      <c r="EU93" s="3047"/>
      <c r="EV93" s="3047"/>
      <c r="EW93" s="3047"/>
      <c r="EX93" s="3047"/>
      <c r="EY93" s="3047"/>
      <c r="EZ93" s="3047"/>
      <c r="FA93" s="3047"/>
      <c r="FB93" s="3047"/>
      <c r="FC93" s="3047"/>
      <c r="FD93" s="3047"/>
      <c r="FE93" s="3047"/>
      <c r="FF93" s="3047"/>
      <c r="FG93" s="3047">
        <v>102</v>
      </c>
      <c r="FH93" s="3047">
        <v>87</v>
      </c>
      <c r="FI93" s="3047">
        <v>18</v>
      </c>
      <c r="FJ93" s="3047">
        <v>0</v>
      </c>
      <c r="FK93" s="3047">
        <v>33</v>
      </c>
      <c r="FL93" s="3047">
        <v>50</v>
      </c>
      <c r="FM93" s="3047">
        <v>33</v>
      </c>
      <c r="FN93" s="3047">
        <v>24</v>
      </c>
      <c r="FO93" s="3047">
        <v>30</v>
      </c>
      <c r="FP93" s="3047">
        <v>3</v>
      </c>
      <c r="FQ93" s="3047">
        <v>0</v>
      </c>
      <c r="FR93" s="3047">
        <v>43</v>
      </c>
      <c r="FS93" s="3047">
        <v>25</v>
      </c>
      <c r="FT93" s="3047">
        <v>50</v>
      </c>
      <c r="FU93" s="3047">
        <v>33</v>
      </c>
      <c r="FV93" s="3047">
        <v>45</v>
      </c>
      <c r="FW93" s="3047">
        <v>5</v>
      </c>
      <c r="FX93" s="3047">
        <v>0</v>
      </c>
      <c r="FY93" s="3047">
        <v>55</v>
      </c>
      <c r="FZ93" s="3047">
        <v>43</v>
      </c>
      <c r="GA93" s="3047">
        <v>8</v>
      </c>
      <c r="GB93" s="3047">
        <v>64</v>
      </c>
      <c r="GC93" s="3047">
        <v>30</v>
      </c>
      <c r="GD93" s="3047">
        <v>0</v>
      </c>
      <c r="GE93" s="3047">
        <v>0</v>
      </c>
      <c r="GF93" s="3047">
        <v>71</v>
      </c>
      <c r="GG93" s="3047">
        <v>0</v>
      </c>
      <c r="GH93" s="3047">
        <v>46</v>
      </c>
      <c r="GI93" s="3047">
        <v>39</v>
      </c>
      <c r="GJ93" s="3047">
        <v>40</v>
      </c>
      <c r="GK93" s="3047">
        <v>0</v>
      </c>
      <c r="GL93" s="3047">
        <v>0</v>
      </c>
      <c r="GM93" s="3047">
        <v>45</v>
      </c>
      <c r="GN93" s="3047">
        <v>57</v>
      </c>
      <c r="GO93" s="3047">
        <v>43</v>
      </c>
      <c r="GP93" s="3047">
        <v>38</v>
      </c>
      <c r="GQ93" s="3047">
        <v>35</v>
      </c>
      <c r="GR93" s="3047">
        <v>9</v>
      </c>
      <c r="GS93" s="3047">
        <v>0</v>
      </c>
      <c r="GT93" s="3047">
        <v>54</v>
      </c>
      <c r="GU93" s="3047">
        <v>40</v>
      </c>
      <c r="GV93" s="3047">
        <v>37</v>
      </c>
      <c r="GW93" s="3047">
        <v>30</v>
      </c>
      <c r="GX93" s="3047">
        <v>51</v>
      </c>
      <c r="GY93" s="3047">
        <v>0</v>
      </c>
      <c r="GZ93" s="3047">
        <v>0</v>
      </c>
      <c r="HA93" s="3047">
        <v>63</v>
      </c>
      <c r="HB93" s="3047">
        <v>52</v>
      </c>
      <c r="HC93" s="3047">
        <v>52</v>
      </c>
      <c r="HD93" s="3047">
        <v>37</v>
      </c>
      <c r="HE93" s="3047">
        <v>53</v>
      </c>
      <c r="HF93" s="3047">
        <v>0</v>
      </c>
      <c r="HG93" s="3047">
        <v>0</v>
      </c>
      <c r="HH93" s="3047">
        <v>71</v>
      </c>
      <c r="HI93" s="3047">
        <v>41</v>
      </c>
      <c r="HJ93" s="3047">
        <v>41</v>
      </c>
      <c r="HK93" s="3047">
        <v>38</v>
      </c>
      <c r="HL93" s="3047">
        <v>37</v>
      </c>
      <c r="HM93" s="3047">
        <v>3</v>
      </c>
      <c r="HN93" s="3047">
        <v>0</v>
      </c>
      <c r="HO93" s="3047">
        <v>33</v>
      </c>
      <c r="HP93" s="3047">
        <v>45</v>
      </c>
      <c r="HQ93" s="3047">
        <v>25</v>
      </c>
      <c r="HR93" s="3047">
        <v>43</v>
      </c>
      <c r="HS93" s="3047">
        <v>26</v>
      </c>
      <c r="HT93" s="3047">
        <v>0</v>
      </c>
      <c r="HU93" s="3047">
        <v>0</v>
      </c>
      <c r="HV93" s="3047">
        <v>46</v>
      </c>
      <c r="HW93" s="3047">
        <v>34</v>
      </c>
      <c r="HX93" s="3047">
        <v>32</v>
      </c>
      <c r="HY93" s="3047">
        <v>29</v>
      </c>
      <c r="HZ93" s="3047">
        <v>34</v>
      </c>
      <c r="IA93" s="3047">
        <v>6</v>
      </c>
      <c r="IB93" s="3047">
        <v>0</v>
      </c>
      <c r="IC93" s="3047">
        <v>28</v>
      </c>
      <c r="ID93" s="3047">
        <v>27</v>
      </c>
      <c r="IE93" s="3047">
        <v>35</v>
      </c>
      <c r="IF93" s="3047">
        <v>20</v>
      </c>
      <c r="IG93" s="3047">
        <v>22</v>
      </c>
      <c r="IH93" s="3047">
        <v>0</v>
      </c>
      <c r="II93" s="3047">
        <v>0</v>
      </c>
      <c r="IJ93" s="3047">
        <v>35</v>
      </c>
      <c r="IK93" s="3047">
        <v>36</v>
      </c>
      <c r="IL93" s="3047">
        <v>44</v>
      </c>
      <c r="IM93" s="3047">
        <v>19</v>
      </c>
      <c r="IN93" s="3047">
        <v>43</v>
      </c>
      <c r="IO93" s="3047">
        <v>0</v>
      </c>
      <c r="IP93" s="3047">
        <v>0</v>
      </c>
      <c r="IQ93" s="3047">
        <v>0</v>
      </c>
      <c r="IR93" s="3047">
        <v>50</v>
      </c>
      <c r="IS93" s="3047">
        <v>34</v>
      </c>
      <c r="IT93" s="3047">
        <v>28</v>
      </c>
      <c r="IU93" s="3047">
        <v>20</v>
      </c>
      <c r="IV93" s="3047">
        <v>0</v>
      </c>
      <c r="IW93" s="3047">
        <v>0</v>
      </c>
      <c r="IX93" s="3047">
        <v>39</v>
      </c>
      <c r="IY93" s="3047">
        <v>36</v>
      </c>
      <c r="IZ93" s="3047">
        <v>37</v>
      </c>
      <c r="JA93" s="3047">
        <v>23</v>
      </c>
      <c r="JB93" s="3047">
        <v>24</v>
      </c>
      <c r="JC93" s="3047">
        <v>0</v>
      </c>
      <c r="JD93" s="3047">
        <v>0</v>
      </c>
      <c r="JE93" s="3047">
        <v>41</v>
      </c>
      <c r="JF93" s="3047">
        <v>21</v>
      </c>
      <c r="JG93" s="3047">
        <v>31</v>
      </c>
      <c r="JH93" s="3047">
        <v>15</v>
      </c>
      <c r="JI93" s="3047">
        <v>31</v>
      </c>
      <c r="JJ93" s="3047">
        <v>0</v>
      </c>
      <c r="JK93" s="3047">
        <v>0</v>
      </c>
      <c r="JL93" s="3047">
        <v>40</v>
      </c>
      <c r="JM93" s="3047">
        <v>30</v>
      </c>
      <c r="JN93" s="3047">
        <v>31</v>
      </c>
      <c r="JO93" s="3047">
        <v>25</v>
      </c>
      <c r="JP93" s="3047">
        <v>52</v>
      </c>
      <c r="JQ93" s="3047">
        <v>0</v>
      </c>
      <c r="JR93" s="3047">
        <v>0</v>
      </c>
      <c r="JS93" s="3047">
        <v>41</v>
      </c>
      <c r="JT93" s="3047">
        <v>34</v>
      </c>
      <c r="JU93" s="3047">
        <v>39</v>
      </c>
      <c r="JV93" s="3047">
        <v>18</v>
      </c>
      <c r="JW93" s="3047">
        <v>23</v>
      </c>
      <c r="JX93" s="3047">
        <v>0</v>
      </c>
      <c r="JY93" s="3047">
        <v>0</v>
      </c>
      <c r="JZ93" s="3047">
        <v>27</v>
      </c>
      <c r="KA93" s="3047">
        <v>29</v>
      </c>
      <c r="KB93" s="3047">
        <v>24</v>
      </c>
      <c r="KC93" s="3047">
        <v>18</v>
      </c>
      <c r="KD93" s="3047">
        <v>26</v>
      </c>
      <c r="KE93" s="3047">
        <v>0</v>
      </c>
      <c r="KF93" s="3047">
        <v>0</v>
      </c>
      <c r="KG93" s="3047">
        <v>39</v>
      </c>
      <c r="KH93" s="3047">
        <v>34</v>
      </c>
      <c r="KI93" s="3047">
        <v>19</v>
      </c>
      <c r="KJ93" s="3047">
        <v>15</v>
      </c>
      <c r="KK93" s="3047">
        <v>21</v>
      </c>
      <c r="KL93" s="3047">
        <v>0</v>
      </c>
      <c r="KM93" s="3047">
        <v>0</v>
      </c>
      <c r="KN93" s="3047">
        <v>20</v>
      </c>
      <c r="KO93" s="3047">
        <v>26</v>
      </c>
      <c r="KP93" s="3047">
        <v>16</v>
      </c>
      <c r="KQ93" s="3047">
        <v>10</v>
      </c>
      <c r="KR93" s="3047">
        <v>32</v>
      </c>
      <c r="KS93" s="3047">
        <v>0</v>
      </c>
      <c r="KT93" s="3047">
        <v>0</v>
      </c>
      <c r="KU93" s="3047">
        <v>36</v>
      </c>
      <c r="KV93" s="3047">
        <v>19</v>
      </c>
      <c r="KW93" s="3047">
        <v>27</v>
      </c>
      <c r="KX93" s="3047">
        <v>21</v>
      </c>
      <c r="KY93" s="3047">
        <v>25</v>
      </c>
      <c r="KZ93" s="3047">
        <v>0</v>
      </c>
      <c r="LA93" s="3047">
        <v>0</v>
      </c>
      <c r="LB93" s="3047">
        <v>41</v>
      </c>
      <c r="LC93" s="3047">
        <v>27</v>
      </c>
      <c r="LD93" s="3047">
        <v>21</v>
      </c>
      <c r="LE93" s="3047">
        <v>12</v>
      </c>
      <c r="LF93" s="3047">
        <v>15</v>
      </c>
      <c r="LG93" s="3047">
        <v>0</v>
      </c>
      <c r="LH93" s="3047">
        <v>0</v>
      </c>
      <c r="LI93" s="3047">
        <v>37</v>
      </c>
      <c r="LJ93" s="3047">
        <v>29</v>
      </c>
      <c r="LK93" s="3047">
        <v>20</v>
      </c>
      <c r="LL93" s="3047">
        <v>15</v>
      </c>
      <c r="LM93" s="3047">
        <v>24</v>
      </c>
      <c r="LN93" s="3047">
        <v>0</v>
      </c>
      <c r="LO93" s="3047">
        <v>0</v>
      </c>
      <c r="LP93" s="3047">
        <v>34</v>
      </c>
      <c r="LQ93" s="3047">
        <v>26</v>
      </c>
      <c r="LR93" s="3047">
        <v>27</v>
      </c>
      <c r="LS93" s="3047">
        <v>0</v>
      </c>
      <c r="LT93" s="3047">
        <v>9</v>
      </c>
      <c r="LU93" s="3047">
        <v>6</v>
      </c>
      <c r="LV93" s="3047">
        <v>0</v>
      </c>
      <c r="LW93" s="3047">
        <v>28</v>
      </c>
      <c r="LX93" s="3047">
        <v>22</v>
      </c>
      <c r="LY93" s="3047">
        <v>34</v>
      </c>
      <c r="LZ93" s="3047">
        <v>6</v>
      </c>
      <c r="MA93" s="3047">
        <v>0</v>
      </c>
      <c r="MB93" s="3047">
        <v>0</v>
      </c>
      <c r="MC93" s="3047">
        <v>0</v>
      </c>
      <c r="MD93" s="3047">
        <v>49</v>
      </c>
      <c r="ME93" s="3047">
        <v>20</v>
      </c>
      <c r="MF93" s="3047">
        <v>18</v>
      </c>
      <c r="MG93" s="3047">
        <v>8</v>
      </c>
      <c r="MH93" s="3047">
        <v>10</v>
      </c>
      <c r="MI93" s="3047">
        <v>0</v>
      </c>
      <c r="MJ93" s="3047">
        <v>0</v>
      </c>
      <c r="MK93" s="3047">
        <v>25</v>
      </c>
      <c r="ML93" s="3047">
        <v>11</v>
      </c>
      <c r="MM93" s="3047">
        <v>6</v>
      </c>
      <c r="MN93" s="3047">
        <v>5</v>
      </c>
      <c r="MO93" s="3047">
        <v>11</v>
      </c>
      <c r="MP93" s="3047">
        <v>0</v>
      </c>
      <c r="MQ93" s="3047">
        <v>0</v>
      </c>
      <c r="MR93" s="3047">
        <v>4</v>
      </c>
      <c r="MS93" s="3047">
        <v>9</v>
      </c>
      <c r="MT93" s="3047">
        <v>3</v>
      </c>
      <c r="MU93" s="3047">
        <v>4</v>
      </c>
      <c r="MV93" s="3047">
        <v>3</v>
      </c>
      <c r="MW93" s="3047">
        <v>0</v>
      </c>
      <c r="MX93" s="3047">
        <v>0</v>
      </c>
      <c r="MY93" s="3047">
        <v>0</v>
      </c>
      <c r="MZ93" s="3047">
        <v>2</v>
      </c>
      <c r="NA93" s="3047">
        <v>1</v>
      </c>
      <c r="NB93" s="3047">
        <v>3</v>
      </c>
      <c r="NC93" s="3047">
        <v>1</v>
      </c>
      <c r="ND93" s="3047">
        <v>0</v>
      </c>
      <c r="NE93" s="3047">
        <v>0</v>
      </c>
      <c r="NF93" s="3047">
        <v>0</v>
      </c>
      <c r="NG93" s="3047">
        <v>4</v>
      </c>
      <c r="NH93" s="3047">
        <v>5</v>
      </c>
      <c r="NI93" s="3047">
        <v>0</v>
      </c>
      <c r="NJ93" s="3047">
        <v>7</v>
      </c>
      <c r="NK93" s="3047">
        <v>0</v>
      </c>
      <c r="NL93" s="3047">
        <v>0</v>
      </c>
      <c r="NM93" s="3047">
        <v>14</v>
      </c>
      <c r="NN93" s="3047">
        <v>14</v>
      </c>
      <c r="NO93" s="3047">
        <v>22</v>
      </c>
      <c r="NP93" s="3047">
        <v>11</v>
      </c>
      <c r="NQ93" s="3047">
        <v>10</v>
      </c>
      <c r="NR93" s="3047">
        <v>0</v>
      </c>
      <c r="NS93" s="3047">
        <v>0</v>
      </c>
      <c r="NT93" s="3047">
        <v>7</v>
      </c>
      <c r="NU93" s="3047">
        <v>18</v>
      </c>
      <c r="NV93" s="3047">
        <v>18</v>
      </c>
      <c r="NW93" s="3047">
        <v>13</v>
      </c>
      <c r="NX93" s="3047">
        <v>9</v>
      </c>
      <c r="NY93" s="3047">
        <v>0</v>
      </c>
      <c r="NZ93" s="3047">
        <v>0</v>
      </c>
      <c r="OA93" s="3047">
        <v>25</v>
      </c>
      <c r="OB93" s="3047">
        <v>26</v>
      </c>
      <c r="OC93" s="3047">
        <v>25</v>
      </c>
      <c r="OD93" s="3047">
        <v>20</v>
      </c>
      <c r="OE93" s="3047">
        <v>24</v>
      </c>
      <c r="OF93" s="3047">
        <v>0</v>
      </c>
      <c r="OG93" s="3047">
        <v>0</v>
      </c>
      <c r="OH93" s="3047">
        <v>48</v>
      </c>
      <c r="OI93" s="3047">
        <v>28</v>
      </c>
      <c r="OJ93" s="3047">
        <v>42</v>
      </c>
      <c r="OK93" s="3047">
        <v>40</v>
      </c>
      <c r="OL93" s="3047">
        <v>19</v>
      </c>
      <c r="OM93" s="3047">
        <v>5</v>
      </c>
      <c r="ON93" s="3047">
        <v>0</v>
      </c>
      <c r="OO93" s="3047">
        <v>22</v>
      </c>
      <c r="OP93" s="3047">
        <v>30</v>
      </c>
      <c r="OQ93" s="3047">
        <v>31</v>
      </c>
      <c r="OR93" s="3047">
        <v>20</v>
      </c>
      <c r="OS93" s="3047">
        <v>27</v>
      </c>
      <c r="OT93" s="3047">
        <v>0</v>
      </c>
      <c r="OU93" s="3047">
        <v>0</v>
      </c>
      <c r="OV93" s="3047">
        <v>40</v>
      </c>
      <c r="OW93" s="3047">
        <v>18</v>
      </c>
      <c r="OX93" s="3047">
        <v>30</v>
      </c>
      <c r="OY93" s="3047">
        <v>25</v>
      </c>
      <c r="OZ93" s="3047">
        <v>29</v>
      </c>
      <c r="PA93" s="3047">
        <v>0</v>
      </c>
      <c r="PB93" s="3047">
        <v>0</v>
      </c>
      <c r="PC93" s="3047">
        <v>29</v>
      </c>
      <c r="PD93" s="3047">
        <v>24</v>
      </c>
      <c r="PE93" s="3047">
        <v>40</v>
      </c>
      <c r="PF93" s="3047">
        <v>40</v>
      </c>
      <c r="PG93" s="3047">
        <v>26</v>
      </c>
      <c r="PH93" s="3047"/>
      <c r="PI93" s="3047">
        <v>0</v>
      </c>
      <c r="PJ93" s="3047">
        <v>59</v>
      </c>
      <c r="PK93" s="3047">
        <v>43</v>
      </c>
      <c r="PL93" s="3047">
        <v>56</v>
      </c>
      <c r="PM93" s="3047">
        <v>23</v>
      </c>
      <c r="PN93" s="3047">
        <v>36</v>
      </c>
      <c r="PO93" s="3047">
        <v>0</v>
      </c>
      <c r="PP93" s="3047">
        <v>0</v>
      </c>
      <c r="PQ93" s="3047">
        <v>44</v>
      </c>
      <c r="PR93" s="3047">
        <v>32</v>
      </c>
      <c r="PS93" s="3047">
        <v>21</v>
      </c>
      <c r="PT93" s="3047">
        <v>21</v>
      </c>
      <c r="PU93" s="3047">
        <v>27</v>
      </c>
      <c r="PV93" s="3047">
        <v>0</v>
      </c>
      <c r="PW93" s="3047">
        <v>0</v>
      </c>
      <c r="PX93" s="3047">
        <v>28</v>
      </c>
      <c r="PY93" s="3047">
        <v>0</v>
      </c>
      <c r="PZ93" s="3047">
        <v>52</v>
      </c>
      <c r="QA93" s="3047">
        <v>29</v>
      </c>
      <c r="QB93" s="3047">
        <v>33</v>
      </c>
      <c r="QC93" s="3047">
        <v>0</v>
      </c>
      <c r="QD93" s="3047">
        <v>0</v>
      </c>
      <c r="QE93" s="3047">
        <v>34</v>
      </c>
      <c r="QF93" s="3047">
        <v>25</v>
      </c>
      <c r="QG93" s="3047">
        <v>40</v>
      </c>
      <c r="QH93" s="3047">
        <v>23</v>
      </c>
      <c r="QI93" s="3047">
        <v>16</v>
      </c>
      <c r="QJ93" s="3047">
        <v>0</v>
      </c>
      <c r="QK93" s="3047">
        <v>0</v>
      </c>
      <c r="QL93" s="3047">
        <v>47</v>
      </c>
      <c r="QM93" s="3047">
        <v>38</v>
      </c>
      <c r="QN93" s="3047">
        <v>53</v>
      </c>
      <c r="QO93" s="3047">
        <v>29</v>
      </c>
      <c r="QP93" s="3047">
        <v>24</v>
      </c>
      <c r="QQ93" s="3047">
        <v>0</v>
      </c>
      <c r="QR93" s="3047">
        <v>0</v>
      </c>
      <c r="QS93" s="3047">
        <v>66</v>
      </c>
      <c r="QT93" s="3047">
        <v>26</v>
      </c>
      <c r="QU93" s="3047">
        <v>30</v>
      </c>
      <c r="QV93" s="3047">
        <v>24</v>
      </c>
      <c r="QW93" s="3047">
        <v>17</v>
      </c>
      <c r="QX93" s="3047">
        <v>0</v>
      </c>
      <c r="QY93" s="3047">
        <v>0</v>
      </c>
      <c r="QZ93" s="3047">
        <v>36</v>
      </c>
      <c r="RA93" s="3047">
        <v>22</v>
      </c>
      <c r="RB93" s="3047">
        <v>29</v>
      </c>
      <c r="RC93" s="3047">
        <v>23</v>
      </c>
      <c r="RD93" s="3047">
        <v>27</v>
      </c>
      <c r="RE93" s="3047">
        <v>0</v>
      </c>
      <c r="RF93" s="3047">
        <v>0</v>
      </c>
      <c r="RG93" s="3047">
        <v>43</v>
      </c>
      <c r="RH93" s="3047">
        <v>31</v>
      </c>
      <c r="RI93" s="3047">
        <v>42</v>
      </c>
      <c r="RJ93" s="3047">
        <v>10</v>
      </c>
      <c r="RK93" s="3047">
        <v>36</v>
      </c>
      <c r="RL93" s="3047">
        <v>0</v>
      </c>
      <c r="RM93" s="3047">
        <v>0</v>
      </c>
      <c r="RN93" s="3047">
        <v>36</v>
      </c>
      <c r="RO93" s="3047">
        <v>42</v>
      </c>
      <c r="RP93" s="3047">
        <v>24</v>
      </c>
      <c r="RQ93" s="3047">
        <v>35</v>
      </c>
      <c r="RR93" s="3047">
        <v>37</v>
      </c>
      <c r="RS93" s="3047">
        <v>0</v>
      </c>
      <c r="RT93" s="3047">
        <v>0</v>
      </c>
      <c r="RU93" s="3047">
        <v>54</v>
      </c>
      <c r="RV93" s="3047">
        <v>41</v>
      </c>
      <c r="RW93" s="3047">
        <v>38</v>
      </c>
      <c r="RX93" s="3047">
        <v>31</v>
      </c>
      <c r="RY93" s="3047">
        <v>19</v>
      </c>
      <c r="RZ93" s="3047">
        <v>0</v>
      </c>
      <c r="SA93" s="3047">
        <v>0</v>
      </c>
      <c r="SB93" s="3047">
        <v>39</v>
      </c>
      <c r="SC93" s="3047">
        <v>29</v>
      </c>
      <c r="SD93" s="3047">
        <v>24</v>
      </c>
      <c r="SE93" s="3047">
        <v>27</v>
      </c>
      <c r="SF93" s="3047">
        <v>27</v>
      </c>
      <c r="SG93" s="3047">
        <v>0</v>
      </c>
      <c r="SH93" s="3047">
        <v>0</v>
      </c>
      <c r="SI93" s="3047">
        <v>35</v>
      </c>
      <c r="SJ93" s="3047">
        <v>38</v>
      </c>
      <c r="SK93" s="3047">
        <v>38</v>
      </c>
      <c r="SL93" s="3047">
        <v>15</v>
      </c>
      <c r="SM93" s="3047">
        <v>21</v>
      </c>
      <c r="SN93" s="3047">
        <v>0</v>
      </c>
      <c r="SO93" s="3047">
        <v>0</v>
      </c>
      <c r="SP93" s="3047">
        <v>35</v>
      </c>
      <c r="SQ93" s="3047">
        <v>34</v>
      </c>
      <c r="SR93" s="3047">
        <v>42</v>
      </c>
      <c r="SS93" s="3047">
        <v>16</v>
      </c>
      <c r="ST93" s="3047">
        <v>33</v>
      </c>
      <c r="SU93" s="3047">
        <v>0</v>
      </c>
      <c r="SV93" s="3047">
        <v>0</v>
      </c>
      <c r="SW93" s="3047">
        <v>0</v>
      </c>
      <c r="SX93" s="3047">
        <v>47</v>
      </c>
      <c r="SY93" s="3047">
        <v>49</v>
      </c>
      <c r="SZ93" s="3047">
        <v>50</v>
      </c>
      <c r="TA93" s="3047">
        <v>28</v>
      </c>
      <c r="TB93" s="3047">
        <v>0</v>
      </c>
      <c r="TC93" s="3047">
        <v>0</v>
      </c>
      <c r="TD93" s="3047">
        <v>49</v>
      </c>
      <c r="TE93" s="3047">
        <v>24</v>
      </c>
      <c r="TF93" s="3047">
        <v>36</v>
      </c>
      <c r="TG93" s="3047">
        <v>27</v>
      </c>
      <c r="TH93" s="3047">
        <v>37</v>
      </c>
      <c r="TI93" s="3047">
        <v>0</v>
      </c>
      <c r="TJ93" s="3047">
        <v>0</v>
      </c>
      <c r="TK93" s="3047">
        <v>40</v>
      </c>
      <c r="TL93" s="3047">
        <v>34</v>
      </c>
      <c r="TM93" s="3047">
        <v>46</v>
      </c>
      <c r="TN93" s="3047">
        <v>25</v>
      </c>
      <c r="TO93" s="3047">
        <v>26</v>
      </c>
      <c r="TP93" s="3047">
        <v>0</v>
      </c>
      <c r="TQ93" s="3047">
        <v>0</v>
      </c>
      <c r="TR93" s="3047">
        <v>33</v>
      </c>
      <c r="TS93" s="3047">
        <v>35</v>
      </c>
      <c r="TT93" s="3047">
        <v>26</v>
      </c>
      <c r="TU93" s="3047">
        <v>30</v>
      </c>
      <c r="TV93" s="3047">
        <v>22</v>
      </c>
      <c r="TW93" s="3047">
        <v>0</v>
      </c>
      <c r="TX93" s="3047">
        <v>0</v>
      </c>
      <c r="TY93" s="3047">
        <v>44</v>
      </c>
      <c r="TZ93" s="3047">
        <v>40</v>
      </c>
      <c r="UA93" s="3047">
        <v>64</v>
      </c>
      <c r="UB93" s="3047">
        <v>33</v>
      </c>
      <c r="UC93" s="3047">
        <v>38</v>
      </c>
      <c r="UD93" s="3047">
        <v>0</v>
      </c>
      <c r="UE93" s="3047">
        <v>0</v>
      </c>
      <c r="UF93" s="3047">
        <v>64</v>
      </c>
      <c r="UG93" s="3047">
        <v>31</v>
      </c>
      <c r="UH93" s="3047">
        <v>0</v>
      </c>
      <c r="UI93" s="3047">
        <v>43</v>
      </c>
      <c r="UJ93" s="3047">
        <v>30</v>
      </c>
      <c r="UK93" s="3047">
        <v>0</v>
      </c>
      <c r="UL93" s="3047">
        <v>0</v>
      </c>
      <c r="UM93" s="3047">
        <v>62</v>
      </c>
      <c r="UN93" s="3047">
        <v>20</v>
      </c>
      <c r="UO93" s="3047">
        <v>47</v>
      </c>
      <c r="UP93" s="3047">
        <v>38</v>
      </c>
      <c r="UQ93" s="3047">
        <v>30</v>
      </c>
      <c r="UR93" s="3047">
        <v>0</v>
      </c>
      <c r="US93" s="3047">
        <v>0</v>
      </c>
      <c r="UT93" s="3047">
        <v>36</v>
      </c>
      <c r="UU93" s="3047">
        <v>25</v>
      </c>
      <c r="UV93" s="3047">
        <v>36</v>
      </c>
      <c r="UW93" s="3047">
        <v>29</v>
      </c>
      <c r="UX93" s="3047">
        <v>14</v>
      </c>
      <c r="UY93" s="3047">
        <v>0</v>
      </c>
      <c r="UZ93" s="3047">
        <v>0</v>
      </c>
      <c r="VA93" s="3047">
        <v>56</v>
      </c>
      <c r="VB93" s="3047">
        <v>46</v>
      </c>
      <c r="VC93" s="3047">
        <v>42</v>
      </c>
      <c r="VD93" s="3047">
        <v>33</v>
      </c>
      <c r="VE93" s="3047">
        <v>36</v>
      </c>
      <c r="VF93" s="3047">
        <v>0</v>
      </c>
      <c r="VG93" s="3047">
        <v>0</v>
      </c>
      <c r="VH93" s="3047">
        <v>44</v>
      </c>
      <c r="VI93" s="3047">
        <v>41</v>
      </c>
      <c r="VJ93" s="3047">
        <v>54</v>
      </c>
      <c r="VK93" s="3047">
        <v>31</v>
      </c>
      <c r="VL93" s="3047">
        <v>40</v>
      </c>
      <c r="VM93" s="3047">
        <v>0</v>
      </c>
      <c r="VN93" s="3047">
        <v>0</v>
      </c>
      <c r="VO93" s="3047">
        <v>43</v>
      </c>
      <c r="VP93" s="3047">
        <v>34</v>
      </c>
      <c r="VQ93" s="3047">
        <v>53</v>
      </c>
      <c r="VR93" s="3047">
        <v>29</v>
      </c>
      <c r="VS93" s="3047">
        <v>28</v>
      </c>
      <c r="VT93" s="3047">
        <v>0</v>
      </c>
      <c r="VU93" s="3047">
        <v>0</v>
      </c>
      <c r="VV93" s="3047">
        <v>53</v>
      </c>
      <c r="VW93" s="3047">
        <v>38</v>
      </c>
      <c r="VX93" s="3047">
        <v>32</v>
      </c>
      <c r="VY93" s="3047">
        <v>6</v>
      </c>
      <c r="VZ93" s="3047">
        <v>35</v>
      </c>
      <c r="WA93" s="3047">
        <v>0</v>
      </c>
      <c r="WB93" s="3047">
        <v>0</v>
      </c>
      <c r="WC93" s="3047">
        <v>39</v>
      </c>
      <c r="WD93" s="3047">
        <v>38</v>
      </c>
      <c r="WE93" s="3047">
        <v>46</v>
      </c>
      <c r="WF93" s="3047">
        <v>20</v>
      </c>
      <c r="WG93" s="3047">
        <v>39</v>
      </c>
      <c r="WH93" s="3047">
        <v>0</v>
      </c>
      <c r="WI93" s="3047">
        <v>0</v>
      </c>
      <c r="WJ93" s="3047">
        <v>40</v>
      </c>
      <c r="WK93" s="3047">
        <v>36</v>
      </c>
      <c r="WL93" s="3047">
        <v>50</v>
      </c>
      <c r="WM93" s="3047">
        <v>35</v>
      </c>
      <c r="WN93" s="3047">
        <v>42</v>
      </c>
      <c r="WO93" s="3047">
        <v>0</v>
      </c>
      <c r="WP93" s="3047">
        <v>0</v>
      </c>
      <c r="WQ93" s="3047">
        <v>0</v>
      </c>
      <c r="WR93" s="3047">
        <v>58</v>
      </c>
      <c r="WS93" s="3047">
        <v>22</v>
      </c>
      <c r="WT93" s="3047">
        <v>29</v>
      </c>
      <c r="WU93" s="3047">
        <v>36</v>
      </c>
      <c r="WV93" s="3047">
        <v>0</v>
      </c>
      <c r="WW93" s="3047">
        <v>0</v>
      </c>
      <c r="WX93" s="3047">
        <v>34</v>
      </c>
      <c r="WY93" s="3047">
        <v>38</v>
      </c>
      <c r="WZ93" s="3047">
        <v>28</v>
      </c>
      <c r="XA93" s="3047">
        <v>36</v>
      </c>
      <c r="XB93" s="3047">
        <v>14</v>
      </c>
      <c r="XC93" s="3047">
        <v>0</v>
      </c>
      <c r="XD93" s="3047">
        <v>0</v>
      </c>
      <c r="XE93" s="3047">
        <v>37</v>
      </c>
      <c r="XF93" s="3047">
        <v>17</v>
      </c>
      <c r="XG93" s="3047">
        <v>30</v>
      </c>
      <c r="XH93" s="3047">
        <v>30</v>
      </c>
      <c r="XI93" s="3047">
        <v>32</v>
      </c>
      <c r="XJ93" s="3047">
        <v>0</v>
      </c>
      <c r="XK93" s="3047">
        <v>0</v>
      </c>
      <c r="XL93" s="3047">
        <v>37</v>
      </c>
      <c r="XM93" s="3047">
        <v>18</v>
      </c>
      <c r="XN93" s="3047">
        <v>20</v>
      </c>
      <c r="XO93" s="3047">
        <v>35</v>
      </c>
      <c r="XP93" s="3047">
        <v>35</v>
      </c>
      <c r="XQ93" s="3047">
        <v>35</v>
      </c>
      <c r="XR93" s="3047">
        <v>0</v>
      </c>
      <c r="XS93" s="3047">
        <v>45</v>
      </c>
      <c r="XT93" s="3047">
        <v>37</v>
      </c>
      <c r="XU93" s="3047">
        <v>26</v>
      </c>
      <c r="XV93" s="3047">
        <v>21</v>
      </c>
      <c r="XW93" s="3047">
        <v>26</v>
      </c>
      <c r="XX93" s="3047">
        <v>0</v>
      </c>
      <c r="XY93" s="3047">
        <v>0</v>
      </c>
      <c r="XZ93" s="3047">
        <v>23</v>
      </c>
      <c r="YA93" s="3047">
        <v>18</v>
      </c>
      <c r="YB93" s="3047">
        <v>20</v>
      </c>
      <c r="YC93" s="3047">
        <v>33</v>
      </c>
      <c r="YD93" s="3047">
        <v>17</v>
      </c>
      <c r="YE93" s="3047">
        <v>0</v>
      </c>
      <c r="YF93" s="3047">
        <v>0</v>
      </c>
      <c r="YG93" s="3047">
        <v>34</v>
      </c>
      <c r="YH93" s="3047">
        <v>31</v>
      </c>
      <c r="YI93" s="3047">
        <v>23</v>
      </c>
      <c r="YJ93" s="3047">
        <v>23</v>
      </c>
      <c r="YK93" s="3047">
        <v>22</v>
      </c>
      <c r="YL93" s="3047">
        <v>0</v>
      </c>
      <c r="YM93" s="3047">
        <v>0</v>
      </c>
      <c r="YN93" s="3047">
        <v>16</v>
      </c>
      <c r="YO93" s="3047">
        <v>19</v>
      </c>
      <c r="YP93" s="3047">
        <v>28</v>
      </c>
      <c r="YQ93" s="3047">
        <v>29</v>
      </c>
      <c r="YR93" s="3047">
        <v>24</v>
      </c>
      <c r="YS93" s="3047">
        <v>0</v>
      </c>
      <c r="YT93" s="3047">
        <v>0</v>
      </c>
      <c r="YU93" s="3047">
        <v>42</v>
      </c>
      <c r="YV93" s="3047">
        <v>21</v>
      </c>
      <c r="YW93" s="3047">
        <v>24</v>
      </c>
      <c r="YX93" s="3047">
        <v>28</v>
      </c>
      <c r="YY93" s="3047">
        <v>27</v>
      </c>
      <c r="YZ93" s="3047">
        <v>0</v>
      </c>
      <c r="ZA93" s="3047">
        <v>0</v>
      </c>
      <c r="ZB93" s="3047">
        <v>40</v>
      </c>
      <c r="ZC93" s="3047">
        <v>13</v>
      </c>
      <c r="ZD93" s="3047">
        <v>22</v>
      </c>
      <c r="ZE93" s="3047">
        <v>14</v>
      </c>
      <c r="ZF93" s="3047">
        <v>24</v>
      </c>
      <c r="ZG93" s="3047">
        <v>0</v>
      </c>
      <c r="ZH93" s="3047">
        <v>0</v>
      </c>
      <c r="ZI93" s="3047">
        <v>26</v>
      </c>
      <c r="ZJ93" s="3047">
        <v>17</v>
      </c>
      <c r="ZK93" s="3047">
        <v>24</v>
      </c>
      <c r="ZL93" s="3047">
        <v>24</v>
      </c>
      <c r="ZM93" s="3047">
        <v>18</v>
      </c>
      <c r="ZN93" s="3047">
        <v>0</v>
      </c>
      <c r="ZO93" s="3047">
        <v>0</v>
      </c>
      <c r="ZP93" s="3047">
        <v>37</v>
      </c>
      <c r="ZQ93" s="3047">
        <v>16</v>
      </c>
      <c r="ZR93" s="3047">
        <v>29</v>
      </c>
      <c r="ZS93" s="3047">
        <v>0</v>
      </c>
      <c r="ZT93" s="3047">
        <v>16</v>
      </c>
      <c r="ZU93" s="3047">
        <v>0</v>
      </c>
      <c r="ZV93" s="3047">
        <v>0</v>
      </c>
      <c r="ZW93" s="3047">
        <v>22</v>
      </c>
      <c r="ZX93" s="3047">
        <v>32</v>
      </c>
      <c r="ZY93" s="3047">
        <v>31</v>
      </c>
      <c r="ZZ93" s="3047">
        <v>27</v>
      </c>
      <c r="AAA93" s="3047">
        <v>23</v>
      </c>
      <c r="AAB93" s="3047">
        <v>0</v>
      </c>
      <c r="AAC93" s="3047">
        <v>0</v>
      </c>
      <c r="AAD93" s="3047">
        <v>41</v>
      </c>
      <c r="AAE93" s="3047">
        <v>22</v>
      </c>
      <c r="AAF93" s="3047">
        <v>13</v>
      </c>
      <c r="AAG93" s="3047">
        <v>10</v>
      </c>
      <c r="AAH93" s="3047">
        <v>9</v>
      </c>
      <c r="AAI93" s="3047">
        <v>0</v>
      </c>
      <c r="AAJ93" s="3047">
        <v>0</v>
      </c>
      <c r="AAK93" s="3047">
        <v>12</v>
      </c>
      <c r="AAL93" s="3047">
        <v>10</v>
      </c>
      <c r="AAM93" s="3047">
        <v>8</v>
      </c>
      <c r="AAN93" s="3047">
        <v>12</v>
      </c>
      <c r="AAO93" s="3047">
        <v>5</v>
      </c>
      <c r="AAP93" s="3047">
        <v>0</v>
      </c>
      <c r="AAQ93" s="3047">
        <v>0</v>
      </c>
      <c r="AAR93" s="3047">
        <v>10</v>
      </c>
      <c r="AAS93" s="3047">
        <v>5</v>
      </c>
      <c r="AAT93" s="3047">
        <v>5</v>
      </c>
      <c r="AAU93" s="3047">
        <v>1</v>
      </c>
      <c r="AAV93" s="3047">
        <v>0</v>
      </c>
      <c r="AAW93" s="3047">
        <v>0</v>
      </c>
      <c r="AAX93" s="3047">
        <v>0</v>
      </c>
      <c r="AAY93" s="3047">
        <v>4</v>
      </c>
      <c r="AAZ93" s="3047">
        <v>0</v>
      </c>
      <c r="ABA93" s="3047">
        <v>0</v>
      </c>
      <c r="ABB93" s="3047">
        <v>2</v>
      </c>
      <c r="ABC93" s="3047">
        <v>1</v>
      </c>
      <c r="ABD93" s="3047">
        <v>1</v>
      </c>
      <c r="ABE93" s="3047">
        <v>0</v>
      </c>
      <c r="ABF93" s="3047">
        <v>5</v>
      </c>
      <c r="ABG93" s="3047">
        <v>0</v>
      </c>
      <c r="ABH93" s="3047">
        <v>4</v>
      </c>
    </row>
    <row r="94" spans="1:736" x14ac:dyDescent="0.2">
      <c r="A94" s="3046" t="s">
        <v>442</v>
      </c>
      <c r="B94" s="2946"/>
      <c r="C94" s="2946"/>
      <c r="D94" s="2946"/>
      <c r="E94" s="2946"/>
      <c r="F94" s="2946"/>
      <c r="G94" s="2946"/>
      <c r="H94" s="2946"/>
      <c r="I94" s="2946"/>
      <c r="J94" s="2946"/>
      <c r="K94" s="2946"/>
      <c r="L94" s="2946"/>
      <c r="M94" s="2946"/>
      <c r="N94" s="2946"/>
      <c r="O94" s="2946"/>
      <c r="P94" s="2946"/>
      <c r="Q94" s="2946"/>
      <c r="R94" s="2946"/>
      <c r="S94" s="2946"/>
      <c r="T94" s="2946"/>
      <c r="U94" s="2946"/>
      <c r="V94" s="2946"/>
      <c r="W94" s="2946"/>
      <c r="X94" s="2946"/>
      <c r="Y94" s="2946"/>
      <c r="Z94" s="2946"/>
      <c r="AA94" s="2946"/>
      <c r="AB94" s="2946"/>
      <c r="AC94" s="2946"/>
      <c r="AD94" s="2946"/>
      <c r="AE94" s="2946"/>
      <c r="AF94" s="2946"/>
      <c r="AG94" s="2946"/>
      <c r="AH94" s="2946"/>
      <c r="AI94" s="2946"/>
      <c r="AJ94" s="2946"/>
      <c r="AK94" s="2946"/>
      <c r="AL94" s="2946"/>
      <c r="AM94" s="2946"/>
      <c r="AN94" s="2946"/>
      <c r="AO94" s="2946"/>
      <c r="AP94" s="2946"/>
      <c r="AQ94" s="2946"/>
      <c r="AR94" s="2946"/>
      <c r="AS94" s="2946"/>
      <c r="AT94" s="2946"/>
      <c r="AU94" s="2946"/>
      <c r="AV94" s="2946"/>
      <c r="AW94" s="2946"/>
      <c r="AX94" s="2946"/>
      <c r="AY94" s="2946"/>
      <c r="AZ94" s="2946"/>
      <c r="BA94" s="2946"/>
      <c r="BB94" s="2946"/>
      <c r="BC94" s="2946"/>
      <c r="BD94" s="2946"/>
      <c r="BE94" s="2946"/>
      <c r="BF94" s="2946"/>
      <c r="BG94" s="2946"/>
      <c r="BH94" s="2946"/>
      <c r="BI94" s="2946"/>
      <c r="BJ94" s="2946"/>
      <c r="BK94" s="2946"/>
      <c r="BL94" s="2946"/>
      <c r="BM94" s="2946"/>
      <c r="BN94" s="2946"/>
      <c r="BO94" s="2946"/>
      <c r="BP94" s="2946"/>
      <c r="BQ94" s="2946"/>
      <c r="BR94" s="2946"/>
      <c r="BS94" s="2946"/>
      <c r="BT94" s="2946"/>
      <c r="BU94" s="2946"/>
      <c r="BV94" s="2946"/>
      <c r="BW94" s="2946"/>
      <c r="BX94" s="2946"/>
      <c r="BY94" s="2946"/>
      <c r="BZ94" s="2946"/>
      <c r="CA94" s="2946"/>
      <c r="CB94" s="2946"/>
      <c r="CC94" s="2946"/>
      <c r="CD94" s="2946"/>
      <c r="CE94" s="2946"/>
      <c r="CF94" s="2946"/>
      <c r="CG94" s="2946"/>
      <c r="CH94" s="2946"/>
      <c r="CI94" s="2946"/>
      <c r="CJ94" s="2946"/>
      <c r="CK94" s="2946"/>
      <c r="CL94" s="2946"/>
      <c r="CM94" s="2946"/>
      <c r="CN94" s="2946"/>
      <c r="CO94" s="2946"/>
      <c r="CP94" s="2946"/>
      <c r="CQ94" s="2946"/>
      <c r="CR94" s="2946"/>
      <c r="CS94" s="2946"/>
      <c r="CT94" s="2946"/>
      <c r="CU94" s="2946"/>
      <c r="CV94" s="2946"/>
      <c r="CW94" s="2946"/>
      <c r="CX94" s="2946"/>
      <c r="CY94" s="2946"/>
      <c r="CZ94" s="2946"/>
      <c r="DA94" s="2946"/>
      <c r="DB94" s="2946"/>
      <c r="DC94" s="2946"/>
      <c r="DD94" s="2946"/>
      <c r="DE94" s="2946"/>
      <c r="DF94" s="2946"/>
      <c r="DG94" s="2946"/>
      <c r="DH94" s="2946"/>
      <c r="DI94" s="2946"/>
      <c r="DJ94" s="2946"/>
      <c r="DK94" s="2946"/>
      <c r="DL94" s="2946"/>
      <c r="DM94" s="2946"/>
      <c r="DN94" s="2946"/>
      <c r="DO94" s="2946"/>
      <c r="DP94" s="2946"/>
      <c r="DQ94" s="2946"/>
      <c r="DR94" s="2946"/>
      <c r="DS94" s="2946"/>
      <c r="DT94" s="2946"/>
      <c r="DU94" s="2946"/>
      <c r="DV94" s="2946"/>
      <c r="DW94" s="2946"/>
      <c r="DX94" s="2946"/>
      <c r="DY94" s="2946"/>
      <c r="DZ94" s="2946"/>
      <c r="EA94" s="2946"/>
      <c r="EB94" s="2946"/>
      <c r="EC94" s="2946"/>
      <c r="ED94" s="2946"/>
      <c r="EE94" s="2946"/>
      <c r="EF94" s="2946"/>
      <c r="EG94" s="2946"/>
      <c r="EH94" s="2946"/>
      <c r="EI94" s="2946"/>
      <c r="EJ94" s="2946"/>
      <c r="EK94" s="2946"/>
      <c r="EL94" s="2946"/>
      <c r="EM94" s="2946"/>
      <c r="EN94" s="2946"/>
      <c r="EO94" s="2946"/>
      <c r="EP94" s="2946"/>
      <c r="EQ94" s="2946"/>
      <c r="ER94" s="2946"/>
      <c r="ES94" s="2946"/>
      <c r="ET94" s="2946"/>
      <c r="EU94" s="2946"/>
      <c r="EV94" s="2946"/>
      <c r="EW94" s="2946"/>
      <c r="EX94" s="2946"/>
      <c r="EY94" s="2946"/>
      <c r="EZ94" s="2946"/>
      <c r="FA94" s="2946"/>
      <c r="FB94" s="2946"/>
      <c r="FC94" s="2946"/>
      <c r="FD94" s="2946"/>
      <c r="FE94" s="2946"/>
      <c r="FF94" s="2946"/>
      <c r="FG94" s="2946">
        <v>42863</v>
      </c>
      <c r="FH94" s="2946">
        <v>42863</v>
      </c>
      <c r="FI94" s="2946">
        <v>42863</v>
      </c>
      <c r="FJ94" s="2946">
        <v>42863</v>
      </c>
      <c r="FK94" s="2946">
        <v>42863</v>
      </c>
      <c r="FL94" s="2946">
        <v>42865</v>
      </c>
      <c r="FM94" s="2946">
        <v>42865</v>
      </c>
      <c r="FN94" s="2946">
        <v>42865</v>
      </c>
      <c r="FO94" s="2946">
        <v>42865</v>
      </c>
      <c r="FP94" s="2946">
        <v>42865</v>
      </c>
      <c r="FQ94" s="2946">
        <v>42865</v>
      </c>
      <c r="FR94" s="2946">
        <v>42865</v>
      </c>
      <c r="FS94" s="2946">
        <v>42865</v>
      </c>
      <c r="FT94" s="2946">
        <v>42865</v>
      </c>
      <c r="FU94" s="2946">
        <v>42865</v>
      </c>
      <c r="FV94" s="2946">
        <v>42865</v>
      </c>
      <c r="FW94" s="2946">
        <v>42865</v>
      </c>
      <c r="FX94" s="2946">
        <v>42865</v>
      </c>
      <c r="FY94" s="2946">
        <v>42865</v>
      </c>
      <c r="FZ94" s="2946">
        <v>42865</v>
      </c>
      <c r="GA94" s="2946">
        <v>42865</v>
      </c>
      <c r="GB94" s="2946">
        <v>42865</v>
      </c>
      <c r="GC94" s="2946">
        <v>42865</v>
      </c>
      <c r="GD94" s="2946">
        <v>42865</v>
      </c>
      <c r="GE94" s="2946">
        <v>42865</v>
      </c>
      <c r="GF94" s="2946">
        <v>42865</v>
      </c>
      <c r="GG94" s="2946">
        <v>42865</v>
      </c>
      <c r="GH94" s="2946">
        <v>42865</v>
      </c>
      <c r="GI94" s="2946">
        <v>42865</v>
      </c>
      <c r="GJ94" s="2946">
        <v>42902</v>
      </c>
      <c r="GK94" s="2946">
        <v>42902</v>
      </c>
      <c r="GL94" s="2946">
        <v>42902</v>
      </c>
      <c r="GM94" s="2946">
        <v>42893</v>
      </c>
      <c r="GN94" s="2946">
        <v>42895</v>
      </c>
      <c r="GO94" s="2946">
        <v>42895</v>
      </c>
      <c r="GP94" s="2946">
        <v>42898</v>
      </c>
      <c r="GQ94" s="2946">
        <v>42902</v>
      </c>
      <c r="GR94" s="2946">
        <v>42902</v>
      </c>
      <c r="GS94" s="2946">
        <v>42902</v>
      </c>
      <c r="GT94" s="2946">
        <v>42902</v>
      </c>
      <c r="GU94" s="2946">
        <v>42902</v>
      </c>
      <c r="GV94" s="2946">
        <v>42902</v>
      </c>
      <c r="GW94" s="2946">
        <v>42902</v>
      </c>
      <c r="GX94" s="2946">
        <v>42902</v>
      </c>
      <c r="GY94" s="2946">
        <v>42902</v>
      </c>
      <c r="GZ94" s="2946">
        <v>42902</v>
      </c>
      <c r="HA94" s="2946">
        <v>42902</v>
      </c>
      <c r="HB94" s="2946">
        <v>42902</v>
      </c>
      <c r="HC94" s="2946">
        <v>42902</v>
      </c>
      <c r="HD94" s="2946">
        <v>42902</v>
      </c>
      <c r="HE94" s="2946">
        <v>42915</v>
      </c>
      <c r="HF94" s="2946">
        <v>42915</v>
      </c>
      <c r="HG94" s="2946">
        <v>42915</v>
      </c>
      <c r="HH94" s="2946">
        <v>42915</v>
      </c>
      <c r="HI94" s="2946">
        <v>42915</v>
      </c>
      <c r="HJ94" s="2946">
        <v>42915</v>
      </c>
      <c r="HK94" s="2946">
        <v>42915</v>
      </c>
      <c r="HL94" s="2946">
        <v>42915</v>
      </c>
      <c r="HM94" s="2946">
        <v>42915</v>
      </c>
      <c r="HN94" s="2946">
        <v>42915</v>
      </c>
      <c r="HO94" s="2946">
        <v>42930</v>
      </c>
      <c r="HP94" s="2946">
        <v>42943</v>
      </c>
      <c r="HQ94" s="2946">
        <v>42942</v>
      </c>
      <c r="HR94" s="2946">
        <v>42942</v>
      </c>
      <c r="HS94" s="2946">
        <v>42928</v>
      </c>
      <c r="HT94" s="2946">
        <v>42928</v>
      </c>
      <c r="HU94" s="2946">
        <v>42928</v>
      </c>
      <c r="HV94" s="2946">
        <v>42928</v>
      </c>
      <c r="HW94" s="2946">
        <v>42928</v>
      </c>
      <c r="HX94" s="2946">
        <v>42928</v>
      </c>
      <c r="HY94" s="2946">
        <v>42928</v>
      </c>
      <c r="HZ94" s="2946">
        <v>42928</v>
      </c>
      <c r="IA94" s="2946">
        <v>42928</v>
      </c>
      <c r="IB94" s="2946">
        <v>42928</v>
      </c>
      <c r="IC94" s="2946">
        <v>42928</v>
      </c>
      <c r="ID94" s="2946">
        <v>42928</v>
      </c>
      <c r="IE94" s="2946">
        <v>42928</v>
      </c>
      <c r="IF94" s="2946">
        <v>42942</v>
      </c>
      <c r="IG94" s="2946">
        <v>42942</v>
      </c>
      <c r="IH94" s="2946">
        <v>42942</v>
      </c>
      <c r="II94" s="2946">
        <v>42942</v>
      </c>
      <c r="IJ94" s="2946">
        <v>42942</v>
      </c>
      <c r="IK94" s="2946">
        <v>42942</v>
      </c>
      <c r="IL94" s="2946">
        <v>42942</v>
      </c>
      <c r="IM94" s="2946">
        <v>42942</v>
      </c>
      <c r="IN94" s="2946">
        <v>42942</v>
      </c>
      <c r="IO94" s="2946">
        <v>42942</v>
      </c>
      <c r="IP94" s="2946">
        <v>42942</v>
      </c>
      <c r="IQ94" s="2946">
        <v>42942</v>
      </c>
      <c r="IR94" s="2946">
        <v>42942</v>
      </c>
      <c r="IS94" s="2946">
        <v>42942</v>
      </c>
      <c r="IT94" s="2946">
        <v>42943</v>
      </c>
      <c r="IU94" s="2946">
        <v>42943</v>
      </c>
      <c r="IV94" s="2946">
        <v>42943</v>
      </c>
      <c r="IW94" s="2946">
        <v>42943</v>
      </c>
      <c r="IX94" s="2946">
        <v>42943</v>
      </c>
      <c r="IY94" s="2946">
        <v>42943</v>
      </c>
      <c r="IZ94" s="2946">
        <v>42947</v>
      </c>
      <c r="JA94" s="2946">
        <v>42947</v>
      </c>
      <c r="JB94" s="2946">
        <v>42947</v>
      </c>
      <c r="JC94" s="2946">
        <v>42947</v>
      </c>
      <c r="JD94" s="2946">
        <v>42947</v>
      </c>
      <c r="JE94" s="2946">
        <v>42947</v>
      </c>
      <c r="JF94" s="2946">
        <v>42947</v>
      </c>
      <c r="JG94" s="2946">
        <v>42947</v>
      </c>
      <c r="JH94" s="2946">
        <v>42947</v>
      </c>
      <c r="JI94" s="2946">
        <v>42947</v>
      </c>
      <c r="JJ94" s="2946">
        <v>42947</v>
      </c>
      <c r="JK94" s="2946">
        <v>42947</v>
      </c>
      <c r="JL94" s="2946">
        <v>42947</v>
      </c>
      <c r="JM94" s="2946">
        <v>42947</v>
      </c>
      <c r="JN94" s="2946">
        <v>42947</v>
      </c>
      <c r="JO94" s="2946">
        <v>42947</v>
      </c>
      <c r="JP94" s="2946">
        <v>42947</v>
      </c>
      <c r="JQ94" s="2946">
        <v>42947</v>
      </c>
      <c r="JR94" s="2946">
        <v>42947</v>
      </c>
      <c r="JS94" s="2946">
        <v>42947</v>
      </c>
      <c r="JT94" s="2946">
        <v>42947</v>
      </c>
      <c r="JU94" s="2946">
        <v>42947</v>
      </c>
      <c r="JV94" s="2946">
        <v>42947</v>
      </c>
      <c r="JW94" s="2946">
        <v>42947</v>
      </c>
      <c r="JX94" s="2946">
        <v>42947</v>
      </c>
      <c r="JY94" s="2946">
        <v>42947</v>
      </c>
      <c r="JZ94" s="2946">
        <v>42947</v>
      </c>
      <c r="KA94" s="2946">
        <v>42947</v>
      </c>
      <c r="KB94" s="2946">
        <v>42947</v>
      </c>
      <c r="KC94" s="2946">
        <v>42947</v>
      </c>
      <c r="KD94" s="2946">
        <v>42947</v>
      </c>
      <c r="KE94" s="2946">
        <v>42947</v>
      </c>
      <c r="KF94" s="2946">
        <v>42947</v>
      </c>
      <c r="KG94" s="2946">
        <v>42999</v>
      </c>
      <c r="KH94" s="2946">
        <v>42992</v>
      </c>
      <c r="KI94" s="2946">
        <v>43019</v>
      </c>
      <c r="KJ94" s="2946">
        <v>43024</v>
      </c>
      <c r="KK94" s="2946">
        <v>43024</v>
      </c>
      <c r="KL94" s="2946">
        <v>43024</v>
      </c>
      <c r="KM94" s="2946">
        <v>43013</v>
      </c>
      <c r="KN94" s="2946">
        <v>43021</v>
      </c>
      <c r="KO94" s="2946">
        <v>43032</v>
      </c>
      <c r="KP94" s="2946">
        <v>43011</v>
      </c>
      <c r="KQ94" s="2946">
        <v>43020</v>
      </c>
      <c r="KR94" s="2946">
        <v>43034</v>
      </c>
      <c r="KS94" s="2946">
        <v>43003</v>
      </c>
      <c r="KT94" s="2946">
        <v>43003</v>
      </c>
      <c r="KU94" s="2946">
        <v>43006</v>
      </c>
      <c r="KV94" s="2946">
        <v>43004</v>
      </c>
      <c r="KW94" s="2946">
        <v>43004</v>
      </c>
      <c r="KX94" s="2946">
        <v>43027</v>
      </c>
      <c r="KY94" s="2946">
        <v>43027</v>
      </c>
      <c r="KZ94" s="2946">
        <v>43011</v>
      </c>
      <c r="LA94" s="2946">
        <v>43011</v>
      </c>
      <c r="LB94" s="2946">
        <v>43021</v>
      </c>
      <c r="LC94" s="2946">
        <v>43041</v>
      </c>
      <c r="LD94" s="2946">
        <v>43041</v>
      </c>
      <c r="LE94" s="2946">
        <v>43018</v>
      </c>
      <c r="LF94" s="2946">
        <v>43018</v>
      </c>
      <c r="LG94" s="2946">
        <v>43018</v>
      </c>
      <c r="LH94" s="2946">
        <v>43018</v>
      </c>
      <c r="LI94" s="2946">
        <v>43028</v>
      </c>
      <c r="LJ94" s="2946">
        <v>43044</v>
      </c>
      <c r="LK94" s="2946">
        <v>43043</v>
      </c>
      <c r="LL94" s="2946">
        <v>43048</v>
      </c>
      <c r="LM94" s="2946">
        <v>43027</v>
      </c>
      <c r="LN94" s="2946">
        <v>43027</v>
      </c>
      <c r="LO94" s="2946">
        <v>43027</v>
      </c>
      <c r="LP94" s="2946">
        <v>43045</v>
      </c>
      <c r="LQ94" s="2946">
        <v>43046</v>
      </c>
      <c r="LR94" s="2946">
        <v>43044</v>
      </c>
      <c r="LS94" s="2946">
        <v>43044</v>
      </c>
      <c r="LT94" s="2946">
        <v>43063</v>
      </c>
      <c r="LU94" s="2946">
        <v>43040</v>
      </c>
      <c r="LV94" s="2946">
        <v>43040</v>
      </c>
      <c r="LW94" s="2946">
        <v>43043</v>
      </c>
      <c r="LX94" s="2946">
        <v>43040</v>
      </c>
      <c r="LY94" s="2946">
        <v>43045</v>
      </c>
      <c r="LZ94" s="2946">
        <v>43040</v>
      </c>
      <c r="MA94" s="2946">
        <v>43040</v>
      </c>
      <c r="MB94" s="2946">
        <v>43040</v>
      </c>
      <c r="MC94" s="2946">
        <v>43040</v>
      </c>
      <c r="MD94" s="2946">
        <v>43040</v>
      </c>
      <c r="ME94" s="2946">
        <v>43041</v>
      </c>
      <c r="MF94" s="2946">
        <v>43075</v>
      </c>
      <c r="MG94" s="2946">
        <v>43049</v>
      </c>
      <c r="MH94" s="2946">
        <v>43043</v>
      </c>
      <c r="MI94" s="2946">
        <v>43043</v>
      </c>
      <c r="MJ94" s="2946">
        <v>43043</v>
      </c>
      <c r="MK94" s="2946">
        <v>43043</v>
      </c>
      <c r="ML94" s="2946">
        <v>43043</v>
      </c>
      <c r="MM94" s="2946">
        <v>43043</v>
      </c>
      <c r="MN94" s="2946">
        <v>43043</v>
      </c>
      <c r="MO94" s="2946">
        <v>43043</v>
      </c>
      <c r="MP94" s="2946">
        <v>43043</v>
      </c>
      <c r="MQ94" s="2946">
        <v>43043</v>
      </c>
      <c r="MR94" s="2946">
        <v>43043</v>
      </c>
      <c r="MS94" s="2946">
        <v>43066</v>
      </c>
      <c r="MT94" s="4883" t="s">
        <v>647</v>
      </c>
      <c r="MU94" s="4883" t="s">
        <v>647</v>
      </c>
      <c r="MV94" s="4883">
        <v>43066</v>
      </c>
      <c r="MW94" s="4883">
        <v>43066</v>
      </c>
      <c r="MX94" s="4883">
        <v>43066</v>
      </c>
      <c r="MY94" s="4883">
        <v>43066</v>
      </c>
      <c r="MZ94" s="4883">
        <v>43066</v>
      </c>
      <c r="NA94" s="4883">
        <v>43063</v>
      </c>
      <c r="NB94" s="4883">
        <v>43068</v>
      </c>
      <c r="NC94" s="4883">
        <v>43069</v>
      </c>
      <c r="ND94" s="4883">
        <v>43069</v>
      </c>
      <c r="NE94" s="4883">
        <v>43069</v>
      </c>
      <c r="NF94" s="4883">
        <v>43069</v>
      </c>
      <c r="NG94" s="4883">
        <v>43091</v>
      </c>
      <c r="NH94" s="4883" t="s">
        <v>647</v>
      </c>
      <c r="NI94" s="4883">
        <v>43104</v>
      </c>
      <c r="NJ94" s="4883">
        <v>43105</v>
      </c>
      <c r="NK94" s="4883">
        <v>43104</v>
      </c>
      <c r="NL94" s="4883">
        <v>43104</v>
      </c>
      <c r="NM94" s="4883">
        <v>43108</v>
      </c>
      <c r="NN94" s="4883">
        <v>43109</v>
      </c>
      <c r="NO94" s="4883">
        <v>43110</v>
      </c>
      <c r="NP94" s="4883" t="s">
        <v>647</v>
      </c>
      <c r="NQ94" s="4883">
        <v>43112</v>
      </c>
      <c r="NR94" s="4883">
        <v>43105</v>
      </c>
      <c r="NS94" s="4883">
        <v>43105</v>
      </c>
      <c r="NT94" s="4883">
        <v>43111</v>
      </c>
      <c r="NU94" s="4883" t="s">
        <v>647</v>
      </c>
      <c r="NV94" s="4883">
        <v>43117</v>
      </c>
      <c r="NW94" s="4883">
        <v>43115</v>
      </c>
      <c r="NX94" s="4883">
        <v>43112</v>
      </c>
      <c r="NY94" s="4883">
        <v>43112</v>
      </c>
      <c r="NZ94" s="4883">
        <v>43112</v>
      </c>
      <c r="OA94" s="4883">
        <v>43105</v>
      </c>
      <c r="OB94" s="4883">
        <v>43119</v>
      </c>
      <c r="OC94" s="4883">
        <v>43124</v>
      </c>
      <c r="OD94" s="4883">
        <v>43108</v>
      </c>
      <c r="OE94" s="4883">
        <v>43122</v>
      </c>
      <c r="OF94" s="4883">
        <v>43122</v>
      </c>
      <c r="OG94" s="4883">
        <v>43122</v>
      </c>
      <c r="OH94" s="4883">
        <v>43127</v>
      </c>
      <c r="OI94" s="4883">
        <v>43112</v>
      </c>
      <c r="OJ94" s="4883">
        <v>43127</v>
      </c>
      <c r="OK94" s="4883">
        <v>43127</v>
      </c>
      <c r="OL94" s="4883">
        <v>43112</v>
      </c>
      <c r="OM94" s="4883">
        <v>43108</v>
      </c>
      <c r="ON94" s="4883">
        <v>43104</v>
      </c>
      <c r="OO94" s="4883">
        <v>43125</v>
      </c>
      <c r="OP94" s="4883">
        <v>43125</v>
      </c>
      <c r="OQ94" s="4883">
        <v>43119</v>
      </c>
      <c r="OR94" s="4883">
        <v>43125</v>
      </c>
      <c r="OS94" s="4883">
        <v>43110</v>
      </c>
      <c r="OT94" s="4883">
        <v>43110</v>
      </c>
      <c r="OU94" s="4883">
        <v>43110</v>
      </c>
      <c r="OV94" s="4883">
        <v>43119</v>
      </c>
      <c r="OW94" s="4883">
        <v>43116</v>
      </c>
      <c r="OX94" s="4883">
        <v>43125</v>
      </c>
      <c r="OY94" s="4883">
        <v>43125</v>
      </c>
      <c r="OZ94" s="4883">
        <v>43116</v>
      </c>
      <c r="PA94" s="4883">
        <v>43116</v>
      </c>
      <c r="PB94" s="4883">
        <v>43116</v>
      </c>
      <c r="PC94" s="4883">
        <v>43137</v>
      </c>
      <c r="PD94" s="4883">
        <v>43122</v>
      </c>
      <c r="PE94" s="4883">
        <v>43123</v>
      </c>
      <c r="PF94" s="4883">
        <v>43139</v>
      </c>
      <c r="PG94" s="4883">
        <v>43154</v>
      </c>
      <c r="PH94" s="4883"/>
      <c r="PI94" s="4883">
        <v>43137</v>
      </c>
      <c r="PJ94" s="4883">
        <v>43143</v>
      </c>
      <c r="PK94" s="4883">
        <v>43137</v>
      </c>
      <c r="PL94" s="4883">
        <v>43159</v>
      </c>
      <c r="PM94" s="4883">
        <v>43147</v>
      </c>
      <c r="PN94" s="4883">
        <v>43131</v>
      </c>
      <c r="PO94" s="4883">
        <v>43131</v>
      </c>
      <c r="PP94" s="4883">
        <v>43131</v>
      </c>
      <c r="PQ94" s="4883">
        <v>43143</v>
      </c>
      <c r="PR94" s="4883">
        <v>43137</v>
      </c>
      <c r="PS94" s="4883">
        <v>43131</v>
      </c>
      <c r="PT94" s="4883">
        <v>43165</v>
      </c>
      <c r="PU94" s="4883">
        <v>43145</v>
      </c>
      <c r="PV94" s="4883">
        <v>43139</v>
      </c>
      <c r="PW94" s="4883">
        <v>43139</v>
      </c>
      <c r="PX94" s="4883">
        <v>43141</v>
      </c>
      <c r="PY94" s="4883">
        <v>43141</v>
      </c>
      <c r="PZ94" s="4883">
        <v>43139</v>
      </c>
      <c r="QA94" s="4883">
        <v>43145</v>
      </c>
      <c r="QB94" s="4883">
        <v>43145</v>
      </c>
      <c r="QC94" s="4883">
        <v>43145</v>
      </c>
      <c r="QD94" s="4883">
        <v>43145</v>
      </c>
      <c r="QE94" s="4883">
        <v>43145</v>
      </c>
      <c r="QF94" s="4883">
        <v>43145</v>
      </c>
      <c r="QG94" s="4883">
        <v>43145</v>
      </c>
      <c r="QH94" s="4883">
        <v>43145</v>
      </c>
      <c r="QI94" s="4883">
        <v>43145</v>
      </c>
      <c r="QJ94" s="4883">
        <v>43145</v>
      </c>
      <c r="QK94" s="4883">
        <v>43145</v>
      </c>
      <c r="QL94" s="4883">
        <v>43145</v>
      </c>
      <c r="QM94" s="4883">
        <v>43145</v>
      </c>
      <c r="QN94" s="4883">
        <v>43145</v>
      </c>
      <c r="QO94" s="4883">
        <v>43145</v>
      </c>
      <c r="QP94" s="4883">
        <v>43145</v>
      </c>
      <c r="QQ94" s="4883">
        <v>43145</v>
      </c>
      <c r="QR94" s="4883">
        <v>43145</v>
      </c>
      <c r="QS94" s="4883">
        <v>43145</v>
      </c>
      <c r="QT94" s="4883">
        <v>43145</v>
      </c>
      <c r="QU94" s="4883">
        <v>43145</v>
      </c>
      <c r="QV94" s="4883">
        <v>43145</v>
      </c>
      <c r="QW94" s="4883">
        <v>43145</v>
      </c>
      <c r="QX94" s="4883">
        <v>43145</v>
      </c>
      <c r="QY94" s="4883">
        <v>43145</v>
      </c>
      <c r="QZ94" s="4883">
        <v>43145</v>
      </c>
      <c r="RA94" s="4883">
        <v>43145</v>
      </c>
      <c r="RB94" s="4883">
        <v>43145</v>
      </c>
      <c r="RC94" s="4883">
        <v>43145</v>
      </c>
      <c r="RD94" s="4883">
        <v>43145</v>
      </c>
      <c r="RE94" s="4883">
        <v>43145</v>
      </c>
      <c r="RF94" s="4883">
        <v>43145</v>
      </c>
      <c r="RG94" s="4883">
        <v>43145</v>
      </c>
      <c r="RH94" s="4883">
        <v>43145</v>
      </c>
      <c r="RI94" s="4883">
        <v>43145</v>
      </c>
      <c r="RJ94" s="4883">
        <v>43145</v>
      </c>
      <c r="RK94" s="4883">
        <v>43200</v>
      </c>
      <c r="RL94" s="4883">
        <v>43195</v>
      </c>
      <c r="RM94" s="4883">
        <v>43195</v>
      </c>
      <c r="RN94" s="4883">
        <v>43193</v>
      </c>
      <c r="RO94" s="4883">
        <v>43201</v>
      </c>
      <c r="RP94" s="4883">
        <v>43200</v>
      </c>
      <c r="RQ94" s="4883">
        <v>43200</v>
      </c>
      <c r="RR94" s="4883">
        <v>43195</v>
      </c>
      <c r="RS94" s="4883">
        <v>43195</v>
      </c>
      <c r="RT94" s="4883">
        <v>43195</v>
      </c>
      <c r="RU94" s="4883">
        <v>43200</v>
      </c>
      <c r="RV94" s="4883">
        <v>43192</v>
      </c>
      <c r="RW94" s="4883">
        <v>43189</v>
      </c>
      <c r="RX94" s="4883">
        <v>43192</v>
      </c>
      <c r="RY94" s="4883">
        <v>43199</v>
      </c>
      <c r="RZ94" s="4883">
        <v>43199</v>
      </c>
      <c r="SA94" s="4883">
        <v>43199</v>
      </c>
      <c r="SB94" s="4883">
        <v>43199</v>
      </c>
      <c r="SC94" s="4883">
        <v>43215</v>
      </c>
      <c r="SD94" s="4883">
        <v>43200</v>
      </c>
      <c r="SE94" s="4883">
        <v>43211</v>
      </c>
      <c r="SF94" s="4883">
        <v>43221</v>
      </c>
      <c r="SG94" s="4883">
        <v>43208</v>
      </c>
      <c r="SH94" s="4883">
        <v>43208</v>
      </c>
      <c r="SI94" s="4883">
        <v>43207</v>
      </c>
      <c r="SJ94" s="4883">
        <v>43209</v>
      </c>
      <c r="SK94" s="4883">
        <v>43215</v>
      </c>
      <c r="SL94" s="4883">
        <v>43217</v>
      </c>
      <c r="SM94" s="4883">
        <v>43208</v>
      </c>
      <c r="SN94" s="4883">
        <v>43208</v>
      </c>
      <c r="SO94" s="4883">
        <v>43208</v>
      </c>
      <c r="SP94" s="4883">
        <v>43215</v>
      </c>
      <c r="SQ94" s="4883">
        <v>43222</v>
      </c>
      <c r="SR94" s="4883">
        <v>43220</v>
      </c>
      <c r="SS94" s="4883">
        <v>43220</v>
      </c>
      <c r="ST94" s="4883">
        <v>43216</v>
      </c>
      <c r="SU94" s="4883">
        <v>43216</v>
      </c>
      <c r="SV94" s="4883">
        <v>43216</v>
      </c>
      <c r="SW94" s="4883">
        <v>43216</v>
      </c>
      <c r="SX94" s="4883">
        <v>43215</v>
      </c>
      <c r="SY94" s="4883">
        <v>43220</v>
      </c>
      <c r="SZ94" s="4883">
        <v>43234</v>
      </c>
      <c r="TA94" s="4883">
        <v>43217</v>
      </c>
      <c r="TB94" s="4883">
        <v>43217</v>
      </c>
      <c r="TC94" s="4883">
        <v>43217</v>
      </c>
      <c r="TD94" s="4883">
        <v>43242</v>
      </c>
      <c r="TE94" s="4883">
        <v>43244</v>
      </c>
      <c r="TF94" s="4883">
        <v>43227</v>
      </c>
      <c r="TG94" s="4883">
        <v>43237</v>
      </c>
      <c r="TH94" s="4883">
        <v>43242</v>
      </c>
      <c r="TI94" s="4883">
        <v>43242</v>
      </c>
      <c r="TJ94" s="4883">
        <v>43242</v>
      </c>
      <c r="TK94" s="4883">
        <v>43242</v>
      </c>
      <c r="TL94" s="4883">
        <v>43244</v>
      </c>
      <c r="TM94" s="4883">
        <v>43251</v>
      </c>
      <c r="TN94" s="4883">
        <v>43251</v>
      </c>
      <c r="TO94" s="4883">
        <v>43241</v>
      </c>
      <c r="TP94" s="4883">
        <v>43234</v>
      </c>
      <c r="TQ94" s="4883">
        <v>43234</v>
      </c>
      <c r="TR94" s="4883">
        <v>43251</v>
      </c>
      <c r="TS94" s="4883">
        <v>43244</v>
      </c>
      <c r="TT94" s="4883">
        <v>43266</v>
      </c>
      <c r="TU94" s="4883">
        <v>43243</v>
      </c>
      <c r="TV94" s="4883">
        <v>43262</v>
      </c>
      <c r="TW94" s="4883">
        <v>43262</v>
      </c>
      <c r="TX94" s="4883">
        <v>43249</v>
      </c>
      <c r="TY94" s="4883">
        <v>43249</v>
      </c>
      <c r="TZ94" s="4883">
        <v>43251</v>
      </c>
      <c r="UA94" s="4883">
        <v>43262</v>
      </c>
      <c r="UB94" s="4883">
        <v>43262</v>
      </c>
      <c r="UC94" s="4883">
        <v>43262</v>
      </c>
      <c r="UD94" s="4883">
        <v>43262</v>
      </c>
      <c r="UE94" s="4883">
        <v>43262</v>
      </c>
      <c r="UF94" s="4883">
        <v>43262</v>
      </c>
      <c r="UG94" s="4883">
        <v>43251</v>
      </c>
      <c r="UH94" s="4883">
        <v>43251</v>
      </c>
      <c r="UI94" s="4883">
        <v>43259</v>
      </c>
      <c r="UJ94" s="4883">
        <v>43256</v>
      </c>
      <c r="UK94" s="4883">
        <v>43256</v>
      </c>
      <c r="UL94" s="4883">
        <v>43256</v>
      </c>
      <c r="UM94" s="4883">
        <v>43262</v>
      </c>
      <c r="UN94" s="4883">
        <v>43262</v>
      </c>
      <c r="UO94" s="4883">
        <v>43262</v>
      </c>
      <c r="UP94" s="4883">
        <v>43262</v>
      </c>
      <c r="UQ94" s="4883">
        <v>43262</v>
      </c>
      <c r="UR94" s="4883">
        <v>43262</v>
      </c>
      <c r="US94" s="4883">
        <v>43262</v>
      </c>
      <c r="UT94" s="4883">
        <v>43262</v>
      </c>
      <c r="UU94" s="4883">
        <v>43262</v>
      </c>
      <c r="UV94" s="4883">
        <v>43262</v>
      </c>
      <c r="UW94" s="4883">
        <v>43262</v>
      </c>
      <c r="UX94" s="4883">
        <v>43262</v>
      </c>
      <c r="UY94" s="4883">
        <v>43262</v>
      </c>
      <c r="UZ94" s="4883">
        <v>43262</v>
      </c>
      <c r="VA94" s="4883">
        <v>43262</v>
      </c>
      <c r="VB94" s="4883">
        <v>43262</v>
      </c>
      <c r="VC94" s="4883">
        <v>43262</v>
      </c>
      <c r="VD94" s="4883">
        <v>43262</v>
      </c>
      <c r="VE94" s="4883">
        <v>43262</v>
      </c>
      <c r="VF94" s="4883">
        <v>43262</v>
      </c>
      <c r="VG94" s="4883">
        <v>43262</v>
      </c>
      <c r="VH94" s="4883">
        <v>43262</v>
      </c>
      <c r="VI94" s="4883">
        <v>43262</v>
      </c>
      <c r="VJ94" s="4883">
        <v>43262</v>
      </c>
      <c r="VK94" s="4883">
        <v>43262</v>
      </c>
      <c r="VL94" s="4883">
        <v>43262</v>
      </c>
      <c r="VM94" s="4883">
        <v>43262</v>
      </c>
      <c r="VN94" s="4883">
        <v>43262</v>
      </c>
      <c r="VO94" s="4883">
        <v>43262</v>
      </c>
      <c r="VP94" s="4883">
        <v>43262</v>
      </c>
      <c r="VQ94" s="4883">
        <v>43266</v>
      </c>
      <c r="VR94" s="4883">
        <v>43266</v>
      </c>
      <c r="VS94" s="4883">
        <v>43266</v>
      </c>
      <c r="VT94" s="4883">
        <v>43266</v>
      </c>
      <c r="VU94" s="4883">
        <v>43266</v>
      </c>
      <c r="VV94" s="4883">
        <v>43266</v>
      </c>
      <c r="VW94" s="4883">
        <v>43266</v>
      </c>
      <c r="VX94" s="4883">
        <v>43266</v>
      </c>
      <c r="VY94" s="4883">
        <v>43266</v>
      </c>
      <c r="VZ94" s="4883">
        <v>43266</v>
      </c>
      <c r="WA94" s="4883">
        <v>43266</v>
      </c>
      <c r="WB94" s="4883">
        <v>43266</v>
      </c>
      <c r="WC94" s="4883">
        <v>43266</v>
      </c>
      <c r="WD94" s="4883">
        <v>43266</v>
      </c>
      <c r="WE94" s="4883">
        <v>43266</v>
      </c>
      <c r="WF94" s="4883">
        <v>43266</v>
      </c>
      <c r="WG94" s="4883">
        <v>43266</v>
      </c>
      <c r="WH94" s="4883">
        <v>43266</v>
      </c>
      <c r="WI94" s="4883">
        <v>43266</v>
      </c>
      <c r="WJ94" s="4883">
        <v>43266</v>
      </c>
      <c r="WK94" s="4883">
        <v>43266</v>
      </c>
      <c r="WL94" s="4883">
        <v>43266</v>
      </c>
      <c r="WM94" s="4883">
        <v>43266</v>
      </c>
      <c r="WN94" s="4883">
        <v>43266</v>
      </c>
      <c r="WO94" s="4883">
        <v>43266</v>
      </c>
      <c r="WP94" s="4883">
        <v>43266</v>
      </c>
      <c r="WQ94" s="4883">
        <v>43266</v>
      </c>
      <c r="WR94" s="4883">
        <v>43266</v>
      </c>
      <c r="WS94" s="4883">
        <v>43266</v>
      </c>
      <c r="WT94" s="4883">
        <v>43266</v>
      </c>
      <c r="WU94" s="4883">
        <v>43266</v>
      </c>
      <c r="WV94" s="4883">
        <v>43266</v>
      </c>
      <c r="WW94" s="4883">
        <v>43266</v>
      </c>
      <c r="WX94" s="4883">
        <v>43266</v>
      </c>
      <c r="WY94" s="4883">
        <v>43321</v>
      </c>
      <c r="WZ94" s="4883">
        <v>43340</v>
      </c>
      <c r="XA94" s="4883">
        <v>43356</v>
      </c>
      <c r="XB94" s="4883">
        <v>43326</v>
      </c>
      <c r="XC94" s="4883">
        <v>43326</v>
      </c>
      <c r="XD94" s="4883">
        <v>43326</v>
      </c>
      <c r="XE94" s="4883">
        <v>43326</v>
      </c>
      <c r="XF94" s="4883">
        <v>43326</v>
      </c>
      <c r="XG94" s="4883">
        <v>43326</v>
      </c>
      <c r="XH94" s="4883">
        <v>43362</v>
      </c>
      <c r="XI94" s="4883">
        <v>43355</v>
      </c>
      <c r="XJ94" s="4883">
        <v>43349</v>
      </c>
      <c r="XK94" s="4883">
        <v>43349</v>
      </c>
      <c r="XL94" s="4883">
        <v>43342</v>
      </c>
      <c r="XM94" s="4883">
        <v>43362</v>
      </c>
      <c r="XN94" s="4883">
        <v>43362</v>
      </c>
      <c r="XO94" s="4883">
        <v>43342</v>
      </c>
      <c r="XP94" s="4883">
        <v>43343</v>
      </c>
      <c r="XQ94" s="4883">
        <v>43343</v>
      </c>
      <c r="XR94" s="4883">
        <v>43338</v>
      </c>
      <c r="XS94" s="4883">
        <v>43339</v>
      </c>
      <c r="XT94" s="4883">
        <v>43361</v>
      </c>
      <c r="XU94" s="4883">
        <v>43357</v>
      </c>
      <c r="XV94" s="4883">
        <v>43367</v>
      </c>
      <c r="XW94" s="4883">
        <v>43367</v>
      </c>
      <c r="XX94" s="4883">
        <v>43357</v>
      </c>
      <c r="XY94" s="4883">
        <v>43357</v>
      </c>
      <c r="XZ94" s="4883">
        <v>43355</v>
      </c>
      <c r="YA94" s="4883">
        <v>43360</v>
      </c>
      <c r="YB94" s="4883">
        <v>43367</v>
      </c>
      <c r="YC94" s="4883">
        <v>43354</v>
      </c>
      <c r="YD94" s="4883">
        <v>43367</v>
      </c>
      <c r="YE94" s="4883">
        <v>43360</v>
      </c>
      <c r="YF94" s="4883">
        <v>43360</v>
      </c>
      <c r="YG94" s="4883">
        <v>43367</v>
      </c>
      <c r="YH94" s="4883">
        <v>43367</v>
      </c>
      <c r="YI94" s="4883">
        <v>43367</v>
      </c>
      <c r="YJ94" s="4883">
        <v>43367</v>
      </c>
      <c r="YK94" s="4883">
        <v>43363</v>
      </c>
      <c r="YL94" s="4883">
        <v>43363</v>
      </c>
      <c r="YM94" s="4883">
        <v>43363</v>
      </c>
      <c r="YN94" s="4883">
        <v>43367</v>
      </c>
      <c r="YO94" s="4883">
        <v>43367</v>
      </c>
      <c r="YP94" s="4883">
        <v>43367</v>
      </c>
      <c r="YQ94" s="4883">
        <v>43367</v>
      </c>
      <c r="YR94" s="4883">
        <v>43367</v>
      </c>
      <c r="YS94" s="4883">
        <v>43366</v>
      </c>
      <c r="YT94" s="4883">
        <v>43366</v>
      </c>
      <c r="YU94" s="4883">
        <v>43367</v>
      </c>
      <c r="YV94" s="4883">
        <v>43367</v>
      </c>
      <c r="YW94" s="4883">
        <v>43367</v>
      </c>
      <c r="YX94" s="4883">
        <v>43389</v>
      </c>
      <c r="YY94" s="4883">
        <v>43383</v>
      </c>
      <c r="YZ94" s="4883">
        <v>43383</v>
      </c>
      <c r="ZA94" s="4883">
        <v>43375</v>
      </c>
      <c r="ZB94" s="4883">
        <v>43374</v>
      </c>
      <c r="ZC94" s="4883">
        <v>43406</v>
      </c>
      <c r="ZD94" s="4883">
        <v>43384</v>
      </c>
      <c r="ZE94" s="4883">
        <v>43404</v>
      </c>
      <c r="ZF94" s="4883">
        <v>43404</v>
      </c>
      <c r="ZG94" s="4883">
        <v>43393</v>
      </c>
      <c r="ZH94" s="4883">
        <v>43393</v>
      </c>
      <c r="ZI94" s="4883">
        <v>43399</v>
      </c>
      <c r="ZJ94" s="4883">
        <v>43386</v>
      </c>
      <c r="ZK94" s="4883">
        <v>43410</v>
      </c>
      <c r="ZL94" s="4883">
        <v>43402</v>
      </c>
      <c r="ZM94" s="4883">
        <v>43402</v>
      </c>
      <c r="ZN94" s="4883">
        <v>43402</v>
      </c>
      <c r="ZO94" s="4883">
        <v>43402</v>
      </c>
      <c r="ZP94" s="4883">
        <v>43409</v>
      </c>
      <c r="ZQ94" s="4883">
        <v>43413</v>
      </c>
      <c r="ZR94" s="4883">
        <v>43403</v>
      </c>
      <c r="ZS94" s="4883">
        <v>43403</v>
      </c>
      <c r="ZT94" s="4883">
        <v>43412</v>
      </c>
      <c r="ZU94" s="4883">
        <v>43412</v>
      </c>
      <c r="ZV94" s="4883">
        <v>43412</v>
      </c>
      <c r="ZW94" s="4883">
        <v>43405</v>
      </c>
      <c r="ZX94" s="4883">
        <v>43419</v>
      </c>
      <c r="ZY94" s="4883">
        <v>43414</v>
      </c>
      <c r="ZZ94" s="4883">
        <v>43413</v>
      </c>
      <c r="AAA94" s="4883">
        <v>43418</v>
      </c>
      <c r="AAB94" s="4883">
        <v>43418</v>
      </c>
      <c r="AAC94" s="4883">
        <v>43418</v>
      </c>
      <c r="AAD94" s="4883">
        <v>43437</v>
      </c>
      <c r="AAE94" s="4883">
        <v>43413</v>
      </c>
      <c r="AAF94" s="4883">
        <v>43419</v>
      </c>
      <c r="AAG94" s="4883">
        <v>43410</v>
      </c>
      <c r="AAH94" s="4883">
        <v>43433</v>
      </c>
      <c r="AAI94" s="4883">
        <v>43431</v>
      </c>
      <c r="AAJ94" s="4883">
        <v>43431</v>
      </c>
      <c r="AAK94" s="4883">
        <v>43441</v>
      </c>
      <c r="AAL94" s="4883">
        <v>43441</v>
      </c>
      <c r="AAM94" s="4883">
        <v>43417</v>
      </c>
      <c r="AAN94" s="4883">
        <v>43424</v>
      </c>
      <c r="AAO94" s="4883">
        <v>43447</v>
      </c>
      <c r="AAP94" s="4883">
        <v>43429</v>
      </c>
      <c r="AAQ94" s="4883">
        <v>43429</v>
      </c>
      <c r="AAR94" s="4883">
        <v>43433</v>
      </c>
      <c r="AAS94" s="4883">
        <v>43452</v>
      </c>
      <c r="AAT94" s="4883" t="s">
        <v>647</v>
      </c>
      <c r="AAU94" s="4883" t="s">
        <v>647</v>
      </c>
      <c r="AAV94" s="4883">
        <v>43427</v>
      </c>
      <c r="AAW94" s="4883">
        <v>43427</v>
      </c>
      <c r="AAX94" s="4883">
        <v>43427</v>
      </c>
      <c r="AAY94" s="4883" t="s">
        <v>647</v>
      </c>
      <c r="AAZ94" s="4883" t="s">
        <v>647</v>
      </c>
      <c r="ABA94" s="4883" t="s">
        <v>647</v>
      </c>
      <c r="ABB94" s="4883">
        <v>43446</v>
      </c>
      <c r="ABC94" s="4883">
        <v>43453</v>
      </c>
      <c r="ABD94" s="4883">
        <v>43453</v>
      </c>
      <c r="ABE94" s="4883">
        <v>43453</v>
      </c>
      <c r="ABF94" s="4883">
        <v>43465</v>
      </c>
      <c r="ABG94" s="4883">
        <v>43444</v>
      </c>
      <c r="ABH94" s="4883">
        <v>43465</v>
      </c>
    </row>
    <row r="95" spans="1:736" x14ac:dyDescent="0.2">
      <c r="B95" s="4831"/>
      <c r="C95" s="2954"/>
      <c r="D95" s="2954"/>
      <c r="E95" s="2954"/>
      <c r="UU95" s="4946"/>
    </row>
    <row r="96" spans="1:736" x14ac:dyDescent="0.2">
      <c r="C96" s="2954"/>
      <c r="D96" s="2954"/>
      <c r="E96" s="2954"/>
    </row>
    <row r="97" spans="1:736" ht="12.6" thickBot="1" x14ac:dyDescent="0.3">
      <c r="A97" s="1432" t="s">
        <v>91</v>
      </c>
      <c r="C97" s="2954"/>
      <c r="D97" s="2954"/>
      <c r="E97" s="2954"/>
    </row>
    <row r="98" spans="1:736" x14ac:dyDescent="0.2">
      <c r="A98" s="2703" t="s">
        <v>415</v>
      </c>
      <c r="B98" s="2952">
        <v>13</v>
      </c>
      <c r="C98" s="2952">
        <v>14.2</v>
      </c>
      <c r="D98" s="2952"/>
      <c r="E98" s="2952"/>
      <c r="F98" s="2952"/>
      <c r="G98" s="2952">
        <v>21</v>
      </c>
      <c r="H98" s="2952">
        <v>22</v>
      </c>
      <c r="I98" s="2952">
        <v>24</v>
      </c>
      <c r="J98" s="2952">
        <v>21</v>
      </c>
      <c r="K98" s="2952">
        <v>11</v>
      </c>
      <c r="L98" s="2952">
        <v>3</v>
      </c>
      <c r="M98" s="2952">
        <v>23.6</v>
      </c>
      <c r="N98" s="2952">
        <v>25</v>
      </c>
      <c r="O98" s="2952">
        <v>24</v>
      </c>
      <c r="P98" s="2952">
        <v>17</v>
      </c>
      <c r="Q98" s="2952">
        <v>11</v>
      </c>
      <c r="R98" s="2952"/>
      <c r="S98" s="2952"/>
      <c r="T98" s="2952">
        <v>19</v>
      </c>
      <c r="U98" s="2952">
        <v>16</v>
      </c>
      <c r="V98" s="2952">
        <v>9</v>
      </c>
      <c r="W98" s="2952">
        <v>21</v>
      </c>
      <c r="X98" s="2952">
        <v>18</v>
      </c>
      <c r="Y98" s="2952"/>
      <c r="Z98" s="2952"/>
      <c r="AA98" s="2952">
        <v>13</v>
      </c>
      <c r="AB98" s="2952">
        <v>14</v>
      </c>
      <c r="AC98" s="2952">
        <v>15</v>
      </c>
      <c r="AD98" s="2952">
        <v>14</v>
      </c>
      <c r="AE98" s="2952">
        <v>13</v>
      </c>
      <c r="AF98" s="2952">
        <v>4</v>
      </c>
      <c r="AG98" s="2952">
        <v>1</v>
      </c>
      <c r="AH98" s="2952">
        <v>16</v>
      </c>
      <c r="AI98" s="2952">
        <v>17</v>
      </c>
      <c r="AJ98" s="2952">
        <v>15</v>
      </c>
      <c r="AK98" s="2952">
        <v>17</v>
      </c>
      <c r="AL98" s="2952">
        <v>23</v>
      </c>
      <c r="AM98" s="2952">
        <v>6</v>
      </c>
      <c r="AN98" s="2952"/>
      <c r="AO98" s="2952">
        <v>23</v>
      </c>
      <c r="AP98" s="2952">
        <v>20</v>
      </c>
      <c r="AQ98" s="2952">
        <v>21</v>
      </c>
      <c r="AR98" s="2952"/>
      <c r="AS98" s="2952">
        <v>20</v>
      </c>
      <c r="AT98" s="2952">
        <v>4</v>
      </c>
      <c r="AU98" s="2952"/>
      <c r="AV98" s="2952">
        <v>24</v>
      </c>
      <c r="AW98" s="2952">
        <v>24</v>
      </c>
      <c r="AX98" s="2952">
        <v>23</v>
      </c>
      <c r="AY98" s="2952">
        <v>23</v>
      </c>
      <c r="AZ98" s="2952">
        <v>23</v>
      </c>
      <c r="BA98" s="2952">
        <v>5</v>
      </c>
      <c r="BB98" s="2952"/>
      <c r="BC98" s="2952">
        <v>22</v>
      </c>
      <c r="BD98" s="2952">
        <v>23</v>
      </c>
      <c r="BE98" s="2952">
        <v>24</v>
      </c>
      <c r="BF98" s="2952">
        <v>22</v>
      </c>
      <c r="BG98" s="2952">
        <v>22</v>
      </c>
      <c r="BH98" s="2952">
        <v>3</v>
      </c>
      <c r="BI98" s="2952"/>
      <c r="BJ98" s="2952">
        <v>21</v>
      </c>
      <c r="BK98" s="2952">
        <v>25</v>
      </c>
      <c r="BL98" s="2952">
        <v>24</v>
      </c>
      <c r="BM98" s="2952">
        <v>23</v>
      </c>
      <c r="BN98" s="2952">
        <v>21</v>
      </c>
      <c r="BO98" s="2952">
        <v>4</v>
      </c>
      <c r="BP98" s="2952"/>
      <c r="BQ98" s="2952">
        <v>20</v>
      </c>
      <c r="BR98" s="2952">
        <v>19</v>
      </c>
      <c r="BS98" s="2952">
        <v>23</v>
      </c>
      <c r="BT98" s="2952">
        <v>25</v>
      </c>
      <c r="BU98" s="2952">
        <v>21</v>
      </c>
      <c r="BV98" s="2952">
        <v>8</v>
      </c>
      <c r="BW98" s="2952"/>
      <c r="BX98" s="2952">
        <v>23</v>
      </c>
      <c r="BY98" s="2952"/>
      <c r="BZ98" s="2952">
        <v>21</v>
      </c>
      <c r="CA98" s="2952">
        <v>23</v>
      </c>
      <c r="CB98" s="2952">
        <v>20</v>
      </c>
      <c r="CC98" s="2952">
        <v>4</v>
      </c>
      <c r="CD98" s="2952"/>
      <c r="CE98" s="2952">
        <v>22</v>
      </c>
      <c r="CF98" s="2952">
        <v>22</v>
      </c>
      <c r="CG98" s="2952">
        <v>20</v>
      </c>
      <c r="CH98" s="2952">
        <v>20</v>
      </c>
      <c r="CI98" s="2952">
        <v>22</v>
      </c>
      <c r="CJ98" s="2952">
        <v>6</v>
      </c>
      <c r="CK98" s="2952"/>
      <c r="CL98" s="2952">
        <v>22</v>
      </c>
      <c r="CM98" s="2952">
        <v>20</v>
      </c>
      <c r="CN98" s="2952">
        <v>21</v>
      </c>
      <c r="CO98" s="2952">
        <v>26</v>
      </c>
      <c r="CP98" s="2952">
        <v>21</v>
      </c>
      <c r="CQ98" s="2952">
        <v>6</v>
      </c>
      <c r="CR98" s="2952"/>
      <c r="CS98" s="2952">
        <v>19</v>
      </c>
      <c r="CT98" s="2952">
        <v>20</v>
      </c>
      <c r="CU98" s="2952">
        <v>20</v>
      </c>
      <c r="CV98" s="2952">
        <v>20</v>
      </c>
      <c r="CW98" s="2952">
        <v>21</v>
      </c>
      <c r="CX98" s="2952">
        <v>7</v>
      </c>
      <c r="CY98" s="2952"/>
      <c r="CZ98" s="2952">
        <v>20</v>
      </c>
      <c r="DA98" s="2952">
        <v>22</v>
      </c>
      <c r="DB98" s="2952">
        <v>20</v>
      </c>
      <c r="DC98" s="2952">
        <v>22</v>
      </c>
      <c r="DD98" s="2952">
        <v>22</v>
      </c>
      <c r="DE98" s="2952">
        <v>6</v>
      </c>
      <c r="DF98" s="2952"/>
      <c r="DG98" s="2952">
        <v>17</v>
      </c>
      <c r="DH98" s="2952">
        <v>17</v>
      </c>
      <c r="DI98" s="2952">
        <v>19</v>
      </c>
      <c r="DJ98" s="2952">
        <v>19</v>
      </c>
      <c r="DK98" s="2952">
        <v>19</v>
      </c>
      <c r="DL98" s="2952"/>
      <c r="DM98" s="2952"/>
      <c r="DN98" s="2952">
        <v>22</v>
      </c>
      <c r="DO98" s="2952">
        <v>21</v>
      </c>
      <c r="DP98" s="2952">
        <v>20</v>
      </c>
      <c r="DQ98" s="2952">
        <v>20</v>
      </c>
      <c r="DR98" s="2952">
        <v>21</v>
      </c>
      <c r="DS98" s="2952">
        <v>2</v>
      </c>
      <c r="DT98" s="2952"/>
      <c r="DU98" s="2952">
        <v>19</v>
      </c>
      <c r="DV98" s="2952">
        <v>18</v>
      </c>
      <c r="DW98" s="2952">
        <v>20</v>
      </c>
      <c r="DX98" s="2952">
        <v>16</v>
      </c>
      <c r="DY98" s="2952">
        <v>18</v>
      </c>
      <c r="DZ98" s="2952"/>
      <c r="EA98" s="2952"/>
      <c r="EB98" s="2952">
        <v>16</v>
      </c>
      <c r="EC98" s="2952">
        <v>18</v>
      </c>
      <c r="ED98" s="2952">
        <v>17</v>
      </c>
      <c r="EE98" s="2952">
        <v>19</v>
      </c>
      <c r="EF98" s="2952">
        <v>16</v>
      </c>
      <c r="EG98" s="2952"/>
      <c r="EH98" s="2952"/>
      <c r="EI98" s="2952">
        <v>16</v>
      </c>
      <c r="EJ98" s="2952">
        <v>14</v>
      </c>
      <c r="EK98" s="2952">
        <v>14</v>
      </c>
      <c r="EL98" s="2952">
        <v>15</v>
      </c>
      <c r="EM98" s="2952">
        <v>14</v>
      </c>
      <c r="EN98" s="2952">
        <v>1</v>
      </c>
      <c r="EO98" s="2952"/>
      <c r="EP98" s="2952">
        <v>22</v>
      </c>
      <c r="EQ98" s="2952">
        <v>17</v>
      </c>
      <c r="ER98" s="2952">
        <v>18</v>
      </c>
      <c r="ES98" s="2952">
        <v>20</v>
      </c>
      <c r="ET98" s="2952">
        <v>19</v>
      </c>
      <c r="EU98" s="2952"/>
      <c r="EV98" s="2952"/>
      <c r="EW98" s="2952"/>
      <c r="EX98" s="2952">
        <v>16</v>
      </c>
      <c r="EY98" s="2952">
        <v>18</v>
      </c>
      <c r="EZ98" s="2952">
        <v>22</v>
      </c>
      <c r="FA98" s="2952">
        <v>24</v>
      </c>
      <c r="FB98" s="2952">
        <v>5</v>
      </c>
      <c r="FC98" s="2952"/>
      <c r="FD98" s="2952">
        <v>18</v>
      </c>
      <c r="FE98" s="2952">
        <v>18</v>
      </c>
      <c r="FF98" s="2952">
        <v>19</v>
      </c>
      <c r="FG98" s="2952">
        <v>20</v>
      </c>
      <c r="FH98" s="2952">
        <v>19</v>
      </c>
      <c r="FI98" s="2952">
        <v>4</v>
      </c>
      <c r="FJ98" s="2952"/>
      <c r="FK98" s="2952">
        <v>17</v>
      </c>
      <c r="FL98" s="2952">
        <v>20</v>
      </c>
      <c r="FM98" s="2952">
        <v>19</v>
      </c>
      <c r="FN98" s="2952">
        <v>19</v>
      </c>
      <c r="FO98" s="2952">
        <v>20</v>
      </c>
      <c r="FP98" s="2952">
        <v>1</v>
      </c>
      <c r="FQ98" s="2952"/>
      <c r="FR98" s="2952">
        <v>18</v>
      </c>
      <c r="FS98" s="2952">
        <v>18</v>
      </c>
      <c r="FT98" s="2952">
        <v>18</v>
      </c>
      <c r="FU98" s="2952">
        <v>19</v>
      </c>
      <c r="FV98" s="2952">
        <v>19</v>
      </c>
      <c r="FW98" s="2952">
        <v>1</v>
      </c>
      <c r="FX98" s="2952"/>
      <c r="FY98" s="2952">
        <v>16</v>
      </c>
      <c r="FZ98" s="2952">
        <v>18</v>
      </c>
      <c r="GA98" s="2952">
        <v>16</v>
      </c>
      <c r="GB98" s="2952">
        <v>15</v>
      </c>
      <c r="GC98" s="2952">
        <v>15</v>
      </c>
      <c r="GD98" s="2952"/>
      <c r="GE98" s="2952"/>
      <c r="GF98" s="2952">
        <v>16</v>
      </c>
      <c r="GG98" s="2952"/>
      <c r="GH98" s="2952">
        <v>13</v>
      </c>
      <c r="GI98" s="2952">
        <v>13</v>
      </c>
      <c r="GJ98" s="2952">
        <v>15</v>
      </c>
      <c r="GK98" s="2952">
        <v>4</v>
      </c>
      <c r="GL98" s="2952"/>
      <c r="GM98" s="2952">
        <v>16</v>
      </c>
      <c r="GN98" s="2952">
        <v>19</v>
      </c>
      <c r="GO98" s="2952">
        <v>17</v>
      </c>
      <c r="GP98" s="2952">
        <v>18</v>
      </c>
      <c r="GQ98" s="2952">
        <v>18</v>
      </c>
      <c r="GR98" s="2952">
        <v>4</v>
      </c>
      <c r="GS98" s="2952"/>
      <c r="GT98" s="2952">
        <v>17</v>
      </c>
      <c r="GU98" s="2952">
        <v>15</v>
      </c>
      <c r="GV98" s="2952">
        <v>18</v>
      </c>
      <c r="GW98" s="2952">
        <v>17</v>
      </c>
      <c r="GX98" s="2952">
        <v>19</v>
      </c>
      <c r="GY98" s="2952">
        <v>4</v>
      </c>
      <c r="GZ98" s="2952"/>
      <c r="HA98" s="2952">
        <v>19</v>
      </c>
      <c r="HB98" s="2952">
        <v>18</v>
      </c>
      <c r="HC98" s="2952">
        <v>17</v>
      </c>
      <c r="HD98" s="2952">
        <v>17</v>
      </c>
      <c r="HE98" s="2952">
        <v>16</v>
      </c>
      <c r="HF98" s="2952"/>
      <c r="HG98" s="2952"/>
      <c r="HH98" s="2952">
        <v>15</v>
      </c>
      <c r="HI98" s="2952">
        <v>18</v>
      </c>
      <c r="HJ98" s="2952">
        <v>17</v>
      </c>
      <c r="HK98" s="2952">
        <v>17</v>
      </c>
      <c r="HL98" s="2952">
        <v>15</v>
      </c>
      <c r="HM98" s="2952">
        <v>3</v>
      </c>
      <c r="HN98" s="2952"/>
      <c r="HO98" s="2952">
        <v>17</v>
      </c>
      <c r="HP98" s="2952">
        <v>18</v>
      </c>
      <c r="HQ98" s="2952">
        <v>18</v>
      </c>
      <c r="HR98" s="2952">
        <v>15</v>
      </c>
      <c r="HS98" s="2952">
        <v>15</v>
      </c>
      <c r="HT98" s="2952">
        <v>3</v>
      </c>
      <c r="HU98" s="2952"/>
      <c r="HV98" s="2952">
        <v>21</v>
      </c>
      <c r="HW98" s="2952">
        <v>22</v>
      </c>
      <c r="HX98" s="2952">
        <v>19</v>
      </c>
      <c r="HY98" s="2952">
        <v>22</v>
      </c>
      <c r="HZ98" s="2952">
        <v>21</v>
      </c>
      <c r="IA98" s="2952">
        <v>4</v>
      </c>
      <c r="IB98" s="2952"/>
      <c r="IC98" s="2952">
        <v>24</v>
      </c>
      <c r="ID98" s="2952">
        <v>21</v>
      </c>
      <c r="IE98" s="2952">
        <v>23</v>
      </c>
      <c r="IF98" s="2952">
        <v>22</v>
      </c>
      <c r="IG98" s="2952">
        <v>20</v>
      </c>
      <c r="IH98" s="2952"/>
      <c r="II98" s="2952"/>
      <c r="IJ98" s="2952">
        <v>19</v>
      </c>
      <c r="IK98" s="2952">
        <v>19</v>
      </c>
      <c r="IL98" s="2952">
        <v>21</v>
      </c>
      <c r="IM98" s="2952">
        <v>23</v>
      </c>
      <c r="IN98" s="2952">
        <v>22</v>
      </c>
      <c r="IO98" s="2952"/>
      <c r="IP98" s="2952"/>
      <c r="IQ98" s="2952"/>
      <c r="IR98" s="2952">
        <v>23</v>
      </c>
      <c r="IS98" s="2952">
        <v>24</v>
      </c>
      <c r="IT98" s="2952">
        <v>24</v>
      </c>
      <c r="IU98" s="2952">
        <v>22</v>
      </c>
      <c r="IV98" s="2952"/>
      <c r="IW98" s="2952"/>
      <c r="IX98" s="2952">
        <v>17</v>
      </c>
      <c r="IY98" s="2952">
        <v>14</v>
      </c>
      <c r="IZ98" s="2952">
        <v>21</v>
      </c>
      <c r="JA98" s="2952">
        <v>24</v>
      </c>
      <c r="JB98" s="2952">
        <v>19</v>
      </c>
      <c r="JC98" s="2952"/>
      <c r="JD98" s="2952"/>
      <c r="JE98" s="2952">
        <v>16</v>
      </c>
      <c r="JF98" s="2952">
        <v>17</v>
      </c>
      <c r="JG98" s="2952">
        <v>17</v>
      </c>
      <c r="JH98" s="2952">
        <v>17</v>
      </c>
      <c r="JI98" s="2952">
        <v>20</v>
      </c>
      <c r="JJ98" s="2952"/>
      <c r="JK98" s="2952"/>
      <c r="JL98" s="2952">
        <v>20</v>
      </c>
      <c r="JM98" s="2952">
        <v>21</v>
      </c>
      <c r="JN98" s="2952">
        <v>19</v>
      </c>
      <c r="JO98" s="2952">
        <v>21</v>
      </c>
      <c r="JP98" s="2952">
        <v>19</v>
      </c>
      <c r="JQ98" s="2952"/>
      <c r="JR98" s="2952"/>
      <c r="JS98" s="2952">
        <v>18</v>
      </c>
      <c r="JT98" s="2952">
        <v>16</v>
      </c>
      <c r="JU98" s="2952">
        <v>21</v>
      </c>
      <c r="JV98" s="2952">
        <v>18</v>
      </c>
      <c r="JW98" s="2952">
        <v>17</v>
      </c>
      <c r="JX98" s="2952"/>
      <c r="JY98" s="2952"/>
      <c r="JZ98" s="2952">
        <v>14</v>
      </c>
      <c r="KA98" s="2952">
        <v>19</v>
      </c>
      <c r="KB98" s="2952">
        <v>14</v>
      </c>
      <c r="KC98" s="2952">
        <v>11</v>
      </c>
      <c r="KD98" s="2952">
        <v>19</v>
      </c>
      <c r="KE98" s="2952"/>
      <c r="KF98" s="2952"/>
      <c r="KG98" s="2952">
        <v>19</v>
      </c>
      <c r="KH98" s="2952">
        <v>18</v>
      </c>
      <c r="KI98" s="2952">
        <v>19</v>
      </c>
      <c r="KJ98" s="2952">
        <v>20</v>
      </c>
      <c r="KK98" s="2952">
        <v>19</v>
      </c>
      <c r="KL98" s="2952"/>
      <c r="KM98" s="2952"/>
      <c r="KN98" s="2952">
        <v>19</v>
      </c>
      <c r="KO98" s="2952">
        <v>19</v>
      </c>
      <c r="KP98" s="2952">
        <v>18</v>
      </c>
      <c r="KQ98" s="2952">
        <v>19</v>
      </c>
      <c r="KR98" s="2952">
        <v>19</v>
      </c>
      <c r="KS98" s="2952"/>
      <c r="KT98" s="2952"/>
      <c r="KU98" s="2952">
        <v>21</v>
      </c>
      <c r="KV98" s="2952">
        <v>18</v>
      </c>
      <c r="KW98" s="2952">
        <v>18</v>
      </c>
      <c r="KX98" s="2952">
        <v>20</v>
      </c>
      <c r="KY98" s="2952">
        <v>19</v>
      </c>
      <c r="KZ98" s="2952"/>
      <c r="LA98" s="2952"/>
      <c r="LB98" s="2952">
        <v>18</v>
      </c>
      <c r="LC98" s="2952">
        <v>19</v>
      </c>
      <c r="LD98" s="2952">
        <v>19</v>
      </c>
      <c r="LE98" s="2952">
        <v>17</v>
      </c>
      <c r="LF98" s="2952">
        <v>16</v>
      </c>
      <c r="LG98" s="2952"/>
      <c r="LH98" s="2952"/>
      <c r="LI98" s="2952">
        <v>17</v>
      </c>
      <c r="LJ98" s="2952">
        <v>16</v>
      </c>
      <c r="LK98" s="2952">
        <v>16</v>
      </c>
      <c r="LL98" s="2952">
        <v>16</v>
      </c>
      <c r="LM98" s="2952">
        <v>17</v>
      </c>
      <c r="LN98" s="2952"/>
      <c r="LO98" s="2952"/>
      <c r="LP98" s="2952">
        <v>16</v>
      </c>
      <c r="LQ98" s="2952">
        <v>19</v>
      </c>
      <c r="LR98" s="2952">
        <v>20</v>
      </c>
      <c r="LS98" s="2952"/>
      <c r="LT98" s="2952">
        <v>17</v>
      </c>
      <c r="LU98" s="2952">
        <v>6</v>
      </c>
      <c r="LV98" s="2952"/>
      <c r="LW98" s="2952">
        <v>18</v>
      </c>
      <c r="LX98" s="2952">
        <v>19</v>
      </c>
      <c r="LY98" s="2952">
        <v>18</v>
      </c>
      <c r="LZ98" s="2952">
        <v>17</v>
      </c>
      <c r="MA98" s="2952"/>
      <c r="MB98" s="2952"/>
      <c r="MC98" s="2952"/>
      <c r="MD98" s="2952">
        <v>9</v>
      </c>
      <c r="ME98" s="2952">
        <v>18</v>
      </c>
      <c r="MF98" s="2952">
        <v>18</v>
      </c>
      <c r="MG98" s="2952">
        <v>20</v>
      </c>
      <c r="MH98" s="2952">
        <v>22</v>
      </c>
      <c r="MI98" s="2952">
        <v>3</v>
      </c>
      <c r="MJ98" s="2952"/>
      <c r="MK98" s="2952">
        <v>17</v>
      </c>
      <c r="ML98" s="2952">
        <v>21</v>
      </c>
      <c r="MM98" s="2952">
        <v>20</v>
      </c>
      <c r="MN98" s="2952">
        <v>20</v>
      </c>
      <c r="MO98" s="2952">
        <v>20</v>
      </c>
      <c r="MP98" s="2952">
        <v>3</v>
      </c>
      <c r="MQ98" s="2952"/>
      <c r="MR98" s="2952">
        <v>18</v>
      </c>
      <c r="MS98" s="2952">
        <v>19</v>
      </c>
      <c r="MT98" s="2952">
        <v>22</v>
      </c>
      <c r="MU98" s="2952">
        <v>18</v>
      </c>
      <c r="MV98" s="2952">
        <v>18</v>
      </c>
      <c r="MW98" s="2952"/>
      <c r="MX98" s="2952"/>
      <c r="MY98" s="2952"/>
      <c r="MZ98" s="2952">
        <v>21</v>
      </c>
      <c r="NA98" s="2952">
        <v>17</v>
      </c>
      <c r="NB98" s="2952">
        <v>20</v>
      </c>
      <c r="NC98" s="2952">
        <v>20</v>
      </c>
      <c r="ND98" s="2952"/>
      <c r="NE98" s="2952"/>
      <c r="NF98" s="2952"/>
      <c r="NG98" s="2952">
        <v>20</v>
      </c>
      <c r="NH98" s="2952">
        <v>22</v>
      </c>
      <c r="NI98" s="2952"/>
      <c r="NJ98" s="2952">
        <v>19</v>
      </c>
      <c r="NK98" s="2952">
        <v>4</v>
      </c>
      <c r="NL98" s="2952"/>
      <c r="NM98" s="2952">
        <v>20</v>
      </c>
      <c r="NN98" s="2952">
        <v>23</v>
      </c>
      <c r="NO98" s="2952">
        <v>20</v>
      </c>
      <c r="NP98" s="2952">
        <v>22</v>
      </c>
      <c r="NQ98" s="2952">
        <v>20</v>
      </c>
      <c r="NR98" s="2952"/>
      <c r="NS98" s="2952"/>
      <c r="NT98" s="2952">
        <v>20</v>
      </c>
      <c r="NU98" s="2952">
        <v>16</v>
      </c>
      <c r="NV98" s="2952">
        <v>17</v>
      </c>
      <c r="NW98" s="2952">
        <v>18</v>
      </c>
      <c r="NX98" s="2952">
        <v>17</v>
      </c>
      <c r="NY98" s="2952"/>
      <c r="NZ98" s="2952"/>
      <c r="OA98" s="2952">
        <v>15</v>
      </c>
      <c r="OB98" s="2952">
        <v>20</v>
      </c>
      <c r="OC98" s="2952">
        <v>22</v>
      </c>
      <c r="OD98" s="2952">
        <v>20</v>
      </c>
      <c r="OE98" s="2952">
        <v>20</v>
      </c>
      <c r="OF98" s="2952">
        <v>6</v>
      </c>
      <c r="OG98" s="2952"/>
      <c r="OH98" s="2952">
        <v>21</v>
      </c>
      <c r="OI98" s="2952">
        <v>20</v>
      </c>
      <c r="OJ98" s="2952">
        <v>20</v>
      </c>
      <c r="OK98" s="2952">
        <v>21</v>
      </c>
      <c r="OL98" s="2952">
        <v>19</v>
      </c>
      <c r="OM98" s="2952">
        <v>5</v>
      </c>
      <c r="ON98" s="2952"/>
      <c r="OO98" s="2952">
        <v>21</v>
      </c>
      <c r="OP98" s="2952">
        <v>22</v>
      </c>
      <c r="OQ98" s="2952">
        <v>20</v>
      </c>
      <c r="OR98" s="2952">
        <v>21</v>
      </c>
      <c r="OS98" s="2952">
        <v>22</v>
      </c>
      <c r="OT98" s="2952">
        <v>4</v>
      </c>
      <c r="OU98" s="2952"/>
      <c r="OV98" s="2952">
        <v>17</v>
      </c>
      <c r="OW98" s="2952">
        <v>19</v>
      </c>
      <c r="OX98" s="2952">
        <v>18</v>
      </c>
      <c r="OY98" s="2952">
        <v>18</v>
      </c>
      <c r="OZ98" s="2952">
        <v>20</v>
      </c>
      <c r="PA98" s="2952">
        <v>10</v>
      </c>
      <c r="PB98" s="2952"/>
      <c r="PC98" s="2952">
        <v>27</v>
      </c>
      <c r="PD98" s="2952">
        <v>25</v>
      </c>
      <c r="PE98" s="2952">
        <v>26</v>
      </c>
      <c r="PF98" s="2952">
        <v>26</v>
      </c>
      <c r="PG98" s="2952">
        <v>24</v>
      </c>
      <c r="PH98" s="2952"/>
      <c r="PI98" s="2952"/>
      <c r="PJ98" s="2952">
        <v>24</v>
      </c>
      <c r="PK98" s="2952">
        <v>26</v>
      </c>
      <c r="PL98" s="2952">
        <v>26</v>
      </c>
      <c r="PM98" s="2952">
        <v>25</v>
      </c>
      <c r="PN98" s="2952">
        <v>22</v>
      </c>
      <c r="PO98" s="2952"/>
      <c r="PP98" s="2952"/>
      <c r="PQ98" s="2952">
        <v>25</v>
      </c>
      <c r="PR98" s="2952">
        <v>23</v>
      </c>
      <c r="PS98" s="2952">
        <v>23</v>
      </c>
      <c r="PT98" s="2952">
        <v>29</v>
      </c>
      <c r="PU98" s="2952">
        <v>25</v>
      </c>
      <c r="PV98" s="2952"/>
      <c r="PW98" s="2952"/>
      <c r="PX98" s="2952">
        <v>24</v>
      </c>
      <c r="PY98" s="2952"/>
      <c r="PZ98" s="2952">
        <v>23</v>
      </c>
      <c r="QA98" s="2952">
        <v>20</v>
      </c>
      <c r="QB98" s="2952">
        <v>26</v>
      </c>
      <c r="QC98" s="2952"/>
      <c r="QD98" s="2952"/>
      <c r="QE98" s="2952">
        <v>21</v>
      </c>
      <c r="QF98" s="2952">
        <v>19</v>
      </c>
      <c r="QG98" s="2952">
        <v>20</v>
      </c>
      <c r="QH98" s="2952">
        <v>20</v>
      </c>
      <c r="QI98" s="2952">
        <v>16</v>
      </c>
      <c r="QJ98" s="2952"/>
      <c r="QK98" s="2952"/>
      <c r="QL98" s="2952">
        <v>23</v>
      </c>
      <c r="QM98" s="2952">
        <v>22</v>
      </c>
      <c r="QN98" s="2952">
        <v>25</v>
      </c>
      <c r="QO98" s="2952">
        <v>22</v>
      </c>
      <c r="QP98" s="2952">
        <v>8</v>
      </c>
      <c r="QQ98" s="2952"/>
      <c r="QR98" s="2952"/>
      <c r="QS98" s="2952">
        <v>18</v>
      </c>
      <c r="QT98" s="2952">
        <v>23</v>
      </c>
      <c r="QU98" s="2952">
        <v>22</v>
      </c>
      <c r="QV98" s="2952">
        <v>18</v>
      </c>
      <c r="QW98" s="2952">
        <v>19</v>
      </c>
      <c r="QX98" s="2952"/>
      <c r="QY98" s="2952"/>
      <c r="QZ98" s="2952">
        <v>26</v>
      </c>
      <c r="RA98" s="2952">
        <v>24</v>
      </c>
      <c r="RB98" s="2952">
        <v>22</v>
      </c>
      <c r="RC98" s="2952">
        <v>18</v>
      </c>
      <c r="RD98" s="2952">
        <v>23</v>
      </c>
      <c r="RE98" s="2952"/>
      <c r="RF98" s="2952"/>
      <c r="RG98" s="2952">
        <v>23</v>
      </c>
      <c r="RH98" s="2952">
        <v>25</v>
      </c>
      <c r="RI98" s="2952">
        <v>23</v>
      </c>
      <c r="RJ98" s="2952">
        <v>22</v>
      </c>
      <c r="RK98" s="2952">
        <v>20</v>
      </c>
      <c r="RL98" s="2952"/>
      <c r="RM98" s="2952"/>
      <c r="RN98" s="2952">
        <v>20</v>
      </c>
      <c r="RO98" s="2952">
        <v>19</v>
      </c>
      <c r="RP98" s="2952">
        <v>20</v>
      </c>
      <c r="RQ98" s="2952">
        <v>21</v>
      </c>
      <c r="RR98" s="2952">
        <v>19</v>
      </c>
      <c r="RS98" s="2952"/>
      <c r="RT98" s="2952"/>
      <c r="RU98" s="2952">
        <v>19</v>
      </c>
      <c r="RV98" s="2952">
        <v>20</v>
      </c>
      <c r="RW98" s="2952">
        <v>24</v>
      </c>
      <c r="RX98" s="2952">
        <v>22</v>
      </c>
      <c r="RY98" s="2952">
        <v>19</v>
      </c>
      <c r="RZ98" s="2952"/>
      <c r="SA98" s="2952"/>
      <c r="SB98" s="2952">
        <v>24</v>
      </c>
      <c r="SC98" s="2952">
        <v>20</v>
      </c>
      <c r="SD98" s="2952">
        <v>19</v>
      </c>
      <c r="SE98" s="2952">
        <v>15</v>
      </c>
      <c r="SF98" s="2952">
        <v>18</v>
      </c>
      <c r="SG98" s="2952"/>
      <c r="SH98" s="2952"/>
      <c r="SI98" s="2952">
        <v>20</v>
      </c>
      <c r="SJ98" s="2952">
        <v>21</v>
      </c>
      <c r="SK98" s="2952">
        <v>23</v>
      </c>
      <c r="SL98" s="2952">
        <v>20</v>
      </c>
      <c r="SM98" s="2952">
        <v>23</v>
      </c>
      <c r="SN98" s="2952"/>
      <c r="SO98" s="2952"/>
      <c r="SP98" s="2952">
        <v>25</v>
      </c>
      <c r="SQ98" s="2952">
        <v>23</v>
      </c>
      <c r="SR98" s="2952">
        <v>24</v>
      </c>
      <c r="SS98" s="2952">
        <v>19</v>
      </c>
      <c r="ST98" s="2952">
        <v>19</v>
      </c>
      <c r="SU98" s="2952"/>
      <c r="SV98" s="2952"/>
      <c r="SW98" s="2952"/>
      <c r="SX98" s="2952">
        <v>21</v>
      </c>
      <c r="SY98" s="2952">
        <v>17</v>
      </c>
      <c r="SZ98" s="2952">
        <v>24</v>
      </c>
      <c r="TA98" s="2952">
        <v>22</v>
      </c>
      <c r="TB98" s="2952"/>
      <c r="TC98" s="2952"/>
      <c r="TD98" s="2952">
        <v>20</v>
      </c>
      <c r="TE98" s="2952">
        <v>21</v>
      </c>
      <c r="TF98" s="2952">
        <v>26</v>
      </c>
      <c r="TG98" s="2952">
        <v>20</v>
      </c>
      <c r="TH98" s="2952">
        <v>26</v>
      </c>
      <c r="TI98" s="2952"/>
      <c r="TJ98" s="2952"/>
      <c r="TK98" s="2952">
        <v>26</v>
      </c>
      <c r="TL98" s="2952">
        <v>26</v>
      </c>
      <c r="TM98" s="2952">
        <v>24</v>
      </c>
      <c r="TN98" s="2952">
        <v>15</v>
      </c>
      <c r="TO98" s="2952">
        <v>23</v>
      </c>
      <c r="TP98" s="2952"/>
      <c r="TQ98" s="2952"/>
      <c r="TR98" s="2952">
        <v>22</v>
      </c>
      <c r="TS98" s="2952">
        <v>23</v>
      </c>
      <c r="TT98" s="2952">
        <v>17</v>
      </c>
      <c r="TU98" s="2952">
        <v>19</v>
      </c>
      <c r="TV98" s="2952">
        <v>21</v>
      </c>
      <c r="TW98" s="2952"/>
      <c r="TX98" s="2952"/>
      <c r="TY98" s="2952">
        <v>23</v>
      </c>
      <c r="TZ98" s="2952">
        <v>19</v>
      </c>
      <c r="UA98" s="2952">
        <v>20</v>
      </c>
      <c r="UB98" s="2952">
        <v>21</v>
      </c>
      <c r="UC98" s="2952">
        <v>22</v>
      </c>
      <c r="UD98" s="2952"/>
      <c r="UE98" s="2952"/>
      <c r="UF98" s="2952">
        <v>21</v>
      </c>
      <c r="UG98" s="2952">
        <v>20</v>
      </c>
      <c r="UH98" s="2952"/>
      <c r="UI98" s="2952">
        <v>22</v>
      </c>
      <c r="UJ98" s="2952">
        <v>22</v>
      </c>
      <c r="UK98" s="2952"/>
      <c r="UL98" s="2952"/>
      <c r="UM98" s="2952">
        <v>20</v>
      </c>
      <c r="UN98" s="2952">
        <v>20</v>
      </c>
      <c r="UO98" s="2952">
        <v>24</v>
      </c>
      <c r="UP98" s="2952">
        <v>20</v>
      </c>
      <c r="UQ98" s="2952">
        <v>23</v>
      </c>
      <c r="UR98" s="2952"/>
      <c r="US98" s="2952"/>
      <c r="UT98" s="2952">
        <v>22</v>
      </c>
      <c r="UU98" s="2952">
        <v>21</v>
      </c>
      <c r="UV98" s="2952">
        <v>21</v>
      </c>
      <c r="UW98" s="2952">
        <v>21</v>
      </c>
      <c r="UX98" s="2952">
        <v>19</v>
      </c>
      <c r="UY98" s="2952"/>
      <c r="UZ98" s="2952"/>
      <c r="VA98" s="2952">
        <v>21</v>
      </c>
      <c r="VB98" s="2952">
        <v>22</v>
      </c>
      <c r="VC98" s="2952">
        <v>24</v>
      </c>
      <c r="VD98" s="2952">
        <v>24</v>
      </c>
      <c r="VE98" s="2952">
        <v>23</v>
      </c>
      <c r="VF98" s="2952"/>
      <c r="VG98" s="2952"/>
      <c r="VH98" s="2952">
        <v>19</v>
      </c>
      <c r="VI98" s="2952">
        <v>20</v>
      </c>
      <c r="VJ98" s="2952">
        <v>21</v>
      </c>
      <c r="VK98" s="2952">
        <v>19</v>
      </c>
      <c r="VL98" s="2952">
        <v>20</v>
      </c>
      <c r="VM98" s="2952"/>
      <c r="VN98" s="2952"/>
      <c r="VO98" s="2952">
        <v>21</v>
      </c>
      <c r="VP98" s="2952">
        <v>20</v>
      </c>
      <c r="VQ98" s="2952">
        <v>25</v>
      </c>
      <c r="VR98" s="2952">
        <v>20</v>
      </c>
      <c r="VS98" s="2952">
        <v>22</v>
      </c>
      <c r="VT98" s="2952"/>
      <c r="VU98" s="2952"/>
      <c r="VV98" s="2952">
        <v>20</v>
      </c>
      <c r="VW98" s="2952">
        <v>19</v>
      </c>
      <c r="VX98" s="2952">
        <v>22</v>
      </c>
      <c r="VY98" s="2952">
        <v>20</v>
      </c>
      <c r="VZ98" s="2952">
        <v>18</v>
      </c>
      <c r="WA98" s="2952"/>
      <c r="WB98" s="2952"/>
      <c r="WC98" s="2952">
        <v>17</v>
      </c>
      <c r="WD98" s="2952">
        <v>22</v>
      </c>
      <c r="WE98" s="2952">
        <v>22</v>
      </c>
      <c r="WF98" s="2952">
        <v>23</v>
      </c>
      <c r="WG98" s="2952">
        <v>21</v>
      </c>
      <c r="WH98" s="2952"/>
      <c r="WI98" s="2952"/>
      <c r="WJ98" s="2952">
        <v>22</v>
      </c>
      <c r="WK98" s="2952">
        <v>21</v>
      </c>
      <c r="WL98" s="2952">
        <v>17</v>
      </c>
      <c r="WM98" s="2952">
        <v>22</v>
      </c>
      <c r="WN98" s="2952">
        <v>23</v>
      </c>
      <c r="WO98" s="2952"/>
      <c r="WP98" s="2952"/>
      <c r="WQ98" s="2952"/>
      <c r="WR98" s="2952">
        <v>22</v>
      </c>
      <c r="WS98" s="2952">
        <v>20</v>
      </c>
      <c r="WT98" s="2952">
        <v>19</v>
      </c>
      <c r="WU98" s="2952">
        <v>21</v>
      </c>
      <c r="WV98" s="2952"/>
      <c r="WW98" s="2952"/>
      <c r="WX98" s="2952">
        <v>20</v>
      </c>
      <c r="WY98" s="2952">
        <v>19</v>
      </c>
      <c r="WZ98" s="2952">
        <v>23</v>
      </c>
      <c r="XA98" s="2952">
        <v>21</v>
      </c>
      <c r="XB98" s="2952">
        <v>21</v>
      </c>
      <c r="XC98" s="2952"/>
      <c r="XD98" s="2952"/>
      <c r="XE98" s="2952">
        <v>19</v>
      </c>
      <c r="XF98" s="2952">
        <v>19</v>
      </c>
      <c r="XG98" s="2952">
        <v>21</v>
      </c>
      <c r="XH98" s="2952">
        <v>18</v>
      </c>
      <c r="XI98" s="2952">
        <v>18</v>
      </c>
      <c r="XJ98" s="2952"/>
      <c r="XK98" s="2952"/>
      <c r="XL98" s="2952">
        <v>18</v>
      </c>
      <c r="XM98" s="2952">
        <v>17</v>
      </c>
      <c r="XN98" s="2952">
        <v>20</v>
      </c>
      <c r="XO98" s="2952">
        <v>20</v>
      </c>
      <c r="XP98" s="2952">
        <v>18</v>
      </c>
      <c r="XQ98" s="2952"/>
      <c r="XR98" s="2952"/>
      <c r="XS98" s="2952">
        <v>22</v>
      </c>
      <c r="XT98" s="2952">
        <v>20</v>
      </c>
      <c r="XU98" s="2952">
        <v>21</v>
      </c>
      <c r="XV98" s="2952">
        <v>18</v>
      </c>
      <c r="XW98" s="2952">
        <v>20</v>
      </c>
      <c r="XX98" s="2952"/>
      <c r="XY98" s="2952"/>
      <c r="XZ98" s="2952">
        <v>19</v>
      </c>
      <c r="YA98" s="2952">
        <v>21</v>
      </c>
      <c r="YB98" s="2952">
        <v>18</v>
      </c>
      <c r="YC98" s="2952">
        <v>19</v>
      </c>
      <c r="YD98" s="2952">
        <v>19</v>
      </c>
      <c r="YE98" s="2952"/>
      <c r="YF98" s="2952"/>
      <c r="YG98" s="2952">
        <v>15</v>
      </c>
      <c r="YH98" s="2952">
        <v>17</v>
      </c>
      <c r="YI98" s="2952">
        <v>20</v>
      </c>
      <c r="YJ98" s="2952">
        <v>20</v>
      </c>
      <c r="YK98" s="2952">
        <v>19</v>
      </c>
      <c r="YL98" s="2952"/>
      <c r="YM98" s="2952"/>
      <c r="YN98" s="2952">
        <v>18</v>
      </c>
      <c r="YO98" s="2952">
        <v>17</v>
      </c>
      <c r="YP98" s="2952">
        <v>20</v>
      </c>
      <c r="YQ98" s="2952">
        <v>19</v>
      </c>
      <c r="YR98" s="2952">
        <v>19</v>
      </c>
      <c r="YS98" s="2952"/>
      <c r="YT98" s="2952"/>
      <c r="YU98" s="2952">
        <v>20</v>
      </c>
      <c r="YV98" s="2952">
        <v>17</v>
      </c>
      <c r="YW98" s="2952">
        <v>23</v>
      </c>
      <c r="YX98" s="2952">
        <v>22</v>
      </c>
      <c r="YY98" s="2952">
        <v>20</v>
      </c>
      <c r="YZ98" s="2952"/>
      <c r="ZA98" s="2952"/>
      <c r="ZB98" s="2952">
        <v>19</v>
      </c>
      <c r="ZC98" s="2952">
        <v>21</v>
      </c>
      <c r="ZD98" s="2952">
        <v>17</v>
      </c>
      <c r="ZE98" s="2952">
        <v>19</v>
      </c>
      <c r="ZF98" s="2952">
        <v>21</v>
      </c>
      <c r="ZG98" s="2952"/>
      <c r="ZH98" s="2952"/>
      <c r="ZI98" s="2952">
        <v>21</v>
      </c>
      <c r="ZJ98" s="2952">
        <v>19</v>
      </c>
      <c r="ZK98" s="2952">
        <v>16</v>
      </c>
      <c r="ZL98" s="2952">
        <v>19</v>
      </c>
      <c r="ZM98" s="2952">
        <v>23</v>
      </c>
      <c r="ZN98" s="2952"/>
      <c r="ZO98" s="2952"/>
      <c r="ZP98" s="2952">
        <v>19</v>
      </c>
      <c r="ZQ98" s="2952">
        <v>18</v>
      </c>
      <c r="ZR98" s="2952">
        <v>18</v>
      </c>
      <c r="ZS98" s="2952"/>
      <c r="ZT98" s="2952">
        <v>13</v>
      </c>
      <c r="ZU98" s="2952"/>
      <c r="ZV98" s="2952"/>
      <c r="ZW98" s="2952">
        <v>16</v>
      </c>
      <c r="ZX98" s="2952">
        <v>20</v>
      </c>
      <c r="ZY98" s="2952">
        <v>19</v>
      </c>
      <c r="ZZ98" s="2952">
        <v>20</v>
      </c>
      <c r="AAA98" s="2952">
        <v>21</v>
      </c>
      <c r="AAB98" s="2952"/>
      <c r="AAC98" s="2952"/>
      <c r="AAD98" s="2952">
        <v>18</v>
      </c>
      <c r="AAE98" s="2952">
        <v>20</v>
      </c>
      <c r="AAF98" s="2952">
        <v>18</v>
      </c>
      <c r="AAG98" s="2952">
        <v>21</v>
      </c>
      <c r="AAH98" s="2952">
        <v>20</v>
      </c>
      <c r="AAI98" s="2952"/>
      <c r="AAJ98" s="2952"/>
      <c r="AAK98" s="2952">
        <v>20</v>
      </c>
      <c r="AAL98" s="2952">
        <v>19</v>
      </c>
      <c r="AAM98" s="2952">
        <v>19</v>
      </c>
      <c r="AAN98" s="2952">
        <v>19</v>
      </c>
      <c r="AAO98" s="2952">
        <v>20</v>
      </c>
      <c r="AAP98" s="2952"/>
      <c r="AAQ98" s="2952"/>
      <c r="AAR98" s="2952">
        <v>20</v>
      </c>
      <c r="AAS98" s="2952">
        <v>23</v>
      </c>
      <c r="AAT98" s="2952">
        <v>23</v>
      </c>
      <c r="AAU98" s="2952">
        <v>22</v>
      </c>
      <c r="AAV98" s="2952">
        <v>21</v>
      </c>
      <c r="AAW98" s="2952"/>
      <c r="AAX98" s="2952"/>
      <c r="AAY98" s="2952">
        <v>21</v>
      </c>
      <c r="AAZ98" s="2952"/>
      <c r="ABA98" s="2952">
        <v>17</v>
      </c>
      <c r="ABB98" s="2952">
        <v>19</v>
      </c>
      <c r="ABC98" s="2952">
        <v>16</v>
      </c>
      <c r="ABD98" s="2952"/>
      <c r="ABE98" s="2952"/>
      <c r="ABF98" s="2952">
        <v>21</v>
      </c>
      <c r="ABG98" s="2952"/>
      <c r="ABH98" s="2952">
        <v>20</v>
      </c>
    </row>
    <row r="99" spans="1:736" x14ac:dyDescent="0.2">
      <c r="A99" s="2704" t="s">
        <v>418</v>
      </c>
      <c r="B99" s="2953">
        <v>7</v>
      </c>
      <c r="C99" s="2953">
        <v>8</v>
      </c>
      <c r="D99" s="2953"/>
      <c r="E99" s="2953"/>
      <c r="F99" s="2953"/>
      <c r="G99" s="2953">
        <v>6</v>
      </c>
      <c r="H99" s="2953">
        <v>5</v>
      </c>
      <c r="I99" s="2953">
        <v>5</v>
      </c>
      <c r="J99" s="2953">
        <v>6</v>
      </c>
      <c r="K99" s="2953">
        <v>1</v>
      </c>
      <c r="L99" s="2953">
        <v>1</v>
      </c>
      <c r="M99" s="2953">
        <v>5</v>
      </c>
      <c r="N99" s="2953">
        <v>7</v>
      </c>
      <c r="O99" s="2953">
        <v>6</v>
      </c>
      <c r="P99" s="2953">
        <v>7</v>
      </c>
      <c r="Q99" s="2953">
        <v>9</v>
      </c>
      <c r="R99" s="2953"/>
      <c r="S99" s="2953"/>
      <c r="T99" s="2953">
        <v>8</v>
      </c>
      <c r="U99" s="2953">
        <v>8</v>
      </c>
      <c r="V99" s="2953">
        <v>3</v>
      </c>
      <c r="W99" s="2953">
        <v>4</v>
      </c>
      <c r="X99" s="2953">
        <v>5</v>
      </c>
      <c r="Y99" s="2953"/>
      <c r="Z99" s="2953"/>
      <c r="AA99" s="2953">
        <v>12</v>
      </c>
      <c r="AB99" s="2953">
        <v>9</v>
      </c>
      <c r="AC99" s="2953">
        <v>10</v>
      </c>
      <c r="AD99" s="2953">
        <v>10</v>
      </c>
      <c r="AE99" s="2953">
        <v>10</v>
      </c>
      <c r="AF99" s="2953">
        <v>2</v>
      </c>
      <c r="AG99" s="2953">
        <v>0</v>
      </c>
      <c r="AH99" s="2953">
        <v>9</v>
      </c>
      <c r="AI99" s="2953">
        <v>9</v>
      </c>
      <c r="AJ99" s="2953">
        <v>10</v>
      </c>
      <c r="AK99" s="2953">
        <v>10</v>
      </c>
      <c r="AL99" s="2953">
        <v>3</v>
      </c>
      <c r="AM99" s="2953">
        <v>1</v>
      </c>
      <c r="AN99" s="2953"/>
      <c r="AO99" s="2953">
        <v>4</v>
      </c>
      <c r="AP99" s="2953">
        <v>6</v>
      </c>
      <c r="AQ99" s="2953">
        <v>6</v>
      </c>
      <c r="AR99" s="2953"/>
      <c r="AS99" s="2953">
        <v>4</v>
      </c>
      <c r="AT99" s="2953">
        <v>2</v>
      </c>
      <c r="AU99" s="2953"/>
      <c r="AV99" s="2953">
        <v>6</v>
      </c>
      <c r="AW99" s="2953">
        <v>5</v>
      </c>
      <c r="AX99" s="2953">
        <v>8</v>
      </c>
      <c r="AY99" s="2953">
        <v>8</v>
      </c>
      <c r="AZ99" s="2953">
        <v>5</v>
      </c>
      <c r="BA99" s="2953">
        <v>1</v>
      </c>
      <c r="BB99" s="2953"/>
      <c r="BC99" s="2953">
        <v>5</v>
      </c>
      <c r="BD99" s="2953">
        <v>5</v>
      </c>
      <c r="BE99" s="2953">
        <v>6</v>
      </c>
      <c r="BF99" s="2953">
        <v>6</v>
      </c>
      <c r="BG99" s="2953">
        <v>4</v>
      </c>
      <c r="BH99" s="2953">
        <v>2</v>
      </c>
      <c r="BI99" s="2953"/>
      <c r="BJ99" s="2953">
        <v>7</v>
      </c>
      <c r="BK99" s="2953">
        <v>6</v>
      </c>
      <c r="BL99" s="2953">
        <v>7</v>
      </c>
      <c r="BM99" s="2953">
        <v>5</v>
      </c>
      <c r="BN99" s="2953">
        <v>7</v>
      </c>
      <c r="BO99" s="2953">
        <v>2</v>
      </c>
      <c r="BP99" s="2953"/>
      <c r="BQ99" s="2953">
        <v>6</v>
      </c>
      <c r="BR99" s="2953">
        <v>6</v>
      </c>
      <c r="BS99" s="2953">
        <v>6</v>
      </c>
      <c r="BT99" s="2953">
        <v>2</v>
      </c>
      <c r="BU99" s="2953">
        <v>3</v>
      </c>
      <c r="BV99" s="2953">
        <v>1</v>
      </c>
      <c r="BW99" s="2953"/>
      <c r="BX99" s="2953">
        <v>3</v>
      </c>
      <c r="BY99" s="2953"/>
      <c r="BZ99" s="2953">
        <v>2</v>
      </c>
      <c r="CA99" s="2953">
        <v>3</v>
      </c>
      <c r="CB99" s="2953">
        <v>3</v>
      </c>
      <c r="CC99" s="2953">
        <v>2</v>
      </c>
      <c r="CD99" s="2953"/>
      <c r="CE99" s="2953">
        <v>2</v>
      </c>
      <c r="CF99" s="2953">
        <v>3</v>
      </c>
      <c r="CG99" s="2953">
        <v>2</v>
      </c>
      <c r="CH99" s="2953">
        <v>2</v>
      </c>
      <c r="CI99" s="2953">
        <v>2</v>
      </c>
      <c r="CJ99" s="2953">
        <v>2</v>
      </c>
      <c r="CK99" s="2953"/>
      <c r="CL99" s="2953">
        <v>3</v>
      </c>
      <c r="CM99" s="2953">
        <v>2</v>
      </c>
      <c r="CN99" s="2953">
        <v>3</v>
      </c>
      <c r="CO99" s="2953">
        <v>3</v>
      </c>
      <c r="CP99" s="2953">
        <v>3</v>
      </c>
      <c r="CQ99" s="2953">
        <v>1</v>
      </c>
      <c r="CR99" s="2953"/>
      <c r="CS99" s="2953">
        <v>3</v>
      </c>
      <c r="CT99" s="2953">
        <v>2</v>
      </c>
      <c r="CU99" s="2953">
        <v>2</v>
      </c>
      <c r="CV99" s="2953">
        <v>2</v>
      </c>
      <c r="CW99" s="2953">
        <v>2</v>
      </c>
      <c r="CX99" s="2953">
        <v>1</v>
      </c>
      <c r="CY99" s="2953"/>
      <c r="CZ99" s="2953">
        <v>2</v>
      </c>
      <c r="DA99" s="2953">
        <v>2</v>
      </c>
      <c r="DB99" s="2953">
        <v>2</v>
      </c>
      <c r="DC99" s="2953">
        <v>2</v>
      </c>
      <c r="DD99" s="2953">
        <v>2</v>
      </c>
      <c r="DE99" s="2953">
        <v>1</v>
      </c>
      <c r="DF99" s="2953"/>
      <c r="DG99" s="2953">
        <v>5</v>
      </c>
      <c r="DH99" s="2953">
        <v>5</v>
      </c>
      <c r="DI99" s="2953">
        <v>5</v>
      </c>
      <c r="DJ99" s="2953">
        <v>5</v>
      </c>
      <c r="DK99" s="2953">
        <v>5</v>
      </c>
      <c r="DL99" s="2953"/>
      <c r="DM99" s="2953"/>
      <c r="DN99" s="2953">
        <v>4</v>
      </c>
      <c r="DO99" s="2953">
        <v>3</v>
      </c>
      <c r="DP99" s="2953">
        <v>4</v>
      </c>
      <c r="DQ99" s="2953">
        <v>3</v>
      </c>
      <c r="DR99" s="2953">
        <v>4</v>
      </c>
      <c r="DS99" s="2953">
        <v>0</v>
      </c>
      <c r="DT99" s="2953"/>
      <c r="DU99" s="2953">
        <v>3</v>
      </c>
      <c r="DV99" s="2953">
        <v>4</v>
      </c>
      <c r="DW99" s="2953">
        <v>5</v>
      </c>
      <c r="DX99" s="2953">
        <v>5</v>
      </c>
      <c r="DY99" s="2953">
        <v>5</v>
      </c>
      <c r="DZ99" s="2953"/>
      <c r="EA99" s="2953"/>
      <c r="EB99" s="2953">
        <v>5</v>
      </c>
      <c r="EC99" s="2953">
        <v>4</v>
      </c>
      <c r="ED99" s="2953">
        <v>4</v>
      </c>
      <c r="EE99" s="2953">
        <v>5</v>
      </c>
      <c r="EF99" s="2953">
        <v>3</v>
      </c>
      <c r="EG99" s="2953"/>
      <c r="EH99" s="2953"/>
      <c r="EI99" s="2953">
        <v>4</v>
      </c>
      <c r="EJ99" s="2953">
        <v>6</v>
      </c>
      <c r="EK99" s="2953">
        <v>5</v>
      </c>
      <c r="EL99" s="2953">
        <v>6</v>
      </c>
      <c r="EM99" s="2953">
        <v>6</v>
      </c>
      <c r="EN99" s="2953">
        <v>1</v>
      </c>
      <c r="EO99" s="2953"/>
      <c r="EP99" s="2953">
        <v>3</v>
      </c>
      <c r="EQ99" s="2953">
        <v>4</v>
      </c>
      <c r="ER99" s="2953">
        <v>1</v>
      </c>
      <c r="ES99" s="2953">
        <v>2</v>
      </c>
      <c r="ET99" s="2953">
        <v>2</v>
      </c>
      <c r="EU99" s="2953"/>
      <c r="EV99" s="2953"/>
      <c r="EW99" s="2953"/>
      <c r="EX99" s="2953">
        <v>2</v>
      </c>
      <c r="EY99" s="2953">
        <v>4</v>
      </c>
      <c r="EZ99" s="2953">
        <v>4</v>
      </c>
      <c r="FA99" s="2953">
        <v>4</v>
      </c>
      <c r="FB99" s="2953">
        <v>0</v>
      </c>
      <c r="FC99" s="2953"/>
      <c r="FD99" s="2953">
        <v>3</v>
      </c>
      <c r="FE99" s="2953">
        <v>3</v>
      </c>
      <c r="FF99" s="2953">
        <v>5</v>
      </c>
      <c r="FG99" s="2953">
        <v>5</v>
      </c>
      <c r="FH99" s="2953">
        <v>4</v>
      </c>
      <c r="FI99" s="2953">
        <v>0</v>
      </c>
      <c r="FJ99" s="2953"/>
      <c r="FK99" s="2953">
        <v>3</v>
      </c>
      <c r="FL99" s="2953">
        <v>3</v>
      </c>
      <c r="FM99" s="2953">
        <v>5</v>
      </c>
      <c r="FN99" s="2953">
        <v>4</v>
      </c>
      <c r="FO99" s="2953">
        <v>4</v>
      </c>
      <c r="FP99" s="2953">
        <v>0</v>
      </c>
      <c r="FQ99" s="2953"/>
      <c r="FR99" s="2953">
        <v>5</v>
      </c>
      <c r="FS99" s="2953">
        <v>5</v>
      </c>
      <c r="FT99" s="2953">
        <v>4</v>
      </c>
      <c r="FU99" s="2953">
        <v>5</v>
      </c>
      <c r="FV99" s="2953">
        <v>5</v>
      </c>
      <c r="FW99" s="2953">
        <v>0</v>
      </c>
      <c r="FX99" s="2953"/>
      <c r="FY99" s="2953">
        <v>5</v>
      </c>
      <c r="FZ99" s="2953">
        <v>5</v>
      </c>
      <c r="GA99" s="2953">
        <v>4</v>
      </c>
      <c r="GB99" s="2953">
        <v>7</v>
      </c>
      <c r="GC99" s="2953">
        <v>5</v>
      </c>
      <c r="GD99" s="2953"/>
      <c r="GE99" s="2953"/>
      <c r="GF99" s="2953">
        <v>5</v>
      </c>
      <c r="GG99" s="2953"/>
      <c r="GH99" s="2953">
        <v>7</v>
      </c>
      <c r="GI99" s="2953">
        <v>6</v>
      </c>
      <c r="GJ99" s="2953">
        <v>6</v>
      </c>
      <c r="GK99" s="2953">
        <v>0</v>
      </c>
      <c r="GL99" s="2953"/>
      <c r="GM99" s="2953">
        <v>7</v>
      </c>
      <c r="GN99" s="2953">
        <v>5</v>
      </c>
      <c r="GO99" s="2953">
        <v>5</v>
      </c>
      <c r="GP99" s="2953">
        <v>7</v>
      </c>
      <c r="GQ99" s="2953">
        <v>7</v>
      </c>
      <c r="GR99" s="2953">
        <v>1</v>
      </c>
      <c r="GS99" s="2953"/>
      <c r="GT99" s="2953">
        <v>6</v>
      </c>
      <c r="GU99" s="2953">
        <v>6</v>
      </c>
      <c r="GV99" s="2953">
        <v>6</v>
      </c>
      <c r="GW99" s="2953">
        <v>5</v>
      </c>
      <c r="GX99" s="2953">
        <v>5</v>
      </c>
      <c r="GY99" s="2953">
        <v>1</v>
      </c>
      <c r="GZ99" s="2953"/>
      <c r="HA99" s="2953">
        <v>3</v>
      </c>
      <c r="HB99" s="2953">
        <v>6</v>
      </c>
      <c r="HC99" s="2953">
        <v>6</v>
      </c>
      <c r="HD99" s="2953">
        <v>6</v>
      </c>
      <c r="HE99" s="2953">
        <v>6</v>
      </c>
      <c r="HF99" s="2953"/>
      <c r="HG99" s="2953"/>
      <c r="HH99" s="2953">
        <v>6</v>
      </c>
      <c r="HI99" s="2953">
        <v>7</v>
      </c>
      <c r="HJ99" s="2953">
        <v>7</v>
      </c>
      <c r="HK99" s="2953">
        <v>7</v>
      </c>
      <c r="HL99" s="2953">
        <v>7</v>
      </c>
      <c r="HM99" s="2953">
        <v>1</v>
      </c>
      <c r="HN99" s="2953"/>
      <c r="HO99" s="2953">
        <v>7</v>
      </c>
      <c r="HP99" s="2953">
        <v>7</v>
      </c>
      <c r="HQ99" s="2953">
        <v>6</v>
      </c>
      <c r="HR99" s="2953">
        <v>5</v>
      </c>
      <c r="HS99" s="2953">
        <v>6</v>
      </c>
      <c r="HT99" s="2953">
        <v>1</v>
      </c>
      <c r="HU99" s="2953"/>
      <c r="HV99" s="2953">
        <v>5</v>
      </c>
      <c r="HW99" s="2953">
        <v>5</v>
      </c>
      <c r="HX99" s="2953">
        <v>6</v>
      </c>
      <c r="HY99" s="2953">
        <v>6</v>
      </c>
      <c r="HZ99" s="2953">
        <v>6</v>
      </c>
      <c r="IA99" s="2953">
        <v>1</v>
      </c>
      <c r="IB99" s="2953"/>
      <c r="IC99" s="2953">
        <v>6</v>
      </c>
      <c r="ID99" s="2953">
        <v>6</v>
      </c>
      <c r="IE99" s="2953">
        <v>5</v>
      </c>
      <c r="IF99" s="2953">
        <v>5</v>
      </c>
      <c r="IG99" s="2953">
        <v>5</v>
      </c>
      <c r="IH99" s="2953"/>
      <c r="II99" s="2953"/>
      <c r="IJ99" s="2953">
        <v>5</v>
      </c>
      <c r="IK99" s="2953">
        <v>4</v>
      </c>
      <c r="IL99" s="2953">
        <v>4</v>
      </c>
      <c r="IM99" s="2953">
        <v>4</v>
      </c>
      <c r="IN99" s="2953">
        <v>4</v>
      </c>
      <c r="IO99" s="2953"/>
      <c r="IP99" s="2953"/>
      <c r="IQ99" s="2953"/>
      <c r="IR99" s="2953">
        <v>5</v>
      </c>
      <c r="IS99" s="2953">
        <v>4</v>
      </c>
      <c r="IT99" s="2953">
        <v>6</v>
      </c>
      <c r="IU99" s="2953">
        <v>4</v>
      </c>
      <c r="IV99" s="2953"/>
      <c r="IW99" s="2953"/>
      <c r="IX99" s="2953">
        <v>6</v>
      </c>
      <c r="IY99" s="2953">
        <v>5</v>
      </c>
      <c r="IZ99" s="2953">
        <v>6</v>
      </c>
      <c r="JA99" s="2953">
        <v>6</v>
      </c>
      <c r="JB99" s="2953">
        <v>4</v>
      </c>
      <c r="JC99" s="2953"/>
      <c r="JD99" s="2953"/>
      <c r="JE99" s="2953">
        <v>7</v>
      </c>
      <c r="JF99" s="2953">
        <v>7</v>
      </c>
      <c r="JG99" s="2953">
        <v>7</v>
      </c>
      <c r="JH99" s="2953">
        <v>7</v>
      </c>
      <c r="JI99" s="2953">
        <v>6</v>
      </c>
      <c r="JJ99" s="2953"/>
      <c r="JK99" s="2953"/>
      <c r="JL99" s="2953">
        <v>7</v>
      </c>
      <c r="JM99" s="2953">
        <v>5</v>
      </c>
      <c r="JN99" s="2953">
        <v>8</v>
      </c>
      <c r="JO99" s="2953">
        <v>9</v>
      </c>
      <c r="JP99" s="2953">
        <v>7</v>
      </c>
      <c r="JQ99" s="2953"/>
      <c r="JR99" s="2953"/>
      <c r="JS99" s="2953">
        <v>7</v>
      </c>
      <c r="JT99" s="2953">
        <v>7</v>
      </c>
      <c r="JU99" s="2953">
        <v>8</v>
      </c>
      <c r="JV99" s="2953">
        <v>6</v>
      </c>
      <c r="JW99" s="2953">
        <v>5</v>
      </c>
      <c r="JX99" s="2953"/>
      <c r="JY99" s="2953"/>
      <c r="JZ99" s="2953">
        <v>6</v>
      </c>
      <c r="KA99" s="2953">
        <v>8</v>
      </c>
      <c r="KB99" s="2953">
        <v>7</v>
      </c>
      <c r="KC99" s="2953">
        <v>5</v>
      </c>
      <c r="KD99" s="2953">
        <v>8</v>
      </c>
      <c r="KE99" s="2953"/>
      <c r="KF99" s="2953"/>
      <c r="KG99" s="2953">
        <v>8</v>
      </c>
      <c r="KH99" s="2953">
        <v>7</v>
      </c>
      <c r="KI99" s="2953">
        <v>8</v>
      </c>
      <c r="KJ99" s="2953">
        <v>9</v>
      </c>
      <c r="KK99" s="2953">
        <v>7</v>
      </c>
      <c r="KL99" s="2953"/>
      <c r="KM99" s="2953"/>
      <c r="KN99" s="2953">
        <v>7</v>
      </c>
      <c r="KO99" s="2953">
        <v>7</v>
      </c>
      <c r="KP99" s="2953">
        <v>8</v>
      </c>
      <c r="KQ99" s="2953">
        <v>7</v>
      </c>
      <c r="KR99" s="2953">
        <v>7</v>
      </c>
      <c r="KS99" s="2953"/>
      <c r="KT99" s="2953"/>
      <c r="KU99" s="2953">
        <v>9</v>
      </c>
      <c r="KV99" s="2953">
        <v>7</v>
      </c>
      <c r="KW99" s="2953">
        <v>8</v>
      </c>
      <c r="KX99" s="2953">
        <v>9</v>
      </c>
      <c r="KY99" s="2953">
        <v>8</v>
      </c>
      <c r="KZ99" s="2953"/>
      <c r="LA99" s="2953"/>
      <c r="LB99" s="2953">
        <v>8</v>
      </c>
      <c r="LC99" s="2953">
        <v>8</v>
      </c>
      <c r="LD99" s="2953">
        <v>7</v>
      </c>
      <c r="LE99" s="2953">
        <v>9</v>
      </c>
      <c r="LF99" s="2953">
        <v>7</v>
      </c>
      <c r="LG99" s="2953"/>
      <c r="LH99" s="2953"/>
      <c r="LI99" s="2953">
        <v>9</v>
      </c>
      <c r="LJ99" s="2953">
        <v>7</v>
      </c>
      <c r="LK99" s="2953">
        <v>7</v>
      </c>
      <c r="LL99" s="2953">
        <v>7</v>
      </c>
      <c r="LM99" s="2953">
        <v>8</v>
      </c>
      <c r="LN99" s="2953"/>
      <c r="LO99" s="2953"/>
      <c r="LP99" s="2953">
        <v>8</v>
      </c>
      <c r="LQ99" s="2953">
        <v>6</v>
      </c>
      <c r="LR99" s="2953">
        <v>9</v>
      </c>
      <c r="LS99" s="2953"/>
      <c r="LT99" s="2953">
        <v>9</v>
      </c>
      <c r="LU99" s="2953">
        <v>1</v>
      </c>
      <c r="LV99" s="2953"/>
      <c r="LW99" s="2953">
        <v>8</v>
      </c>
      <c r="LX99" s="2953">
        <v>9</v>
      </c>
      <c r="LY99" s="2953">
        <v>8</v>
      </c>
      <c r="LZ99" s="2953">
        <v>9</v>
      </c>
      <c r="MA99" s="2953"/>
      <c r="MB99" s="2953"/>
      <c r="MC99" s="2953"/>
      <c r="MD99" s="2953">
        <v>5</v>
      </c>
      <c r="ME99" s="2953">
        <v>8</v>
      </c>
      <c r="MF99" s="2953">
        <v>8</v>
      </c>
      <c r="MG99" s="2953">
        <v>6</v>
      </c>
      <c r="MH99" s="2953">
        <v>5</v>
      </c>
      <c r="MI99" s="2953">
        <v>0</v>
      </c>
      <c r="MJ99" s="2953"/>
      <c r="MK99" s="2953">
        <v>5</v>
      </c>
      <c r="ML99" s="2953">
        <v>5</v>
      </c>
      <c r="MM99" s="2953">
        <v>5</v>
      </c>
      <c r="MN99" s="2953">
        <v>3</v>
      </c>
      <c r="MO99" s="2953">
        <v>4</v>
      </c>
      <c r="MP99" s="2953">
        <v>0</v>
      </c>
      <c r="MQ99" s="2953"/>
      <c r="MR99" s="2953">
        <v>4</v>
      </c>
      <c r="MS99" s="2953">
        <v>5</v>
      </c>
      <c r="MT99" s="2953">
        <v>5</v>
      </c>
      <c r="MU99" s="2953">
        <v>2</v>
      </c>
      <c r="MV99" s="2953">
        <v>5</v>
      </c>
      <c r="MW99" s="2953"/>
      <c r="MX99" s="2953"/>
      <c r="MY99" s="2953"/>
      <c r="MZ99" s="2953">
        <v>4</v>
      </c>
      <c r="NA99" s="2953">
        <v>5</v>
      </c>
      <c r="NB99" s="2953">
        <v>4</v>
      </c>
      <c r="NC99" s="2953">
        <v>4</v>
      </c>
      <c r="ND99" s="2953"/>
      <c r="NE99" s="2953"/>
      <c r="NF99" s="2953"/>
      <c r="NG99" s="2953">
        <v>4</v>
      </c>
      <c r="NH99" s="2953">
        <v>5</v>
      </c>
      <c r="NI99" s="2953"/>
      <c r="NJ99" s="2953">
        <v>3</v>
      </c>
      <c r="NK99" s="2953">
        <v>0</v>
      </c>
      <c r="NL99" s="2953"/>
      <c r="NM99" s="2953">
        <v>4</v>
      </c>
      <c r="NN99" s="2953">
        <v>6</v>
      </c>
      <c r="NO99" s="2953">
        <v>6</v>
      </c>
      <c r="NP99" s="2953">
        <v>6</v>
      </c>
      <c r="NQ99" s="2953">
        <v>5</v>
      </c>
      <c r="NR99" s="2953"/>
      <c r="NS99" s="2953"/>
      <c r="NT99" s="2953">
        <v>4</v>
      </c>
      <c r="NU99" s="2953">
        <v>5</v>
      </c>
      <c r="NV99" s="2953">
        <v>4</v>
      </c>
      <c r="NW99" s="2953">
        <v>7</v>
      </c>
      <c r="NX99" s="2953">
        <v>7</v>
      </c>
      <c r="NY99" s="2953"/>
      <c r="NZ99" s="2953"/>
      <c r="OA99" s="2953">
        <v>8</v>
      </c>
      <c r="OB99" s="2953">
        <v>5</v>
      </c>
      <c r="OC99" s="2953">
        <v>4</v>
      </c>
      <c r="OD99" s="2953">
        <v>4</v>
      </c>
      <c r="OE99" s="2953">
        <v>4</v>
      </c>
      <c r="OF99" s="2953">
        <v>0</v>
      </c>
      <c r="OG99" s="2953"/>
      <c r="OH99" s="2953">
        <v>4</v>
      </c>
      <c r="OI99" s="2953">
        <v>5</v>
      </c>
      <c r="OJ99" s="2953">
        <v>5</v>
      </c>
      <c r="OK99" s="2953">
        <v>5</v>
      </c>
      <c r="OL99" s="2953">
        <v>4</v>
      </c>
      <c r="OM99" s="2953">
        <v>1</v>
      </c>
      <c r="ON99" s="2953"/>
      <c r="OO99" s="2953">
        <v>3</v>
      </c>
      <c r="OP99" s="2953">
        <v>6</v>
      </c>
      <c r="OQ99" s="2953">
        <v>5</v>
      </c>
      <c r="OR99" s="2953">
        <v>5</v>
      </c>
      <c r="OS99" s="2953">
        <v>4</v>
      </c>
      <c r="OT99" s="2953">
        <v>1</v>
      </c>
      <c r="OU99" s="2953"/>
      <c r="OV99" s="2953">
        <v>4</v>
      </c>
      <c r="OW99" s="2953">
        <v>2</v>
      </c>
      <c r="OX99" s="2953">
        <v>4</v>
      </c>
      <c r="OY99" s="2953">
        <v>4</v>
      </c>
      <c r="OZ99" s="2953">
        <v>5</v>
      </c>
      <c r="PA99" s="2953">
        <v>1</v>
      </c>
      <c r="PB99" s="2953"/>
      <c r="PC99" s="2953">
        <v>5</v>
      </c>
      <c r="PD99" s="2953">
        <v>5</v>
      </c>
      <c r="PE99" s="2953">
        <v>5</v>
      </c>
      <c r="PF99" s="2953">
        <v>5</v>
      </c>
      <c r="PG99" s="2953">
        <v>5</v>
      </c>
      <c r="PH99" s="2953"/>
      <c r="PI99" s="2953"/>
      <c r="PJ99" s="2953">
        <v>6</v>
      </c>
      <c r="PK99" s="2953">
        <v>5</v>
      </c>
      <c r="PL99" s="2953">
        <v>5</v>
      </c>
      <c r="PM99" s="2953">
        <v>5</v>
      </c>
      <c r="PN99" s="2953">
        <v>4</v>
      </c>
      <c r="PO99" s="2953"/>
      <c r="PP99" s="2953"/>
      <c r="PQ99" s="2953">
        <v>5</v>
      </c>
      <c r="PR99" s="2953">
        <v>7</v>
      </c>
      <c r="PS99" s="2953">
        <v>4</v>
      </c>
      <c r="PT99" s="2953">
        <v>6</v>
      </c>
      <c r="PU99" s="2953">
        <v>5</v>
      </c>
      <c r="PV99" s="2953"/>
      <c r="PW99" s="2953"/>
      <c r="PX99" s="2953">
        <v>4</v>
      </c>
      <c r="PY99" s="2953"/>
      <c r="PZ99" s="2953">
        <v>7</v>
      </c>
      <c r="QA99" s="2953">
        <v>5</v>
      </c>
      <c r="QB99" s="2953">
        <v>6</v>
      </c>
      <c r="QC99" s="2953"/>
      <c r="QD99" s="2953"/>
      <c r="QE99" s="2953">
        <v>4</v>
      </c>
      <c r="QF99" s="2953">
        <v>4</v>
      </c>
      <c r="QG99" s="2953">
        <v>3</v>
      </c>
      <c r="QH99" s="2953">
        <v>4</v>
      </c>
      <c r="QI99" s="2953">
        <v>0</v>
      </c>
      <c r="QJ99" s="2953"/>
      <c r="QK99" s="2953"/>
      <c r="QL99" s="2953">
        <v>5</v>
      </c>
      <c r="QM99" s="2953">
        <v>4</v>
      </c>
      <c r="QN99" s="2953">
        <v>3</v>
      </c>
      <c r="QO99" s="2953">
        <v>4</v>
      </c>
      <c r="QP99" s="2953">
        <v>1</v>
      </c>
      <c r="QQ99" s="2953"/>
      <c r="QR99" s="2953"/>
      <c r="QS99" s="2953">
        <v>5</v>
      </c>
      <c r="QT99" s="2953">
        <v>5</v>
      </c>
      <c r="QU99" s="2953">
        <v>5</v>
      </c>
      <c r="QV99" s="2953">
        <v>2</v>
      </c>
      <c r="QW99" s="2953">
        <v>2</v>
      </c>
      <c r="QX99" s="2953"/>
      <c r="QY99" s="2953"/>
      <c r="QZ99" s="2953">
        <v>5</v>
      </c>
      <c r="RA99" s="2953">
        <v>4</v>
      </c>
      <c r="RB99" s="2953">
        <v>4</v>
      </c>
      <c r="RC99" s="2953">
        <v>5</v>
      </c>
      <c r="RD99" s="2953">
        <v>4</v>
      </c>
      <c r="RE99" s="2953"/>
      <c r="RF99" s="2953"/>
      <c r="RG99" s="2953">
        <v>5</v>
      </c>
      <c r="RH99" s="2953">
        <v>5</v>
      </c>
      <c r="RI99" s="2953">
        <v>5</v>
      </c>
      <c r="RJ99" s="2953">
        <v>4</v>
      </c>
      <c r="RK99" s="2953">
        <v>2</v>
      </c>
      <c r="RL99" s="2953"/>
      <c r="RM99" s="2953"/>
      <c r="RN99" s="2953">
        <v>3</v>
      </c>
      <c r="RO99" s="2953">
        <v>3</v>
      </c>
      <c r="RP99" s="2953">
        <v>2</v>
      </c>
      <c r="RQ99" s="2953">
        <v>4</v>
      </c>
      <c r="RR99" s="2953">
        <v>5</v>
      </c>
      <c r="RS99" s="2953"/>
      <c r="RT99" s="2953"/>
      <c r="RU99" s="2953">
        <v>3</v>
      </c>
      <c r="RV99" s="2953">
        <v>3</v>
      </c>
      <c r="RW99" s="2953">
        <v>5</v>
      </c>
      <c r="RX99" s="2953">
        <v>4</v>
      </c>
      <c r="RY99" s="2953">
        <v>3</v>
      </c>
      <c r="RZ99" s="2953"/>
      <c r="SA99" s="2953"/>
      <c r="SB99" s="2953">
        <v>4</v>
      </c>
      <c r="SC99" s="2953">
        <v>4</v>
      </c>
      <c r="SD99" s="2953">
        <v>4</v>
      </c>
      <c r="SE99" s="2953">
        <v>3</v>
      </c>
      <c r="SF99" s="2953">
        <v>3</v>
      </c>
      <c r="SG99" s="2953"/>
      <c r="SH99" s="2953"/>
      <c r="SI99" s="2953">
        <v>4</v>
      </c>
      <c r="SJ99" s="2953">
        <v>5</v>
      </c>
      <c r="SK99" s="2953">
        <v>4</v>
      </c>
      <c r="SL99" s="2953">
        <v>3</v>
      </c>
      <c r="SM99" s="2953">
        <v>4</v>
      </c>
      <c r="SN99" s="2953"/>
      <c r="SO99" s="2953"/>
      <c r="SP99" s="2953">
        <v>5</v>
      </c>
      <c r="SQ99" s="2953">
        <v>4</v>
      </c>
      <c r="SR99" s="2953">
        <v>4</v>
      </c>
      <c r="SS99" s="2953">
        <v>3</v>
      </c>
      <c r="ST99" s="2953">
        <v>4</v>
      </c>
      <c r="SU99" s="2953"/>
      <c r="SV99" s="2953"/>
      <c r="SW99" s="2953"/>
      <c r="SX99" s="2953">
        <v>4</v>
      </c>
      <c r="SY99" s="2953">
        <v>3</v>
      </c>
      <c r="SZ99" s="2953">
        <v>4</v>
      </c>
      <c r="TA99" s="2953">
        <v>5</v>
      </c>
      <c r="TB99" s="2953"/>
      <c r="TC99" s="2953"/>
      <c r="TD99" s="2953">
        <v>5</v>
      </c>
      <c r="TE99" s="2953">
        <v>4</v>
      </c>
      <c r="TF99" s="2953">
        <v>5</v>
      </c>
      <c r="TG99" s="2953">
        <v>3</v>
      </c>
      <c r="TH99" s="2953">
        <v>5</v>
      </c>
      <c r="TI99" s="2953"/>
      <c r="TJ99" s="2953"/>
      <c r="TK99" s="2953">
        <v>4</v>
      </c>
      <c r="TL99" s="2953">
        <v>5</v>
      </c>
      <c r="TM99" s="2953">
        <v>4</v>
      </c>
      <c r="TN99" s="2953">
        <v>4</v>
      </c>
      <c r="TO99" s="2953">
        <v>4</v>
      </c>
      <c r="TP99" s="2953"/>
      <c r="TQ99" s="2953"/>
      <c r="TR99" s="2953">
        <v>3</v>
      </c>
      <c r="TS99" s="2953">
        <v>4</v>
      </c>
      <c r="TT99" s="2953">
        <v>3</v>
      </c>
      <c r="TU99" s="2953">
        <v>3</v>
      </c>
      <c r="TV99" s="2953">
        <v>3</v>
      </c>
      <c r="TW99" s="2953"/>
      <c r="TX99" s="2953"/>
      <c r="TY99" s="2953">
        <v>4</v>
      </c>
      <c r="TZ99" s="2953">
        <v>4</v>
      </c>
      <c r="UA99" s="2953">
        <v>4</v>
      </c>
      <c r="UB99" s="2953">
        <v>4</v>
      </c>
      <c r="UC99" s="2953">
        <v>3</v>
      </c>
      <c r="UD99" s="2953"/>
      <c r="UE99" s="2953"/>
      <c r="UF99" s="2953">
        <v>5</v>
      </c>
      <c r="UG99" s="2953">
        <v>4</v>
      </c>
      <c r="UH99" s="2953"/>
      <c r="UI99" s="2953">
        <v>4</v>
      </c>
      <c r="UJ99" s="2953">
        <v>5</v>
      </c>
      <c r="UK99" s="2953"/>
      <c r="UL99" s="2953"/>
      <c r="UM99" s="2953">
        <v>4</v>
      </c>
      <c r="UN99" s="2953">
        <v>3</v>
      </c>
      <c r="UO99" s="2953">
        <v>4</v>
      </c>
      <c r="UP99" s="2953">
        <v>4</v>
      </c>
      <c r="UQ99" s="2953">
        <v>4</v>
      </c>
      <c r="UR99" s="2953"/>
      <c r="US99" s="2953"/>
      <c r="UT99" s="2953">
        <v>4</v>
      </c>
      <c r="UU99" s="2953">
        <v>3</v>
      </c>
      <c r="UV99" s="2953">
        <v>3</v>
      </c>
      <c r="UW99" s="2953">
        <v>4</v>
      </c>
      <c r="UX99" s="2953">
        <v>2</v>
      </c>
      <c r="UY99" s="2953"/>
      <c r="UZ99" s="2953"/>
      <c r="VA99" s="2953">
        <v>4</v>
      </c>
      <c r="VB99" s="2953">
        <v>4</v>
      </c>
      <c r="VC99" s="2953">
        <v>4</v>
      </c>
      <c r="VD99" s="2953">
        <v>5</v>
      </c>
      <c r="VE99" s="2953">
        <v>5</v>
      </c>
      <c r="VF99" s="2953"/>
      <c r="VG99" s="2953"/>
      <c r="VH99" s="2953">
        <v>5</v>
      </c>
      <c r="VI99" s="2953">
        <v>5</v>
      </c>
      <c r="VJ99" s="2953">
        <v>4</v>
      </c>
      <c r="VK99" s="2953">
        <v>5</v>
      </c>
      <c r="VL99" s="2953">
        <v>5</v>
      </c>
      <c r="VM99" s="2953"/>
      <c r="VN99" s="2953"/>
      <c r="VO99" s="2953">
        <v>2</v>
      </c>
      <c r="VP99" s="2953">
        <v>4</v>
      </c>
      <c r="VQ99" s="2953">
        <v>4</v>
      </c>
      <c r="VR99" s="2953">
        <v>4</v>
      </c>
      <c r="VS99" s="2953">
        <v>4</v>
      </c>
      <c r="VT99" s="2953"/>
      <c r="VU99" s="2953"/>
      <c r="VV99" s="2953">
        <v>5</v>
      </c>
      <c r="VW99" s="2953">
        <v>3</v>
      </c>
      <c r="VX99" s="2953">
        <v>4</v>
      </c>
      <c r="VY99" s="2953">
        <v>4</v>
      </c>
      <c r="VZ99" s="2953">
        <v>5</v>
      </c>
      <c r="WA99" s="2953"/>
      <c r="WB99" s="2953"/>
      <c r="WC99" s="2953">
        <v>4</v>
      </c>
      <c r="WD99" s="2953">
        <v>4</v>
      </c>
      <c r="WE99" s="2953">
        <v>4</v>
      </c>
      <c r="WF99" s="2953">
        <v>4</v>
      </c>
      <c r="WG99" s="2953">
        <v>5</v>
      </c>
      <c r="WH99" s="2953"/>
      <c r="WI99" s="2953"/>
      <c r="WJ99" s="2953">
        <v>4</v>
      </c>
      <c r="WK99" s="2953">
        <v>5</v>
      </c>
      <c r="WL99" s="2953">
        <v>4</v>
      </c>
      <c r="WM99" s="2953">
        <v>5</v>
      </c>
      <c r="WN99" s="2953">
        <v>5</v>
      </c>
      <c r="WO99" s="2953"/>
      <c r="WP99" s="2953"/>
      <c r="WQ99" s="2953"/>
      <c r="WR99" s="2953">
        <v>4</v>
      </c>
      <c r="WS99" s="2953">
        <v>4</v>
      </c>
      <c r="WT99" s="2953">
        <v>4</v>
      </c>
      <c r="WU99" s="2953">
        <v>4</v>
      </c>
      <c r="WV99" s="2953"/>
      <c r="WW99" s="2953"/>
      <c r="WX99" s="2953">
        <v>4</v>
      </c>
      <c r="WY99" s="2953">
        <v>4</v>
      </c>
      <c r="WZ99" s="2953">
        <v>4</v>
      </c>
      <c r="XA99" s="2953">
        <v>4</v>
      </c>
      <c r="XB99" s="2953">
        <v>3</v>
      </c>
      <c r="XC99" s="2953"/>
      <c r="XD99" s="2953"/>
      <c r="XE99" s="2953">
        <v>3</v>
      </c>
      <c r="XF99" s="2953">
        <v>2</v>
      </c>
      <c r="XG99" s="2953">
        <v>3</v>
      </c>
      <c r="XH99" s="2953">
        <v>4</v>
      </c>
      <c r="XI99" s="2953">
        <v>2</v>
      </c>
      <c r="XJ99" s="2953"/>
      <c r="XK99" s="2953"/>
      <c r="XL99" s="2953">
        <v>3</v>
      </c>
      <c r="XM99" s="2953">
        <v>4</v>
      </c>
      <c r="XN99" s="2953">
        <v>4</v>
      </c>
      <c r="XO99" s="2953">
        <v>4</v>
      </c>
      <c r="XP99" s="2953">
        <v>3</v>
      </c>
      <c r="XQ99" s="2953"/>
      <c r="XR99" s="2953"/>
      <c r="XS99" s="2953">
        <v>4</v>
      </c>
      <c r="XT99" s="2953">
        <v>3</v>
      </c>
      <c r="XU99" s="2953">
        <v>3</v>
      </c>
      <c r="XV99" s="2953">
        <v>4</v>
      </c>
      <c r="XW99" s="2953">
        <v>3</v>
      </c>
      <c r="XX99" s="2953"/>
      <c r="XY99" s="2953"/>
      <c r="XZ99" s="2953">
        <v>4</v>
      </c>
      <c r="YA99" s="2953">
        <v>4</v>
      </c>
      <c r="YB99" s="2953">
        <v>3</v>
      </c>
      <c r="YC99" s="2953">
        <v>4</v>
      </c>
      <c r="YD99" s="2953">
        <v>3</v>
      </c>
      <c r="YE99" s="2953"/>
      <c r="YF99" s="2953"/>
      <c r="YG99" s="2953">
        <v>4</v>
      </c>
      <c r="YH99" s="2953">
        <v>3</v>
      </c>
      <c r="YI99" s="2953">
        <v>4</v>
      </c>
      <c r="YJ99" s="2953">
        <v>4</v>
      </c>
      <c r="YK99" s="2953">
        <v>4</v>
      </c>
      <c r="YL99" s="2953"/>
      <c r="YM99" s="2953"/>
      <c r="YN99" s="2953">
        <v>4</v>
      </c>
      <c r="YO99" s="2953">
        <v>4</v>
      </c>
      <c r="YP99" s="2953">
        <v>3</v>
      </c>
      <c r="YQ99" s="2953">
        <v>2</v>
      </c>
      <c r="YR99" s="2953">
        <v>3</v>
      </c>
      <c r="YS99" s="2953"/>
      <c r="YT99" s="2953"/>
      <c r="YU99" s="2953">
        <v>3</v>
      </c>
      <c r="YV99" s="2953">
        <v>3</v>
      </c>
      <c r="YW99" s="2953">
        <v>3</v>
      </c>
      <c r="YX99" s="2953">
        <v>4</v>
      </c>
      <c r="YY99" s="2953">
        <v>3</v>
      </c>
      <c r="YZ99" s="2953"/>
      <c r="ZA99" s="2953"/>
      <c r="ZB99" s="2953">
        <v>4</v>
      </c>
      <c r="ZC99" s="2953">
        <v>4</v>
      </c>
      <c r="ZD99" s="2953">
        <v>4</v>
      </c>
      <c r="ZE99" s="2953">
        <v>4</v>
      </c>
      <c r="ZF99" s="2953">
        <v>4</v>
      </c>
      <c r="ZG99" s="2953"/>
      <c r="ZH99" s="2953"/>
      <c r="ZI99" s="2953">
        <v>4</v>
      </c>
      <c r="ZJ99" s="2953">
        <v>4</v>
      </c>
      <c r="ZK99" s="2953">
        <v>3</v>
      </c>
      <c r="ZL99" s="2953">
        <v>4</v>
      </c>
      <c r="ZM99" s="2953">
        <v>3</v>
      </c>
      <c r="ZN99" s="2953"/>
      <c r="ZO99" s="2953"/>
      <c r="ZP99" s="2953">
        <v>4</v>
      </c>
      <c r="ZQ99" s="2953">
        <v>4</v>
      </c>
      <c r="ZR99" s="2953">
        <v>4</v>
      </c>
      <c r="ZS99" s="2953"/>
      <c r="ZT99" s="2953">
        <v>5</v>
      </c>
      <c r="ZU99" s="2953"/>
      <c r="ZV99" s="2953"/>
      <c r="ZW99" s="2953">
        <v>4</v>
      </c>
      <c r="ZX99" s="2953">
        <v>5</v>
      </c>
      <c r="ZY99" s="2953">
        <v>5</v>
      </c>
      <c r="ZZ99" s="2953">
        <v>3</v>
      </c>
      <c r="AAA99" s="2953">
        <v>3</v>
      </c>
      <c r="AAB99" s="2953"/>
      <c r="AAC99" s="2953"/>
      <c r="AAD99" s="2953">
        <v>3</v>
      </c>
      <c r="AAE99" s="2953">
        <v>4</v>
      </c>
      <c r="AAF99" s="2953">
        <v>3</v>
      </c>
      <c r="AAG99" s="2953">
        <v>3</v>
      </c>
      <c r="AAH99" s="2953">
        <v>2</v>
      </c>
      <c r="AAI99" s="2953"/>
      <c r="AAJ99" s="2953"/>
      <c r="AAK99" s="2953">
        <v>3</v>
      </c>
      <c r="AAL99" s="2953">
        <v>3</v>
      </c>
      <c r="AAM99" s="2953">
        <v>3</v>
      </c>
      <c r="AAN99" s="2953">
        <v>4</v>
      </c>
      <c r="AAO99" s="2953">
        <v>3</v>
      </c>
      <c r="AAP99" s="2953"/>
      <c r="AAQ99" s="2953"/>
      <c r="AAR99" s="2953">
        <v>2</v>
      </c>
      <c r="AAS99" s="2953">
        <v>3</v>
      </c>
      <c r="AAT99" s="2953">
        <v>3</v>
      </c>
      <c r="AAU99" s="2953">
        <v>4</v>
      </c>
      <c r="AAV99" s="2953">
        <v>4</v>
      </c>
      <c r="AAW99" s="2953"/>
      <c r="AAX99" s="2953"/>
      <c r="AAY99" s="2953">
        <v>2</v>
      </c>
      <c r="AAZ99" s="2953"/>
      <c r="ABA99" s="2953">
        <v>3</v>
      </c>
      <c r="ABB99" s="2953">
        <v>2</v>
      </c>
      <c r="ABC99" s="2953">
        <v>4</v>
      </c>
      <c r="ABD99" s="2953"/>
      <c r="ABE99" s="2953"/>
      <c r="ABF99" s="2953">
        <v>4</v>
      </c>
      <c r="ABG99" s="2953"/>
      <c r="ABH99" s="2953">
        <v>4</v>
      </c>
    </row>
    <row r="100" spans="1:736" x14ac:dyDescent="0.2">
      <c r="A100" s="2704" t="s">
        <v>419</v>
      </c>
      <c r="B100" s="2953">
        <v>2</v>
      </c>
      <c r="C100" s="2953">
        <v>0.78</v>
      </c>
      <c r="D100" s="2953"/>
      <c r="E100" s="2953"/>
      <c r="F100" s="2953"/>
      <c r="G100" s="2953">
        <v>2</v>
      </c>
      <c r="H100" s="2953">
        <v>2</v>
      </c>
      <c r="I100" s="2953">
        <v>3</v>
      </c>
      <c r="J100" s="2953">
        <v>2</v>
      </c>
      <c r="K100" s="2953">
        <v>0</v>
      </c>
      <c r="L100" s="2953">
        <v>0</v>
      </c>
      <c r="M100" s="2953">
        <v>3.6</v>
      </c>
      <c r="N100" s="2953">
        <v>3</v>
      </c>
      <c r="O100" s="2953">
        <v>2</v>
      </c>
      <c r="P100" s="2953">
        <v>1</v>
      </c>
      <c r="Q100" s="2953">
        <v>0</v>
      </c>
      <c r="R100" s="2953"/>
      <c r="S100" s="2953"/>
      <c r="T100" s="2953">
        <v>0</v>
      </c>
      <c r="U100" s="2953">
        <v>1</v>
      </c>
      <c r="V100" s="2953">
        <v>1</v>
      </c>
      <c r="W100" s="2953">
        <v>4</v>
      </c>
      <c r="X100" s="2953">
        <v>2</v>
      </c>
      <c r="Y100" s="2953"/>
      <c r="Z100" s="2953"/>
      <c r="AA100" s="2953">
        <v>4</v>
      </c>
      <c r="AB100" s="2953">
        <v>2</v>
      </c>
      <c r="AC100" s="2953">
        <v>4</v>
      </c>
      <c r="AD100" s="2953">
        <v>2</v>
      </c>
      <c r="AE100" s="2953">
        <v>2</v>
      </c>
      <c r="AF100" s="2953">
        <v>0</v>
      </c>
      <c r="AG100" s="2953">
        <v>0</v>
      </c>
      <c r="AH100" s="2953">
        <v>2</v>
      </c>
      <c r="AI100" s="2953">
        <v>3</v>
      </c>
      <c r="AJ100" s="2953">
        <v>3</v>
      </c>
      <c r="AK100" s="2953">
        <v>2</v>
      </c>
      <c r="AL100" s="2953">
        <v>3</v>
      </c>
      <c r="AM100" s="2953">
        <v>0</v>
      </c>
      <c r="AN100" s="2953"/>
      <c r="AO100" s="2953">
        <v>2</v>
      </c>
      <c r="AP100" s="2953">
        <v>3</v>
      </c>
      <c r="AQ100" s="2953">
        <v>2</v>
      </c>
      <c r="AR100" s="2953"/>
      <c r="AS100" s="2953">
        <v>3</v>
      </c>
      <c r="AT100" s="2953">
        <v>0</v>
      </c>
      <c r="AU100" s="2953"/>
      <c r="AV100" s="2953">
        <v>4</v>
      </c>
      <c r="AW100" s="2953">
        <v>4</v>
      </c>
      <c r="AX100" s="2953">
        <v>3</v>
      </c>
      <c r="AY100" s="2953">
        <v>1</v>
      </c>
      <c r="AZ100" s="2953">
        <v>3</v>
      </c>
      <c r="BA100" s="2953">
        <v>0</v>
      </c>
      <c r="BB100" s="2953"/>
      <c r="BC100" s="2953">
        <v>2</v>
      </c>
      <c r="BD100" s="2953">
        <v>1</v>
      </c>
      <c r="BE100" s="2953">
        <v>2</v>
      </c>
      <c r="BF100" s="2953">
        <v>2</v>
      </c>
      <c r="BG100" s="2953">
        <v>1</v>
      </c>
      <c r="BH100" s="2953">
        <v>0</v>
      </c>
      <c r="BI100" s="2953"/>
      <c r="BJ100" s="2953">
        <v>3</v>
      </c>
      <c r="BK100" s="2953">
        <v>3</v>
      </c>
      <c r="BL100" s="2953">
        <v>2</v>
      </c>
      <c r="BM100" s="2953">
        <v>1</v>
      </c>
      <c r="BN100" s="2953">
        <v>2</v>
      </c>
      <c r="BO100" s="2953">
        <v>0</v>
      </c>
      <c r="BP100" s="2953"/>
      <c r="BQ100" s="2953">
        <v>1</v>
      </c>
      <c r="BR100" s="2953">
        <v>2</v>
      </c>
      <c r="BS100" s="2953">
        <v>3</v>
      </c>
      <c r="BT100" s="2953">
        <v>2</v>
      </c>
      <c r="BU100" s="2953">
        <v>3</v>
      </c>
      <c r="BV100" s="2953">
        <v>0</v>
      </c>
      <c r="BW100" s="2953"/>
      <c r="BX100" s="2953">
        <v>3</v>
      </c>
      <c r="BY100" s="2953"/>
      <c r="BZ100" s="2953">
        <v>2</v>
      </c>
      <c r="CA100" s="2953">
        <v>3</v>
      </c>
      <c r="CB100" s="2953">
        <v>3</v>
      </c>
      <c r="CC100" s="2953">
        <v>0</v>
      </c>
      <c r="CD100" s="2953"/>
      <c r="CE100" s="2953">
        <v>3</v>
      </c>
      <c r="CF100" s="2953">
        <v>3</v>
      </c>
      <c r="CG100" s="2953">
        <v>3</v>
      </c>
      <c r="CH100" s="2953">
        <v>3</v>
      </c>
      <c r="CI100" s="2953">
        <v>3</v>
      </c>
      <c r="CJ100" s="2953">
        <v>0</v>
      </c>
      <c r="CK100" s="2953"/>
      <c r="CL100" s="2953">
        <v>2</v>
      </c>
      <c r="CM100" s="2953">
        <v>3</v>
      </c>
      <c r="CN100" s="2953">
        <v>2</v>
      </c>
      <c r="CO100" s="2953">
        <v>3</v>
      </c>
      <c r="CP100" s="2953">
        <v>2</v>
      </c>
      <c r="CQ100" s="2953">
        <v>0</v>
      </c>
      <c r="CR100" s="2953"/>
      <c r="CS100" s="2953">
        <v>2</v>
      </c>
      <c r="CT100" s="2953">
        <v>2</v>
      </c>
      <c r="CU100" s="2953">
        <v>2</v>
      </c>
      <c r="CV100" s="2953">
        <v>2</v>
      </c>
      <c r="CW100" s="2953">
        <v>2</v>
      </c>
      <c r="CX100" s="2953">
        <v>0</v>
      </c>
      <c r="CY100" s="2953"/>
      <c r="CZ100" s="2953">
        <v>1</v>
      </c>
      <c r="DA100" s="2953">
        <v>2</v>
      </c>
      <c r="DB100" s="2953">
        <v>3</v>
      </c>
      <c r="DC100" s="2953">
        <v>2</v>
      </c>
      <c r="DD100" s="2953">
        <v>3</v>
      </c>
      <c r="DE100" s="2953">
        <v>0</v>
      </c>
      <c r="DF100" s="2953"/>
      <c r="DG100" s="2953">
        <v>2</v>
      </c>
      <c r="DH100" s="2953">
        <v>2</v>
      </c>
      <c r="DI100" s="2953">
        <v>2</v>
      </c>
      <c r="DJ100" s="2953">
        <v>2</v>
      </c>
      <c r="DK100" s="2953">
        <v>2</v>
      </c>
      <c r="DL100" s="2953"/>
      <c r="DM100" s="2953"/>
      <c r="DN100" s="2953">
        <v>1</v>
      </c>
      <c r="DO100" s="2953">
        <v>2</v>
      </c>
      <c r="DP100" s="2953">
        <v>2</v>
      </c>
      <c r="DQ100" s="2953">
        <v>2</v>
      </c>
      <c r="DR100" s="2953">
        <v>2</v>
      </c>
      <c r="DS100" s="2953">
        <v>0</v>
      </c>
      <c r="DT100" s="2953"/>
      <c r="DU100" s="2953">
        <v>2</v>
      </c>
      <c r="DV100" s="2953">
        <v>1</v>
      </c>
      <c r="DW100" s="2953">
        <v>2</v>
      </c>
      <c r="DX100" s="2953">
        <v>1</v>
      </c>
      <c r="DY100" s="2953">
        <v>1</v>
      </c>
      <c r="DZ100" s="2953"/>
      <c r="EA100" s="2953"/>
      <c r="EB100" s="2953">
        <v>2</v>
      </c>
      <c r="EC100" s="2953">
        <v>1</v>
      </c>
      <c r="ED100" s="2953">
        <v>2</v>
      </c>
      <c r="EE100" s="2953">
        <v>2</v>
      </c>
      <c r="EF100" s="2953">
        <v>2</v>
      </c>
      <c r="EG100" s="2953"/>
      <c r="EH100" s="2953"/>
      <c r="EI100" s="2953">
        <v>2</v>
      </c>
      <c r="EJ100" s="2953">
        <v>2</v>
      </c>
      <c r="EK100" s="2953">
        <v>0</v>
      </c>
      <c r="EL100" s="2953">
        <v>3</v>
      </c>
      <c r="EM100" s="2953">
        <v>2</v>
      </c>
      <c r="EN100" s="2953">
        <v>0</v>
      </c>
      <c r="EO100" s="2953"/>
      <c r="EP100" s="2953">
        <v>2</v>
      </c>
      <c r="EQ100" s="2953">
        <v>2</v>
      </c>
      <c r="ER100" s="2953">
        <v>2</v>
      </c>
      <c r="ES100" s="2953">
        <v>2</v>
      </c>
      <c r="ET100" s="2953">
        <v>3</v>
      </c>
      <c r="EU100" s="2953"/>
      <c r="EV100" s="2953"/>
      <c r="EW100" s="2953"/>
      <c r="EX100" s="2953">
        <v>2</v>
      </c>
      <c r="EY100" s="2953">
        <v>1</v>
      </c>
      <c r="EZ100" s="2953">
        <v>3</v>
      </c>
      <c r="FA100" s="2953">
        <v>2</v>
      </c>
      <c r="FB100" s="2953">
        <v>0</v>
      </c>
      <c r="FC100" s="2953"/>
      <c r="FD100" s="2953">
        <v>2</v>
      </c>
      <c r="FE100" s="2953">
        <v>2</v>
      </c>
      <c r="FF100" s="2953">
        <v>2</v>
      </c>
      <c r="FG100" s="2953">
        <v>1</v>
      </c>
      <c r="FH100" s="2953">
        <v>2</v>
      </c>
      <c r="FI100" s="2953">
        <v>0</v>
      </c>
      <c r="FJ100" s="2953"/>
      <c r="FK100" s="2953">
        <v>2</v>
      </c>
      <c r="FL100" s="2953">
        <v>2</v>
      </c>
      <c r="FM100" s="2953">
        <v>2</v>
      </c>
      <c r="FN100" s="2953">
        <v>2</v>
      </c>
      <c r="FO100" s="2953">
        <v>2</v>
      </c>
      <c r="FP100" s="2953">
        <v>0</v>
      </c>
      <c r="FQ100" s="2953"/>
      <c r="FR100" s="2953">
        <v>2</v>
      </c>
      <c r="FS100" s="2953">
        <v>2</v>
      </c>
      <c r="FT100" s="2953">
        <v>3</v>
      </c>
      <c r="FU100" s="2953">
        <v>2</v>
      </c>
      <c r="FV100" s="2953">
        <v>2</v>
      </c>
      <c r="FW100" s="2953">
        <v>0</v>
      </c>
      <c r="FX100" s="2953"/>
      <c r="FY100" s="2953">
        <v>1</v>
      </c>
      <c r="FZ100" s="2953">
        <v>1</v>
      </c>
      <c r="GA100" s="2953">
        <v>1</v>
      </c>
      <c r="GB100" s="2953">
        <v>1</v>
      </c>
      <c r="GC100" s="2953">
        <v>2</v>
      </c>
      <c r="GD100" s="2953"/>
      <c r="GE100" s="2953"/>
      <c r="GF100" s="2953">
        <v>1</v>
      </c>
      <c r="GG100" s="2953"/>
      <c r="GH100" s="2953">
        <v>1</v>
      </c>
      <c r="GI100" s="2953">
        <v>0</v>
      </c>
      <c r="GJ100" s="2953">
        <v>0</v>
      </c>
      <c r="GK100" s="2953">
        <v>0</v>
      </c>
      <c r="GL100" s="2953"/>
      <c r="GM100" s="2953">
        <v>0</v>
      </c>
      <c r="GN100" s="2953">
        <v>1</v>
      </c>
      <c r="GO100" s="2953">
        <v>1</v>
      </c>
      <c r="GP100" s="2953">
        <v>1</v>
      </c>
      <c r="GQ100" s="2953">
        <v>2</v>
      </c>
      <c r="GR100" s="2953">
        <v>0</v>
      </c>
      <c r="GS100" s="2953"/>
      <c r="GT100" s="2953">
        <v>3</v>
      </c>
      <c r="GU100" s="2953">
        <v>3</v>
      </c>
      <c r="GV100" s="2953">
        <v>3</v>
      </c>
      <c r="GW100" s="2953">
        <v>3</v>
      </c>
      <c r="GX100" s="2953">
        <v>2</v>
      </c>
      <c r="GY100" s="2953">
        <v>0</v>
      </c>
      <c r="GZ100" s="2953"/>
      <c r="HA100" s="2953">
        <v>3</v>
      </c>
      <c r="HB100" s="2953">
        <v>2</v>
      </c>
      <c r="HC100" s="2953">
        <v>2</v>
      </c>
      <c r="HD100" s="2953">
        <v>2</v>
      </c>
      <c r="HE100" s="2953">
        <v>2</v>
      </c>
      <c r="HF100" s="2953"/>
      <c r="HG100" s="2953"/>
      <c r="HH100" s="2953">
        <v>3</v>
      </c>
      <c r="HI100" s="2953">
        <v>1</v>
      </c>
      <c r="HJ100" s="2953">
        <v>2</v>
      </c>
      <c r="HK100" s="2953">
        <v>2</v>
      </c>
      <c r="HL100" s="2953">
        <v>2</v>
      </c>
      <c r="HM100" s="2953">
        <v>0</v>
      </c>
      <c r="HN100" s="2953"/>
      <c r="HO100" s="2953">
        <v>2</v>
      </c>
      <c r="HP100" s="2953">
        <v>3</v>
      </c>
      <c r="HQ100" s="2953">
        <v>2</v>
      </c>
      <c r="HR100" s="2953">
        <v>3</v>
      </c>
      <c r="HS100" s="2953">
        <v>2</v>
      </c>
      <c r="HT100" s="2953">
        <v>0</v>
      </c>
      <c r="HU100" s="2953"/>
      <c r="HV100" s="2953">
        <v>2</v>
      </c>
      <c r="HW100" s="2953">
        <v>3</v>
      </c>
      <c r="HX100" s="2953">
        <v>3</v>
      </c>
      <c r="HY100" s="2953">
        <v>1</v>
      </c>
      <c r="HZ100" s="2953">
        <v>3</v>
      </c>
      <c r="IA100" s="2953">
        <v>0</v>
      </c>
      <c r="IB100" s="2953"/>
      <c r="IC100" s="2953">
        <v>1</v>
      </c>
      <c r="ID100" s="2953">
        <v>2</v>
      </c>
      <c r="IE100" s="2953">
        <v>3</v>
      </c>
      <c r="IF100" s="2953">
        <v>2</v>
      </c>
      <c r="IG100" s="2953">
        <v>2</v>
      </c>
      <c r="IH100" s="2953"/>
      <c r="II100" s="2953"/>
      <c r="IJ100" s="2953">
        <v>1</v>
      </c>
      <c r="IK100" s="2953">
        <v>2</v>
      </c>
      <c r="IL100" s="2953">
        <v>2</v>
      </c>
      <c r="IM100" s="2953">
        <v>1</v>
      </c>
      <c r="IN100" s="2953">
        <v>2</v>
      </c>
      <c r="IO100" s="2953"/>
      <c r="IP100" s="2953"/>
      <c r="IQ100" s="2953"/>
      <c r="IR100" s="2953">
        <v>2</v>
      </c>
      <c r="IS100" s="2953">
        <v>2</v>
      </c>
      <c r="IT100" s="2953">
        <v>3</v>
      </c>
      <c r="IU100" s="2953">
        <v>1</v>
      </c>
      <c r="IV100" s="2953"/>
      <c r="IW100" s="2953"/>
      <c r="IX100" s="2953">
        <v>2</v>
      </c>
      <c r="IY100" s="2953">
        <v>2</v>
      </c>
      <c r="IZ100" s="2953">
        <v>3</v>
      </c>
      <c r="JA100" s="2953">
        <v>1</v>
      </c>
      <c r="JB100" s="2953">
        <v>2</v>
      </c>
      <c r="JC100" s="2953"/>
      <c r="JD100" s="2953"/>
      <c r="JE100" s="2953">
        <v>2</v>
      </c>
      <c r="JF100" s="2953">
        <v>1</v>
      </c>
      <c r="JG100" s="2953">
        <v>1</v>
      </c>
      <c r="JH100" s="2953">
        <v>2</v>
      </c>
      <c r="JI100" s="2953">
        <v>3</v>
      </c>
      <c r="JJ100" s="2953"/>
      <c r="JK100" s="2953"/>
      <c r="JL100" s="2953">
        <v>2</v>
      </c>
      <c r="JM100" s="2953">
        <v>2</v>
      </c>
      <c r="JN100" s="2953">
        <v>2</v>
      </c>
      <c r="JO100" s="2953">
        <v>1</v>
      </c>
      <c r="JP100" s="2953">
        <v>2</v>
      </c>
      <c r="JQ100" s="2953"/>
      <c r="JR100" s="2953"/>
      <c r="JS100" s="2953">
        <v>1</v>
      </c>
      <c r="JT100" s="2953">
        <v>2</v>
      </c>
      <c r="JU100" s="2953">
        <v>2</v>
      </c>
      <c r="JV100" s="2953">
        <v>1</v>
      </c>
      <c r="JW100" s="2953">
        <v>1</v>
      </c>
      <c r="JX100" s="2953"/>
      <c r="JY100" s="2953"/>
      <c r="JZ100" s="2953">
        <v>1</v>
      </c>
      <c r="KA100" s="2953">
        <v>1</v>
      </c>
      <c r="KB100" s="2953">
        <v>1</v>
      </c>
      <c r="KC100" s="2953">
        <v>1</v>
      </c>
      <c r="KD100" s="2953">
        <v>3</v>
      </c>
      <c r="KE100" s="2953"/>
      <c r="KF100" s="2953"/>
      <c r="KG100" s="2953">
        <v>3</v>
      </c>
      <c r="KH100" s="2953">
        <v>2</v>
      </c>
      <c r="KI100" s="2953">
        <v>2</v>
      </c>
      <c r="KJ100" s="2953">
        <v>1</v>
      </c>
      <c r="KK100" s="2953">
        <v>3</v>
      </c>
      <c r="KL100" s="2953"/>
      <c r="KM100" s="2953"/>
      <c r="KN100" s="2953">
        <v>3</v>
      </c>
      <c r="KO100" s="2953">
        <v>3</v>
      </c>
      <c r="KP100" s="2953">
        <v>3</v>
      </c>
      <c r="KQ100" s="2953">
        <v>1</v>
      </c>
      <c r="KR100" s="2953">
        <v>1</v>
      </c>
      <c r="KS100" s="2953"/>
      <c r="KT100" s="2953"/>
      <c r="KU100" s="2953">
        <v>1</v>
      </c>
      <c r="KV100" s="2953">
        <v>2</v>
      </c>
      <c r="KW100" s="2953">
        <v>2</v>
      </c>
      <c r="KX100" s="2953">
        <v>1</v>
      </c>
      <c r="KY100" s="2953">
        <v>1</v>
      </c>
      <c r="KZ100" s="2953"/>
      <c r="LA100" s="2953"/>
      <c r="LB100" s="2953">
        <v>2</v>
      </c>
      <c r="LC100" s="2953">
        <v>2</v>
      </c>
      <c r="LD100" s="2953">
        <v>2</v>
      </c>
      <c r="LE100" s="2953">
        <v>1</v>
      </c>
      <c r="LF100" s="2953">
        <v>0</v>
      </c>
      <c r="LG100" s="2953"/>
      <c r="LH100" s="2953"/>
      <c r="LI100" s="2953">
        <v>2</v>
      </c>
      <c r="LJ100" s="2953">
        <v>1</v>
      </c>
      <c r="LK100" s="2953">
        <v>1</v>
      </c>
      <c r="LL100" s="2953">
        <v>2</v>
      </c>
      <c r="LM100" s="2953">
        <v>2</v>
      </c>
      <c r="LN100" s="2953"/>
      <c r="LO100" s="2953"/>
      <c r="LP100" s="2953">
        <v>3</v>
      </c>
      <c r="LQ100" s="2953">
        <v>3</v>
      </c>
      <c r="LR100" s="2953">
        <v>3</v>
      </c>
      <c r="LS100" s="2953"/>
      <c r="LT100" s="2953">
        <v>1</v>
      </c>
      <c r="LU100" s="2953"/>
      <c r="LV100" s="2953"/>
      <c r="LW100" s="2953">
        <v>1</v>
      </c>
      <c r="LX100" s="2953">
        <v>1</v>
      </c>
      <c r="LY100" s="2953">
        <v>3</v>
      </c>
      <c r="LZ100" s="2953">
        <v>2</v>
      </c>
      <c r="MA100" s="2953"/>
      <c r="MB100" s="2953"/>
      <c r="MC100" s="2953"/>
      <c r="MD100" s="2953">
        <v>2</v>
      </c>
      <c r="ME100" s="2953">
        <v>1</v>
      </c>
      <c r="MF100" s="2953">
        <v>3</v>
      </c>
      <c r="MG100" s="2953">
        <v>1</v>
      </c>
      <c r="MH100" s="2953">
        <v>1</v>
      </c>
      <c r="MI100" s="2953">
        <v>0</v>
      </c>
      <c r="MJ100" s="2953"/>
      <c r="MK100" s="2953">
        <v>2</v>
      </c>
      <c r="ML100" s="2953">
        <v>2</v>
      </c>
      <c r="MM100" s="2953">
        <v>2</v>
      </c>
      <c r="MN100" s="2953">
        <v>1</v>
      </c>
      <c r="MO100" s="2953">
        <v>1</v>
      </c>
      <c r="MP100" s="2953">
        <v>0</v>
      </c>
      <c r="MQ100" s="2953"/>
      <c r="MR100" s="2953">
        <v>2</v>
      </c>
      <c r="MS100" s="2953">
        <v>2</v>
      </c>
      <c r="MT100" s="2953">
        <v>3</v>
      </c>
      <c r="MU100" s="2953">
        <v>2</v>
      </c>
      <c r="MV100" s="2953">
        <v>1</v>
      </c>
      <c r="MW100" s="2953"/>
      <c r="MX100" s="2953"/>
      <c r="MY100" s="2953"/>
      <c r="MZ100" s="2953">
        <v>2</v>
      </c>
      <c r="NA100" s="2953">
        <v>1</v>
      </c>
      <c r="NB100" s="2953">
        <v>2</v>
      </c>
      <c r="NC100" s="2953">
        <v>1</v>
      </c>
      <c r="ND100" s="2953"/>
      <c r="NE100" s="2953"/>
      <c r="NF100" s="2953"/>
      <c r="NG100" s="2953">
        <v>3</v>
      </c>
      <c r="NH100" s="2953">
        <v>2</v>
      </c>
      <c r="NI100" s="2953"/>
      <c r="NJ100" s="2953">
        <v>2</v>
      </c>
      <c r="NK100" s="2953">
        <v>0</v>
      </c>
      <c r="NL100" s="2953"/>
      <c r="NM100" s="2953">
        <v>3</v>
      </c>
      <c r="NN100" s="2953">
        <v>1</v>
      </c>
      <c r="NO100" s="2953">
        <v>2</v>
      </c>
      <c r="NP100" s="2953">
        <v>2</v>
      </c>
      <c r="NQ100" s="2953">
        <v>2</v>
      </c>
      <c r="NR100" s="2953"/>
      <c r="NS100" s="2953"/>
      <c r="NT100" s="2953">
        <v>4</v>
      </c>
      <c r="NU100" s="2953">
        <v>3</v>
      </c>
      <c r="NV100" s="2953">
        <v>1</v>
      </c>
      <c r="NW100" s="2953">
        <v>3</v>
      </c>
      <c r="NX100" s="2953">
        <v>3</v>
      </c>
      <c r="NY100" s="2953"/>
      <c r="NZ100" s="2953"/>
      <c r="OA100" s="2953">
        <v>4</v>
      </c>
      <c r="OB100" s="2953">
        <v>3</v>
      </c>
      <c r="OC100" s="2953">
        <v>3</v>
      </c>
      <c r="OD100" s="2953">
        <v>1</v>
      </c>
      <c r="OE100" s="2953">
        <v>2</v>
      </c>
      <c r="OF100" s="2953">
        <v>0</v>
      </c>
      <c r="OG100" s="2953"/>
      <c r="OH100" s="2953">
        <v>2</v>
      </c>
      <c r="OI100" s="2953">
        <v>2</v>
      </c>
      <c r="OJ100" s="2953">
        <v>3</v>
      </c>
      <c r="OK100" s="2953">
        <v>2</v>
      </c>
      <c r="OL100" s="2953">
        <v>2</v>
      </c>
      <c r="OM100" s="2953">
        <v>0</v>
      </c>
      <c r="ON100" s="2953"/>
      <c r="OO100" s="2953">
        <v>2</v>
      </c>
      <c r="OP100" s="2953">
        <v>1</v>
      </c>
      <c r="OQ100" s="2953">
        <v>1</v>
      </c>
      <c r="OR100" s="2953">
        <v>2</v>
      </c>
      <c r="OS100" s="2953">
        <v>2</v>
      </c>
      <c r="OT100" s="2953">
        <v>0</v>
      </c>
      <c r="OU100" s="2953"/>
      <c r="OV100" s="2953">
        <v>2</v>
      </c>
      <c r="OW100" s="2953">
        <v>2</v>
      </c>
      <c r="OX100" s="2953">
        <v>1</v>
      </c>
      <c r="OY100" s="2953">
        <v>2</v>
      </c>
      <c r="OZ100" s="2953">
        <v>1</v>
      </c>
      <c r="PA100" s="2953">
        <v>0</v>
      </c>
      <c r="PB100" s="2953"/>
      <c r="PC100" s="2953">
        <v>1</v>
      </c>
      <c r="PD100" s="2953">
        <v>0</v>
      </c>
      <c r="PE100" s="2953">
        <v>2</v>
      </c>
      <c r="PF100" s="2953">
        <v>2</v>
      </c>
      <c r="PG100" s="2953">
        <v>1</v>
      </c>
      <c r="PH100" s="2953"/>
      <c r="PI100" s="2953"/>
      <c r="PJ100" s="2953">
        <v>1</v>
      </c>
      <c r="PK100" s="2953">
        <v>2</v>
      </c>
      <c r="PL100" s="2953">
        <v>2</v>
      </c>
      <c r="PM100" s="2953">
        <v>1</v>
      </c>
      <c r="PN100" s="2953">
        <v>1</v>
      </c>
      <c r="PO100" s="2953"/>
      <c r="PP100" s="2953"/>
      <c r="PQ100" s="2953">
        <v>1</v>
      </c>
      <c r="PR100" s="2953">
        <v>1</v>
      </c>
      <c r="PS100" s="2953">
        <v>1</v>
      </c>
      <c r="PT100" s="2953">
        <v>2</v>
      </c>
      <c r="PU100" s="2953">
        <v>2</v>
      </c>
      <c r="PV100" s="2953"/>
      <c r="PW100" s="2953"/>
      <c r="PX100" s="2953">
        <v>2</v>
      </c>
      <c r="PY100" s="2953"/>
      <c r="PZ100" s="2953">
        <v>1</v>
      </c>
      <c r="QA100" s="2953">
        <v>2</v>
      </c>
      <c r="QB100" s="2953">
        <v>2</v>
      </c>
      <c r="QC100" s="2953"/>
      <c r="QD100" s="2953"/>
      <c r="QE100" s="2953">
        <v>1</v>
      </c>
      <c r="QF100" s="2953">
        <v>2</v>
      </c>
      <c r="QG100" s="2953">
        <v>2</v>
      </c>
      <c r="QH100" s="2953">
        <v>2</v>
      </c>
      <c r="QI100" s="2953">
        <v>1</v>
      </c>
      <c r="QJ100" s="2953"/>
      <c r="QK100" s="2953"/>
      <c r="QL100" s="2953">
        <v>2</v>
      </c>
      <c r="QM100" s="2953">
        <v>2</v>
      </c>
      <c r="QN100" s="2953">
        <v>2</v>
      </c>
      <c r="QO100" s="2953">
        <v>0</v>
      </c>
      <c r="QP100" s="2953">
        <v>0</v>
      </c>
      <c r="QQ100" s="2953"/>
      <c r="QR100" s="2953"/>
      <c r="QS100" s="2953">
        <v>2</v>
      </c>
      <c r="QT100" s="2953">
        <v>1</v>
      </c>
      <c r="QU100" s="2953">
        <v>2</v>
      </c>
      <c r="QV100" s="2953">
        <v>1</v>
      </c>
      <c r="QW100" s="2953">
        <v>1</v>
      </c>
      <c r="QX100" s="2953"/>
      <c r="QY100" s="2953"/>
      <c r="QZ100" s="2953">
        <v>2</v>
      </c>
      <c r="RA100" s="2953">
        <v>2</v>
      </c>
      <c r="RB100" s="2953">
        <v>2</v>
      </c>
      <c r="RC100" s="2953">
        <v>2</v>
      </c>
      <c r="RD100" s="2953">
        <v>2</v>
      </c>
      <c r="RE100" s="2953"/>
      <c r="RF100" s="2953"/>
      <c r="RG100" s="2953">
        <v>2</v>
      </c>
      <c r="RH100" s="2953">
        <v>2</v>
      </c>
      <c r="RI100" s="2953">
        <v>2</v>
      </c>
      <c r="RJ100" s="2953">
        <v>1</v>
      </c>
      <c r="RK100" s="2953">
        <v>2</v>
      </c>
      <c r="RL100" s="2953"/>
      <c r="RM100" s="2953"/>
      <c r="RN100" s="2953">
        <v>1</v>
      </c>
      <c r="RO100" s="2953">
        <v>1</v>
      </c>
      <c r="RP100" s="2953">
        <v>2</v>
      </c>
      <c r="RQ100" s="2953">
        <v>1</v>
      </c>
      <c r="RR100" s="2953">
        <v>1</v>
      </c>
      <c r="RS100" s="2953"/>
      <c r="RT100" s="2953"/>
      <c r="RU100" s="2953">
        <v>1</v>
      </c>
      <c r="RV100" s="2953">
        <v>1</v>
      </c>
      <c r="RW100" s="2953">
        <v>2</v>
      </c>
      <c r="RX100" s="2953">
        <v>1</v>
      </c>
      <c r="RY100" s="2953">
        <v>1</v>
      </c>
      <c r="RZ100" s="2953"/>
      <c r="SA100" s="2953"/>
      <c r="SB100" s="2953">
        <v>2</v>
      </c>
      <c r="SC100" s="2953">
        <v>2</v>
      </c>
      <c r="SD100" s="2953">
        <v>2</v>
      </c>
      <c r="SE100" s="2953">
        <v>1</v>
      </c>
      <c r="SF100" s="2953">
        <v>1</v>
      </c>
      <c r="SG100" s="2953"/>
      <c r="SH100" s="2953"/>
      <c r="SI100" s="2953">
        <v>2</v>
      </c>
      <c r="SJ100" s="2953">
        <v>2</v>
      </c>
      <c r="SK100" s="2953">
        <v>2</v>
      </c>
      <c r="SL100" s="2953">
        <v>2</v>
      </c>
      <c r="SM100" s="2953">
        <v>2</v>
      </c>
      <c r="SN100" s="2953"/>
      <c r="SO100" s="2953"/>
      <c r="SP100" s="2953">
        <v>2</v>
      </c>
      <c r="SQ100" s="2953">
        <v>1</v>
      </c>
      <c r="SR100" s="2953">
        <v>2</v>
      </c>
      <c r="SS100" s="2953">
        <v>1</v>
      </c>
      <c r="ST100" s="2953">
        <v>1</v>
      </c>
      <c r="SU100" s="2953"/>
      <c r="SV100" s="2953"/>
      <c r="SW100" s="2953"/>
      <c r="SX100" s="2953">
        <v>1</v>
      </c>
      <c r="SY100" s="2953">
        <v>1</v>
      </c>
      <c r="SZ100" s="2953">
        <v>2</v>
      </c>
      <c r="TA100" s="2953">
        <v>1</v>
      </c>
      <c r="TB100" s="2953"/>
      <c r="TC100" s="2953"/>
      <c r="TD100" s="2953">
        <v>1</v>
      </c>
      <c r="TE100" s="2953">
        <v>1</v>
      </c>
      <c r="TF100" s="2953">
        <v>1</v>
      </c>
      <c r="TG100" s="2953">
        <v>2</v>
      </c>
      <c r="TH100" s="2953">
        <v>1</v>
      </c>
      <c r="TI100" s="2953"/>
      <c r="TJ100" s="2953"/>
      <c r="TK100" s="2953">
        <v>2</v>
      </c>
      <c r="TL100" s="2953">
        <v>2</v>
      </c>
      <c r="TM100" s="2953">
        <v>2</v>
      </c>
      <c r="TN100" s="2953">
        <v>2</v>
      </c>
      <c r="TO100" s="2953">
        <v>2</v>
      </c>
      <c r="TP100" s="2953"/>
      <c r="TQ100" s="2953"/>
      <c r="TR100" s="2953">
        <v>2</v>
      </c>
      <c r="TS100" s="2953">
        <v>2</v>
      </c>
      <c r="TT100" s="2953">
        <v>1</v>
      </c>
      <c r="TU100" s="2953">
        <v>1</v>
      </c>
      <c r="TV100" s="2953">
        <v>2</v>
      </c>
      <c r="TW100" s="2953"/>
      <c r="TX100" s="2953"/>
      <c r="TY100" s="2953">
        <v>1</v>
      </c>
      <c r="TZ100" s="2953">
        <v>2</v>
      </c>
      <c r="UA100" s="2953">
        <v>2</v>
      </c>
      <c r="UB100" s="2953">
        <v>1</v>
      </c>
      <c r="UC100" s="2953">
        <v>1</v>
      </c>
      <c r="UD100" s="2953"/>
      <c r="UE100" s="2953"/>
      <c r="UF100" s="2953">
        <v>1</v>
      </c>
      <c r="UG100" s="2953">
        <v>1</v>
      </c>
      <c r="UH100" s="2953"/>
      <c r="UI100" s="2953">
        <v>2</v>
      </c>
      <c r="UJ100" s="2953">
        <v>1</v>
      </c>
      <c r="UK100" s="2953"/>
      <c r="UL100" s="2953"/>
      <c r="UM100" s="2953">
        <v>1</v>
      </c>
      <c r="UN100" s="2953">
        <v>1</v>
      </c>
      <c r="UO100" s="2953">
        <v>2</v>
      </c>
      <c r="UP100" s="2953">
        <v>1</v>
      </c>
      <c r="UQ100" s="2953">
        <v>1</v>
      </c>
      <c r="UR100" s="2953"/>
      <c r="US100" s="2953"/>
      <c r="UT100" s="2953">
        <v>2</v>
      </c>
      <c r="UU100" s="2953">
        <v>1</v>
      </c>
      <c r="UV100" s="2953">
        <v>2</v>
      </c>
      <c r="UW100" s="2953">
        <v>2</v>
      </c>
      <c r="UX100" s="2953">
        <v>2</v>
      </c>
      <c r="UY100" s="2953"/>
      <c r="UZ100" s="2953"/>
      <c r="VA100" s="2953">
        <v>1</v>
      </c>
      <c r="VB100" s="2953">
        <v>1</v>
      </c>
      <c r="VC100" s="2953">
        <v>1</v>
      </c>
      <c r="VD100" s="2953">
        <v>1</v>
      </c>
      <c r="VE100" s="2953">
        <v>2</v>
      </c>
      <c r="VF100" s="2953"/>
      <c r="VG100" s="2953"/>
      <c r="VH100" s="2953">
        <v>1</v>
      </c>
      <c r="VI100" s="2953">
        <v>2</v>
      </c>
      <c r="VJ100" s="2953">
        <v>2</v>
      </c>
      <c r="VK100" s="2953">
        <v>1</v>
      </c>
      <c r="VL100" s="2953">
        <v>2</v>
      </c>
      <c r="VM100" s="2953"/>
      <c r="VN100" s="2953"/>
      <c r="VO100" s="2953">
        <v>1</v>
      </c>
      <c r="VP100" s="2953">
        <v>2</v>
      </c>
      <c r="VQ100" s="2953">
        <v>2</v>
      </c>
      <c r="VR100" s="2953">
        <v>2</v>
      </c>
      <c r="VS100" s="2953">
        <v>2</v>
      </c>
      <c r="VT100" s="2953"/>
      <c r="VU100" s="2953"/>
      <c r="VV100" s="2953">
        <v>2</v>
      </c>
      <c r="VW100" s="2953">
        <v>2</v>
      </c>
      <c r="VX100" s="2953">
        <v>2</v>
      </c>
      <c r="VY100" s="2953">
        <v>2</v>
      </c>
      <c r="VZ100" s="2953">
        <v>2</v>
      </c>
      <c r="WA100" s="2953"/>
      <c r="WB100" s="2953"/>
      <c r="WC100" s="2953">
        <v>2</v>
      </c>
      <c r="WD100" s="2953">
        <v>2</v>
      </c>
      <c r="WE100" s="2953">
        <v>2</v>
      </c>
      <c r="WF100" s="2953">
        <v>1</v>
      </c>
      <c r="WG100" s="2953">
        <v>2</v>
      </c>
      <c r="WH100" s="2953"/>
      <c r="WI100" s="2953"/>
      <c r="WJ100" s="2953">
        <v>2</v>
      </c>
      <c r="WK100" s="2953">
        <v>1</v>
      </c>
      <c r="WL100" s="2953">
        <v>2</v>
      </c>
      <c r="WM100" s="2953">
        <v>2</v>
      </c>
      <c r="WN100" s="2953">
        <v>2</v>
      </c>
      <c r="WO100" s="2953"/>
      <c r="WP100" s="2953"/>
      <c r="WQ100" s="2953"/>
      <c r="WR100" s="2953">
        <v>2</v>
      </c>
      <c r="WS100" s="2953">
        <v>2</v>
      </c>
      <c r="WT100" s="2953">
        <v>2</v>
      </c>
      <c r="WU100" s="2953">
        <v>2</v>
      </c>
      <c r="WV100" s="2953"/>
      <c r="WW100" s="2953"/>
      <c r="WX100" s="2953">
        <v>2</v>
      </c>
      <c r="WY100" s="2953">
        <v>2</v>
      </c>
      <c r="WZ100" s="2953">
        <v>2</v>
      </c>
      <c r="XA100" s="2953">
        <v>2</v>
      </c>
      <c r="XB100" s="2953">
        <v>2</v>
      </c>
      <c r="XC100" s="2953"/>
      <c r="XD100" s="2953"/>
      <c r="XE100" s="2953">
        <v>2</v>
      </c>
      <c r="XF100" s="2953">
        <v>2</v>
      </c>
      <c r="XG100" s="2953">
        <v>2</v>
      </c>
      <c r="XH100" s="2953">
        <v>2</v>
      </c>
      <c r="XI100" s="2953">
        <v>2</v>
      </c>
      <c r="XJ100" s="2953"/>
      <c r="XK100" s="2953"/>
      <c r="XL100" s="2953">
        <v>2</v>
      </c>
      <c r="XM100" s="2953">
        <v>2</v>
      </c>
      <c r="XN100" s="2953">
        <v>2</v>
      </c>
      <c r="XO100" s="2953">
        <v>2</v>
      </c>
      <c r="XP100" s="2953">
        <v>2</v>
      </c>
      <c r="XQ100" s="2953"/>
      <c r="XR100" s="2953"/>
      <c r="XS100" s="2953">
        <v>2</v>
      </c>
      <c r="XT100" s="2953">
        <v>1</v>
      </c>
      <c r="XU100" s="2953">
        <v>1</v>
      </c>
      <c r="XV100" s="2953">
        <v>2</v>
      </c>
      <c r="XW100" s="2953">
        <v>2</v>
      </c>
      <c r="XX100" s="2953"/>
      <c r="XY100" s="2953"/>
      <c r="XZ100" s="2953">
        <v>2</v>
      </c>
      <c r="YA100" s="2953">
        <v>2</v>
      </c>
      <c r="YB100" s="2953">
        <v>1</v>
      </c>
      <c r="YC100" s="2953">
        <v>0</v>
      </c>
      <c r="YD100" s="2953">
        <v>2</v>
      </c>
      <c r="YE100" s="2953"/>
      <c r="YF100" s="2953"/>
      <c r="YG100" s="2953">
        <v>2</v>
      </c>
      <c r="YH100" s="2953">
        <v>2</v>
      </c>
      <c r="YI100" s="2953">
        <v>2</v>
      </c>
      <c r="YJ100" s="2953">
        <v>1</v>
      </c>
      <c r="YK100" s="2953">
        <v>2</v>
      </c>
      <c r="YL100" s="2953"/>
      <c r="YM100" s="2953"/>
      <c r="YN100" s="2953">
        <v>2</v>
      </c>
      <c r="YO100" s="2953">
        <v>2</v>
      </c>
      <c r="YP100" s="2953">
        <v>2</v>
      </c>
      <c r="YQ100" s="2953">
        <v>2</v>
      </c>
      <c r="YR100" s="2953">
        <v>2</v>
      </c>
      <c r="YS100" s="2953"/>
      <c r="YT100" s="2953"/>
      <c r="YU100" s="2953">
        <v>2</v>
      </c>
      <c r="YV100" s="2953">
        <v>2</v>
      </c>
      <c r="YW100" s="2953">
        <v>2</v>
      </c>
      <c r="YX100" s="2953">
        <v>1</v>
      </c>
      <c r="YY100" s="2953">
        <v>1</v>
      </c>
      <c r="YZ100" s="2953"/>
      <c r="ZA100" s="2953"/>
      <c r="ZB100" s="2953">
        <v>2</v>
      </c>
      <c r="ZC100" s="2953">
        <v>1</v>
      </c>
      <c r="ZD100" s="2953">
        <v>1</v>
      </c>
      <c r="ZE100" s="2953">
        <v>1</v>
      </c>
      <c r="ZF100" s="2953">
        <v>1</v>
      </c>
      <c r="ZG100" s="2953"/>
      <c r="ZH100" s="2953"/>
      <c r="ZI100" s="2953">
        <v>2</v>
      </c>
      <c r="ZJ100" s="2953">
        <v>2</v>
      </c>
      <c r="ZK100" s="2953">
        <v>2</v>
      </c>
      <c r="ZL100" s="2953">
        <v>2</v>
      </c>
      <c r="ZM100" s="2953">
        <v>2</v>
      </c>
      <c r="ZN100" s="2953"/>
      <c r="ZO100" s="2953"/>
      <c r="ZP100" s="2953">
        <v>1</v>
      </c>
      <c r="ZQ100" s="2953">
        <v>2</v>
      </c>
      <c r="ZR100" s="2953">
        <v>2</v>
      </c>
      <c r="ZS100" s="2953"/>
      <c r="ZT100" s="2953">
        <v>1</v>
      </c>
      <c r="ZU100" s="2953"/>
      <c r="ZV100" s="2953"/>
      <c r="ZW100" s="2953">
        <v>0</v>
      </c>
      <c r="ZX100" s="2953">
        <v>1</v>
      </c>
      <c r="ZY100" s="2953">
        <v>1</v>
      </c>
      <c r="ZZ100" s="2953">
        <v>1</v>
      </c>
      <c r="AAA100" s="2953">
        <v>1</v>
      </c>
      <c r="AAB100" s="2953"/>
      <c r="AAC100" s="2953"/>
      <c r="AAD100" s="2953">
        <v>2</v>
      </c>
      <c r="AAE100" s="2953">
        <v>2</v>
      </c>
      <c r="AAF100" s="2953">
        <v>1</v>
      </c>
      <c r="AAG100" s="2953">
        <v>2</v>
      </c>
      <c r="AAH100" s="2953">
        <v>1</v>
      </c>
      <c r="AAI100" s="2953"/>
      <c r="AAJ100" s="2953"/>
      <c r="AAK100" s="2953">
        <v>2</v>
      </c>
      <c r="AAL100" s="2953">
        <v>1</v>
      </c>
      <c r="AAM100" s="2953">
        <v>2</v>
      </c>
      <c r="AAN100" s="2953">
        <v>1</v>
      </c>
      <c r="AAO100" s="2953">
        <v>2</v>
      </c>
      <c r="AAP100" s="2953"/>
      <c r="AAQ100" s="2953"/>
      <c r="AAR100" s="2953">
        <v>1</v>
      </c>
      <c r="AAS100" s="2953">
        <v>1</v>
      </c>
      <c r="AAT100" s="2953">
        <v>1</v>
      </c>
      <c r="AAU100" s="2953">
        <v>1</v>
      </c>
      <c r="AAV100" s="2953">
        <v>1</v>
      </c>
      <c r="AAW100" s="2953"/>
      <c r="AAX100" s="2953"/>
      <c r="AAY100" s="2953">
        <v>2</v>
      </c>
      <c r="AAZ100" s="2953"/>
      <c r="ABA100" s="2953">
        <v>2</v>
      </c>
      <c r="ABB100" s="2953">
        <v>2</v>
      </c>
      <c r="ABC100" s="2953">
        <v>2</v>
      </c>
      <c r="ABD100" s="2953"/>
      <c r="ABE100" s="2953"/>
      <c r="ABF100" s="2953">
        <v>2</v>
      </c>
      <c r="ABG100" s="2953"/>
      <c r="ABH100" s="2953">
        <v>1</v>
      </c>
    </row>
    <row r="101" spans="1:736" x14ac:dyDescent="0.2">
      <c r="A101" s="1433" t="s">
        <v>2</v>
      </c>
      <c r="B101" s="4826">
        <v>2</v>
      </c>
      <c r="C101" s="2953">
        <v>0.93</v>
      </c>
      <c r="D101" s="2953"/>
      <c r="E101" s="2953"/>
      <c r="F101" s="2953"/>
      <c r="G101" s="2953">
        <v>2</v>
      </c>
      <c r="H101" s="2953">
        <v>2</v>
      </c>
      <c r="I101" s="2953">
        <v>2</v>
      </c>
      <c r="J101" s="2953">
        <v>2</v>
      </c>
      <c r="K101" s="2953">
        <v>0</v>
      </c>
      <c r="L101" s="2953">
        <v>0</v>
      </c>
      <c r="M101" s="2953">
        <v>2</v>
      </c>
      <c r="N101" s="2953">
        <v>2</v>
      </c>
      <c r="O101" s="2953">
        <v>2</v>
      </c>
      <c r="P101" s="2953">
        <v>2</v>
      </c>
      <c r="Q101" s="2953">
        <v>2</v>
      </c>
      <c r="R101" s="2953"/>
      <c r="S101" s="2953"/>
      <c r="T101" s="2953">
        <v>2</v>
      </c>
      <c r="U101" s="2953">
        <v>2</v>
      </c>
      <c r="V101" s="2953">
        <v>2</v>
      </c>
      <c r="W101" s="2953">
        <v>2</v>
      </c>
      <c r="X101" s="2953">
        <v>2</v>
      </c>
      <c r="Y101" s="2953"/>
      <c r="Z101" s="2953"/>
      <c r="AA101" s="2953">
        <v>2</v>
      </c>
      <c r="AB101" s="2953">
        <v>2</v>
      </c>
      <c r="AC101" s="2953">
        <v>2</v>
      </c>
      <c r="AD101" s="2953">
        <v>2</v>
      </c>
      <c r="AE101" s="2953">
        <v>2</v>
      </c>
      <c r="AF101" s="2953">
        <v>0</v>
      </c>
      <c r="AG101" s="2953">
        <v>0</v>
      </c>
      <c r="AH101" s="2953">
        <v>2</v>
      </c>
      <c r="AI101" s="2953">
        <v>2</v>
      </c>
      <c r="AJ101" s="2953">
        <v>2</v>
      </c>
      <c r="AK101" s="2953">
        <v>2</v>
      </c>
      <c r="AL101" s="2953">
        <v>2</v>
      </c>
      <c r="AM101" s="2953">
        <v>0</v>
      </c>
      <c r="AN101" s="2953"/>
      <c r="AO101" s="2953">
        <v>2</v>
      </c>
      <c r="AP101" s="2953">
        <v>2</v>
      </c>
      <c r="AQ101" s="2953">
        <v>2</v>
      </c>
      <c r="AR101" s="2953"/>
      <c r="AS101" s="2953">
        <v>2</v>
      </c>
      <c r="AT101" s="2953">
        <v>0</v>
      </c>
      <c r="AU101" s="2953"/>
      <c r="AV101" s="2953">
        <v>2</v>
      </c>
      <c r="AW101" s="2953">
        <v>2</v>
      </c>
      <c r="AX101" s="2953">
        <v>2</v>
      </c>
      <c r="AY101" s="2953">
        <v>2</v>
      </c>
      <c r="AZ101" s="2953">
        <v>2</v>
      </c>
      <c r="BA101" s="2953">
        <v>0</v>
      </c>
      <c r="BB101" s="2953"/>
      <c r="BC101" s="2953">
        <v>2</v>
      </c>
      <c r="BD101" s="2953">
        <v>2</v>
      </c>
      <c r="BE101" s="2953">
        <v>2</v>
      </c>
      <c r="BF101" s="2953">
        <v>2</v>
      </c>
      <c r="BG101" s="2953">
        <v>2</v>
      </c>
      <c r="BH101" s="2953">
        <v>0</v>
      </c>
      <c r="BI101" s="2953"/>
      <c r="BJ101" s="2953">
        <v>2</v>
      </c>
      <c r="BK101" s="2953">
        <v>2</v>
      </c>
      <c r="BL101" s="2953">
        <v>2</v>
      </c>
      <c r="BM101" s="2953">
        <v>2</v>
      </c>
      <c r="BN101" s="2953">
        <v>2</v>
      </c>
      <c r="BO101" s="2953">
        <v>0</v>
      </c>
      <c r="BP101" s="2953"/>
      <c r="BQ101" s="2953">
        <v>2</v>
      </c>
      <c r="BR101" s="2953">
        <v>2</v>
      </c>
      <c r="BS101" s="2953">
        <v>2</v>
      </c>
      <c r="BT101" s="2953">
        <v>2</v>
      </c>
      <c r="BU101" s="2953">
        <v>2</v>
      </c>
      <c r="BV101" s="2953">
        <v>0</v>
      </c>
      <c r="BW101" s="2953"/>
      <c r="BX101" s="2953">
        <v>2</v>
      </c>
      <c r="BY101" s="2953"/>
      <c r="BZ101" s="2953">
        <v>2</v>
      </c>
      <c r="CA101" s="2953">
        <v>2</v>
      </c>
      <c r="CB101" s="2953">
        <v>2</v>
      </c>
      <c r="CC101" s="2953">
        <v>0</v>
      </c>
      <c r="CD101" s="2953"/>
      <c r="CE101" s="2953">
        <v>2</v>
      </c>
      <c r="CF101" s="2953">
        <v>2</v>
      </c>
      <c r="CG101" s="2953">
        <v>2</v>
      </c>
      <c r="CH101" s="2953">
        <v>2</v>
      </c>
      <c r="CI101" s="2953">
        <v>2</v>
      </c>
      <c r="CJ101" s="2953">
        <v>0</v>
      </c>
      <c r="CK101" s="2953"/>
      <c r="CL101" s="2953">
        <v>2</v>
      </c>
      <c r="CM101" s="2953">
        <v>2</v>
      </c>
      <c r="CN101" s="2953">
        <v>2</v>
      </c>
      <c r="CO101" s="2953">
        <v>2</v>
      </c>
      <c r="CP101" s="2953">
        <v>2</v>
      </c>
      <c r="CQ101" s="2953">
        <v>0</v>
      </c>
      <c r="CR101" s="2953"/>
      <c r="CS101" s="2953">
        <v>2</v>
      </c>
      <c r="CT101" s="2953">
        <v>2</v>
      </c>
      <c r="CU101" s="2953">
        <v>2</v>
      </c>
      <c r="CV101" s="2953">
        <v>2</v>
      </c>
      <c r="CW101" s="2953">
        <v>2</v>
      </c>
      <c r="CX101" s="2953">
        <v>0</v>
      </c>
      <c r="CY101" s="2953"/>
      <c r="CZ101" s="2953">
        <v>2</v>
      </c>
      <c r="DA101" s="2953">
        <v>2</v>
      </c>
      <c r="DB101" s="2953">
        <v>2</v>
      </c>
      <c r="DC101" s="2953">
        <v>2</v>
      </c>
      <c r="DD101" s="2953">
        <v>2</v>
      </c>
      <c r="DE101" s="2953">
        <v>0</v>
      </c>
      <c r="DF101" s="2953"/>
      <c r="DG101" s="2953">
        <v>2</v>
      </c>
      <c r="DH101" s="2953">
        <v>2</v>
      </c>
      <c r="DI101" s="2953">
        <v>2</v>
      </c>
      <c r="DJ101" s="2953">
        <v>2</v>
      </c>
      <c r="DK101" s="2953">
        <v>2</v>
      </c>
      <c r="DL101" s="2953"/>
      <c r="DM101" s="2953"/>
      <c r="DN101" s="2953">
        <v>2</v>
      </c>
      <c r="DO101" s="2953">
        <v>2</v>
      </c>
      <c r="DP101" s="2953">
        <v>2</v>
      </c>
      <c r="DQ101" s="2953">
        <v>2</v>
      </c>
      <c r="DR101" s="2953">
        <v>2</v>
      </c>
      <c r="DS101" s="2953">
        <v>0</v>
      </c>
      <c r="DT101" s="2953"/>
      <c r="DU101" s="2953">
        <v>2</v>
      </c>
      <c r="DV101" s="2953">
        <v>2</v>
      </c>
      <c r="DW101" s="2953">
        <v>2</v>
      </c>
      <c r="DX101" s="2953">
        <v>2</v>
      </c>
      <c r="DY101" s="2953">
        <v>2</v>
      </c>
      <c r="DZ101" s="2953"/>
      <c r="EA101" s="2953"/>
      <c r="EB101" s="2953">
        <v>2</v>
      </c>
      <c r="EC101" s="2953">
        <v>2</v>
      </c>
      <c r="ED101" s="2953">
        <v>2</v>
      </c>
      <c r="EE101" s="2953">
        <v>2</v>
      </c>
      <c r="EF101" s="2953">
        <v>2</v>
      </c>
      <c r="EG101" s="2953"/>
      <c r="EH101" s="2953"/>
      <c r="EI101" s="2953">
        <v>2</v>
      </c>
      <c r="EJ101" s="2953">
        <v>2</v>
      </c>
      <c r="EK101" s="2953">
        <v>2</v>
      </c>
      <c r="EL101" s="2953">
        <v>2</v>
      </c>
      <c r="EM101" s="2953">
        <v>2</v>
      </c>
      <c r="EN101" s="2953">
        <v>0</v>
      </c>
      <c r="EO101" s="2953"/>
      <c r="EP101" s="2953">
        <v>2</v>
      </c>
      <c r="EQ101" s="2953">
        <v>2</v>
      </c>
      <c r="ER101" s="2953">
        <v>2</v>
      </c>
      <c r="ES101" s="2953">
        <v>2</v>
      </c>
      <c r="ET101" s="2953">
        <v>2</v>
      </c>
      <c r="EU101" s="2953"/>
      <c r="EV101" s="2953"/>
      <c r="EW101" s="2953"/>
      <c r="EX101" s="2953">
        <v>2</v>
      </c>
      <c r="EY101" s="2953">
        <v>2</v>
      </c>
      <c r="EZ101" s="2953">
        <v>2</v>
      </c>
      <c r="FA101" s="2953">
        <v>2</v>
      </c>
      <c r="FB101" s="2953">
        <v>0</v>
      </c>
      <c r="FC101" s="2953"/>
      <c r="FD101" s="2953">
        <v>2</v>
      </c>
      <c r="FE101" s="2953">
        <v>2</v>
      </c>
      <c r="FF101" s="2953">
        <v>2</v>
      </c>
      <c r="FG101" s="2953">
        <v>2</v>
      </c>
      <c r="FH101" s="2953">
        <v>2</v>
      </c>
      <c r="FI101" s="2953">
        <v>0</v>
      </c>
      <c r="FJ101" s="2953"/>
      <c r="FK101" s="2953">
        <v>2</v>
      </c>
      <c r="FL101" s="2953">
        <v>2</v>
      </c>
      <c r="FM101" s="2953">
        <v>2</v>
      </c>
      <c r="FN101" s="2953">
        <v>2</v>
      </c>
      <c r="FO101" s="2953">
        <v>2</v>
      </c>
      <c r="FP101" s="2953">
        <v>0</v>
      </c>
      <c r="FQ101" s="2953"/>
      <c r="FR101" s="2953">
        <v>2</v>
      </c>
      <c r="FS101" s="2953">
        <v>2</v>
      </c>
      <c r="FT101" s="2953">
        <v>2</v>
      </c>
      <c r="FU101" s="2953">
        <v>2</v>
      </c>
      <c r="FV101" s="2953">
        <v>2</v>
      </c>
      <c r="FW101" s="2953">
        <v>0</v>
      </c>
      <c r="FX101" s="2953"/>
      <c r="FY101" s="2953">
        <v>2</v>
      </c>
      <c r="FZ101" s="2953">
        <v>2</v>
      </c>
      <c r="GA101" s="2953">
        <v>2</v>
      </c>
      <c r="GB101" s="2953">
        <v>2</v>
      </c>
      <c r="GC101" s="2953">
        <v>2</v>
      </c>
      <c r="GD101" s="2953"/>
      <c r="GE101" s="2953"/>
      <c r="GF101" s="2953">
        <v>2</v>
      </c>
      <c r="GG101" s="2953"/>
      <c r="GH101" s="2953">
        <v>2</v>
      </c>
      <c r="GI101" s="2953">
        <v>2</v>
      </c>
      <c r="GJ101" s="2953">
        <v>2</v>
      </c>
      <c r="GK101" s="2953">
        <v>0</v>
      </c>
      <c r="GL101" s="2953"/>
      <c r="GM101" s="2953">
        <v>2</v>
      </c>
      <c r="GN101" s="2953">
        <v>2</v>
      </c>
      <c r="GO101" s="2953">
        <v>2</v>
      </c>
      <c r="GP101" s="2953">
        <v>2</v>
      </c>
      <c r="GQ101" s="2953">
        <v>2</v>
      </c>
      <c r="GR101" s="2953">
        <v>0</v>
      </c>
      <c r="GS101" s="2953"/>
      <c r="GT101" s="2953">
        <v>2</v>
      </c>
      <c r="GU101" s="2953">
        <v>2</v>
      </c>
      <c r="GV101" s="2953">
        <v>2</v>
      </c>
      <c r="GW101" s="2953">
        <v>2</v>
      </c>
      <c r="GX101" s="2953">
        <v>2</v>
      </c>
      <c r="GY101" s="2953">
        <v>0</v>
      </c>
      <c r="GZ101" s="2953"/>
      <c r="HA101" s="2953">
        <v>2</v>
      </c>
      <c r="HB101" s="2953">
        <v>2</v>
      </c>
      <c r="HC101" s="2953">
        <v>2</v>
      </c>
      <c r="HD101" s="2953">
        <v>2</v>
      </c>
      <c r="HE101" s="2953">
        <v>2</v>
      </c>
      <c r="HF101" s="2953"/>
      <c r="HG101" s="2953"/>
      <c r="HH101" s="2953">
        <v>2</v>
      </c>
      <c r="HI101" s="2953">
        <v>2</v>
      </c>
      <c r="HJ101" s="2953">
        <v>2</v>
      </c>
      <c r="HK101" s="2953">
        <v>2</v>
      </c>
      <c r="HL101" s="2953">
        <v>2</v>
      </c>
      <c r="HM101" s="2953">
        <v>0</v>
      </c>
      <c r="HN101" s="2953"/>
      <c r="HO101" s="2953">
        <v>2</v>
      </c>
      <c r="HP101" s="2953">
        <v>2</v>
      </c>
      <c r="HQ101" s="2953">
        <v>2</v>
      </c>
      <c r="HR101" s="2953">
        <v>2</v>
      </c>
      <c r="HS101" s="2953">
        <v>2</v>
      </c>
      <c r="HT101" s="2953">
        <v>0</v>
      </c>
      <c r="HU101" s="2953"/>
      <c r="HV101" s="2953">
        <v>2</v>
      </c>
      <c r="HW101" s="2953">
        <v>2</v>
      </c>
      <c r="HX101" s="2953">
        <v>2</v>
      </c>
      <c r="HY101" s="2953">
        <v>2</v>
      </c>
      <c r="HZ101" s="2953">
        <v>2</v>
      </c>
      <c r="IA101" s="2953">
        <v>0</v>
      </c>
      <c r="IB101" s="2953"/>
      <c r="IC101" s="2953">
        <v>2</v>
      </c>
      <c r="ID101" s="2953">
        <v>2</v>
      </c>
      <c r="IE101" s="2953">
        <v>2</v>
      </c>
      <c r="IF101" s="2953">
        <v>2</v>
      </c>
      <c r="IG101" s="2953">
        <v>2</v>
      </c>
      <c r="IH101" s="2953"/>
      <c r="II101" s="2953"/>
      <c r="IJ101" s="2953">
        <v>2</v>
      </c>
      <c r="IK101" s="2953">
        <v>2</v>
      </c>
      <c r="IL101" s="2953">
        <v>2</v>
      </c>
      <c r="IM101" s="2953">
        <v>2</v>
      </c>
      <c r="IN101" s="2953">
        <v>2</v>
      </c>
      <c r="IO101" s="2953"/>
      <c r="IP101" s="2953"/>
      <c r="IQ101" s="2953"/>
      <c r="IR101" s="2953">
        <v>2</v>
      </c>
      <c r="IS101" s="2953">
        <v>2</v>
      </c>
      <c r="IT101" s="2953">
        <v>2</v>
      </c>
      <c r="IU101" s="2953">
        <v>2</v>
      </c>
      <c r="IV101" s="2953"/>
      <c r="IW101" s="2953"/>
      <c r="IX101" s="2953">
        <v>2</v>
      </c>
      <c r="IY101" s="2953">
        <v>2</v>
      </c>
      <c r="IZ101" s="2953">
        <v>2</v>
      </c>
      <c r="JA101" s="2953">
        <v>2</v>
      </c>
      <c r="JB101" s="2953">
        <v>2</v>
      </c>
      <c r="JC101" s="2953"/>
      <c r="JD101" s="2953"/>
      <c r="JE101" s="2953">
        <v>2</v>
      </c>
      <c r="JF101" s="2953">
        <v>2</v>
      </c>
      <c r="JG101" s="2953">
        <v>2</v>
      </c>
      <c r="JH101" s="2953">
        <v>2</v>
      </c>
      <c r="JI101" s="2953">
        <v>2</v>
      </c>
      <c r="JJ101" s="2953"/>
      <c r="JK101" s="2953"/>
      <c r="JL101" s="2953">
        <v>2</v>
      </c>
      <c r="JM101" s="2953">
        <v>2</v>
      </c>
      <c r="JN101" s="2953">
        <v>2</v>
      </c>
      <c r="JO101" s="2953">
        <v>2</v>
      </c>
      <c r="JP101" s="2953">
        <v>2</v>
      </c>
      <c r="JQ101" s="2953"/>
      <c r="JR101" s="2953"/>
      <c r="JS101" s="2953">
        <v>2</v>
      </c>
      <c r="JT101" s="2953">
        <v>2</v>
      </c>
      <c r="JU101" s="2953">
        <v>2</v>
      </c>
      <c r="JV101" s="2953">
        <v>2</v>
      </c>
      <c r="JW101" s="2953">
        <v>2</v>
      </c>
      <c r="JX101" s="2953"/>
      <c r="JY101" s="2953"/>
      <c r="JZ101" s="2953">
        <v>2</v>
      </c>
      <c r="KA101" s="2953">
        <v>2</v>
      </c>
      <c r="KB101" s="2953">
        <v>2</v>
      </c>
      <c r="KC101" s="2953">
        <v>2</v>
      </c>
      <c r="KD101" s="2953">
        <v>2</v>
      </c>
      <c r="KE101" s="2953"/>
      <c r="KF101" s="2953"/>
      <c r="KG101" s="2953">
        <v>2</v>
      </c>
      <c r="KH101" s="2953">
        <v>2</v>
      </c>
      <c r="KI101" s="2953">
        <v>2</v>
      </c>
      <c r="KJ101" s="2953">
        <v>2</v>
      </c>
      <c r="KK101" s="2953">
        <v>2</v>
      </c>
      <c r="KL101" s="2953"/>
      <c r="KM101" s="2953"/>
      <c r="KN101" s="2953">
        <v>2</v>
      </c>
      <c r="KO101" s="2953">
        <v>2</v>
      </c>
      <c r="KP101" s="2953">
        <v>2</v>
      </c>
      <c r="KQ101" s="2953">
        <v>2</v>
      </c>
      <c r="KR101" s="2953">
        <v>2</v>
      </c>
      <c r="KS101" s="2953"/>
      <c r="KT101" s="2953"/>
      <c r="KU101" s="2953">
        <v>2</v>
      </c>
      <c r="KV101" s="2953">
        <v>2</v>
      </c>
      <c r="KW101" s="2953">
        <v>2</v>
      </c>
      <c r="KX101" s="2953">
        <v>2</v>
      </c>
      <c r="KY101" s="2953">
        <v>2</v>
      </c>
      <c r="KZ101" s="2953"/>
      <c r="LA101" s="2953"/>
      <c r="LB101" s="2953">
        <v>2</v>
      </c>
      <c r="LC101" s="2953">
        <v>2</v>
      </c>
      <c r="LD101" s="2953">
        <v>2</v>
      </c>
      <c r="LE101" s="2953">
        <v>2</v>
      </c>
      <c r="LF101" s="2953">
        <v>2</v>
      </c>
      <c r="LG101" s="2953"/>
      <c r="LH101" s="2953"/>
      <c r="LI101" s="2953">
        <v>2</v>
      </c>
      <c r="LJ101" s="2953">
        <v>2</v>
      </c>
      <c r="LK101" s="2953">
        <v>2</v>
      </c>
      <c r="LL101" s="2953">
        <v>2</v>
      </c>
      <c r="LM101" s="2953">
        <v>2</v>
      </c>
      <c r="LN101" s="2953"/>
      <c r="LO101" s="2953"/>
      <c r="LP101" s="2953">
        <v>2</v>
      </c>
      <c r="LQ101" s="2953">
        <v>2</v>
      </c>
      <c r="LR101" s="2953">
        <v>2</v>
      </c>
      <c r="LS101" s="2953"/>
      <c r="LT101" s="2953">
        <v>2</v>
      </c>
      <c r="LU101" s="2953"/>
      <c r="LV101" s="2953"/>
      <c r="LW101" s="2953">
        <v>2</v>
      </c>
      <c r="LX101" s="2953">
        <v>2</v>
      </c>
      <c r="LY101" s="2953">
        <v>2</v>
      </c>
      <c r="LZ101" s="2953">
        <v>2</v>
      </c>
      <c r="MA101" s="2953"/>
      <c r="MB101" s="2953"/>
      <c r="MC101" s="2953"/>
      <c r="MD101" s="2953">
        <v>2</v>
      </c>
      <c r="ME101" s="2953">
        <v>2</v>
      </c>
      <c r="MF101" s="2953">
        <v>2</v>
      </c>
      <c r="MG101" s="2953">
        <v>2</v>
      </c>
      <c r="MH101" s="2953">
        <v>2</v>
      </c>
      <c r="MI101" s="2953">
        <v>0</v>
      </c>
      <c r="MJ101" s="2953"/>
      <c r="MK101" s="2953">
        <v>2</v>
      </c>
      <c r="ML101" s="2953">
        <v>2</v>
      </c>
      <c r="MM101" s="2953">
        <v>2</v>
      </c>
      <c r="MN101" s="2953">
        <v>2</v>
      </c>
      <c r="MO101" s="2953">
        <v>2</v>
      </c>
      <c r="MP101" s="2953">
        <v>0</v>
      </c>
      <c r="MQ101" s="2953"/>
      <c r="MR101" s="2953">
        <v>2</v>
      </c>
      <c r="MS101" s="2953">
        <v>2</v>
      </c>
      <c r="MT101" s="2953">
        <v>2</v>
      </c>
      <c r="MU101" s="2953">
        <v>2</v>
      </c>
      <c r="MV101" s="2953">
        <v>2</v>
      </c>
      <c r="MW101" s="2953"/>
      <c r="MX101" s="2953"/>
      <c r="MY101" s="2953"/>
      <c r="MZ101" s="2953">
        <v>2</v>
      </c>
      <c r="NA101" s="2953">
        <v>2</v>
      </c>
      <c r="NB101" s="2953">
        <v>2</v>
      </c>
      <c r="NC101" s="2953">
        <v>2</v>
      </c>
      <c r="ND101" s="2953"/>
      <c r="NE101" s="2953"/>
      <c r="NF101" s="2953"/>
      <c r="NG101" s="2953">
        <v>2</v>
      </c>
      <c r="NH101" s="2953">
        <v>2</v>
      </c>
      <c r="NI101" s="2953"/>
      <c r="NJ101" s="2953">
        <v>2</v>
      </c>
      <c r="NK101" s="2953">
        <v>0</v>
      </c>
      <c r="NL101" s="2953"/>
      <c r="NM101" s="2953">
        <v>2</v>
      </c>
      <c r="NN101" s="2953">
        <v>2</v>
      </c>
      <c r="NO101" s="2953">
        <v>2</v>
      </c>
      <c r="NP101" s="2953">
        <v>2</v>
      </c>
      <c r="NQ101" s="2953">
        <v>2</v>
      </c>
      <c r="NR101" s="2953"/>
      <c r="NS101" s="2953"/>
      <c r="NT101" s="2953">
        <v>2</v>
      </c>
      <c r="NU101" s="2953">
        <v>2</v>
      </c>
      <c r="NV101" s="2953">
        <v>2</v>
      </c>
      <c r="NW101" s="2953">
        <v>2</v>
      </c>
      <c r="NX101" s="2953">
        <v>2</v>
      </c>
      <c r="NY101" s="2953"/>
      <c r="NZ101" s="2953"/>
      <c r="OA101" s="2953">
        <v>2</v>
      </c>
      <c r="OB101" s="2953">
        <v>2</v>
      </c>
      <c r="OC101" s="2953">
        <v>2</v>
      </c>
      <c r="OD101" s="2953">
        <v>2</v>
      </c>
      <c r="OE101" s="2953">
        <v>2</v>
      </c>
      <c r="OF101" s="2953">
        <v>0</v>
      </c>
      <c r="OG101" s="2953"/>
      <c r="OH101" s="2953">
        <v>2</v>
      </c>
      <c r="OI101" s="2953">
        <v>2</v>
      </c>
      <c r="OJ101" s="2953">
        <v>2</v>
      </c>
      <c r="OK101" s="2953">
        <v>2</v>
      </c>
      <c r="OL101" s="2953">
        <v>2</v>
      </c>
      <c r="OM101" s="2953">
        <v>0</v>
      </c>
      <c r="ON101" s="2953"/>
      <c r="OO101" s="2953">
        <v>2</v>
      </c>
      <c r="OP101" s="2953">
        <v>2</v>
      </c>
      <c r="OQ101" s="2953">
        <v>2</v>
      </c>
      <c r="OR101" s="2953">
        <v>2</v>
      </c>
      <c r="OS101" s="2953">
        <v>2</v>
      </c>
      <c r="OT101" s="2953">
        <v>0</v>
      </c>
      <c r="OU101" s="2953"/>
      <c r="OV101" s="2953">
        <v>2</v>
      </c>
      <c r="OW101" s="2953">
        <v>2</v>
      </c>
      <c r="OX101" s="2953">
        <v>2</v>
      </c>
      <c r="OY101" s="2953">
        <v>2</v>
      </c>
      <c r="OZ101" s="2953">
        <v>2</v>
      </c>
      <c r="PA101" s="2953">
        <v>0</v>
      </c>
      <c r="PB101" s="2953"/>
      <c r="PC101" s="2953">
        <v>2</v>
      </c>
      <c r="PD101" s="2953">
        <v>2</v>
      </c>
      <c r="PE101" s="2953">
        <v>2</v>
      </c>
      <c r="PF101" s="2953">
        <v>2</v>
      </c>
      <c r="PG101" s="2953">
        <v>2</v>
      </c>
      <c r="PH101" s="2953"/>
      <c r="PI101" s="2953"/>
      <c r="PJ101" s="2953">
        <v>2</v>
      </c>
      <c r="PK101" s="2953">
        <v>2</v>
      </c>
      <c r="PL101" s="2953">
        <v>2</v>
      </c>
      <c r="PM101" s="2953">
        <v>2</v>
      </c>
      <c r="PN101" s="2953">
        <v>2</v>
      </c>
      <c r="PO101" s="2953"/>
      <c r="PP101" s="2953"/>
      <c r="PQ101" s="2953">
        <v>2</v>
      </c>
      <c r="PR101" s="2953">
        <v>2</v>
      </c>
      <c r="PS101" s="2953">
        <v>2</v>
      </c>
      <c r="PT101" s="2953">
        <v>2</v>
      </c>
      <c r="PU101" s="2953">
        <v>2</v>
      </c>
      <c r="PV101" s="2953"/>
      <c r="PW101" s="2953"/>
      <c r="PX101" s="2953">
        <v>2</v>
      </c>
      <c r="PY101" s="2953"/>
      <c r="PZ101" s="2953">
        <v>2</v>
      </c>
      <c r="QA101" s="2953">
        <v>2</v>
      </c>
      <c r="QB101" s="2953">
        <v>2</v>
      </c>
      <c r="QC101" s="2953"/>
      <c r="QD101" s="2953"/>
      <c r="QE101" s="2953">
        <v>2</v>
      </c>
      <c r="QF101" s="2953">
        <v>2</v>
      </c>
      <c r="QG101" s="2953">
        <v>2</v>
      </c>
      <c r="QH101" s="2953">
        <v>2</v>
      </c>
      <c r="QI101" s="2953">
        <v>2</v>
      </c>
      <c r="QJ101" s="2953"/>
      <c r="QK101" s="2953"/>
      <c r="QL101" s="2953">
        <v>2</v>
      </c>
      <c r="QM101" s="2953">
        <v>2</v>
      </c>
      <c r="QN101" s="2953">
        <v>2</v>
      </c>
      <c r="QO101" s="2953">
        <v>2</v>
      </c>
      <c r="QP101" s="2953">
        <v>2</v>
      </c>
      <c r="QQ101" s="2953"/>
      <c r="QR101" s="2953"/>
      <c r="QS101" s="2953">
        <v>2</v>
      </c>
      <c r="QT101" s="2953">
        <v>2</v>
      </c>
      <c r="QU101" s="2953">
        <v>2</v>
      </c>
      <c r="QV101" s="2953">
        <v>2</v>
      </c>
      <c r="QW101" s="2953">
        <v>2</v>
      </c>
      <c r="QX101" s="2953"/>
      <c r="QY101" s="2953"/>
      <c r="QZ101" s="2953">
        <v>2</v>
      </c>
      <c r="RA101" s="2953">
        <v>2</v>
      </c>
      <c r="RB101" s="2953">
        <v>2</v>
      </c>
      <c r="RC101" s="2953">
        <v>2</v>
      </c>
      <c r="RD101" s="2953">
        <v>2</v>
      </c>
      <c r="RE101" s="2953"/>
      <c r="RF101" s="2953"/>
      <c r="RG101" s="2953">
        <v>2</v>
      </c>
      <c r="RH101" s="2953">
        <v>2</v>
      </c>
      <c r="RI101" s="2953">
        <v>2</v>
      </c>
      <c r="RJ101" s="2953">
        <v>2</v>
      </c>
      <c r="RK101" s="2953">
        <v>2</v>
      </c>
      <c r="RL101" s="2953"/>
      <c r="RM101" s="2953"/>
      <c r="RN101" s="2953">
        <v>2</v>
      </c>
      <c r="RO101" s="2953">
        <v>2</v>
      </c>
      <c r="RP101" s="2953">
        <v>2</v>
      </c>
      <c r="RQ101" s="2953">
        <v>2</v>
      </c>
      <c r="RR101" s="2953">
        <v>2</v>
      </c>
      <c r="RS101" s="2953"/>
      <c r="RT101" s="2953"/>
      <c r="RU101" s="2953">
        <v>2</v>
      </c>
      <c r="RV101" s="2953">
        <v>2</v>
      </c>
      <c r="RW101" s="2953">
        <v>2</v>
      </c>
      <c r="RX101" s="2953">
        <v>2</v>
      </c>
      <c r="RY101" s="2953">
        <v>2</v>
      </c>
      <c r="RZ101" s="2953"/>
      <c r="SA101" s="2953"/>
      <c r="SB101" s="2953">
        <v>2</v>
      </c>
      <c r="SC101" s="2953">
        <v>2</v>
      </c>
      <c r="SD101" s="2953">
        <v>2</v>
      </c>
      <c r="SE101" s="2953">
        <v>2</v>
      </c>
      <c r="SF101" s="2953">
        <v>2</v>
      </c>
      <c r="SG101" s="2953"/>
      <c r="SH101" s="2953"/>
      <c r="SI101" s="2953">
        <v>2</v>
      </c>
      <c r="SJ101" s="2953">
        <v>2</v>
      </c>
      <c r="SK101" s="2953">
        <v>2</v>
      </c>
      <c r="SL101" s="2953">
        <v>2</v>
      </c>
      <c r="SM101" s="2953">
        <v>2</v>
      </c>
      <c r="SN101" s="2953"/>
      <c r="SO101" s="2953"/>
      <c r="SP101" s="2953">
        <v>2</v>
      </c>
      <c r="SQ101" s="2953">
        <v>2</v>
      </c>
      <c r="SR101" s="2953">
        <v>2</v>
      </c>
      <c r="SS101" s="2953">
        <v>2</v>
      </c>
      <c r="ST101" s="2953">
        <v>2</v>
      </c>
      <c r="SU101" s="2953"/>
      <c r="SV101" s="2953"/>
      <c r="SW101" s="2953"/>
      <c r="SX101" s="2953">
        <v>2</v>
      </c>
      <c r="SY101" s="2953">
        <v>2</v>
      </c>
      <c r="SZ101" s="2953">
        <v>2</v>
      </c>
      <c r="TA101" s="2953">
        <v>2</v>
      </c>
      <c r="TB101" s="2953"/>
      <c r="TC101" s="2953"/>
      <c r="TD101" s="2953">
        <v>2</v>
      </c>
      <c r="TE101" s="2953">
        <v>2</v>
      </c>
      <c r="TF101" s="2953">
        <v>2</v>
      </c>
      <c r="TG101" s="2953">
        <v>2</v>
      </c>
      <c r="TH101" s="2953">
        <v>2</v>
      </c>
      <c r="TI101" s="2953"/>
      <c r="TJ101" s="2953"/>
      <c r="TK101" s="2953">
        <v>2</v>
      </c>
      <c r="TL101" s="2953">
        <v>2</v>
      </c>
      <c r="TM101" s="2953">
        <v>2</v>
      </c>
      <c r="TN101" s="2953">
        <v>2</v>
      </c>
      <c r="TO101" s="2953">
        <v>2</v>
      </c>
      <c r="TP101" s="2953"/>
      <c r="TQ101" s="2953"/>
      <c r="TR101" s="2953">
        <v>2</v>
      </c>
      <c r="TS101" s="2953">
        <v>2</v>
      </c>
      <c r="TT101" s="2953">
        <v>2</v>
      </c>
      <c r="TU101" s="2953">
        <v>2</v>
      </c>
      <c r="TV101" s="2953">
        <v>2</v>
      </c>
      <c r="TW101" s="2953"/>
      <c r="TX101" s="2953"/>
      <c r="TY101" s="2953">
        <v>2</v>
      </c>
      <c r="TZ101" s="2953">
        <v>2</v>
      </c>
      <c r="UA101" s="2953">
        <v>2</v>
      </c>
      <c r="UB101" s="2953">
        <v>2</v>
      </c>
      <c r="UC101" s="2953">
        <v>2</v>
      </c>
      <c r="UD101" s="2953"/>
      <c r="UE101" s="2953"/>
      <c r="UF101" s="2953">
        <v>2</v>
      </c>
      <c r="UG101" s="2953">
        <v>2</v>
      </c>
      <c r="UH101" s="2953"/>
      <c r="UI101" s="2953">
        <v>2</v>
      </c>
      <c r="UJ101" s="2953">
        <v>2</v>
      </c>
      <c r="UK101" s="2953"/>
      <c r="UL101" s="2953"/>
      <c r="UM101" s="2953">
        <v>2</v>
      </c>
      <c r="UN101" s="2953">
        <v>2</v>
      </c>
      <c r="UO101" s="2953">
        <v>2</v>
      </c>
      <c r="UP101" s="2953">
        <v>2</v>
      </c>
      <c r="UQ101" s="2953">
        <v>2</v>
      </c>
      <c r="UR101" s="2953"/>
      <c r="US101" s="2953"/>
      <c r="UT101" s="2953">
        <v>2</v>
      </c>
      <c r="UU101" s="2953">
        <v>2</v>
      </c>
      <c r="UV101" s="2953">
        <v>2</v>
      </c>
      <c r="UW101" s="2953">
        <v>2</v>
      </c>
      <c r="UX101" s="2953">
        <v>2</v>
      </c>
      <c r="UY101" s="2953"/>
      <c r="UZ101" s="2953"/>
      <c r="VA101" s="2953">
        <v>2</v>
      </c>
      <c r="VB101" s="2953">
        <v>2</v>
      </c>
      <c r="VC101" s="2953">
        <v>2</v>
      </c>
      <c r="VD101" s="2953">
        <v>2</v>
      </c>
      <c r="VE101" s="2953">
        <v>2</v>
      </c>
      <c r="VF101" s="2953"/>
      <c r="VG101" s="2953"/>
      <c r="VH101" s="2953">
        <v>2</v>
      </c>
      <c r="VI101" s="2953">
        <v>2</v>
      </c>
      <c r="VJ101" s="2953">
        <v>2</v>
      </c>
      <c r="VK101" s="2953">
        <v>2</v>
      </c>
      <c r="VL101" s="2953">
        <v>2</v>
      </c>
      <c r="VM101" s="2953"/>
      <c r="VN101" s="2953"/>
      <c r="VO101" s="2953">
        <v>2</v>
      </c>
      <c r="VP101" s="2953">
        <v>2</v>
      </c>
      <c r="VQ101" s="2953">
        <v>2</v>
      </c>
      <c r="VR101" s="2953">
        <v>2</v>
      </c>
      <c r="VS101" s="2953">
        <v>2</v>
      </c>
      <c r="VT101" s="2953"/>
      <c r="VU101" s="2953"/>
      <c r="VV101" s="2953">
        <v>2</v>
      </c>
      <c r="VW101" s="2953">
        <v>2</v>
      </c>
      <c r="VX101" s="2953">
        <v>2</v>
      </c>
      <c r="VY101" s="2953">
        <v>2</v>
      </c>
      <c r="VZ101" s="2953">
        <v>2</v>
      </c>
      <c r="WA101" s="2953"/>
      <c r="WB101" s="2953"/>
      <c r="WC101" s="2953">
        <v>2</v>
      </c>
      <c r="WD101" s="2953">
        <v>2</v>
      </c>
      <c r="WE101" s="2953">
        <v>2</v>
      </c>
      <c r="WF101" s="2953">
        <v>2</v>
      </c>
      <c r="WG101" s="2953">
        <v>2</v>
      </c>
      <c r="WH101" s="2953"/>
      <c r="WI101" s="2953"/>
      <c r="WJ101" s="2953">
        <v>2</v>
      </c>
      <c r="WK101" s="2953">
        <v>2</v>
      </c>
      <c r="WL101" s="2953">
        <v>2</v>
      </c>
      <c r="WM101" s="2953">
        <v>2</v>
      </c>
      <c r="WN101" s="2953">
        <v>2</v>
      </c>
      <c r="WO101" s="2953"/>
      <c r="WP101" s="2953"/>
      <c r="WQ101" s="2953"/>
      <c r="WR101" s="2953">
        <v>2</v>
      </c>
      <c r="WS101" s="2953">
        <v>2</v>
      </c>
      <c r="WT101" s="2953">
        <v>2</v>
      </c>
      <c r="WU101" s="2953">
        <v>2</v>
      </c>
      <c r="WV101" s="2953"/>
      <c r="WW101" s="2953"/>
      <c r="WX101" s="2953">
        <v>2</v>
      </c>
      <c r="WY101" s="2953">
        <v>2</v>
      </c>
      <c r="WZ101" s="2953">
        <v>2</v>
      </c>
      <c r="XA101" s="2953">
        <v>2</v>
      </c>
      <c r="XB101" s="2953">
        <v>2</v>
      </c>
      <c r="XC101" s="2953"/>
      <c r="XD101" s="2953"/>
      <c r="XE101" s="2953">
        <v>2</v>
      </c>
      <c r="XF101" s="2953">
        <v>2</v>
      </c>
      <c r="XG101" s="2953">
        <v>2</v>
      </c>
      <c r="XH101" s="2953">
        <v>2</v>
      </c>
      <c r="XI101" s="2953">
        <v>2</v>
      </c>
      <c r="XJ101" s="2953"/>
      <c r="XK101" s="2953"/>
      <c r="XL101" s="2953">
        <v>2</v>
      </c>
      <c r="XM101" s="2953">
        <v>2</v>
      </c>
      <c r="XN101" s="2953">
        <v>2</v>
      </c>
      <c r="XO101" s="2953">
        <v>2</v>
      </c>
      <c r="XP101" s="2953">
        <v>2</v>
      </c>
      <c r="XQ101" s="2953"/>
      <c r="XR101" s="2953"/>
      <c r="XS101" s="2953">
        <v>2</v>
      </c>
      <c r="XT101" s="2953">
        <v>2</v>
      </c>
      <c r="XU101" s="2953">
        <v>2</v>
      </c>
      <c r="XV101" s="2953">
        <v>2</v>
      </c>
      <c r="XW101" s="2953">
        <v>2</v>
      </c>
      <c r="XX101" s="2953"/>
      <c r="XY101" s="2953"/>
      <c r="XZ101" s="2953">
        <v>2</v>
      </c>
      <c r="YA101" s="2953">
        <v>2</v>
      </c>
      <c r="YB101" s="2953">
        <v>2</v>
      </c>
      <c r="YC101" s="2953">
        <v>2</v>
      </c>
      <c r="YD101" s="2953">
        <v>2</v>
      </c>
      <c r="YE101" s="2953"/>
      <c r="YF101" s="2953"/>
      <c r="YG101" s="2953">
        <v>2</v>
      </c>
      <c r="YH101" s="2953">
        <v>2</v>
      </c>
      <c r="YI101" s="2953">
        <v>2</v>
      </c>
      <c r="YJ101" s="2953">
        <v>2</v>
      </c>
      <c r="YK101" s="2953">
        <v>2</v>
      </c>
      <c r="YL101" s="2953"/>
      <c r="YM101" s="2953"/>
      <c r="YN101" s="2953">
        <v>2</v>
      </c>
      <c r="YO101" s="2953">
        <v>2</v>
      </c>
      <c r="YP101" s="2953">
        <v>2</v>
      </c>
      <c r="YQ101" s="2953">
        <v>2</v>
      </c>
      <c r="YR101" s="2953">
        <v>2</v>
      </c>
      <c r="YS101" s="2953"/>
      <c r="YT101" s="2953"/>
      <c r="YU101" s="2953">
        <v>2</v>
      </c>
      <c r="YV101" s="2953">
        <v>2</v>
      </c>
      <c r="YW101" s="2953">
        <v>2</v>
      </c>
      <c r="YX101" s="2953">
        <v>2</v>
      </c>
      <c r="YY101" s="2953">
        <v>2</v>
      </c>
      <c r="YZ101" s="2953"/>
      <c r="ZA101" s="2953"/>
      <c r="ZB101" s="2953">
        <v>2</v>
      </c>
      <c r="ZC101" s="2953">
        <v>2</v>
      </c>
      <c r="ZD101" s="2953">
        <v>2</v>
      </c>
      <c r="ZE101" s="2953">
        <v>2</v>
      </c>
      <c r="ZF101" s="2953">
        <v>2</v>
      </c>
      <c r="ZG101" s="2953"/>
      <c r="ZH101" s="2953"/>
      <c r="ZI101" s="2953">
        <v>2</v>
      </c>
      <c r="ZJ101" s="2953">
        <v>2</v>
      </c>
      <c r="ZK101" s="2953">
        <v>2</v>
      </c>
      <c r="ZL101" s="2953">
        <v>2</v>
      </c>
      <c r="ZM101" s="2953">
        <v>2</v>
      </c>
      <c r="ZN101" s="2953"/>
      <c r="ZO101" s="2953"/>
      <c r="ZP101" s="2953">
        <v>2</v>
      </c>
      <c r="ZQ101" s="2953">
        <v>2</v>
      </c>
      <c r="ZR101" s="2953">
        <v>2</v>
      </c>
      <c r="ZS101" s="2953"/>
      <c r="ZT101" s="2953">
        <v>2</v>
      </c>
      <c r="ZU101" s="2953"/>
      <c r="ZV101" s="2953"/>
      <c r="ZW101" s="2953">
        <v>2</v>
      </c>
      <c r="ZX101" s="2953">
        <v>2</v>
      </c>
      <c r="ZY101" s="2953">
        <v>2</v>
      </c>
      <c r="ZZ101" s="2953">
        <v>2</v>
      </c>
      <c r="AAA101" s="2953">
        <v>2</v>
      </c>
      <c r="AAB101" s="2953"/>
      <c r="AAC101" s="2953"/>
      <c r="AAD101" s="2953">
        <v>2</v>
      </c>
      <c r="AAE101" s="2953">
        <v>2</v>
      </c>
      <c r="AAF101" s="2953">
        <v>2</v>
      </c>
      <c r="AAG101" s="2953">
        <v>2</v>
      </c>
      <c r="AAH101" s="2953">
        <v>2</v>
      </c>
      <c r="AAI101" s="2953"/>
      <c r="AAJ101" s="2953"/>
      <c r="AAK101" s="2953">
        <v>2</v>
      </c>
      <c r="AAL101" s="2953">
        <v>2</v>
      </c>
      <c r="AAM101" s="2953">
        <v>2</v>
      </c>
      <c r="AAN101" s="2953">
        <v>2</v>
      </c>
      <c r="AAO101" s="2953">
        <v>2</v>
      </c>
      <c r="AAP101" s="2953"/>
      <c r="AAQ101" s="2953"/>
      <c r="AAR101" s="2953">
        <v>2</v>
      </c>
      <c r="AAS101" s="2953">
        <v>2</v>
      </c>
      <c r="AAT101" s="2953">
        <v>2</v>
      </c>
      <c r="AAU101" s="2953">
        <v>2</v>
      </c>
      <c r="AAV101" s="2953">
        <v>2</v>
      </c>
      <c r="AAW101" s="2953"/>
      <c r="AAX101" s="2953"/>
      <c r="AAY101" s="2953">
        <v>2</v>
      </c>
      <c r="AAZ101" s="2953"/>
      <c r="ABA101" s="2953">
        <v>2</v>
      </c>
      <c r="ABB101" s="2953">
        <v>2</v>
      </c>
      <c r="ABC101" s="2953">
        <v>2</v>
      </c>
      <c r="ABD101" s="2953"/>
      <c r="ABE101" s="2953"/>
      <c r="ABF101" s="2953">
        <v>2</v>
      </c>
      <c r="ABG101" s="2953"/>
      <c r="ABH101" s="2953">
        <v>2</v>
      </c>
    </row>
    <row r="102" spans="1:736" x14ac:dyDescent="0.2">
      <c r="A102" s="1433" t="s">
        <v>416</v>
      </c>
      <c r="B102" s="4826">
        <v>0</v>
      </c>
      <c r="C102" s="2953">
        <v>0</v>
      </c>
      <c r="D102" s="2953"/>
      <c r="E102" s="2953"/>
      <c r="F102" s="2953"/>
      <c r="G102" s="2953">
        <v>0</v>
      </c>
      <c r="H102" s="2953">
        <v>0</v>
      </c>
      <c r="I102" s="2953">
        <v>0</v>
      </c>
      <c r="J102" s="2953">
        <v>0</v>
      </c>
      <c r="K102" s="2953">
        <v>0</v>
      </c>
      <c r="L102" s="2953">
        <v>0</v>
      </c>
      <c r="M102" s="2953">
        <v>0</v>
      </c>
      <c r="N102" s="2953">
        <v>0</v>
      </c>
      <c r="O102" s="2953">
        <v>0</v>
      </c>
      <c r="P102" s="2953">
        <v>0</v>
      </c>
      <c r="Q102" s="2953">
        <v>0</v>
      </c>
      <c r="R102" s="2953"/>
      <c r="S102" s="2953"/>
      <c r="T102" s="2953">
        <v>0</v>
      </c>
      <c r="U102" s="2953">
        <v>0</v>
      </c>
      <c r="V102" s="2953">
        <v>0</v>
      </c>
      <c r="W102" s="2953">
        <v>0</v>
      </c>
      <c r="X102" s="2953">
        <v>0</v>
      </c>
      <c r="Y102" s="2953"/>
      <c r="Z102" s="2953"/>
      <c r="AA102" s="2953">
        <v>0</v>
      </c>
      <c r="AB102" s="2953">
        <v>0</v>
      </c>
      <c r="AC102" s="2953">
        <v>0</v>
      </c>
      <c r="AD102" s="2953">
        <v>0</v>
      </c>
      <c r="AE102" s="2953">
        <v>0</v>
      </c>
      <c r="AF102" s="2953">
        <v>0</v>
      </c>
      <c r="AG102" s="2953">
        <v>0</v>
      </c>
      <c r="AH102" s="2953">
        <v>0</v>
      </c>
      <c r="AI102" s="2953">
        <v>0</v>
      </c>
      <c r="AJ102" s="2953">
        <v>0</v>
      </c>
      <c r="AK102" s="2953">
        <v>0</v>
      </c>
      <c r="AL102" s="2953">
        <v>0</v>
      </c>
      <c r="AM102" s="2953">
        <v>0</v>
      </c>
      <c r="AN102" s="2953"/>
      <c r="AO102" s="2953">
        <v>0</v>
      </c>
      <c r="AP102" s="2953">
        <v>0</v>
      </c>
      <c r="AQ102" s="2953">
        <v>0</v>
      </c>
      <c r="AR102" s="2953"/>
      <c r="AS102" s="2953">
        <v>0</v>
      </c>
      <c r="AT102" s="2953">
        <v>0</v>
      </c>
      <c r="AU102" s="2953"/>
      <c r="AV102" s="2953">
        <v>0</v>
      </c>
      <c r="AW102" s="2953">
        <v>0</v>
      </c>
      <c r="AX102" s="2953">
        <v>0</v>
      </c>
      <c r="AY102" s="2953">
        <v>0</v>
      </c>
      <c r="AZ102" s="2953">
        <v>0</v>
      </c>
      <c r="BA102" s="2953">
        <v>0</v>
      </c>
      <c r="BB102" s="2953"/>
      <c r="BC102" s="2953">
        <v>0</v>
      </c>
      <c r="BD102" s="2953">
        <v>0</v>
      </c>
      <c r="BE102" s="2953">
        <v>0</v>
      </c>
      <c r="BF102" s="2953">
        <v>0</v>
      </c>
      <c r="BG102" s="2953">
        <v>0</v>
      </c>
      <c r="BH102" s="2953">
        <v>0</v>
      </c>
      <c r="BI102" s="2953"/>
      <c r="BJ102" s="2953">
        <v>0</v>
      </c>
      <c r="BK102" s="2953">
        <v>0</v>
      </c>
      <c r="BL102" s="2953">
        <v>0</v>
      </c>
      <c r="BM102" s="2953">
        <v>0</v>
      </c>
      <c r="BN102" s="2953">
        <v>0</v>
      </c>
      <c r="BO102" s="2953">
        <v>0</v>
      </c>
      <c r="BP102" s="2953"/>
      <c r="BQ102" s="2953">
        <v>0</v>
      </c>
      <c r="BR102" s="2953">
        <v>0</v>
      </c>
      <c r="BS102" s="2953">
        <v>0</v>
      </c>
      <c r="BT102" s="2953">
        <v>0</v>
      </c>
      <c r="BU102" s="2953">
        <v>0</v>
      </c>
      <c r="BV102" s="2953">
        <v>0</v>
      </c>
      <c r="BW102" s="2953"/>
      <c r="BX102" s="2953">
        <v>0</v>
      </c>
      <c r="BY102" s="2953"/>
      <c r="BZ102" s="2953">
        <v>0</v>
      </c>
      <c r="CA102" s="2953">
        <v>0</v>
      </c>
      <c r="CB102" s="2953">
        <v>0</v>
      </c>
      <c r="CC102" s="2953">
        <v>0</v>
      </c>
      <c r="CD102" s="2953"/>
      <c r="CE102" s="2953">
        <v>0</v>
      </c>
      <c r="CF102" s="2953">
        <v>0</v>
      </c>
      <c r="CG102" s="2953">
        <v>0</v>
      </c>
      <c r="CH102" s="2953">
        <v>0</v>
      </c>
      <c r="CI102" s="2953">
        <v>0</v>
      </c>
      <c r="CJ102" s="2953">
        <v>0</v>
      </c>
      <c r="CK102" s="2953"/>
      <c r="CL102" s="2953">
        <v>0</v>
      </c>
      <c r="CM102" s="2953">
        <v>0</v>
      </c>
      <c r="CN102" s="2953">
        <v>0</v>
      </c>
      <c r="CO102" s="2953">
        <v>0</v>
      </c>
      <c r="CP102" s="2953">
        <v>0</v>
      </c>
      <c r="CQ102" s="2953">
        <v>0</v>
      </c>
      <c r="CR102" s="2953"/>
      <c r="CS102" s="2953">
        <v>0</v>
      </c>
      <c r="CT102" s="2953">
        <v>0</v>
      </c>
      <c r="CU102" s="2953">
        <v>0</v>
      </c>
      <c r="CV102" s="2953">
        <v>0</v>
      </c>
      <c r="CW102" s="2953">
        <v>0</v>
      </c>
      <c r="CX102" s="2953">
        <v>0</v>
      </c>
      <c r="CY102" s="2953"/>
      <c r="CZ102" s="2953">
        <v>0</v>
      </c>
      <c r="DA102" s="2953">
        <v>0</v>
      </c>
      <c r="DB102" s="2953">
        <v>0</v>
      </c>
      <c r="DC102" s="2953">
        <v>0</v>
      </c>
      <c r="DD102" s="2953">
        <v>0</v>
      </c>
      <c r="DE102" s="2953">
        <v>0</v>
      </c>
      <c r="DF102" s="2953"/>
      <c r="DG102" s="2953">
        <v>0</v>
      </c>
      <c r="DH102" s="2953">
        <v>0</v>
      </c>
      <c r="DI102" s="2953">
        <v>0</v>
      </c>
      <c r="DJ102" s="2953">
        <v>0</v>
      </c>
      <c r="DK102" s="2953">
        <v>0</v>
      </c>
      <c r="DL102" s="2953"/>
      <c r="DM102" s="2953"/>
      <c r="DN102" s="2953">
        <v>0</v>
      </c>
      <c r="DO102" s="2953">
        <v>0</v>
      </c>
      <c r="DP102" s="2953">
        <v>0</v>
      </c>
      <c r="DQ102" s="2953">
        <v>0</v>
      </c>
      <c r="DR102" s="2953">
        <v>0</v>
      </c>
      <c r="DS102" s="2953">
        <v>0</v>
      </c>
      <c r="DT102" s="2953"/>
      <c r="DU102" s="2953">
        <v>0</v>
      </c>
      <c r="DV102" s="2953">
        <v>0</v>
      </c>
      <c r="DW102" s="2953">
        <v>0</v>
      </c>
      <c r="DX102" s="2953">
        <v>0</v>
      </c>
      <c r="DY102" s="2953">
        <v>0</v>
      </c>
      <c r="DZ102" s="2953"/>
      <c r="EA102" s="2953"/>
      <c r="EB102" s="2953">
        <v>0</v>
      </c>
      <c r="EC102" s="2953">
        <v>0</v>
      </c>
      <c r="ED102" s="2953">
        <v>0</v>
      </c>
      <c r="EE102" s="2953">
        <v>0</v>
      </c>
      <c r="EF102" s="2953">
        <v>0</v>
      </c>
      <c r="EG102" s="2953"/>
      <c r="EH102" s="2953"/>
      <c r="EI102" s="2953">
        <v>0</v>
      </c>
      <c r="EJ102" s="2953">
        <v>0</v>
      </c>
      <c r="EK102" s="2953">
        <v>0</v>
      </c>
      <c r="EL102" s="2953">
        <v>0</v>
      </c>
      <c r="EM102" s="2953">
        <v>0</v>
      </c>
      <c r="EN102" s="2953">
        <v>0</v>
      </c>
      <c r="EO102" s="2953"/>
      <c r="EP102" s="2953">
        <v>0</v>
      </c>
      <c r="EQ102" s="2953">
        <v>0</v>
      </c>
      <c r="ER102" s="2953">
        <v>0</v>
      </c>
      <c r="ES102" s="2953">
        <v>0</v>
      </c>
      <c r="ET102" s="2953">
        <v>0</v>
      </c>
      <c r="EU102" s="2953"/>
      <c r="EV102" s="2953"/>
      <c r="EW102" s="2953"/>
      <c r="EX102" s="2953">
        <v>0</v>
      </c>
      <c r="EY102" s="2953">
        <v>0</v>
      </c>
      <c r="EZ102" s="2953">
        <v>0</v>
      </c>
      <c r="FA102" s="2953">
        <v>0</v>
      </c>
      <c r="FB102" s="2953">
        <v>0</v>
      </c>
      <c r="FC102" s="2953"/>
      <c r="FD102" s="2953">
        <v>0</v>
      </c>
      <c r="FE102" s="2953">
        <v>0</v>
      </c>
      <c r="FF102" s="2953">
        <v>0</v>
      </c>
      <c r="FG102" s="2953">
        <v>0</v>
      </c>
      <c r="FH102" s="2953">
        <v>0</v>
      </c>
      <c r="FI102" s="2953">
        <v>0</v>
      </c>
      <c r="FJ102" s="2953"/>
      <c r="FK102" s="2953">
        <v>0</v>
      </c>
      <c r="FL102" s="2953">
        <v>0</v>
      </c>
      <c r="FM102" s="2953">
        <v>0</v>
      </c>
      <c r="FN102" s="2953">
        <v>0</v>
      </c>
      <c r="FO102" s="2953">
        <v>0</v>
      </c>
      <c r="FP102" s="2953">
        <v>0</v>
      </c>
      <c r="FQ102" s="2953"/>
      <c r="FR102" s="2953">
        <v>0</v>
      </c>
      <c r="FS102" s="2953">
        <v>0</v>
      </c>
      <c r="FT102" s="2953">
        <v>0</v>
      </c>
      <c r="FU102" s="2953">
        <v>0</v>
      </c>
      <c r="FV102" s="2953">
        <v>0</v>
      </c>
      <c r="FW102" s="2953">
        <v>0</v>
      </c>
      <c r="FX102" s="2953"/>
      <c r="FY102" s="2953">
        <v>0</v>
      </c>
      <c r="FZ102" s="2953">
        <v>0</v>
      </c>
      <c r="GA102" s="2953">
        <v>0</v>
      </c>
      <c r="GB102" s="2953">
        <v>0</v>
      </c>
      <c r="GC102" s="2953">
        <v>0</v>
      </c>
      <c r="GD102" s="2953"/>
      <c r="GE102" s="2953"/>
      <c r="GF102" s="2953">
        <v>0</v>
      </c>
      <c r="GG102" s="2953"/>
      <c r="GH102" s="2953">
        <v>0</v>
      </c>
      <c r="GI102" s="2953">
        <v>0</v>
      </c>
      <c r="GJ102" s="2953">
        <v>0</v>
      </c>
      <c r="GK102" s="2953">
        <v>0</v>
      </c>
      <c r="GL102" s="2953"/>
      <c r="GM102" s="2953">
        <v>0</v>
      </c>
      <c r="GN102" s="2953">
        <v>0</v>
      </c>
      <c r="GO102" s="2953">
        <v>0</v>
      </c>
      <c r="GP102" s="2953">
        <v>0</v>
      </c>
      <c r="GQ102" s="2953">
        <v>0</v>
      </c>
      <c r="GR102" s="2953">
        <v>0</v>
      </c>
      <c r="GS102" s="2953"/>
      <c r="GT102" s="2953">
        <v>0</v>
      </c>
      <c r="GU102" s="2953">
        <v>0</v>
      </c>
      <c r="GV102" s="2953">
        <v>0</v>
      </c>
      <c r="GW102" s="2953">
        <v>0</v>
      </c>
      <c r="GX102" s="2953">
        <v>0</v>
      </c>
      <c r="GY102" s="2953">
        <v>0</v>
      </c>
      <c r="GZ102" s="2953"/>
      <c r="HA102" s="2953">
        <v>0</v>
      </c>
      <c r="HB102" s="2953">
        <v>0</v>
      </c>
      <c r="HC102" s="2953">
        <v>0</v>
      </c>
      <c r="HD102" s="2953">
        <v>0</v>
      </c>
      <c r="HE102" s="2953">
        <v>0</v>
      </c>
      <c r="HF102" s="2953"/>
      <c r="HG102" s="2953"/>
      <c r="HH102" s="2953">
        <v>0</v>
      </c>
      <c r="HI102" s="2953">
        <v>0</v>
      </c>
      <c r="HJ102" s="2953">
        <v>0</v>
      </c>
      <c r="HK102" s="2953">
        <v>0</v>
      </c>
      <c r="HL102" s="2953">
        <v>0</v>
      </c>
      <c r="HM102" s="2953">
        <v>0</v>
      </c>
      <c r="HN102" s="2953"/>
      <c r="HO102" s="2953">
        <v>0</v>
      </c>
      <c r="HP102" s="2953">
        <v>0</v>
      </c>
      <c r="HQ102" s="2953">
        <v>0</v>
      </c>
      <c r="HR102" s="2953">
        <v>0</v>
      </c>
      <c r="HS102" s="2953">
        <v>0</v>
      </c>
      <c r="HT102" s="2953">
        <v>0</v>
      </c>
      <c r="HU102" s="2953"/>
      <c r="HV102" s="2953">
        <v>0</v>
      </c>
      <c r="HW102" s="2953">
        <v>0</v>
      </c>
      <c r="HX102" s="2953">
        <v>0</v>
      </c>
      <c r="HY102" s="2953">
        <v>0</v>
      </c>
      <c r="HZ102" s="2953">
        <v>0</v>
      </c>
      <c r="IA102" s="2953">
        <v>0</v>
      </c>
      <c r="IB102" s="2953"/>
      <c r="IC102" s="2953">
        <v>0</v>
      </c>
      <c r="ID102" s="2953">
        <v>0</v>
      </c>
      <c r="IE102" s="2953">
        <v>0</v>
      </c>
      <c r="IF102" s="2953">
        <v>0</v>
      </c>
      <c r="IG102" s="2953">
        <v>0</v>
      </c>
      <c r="IH102" s="2953"/>
      <c r="II102" s="2953"/>
      <c r="IJ102" s="2953">
        <v>0</v>
      </c>
      <c r="IK102" s="2953">
        <v>0</v>
      </c>
      <c r="IL102" s="2953">
        <v>0</v>
      </c>
      <c r="IM102" s="2953">
        <v>0</v>
      </c>
      <c r="IN102" s="2953">
        <v>0</v>
      </c>
      <c r="IO102" s="2953"/>
      <c r="IP102" s="2953"/>
      <c r="IQ102" s="2953"/>
      <c r="IR102" s="2953">
        <v>0</v>
      </c>
      <c r="IS102" s="2953">
        <v>0</v>
      </c>
      <c r="IT102" s="2953">
        <v>0</v>
      </c>
      <c r="IU102" s="2953">
        <v>0</v>
      </c>
      <c r="IV102" s="2953"/>
      <c r="IW102" s="2953"/>
      <c r="IX102" s="2953">
        <v>0</v>
      </c>
      <c r="IY102" s="2953">
        <v>0</v>
      </c>
      <c r="IZ102" s="2953">
        <v>0</v>
      </c>
      <c r="JA102" s="2953">
        <v>0</v>
      </c>
      <c r="JB102" s="2953">
        <v>0</v>
      </c>
      <c r="JC102" s="2953"/>
      <c r="JD102" s="2953"/>
      <c r="JE102" s="2953">
        <v>0</v>
      </c>
      <c r="JF102" s="2953">
        <v>0</v>
      </c>
      <c r="JG102" s="2953">
        <v>0</v>
      </c>
      <c r="JH102" s="2953">
        <v>0</v>
      </c>
      <c r="JI102" s="2953">
        <v>0</v>
      </c>
      <c r="JJ102" s="2953"/>
      <c r="JK102" s="2953"/>
      <c r="JL102" s="2953">
        <v>0</v>
      </c>
      <c r="JM102" s="2953">
        <v>0</v>
      </c>
      <c r="JN102" s="2953">
        <v>0</v>
      </c>
      <c r="JO102" s="2953">
        <v>0</v>
      </c>
      <c r="JP102" s="2953">
        <v>0</v>
      </c>
      <c r="JQ102" s="2953"/>
      <c r="JR102" s="2953"/>
      <c r="JS102" s="2953">
        <v>0</v>
      </c>
      <c r="JT102" s="2953">
        <v>0</v>
      </c>
      <c r="JU102" s="2953">
        <v>0</v>
      </c>
      <c r="JV102" s="2953">
        <v>0</v>
      </c>
      <c r="JW102" s="2953">
        <v>0</v>
      </c>
      <c r="JX102" s="2953"/>
      <c r="JY102" s="2953"/>
      <c r="JZ102" s="2953">
        <v>0</v>
      </c>
      <c r="KA102" s="2953">
        <v>0</v>
      </c>
      <c r="KB102" s="2953">
        <v>0</v>
      </c>
      <c r="KC102" s="2953">
        <v>0</v>
      </c>
      <c r="KD102" s="2953">
        <v>0</v>
      </c>
      <c r="KE102" s="2953"/>
      <c r="KF102" s="2953"/>
      <c r="KG102" s="2953">
        <v>0</v>
      </c>
      <c r="KH102" s="2953">
        <v>0</v>
      </c>
      <c r="KI102" s="2953">
        <v>0</v>
      </c>
      <c r="KJ102" s="2953">
        <v>0</v>
      </c>
      <c r="KK102" s="2953">
        <v>0</v>
      </c>
      <c r="KL102" s="2953"/>
      <c r="KM102" s="2953"/>
      <c r="KN102" s="2953">
        <v>0</v>
      </c>
      <c r="KO102" s="2953">
        <v>0</v>
      </c>
      <c r="KP102" s="2953">
        <v>0</v>
      </c>
      <c r="KQ102" s="2953">
        <v>0</v>
      </c>
      <c r="KR102" s="2953">
        <v>0</v>
      </c>
      <c r="KS102" s="2953"/>
      <c r="KT102" s="2953"/>
      <c r="KU102" s="2953">
        <v>0</v>
      </c>
      <c r="KV102" s="2953">
        <v>0</v>
      </c>
      <c r="KW102" s="2953">
        <v>0</v>
      </c>
      <c r="KX102" s="2953">
        <v>0</v>
      </c>
      <c r="KY102" s="2953">
        <v>0</v>
      </c>
      <c r="KZ102" s="2953"/>
      <c r="LA102" s="2953"/>
      <c r="LB102" s="2953">
        <v>0</v>
      </c>
      <c r="LC102" s="2953">
        <v>0</v>
      </c>
      <c r="LD102" s="2953">
        <v>0</v>
      </c>
      <c r="LE102" s="2953">
        <v>0</v>
      </c>
      <c r="LF102" s="2953">
        <v>0</v>
      </c>
      <c r="LG102" s="2953"/>
      <c r="LH102" s="2953"/>
      <c r="LI102" s="2953">
        <v>0</v>
      </c>
      <c r="LJ102" s="2953">
        <v>0</v>
      </c>
      <c r="LK102" s="2953">
        <v>0</v>
      </c>
      <c r="LL102" s="2953">
        <v>0</v>
      </c>
      <c r="LM102" s="2953">
        <v>0</v>
      </c>
      <c r="LN102" s="2953"/>
      <c r="LO102" s="2953"/>
      <c r="LP102" s="2953">
        <v>0</v>
      </c>
      <c r="LQ102" s="2953">
        <v>0</v>
      </c>
      <c r="LR102" s="2953">
        <v>0</v>
      </c>
      <c r="LS102" s="2953"/>
      <c r="LT102" s="2953">
        <v>0</v>
      </c>
      <c r="LU102" s="2953"/>
      <c r="LV102" s="2953"/>
      <c r="LW102" s="2953">
        <v>0</v>
      </c>
      <c r="LX102" s="2953">
        <v>0</v>
      </c>
      <c r="LY102" s="2953">
        <v>0</v>
      </c>
      <c r="LZ102" s="2953">
        <v>0</v>
      </c>
      <c r="MA102" s="2953"/>
      <c r="MB102" s="2953"/>
      <c r="MC102" s="2953"/>
      <c r="MD102" s="2953">
        <v>0</v>
      </c>
      <c r="ME102" s="2953">
        <v>0</v>
      </c>
      <c r="MF102" s="2953">
        <v>0</v>
      </c>
      <c r="MG102" s="2953">
        <v>0</v>
      </c>
      <c r="MH102" s="2953">
        <v>0</v>
      </c>
      <c r="MI102" s="2953">
        <v>0</v>
      </c>
      <c r="MJ102" s="2953"/>
      <c r="MK102" s="2953">
        <v>0</v>
      </c>
      <c r="ML102" s="2953">
        <v>0</v>
      </c>
      <c r="MM102" s="2953">
        <v>0</v>
      </c>
      <c r="MN102" s="2953">
        <v>0</v>
      </c>
      <c r="MO102" s="2953">
        <v>0</v>
      </c>
      <c r="MP102" s="2953">
        <v>0</v>
      </c>
      <c r="MQ102" s="2953"/>
      <c r="MR102" s="2953">
        <v>0</v>
      </c>
      <c r="MS102" s="2953">
        <v>0</v>
      </c>
      <c r="MT102" s="2953">
        <v>0</v>
      </c>
      <c r="MU102" s="2953">
        <v>0</v>
      </c>
      <c r="MV102" s="2953">
        <v>0</v>
      </c>
      <c r="MW102" s="2953"/>
      <c r="MX102" s="2953"/>
      <c r="MY102" s="2953"/>
      <c r="MZ102" s="2953">
        <v>0</v>
      </c>
      <c r="NA102" s="2953">
        <v>0</v>
      </c>
      <c r="NB102" s="2953">
        <v>0</v>
      </c>
      <c r="NC102" s="2953">
        <v>0</v>
      </c>
      <c r="ND102" s="2953"/>
      <c r="NE102" s="2953"/>
      <c r="NF102" s="2953"/>
      <c r="NG102" s="2953">
        <v>0</v>
      </c>
      <c r="NH102" s="2953">
        <v>0</v>
      </c>
      <c r="NI102" s="2953"/>
      <c r="NJ102" s="2953">
        <v>0</v>
      </c>
      <c r="NK102" s="2953">
        <v>0</v>
      </c>
      <c r="NL102" s="2953"/>
      <c r="NM102" s="2953">
        <v>0</v>
      </c>
      <c r="NN102" s="2953">
        <v>0</v>
      </c>
      <c r="NO102" s="2953">
        <v>0</v>
      </c>
      <c r="NP102" s="2953">
        <v>0</v>
      </c>
      <c r="NQ102" s="2953">
        <v>0</v>
      </c>
      <c r="NR102" s="2953"/>
      <c r="NS102" s="2953"/>
      <c r="NT102" s="2953">
        <v>0</v>
      </c>
      <c r="NU102" s="2953">
        <v>0</v>
      </c>
      <c r="NV102" s="2953">
        <v>0</v>
      </c>
      <c r="NW102" s="2953">
        <v>0</v>
      </c>
      <c r="NX102" s="2953">
        <v>0</v>
      </c>
      <c r="NY102" s="2953"/>
      <c r="NZ102" s="2953"/>
      <c r="OA102" s="2953">
        <v>0</v>
      </c>
      <c r="OB102" s="2953">
        <v>0</v>
      </c>
      <c r="OC102" s="2953">
        <v>0</v>
      </c>
      <c r="OD102" s="2953">
        <v>0</v>
      </c>
      <c r="OE102" s="2953">
        <v>0</v>
      </c>
      <c r="OF102" s="2953">
        <v>0</v>
      </c>
      <c r="OG102" s="2953"/>
      <c r="OH102" s="2953">
        <v>0</v>
      </c>
      <c r="OI102" s="2953">
        <v>0</v>
      </c>
      <c r="OJ102" s="2953">
        <v>0</v>
      </c>
      <c r="OK102" s="2953">
        <v>0</v>
      </c>
      <c r="OL102" s="2953">
        <v>0</v>
      </c>
      <c r="OM102" s="2953">
        <v>0</v>
      </c>
      <c r="ON102" s="2953"/>
      <c r="OO102" s="2953">
        <v>0</v>
      </c>
      <c r="OP102" s="2953">
        <v>0</v>
      </c>
      <c r="OQ102" s="2953">
        <v>0</v>
      </c>
      <c r="OR102" s="2953">
        <v>0</v>
      </c>
      <c r="OS102" s="2953">
        <v>0</v>
      </c>
      <c r="OT102" s="2953">
        <v>0</v>
      </c>
      <c r="OU102" s="2953"/>
      <c r="OV102" s="2953">
        <v>0</v>
      </c>
      <c r="OW102" s="2953">
        <v>0</v>
      </c>
      <c r="OX102" s="2953">
        <v>0</v>
      </c>
      <c r="OY102" s="2953">
        <v>0</v>
      </c>
      <c r="OZ102" s="2953">
        <v>0</v>
      </c>
      <c r="PA102" s="2953">
        <v>0</v>
      </c>
      <c r="PB102" s="2953"/>
      <c r="PC102" s="2953">
        <v>0</v>
      </c>
      <c r="PD102" s="2953">
        <v>0</v>
      </c>
      <c r="PE102" s="2953">
        <v>0</v>
      </c>
      <c r="PF102" s="2953">
        <v>0</v>
      </c>
      <c r="PG102" s="2953">
        <v>0</v>
      </c>
      <c r="PH102" s="2953"/>
      <c r="PI102" s="2953"/>
      <c r="PJ102" s="2953">
        <v>0</v>
      </c>
      <c r="PK102" s="2953">
        <v>0</v>
      </c>
      <c r="PL102" s="2953">
        <v>0</v>
      </c>
      <c r="PM102" s="2953">
        <v>0</v>
      </c>
      <c r="PN102" s="2953">
        <v>0</v>
      </c>
      <c r="PO102" s="2953"/>
      <c r="PP102" s="2953"/>
      <c r="PQ102" s="2953">
        <v>0</v>
      </c>
      <c r="PR102" s="2953">
        <v>0</v>
      </c>
      <c r="PS102" s="2953">
        <v>0</v>
      </c>
      <c r="PT102" s="2953">
        <v>0</v>
      </c>
      <c r="PU102" s="2953">
        <v>0</v>
      </c>
      <c r="PV102" s="2953"/>
      <c r="PW102" s="2953"/>
      <c r="PX102" s="2953">
        <v>0</v>
      </c>
      <c r="PY102" s="2953"/>
      <c r="PZ102" s="2953">
        <v>0</v>
      </c>
      <c r="QA102" s="2953">
        <v>0</v>
      </c>
      <c r="QB102" s="2953">
        <v>0</v>
      </c>
      <c r="QC102" s="2953"/>
      <c r="QD102" s="2953"/>
      <c r="QE102" s="2953">
        <v>0</v>
      </c>
      <c r="QF102" s="2953">
        <v>0</v>
      </c>
      <c r="QG102" s="2953">
        <v>0</v>
      </c>
      <c r="QH102" s="2953">
        <v>0</v>
      </c>
      <c r="QI102" s="2953">
        <v>0</v>
      </c>
      <c r="QJ102" s="2953"/>
      <c r="QK102" s="2953"/>
      <c r="QL102" s="2953">
        <v>0</v>
      </c>
      <c r="QM102" s="2953">
        <v>0</v>
      </c>
      <c r="QN102" s="2953">
        <v>0</v>
      </c>
      <c r="QO102" s="2953">
        <v>0</v>
      </c>
      <c r="QP102" s="2953">
        <v>0</v>
      </c>
      <c r="QQ102" s="2953"/>
      <c r="QR102" s="2953"/>
      <c r="QS102" s="2953">
        <v>0</v>
      </c>
      <c r="QT102" s="2953">
        <v>0</v>
      </c>
      <c r="QU102" s="2953">
        <v>0</v>
      </c>
      <c r="QV102" s="2953">
        <v>0</v>
      </c>
      <c r="QW102" s="2953">
        <v>0</v>
      </c>
      <c r="QX102" s="2953"/>
      <c r="QY102" s="2953"/>
      <c r="QZ102" s="2953">
        <v>0</v>
      </c>
      <c r="RA102" s="2953">
        <v>0</v>
      </c>
      <c r="RB102" s="2953">
        <v>0</v>
      </c>
      <c r="RC102" s="2953">
        <v>0</v>
      </c>
      <c r="RD102" s="2953">
        <v>0</v>
      </c>
      <c r="RE102" s="2953"/>
      <c r="RF102" s="2953"/>
      <c r="RG102" s="2953">
        <v>0</v>
      </c>
      <c r="RH102" s="2953">
        <v>0</v>
      </c>
      <c r="RI102" s="2953">
        <v>0</v>
      </c>
      <c r="RJ102" s="2953">
        <v>0</v>
      </c>
      <c r="RK102" s="2953">
        <v>0</v>
      </c>
      <c r="RL102" s="2953"/>
      <c r="RM102" s="2953"/>
      <c r="RN102" s="2953">
        <v>0</v>
      </c>
      <c r="RO102" s="2953">
        <v>0</v>
      </c>
      <c r="RP102" s="2953">
        <v>0</v>
      </c>
      <c r="RQ102" s="2953">
        <v>0</v>
      </c>
      <c r="RR102" s="2953">
        <v>0</v>
      </c>
      <c r="RS102" s="2953"/>
      <c r="RT102" s="2953"/>
      <c r="RU102" s="2953">
        <v>0</v>
      </c>
      <c r="RV102" s="2953">
        <v>0</v>
      </c>
      <c r="RW102" s="2953">
        <v>0</v>
      </c>
      <c r="RX102" s="2953">
        <v>0</v>
      </c>
      <c r="RY102" s="2953">
        <v>0</v>
      </c>
      <c r="RZ102" s="2953"/>
      <c r="SA102" s="2953"/>
      <c r="SB102" s="2953">
        <v>0</v>
      </c>
      <c r="SC102" s="2953">
        <v>0</v>
      </c>
      <c r="SD102" s="2953">
        <v>0</v>
      </c>
      <c r="SE102" s="2953">
        <v>0</v>
      </c>
      <c r="SF102" s="2953">
        <v>0</v>
      </c>
      <c r="SG102" s="2953"/>
      <c r="SH102" s="2953"/>
      <c r="SI102" s="2953">
        <v>0</v>
      </c>
      <c r="SJ102" s="2953">
        <v>0</v>
      </c>
      <c r="SK102" s="2953">
        <v>0</v>
      </c>
      <c r="SL102" s="2953">
        <v>0</v>
      </c>
      <c r="SM102" s="2953">
        <v>0</v>
      </c>
      <c r="SN102" s="2953"/>
      <c r="SO102" s="2953"/>
      <c r="SP102" s="2953">
        <v>0</v>
      </c>
      <c r="SQ102" s="2953">
        <v>0</v>
      </c>
      <c r="SR102" s="2953">
        <v>0</v>
      </c>
      <c r="SS102" s="2953">
        <v>0</v>
      </c>
      <c r="ST102" s="2953">
        <v>0</v>
      </c>
      <c r="SU102" s="2953"/>
      <c r="SV102" s="2953"/>
      <c r="SW102" s="2953"/>
      <c r="SX102" s="2953">
        <v>0</v>
      </c>
      <c r="SY102" s="2953">
        <v>0</v>
      </c>
      <c r="SZ102" s="2953">
        <v>0</v>
      </c>
      <c r="TA102" s="2953">
        <v>0</v>
      </c>
      <c r="TB102" s="2953"/>
      <c r="TC102" s="2953"/>
      <c r="TD102" s="2953">
        <v>0</v>
      </c>
      <c r="TE102" s="2953">
        <v>0</v>
      </c>
      <c r="TF102" s="2953">
        <v>0</v>
      </c>
      <c r="TG102" s="2953">
        <v>0</v>
      </c>
      <c r="TH102" s="2953">
        <v>0</v>
      </c>
      <c r="TI102" s="2953"/>
      <c r="TJ102" s="2953"/>
      <c r="TK102" s="2953">
        <v>0</v>
      </c>
      <c r="TL102" s="2953">
        <v>0</v>
      </c>
      <c r="TM102" s="2953">
        <v>0</v>
      </c>
      <c r="TN102" s="2953">
        <v>0</v>
      </c>
      <c r="TO102" s="2953">
        <v>0</v>
      </c>
      <c r="TP102" s="2953"/>
      <c r="TQ102" s="2953"/>
      <c r="TR102" s="2953">
        <v>0</v>
      </c>
      <c r="TS102" s="2953">
        <v>0</v>
      </c>
      <c r="TT102" s="2953">
        <v>0</v>
      </c>
      <c r="TU102" s="2953">
        <v>0</v>
      </c>
      <c r="TV102" s="2953">
        <v>0</v>
      </c>
      <c r="TW102" s="2953"/>
      <c r="TX102" s="2953"/>
      <c r="TY102" s="2953">
        <v>0</v>
      </c>
      <c r="TZ102" s="2953">
        <v>0</v>
      </c>
      <c r="UA102" s="2953">
        <v>0</v>
      </c>
      <c r="UB102" s="2953">
        <v>0</v>
      </c>
      <c r="UC102" s="2953">
        <v>0</v>
      </c>
      <c r="UD102" s="2953"/>
      <c r="UE102" s="2953"/>
      <c r="UF102" s="2953">
        <v>0</v>
      </c>
      <c r="UG102" s="2953">
        <v>0</v>
      </c>
      <c r="UH102" s="2953"/>
      <c r="UI102" s="2953">
        <v>0</v>
      </c>
      <c r="UJ102" s="2953">
        <v>0</v>
      </c>
      <c r="UK102" s="2953"/>
      <c r="UL102" s="2953"/>
      <c r="UM102" s="2953">
        <v>0</v>
      </c>
      <c r="UN102" s="2953">
        <v>0</v>
      </c>
      <c r="UO102" s="2953">
        <v>0</v>
      </c>
      <c r="UP102" s="2953">
        <v>0</v>
      </c>
      <c r="UQ102" s="2953">
        <v>0</v>
      </c>
      <c r="UR102" s="2953"/>
      <c r="US102" s="2953"/>
      <c r="UT102" s="2953">
        <v>0</v>
      </c>
      <c r="UU102" s="2953">
        <v>0</v>
      </c>
      <c r="UV102" s="2953">
        <v>0</v>
      </c>
      <c r="UW102" s="2953">
        <v>0</v>
      </c>
      <c r="UX102" s="2953">
        <v>0</v>
      </c>
      <c r="UY102" s="2953"/>
      <c r="UZ102" s="2953"/>
      <c r="VA102" s="2953">
        <v>0</v>
      </c>
      <c r="VB102" s="2953">
        <v>0</v>
      </c>
      <c r="VC102" s="2953">
        <v>0</v>
      </c>
      <c r="VD102" s="2953">
        <v>0</v>
      </c>
      <c r="VE102" s="2953">
        <v>0</v>
      </c>
      <c r="VF102" s="2953"/>
      <c r="VG102" s="2953"/>
      <c r="VH102" s="2953">
        <v>0</v>
      </c>
      <c r="VI102" s="2953">
        <v>0</v>
      </c>
      <c r="VJ102" s="2953">
        <v>0</v>
      </c>
      <c r="VK102" s="2953">
        <v>0</v>
      </c>
      <c r="VL102" s="2953">
        <v>0</v>
      </c>
      <c r="VM102" s="2953"/>
      <c r="VN102" s="2953"/>
      <c r="VO102" s="2953">
        <v>0</v>
      </c>
      <c r="VP102" s="2953">
        <v>0</v>
      </c>
      <c r="VQ102" s="2953">
        <v>0</v>
      </c>
      <c r="VR102" s="2953">
        <v>0</v>
      </c>
      <c r="VS102" s="2953">
        <v>0</v>
      </c>
      <c r="VT102" s="2953"/>
      <c r="VU102" s="2953"/>
      <c r="VV102" s="2953">
        <v>0</v>
      </c>
      <c r="VW102" s="2953">
        <v>0</v>
      </c>
      <c r="VX102" s="2953">
        <v>0</v>
      </c>
      <c r="VY102" s="2953">
        <v>0</v>
      </c>
      <c r="VZ102" s="2953">
        <v>0</v>
      </c>
      <c r="WA102" s="2953"/>
      <c r="WB102" s="2953"/>
      <c r="WC102" s="2953">
        <v>0</v>
      </c>
      <c r="WD102" s="2953">
        <v>0</v>
      </c>
      <c r="WE102" s="2953">
        <v>0</v>
      </c>
      <c r="WF102" s="2953">
        <v>0</v>
      </c>
      <c r="WG102" s="2953">
        <v>0</v>
      </c>
      <c r="WH102" s="2953"/>
      <c r="WI102" s="2953"/>
      <c r="WJ102" s="2953">
        <v>0</v>
      </c>
      <c r="WK102" s="2953">
        <v>0</v>
      </c>
      <c r="WL102" s="2953">
        <v>0</v>
      </c>
      <c r="WM102" s="2953">
        <v>0</v>
      </c>
      <c r="WN102" s="2953">
        <v>0</v>
      </c>
      <c r="WO102" s="2953"/>
      <c r="WP102" s="2953"/>
      <c r="WQ102" s="2953"/>
      <c r="WR102" s="2953">
        <v>0</v>
      </c>
      <c r="WS102" s="2953">
        <v>0</v>
      </c>
      <c r="WT102" s="2953">
        <v>0</v>
      </c>
      <c r="WU102" s="2953">
        <v>0</v>
      </c>
      <c r="WV102" s="2953"/>
      <c r="WW102" s="2953"/>
      <c r="WX102" s="2953">
        <v>0</v>
      </c>
      <c r="WY102" s="2953">
        <v>0</v>
      </c>
      <c r="WZ102" s="2953">
        <v>0</v>
      </c>
      <c r="XA102" s="2953">
        <v>0</v>
      </c>
      <c r="XB102" s="2953">
        <v>0</v>
      </c>
      <c r="XC102" s="2953"/>
      <c r="XD102" s="2953"/>
      <c r="XE102" s="2953">
        <v>0</v>
      </c>
      <c r="XF102" s="2953">
        <v>0</v>
      </c>
      <c r="XG102" s="2953">
        <v>0</v>
      </c>
      <c r="XH102" s="2953">
        <v>0</v>
      </c>
      <c r="XI102" s="2953">
        <v>0</v>
      </c>
      <c r="XJ102" s="2953"/>
      <c r="XK102" s="2953"/>
      <c r="XL102" s="2953">
        <v>0</v>
      </c>
      <c r="XM102" s="2953">
        <v>0</v>
      </c>
      <c r="XN102" s="2953">
        <v>0</v>
      </c>
      <c r="XO102" s="2953">
        <v>0</v>
      </c>
      <c r="XP102" s="2953">
        <v>0</v>
      </c>
      <c r="XQ102" s="2953"/>
      <c r="XR102" s="2953"/>
      <c r="XS102" s="2953">
        <v>0</v>
      </c>
      <c r="XT102" s="2953">
        <v>0</v>
      </c>
      <c r="XU102" s="2953">
        <v>0</v>
      </c>
      <c r="XV102" s="2953">
        <v>0</v>
      </c>
      <c r="XW102" s="2953">
        <v>0</v>
      </c>
      <c r="XX102" s="2953"/>
      <c r="XY102" s="2953"/>
      <c r="XZ102" s="2953">
        <v>0</v>
      </c>
      <c r="YA102" s="2953">
        <v>0</v>
      </c>
      <c r="YB102" s="2953">
        <v>0</v>
      </c>
      <c r="YC102" s="2953">
        <v>0</v>
      </c>
      <c r="YD102" s="2953">
        <v>0</v>
      </c>
      <c r="YE102" s="2953"/>
      <c r="YF102" s="2953"/>
      <c r="YG102" s="2953">
        <v>0</v>
      </c>
      <c r="YH102" s="2953">
        <v>0</v>
      </c>
      <c r="YI102" s="2953">
        <v>0</v>
      </c>
      <c r="YJ102" s="2953">
        <v>0</v>
      </c>
      <c r="YK102" s="2953">
        <v>0</v>
      </c>
      <c r="YL102" s="2953"/>
      <c r="YM102" s="2953"/>
      <c r="YN102" s="2953">
        <v>0</v>
      </c>
      <c r="YO102" s="2953">
        <v>0</v>
      </c>
      <c r="YP102" s="2953">
        <v>0</v>
      </c>
      <c r="YQ102" s="2953">
        <v>0</v>
      </c>
      <c r="YR102" s="2953">
        <v>0</v>
      </c>
      <c r="YS102" s="2953"/>
      <c r="YT102" s="2953"/>
      <c r="YU102" s="2953">
        <v>0</v>
      </c>
      <c r="YV102" s="2953">
        <v>0</v>
      </c>
      <c r="YW102" s="2953">
        <v>0</v>
      </c>
      <c r="YX102" s="2953">
        <v>0</v>
      </c>
      <c r="YY102" s="2953">
        <v>0</v>
      </c>
      <c r="YZ102" s="2953"/>
      <c r="ZA102" s="2953"/>
      <c r="ZB102" s="2953">
        <v>0</v>
      </c>
      <c r="ZC102" s="2953">
        <v>0</v>
      </c>
      <c r="ZD102" s="2953">
        <v>0</v>
      </c>
      <c r="ZE102" s="2953">
        <v>0</v>
      </c>
      <c r="ZF102" s="2953">
        <v>0</v>
      </c>
      <c r="ZG102" s="2953"/>
      <c r="ZH102" s="2953"/>
      <c r="ZI102" s="2953">
        <v>0</v>
      </c>
      <c r="ZJ102" s="2953">
        <v>0</v>
      </c>
      <c r="ZK102" s="2953">
        <v>0</v>
      </c>
      <c r="ZL102" s="2953">
        <v>0</v>
      </c>
      <c r="ZM102" s="2953">
        <v>0</v>
      </c>
      <c r="ZN102" s="2953"/>
      <c r="ZO102" s="2953"/>
      <c r="ZP102" s="2953">
        <v>0</v>
      </c>
      <c r="ZQ102" s="2953">
        <v>0</v>
      </c>
      <c r="ZR102" s="2953">
        <v>0</v>
      </c>
      <c r="ZS102" s="2953"/>
      <c r="ZT102" s="2953">
        <v>0</v>
      </c>
      <c r="ZU102" s="2953"/>
      <c r="ZV102" s="2953"/>
      <c r="ZW102" s="2953">
        <v>0</v>
      </c>
      <c r="ZX102" s="2953">
        <v>0</v>
      </c>
      <c r="ZY102" s="2953">
        <v>0</v>
      </c>
      <c r="ZZ102" s="2953">
        <v>0</v>
      </c>
      <c r="AAA102" s="2953">
        <v>0</v>
      </c>
      <c r="AAB102" s="2953"/>
      <c r="AAC102" s="2953"/>
      <c r="AAD102" s="2953">
        <v>0</v>
      </c>
      <c r="AAE102" s="2953">
        <v>0</v>
      </c>
      <c r="AAF102" s="2953">
        <v>0</v>
      </c>
      <c r="AAG102" s="2953">
        <v>0</v>
      </c>
      <c r="AAH102" s="2953">
        <v>0</v>
      </c>
      <c r="AAI102" s="2953"/>
      <c r="AAJ102" s="2953"/>
      <c r="AAK102" s="2953">
        <v>0</v>
      </c>
      <c r="AAL102" s="2953">
        <v>0</v>
      </c>
      <c r="AAM102" s="2953">
        <v>0</v>
      </c>
      <c r="AAN102" s="2953">
        <v>0</v>
      </c>
      <c r="AAO102" s="2953">
        <v>0</v>
      </c>
      <c r="AAP102" s="2953"/>
      <c r="AAQ102" s="2953"/>
      <c r="AAR102" s="2953">
        <v>0</v>
      </c>
      <c r="AAS102" s="2953">
        <v>0</v>
      </c>
      <c r="AAT102" s="2953">
        <v>0</v>
      </c>
      <c r="AAU102" s="2953">
        <v>0</v>
      </c>
      <c r="AAV102" s="2953">
        <v>0</v>
      </c>
      <c r="AAW102" s="2953"/>
      <c r="AAX102" s="2953"/>
      <c r="AAY102" s="2953">
        <v>0</v>
      </c>
      <c r="AAZ102" s="2953"/>
      <c r="ABA102" s="2953">
        <v>0</v>
      </c>
      <c r="ABB102" s="2953">
        <v>0</v>
      </c>
      <c r="ABC102" s="2953">
        <v>0</v>
      </c>
      <c r="ABD102" s="2953"/>
      <c r="ABE102" s="2953"/>
      <c r="ABF102" s="2953">
        <v>0</v>
      </c>
      <c r="ABG102" s="2953"/>
      <c r="ABH102" s="2953">
        <v>0</v>
      </c>
    </row>
    <row r="103" spans="1:736" x14ac:dyDescent="0.2">
      <c r="A103" s="1433" t="s">
        <v>594</v>
      </c>
      <c r="B103" s="2953">
        <v>2</v>
      </c>
      <c r="C103" s="2953">
        <v>0.56999999999999995</v>
      </c>
      <c r="D103" s="2953"/>
      <c r="E103" s="2953"/>
      <c r="F103" s="2953"/>
      <c r="G103" s="2953">
        <v>0</v>
      </c>
      <c r="H103" s="2953">
        <v>0</v>
      </c>
      <c r="I103" s="2953">
        <v>0</v>
      </c>
      <c r="J103" s="2953">
        <v>0</v>
      </c>
      <c r="K103" s="2953">
        <v>0</v>
      </c>
      <c r="L103" s="2953">
        <v>0</v>
      </c>
      <c r="M103" s="2953">
        <v>0</v>
      </c>
      <c r="N103" s="2953">
        <v>0</v>
      </c>
      <c r="O103" s="2953">
        <v>0</v>
      </c>
      <c r="P103" s="2953">
        <v>0</v>
      </c>
      <c r="Q103" s="2953">
        <v>0</v>
      </c>
      <c r="R103" s="2953"/>
      <c r="S103" s="2953"/>
      <c r="T103" s="2953">
        <v>0</v>
      </c>
      <c r="U103" s="2953">
        <v>2</v>
      </c>
      <c r="V103" s="2953">
        <v>4</v>
      </c>
      <c r="W103" s="2953">
        <v>4</v>
      </c>
      <c r="X103" s="2953">
        <v>2</v>
      </c>
      <c r="Y103" s="2953"/>
      <c r="Z103" s="2953"/>
      <c r="AA103" s="2953">
        <v>0</v>
      </c>
      <c r="AB103" s="2953">
        <v>3</v>
      </c>
      <c r="AC103" s="2953">
        <v>2</v>
      </c>
      <c r="AD103" s="2953">
        <v>3</v>
      </c>
      <c r="AE103" s="2953">
        <v>2</v>
      </c>
      <c r="AF103" s="2953">
        <v>0</v>
      </c>
      <c r="AG103" s="2953">
        <v>0</v>
      </c>
      <c r="AH103" s="2953">
        <v>1</v>
      </c>
      <c r="AI103" s="2953">
        <v>3</v>
      </c>
      <c r="AJ103" s="2953">
        <v>2</v>
      </c>
      <c r="AK103" s="2953">
        <v>0</v>
      </c>
      <c r="AL103" s="2953">
        <v>0</v>
      </c>
      <c r="AM103" s="2953">
        <v>0</v>
      </c>
      <c r="AN103" s="2953"/>
      <c r="AO103" s="2953">
        <v>0</v>
      </c>
      <c r="AP103" s="2953">
        <v>1</v>
      </c>
      <c r="AQ103" s="2953">
        <v>3</v>
      </c>
      <c r="AR103" s="2953"/>
      <c r="AS103" s="2953">
        <v>1</v>
      </c>
      <c r="AT103" s="2953">
        <v>0</v>
      </c>
      <c r="AU103" s="2953"/>
      <c r="AV103" s="2953">
        <v>0</v>
      </c>
      <c r="AW103" s="2953">
        <v>0</v>
      </c>
      <c r="AX103" s="2953">
        <v>0</v>
      </c>
      <c r="AY103" s="2953">
        <v>0</v>
      </c>
      <c r="AZ103" s="2953">
        <v>0</v>
      </c>
      <c r="BA103" s="2953">
        <v>0</v>
      </c>
      <c r="BB103" s="2953"/>
      <c r="BC103" s="2953">
        <v>0</v>
      </c>
      <c r="BD103" s="2953">
        <v>0</v>
      </c>
      <c r="BE103" s="2953">
        <v>0</v>
      </c>
      <c r="BF103" s="2953">
        <v>0</v>
      </c>
      <c r="BG103" s="2953">
        <v>0</v>
      </c>
      <c r="BH103" s="2953">
        <v>0</v>
      </c>
      <c r="BI103" s="2953"/>
      <c r="BJ103" s="2953">
        <v>0</v>
      </c>
      <c r="BK103" s="2953">
        <v>0</v>
      </c>
      <c r="BL103" s="2953">
        <v>0</v>
      </c>
      <c r="BM103" s="2953">
        <v>0</v>
      </c>
      <c r="BN103" s="2953">
        <v>0</v>
      </c>
      <c r="BO103" s="2953">
        <v>0</v>
      </c>
      <c r="BP103" s="2953"/>
      <c r="BQ103" s="2953">
        <v>0</v>
      </c>
      <c r="BR103" s="2953">
        <v>0</v>
      </c>
      <c r="BS103" s="2953">
        <v>0</v>
      </c>
      <c r="BT103" s="2953">
        <v>0</v>
      </c>
      <c r="BU103" s="2953">
        <v>0</v>
      </c>
      <c r="BV103" s="2953">
        <v>0</v>
      </c>
      <c r="BW103" s="2953"/>
      <c r="BX103" s="2953">
        <v>0</v>
      </c>
      <c r="BY103" s="2953"/>
      <c r="BZ103" s="2953">
        <v>0</v>
      </c>
      <c r="CA103" s="2953">
        <v>0</v>
      </c>
      <c r="CB103" s="2953">
        <v>0</v>
      </c>
      <c r="CC103" s="2953">
        <v>0</v>
      </c>
      <c r="CD103" s="2953"/>
      <c r="CE103" s="2953">
        <v>0</v>
      </c>
      <c r="CF103" s="2953">
        <v>0</v>
      </c>
      <c r="CG103" s="2953">
        <v>0</v>
      </c>
      <c r="CH103" s="2953">
        <v>0</v>
      </c>
      <c r="CI103" s="2953">
        <v>0</v>
      </c>
      <c r="CJ103" s="2953">
        <v>0</v>
      </c>
      <c r="CK103" s="2953"/>
      <c r="CL103" s="2953">
        <v>0</v>
      </c>
      <c r="CM103" s="2953">
        <v>0</v>
      </c>
      <c r="CN103" s="2953">
        <v>0</v>
      </c>
      <c r="CO103" s="2953">
        <v>0</v>
      </c>
      <c r="CP103" s="2953">
        <v>0</v>
      </c>
      <c r="CQ103" s="2953">
        <v>0</v>
      </c>
      <c r="CR103" s="2953"/>
      <c r="CS103" s="2953">
        <v>0</v>
      </c>
      <c r="CT103" s="2953">
        <v>0</v>
      </c>
      <c r="CU103" s="2953">
        <v>0</v>
      </c>
      <c r="CV103" s="2953">
        <v>0</v>
      </c>
      <c r="CW103" s="2953">
        <v>0</v>
      </c>
      <c r="CX103" s="2953">
        <v>0</v>
      </c>
      <c r="CY103" s="2953"/>
      <c r="CZ103" s="2953">
        <v>0</v>
      </c>
      <c r="DA103" s="2953">
        <v>0</v>
      </c>
      <c r="DB103" s="2953">
        <v>0</v>
      </c>
      <c r="DC103" s="2953">
        <v>0</v>
      </c>
      <c r="DD103" s="2953">
        <v>0</v>
      </c>
      <c r="DE103" s="2953">
        <v>0</v>
      </c>
      <c r="DF103" s="2953"/>
      <c r="DG103" s="2953">
        <v>0</v>
      </c>
      <c r="DH103" s="2953">
        <v>0</v>
      </c>
      <c r="DI103" s="2953">
        <v>0</v>
      </c>
      <c r="DJ103" s="2953">
        <v>0</v>
      </c>
      <c r="DK103" s="2953">
        <v>0</v>
      </c>
      <c r="DL103" s="2953"/>
      <c r="DM103" s="2953"/>
      <c r="DN103" s="2953">
        <v>0</v>
      </c>
      <c r="DO103" s="2953">
        <v>0</v>
      </c>
      <c r="DP103" s="2953">
        <v>0</v>
      </c>
      <c r="DQ103" s="2953">
        <v>0</v>
      </c>
      <c r="DR103" s="2953">
        <v>0</v>
      </c>
      <c r="DS103" s="2953">
        <v>0</v>
      </c>
      <c r="DT103" s="2953"/>
      <c r="DU103" s="2953">
        <v>0</v>
      </c>
      <c r="DV103" s="2953">
        <v>0</v>
      </c>
      <c r="DW103" s="2953">
        <v>0</v>
      </c>
      <c r="DX103" s="2953">
        <v>0</v>
      </c>
      <c r="DY103" s="2953">
        <v>0</v>
      </c>
      <c r="DZ103" s="2953"/>
      <c r="EA103" s="2953"/>
      <c r="EB103" s="2953">
        <v>0</v>
      </c>
      <c r="EC103" s="2953">
        <v>0</v>
      </c>
      <c r="ED103" s="2953">
        <v>0</v>
      </c>
      <c r="EE103" s="2953">
        <v>0</v>
      </c>
      <c r="EF103" s="2953">
        <v>0</v>
      </c>
      <c r="EG103" s="2953"/>
      <c r="EH103" s="2953"/>
      <c r="EI103" s="2953">
        <v>0</v>
      </c>
      <c r="EJ103" s="2953">
        <v>0</v>
      </c>
      <c r="EK103" s="2953">
        <v>0</v>
      </c>
      <c r="EL103" s="2953">
        <v>0</v>
      </c>
      <c r="EM103" s="2953">
        <v>0</v>
      </c>
      <c r="EN103" s="2953">
        <v>0</v>
      </c>
      <c r="EO103" s="2953"/>
      <c r="EP103" s="2953">
        <v>0</v>
      </c>
      <c r="EQ103" s="2953">
        <v>0</v>
      </c>
      <c r="ER103" s="2953">
        <v>0</v>
      </c>
      <c r="ES103" s="2953">
        <v>0</v>
      </c>
      <c r="ET103" s="2953">
        <v>0</v>
      </c>
      <c r="EU103" s="2953"/>
      <c r="EV103" s="2953"/>
      <c r="EW103" s="2953"/>
      <c r="EX103" s="2953">
        <v>0</v>
      </c>
      <c r="EY103" s="2953">
        <v>0</v>
      </c>
      <c r="EZ103" s="2953">
        <v>0</v>
      </c>
      <c r="FA103" s="2953">
        <v>0</v>
      </c>
      <c r="FB103" s="2953">
        <v>0</v>
      </c>
      <c r="FC103" s="2953"/>
      <c r="FD103" s="2953">
        <v>0</v>
      </c>
      <c r="FE103" s="2953">
        <v>0</v>
      </c>
      <c r="FF103" s="2953">
        <v>0</v>
      </c>
      <c r="FG103" s="2953">
        <v>0</v>
      </c>
      <c r="FH103" s="2953">
        <v>0</v>
      </c>
      <c r="FI103" s="2953">
        <v>0</v>
      </c>
      <c r="FJ103" s="2953"/>
      <c r="FK103" s="2953">
        <v>0</v>
      </c>
      <c r="FL103" s="2953">
        <v>0</v>
      </c>
      <c r="FM103" s="2953">
        <v>0</v>
      </c>
      <c r="FN103" s="2953">
        <v>0</v>
      </c>
      <c r="FO103" s="2953">
        <v>0</v>
      </c>
      <c r="FP103" s="2953">
        <v>0</v>
      </c>
      <c r="FQ103" s="2953"/>
      <c r="FR103" s="2953">
        <v>0</v>
      </c>
      <c r="FS103" s="2953">
        <v>0</v>
      </c>
      <c r="FT103" s="2953">
        <v>0</v>
      </c>
      <c r="FU103" s="2953">
        <v>0</v>
      </c>
      <c r="FV103" s="2953">
        <v>0</v>
      </c>
      <c r="FW103" s="2953">
        <v>0</v>
      </c>
      <c r="FX103" s="2953"/>
      <c r="FY103" s="2953">
        <v>0</v>
      </c>
      <c r="FZ103" s="2953">
        <v>0</v>
      </c>
      <c r="GA103" s="2953">
        <v>0</v>
      </c>
      <c r="GB103" s="2953">
        <v>1</v>
      </c>
      <c r="GC103" s="2953">
        <v>1</v>
      </c>
      <c r="GD103" s="2953"/>
      <c r="GE103" s="2953"/>
      <c r="GF103" s="2953">
        <v>1</v>
      </c>
      <c r="GG103" s="2953"/>
      <c r="GH103" s="2953">
        <v>1</v>
      </c>
      <c r="GI103" s="2953">
        <v>1</v>
      </c>
      <c r="GJ103" s="2953">
        <v>1</v>
      </c>
      <c r="GK103" s="2953">
        <v>0</v>
      </c>
      <c r="GL103" s="2953"/>
      <c r="GM103" s="2953">
        <v>0</v>
      </c>
      <c r="GN103" s="2953">
        <v>1</v>
      </c>
      <c r="GO103" s="2953">
        <v>0</v>
      </c>
      <c r="GP103" s="2953">
        <v>0</v>
      </c>
      <c r="GQ103" s="2953">
        <v>0</v>
      </c>
      <c r="GR103" s="2953">
        <v>0</v>
      </c>
      <c r="GS103" s="2953"/>
      <c r="GT103" s="2953">
        <v>0</v>
      </c>
      <c r="GU103" s="2953">
        <v>0</v>
      </c>
      <c r="GV103" s="2953">
        <v>0</v>
      </c>
      <c r="GW103" s="2953">
        <v>0</v>
      </c>
      <c r="GX103" s="2953">
        <v>0</v>
      </c>
      <c r="GY103" s="2953">
        <v>0</v>
      </c>
      <c r="GZ103" s="2953"/>
      <c r="HA103" s="2953">
        <v>0</v>
      </c>
      <c r="HB103" s="2953">
        <v>0</v>
      </c>
      <c r="HC103" s="2953">
        <v>0</v>
      </c>
      <c r="HD103" s="2953">
        <v>0</v>
      </c>
      <c r="HE103" s="2953">
        <v>0</v>
      </c>
      <c r="HF103" s="2953"/>
      <c r="HG103" s="2953"/>
      <c r="HH103" s="2953">
        <v>0</v>
      </c>
      <c r="HI103" s="2953">
        <v>0</v>
      </c>
      <c r="HJ103" s="2953">
        <v>0</v>
      </c>
      <c r="HK103" s="2953">
        <v>0</v>
      </c>
      <c r="HL103" s="2953">
        <v>0</v>
      </c>
      <c r="HM103" s="2953">
        <v>0</v>
      </c>
      <c r="HN103" s="2953"/>
      <c r="HO103" s="2953">
        <v>0</v>
      </c>
      <c r="HP103" s="2953">
        <v>0</v>
      </c>
      <c r="HQ103" s="2953">
        <v>0</v>
      </c>
      <c r="HR103" s="2953">
        <v>0</v>
      </c>
      <c r="HS103" s="2953">
        <v>0</v>
      </c>
      <c r="HT103" s="2953">
        <v>0</v>
      </c>
      <c r="HU103" s="2953"/>
      <c r="HV103" s="2953">
        <v>0</v>
      </c>
      <c r="HW103" s="2953">
        <v>0</v>
      </c>
      <c r="HX103" s="2953">
        <v>0</v>
      </c>
      <c r="HY103" s="2953">
        <v>0</v>
      </c>
      <c r="HZ103" s="2953">
        <v>0</v>
      </c>
      <c r="IA103" s="2953">
        <v>0</v>
      </c>
      <c r="IB103" s="2953"/>
      <c r="IC103" s="2953">
        <v>0</v>
      </c>
      <c r="ID103" s="2953">
        <v>0</v>
      </c>
      <c r="IE103" s="2953">
        <v>0</v>
      </c>
      <c r="IF103" s="2953">
        <v>0</v>
      </c>
      <c r="IG103" s="2953">
        <v>0</v>
      </c>
      <c r="IH103" s="2953"/>
      <c r="II103" s="2953"/>
      <c r="IJ103" s="2953">
        <v>1</v>
      </c>
      <c r="IK103" s="2953">
        <v>2</v>
      </c>
      <c r="IL103" s="2953">
        <v>0</v>
      </c>
      <c r="IM103" s="2953">
        <v>0</v>
      </c>
      <c r="IN103" s="2953">
        <v>0</v>
      </c>
      <c r="IO103" s="2953"/>
      <c r="IP103" s="2953"/>
      <c r="IQ103" s="2953"/>
      <c r="IR103" s="2953">
        <v>0</v>
      </c>
      <c r="IS103" s="2953">
        <v>1</v>
      </c>
      <c r="IT103" s="2953">
        <v>1</v>
      </c>
      <c r="IU103" s="2953">
        <v>0</v>
      </c>
      <c r="IV103" s="2953"/>
      <c r="IW103" s="2953"/>
      <c r="IX103" s="2953">
        <v>2</v>
      </c>
      <c r="IY103" s="2953">
        <v>5</v>
      </c>
      <c r="IZ103" s="2953">
        <v>1</v>
      </c>
      <c r="JA103" s="2953">
        <v>0</v>
      </c>
      <c r="JB103" s="2953">
        <v>0</v>
      </c>
      <c r="JC103" s="2953"/>
      <c r="JD103" s="2953"/>
      <c r="JE103" s="2953">
        <v>0</v>
      </c>
      <c r="JF103" s="2953">
        <v>0</v>
      </c>
      <c r="JG103" s="2953">
        <v>0</v>
      </c>
      <c r="JH103" s="2953">
        <v>0</v>
      </c>
      <c r="JI103" s="2953">
        <v>0</v>
      </c>
      <c r="JJ103" s="2953"/>
      <c r="JK103" s="2953"/>
      <c r="JL103" s="2953">
        <v>0</v>
      </c>
      <c r="JM103" s="2953">
        <v>2</v>
      </c>
      <c r="JN103" s="2953">
        <v>1</v>
      </c>
      <c r="JO103" s="2953">
        <v>0</v>
      </c>
      <c r="JP103" s="2953">
        <v>0</v>
      </c>
      <c r="JQ103" s="2953"/>
      <c r="JR103" s="2953"/>
      <c r="JS103" s="2953">
        <v>0</v>
      </c>
      <c r="JT103" s="2953">
        <v>4</v>
      </c>
      <c r="JU103" s="2953">
        <v>0</v>
      </c>
      <c r="JV103" s="2953">
        <v>0</v>
      </c>
      <c r="JW103" s="2953">
        <v>0</v>
      </c>
      <c r="JX103" s="2953"/>
      <c r="JY103" s="2953"/>
      <c r="JZ103" s="2953">
        <v>0</v>
      </c>
      <c r="KA103" s="2953">
        <v>2</v>
      </c>
      <c r="KB103" s="2953">
        <v>4</v>
      </c>
      <c r="KC103" s="2953">
        <v>0</v>
      </c>
      <c r="KD103" s="2953">
        <v>0</v>
      </c>
      <c r="KE103" s="2953"/>
      <c r="KF103" s="2953"/>
      <c r="KG103" s="2953">
        <v>0</v>
      </c>
      <c r="KH103" s="2953">
        <v>0</v>
      </c>
      <c r="KI103" s="2953">
        <v>0</v>
      </c>
      <c r="KJ103" s="2953">
        <v>0</v>
      </c>
      <c r="KK103" s="2953">
        <v>0</v>
      </c>
      <c r="KL103" s="2953"/>
      <c r="KM103" s="2953"/>
      <c r="KN103" s="2953">
        <v>0</v>
      </c>
      <c r="KO103" s="2953">
        <v>1</v>
      </c>
      <c r="KP103" s="2953">
        <v>1</v>
      </c>
      <c r="KQ103" s="2953">
        <v>1</v>
      </c>
      <c r="KR103" s="2953">
        <v>0</v>
      </c>
      <c r="KS103" s="2953"/>
      <c r="KT103" s="2953"/>
      <c r="KU103" s="2953">
        <v>0</v>
      </c>
      <c r="KV103" s="2953">
        <v>0</v>
      </c>
      <c r="KW103" s="2953">
        <v>0</v>
      </c>
      <c r="KX103" s="2953">
        <v>0</v>
      </c>
      <c r="KY103" s="2953">
        <v>0</v>
      </c>
      <c r="KZ103" s="2953"/>
      <c r="LA103" s="2953"/>
      <c r="LB103" s="2953">
        <v>0</v>
      </c>
      <c r="LC103" s="2953">
        <v>0</v>
      </c>
      <c r="LD103" s="2953">
        <v>0</v>
      </c>
      <c r="LE103" s="2953">
        <v>0</v>
      </c>
      <c r="LF103" s="2953">
        <v>0</v>
      </c>
      <c r="LG103" s="2953"/>
      <c r="LH103" s="2953"/>
      <c r="LI103" s="2953">
        <v>0</v>
      </c>
      <c r="LJ103" s="2953">
        <v>2</v>
      </c>
      <c r="LK103" s="2953">
        <v>0</v>
      </c>
      <c r="LL103" s="2953">
        <v>0</v>
      </c>
      <c r="LM103" s="2953">
        <v>0</v>
      </c>
      <c r="LN103" s="2953"/>
      <c r="LO103" s="2953"/>
      <c r="LP103" s="2953">
        <v>0</v>
      </c>
      <c r="LQ103" s="2953">
        <v>0</v>
      </c>
      <c r="LR103" s="2953">
        <v>0</v>
      </c>
      <c r="LS103" s="2953"/>
      <c r="LT103" s="2953">
        <v>0</v>
      </c>
      <c r="LU103" s="2953"/>
      <c r="LV103" s="2953"/>
      <c r="LW103" s="2953">
        <v>0</v>
      </c>
      <c r="LX103" s="2953">
        <v>0</v>
      </c>
      <c r="LY103" s="2953">
        <v>0</v>
      </c>
      <c r="LZ103" s="2953">
        <v>0</v>
      </c>
      <c r="MA103" s="2953"/>
      <c r="MB103" s="2953"/>
      <c r="MC103" s="2953"/>
      <c r="MD103" s="2953">
        <v>0</v>
      </c>
      <c r="ME103" s="2953">
        <v>0</v>
      </c>
      <c r="MF103" s="2953">
        <v>0</v>
      </c>
      <c r="MG103" s="2953">
        <v>0</v>
      </c>
      <c r="MH103" s="2953">
        <v>0</v>
      </c>
      <c r="MI103" s="2953">
        <v>0</v>
      </c>
      <c r="MJ103" s="2953"/>
      <c r="MK103" s="2953">
        <v>0</v>
      </c>
      <c r="ML103" s="2953">
        <v>0</v>
      </c>
      <c r="MM103" s="2953">
        <v>0</v>
      </c>
      <c r="MN103" s="2953">
        <v>0</v>
      </c>
      <c r="MO103" s="2953">
        <v>0</v>
      </c>
      <c r="MP103" s="2953">
        <v>0</v>
      </c>
      <c r="MQ103" s="2953"/>
      <c r="MR103" s="2953">
        <v>0</v>
      </c>
      <c r="MS103" s="2953">
        <v>0</v>
      </c>
      <c r="MT103" s="2953">
        <v>0</v>
      </c>
      <c r="MU103" s="2953">
        <v>0</v>
      </c>
      <c r="MV103" s="2953">
        <v>0</v>
      </c>
      <c r="MW103" s="2953"/>
      <c r="MX103" s="2953"/>
      <c r="MY103" s="2953"/>
      <c r="MZ103" s="2953">
        <v>0</v>
      </c>
      <c r="NA103" s="2953">
        <v>0</v>
      </c>
      <c r="NB103" s="2953">
        <v>0</v>
      </c>
      <c r="NC103" s="2953">
        <v>0</v>
      </c>
      <c r="ND103" s="2953"/>
      <c r="NE103" s="2953"/>
      <c r="NF103" s="2953"/>
      <c r="NG103" s="2953">
        <v>0</v>
      </c>
      <c r="NH103" s="2953">
        <v>0</v>
      </c>
      <c r="NI103" s="2953"/>
      <c r="NJ103" s="2953">
        <v>0</v>
      </c>
      <c r="NK103" s="2953">
        <v>0</v>
      </c>
      <c r="NL103" s="2953"/>
      <c r="NM103" s="2953">
        <v>0</v>
      </c>
      <c r="NN103" s="2953">
        <v>0</v>
      </c>
      <c r="NO103" s="2953">
        <v>0</v>
      </c>
      <c r="NP103" s="2953">
        <v>0</v>
      </c>
      <c r="NQ103" s="2953">
        <v>0</v>
      </c>
      <c r="NR103" s="2953"/>
      <c r="NS103" s="2953"/>
      <c r="NT103" s="2953">
        <v>0</v>
      </c>
      <c r="NU103" s="2953">
        <v>0</v>
      </c>
      <c r="NV103" s="2953">
        <v>2</v>
      </c>
      <c r="NW103" s="2953">
        <v>0</v>
      </c>
      <c r="NX103" s="2953">
        <v>0</v>
      </c>
      <c r="NY103" s="2953"/>
      <c r="NZ103" s="2953"/>
      <c r="OA103" s="2953">
        <v>0</v>
      </c>
      <c r="OB103" s="2953">
        <v>0</v>
      </c>
      <c r="OC103" s="2953">
        <v>0</v>
      </c>
      <c r="OD103" s="2953">
        <v>0</v>
      </c>
      <c r="OE103" s="2953">
        <v>0</v>
      </c>
      <c r="OF103" s="2953">
        <v>0</v>
      </c>
      <c r="OG103" s="2953"/>
      <c r="OH103" s="2953">
        <v>0</v>
      </c>
      <c r="OI103" s="2953">
        <v>0</v>
      </c>
      <c r="OJ103" s="2953">
        <v>0</v>
      </c>
      <c r="OK103" s="2953">
        <v>0</v>
      </c>
      <c r="OL103" s="2953">
        <v>0</v>
      </c>
      <c r="OM103" s="2953">
        <v>0</v>
      </c>
      <c r="ON103" s="2953"/>
      <c r="OO103" s="2953">
        <v>0</v>
      </c>
      <c r="OP103" s="2953">
        <v>0</v>
      </c>
      <c r="OQ103" s="2953">
        <v>0</v>
      </c>
      <c r="OR103" s="2953">
        <v>0</v>
      </c>
      <c r="OS103" s="2953">
        <v>0</v>
      </c>
      <c r="OT103" s="2953">
        <v>0</v>
      </c>
      <c r="OU103" s="2953"/>
      <c r="OV103" s="2953">
        <v>0</v>
      </c>
      <c r="OW103" s="2953">
        <v>0</v>
      </c>
      <c r="OX103" s="2953">
        <v>0</v>
      </c>
      <c r="OY103" s="2953">
        <v>0</v>
      </c>
      <c r="OZ103" s="2953">
        <v>0</v>
      </c>
      <c r="PA103" s="2953">
        <v>0</v>
      </c>
      <c r="PB103" s="2953"/>
      <c r="PC103" s="2953">
        <v>0</v>
      </c>
      <c r="PD103" s="2953">
        <v>0</v>
      </c>
      <c r="PE103" s="2953">
        <v>0</v>
      </c>
      <c r="PF103" s="2953">
        <v>0</v>
      </c>
      <c r="PG103" s="2953">
        <v>0</v>
      </c>
      <c r="PH103" s="2953"/>
      <c r="PI103" s="2953"/>
      <c r="PJ103" s="2953">
        <v>0</v>
      </c>
      <c r="PK103" s="2953">
        <v>0</v>
      </c>
      <c r="PL103" s="2953">
        <v>0</v>
      </c>
      <c r="PM103" s="2953">
        <v>0</v>
      </c>
      <c r="PN103" s="2953">
        <v>0</v>
      </c>
      <c r="PO103" s="2953"/>
      <c r="PP103" s="2953"/>
      <c r="PQ103" s="2953">
        <v>0</v>
      </c>
      <c r="PR103" s="2953">
        <v>0</v>
      </c>
      <c r="PS103" s="2953">
        <v>0</v>
      </c>
      <c r="PT103" s="2953">
        <v>0</v>
      </c>
      <c r="PU103" s="2953">
        <v>0</v>
      </c>
      <c r="PV103" s="2953"/>
      <c r="PW103" s="2953"/>
      <c r="PX103" s="2953">
        <v>1</v>
      </c>
      <c r="PY103" s="2953"/>
      <c r="PZ103" s="2953">
        <v>1</v>
      </c>
      <c r="QA103" s="2953">
        <v>2</v>
      </c>
      <c r="QB103" s="2953">
        <v>0</v>
      </c>
      <c r="QC103" s="2953"/>
      <c r="QD103" s="2953"/>
      <c r="QE103" s="2953">
        <v>0</v>
      </c>
      <c r="QF103" s="2953">
        <v>1</v>
      </c>
      <c r="QG103" s="2953">
        <v>4</v>
      </c>
      <c r="QH103" s="2953">
        <v>1</v>
      </c>
      <c r="QI103" s="2953">
        <v>0</v>
      </c>
      <c r="QJ103" s="2953"/>
      <c r="QK103" s="2953"/>
      <c r="QL103" s="2953">
        <v>0</v>
      </c>
      <c r="QM103" s="2953">
        <v>2</v>
      </c>
      <c r="QN103" s="2953">
        <v>0</v>
      </c>
      <c r="QO103" s="2953">
        <v>2</v>
      </c>
      <c r="QP103" s="2953">
        <v>0</v>
      </c>
      <c r="QQ103" s="2953"/>
      <c r="QR103" s="2953"/>
      <c r="QS103" s="2953">
        <v>0</v>
      </c>
      <c r="QT103" s="2953">
        <v>1</v>
      </c>
      <c r="QU103" s="2953">
        <v>1</v>
      </c>
      <c r="QV103" s="2953">
        <v>2</v>
      </c>
      <c r="QW103" s="2953">
        <v>0</v>
      </c>
      <c r="QX103" s="2953"/>
      <c r="QY103" s="2953"/>
      <c r="QZ103" s="2953">
        <v>0</v>
      </c>
      <c r="RA103" s="2953">
        <v>3</v>
      </c>
      <c r="RB103" s="2953">
        <v>3</v>
      </c>
      <c r="RC103" s="2953">
        <v>0</v>
      </c>
      <c r="RD103" s="2953">
        <v>0</v>
      </c>
      <c r="RE103" s="2953"/>
      <c r="RF103" s="2953"/>
      <c r="RG103" s="2953">
        <v>0</v>
      </c>
      <c r="RH103" s="2953">
        <v>0</v>
      </c>
      <c r="RI103" s="2953">
        <v>0</v>
      </c>
      <c r="RJ103" s="2953">
        <v>2</v>
      </c>
      <c r="RK103" s="2953">
        <v>2</v>
      </c>
      <c r="RL103" s="2953"/>
      <c r="RM103" s="2953"/>
      <c r="RN103" s="2953">
        <v>2</v>
      </c>
      <c r="RO103" s="2953">
        <v>2</v>
      </c>
      <c r="RP103" s="2953">
        <v>1</v>
      </c>
      <c r="RQ103" s="2953">
        <v>0</v>
      </c>
      <c r="RR103" s="2953">
        <v>0</v>
      </c>
      <c r="RS103" s="2953"/>
      <c r="RT103" s="2953"/>
      <c r="RU103" s="2953">
        <v>1</v>
      </c>
      <c r="RV103" s="2953">
        <v>3</v>
      </c>
      <c r="RW103" s="2953">
        <v>0</v>
      </c>
      <c r="RX103" s="2953">
        <v>0</v>
      </c>
      <c r="RY103" s="2953">
        <v>0</v>
      </c>
      <c r="RZ103" s="2953"/>
      <c r="SA103" s="2953"/>
      <c r="SB103" s="2953">
        <v>4</v>
      </c>
      <c r="SC103" s="2953">
        <v>3</v>
      </c>
      <c r="SD103" s="2953">
        <v>1</v>
      </c>
      <c r="SE103" s="2953">
        <v>0</v>
      </c>
      <c r="SF103" s="2953">
        <v>0</v>
      </c>
      <c r="SG103" s="2953"/>
      <c r="SH103" s="2953"/>
      <c r="SI103" s="2953">
        <v>2</v>
      </c>
      <c r="SJ103" s="2953">
        <v>0</v>
      </c>
      <c r="SK103" s="2953">
        <v>0</v>
      </c>
      <c r="SL103" s="2953">
        <v>0</v>
      </c>
      <c r="SM103" s="2953">
        <v>0</v>
      </c>
      <c r="SN103" s="2953"/>
      <c r="SO103" s="2953"/>
      <c r="SP103" s="2953">
        <v>0</v>
      </c>
      <c r="SQ103" s="2953">
        <v>3</v>
      </c>
      <c r="SR103" s="2953">
        <v>3</v>
      </c>
      <c r="SS103" s="2953">
        <v>3</v>
      </c>
      <c r="ST103" s="2953">
        <v>0</v>
      </c>
      <c r="SU103" s="2953"/>
      <c r="SV103" s="2953"/>
      <c r="SW103" s="2953"/>
      <c r="SX103" s="2953">
        <v>1</v>
      </c>
      <c r="SY103" s="2953">
        <v>2</v>
      </c>
      <c r="SZ103" s="2953">
        <v>0</v>
      </c>
      <c r="TA103" s="2953">
        <v>0</v>
      </c>
      <c r="TB103" s="2953"/>
      <c r="TC103" s="2953"/>
      <c r="TD103" s="2953">
        <v>0</v>
      </c>
      <c r="TE103" s="2953">
        <v>0</v>
      </c>
      <c r="TF103" s="2953">
        <v>0</v>
      </c>
      <c r="TG103" s="2953">
        <v>0</v>
      </c>
      <c r="TH103" s="2953">
        <v>0</v>
      </c>
      <c r="TI103" s="2953"/>
      <c r="TJ103" s="2953"/>
      <c r="TK103" s="2953">
        <v>0</v>
      </c>
      <c r="TL103" s="2953">
        <v>0</v>
      </c>
      <c r="TM103" s="2953">
        <v>0</v>
      </c>
      <c r="TN103" s="2953">
        <v>0</v>
      </c>
      <c r="TO103" s="2953">
        <v>0</v>
      </c>
      <c r="TP103" s="2953"/>
      <c r="TQ103" s="2953"/>
      <c r="TR103" s="2953">
        <v>2</v>
      </c>
      <c r="TS103" s="2953">
        <v>4</v>
      </c>
      <c r="TT103" s="2953">
        <v>3</v>
      </c>
      <c r="TU103" s="2953">
        <v>0</v>
      </c>
      <c r="TV103" s="2953">
        <v>0</v>
      </c>
      <c r="TW103" s="2953"/>
      <c r="TX103" s="2953"/>
      <c r="TY103" s="2953">
        <v>1</v>
      </c>
      <c r="TZ103" s="2953">
        <v>4</v>
      </c>
      <c r="UA103" s="2953">
        <v>2</v>
      </c>
      <c r="UB103" s="2953">
        <v>0</v>
      </c>
      <c r="UC103" s="2953">
        <v>0</v>
      </c>
      <c r="UD103" s="2953"/>
      <c r="UE103" s="2953"/>
      <c r="UF103" s="2953">
        <v>1</v>
      </c>
      <c r="UG103" s="2953">
        <v>3</v>
      </c>
      <c r="UH103" s="2953"/>
      <c r="UI103" s="2953">
        <v>0</v>
      </c>
      <c r="UJ103" s="2953">
        <v>0</v>
      </c>
      <c r="UK103" s="2953"/>
      <c r="UL103" s="2953"/>
      <c r="UM103" s="2953">
        <v>2</v>
      </c>
      <c r="UN103" s="2953">
        <v>4</v>
      </c>
      <c r="UO103" s="2953">
        <v>0</v>
      </c>
      <c r="UP103" s="2953">
        <v>0</v>
      </c>
      <c r="UQ103" s="2953">
        <v>0</v>
      </c>
      <c r="UR103" s="2953"/>
      <c r="US103" s="2953"/>
      <c r="UT103" s="2953">
        <v>0</v>
      </c>
      <c r="UU103" s="2953">
        <v>3</v>
      </c>
      <c r="UV103" s="2953">
        <v>3</v>
      </c>
      <c r="UW103" s="2953">
        <v>3</v>
      </c>
      <c r="UX103" s="2953">
        <v>0</v>
      </c>
      <c r="UY103" s="2953"/>
      <c r="UZ103" s="2953"/>
      <c r="VA103" s="2953">
        <v>0</v>
      </c>
      <c r="VB103" s="2953">
        <v>3</v>
      </c>
      <c r="VC103" s="2953">
        <v>2</v>
      </c>
      <c r="VD103" s="2953">
        <v>0</v>
      </c>
      <c r="VE103" s="2953">
        <v>0</v>
      </c>
      <c r="VF103" s="2953"/>
      <c r="VG103" s="2953"/>
      <c r="VH103" s="2953">
        <v>2</v>
      </c>
      <c r="VI103" s="2953">
        <v>2</v>
      </c>
      <c r="VJ103" s="2953">
        <v>2</v>
      </c>
      <c r="VK103" s="2953">
        <v>1</v>
      </c>
      <c r="VL103" s="2953">
        <v>0</v>
      </c>
      <c r="VM103" s="2953"/>
      <c r="VN103" s="2953"/>
      <c r="VO103" s="2953">
        <v>3</v>
      </c>
      <c r="VP103" s="2953">
        <v>4</v>
      </c>
      <c r="VQ103" s="2953">
        <v>1</v>
      </c>
      <c r="VR103" s="2953">
        <v>0</v>
      </c>
      <c r="VS103" s="2953">
        <v>0</v>
      </c>
      <c r="VT103" s="2953"/>
      <c r="VU103" s="2953"/>
      <c r="VV103" s="2953">
        <v>0</v>
      </c>
      <c r="VW103" s="2953">
        <v>3</v>
      </c>
      <c r="VX103" s="2953">
        <v>0</v>
      </c>
      <c r="VY103" s="2953">
        <v>0</v>
      </c>
      <c r="VZ103" s="2953">
        <v>0</v>
      </c>
      <c r="WA103" s="2953"/>
      <c r="WB103" s="2953"/>
      <c r="WC103" s="2953">
        <v>2</v>
      </c>
      <c r="WD103" s="2953">
        <v>3</v>
      </c>
      <c r="WE103" s="2953">
        <v>3</v>
      </c>
      <c r="WF103" s="2953">
        <v>0</v>
      </c>
      <c r="WG103" s="2953">
        <v>0</v>
      </c>
      <c r="WH103" s="2953"/>
      <c r="WI103" s="2953"/>
      <c r="WJ103" s="2953">
        <v>0</v>
      </c>
      <c r="WK103" s="2953">
        <v>3</v>
      </c>
      <c r="WL103" s="2953">
        <v>3</v>
      </c>
      <c r="WM103" s="2953">
        <v>0</v>
      </c>
      <c r="WN103" s="2953">
        <v>0</v>
      </c>
      <c r="WO103" s="2953"/>
      <c r="WP103" s="2953"/>
      <c r="WQ103" s="2953"/>
      <c r="WR103" s="2953">
        <v>2</v>
      </c>
      <c r="WS103" s="2953">
        <v>4</v>
      </c>
      <c r="WT103" s="2953">
        <v>2</v>
      </c>
      <c r="WU103" s="2953">
        <v>0</v>
      </c>
      <c r="WV103" s="2953"/>
      <c r="WW103" s="2953"/>
      <c r="WX103" s="2953">
        <v>2</v>
      </c>
      <c r="WY103" s="2953">
        <v>2</v>
      </c>
      <c r="WZ103" s="2953">
        <v>1</v>
      </c>
      <c r="XA103" s="2953">
        <v>0</v>
      </c>
      <c r="XB103" s="2953">
        <v>0</v>
      </c>
      <c r="XC103" s="2953"/>
      <c r="XD103" s="2953"/>
      <c r="XE103" s="2953">
        <v>2</v>
      </c>
      <c r="XF103" s="2953">
        <v>2</v>
      </c>
      <c r="XG103" s="2953">
        <v>0</v>
      </c>
      <c r="XH103" s="2953">
        <v>0</v>
      </c>
      <c r="XI103" s="2953">
        <v>0</v>
      </c>
      <c r="XJ103" s="2953"/>
      <c r="XK103" s="2953"/>
      <c r="XL103" s="2953">
        <v>2</v>
      </c>
      <c r="XM103" s="2953">
        <v>3</v>
      </c>
      <c r="XN103" s="2953">
        <v>1</v>
      </c>
      <c r="XO103" s="2953">
        <v>0</v>
      </c>
      <c r="XP103" s="2953">
        <v>0</v>
      </c>
      <c r="XQ103" s="2953"/>
      <c r="XR103" s="2953"/>
      <c r="XS103" s="2953">
        <v>1</v>
      </c>
      <c r="XT103" s="2953">
        <v>2</v>
      </c>
      <c r="XU103" s="2953">
        <v>0</v>
      </c>
      <c r="XV103" s="2953">
        <v>0</v>
      </c>
      <c r="XW103" s="2953">
        <v>0</v>
      </c>
      <c r="XX103" s="2953"/>
      <c r="XY103" s="2953"/>
      <c r="XZ103" s="2953">
        <v>0</v>
      </c>
      <c r="YA103" s="2953">
        <v>1</v>
      </c>
      <c r="YB103" s="2953">
        <v>3</v>
      </c>
      <c r="YC103" s="2953">
        <v>2</v>
      </c>
      <c r="YD103" s="2953">
        <v>0</v>
      </c>
      <c r="YE103" s="2953"/>
      <c r="YF103" s="2953"/>
      <c r="YG103" s="2953">
        <v>1</v>
      </c>
      <c r="YH103" s="2953">
        <v>3</v>
      </c>
      <c r="YI103" s="2953">
        <v>0</v>
      </c>
      <c r="YJ103" s="2953">
        <v>0</v>
      </c>
      <c r="YK103" s="2953">
        <v>0</v>
      </c>
      <c r="YL103" s="2953"/>
      <c r="YM103" s="2953"/>
      <c r="YN103" s="2953">
        <v>2</v>
      </c>
      <c r="YO103" s="2953">
        <v>3</v>
      </c>
      <c r="YP103" s="2953">
        <v>2</v>
      </c>
      <c r="YQ103" s="2953">
        <v>0</v>
      </c>
      <c r="YR103" s="2953">
        <v>0</v>
      </c>
      <c r="YS103" s="2953"/>
      <c r="YT103" s="2953"/>
      <c r="YU103" s="2953">
        <v>0</v>
      </c>
      <c r="YV103" s="2953">
        <v>3</v>
      </c>
      <c r="YW103" s="2953">
        <v>0</v>
      </c>
      <c r="YX103" s="2953">
        <v>0</v>
      </c>
      <c r="YY103" s="2953">
        <v>0</v>
      </c>
      <c r="YZ103" s="2953"/>
      <c r="ZA103" s="2953"/>
      <c r="ZB103" s="2953">
        <v>2</v>
      </c>
      <c r="ZC103" s="2953">
        <v>0</v>
      </c>
      <c r="ZD103" s="2953">
        <v>1</v>
      </c>
      <c r="ZE103" s="2953">
        <v>1</v>
      </c>
      <c r="ZF103" s="2953">
        <v>2</v>
      </c>
      <c r="ZG103" s="2953"/>
      <c r="ZH103" s="2953"/>
      <c r="ZI103" s="2953">
        <v>0</v>
      </c>
      <c r="ZJ103" s="2953">
        <v>1</v>
      </c>
      <c r="ZK103" s="2953">
        <v>3</v>
      </c>
      <c r="ZL103" s="2953">
        <v>3</v>
      </c>
      <c r="ZM103" s="2953">
        <v>0</v>
      </c>
      <c r="ZN103" s="2953"/>
      <c r="ZO103" s="2953"/>
      <c r="ZP103" s="2953">
        <v>1</v>
      </c>
      <c r="ZQ103" s="2953">
        <v>3</v>
      </c>
      <c r="ZR103" s="2953">
        <v>3</v>
      </c>
      <c r="ZS103" s="2953"/>
      <c r="ZT103" s="2953">
        <v>2</v>
      </c>
      <c r="ZU103" s="2953"/>
      <c r="ZV103" s="2953"/>
      <c r="ZW103" s="2953">
        <v>1</v>
      </c>
      <c r="ZX103" s="2953">
        <v>0</v>
      </c>
      <c r="ZY103" s="2953">
        <v>2</v>
      </c>
      <c r="ZZ103" s="2953">
        <v>1</v>
      </c>
      <c r="AAA103" s="2953">
        <v>0</v>
      </c>
      <c r="AAB103" s="2953"/>
      <c r="AAC103" s="2953"/>
      <c r="AAD103" s="2953">
        <v>1</v>
      </c>
      <c r="AAE103" s="2953">
        <v>3</v>
      </c>
      <c r="AAF103" s="2953">
        <v>2</v>
      </c>
      <c r="AAG103" s="2953">
        <v>0</v>
      </c>
      <c r="AAH103" s="2953">
        <v>0</v>
      </c>
      <c r="AAI103" s="2953"/>
      <c r="AAJ103" s="2953"/>
      <c r="AAK103" s="2953">
        <v>0</v>
      </c>
      <c r="AAL103" s="2953">
        <v>1</v>
      </c>
      <c r="AAM103" s="2953">
        <v>3</v>
      </c>
      <c r="AAN103" s="2953">
        <v>2</v>
      </c>
      <c r="AAO103" s="2953">
        <v>0</v>
      </c>
      <c r="AAP103" s="2953"/>
      <c r="AAQ103" s="2953"/>
      <c r="AAR103" s="2953">
        <v>0</v>
      </c>
      <c r="AAS103" s="2953">
        <v>0</v>
      </c>
      <c r="AAT103" s="2953">
        <v>0</v>
      </c>
      <c r="AAU103" s="2953">
        <v>0</v>
      </c>
      <c r="AAV103" s="2953">
        <v>0</v>
      </c>
      <c r="AAW103" s="2953"/>
      <c r="AAX103" s="2953"/>
      <c r="AAY103" s="2953">
        <v>0</v>
      </c>
      <c r="AAZ103" s="2953"/>
      <c r="ABA103" s="2953">
        <v>3</v>
      </c>
      <c r="ABB103" s="2953">
        <v>2</v>
      </c>
      <c r="ABC103" s="2953">
        <v>2</v>
      </c>
      <c r="ABD103" s="2953"/>
      <c r="ABE103" s="2953"/>
      <c r="ABF103" s="2953">
        <v>0</v>
      </c>
      <c r="ABG103" s="2953"/>
      <c r="ABH103" s="2953">
        <v>2</v>
      </c>
    </row>
    <row r="104" spans="1:736" x14ac:dyDescent="0.2">
      <c r="B104" s="1411"/>
      <c r="C104" s="2947"/>
      <c r="D104" s="2947"/>
      <c r="E104" s="2947"/>
      <c r="F104" s="2947"/>
      <c r="G104" s="2947"/>
      <c r="H104" s="2947"/>
      <c r="I104" s="2947"/>
      <c r="J104" s="2947"/>
      <c r="K104" s="2947"/>
      <c r="L104" s="2947"/>
      <c r="M104" s="2947"/>
      <c r="N104" s="2947"/>
      <c r="O104" s="2947"/>
      <c r="P104" s="2947"/>
      <c r="Q104" s="2947"/>
      <c r="R104" s="2947"/>
      <c r="S104" s="2947"/>
      <c r="T104" s="2947"/>
      <c r="U104" s="2947"/>
      <c r="V104" s="2947"/>
      <c r="W104" s="2947"/>
      <c r="X104" s="2947"/>
      <c r="Y104" s="2947"/>
      <c r="Z104" s="2947"/>
      <c r="AA104" s="2947"/>
      <c r="AB104" s="2947"/>
      <c r="AC104" s="2947"/>
      <c r="AD104" s="2947"/>
      <c r="AE104" s="2947"/>
      <c r="AF104" s="2947"/>
      <c r="AG104" s="2947"/>
      <c r="AH104" s="2947"/>
      <c r="AI104" s="2947"/>
      <c r="AJ104" s="2947"/>
      <c r="AK104" s="2947"/>
      <c r="AL104" s="2947"/>
      <c r="AM104" s="2947"/>
      <c r="AN104" s="2947"/>
      <c r="AO104" s="2947"/>
      <c r="AP104" s="2947"/>
      <c r="AQ104" s="2947"/>
      <c r="AR104" s="2947"/>
      <c r="AS104" s="2947"/>
      <c r="AT104" s="2947"/>
      <c r="AU104" s="2947"/>
      <c r="AV104" s="2947"/>
      <c r="AW104" s="2947"/>
      <c r="AX104" s="2947"/>
      <c r="AY104" s="2947"/>
      <c r="AZ104" s="2947"/>
      <c r="BA104" s="2947"/>
      <c r="BB104" s="2947"/>
      <c r="BC104" s="2947"/>
      <c r="BD104" s="2947"/>
      <c r="BE104" s="2947"/>
      <c r="BF104" s="2947"/>
      <c r="BG104" s="2947"/>
      <c r="BH104" s="2947"/>
      <c r="BI104" s="2947"/>
      <c r="BJ104" s="2947"/>
      <c r="BK104" s="2947"/>
      <c r="BL104" s="2947"/>
      <c r="BM104" s="2947"/>
      <c r="BN104" s="2947"/>
      <c r="BO104" s="2947"/>
      <c r="BP104" s="2947"/>
      <c r="BQ104" s="2947"/>
      <c r="BR104" s="2947"/>
      <c r="BS104" s="2947"/>
      <c r="BT104" s="2947"/>
      <c r="BU104" s="2947"/>
      <c r="BV104" s="2947"/>
      <c r="BW104" s="2947"/>
      <c r="BX104" s="2947"/>
      <c r="BY104" s="2947"/>
      <c r="BZ104" s="2947"/>
      <c r="CA104" s="2947"/>
      <c r="CB104" s="2947"/>
      <c r="CC104" s="2947"/>
      <c r="CD104" s="2947"/>
      <c r="CE104" s="2947"/>
      <c r="CF104" s="2947"/>
      <c r="CG104" s="2947"/>
      <c r="CH104" s="2947"/>
      <c r="CI104" s="2947"/>
      <c r="CJ104" s="2947"/>
      <c r="CK104" s="2947"/>
      <c r="CL104" s="2947"/>
      <c r="CM104" s="2947"/>
      <c r="CN104" s="2947"/>
      <c r="CO104" s="2947"/>
      <c r="CP104" s="2947"/>
      <c r="CQ104" s="2947"/>
      <c r="CR104" s="2947"/>
      <c r="CS104" s="2947"/>
      <c r="CT104" s="2947"/>
      <c r="CU104" s="2947"/>
      <c r="CV104" s="2947"/>
      <c r="CW104" s="2947"/>
      <c r="CX104" s="2947"/>
      <c r="CY104" s="2947"/>
      <c r="CZ104" s="2947"/>
      <c r="DA104" s="2947"/>
      <c r="DB104" s="2947"/>
      <c r="DC104" s="2947"/>
      <c r="DD104" s="2947"/>
      <c r="DE104" s="2947"/>
      <c r="DF104" s="2947"/>
      <c r="DG104" s="2947"/>
      <c r="DH104" s="2947"/>
      <c r="DI104" s="2947"/>
      <c r="DJ104" s="2947"/>
      <c r="DK104" s="2947"/>
      <c r="DL104" s="2947"/>
      <c r="DM104" s="2947"/>
      <c r="DN104" s="2947"/>
      <c r="DO104" s="2947"/>
      <c r="DP104" s="2947"/>
      <c r="DQ104" s="2947"/>
      <c r="DR104" s="2947"/>
      <c r="DS104" s="2947"/>
      <c r="DT104" s="2947"/>
      <c r="DU104" s="2947"/>
      <c r="DV104" s="2947"/>
      <c r="DW104" s="2947"/>
      <c r="DX104" s="2947"/>
      <c r="DY104" s="2947"/>
      <c r="DZ104" s="2947"/>
      <c r="EA104" s="2947"/>
      <c r="EB104" s="2947"/>
      <c r="EC104" s="2947"/>
      <c r="ED104" s="2947"/>
      <c r="EE104" s="2947"/>
      <c r="EF104" s="2947"/>
      <c r="EG104" s="2947"/>
      <c r="EH104" s="2947"/>
      <c r="EI104" s="2947"/>
      <c r="EJ104" s="2947"/>
      <c r="EK104" s="2947"/>
      <c r="EL104" s="2947"/>
      <c r="EM104" s="2947"/>
      <c r="EN104" s="2947"/>
      <c r="EO104" s="2947"/>
      <c r="EP104" s="2947"/>
      <c r="EQ104" s="2947"/>
      <c r="ER104" s="2947"/>
      <c r="ES104" s="2947"/>
      <c r="ET104" s="2947"/>
      <c r="EU104" s="2947"/>
      <c r="EV104" s="2947"/>
      <c r="EW104" s="2947"/>
      <c r="EX104" s="2947"/>
      <c r="EY104" s="2947"/>
      <c r="EZ104" s="2947"/>
      <c r="FA104" s="2947"/>
      <c r="FB104" s="2947"/>
      <c r="FC104" s="2947"/>
      <c r="FD104" s="2947"/>
      <c r="FE104" s="2947"/>
      <c r="FF104" s="2947"/>
      <c r="FG104" s="2947"/>
      <c r="FH104" s="2947"/>
      <c r="FI104" s="2947"/>
      <c r="FJ104" s="2947"/>
      <c r="FK104" s="2947"/>
      <c r="FL104" s="2947"/>
      <c r="FM104" s="2947"/>
      <c r="FN104" s="2947"/>
      <c r="FO104" s="2947"/>
      <c r="FP104" s="2947"/>
      <c r="FQ104" s="2947"/>
      <c r="FR104" s="2947"/>
      <c r="FS104" s="2947"/>
      <c r="FT104" s="2947"/>
      <c r="FU104" s="2947"/>
      <c r="FV104" s="2947"/>
      <c r="FW104" s="2947"/>
      <c r="FX104" s="2947"/>
      <c r="FY104" s="2947"/>
      <c r="FZ104" s="2947"/>
      <c r="GA104" s="2947"/>
      <c r="GB104" s="2947"/>
      <c r="GC104" s="2947"/>
      <c r="GD104" s="2947"/>
      <c r="GE104" s="2947"/>
      <c r="GF104" s="2947"/>
      <c r="GG104" s="2947"/>
      <c r="GH104" s="2947"/>
      <c r="GI104" s="2947"/>
      <c r="GJ104" s="2947"/>
      <c r="GK104" s="2947"/>
      <c r="GL104" s="2947"/>
      <c r="GM104" s="2947"/>
      <c r="GN104" s="2947"/>
      <c r="GO104" s="2947"/>
      <c r="GP104" s="2947"/>
      <c r="GQ104" s="2947"/>
      <c r="GR104" s="2947"/>
      <c r="GS104" s="2947"/>
      <c r="GT104" s="2947"/>
      <c r="GU104" s="2947"/>
      <c r="GV104" s="2947"/>
      <c r="GW104" s="2947"/>
      <c r="GX104" s="2947"/>
      <c r="GY104" s="2947"/>
      <c r="GZ104" s="2947"/>
      <c r="HA104" s="2947"/>
      <c r="HB104" s="2947"/>
      <c r="HC104" s="2947"/>
      <c r="HD104" s="2947"/>
      <c r="HE104" s="2947"/>
      <c r="HF104" s="2947"/>
      <c r="HG104" s="2947"/>
      <c r="HH104" s="2947"/>
      <c r="HI104" s="2947"/>
      <c r="HJ104" s="2947"/>
      <c r="HK104" s="2947"/>
      <c r="HL104" s="2947"/>
      <c r="HM104" s="2947"/>
      <c r="HN104" s="2947"/>
      <c r="HO104" s="2947"/>
      <c r="HP104" s="2947"/>
      <c r="HQ104" s="2947"/>
      <c r="HR104" s="2947"/>
      <c r="HS104" s="2947"/>
      <c r="HT104" s="2947"/>
      <c r="HU104" s="2947"/>
      <c r="HV104" s="2947"/>
      <c r="HW104" s="2947"/>
      <c r="HX104" s="2947"/>
      <c r="HY104" s="2947"/>
      <c r="HZ104" s="2947"/>
      <c r="IA104" s="2947"/>
      <c r="IB104" s="2947"/>
      <c r="IC104" s="2947"/>
      <c r="ID104" s="2947"/>
      <c r="IE104" s="2947"/>
      <c r="IF104" s="2947"/>
      <c r="IG104" s="2947"/>
      <c r="IH104" s="2947"/>
      <c r="II104" s="2947"/>
      <c r="IJ104" s="2947"/>
      <c r="IK104" s="2947"/>
      <c r="IL104" s="2947"/>
      <c r="IM104" s="2947"/>
      <c r="IN104" s="2947"/>
      <c r="IO104" s="2947"/>
      <c r="IP104" s="2947"/>
      <c r="IQ104" s="2947"/>
      <c r="IR104" s="2947"/>
      <c r="IS104" s="2947"/>
      <c r="IT104" s="2947"/>
      <c r="IU104" s="2947"/>
      <c r="IV104" s="2947"/>
      <c r="IW104" s="2947"/>
      <c r="IX104" s="2947"/>
      <c r="IY104" s="2947"/>
      <c r="IZ104" s="2947"/>
      <c r="JA104" s="2947"/>
      <c r="JB104" s="2947"/>
      <c r="JC104" s="2947"/>
      <c r="JD104" s="2947"/>
      <c r="JE104" s="2947"/>
      <c r="JF104" s="2947"/>
      <c r="JG104" s="2947"/>
      <c r="JH104" s="2947"/>
      <c r="JI104" s="2947"/>
      <c r="JJ104" s="2947"/>
      <c r="JK104" s="2947"/>
      <c r="JL104" s="2947"/>
      <c r="JM104" s="2947"/>
      <c r="JN104" s="2947"/>
      <c r="JO104" s="2947"/>
      <c r="JP104" s="2947"/>
      <c r="JQ104" s="2947"/>
      <c r="JR104" s="2947"/>
      <c r="JS104" s="2947"/>
      <c r="JT104" s="2947"/>
      <c r="JU104" s="2947"/>
      <c r="JV104" s="2947"/>
      <c r="JW104" s="2947"/>
      <c r="JX104" s="2947"/>
      <c r="JY104" s="2947"/>
      <c r="JZ104" s="2947"/>
      <c r="KA104" s="2947"/>
      <c r="KB104" s="2947"/>
      <c r="KC104" s="2947"/>
      <c r="KD104" s="2947"/>
      <c r="KE104" s="2947"/>
      <c r="KF104" s="2947"/>
      <c r="KG104" s="2947"/>
      <c r="KH104" s="2947"/>
      <c r="KI104" s="2947"/>
      <c r="KJ104" s="2947"/>
      <c r="KK104" s="2947"/>
      <c r="KL104" s="2947"/>
      <c r="KM104" s="2947"/>
      <c r="KN104" s="2947"/>
      <c r="KO104" s="2947"/>
      <c r="KP104" s="2947"/>
      <c r="KQ104" s="2947"/>
      <c r="KR104" s="2947"/>
      <c r="KS104" s="2947"/>
      <c r="KT104" s="2947"/>
      <c r="KU104" s="2947"/>
      <c r="KV104" s="2947"/>
      <c r="KW104" s="2947"/>
      <c r="KX104" s="2947"/>
      <c r="KY104" s="2947"/>
      <c r="KZ104" s="2947"/>
      <c r="LA104" s="2947"/>
      <c r="LB104" s="2947"/>
      <c r="LC104" s="2947"/>
      <c r="LD104" s="2947"/>
      <c r="LE104" s="2947"/>
      <c r="LF104" s="2947"/>
      <c r="LG104" s="2947"/>
      <c r="LH104" s="2947"/>
      <c r="LI104" s="2947"/>
      <c r="LJ104" s="2947"/>
      <c r="LK104" s="2947"/>
      <c r="LL104" s="2947"/>
      <c r="LM104" s="2947"/>
      <c r="LN104" s="2947"/>
      <c r="LO104" s="2947"/>
      <c r="LP104" s="2947"/>
      <c r="LQ104" s="2947"/>
      <c r="LR104" s="2947"/>
      <c r="LS104" s="2947"/>
      <c r="LT104" s="2947"/>
      <c r="LU104" s="2947"/>
      <c r="LV104" s="2947"/>
      <c r="LW104" s="2947"/>
      <c r="LX104" s="2947"/>
      <c r="LY104" s="2947"/>
      <c r="LZ104" s="2947"/>
      <c r="MA104" s="2947"/>
      <c r="MB104" s="2947"/>
      <c r="MC104" s="2947"/>
      <c r="MD104" s="2947"/>
      <c r="ME104" s="2947"/>
      <c r="MF104" s="2947"/>
      <c r="MG104" s="2947"/>
      <c r="MH104" s="2947"/>
      <c r="MI104" s="2947"/>
      <c r="MJ104" s="2947"/>
      <c r="MK104" s="2947"/>
      <c r="ML104" s="2947"/>
      <c r="MM104" s="2947"/>
      <c r="MN104" s="2947"/>
      <c r="MO104" s="2947"/>
      <c r="MP104" s="2947"/>
      <c r="MQ104" s="2947"/>
      <c r="MR104" s="2947"/>
      <c r="MS104" s="2947"/>
      <c r="MT104" s="2947"/>
      <c r="MU104" s="2947"/>
      <c r="MV104" s="2947"/>
      <c r="MW104" s="2947"/>
      <c r="MX104" s="2947"/>
      <c r="MY104" s="2947"/>
      <c r="MZ104" s="2947"/>
      <c r="NA104" s="2947"/>
      <c r="NB104" s="2947"/>
      <c r="NC104" s="2947"/>
      <c r="ND104" s="2947"/>
      <c r="NE104" s="2947"/>
      <c r="NF104" s="2947"/>
      <c r="NG104" s="2947"/>
      <c r="NH104" s="2947"/>
      <c r="NI104" s="2947"/>
      <c r="NJ104" s="2947"/>
      <c r="NK104" s="2947"/>
      <c r="NL104" s="2947"/>
      <c r="NM104" s="2947"/>
      <c r="NN104" s="2947"/>
      <c r="NO104" s="2947"/>
      <c r="NP104" s="2947"/>
      <c r="NQ104" s="2947"/>
      <c r="NR104" s="2947"/>
      <c r="NS104" s="2947"/>
      <c r="NT104" s="2947"/>
      <c r="NU104" s="2947"/>
      <c r="NV104" s="2947"/>
      <c r="NW104" s="2947"/>
      <c r="NX104" s="2947"/>
      <c r="NY104" s="2947"/>
      <c r="NZ104" s="2947"/>
      <c r="OA104" s="2947"/>
      <c r="OB104" s="2947"/>
      <c r="OC104" s="2947"/>
      <c r="OD104" s="2947"/>
      <c r="OE104" s="2947"/>
      <c r="OF104" s="2947"/>
      <c r="OG104" s="2947"/>
      <c r="OH104" s="2947"/>
      <c r="OI104" s="2947"/>
      <c r="OJ104" s="2947"/>
      <c r="OK104" s="2947"/>
      <c r="OL104" s="2947"/>
      <c r="OM104" s="2947"/>
      <c r="ON104" s="2947"/>
      <c r="OO104" s="2947"/>
      <c r="OP104" s="2947"/>
      <c r="OQ104" s="2947"/>
      <c r="OR104" s="2947"/>
      <c r="OS104" s="2947"/>
      <c r="OT104" s="2947"/>
      <c r="OU104" s="2947"/>
      <c r="OV104" s="2947"/>
      <c r="OW104" s="2947"/>
      <c r="OX104" s="2947"/>
      <c r="OY104" s="2947"/>
      <c r="OZ104" s="2947"/>
      <c r="PA104" s="2947"/>
      <c r="PB104" s="2947"/>
      <c r="PC104" s="2947"/>
      <c r="PD104" s="2947"/>
      <c r="PE104" s="2947"/>
      <c r="PF104" s="2947"/>
      <c r="PG104" s="2947"/>
      <c r="PH104" s="2947"/>
      <c r="PI104" s="2947"/>
      <c r="PJ104" s="2947"/>
      <c r="PK104" s="2947"/>
      <c r="PL104" s="2947"/>
      <c r="PM104" s="2947"/>
      <c r="PN104" s="2947"/>
      <c r="PO104" s="2947"/>
      <c r="PP104" s="2947"/>
      <c r="PQ104" s="2947"/>
      <c r="PR104" s="2947"/>
      <c r="PS104" s="2947"/>
      <c r="PT104" s="2947"/>
      <c r="PU104" s="2947"/>
      <c r="PV104" s="2947"/>
      <c r="PW104" s="2947"/>
      <c r="PX104" s="2947"/>
      <c r="PY104" s="2947"/>
      <c r="PZ104" s="2947"/>
      <c r="QA104" s="2947"/>
      <c r="QB104" s="2947"/>
      <c r="QC104" s="2947"/>
      <c r="QD104" s="2947"/>
      <c r="QE104" s="2947"/>
      <c r="QF104" s="2947"/>
      <c r="QG104" s="2947"/>
      <c r="QH104" s="2947"/>
      <c r="QI104" s="2947"/>
      <c r="QJ104" s="2947"/>
      <c r="QK104" s="2947"/>
      <c r="QL104" s="2947"/>
      <c r="QM104" s="2947"/>
      <c r="QN104" s="2947"/>
      <c r="QO104" s="2947"/>
      <c r="QP104" s="2947"/>
      <c r="QQ104" s="2947"/>
      <c r="QR104" s="2947"/>
      <c r="QS104" s="2947"/>
      <c r="QT104" s="2947"/>
      <c r="QU104" s="2947"/>
      <c r="QV104" s="2947"/>
      <c r="QW104" s="2947"/>
      <c r="QX104" s="2947"/>
      <c r="QY104" s="2947"/>
      <c r="QZ104" s="2947"/>
      <c r="RA104" s="2947"/>
      <c r="RB104" s="2947"/>
      <c r="RC104" s="2947"/>
      <c r="RD104" s="2947"/>
      <c r="RE104" s="2947"/>
      <c r="RF104" s="2947"/>
      <c r="RG104" s="2947"/>
      <c r="RH104" s="2947"/>
      <c r="RI104" s="2947"/>
      <c r="RJ104" s="2947"/>
      <c r="RK104" s="2947"/>
      <c r="RL104" s="2947"/>
      <c r="RM104" s="2947"/>
      <c r="RN104" s="2947"/>
      <c r="RO104" s="2947"/>
      <c r="RP104" s="2947"/>
      <c r="RQ104" s="2947"/>
      <c r="RR104" s="2947"/>
      <c r="RS104" s="2947"/>
      <c r="RT104" s="2947"/>
      <c r="RU104" s="2947"/>
      <c r="RV104" s="2947"/>
      <c r="RW104" s="2947"/>
      <c r="RX104" s="2947"/>
      <c r="RY104" s="2947"/>
      <c r="RZ104" s="2947"/>
      <c r="SA104" s="2947"/>
      <c r="SB104" s="2947"/>
      <c r="SC104" s="2947"/>
      <c r="SD104" s="2947"/>
      <c r="SE104" s="2947"/>
      <c r="SF104" s="2947"/>
      <c r="SG104" s="2947"/>
      <c r="SH104" s="2947"/>
      <c r="SI104" s="2947"/>
      <c r="SJ104" s="2947"/>
      <c r="SK104" s="2947"/>
      <c r="SL104" s="2947"/>
      <c r="SM104" s="2947"/>
      <c r="SN104" s="2947"/>
      <c r="SO104" s="2947"/>
      <c r="SP104" s="2947"/>
      <c r="SQ104" s="2947"/>
      <c r="SR104" s="2947"/>
      <c r="SS104" s="2947"/>
      <c r="ST104" s="2947"/>
      <c r="SU104" s="2947"/>
      <c r="SV104" s="2947"/>
      <c r="SW104" s="2947"/>
      <c r="SX104" s="2947"/>
      <c r="SY104" s="2947"/>
      <c r="SZ104" s="2947"/>
      <c r="TA104" s="2947"/>
      <c r="TB104" s="2947"/>
      <c r="TC104" s="2947"/>
      <c r="TD104" s="2947"/>
      <c r="TE104" s="2947"/>
      <c r="TF104" s="2947"/>
      <c r="TG104" s="2947"/>
      <c r="TH104" s="2947"/>
      <c r="TI104" s="2947"/>
      <c r="TJ104" s="2947"/>
      <c r="TK104" s="2947"/>
      <c r="TL104" s="2947"/>
      <c r="TM104" s="2947"/>
      <c r="TN104" s="2947"/>
      <c r="TO104" s="2947"/>
      <c r="TP104" s="2947"/>
      <c r="TQ104" s="2947"/>
      <c r="TR104" s="2947"/>
      <c r="TS104" s="2947"/>
      <c r="TT104" s="2947"/>
      <c r="TU104" s="2947"/>
      <c r="TV104" s="2947"/>
      <c r="TW104" s="2947"/>
      <c r="TX104" s="2947"/>
      <c r="TY104" s="2947"/>
      <c r="TZ104" s="2947"/>
      <c r="UA104" s="2947"/>
      <c r="UB104" s="2947"/>
      <c r="UC104" s="2947"/>
      <c r="UD104" s="2947"/>
      <c r="UE104" s="2947"/>
      <c r="UF104" s="2947"/>
      <c r="UG104" s="2947"/>
      <c r="UH104" s="2947"/>
      <c r="UI104" s="2947"/>
      <c r="UJ104" s="2947"/>
      <c r="UK104" s="2947"/>
      <c r="UL104" s="2947"/>
      <c r="UM104" s="2947"/>
      <c r="UN104" s="2947"/>
      <c r="UO104" s="2947"/>
      <c r="UP104" s="2947"/>
      <c r="UQ104" s="2947"/>
      <c r="UR104" s="2947"/>
      <c r="US104" s="2947"/>
      <c r="UT104" s="2947"/>
      <c r="UU104" s="2947"/>
      <c r="UV104" s="2947"/>
      <c r="UW104" s="2947"/>
      <c r="UX104" s="2947"/>
      <c r="UY104" s="2947"/>
      <c r="UZ104" s="2947"/>
      <c r="VA104" s="2947"/>
      <c r="VB104" s="2947"/>
      <c r="VC104" s="2947"/>
      <c r="VD104" s="2947"/>
      <c r="VE104" s="2947"/>
      <c r="VF104" s="2947"/>
      <c r="VG104" s="2947"/>
      <c r="VH104" s="2947"/>
      <c r="VI104" s="2947"/>
      <c r="VJ104" s="2947"/>
      <c r="VK104" s="2947"/>
      <c r="VL104" s="2947"/>
      <c r="VM104" s="2947"/>
      <c r="VN104" s="2947"/>
      <c r="VO104" s="2947"/>
      <c r="VP104" s="2947"/>
      <c r="VQ104" s="2947"/>
      <c r="VR104" s="2947"/>
      <c r="VS104" s="2947"/>
      <c r="VT104" s="2947"/>
      <c r="VU104" s="2947"/>
      <c r="VV104" s="2947"/>
      <c r="VW104" s="2947"/>
      <c r="VX104" s="2947"/>
      <c r="VY104" s="2947"/>
      <c r="VZ104" s="2947"/>
      <c r="WA104" s="2947"/>
      <c r="WB104" s="2947"/>
      <c r="WC104" s="2947"/>
      <c r="WD104" s="2947"/>
      <c r="WE104" s="2947"/>
      <c r="WF104" s="2947"/>
      <c r="WG104" s="2947"/>
      <c r="WH104" s="2947"/>
      <c r="WI104" s="2947"/>
      <c r="WJ104" s="2947"/>
      <c r="WK104" s="2947"/>
      <c r="WL104" s="2947"/>
      <c r="WM104" s="2947"/>
      <c r="WN104" s="2947"/>
      <c r="WO104" s="2947"/>
      <c r="WP104" s="2947"/>
      <c r="WQ104" s="2947"/>
      <c r="WR104" s="2947"/>
      <c r="WS104" s="2947"/>
      <c r="WT104" s="2947"/>
      <c r="WU104" s="2947"/>
      <c r="WV104" s="2947"/>
      <c r="WW104" s="2947"/>
      <c r="WX104" s="2947"/>
      <c r="WY104" s="2947"/>
      <c r="WZ104" s="2947"/>
      <c r="XA104" s="2947"/>
      <c r="XB104" s="2947"/>
      <c r="XC104" s="2947"/>
      <c r="XD104" s="2947"/>
      <c r="XE104" s="2947"/>
      <c r="XF104" s="2947"/>
      <c r="XG104" s="2947"/>
      <c r="XH104" s="2947"/>
      <c r="XI104" s="2947"/>
      <c r="XJ104" s="2947"/>
      <c r="XK104" s="2947"/>
      <c r="XL104" s="2947"/>
      <c r="XM104" s="2947"/>
      <c r="XN104" s="2947"/>
      <c r="XO104" s="2947"/>
      <c r="XP104" s="2947"/>
      <c r="XQ104" s="2947"/>
      <c r="XR104" s="2947"/>
      <c r="XS104" s="2947"/>
      <c r="XT104" s="2947"/>
      <c r="XU104" s="2947"/>
      <c r="XV104" s="2947"/>
      <c r="XW104" s="2947"/>
      <c r="XX104" s="2947"/>
      <c r="XY104" s="2947"/>
      <c r="XZ104" s="2947"/>
      <c r="YA104" s="2947"/>
      <c r="YB104" s="2947"/>
      <c r="YC104" s="2947"/>
      <c r="YD104" s="2947"/>
      <c r="YE104" s="2947"/>
      <c r="YF104" s="2947"/>
      <c r="YG104" s="2947"/>
      <c r="YH104" s="2947"/>
      <c r="YI104" s="2947"/>
      <c r="YJ104" s="2947"/>
      <c r="YK104" s="2947"/>
      <c r="YL104" s="2947"/>
      <c r="YM104" s="2947"/>
      <c r="YN104" s="2947"/>
      <c r="YO104" s="2947"/>
      <c r="YP104" s="2947"/>
      <c r="YQ104" s="2947"/>
      <c r="YR104" s="2947"/>
      <c r="YS104" s="2947"/>
      <c r="YT104" s="2947"/>
      <c r="YU104" s="2947"/>
      <c r="YV104" s="2947"/>
      <c r="YW104" s="2947"/>
      <c r="YX104" s="2947"/>
      <c r="YY104" s="2947"/>
      <c r="YZ104" s="2947"/>
      <c r="ZA104" s="2947"/>
      <c r="ZG104" s="2947"/>
      <c r="ZH104" s="2947"/>
      <c r="ZN104" s="2947"/>
      <c r="ZO104" s="2947"/>
      <c r="ZP104" s="2947"/>
      <c r="ZQ104" s="2947"/>
      <c r="ZR104" s="2947"/>
      <c r="ZS104" s="2947"/>
      <c r="ZT104" s="2947"/>
      <c r="ZU104" s="2947"/>
      <c r="ZV104" s="2947"/>
      <c r="ZW104" s="2947"/>
      <c r="ZX104" s="2947"/>
      <c r="ZY104" s="2947"/>
      <c r="ZZ104" s="2947"/>
      <c r="AAA104" s="2947"/>
      <c r="AAB104" s="2947"/>
      <c r="AAC104" s="2947"/>
      <c r="AAD104" s="2947"/>
      <c r="AAE104" s="2947"/>
      <c r="AAF104" s="2947"/>
      <c r="AAG104" s="2947"/>
      <c r="AAH104" s="2947"/>
      <c r="AAI104" s="2947"/>
      <c r="AAJ104" s="2947"/>
      <c r="AAK104" s="2947"/>
      <c r="AAL104" s="2947"/>
      <c r="AAM104" s="2947"/>
      <c r="AAN104" s="2947"/>
      <c r="AAO104" s="2947"/>
      <c r="AAP104" s="2947"/>
      <c r="AAQ104" s="2947"/>
      <c r="AAR104" s="2947"/>
      <c r="AAS104" s="2947"/>
      <c r="AAT104" s="2947"/>
      <c r="AAU104" s="2947"/>
      <c r="AAV104" s="2947"/>
      <c r="AAW104" s="2947"/>
      <c r="AAX104" s="2947"/>
      <c r="AAY104" s="2947"/>
      <c r="AAZ104" s="2947"/>
      <c r="ABA104" s="2947"/>
      <c r="ABB104" s="2947"/>
      <c r="ABC104" s="2947"/>
      <c r="ABD104" s="2947"/>
      <c r="ABE104" s="2947"/>
      <c r="ABF104" s="2947"/>
      <c r="ABG104" s="2947"/>
      <c r="ABH104" s="2947"/>
    </row>
    <row r="105" spans="1:736" ht="12.6" thickBot="1" x14ac:dyDescent="0.3">
      <c r="A105" s="4829" t="s">
        <v>417</v>
      </c>
      <c r="B105" s="1411"/>
      <c r="C105" s="2947"/>
      <c r="D105" s="2947"/>
      <c r="E105" s="2947"/>
      <c r="F105" s="2947"/>
      <c r="G105" s="2947"/>
      <c r="H105" s="2947"/>
      <c r="I105" s="2947"/>
      <c r="J105" s="2947"/>
      <c r="K105" s="2947"/>
      <c r="L105" s="2947"/>
      <c r="M105" s="2947"/>
      <c r="N105" s="2947"/>
      <c r="O105" s="2947"/>
      <c r="P105" s="2947"/>
      <c r="Q105" s="2947"/>
      <c r="R105" s="2947"/>
      <c r="S105" s="2947"/>
      <c r="T105" s="2947"/>
      <c r="U105" s="2947"/>
      <c r="V105" s="2947"/>
      <c r="W105" s="2947"/>
      <c r="X105" s="2947"/>
      <c r="Y105" s="2947"/>
      <c r="Z105" s="2947"/>
      <c r="AA105" s="2947"/>
      <c r="AB105" s="2947"/>
      <c r="AC105" s="2947"/>
      <c r="AD105" s="2947"/>
      <c r="AE105" s="2947"/>
      <c r="AF105" s="2947"/>
      <c r="AG105" s="2947"/>
      <c r="AH105" s="2947"/>
      <c r="AI105" s="2947"/>
      <c r="AJ105" s="2947"/>
      <c r="AK105" s="2947"/>
      <c r="AL105" s="2947"/>
      <c r="AM105" s="2947"/>
      <c r="AN105" s="2947"/>
      <c r="AO105" s="2947"/>
      <c r="AP105" s="2947"/>
      <c r="AQ105" s="2947"/>
      <c r="AR105" s="2947"/>
      <c r="AS105" s="2947"/>
      <c r="AT105" s="2947"/>
      <c r="AU105" s="2947"/>
      <c r="AV105" s="2947"/>
      <c r="AW105" s="2947"/>
      <c r="AX105" s="2947"/>
      <c r="AY105" s="2947"/>
      <c r="AZ105" s="2947"/>
      <c r="BA105" s="2947"/>
      <c r="BB105" s="2947"/>
      <c r="BC105" s="2947"/>
      <c r="BD105" s="2947"/>
      <c r="BE105" s="2947"/>
      <c r="BF105" s="2947"/>
      <c r="BG105" s="2947"/>
      <c r="BH105" s="2947"/>
      <c r="BI105" s="2947"/>
      <c r="BJ105" s="2947"/>
      <c r="BK105" s="2947"/>
      <c r="BL105" s="2947"/>
      <c r="BM105" s="2947"/>
      <c r="BN105" s="2947"/>
      <c r="BO105" s="2947"/>
      <c r="BP105" s="2947"/>
      <c r="BQ105" s="2947"/>
      <c r="BR105" s="2947"/>
      <c r="BS105" s="2947"/>
      <c r="BT105" s="2947"/>
      <c r="BU105" s="2947"/>
      <c r="BV105" s="2947"/>
      <c r="BW105" s="2947"/>
      <c r="BX105" s="2947"/>
      <c r="BY105" s="2947"/>
      <c r="BZ105" s="2947"/>
      <c r="CA105" s="2947"/>
      <c r="CB105" s="2947"/>
      <c r="CC105" s="2947"/>
      <c r="CD105" s="2947"/>
      <c r="CE105" s="2947"/>
      <c r="CF105" s="2947"/>
      <c r="CG105" s="2947"/>
      <c r="CH105" s="2947"/>
      <c r="CI105" s="2947"/>
      <c r="CJ105" s="2947"/>
      <c r="CK105" s="2947"/>
      <c r="CL105" s="2947"/>
      <c r="CM105" s="2947"/>
      <c r="CN105" s="2947"/>
      <c r="CO105" s="2947"/>
      <c r="CP105" s="2947"/>
      <c r="CQ105" s="2947"/>
      <c r="CR105" s="2947"/>
      <c r="CS105" s="2947"/>
      <c r="CT105" s="2947"/>
      <c r="CU105" s="2947"/>
      <c r="CV105" s="2947"/>
      <c r="CW105" s="2947"/>
      <c r="CX105" s="2947"/>
      <c r="CY105" s="2947"/>
      <c r="CZ105" s="2947"/>
      <c r="DA105" s="2947"/>
      <c r="DB105" s="2947"/>
      <c r="DC105" s="2947"/>
      <c r="DD105" s="2947"/>
      <c r="DE105" s="2947"/>
      <c r="DF105" s="2947"/>
      <c r="DG105" s="2947"/>
      <c r="DH105" s="2947"/>
      <c r="DI105" s="2947"/>
      <c r="DJ105" s="2947"/>
      <c r="DK105" s="2947"/>
      <c r="DL105" s="2947"/>
      <c r="DM105" s="2947"/>
      <c r="DN105" s="2947"/>
      <c r="DO105" s="2947"/>
      <c r="DP105" s="2947"/>
      <c r="DQ105" s="2947"/>
      <c r="DR105" s="2947"/>
      <c r="DS105" s="2947"/>
      <c r="DT105" s="2947"/>
      <c r="DU105" s="2947"/>
      <c r="DV105" s="2947"/>
      <c r="DW105" s="2947"/>
      <c r="DX105" s="2947"/>
      <c r="DY105" s="2947"/>
      <c r="DZ105" s="2947"/>
      <c r="EA105" s="2947"/>
      <c r="EB105" s="2947"/>
      <c r="EC105" s="2947"/>
      <c r="ED105" s="2947"/>
      <c r="EE105" s="2947"/>
      <c r="EF105" s="2947"/>
      <c r="EG105" s="2947"/>
      <c r="EH105" s="2947"/>
      <c r="EI105" s="2947"/>
      <c r="EJ105" s="2947"/>
      <c r="EK105" s="2947"/>
      <c r="EL105" s="2947"/>
      <c r="EM105" s="2947"/>
      <c r="EN105" s="2947"/>
      <c r="EO105" s="2947"/>
      <c r="EP105" s="2947"/>
      <c r="EQ105" s="2947"/>
      <c r="ER105" s="2947"/>
      <c r="ES105" s="2947"/>
      <c r="ET105" s="2947"/>
      <c r="EU105" s="2947"/>
      <c r="EV105" s="2947"/>
      <c r="EW105" s="2947"/>
      <c r="EX105" s="2947"/>
      <c r="EY105" s="2947"/>
      <c r="EZ105" s="2947"/>
      <c r="FA105" s="2947"/>
      <c r="FB105" s="2947"/>
      <c r="FC105" s="2947"/>
      <c r="FD105" s="2947"/>
      <c r="FE105" s="2947"/>
      <c r="FF105" s="2947"/>
      <c r="FG105" s="2947"/>
      <c r="FH105" s="2947"/>
      <c r="FI105" s="2947"/>
      <c r="FJ105" s="2947"/>
      <c r="FK105" s="2947"/>
      <c r="FL105" s="2947"/>
      <c r="FM105" s="2947"/>
      <c r="FN105" s="2947"/>
      <c r="FO105" s="2947"/>
      <c r="FP105" s="2947"/>
      <c r="FQ105" s="2947"/>
      <c r="FR105" s="2947"/>
      <c r="FS105" s="2947"/>
      <c r="FT105" s="2947"/>
      <c r="FU105" s="2947"/>
      <c r="FV105" s="2947"/>
      <c r="FW105" s="2947"/>
      <c r="FX105" s="2947"/>
      <c r="FY105" s="2947"/>
      <c r="FZ105" s="2947"/>
      <c r="GA105" s="2947"/>
      <c r="GB105" s="2947"/>
      <c r="GC105" s="2947"/>
      <c r="GD105" s="2947"/>
      <c r="GE105" s="2947"/>
      <c r="GF105" s="2947"/>
      <c r="GG105" s="2947"/>
      <c r="GH105" s="2947"/>
      <c r="GI105" s="2947"/>
      <c r="GJ105" s="2947"/>
      <c r="GK105" s="2947"/>
      <c r="GL105" s="2947"/>
      <c r="GM105" s="2947"/>
      <c r="GN105" s="2947"/>
      <c r="GO105" s="2947"/>
      <c r="GP105" s="2947"/>
      <c r="GQ105" s="2947"/>
      <c r="GR105" s="2947"/>
      <c r="GS105" s="2947"/>
      <c r="GT105" s="2947"/>
      <c r="GU105" s="2947"/>
      <c r="GV105" s="2947"/>
      <c r="GW105" s="2947"/>
      <c r="GX105" s="2947"/>
      <c r="GY105" s="2947"/>
      <c r="GZ105" s="2947"/>
      <c r="HA105" s="2947"/>
      <c r="HB105" s="2947"/>
      <c r="HC105" s="2947"/>
      <c r="HD105" s="2947"/>
      <c r="HE105" s="2947"/>
      <c r="HF105" s="2947"/>
      <c r="HG105" s="2947"/>
      <c r="HH105" s="2947"/>
      <c r="HI105" s="2947"/>
      <c r="HJ105" s="2947"/>
      <c r="HK105" s="2947"/>
      <c r="HL105" s="2947"/>
      <c r="HM105" s="2947"/>
      <c r="HN105" s="2947"/>
      <c r="HO105" s="2947"/>
      <c r="HP105" s="2947"/>
      <c r="HQ105" s="2947"/>
      <c r="HR105" s="2947"/>
      <c r="HS105" s="2947"/>
      <c r="HT105" s="2947"/>
      <c r="HU105" s="2947"/>
      <c r="HV105" s="2947"/>
      <c r="HW105" s="2947"/>
      <c r="HX105" s="2947"/>
      <c r="HY105" s="2947"/>
      <c r="HZ105" s="2947"/>
      <c r="IA105" s="2947"/>
      <c r="IB105" s="2947"/>
      <c r="IC105" s="2947"/>
      <c r="ID105" s="2947"/>
      <c r="IE105" s="2947"/>
      <c r="IF105" s="2947"/>
      <c r="IG105" s="2947"/>
      <c r="IH105" s="2947"/>
      <c r="II105" s="2947"/>
      <c r="IJ105" s="2947"/>
      <c r="IK105" s="2947"/>
      <c r="IL105" s="2947"/>
      <c r="IM105" s="2947"/>
      <c r="IN105" s="2947"/>
      <c r="IO105" s="2947"/>
      <c r="IP105" s="2947"/>
      <c r="IQ105" s="2947"/>
      <c r="IR105" s="2947"/>
      <c r="IS105" s="2947"/>
      <c r="IT105" s="2947"/>
      <c r="IU105" s="2947"/>
      <c r="IV105" s="2947"/>
      <c r="IW105" s="2947"/>
      <c r="IX105" s="2947"/>
      <c r="IY105" s="2947"/>
      <c r="IZ105" s="2947"/>
      <c r="JA105" s="2947"/>
      <c r="JB105" s="2947"/>
      <c r="JC105" s="2947"/>
      <c r="JD105" s="2947"/>
      <c r="JE105" s="2947"/>
      <c r="JF105" s="2947"/>
      <c r="JG105" s="2947"/>
      <c r="JH105" s="2947"/>
      <c r="JI105" s="2947"/>
      <c r="JJ105" s="2947"/>
      <c r="JK105" s="2947"/>
      <c r="JL105" s="2947"/>
      <c r="JM105" s="2947"/>
      <c r="JN105" s="2947"/>
      <c r="JO105" s="2947"/>
      <c r="JP105" s="2947"/>
      <c r="JQ105" s="2947"/>
      <c r="JR105" s="2947"/>
      <c r="JS105" s="2947"/>
      <c r="JT105" s="2947"/>
      <c r="JU105" s="2947"/>
      <c r="JV105" s="2947"/>
      <c r="JW105" s="2947"/>
      <c r="JX105" s="2947"/>
      <c r="JY105" s="2947"/>
      <c r="JZ105" s="2947"/>
      <c r="KA105" s="2947"/>
      <c r="KB105" s="2947"/>
      <c r="KC105" s="2947"/>
      <c r="KD105" s="2947"/>
      <c r="KE105" s="2947"/>
      <c r="KF105" s="2947"/>
      <c r="KG105" s="2947"/>
      <c r="KH105" s="2947"/>
      <c r="KI105" s="2947"/>
      <c r="KJ105" s="2947"/>
      <c r="KK105" s="2947"/>
      <c r="KL105" s="2947"/>
      <c r="KM105" s="2947"/>
      <c r="KN105" s="2947"/>
      <c r="KO105" s="2947"/>
      <c r="KP105" s="2947"/>
      <c r="KQ105" s="2947"/>
      <c r="KR105" s="2947"/>
      <c r="KS105" s="2947"/>
      <c r="KT105" s="2947"/>
      <c r="KU105" s="2947"/>
      <c r="KV105" s="2947"/>
      <c r="KW105" s="2947"/>
      <c r="KX105" s="2947"/>
      <c r="KY105" s="2947"/>
      <c r="KZ105" s="2947"/>
      <c r="LA105" s="2947"/>
      <c r="LB105" s="2947"/>
      <c r="LC105" s="2947"/>
      <c r="LD105" s="2947"/>
      <c r="LE105" s="2947"/>
      <c r="LF105" s="2947"/>
      <c r="LG105" s="2947"/>
      <c r="LH105" s="2947"/>
      <c r="LI105" s="2947"/>
      <c r="LJ105" s="2947"/>
      <c r="LK105" s="2947"/>
      <c r="LL105" s="2947"/>
      <c r="LM105" s="2947"/>
      <c r="LN105" s="2947"/>
      <c r="LO105" s="2947"/>
      <c r="LP105" s="2947"/>
      <c r="LQ105" s="2947"/>
      <c r="LR105" s="2947"/>
      <c r="LS105" s="2947"/>
      <c r="LT105" s="2947"/>
      <c r="LU105" s="2947"/>
      <c r="LV105" s="2947"/>
      <c r="LW105" s="2947"/>
      <c r="LX105" s="2947"/>
      <c r="LY105" s="2947"/>
      <c r="LZ105" s="2947"/>
      <c r="MA105" s="2947"/>
      <c r="MB105" s="2947"/>
      <c r="MC105" s="2947"/>
      <c r="MD105" s="2947"/>
      <c r="ME105" s="2947"/>
      <c r="MF105" s="2947"/>
      <c r="MG105" s="2947"/>
      <c r="MH105" s="2947"/>
      <c r="MI105" s="2947"/>
      <c r="MJ105" s="2947"/>
      <c r="MK105" s="2947"/>
      <c r="ML105" s="2947"/>
      <c r="MM105" s="2947"/>
      <c r="MN105" s="2947"/>
      <c r="MO105" s="2947"/>
      <c r="MP105" s="2947"/>
      <c r="MQ105" s="2947"/>
      <c r="MR105" s="2947"/>
      <c r="MS105" s="2947"/>
      <c r="MT105" s="2947"/>
      <c r="MU105" s="2947"/>
      <c r="MV105" s="2947"/>
      <c r="MW105" s="2947"/>
      <c r="MX105" s="2947"/>
      <c r="MY105" s="2947"/>
      <c r="MZ105" s="2947"/>
      <c r="NA105" s="2947"/>
      <c r="NB105" s="2947"/>
      <c r="NC105" s="2947"/>
      <c r="ND105" s="2947"/>
      <c r="NE105" s="2947"/>
      <c r="NF105" s="2947"/>
      <c r="NG105" s="2947"/>
      <c r="NH105" s="2947"/>
      <c r="NI105" s="2947"/>
      <c r="NJ105" s="2947"/>
      <c r="NK105" s="2947"/>
      <c r="NL105" s="2947"/>
      <c r="NM105" s="2947"/>
      <c r="NN105" s="2947"/>
      <c r="NO105" s="2947"/>
      <c r="NP105" s="2947"/>
      <c r="NQ105" s="2947"/>
      <c r="NR105" s="2947"/>
      <c r="NS105" s="2947"/>
      <c r="NT105" s="2947"/>
      <c r="NU105" s="2947"/>
      <c r="NV105" s="2947"/>
      <c r="NW105" s="2947"/>
      <c r="NX105" s="2947"/>
      <c r="NY105" s="2947"/>
      <c r="NZ105" s="2947"/>
      <c r="OA105" s="2947"/>
      <c r="OB105" s="2947"/>
      <c r="OC105" s="2947"/>
      <c r="OD105" s="2947"/>
      <c r="OE105" s="2947"/>
      <c r="OF105" s="2947"/>
      <c r="OG105" s="2947"/>
      <c r="OH105" s="2947"/>
      <c r="OI105" s="2947"/>
      <c r="OJ105" s="2947"/>
      <c r="OK105" s="2947"/>
      <c r="OL105" s="2947"/>
      <c r="OM105" s="2947"/>
      <c r="ON105" s="2947"/>
      <c r="OO105" s="2947"/>
      <c r="OP105" s="2947"/>
      <c r="OQ105" s="2947"/>
      <c r="OR105" s="2947"/>
      <c r="OS105" s="2947"/>
      <c r="OT105" s="2947"/>
      <c r="OU105" s="2947"/>
      <c r="OV105" s="2947"/>
      <c r="OW105" s="2947"/>
      <c r="OX105" s="2947"/>
      <c r="OY105" s="2947"/>
      <c r="OZ105" s="2947"/>
      <c r="PA105" s="2947"/>
      <c r="PB105" s="2947"/>
      <c r="PC105" s="2947"/>
      <c r="PD105" s="2947"/>
      <c r="PE105" s="2947"/>
      <c r="PF105" s="2947"/>
      <c r="PG105" s="2947"/>
      <c r="PH105" s="2947"/>
      <c r="PI105" s="2947"/>
      <c r="PJ105" s="2947"/>
      <c r="PK105" s="2947"/>
      <c r="PL105" s="2947"/>
      <c r="PM105" s="2947"/>
      <c r="PN105" s="2947"/>
      <c r="PO105" s="2947"/>
      <c r="PP105" s="2947"/>
      <c r="PQ105" s="2947"/>
      <c r="PR105" s="2947"/>
      <c r="PS105" s="2947"/>
      <c r="PT105" s="2947"/>
      <c r="PU105" s="2947"/>
      <c r="PV105" s="2947"/>
      <c r="PW105" s="2947"/>
      <c r="PX105" s="2947"/>
      <c r="PY105" s="2947"/>
      <c r="PZ105" s="2947"/>
      <c r="QA105" s="2947"/>
      <c r="QB105" s="2947"/>
      <c r="QC105" s="2947"/>
      <c r="QD105" s="2947"/>
      <c r="QE105" s="2947"/>
      <c r="QF105" s="2947"/>
      <c r="QG105" s="2947"/>
      <c r="QH105" s="2947"/>
      <c r="QI105" s="2947"/>
      <c r="QJ105" s="2947"/>
      <c r="QK105" s="2947"/>
      <c r="QL105" s="2947"/>
      <c r="QM105" s="2947"/>
      <c r="QN105" s="2947"/>
      <c r="QO105" s="2947"/>
      <c r="QP105" s="2947"/>
      <c r="QQ105" s="2947"/>
      <c r="QR105" s="2947"/>
      <c r="QS105" s="2947"/>
      <c r="QT105" s="2947"/>
      <c r="QU105" s="2947"/>
      <c r="QV105" s="2947"/>
      <c r="QW105" s="2947"/>
      <c r="QX105" s="2947"/>
      <c r="QY105" s="2947"/>
      <c r="QZ105" s="2947"/>
      <c r="RA105" s="2947"/>
      <c r="RB105" s="2947"/>
      <c r="RC105" s="2947"/>
      <c r="RD105" s="2947"/>
      <c r="RE105" s="2947"/>
      <c r="RF105" s="2947"/>
      <c r="RG105" s="2947"/>
      <c r="RH105" s="2947"/>
      <c r="RI105" s="2947"/>
      <c r="RJ105" s="2947"/>
      <c r="RK105" s="2947"/>
      <c r="RL105" s="2947"/>
      <c r="RM105" s="2947"/>
      <c r="RN105" s="2947"/>
      <c r="RO105" s="2947"/>
      <c r="RP105" s="2947"/>
      <c r="RQ105" s="2947"/>
      <c r="RR105" s="2947"/>
      <c r="RS105" s="2947"/>
      <c r="RT105" s="2947"/>
      <c r="RU105" s="2947"/>
      <c r="RV105" s="2947"/>
      <c r="RW105" s="2947"/>
      <c r="RX105" s="2947"/>
      <c r="RY105" s="2947"/>
      <c r="RZ105" s="2947"/>
      <c r="SA105" s="2947"/>
      <c r="SB105" s="2947"/>
      <c r="SC105" s="2947"/>
      <c r="SD105" s="2947"/>
      <c r="SE105" s="2947"/>
      <c r="SF105" s="2947"/>
      <c r="SG105" s="2947"/>
      <c r="SH105" s="2947"/>
      <c r="SI105" s="2947"/>
      <c r="SJ105" s="2947"/>
      <c r="SK105" s="2947"/>
      <c r="SL105" s="2947"/>
      <c r="SM105" s="2947"/>
      <c r="SN105" s="2947"/>
      <c r="SO105" s="2947"/>
      <c r="SP105" s="2947"/>
      <c r="SQ105" s="2947"/>
      <c r="SR105" s="2947"/>
      <c r="SS105" s="2947"/>
      <c r="ST105" s="2947"/>
      <c r="SU105" s="2947"/>
      <c r="SV105" s="2947"/>
      <c r="SW105" s="2947"/>
      <c r="SX105" s="2947"/>
      <c r="SY105" s="2947"/>
      <c r="SZ105" s="2947"/>
      <c r="TA105" s="2947"/>
      <c r="TB105" s="2947"/>
      <c r="TC105" s="2947"/>
      <c r="TD105" s="2947"/>
      <c r="TE105" s="2947"/>
      <c r="TF105" s="2947"/>
      <c r="TG105" s="2947"/>
      <c r="TH105" s="2947"/>
      <c r="TI105" s="2947"/>
      <c r="TJ105" s="2947"/>
      <c r="TK105" s="2947"/>
      <c r="TL105" s="2947"/>
      <c r="TM105" s="2947"/>
      <c r="TN105" s="2947"/>
      <c r="TO105" s="2947"/>
      <c r="TP105" s="2947"/>
      <c r="TQ105" s="2947"/>
      <c r="TR105" s="2947"/>
      <c r="TS105" s="2947"/>
      <c r="TT105" s="2947"/>
      <c r="TU105" s="2947"/>
      <c r="TV105" s="2947"/>
      <c r="TW105" s="2947"/>
      <c r="TX105" s="2947"/>
      <c r="TY105" s="2947"/>
      <c r="TZ105" s="2947"/>
      <c r="UA105" s="2947"/>
      <c r="UB105" s="2947"/>
      <c r="UC105" s="2947"/>
      <c r="UD105" s="2947"/>
      <c r="UE105" s="2947"/>
      <c r="UF105" s="2947"/>
      <c r="UG105" s="2947"/>
      <c r="UH105" s="2947"/>
      <c r="UI105" s="2947"/>
      <c r="UJ105" s="2947"/>
      <c r="UK105" s="2947"/>
      <c r="UL105" s="2947"/>
      <c r="UM105" s="2947"/>
      <c r="UN105" s="2947"/>
      <c r="UO105" s="2947"/>
      <c r="UP105" s="2947"/>
      <c r="UQ105" s="2947"/>
      <c r="UR105" s="2947"/>
      <c r="US105" s="2947"/>
      <c r="UT105" s="2947"/>
      <c r="UU105" s="2947"/>
      <c r="UV105" s="2947"/>
      <c r="UW105" s="2947"/>
      <c r="UX105" s="2947"/>
      <c r="UY105" s="2947"/>
      <c r="UZ105" s="2947"/>
      <c r="VA105" s="2947"/>
      <c r="VB105" s="2947"/>
      <c r="VC105" s="2947"/>
      <c r="VD105" s="2947"/>
      <c r="VE105" s="2947"/>
      <c r="VF105" s="2947"/>
      <c r="VG105" s="2947"/>
      <c r="VH105" s="2947"/>
      <c r="VI105" s="2947"/>
      <c r="VJ105" s="2947"/>
      <c r="VK105" s="2947"/>
      <c r="VL105" s="2947"/>
      <c r="VM105" s="2947"/>
      <c r="VN105" s="2947"/>
      <c r="VO105" s="2947"/>
      <c r="VP105" s="2947"/>
      <c r="VQ105" s="2947"/>
      <c r="VR105" s="2947"/>
      <c r="VS105" s="2947"/>
      <c r="VT105" s="2947"/>
      <c r="VU105" s="2947"/>
      <c r="VV105" s="2947"/>
      <c r="VW105" s="2947"/>
      <c r="VX105" s="2947"/>
      <c r="VY105" s="2947"/>
      <c r="VZ105" s="2947"/>
      <c r="WA105" s="2947"/>
      <c r="WB105" s="2947"/>
      <c r="WC105" s="2947"/>
      <c r="WD105" s="2947"/>
      <c r="WE105" s="2947"/>
      <c r="WF105" s="2947"/>
      <c r="WG105" s="2947"/>
      <c r="WH105" s="2947"/>
      <c r="WI105" s="2947"/>
      <c r="WJ105" s="2947"/>
      <c r="WK105" s="2947"/>
      <c r="WL105" s="2947"/>
      <c r="WM105" s="2947"/>
      <c r="WN105" s="2947"/>
      <c r="WO105" s="2947"/>
      <c r="WP105" s="2947"/>
      <c r="WQ105" s="2947"/>
      <c r="WR105" s="2947"/>
      <c r="WS105" s="2947"/>
      <c r="WT105" s="2947"/>
      <c r="WU105" s="2947"/>
      <c r="WV105" s="2947"/>
      <c r="WW105" s="2947"/>
      <c r="WX105" s="2947"/>
      <c r="WY105" s="2947"/>
      <c r="WZ105" s="2947"/>
      <c r="XA105" s="2947"/>
      <c r="XB105" s="2947"/>
      <c r="XC105" s="2947"/>
      <c r="XD105" s="2947"/>
      <c r="XE105" s="2947"/>
      <c r="XF105" s="2947"/>
      <c r="XG105" s="2947"/>
      <c r="XH105" s="2947"/>
      <c r="XI105" s="2947"/>
      <c r="XJ105" s="2947"/>
      <c r="XK105" s="2947"/>
      <c r="XL105" s="2947"/>
      <c r="XM105" s="2947"/>
      <c r="XN105" s="2947"/>
      <c r="XO105" s="2947"/>
      <c r="XP105" s="2947"/>
      <c r="XQ105" s="2947"/>
      <c r="XR105" s="2947"/>
      <c r="XS105" s="2947"/>
      <c r="XT105" s="2947"/>
      <c r="XU105" s="2947"/>
      <c r="XV105" s="2947"/>
      <c r="XW105" s="2947"/>
      <c r="XX105" s="2947"/>
      <c r="XY105" s="2947"/>
      <c r="XZ105" s="2947"/>
      <c r="YA105" s="2947"/>
      <c r="YB105" s="2947"/>
      <c r="YC105" s="2947"/>
      <c r="YD105" s="2947"/>
      <c r="YE105" s="2947"/>
      <c r="YF105" s="2947"/>
      <c r="YG105" s="2947"/>
      <c r="YH105" s="2947"/>
      <c r="YI105" s="2947"/>
      <c r="YJ105" s="2947"/>
      <c r="YK105" s="2947"/>
      <c r="YL105" s="2947"/>
      <c r="YM105" s="2947"/>
      <c r="YN105" s="2947"/>
      <c r="YO105" s="2947"/>
      <c r="YP105" s="2947"/>
      <c r="YQ105" s="2947"/>
      <c r="YR105" s="2947"/>
      <c r="YS105" s="2947"/>
      <c r="YT105" s="2947"/>
      <c r="YU105" s="2947"/>
      <c r="YV105" s="2947"/>
      <c r="YW105" s="2947"/>
      <c r="YX105" s="2947"/>
      <c r="YY105" s="2947"/>
      <c r="YZ105" s="2947"/>
      <c r="ZA105" s="2947"/>
      <c r="ZG105" s="2947"/>
      <c r="ZH105" s="2947"/>
      <c r="ZN105" s="2947"/>
      <c r="ZO105" s="2947"/>
      <c r="ZP105" s="2947"/>
      <c r="ZQ105" s="2947"/>
      <c r="ZR105" s="2947"/>
      <c r="ZS105" s="2947"/>
      <c r="ZT105" s="2947"/>
      <c r="ZU105" s="2947"/>
      <c r="ZV105" s="2947"/>
      <c r="ZW105" s="2947"/>
      <c r="ZX105" s="2947"/>
      <c r="ZY105" s="2947"/>
      <c r="ZZ105" s="2947"/>
      <c r="AAA105" s="2947"/>
      <c r="AAB105" s="2947"/>
      <c r="AAC105" s="2947"/>
      <c r="AAD105" s="2947"/>
      <c r="AAE105" s="2947"/>
      <c r="AAF105" s="2947"/>
      <c r="AAG105" s="2947"/>
      <c r="AAH105" s="2947"/>
      <c r="AAI105" s="2947"/>
      <c r="AAJ105" s="2947"/>
      <c r="AAK105" s="2947"/>
      <c r="AAL105" s="2947"/>
      <c r="AAM105" s="2947"/>
      <c r="AAN105" s="2947"/>
      <c r="AAO105" s="2947"/>
      <c r="AAP105" s="2947"/>
      <c r="AAQ105" s="2947"/>
      <c r="AAR105" s="2947"/>
      <c r="AAS105" s="2947"/>
      <c r="AAT105" s="2947"/>
      <c r="AAU105" s="2947"/>
      <c r="AAV105" s="2947"/>
      <c r="AAW105" s="2947"/>
      <c r="AAX105" s="2947"/>
      <c r="AAY105" s="2947"/>
      <c r="AAZ105" s="2947"/>
      <c r="ABA105" s="2947"/>
      <c r="ABB105" s="2947"/>
      <c r="ABC105" s="2947"/>
      <c r="ABD105" s="2947"/>
      <c r="ABE105" s="2947"/>
      <c r="ABF105" s="2947"/>
      <c r="ABG105" s="2947"/>
      <c r="ABH105" s="2947"/>
    </row>
    <row r="106" spans="1:736" ht="32.25" customHeight="1" x14ac:dyDescent="0.2">
      <c r="A106" s="2705"/>
      <c r="B106" s="4820" t="s">
        <v>640</v>
      </c>
      <c r="C106" s="4820" t="s">
        <v>640</v>
      </c>
      <c r="D106" s="4819"/>
      <c r="E106" s="4819"/>
      <c r="F106" s="4819"/>
      <c r="G106" s="4822" t="s">
        <v>646</v>
      </c>
      <c r="H106" s="4855" t="s">
        <v>651</v>
      </c>
      <c r="I106" s="4856" t="s">
        <v>655</v>
      </c>
      <c r="J106" s="4858" t="s">
        <v>656</v>
      </c>
      <c r="K106" s="4856"/>
      <c r="L106" s="4856"/>
      <c r="M106" s="4856" t="s">
        <v>655</v>
      </c>
      <c r="N106" s="4858" t="s">
        <v>657</v>
      </c>
      <c r="O106" s="1" t="s">
        <v>658</v>
      </c>
      <c r="P106" s="4872" t="s">
        <v>655</v>
      </c>
      <c r="Q106" s="4873" t="s">
        <v>658</v>
      </c>
      <c r="R106" s="4872"/>
      <c r="S106" s="4872"/>
      <c r="T106" s="4873" t="s">
        <v>655</v>
      </c>
      <c r="U106" s="4873" t="s">
        <v>651</v>
      </c>
      <c r="V106" s="4875" t="s">
        <v>656</v>
      </c>
      <c r="W106" s="4875" t="s">
        <v>659</v>
      </c>
      <c r="X106" s="4876" t="s">
        <v>660</v>
      </c>
      <c r="Y106" s="4875"/>
      <c r="Z106" s="4875"/>
      <c r="AA106" s="4876" t="s">
        <v>640</v>
      </c>
      <c r="AB106" s="4877" t="s">
        <v>661</v>
      </c>
      <c r="AC106" s="4877" t="s">
        <v>661</v>
      </c>
      <c r="AD106" s="4877" t="s">
        <v>656</v>
      </c>
      <c r="AE106" s="4877" t="s">
        <v>661</v>
      </c>
      <c r="AF106" s="4875"/>
      <c r="AG106" s="4875"/>
      <c r="AH106" s="4877" t="s">
        <v>656</v>
      </c>
      <c r="AI106" s="4877" t="s">
        <v>657</v>
      </c>
      <c r="AJ106" s="4877" t="s">
        <v>655</v>
      </c>
      <c r="AK106" s="4877" t="s">
        <v>655</v>
      </c>
      <c r="AL106" s="4877" t="s">
        <v>651</v>
      </c>
      <c r="AM106" s="4875"/>
      <c r="AN106" s="4875"/>
      <c r="AO106" s="4877" t="s">
        <v>660</v>
      </c>
      <c r="AP106" s="4877" t="s">
        <v>661</v>
      </c>
      <c r="AQ106" s="4877" t="s">
        <v>656</v>
      </c>
      <c r="AR106" s="4875"/>
      <c r="AS106" s="4877" t="s">
        <v>640</v>
      </c>
      <c r="AT106" s="4875"/>
      <c r="AU106" s="4875"/>
      <c r="AV106" s="4877" t="s">
        <v>656</v>
      </c>
      <c r="AW106" s="4877" t="s">
        <v>655</v>
      </c>
      <c r="AX106" s="4877" t="s">
        <v>655</v>
      </c>
      <c r="AY106" s="4877" t="s">
        <v>651</v>
      </c>
      <c r="AZ106" s="4877" t="s">
        <v>659</v>
      </c>
      <c r="BA106" s="4877"/>
      <c r="BB106" s="4877"/>
      <c r="BC106" s="4877" t="s">
        <v>659</v>
      </c>
      <c r="BD106" s="4877" t="s">
        <v>656</v>
      </c>
      <c r="BE106" s="4877" t="s">
        <v>656</v>
      </c>
      <c r="BF106" s="4877" t="s">
        <v>651</v>
      </c>
      <c r="BG106" s="4877" t="s">
        <v>659</v>
      </c>
      <c r="BH106" s="4877"/>
      <c r="BI106" s="4877"/>
      <c r="BJ106" s="4877" t="s">
        <v>659</v>
      </c>
      <c r="BK106" s="4877" t="s">
        <v>657</v>
      </c>
      <c r="BL106" s="4877" t="s">
        <v>658</v>
      </c>
      <c r="BM106" s="4877" t="s">
        <v>655</v>
      </c>
      <c r="BN106" s="4877" t="s">
        <v>656</v>
      </c>
      <c r="BO106" s="4877"/>
      <c r="BP106" s="4877"/>
      <c r="BQ106" s="4877" t="s">
        <v>655</v>
      </c>
      <c r="BR106" s="4877" t="s">
        <v>655</v>
      </c>
      <c r="BS106" s="4877" t="s">
        <v>657</v>
      </c>
      <c r="BT106" s="4877" t="s">
        <v>655</v>
      </c>
      <c r="BU106" s="4877" t="s">
        <v>651</v>
      </c>
      <c r="BV106" s="4877"/>
      <c r="BW106" s="4877"/>
      <c r="BX106" s="4877" t="s">
        <v>656</v>
      </c>
      <c r="BY106" s="4877"/>
      <c r="BZ106" s="4877" t="s">
        <v>661</v>
      </c>
      <c r="CA106" s="4877" t="s">
        <v>656</v>
      </c>
      <c r="CB106" s="4877" t="s">
        <v>661</v>
      </c>
      <c r="CC106" s="4877"/>
      <c r="CD106" s="4877"/>
      <c r="CE106" s="4877" t="s">
        <v>651</v>
      </c>
      <c r="CF106" s="4877" t="s">
        <v>656</v>
      </c>
      <c r="CG106" s="4877" t="s">
        <v>661</v>
      </c>
      <c r="CH106" s="4877" t="s">
        <v>660</v>
      </c>
      <c r="CI106" s="4877" t="s">
        <v>651</v>
      </c>
      <c r="CJ106" s="4877"/>
      <c r="CK106" s="4877"/>
      <c r="CL106" s="4877" t="s">
        <v>651</v>
      </c>
      <c r="CM106" s="4877" t="s">
        <v>659</v>
      </c>
      <c r="CN106" s="4877" t="s">
        <v>659</v>
      </c>
      <c r="CO106" s="4877" t="s">
        <v>655</v>
      </c>
      <c r="CP106" s="4877" t="s">
        <v>656</v>
      </c>
      <c r="CQ106" s="4877"/>
      <c r="CR106" s="4877"/>
      <c r="CS106" s="4877" t="s">
        <v>659</v>
      </c>
      <c r="CT106" s="4877" t="s">
        <v>659</v>
      </c>
      <c r="CU106" s="4877" t="s">
        <v>656</v>
      </c>
      <c r="CV106" s="4877" t="s">
        <v>659</v>
      </c>
      <c r="CW106" s="4877" t="s">
        <v>651</v>
      </c>
      <c r="CX106" s="4877"/>
      <c r="CY106" s="4877"/>
      <c r="CZ106" s="4877" t="s">
        <v>659</v>
      </c>
      <c r="DA106" s="4877" t="s">
        <v>655</v>
      </c>
      <c r="DB106" s="4877" t="s">
        <v>656</v>
      </c>
      <c r="DC106" s="4877" t="s">
        <v>655</v>
      </c>
      <c r="DD106" s="4877" t="s">
        <v>655</v>
      </c>
      <c r="DE106" s="4877"/>
      <c r="DF106" s="4877"/>
      <c r="DG106" s="4877" t="s">
        <v>651</v>
      </c>
      <c r="DH106" s="4877" t="s">
        <v>651</v>
      </c>
      <c r="DI106" s="4877" t="s">
        <v>655</v>
      </c>
      <c r="DJ106" s="4877" t="s">
        <v>658</v>
      </c>
      <c r="DK106" s="4877" t="s">
        <v>658</v>
      </c>
      <c r="DL106" s="4877"/>
      <c r="DM106" s="4877"/>
      <c r="DN106" s="4877" t="s">
        <v>655</v>
      </c>
      <c r="DO106" s="4877" t="s">
        <v>651</v>
      </c>
      <c r="DP106" s="4877" t="s">
        <v>655</v>
      </c>
      <c r="DQ106" s="4877" t="s">
        <v>655</v>
      </c>
      <c r="DR106" s="4877" t="s">
        <v>658</v>
      </c>
      <c r="DS106" s="4877"/>
      <c r="DT106" s="4877"/>
      <c r="DU106" s="4877" t="s">
        <v>656</v>
      </c>
      <c r="DV106" s="4877" t="s">
        <v>655</v>
      </c>
      <c r="DW106" s="4877" t="s">
        <v>657</v>
      </c>
      <c r="DX106" s="4877" t="s">
        <v>659</v>
      </c>
      <c r="DY106" s="4877" t="s">
        <v>651</v>
      </c>
      <c r="DZ106" s="4877"/>
      <c r="EA106" s="4877"/>
      <c r="EB106" s="4877" t="s">
        <v>656</v>
      </c>
      <c r="EC106" s="4877" t="s">
        <v>656</v>
      </c>
      <c r="ED106" s="4877" t="s">
        <v>656</v>
      </c>
      <c r="EE106" s="4877" t="s">
        <v>657</v>
      </c>
      <c r="EF106" s="4877" t="s">
        <v>659</v>
      </c>
      <c r="EG106" s="4877"/>
      <c r="EH106" s="4877"/>
      <c r="EI106" s="4877" t="s">
        <v>661</v>
      </c>
      <c r="EJ106" s="4877" t="s">
        <v>659</v>
      </c>
      <c r="EK106" s="4877" t="s">
        <v>661</v>
      </c>
      <c r="EL106" s="4877" t="s">
        <v>660</v>
      </c>
      <c r="EM106" s="4877" t="s">
        <v>656</v>
      </c>
      <c r="EN106" s="4877"/>
      <c r="EO106" s="4877"/>
      <c r="EP106" s="4877" t="s">
        <v>658</v>
      </c>
      <c r="EQ106" s="4877" t="s">
        <v>655</v>
      </c>
      <c r="ER106" s="4877" t="s">
        <v>659</v>
      </c>
      <c r="ES106" s="4877" t="s">
        <v>656</v>
      </c>
      <c r="ET106" s="4877" t="s">
        <v>661</v>
      </c>
      <c r="EU106" s="4877"/>
      <c r="EV106" s="4877"/>
      <c r="EW106" s="4877"/>
      <c r="EX106" s="4877" t="s">
        <v>659</v>
      </c>
      <c r="EY106" s="4877" t="s">
        <v>656</v>
      </c>
      <c r="EZ106" s="4877" t="s">
        <v>658</v>
      </c>
      <c r="FA106" s="4877" t="s">
        <v>655</v>
      </c>
      <c r="FB106" s="4877"/>
      <c r="FC106" s="4877"/>
      <c r="FD106" s="4877" t="s">
        <v>651</v>
      </c>
      <c r="FE106" s="4877" t="s">
        <v>659</v>
      </c>
      <c r="FF106" s="4877" t="s">
        <v>655</v>
      </c>
      <c r="FG106" s="4877" t="s">
        <v>658</v>
      </c>
      <c r="FH106" s="4877" t="s">
        <v>651</v>
      </c>
      <c r="FI106" s="4877"/>
      <c r="FJ106" s="4877"/>
      <c r="FK106" s="4877" t="s">
        <v>661</v>
      </c>
      <c r="FL106" s="4877" t="s">
        <v>651</v>
      </c>
      <c r="FM106" s="4877" t="s">
        <v>655</v>
      </c>
      <c r="FN106" s="4877" t="s">
        <v>651</v>
      </c>
      <c r="FO106" s="4877" t="s">
        <v>656</v>
      </c>
      <c r="FP106" s="4877"/>
      <c r="FQ106" s="4877"/>
      <c r="FR106" s="4877" t="s">
        <v>656</v>
      </c>
      <c r="FS106" s="4877" t="s">
        <v>656</v>
      </c>
      <c r="FT106" s="4877" t="s">
        <v>651</v>
      </c>
      <c r="FU106" s="4877" t="s">
        <v>655</v>
      </c>
      <c r="FV106" s="4877" t="s">
        <v>658</v>
      </c>
      <c r="FW106" s="4877"/>
      <c r="FX106" s="4877"/>
      <c r="FY106" s="4877" t="s">
        <v>659</v>
      </c>
      <c r="FZ106" s="4877" t="s">
        <v>651</v>
      </c>
      <c r="GA106" s="4877" t="s">
        <v>659</v>
      </c>
      <c r="GB106" s="4877" t="s">
        <v>655</v>
      </c>
      <c r="GC106" s="4877" t="s">
        <v>651</v>
      </c>
      <c r="GD106" s="4877"/>
      <c r="GE106" s="4877"/>
      <c r="GF106" s="4877" t="s">
        <v>659</v>
      </c>
      <c r="GG106" s="4877"/>
      <c r="GH106" s="4877" t="s">
        <v>659</v>
      </c>
      <c r="GI106" s="4877" t="s">
        <v>660</v>
      </c>
      <c r="GJ106" s="4877" t="s">
        <v>659</v>
      </c>
      <c r="GK106" s="4877"/>
      <c r="GL106" s="4877"/>
      <c r="GM106" s="4877" t="s">
        <v>651</v>
      </c>
      <c r="GN106" s="4877" t="s">
        <v>656</v>
      </c>
      <c r="GO106" s="4877" t="s">
        <v>659</v>
      </c>
      <c r="GP106" s="4877" t="s">
        <v>655</v>
      </c>
      <c r="GQ106" s="4877" t="s">
        <v>658</v>
      </c>
      <c r="GR106" s="4877"/>
      <c r="GS106" s="4877"/>
      <c r="GT106" s="4877" t="s">
        <v>656</v>
      </c>
      <c r="GU106" s="4877" t="s">
        <v>659</v>
      </c>
      <c r="GV106" s="4877" t="s">
        <v>655</v>
      </c>
      <c r="GW106" s="4877" t="s">
        <v>656</v>
      </c>
      <c r="GX106" s="4877" t="s">
        <v>651</v>
      </c>
      <c r="GY106" s="4877"/>
      <c r="GZ106" s="4877"/>
      <c r="HA106" s="4877" t="s">
        <v>714</v>
      </c>
      <c r="HB106" s="4877" t="s">
        <v>655</v>
      </c>
      <c r="HC106" s="4877" t="s">
        <v>651</v>
      </c>
      <c r="HD106" s="4877" t="s">
        <v>656</v>
      </c>
      <c r="HE106" s="4877" t="s">
        <v>656</v>
      </c>
      <c r="HF106" s="4877"/>
      <c r="HG106" s="4877"/>
      <c r="HH106" s="4877" t="s">
        <v>651</v>
      </c>
      <c r="HI106" s="4877" t="s">
        <v>658</v>
      </c>
      <c r="HJ106" s="4877" t="s">
        <v>655</v>
      </c>
      <c r="HK106" s="4877" t="s">
        <v>655</v>
      </c>
      <c r="HL106" s="4877" t="s">
        <v>659</v>
      </c>
      <c r="HM106" s="4877"/>
      <c r="HN106" s="4877"/>
      <c r="HO106" s="4877" t="s">
        <v>655</v>
      </c>
      <c r="HP106" s="4877" t="s">
        <v>658</v>
      </c>
      <c r="HQ106" s="4877" t="s">
        <v>655</v>
      </c>
      <c r="HR106" s="4877" t="s">
        <v>661</v>
      </c>
      <c r="HS106" s="4877" t="s">
        <v>651</v>
      </c>
      <c r="HT106" s="4877"/>
      <c r="HU106" s="4877"/>
      <c r="HV106" s="4877" t="s">
        <v>661</v>
      </c>
      <c r="HW106" s="4877" t="s">
        <v>659</v>
      </c>
      <c r="HX106" s="4877" t="s">
        <v>660</v>
      </c>
      <c r="HY106" s="4877" t="s">
        <v>656</v>
      </c>
      <c r="HZ106" s="4877" t="s">
        <v>659</v>
      </c>
      <c r="IA106" s="4877"/>
      <c r="IB106" s="4877"/>
      <c r="IC106" s="4877" t="s">
        <v>656</v>
      </c>
      <c r="ID106" s="4877" t="s">
        <v>651</v>
      </c>
      <c r="IE106" s="4877" t="s">
        <v>656</v>
      </c>
      <c r="IF106" s="4877" t="s">
        <v>659</v>
      </c>
      <c r="IG106" s="4877" t="s">
        <v>661</v>
      </c>
      <c r="IH106" s="4877"/>
      <c r="II106" s="4877"/>
      <c r="IJ106" s="4877" t="s">
        <v>660</v>
      </c>
      <c r="IK106" s="4877" t="s">
        <v>640</v>
      </c>
      <c r="IL106" s="4877" t="s">
        <v>640</v>
      </c>
      <c r="IM106" s="4877" t="s">
        <v>661</v>
      </c>
      <c r="IN106" s="4877" t="s">
        <v>660</v>
      </c>
      <c r="IO106" s="4877"/>
      <c r="IP106" s="4877"/>
      <c r="IQ106" s="4877"/>
      <c r="IR106" s="4877" t="s">
        <v>651</v>
      </c>
      <c r="IS106" s="4877" t="s">
        <v>656</v>
      </c>
      <c r="IT106" s="4877" t="s">
        <v>658</v>
      </c>
      <c r="IU106" s="4877" t="s">
        <v>655</v>
      </c>
      <c r="IV106" s="4877"/>
      <c r="IW106" s="4877"/>
      <c r="IX106" s="4877" t="s">
        <v>656</v>
      </c>
      <c r="IY106" s="4877" t="s">
        <v>656</v>
      </c>
      <c r="IZ106" s="4877" t="s">
        <v>655</v>
      </c>
      <c r="JA106" s="4877" t="s">
        <v>658</v>
      </c>
      <c r="JB106" s="4877" t="s">
        <v>640</v>
      </c>
      <c r="JC106" s="4877"/>
      <c r="JD106" s="4877"/>
      <c r="JE106" s="4877" t="s">
        <v>659</v>
      </c>
      <c r="JF106" s="4877" t="s">
        <v>655</v>
      </c>
      <c r="JG106" s="4877" t="s">
        <v>656</v>
      </c>
      <c r="JH106" s="4877" t="s">
        <v>655</v>
      </c>
      <c r="JI106" s="4877" t="s">
        <v>658</v>
      </c>
      <c r="JJ106" s="4877"/>
      <c r="JK106" s="4877"/>
      <c r="JL106" s="4877" t="s">
        <v>651</v>
      </c>
      <c r="JM106" s="4877" t="s">
        <v>655</v>
      </c>
      <c r="JN106" s="4877" t="s">
        <v>657</v>
      </c>
      <c r="JO106" s="4877" t="s">
        <v>658</v>
      </c>
      <c r="JP106" s="4877" t="s">
        <v>651</v>
      </c>
      <c r="JQ106" s="4877"/>
      <c r="JR106" s="4877"/>
      <c r="JS106" s="4877" t="s">
        <v>659</v>
      </c>
      <c r="JT106" s="4877" t="s">
        <v>656</v>
      </c>
      <c r="JU106" s="4877" t="s">
        <v>658</v>
      </c>
      <c r="JV106" s="4877" t="s">
        <v>655</v>
      </c>
      <c r="JW106" s="4877" t="s">
        <v>656</v>
      </c>
      <c r="JX106" s="4877"/>
      <c r="JY106" s="4877"/>
      <c r="JZ106" s="4877" t="s">
        <v>735</v>
      </c>
      <c r="KA106" s="4877" t="s">
        <v>658</v>
      </c>
      <c r="KB106" s="4877" t="s">
        <v>658</v>
      </c>
      <c r="KC106" s="4877" t="s">
        <v>736</v>
      </c>
      <c r="KD106" s="4877" t="s">
        <v>656</v>
      </c>
      <c r="KE106" s="4877"/>
      <c r="KF106" s="4877"/>
      <c r="KG106" s="4877" t="s">
        <v>656</v>
      </c>
      <c r="KH106" s="4877" t="s">
        <v>659</v>
      </c>
      <c r="KI106" s="4877" t="s">
        <v>651</v>
      </c>
      <c r="KJ106" s="4877" t="s">
        <v>656</v>
      </c>
      <c r="KK106" s="4877" t="s">
        <v>659</v>
      </c>
      <c r="KL106" s="4877"/>
      <c r="KM106" s="4877"/>
      <c r="KN106" s="4877" t="s">
        <v>651</v>
      </c>
      <c r="KO106" s="4877" t="s">
        <v>651</v>
      </c>
      <c r="KP106" s="4877" t="s">
        <v>651</v>
      </c>
      <c r="KQ106" s="4877" t="s">
        <v>655</v>
      </c>
      <c r="KR106" s="4877" t="s">
        <v>655</v>
      </c>
      <c r="KS106" s="4877"/>
      <c r="KT106" s="4877"/>
      <c r="KU106" s="4877" t="s">
        <v>655</v>
      </c>
      <c r="KV106" s="4877" t="s">
        <v>658</v>
      </c>
      <c r="KW106" s="4877" t="s">
        <v>656</v>
      </c>
      <c r="KX106" s="4877" t="s">
        <v>658</v>
      </c>
      <c r="KY106" s="4877" t="s">
        <v>656</v>
      </c>
      <c r="KZ106" s="4877"/>
      <c r="LA106" s="4877"/>
      <c r="LB106" s="4877" t="s">
        <v>651</v>
      </c>
      <c r="LC106" s="4877" t="s">
        <v>656</v>
      </c>
      <c r="LD106" s="4877" t="s">
        <v>659</v>
      </c>
      <c r="LE106" s="4877" t="s">
        <v>659</v>
      </c>
      <c r="LF106" s="4877" t="s">
        <v>737</v>
      </c>
      <c r="LG106" s="4877"/>
      <c r="LH106" s="4877"/>
      <c r="LI106" s="4877" t="s">
        <v>651</v>
      </c>
      <c r="LJ106" s="4877" t="s">
        <v>656</v>
      </c>
      <c r="LK106" s="4877" t="s">
        <v>640</v>
      </c>
      <c r="LL106" s="4877" t="s">
        <v>656</v>
      </c>
      <c r="LM106" s="4877" t="s">
        <v>661</v>
      </c>
      <c r="LN106" s="4877"/>
      <c r="LO106" s="4877"/>
      <c r="LP106" s="4877" t="s">
        <v>661</v>
      </c>
      <c r="LQ106" s="4877" t="s">
        <v>659</v>
      </c>
      <c r="LR106" s="4877" t="s">
        <v>655</v>
      </c>
      <c r="LS106" s="4877"/>
      <c r="LT106" s="4877" t="s">
        <v>656</v>
      </c>
      <c r="LU106" s="4877"/>
      <c r="LV106" s="4877"/>
      <c r="LW106" s="4877" t="s">
        <v>656</v>
      </c>
      <c r="LX106" s="4877" t="s">
        <v>655</v>
      </c>
      <c r="LY106" s="4877" t="s">
        <v>656</v>
      </c>
      <c r="LZ106" s="4877" t="s">
        <v>655</v>
      </c>
      <c r="MA106" s="4877"/>
      <c r="MB106" s="4877"/>
      <c r="MC106" s="4877"/>
      <c r="MD106" s="4877" t="s">
        <v>659</v>
      </c>
      <c r="ME106" s="4877" t="s">
        <v>651</v>
      </c>
      <c r="MF106" s="4877" t="s">
        <v>651</v>
      </c>
      <c r="MG106" s="4877" t="s">
        <v>651</v>
      </c>
      <c r="MH106" s="4877" t="s">
        <v>651</v>
      </c>
      <c r="MI106" s="4877"/>
      <c r="MJ106" s="4877"/>
      <c r="MK106" s="4877" t="s">
        <v>659</v>
      </c>
      <c r="ML106" s="4877" t="s">
        <v>651</v>
      </c>
      <c r="MM106" s="4877" t="s">
        <v>651</v>
      </c>
      <c r="MN106" s="4877" t="s">
        <v>661</v>
      </c>
      <c r="MO106" s="4877" t="s">
        <v>661</v>
      </c>
      <c r="MP106" s="4877"/>
      <c r="MQ106" s="4877"/>
      <c r="MR106" s="4877" t="s">
        <v>640</v>
      </c>
      <c r="MS106" s="4877" t="s">
        <v>659</v>
      </c>
      <c r="MT106" s="4877" t="s">
        <v>651</v>
      </c>
      <c r="MU106" s="4877" t="s">
        <v>763</v>
      </c>
      <c r="MV106" s="4877" t="s">
        <v>661</v>
      </c>
      <c r="MW106" s="4877"/>
      <c r="MX106" s="4877"/>
      <c r="MY106" s="4877"/>
      <c r="MZ106" s="4877" t="s">
        <v>651</v>
      </c>
      <c r="NA106" s="4877" t="s">
        <v>640</v>
      </c>
      <c r="NB106" s="4877" t="s">
        <v>661</v>
      </c>
      <c r="NC106" s="4877" t="s">
        <v>659</v>
      </c>
      <c r="ND106" s="4877"/>
      <c r="NE106" s="4877"/>
      <c r="NF106" s="4877"/>
      <c r="NG106" s="4877" t="s">
        <v>659</v>
      </c>
      <c r="NH106" s="4877" t="s">
        <v>655</v>
      </c>
      <c r="NI106" s="4877"/>
      <c r="NJ106" s="4877" t="s">
        <v>640</v>
      </c>
      <c r="NK106" s="4877"/>
      <c r="NL106" s="4877"/>
      <c r="NM106" s="4877" t="s">
        <v>651</v>
      </c>
      <c r="NN106" s="4877" t="s">
        <v>658</v>
      </c>
      <c r="NO106" s="4877" t="s">
        <v>656</v>
      </c>
      <c r="NP106" s="4877" t="s">
        <v>658</v>
      </c>
      <c r="NQ106" s="4877" t="s">
        <v>656</v>
      </c>
      <c r="NR106" s="4877"/>
      <c r="NS106" s="4877"/>
      <c r="NT106" s="4877" t="s">
        <v>659</v>
      </c>
      <c r="NU106" s="4877" t="s">
        <v>660</v>
      </c>
      <c r="NV106" s="4877" t="s">
        <v>656</v>
      </c>
      <c r="NW106" s="4877" t="s">
        <v>656</v>
      </c>
      <c r="NX106" s="4877" t="s">
        <v>659</v>
      </c>
      <c r="NY106" s="4877"/>
      <c r="NZ106" s="4877"/>
      <c r="OA106" s="4877" t="s">
        <v>659</v>
      </c>
      <c r="OB106" s="4877" t="s">
        <v>656</v>
      </c>
      <c r="OC106" s="4877" t="s">
        <v>655</v>
      </c>
      <c r="OD106" s="4877" t="s">
        <v>659</v>
      </c>
      <c r="OE106" s="4877" t="s">
        <v>651</v>
      </c>
      <c r="OF106" s="4877"/>
      <c r="OG106" s="4877"/>
      <c r="OH106" s="4877" t="s">
        <v>651</v>
      </c>
      <c r="OI106" s="4877" t="s">
        <v>651</v>
      </c>
      <c r="OJ106" s="4877" t="s">
        <v>651</v>
      </c>
      <c r="OK106" s="4877" t="s">
        <v>655</v>
      </c>
      <c r="OL106" s="4877" t="s">
        <v>661</v>
      </c>
      <c r="OM106" s="4877"/>
      <c r="ON106" s="4877"/>
      <c r="OO106" s="4877" t="s">
        <v>659</v>
      </c>
      <c r="OP106" s="4877" t="s">
        <v>656</v>
      </c>
      <c r="OQ106" s="4877" t="s">
        <v>659</v>
      </c>
      <c r="OR106" s="4877" t="s">
        <v>656</v>
      </c>
      <c r="OS106" s="4877" t="s">
        <v>656</v>
      </c>
      <c r="OT106" s="4877"/>
      <c r="OU106" s="4877"/>
      <c r="OV106" s="4877" t="s">
        <v>660</v>
      </c>
      <c r="OW106" s="4877" t="s">
        <v>660</v>
      </c>
      <c r="OX106" s="4877" t="s">
        <v>763</v>
      </c>
      <c r="OY106" s="4877" t="s">
        <v>659</v>
      </c>
      <c r="OZ106" s="4877" t="s">
        <v>659</v>
      </c>
      <c r="PA106" s="4877"/>
      <c r="PB106" s="4877"/>
      <c r="PC106" s="4877" t="s">
        <v>651</v>
      </c>
      <c r="PD106" s="4877" t="s">
        <v>660</v>
      </c>
      <c r="PE106" s="4877" t="s">
        <v>651</v>
      </c>
      <c r="PF106" s="4877" t="s">
        <v>651</v>
      </c>
      <c r="PG106" s="4877" t="s">
        <v>661</v>
      </c>
      <c r="PH106" s="4877"/>
      <c r="PI106" s="4877"/>
      <c r="PJ106" s="4877" t="s">
        <v>660</v>
      </c>
      <c r="PK106" s="4877" t="s">
        <v>651</v>
      </c>
      <c r="PL106" s="4877" t="s">
        <v>651</v>
      </c>
      <c r="PM106" s="4877" t="s">
        <v>659</v>
      </c>
      <c r="PN106" s="4877" t="s">
        <v>640</v>
      </c>
      <c r="PO106" s="4877"/>
      <c r="PP106" s="4877"/>
      <c r="PQ106" s="4877" t="s">
        <v>659</v>
      </c>
      <c r="PR106" s="4877" t="s">
        <v>659</v>
      </c>
      <c r="PS106" s="4877" t="s">
        <v>659</v>
      </c>
      <c r="PT106" s="4877" t="s">
        <v>657</v>
      </c>
      <c r="PU106" s="4877" t="s">
        <v>659</v>
      </c>
      <c r="PV106" s="4877"/>
      <c r="PW106" s="4877"/>
      <c r="PX106" s="4877" t="s">
        <v>661</v>
      </c>
      <c r="PY106" s="4877"/>
      <c r="PZ106" s="4877" t="s">
        <v>661</v>
      </c>
      <c r="QA106" s="4877" t="s">
        <v>661</v>
      </c>
      <c r="QB106" s="4877" t="s">
        <v>656</v>
      </c>
      <c r="QC106" s="4877"/>
      <c r="QD106" s="4877"/>
      <c r="QE106" s="4877" t="s">
        <v>660</v>
      </c>
      <c r="QF106" s="4877" t="s">
        <v>651</v>
      </c>
      <c r="QG106" s="4877" t="s">
        <v>661</v>
      </c>
      <c r="QH106" s="4877" t="s">
        <v>661</v>
      </c>
      <c r="QI106" s="4877" t="s">
        <v>779</v>
      </c>
      <c r="QJ106" s="4877"/>
      <c r="QK106" s="4877"/>
      <c r="QL106" s="4877" t="s">
        <v>656</v>
      </c>
      <c r="QM106" s="4877" t="s">
        <v>655</v>
      </c>
      <c r="QN106" s="4877" t="s">
        <v>651</v>
      </c>
      <c r="QO106" s="4877" t="s">
        <v>651</v>
      </c>
      <c r="QP106" s="4877" t="s">
        <v>658</v>
      </c>
      <c r="QQ106" s="4877"/>
      <c r="QR106" s="4877"/>
      <c r="QS106" s="4877" t="s">
        <v>656</v>
      </c>
      <c r="QT106" s="4877" t="s">
        <v>656</v>
      </c>
      <c r="QU106" s="4877" t="s">
        <v>656</v>
      </c>
      <c r="QV106" s="4877" t="s">
        <v>656</v>
      </c>
      <c r="QW106" s="4877" t="s">
        <v>660</v>
      </c>
      <c r="QX106" s="4877"/>
      <c r="QY106" s="4877"/>
      <c r="QZ106" s="4877" t="s">
        <v>659</v>
      </c>
      <c r="RA106" s="4877" t="s">
        <v>656</v>
      </c>
      <c r="RB106" s="4877" t="s">
        <v>661</v>
      </c>
      <c r="RC106" s="4877" t="s">
        <v>656</v>
      </c>
      <c r="RD106" s="4877" t="s">
        <v>640</v>
      </c>
      <c r="RE106" s="4877"/>
      <c r="RF106" s="4877"/>
      <c r="RG106" s="4877" t="s">
        <v>659</v>
      </c>
      <c r="RH106" s="4877" t="s">
        <v>659</v>
      </c>
      <c r="RI106" s="4877" t="s">
        <v>651</v>
      </c>
      <c r="RJ106" s="4877" t="s">
        <v>661</v>
      </c>
      <c r="RK106" s="4877" t="s">
        <v>661</v>
      </c>
      <c r="RL106" s="4877"/>
      <c r="RM106" s="4877"/>
      <c r="RN106" s="4877" t="s">
        <v>763</v>
      </c>
      <c r="RO106" s="4877" t="s">
        <v>661</v>
      </c>
      <c r="RP106" s="4877" t="s">
        <v>659</v>
      </c>
      <c r="RQ106" s="4877" t="s">
        <v>651</v>
      </c>
      <c r="RR106" s="4877" t="s">
        <v>651</v>
      </c>
      <c r="RS106" s="4877"/>
      <c r="RT106" s="4877"/>
      <c r="RU106" s="4877" t="s">
        <v>661</v>
      </c>
      <c r="RV106" s="4877" t="s">
        <v>659</v>
      </c>
      <c r="RW106" s="4877" t="s">
        <v>656</v>
      </c>
      <c r="RX106" s="4877" t="s">
        <v>656</v>
      </c>
      <c r="RY106" s="4877" t="s">
        <v>640</v>
      </c>
      <c r="RZ106" s="4877"/>
      <c r="SA106" s="4877"/>
      <c r="SB106" s="4877" t="s">
        <v>657</v>
      </c>
      <c r="SC106" s="4877" t="s">
        <v>655</v>
      </c>
      <c r="SD106" s="4877" t="s">
        <v>655</v>
      </c>
      <c r="SE106" s="4877" t="s">
        <v>651</v>
      </c>
      <c r="SF106" s="4877" t="s">
        <v>651</v>
      </c>
      <c r="SG106" s="4877"/>
      <c r="SH106" s="4877"/>
      <c r="SI106" s="4877" t="s">
        <v>655</v>
      </c>
      <c r="SJ106" s="4877" t="s">
        <v>659</v>
      </c>
      <c r="SK106" s="4877" t="s">
        <v>651</v>
      </c>
      <c r="SL106" s="4877" t="s">
        <v>660</v>
      </c>
      <c r="SM106" s="4877" t="s">
        <v>651</v>
      </c>
      <c r="SN106" s="4877"/>
      <c r="SO106" s="4877"/>
      <c r="SP106" s="4877" t="s">
        <v>657</v>
      </c>
      <c r="SQ106" s="4877" t="s">
        <v>657</v>
      </c>
      <c r="SR106" s="4877" t="s">
        <v>786</v>
      </c>
      <c r="SS106" s="4877" t="s">
        <v>655</v>
      </c>
      <c r="ST106" s="4877" t="s">
        <v>763</v>
      </c>
      <c r="SU106" s="4877"/>
      <c r="SV106" s="4877"/>
      <c r="SW106" s="4877"/>
      <c r="SX106" s="4877" t="s">
        <v>659</v>
      </c>
      <c r="SY106" s="4877" t="s">
        <v>640</v>
      </c>
      <c r="SZ106" s="4877" t="s">
        <v>651</v>
      </c>
      <c r="TA106" s="4877" t="s">
        <v>651</v>
      </c>
      <c r="TB106" s="4877"/>
      <c r="TC106" s="4877"/>
      <c r="TD106" s="4877" t="s">
        <v>660</v>
      </c>
      <c r="TE106" s="4877" t="s">
        <v>656</v>
      </c>
      <c r="TF106" s="4877" t="s">
        <v>658</v>
      </c>
      <c r="TG106" s="4877" t="s">
        <v>640</v>
      </c>
      <c r="TH106" s="4877" t="s">
        <v>658</v>
      </c>
      <c r="TI106" s="4877"/>
      <c r="TJ106" s="4877"/>
      <c r="TK106" s="4877" t="s">
        <v>655</v>
      </c>
      <c r="TL106" s="4877" t="s">
        <v>658</v>
      </c>
      <c r="TM106" s="4877" t="s">
        <v>651</v>
      </c>
      <c r="TN106" s="4877" t="s">
        <v>655</v>
      </c>
      <c r="TO106" s="4877" t="s">
        <v>656</v>
      </c>
      <c r="TP106" s="4877"/>
      <c r="TQ106" s="4877"/>
      <c r="TR106" s="4877" t="s">
        <v>651</v>
      </c>
      <c r="TS106" s="4877" t="s">
        <v>655</v>
      </c>
      <c r="TT106" s="4877" t="s">
        <v>661</v>
      </c>
      <c r="TU106" s="4877" t="s">
        <v>661</v>
      </c>
      <c r="TV106" s="4877" t="s">
        <v>640</v>
      </c>
      <c r="TW106" s="4877"/>
      <c r="TX106" s="4877"/>
      <c r="TY106" s="4877" t="s">
        <v>659</v>
      </c>
      <c r="TZ106" s="4877" t="s">
        <v>659</v>
      </c>
      <c r="UA106" s="4877" t="s">
        <v>659</v>
      </c>
      <c r="UB106" s="4877" t="s">
        <v>651</v>
      </c>
      <c r="UC106" s="4877" t="s">
        <v>661</v>
      </c>
      <c r="UD106" s="4877"/>
      <c r="UE106" s="4877"/>
      <c r="UF106" s="4877" t="s">
        <v>661</v>
      </c>
      <c r="UG106" s="4877" t="s">
        <v>656</v>
      </c>
      <c r="UH106" s="4877"/>
      <c r="UI106" s="4877" t="s">
        <v>659</v>
      </c>
      <c r="UJ106" s="4877" t="s">
        <v>659</v>
      </c>
      <c r="UK106" s="4877"/>
      <c r="UL106" s="4877"/>
      <c r="UM106" s="4877" t="s">
        <v>661</v>
      </c>
      <c r="UN106" s="4877" t="s">
        <v>659</v>
      </c>
      <c r="UO106" s="4877" t="s">
        <v>655</v>
      </c>
      <c r="UP106" s="4877" t="s">
        <v>651</v>
      </c>
      <c r="UQ106" s="4877" t="s">
        <v>651</v>
      </c>
      <c r="UR106" s="4877"/>
      <c r="US106" s="4877"/>
      <c r="UT106" s="4877" t="s">
        <v>661</v>
      </c>
      <c r="UU106" s="4877" t="s">
        <v>659</v>
      </c>
      <c r="UV106" s="4877" t="s">
        <v>659</v>
      </c>
      <c r="UW106" s="4877" t="s">
        <v>763</v>
      </c>
      <c r="UX106" s="4877" t="s">
        <v>737</v>
      </c>
      <c r="UY106" s="4877"/>
      <c r="UZ106" s="4877"/>
      <c r="VA106" s="4877" t="s">
        <v>660</v>
      </c>
      <c r="VB106" s="4877" t="s">
        <v>655</v>
      </c>
      <c r="VC106" s="4877" t="s">
        <v>655</v>
      </c>
      <c r="VD106" s="4877" t="s">
        <v>656</v>
      </c>
      <c r="VE106" s="4877" t="s">
        <v>651</v>
      </c>
      <c r="VF106" s="4877"/>
      <c r="VG106" s="4877"/>
      <c r="VH106" s="4877" t="s">
        <v>661</v>
      </c>
      <c r="VI106" s="4877" t="s">
        <v>659</v>
      </c>
      <c r="VJ106" s="4877" t="s">
        <v>659</v>
      </c>
      <c r="VK106" s="4877" t="s">
        <v>661</v>
      </c>
      <c r="VL106" s="4877" t="s">
        <v>640</v>
      </c>
      <c r="VM106" s="4877"/>
      <c r="VN106" s="4877"/>
      <c r="VO106" s="4877" t="s">
        <v>656</v>
      </c>
      <c r="VP106" s="4877" t="s">
        <v>656</v>
      </c>
      <c r="VQ106" s="4877" t="s">
        <v>651</v>
      </c>
      <c r="VR106" s="4877" t="s">
        <v>640</v>
      </c>
      <c r="VS106" s="4877" t="s">
        <v>661</v>
      </c>
      <c r="VT106" s="4877"/>
      <c r="VU106" s="4877"/>
      <c r="VV106" s="4877" t="s">
        <v>640</v>
      </c>
      <c r="VW106" s="4877" t="s">
        <v>651</v>
      </c>
      <c r="VX106" s="4877" t="s">
        <v>651</v>
      </c>
      <c r="VY106" s="4877" t="s">
        <v>660</v>
      </c>
      <c r="VZ106" s="4877" t="s">
        <v>763</v>
      </c>
      <c r="WA106" s="4877"/>
      <c r="WB106" s="4877"/>
      <c r="WC106" s="4877" t="s">
        <v>640</v>
      </c>
      <c r="WD106" s="4877" t="s">
        <v>656</v>
      </c>
      <c r="WE106" s="4877" t="s">
        <v>656</v>
      </c>
      <c r="WF106" s="4877" t="s">
        <v>659</v>
      </c>
      <c r="WG106" s="4877" t="s">
        <v>661</v>
      </c>
      <c r="WH106" s="4877"/>
      <c r="WI106" s="4877"/>
      <c r="WJ106" s="4877" t="s">
        <v>661</v>
      </c>
      <c r="WK106" s="4877" t="s">
        <v>656</v>
      </c>
      <c r="WL106" s="4877" t="s">
        <v>640</v>
      </c>
      <c r="WM106" s="4877" t="s">
        <v>659</v>
      </c>
      <c r="WN106" s="4877" t="s">
        <v>651</v>
      </c>
      <c r="WO106" s="4877"/>
      <c r="WP106" s="4877"/>
      <c r="WQ106" s="4877"/>
      <c r="WR106" s="4877" t="s">
        <v>659</v>
      </c>
      <c r="WS106" s="4877" t="s">
        <v>659</v>
      </c>
      <c r="WT106" s="4877" t="s">
        <v>651</v>
      </c>
      <c r="WU106" s="4877" t="s">
        <v>651</v>
      </c>
      <c r="WV106" s="4877"/>
      <c r="WW106" s="4877"/>
      <c r="WX106" s="4877" t="s">
        <v>656</v>
      </c>
      <c r="WY106" s="4877" t="s">
        <v>659</v>
      </c>
      <c r="WZ106" s="4877" t="s">
        <v>656</v>
      </c>
      <c r="XA106" s="4877" t="s">
        <v>661</v>
      </c>
      <c r="XB106" s="4877" t="s">
        <v>660</v>
      </c>
      <c r="XC106" s="4877"/>
      <c r="XD106" s="4877"/>
      <c r="XE106" s="4877" t="s">
        <v>660</v>
      </c>
      <c r="XF106" s="4877" t="s">
        <v>651</v>
      </c>
      <c r="XG106" s="4877" t="s">
        <v>656</v>
      </c>
      <c r="XH106" s="4877" t="s">
        <v>661</v>
      </c>
      <c r="XI106" s="4877" t="s">
        <v>660</v>
      </c>
      <c r="XJ106" s="4877"/>
      <c r="XK106" s="4877"/>
      <c r="XL106" s="4877" t="s">
        <v>659</v>
      </c>
      <c r="XM106" s="4877" t="s">
        <v>659</v>
      </c>
      <c r="XN106" s="4877" t="s">
        <v>651</v>
      </c>
      <c r="XO106" s="4877" t="s">
        <v>659</v>
      </c>
      <c r="XP106" s="4877" t="s">
        <v>640</v>
      </c>
      <c r="XQ106" s="4877"/>
      <c r="XR106" s="4877"/>
      <c r="XS106" s="4877" t="s">
        <v>655</v>
      </c>
      <c r="XT106" s="4877" t="s">
        <v>656</v>
      </c>
      <c r="XU106" s="4877" t="s">
        <v>661</v>
      </c>
      <c r="XV106" s="4877" t="s">
        <v>640</v>
      </c>
      <c r="XW106" s="4877" t="s">
        <v>661</v>
      </c>
      <c r="XX106" s="4877"/>
      <c r="XY106" s="4877"/>
      <c r="XZ106" s="4877" t="s">
        <v>661</v>
      </c>
      <c r="YA106" s="4877" t="s">
        <v>659</v>
      </c>
      <c r="YB106" s="4877" t="s">
        <v>651</v>
      </c>
      <c r="YC106" s="4877" t="s">
        <v>659</v>
      </c>
      <c r="YD106" s="4877" t="s">
        <v>660</v>
      </c>
      <c r="YE106" s="4877"/>
      <c r="YF106" s="4877"/>
      <c r="YG106" s="4877" t="s">
        <v>763</v>
      </c>
      <c r="YH106" s="4877" t="s">
        <v>659</v>
      </c>
      <c r="YI106" s="4877" t="s">
        <v>651</v>
      </c>
      <c r="YJ106" s="4877" t="s">
        <v>659</v>
      </c>
      <c r="YK106" s="4877" t="s">
        <v>659</v>
      </c>
      <c r="YL106" s="4877"/>
      <c r="YM106" s="4877"/>
      <c r="YN106" s="4877" t="s">
        <v>655</v>
      </c>
      <c r="YO106" s="4877" t="s">
        <v>655</v>
      </c>
      <c r="YP106" s="4877" t="s">
        <v>655</v>
      </c>
      <c r="YQ106" s="4877" t="s">
        <v>651</v>
      </c>
      <c r="YR106" s="4877" t="s">
        <v>661</v>
      </c>
      <c r="YS106" s="4877"/>
      <c r="YT106" s="4877"/>
      <c r="YU106" s="4877" t="s">
        <v>659</v>
      </c>
      <c r="YV106" s="4877" t="s">
        <v>659</v>
      </c>
      <c r="YW106" s="4877" t="s">
        <v>655</v>
      </c>
      <c r="YX106" s="4877" t="s">
        <v>656</v>
      </c>
      <c r="YY106" s="4877" t="s">
        <v>651</v>
      </c>
      <c r="YZ106" s="4877"/>
      <c r="ZA106" s="4877"/>
      <c r="ZB106" s="4877" t="s">
        <v>656</v>
      </c>
      <c r="ZC106" s="4877" t="s">
        <v>651</v>
      </c>
      <c r="ZD106" s="4877" t="s">
        <v>659</v>
      </c>
      <c r="ZE106" s="4877" t="s">
        <v>651</v>
      </c>
      <c r="ZF106" s="4877" t="s">
        <v>655</v>
      </c>
      <c r="ZG106" s="4877"/>
      <c r="ZH106" s="4877"/>
      <c r="ZI106" s="4877" t="s">
        <v>656</v>
      </c>
      <c r="ZJ106" s="4877" t="s">
        <v>656</v>
      </c>
      <c r="ZK106" s="4877" t="s">
        <v>661</v>
      </c>
      <c r="ZL106" s="4877" t="s">
        <v>657</v>
      </c>
      <c r="ZM106" s="4877" t="s">
        <v>655</v>
      </c>
      <c r="ZN106" s="4877"/>
      <c r="ZO106" s="4877"/>
      <c r="ZP106" s="4877" t="s">
        <v>659</v>
      </c>
      <c r="ZQ106" s="4877" t="s">
        <v>655</v>
      </c>
      <c r="ZR106" s="4877" t="s">
        <v>655</v>
      </c>
      <c r="ZS106" s="4877"/>
      <c r="ZT106" s="4877" t="s">
        <v>660</v>
      </c>
      <c r="ZU106" s="4877"/>
      <c r="ZV106" s="4877"/>
      <c r="ZW106" s="4877" t="s">
        <v>640</v>
      </c>
      <c r="ZX106" s="4877" t="s">
        <v>655</v>
      </c>
      <c r="ZY106" s="4877" t="s">
        <v>655</v>
      </c>
      <c r="ZZ106" s="4877" t="s">
        <v>651</v>
      </c>
      <c r="AAA106" s="4877" t="s">
        <v>659</v>
      </c>
      <c r="AAB106" s="4877"/>
      <c r="AAC106" s="4877"/>
      <c r="AAD106" s="4877" t="s">
        <v>661</v>
      </c>
      <c r="AAE106" s="4877" t="s">
        <v>658</v>
      </c>
      <c r="AAF106" s="4877" t="s">
        <v>659</v>
      </c>
      <c r="AAG106" s="4877" t="s">
        <v>651</v>
      </c>
      <c r="AAH106" s="4877" t="s">
        <v>651</v>
      </c>
      <c r="AAI106" s="4877"/>
      <c r="AAJ106" s="4877"/>
      <c r="AAK106" s="4877" t="s">
        <v>659</v>
      </c>
      <c r="AAL106" s="4877" t="s">
        <v>661</v>
      </c>
      <c r="AAM106" s="4877" t="s">
        <v>655</v>
      </c>
      <c r="AAN106" s="4877" t="s">
        <v>651</v>
      </c>
      <c r="AAO106" s="4877" t="s">
        <v>651</v>
      </c>
      <c r="AAP106" s="4877"/>
      <c r="AAQ106" s="4877"/>
      <c r="AAR106" s="4877" t="s">
        <v>659</v>
      </c>
      <c r="AAS106" s="4877" t="s">
        <v>659</v>
      </c>
      <c r="AAT106" s="4877" t="s">
        <v>659</v>
      </c>
      <c r="AAU106" s="4877" t="s">
        <v>659</v>
      </c>
      <c r="AAV106" s="4877" t="s">
        <v>656</v>
      </c>
      <c r="AAW106" s="4877"/>
      <c r="AAX106" s="4877"/>
      <c r="AAY106" s="4877" t="s">
        <v>656</v>
      </c>
      <c r="AAZ106" s="4877"/>
      <c r="ABA106" s="4877" t="s">
        <v>651</v>
      </c>
      <c r="ABB106" s="4877" t="s">
        <v>651</v>
      </c>
      <c r="ABC106" s="4877" t="s">
        <v>661</v>
      </c>
      <c r="ABD106" s="4877"/>
      <c r="ABE106" s="4877"/>
      <c r="ABF106" s="4877" t="s">
        <v>655</v>
      </c>
      <c r="ABG106" s="4877"/>
      <c r="ABH106" s="4877" t="s">
        <v>658</v>
      </c>
    </row>
    <row r="107" spans="1:736" ht="12" x14ac:dyDescent="0.25">
      <c r="B107" s="4827"/>
      <c r="C107" s="2954"/>
      <c r="D107" s="2954"/>
      <c r="E107" s="2954"/>
    </row>
    <row r="108" spans="1:736" x14ac:dyDescent="0.2">
      <c r="B108" s="4828"/>
      <c r="C108" s="2954"/>
      <c r="D108" s="2954"/>
      <c r="E108" s="2954"/>
    </row>
    <row r="109" spans="1:736" ht="12" x14ac:dyDescent="0.25">
      <c r="A109" s="1434" t="s">
        <v>265</v>
      </c>
      <c r="C109" s="2954"/>
      <c r="D109" s="2954"/>
      <c r="E109" s="2954"/>
    </row>
    <row r="110" spans="1:736" ht="12.6" thickBot="1" x14ac:dyDescent="0.3">
      <c r="A110" s="1432" t="s">
        <v>31</v>
      </c>
      <c r="C110" s="2954"/>
      <c r="D110" s="2954"/>
      <c r="E110" s="2954"/>
    </row>
    <row r="111" spans="1:736" x14ac:dyDescent="0.2">
      <c r="A111" s="2704" t="s">
        <v>652</v>
      </c>
      <c r="B111" s="2948"/>
      <c r="C111" s="2948"/>
      <c r="D111" s="2948"/>
      <c r="E111" s="2948"/>
      <c r="F111" s="2948"/>
      <c r="G111" s="2948"/>
      <c r="H111" s="2948"/>
      <c r="I111" s="2948"/>
      <c r="J111" s="2948"/>
      <c r="K111" s="2948"/>
      <c r="L111" s="2948"/>
      <c r="M111" s="2948"/>
      <c r="N111" s="2948"/>
      <c r="O111" s="2948"/>
      <c r="P111" s="2948"/>
      <c r="Q111" s="2948"/>
      <c r="R111" s="2948"/>
      <c r="S111" s="2948"/>
      <c r="T111" s="2948"/>
      <c r="U111" s="2948"/>
      <c r="V111" s="2948"/>
      <c r="W111" s="2948"/>
      <c r="X111" s="2948"/>
      <c r="Y111" s="2948"/>
      <c r="Z111" s="2948"/>
      <c r="AA111" s="2948"/>
      <c r="AB111" s="2948"/>
      <c r="AC111" s="2948"/>
      <c r="AD111" s="2948"/>
      <c r="AE111" s="2948"/>
      <c r="AF111" s="2948"/>
      <c r="AG111" s="2948"/>
      <c r="AH111" s="2948"/>
      <c r="AI111" s="2948"/>
      <c r="AJ111" s="2948"/>
      <c r="AK111" s="2948"/>
      <c r="AL111" s="2948"/>
      <c r="AM111" s="2948"/>
      <c r="AN111" s="2948"/>
      <c r="AO111" s="2948"/>
      <c r="AP111" s="2948"/>
      <c r="AQ111" s="2948"/>
      <c r="AR111" s="2948"/>
      <c r="AS111" s="2948"/>
      <c r="AT111" s="2948"/>
      <c r="AU111" s="2948"/>
      <c r="AV111" s="2948"/>
      <c r="AW111" s="2948"/>
      <c r="AX111" s="2948"/>
      <c r="AY111" s="2948"/>
      <c r="AZ111" s="2948"/>
      <c r="BA111" s="2948"/>
      <c r="BB111" s="2948"/>
      <c r="BC111" s="2948"/>
      <c r="BD111" s="2948"/>
      <c r="BE111" s="2948"/>
      <c r="BF111" s="2948"/>
      <c r="BG111" s="2948"/>
      <c r="BH111" s="2948"/>
      <c r="BI111" s="2948"/>
      <c r="BJ111" s="2948"/>
      <c r="BK111" s="2948"/>
      <c r="BL111" s="2948"/>
      <c r="BM111" s="2948"/>
      <c r="BN111" s="2948"/>
      <c r="BO111" s="2948"/>
      <c r="BP111" s="2948"/>
      <c r="BQ111" s="2948"/>
      <c r="BR111" s="2948"/>
      <c r="BS111" s="2948"/>
      <c r="BT111" s="2948"/>
      <c r="BU111" s="2948"/>
      <c r="BV111" s="2948"/>
      <c r="BW111" s="2948"/>
      <c r="BX111" s="2948"/>
      <c r="BY111" s="2948"/>
      <c r="BZ111" s="2948"/>
      <c r="CA111" s="2948"/>
      <c r="CB111" s="2948"/>
      <c r="CC111" s="2948"/>
      <c r="CD111" s="2948"/>
      <c r="CE111" s="2948"/>
      <c r="CF111" s="2948"/>
      <c r="CG111" s="2948"/>
      <c r="CH111" s="2948"/>
      <c r="CI111" s="2948"/>
      <c r="CJ111" s="2948"/>
      <c r="CK111" s="2948"/>
      <c r="CL111" s="2948"/>
      <c r="CM111" s="2948"/>
      <c r="CN111" s="2948"/>
      <c r="CO111" s="2948"/>
      <c r="CP111" s="2948"/>
      <c r="CQ111" s="2948"/>
      <c r="CR111" s="2948"/>
      <c r="CS111" s="2948"/>
      <c r="CT111" s="2948"/>
      <c r="CU111" s="2948"/>
      <c r="CV111" s="2948"/>
      <c r="CW111" s="2948"/>
      <c r="CX111" s="2948"/>
      <c r="CY111" s="2948"/>
      <c r="CZ111" s="2948"/>
      <c r="DA111" s="2948"/>
      <c r="DB111" s="2948"/>
      <c r="DC111" s="2948"/>
      <c r="DD111" s="2948"/>
      <c r="DE111" s="2948"/>
      <c r="DF111" s="2948"/>
      <c r="DG111" s="2948"/>
      <c r="DH111" s="2948"/>
      <c r="DI111" s="2948"/>
      <c r="DJ111" s="2948"/>
      <c r="DK111" s="2948"/>
      <c r="DL111" s="2948"/>
      <c r="DM111" s="2948"/>
      <c r="DN111" s="2948"/>
      <c r="DO111" s="2948"/>
      <c r="DP111" s="2948"/>
      <c r="DQ111" s="2948"/>
      <c r="DR111" s="2948"/>
      <c r="DS111" s="2948"/>
      <c r="DT111" s="2948"/>
      <c r="DU111" s="2948">
        <v>8.3333333333333329E-2</v>
      </c>
      <c r="DV111" s="2948"/>
      <c r="DW111" s="2948"/>
      <c r="DX111" s="2948"/>
      <c r="DY111" s="2948"/>
      <c r="DZ111" s="2948"/>
      <c r="EA111" s="2948"/>
      <c r="EB111" s="2948"/>
      <c r="EC111" s="2948"/>
      <c r="ED111" s="2948"/>
      <c r="EE111" s="2948"/>
      <c r="EF111" s="2948"/>
      <c r="EG111" s="2948"/>
      <c r="EH111" s="2948"/>
      <c r="EI111" s="2948"/>
      <c r="EJ111" s="2948"/>
      <c r="EK111" s="2948"/>
      <c r="EL111" s="2948"/>
      <c r="EM111" s="2948"/>
      <c r="EN111" s="2948"/>
      <c r="EO111" s="2948"/>
      <c r="EP111" s="2948"/>
      <c r="EQ111" s="2948"/>
      <c r="ER111" s="2948"/>
      <c r="ES111" s="2948"/>
      <c r="ET111" s="2948"/>
      <c r="EU111" s="2948"/>
      <c r="EV111" s="2948"/>
      <c r="EW111" s="2948"/>
      <c r="EX111" s="2948"/>
      <c r="EY111" s="2948"/>
      <c r="EZ111" s="2948"/>
      <c r="FA111" s="2948"/>
      <c r="FB111" s="2948"/>
      <c r="FC111" s="2948"/>
      <c r="FD111" s="2948"/>
      <c r="FE111" s="2948"/>
      <c r="FF111" s="2948"/>
      <c r="FG111" s="2948"/>
      <c r="FH111" s="2948"/>
      <c r="FI111" s="2948"/>
      <c r="FJ111" s="2948"/>
      <c r="FK111" s="2948"/>
      <c r="FL111" s="2948"/>
      <c r="FM111" s="2948"/>
      <c r="FN111" s="2948"/>
      <c r="FO111" s="2948"/>
      <c r="FP111" s="2948"/>
      <c r="FQ111" s="2948"/>
      <c r="FR111" s="2948"/>
      <c r="FS111" s="2948"/>
      <c r="FT111" s="2948"/>
      <c r="FU111" s="2948"/>
      <c r="FV111" s="2948"/>
      <c r="FW111" s="2948"/>
      <c r="FX111" s="2948"/>
      <c r="FY111" s="2948"/>
      <c r="FZ111" s="2948"/>
      <c r="GA111" s="2948">
        <v>0.25</v>
      </c>
      <c r="GB111" s="2948"/>
      <c r="GC111" s="2948"/>
      <c r="GD111" s="2948"/>
      <c r="GE111" s="2948"/>
      <c r="GF111" s="2948"/>
      <c r="GG111" s="2948"/>
      <c r="GH111" s="2948"/>
      <c r="GI111" s="2948"/>
      <c r="GJ111" s="2948"/>
      <c r="GK111" s="2948"/>
      <c r="GL111" s="2948"/>
      <c r="GM111" s="2948"/>
      <c r="GN111" s="2948"/>
      <c r="GO111" s="2948"/>
      <c r="GP111" s="2948"/>
      <c r="GQ111" s="2948"/>
      <c r="GR111" s="2948"/>
      <c r="GS111" s="2948"/>
      <c r="GT111" s="2948"/>
      <c r="GU111" s="2948"/>
      <c r="GV111" s="2948"/>
      <c r="GW111" s="2948"/>
      <c r="GX111" s="2948"/>
      <c r="GY111" s="2948"/>
      <c r="GZ111" s="2948"/>
      <c r="HA111" s="2948"/>
      <c r="HB111" s="2948"/>
      <c r="HC111" s="2948"/>
      <c r="HD111" s="2948"/>
      <c r="HE111" s="2948"/>
      <c r="HF111" s="2948"/>
      <c r="HG111" s="2948"/>
      <c r="HH111" s="2948"/>
      <c r="HI111" s="2948"/>
      <c r="HJ111" s="2948"/>
      <c r="HK111" s="2948"/>
      <c r="HL111" s="2948"/>
      <c r="HM111" s="2948"/>
      <c r="HN111" s="2948"/>
      <c r="HO111" s="2948"/>
      <c r="HP111" s="2948"/>
      <c r="HQ111" s="2948"/>
      <c r="HR111" s="2948"/>
      <c r="HS111" s="2948"/>
      <c r="HT111" s="2948"/>
      <c r="HU111" s="2948"/>
      <c r="HV111" s="2948"/>
      <c r="HW111" s="2948"/>
      <c r="HX111" s="2948"/>
      <c r="HY111" s="2948"/>
      <c r="HZ111" s="2948"/>
      <c r="IA111" s="2948"/>
      <c r="IB111" s="2948"/>
      <c r="IC111" s="2948"/>
      <c r="ID111" s="2948"/>
      <c r="IE111" s="2948"/>
      <c r="IF111" s="2948"/>
      <c r="IG111" s="2948"/>
      <c r="IH111" s="2948"/>
      <c r="II111" s="2948"/>
      <c r="IJ111" s="2948"/>
      <c r="IK111" s="2948"/>
      <c r="IL111" s="2948"/>
      <c r="IM111" s="2948"/>
      <c r="IN111" s="2948"/>
      <c r="IO111" s="2948"/>
      <c r="IP111" s="2948"/>
      <c r="IQ111" s="2948"/>
      <c r="IR111" s="2948"/>
      <c r="IS111" s="2948"/>
      <c r="IT111" s="2948"/>
      <c r="IU111" s="2948"/>
      <c r="IV111" s="2948"/>
      <c r="IW111" s="2948"/>
      <c r="IX111" s="2948"/>
      <c r="IY111" s="2948"/>
      <c r="IZ111" s="2948"/>
      <c r="JA111" s="2948"/>
      <c r="JB111" s="2948"/>
      <c r="JC111" s="2948"/>
      <c r="JD111" s="2948"/>
      <c r="JE111" s="2948"/>
      <c r="JF111" s="2948"/>
      <c r="JG111" s="2948"/>
      <c r="JH111" s="2948"/>
      <c r="JI111" s="2948"/>
      <c r="JJ111" s="2948"/>
      <c r="JK111" s="2948"/>
      <c r="JL111" s="2948"/>
      <c r="JM111" s="2948"/>
      <c r="JN111" s="2948"/>
      <c r="JO111" s="2948"/>
      <c r="JP111" s="2948"/>
      <c r="JQ111" s="2948"/>
      <c r="JR111" s="2948"/>
      <c r="JS111" s="2948"/>
      <c r="JT111" s="2948"/>
      <c r="JU111" s="2948"/>
      <c r="JV111" s="2948"/>
      <c r="JW111" s="2948"/>
      <c r="JX111" s="2948"/>
      <c r="JY111" s="2948"/>
      <c r="JZ111" s="2948"/>
      <c r="KA111" s="2948"/>
      <c r="KB111" s="2948"/>
      <c r="KC111" s="2948"/>
      <c r="KD111" s="2948"/>
      <c r="KE111" s="2948"/>
      <c r="KF111" s="2948"/>
      <c r="KG111" s="2948"/>
      <c r="KH111" s="2948"/>
      <c r="KI111" s="2948"/>
      <c r="KJ111" s="2948"/>
      <c r="KK111" s="2948"/>
      <c r="KL111" s="2948"/>
      <c r="KM111" s="2948"/>
      <c r="KN111" s="2948"/>
      <c r="KO111" s="2948"/>
      <c r="KP111" s="2948"/>
      <c r="KQ111" s="2948"/>
      <c r="KR111" s="2948"/>
      <c r="KS111" s="2948"/>
      <c r="KT111" s="2948"/>
      <c r="KU111" s="2948"/>
      <c r="KV111" s="2948"/>
      <c r="KW111" s="2948">
        <v>5.5555555555555552E-2</v>
      </c>
      <c r="KX111" s="2948"/>
      <c r="KY111" s="2948"/>
      <c r="KZ111" s="2948"/>
      <c r="LA111" s="2948"/>
      <c r="LB111" s="2948"/>
      <c r="LC111" s="2948"/>
      <c r="LD111" s="2948"/>
      <c r="LE111" s="2948"/>
      <c r="LF111" s="2948"/>
      <c r="LG111" s="2948"/>
      <c r="LH111" s="2948"/>
      <c r="LI111" s="2948"/>
      <c r="LJ111" s="2948"/>
      <c r="LK111" s="2948"/>
      <c r="LL111" s="2948"/>
      <c r="LM111" s="2948"/>
      <c r="LN111" s="2948"/>
      <c r="LO111" s="2948"/>
      <c r="LP111" s="2948"/>
      <c r="LQ111" s="2948"/>
      <c r="LR111" s="2948"/>
      <c r="LS111" s="2948"/>
      <c r="LT111" s="2948"/>
      <c r="LU111" s="2948"/>
      <c r="LV111" s="2948"/>
      <c r="LW111" s="2948"/>
      <c r="LX111" s="2948"/>
      <c r="LY111" s="2948"/>
      <c r="LZ111" s="2948"/>
      <c r="MA111" s="2948"/>
      <c r="MB111" s="2948"/>
      <c r="MC111" s="2948"/>
      <c r="MD111" s="2948"/>
      <c r="ME111" s="2948"/>
      <c r="MF111" s="2948"/>
      <c r="MG111" s="2948"/>
      <c r="MH111" s="2948"/>
      <c r="MI111" s="2948"/>
      <c r="MJ111" s="2948"/>
      <c r="MK111" s="2948"/>
      <c r="ML111" s="2948"/>
      <c r="MM111" s="2948"/>
      <c r="MN111" s="2948"/>
      <c r="MO111" s="2948"/>
      <c r="MP111" s="2948"/>
      <c r="MQ111" s="2948"/>
      <c r="MR111" s="2948"/>
      <c r="MS111" s="2948"/>
      <c r="MT111" s="2948"/>
      <c r="MU111" s="2948"/>
      <c r="MV111" s="2948"/>
      <c r="MW111" s="2948"/>
      <c r="MX111" s="2948"/>
      <c r="MY111" s="2948"/>
      <c r="MZ111" s="2948"/>
      <c r="NA111" s="2948"/>
      <c r="NB111" s="2948"/>
      <c r="NC111" s="2948"/>
      <c r="ND111" s="2948"/>
      <c r="NE111" s="2948"/>
      <c r="NF111" s="2948"/>
      <c r="NG111" s="2948"/>
      <c r="NH111" s="2948"/>
      <c r="NI111" s="2948"/>
      <c r="NJ111" s="2948"/>
      <c r="NK111" s="2948"/>
      <c r="NL111" s="2948"/>
      <c r="NM111" s="2948"/>
      <c r="NN111" s="2948"/>
      <c r="NO111" s="2948"/>
      <c r="NP111" s="2948"/>
      <c r="NQ111" s="2948"/>
      <c r="NR111" s="2948"/>
      <c r="NS111" s="2948"/>
      <c r="NT111" s="2948"/>
      <c r="NU111" s="2948"/>
      <c r="NV111" s="2948"/>
      <c r="NW111" s="2948"/>
      <c r="NX111" s="2948"/>
      <c r="NY111" s="2948"/>
      <c r="NZ111" s="2948"/>
      <c r="OA111" s="2948"/>
      <c r="OB111" s="2948"/>
      <c r="OC111" s="2948"/>
      <c r="OD111" s="2948"/>
      <c r="OE111" s="2948"/>
      <c r="OF111" s="2948"/>
      <c r="OG111" s="2948"/>
      <c r="OH111" s="2948"/>
      <c r="OI111" s="2948"/>
      <c r="OJ111" s="2948"/>
      <c r="OK111" s="2948"/>
      <c r="OL111" s="2948"/>
      <c r="OM111" s="2948"/>
      <c r="ON111" s="2948"/>
      <c r="OO111" s="2948"/>
      <c r="OP111" s="2948"/>
      <c r="OQ111" s="2948"/>
      <c r="OR111" s="2948"/>
      <c r="OS111" s="2948"/>
      <c r="OT111" s="2948"/>
      <c r="OU111" s="2948"/>
      <c r="OV111" s="2948"/>
      <c r="OW111" s="2948"/>
      <c r="OX111" s="2948"/>
      <c r="OY111" s="2948"/>
      <c r="OZ111" s="2948"/>
      <c r="PA111" s="2948"/>
      <c r="PB111" s="2948"/>
      <c r="PC111" s="2948"/>
      <c r="PD111" s="2948"/>
      <c r="PE111" s="2948"/>
      <c r="PF111" s="2948"/>
      <c r="PG111" s="2948"/>
      <c r="PH111" s="2948"/>
      <c r="PI111" s="2948"/>
      <c r="PJ111" s="2948"/>
      <c r="PK111" s="2948"/>
      <c r="PL111" s="2948"/>
      <c r="PM111" s="2948"/>
      <c r="PN111" s="2948"/>
      <c r="PO111" s="2948"/>
      <c r="PP111" s="2948"/>
      <c r="PQ111" s="2948"/>
      <c r="PR111" s="2948"/>
      <c r="PS111" s="2948">
        <v>0.16666666666666666</v>
      </c>
      <c r="PT111" s="2948"/>
      <c r="PU111" s="2948"/>
      <c r="PV111" s="2948"/>
      <c r="PW111" s="2948"/>
      <c r="PX111" s="2948"/>
      <c r="PY111" s="2948"/>
      <c r="PZ111" s="2948"/>
      <c r="QA111" s="2948"/>
      <c r="QB111" s="2948"/>
      <c r="QC111" s="2948"/>
      <c r="QD111" s="2948"/>
      <c r="QE111" s="2948"/>
      <c r="QF111" s="2948"/>
      <c r="QG111" s="2948"/>
      <c r="QH111" s="2948"/>
      <c r="QI111" s="2948"/>
      <c r="QJ111" s="2948"/>
      <c r="QK111" s="2948"/>
      <c r="QL111" s="2948"/>
      <c r="QM111" s="2948"/>
      <c r="QN111" s="2948"/>
      <c r="QO111" s="2948"/>
      <c r="QP111" s="2948"/>
      <c r="QQ111" s="2948"/>
      <c r="QR111" s="2948"/>
      <c r="QS111" s="2948"/>
      <c r="QT111" s="2948"/>
      <c r="QU111" s="2948"/>
      <c r="QV111" s="2948"/>
      <c r="QW111" s="2948"/>
      <c r="QX111" s="2948"/>
      <c r="QY111" s="2948"/>
      <c r="QZ111" s="2948"/>
      <c r="RA111" s="2948"/>
      <c r="RB111" s="2948"/>
      <c r="RC111" s="2948"/>
      <c r="RD111" s="2948"/>
      <c r="RE111" s="2948"/>
      <c r="RF111" s="2948"/>
      <c r="RG111" s="2948"/>
      <c r="RH111" s="2948"/>
      <c r="RI111" s="2948"/>
      <c r="RJ111" s="2948"/>
      <c r="RK111" s="2948"/>
      <c r="RL111" s="2948"/>
      <c r="RM111" s="2948"/>
      <c r="RN111" s="2948"/>
      <c r="RO111" s="2948"/>
      <c r="RP111" s="2948"/>
      <c r="RQ111" s="2948"/>
      <c r="RR111" s="2948"/>
      <c r="RS111" s="2948"/>
      <c r="RT111" s="2948"/>
      <c r="RU111" s="2948"/>
      <c r="RV111" s="2948"/>
      <c r="RW111" s="2948"/>
      <c r="RX111" s="2948"/>
      <c r="RY111" s="2948"/>
      <c r="RZ111" s="2948"/>
      <c r="SA111" s="2948"/>
      <c r="SB111" s="2948"/>
      <c r="SC111" s="2948"/>
      <c r="SD111" s="2948"/>
      <c r="SE111" s="2948"/>
      <c r="SF111" s="2948"/>
      <c r="SG111" s="2948"/>
      <c r="SH111" s="2948"/>
      <c r="SI111" s="2948"/>
      <c r="SJ111" s="2948"/>
      <c r="SK111" s="2948"/>
      <c r="SL111" s="2948"/>
      <c r="SM111" s="2948"/>
      <c r="SN111" s="2948"/>
      <c r="SO111" s="2948"/>
      <c r="SP111" s="2948"/>
      <c r="SQ111" s="2948"/>
      <c r="SR111" s="2948"/>
      <c r="SS111" s="2948"/>
      <c r="ST111" s="2948"/>
      <c r="SU111" s="2948"/>
      <c r="SV111" s="2948"/>
      <c r="SW111" s="2948"/>
      <c r="SX111" s="2948"/>
      <c r="SY111" s="2948"/>
      <c r="SZ111" s="2948"/>
      <c r="TA111" s="2948"/>
      <c r="TB111" s="2948"/>
      <c r="TC111" s="2948"/>
      <c r="TD111" s="2948"/>
      <c r="TE111" s="2948"/>
      <c r="TF111" s="2948"/>
      <c r="TG111" s="2948"/>
      <c r="TH111" s="2948"/>
      <c r="TI111" s="2948"/>
      <c r="TJ111" s="2948"/>
      <c r="TK111" s="2948"/>
      <c r="TL111" s="2948"/>
      <c r="TM111" s="2948"/>
      <c r="TN111" s="2948"/>
      <c r="TO111" s="2948"/>
      <c r="TP111" s="2948"/>
      <c r="TQ111" s="2948"/>
      <c r="TR111" s="2948"/>
      <c r="TS111" s="2948"/>
      <c r="TT111" s="2948"/>
      <c r="TU111" s="2948"/>
      <c r="TV111" s="2948"/>
      <c r="TW111" s="2948"/>
      <c r="TX111" s="2948"/>
      <c r="TY111" s="2948"/>
      <c r="TZ111" s="2948"/>
      <c r="UA111" s="2948"/>
      <c r="UB111" s="2948"/>
      <c r="UC111" s="2948"/>
      <c r="UD111" s="2948"/>
      <c r="UE111" s="2948"/>
      <c r="UF111" s="2948"/>
      <c r="UG111" s="2948"/>
      <c r="UH111" s="2948"/>
      <c r="UI111" s="2948"/>
      <c r="UJ111" s="2948"/>
      <c r="UK111" s="2948"/>
      <c r="UL111" s="2948"/>
      <c r="UM111" s="2948"/>
      <c r="UN111" s="2948"/>
      <c r="UO111" s="2948"/>
      <c r="UP111" s="2948"/>
      <c r="UQ111" s="2948"/>
      <c r="UR111" s="2948"/>
      <c r="US111" s="2948"/>
      <c r="UT111" s="2948"/>
      <c r="UU111" s="2948"/>
      <c r="UV111" s="2948"/>
      <c r="UW111" s="2948"/>
      <c r="UX111" s="2948"/>
      <c r="UY111" s="2948"/>
      <c r="UZ111" s="2948"/>
      <c r="VA111" s="2948"/>
      <c r="VB111" s="2948"/>
      <c r="VC111" s="2948"/>
      <c r="VD111" s="2948"/>
      <c r="VE111" s="2948"/>
      <c r="VF111" s="2948"/>
      <c r="VG111" s="2948"/>
      <c r="VH111" s="2948"/>
      <c r="VI111" s="2948"/>
      <c r="VJ111" s="2948"/>
      <c r="VK111" s="2948"/>
      <c r="VL111" s="2948"/>
      <c r="VM111" s="2948"/>
      <c r="VN111" s="2948"/>
      <c r="VO111" s="2948"/>
      <c r="VP111" s="2948"/>
      <c r="VQ111" s="2948"/>
      <c r="VR111" s="2948"/>
      <c r="VS111" s="2948"/>
      <c r="VT111" s="2948"/>
      <c r="VU111" s="2948"/>
      <c r="VV111" s="2948"/>
      <c r="VW111" s="2948"/>
      <c r="VX111" s="2948"/>
      <c r="VY111" s="2948"/>
      <c r="VZ111" s="2948"/>
      <c r="WA111" s="2948"/>
      <c r="WB111" s="2948"/>
      <c r="WC111" s="2948"/>
      <c r="WD111" s="2948"/>
      <c r="WE111" s="2948"/>
      <c r="WF111" s="2948"/>
      <c r="WG111" s="2948"/>
      <c r="WH111" s="2948"/>
      <c r="WI111" s="2948"/>
      <c r="WJ111" s="2948"/>
      <c r="WK111" s="2948"/>
      <c r="WL111" s="2948"/>
      <c r="WM111" s="2948"/>
      <c r="WN111" s="2948"/>
      <c r="WO111" s="2948"/>
      <c r="WP111" s="2948"/>
      <c r="WQ111" s="2948"/>
      <c r="WR111" s="2948"/>
      <c r="WS111" s="2948"/>
      <c r="WT111" s="2948"/>
      <c r="WU111" s="2948"/>
      <c r="WV111" s="2948"/>
      <c r="WW111" s="2948"/>
      <c r="WX111" s="2948"/>
      <c r="WY111" s="2948"/>
      <c r="WZ111" s="2948"/>
      <c r="XA111" s="2948"/>
      <c r="XB111" s="2948"/>
      <c r="XC111" s="2948"/>
      <c r="XD111" s="2948"/>
      <c r="XE111" s="2948"/>
      <c r="XF111" s="2948"/>
      <c r="XG111" s="2948"/>
      <c r="XH111" s="2948"/>
      <c r="XI111" s="2948"/>
      <c r="XJ111" s="2948"/>
      <c r="XK111" s="2948"/>
      <c r="XL111" s="2948"/>
      <c r="XM111" s="2948"/>
      <c r="XN111" s="2948"/>
      <c r="XO111" s="2948"/>
      <c r="XP111" s="2948"/>
      <c r="XQ111" s="2948"/>
      <c r="XR111" s="2948"/>
      <c r="XS111" s="2948"/>
      <c r="XT111" s="2948"/>
      <c r="XU111" s="2948"/>
      <c r="XV111" s="2948"/>
      <c r="XW111" s="2948"/>
      <c r="XX111" s="2948"/>
      <c r="XY111" s="2948"/>
      <c r="XZ111" s="2948"/>
      <c r="YA111" s="2948"/>
      <c r="YB111" s="2948"/>
      <c r="YC111" s="2948"/>
      <c r="YD111" s="2948"/>
      <c r="YE111" s="2948"/>
      <c r="YF111" s="2948"/>
      <c r="YG111" s="2948"/>
      <c r="YH111" s="2948"/>
      <c r="YI111" s="2948"/>
      <c r="YJ111" s="2948"/>
      <c r="YK111" s="2948"/>
      <c r="YL111" s="2948"/>
      <c r="YM111" s="2948"/>
      <c r="YN111" s="2948"/>
      <c r="YO111" s="2948"/>
      <c r="YP111" s="2948"/>
      <c r="YQ111" s="2948"/>
      <c r="YR111" s="2948"/>
      <c r="YS111" s="2948"/>
      <c r="YT111" s="2948"/>
      <c r="YU111" s="2948"/>
      <c r="YV111" s="2948"/>
      <c r="YW111" s="2948"/>
      <c r="YX111" s="2948"/>
      <c r="YY111" s="2948"/>
      <c r="YZ111" s="2948"/>
      <c r="ZA111" s="2948"/>
      <c r="ZB111" s="2948"/>
      <c r="ZC111" s="2948"/>
      <c r="ZD111" s="2948"/>
      <c r="ZE111" s="2948"/>
      <c r="ZF111" s="2948"/>
      <c r="ZG111" s="2948"/>
      <c r="ZH111" s="2948"/>
      <c r="ZI111" s="2948"/>
      <c r="ZJ111" s="2948"/>
      <c r="ZK111" s="2948"/>
      <c r="ZL111" s="2948"/>
      <c r="ZM111" s="2948"/>
      <c r="ZN111" s="2948"/>
      <c r="ZO111" s="2948"/>
      <c r="ZP111" s="2948"/>
      <c r="ZQ111" s="2948"/>
      <c r="ZR111" s="2948"/>
      <c r="ZS111" s="2948"/>
      <c r="ZT111" s="2948"/>
      <c r="ZU111" s="2948"/>
      <c r="ZV111" s="2948"/>
      <c r="ZW111" s="2948"/>
      <c r="ZX111" s="2948"/>
      <c r="ZY111" s="2948"/>
      <c r="ZZ111" s="2948"/>
      <c r="AAA111" s="2948"/>
      <c r="AAB111" s="2948"/>
      <c r="AAC111" s="2948"/>
      <c r="AAD111" s="2948"/>
      <c r="AAE111" s="2948"/>
      <c r="AAF111" s="2948"/>
      <c r="AAG111" s="2948"/>
      <c r="AAH111" s="2948"/>
      <c r="AAI111" s="2948"/>
      <c r="AAJ111" s="2948"/>
      <c r="AAK111" s="2948"/>
      <c r="AAL111" s="2948"/>
      <c r="AAM111" s="2948"/>
      <c r="AAN111" s="2948"/>
      <c r="AAO111" s="2948"/>
      <c r="AAP111" s="2948"/>
      <c r="AAQ111" s="2948"/>
      <c r="AAR111" s="2948"/>
      <c r="AAS111" s="2948"/>
      <c r="AAT111" s="2948"/>
      <c r="AAU111" s="2948"/>
      <c r="AAV111" s="2948"/>
      <c r="AAW111" s="2948"/>
      <c r="AAX111" s="2948"/>
      <c r="AAY111" s="2948"/>
      <c r="AAZ111" s="2948"/>
      <c r="ABA111" s="2948"/>
      <c r="ABB111" s="2948"/>
      <c r="ABC111" s="2948"/>
      <c r="ABD111" s="2948"/>
      <c r="ABE111" s="2948"/>
      <c r="ABF111" s="2948"/>
      <c r="ABG111" s="2948"/>
      <c r="ABH111" s="2948"/>
    </row>
    <row r="112" spans="1:736" x14ac:dyDescent="0.2">
      <c r="A112" s="2704" t="s">
        <v>420</v>
      </c>
      <c r="B112" s="2948"/>
      <c r="C112" s="2948"/>
      <c r="D112" s="2948"/>
      <c r="E112" s="2948"/>
      <c r="F112" s="2948"/>
      <c r="G112" s="2948"/>
      <c r="H112" s="2948"/>
      <c r="I112" s="2948"/>
      <c r="J112" s="2948"/>
      <c r="K112" s="2948"/>
      <c r="L112" s="2948"/>
      <c r="M112" s="2948"/>
      <c r="N112" s="2948"/>
      <c r="O112" s="2948"/>
      <c r="P112" s="2948"/>
      <c r="Q112" s="2948"/>
      <c r="R112" s="2948"/>
      <c r="S112" s="2948"/>
      <c r="T112" s="2948"/>
      <c r="U112" s="2948"/>
      <c r="V112" s="2948"/>
      <c r="W112" s="2948"/>
      <c r="X112" s="2948"/>
      <c r="Y112" s="2948"/>
      <c r="Z112" s="2948"/>
      <c r="AA112" s="2948"/>
      <c r="AB112" s="2948"/>
      <c r="AC112" s="2948"/>
      <c r="AD112" s="2948"/>
      <c r="AE112" s="2948"/>
      <c r="AF112" s="2948"/>
      <c r="AG112" s="2948"/>
      <c r="AH112" s="2948"/>
      <c r="AI112" s="2948"/>
      <c r="AJ112" s="2948"/>
      <c r="AK112" s="2948"/>
      <c r="AL112" s="2948"/>
      <c r="AM112" s="2948"/>
      <c r="AN112" s="2948"/>
      <c r="AO112" s="2948"/>
      <c r="AP112" s="2948"/>
      <c r="AQ112" s="2948"/>
      <c r="AR112" s="2948"/>
      <c r="AS112" s="2948"/>
      <c r="AT112" s="2948"/>
      <c r="AU112" s="2948"/>
      <c r="AV112" s="2948"/>
      <c r="AW112" s="2948"/>
      <c r="AX112" s="2948"/>
      <c r="AY112" s="2948"/>
      <c r="AZ112" s="2948"/>
      <c r="BA112" s="2948"/>
      <c r="BB112" s="2948"/>
      <c r="BC112" s="2948"/>
      <c r="BD112" s="2948"/>
      <c r="BE112" s="2948"/>
      <c r="BF112" s="2948"/>
      <c r="BG112" s="2948"/>
      <c r="BH112" s="2948"/>
      <c r="BI112" s="2948"/>
      <c r="BJ112" s="2948"/>
      <c r="BK112" s="2948"/>
      <c r="BL112" s="2948"/>
      <c r="BM112" s="2948"/>
      <c r="BN112" s="2948"/>
      <c r="BO112" s="2948"/>
      <c r="BP112" s="2948"/>
      <c r="BQ112" s="2948"/>
      <c r="BR112" s="2948"/>
      <c r="BS112" s="2948"/>
      <c r="BT112" s="2948"/>
      <c r="BU112" s="2948"/>
      <c r="BV112" s="2948"/>
      <c r="BW112" s="2948"/>
      <c r="BX112" s="2948"/>
      <c r="BY112" s="2948"/>
      <c r="BZ112" s="2948"/>
      <c r="CA112" s="2948"/>
      <c r="CB112" s="2948"/>
      <c r="CC112" s="2948"/>
      <c r="CD112" s="2948"/>
      <c r="CE112" s="2948">
        <v>8.3333333333333329E-2</v>
      </c>
      <c r="CF112" s="2948"/>
      <c r="CG112" s="2948"/>
      <c r="CH112" s="2948"/>
      <c r="CI112" s="2948"/>
      <c r="CJ112" s="2948"/>
      <c r="CK112" s="2948"/>
      <c r="CL112" s="2948"/>
      <c r="CM112" s="2948"/>
      <c r="CN112" s="2948">
        <v>4.1666666666666664E-2</v>
      </c>
      <c r="CO112" s="2948"/>
      <c r="CP112" s="2948"/>
      <c r="CQ112" s="2948"/>
      <c r="CR112" s="2948"/>
      <c r="CS112" s="2948"/>
      <c r="CT112" s="2948"/>
      <c r="CU112" s="2948">
        <v>0.16666666666666666</v>
      </c>
      <c r="CV112" s="2948"/>
      <c r="CW112" s="2948"/>
      <c r="CX112" s="2948"/>
      <c r="CY112" s="2948"/>
      <c r="CZ112" s="2948"/>
      <c r="DA112" s="2948"/>
      <c r="DB112" s="2948"/>
      <c r="DC112" s="2948"/>
      <c r="DD112" s="2948"/>
      <c r="DE112" s="2948"/>
      <c r="DF112" s="2948"/>
      <c r="DG112" s="2948"/>
      <c r="DH112" s="2948"/>
      <c r="DI112" s="2948"/>
      <c r="DJ112" s="2948"/>
      <c r="DK112" s="2948"/>
      <c r="DL112" s="2948"/>
      <c r="DM112" s="2948"/>
      <c r="DN112" s="2948"/>
      <c r="DO112" s="2948"/>
      <c r="DP112" s="2948"/>
      <c r="DQ112" s="2948"/>
      <c r="DR112" s="2948"/>
      <c r="DS112" s="2948"/>
      <c r="DT112" s="2948"/>
      <c r="DU112" s="2948"/>
      <c r="DV112" s="2948"/>
      <c r="DW112" s="2948"/>
      <c r="DX112" s="2948"/>
      <c r="DY112" s="2948"/>
      <c r="DZ112" s="2948"/>
      <c r="EA112" s="2948"/>
      <c r="EB112" s="2948"/>
      <c r="EC112" s="2948"/>
      <c r="ED112" s="2948"/>
      <c r="EE112" s="2948"/>
      <c r="EF112" s="2948"/>
      <c r="EG112" s="2948"/>
      <c r="EH112" s="2948"/>
      <c r="EI112" s="2948"/>
      <c r="EJ112" s="2948"/>
      <c r="EK112" s="2948"/>
      <c r="EL112" s="2948"/>
      <c r="EM112" s="2948"/>
      <c r="EN112" s="2948"/>
      <c r="EO112" s="2948"/>
      <c r="EP112" s="2948"/>
      <c r="EQ112" s="2948"/>
      <c r="ER112" s="2948"/>
      <c r="ES112" s="2948"/>
      <c r="ET112" s="2948"/>
      <c r="EU112" s="2948"/>
      <c r="EV112" s="2948"/>
      <c r="EW112" s="2948"/>
      <c r="EX112" s="2948"/>
      <c r="EY112" s="2948"/>
      <c r="EZ112" s="2948"/>
      <c r="FA112" s="2948"/>
      <c r="FB112" s="2948"/>
      <c r="FC112" s="2948"/>
      <c r="FD112" s="2948"/>
      <c r="FE112" s="2948"/>
      <c r="FF112" s="2948"/>
      <c r="FG112" s="2948"/>
      <c r="FH112" s="2948"/>
      <c r="FI112" s="2948"/>
      <c r="FJ112" s="2948"/>
      <c r="FK112" s="2948"/>
      <c r="FL112" s="2948"/>
      <c r="FM112" s="2948"/>
      <c r="FN112" s="2948"/>
      <c r="FO112" s="2948"/>
      <c r="FP112" s="2948"/>
      <c r="FQ112" s="2948"/>
      <c r="FR112" s="2948"/>
      <c r="FS112" s="2948"/>
      <c r="FT112" s="2948"/>
      <c r="FU112" s="2948"/>
      <c r="FV112" s="2948"/>
      <c r="FW112" s="2948"/>
      <c r="FX112" s="2948"/>
      <c r="FY112" s="2948"/>
      <c r="FZ112" s="2948"/>
      <c r="GA112" s="2948"/>
      <c r="GB112" s="2948"/>
      <c r="GC112" s="2948"/>
      <c r="GD112" s="2948"/>
      <c r="GE112" s="2948"/>
      <c r="GF112" s="2948"/>
      <c r="GG112" s="2948"/>
      <c r="GH112" s="2948"/>
      <c r="GI112" s="2948"/>
      <c r="GJ112" s="2948"/>
      <c r="GK112" s="2948"/>
      <c r="GL112" s="2948"/>
      <c r="GM112" s="2948"/>
      <c r="GN112" s="2948"/>
      <c r="GO112" s="2948"/>
      <c r="GP112" s="2948"/>
      <c r="GQ112" s="2948"/>
      <c r="GR112" s="2948"/>
      <c r="GS112" s="2948"/>
      <c r="GT112" s="2948"/>
      <c r="GU112" s="2948"/>
      <c r="GV112" s="2948"/>
      <c r="GW112" s="2948"/>
      <c r="GX112" s="2948"/>
      <c r="GY112" s="2948"/>
      <c r="GZ112" s="2948"/>
      <c r="HA112" s="2948"/>
      <c r="HB112" s="2948"/>
      <c r="HC112" s="2948"/>
      <c r="HD112" s="2948"/>
      <c r="HE112" s="2948"/>
      <c r="HF112" s="2948"/>
      <c r="HG112" s="2948"/>
      <c r="HH112" s="2948"/>
      <c r="HI112" s="2948"/>
      <c r="HJ112" s="2948"/>
      <c r="HK112" s="2948"/>
      <c r="HL112" s="2948"/>
      <c r="HM112" s="2948"/>
      <c r="HN112" s="2948"/>
      <c r="HO112" s="2948"/>
      <c r="HP112" s="2948">
        <v>4.1666666666666664E-2</v>
      </c>
      <c r="HQ112" s="2948"/>
      <c r="HR112" s="2948">
        <v>4.1666666666666664E-2</v>
      </c>
      <c r="HS112" s="2948">
        <v>4.1666666666666664E-2</v>
      </c>
      <c r="HT112" s="2948"/>
      <c r="HU112" s="2948"/>
      <c r="HV112" s="2948"/>
      <c r="HW112" s="2948"/>
      <c r="HX112" s="2948"/>
      <c r="HY112" s="2948"/>
      <c r="HZ112" s="2948"/>
      <c r="IA112" s="2948"/>
      <c r="IB112" s="2948"/>
      <c r="IC112" s="2948"/>
      <c r="ID112" s="2948"/>
      <c r="IE112" s="2948"/>
      <c r="IF112" s="2948"/>
      <c r="IG112" s="2948"/>
      <c r="IH112" s="2948"/>
      <c r="II112" s="2948"/>
      <c r="IJ112" s="2948"/>
      <c r="IK112" s="2948"/>
      <c r="IL112" s="2948"/>
      <c r="IM112" s="2948"/>
      <c r="IN112" s="2948"/>
      <c r="IO112" s="2948"/>
      <c r="IP112" s="2948"/>
      <c r="IQ112" s="2948"/>
      <c r="IR112" s="2948">
        <v>0.1875</v>
      </c>
      <c r="IS112" s="2948"/>
      <c r="IT112" s="2948"/>
      <c r="IU112" s="2948"/>
      <c r="IV112" s="2948"/>
      <c r="IW112" s="2948"/>
      <c r="IX112" s="2948"/>
      <c r="IY112" s="2948"/>
      <c r="IZ112" s="2948"/>
      <c r="JA112" s="2948"/>
      <c r="JB112" s="2948"/>
      <c r="JC112" s="2948"/>
      <c r="JD112" s="2948"/>
      <c r="JE112" s="2948"/>
      <c r="JF112" s="2948"/>
      <c r="JG112" s="2948"/>
      <c r="JH112" s="2948"/>
      <c r="JI112" s="2948"/>
      <c r="JJ112" s="2948"/>
      <c r="JK112" s="2948"/>
      <c r="JL112" s="2948"/>
      <c r="JM112" s="2948"/>
      <c r="JN112" s="2948"/>
      <c r="JO112" s="2948">
        <v>8.3333333333333329E-2</v>
      </c>
      <c r="JP112" s="2948"/>
      <c r="JQ112" s="2948"/>
      <c r="JR112" s="2948"/>
      <c r="JS112" s="2948"/>
      <c r="JT112" s="2948"/>
      <c r="JU112" s="2948"/>
      <c r="JV112" s="2948"/>
      <c r="JW112" s="2948"/>
      <c r="JX112" s="2948"/>
      <c r="JY112" s="2948"/>
      <c r="JZ112" s="2948"/>
      <c r="KA112" s="2948"/>
      <c r="KB112" s="2948"/>
      <c r="KC112" s="2948"/>
      <c r="KD112" s="2948"/>
      <c r="KE112" s="2948"/>
      <c r="KF112" s="2948"/>
      <c r="KG112" s="2948"/>
      <c r="KH112" s="2948"/>
      <c r="KI112" s="2948"/>
      <c r="KJ112" s="2948"/>
      <c r="KK112" s="2948"/>
      <c r="KL112" s="2948"/>
      <c r="KM112" s="2948"/>
      <c r="KN112" s="2948"/>
      <c r="KO112" s="2948"/>
      <c r="KP112" s="2948"/>
      <c r="KQ112" s="2948"/>
      <c r="KR112" s="2948"/>
      <c r="KS112" s="2948"/>
      <c r="KT112" s="2948"/>
      <c r="KU112" s="2948"/>
      <c r="KV112" s="2948">
        <v>0.125</v>
      </c>
      <c r="KW112" s="2948"/>
      <c r="KX112" s="2948"/>
      <c r="KY112" s="2948"/>
      <c r="KZ112" s="2948"/>
      <c r="LA112" s="2948"/>
      <c r="LB112" s="2948"/>
      <c r="LC112" s="2948"/>
      <c r="LD112" s="2948"/>
      <c r="LE112" s="2948"/>
      <c r="LF112" s="2948"/>
      <c r="LG112" s="2948"/>
      <c r="LH112" s="2948"/>
      <c r="LI112" s="2948">
        <v>4.1666666666666664E-2</v>
      </c>
      <c r="LJ112" s="2948">
        <v>2.0833333333333332E-2</v>
      </c>
      <c r="LK112" s="2948">
        <v>4.1666666666666664E-2</v>
      </c>
      <c r="LL112" s="2948">
        <v>4.1666666666666664E-2</v>
      </c>
      <c r="LM112" s="2948">
        <v>4.1666666666666664E-2</v>
      </c>
      <c r="LN112" s="2948"/>
      <c r="LO112" s="2948">
        <v>2.0833333333333332E-2</v>
      </c>
      <c r="LP112" s="2948"/>
      <c r="LQ112" s="2948"/>
      <c r="LR112" s="2948"/>
      <c r="LS112" s="2948"/>
      <c r="LT112" s="2948"/>
      <c r="LU112" s="2948"/>
      <c r="LV112" s="2948"/>
      <c r="LW112" s="2948">
        <v>2.0833333333333332E-2</v>
      </c>
      <c r="LX112" s="2948"/>
      <c r="LY112" s="2948">
        <v>2.7777777777777776E-2</v>
      </c>
      <c r="LZ112" s="2948">
        <v>0.20833333333333334</v>
      </c>
      <c r="MA112" s="2948"/>
      <c r="MB112" s="2948"/>
      <c r="MC112" s="2948"/>
      <c r="MD112" s="2948"/>
      <c r="ME112" s="2948"/>
      <c r="MF112" s="2948"/>
      <c r="MG112" s="2948"/>
      <c r="MH112" s="2948"/>
      <c r="MI112" s="2948"/>
      <c r="MJ112" s="2948"/>
      <c r="MK112" s="2948"/>
      <c r="ML112" s="2948"/>
      <c r="MM112" s="2948"/>
      <c r="MN112" s="2948"/>
      <c r="MO112" s="2948"/>
      <c r="MP112" s="2948"/>
      <c r="MQ112" s="2948"/>
      <c r="MR112" s="2948"/>
      <c r="MS112" s="2948"/>
      <c r="MT112" s="2948"/>
      <c r="MU112" s="2948"/>
      <c r="MV112" s="2948"/>
      <c r="MW112" s="2948"/>
      <c r="MX112" s="2948"/>
      <c r="MY112" s="2948"/>
      <c r="MZ112" s="2948"/>
      <c r="NA112" s="2948"/>
      <c r="NB112" s="2948"/>
      <c r="NC112" s="2948"/>
      <c r="ND112" s="2948"/>
      <c r="NE112" s="2948"/>
      <c r="NF112" s="2948"/>
      <c r="NG112" s="2948"/>
      <c r="NH112" s="2948"/>
      <c r="NI112" s="2948"/>
      <c r="NJ112" s="2948"/>
      <c r="NK112" s="2948"/>
      <c r="NL112" s="2948"/>
      <c r="NM112" s="2948"/>
      <c r="NN112" s="2948"/>
      <c r="NO112" s="2948"/>
      <c r="NP112" s="2948"/>
      <c r="NQ112" s="2948"/>
      <c r="NR112" s="2948"/>
      <c r="NS112" s="2948"/>
      <c r="NT112" s="2948"/>
      <c r="NU112" s="2948"/>
      <c r="NV112" s="2948"/>
      <c r="NW112" s="2948">
        <v>6.25E-2</v>
      </c>
      <c r="NX112" s="2948"/>
      <c r="NY112" s="2948"/>
      <c r="NZ112" s="2948"/>
      <c r="OA112" s="2948"/>
      <c r="OB112" s="2948"/>
      <c r="OC112" s="2948"/>
      <c r="OD112" s="2948"/>
      <c r="OE112" s="2948"/>
      <c r="OF112" s="2948"/>
      <c r="OG112" s="2948"/>
      <c r="OH112" s="2948"/>
      <c r="OI112" s="2948"/>
      <c r="OJ112" s="2948"/>
      <c r="OK112" s="2948"/>
      <c r="OL112" s="2948"/>
      <c r="OM112" s="2948"/>
      <c r="ON112" s="2948"/>
      <c r="OO112" s="2948"/>
      <c r="OP112" s="2948"/>
      <c r="OQ112" s="2948"/>
      <c r="OR112" s="2948"/>
      <c r="OS112" s="2948"/>
      <c r="OT112" s="2948"/>
      <c r="OU112" s="2948"/>
      <c r="OV112" s="2948"/>
      <c r="OW112" s="2948"/>
      <c r="OX112" s="2948"/>
      <c r="OY112" s="2948"/>
      <c r="OZ112" s="2948"/>
      <c r="PA112" s="2948"/>
      <c r="PB112" s="2948"/>
      <c r="PC112" s="2948"/>
      <c r="PD112" s="2948"/>
      <c r="PE112" s="2948"/>
      <c r="PF112" s="2948">
        <v>4.1666666666666664E-2</v>
      </c>
      <c r="PG112" s="2948">
        <v>4.1666666666666664E-2</v>
      </c>
      <c r="PH112" s="2948"/>
      <c r="PI112" s="2948"/>
      <c r="PJ112" s="2948"/>
      <c r="PK112" s="2948"/>
      <c r="PL112" s="2948"/>
      <c r="PM112" s="2948"/>
      <c r="PN112" s="2948"/>
      <c r="PO112" s="2948"/>
      <c r="PP112" s="2948"/>
      <c r="PQ112" s="2948"/>
      <c r="PR112" s="2948"/>
      <c r="PS112" s="2948">
        <v>6.25E-2</v>
      </c>
      <c r="PT112" s="2948">
        <v>2.0833333333333332E-2</v>
      </c>
      <c r="PU112" s="2948"/>
      <c r="PV112" s="2948"/>
      <c r="PW112" s="2948"/>
      <c r="PX112" s="2948"/>
      <c r="PY112" s="2948"/>
      <c r="PZ112" s="2948"/>
      <c r="QA112" s="2948"/>
      <c r="QB112" s="2948"/>
      <c r="QC112" s="2948"/>
      <c r="QD112" s="2948"/>
      <c r="QE112" s="2948"/>
      <c r="QF112" s="2948"/>
      <c r="QG112" s="2948"/>
      <c r="QH112" s="2948"/>
      <c r="QI112" s="2948"/>
      <c r="QJ112" s="2948"/>
      <c r="QK112" s="2948"/>
      <c r="QL112" s="2948"/>
      <c r="QM112" s="2948"/>
      <c r="QN112" s="2948"/>
      <c r="QO112" s="2948"/>
      <c r="QP112" s="2948"/>
      <c r="QQ112" s="2948"/>
      <c r="QR112" s="2948"/>
      <c r="QS112" s="2948"/>
      <c r="QT112" s="2948"/>
      <c r="QU112" s="2948"/>
      <c r="QV112" s="2948"/>
      <c r="QW112" s="2948"/>
      <c r="QX112" s="2948"/>
      <c r="QY112" s="2948"/>
      <c r="QZ112" s="2948"/>
      <c r="RA112" s="2948"/>
      <c r="RB112" s="2948"/>
      <c r="RC112" s="2948"/>
      <c r="RD112" s="2948"/>
      <c r="RE112" s="2948"/>
      <c r="RF112" s="2948"/>
      <c r="RG112" s="2948"/>
      <c r="RH112" s="2948"/>
      <c r="RI112" s="2948"/>
      <c r="RJ112" s="2948"/>
      <c r="RK112" s="2948"/>
      <c r="RL112" s="2948"/>
      <c r="RM112" s="2948"/>
      <c r="RN112" s="2948"/>
      <c r="RO112" s="2948"/>
      <c r="RP112" s="2948"/>
      <c r="RQ112" s="2948"/>
      <c r="RR112" s="2948"/>
      <c r="RS112" s="2948"/>
      <c r="RT112" s="2948"/>
      <c r="RU112" s="2948"/>
      <c r="RV112" s="2948"/>
      <c r="RW112" s="2948"/>
      <c r="RX112" s="2948"/>
      <c r="RY112" s="2948"/>
      <c r="RZ112" s="2948"/>
      <c r="SA112" s="2948"/>
      <c r="SB112" s="2948"/>
      <c r="SC112" s="2948"/>
      <c r="SD112" s="2948"/>
      <c r="SE112" s="2948"/>
      <c r="SF112" s="2948"/>
      <c r="SG112" s="2948"/>
      <c r="SH112" s="2948"/>
      <c r="SI112" s="2948"/>
      <c r="SJ112" s="2948"/>
      <c r="SK112" s="2948"/>
      <c r="SL112" s="2948"/>
      <c r="SM112" s="2948"/>
      <c r="SN112" s="2948"/>
      <c r="SO112" s="2948"/>
      <c r="SP112" s="2948"/>
      <c r="SQ112" s="2948"/>
      <c r="SR112" s="2948"/>
      <c r="SS112" s="2948"/>
      <c r="ST112" s="2948"/>
      <c r="SU112" s="2948"/>
      <c r="SV112" s="2948"/>
      <c r="SW112" s="2948"/>
      <c r="SX112" s="2948"/>
      <c r="SY112" s="2948"/>
      <c r="SZ112" s="2948"/>
      <c r="TA112" s="2948"/>
      <c r="TB112" s="2948"/>
      <c r="TC112" s="2948"/>
      <c r="TD112" s="2948"/>
      <c r="TE112" s="2948"/>
      <c r="TF112" s="2948"/>
      <c r="TG112" s="2948"/>
      <c r="TH112" s="2948"/>
      <c r="TI112" s="2948"/>
      <c r="TJ112" s="2948"/>
      <c r="TK112" s="2948"/>
      <c r="TL112" s="2948"/>
      <c r="TM112" s="2948"/>
      <c r="TN112" s="2948"/>
      <c r="TO112" s="2948"/>
      <c r="TP112" s="2948"/>
      <c r="TQ112" s="2948"/>
      <c r="TR112" s="2948"/>
      <c r="TS112" s="2948"/>
      <c r="TT112" s="2948"/>
      <c r="TU112" s="2948"/>
      <c r="TV112" s="2948"/>
      <c r="TW112" s="2948"/>
      <c r="TX112" s="2948"/>
      <c r="TY112" s="2948"/>
      <c r="TZ112" s="2948"/>
      <c r="UA112" s="2948"/>
      <c r="UB112" s="2948"/>
      <c r="UC112" s="2948"/>
      <c r="UD112" s="2948"/>
      <c r="UE112" s="2948"/>
      <c r="UF112" s="2948"/>
      <c r="UG112" s="2948"/>
      <c r="UH112" s="2948"/>
      <c r="UI112" s="2948"/>
      <c r="UJ112" s="2948"/>
      <c r="UK112" s="2948"/>
      <c r="UL112" s="2948"/>
      <c r="UM112" s="2948"/>
      <c r="UN112" s="2948"/>
      <c r="UO112" s="2948"/>
      <c r="UP112" s="2948"/>
      <c r="UQ112" s="2948"/>
      <c r="UR112" s="2948"/>
      <c r="US112" s="2948"/>
      <c r="UT112" s="2948"/>
      <c r="UU112" s="2948"/>
      <c r="UV112" s="2948"/>
      <c r="UW112" s="2948"/>
      <c r="UX112" s="2948"/>
      <c r="UY112" s="2948"/>
      <c r="UZ112" s="2948"/>
      <c r="VA112" s="2948"/>
      <c r="VB112" s="2948"/>
      <c r="VC112" s="2948"/>
      <c r="VD112" s="2948"/>
      <c r="VE112" s="2948"/>
      <c r="VF112" s="2948"/>
      <c r="VG112" s="2948"/>
      <c r="VH112" s="2948"/>
      <c r="VI112" s="2948"/>
      <c r="VJ112" s="2948"/>
      <c r="VK112" s="2948"/>
      <c r="VL112" s="2948"/>
      <c r="VM112" s="2948"/>
      <c r="VN112" s="2948"/>
      <c r="VO112" s="2948"/>
      <c r="VP112" s="2948"/>
      <c r="VQ112" s="2948"/>
      <c r="VR112" s="2948"/>
      <c r="VS112" s="2948"/>
      <c r="VT112" s="2948"/>
      <c r="VU112" s="2948"/>
      <c r="VV112" s="2948"/>
      <c r="VW112" s="2948"/>
      <c r="VX112" s="2948"/>
      <c r="VY112" s="2948"/>
      <c r="VZ112" s="2948"/>
      <c r="WA112" s="2948"/>
      <c r="WB112" s="2948"/>
      <c r="WC112" s="2948"/>
      <c r="WD112" s="2948"/>
      <c r="WE112" s="2948"/>
      <c r="WF112" s="2948"/>
      <c r="WG112" s="2948"/>
      <c r="WH112" s="2948"/>
      <c r="WI112" s="2948"/>
      <c r="WJ112" s="2948"/>
      <c r="WK112" s="2948"/>
      <c r="WL112" s="2948"/>
      <c r="WM112" s="2948"/>
      <c r="WN112" s="2948"/>
      <c r="WO112" s="2948"/>
      <c r="WP112" s="2948"/>
      <c r="WQ112" s="2948"/>
      <c r="WR112" s="2948"/>
      <c r="WS112" s="2948"/>
      <c r="WT112" s="2948"/>
      <c r="WU112" s="2948"/>
      <c r="WV112" s="2948"/>
      <c r="WW112" s="2948"/>
      <c r="WX112" s="2948"/>
      <c r="WY112" s="2948"/>
      <c r="WZ112" s="2948"/>
      <c r="XA112" s="2948"/>
      <c r="XB112" s="2948"/>
      <c r="XC112" s="2948"/>
      <c r="XD112" s="2948"/>
      <c r="XE112" s="2948"/>
      <c r="XF112" s="2948"/>
      <c r="XG112" s="2948"/>
      <c r="XH112" s="2948"/>
      <c r="XI112" s="2948"/>
      <c r="XJ112" s="2948"/>
      <c r="XK112" s="2948"/>
      <c r="XL112" s="2948"/>
      <c r="XM112" s="2948"/>
      <c r="XN112" s="2948"/>
      <c r="XO112" s="2948"/>
      <c r="XP112" s="2948"/>
      <c r="XQ112" s="2948"/>
      <c r="XR112" s="2948"/>
      <c r="XS112" s="2948"/>
      <c r="XT112" s="2948"/>
      <c r="XU112" s="2948"/>
      <c r="XV112" s="2948"/>
      <c r="XW112" s="2948"/>
      <c r="XX112" s="2948"/>
      <c r="XY112" s="2948"/>
      <c r="XZ112" s="2948"/>
      <c r="YA112" s="2948"/>
      <c r="YB112" s="2948"/>
      <c r="YC112" s="2948"/>
      <c r="YD112" s="2948"/>
      <c r="YE112" s="2948"/>
      <c r="YF112" s="2948"/>
      <c r="YG112" s="2948"/>
      <c r="YH112" s="2948"/>
      <c r="YI112" s="2948"/>
      <c r="YJ112" s="2948"/>
      <c r="YK112" s="2948"/>
      <c r="YL112" s="2948"/>
      <c r="YM112" s="2948"/>
      <c r="YN112" s="2948"/>
      <c r="YO112" s="2948"/>
      <c r="YP112" s="2948"/>
      <c r="YQ112" s="2948"/>
      <c r="YR112" s="2948"/>
      <c r="YS112" s="2948"/>
      <c r="YT112" s="2948"/>
      <c r="YU112" s="2948"/>
      <c r="YV112" s="2948"/>
      <c r="YW112" s="2948"/>
      <c r="YX112" s="2948"/>
      <c r="YY112" s="2948"/>
      <c r="YZ112" s="2948"/>
      <c r="ZA112" s="2948"/>
      <c r="ZB112" s="2948"/>
      <c r="ZC112" s="2948"/>
      <c r="ZD112" s="2948"/>
      <c r="ZE112" s="2948"/>
      <c r="ZF112" s="2948"/>
      <c r="ZG112" s="2948"/>
      <c r="ZH112" s="2948"/>
      <c r="ZI112" s="2948"/>
      <c r="ZJ112" s="2948"/>
      <c r="ZK112" s="2948"/>
      <c r="ZL112" s="2948"/>
      <c r="ZM112" s="2948"/>
      <c r="ZN112" s="2948"/>
      <c r="ZO112" s="2948"/>
      <c r="ZP112" s="2948"/>
      <c r="ZQ112" s="2948"/>
      <c r="ZR112" s="2948"/>
      <c r="ZS112" s="2948"/>
      <c r="ZT112" s="2948"/>
      <c r="ZU112" s="2948"/>
      <c r="ZV112" s="2948"/>
      <c r="ZW112" s="2948"/>
      <c r="ZX112" s="2948"/>
      <c r="ZY112" s="2948"/>
      <c r="ZZ112" s="2948"/>
      <c r="AAA112" s="2948"/>
      <c r="AAB112" s="2948"/>
      <c r="AAC112" s="2948"/>
      <c r="AAD112" s="2948"/>
      <c r="AAE112" s="2948"/>
      <c r="AAF112" s="2948"/>
      <c r="AAG112" s="2948"/>
      <c r="AAH112" s="2948"/>
      <c r="AAI112" s="2948"/>
      <c r="AAJ112" s="2948"/>
      <c r="AAK112" s="2948"/>
      <c r="AAL112" s="2948"/>
      <c r="AAM112" s="2948"/>
      <c r="AAN112" s="2948"/>
      <c r="AAO112" s="2948"/>
      <c r="AAP112" s="2948"/>
      <c r="AAQ112" s="2948"/>
      <c r="AAR112" s="2948"/>
      <c r="AAS112" s="2948"/>
      <c r="AAT112" s="2948"/>
      <c r="AAU112" s="2948"/>
      <c r="AAV112" s="2948"/>
      <c r="AAW112" s="2948"/>
      <c r="AAX112" s="2948"/>
      <c r="AAY112" s="2948"/>
      <c r="AAZ112" s="2948"/>
      <c r="ABA112" s="2948"/>
      <c r="ABB112" s="2948"/>
      <c r="ABC112" s="2948"/>
      <c r="ABD112" s="2948"/>
      <c r="ABE112" s="2948"/>
      <c r="ABF112" s="2948"/>
      <c r="ABG112" s="2948"/>
      <c r="ABH112" s="2948"/>
    </row>
    <row r="113" spans="2:2" x14ac:dyDescent="0.2">
      <c r="B113" s="4824"/>
    </row>
    <row r="114" spans="2:2" x14ac:dyDescent="0.2">
      <c r="B114" s="4824"/>
    </row>
  </sheetData>
  <pageMargins left="0.7" right="0.7" top="0.75" bottom="0.75" header="0.3" footer="0.3"/>
  <pageSetup orientation="portrait" r:id="rId2"/>
  <headerFooter>
    <oddHeader>&amp;RAppendix E - Daily Report</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TS12"/>
  <sheetViews>
    <sheetView showGridLines="0" workbookViewId="0">
      <pane xSplit="1" ySplit="2" topLeftCell="SF3" activePane="bottomRight" state="frozen"/>
      <selection activeCell="K61" sqref="K61"/>
      <selection pane="topRight" activeCell="K61" sqref="K61"/>
      <selection pane="bottomLeft" activeCell="K61" sqref="K61"/>
      <selection pane="bottomRight" activeCell="ST6" sqref="ST6"/>
    </sheetView>
  </sheetViews>
  <sheetFormatPr defaultColWidth="9.109375" defaultRowHeight="11.4" x14ac:dyDescent="0.2"/>
  <cols>
    <col min="1" max="1" width="41" style="1384" bestFit="1" customWidth="1"/>
    <col min="2" max="2" width="17" style="1384" bestFit="1" customWidth="1"/>
    <col min="3" max="22" width="10.109375" style="1384" bestFit="1" customWidth="1"/>
    <col min="23" max="29" width="8.88671875" style="1384" bestFit="1" customWidth="1"/>
    <col min="30" max="214" width="9.109375" style="1384"/>
    <col min="215" max="268" width="9.88671875" style="1384" bestFit="1" customWidth="1"/>
    <col min="269" max="269" width="10.5546875" style="1384" customWidth="1"/>
    <col min="270" max="272" width="9.88671875" style="1384" bestFit="1" customWidth="1"/>
    <col min="273" max="278" width="7.88671875" style="1384" bestFit="1" customWidth="1"/>
    <col min="279" max="284" width="9.88671875" style="1384" bestFit="1" customWidth="1"/>
    <col min="285" max="332" width="9.109375" style="1384"/>
    <col min="333" max="335" width="8.88671875" style="1384" bestFit="1" customWidth="1"/>
    <col min="336" max="340" width="9.109375" style="1384"/>
    <col min="341" max="343" width="7.88671875" style="1384" bestFit="1" customWidth="1"/>
    <col min="344" max="480" width="9.109375" style="1384"/>
    <col min="481" max="496" width="9.88671875" style="1384" bestFit="1" customWidth="1"/>
    <col min="497" max="503" width="9.109375" style="1384"/>
    <col min="504" max="521" width="9.88671875" style="1384" bestFit="1" customWidth="1"/>
    <col min="522" max="523" width="9.109375" style="1384"/>
    <col min="524" max="538" width="9.88671875" style="1384" bestFit="1" customWidth="1"/>
    <col min="539" max="16384" width="9.109375" style="1384"/>
  </cols>
  <sheetData>
    <row r="1" spans="1:539" ht="12" x14ac:dyDescent="0.25">
      <c r="A1" s="1410" t="s">
        <v>249</v>
      </c>
    </row>
    <row r="3" spans="1:539" ht="13.2" x14ac:dyDescent="0.25">
      <c r="A3" s="4878" t="s">
        <v>266</v>
      </c>
      <c r="B3" s="4878" t="s">
        <v>4</v>
      </c>
      <c r="C3" s="4879"/>
      <c r="D3" s="4879"/>
      <c r="E3" s="4879"/>
      <c r="F3" s="4879"/>
      <c r="G3" s="4879"/>
      <c r="H3" s="4879"/>
      <c r="I3" s="4879"/>
      <c r="J3" s="4879"/>
      <c r="K3" s="4879"/>
      <c r="L3" s="4879"/>
      <c r="M3" s="4879"/>
      <c r="N3" s="4879"/>
      <c r="O3" s="4879"/>
      <c r="P3" s="4879"/>
      <c r="Q3" s="4879"/>
      <c r="R3" s="4879"/>
      <c r="S3" s="4879"/>
      <c r="T3" s="4879"/>
      <c r="U3" s="4879"/>
      <c r="V3" s="4879"/>
      <c r="W3" s="4879"/>
      <c r="X3" s="4879"/>
      <c r="Y3" s="4879"/>
      <c r="Z3" s="4879"/>
      <c r="AA3" s="4879"/>
      <c r="AB3" s="4879"/>
      <c r="AC3" s="4879"/>
      <c r="AD3" s="4879"/>
      <c r="AE3" s="4879"/>
      <c r="AF3" s="4879"/>
      <c r="AG3" s="4879"/>
      <c r="AH3" s="4879"/>
      <c r="AI3" s="4879"/>
      <c r="AJ3" s="4879"/>
      <c r="AK3" s="4879"/>
      <c r="AL3" s="4879"/>
      <c r="AM3" s="4879"/>
      <c r="AN3" s="4879"/>
      <c r="AO3" s="4879"/>
      <c r="AP3" s="4879"/>
      <c r="AQ3" s="4879"/>
      <c r="AR3" s="4879"/>
      <c r="AS3" s="4879"/>
      <c r="AT3" s="4879"/>
      <c r="AU3" s="4879"/>
      <c r="AV3" s="4879"/>
      <c r="AW3" s="4879"/>
      <c r="AX3" s="4879"/>
      <c r="AY3" s="4879"/>
      <c r="AZ3" s="4879"/>
      <c r="BA3" s="4879"/>
      <c r="BB3" s="4879"/>
      <c r="BC3" s="4879"/>
      <c r="BD3" s="4879"/>
      <c r="BE3" s="4879"/>
      <c r="BF3" s="4879"/>
      <c r="BG3" s="4879"/>
      <c r="BH3" s="4879"/>
      <c r="BI3" s="4879"/>
      <c r="BJ3" s="4879"/>
      <c r="BK3" s="4879"/>
      <c r="BL3" s="4879"/>
      <c r="BM3" s="4879"/>
      <c r="BN3" s="4879"/>
      <c r="BO3" s="4879"/>
      <c r="BP3" s="4879"/>
      <c r="BQ3" s="4879"/>
      <c r="BR3" s="4879"/>
      <c r="BS3" s="4879"/>
      <c r="BT3" s="4879"/>
      <c r="BU3" s="4879"/>
      <c r="BV3" s="4879"/>
      <c r="BW3" s="4879"/>
      <c r="BX3" s="4879"/>
      <c r="BY3" s="4879"/>
      <c r="BZ3" s="4879"/>
      <c r="CA3" s="4879"/>
      <c r="CB3" s="4879"/>
      <c r="CC3" s="4879"/>
      <c r="CD3" s="4879"/>
      <c r="CE3" s="4879"/>
      <c r="CF3" s="4879"/>
      <c r="CG3" s="4879"/>
      <c r="CH3" s="4879"/>
      <c r="CI3" s="4879"/>
      <c r="CJ3" s="4879"/>
      <c r="CK3" s="4879"/>
      <c r="CL3" s="4879"/>
      <c r="CM3" s="4879"/>
      <c r="CN3" s="4879"/>
      <c r="CO3" s="4879"/>
      <c r="CP3" s="4879"/>
      <c r="CQ3" s="4879"/>
      <c r="CR3" s="4879"/>
      <c r="CS3" s="4879"/>
      <c r="CT3" s="4879"/>
      <c r="CU3" s="4879"/>
      <c r="CV3" s="4879"/>
      <c r="CW3" s="4879"/>
      <c r="CX3" s="4879"/>
      <c r="CY3" s="4879"/>
      <c r="CZ3" s="4879"/>
      <c r="DA3" s="4879"/>
      <c r="DB3" s="4879"/>
      <c r="DC3" s="4879"/>
      <c r="DD3" s="4879"/>
      <c r="DE3" s="4879"/>
      <c r="DF3" s="4879"/>
      <c r="DG3" s="4879"/>
      <c r="DH3" s="4879"/>
      <c r="DI3" s="4879"/>
      <c r="DJ3" s="4879"/>
      <c r="DK3" s="4879"/>
      <c r="DL3" s="4879"/>
      <c r="DM3" s="4879"/>
      <c r="DN3" s="4879"/>
      <c r="DO3" s="4879"/>
      <c r="DP3" s="4879"/>
      <c r="DQ3" s="4879"/>
      <c r="DR3" s="4879"/>
      <c r="DS3" s="4879"/>
      <c r="DT3" s="4879"/>
      <c r="DU3" s="4879"/>
      <c r="DV3" s="4879"/>
      <c r="DW3" s="4879"/>
      <c r="DX3" s="4879"/>
      <c r="DY3" s="4879"/>
      <c r="DZ3" s="4879"/>
      <c r="EA3" s="4879"/>
      <c r="EB3" s="4879"/>
      <c r="EC3" s="4879"/>
      <c r="ED3" s="4879"/>
      <c r="EE3" s="4879"/>
      <c r="EF3" s="4879"/>
      <c r="EG3" s="4879"/>
      <c r="EH3" s="4879"/>
      <c r="EI3" s="4879"/>
      <c r="EJ3" s="4879"/>
      <c r="EK3" s="4879"/>
      <c r="EL3" s="4879"/>
      <c r="EM3" s="4879"/>
      <c r="EN3" s="4879"/>
      <c r="EO3" s="4879"/>
      <c r="EP3" s="4879"/>
      <c r="EQ3" s="4879"/>
      <c r="ER3" s="4879"/>
      <c r="ES3" s="4879"/>
      <c r="ET3" s="4879"/>
      <c r="EU3" s="4879"/>
      <c r="EV3" s="4879"/>
      <c r="EW3" s="4879"/>
      <c r="EX3" s="4879"/>
      <c r="EY3" s="4879"/>
      <c r="EZ3" s="4879"/>
      <c r="FA3" s="4879"/>
      <c r="FB3" s="4879"/>
      <c r="FC3" s="4879"/>
      <c r="FD3" s="4879"/>
      <c r="FE3" s="4879"/>
      <c r="FF3" s="4879"/>
      <c r="FG3" s="4879"/>
      <c r="FH3" s="4879"/>
      <c r="FI3" s="4879"/>
      <c r="FJ3" s="4879"/>
      <c r="FK3" s="4879"/>
      <c r="FL3" s="4879"/>
      <c r="FM3" s="4879"/>
      <c r="FN3" s="4879"/>
      <c r="FO3" s="4879"/>
      <c r="FP3" s="4879"/>
      <c r="FQ3" s="4879"/>
      <c r="FR3" s="4879"/>
      <c r="FS3" s="4879"/>
      <c r="FT3" s="4879"/>
      <c r="FU3" s="4879"/>
      <c r="FV3" s="4879"/>
      <c r="FW3" s="4879"/>
      <c r="FX3" s="4879"/>
      <c r="FY3" s="4879"/>
      <c r="FZ3" s="4879"/>
      <c r="GA3" s="4879"/>
      <c r="GB3" s="4879"/>
      <c r="GC3" s="4879"/>
      <c r="GD3" s="4879"/>
      <c r="GE3" s="4879"/>
      <c r="GF3" s="4879"/>
      <c r="GG3" s="4879"/>
      <c r="GH3" s="4879"/>
      <c r="GI3" s="4879"/>
      <c r="GJ3" s="4879"/>
      <c r="GK3" s="4879"/>
      <c r="GL3" s="4879"/>
      <c r="GM3" s="4879"/>
      <c r="GN3" s="4879"/>
      <c r="GO3" s="4879"/>
      <c r="GP3" s="4879"/>
      <c r="GQ3" s="4879"/>
      <c r="GR3" s="4879"/>
      <c r="GS3" s="4879"/>
      <c r="GT3" s="4879"/>
      <c r="GU3" s="4879"/>
      <c r="GV3" s="4879"/>
      <c r="GW3" s="4879"/>
      <c r="GX3" s="4879"/>
      <c r="GY3" s="4879"/>
      <c r="GZ3" s="4879"/>
      <c r="HA3" s="4879"/>
      <c r="HB3" s="4879"/>
      <c r="HC3" s="4879"/>
      <c r="HD3" s="4879"/>
      <c r="HE3" s="4879"/>
      <c r="HF3" s="4879"/>
      <c r="HG3" s="4879"/>
      <c r="HH3" s="4879"/>
      <c r="HI3" s="4879"/>
      <c r="HJ3" s="4879"/>
      <c r="HK3" s="4879"/>
      <c r="HL3" s="4879"/>
      <c r="HM3" s="4879"/>
      <c r="HN3" s="4879"/>
      <c r="HO3" s="4879"/>
      <c r="HP3" s="4879"/>
      <c r="HQ3" s="4879"/>
      <c r="HR3" s="4879"/>
      <c r="HS3" s="4879"/>
      <c r="HT3" s="4879"/>
      <c r="HU3" s="4879"/>
      <c r="HV3" s="4879"/>
      <c r="HW3" s="4879"/>
      <c r="HX3" s="4879"/>
      <c r="HY3" s="4879"/>
      <c r="HZ3" s="4879"/>
      <c r="IA3" s="4879"/>
      <c r="IB3" s="4879"/>
      <c r="IC3" s="4879"/>
      <c r="ID3" s="4879"/>
      <c r="IE3" s="4879"/>
      <c r="IF3" s="4879"/>
      <c r="IG3" s="4879"/>
      <c r="IH3" s="4879"/>
      <c r="II3" s="4879"/>
      <c r="IJ3" s="4879"/>
      <c r="IK3" s="4879"/>
      <c r="IL3" s="4879"/>
      <c r="IM3" s="4879"/>
      <c r="IN3" s="4879"/>
      <c r="IO3" s="4879"/>
      <c r="IP3" s="4879"/>
      <c r="IQ3" s="4879"/>
      <c r="IR3" s="4879"/>
      <c r="IS3" s="4879"/>
      <c r="IT3" s="4879"/>
      <c r="IU3" s="4879"/>
      <c r="IV3" s="4879"/>
      <c r="IW3" s="4879"/>
      <c r="IX3" s="4879"/>
      <c r="IY3" s="4879"/>
      <c r="IZ3" s="4879"/>
      <c r="JA3" s="4879"/>
      <c r="JB3" s="4879"/>
      <c r="JC3" s="4879"/>
      <c r="JD3" s="4879"/>
      <c r="JE3" s="4879"/>
      <c r="JF3" s="4879"/>
      <c r="JG3" s="4879"/>
      <c r="JH3" s="4879"/>
      <c r="JI3" s="4879"/>
      <c r="JJ3" s="4879"/>
      <c r="JK3" s="4879"/>
      <c r="JL3" s="4879"/>
      <c r="JM3" s="4879"/>
      <c r="JN3" s="4879"/>
      <c r="JO3" s="4879"/>
      <c r="JP3" s="4879"/>
      <c r="JQ3" s="4879"/>
      <c r="JR3" s="4879"/>
      <c r="JS3" s="4879"/>
      <c r="JT3" s="4879"/>
      <c r="JU3" s="4879"/>
      <c r="JV3" s="4879"/>
      <c r="JW3" s="4879"/>
      <c r="JX3" s="4879"/>
      <c r="JY3" s="4879"/>
      <c r="JZ3" s="4879"/>
      <c r="KA3" s="4879"/>
      <c r="KB3" s="4879"/>
      <c r="KC3" s="4879"/>
      <c r="KD3" s="4879"/>
      <c r="KE3" s="4879"/>
      <c r="KF3" s="4879"/>
      <c r="KG3" s="4879"/>
      <c r="KH3" s="4879"/>
      <c r="KI3" s="4879"/>
      <c r="KJ3" s="4879"/>
      <c r="KK3" s="4879"/>
      <c r="KL3" s="4879"/>
      <c r="KM3" s="4879"/>
      <c r="KN3" s="4879"/>
      <c r="KO3" s="4879"/>
      <c r="KP3" s="4879"/>
      <c r="KQ3" s="4879"/>
      <c r="KR3" s="4879"/>
      <c r="KS3" s="4879"/>
      <c r="KT3" s="4879"/>
      <c r="KU3" s="4879"/>
      <c r="KV3" s="4879"/>
      <c r="KW3" s="4879"/>
      <c r="KX3" s="4879"/>
      <c r="KY3" s="4879"/>
      <c r="KZ3" s="4879"/>
      <c r="LA3" s="4879"/>
      <c r="LB3" s="4879"/>
      <c r="LC3" s="4879"/>
      <c r="LD3" s="4879"/>
      <c r="LE3" s="4879"/>
      <c r="LF3" s="4879"/>
      <c r="LG3" s="4879"/>
      <c r="LH3" s="4879"/>
      <c r="LI3" s="4879"/>
      <c r="LJ3" s="4879"/>
      <c r="LK3" s="4879"/>
      <c r="LL3" s="4879"/>
      <c r="LM3" s="4879"/>
      <c r="LN3" s="4879"/>
      <c r="LO3" s="4879"/>
      <c r="LP3" s="4879"/>
      <c r="LQ3" s="4879"/>
      <c r="LR3" s="4879"/>
      <c r="LS3" s="4879"/>
      <c r="LT3" s="4879"/>
      <c r="LU3" s="4879"/>
      <c r="LV3" s="4879"/>
      <c r="LW3" s="4879"/>
      <c r="LX3" s="4879"/>
      <c r="LY3" s="4879"/>
      <c r="LZ3" s="4879"/>
      <c r="MA3" s="4879"/>
      <c r="MB3" s="4879"/>
      <c r="MC3" s="4879"/>
      <c r="MD3" s="4879"/>
      <c r="ME3" s="4879"/>
      <c r="MF3" s="4879"/>
      <c r="MG3" s="4879"/>
      <c r="MH3" s="4879"/>
      <c r="MI3" s="4879"/>
      <c r="MJ3" s="4879"/>
      <c r="MK3" s="4879"/>
      <c r="ML3" s="4879"/>
      <c r="MM3" s="4879"/>
      <c r="MN3" s="4879"/>
      <c r="MO3" s="4879"/>
      <c r="MP3" s="4879"/>
      <c r="MQ3" s="4879"/>
      <c r="MR3" s="4879"/>
      <c r="MS3" s="4879"/>
      <c r="MT3" s="4879"/>
      <c r="MU3" s="4879"/>
      <c r="MV3" s="4879"/>
      <c r="MW3" s="4879"/>
      <c r="MX3" s="4879"/>
      <c r="MY3" s="4879"/>
      <c r="MZ3" s="4879"/>
      <c r="NA3" s="4879"/>
      <c r="NB3" s="4879"/>
      <c r="NC3" s="4879"/>
      <c r="ND3" s="4879"/>
      <c r="NE3" s="4879"/>
      <c r="NF3" s="4879"/>
      <c r="NG3" s="4879"/>
      <c r="NH3" s="4879"/>
      <c r="NI3" s="4879"/>
      <c r="NJ3" s="4879"/>
      <c r="NK3" s="4879"/>
      <c r="NL3" s="4879"/>
      <c r="NM3" s="4879"/>
      <c r="NN3" s="4879"/>
      <c r="NO3" s="4879"/>
      <c r="NP3" s="4879"/>
      <c r="NQ3" s="4879"/>
      <c r="NR3" s="4879"/>
      <c r="NS3" s="4879"/>
      <c r="NT3" s="4879"/>
      <c r="NU3" s="4879"/>
      <c r="NV3" s="4879"/>
      <c r="NW3" s="4879"/>
      <c r="NX3" s="4879"/>
      <c r="NY3" s="4879"/>
      <c r="NZ3" s="4879"/>
      <c r="OA3" s="4879"/>
      <c r="OB3" s="4879"/>
      <c r="OC3" s="4879"/>
      <c r="OD3" s="4879"/>
      <c r="OE3" s="4879"/>
      <c r="OF3" s="4879"/>
      <c r="OG3" s="4879"/>
      <c r="OH3" s="4879"/>
      <c r="OI3" s="4879"/>
      <c r="OJ3" s="4879"/>
      <c r="OK3" s="4879"/>
      <c r="OL3" s="4879"/>
      <c r="OM3" s="4879"/>
      <c r="ON3" s="4879"/>
      <c r="OO3" s="4879"/>
      <c r="OP3" s="4879"/>
      <c r="OQ3" s="4879"/>
      <c r="OR3" s="4879"/>
      <c r="OS3" s="4879"/>
      <c r="OT3" s="4879"/>
      <c r="OU3" s="4879"/>
      <c r="OV3" s="4879"/>
      <c r="OW3" s="4879"/>
      <c r="OX3" s="4879"/>
      <c r="OY3" s="4879"/>
      <c r="OZ3" s="4879"/>
      <c r="PA3" s="4879"/>
      <c r="PB3" s="4879"/>
      <c r="PC3" s="4879"/>
      <c r="PD3" s="4879"/>
      <c r="PE3" s="4879"/>
      <c r="PF3" s="4879"/>
      <c r="PG3" s="4879"/>
      <c r="PH3" s="4879"/>
      <c r="PI3" s="4879"/>
      <c r="PJ3" s="4879"/>
      <c r="PK3" s="4879"/>
      <c r="PL3" s="4879"/>
      <c r="PM3" s="4879"/>
      <c r="PN3" s="4879"/>
      <c r="PO3" s="4879"/>
      <c r="PP3" s="4879"/>
      <c r="PQ3" s="4879"/>
      <c r="PR3" s="4879"/>
      <c r="PS3" s="4879"/>
      <c r="PT3" s="4879"/>
      <c r="PU3" s="4879"/>
      <c r="PV3" s="4879"/>
      <c r="PW3" s="4879"/>
      <c r="PX3" s="4879"/>
      <c r="PY3" s="4879"/>
      <c r="PZ3" s="4879"/>
      <c r="QA3" s="4879"/>
      <c r="QB3" s="4879"/>
      <c r="QC3" s="4879"/>
      <c r="QD3" s="4879"/>
      <c r="QE3" s="4879"/>
      <c r="QF3" s="4879"/>
      <c r="QG3" s="4879"/>
      <c r="QH3" s="4879"/>
      <c r="QI3" s="4879"/>
      <c r="QJ3" s="4879"/>
      <c r="QK3" s="4879"/>
      <c r="QL3" s="4879"/>
      <c r="QM3" s="4879"/>
      <c r="QN3" s="4879"/>
      <c r="QO3" s="4879"/>
      <c r="QP3" s="4879"/>
      <c r="QQ3" s="4879"/>
      <c r="QR3" s="4879"/>
      <c r="QS3" s="4879"/>
      <c r="QT3" s="4879"/>
      <c r="QU3" s="4879"/>
      <c r="QV3" s="4879"/>
      <c r="QW3" s="4879"/>
      <c r="QX3" s="4879"/>
      <c r="QY3" s="4879"/>
      <c r="QZ3" s="4879"/>
      <c r="RA3" s="4879"/>
      <c r="RB3" s="4879"/>
      <c r="RC3" s="4879"/>
      <c r="RD3" s="4879"/>
      <c r="RE3" s="4879"/>
      <c r="RF3" s="4879"/>
      <c r="RG3" s="4879"/>
      <c r="RH3" s="4879"/>
      <c r="RI3" s="4879"/>
      <c r="RJ3" s="4879"/>
      <c r="RK3" s="4879"/>
      <c r="RL3" s="4879"/>
      <c r="RM3" s="4879"/>
      <c r="RN3" s="4879"/>
      <c r="RO3" s="4879"/>
      <c r="RP3" s="4879"/>
      <c r="RQ3" s="4879"/>
      <c r="RR3" s="4879"/>
      <c r="RS3" s="4879"/>
      <c r="RT3" s="4879"/>
      <c r="RU3" s="4879"/>
      <c r="RV3" s="4879"/>
      <c r="RW3" s="4879"/>
      <c r="RX3" s="4879"/>
      <c r="RY3" s="4879"/>
      <c r="RZ3" s="4879"/>
      <c r="SA3" s="4879"/>
      <c r="SB3" s="4879"/>
      <c r="SC3" s="4879"/>
      <c r="SD3" s="4879"/>
      <c r="SE3" s="4879"/>
      <c r="SF3" s="4879"/>
      <c r="SG3" s="4879"/>
      <c r="SH3" s="4879"/>
      <c r="SI3" s="4879"/>
      <c r="SJ3" s="4879"/>
      <c r="SK3" s="4879"/>
      <c r="SL3" s="4879"/>
      <c r="SM3" s="4879"/>
      <c r="SN3" s="4879"/>
      <c r="SO3" s="4879"/>
      <c r="SP3" s="4879"/>
      <c r="SQ3" s="4879"/>
      <c r="SR3" s="4879"/>
      <c r="SS3" s="4879"/>
      <c r="ST3" s="4879"/>
      <c r="SU3" s="4879"/>
      <c r="SV3" s="4879"/>
      <c r="SW3"/>
      <c r="SX3"/>
      <c r="SY3"/>
      <c r="SZ3"/>
      <c r="TA3"/>
      <c r="TB3"/>
      <c r="TC3"/>
      <c r="TD3"/>
      <c r="TE3"/>
      <c r="TF3"/>
      <c r="TG3"/>
      <c r="TH3"/>
      <c r="TI3"/>
      <c r="TJ3"/>
      <c r="TK3"/>
      <c r="TL3"/>
      <c r="TM3"/>
      <c r="TN3"/>
      <c r="TO3"/>
      <c r="TP3"/>
      <c r="TQ3"/>
      <c r="TR3"/>
      <c r="TS3"/>
    </row>
    <row r="4" spans="1:539" ht="13.2" x14ac:dyDescent="0.25">
      <c r="A4" s="4878" t="s">
        <v>5</v>
      </c>
      <c r="B4" s="4880">
        <v>42719</v>
      </c>
      <c r="C4" s="4880">
        <v>42720</v>
      </c>
      <c r="D4" s="4880">
        <v>42723</v>
      </c>
      <c r="E4" s="4880">
        <v>42724</v>
      </c>
      <c r="F4" s="4880">
        <v>42725</v>
      </c>
      <c r="G4" s="4880">
        <v>42726</v>
      </c>
      <c r="H4" s="4880">
        <v>42727</v>
      </c>
      <c r="I4" s="4880">
        <v>42731</v>
      </c>
      <c r="J4" s="4880">
        <v>42732</v>
      </c>
      <c r="K4" s="4880">
        <v>42733</v>
      </c>
      <c r="L4" s="4880">
        <v>42734</v>
      </c>
      <c r="M4" s="4880">
        <v>42738</v>
      </c>
      <c r="N4" s="4880">
        <v>42739</v>
      </c>
      <c r="O4" s="4880">
        <v>42740</v>
      </c>
      <c r="P4" s="4880">
        <v>42741</v>
      </c>
      <c r="Q4" s="4880">
        <v>42744</v>
      </c>
      <c r="R4" s="4880">
        <v>42745</v>
      </c>
      <c r="S4" s="4880">
        <v>42746</v>
      </c>
      <c r="T4" s="4880">
        <v>42747</v>
      </c>
      <c r="U4" s="4880">
        <v>42748</v>
      </c>
      <c r="V4" s="4880">
        <v>42751</v>
      </c>
      <c r="W4" s="4880">
        <v>42752</v>
      </c>
      <c r="X4" s="4880">
        <v>42753</v>
      </c>
      <c r="Y4" s="4880">
        <v>42754</v>
      </c>
      <c r="Z4" s="4880">
        <v>42755</v>
      </c>
      <c r="AA4" s="4880">
        <v>42758</v>
      </c>
      <c r="AB4" s="4880">
        <v>42759</v>
      </c>
      <c r="AC4" s="4880">
        <v>42760</v>
      </c>
      <c r="AD4" s="4880">
        <v>42761</v>
      </c>
      <c r="AE4" s="4880">
        <v>42762</v>
      </c>
      <c r="AF4" s="4880">
        <v>42765</v>
      </c>
      <c r="AG4" s="4880">
        <v>42766</v>
      </c>
      <c r="AH4" s="4880">
        <v>42767</v>
      </c>
      <c r="AI4" s="4880">
        <v>42768</v>
      </c>
      <c r="AJ4" s="4880">
        <v>42769</v>
      </c>
      <c r="AK4" s="4880">
        <v>42772</v>
      </c>
      <c r="AL4" s="4880">
        <v>42773</v>
      </c>
      <c r="AM4" s="4880">
        <v>42774</v>
      </c>
      <c r="AN4" s="4880">
        <v>42776</v>
      </c>
      <c r="AO4" s="4880">
        <v>42780</v>
      </c>
      <c r="AP4" s="4880">
        <v>42781</v>
      </c>
      <c r="AQ4" s="4880">
        <v>42782</v>
      </c>
      <c r="AR4" s="4880">
        <v>42783</v>
      </c>
      <c r="AS4" s="4880">
        <v>42786</v>
      </c>
      <c r="AT4" s="4880">
        <v>42787</v>
      </c>
      <c r="AU4" s="4880">
        <v>42788</v>
      </c>
      <c r="AV4" s="4880">
        <v>42789</v>
      </c>
      <c r="AW4" s="4880">
        <v>42790</v>
      </c>
      <c r="AX4" s="4880">
        <v>42793</v>
      </c>
      <c r="AY4" s="4880">
        <v>42794</v>
      </c>
      <c r="AZ4" s="4880">
        <v>42795</v>
      </c>
      <c r="BA4" s="4880">
        <v>42796</v>
      </c>
      <c r="BB4" s="4880">
        <v>42797</v>
      </c>
      <c r="BC4" s="4880">
        <v>42800</v>
      </c>
      <c r="BD4" s="4880">
        <v>42801</v>
      </c>
      <c r="BE4" s="4880">
        <v>42802</v>
      </c>
      <c r="BF4" s="4880">
        <v>42803</v>
      </c>
      <c r="BG4" s="4880">
        <v>42804</v>
      </c>
      <c r="BH4" s="4880">
        <v>42807</v>
      </c>
      <c r="BI4" s="4880">
        <v>42809</v>
      </c>
      <c r="BJ4" s="4880">
        <v>42810</v>
      </c>
      <c r="BK4" s="4880">
        <v>42811</v>
      </c>
      <c r="BL4" s="4880">
        <v>42814</v>
      </c>
      <c r="BM4" s="4880">
        <v>42815</v>
      </c>
      <c r="BN4" s="4880">
        <v>42816</v>
      </c>
      <c r="BO4" s="4880">
        <v>42817</v>
      </c>
      <c r="BP4" s="4880">
        <v>42818</v>
      </c>
      <c r="BQ4" s="4880">
        <v>42821</v>
      </c>
      <c r="BR4" s="4880">
        <v>42822</v>
      </c>
      <c r="BS4" s="4880">
        <v>42823</v>
      </c>
      <c r="BT4" s="4880">
        <v>42824</v>
      </c>
      <c r="BU4" s="4880">
        <v>42825</v>
      </c>
      <c r="BV4" s="4880">
        <v>42828</v>
      </c>
      <c r="BW4" s="4880">
        <v>42829</v>
      </c>
      <c r="BX4" s="4880">
        <v>42830</v>
      </c>
      <c r="BY4" s="4880">
        <v>42831</v>
      </c>
      <c r="BZ4" s="4880">
        <v>42832</v>
      </c>
      <c r="CA4" s="4880">
        <v>42835</v>
      </c>
      <c r="CB4" s="4880">
        <v>42836</v>
      </c>
      <c r="CC4" s="4880">
        <v>42837</v>
      </c>
      <c r="CD4" s="4880">
        <v>42838</v>
      </c>
      <c r="CE4" s="4880">
        <v>42839</v>
      </c>
      <c r="CF4" s="4880">
        <v>42842</v>
      </c>
      <c r="CG4" s="4880">
        <v>42843</v>
      </c>
      <c r="CH4" s="4880">
        <v>42844</v>
      </c>
      <c r="CI4" s="4880">
        <v>42845</v>
      </c>
      <c r="CJ4" s="4880">
        <v>42846</v>
      </c>
      <c r="CK4" s="4880">
        <v>42849</v>
      </c>
      <c r="CL4" s="4880">
        <v>42850</v>
      </c>
      <c r="CM4" s="4880">
        <v>42851</v>
      </c>
      <c r="CN4" s="4880">
        <v>42852</v>
      </c>
      <c r="CO4" s="4880">
        <v>42853</v>
      </c>
      <c r="CP4" s="4880">
        <v>42856</v>
      </c>
      <c r="CQ4" s="4880">
        <v>42857</v>
      </c>
      <c r="CR4" s="4880">
        <v>42858</v>
      </c>
      <c r="CS4" s="4880">
        <v>42859</v>
      </c>
      <c r="CT4" s="4880">
        <v>42860</v>
      </c>
      <c r="CU4" s="4880">
        <v>42863</v>
      </c>
      <c r="CV4" s="4880">
        <v>42864</v>
      </c>
      <c r="CW4" s="4880">
        <v>42865</v>
      </c>
      <c r="CX4" s="4880">
        <v>42866</v>
      </c>
      <c r="CY4" s="4880">
        <v>42867</v>
      </c>
      <c r="CZ4" s="4880">
        <v>42870</v>
      </c>
      <c r="DA4" s="4880">
        <v>42871</v>
      </c>
      <c r="DB4" s="4880">
        <v>42872</v>
      </c>
      <c r="DC4" s="4880">
        <v>42873</v>
      </c>
      <c r="DD4" s="4880">
        <v>42874</v>
      </c>
      <c r="DE4" s="4880">
        <v>42877</v>
      </c>
      <c r="DF4" s="4880">
        <v>42878</v>
      </c>
      <c r="DG4" s="4880">
        <v>42879</v>
      </c>
      <c r="DH4" s="4880">
        <v>42880</v>
      </c>
      <c r="DI4" s="4880">
        <v>42881</v>
      </c>
      <c r="DJ4" s="4880">
        <v>42885</v>
      </c>
      <c r="DK4" s="4880">
        <v>42886</v>
      </c>
      <c r="DL4" s="4880">
        <v>42887</v>
      </c>
      <c r="DM4" s="4880">
        <v>42888</v>
      </c>
      <c r="DN4" s="4880">
        <v>42891</v>
      </c>
      <c r="DO4" s="4880">
        <v>42892</v>
      </c>
      <c r="DP4" s="4880">
        <v>42893</v>
      </c>
      <c r="DQ4" s="4880">
        <v>42894</v>
      </c>
      <c r="DR4" s="4880">
        <v>42895</v>
      </c>
      <c r="DS4" s="4880">
        <v>42898</v>
      </c>
      <c r="DT4" s="4880">
        <v>42899</v>
      </c>
      <c r="DU4" s="4880">
        <v>42900</v>
      </c>
      <c r="DV4" s="4880">
        <v>42901</v>
      </c>
      <c r="DW4" s="4880">
        <v>42902</v>
      </c>
      <c r="DX4" s="4880">
        <v>42905</v>
      </c>
      <c r="DY4" s="4880">
        <v>42906</v>
      </c>
      <c r="DZ4" s="4880">
        <v>42907</v>
      </c>
      <c r="EA4" s="4880">
        <v>42908</v>
      </c>
      <c r="EB4" s="4880">
        <v>42909</v>
      </c>
      <c r="EC4" s="4880">
        <v>42912</v>
      </c>
      <c r="ED4" s="4880">
        <v>42913</v>
      </c>
      <c r="EE4" s="4880">
        <v>42914</v>
      </c>
      <c r="EF4" s="4880">
        <v>42915</v>
      </c>
      <c r="EG4" s="4880">
        <v>42916</v>
      </c>
      <c r="EH4" s="4880">
        <v>42919</v>
      </c>
      <c r="EI4" s="4880">
        <v>42921</v>
      </c>
      <c r="EJ4" s="4880">
        <v>42922</v>
      </c>
      <c r="EK4" s="4880">
        <v>42923</v>
      </c>
      <c r="EL4" s="4880">
        <v>42926</v>
      </c>
      <c r="EM4" s="4880">
        <v>42927</v>
      </c>
      <c r="EN4" s="4880">
        <v>42928</v>
      </c>
      <c r="EO4" s="4880">
        <v>42929</v>
      </c>
      <c r="EP4" s="4880">
        <v>42930</v>
      </c>
      <c r="EQ4" s="4880">
        <v>42933</v>
      </c>
      <c r="ER4" s="4880">
        <v>42934</v>
      </c>
      <c r="ES4" s="4880">
        <v>42935</v>
      </c>
      <c r="ET4" s="4880">
        <v>42936</v>
      </c>
      <c r="EU4" s="4880">
        <v>42937</v>
      </c>
      <c r="EV4" s="4880">
        <v>42940</v>
      </c>
      <c r="EW4" s="4880">
        <v>42941</v>
      </c>
      <c r="EX4" s="4880">
        <v>42942</v>
      </c>
      <c r="EY4" s="4880">
        <v>42943</v>
      </c>
      <c r="EZ4" s="4880">
        <v>42944</v>
      </c>
      <c r="FA4" s="4880">
        <v>42947</v>
      </c>
      <c r="FB4" s="4880">
        <v>42948</v>
      </c>
      <c r="FC4" s="4880">
        <v>42949</v>
      </c>
      <c r="FD4" s="4880">
        <v>42950</v>
      </c>
      <c r="FE4" s="4880">
        <v>42951</v>
      </c>
      <c r="FF4" s="4880">
        <v>42954</v>
      </c>
      <c r="FG4" s="4880">
        <v>42955</v>
      </c>
      <c r="FH4" s="4880">
        <v>42956</v>
      </c>
      <c r="FI4" s="4880">
        <v>42957</v>
      </c>
      <c r="FJ4" s="4880">
        <v>42958</v>
      </c>
      <c r="FK4" s="4880">
        <v>42961</v>
      </c>
      <c r="FL4" s="4880">
        <v>42962</v>
      </c>
      <c r="FM4" s="4880">
        <v>42963</v>
      </c>
      <c r="FN4" s="4880">
        <v>42964</v>
      </c>
      <c r="FO4" s="4880">
        <v>42965</v>
      </c>
      <c r="FP4" s="4880">
        <v>42968</v>
      </c>
      <c r="FQ4" s="4880">
        <v>42969</v>
      </c>
      <c r="FR4" s="4880">
        <v>42970</v>
      </c>
      <c r="FS4" s="4880">
        <v>42971</v>
      </c>
      <c r="FT4" s="4880">
        <v>42972</v>
      </c>
      <c r="FU4" s="4880">
        <v>42975</v>
      </c>
      <c r="FV4" s="4880">
        <v>42976</v>
      </c>
      <c r="FW4" s="4880">
        <v>42977</v>
      </c>
      <c r="FX4" s="4880">
        <v>42978</v>
      </c>
      <c r="FY4" s="4880">
        <v>42979</v>
      </c>
      <c r="FZ4" s="4880">
        <v>42983</v>
      </c>
      <c r="GA4" s="4880">
        <v>42984</v>
      </c>
      <c r="GB4" s="4880">
        <v>42985</v>
      </c>
      <c r="GC4" s="4880">
        <v>42986</v>
      </c>
      <c r="GD4" s="4880">
        <v>42989</v>
      </c>
      <c r="GE4" s="4880">
        <v>42990</v>
      </c>
      <c r="GF4" s="4880">
        <v>42991</v>
      </c>
      <c r="GG4" s="4880">
        <v>42992</v>
      </c>
      <c r="GH4" s="4880">
        <v>42993</v>
      </c>
      <c r="GI4" s="4880">
        <v>42996</v>
      </c>
      <c r="GJ4" s="4880">
        <v>42997</v>
      </c>
      <c r="GK4" s="4880">
        <v>42998</v>
      </c>
      <c r="GL4" s="4880">
        <v>42999</v>
      </c>
      <c r="GM4" s="4880">
        <v>43000</v>
      </c>
      <c r="GN4" s="4880">
        <v>43003</v>
      </c>
      <c r="GO4" s="4880">
        <v>43004</v>
      </c>
      <c r="GP4" s="4880">
        <v>43005</v>
      </c>
      <c r="GQ4" s="4880">
        <v>43006</v>
      </c>
      <c r="GR4" s="4880">
        <v>43007</v>
      </c>
      <c r="GS4" s="4880">
        <v>43010</v>
      </c>
      <c r="GT4" s="4880">
        <v>43011</v>
      </c>
      <c r="GU4" s="4880">
        <v>43012</v>
      </c>
      <c r="GV4" s="4880">
        <v>43013</v>
      </c>
      <c r="GW4" s="4880">
        <v>43014</v>
      </c>
      <c r="GX4" s="4880">
        <v>43017</v>
      </c>
      <c r="GY4" s="4880">
        <v>43018</v>
      </c>
      <c r="GZ4" s="4880">
        <v>43019</v>
      </c>
      <c r="HA4" s="4880">
        <v>43020</v>
      </c>
      <c r="HB4" s="4880">
        <v>43021</v>
      </c>
      <c r="HC4" s="4880">
        <v>43024</v>
      </c>
      <c r="HD4" s="4880">
        <v>43025</v>
      </c>
      <c r="HE4" s="4880">
        <v>43026</v>
      </c>
      <c r="HF4" s="4880">
        <v>43027</v>
      </c>
      <c r="HG4" s="4880">
        <v>43028</v>
      </c>
      <c r="HH4" s="4880">
        <v>43031</v>
      </c>
      <c r="HI4" s="4880">
        <v>43032</v>
      </c>
      <c r="HJ4" s="4880">
        <v>43033</v>
      </c>
      <c r="HK4" s="4880">
        <v>43034</v>
      </c>
      <c r="HL4" s="4880">
        <v>43035</v>
      </c>
      <c r="HM4" s="4880">
        <v>43038</v>
      </c>
      <c r="HN4" s="4880">
        <v>43039</v>
      </c>
      <c r="HO4" s="4880">
        <v>43040</v>
      </c>
      <c r="HP4" s="4880">
        <v>43041</v>
      </c>
      <c r="HQ4" s="4880">
        <v>43042</v>
      </c>
      <c r="HR4" s="4880">
        <v>43045</v>
      </c>
      <c r="HS4" s="4880">
        <v>43046</v>
      </c>
      <c r="HT4" s="4880">
        <v>43047</v>
      </c>
      <c r="HU4" s="4880">
        <v>43048</v>
      </c>
      <c r="HV4" s="4880">
        <v>43049</v>
      </c>
      <c r="HW4" s="4880">
        <v>43052</v>
      </c>
      <c r="HX4" s="4880">
        <v>43053</v>
      </c>
      <c r="HY4" s="4880">
        <v>43054</v>
      </c>
      <c r="HZ4" s="4880">
        <v>43055</v>
      </c>
      <c r="IA4" s="4880">
        <v>43056</v>
      </c>
      <c r="IB4" s="4880">
        <v>43059</v>
      </c>
      <c r="IC4" s="4880">
        <v>43060</v>
      </c>
      <c r="ID4" s="4880">
        <v>43061</v>
      </c>
      <c r="IE4" s="4880">
        <v>43063</v>
      </c>
      <c r="IF4" s="4880">
        <v>43066</v>
      </c>
      <c r="IG4" s="4880">
        <v>43067</v>
      </c>
      <c r="IH4" s="4880">
        <v>43068</v>
      </c>
      <c r="II4" s="4880">
        <v>43069</v>
      </c>
      <c r="IJ4" s="4880">
        <v>43070</v>
      </c>
      <c r="IK4" s="4880">
        <v>43073</v>
      </c>
      <c r="IL4" s="4880">
        <v>43074</v>
      </c>
      <c r="IM4" s="4880">
        <v>43075</v>
      </c>
      <c r="IN4" s="4880">
        <v>43076</v>
      </c>
      <c r="IO4" s="4880">
        <v>43077</v>
      </c>
      <c r="IP4" s="4880">
        <v>43080</v>
      </c>
      <c r="IQ4" s="4880">
        <v>43081</v>
      </c>
      <c r="IR4" s="4880">
        <v>43082</v>
      </c>
      <c r="IS4" s="4880">
        <v>43083</v>
      </c>
      <c r="IT4" s="4880">
        <v>43084</v>
      </c>
      <c r="IU4" s="4880">
        <v>43087</v>
      </c>
      <c r="IV4" s="4880">
        <v>43088</v>
      </c>
      <c r="IW4" s="4880">
        <v>43089</v>
      </c>
      <c r="IX4" s="4880">
        <v>43090</v>
      </c>
      <c r="IY4" s="4880">
        <v>43091</v>
      </c>
      <c r="IZ4" s="4880">
        <v>43095</v>
      </c>
      <c r="JA4" s="4880">
        <v>43096</v>
      </c>
      <c r="JB4" s="4880">
        <v>43097</v>
      </c>
      <c r="JC4" s="4880">
        <v>43098</v>
      </c>
      <c r="JD4" s="4880">
        <v>43102</v>
      </c>
      <c r="JE4" s="4880">
        <v>43103</v>
      </c>
      <c r="JF4" s="4880">
        <v>43105</v>
      </c>
      <c r="JG4" s="4880">
        <v>43108</v>
      </c>
      <c r="JH4" s="4880">
        <v>43109</v>
      </c>
      <c r="JI4" s="4880">
        <v>43110</v>
      </c>
      <c r="JJ4" s="4880">
        <v>43111</v>
      </c>
      <c r="JK4" s="4880">
        <v>43112</v>
      </c>
      <c r="JL4" s="4880">
        <v>43115</v>
      </c>
      <c r="JM4" s="4880">
        <v>43116</v>
      </c>
      <c r="JN4" s="4880">
        <v>43117</v>
      </c>
      <c r="JO4" s="4880">
        <v>43118</v>
      </c>
      <c r="JP4" s="4880">
        <v>43119</v>
      </c>
      <c r="JQ4" s="4880">
        <v>43122</v>
      </c>
      <c r="JR4" s="4880">
        <v>43123</v>
      </c>
      <c r="JS4" s="4880">
        <v>43124</v>
      </c>
      <c r="JT4" s="4880">
        <v>43125</v>
      </c>
      <c r="JU4" s="4880">
        <v>43126</v>
      </c>
      <c r="JV4" s="4880">
        <v>43129</v>
      </c>
      <c r="JW4" s="4880">
        <v>43130</v>
      </c>
      <c r="JX4" s="4880">
        <v>43131</v>
      </c>
      <c r="JY4" s="4880">
        <v>43132</v>
      </c>
      <c r="JZ4" s="4880">
        <v>43133</v>
      </c>
      <c r="KA4" s="4880">
        <v>43136</v>
      </c>
      <c r="KB4" s="4880">
        <v>43137</v>
      </c>
      <c r="KC4" s="4880">
        <v>43138</v>
      </c>
      <c r="KD4" s="4880">
        <v>43139</v>
      </c>
      <c r="KE4" s="4880">
        <v>43140</v>
      </c>
      <c r="KF4" s="4880">
        <v>43143</v>
      </c>
      <c r="KG4" s="4880">
        <v>43144</v>
      </c>
      <c r="KH4" s="4880">
        <v>43145</v>
      </c>
      <c r="KI4" s="4880">
        <v>43146</v>
      </c>
      <c r="KJ4" s="4880">
        <v>43147</v>
      </c>
      <c r="KK4" s="4880">
        <v>43150</v>
      </c>
      <c r="KL4" s="4880">
        <v>43151</v>
      </c>
      <c r="KM4" s="4880">
        <v>43152</v>
      </c>
      <c r="KN4" s="4880">
        <v>43153</v>
      </c>
      <c r="KO4" s="4880">
        <v>43154</v>
      </c>
      <c r="KP4" s="4880">
        <v>43157</v>
      </c>
      <c r="KQ4" s="4880">
        <v>43158</v>
      </c>
      <c r="KR4" s="4880">
        <v>43159</v>
      </c>
      <c r="KS4" s="4880">
        <v>43160</v>
      </c>
      <c r="KT4" s="4880">
        <v>43161</v>
      </c>
      <c r="KU4" s="4880">
        <v>43164</v>
      </c>
      <c r="KV4" s="4880">
        <v>43165</v>
      </c>
      <c r="KW4" s="4880">
        <v>43166</v>
      </c>
      <c r="KX4" s="4880">
        <v>43167</v>
      </c>
      <c r="KY4" s="4880">
        <v>43168</v>
      </c>
      <c r="KZ4" s="4880">
        <v>43171</v>
      </c>
      <c r="LA4" s="4880">
        <v>43173</v>
      </c>
      <c r="LB4" s="4880">
        <v>43174</v>
      </c>
      <c r="LC4" s="4880">
        <v>43175</v>
      </c>
      <c r="LD4" s="4880">
        <v>43178</v>
      </c>
      <c r="LE4" s="4880">
        <v>43179</v>
      </c>
      <c r="LF4" s="4880">
        <v>43180</v>
      </c>
      <c r="LG4" s="4880">
        <v>43181</v>
      </c>
      <c r="LH4" s="4880">
        <v>43182</v>
      </c>
      <c r="LI4" s="4880">
        <v>43185</v>
      </c>
      <c r="LJ4" s="4880">
        <v>43186</v>
      </c>
      <c r="LK4" s="4880">
        <v>43187</v>
      </c>
      <c r="LL4" s="4880">
        <v>43188</v>
      </c>
      <c r="LM4" s="4880">
        <v>43189</v>
      </c>
      <c r="LN4" s="4880">
        <v>43192</v>
      </c>
      <c r="LO4" s="4880">
        <v>43193</v>
      </c>
      <c r="LP4" s="4880">
        <v>43194</v>
      </c>
      <c r="LQ4" s="4880">
        <v>43195</v>
      </c>
      <c r="LR4" s="4880">
        <v>43196</v>
      </c>
      <c r="LS4" s="4880">
        <v>43199</v>
      </c>
      <c r="LT4" s="4880">
        <v>43200</v>
      </c>
      <c r="LU4" s="4880">
        <v>43201</v>
      </c>
      <c r="LV4" s="4880">
        <v>43202</v>
      </c>
      <c r="LW4" s="4880">
        <v>43203</v>
      </c>
      <c r="LX4" s="4880">
        <v>43206</v>
      </c>
      <c r="LY4" s="4880">
        <v>43207</v>
      </c>
      <c r="LZ4" s="4880">
        <v>43208</v>
      </c>
      <c r="MA4" s="4880">
        <v>43209</v>
      </c>
      <c r="MB4" s="4880">
        <v>43210</v>
      </c>
      <c r="MC4" s="4880">
        <v>43213</v>
      </c>
      <c r="MD4" s="4880">
        <v>43214</v>
      </c>
      <c r="ME4" s="4880">
        <v>43215</v>
      </c>
      <c r="MF4" s="4880">
        <v>43216</v>
      </c>
      <c r="MG4" s="4880">
        <v>43217</v>
      </c>
      <c r="MH4" s="4880">
        <v>43220</v>
      </c>
      <c r="MI4" s="4880">
        <v>43227</v>
      </c>
      <c r="MJ4" s="4880">
        <v>43228</v>
      </c>
      <c r="MK4" s="4880">
        <v>43229</v>
      </c>
      <c r="ML4" s="4880">
        <v>43230</v>
      </c>
      <c r="MM4" s="4880">
        <v>43231</v>
      </c>
      <c r="MN4" s="4880">
        <v>43234</v>
      </c>
      <c r="MO4" s="4880">
        <v>43235</v>
      </c>
      <c r="MP4" s="4880">
        <v>43236</v>
      </c>
      <c r="MQ4" s="4880">
        <v>43237</v>
      </c>
      <c r="MR4" s="4880">
        <v>43238</v>
      </c>
      <c r="MS4" s="4880">
        <v>43241</v>
      </c>
      <c r="MT4" s="4880">
        <v>43242</v>
      </c>
      <c r="MU4" s="4880">
        <v>43243</v>
      </c>
      <c r="MV4" s="4880">
        <v>43244</v>
      </c>
      <c r="MW4" s="4880">
        <v>43245</v>
      </c>
      <c r="MX4" s="4880">
        <v>43248</v>
      </c>
      <c r="MY4" s="4880">
        <v>43249</v>
      </c>
      <c r="MZ4" s="4880">
        <v>43250</v>
      </c>
      <c r="NA4" s="4880">
        <v>43251</v>
      </c>
      <c r="NB4" s="4880">
        <v>43252</v>
      </c>
      <c r="NC4" s="4880">
        <v>43255</v>
      </c>
      <c r="ND4" s="4880">
        <v>43256</v>
      </c>
      <c r="NE4" s="4880">
        <v>43257</v>
      </c>
      <c r="NF4" s="4880">
        <v>43258</v>
      </c>
      <c r="NG4" s="4880">
        <v>43259</v>
      </c>
      <c r="NH4" s="4880">
        <v>43262</v>
      </c>
      <c r="NI4" s="4880">
        <v>43263</v>
      </c>
      <c r="NJ4" s="4880">
        <v>43264</v>
      </c>
      <c r="NK4" s="4880">
        <v>43265</v>
      </c>
      <c r="NL4" s="4880">
        <v>43266</v>
      </c>
      <c r="NM4" s="4880">
        <v>43269</v>
      </c>
      <c r="NN4" s="4880">
        <v>43270</v>
      </c>
      <c r="NO4" s="4880">
        <v>43271</v>
      </c>
      <c r="NP4" s="4880">
        <v>43272</v>
      </c>
      <c r="NQ4" s="4880">
        <v>43273</v>
      </c>
      <c r="NR4" s="4880">
        <v>43276</v>
      </c>
      <c r="NS4" s="4880">
        <v>43277</v>
      </c>
      <c r="NT4" s="4880">
        <v>43278</v>
      </c>
      <c r="NU4" s="4880">
        <v>43279</v>
      </c>
      <c r="NV4" s="4880">
        <v>43280</v>
      </c>
      <c r="NW4" s="4880">
        <v>43283</v>
      </c>
      <c r="NX4" s="4880">
        <v>43284</v>
      </c>
      <c r="NY4" s="4880">
        <v>43285</v>
      </c>
      <c r="NZ4" s="4880">
        <v>43286</v>
      </c>
      <c r="OA4" s="4880">
        <v>43287</v>
      </c>
      <c r="OB4" s="4880">
        <v>43290</v>
      </c>
      <c r="OC4" s="4880">
        <v>43291</v>
      </c>
      <c r="OD4" s="4880">
        <v>43293</v>
      </c>
      <c r="OE4" s="4880">
        <v>43294</v>
      </c>
      <c r="OF4" s="4880">
        <v>43297</v>
      </c>
      <c r="OG4" s="4880">
        <v>43298</v>
      </c>
      <c r="OH4" s="4880">
        <v>43299</v>
      </c>
      <c r="OI4" s="4880">
        <v>43300</v>
      </c>
      <c r="OJ4" s="4880">
        <v>43301</v>
      </c>
      <c r="OK4" s="4880">
        <v>43304</v>
      </c>
      <c r="OL4" s="4880">
        <v>43305</v>
      </c>
      <c r="OM4" s="4880">
        <v>43306</v>
      </c>
      <c r="ON4" s="4880">
        <v>43307</v>
      </c>
      <c r="OO4" s="4880">
        <v>43308</v>
      </c>
      <c r="OP4" s="4880">
        <v>43311</v>
      </c>
      <c r="OQ4" s="4880">
        <v>43312</v>
      </c>
      <c r="OR4" s="4880">
        <v>43313</v>
      </c>
      <c r="OS4" s="4880">
        <v>43314</v>
      </c>
      <c r="OT4" s="4880">
        <v>43315</v>
      </c>
      <c r="OU4" s="4880">
        <v>43318</v>
      </c>
      <c r="OV4" s="4880">
        <v>43319</v>
      </c>
      <c r="OW4" s="4880">
        <v>43320</v>
      </c>
      <c r="OX4" s="4880">
        <v>43321</v>
      </c>
      <c r="OY4" s="4880">
        <v>43322</v>
      </c>
      <c r="OZ4" s="4880">
        <v>43325</v>
      </c>
      <c r="PA4" s="4880">
        <v>43326</v>
      </c>
      <c r="PB4" s="4880">
        <v>43327</v>
      </c>
      <c r="PC4" s="4880">
        <v>43328</v>
      </c>
      <c r="PD4" s="4880">
        <v>43329</v>
      </c>
      <c r="PE4" s="4880">
        <v>43332</v>
      </c>
      <c r="PF4" s="4880">
        <v>43333</v>
      </c>
      <c r="PG4" s="4880">
        <v>43334</v>
      </c>
      <c r="PH4" s="4880">
        <v>43335</v>
      </c>
      <c r="PI4" s="4880">
        <v>43336</v>
      </c>
      <c r="PJ4" s="4880">
        <v>43339</v>
      </c>
      <c r="PK4" s="4880">
        <v>43340</v>
      </c>
      <c r="PL4" s="4880">
        <v>43341</v>
      </c>
      <c r="PM4" s="4880">
        <v>43342</v>
      </c>
      <c r="PN4" s="4880">
        <v>43343</v>
      </c>
      <c r="PO4" s="4880">
        <v>43346</v>
      </c>
      <c r="PP4" s="4880">
        <v>43347</v>
      </c>
      <c r="PQ4" s="4880">
        <v>43348</v>
      </c>
      <c r="PR4" s="4880">
        <v>43349</v>
      </c>
      <c r="PS4" s="4880">
        <v>43350</v>
      </c>
      <c r="PT4" s="4880">
        <v>43353</v>
      </c>
      <c r="PU4" s="4880">
        <v>43354</v>
      </c>
      <c r="PV4" s="4880">
        <v>43355</v>
      </c>
      <c r="PW4" s="4880">
        <v>43356</v>
      </c>
      <c r="PX4" s="4880">
        <v>43357</v>
      </c>
      <c r="PY4" s="4880">
        <v>43360</v>
      </c>
      <c r="PZ4" s="4880">
        <v>43361</v>
      </c>
      <c r="QA4" s="4880">
        <v>43362</v>
      </c>
      <c r="QB4" s="4880">
        <v>43363</v>
      </c>
      <c r="QC4" s="4880">
        <v>43364</v>
      </c>
      <c r="QD4" s="4880">
        <v>43367</v>
      </c>
      <c r="QE4" s="4880">
        <v>43368</v>
      </c>
      <c r="QF4" s="4880">
        <v>43369</v>
      </c>
      <c r="QG4" s="4880">
        <v>43370</v>
      </c>
      <c r="QH4" s="4880">
        <v>43371</v>
      </c>
      <c r="QI4" s="4880">
        <v>43374</v>
      </c>
      <c r="QJ4" s="4880">
        <v>43375</v>
      </c>
      <c r="QK4" s="4880">
        <v>43376</v>
      </c>
      <c r="QL4" s="4880">
        <v>43377</v>
      </c>
      <c r="QM4" s="4880">
        <v>43378</v>
      </c>
      <c r="QN4" s="4880">
        <v>43381</v>
      </c>
      <c r="QO4" s="4880">
        <v>43382</v>
      </c>
      <c r="QP4" s="4880">
        <v>43383</v>
      </c>
      <c r="QQ4" s="4880">
        <v>43384</v>
      </c>
      <c r="QR4" s="4880">
        <v>43385</v>
      </c>
      <c r="QS4" s="4880">
        <v>43388</v>
      </c>
      <c r="QT4" s="4880">
        <v>43389</v>
      </c>
      <c r="QU4" s="4880">
        <v>43390</v>
      </c>
      <c r="QV4" s="4880">
        <v>43391</v>
      </c>
      <c r="QW4" s="4880">
        <v>43392</v>
      </c>
      <c r="QX4" s="4880">
        <v>43395</v>
      </c>
      <c r="QY4" s="4880">
        <v>43396</v>
      </c>
      <c r="QZ4" s="4880">
        <v>43397</v>
      </c>
      <c r="RA4" s="4880">
        <v>43398</v>
      </c>
      <c r="RB4" s="4880">
        <v>43399</v>
      </c>
      <c r="RC4" s="4880">
        <v>43402</v>
      </c>
      <c r="RD4" s="4880">
        <v>43403</v>
      </c>
      <c r="RE4" s="4880">
        <v>43404</v>
      </c>
      <c r="RF4" s="4880">
        <v>43405</v>
      </c>
      <c r="RG4" s="4880">
        <v>43406</v>
      </c>
      <c r="RH4" s="4880">
        <v>43409</v>
      </c>
      <c r="RI4" s="4880">
        <v>43410</v>
      </c>
      <c r="RJ4" s="4880">
        <v>43411</v>
      </c>
      <c r="RK4" s="4880">
        <v>43412</v>
      </c>
      <c r="RL4" s="4880">
        <v>43413</v>
      </c>
      <c r="RM4" s="4880">
        <v>43416</v>
      </c>
      <c r="RN4" s="4880">
        <v>43417</v>
      </c>
      <c r="RO4" s="4880">
        <v>43418</v>
      </c>
      <c r="RP4" s="4880">
        <v>43419</v>
      </c>
      <c r="RQ4" s="4880">
        <v>43420</v>
      </c>
      <c r="RR4" s="4880">
        <v>43423</v>
      </c>
      <c r="RS4" s="4880">
        <v>43424</v>
      </c>
      <c r="RT4" s="4880">
        <v>43425</v>
      </c>
      <c r="RU4" s="4880">
        <v>43426</v>
      </c>
      <c r="RV4" s="4880">
        <v>43427</v>
      </c>
      <c r="RW4" s="4880">
        <v>43430</v>
      </c>
      <c r="RX4" s="4880">
        <v>43431</v>
      </c>
      <c r="RY4" s="4880">
        <v>43432</v>
      </c>
      <c r="RZ4" s="4880">
        <v>43433</v>
      </c>
      <c r="SA4" s="4880">
        <v>43434</v>
      </c>
      <c r="SB4" s="4880">
        <v>43437</v>
      </c>
      <c r="SC4" s="4880">
        <v>43438</v>
      </c>
      <c r="SD4" s="4880">
        <v>43439</v>
      </c>
      <c r="SE4" s="4880">
        <v>43440</v>
      </c>
      <c r="SF4" s="4880">
        <v>43441</v>
      </c>
      <c r="SG4" s="4880">
        <v>43444</v>
      </c>
      <c r="SH4" s="4880">
        <v>43445</v>
      </c>
      <c r="SI4" s="4880">
        <v>43446</v>
      </c>
      <c r="SJ4" s="4880">
        <v>43447</v>
      </c>
      <c r="SK4" s="4880">
        <v>43448</v>
      </c>
      <c r="SL4" s="4880">
        <v>43451</v>
      </c>
      <c r="SM4" s="4880">
        <v>43452</v>
      </c>
      <c r="SN4" s="4880">
        <v>43453</v>
      </c>
      <c r="SO4" s="4880">
        <v>43454</v>
      </c>
      <c r="SP4" s="4880">
        <v>43455</v>
      </c>
      <c r="SQ4" s="4880">
        <v>43458</v>
      </c>
      <c r="SR4" s="4880">
        <v>43460</v>
      </c>
      <c r="SS4" s="4880">
        <v>43461</v>
      </c>
      <c r="ST4" s="4880">
        <v>43462</v>
      </c>
      <c r="SU4" s="4880">
        <v>43465</v>
      </c>
      <c r="SV4" s="4880">
        <v>43467</v>
      </c>
      <c r="SW4"/>
      <c r="SX4"/>
      <c r="SY4"/>
      <c r="SZ4"/>
      <c r="TA4"/>
      <c r="TB4"/>
      <c r="TC4"/>
      <c r="TD4"/>
      <c r="TE4"/>
      <c r="TF4"/>
      <c r="TG4"/>
      <c r="TH4"/>
      <c r="TI4"/>
      <c r="TJ4"/>
      <c r="TK4"/>
      <c r="TL4"/>
      <c r="TM4"/>
      <c r="TN4"/>
      <c r="TO4"/>
      <c r="TP4"/>
      <c r="TQ4"/>
      <c r="TR4"/>
      <c r="TS4"/>
    </row>
    <row r="5" spans="1:539" ht="13.2" x14ac:dyDescent="0.25">
      <c r="A5" s="4882" t="s">
        <v>261</v>
      </c>
      <c r="B5" s="4881">
        <v>27</v>
      </c>
      <c r="C5" s="4881">
        <v>27</v>
      </c>
      <c r="D5" s="4881">
        <v>28</v>
      </c>
      <c r="E5" s="4881">
        <v>0</v>
      </c>
      <c r="F5" s="4881">
        <v>0</v>
      </c>
      <c r="G5" s="4881">
        <v>0</v>
      </c>
      <c r="H5" s="4881">
        <v>22</v>
      </c>
      <c r="I5" s="4881">
        <v>16</v>
      </c>
      <c r="J5" s="4881">
        <v>34</v>
      </c>
      <c r="K5" s="4881">
        <v>50</v>
      </c>
      <c r="L5" s="4881">
        <v>20</v>
      </c>
      <c r="M5" s="4881">
        <v>14</v>
      </c>
      <c r="N5" s="4881">
        <v>16</v>
      </c>
      <c r="O5" s="4881">
        <v>37</v>
      </c>
      <c r="P5" s="4881">
        <v>27</v>
      </c>
      <c r="Q5" s="4881">
        <v>30</v>
      </c>
      <c r="R5" s="4881">
        <v>40</v>
      </c>
      <c r="S5" s="4881">
        <v>36</v>
      </c>
      <c r="T5" s="4881">
        <v>37</v>
      </c>
      <c r="U5" s="4881">
        <v>38</v>
      </c>
      <c r="V5" s="4881">
        <v>43</v>
      </c>
      <c r="W5" s="4881">
        <v>12</v>
      </c>
      <c r="X5" s="4881">
        <v>34</v>
      </c>
      <c r="Y5" s="4881">
        <v>24</v>
      </c>
      <c r="Z5" s="4881">
        <v>23</v>
      </c>
      <c r="AA5" s="4881">
        <v>35</v>
      </c>
      <c r="AB5" s="4881">
        <v>55</v>
      </c>
      <c r="AC5" s="4881">
        <v>37</v>
      </c>
      <c r="AD5" s="4881">
        <v>15</v>
      </c>
      <c r="AE5" s="4881">
        <v>12</v>
      </c>
      <c r="AF5" s="4881">
        <v>32</v>
      </c>
      <c r="AG5" s="4881">
        <v>44</v>
      </c>
      <c r="AH5" s="4881">
        <v>21</v>
      </c>
      <c r="AI5" s="4881">
        <v>34</v>
      </c>
      <c r="AJ5" s="4881">
        <v>37</v>
      </c>
      <c r="AK5" s="4881">
        <v>34</v>
      </c>
      <c r="AL5" s="4881">
        <v>49</v>
      </c>
      <c r="AM5" s="4881">
        <v>42</v>
      </c>
      <c r="AN5" s="4881">
        <v>41</v>
      </c>
      <c r="AO5" s="4881">
        <v>60</v>
      </c>
      <c r="AP5" s="4881">
        <v>26</v>
      </c>
      <c r="AQ5" s="4881">
        <v>20</v>
      </c>
      <c r="AR5" s="4881">
        <v>31</v>
      </c>
      <c r="AS5" s="4881">
        <v>38</v>
      </c>
      <c r="AT5" s="4881">
        <v>26</v>
      </c>
      <c r="AU5" s="4881">
        <v>48</v>
      </c>
      <c r="AV5" s="4881">
        <v>39</v>
      </c>
      <c r="AW5" s="4881">
        <v>32</v>
      </c>
      <c r="AX5" s="4881">
        <v>21</v>
      </c>
      <c r="AY5" s="4881">
        <v>44</v>
      </c>
      <c r="AZ5" s="4881">
        <v>25</v>
      </c>
      <c r="BA5" s="4881">
        <v>25</v>
      </c>
      <c r="BB5" s="4881">
        <v>13</v>
      </c>
      <c r="BC5" s="4881">
        <v>31</v>
      </c>
      <c r="BD5" s="4881">
        <v>52</v>
      </c>
      <c r="BE5" s="4881">
        <v>32</v>
      </c>
      <c r="BF5" s="4881">
        <v>46</v>
      </c>
      <c r="BG5" s="4881">
        <v>39</v>
      </c>
      <c r="BH5" s="4881">
        <v>28</v>
      </c>
      <c r="BI5" s="4881">
        <v>54</v>
      </c>
      <c r="BJ5" s="4881">
        <v>20</v>
      </c>
      <c r="BK5" s="4881">
        <v>21</v>
      </c>
      <c r="BL5" s="4881">
        <v>24</v>
      </c>
      <c r="BM5" s="4881">
        <v>49</v>
      </c>
      <c r="BN5" s="4881">
        <v>46</v>
      </c>
      <c r="BO5" s="4881">
        <v>30</v>
      </c>
      <c r="BP5" s="4881">
        <v>29</v>
      </c>
      <c r="BQ5" s="4881">
        <v>42</v>
      </c>
      <c r="BR5" s="4881">
        <v>46</v>
      </c>
      <c r="BS5" s="4881">
        <v>37</v>
      </c>
      <c r="BT5" s="4881">
        <v>20</v>
      </c>
      <c r="BU5" s="4881">
        <v>29</v>
      </c>
      <c r="BV5" s="4881">
        <v>43</v>
      </c>
      <c r="BW5" s="4881">
        <v>52</v>
      </c>
      <c r="BX5" s="4881">
        <v>19</v>
      </c>
      <c r="BY5" s="4881">
        <v>23</v>
      </c>
      <c r="BZ5" s="4881">
        <v>36</v>
      </c>
      <c r="CA5" s="4881">
        <v>46</v>
      </c>
      <c r="CB5" s="4881">
        <v>54</v>
      </c>
      <c r="CC5" s="4881">
        <v>41</v>
      </c>
      <c r="CD5" s="4881">
        <v>29</v>
      </c>
      <c r="CE5" s="4881">
        <v>40</v>
      </c>
      <c r="CF5" s="4881">
        <v>10</v>
      </c>
      <c r="CG5" s="4881">
        <v>33</v>
      </c>
      <c r="CH5" s="4881">
        <v>57</v>
      </c>
      <c r="CI5" s="4881">
        <v>35</v>
      </c>
      <c r="CJ5" s="4881">
        <v>28</v>
      </c>
      <c r="CK5" s="4881">
        <v>30</v>
      </c>
      <c r="CL5" s="4881">
        <v>46</v>
      </c>
      <c r="CM5" s="4881">
        <v>34</v>
      </c>
      <c r="CN5" s="4881">
        <v>23</v>
      </c>
      <c r="CO5" s="4881">
        <v>1</v>
      </c>
      <c r="CP5" s="4881">
        <v>0</v>
      </c>
      <c r="CQ5" s="4881">
        <v>39</v>
      </c>
      <c r="CR5" s="4881">
        <v>49</v>
      </c>
      <c r="CS5" s="4881">
        <v>39</v>
      </c>
      <c r="CT5" s="4881">
        <v>51</v>
      </c>
      <c r="CU5" s="4881">
        <v>72</v>
      </c>
      <c r="CV5" s="4881">
        <v>40</v>
      </c>
      <c r="CW5" s="4881">
        <v>42</v>
      </c>
      <c r="CX5" s="4881">
        <v>29</v>
      </c>
      <c r="CY5" s="4881">
        <v>19</v>
      </c>
      <c r="CZ5" s="4881">
        <v>18</v>
      </c>
      <c r="DA5" s="4881">
        <v>28</v>
      </c>
      <c r="DB5" s="4881">
        <v>24</v>
      </c>
      <c r="DC5" s="4881">
        <v>24</v>
      </c>
      <c r="DD5" s="4881">
        <v>14</v>
      </c>
      <c r="DE5" s="4881">
        <v>10</v>
      </c>
      <c r="DF5" s="4881">
        <v>42</v>
      </c>
      <c r="DG5" s="4881">
        <v>92</v>
      </c>
      <c r="DH5" s="4881">
        <v>76</v>
      </c>
      <c r="DI5" s="4881">
        <v>49</v>
      </c>
      <c r="DJ5" s="4881">
        <v>42</v>
      </c>
      <c r="DK5" s="4881">
        <v>42</v>
      </c>
      <c r="DL5" s="4881">
        <v>33</v>
      </c>
      <c r="DM5" s="4881">
        <v>29</v>
      </c>
      <c r="DN5" s="4881">
        <v>55</v>
      </c>
      <c r="DO5" s="4881">
        <v>47</v>
      </c>
      <c r="DP5" s="4881">
        <v>37</v>
      </c>
      <c r="DQ5" s="4881">
        <v>34</v>
      </c>
      <c r="DR5" s="4881">
        <v>35</v>
      </c>
      <c r="DS5" s="4881">
        <v>47</v>
      </c>
      <c r="DT5" s="4881">
        <v>25</v>
      </c>
      <c r="DU5" s="4881">
        <v>37</v>
      </c>
      <c r="DV5" s="4881">
        <v>39</v>
      </c>
      <c r="DW5" s="4881">
        <v>21</v>
      </c>
      <c r="DX5" s="4881">
        <v>35</v>
      </c>
      <c r="DY5" s="4881">
        <v>45</v>
      </c>
      <c r="DZ5" s="4881">
        <v>34</v>
      </c>
      <c r="EA5" s="4881">
        <v>36</v>
      </c>
      <c r="EB5" s="4881">
        <v>49</v>
      </c>
      <c r="EC5" s="4881">
        <v>26</v>
      </c>
      <c r="ED5" s="4881">
        <v>38</v>
      </c>
      <c r="EE5" s="4881">
        <v>6</v>
      </c>
      <c r="EF5" s="4881">
        <v>41</v>
      </c>
      <c r="EG5" s="4881">
        <v>34</v>
      </c>
      <c r="EH5" s="4881">
        <v>25</v>
      </c>
      <c r="EI5" s="4881">
        <v>33</v>
      </c>
      <c r="EJ5" s="4881">
        <v>40</v>
      </c>
      <c r="EK5" s="4881">
        <v>36</v>
      </c>
      <c r="EL5" s="4881">
        <v>38</v>
      </c>
      <c r="EM5" s="4881">
        <v>47</v>
      </c>
      <c r="EN5" s="4881">
        <v>0</v>
      </c>
      <c r="EO5" s="4881">
        <v>56</v>
      </c>
      <c r="EP5" s="4881">
        <v>35</v>
      </c>
      <c r="EQ5" s="4881">
        <v>30</v>
      </c>
      <c r="ER5" s="4881">
        <v>44</v>
      </c>
      <c r="ES5" s="4881">
        <v>18</v>
      </c>
      <c r="ET5" s="4881">
        <v>38</v>
      </c>
      <c r="EU5" s="4881">
        <v>30</v>
      </c>
      <c r="EV5" s="4881">
        <v>28</v>
      </c>
      <c r="EW5" s="4881">
        <v>28</v>
      </c>
      <c r="EX5" s="4881">
        <v>34</v>
      </c>
      <c r="EY5" s="4881">
        <v>19</v>
      </c>
      <c r="EZ5" s="4881">
        <v>24</v>
      </c>
      <c r="FA5" s="4881">
        <v>32</v>
      </c>
      <c r="FB5" s="4881">
        <v>38</v>
      </c>
      <c r="FC5" s="4881">
        <v>45</v>
      </c>
      <c r="FD5" s="4881">
        <v>40</v>
      </c>
      <c r="FE5" s="4881">
        <v>37</v>
      </c>
      <c r="FF5" s="4881">
        <v>30</v>
      </c>
      <c r="FG5" s="4881">
        <v>39</v>
      </c>
      <c r="FH5" s="4881">
        <v>27</v>
      </c>
      <c r="FI5" s="4881">
        <v>25</v>
      </c>
      <c r="FJ5" s="4881">
        <v>19</v>
      </c>
      <c r="FK5" s="4881">
        <v>23</v>
      </c>
      <c r="FL5" s="4881">
        <v>14</v>
      </c>
      <c r="FM5" s="4881">
        <v>51</v>
      </c>
      <c r="FN5" s="4881">
        <v>33</v>
      </c>
      <c r="FO5" s="4881">
        <v>22</v>
      </c>
      <c r="FP5" s="4881">
        <v>18</v>
      </c>
      <c r="FQ5" s="4881">
        <v>33</v>
      </c>
      <c r="FR5" s="4881">
        <v>26</v>
      </c>
      <c r="FS5" s="4881">
        <v>27</v>
      </c>
      <c r="FT5" s="4881">
        <v>34</v>
      </c>
      <c r="FU5" s="4881">
        <v>38</v>
      </c>
      <c r="FV5" s="4881">
        <v>27</v>
      </c>
      <c r="FW5" s="4881">
        <v>35</v>
      </c>
      <c r="FX5" s="4881">
        <v>52</v>
      </c>
      <c r="FY5" s="4881">
        <v>20</v>
      </c>
      <c r="FZ5" s="4881">
        <v>29</v>
      </c>
      <c r="GA5" s="4881">
        <v>33</v>
      </c>
      <c r="GB5" s="4881">
        <v>19</v>
      </c>
      <c r="GC5" s="4881">
        <v>41</v>
      </c>
      <c r="GD5" s="4881">
        <v>44</v>
      </c>
      <c r="GE5" s="4881">
        <v>34</v>
      </c>
      <c r="GF5" s="4881">
        <v>17</v>
      </c>
      <c r="GG5" s="4881">
        <v>35</v>
      </c>
      <c r="GH5" s="4881">
        <v>25</v>
      </c>
      <c r="GI5" s="4881">
        <v>26</v>
      </c>
      <c r="GJ5" s="4881">
        <v>32</v>
      </c>
      <c r="GK5" s="4881">
        <v>26</v>
      </c>
      <c r="GL5" s="4881">
        <v>27</v>
      </c>
      <c r="GM5" s="4881">
        <v>24</v>
      </c>
      <c r="GN5" s="4881">
        <v>26</v>
      </c>
      <c r="GO5" s="4881">
        <v>35</v>
      </c>
      <c r="GP5" s="4881">
        <v>13</v>
      </c>
      <c r="GQ5" s="4881">
        <v>33</v>
      </c>
      <c r="GR5" s="4881">
        <v>29</v>
      </c>
      <c r="GS5" s="4881">
        <v>18</v>
      </c>
      <c r="GT5" s="4881">
        <v>29</v>
      </c>
      <c r="GU5" s="4881">
        <v>20</v>
      </c>
      <c r="GV5" s="4881">
        <v>33</v>
      </c>
      <c r="GW5" s="4881">
        <v>33</v>
      </c>
      <c r="GX5" s="4881">
        <v>32</v>
      </c>
      <c r="GY5" s="4881">
        <v>11</v>
      </c>
      <c r="GZ5" s="4881">
        <v>48</v>
      </c>
      <c r="HA5" s="4881">
        <v>25</v>
      </c>
      <c r="HB5" s="4881">
        <v>10</v>
      </c>
      <c r="HC5" s="4881">
        <v>29</v>
      </c>
      <c r="HD5" s="4881">
        <v>36</v>
      </c>
      <c r="HE5" s="4881">
        <v>27</v>
      </c>
      <c r="HF5" s="4881">
        <v>23</v>
      </c>
      <c r="HG5" s="4881">
        <v>36</v>
      </c>
      <c r="HH5" s="4881">
        <v>29</v>
      </c>
      <c r="HI5" s="4881">
        <v>22</v>
      </c>
      <c r="HJ5" s="4881">
        <v>25</v>
      </c>
      <c r="HK5" s="4881">
        <v>56</v>
      </c>
      <c r="HL5" s="4881">
        <v>23</v>
      </c>
      <c r="HM5" s="4881">
        <v>37</v>
      </c>
      <c r="HN5" s="4881">
        <v>13</v>
      </c>
      <c r="HO5" s="4881">
        <v>33</v>
      </c>
      <c r="HP5" s="4881">
        <v>32</v>
      </c>
      <c r="HQ5" s="4881">
        <v>24</v>
      </c>
      <c r="HR5" s="4881">
        <v>46</v>
      </c>
      <c r="HS5" s="4881">
        <v>29</v>
      </c>
      <c r="HT5" s="4881">
        <v>34</v>
      </c>
      <c r="HU5" s="4881">
        <v>46</v>
      </c>
      <c r="HV5" s="4881">
        <v>29</v>
      </c>
      <c r="HW5" s="4881">
        <v>22</v>
      </c>
      <c r="HX5" s="4881">
        <v>32</v>
      </c>
      <c r="HY5" s="4881">
        <v>19</v>
      </c>
      <c r="HZ5" s="4881">
        <v>32</v>
      </c>
      <c r="IA5" s="4881">
        <v>28</v>
      </c>
      <c r="IB5" s="4881">
        <v>30</v>
      </c>
      <c r="IC5" s="4881">
        <v>37</v>
      </c>
      <c r="ID5" s="4881">
        <v>21</v>
      </c>
      <c r="IE5" s="4881">
        <v>15</v>
      </c>
      <c r="IF5" s="4881">
        <v>8</v>
      </c>
      <c r="IG5" s="4881">
        <v>30</v>
      </c>
      <c r="IH5" s="4881">
        <v>29</v>
      </c>
      <c r="II5" s="4881">
        <v>21</v>
      </c>
      <c r="IJ5" s="4881">
        <v>2</v>
      </c>
      <c r="IK5" s="4881">
        <v>7</v>
      </c>
      <c r="IL5" s="4881">
        <v>25</v>
      </c>
      <c r="IM5" s="4881">
        <v>30</v>
      </c>
      <c r="IN5" s="4881">
        <v>29</v>
      </c>
      <c r="IO5" s="4881">
        <v>37</v>
      </c>
      <c r="IP5" s="4881">
        <v>22</v>
      </c>
      <c r="IQ5" s="4881">
        <v>29</v>
      </c>
      <c r="IR5" s="4881">
        <v>38</v>
      </c>
      <c r="IS5" s="4881">
        <v>23</v>
      </c>
      <c r="IT5" s="4881">
        <v>22</v>
      </c>
      <c r="IU5" s="4881">
        <v>54</v>
      </c>
      <c r="IV5" s="4881">
        <v>37</v>
      </c>
      <c r="IW5" s="4881">
        <v>23</v>
      </c>
      <c r="IX5" s="4881">
        <v>23</v>
      </c>
      <c r="IY5" s="4881">
        <v>16</v>
      </c>
      <c r="IZ5" s="4881">
        <v>26</v>
      </c>
      <c r="JA5" s="4881">
        <v>31</v>
      </c>
      <c r="JB5" s="4881">
        <v>26</v>
      </c>
      <c r="JC5" s="4881">
        <v>18</v>
      </c>
      <c r="JD5" s="4881">
        <v>29</v>
      </c>
      <c r="JE5" s="4881">
        <v>16</v>
      </c>
      <c r="JF5" s="4881">
        <v>53</v>
      </c>
      <c r="JG5" s="4881">
        <v>29</v>
      </c>
      <c r="JH5" s="4881">
        <v>46</v>
      </c>
      <c r="JI5" s="4881">
        <v>36</v>
      </c>
      <c r="JJ5" s="4881">
        <v>36</v>
      </c>
      <c r="JK5" s="4881">
        <v>23</v>
      </c>
      <c r="JL5" s="4881">
        <v>10</v>
      </c>
      <c r="JM5" s="4881">
        <v>26</v>
      </c>
      <c r="JN5" s="4881">
        <v>36</v>
      </c>
      <c r="JO5" s="4881">
        <v>18</v>
      </c>
      <c r="JP5" s="4881">
        <v>29</v>
      </c>
      <c r="JQ5" s="4881">
        <v>38</v>
      </c>
      <c r="JR5" s="4881">
        <v>29</v>
      </c>
      <c r="JS5" s="4881">
        <v>28</v>
      </c>
      <c r="JT5" s="4881">
        <v>51</v>
      </c>
      <c r="JU5" s="4881">
        <v>27</v>
      </c>
      <c r="JV5" s="4881">
        <v>23</v>
      </c>
      <c r="JW5" s="4881">
        <v>43</v>
      </c>
      <c r="JX5" s="4881">
        <v>34</v>
      </c>
      <c r="JY5" s="4881">
        <v>23</v>
      </c>
      <c r="JZ5" s="4881">
        <v>30</v>
      </c>
      <c r="KA5" s="4881">
        <v>37</v>
      </c>
      <c r="KB5" s="4881">
        <v>26</v>
      </c>
      <c r="KC5" s="4881">
        <v>21</v>
      </c>
      <c r="KD5" s="4881">
        <v>19</v>
      </c>
      <c r="KE5" s="4881">
        <v>45</v>
      </c>
      <c r="KF5" s="4881">
        <v>27</v>
      </c>
      <c r="KG5" s="4881">
        <v>19</v>
      </c>
      <c r="KH5" s="4881">
        <v>38</v>
      </c>
      <c r="KI5" s="4881">
        <v>26</v>
      </c>
      <c r="KJ5" s="4881">
        <v>16</v>
      </c>
      <c r="KK5" s="4881">
        <v>20</v>
      </c>
      <c r="KL5" s="4881">
        <v>30</v>
      </c>
      <c r="KM5" s="4881">
        <v>7</v>
      </c>
      <c r="KN5" s="4881">
        <v>36</v>
      </c>
      <c r="KO5" s="4881">
        <v>29</v>
      </c>
      <c r="KP5" s="4881">
        <v>47</v>
      </c>
      <c r="KQ5" s="4881">
        <v>40</v>
      </c>
      <c r="KR5" s="4881">
        <v>44</v>
      </c>
      <c r="KS5" s="4881">
        <v>32</v>
      </c>
      <c r="KT5" s="4881">
        <v>21</v>
      </c>
      <c r="KU5" s="4881">
        <v>28</v>
      </c>
      <c r="KV5" s="4881">
        <v>26</v>
      </c>
      <c r="KW5" s="4881">
        <v>11</v>
      </c>
      <c r="KX5" s="4881">
        <v>44</v>
      </c>
      <c r="KY5" s="4881">
        <v>29</v>
      </c>
      <c r="KZ5" s="4881">
        <v>24</v>
      </c>
      <c r="LA5" s="4881">
        <v>43</v>
      </c>
      <c r="LB5" s="4881">
        <v>36</v>
      </c>
      <c r="LC5" s="4881">
        <v>33</v>
      </c>
      <c r="LD5" s="4881">
        <v>54</v>
      </c>
      <c r="LE5" s="4881">
        <v>21</v>
      </c>
      <c r="LF5" s="4881">
        <v>29</v>
      </c>
      <c r="LG5" s="4881">
        <v>12</v>
      </c>
      <c r="LH5" s="4881">
        <v>35</v>
      </c>
      <c r="LI5" s="4881">
        <v>29</v>
      </c>
      <c r="LJ5" s="4881">
        <v>37</v>
      </c>
      <c r="LK5" s="4881">
        <v>23</v>
      </c>
      <c r="LL5" s="4881">
        <v>26</v>
      </c>
      <c r="LM5" s="4881">
        <v>21</v>
      </c>
      <c r="LN5" s="4881">
        <v>17</v>
      </c>
      <c r="LO5" s="4881">
        <v>20</v>
      </c>
      <c r="LP5" s="4881">
        <v>14</v>
      </c>
      <c r="LQ5" s="4881">
        <v>26</v>
      </c>
      <c r="LR5" s="4881">
        <v>32</v>
      </c>
      <c r="LS5" s="4881">
        <v>46</v>
      </c>
      <c r="LT5" s="4881">
        <v>21</v>
      </c>
      <c r="LU5" s="4881">
        <v>28</v>
      </c>
      <c r="LV5" s="4881">
        <v>37</v>
      </c>
      <c r="LW5" s="4881">
        <v>33</v>
      </c>
      <c r="LX5" s="4881">
        <v>26</v>
      </c>
      <c r="LY5" s="4881">
        <v>23</v>
      </c>
      <c r="LZ5" s="4881">
        <v>36</v>
      </c>
      <c r="MA5" s="4881">
        <v>19</v>
      </c>
      <c r="MB5" s="4881">
        <v>37</v>
      </c>
      <c r="MC5" s="4881">
        <v>18</v>
      </c>
      <c r="MD5" s="4881">
        <v>22</v>
      </c>
      <c r="ME5" s="4881">
        <v>23</v>
      </c>
      <c r="MF5" s="4881">
        <v>31</v>
      </c>
      <c r="MG5" s="4881">
        <v>2</v>
      </c>
      <c r="MH5" s="4881">
        <v>13</v>
      </c>
      <c r="MI5" s="4881">
        <v>33</v>
      </c>
      <c r="MJ5" s="4881">
        <v>34</v>
      </c>
      <c r="MK5" s="4881">
        <v>19</v>
      </c>
      <c r="ML5" s="4881">
        <v>56</v>
      </c>
      <c r="MM5" s="4881">
        <v>32</v>
      </c>
      <c r="MN5" s="4881">
        <v>49</v>
      </c>
      <c r="MO5" s="4881">
        <v>15</v>
      </c>
      <c r="MP5" s="4881">
        <v>25</v>
      </c>
      <c r="MQ5" s="4881">
        <v>41</v>
      </c>
      <c r="MR5" s="4881">
        <v>34</v>
      </c>
      <c r="MS5" s="4881">
        <v>23</v>
      </c>
      <c r="MT5" s="4881">
        <v>21</v>
      </c>
      <c r="MU5" s="4881">
        <v>29</v>
      </c>
      <c r="MV5" s="4881">
        <v>28</v>
      </c>
      <c r="MW5" s="4881">
        <v>29</v>
      </c>
      <c r="MX5" s="4881">
        <v>0</v>
      </c>
      <c r="MY5" s="4881">
        <v>31</v>
      </c>
      <c r="MZ5" s="4881">
        <v>18</v>
      </c>
      <c r="NA5" s="4881">
        <v>20</v>
      </c>
      <c r="NB5" s="4881">
        <v>33</v>
      </c>
      <c r="NC5" s="4881">
        <v>19</v>
      </c>
      <c r="ND5" s="4881">
        <v>25</v>
      </c>
      <c r="NE5" s="4881">
        <v>36</v>
      </c>
      <c r="NF5" s="4881">
        <v>12</v>
      </c>
      <c r="NG5" s="4881">
        <v>33</v>
      </c>
      <c r="NH5" s="4881">
        <v>19</v>
      </c>
      <c r="NI5" s="4881">
        <v>26</v>
      </c>
      <c r="NJ5" s="4881">
        <v>33</v>
      </c>
      <c r="NK5" s="4881">
        <v>23</v>
      </c>
      <c r="NL5" s="4881">
        <v>29</v>
      </c>
      <c r="NM5" s="4881">
        <v>34</v>
      </c>
      <c r="NN5" s="4881">
        <v>33</v>
      </c>
      <c r="NO5" s="4881">
        <v>10</v>
      </c>
      <c r="NP5" s="4881">
        <v>44</v>
      </c>
      <c r="NQ5" s="4881">
        <v>15</v>
      </c>
      <c r="NR5" s="4881">
        <v>43</v>
      </c>
      <c r="NS5" s="4881">
        <v>25</v>
      </c>
      <c r="NT5" s="4881">
        <v>35</v>
      </c>
      <c r="NU5" s="4881">
        <v>24</v>
      </c>
      <c r="NV5" s="4881">
        <v>12</v>
      </c>
      <c r="NW5" s="4881">
        <v>37</v>
      </c>
      <c r="NX5" s="4881">
        <v>12</v>
      </c>
      <c r="NY5" s="4881">
        <v>0</v>
      </c>
      <c r="NZ5" s="4881">
        <v>19</v>
      </c>
      <c r="OA5" s="4881">
        <v>21</v>
      </c>
      <c r="OB5" s="4881">
        <v>30</v>
      </c>
      <c r="OC5" s="4881">
        <v>22</v>
      </c>
      <c r="OD5" s="4881">
        <v>28</v>
      </c>
      <c r="OE5" s="4881">
        <v>44</v>
      </c>
      <c r="OF5" s="4881">
        <v>15</v>
      </c>
      <c r="OG5" s="4881">
        <v>23</v>
      </c>
      <c r="OH5" s="4881">
        <v>54</v>
      </c>
      <c r="OI5" s="4881">
        <v>16</v>
      </c>
      <c r="OJ5" s="4881">
        <v>15</v>
      </c>
      <c r="OK5" s="4881">
        <v>50</v>
      </c>
      <c r="OL5" s="4881">
        <v>17</v>
      </c>
      <c r="OM5" s="4881">
        <v>44</v>
      </c>
      <c r="ON5" s="4881">
        <v>4</v>
      </c>
      <c r="OO5" s="4881">
        <v>5</v>
      </c>
      <c r="OP5" s="4881">
        <v>56</v>
      </c>
      <c r="OQ5" s="4881">
        <v>45</v>
      </c>
      <c r="OR5" s="4881">
        <v>20</v>
      </c>
      <c r="OS5" s="4881">
        <v>18</v>
      </c>
      <c r="OT5" s="4881">
        <v>26</v>
      </c>
      <c r="OU5" s="4881">
        <v>37</v>
      </c>
      <c r="OV5" s="4881">
        <v>19</v>
      </c>
      <c r="OW5" s="4881">
        <v>34</v>
      </c>
      <c r="OX5" s="4881">
        <v>27</v>
      </c>
      <c r="OY5" s="4881">
        <v>15</v>
      </c>
      <c r="OZ5" s="4881">
        <v>30</v>
      </c>
      <c r="PA5" s="4881">
        <v>22</v>
      </c>
      <c r="PB5" s="4881">
        <v>39</v>
      </c>
      <c r="PC5" s="4881">
        <v>36</v>
      </c>
      <c r="PD5" s="4881">
        <v>8</v>
      </c>
      <c r="PE5" s="4881">
        <v>4</v>
      </c>
      <c r="PF5" s="4881">
        <v>12</v>
      </c>
      <c r="PG5" s="4881">
        <v>50</v>
      </c>
      <c r="PH5" s="4881">
        <v>30</v>
      </c>
      <c r="PI5" s="4881">
        <v>26</v>
      </c>
      <c r="PJ5" s="4881">
        <v>30</v>
      </c>
      <c r="PK5" s="4881">
        <v>31</v>
      </c>
      <c r="PL5" s="4881">
        <v>40</v>
      </c>
      <c r="PM5" s="4881">
        <v>21</v>
      </c>
      <c r="PN5" s="4881">
        <v>5</v>
      </c>
      <c r="PO5" s="4881">
        <v>0</v>
      </c>
      <c r="PP5" s="4881">
        <v>23</v>
      </c>
      <c r="PQ5" s="4881">
        <v>23</v>
      </c>
      <c r="PR5" s="4881">
        <v>26</v>
      </c>
      <c r="PS5" s="4881">
        <v>30</v>
      </c>
      <c r="PT5" s="4881">
        <v>25</v>
      </c>
      <c r="PU5" s="4881">
        <v>36</v>
      </c>
      <c r="PV5" s="4881">
        <v>30</v>
      </c>
      <c r="PW5" s="4881">
        <v>10</v>
      </c>
      <c r="PX5" s="4881">
        <v>16</v>
      </c>
      <c r="PY5" s="4881">
        <v>24</v>
      </c>
      <c r="PZ5" s="4881">
        <v>28</v>
      </c>
      <c r="QA5" s="4881">
        <v>24</v>
      </c>
      <c r="QB5" s="4881">
        <v>36</v>
      </c>
      <c r="QC5" s="4881">
        <v>18</v>
      </c>
      <c r="QD5" s="4881">
        <v>37</v>
      </c>
      <c r="QE5" s="4881">
        <v>15</v>
      </c>
      <c r="QF5" s="4881">
        <v>17</v>
      </c>
      <c r="QG5" s="4881">
        <v>32</v>
      </c>
      <c r="QH5" s="4881">
        <v>12</v>
      </c>
      <c r="QI5" s="4881">
        <v>29</v>
      </c>
      <c r="QJ5" s="4881">
        <v>20</v>
      </c>
      <c r="QK5" s="4881">
        <v>14</v>
      </c>
      <c r="QL5" s="4881">
        <v>24</v>
      </c>
      <c r="QM5" s="4881">
        <v>25</v>
      </c>
      <c r="QN5" s="4881">
        <v>0</v>
      </c>
      <c r="QO5" s="4881">
        <v>29</v>
      </c>
      <c r="QP5" s="4881">
        <v>21</v>
      </c>
      <c r="QQ5" s="4881">
        <v>18</v>
      </c>
      <c r="QR5" s="4881">
        <v>16</v>
      </c>
      <c r="QS5" s="4881">
        <v>30</v>
      </c>
      <c r="QT5" s="4881">
        <v>22</v>
      </c>
      <c r="QU5" s="4881">
        <v>22</v>
      </c>
      <c r="QV5" s="4881">
        <v>31</v>
      </c>
      <c r="QW5" s="4881">
        <v>27</v>
      </c>
      <c r="QX5" s="4881">
        <v>47</v>
      </c>
      <c r="QY5" s="4881">
        <v>12</v>
      </c>
      <c r="QZ5" s="4881">
        <v>18</v>
      </c>
      <c r="RA5" s="4881">
        <v>18</v>
      </c>
      <c r="RB5" s="4881">
        <v>26</v>
      </c>
      <c r="RC5" s="4881">
        <v>38</v>
      </c>
      <c r="RD5" s="4881">
        <v>17</v>
      </c>
      <c r="RE5" s="4881">
        <v>25</v>
      </c>
      <c r="RF5" s="4881">
        <v>11</v>
      </c>
      <c r="RG5" s="4881">
        <v>21</v>
      </c>
      <c r="RH5" s="4881">
        <v>24</v>
      </c>
      <c r="RI5" s="4881">
        <v>12</v>
      </c>
      <c r="RJ5" s="4881">
        <v>29</v>
      </c>
      <c r="RK5" s="4881">
        <v>28</v>
      </c>
      <c r="RL5" s="4881">
        <v>20</v>
      </c>
      <c r="RM5" s="4881">
        <v>0</v>
      </c>
      <c r="RN5" s="4881">
        <v>21</v>
      </c>
      <c r="RO5" s="4881">
        <v>24</v>
      </c>
      <c r="RP5" s="4881">
        <v>17</v>
      </c>
      <c r="RQ5" s="4881">
        <v>39</v>
      </c>
      <c r="RR5" s="4881">
        <v>21</v>
      </c>
      <c r="RS5" s="4881">
        <v>16</v>
      </c>
      <c r="RT5" s="4881">
        <v>15</v>
      </c>
      <c r="RU5" s="4881">
        <v>0</v>
      </c>
      <c r="RV5" s="4881">
        <v>21</v>
      </c>
      <c r="RW5" s="4881">
        <v>15</v>
      </c>
      <c r="RX5" s="4881">
        <v>15</v>
      </c>
      <c r="RY5" s="4881">
        <v>26</v>
      </c>
      <c r="RZ5" s="4881">
        <v>28</v>
      </c>
      <c r="SA5" s="4881">
        <v>33</v>
      </c>
      <c r="SB5" s="4881">
        <v>26</v>
      </c>
      <c r="SC5" s="4881">
        <v>10</v>
      </c>
      <c r="SD5" s="4881">
        <v>15</v>
      </c>
      <c r="SE5" s="4881">
        <v>9</v>
      </c>
      <c r="SF5" s="4881">
        <v>23</v>
      </c>
      <c r="SG5" s="4881">
        <v>19</v>
      </c>
      <c r="SH5" s="4881">
        <v>12</v>
      </c>
      <c r="SI5" s="4881">
        <v>21</v>
      </c>
      <c r="SJ5" s="4881">
        <v>22</v>
      </c>
      <c r="SK5" s="4881">
        <v>22</v>
      </c>
      <c r="SL5" s="4881">
        <v>46</v>
      </c>
      <c r="SM5" s="4881">
        <v>8</v>
      </c>
      <c r="SN5" s="4881">
        <v>42</v>
      </c>
      <c r="SO5" s="4881">
        <v>16</v>
      </c>
      <c r="SP5" s="4881">
        <v>23</v>
      </c>
      <c r="SQ5" s="4881">
        <v>17</v>
      </c>
      <c r="SR5" s="4881">
        <v>6</v>
      </c>
      <c r="SS5" s="4881">
        <v>10</v>
      </c>
      <c r="ST5" s="4881">
        <v>54</v>
      </c>
      <c r="SU5" s="4881">
        <v>18</v>
      </c>
      <c r="SV5" s="4881">
        <v>26</v>
      </c>
      <c r="SW5"/>
      <c r="SX5"/>
      <c r="SY5"/>
      <c r="SZ5"/>
      <c r="TA5"/>
      <c r="TB5"/>
      <c r="TC5"/>
      <c r="TD5"/>
      <c r="TE5"/>
      <c r="TF5"/>
      <c r="TG5"/>
      <c r="TH5"/>
      <c r="TI5"/>
      <c r="TJ5"/>
      <c r="TK5"/>
      <c r="TL5"/>
      <c r="TM5"/>
      <c r="TN5"/>
      <c r="TO5"/>
      <c r="TP5"/>
      <c r="TQ5"/>
      <c r="TR5"/>
      <c r="TS5"/>
    </row>
    <row r="6" spans="1:539" ht="13.2" x14ac:dyDescent="0.25">
      <c r="A6" s="4882" t="s">
        <v>267</v>
      </c>
      <c r="B6" s="4881">
        <v>12</v>
      </c>
      <c r="C6" s="4881">
        <v>3</v>
      </c>
      <c r="D6" s="4881">
        <v>10</v>
      </c>
      <c r="E6" s="4881">
        <v>1</v>
      </c>
      <c r="F6" s="4881">
        <v>3</v>
      </c>
      <c r="G6" s="4881">
        <v>9</v>
      </c>
      <c r="H6" s="4881">
        <v>3</v>
      </c>
      <c r="I6" s="4881">
        <v>6</v>
      </c>
      <c r="J6" s="4881">
        <v>14</v>
      </c>
      <c r="K6" s="4881">
        <v>26</v>
      </c>
      <c r="L6" s="4881">
        <v>4</v>
      </c>
      <c r="M6" s="4881">
        <v>3</v>
      </c>
      <c r="N6" s="4881">
        <v>9</v>
      </c>
      <c r="O6" s="4881">
        <v>12</v>
      </c>
      <c r="P6" s="4881">
        <v>4</v>
      </c>
      <c r="Q6" s="4881">
        <v>8</v>
      </c>
      <c r="R6" s="4881">
        <v>11</v>
      </c>
      <c r="S6" s="4881">
        <v>10</v>
      </c>
      <c r="T6" s="4881">
        <v>13</v>
      </c>
      <c r="U6" s="4881">
        <v>12</v>
      </c>
      <c r="V6" s="4881">
        <v>21</v>
      </c>
      <c r="W6" s="4881">
        <v>3</v>
      </c>
      <c r="X6" s="4881">
        <v>9</v>
      </c>
      <c r="Y6" s="4881">
        <v>10</v>
      </c>
      <c r="Z6" s="4881">
        <v>6</v>
      </c>
      <c r="AA6" s="4881">
        <v>6</v>
      </c>
      <c r="AB6" s="4881">
        <v>15</v>
      </c>
      <c r="AC6" s="4881">
        <v>11</v>
      </c>
      <c r="AD6" s="4881">
        <v>4</v>
      </c>
      <c r="AE6" s="4881">
        <v>7</v>
      </c>
      <c r="AF6" s="4881">
        <v>9</v>
      </c>
      <c r="AG6" s="4881">
        <v>16</v>
      </c>
      <c r="AH6" s="4881">
        <v>7</v>
      </c>
      <c r="AI6" s="4881">
        <v>6</v>
      </c>
      <c r="AJ6" s="4881">
        <v>11</v>
      </c>
      <c r="AK6" s="4881">
        <v>10</v>
      </c>
      <c r="AL6" s="4881">
        <v>8</v>
      </c>
      <c r="AM6" s="4881">
        <v>20</v>
      </c>
      <c r="AN6" s="4881">
        <v>8</v>
      </c>
      <c r="AO6" s="4881">
        <v>9</v>
      </c>
      <c r="AP6" s="4881">
        <v>14</v>
      </c>
      <c r="AQ6" s="4881">
        <v>11</v>
      </c>
      <c r="AR6" s="4881">
        <v>12</v>
      </c>
      <c r="AS6" s="4881">
        <v>10</v>
      </c>
      <c r="AT6" s="4881">
        <v>12</v>
      </c>
      <c r="AU6" s="4881">
        <v>10</v>
      </c>
      <c r="AV6" s="4881">
        <v>18</v>
      </c>
      <c r="AW6" s="4881">
        <v>7</v>
      </c>
      <c r="AX6" s="4881">
        <v>7</v>
      </c>
      <c r="AY6" s="4881">
        <v>7</v>
      </c>
      <c r="AZ6" s="4881">
        <v>11</v>
      </c>
      <c r="BA6" s="4881">
        <v>9</v>
      </c>
      <c r="BB6" s="4881">
        <v>4</v>
      </c>
      <c r="BC6" s="4881">
        <v>11</v>
      </c>
      <c r="BD6" s="4881">
        <v>12</v>
      </c>
      <c r="BE6" s="4881">
        <v>10</v>
      </c>
      <c r="BF6" s="4881">
        <v>17</v>
      </c>
      <c r="BG6" s="4881">
        <v>16</v>
      </c>
      <c r="BH6" s="4881">
        <v>7</v>
      </c>
      <c r="BI6" s="4881">
        <v>11</v>
      </c>
      <c r="BJ6" s="4881">
        <v>12</v>
      </c>
      <c r="BK6" s="4881">
        <v>5</v>
      </c>
      <c r="BL6" s="4881">
        <v>6</v>
      </c>
      <c r="BM6" s="4881">
        <v>10</v>
      </c>
      <c r="BN6" s="4881">
        <v>9</v>
      </c>
      <c r="BO6" s="4881">
        <v>6</v>
      </c>
      <c r="BP6" s="4881">
        <v>7</v>
      </c>
      <c r="BQ6" s="4881">
        <v>18</v>
      </c>
      <c r="BR6" s="4881">
        <v>11</v>
      </c>
      <c r="BS6" s="4881">
        <v>14</v>
      </c>
      <c r="BT6" s="4881">
        <v>4</v>
      </c>
      <c r="BU6" s="4881">
        <v>14</v>
      </c>
      <c r="BV6" s="4881">
        <v>13</v>
      </c>
      <c r="BW6" s="4881">
        <v>5</v>
      </c>
      <c r="BX6" s="4881">
        <v>6</v>
      </c>
      <c r="BY6" s="4881">
        <v>3</v>
      </c>
      <c r="BZ6" s="4881">
        <v>9</v>
      </c>
      <c r="CA6" s="4881">
        <v>16</v>
      </c>
      <c r="CB6" s="4881">
        <v>11</v>
      </c>
      <c r="CC6" s="4881">
        <v>12</v>
      </c>
      <c r="CD6" s="4881">
        <v>10</v>
      </c>
      <c r="CE6" s="4881">
        <v>11</v>
      </c>
      <c r="CF6" s="4881">
        <v>3</v>
      </c>
      <c r="CG6" s="4881">
        <v>12</v>
      </c>
      <c r="CH6" s="4881">
        <v>16</v>
      </c>
      <c r="CI6" s="4881">
        <v>10</v>
      </c>
      <c r="CJ6" s="4881">
        <v>9</v>
      </c>
      <c r="CK6" s="4881">
        <v>11</v>
      </c>
      <c r="CL6" s="4881">
        <v>9</v>
      </c>
      <c r="CM6" s="4881">
        <v>10</v>
      </c>
      <c r="CN6" s="4881">
        <v>7</v>
      </c>
      <c r="CO6" s="4881">
        <v>0</v>
      </c>
      <c r="CP6" s="4881">
        <v>1</v>
      </c>
      <c r="CQ6" s="4881">
        <v>6</v>
      </c>
      <c r="CR6" s="4881">
        <v>13</v>
      </c>
      <c r="CS6" s="4881">
        <v>4</v>
      </c>
      <c r="CT6" s="4881">
        <v>11</v>
      </c>
      <c r="CU6" s="4881">
        <v>16</v>
      </c>
      <c r="CV6" s="4881">
        <v>7</v>
      </c>
      <c r="CW6" s="4881">
        <v>8</v>
      </c>
      <c r="CX6" s="4881">
        <v>8</v>
      </c>
      <c r="CY6" s="4881">
        <v>5</v>
      </c>
      <c r="CZ6" s="4881">
        <v>6</v>
      </c>
      <c r="DA6" s="4881">
        <v>16</v>
      </c>
      <c r="DB6" s="4881">
        <v>9</v>
      </c>
      <c r="DC6" s="4881">
        <v>11</v>
      </c>
      <c r="DD6" s="4881">
        <v>9</v>
      </c>
      <c r="DE6" s="4881">
        <v>4</v>
      </c>
      <c r="DF6" s="4881">
        <v>7</v>
      </c>
      <c r="DG6" s="4881">
        <v>7</v>
      </c>
      <c r="DH6" s="4881">
        <v>11</v>
      </c>
      <c r="DI6" s="4881">
        <v>12</v>
      </c>
      <c r="DJ6" s="4881">
        <v>13</v>
      </c>
      <c r="DK6" s="4881">
        <v>7</v>
      </c>
      <c r="DL6" s="4881">
        <v>7</v>
      </c>
      <c r="DM6" s="4881">
        <v>10</v>
      </c>
      <c r="DN6" s="4881">
        <v>4</v>
      </c>
      <c r="DO6" s="4881">
        <v>12</v>
      </c>
      <c r="DP6" s="4881">
        <v>5</v>
      </c>
      <c r="DQ6" s="4881">
        <v>8</v>
      </c>
      <c r="DR6" s="4881">
        <v>10</v>
      </c>
      <c r="DS6" s="4881">
        <v>8</v>
      </c>
      <c r="DT6" s="4881">
        <v>7</v>
      </c>
      <c r="DU6" s="4881">
        <v>13</v>
      </c>
      <c r="DV6" s="4881">
        <v>12</v>
      </c>
      <c r="DW6" s="4881">
        <v>3</v>
      </c>
      <c r="DX6" s="4881">
        <v>12</v>
      </c>
      <c r="DY6" s="4881">
        <v>10</v>
      </c>
      <c r="DZ6" s="4881">
        <v>14</v>
      </c>
      <c r="EA6" s="4881">
        <v>7</v>
      </c>
      <c r="EB6" s="4881">
        <v>9</v>
      </c>
      <c r="EC6" s="4881">
        <v>11</v>
      </c>
      <c r="ED6" s="4881">
        <v>7</v>
      </c>
      <c r="EE6" s="4881">
        <v>4</v>
      </c>
      <c r="EF6" s="4881">
        <v>7</v>
      </c>
      <c r="EG6" s="4881">
        <v>6</v>
      </c>
      <c r="EH6" s="4881">
        <v>4</v>
      </c>
      <c r="EI6" s="4881">
        <v>5</v>
      </c>
      <c r="EJ6" s="4881">
        <v>5</v>
      </c>
      <c r="EK6" s="4881">
        <v>4</v>
      </c>
      <c r="EL6" s="4881">
        <v>11</v>
      </c>
      <c r="EM6" s="4881">
        <v>17</v>
      </c>
      <c r="EN6" s="4881">
        <v>3</v>
      </c>
      <c r="EO6" s="4881">
        <v>7</v>
      </c>
      <c r="EP6" s="4881">
        <v>4</v>
      </c>
      <c r="EQ6" s="4881">
        <v>11</v>
      </c>
      <c r="ER6" s="4881">
        <v>13</v>
      </c>
      <c r="ES6" s="4881">
        <v>1</v>
      </c>
      <c r="ET6" s="4881">
        <v>30</v>
      </c>
      <c r="EU6" s="4881">
        <v>10</v>
      </c>
      <c r="EV6" s="4881">
        <v>8</v>
      </c>
      <c r="EW6" s="4881">
        <v>4</v>
      </c>
      <c r="EX6" s="4881">
        <v>8</v>
      </c>
      <c r="EY6" s="4881">
        <v>10</v>
      </c>
      <c r="EZ6" s="4881">
        <v>10</v>
      </c>
      <c r="FA6" s="4881">
        <v>10</v>
      </c>
      <c r="FB6" s="4881">
        <v>10</v>
      </c>
      <c r="FC6" s="4881">
        <v>9</v>
      </c>
      <c r="FD6" s="4881">
        <v>8</v>
      </c>
      <c r="FE6" s="4881">
        <v>9</v>
      </c>
      <c r="FF6" s="4881">
        <v>8</v>
      </c>
      <c r="FG6" s="4881">
        <v>10</v>
      </c>
      <c r="FH6" s="4881">
        <v>15</v>
      </c>
      <c r="FI6" s="4881">
        <v>8</v>
      </c>
      <c r="FJ6" s="4881">
        <v>5</v>
      </c>
      <c r="FK6" s="4881">
        <v>6</v>
      </c>
      <c r="FL6" s="4881">
        <v>4</v>
      </c>
      <c r="FM6" s="4881">
        <v>11</v>
      </c>
      <c r="FN6" s="4881">
        <v>8</v>
      </c>
      <c r="FO6" s="4881">
        <v>5</v>
      </c>
      <c r="FP6" s="4881">
        <v>3</v>
      </c>
      <c r="FQ6" s="4881">
        <v>3</v>
      </c>
      <c r="FR6" s="4881">
        <v>8</v>
      </c>
      <c r="FS6" s="4881">
        <v>13</v>
      </c>
      <c r="FT6" s="4881">
        <v>11</v>
      </c>
      <c r="FU6" s="4881">
        <v>13</v>
      </c>
      <c r="FV6" s="4881">
        <v>5</v>
      </c>
      <c r="FW6" s="4881">
        <v>6</v>
      </c>
      <c r="FX6" s="4881">
        <v>19</v>
      </c>
      <c r="FY6" s="4881">
        <v>8</v>
      </c>
      <c r="FZ6" s="4881">
        <v>8</v>
      </c>
      <c r="GA6" s="4881">
        <v>7</v>
      </c>
      <c r="GB6" s="4881">
        <v>9</v>
      </c>
      <c r="GC6" s="4881">
        <v>12</v>
      </c>
      <c r="GD6" s="4881">
        <v>6</v>
      </c>
      <c r="GE6" s="4881">
        <v>10</v>
      </c>
      <c r="GF6" s="4881">
        <v>8</v>
      </c>
      <c r="GG6" s="4881">
        <v>18</v>
      </c>
      <c r="GH6" s="4881">
        <v>9</v>
      </c>
      <c r="GI6" s="4881">
        <v>4</v>
      </c>
      <c r="GJ6" s="4881">
        <v>10</v>
      </c>
      <c r="GK6" s="4881">
        <v>11</v>
      </c>
      <c r="GL6" s="4881">
        <v>9</v>
      </c>
      <c r="GM6" s="4881">
        <v>10</v>
      </c>
      <c r="GN6" s="4881">
        <v>6</v>
      </c>
      <c r="GO6" s="4881">
        <v>8</v>
      </c>
      <c r="GP6" s="4881">
        <v>1</v>
      </c>
      <c r="GQ6" s="4881">
        <v>9</v>
      </c>
      <c r="GR6" s="4881">
        <v>3</v>
      </c>
      <c r="GS6" s="4881">
        <v>1</v>
      </c>
      <c r="GT6" s="4881">
        <v>4</v>
      </c>
      <c r="GU6" s="4881">
        <v>6</v>
      </c>
      <c r="GV6" s="4881">
        <v>9</v>
      </c>
      <c r="GW6" s="4881">
        <v>10</v>
      </c>
      <c r="GX6" s="4881">
        <v>8</v>
      </c>
      <c r="GY6" s="4881">
        <v>3</v>
      </c>
      <c r="GZ6" s="4881">
        <v>11</v>
      </c>
      <c r="HA6" s="4881">
        <v>3</v>
      </c>
      <c r="HB6" s="4881">
        <v>5</v>
      </c>
      <c r="HC6" s="4881">
        <v>10</v>
      </c>
      <c r="HD6" s="4881">
        <v>10</v>
      </c>
      <c r="HE6" s="4881">
        <v>2</v>
      </c>
      <c r="HF6" s="4881">
        <v>8</v>
      </c>
      <c r="HG6" s="4881">
        <v>6</v>
      </c>
      <c r="HH6" s="4881">
        <v>9</v>
      </c>
      <c r="HI6" s="4881">
        <v>7</v>
      </c>
      <c r="HJ6" s="4881">
        <v>9</v>
      </c>
      <c r="HK6" s="4881">
        <v>12</v>
      </c>
      <c r="HL6" s="4881">
        <v>8</v>
      </c>
      <c r="HM6" s="4881">
        <v>14</v>
      </c>
      <c r="HN6" s="4881">
        <v>6</v>
      </c>
      <c r="HO6" s="4881">
        <v>9</v>
      </c>
      <c r="HP6" s="4881">
        <v>9</v>
      </c>
      <c r="HQ6" s="4881">
        <v>3</v>
      </c>
      <c r="HR6" s="4881">
        <v>13</v>
      </c>
      <c r="HS6" s="4881">
        <v>13</v>
      </c>
      <c r="HT6" s="4881">
        <v>13</v>
      </c>
      <c r="HU6" s="4881">
        <v>14</v>
      </c>
      <c r="HV6" s="4881">
        <v>10</v>
      </c>
      <c r="HW6" s="4881">
        <v>7</v>
      </c>
      <c r="HX6" s="4881">
        <v>5</v>
      </c>
      <c r="HY6" s="4881">
        <v>10</v>
      </c>
      <c r="HZ6" s="4881">
        <v>16</v>
      </c>
      <c r="IA6" s="4881">
        <v>13</v>
      </c>
      <c r="IB6" s="4881">
        <v>5</v>
      </c>
      <c r="IC6" s="4881">
        <v>7</v>
      </c>
      <c r="ID6" s="4881">
        <v>8</v>
      </c>
      <c r="IE6" s="4881">
        <v>5</v>
      </c>
      <c r="IF6" s="4881">
        <v>2</v>
      </c>
      <c r="IG6" s="4881">
        <v>7</v>
      </c>
      <c r="IH6" s="4881">
        <v>12</v>
      </c>
      <c r="II6" s="4881">
        <v>7</v>
      </c>
      <c r="IJ6" s="4881">
        <v>2</v>
      </c>
      <c r="IK6" s="4881">
        <v>2</v>
      </c>
      <c r="IL6" s="4881">
        <v>8</v>
      </c>
      <c r="IM6" s="4881">
        <v>8</v>
      </c>
      <c r="IN6" s="4881">
        <v>6</v>
      </c>
      <c r="IO6" s="4881">
        <v>12</v>
      </c>
      <c r="IP6" s="4881">
        <v>5</v>
      </c>
      <c r="IQ6" s="4881">
        <v>7</v>
      </c>
      <c r="IR6" s="4881">
        <v>7</v>
      </c>
      <c r="IS6" s="4881">
        <v>5</v>
      </c>
      <c r="IT6" s="4881">
        <v>7</v>
      </c>
      <c r="IU6" s="4881">
        <v>18</v>
      </c>
      <c r="IV6" s="4881">
        <v>7</v>
      </c>
      <c r="IW6" s="4881">
        <v>4</v>
      </c>
      <c r="IX6" s="4881">
        <v>10</v>
      </c>
      <c r="IY6" s="4881">
        <v>3</v>
      </c>
      <c r="IZ6" s="4881">
        <v>7</v>
      </c>
      <c r="JA6" s="4881">
        <v>7</v>
      </c>
      <c r="JB6" s="4881">
        <v>2</v>
      </c>
      <c r="JC6" s="4881">
        <v>6</v>
      </c>
      <c r="JD6" s="4881">
        <v>2</v>
      </c>
      <c r="JE6" s="4881">
        <v>3</v>
      </c>
      <c r="JF6" s="4881">
        <v>16</v>
      </c>
      <c r="JG6" s="4881">
        <v>7</v>
      </c>
      <c r="JH6" s="4881">
        <v>20</v>
      </c>
      <c r="JI6" s="4881">
        <v>12</v>
      </c>
      <c r="JJ6" s="4881">
        <v>17</v>
      </c>
      <c r="JK6" s="4881">
        <v>13</v>
      </c>
      <c r="JL6" s="4881">
        <v>4</v>
      </c>
      <c r="JM6" s="4881">
        <v>6</v>
      </c>
      <c r="JN6" s="4881">
        <v>13</v>
      </c>
      <c r="JO6" s="4881">
        <v>9</v>
      </c>
      <c r="JP6" s="4881">
        <v>8</v>
      </c>
      <c r="JQ6" s="4881">
        <v>10</v>
      </c>
      <c r="JR6" s="4881">
        <v>11</v>
      </c>
      <c r="JS6" s="4881">
        <v>8</v>
      </c>
      <c r="JT6" s="4881">
        <v>23</v>
      </c>
      <c r="JU6" s="4881">
        <v>10</v>
      </c>
      <c r="JV6" s="4881">
        <v>7</v>
      </c>
      <c r="JW6" s="4881">
        <v>14</v>
      </c>
      <c r="JX6" s="4881">
        <v>10</v>
      </c>
      <c r="JY6" s="4881">
        <v>8</v>
      </c>
      <c r="JZ6" s="4881">
        <v>9</v>
      </c>
      <c r="KA6" s="4881">
        <v>15</v>
      </c>
      <c r="KB6" s="4881">
        <v>11</v>
      </c>
      <c r="KC6" s="4881">
        <v>11</v>
      </c>
      <c r="KD6" s="4881">
        <v>4</v>
      </c>
      <c r="KE6" s="4881">
        <v>7</v>
      </c>
      <c r="KF6" s="4881">
        <v>11</v>
      </c>
      <c r="KG6" s="4881">
        <v>3</v>
      </c>
      <c r="KH6" s="4881">
        <v>9</v>
      </c>
      <c r="KI6" s="4881">
        <v>8</v>
      </c>
      <c r="KJ6" s="4881">
        <v>5</v>
      </c>
      <c r="KK6" s="4881">
        <v>7</v>
      </c>
      <c r="KL6" s="4881">
        <v>12</v>
      </c>
      <c r="KM6" s="4881">
        <v>5</v>
      </c>
      <c r="KN6" s="4881">
        <v>6</v>
      </c>
      <c r="KO6" s="4881">
        <v>8</v>
      </c>
      <c r="KP6" s="4881">
        <v>11</v>
      </c>
      <c r="KQ6" s="4881">
        <v>10</v>
      </c>
      <c r="KR6" s="4881">
        <v>14</v>
      </c>
      <c r="KS6" s="4881">
        <v>4</v>
      </c>
      <c r="KT6" s="4881">
        <v>6</v>
      </c>
      <c r="KU6" s="4881">
        <v>5</v>
      </c>
      <c r="KV6" s="4881">
        <v>6</v>
      </c>
      <c r="KW6" s="4881">
        <v>4</v>
      </c>
      <c r="KX6" s="4881">
        <v>19</v>
      </c>
      <c r="KY6" s="4881">
        <v>16</v>
      </c>
      <c r="KZ6" s="4881">
        <v>6</v>
      </c>
      <c r="LA6" s="4881">
        <v>20</v>
      </c>
      <c r="LB6" s="4881">
        <v>15</v>
      </c>
      <c r="LC6" s="4881">
        <v>13</v>
      </c>
      <c r="LD6" s="4881">
        <v>21</v>
      </c>
      <c r="LE6" s="4881">
        <v>10</v>
      </c>
      <c r="LF6" s="4881">
        <v>13</v>
      </c>
      <c r="LG6" s="4881">
        <v>3</v>
      </c>
      <c r="LH6" s="4881">
        <v>16</v>
      </c>
      <c r="LI6" s="4881">
        <v>6</v>
      </c>
      <c r="LJ6" s="4881">
        <v>11</v>
      </c>
      <c r="LK6" s="4881">
        <v>3</v>
      </c>
      <c r="LL6" s="4881">
        <v>8</v>
      </c>
      <c r="LM6" s="4881">
        <v>9</v>
      </c>
      <c r="LN6" s="4881">
        <v>10</v>
      </c>
      <c r="LO6" s="4881">
        <v>7</v>
      </c>
      <c r="LP6" s="4881">
        <v>8</v>
      </c>
      <c r="LQ6" s="4881">
        <v>11</v>
      </c>
      <c r="LR6" s="4881">
        <v>10</v>
      </c>
      <c r="LS6" s="4881">
        <v>13</v>
      </c>
      <c r="LT6" s="4881">
        <v>7</v>
      </c>
      <c r="LU6" s="4881">
        <v>7</v>
      </c>
      <c r="LV6" s="4881">
        <v>11</v>
      </c>
      <c r="LW6" s="4881">
        <v>7</v>
      </c>
      <c r="LX6" s="4881">
        <v>9</v>
      </c>
      <c r="LY6" s="4881">
        <v>7</v>
      </c>
      <c r="LZ6" s="4881">
        <v>15</v>
      </c>
      <c r="MA6" s="4881">
        <v>5</v>
      </c>
      <c r="MB6" s="4881">
        <v>12</v>
      </c>
      <c r="MC6" s="4881">
        <v>10</v>
      </c>
      <c r="MD6" s="4881">
        <v>9</v>
      </c>
      <c r="ME6" s="4881">
        <v>6</v>
      </c>
      <c r="MF6" s="4881">
        <v>4</v>
      </c>
      <c r="MG6" s="4881">
        <v>2</v>
      </c>
      <c r="MH6" s="4881">
        <v>0</v>
      </c>
      <c r="MI6" s="4881">
        <v>0</v>
      </c>
      <c r="MJ6" s="4881">
        <v>0</v>
      </c>
      <c r="MK6" s="4881">
        <v>0</v>
      </c>
      <c r="ML6" s="4881">
        <v>0</v>
      </c>
      <c r="MM6" s="4881">
        <v>0</v>
      </c>
      <c r="MN6" s="4881">
        <v>0</v>
      </c>
      <c r="MO6" s="4881">
        <v>0</v>
      </c>
      <c r="MP6" s="4881">
        <v>0</v>
      </c>
      <c r="MQ6" s="4881">
        <v>0</v>
      </c>
      <c r="MR6" s="4881">
        <v>0</v>
      </c>
      <c r="MS6" s="4881">
        <v>0</v>
      </c>
      <c r="MT6" s="4881">
        <v>0</v>
      </c>
      <c r="MU6" s="4881">
        <v>0</v>
      </c>
      <c r="MV6" s="4881">
        <v>0</v>
      </c>
      <c r="MW6" s="4881">
        <v>0</v>
      </c>
      <c r="MX6" s="4881">
        <v>0</v>
      </c>
      <c r="MY6" s="4881">
        <v>0</v>
      </c>
      <c r="MZ6" s="4881">
        <v>0</v>
      </c>
      <c r="NA6" s="4881">
        <v>0</v>
      </c>
      <c r="NB6" s="4881">
        <v>0</v>
      </c>
      <c r="NC6" s="4881">
        <v>0</v>
      </c>
      <c r="ND6" s="4881">
        <v>0</v>
      </c>
      <c r="NE6" s="4881">
        <v>0</v>
      </c>
      <c r="NF6" s="4881">
        <v>0</v>
      </c>
      <c r="NG6" s="4881">
        <v>0</v>
      </c>
      <c r="NH6" s="4881">
        <v>0</v>
      </c>
      <c r="NI6" s="4881">
        <v>0</v>
      </c>
      <c r="NJ6" s="4881">
        <v>0</v>
      </c>
      <c r="NK6" s="4881">
        <v>0</v>
      </c>
      <c r="NL6" s="4881">
        <v>0</v>
      </c>
      <c r="NM6" s="4881">
        <v>0</v>
      </c>
      <c r="NN6" s="4881">
        <v>0</v>
      </c>
      <c r="NO6" s="4881">
        <v>0</v>
      </c>
      <c r="NP6" s="4881">
        <v>0</v>
      </c>
      <c r="NQ6" s="4881">
        <v>0</v>
      </c>
      <c r="NR6" s="4881">
        <v>0</v>
      </c>
      <c r="NS6" s="4881">
        <v>0</v>
      </c>
      <c r="NT6" s="4881">
        <v>0</v>
      </c>
      <c r="NU6" s="4881">
        <v>0</v>
      </c>
      <c r="NV6" s="4881">
        <v>0</v>
      </c>
      <c r="NW6" s="4881">
        <v>0</v>
      </c>
      <c r="NX6" s="4881">
        <v>0</v>
      </c>
      <c r="NY6" s="4881">
        <v>0</v>
      </c>
      <c r="NZ6" s="4881">
        <v>0</v>
      </c>
      <c r="OA6" s="4881">
        <v>0</v>
      </c>
      <c r="OB6" s="4881">
        <v>0</v>
      </c>
      <c r="OC6" s="4881">
        <v>0</v>
      </c>
      <c r="OD6" s="4881">
        <v>0</v>
      </c>
      <c r="OE6" s="4881">
        <v>0</v>
      </c>
      <c r="OF6" s="4881">
        <v>0</v>
      </c>
      <c r="OG6" s="4881">
        <v>0</v>
      </c>
      <c r="OH6" s="4881">
        <v>0</v>
      </c>
      <c r="OI6" s="4881">
        <v>0</v>
      </c>
      <c r="OJ6" s="4881">
        <v>0</v>
      </c>
      <c r="OK6" s="4881">
        <v>0</v>
      </c>
      <c r="OL6" s="4881">
        <v>0</v>
      </c>
      <c r="OM6" s="4881">
        <v>0</v>
      </c>
      <c r="ON6" s="4881">
        <v>0</v>
      </c>
      <c r="OO6" s="4881">
        <v>0</v>
      </c>
      <c r="OP6" s="4881">
        <v>0</v>
      </c>
      <c r="OQ6" s="4881">
        <v>0</v>
      </c>
      <c r="OR6" s="4881">
        <v>0</v>
      </c>
      <c r="OS6" s="4881">
        <v>0</v>
      </c>
      <c r="OT6" s="4881">
        <v>0</v>
      </c>
      <c r="OU6" s="4881">
        <v>0</v>
      </c>
      <c r="OV6" s="4881">
        <v>0</v>
      </c>
      <c r="OW6" s="4881">
        <v>0</v>
      </c>
      <c r="OX6" s="4881">
        <v>0</v>
      </c>
      <c r="OY6" s="4881">
        <v>0</v>
      </c>
      <c r="OZ6" s="4881">
        <v>0</v>
      </c>
      <c r="PA6" s="4881">
        <v>0</v>
      </c>
      <c r="PB6" s="4881">
        <v>0</v>
      </c>
      <c r="PC6" s="4881">
        <v>0</v>
      </c>
      <c r="PD6" s="4881">
        <v>0</v>
      </c>
      <c r="PE6" s="4881">
        <v>0</v>
      </c>
      <c r="PF6" s="4881">
        <v>0</v>
      </c>
      <c r="PG6" s="4881">
        <v>0</v>
      </c>
      <c r="PH6" s="4881">
        <v>0</v>
      </c>
      <c r="PI6" s="4881">
        <v>0</v>
      </c>
      <c r="PJ6" s="4881">
        <v>0</v>
      </c>
      <c r="PK6" s="4881">
        <v>0</v>
      </c>
      <c r="PL6" s="4881">
        <v>0</v>
      </c>
      <c r="PM6" s="4881">
        <v>0</v>
      </c>
      <c r="PN6" s="4881">
        <v>0</v>
      </c>
      <c r="PO6" s="4881">
        <v>0</v>
      </c>
      <c r="PP6" s="4881">
        <v>0</v>
      </c>
      <c r="PQ6" s="4881">
        <v>0</v>
      </c>
      <c r="PR6" s="4881">
        <v>0</v>
      </c>
      <c r="PS6" s="4881">
        <v>0</v>
      </c>
      <c r="PT6" s="4881">
        <v>0</v>
      </c>
      <c r="PU6" s="4881">
        <v>0</v>
      </c>
      <c r="PV6" s="4881">
        <v>0</v>
      </c>
      <c r="PW6" s="4881">
        <v>0</v>
      </c>
      <c r="PX6" s="4881">
        <v>0</v>
      </c>
      <c r="PY6" s="4881">
        <v>0</v>
      </c>
      <c r="PZ6" s="4881">
        <v>0</v>
      </c>
      <c r="QA6" s="4881">
        <v>0</v>
      </c>
      <c r="QB6" s="4881">
        <v>0</v>
      </c>
      <c r="QC6" s="4881">
        <v>0</v>
      </c>
      <c r="QD6" s="4881">
        <v>0</v>
      </c>
      <c r="QE6" s="4881">
        <v>0</v>
      </c>
      <c r="QF6" s="4881">
        <v>0</v>
      </c>
      <c r="QG6" s="4881">
        <v>0</v>
      </c>
      <c r="QH6" s="4881">
        <v>0</v>
      </c>
      <c r="QI6" s="4881">
        <v>0</v>
      </c>
      <c r="QJ6" s="4881">
        <v>0</v>
      </c>
      <c r="QK6" s="4881">
        <v>0</v>
      </c>
      <c r="QL6" s="4881">
        <v>0</v>
      </c>
      <c r="QM6" s="4881">
        <v>0</v>
      </c>
      <c r="QN6" s="4881">
        <v>0</v>
      </c>
      <c r="QO6" s="4881">
        <v>0</v>
      </c>
      <c r="QP6" s="4881">
        <v>0</v>
      </c>
      <c r="QQ6" s="4881">
        <v>0</v>
      </c>
      <c r="QR6" s="4881">
        <v>0</v>
      </c>
      <c r="QS6" s="4881">
        <v>0</v>
      </c>
      <c r="QT6" s="4881">
        <v>0</v>
      </c>
      <c r="QU6" s="4881">
        <v>0</v>
      </c>
      <c r="QV6" s="4881">
        <v>0</v>
      </c>
      <c r="QW6" s="4881">
        <v>0</v>
      </c>
      <c r="QX6" s="4881">
        <v>0</v>
      </c>
      <c r="QY6" s="4881">
        <v>0</v>
      </c>
      <c r="QZ6" s="4881">
        <v>0</v>
      </c>
      <c r="RA6" s="4881">
        <v>0</v>
      </c>
      <c r="RB6" s="4881">
        <v>0</v>
      </c>
      <c r="RC6" s="4881">
        <v>0</v>
      </c>
      <c r="RD6" s="4881">
        <v>0</v>
      </c>
      <c r="RE6" s="4881">
        <v>0</v>
      </c>
      <c r="RF6" s="4881">
        <v>0</v>
      </c>
      <c r="RG6" s="4881">
        <v>0</v>
      </c>
      <c r="RH6" s="4881">
        <v>0</v>
      </c>
      <c r="RI6" s="4881">
        <v>0</v>
      </c>
      <c r="RJ6" s="4881">
        <v>0</v>
      </c>
      <c r="RK6" s="4881">
        <v>0</v>
      </c>
      <c r="RL6" s="4881">
        <v>0</v>
      </c>
      <c r="RM6" s="4881">
        <v>0</v>
      </c>
      <c r="RN6" s="4881">
        <v>0</v>
      </c>
      <c r="RO6" s="4881">
        <v>0</v>
      </c>
      <c r="RP6" s="4881">
        <v>0</v>
      </c>
      <c r="RQ6" s="4881">
        <v>0</v>
      </c>
      <c r="RR6" s="4881">
        <v>0</v>
      </c>
      <c r="RS6" s="4881">
        <v>0</v>
      </c>
      <c r="RT6" s="4881">
        <v>0</v>
      </c>
      <c r="RU6" s="4881">
        <v>0</v>
      </c>
      <c r="RV6" s="4881">
        <v>0</v>
      </c>
      <c r="RW6" s="4881">
        <v>0</v>
      </c>
      <c r="RX6" s="4881">
        <v>0</v>
      </c>
      <c r="RY6" s="4881">
        <v>0</v>
      </c>
      <c r="RZ6" s="4881">
        <v>0</v>
      </c>
      <c r="SA6" s="4881">
        <v>0</v>
      </c>
      <c r="SB6" s="4881">
        <v>0</v>
      </c>
      <c r="SC6" s="4881">
        <v>0</v>
      </c>
      <c r="SD6" s="4881">
        <v>0</v>
      </c>
      <c r="SE6" s="4881">
        <v>0</v>
      </c>
      <c r="SF6" s="4881">
        <v>0</v>
      </c>
      <c r="SG6" s="4881">
        <v>0</v>
      </c>
      <c r="SH6" s="4881">
        <v>0</v>
      </c>
      <c r="SI6" s="4881">
        <v>0</v>
      </c>
      <c r="SJ6" s="4881">
        <v>0</v>
      </c>
      <c r="SK6" s="4881">
        <v>0</v>
      </c>
      <c r="SL6" s="4881">
        <v>0</v>
      </c>
      <c r="SM6" s="4881">
        <v>0</v>
      </c>
      <c r="SN6" s="4881">
        <v>0</v>
      </c>
      <c r="SO6" s="4881">
        <v>0</v>
      </c>
      <c r="SP6" s="4881">
        <v>0</v>
      </c>
      <c r="SQ6" s="4881">
        <v>0</v>
      </c>
      <c r="SR6" s="4881">
        <v>0</v>
      </c>
      <c r="SS6" s="4881">
        <v>0</v>
      </c>
      <c r="ST6" s="4881">
        <v>0</v>
      </c>
      <c r="SU6" s="4881">
        <v>0</v>
      </c>
      <c r="SV6" s="4881">
        <v>0</v>
      </c>
      <c r="SW6"/>
      <c r="SX6"/>
      <c r="SY6"/>
      <c r="SZ6"/>
      <c r="TA6"/>
      <c r="TB6"/>
      <c r="TC6"/>
      <c r="TD6"/>
      <c r="TE6"/>
      <c r="TF6"/>
      <c r="TG6"/>
      <c r="TH6"/>
      <c r="TI6"/>
      <c r="TJ6"/>
      <c r="TK6"/>
      <c r="TL6"/>
      <c r="TM6"/>
      <c r="TN6"/>
      <c r="TO6"/>
      <c r="TP6"/>
      <c r="TQ6"/>
      <c r="TR6"/>
      <c r="TS6"/>
    </row>
    <row r="7" spans="1:539" ht="13.2" x14ac:dyDescent="0.25">
      <c r="A7" s="4869" t="s">
        <v>28</v>
      </c>
      <c r="B7" s="4870">
        <v>39</v>
      </c>
      <c r="C7" s="4870">
        <v>30</v>
      </c>
      <c r="D7" s="4870">
        <v>38</v>
      </c>
      <c r="E7" s="4870">
        <v>1</v>
      </c>
      <c r="F7" s="4870">
        <v>3</v>
      </c>
      <c r="G7" s="4870">
        <v>9</v>
      </c>
      <c r="H7" s="4870">
        <v>25</v>
      </c>
      <c r="I7" s="4870">
        <v>22</v>
      </c>
      <c r="J7" s="4870">
        <v>48</v>
      </c>
      <c r="K7" s="4870">
        <v>76</v>
      </c>
      <c r="L7" s="4870">
        <v>24</v>
      </c>
      <c r="M7" s="4870">
        <v>17</v>
      </c>
      <c r="N7" s="4870">
        <v>25</v>
      </c>
      <c r="O7" s="4870">
        <v>49</v>
      </c>
      <c r="P7" s="4870">
        <v>31</v>
      </c>
      <c r="Q7" s="4870">
        <v>38</v>
      </c>
      <c r="R7" s="4870">
        <v>51</v>
      </c>
      <c r="S7" s="4870">
        <v>46</v>
      </c>
      <c r="T7" s="4870">
        <v>50</v>
      </c>
      <c r="U7" s="4870">
        <v>50</v>
      </c>
      <c r="V7" s="4870">
        <v>64</v>
      </c>
      <c r="W7" s="4870">
        <v>15</v>
      </c>
      <c r="X7" s="4870">
        <v>43</v>
      </c>
      <c r="Y7" s="4870">
        <v>34</v>
      </c>
      <c r="Z7" s="4870">
        <v>29</v>
      </c>
      <c r="AA7" s="4870">
        <v>41</v>
      </c>
      <c r="AB7" s="4870">
        <v>70</v>
      </c>
      <c r="AC7" s="4870">
        <v>48</v>
      </c>
      <c r="AD7" s="4870">
        <v>19</v>
      </c>
      <c r="AE7" s="4870">
        <v>19</v>
      </c>
      <c r="AF7" s="4870">
        <v>41</v>
      </c>
      <c r="AG7" s="4870">
        <v>60</v>
      </c>
      <c r="AH7" s="4870">
        <v>28</v>
      </c>
      <c r="AI7" s="4870">
        <v>40</v>
      </c>
      <c r="AJ7" s="4870">
        <v>48</v>
      </c>
      <c r="AK7" s="4870">
        <v>44</v>
      </c>
      <c r="AL7" s="4870">
        <v>57</v>
      </c>
      <c r="AM7" s="4870">
        <v>62</v>
      </c>
      <c r="AN7" s="4870">
        <v>49</v>
      </c>
      <c r="AO7" s="4870">
        <v>69</v>
      </c>
      <c r="AP7" s="4870">
        <v>40</v>
      </c>
      <c r="AQ7" s="4870">
        <v>31</v>
      </c>
      <c r="AR7" s="4870">
        <v>43</v>
      </c>
      <c r="AS7" s="4870">
        <v>48</v>
      </c>
      <c r="AT7" s="4870">
        <v>38</v>
      </c>
      <c r="AU7" s="4870">
        <v>58</v>
      </c>
      <c r="AV7" s="4870">
        <v>57</v>
      </c>
      <c r="AW7" s="4870">
        <v>39</v>
      </c>
      <c r="AX7" s="4870">
        <v>28</v>
      </c>
      <c r="AY7" s="4870">
        <v>51</v>
      </c>
      <c r="AZ7" s="4870">
        <v>36</v>
      </c>
      <c r="BA7" s="4870">
        <v>34</v>
      </c>
      <c r="BB7" s="4870">
        <v>17</v>
      </c>
      <c r="BC7" s="4870">
        <v>42</v>
      </c>
      <c r="BD7" s="4870">
        <v>64</v>
      </c>
      <c r="BE7" s="4870">
        <v>42</v>
      </c>
      <c r="BF7" s="4870">
        <v>63</v>
      </c>
      <c r="BG7" s="4870">
        <v>55</v>
      </c>
      <c r="BH7" s="4870">
        <v>35</v>
      </c>
      <c r="BI7" s="4870">
        <v>65</v>
      </c>
      <c r="BJ7" s="4870">
        <v>32</v>
      </c>
      <c r="BK7" s="4870">
        <v>26</v>
      </c>
      <c r="BL7" s="4870">
        <v>30</v>
      </c>
      <c r="BM7" s="4870">
        <v>59</v>
      </c>
      <c r="BN7" s="4870">
        <v>55</v>
      </c>
      <c r="BO7" s="4870">
        <v>36</v>
      </c>
      <c r="BP7" s="4870">
        <v>36</v>
      </c>
      <c r="BQ7" s="4870">
        <v>60</v>
      </c>
      <c r="BR7" s="4870">
        <v>57</v>
      </c>
      <c r="BS7" s="4870">
        <v>51</v>
      </c>
      <c r="BT7" s="4870">
        <v>24</v>
      </c>
      <c r="BU7" s="4870">
        <v>43</v>
      </c>
      <c r="BV7" s="4870">
        <v>56</v>
      </c>
      <c r="BW7" s="4870">
        <v>57</v>
      </c>
      <c r="BX7" s="4870">
        <v>25</v>
      </c>
      <c r="BY7" s="4870">
        <v>26</v>
      </c>
      <c r="BZ7" s="4870">
        <v>45</v>
      </c>
      <c r="CA7" s="4870">
        <v>62</v>
      </c>
      <c r="CB7" s="4870">
        <v>65</v>
      </c>
      <c r="CC7" s="4870">
        <v>53</v>
      </c>
      <c r="CD7" s="4870">
        <v>39</v>
      </c>
      <c r="CE7" s="4870">
        <v>51</v>
      </c>
      <c r="CF7" s="4870">
        <v>13</v>
      </c>
      <c r="CG7" s="4870">
        <v>45</v>
      </c>
      <c r="CH7" s="4870">
        <v>73</v>
      </c>
      <c r="CI7" s="4870">
        <v>45</v>
      </c>
      <c r="CJ7" s="4870">
        <v>37</v>
      </c>
      <c r="CK7" s="4870">
        <v>41</v>
      </c>
      <c r="CL7" s="4870">
        <v>55</v>
      </c>
      <c r="CM7" s="4870">
        <v>44</v>
      </c>
      <c r="CN7" s="4870">
        <v>30</v>
      </c>
      <c r="CO7" s="4870">
        <v>1</v>
      </c>
      <c r="CP7" s="4870">
        <v>1</v>
      </c>
      <c r="CQ7" s="4870">
        <v>45</v>
      </c>
      <c r="CR7" s="4870">
        <v>62</v>
      </c>
      <c r="CS7" s="4870">
        <v>43</v>
      </c>
      <c r="CT7" s="4870">
        <v>62</v>
      </c>
      <c r="CU7" s="4870">
        <v>88</v>
      </c>
      <c r="CV7" s="4870">
        <v>47</v>
      </c>
      <c r="CW7" s="4870">
        <v>50</v>
      </c>
      <c r="CX7" s="4870">
        <v>37</v>
      </c>
      <c r="CY7" s="4870">
        <v>24</v>
      </c>
      <c r="CZ7" s="4870">
        <v>24</v>
      </c>
      <c r="DA7" s="4870">
        <v>44</v>
      </c>
      <c r="DB7" s="4870">
        <v>33</v>
      </c>
      <c r="DC7" s="4870">
        <v>35</v>
      </c>
      <c r="DD7" s="4870">
        <v>23</v>
      </c>
      <c r="DE7" s="4870">
        <v>14</v>
      </c>
      <c r="DF7" s="4870">
        <v>49</v>
      </c>
      <c r="DG7" s="4870">
        <v>99</v>
      </c>
      <c r="DH7" s="4870">
        <v>87</v>
      </c>
      <c r="DI7" s="4870">
        <v>61</v>
      </c>
      <c r="DJ7" s="4870">
        <v>55</v>
      </c>
      <c r="DK7" s="4870">
        <v>49</v>
      </c>
      <c r="DL7" s="4870">
        <v>40</v>
      </c>
      <c r="DM7" s="4870">
        <v>39</v>
      </c>
      <c r="DN7" s="4870">
        <v>59</v>
      </c>
      <c r="DO7" s="4870">
        <v>59</v>
      </c>
      <c r="DP7" s="4870">
        <v>42</v>
      </c>
      <c r="DQ7" s="4870">
        <v>42</v>
      </c>
      <c r="DR7" s="4870">
        <v>45</v>
      </c>
      <c r="DS7" s="4870">
        <v>55</v>
      </c>
      <c r="DT7" s="4870">
        <v>32</v>
      </c>
      <c r="DU7" s="4870">
        <v>50</v>
      </c>
      <c r="DV7" s="4870">
        <v>51</v>
      </c>
      <c r="DW7" s="4870">
        <v>24</v>
      </c>
      <c r="DX7" s="4870">
        <v>47</v>
      </c>
      <c r="DY7" s="4870">
        <v>55</v>
      </c>
      <c r="DZ7" s="4870">
        <v>48</v>
      </c>
      <c r="EA7" s="4870">
        <v>43</v>
      </c>
      <c r="EB7" s="4870">
        <v>58</v>
      </c>
      <c r="EC7" s="4870">
        <v>37</v>
      </c>
      <c r="ED7" s="4870">
        <v>45</v>
      </c>
      <c r="EE7" s="4870">
        <v>10</v>
      </c>
      <c r="EF7" s="4870">
        <v>48</v>
      </c>
      <c r="EG7" s="4870">
        <v>40</v>
      </c>
      <c r="EH7" s="4870">
        <v>29</v>
      </c>
      <c r="EI7" s="4870">
        <v>38</v>
      </c>
      <c r="EJ7" s="4870">
        <v>45</v>
      </c>
      <c r="EK7" s="4870">
        <v>40</v>
      </c>
      <c r="EL7" s="4870">
        <v>49</v>
      </c>
      <c r="EM7" s="4870">
        <v>64</v>
      </c>
      <c r="EN7" s="4870">
        <v>3</v>
      </c>
      <c r="EO7" s="4870">
        <v>63</v>
      </c>
      <c r="EP7" s="4870">
        <v>39</v>
      </c>
      <c r="EQ7" s="4870">
        <v>41</v>
      </c>
      <c r="ER7" s="4870">
        <v>57</v>
      </c>
      <c r="ES7" s="4870">
        <v>19</v>
      </c>
      <c r="ET7" s="4870">
        <v>68</v>
      </c>
      <c r="EU7" s="4870">
        <v>40</v>
      </c>
      <c r="EV7" s="4870">
        <v>36</v>
      </c>
      <c r="EW7" s="4870">
        <v>32</v>
      </c>
      <c r="EX7" s="4870">
        <v>42</v>
      </c>
      <c r="EY7" s="4870">
        <v>29</v>
      </c>
      <c r="EZ7" s="4870">
        <v>34</v>
      </c>
      <c r="FA7" s="4870">
        <v>42</v>
      </c>
      <c r="FB7" s="4870">
        <v>48</v>
      </c>
      <c r="FC7" s="4870">
        <v>54</v>
      </c>
      <c r="FD7" s="4870">
        <v>48</v>
      </c>
      <c r="FE7" s="4870">
        <v>46</v>
      </c>
      <c r="FF7" s="4870">
        <v>38</v>
      </c>
      <c r="FG7" s="4870">
        <v>49</v>
      </c>
      <c r="FH7" s="4870">
        <v>42</v>
      </c>
      <c r="FI7" s="4870">
        <v>33</v>
      </c>
      <c r="FJ7" s="4870">
        <v>24</v>
      </c>
      <c r="FK7" s="4870">
        <v>29</v>
      </c>
      <c r="FL7" s="4870">
        <v>18</v>
      </c>
      <c r="FM7" s="4870">
        <v>62</v>
      </c>
      <c r="FN7" s="4870">
        <v>41</v>
      </c>
      <c r="FO7" s="4870">
        <v>27</v>
      </c>
      <c r="FP7" s="4870">
        <v>21</v>
      </c>
      <c r="FQ7" s="4870">
        <v>36</v>
      </c>
      <c r="FR7" s="4870">
        <v>34</v>
      </c>
      <c r="FS7" s="4870">
        <v>40</v>
      </c>
      <c r="FT7" s="4870">
        <v>45</v>
      </c>
      <c r="FU7" s="4870">
        <v>51</v>
      </c>
      <c r="FV7" s="4870">
        <v>32</v>
      </c>
      <c r="FW7" s="4870">
        <v>41</v>
      </c>
      <c r="FX7" s="4870">
        <v>71</v>
      </c>
      <c r="FY7" s="4870">
        <v>28</v>
      </c>
      <c r="FZ7" s="4870">
        <v>37</v>
      </c>
      <c r="GA7" s="4870">
        <v>40</v>
      </c>
      <c r="GB7" s="4870">
        <v>28</v>
      </c>
      <c r="GC7" s="4870">
        <v>53</v>
      </c>
      <c r="GD7" s="4870">
        <v>50</v>
      </c>
      <c r="GE7" s="4870">
        <v>44</v>
      </c>
      <c r="GF7" s="4870">
        <v>25</v>
      </c>
      <c r="GG7" s="4870">
        <v>53</v>
      </c>
      <c r="GH7" s="4870">
        <v>34</v>
      </c>
      <c r="GI7" s="4870">
        <v>30</v>
      </c>
      <c r="GJ7" s="4870">
        <v>42</v>
      </c>
      <c r="GK7" s="4870">
        <v>37</v>
      </c>
      <c r="GL7" s="4870">
        <v>36</v>
      </c>
      <c r="GM7" s="4870">
        <v>34</v>
      </c>
      <c r="GN7" s="4870">
        <v>32</v>
      </c>
      <c r="GO7" s="4870">
        <v>43</v>
      </c>
      <c r="GP7" s="4870">
        <v>14</v>
      </c>
      <c r="GQ7" s="4870">
        <v>42</v>
      </c>
      <c r="GR7" s="4870">
        <v>32</v>
      </c>
      <c r="GS7" s="4870">
        <v>19</v>
      </c>
      <c r="GT7" s="4870">
        <v>33</v>
      </c>
      <c r="GU7" s="4870">
        <v>26</v>
      </c>
      <c r="GV7" s="4870">
        <v>42</v>
      </c>
      <c r="GW7" s="4870">
        <v>43</v>
      </c>
      <c r="GX7" s="4870">
        <v>40</v>
      </c>
      <c r="GY7" s="4870">
        <v>14</v>
      </c>
      <c r="GZ7" s="4870">
        <v>59</v>
      </c>
      <c r="HA7" s="4870">
        <v>28</v>
      </c>
      <c r="HB7" s="4870">
        <v>15</v>
      </c>
      <c r="HC7" s="4870">
        <v>39</v>
      </c>
      <c r="HD7" s="4870">
        <v>46</v>
      </c>
      <c r="HE7" s="4870">
        <v>29</v>
      </c>
      <c r="HF7" s="4870">
        <v>31</v>
      </c>
      <c r="HG7" s="4870">
        <v>42</v>
      </c>
      <c r="HH7" s="4870">
        <v>38</v>
      </c>
      <c r="HI7" s="4870">
        <v>29</v>
      </c>
      <c r="HJ7" s="4870">
        <v>34</v>
      </c>
      <c r="HK7" s="4870">
        <v>68</v>
      </c>
      <c r="HL7" s="4870">
        <v>31</v>
      </c>
      <c r="HM7" s="4870">
        <v>51</v>
      </c>
      <c r="HN7" s="4870">
        <v>19</v>
      </c>
      <c r="HO7" s="4870">
        <v>42</v>
      </c>
      <c r="HP7" s="4870">
        <v>41</v>
      </c>
      <c r="HQ7" s="4870">
        <v>27</v>
      </c>
      <c r="HR7" s="4870">
        <v>59</v>
      </c>
      <c r="HS7" s="4870">
        <v>42</v>
      </c>
      <c r="HT7" s="4870">
        <v>47</v>
      </c>
      <c r="HU7" s="4870">
        <v>60</v>
      </c>
      <c r="HV7" s="4870">
        <v>39</v>
      </c>
      <c r="HW7" s="4870">
        <v>29</v>
      </c>
      <c r="HX7" s="4870">
        <v>37</v>
      </c>
      <c r="HY7" s="4870">
        <v>29</v>
      </c>
      <c r="HZ7" s="4870">
        <v>48</v>
      </c>
      <c r="IA7" s="4870">
        <v>41</v>
      </c>
      <c r="IB7" s="4870">
        <v>35</v>
      </c>
      <c r="IC7" s="4870">
        <v>44</v>
      </c>
      <c r="ID7" s="4870">
        <v>29</v>
      </c>
      <c r="IE7" s="4870">
        <v>20</v>
      </c>
      <c r="IF7" s="4870">
        <v>10</v>
      </c>
      <c r="IG7" s="4870">
        <v>37</v>
      </c>
      <c r="IH7" s="4870">
        <v>41</v>
      </c>
      <c r="II7" s="4870">
        <v>28</v>
      </c>
      <c r="IJ7" s="4870">
        <v>4</v>
      </c>
      <c r="IK7" s="4870">
        <v>9</v>
      </c>
      <c r="IL7" s="4870">
        <v>33</v>
      </c>
      <c r="IM7" s="4870">
        <v>38</v>
      </c>
      <c r="IN7" s="4870">
        <v>35</v>
      </c>
      <c r="IO7" s="4870">
        <v>49</v>
      </c>
      <c r="IP7" s="4870">
        <v>27</v>
      </c>
      <c r="IQ7" s="4870">
        <v>36</v>
      </c>
      <c r="IR7" s="4870">
        <v>45</v>
      </c>
      <c r="IS7" s="4870">
        <v>28</v>
      </c>
      <c r="IT7" s="4870">
        <v>29</v>
      </c>
      <c r="IU7" s="4870">
        <v>72</v>
      </c>
      <c r="IV7" s="4870">
        <v>44</v>
      </c>
      <c r="IW7" s="4870">
        <v>27</v>
      </c>
      <c r="IX7" s="4870">
        <v>33</v>
      </c>
      <c r="IY7" s="4870">
        <v>19</v>
      </c>
      <c r="IZ7" s="4870">
        <v>33</v>
      </c>
      <c r="JA7" s="4870">
        <v>38</v>
      </c>
      <c r="JB7" s="4870">
        <v>28</v>
      </c>
      <c r="JC7" s="4870">
        <v>24</v>
      </c>
      <c r="JD7" s="4870">
        <v>31</v>
      </c>
      <c r="JE7" s="4870">
        <v>19</v>
      </c>
      <c r="JF7" s="4870">
        <v>69</v>
      </c>
      <c r="JG7" s="4870">
        <v>36</v>
      </c>
      <c r="JH7" s="4870">
        <v>66</v>
      </c>
      <c r="JI7" s="4870">
        <v>48</v>
      </c>
      <c r="JJ7" s="4870">
        <v>53</v>
      </c>
      <c r="JK7" s="4870">
        <v>36</v>
      </c>
      <c r="JL7" s="4870">
        <v>14</v>
      </c>
      <c r="JM7" s="4870">
        <v>32</v>
      </c>
      <c r="JN7" s="4870">
        <v>49</v>
      </c>
      <c r="JO7" s="4870">
        <v>27</v>
      </c>
      <c r="JP7" s="4870">
        <v>37</v>
      </c>
      <c r="JQ7" s="4870">
        <v>48</v>
      </c>
      <c r="JR7" s="4870">
        <v>40</v>
      </c>
      <c r="JS7" s="4870">
        <v>36</v>
      </c>
      <c r="JT7" s="4870">
        <v>74</v>
      </c>
      <c r="JU7" s="4870">
        <v>37</v>
      </c>
      <c r="JV7" s="4870">
        <v>30</v>
      </c>
      <c r="JW7" s="4870">
        <v>57</v>
      </c>
      <c r="JX7" s="4870">
        <v>44</v>
      </c>
      <c r="JY7" s="4870">
        <v>31</v>
      </c>
      <c r="JZ7" s="4870">
        <v>39</v>
      </c>
      <c r="KA7" s="4870">
        <v>52</v>
      </c>
      <c r="KB7" s="4870">
        <v>37</v>
      </c>
      <c r="KC7" s="4870">
        <v>32</v>
      </c>
      <c r="KD7" s="4870">
        <v>23</v>
      </c>
      <c r="KE7" s="4870">
        <v>52</v>
      </c>
      <c r="KF7" s="4870">
        <v>38</v>
      </c>
      <c r="KG7" s="4870">
        <v>22</v>
      </c>
      <c r="KH7" s="4870">
        <v>47</v>
      </c>
      <c r="KI7" s="4870">
        <v>34</v>
      </c>
      <c r="KJ7" s="4870">
        <v>21</v>
      </c>
      <c r="KK7" s="4870">
        <v>27</v>
      </c>
      <c r="KL7" s="4870">
        <v>42</v>
      </c>
      <c r="KM7" s="4870">
        <v>12</v>
      </c>
      <c r="KN7" s="4870">
        <v>42</v>
      </c>
      <c r="KO7" s="4870">
        <v>37</v>
      </c>
      <c r="KP7" s="4870">
        <v>58</v>
      </c>
      <c r="KQ7" s="4870">
        <v>50</v>
      </c>
      <c r="KR7" s="4870">
        <v>58</v>
      </c>
      <c r="KS7" s="4870">
        <v>36</v>
      </c>
      <c r="KT7" s="4870">
        <v>27</v>
      </c>
      <c r="KU7" s="4870">
        <v>33</v>
      </c>
      <c r="KV7" s="4870">
        <v>32</v>
      </c>
      <c r="KW7" s="4870">
        <v>15</v>
      </c>
      <c r="KX7" s="4870">
        <v>63</v>
      </c>
      <c r="KY7" s="4870">
        <v>45</v>
      </c>
      <c r="KZ7" s="4870">
        <v>30</v>
      </c>
      <c r="LA7" s="4870">
        <v>63</v>
      </c>
      <c r="LB7" s="4870">
        <v>51</v>
      </c>
      <c r="LC7" s="4870">
        <v>46</v>
      </c>
      <c r="LD7" s="4870">
        <v>75</v>
      </c>
      <c r="LE7" s="4870">
        <v>31</v>
      </c>
      <c r="LF7" s="4870">
        <v>42</v>
      </c>
      <c r="LG7" s="4870">
        <v>15</v>
      </c>
      <c r="LH7" s="4870">
        <v>51</v>
      </c>
      <c r="LI7" s="4870">
        <v>35</v>
      </c>
      <c r="LJ7" s="4870">
        <v>48</v>
      </c>
      <c r="LK7" s="4870">
        <v>26</v>
      </c>
      <c r="LL7" s="4870">
        <v>34</v>
      </c>
      <c r="LM7" s="4870">
        <v>30</v>
      </c>
      <c r="LN7" s="4870">
        <v>27</v>
      </c>
      <c r="LO7" s="4870">
        <v>27</v>
      </c>
      <c r="LP7" s="4870">
        <v>22</v>
      </c>
      <c r="LQ7" s="4870">
        <v>37</v>
      </c>
      <c r="LR7" s="4870">
        <v>42</v>
      </c>
      <c r="LS7" s="4870">
        <v>59</v>
      </c>
      <c r="LT7" s="4870">
        <v>28</v>
      </c>
      <c r="LU7" s="4870">
        <v>35</v>
      </c>
      <c r="LV7" s="4870">
        <v>48</v>
      </c>
      <c r="LW7" s="4870">
        <v>40</v>
      </c>
      <c r="LX7" s="4870">
        <v>35</v>
      </c>
      <c r="LY7" s="4870">
        <v>30</v>
      </c>
      <c r="LZ7" s="4870">
        <v>51</v>
      </c>
      <c r="MA7" s="4870">
        <v>24</v>
      </c>
      <c r="MB7" s="4870">
        <v>49</v>
      </c>
      <c r="MC7" s="4870">
        <v>28</v>
      </c>
      <c r="MD7" s="4870">
        <v>31</v>
      </c>
      <c r="ME7" s="4870">
        <v>29</v>
      </c>
      <c r="MF7" s="4870">
        <v>35</v>
      </c>
      <c r="MG7" s="4870">
        <v>4</v>
      </c>
      <c r="MH7" s="4870">
        <v>13</v>
      </c>
      <c r="MI7" s="4870">
        <v>33</v>
      </c>
      <c r="MJ7" s="4870">
        <v>34</v>
      </c>
      <c r="MK7" s="4870">
        <v>19</v>
      </c>
      <c r="ML7" s="4870">
        <v>56</v>
      </c>
      <c r="MM7" s="4870">
        <v>32</v>
      </c>
      <c r="MN7" s="4870">
        <v>49</v>
      </c>
      <c r="MO7" s="4870">
        <v>15</v>
      </c>
      <c r="MP7" s="4870">
        <v>25</v>
      </c>
      <c r="MQ7" s="4870">
        <v>41</v>
      </c>
      <c r="MR7" s="4870">
        <v>34</v>
      </c>
      <c r="MS7" s="4870">
        <v>23</v>
      </c>
      <c r="MT7" s="4870">
        <v>21</v>
      </c>
      <c r="MU7" s="4870">
        <v>29</v>
      </c>
      <c r="MV7" s="4870">
        <v>28</v>
      </c>
      <c r="MW7" s="4870">
        <v>29</v>
      </c>
      <c r="MX7" s="4870">
        <v>0</v>
      </c>
      <c r="MY7" s="4870">
        <v>31</v>
      </c>
      <c r="MZ7" s="4870">
        <v>18</v>
      </c>
      <c r="NA7" s="4870">
        <v>20</v>
      </c>
      <c r="NB7" s="4870">
        <v>33</v>
      </c>
      <c r="NC7" s="4870">
        <v>19</v>
      </c>
      <c r="ND7" s="4870">
        <v>25</v>
      </c>
      <c r="NE7" s="4870">
        <v>36</v>
      </c>
      <c r="NF7" s="4870">
        <v>12</v>
      </c>
      <c r="NG7" s="4870">
        <v>33</v>
      </c>
      <c r="NH7" s="4870">
        <v>19</v>
      </c>
      <c r="NI7" s="4870">
        <v>26</v>
      </c>
      <c r="NJ7" s="4870">
        <v>33</v>
      </c>
      <c r="NK7" s="4870">
        <v>23</v>
      </c>
      <c r="NL7" s="4870">
        <v>29</v>
      </c>
      <c r="NM7" s="4870">
        <v>34</v>
      </c>
      <c r="NN7" s="4870">
        <v>33</v>
      </c>
      <c r="NO7" s="4870">
        <v>10</v>
      </c>
      <c r="NP7" s="4870">
        <v>44</v>
      </c>
      <c r="NQ7" s="4870">
        <v>15</v>
      </c>
      <c r="NR7" s="4870">
        <v>43</v>
      </c>
      <c r="NS7" s="4870">
        <v>25</v>
      </c>
      <c r="NT7" s="4870">
        <v>35</v>
      </c>
      <c r="NU7" s="4870">
        <v>24</v>
      </c>
      <c r="NV7" s="4870">
        <v>12</v>
      </c>
      <c r="NW7" s="4870">
        <v>37</v>
      </c>
      <c r="NX7" s="4870">
        <v>12</v>
      </c>
      <c r="NY7" s="4870">
        <v>0</v>
      </c>
      <c r="NZ7" s="4870">
        <v>19</v>
      </c>
      <c r="OA7" s="4870">
        <v>21</v>
      </c>
      <c r="OB7" s="4870">
        <v>30</v>
      </c>
      <c r="OC7" s="4870">
        <v>22</v>
      </c>
      <c r="OD7" s="4870">
        <v>28</v>
      </c>
      <c r="OE7" s="4870">
        <v>44</v>
      </c>
      <c r="OF7" s="4870">
        <v>15</v>
      </c>
      <c r="OG7" s="4870">
        <v>23</v>
      </c>
      <c r="OH7" s="4870">
        <v>54</v>
      </c>
      <c r="OI7" s="4870">
        <v>16</v>
      </c>
      <c r="OJ7" s="4870">
        <v>15</v>
      </c>
      <c r="OK7" s="4870">
        <v>50</v>
      </c>
      <c r="OL7" s="4870">
        <v>17</v>
      </c>
      <c r="OM7" s="4870">
        <v>44</v>
      </c>
      <c r="ON7" s="4870">
        <v>4</v>
      </c>
      <c r="OO7" s="4870">
        <v>5</v>
      </c>
      <c r="OP7" s="4870">
        <v>56</v>
      </c>
      <c r="OQ7" s="4870">
        <v>45</v>
      </c>
      <c r="OR7" s="4870">
        <v>20</v>
      </c>
      <c r="OS7" s="4870">
        <v>18</v>
      </c>
      <c r="OT7" s="4870">
        <v>26</v>
      </c>
      <c r="OU7" s="4870">
        <v>37</v>
      </c>
      <c r="OV7" s="4870">
        <v>19</v>
      </c>
      <c r="OW7" s="4870">
        <v>34</v>
      </c>
      <c r="OX7" s="4870">
        <v>27</v>
      </c>
      <c r="OY7" s="4870">
        <v>15</v>
      </c>
      <c r="OZ7" s="4870">
        <v>30</v>
      </c>
      <c r="PA7" s="4870">
        <v>22</v>
      </c>
      <c r="PB7" s="4870">
        <v>39</v>
      </c>
      <c r="PC7" s="4870">
        <v>36</v>
      </c>
      <c r="PD7" s="4870">
        <v>8</v>
      </c>
      <c r="PE7" s="4870">
        <v>4</v>
      </c>
      <c r="PF7" s="4870">
        <v>12</v>
      </c>
      <c r="PG7" s="4870">
        <v>50</v>
      </c>
      <c r="PH7" s="4870">
        <v>30</v>
      </c>
      <c r="PI7" s="4870">
        <v>26</v>
      </c>
      <c r="PJ7" s="4870">
        <v>30</v>
      </c>
      <c r="PK7" s="4870">
        <v>31</v>
      </c>
      <c r="PL7" s="4870">
        <v>40</v>
      </c>
      <c r="PM7" s="4870">
        <v>21</v>
      </c>
      <c r="PN7" s="4870">
        <v>5</v>
      </c>
      <c r="PO7" s="4870">
        <v>0</v>
      </c>
      <c r="PP7" s="4870">
        <v>23</v>
      </c>
      <c r="PQ7" s="4870">
        <v>23</v>
      </c>
      <c r="PR7" s="4870">
        <v>26</v>
      </c>
      <c r="PS7" s="4870">
        <v>30</v>
      </c>
      <c r="PT7" s="4870">
        <v>25</v>
      </c>
      <c r="PU7" s="4870">
        <v>36</v>
      </c>
      <c r="PV7" s="4870">
        <v>30</v>
      </c>
      <c r="PW7" s="4870">
        <v>10</v>
      </c>
      <c r="PX7" s="4870">
        <v>16</v>
      </c>
      <c r="PY7" s="4870">
        <v>24</v>
      </c>
      <c r="PZ7" s="4870">
        <v>28</v>
      </c>
      <c r="QA7" s="4870">
        <v>24</v>
      </c>
      <c r="QB7" s="4870">
        <v>36</v>
      </c>
      <c r="QC7" s="4870">
        <v>18</v>
      </c>
      <c r="QD7" s="4870">
        <v>37</v>
      </c>
      <c r="QE7" s="4870">
        <v>15</v>
      </c>
      <c r="QF7" s="4870">
        <v>17</v>
      </c>
      <c r="QG7" s="4870">
        <v>32</v>
      </c>
      <c r="QH7" s="4870">
        <v>12</v>
      </c>
      <c r="QI7" s="4870">
        <v>29</v>
      </c>
      <c r="QJ7" s="4870">
        <v>20</v>
      </c>
      <c r="QK7" s="4870">
        <v>14</v>
      </c>
      <c r="QL7" s="4870">
        <v>24</v>
      </c>
      <c r="QM7" s="4870">
        <v>25</v>
      </c>
      <c r="QN7" s="4870">
        <v>0</v>
      </c>
      <c r="QO7" s="4870">
        <v>29</v>
      </c>
      <c r="QP7" s="4870">
        <v>21</v>
      </c>
      <c r="QQ7" s="4870">
        <v>18</v>
      </c>
      <c r="QR7" s="4870">
        <v>16</v>
      </c>
      <c r="QS7" s="4870">
        <v>30</v>
      </c>
      <c r="QT7" s="4870">
        <v>22</v>
      </c>
      <c r="QU7" s="4870">
        <v>22</v>
      </c>
      <c r="QV7" s="4870">
        <v>31</v>
      </c>
      <c r="QW7" s="4870">
        <v>27</v>
      </c>
      <c r="QX7" s="4870">
        <v>47</v>
      </c>
      <c r="QY7" s="4870">
        <v>12</v>
      </c>
      <c r="QZ7" s="4870">
        <v>18</v>
      </c>
      <c r="RA7" s="4870">
        <v>18</v>
      </c>
      <c r="RB7" s="4870">
        <v>26</v>
      </c>
      <c r="RC7" s="4870">
        <v>38</v>
      </c>
      <c r="RD7" s="4870">
        <v>17</v>
      </c>
      <c r="RE7" s="4870">
        <v>25</v>
      </c>
      <c r="RF7" s="4870">
        <v>11</v>
      </c>
      <c r="RG7" s="4870">
        <v>21</v>
      </c>
      <c r="RH7" s="4870">
        <v>24</v>
      </c>
      <c r="RI7" s="4870">
        <v>12</v>
      </c>
      <c r="RJ7" s="4870">
        <v>29</v>
      </c>
      <c r="RK7" s="4870">
        <v>28</v>
      </c>
      <c r="RL7" s="4870">
        <v>20</v>
      </c>
      <c r="RM7" s="4870">
        <v>0</v>
      </c>
      <c r="RN7" s="4870">
        <v>21</v>
      </c>
      <c r="RO7" s="4870">
        <v>24</v>
      </c>
      <c r="RP7" s="4870">
        <v>17</v>
      </c>
      <c r="RQ7" s="4870">
        <v>39</v>
      </c>
      <c r="RR7" s="4870">
        <v>21</v>
      </c>
      <c r="RS7" s="4870">
        <v>16</v>
      </c>
      <c r="RT7" s="4870">
        <v>15</v>
      </c>
      <c r="RU7" s="4870">
        <v>0</v>
      </c>
      <c r="RV7" s="4870">
        <v>21</v>
      </c>
      <c r="RW7" s="4870">
        <v>15</v>
      </c>
      <c r="RX7" s="4870">
        <v>15</v>
      </c>
      <c r="RY7" s="4870">
        <v>26</v>
      </c>
      <c r="RZ7" s="4870">
        <v>28</v>
      </c>
      <c r="SA7" s="4870">
        <v>33</v>
      </c>
      <c r="SB7" s="4870">
        <v>26</v>
      </c>
      <c r="SC7" s="4870">
        <v>10</v>
      </c>
      <c r="SD7" s="4870">
        <v>15</v>
      </c>
      <c r="SE7" s="4870">
        <v>9</v>
      </c>
      <c r="SF7" s="4870">
        <v>23</v>
      </c>
      <c r="SG7" s="4870">
        <v>19</v>
      </c>
      <c r="SH7" s="4870">
        <v>12</v>
      </c>
      <c r="SI7" s="4870">
        <v>21</v>
      </c>
      <c r="SJ7" s="4870">
        <v>22</v>
      </c>
      <c r="SK7" s="4870">
        <v>22</v>
      </c>
      <c r="SL7" s="4870">
        <v>46</v>
      </c>
      <c r="SM7" s="4870">
        <v>8</v>
      </c>
      <c r="SN7" s="4870">
        <v>42</v>
      </c>
      <c r="SO7" s="4870">
        <v>16</v>
      </c>
      <c r="SP7" s="4870">
        <v>23</v>
      </c>
      <c r="SQ7" s="4870">
        <v>17</v>
      </c>
      <c r="SR7" s="4870">
        <v>6</v>
      </c>
      <c r="SS7" s="4870">
        <v>10</v>
      </c>
      <c r="ST7" s="4870">
        <v>54</v>
      </c>
      <c r="SU7" s="4870">
        <v>18</v>
      </c>
      <c r="SV7" s="4870">
        <v>26</v>
      </c>
      <c r="SW7"/>
      <c r="SX7"/>
      <c r="SY7"/>
      <c r="SZ7"/>
      <c r="TA7"/>
      <c r="TB7"/>
      <c r="TC7"/>
      <c r="TD7"/>
      <c r="TE7"/>
      <c r="TF7"/>
      <c r="TG7"/>
      <c r="TH7"/>
      <c r="TI7"/>
      <c r="TJ7"/>
      <c r="TK7"/>
      <c r="TL7"/>
      <c r="TM7"/>
      <c r="TN7"/>
      <c r="TO7"/>
      <c r="TP7"/>
      <c r="TQ7"/>
      <c r="TR7"/>
      <c r="TS7"/>
    </row>
    <row r="8" spans="1:539" ht="13.2" x14ac:dyDescent="0.2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row>
    <row r="9" spans="1:539" ht="13.2" x14ac:dyDescent="0.2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row>
    <row r="10" spans="1:539" ht="13.2" x14ac:dyDescent="0.25">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row>
    <row r="11" spans="1:539" ht="13.2" x14ac:dyDescent="0.25">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row>
    <row r="12" spans="1:539" ht="13.2" x14ac:dyDescent="0.25">
      <c r="A12"/>
      <c r="B12"/>
      <c r="C12"/>
      <c r="D12"/>
      <c r="E12"/>
      <c r="F12"/>
      <c r="G12"/>
      <c r="H12"/>
      <c r="I12"/>
      <c r="J12"/>
      <c r="K12"/>
      <c r="L12"/>
      <c r="M12"/>
      <c r="N12"/>
      <c r="O12"/>
      <c r="P12"/>
      <c r="Q12"/>
      <c r="R12"/>
      <c r="S12"/>
      <c r="T12"/>
      <c r="U12"/>
      <c r="V12"/>
    </row>
  </sheetData>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SY23"/>
  <sheetViews>
    <sheetView showGridLines="0" workbookViewId="0">
      <pane xSplit="2" ySplit="1" topLeftCell="SL2" activePane="bottomRight" state="frozen"/>
      <selection activeCell="RQ46" sqref="RQ46"/>
      <selection pane="topRight" activeCell="RQ46" sqref="RQ46"/>
      <selection pane="bottomLeft" activeCell="RQ46" sqref="RQ46"/>
      <selection pane="bottomRight" activeCell="A3" sqref="A3:A7"/>
    </sheetView>
  </sheetViews>
  <sheetFormatPr defaultColWidth="9.109375" defaultRowHeight="13.2" x14ac:dyDescent="0.25"/>
  <cols>
    <col min="1" max="1" width="17.33203125" style="3124" bestFit="1" customWidth="1"/>
    <col min="2" max="2" width="29" style="3124" bestFit="1" customWidth="1"/>
    <col min="3" max="3" width="10.6640625" style="3124" bestFit="1" customWidth="1"/>
    <col min="4" max="4" width="10.6640625" style="4636" bestFit="1" customWidth="1"/>
    <col min="5" max="7" width="10.6640625" style="4636" customWidth="1"/>
    <col min="8" max="8" width="9.109375" style="3124"/>
    <col min="9" max="9" width="10.88671875" style="3124" customWidth="1"/>
    <col min="10" max="12" width="10.88671875" style="4636" customWidth="1"/>
    <col min="13" max="338" width="10.88671875" style="4862" customWidth="1"/>
    <col min="339" max="433" width="9.6640625" style="4836" bestFit="1" customWidth="1"/>
    <col min="434" max="434" width="9.6640625" style="3124" bestFit="1" customWidth="1"/>
    <col min="435" max="436" width="9.6640625" style="4862" bestFit="1" customWidth="1"/>
    <col min="437" max="437" width="9.6640625" style="3124" bestFit="1" customWidth="1"/>
    <col min="438" max="461" width="9.6640625" style="4862" bestFit="1" customWidth="1"/>
    <col min="462" max="519" width="10.6640625" style="4862" bestFit="1" customWidth="1"/>
    <col min="520" max="16384" width="9.109375" style="3124"/>
  </cols>
  <sheetData>
    <row r="1" spans="1:519" ht="14.4" x14ac:dyDescent="0.3">
      <c r="A1" s="3135" t="s">
        <v>476</v>
      </c>
      <c r="B1" s="3136"/>
      <c r="C1" s="4662">
        <v>42734</v>
      </c>
      <c r="D1" s="4662">
        <v>42738</v>
      </c>
      <c r="E1" s="4662">
        <v>42739</v>
      </c>
      <c r="F1" s="4662">
        <v>42740</v>
      </c>
      <c r="G1" s="4662">
        <v>42741</v>
      </c>
      <c r="H1" s="4662">
        <v>42742</v>
      </c>
      <c r="I1" s="4662">
        <v>42743</v>
      </c>
      <c r="J1" s="4662">
        <v>42744</v>
      </c>
      <c r="K1" s="4662">
        <v>42745</v>
      </c>
      <c r="L1" s="4662">
        <v>42746</v>
      </c>
      <c r="M1" s="4662">
        <v>42747</v>
      </c>
      <c r="N1" s="4662">
        <v>42748</v>
      </c>
      <c r="O1" s="4662">
        <v>42751</v>
      </c>
      <c r="P1" s="4662">
        <v>42752</v>
      </c>
      <c r="Q1" s="4662">
        <v>42753</v>
      </c>
      <c r="R1" s="4662">
        <v>42754</v>
      </c>
      <c r="S1" s="4662">
        <v>42755</v>
      </c>
      <c r="T1" s="4662">
        <v>42758</v>
      </c>
      <c r="U1" s="4662">
        <v>42759</v>
      </c>
      <c r="V1" s="4662">
        <v>42760</v>
      </c>
      <c r="W1" s="4662">
        <v>42761</v>
      </c>
      <c r="X1" s="4662">
        <v>42762</v>
      </c>
      <c r="Y1" s="4662">
        <v>42765</v>
      </c>
      <c r="Z1" s="4662">
        <v>42766</v>
      </c>
      <c r="AA1" s="4662">
        <v>42767</v>
      </c>
      <c r="AB1" s="4662">
        <v>42768</v>
      </c>
      <c r="AC1" s="4662">
        <v>42769</v>
      </c>
      <c r="AD1" s="4662">
        <v>42772</v>
      </c>
      <c r="AE1" s="4662">
        <v>42773</v>
      </c>
      <c r="AF1" s="4662">
        <v>42774</v>
      </c>
      <c r="AG1" s="4662">
        <v>42775</v>
      </c>
      <c r="AH1" s="4662">
        <v>42776</v>
      </c>
      <c r="AI1" s="4662">
        <v>42779</v>
      </c>
      <c r="AJ1" s="4662">
        <v>42780</v>
      </c>
      <c r="AK1" s="4662">
        <v>42781</v>
      </c>
      <c r="AL1" s="4662">
        <v>42782</v>
      </c>
      <c r="AM1" s="4662">
        <v>42783</v>
      </c>
      <c r="AN1" s="4662">
        <v>42786</v>
      </c>
      <c r="AO1" s="4662">
        <v>42787</v>
      </c>
      <c r="AP1" s="4662">
        <v>42788</v>
      </c>
      <c r="AQ1" s="4662">
        <v>42789</v>
      </c>
      <c r="AR1" s="4662">
        <v>42790</v>
      </c>
      <c r="AS1" s="4662">
        <v>42793</v>
      </c>
      <c r="AT1" s="4662">
        <v>42794</v>
      </c>
      <c r="AU1" s="4662">
        <v>42795</v>
      </c>
      <c r="AV1" s="4662">
        <v>42796</v>
      </c>
      <c r="AW1" s="4662">
        <v>42797</v>
      </c>
      <c r="AX1" s="4662">
        <v>42800</v>
      </c>
      <c r="AY1" s="4662">
        <v>42801</v>
      </c>
      <c r="AZ1" s="4662">
        <v>42802</v>
      </c>
      <c r="BA1" s="4662">
        <v>42803</v>
      </c>
      <c r="BB1" s="4662">
        <v>42804</v>
      </c>
      <c r="BC1" s="4662">
        <v>42807</v>
      </c>
      <c r="BD1" s="4662">
        <v>42808</v>
      </c>
      <c r="BE1" s="4662">
        <v>42809</v>
      </c>
      <c r="BF1" s="4662">
        <v>42810</v>
      </c>
      <c r="BG1" s="4662">
        <v>42811</v>
      </c>
      <c r="BH1" s="4662">
        <v>42814</v>
      </c>
      <c r="BI1" s="4662">
        <v>42815</v>
      </c>
      <c r="BJ1" s="4662">
        <v>42816</v>
      </c>
      <c r="BK1" s="4662">
        <v>42817</v>
      </c>
      <c r="BL1" s="4662">
        <v>42818</v>
      </c>
      <c r="BM1" s="4662">
        <v>42821</v>
      </c>
      <c r="BN1" s="4662">
        <v>42822</v>
      </c>
      <c r="BO1" s="4662">
        <v>42823</v>
      </c>
      <c r="BP1" s="4662">
        <v>42824</v>
      </c>
      <c r="BQ1" s="4662">
        <v>42825</v>
      </c>
      <c r="BR1" s="4662">
        <v>42828</v>
      </c>
      <c r="BS1" s="4662">
        <v>42829</v>
      </c>
      <c r="BT1" s="4662">
        <v>42830</v>
      </c>
      <c r="BU1" s="4662">
        <v>42831</v>
      </c>
      <c r="BV1" s="4662">
        <v>42832</v>
      </c>
      <c r="BW1" s="4662">
        <v>42835</v>
      </c>
      <c r="BX1" s="4662">
        <v>42836</v>
      </c>
      <c r="BY1" s="4662">
        <v>42837</v>
      </c>
      <c r="BZ1" s="4662">
        <v>42838</v>
      </c>
      <c r="CA1" s="4662">
        <v>42839</v>
      </c>
      <c r="CB1" s="4662">
        <v>42842</v>
      </c>
      <c r="CC1" s="4662">
        <v>42843</v>
      </c>
      <c r="CD1" s="4662">
        <v>42844</v>
      </c>
      <c r="CE1" s="4662">
        <v>42845</v>
      </c>
      <c r="CF1" s="4662">
        <v>42846</v>
      </c>
      <c r="CG1" s="4662">
        <v>42849</v>
      </c>
      <c r="CH1" s="4662">
        <v>42850</v>
      </c>
      <c r="CI1" s="4662">
        <v>42851</v>
      </c>
      <c r="CJ1" s="4662">
        <v>42852</v>
      </c>
      <c r="CK1" s="4662">
        <v>42853</v>
      </c>
      <c r="CL1" s="4662">
        <v>42856</v>
      </c>
      <c r="CM1" s="4662">
        <v>42857</v>
      </c>
      <c r="CN1" s="4662">
        <v>42858</v>
      </c>
      <c r="CO1" s="4662">
        <v>42859</v>
      </c>
      <c r="CP1" s="4662">
        <v>42860</v>
      </c>
      <c r="CQ1" s="4662">
        <v>42863</v>
      </c>
      <c r="CR1" s="4662">
        <v>42864</v>
      </c>
      <c r="CS1" s="4662">
        <v>42865</v>
      </c>
      <c r="CT1" s="4662">
        <v>42866</v>
      </c>
      <c r="CU1" s="4662">
        <v>42867</v>
      </c>
      <c r="CV1" s="4662">
        <v>42870</v>
      </c>
      <c r="CW1" s="4662">
        <v>42871</v>
      </c>
      <c r="CX1" s="4662">
        <v>42872</v>
      </c>
      <c r="CY1" s="4662">
        <v>42873</v>
      </c>
      <c r="CZ1" s="4662">
        <v>42874</v>
      </c>
      <c r="DA1" s="4662">
        <v>42877</v>
      </c>
      <c r="DB1" s="4662">
        <v>42878</v>
      </c>
      <c r="DC1" s="4662">
        <v>42879</v>
      </c>
      <c r="DD1" s="4662">
        <v>42880</v>
      </c>
      <c r="DE1" s="4662">
        <v>42881</v>
      </c>
      <c r="DF1" s="4662">
        <v>42884</v>
      </c>
      <c r="DG1" s="4662">
        <v>42885</v>
      </c>
      <c r="DH1" s="4662">
        <v>42886</v>
      </c>
      <c r="DI1" s="4662">
        <v>42887</v>
      </c>
      <c r="DJ1" s="4662">
        <v>42888</v>
      </c>
      <c r="DK1" s="4662">
        <v>42891</v>
      </c>
      <c r="DL1" s="4662">
        <v>42892</v>
      </c>
      <c r="DM1" s="4662">
        <v>42893</v>
      </c>
      <c r="DN1" s="4662">
        <v>42894</v>
      </c>
      <c r="DO1" s="4662">
        <v>42895</v>
      </c>
      <c r="DP1" s="4662">
        <v>42898</v>
      </c>
      <c r="DQ1" s="4662">
        <v>42899</v>
      </c>
      <c r="DR1" s="4662">
        <v>42900</v>
      </c>
      <c r="DS1" s="4662">
        <v>42901</v>
      </c>
      <c r="DT1" s="4662">
        <v>42902</v>
      </c>
      <c r="DU1" s="4662">
        <v>42905</v>
      </c>
      <c r="DV1" s="4662">
        <v>42906</v>
      </c>
      <c r="DW1" s="4662">
        <v>42907</v>
      </c>
      <c r="DX1" s="4662">
        <v>42908</v>
      </c>
      <c r="DY1" s="4662">
        <v>42909</v>
      </c>
      <c r="DZ1" s="4662">
        <v>42912</v>
      </c>
      <c r="EA1" s="4662">
        <v>42913</v>
      </c>
      <c r="EB1" s="4662">
        <v>42914</v>
      </c>
      <c r="EC1" s="4662">
        <v>42915</v>
      </c>
      <c r="ED1" s="4662">
        <v>42916</v>
      </c>
      <c r="EE1" s="4662">
        <v>42919</v>
      </c>
      <c r="EF1" s="4662">
        <v>42921</v>
      </c>
      <c r="EG1" s="4662">
        <v>42922</v>
      </c>
      <c r="EH1" s="4662">
        <v>42923</v>
      </c>
      <c r="EI1" s="4662">
        <v>42926</v>
      </c>
      <c r="EJ1" s="4662">
        <v>42927</v>
      </c>
      <c r="EK1" s="4662">
        <v>42928</v>
      </c>
      <c r="EL1" s="4662">
        <v>42929</v>
      </c>
      <c r="EM1" s="4662">
        <v>42930</v>
      </c>
      <c r="EN1" s="4662">
        <v>42933</v>
      </c>
      <c r="EO1" s="4662">
        <v>42934</v>
      </c>
      <c r="EP1" s="4662">
        <v>42935</v>
      </c>
      <c r="EQ1" s="4662">
        <v>42936</v>
      </c>
      <c r="ER1" s="4662">
        <v>42937</v>
      </c>
      <c r="ES1" s="4662">
        <v>42940</v>
      </c>
      <c r="ET1" s="4662">
        <v>42941</v>
      </c>
      <c r="EU1" s="4662">
        <v>42942</v>
      </c>
      <c r="EV1" s="4662">
        <v>42943</v>
      </c>
      <c r="EW1" s="4662">
        <v>42944</v>
      </c>
      <c r="EX1" s="4662">
        <v>42947</v>
      </c>
      <c r="EY1" s="4662">
        <v>42948</v>
      </c>
      <c r="EZ1" s="4662">
        <v>42949</v>
      </c>
      <c r="FA1" s="4662">
        <v>42950</v>
      </c>
      <c r="FB1" s="4662">
        <v>42951</v>
      </c>
      <c r="FC1" s="4662">
        <v>42954</v>
      </c>
      <c r="FD1" s="4662">
        <v>42955</v>
      </c>
      <c r="FE1" s="4662">
        <v>42956</v>
      </c>
      <c r="FF1" s="4662">
        <v>42957</v>
      </c>
      <c r="FG1" s="4662">
        <v>42958</v>
      </c>
      <c r="FH1" s="4662">
        <v>42961</v>
      </c>
      <c r="FI1" s="4662">
        <v>42962</v>
      </c>
      <c r="FJ1" s="4662">
        <v>42963</v>
      </c>
      <c r="FK1" s="4662">
        <v>42964</v>
      </c>
      <c r="FL1" s="4662">
        <v>42965</v>
      </c>
      <c r="FM1" s="4662">
        <v>42966</v>
      </c>
      <c r="FN1" s="4662">
        <v>42968</v>
      </c>
      <c r="FO1" s="4662">
        <v>42969</v>
      </c>
      <c r="FP1" s="4662">
        <v>42970</v>
      </c>
      <c r="FQ1" s="4662">
        <v>42971</v>
      </c>
      <c r="FR1" s="4662">
        <v>42972</v>
      </c>
      <c r="FS1" s="4662">
        <v>42975</v>
      </c>
      <c r="FT1" s="4662">
        <v>42976</v>
      </c>
      <c r="FU1" s="4662">
        <v>42977</v>
      </c>
      <c r="FV1" s="4662">
        <v>42978</v>
      </c>
      <c r="FW1" s="4662">
        <v>42979</v>
      </c>
      <c r="FX1" s="4662">
        <v>42982</v>
      </c>
      <c r="FY1" s="4662">
        <v>42983</v>
      </c>
      <c r="FZ1" s="4662">
        <v>42984</v>
      </c>
      <c r="GA1" s="4662">
        <v>42985</v>
      </c>
      <c r="GB1" s="4662">
        <v>42986</v>
      </c>
      <c r="GC1" s="4662">
        <v>42989</v>
      </c>
      <c r="GD1" s="4662">
        <v>42990</v>
      </c>
      <c r="GE1" s="4662">
        <v>42991</v>
      </c>
      <c r="GF1" s="4662">
        <v>42992</v>
      </c>
      <c r="GG1" s="4662">
        <v>42993</v>
      </c>
      <c r="GH1" s="4662">
        <v>42996</v>
      </c>
      <c r="GI1" s="4662">
        <v>42997</v>
      </c>
      <c r="GJ1" s="4662">
        <v>42998</v>
      </c>
      <c r="GK1" s="4662">
        <v>42999</v>
      </c>
      <c r="GL1" s="4662">
        <v>43000</v>
      </c>
      <c r="GM1" s="4662">
        <v>43003</v>
      </c>
      <c r="GN1" s="4662">
        <v>43004</v>
      </c>
      <c r="GO1" s="4662">
        <v>43005</v>
      </c>
      <c r="GP1" s="4662">
        <v>43006</v>
      </c>
      <c r="GQ1" s="4662">
        <v>43007</v>
      </c>
      <c r="GR1" s="4662">
        <v>43010</v>
      </c>
      <c r="GS1" s="4662">
        <v>43011</v>
      </c>
      <c r="GT1" s="4662">
        <v>43012</v>
      </c>
      <c r="GU1" s="4662">
        <v>43013</v>
      </c>
      <c r="GV1" s="4662">
        <v>43014</v>
      </c>
      <c r="GW1" s="4662">
        <v>43017</v>
      </c>
      <c r="GX1" s="4662">
        <v>43018</v>
      </c>
      <c r="GY1" s="4662">
        <v>43019</v>
      </c>
      <c r="GZ1" s="4662">
        <v>43020</v>
      </c>
      <c r="HA1" s="4662">
        <v>43021</v>
      </c>
      <c r="HB1" s="4662">
        <v>43024</v>
      </c>
      <c r="HC1" s="4662">
        <v>43025</v>
      </c>
      <c r="HD1" s="4662">
        <v>43026</v>
      </c>
      <c r="HE1" s="4662">
        <v>43027</v>
      </c>
      <c r="HF1" s="4662">
        <v>43028</v>
      </c>
      <c r="HG1" s="4662">
        <v>43031</v>
      </c>
      <c r="HH1" s="4662">
        <v>43032</v>
      </c>
      <c r="HI1" s="4662">
        <v>43033</v>
      </c>
      <c r="HJ1" s="4662">
        <v>43034</v>
      </c>
      <c r="HK1" s="4662">
        <v>43035</v>
      </c>
      <c r="HL1" s="4662">
        <v>43038</v>
      </c>
      <c r="HM1" s="4662">
        <v>43039</v>
      </c>
      <c r="HN1" s="4662">
        <v>43040</v>
      </c>
      <c r="HO1" s="4662">
        <v>43041</v>
      </c>
      <c r="HP1" s="4662">
        <v>43042</v>
      </c>
      <c r="HQ1" s="4662">
        <v>43045</v>
      </c>
      <c r="HR1" s="4662">
        <v>43046</v>
      </c>
      <c r="HS1" s="4662">
        <v>43047</v>
      </c>
      <c r="HT1" s="4662">
        <v>43048</v>
      </c>
      <c r="HU1" s="4662">
        <v>43049</v>
      </c>
      <c r="HV1" s="4662">
        <v>43052</v>
      </c>
      <c r="HW1" s="4662">
        <v>43053</v>
      </c>
      <c r="HX1" s="4662">
        <v>43054</v>
      </c>
      <c r="HY1" s="4662">
        <v>43055</v>
      </c>
      <c r="HZ1" s="4662">
        <v>43056</v>
      </c>
      <c r="IA1" s="4662">
        <v>43059</v>
      </c>
      <c r="IB1" s="4662">
        <v>43060</v>
      </c>
      <c r="IC1" s="4662">
        <v>43061</v>
      </c>
      <c r="ID1" s="4662">
        <v>43062</v>
      </c>
      <c r="IE1" s="4662">
        <v>43063</v>
      </c>
      <c r="IF1" s="4662">
        <v>43066</v>
      </c>
      <c r="IG1" s="4662">
        <v>43067</v>
      </c>
      <c r="IH1" s="4662">
        <v>43068</v>
      </c>
      <c r="II1" s="4662">
        <v>43069</v>
      </c>
      <c r="IJ1" s="4662">
        <v>43070</v>
      </c>
      <c r="IK1" s="4662">
        <v>43073</v>
      </c>
      <c r="IL1" s="4662">
        <v>43074</v>
      </c>
      <c r="IM1" s="4662">
        <v>43075</v>
      </c>
      <c r="IN1" s="4662">
        <v>43076</v>
      </c>
      <c r="IO1" s="4662">
        <v>43077</v>
      </c>
      <c r="IP1" s="4662">
        <v>43080</v>
      </c>
      <c r="IQ1" s="4662">
        <v>43081</v>
      </c>
      <c r="IR1" s="4662">
        <v>43082</v>
      </c>
      <c r="IS1" s="4662">
        <v>43083</v>
      </c>
      <c r="IT1" s="4662">
        <v>43084</v>
      </c>
      <c r="IU1" s="4662">
        <v>43087</v>
      </c>
      <c r="IV1" s="4662">
        <v>43088</v>
      </c>
      <c r="IW1" s="4662">
        <v>43089</v>
      </c>
      <c r="IX1" s="4662">
        <v>43090</v>
      </c>
      <c r="IY1" s="4662">
        <v>43091</v>
      </c>
      <c r="IZ1" s="4662">
        <v>43095</v>
      </c>
      <c r="JA1" s="4662">
        <v>43096</v>
      </c>
      <c r="JB1" s="4662">
        <v>43097</v>
      </c>
      <c r="JC1" s="4662">
        <v>43098</v>
      </c>
      <c r="JD1" s="4662">
        <v>43102</v>
      </c>
      <c r="JE1" s="4662">
        <v>43103</v>
      </c>
      <c r="JF1" s="4662">
        <v>43104</v>
      </c>
      <c r="JG1" s="4662">
        <v>43105</v>
      </c>
      <c r="JH1" s="4662">
        <v>43108</v>
      </c>
      <c r="JI1" s="4662">
        <v>43109</v>
      </c>
      <c r="JJ1" s="4662">
        <v>43110</v>
      </c>
      <c r="JK1" s="4662">
        <v>43111</v>
      </c>
      <c r="JL1" s="4662">
        <v>43112</v>
      </c>
      <c r="JM1" s="4662">
        <v>43115</v>
      </c>
      <c r="JN1" s="4662">
        <v>43116</v>
      </c>
      <c r="JO1" s="4662">
        <v>43117</v>
      </c>
      <c r="JP1" s="4662">
        <v>43118</v>
      </c>
      <c r="JQ1" s="4662">
        <v>43119</v>
      </c>
      <c r="JR1" s="4662">
        <v>43122</v>
      </c>
      <c r="JS1" s="4662">
        <v>43123</v>
      </c>
      <c r="JT1" s="4662">
        <v>43124</v>
      </c>
      <c r="JU1" s="4662">
        <v>43125</v>
      </c>
      <c r="JV1" s="4662">
        <v>43126</v>
      </c>
      <c r="JW1" s="4662">
        <v>43129</v>
      </c>
      <c r="JX1" s="4662">
        <v>43130</v>
      </c>
      <c r="JY1" s="4662">
        <v>43131</v>
      </c>
      <c r="JZ1" s="4662">
        <v>43132</v>
      </c>
      <c r="KA1" s="4662">
        <v>43133</v>
      </c>
      <c r="KB1" s="4662">
        <v>43136</v>
      </c>
      <c r="KC1" s="4662">
        <v>43137</v>
      </c>
      <c r="KD1" s="4662">
        <v>43138</v>
      </c>
      <c r="KE1" s="4662">
        <v>43139</v>
      </c>
      <c r="KF1" s="4662">
        <v>43140</v>
      </c>
      <c r="KG1" s="4662">
        <v>43143</v>
      </c>
      <c r="KH1" s="4662">
        <v>43144</v>
      </c>
      <c r="KI1" s="4662">
        <v>43145</v>
      </c>
      <c r="KJ1" s="4662">
        <v>43146</v>
      </c>
      <c r="KK1" s="4662">
        <v>43147</v>
      </c>
      <c r="KL1" s="4662">
        <v>43150</v>
      </c>
      <c r="KM1" s="4662">
        <v>43151</v>
      </c>
      <c r="KN1" s="4662">
        <v>43152</v>
      </c>
      <c r="KO1" s="4662">
        <v>43153</v>
      </c>
      <c r="KP1" s="4662">
        <v>43154</v>
      </c>
      <c r="KQ1" s="4662">
        <v>43157</v>
      </c>
      <c r="KR1" s="4662">
        <v>43158</v>
      </c>
      <c r="KS1" s="4662">
        <v>43159</v>
      </c>
      <c r="KT1" s="4662">
        <v>43160</v>
      </c>
      <c r="KU1" s="4662">
        <v>43161</v>
      </c>
      <c r="KV1" s="4662">
        <v>43164</v>
      </c>
      <c r="KW1" s="4662">
        <v>43165</v>
      </c>
      <c r="KX1" s="4662">
        <v>43166</v>
      </c>
      <c r="KY1" s="4662">
        <v>43167</v>
      </c>
      <c r="KZ1" s="4662">
        <v>43168</v>
      </c>
      <c r="LA1" s="4662">
        <v>43171</v>
      </c>
      <c r="LB1" s="4662">
        <v>43172</v>
      </c>
      <c r="LC1" s="4662">
        <v>43173</v>
      </c>
      <c r="LD1" s="4662">
        <v>43174</v>
      </c>
      <c r="LE1" s="4662">
        <v>43175</v>
      </c>
      <c r="LF1" s="4662">
        <v>43178</v>
      </c>
      <c r="LG1" s="4662">
        <v>43179</v>
      </c>
      <c r="LH1" s="4662">
        <v>43180</v>
      </c>
      <c r="LI1" s="4662">
        <v>43181</v>
      </c>
      <c r="LJ1" s="4662">
        <v>43182</v>
      </c>
      <c r="LK1" s="4662">
        <v>43185</v>
      </c>
      <c r="LL1" s="4662">
        <v>43186</v>
      </c>
      <c r="LM1" s="4662">
        <v>43187</v>
      </c>
      <c r="LN1" s="4662">
        <v>43188</v>
      </c>
      <c r="LO1" s="4662">
        <v>43189</v>
      </c>
      <c r="LP1" s="4662">
        <v>43192</v>
      </c>
      <c r="LQ1" s="4662">
        <v>43193</v>
      </c>
      <c r="LR1" s="4662">
        <v>43194</v>
      </c>
      <c r="LS1" s="4662">
        <v>43195</v>
      </c>
      <c r="LT1" s="4662">
        <v>43196</v>
      </c>
      <c r="LU1" s="4662">
        <v>43199</v>
      </c>
      <c r="LV1" s="4662">
        <v>43200</v>
      </c>
      <c r="LW1" s="4662">
        <v>43201</v>
      </c>
      <c r="LX1" s="4662">
        <v>43202</v>
      </c>
      <c r="LY1" s="4662">
        <v>43203</v>
      </c>
      <c r="LZ1" s="4662">
        <v>43206</v>
      </c>
      <c r="MA1" s="4662">
        <v>43207</v>
      </c>
      <c r="MB1" s="4662">
        <v>43208</v>
      </c>
      <c r="MC1" s="4662">
        <v>43209</v>
      </c>
      <c r="MD1" s="4662">
        <v>43210</v>
      </c>
      <c r="ME1" s="4662">
        <v>43213</v>
      </c>
      <c r="MF1" s="4662">
        <v>43214</v>
      </c>
      <c r="MG1" s="4662">
        <v>43215</v>
      </c>
      <c r="MH1" s="4662">
        <v>43216</v>
      </c>
      <c r="MI1" s="4662">
        <v>43217</v>
      </c>
      <c r="MJ1" s="4662">
        <v>43220</v>
      </c>
      <c r="MK1" s="4662">
        <v>43221</v>
      </c>
      <c r="ML1" s="4662">
        <v>43222</v>
      </c>
      <c r="MM1" s="4662">
        <v>43223</v>
      </c>
      <c r="MN1" s="4662">
        <v>43224</v>
      </c>
      <c r="MO1" s="4662">
        <v>43227</v>
      </c>
      <c r="MP1" s="4662">
        <v>43228</v>
      </c>
      <c r="MQ1" s="4662">
        <v>43229</v>
      </c>
      <c r="MR1" s="4662">
        <v>43230</v>
      </c>
      <c r="MS1" s="4662">
        <v>43231</v>
      </c>
      <c r="MT1" s="4662">
        <v>43234</v>
      </c>
      <c r="MU1" s="4662">
        <v>43235</v>
      </c>
      <c r="MV1" s="4662">
        <v>43236</v>
      </c>
      <c r="MW1" s="4662">
        <v>43237</v>
      </c>
      <c r="MX1" s="4662">
        <v>43238</v>
      </c>
      <c r="MY1" s="4662">
        <v>43241</v>
      </c>
      <c r="MZ1" s="4662">
        <v>43242</v>
      </c>
      <c r="NA1" s="4662">
        <v>43243</v>
      </c>
      <c r="NB1" s="4662">
        <v>43244</v>
      </c>
      <c r="NC1" s="4662">
        <v>43245</v>
      </c>
      <c r="ND1" s="4662">
        <v>43249</v>
      </c>
      <c r="NE1" s="4662">
        <v>43250</v>
      </c>
      <c r="NF1" s="4662">
        <v>43251</v>
      </c>
      <c r="NG1" s="4662">
        <v>43252</v>
      </c>
      <c r="NH1" s="4662">
        <v>43255</v>
      </c>
      <c r="NI1" s="4662">
        <v>43256</v>
      </c>
      <c r="NJ1" s="4662">
        <v>43257</v>
      </c>
      <c r="NK1" s="4662">
        <v>43258</v>
      </c>
      <c r="NL1" s="4662">
        <v>43259</v>
      </c>
      <c r="NM1" s="4662">
        <v>43262</v>
      </c>
      <c r="NN1" s="4662">
        <v>43263</v>
      </c>
      <c r="NO1" s="4662">
        <v>43264</v>
      </c>
      <c r="NP1" s="4662">
        <v>43265</v>
      </c>
      <c r="NQ1" s="4662">
        <v>43266</v>
      </c>
      <c r="NR1" s="4662">
        <v>43269</v>
      </c>
      <c r="NS1" s="4662">
        <v>43270</v>
      </c>
      <c r="NT1" s="4662">
        <v>43271</v>
      </c>
      <c r="NU1" s="4662">
        <v>43272</v>
      </c>
      <c r="NV1" s="4662">
        <v>43273</v>
      </c>
      <c r="NW1" s="4662">
        <v>43276</v>
      </c>
      <c r="NX1" s="4662">
        <v>43277</v>
      </c>
      <c r="NY1" s="4662">
        <v>43278</v>
      </c>
      <c r="NZ1" s="4662">
        <v>43279</v>
      </c>
      <c r="OA1" s="4662">
        <v>43280</v>
      </c>
      <c r="OB1" s="4662">
        <v>43283</v>
      </c>
      <c r="OC1" s="4662">
        <v>43284</v>
      </c>
      <c r="OD1" s="4662">
        <v>43286</v>
      </c>
      <c r="OE1" s="4662">
        <v>43287</v>
      </c>
      <c r="OF1" s="4662">
        <v>43290</v>
      </c>
      <c r="OG1" s="4662">
        <v>43291</v>
      </c>
      <c r="OH1" s="4662">
        <v>43292</v>
      </c>
      <c r="OI1" s="4662">
        <v>43293</v>
      </c>
      <c r="OJ1" s="4662">
        <v>43294</v>
      </c>
      <c r="OK1" s="4662">
        <v>43297</v>
      </c>
      <c r="OL1" s="4662">
        <v>43298</v>
      </c>
      <c r="OM1" s="4662">
        <v>43299</v>
      </c>
      <c r="ON1" s="4662">
        <v>43300</v>
      </c>
      <c r="OO1" s="4662">
        <v>43301</v>
      </c>
      <c r="OP1" s="4662">
        <v>43304</v>
      </c>
      <c r="OQ1" s="4662">
        <v>43305</v>
      </c>
      <c r="OR1" s="4662">
        <v>43306</v>
      </c>
      <c r="OS1" s="4662">
        <v>43307</v>
      </c>
      <c r="OT1" s="4662">
        <v>43308</v>
      </c>
      <c r="OU1" s="4662">
        <v>43311</v>
      </c>
      <c r="OV1" s="4662">
        <v>43312</v>
      </c>
      <c r="OW1" s="4662">
        <v>43313</v>
      </c>
      <c r="OX1" s="4662">
        <v>43314</v>
      </c>
      <c r="OY1" s="4662">
        <v>43315</v>
      </c>
      <c r="OZ1" s="4662">
        <v>43318</v>
      </c>
      <c r="PA1" s="4662">
        <v>43319</v>
      </c>
      <c r="PB1" s="4662">
        <v>43320</v>
      </c>
      <c r="PC1" s="4662">
        <v>43321</v>
      </c>
      <c r="PD1" s="4662">
        <v>43322</v>
      </c>
      <c r="PE1" s="4662">
        <v>43325</v>
      </c>
      <c r="PF1" s="4662">
        <v>43326</v>
      </c>
      <c r="PG1" s="4662">
        <v>43327</v>
      </c>
      <c r="PH1" s="4662">
        <v>43328</v>
      </c>
      <c r="PI1" s="4662">
        <v>43329</v>
      </c>
      <c r="PJ1" s="4662">
        <v>43332</v>
      </c>
      <c r="PK1" s="4662">
        <v>43333</v>
      </c>
      <c r="PL1" s="4662">
        <v>43334</v>
      </c>
      <c r="PM1" s="4662">
        <v>43335</v>
      </c>
      <c r="PN1" s="4662">
        <v>43336</v>
      </c>
      <c r="PO1" s="4662">
        <v>43339</v>
      </c>
      <c r="PP1" s="4662">
        <v>43340</v>
      </c>
      <c r="PQ1" s="4662">
        <v>43341</v>
      </c>
      <c r="PR1" s="4662">
        <v>43342</v>
      </c>
      <c r="PS1" s="4662">
        <v>43343</v>
      </c>
      <c r="PT1" s="4662">
        <v>43347</v>
      </c>
      <c r="PU1" s="4662">
        <v>43348</v>
      </c>
      <c r="PV1" s="4662">
        <v>43349</v>
      </c>
      <c r="PW1" s="4662">
        <v>43350</v>
      </c>
      <c r="PX1" s="4662">
        <v>43353</v>
      </c>
      <c r="PY1" s="4662">
        <v>43354</v>
      </c>
      <c r="PZ1" s="4662">
        <v>43355</v>
      </c>
      <c r="QA1" s="4662">
        <v>43356</v>
      </c>
      <c r="QB1" s="4662">
        <v>43357</v>
      </c>
      <c r="QC1" s="4662">
        <v>43360</v>
      </c>
      <c r="QD1" s="4662">
        <v>43361</v>
      </c>
      <c r="QE1" s="4662">
        <v>43362</v>
      </c>
      <c r="QF1" s="4662">
        <v>43363</v>
      </c>
      <c r="QG1" s="4662">
        <v>43364</v>
      </c>
      <c r="QH1" s="4662">
        <v>43367</v>
      </c>
      <c r="QI1" s="4662">
        <v>43368</v>
      </c>
      <c r="QJ1" s="4662">
        <v>43369</v>
      </c>
      <c r="QK1" s="4662">
        <v>43370</v>
      </c>
      <c r="QL1" s="4662">
        <v>43371</v>
      </c>
      <c r="QM1" s="4662">
        <v>43374</v>
      </c>
      <c r="QN1" s="4662">
        <v>43375</v>
      </c>
      <c r="QO1" s="4662">
        <v>43376</v>
      </c>
      <c r="QP1" s="4662">
        <v>43377</v>
      </c>
      <c r="QQ1" s="4662">
        <v>43378</v>
      </c>
      <c r="QR1" s="4662">
        <v>43381</v>
      </c>
      <c r="QS1" s="4662">
        <v>43382</v>
      </c>
      <c r="QT1" s="4662">
        <v>43383</v>
      </c>
      <c r="QU1" s="4662">
        <v>43384</v>
      </c>
      <c r="QV1" s="4662">
        <v>43385</v>
      </c>
      <c r="QW1" s="4662">
        <v>43388</v>
      </c>
      <c r="QX1" s="4662">
        <v>43389</v>
      </c>
      <c r="QY1" s="4662">
        <v>43390</v>
      </c>
      <c r="QZ1" s="4662">
        <v>43391</v>
      </c>
      <c r="RA1" s="4662">
        <v>43392</v>
      </c>
      <c r="RB1" s="4662">
        <v>43395</v>
      </c>
      <c r="RC1" s="4662">
        <v>43396</v>
      </c>
      <c r="RD1" s="4662">
        <v>43397</v>
      </c>
      <c r="RE1" s="4662">
        <v>43398</v>
      </c>
      <c r="RF1" s="4662">
        <v>43399</v>
      </c>
      <c r="RG1" s="4662">
        <v>43402</v>
      </c>
      <c r="RH1" s="4662">
        <v>43403</v>
      </c>
      <c r="RI1" s="4662">
        <v>43404</v>
      </c>
      <c r="RJ1" s="4662">
        <v>43405</v>
      </c>
      <c r="RK1" s="4662">
        <v>43406</v>
      </c>
      <c r="RL1" s="4662">
        <v>43409</v>
      </c>
      <c r="RM1" s="4662">
        <v>43410</v>
      </c>
      <c r="RN1" s="4662">
        <v>43411</v>
      </c>
      <c r="RO1" s="4662">
        <v>43412</v>
      </c>
      <c r="RP1" s="4662">
        <v>43413</v>
      </c>
      <c r="RQ1" s="4662">
        <v>43416</v>
      </c>
      <c r="RR1" s="4662">
        <v>43417</v>
      </c>
      <c r="RS1" s="4662">
        <v>43418</v>
      </c>
      <c r="RT1" s="4662">
        <v>43419</v>
      </c>
      <c r="RU1" s="4662">
        <v>43420</v>
      </c>
      <c r="RV1" s="4662">
        <v>43423</v>
      </c>
      <c r="RW1" s="4662">
        <v>43424</v>
      </c>
      <c r="RX1" s="4662">
        <v>43425</v>
      </c>
      <c r="RY1" s="4662">
        <v>43427</v>
      </c>
      <c r="RZ1" s="4662">
        <v>43430</v>
      </c>
      <c r="SA1" s="4662">
        <v>43431</v>
      </c>
      <c r="SB1" s="4662">
        <v>43432</v>
      </c>
      <c r="SC1" s="4662">
        <v>43433</v>
      </c>
      <c r="SD1" s="4662">
        <v>43434</v>
      </c>
      <c r="SE1" s="4662">
        <v>43437</v>
      </c>
      <c r="SF1" s="4662">
        <v>43438</v>
      </c>
      <c r="SG1" s="4662">
        <v>43439</v>
      </c>
      <c r="SH1" s="4662">
        <v>43440</v>
      </c>
      <c r="SI1" s="4662">
        <v>43441</v>
      </c>
      <c r="SJ1" s="4662">
        <v>43444</v>
      </c>
      <c r="SK1" s="4662">
        <v>43445</v>
      </c>
      <c r="SL1" s="4662">
        <v>43446</v>
      </c>
      <c r="SM1" s="4662">
        <v>43447</v>
      </c>
      <c r="SN1" s="4662">
        <v>43448</v>
      </c>
      <c r="SO1" s="4662">
        <v>43451</v>
      </c>
      <c r="SP1" s="4662">
        <v>43452</v>
      </c>
      <c r="SQ1" s="4662">
        <v>43453</v>
      </c>
      <c r="SR1" s="4662">
        <v>43454</v>
      </c>
      <c r="SS1" s="4662">
        <v>43455</v>
      </c>
      <c r="ST1" s="4662">
        <v>43458</v>
      </c>
      <c r="SU1" s="4662">
        <v>43460</v>
      </c>
      <c r="SV1" s="4662">
        <v>43461</v>
      </c>
      <c r="SW1" s="4662">
        <v>43462</v>
      </c>
      <c r="SX1" s="4662">
        <v>43465</v>
      </c>
      <c r="SY1" s="4662">
        <v>43467</v>
      </c>
    </row>
    <row r="2" spans="1:519" ht="14.4" x14ac:dyDescent="0.3">
      <c r="A2" s="3125" t="s">
        <v>815</v>
      </c>
      <c r="B2" s="3134"/>
      <c r="C2" s="4636"/>
      <c r="H2" s="4636"/>
      <c r="I2" s="4636"/>
      <c r="MA2" s="4862"/>
      <c r="MB2" s="4862"/>
      <c r="MC2" s="4862"/>
      <c r="MD2" s="4862"/>
      <c r="ME2" s="4862"/>
      <c r="MF2" s="4862"/>
      <c r="MG2" s="4862"/>
      <c r="MH2" s="4862"/>
      <c r="MI2" s="4862"/>
      <c r="MJ2" s="4862"/>
      <c r="MK2" s="4862"/>
      <c r="ML2" s="4862"/>
      <c r="MM2" s="4862"/>
      <c r="MN2" s="4862"/>
      <c r="MO2" s="4862"/>
      <c r="MP2" s="4862"/>
      <c r="MQ2" s="4862"/>
      <c r="MR2" s="4862"/>
      <c r="MS2" s="4862"/>
      <c r="MT2" s="4862"/>
      <c r="MU2" s="4862"/>
      <c r="MV2" s="4862"/>
      <c r="MW2" s="4862"/>
      <c r="MX2" s="4862"/>
      <c r="MY2" s="4862"/>
      <c r="MZ2" s="4862"/>
      <c r="NA2" s="4862"/>
      <c r="NB2" s="4862"/>
      <c r="NC2" s="4862"/>
      <c r="ND2" s="4862"/>
      <c r="NE2" s="4862"/>
      <c r="NF2" s="4862"/>
      <c r="NG2" s="4862"/>
      <c r="NH2" s="4862"/>
      <c r="NI2" s="4862"/>
      <c r="NJ2" s="4862"/>
      <c r="NK2" s="4862"/>
      <c r="NL2" s="4862"/>
      <c r="NM2" s="4862"/>
      <c r="NN2" s="4862"/>
      <c r="NO2" s="4862"/>
      <c r="NP2" s="4862"/>
      <c r="NQ2" s="4862"/>
      <c r="NR2" s="4862"/>
      <c r="NS2" s="4862"/>
      <c r="NT2" s="4862"/>
      <c r="NU2" s="4862"/>
      <c r="NV2" s="4862"/>
      <c r="NW2" s="4862"/>
      <c r="NX2" s="4862"/>
      <c r="NY2" s="4862"/>
      <c r="NZ2" s="4862"/>
      <c r="OA2" s="4862"/>
      <c r="OB2" s="4862"/>
      <c r="OC2" s="4862"/>
      <c r="OD2" s="4862"/>
      <c r="OE2" s="4862"/>
      <c r="OF2" s="4862"/>
      <c r="OG2" s="4862"/>
      <c r="OH2" s="4862"/>
      <c r="OI2" s="4862"/>
      <c r="OJ2" s="4862"/>
      <c r="OK2" s="4862"/>
      <c r="OL2" s="4862"/>
      <c r="OM2" s="4862"/>
      <c r="ON2" s="4862"/>
      <c r="OO2" s="4862"/>
      <c r="OP2" s="4862"/>
      <c r="OQ2" s="4862"/>
      <c r="OR2" s="4862"/>
      <c r="OS2" s="4862"/>
      <c r="OT2" s="4862"/>
      <c r="OU2" s="4862"/>
      <c r="OV2" s="4862"/>
      <c r="OW2" s="4862"/>
      <c r="OX2" s="4862"/>
      <c r="OY2" s="4862"/>
      <c r="OZ2" s="4862"/>
      <c r="PA2" s="4862"/>
      <c r="PB2" s="4862"/>
      <c r="PC2" s="4862"/>
      <c r="PD2" s="4862"/>
      <c r="PE2" s="4862"/>
      <c r="PF2" s="4862"/>
      <c r="PG2" s="4862"/>
      <c r="PH2" s="4862"/>
      <c r="PI2" s="4862"/>
      <c r="PJ2" s="4862"/>
      <c r="PK2" s="4862"/>
      <c r="PL2" s="4862"/>
      <c r="PM2" s="4862"/>
      <c r="PN2" s="4862"/>
      <c r="PO2" s="4862"/>
      <c r="PP2" s="4862"/>
      <c r="PQ2" s="4862"/>
      <c r="PR2" s="4862"/>
      <c r="PU2" s="4862"/>
    </row>
    <row r="3" spans="1:519" ht="14.4" x14ac:dyDescent="0.3">
      <c r="A3" s="4961" t="s">
        <v>477</v>
      </c>
      <c r="B3" s="3137" t="s">
        <v>478</v>
      </c>
      <c r="C3" s="4810">
        <v>10</v>
      </c>
      <c r="D3" s="4810">
        <v>27</v>
      </c>
      <c r="E3" s="4810">
        <v>0</v>
      </c>
      <c r="F3" s="4810">
        <v>22</v>
      </c>
      <c r="G3" s="4810">
        <v>0</v>
      </c>
      <c r="H3" s="4810">
        <v>24</v>
      </c>
      <c r="I3" s="4810">
        <v>0</v>
      </c>
      <c r="J3" s="4810">
        <v>17</v>
      </c>
      <c r="K3" s="4810">
        <v>14</v>
      </c>
      <c r="L3" s="4810">
        <v>6</v>
      </c>
      <c r="M3" s="4810">
        <v>79</v>
      </c>
      <c r="N3" s="4810">
        <v>0</v>
      </c>
      <c r="O3" s="4810">
        <v>36</v>
      </c>
      <c r="P3" s="4810">
        <v>57</v>
      </c>
      <c r="Q3" s="4810">
        <v>0</v>
      </c>
      <c r="R3" s="4810">
        <v>1</v>
      </c>
      <c r="S3" s="4810">
        <v>11</v>
      </c>
      <c r="T3" s="4810">
        <v>0</v>
      </c>
      <c r="U3" s="4810">
        <v>4</v>
      </c>
      <c r="V3" s="4810">
        <v>8</v>
      </c>
      <c r="W3" s="4810">
        <v>10</v>
      </c>
      <c r="X3" s="4810">
        <v>12</v>
      </c>
      <c r="Y3" s="4810">
        <v>1</v>
      </c>
      <c r="Z3" s="4810">
        <v>5</v>
      </c>
      <c r="AA3" s="4810">
        <v>9</v>
      </c>
      <c r="AB3" s="4810">
        <v>6</v>
      </c>
      <c r="AC3" s="4810">
        <v>9</v>
      </c>
      <c r="AD3" s="4810">
        <v>0</v>
      </c>
      <c r="AE3" s="4810">
        <v>5</v>
      </c>
      <c r="AF3" s="4810">
        <v>3</v>
      </c>
      <c r="AG3" s="4810">
        <v>0</v>
      </c>
      <c r="AH3" s="4810">
        <v>4</v>
      </c>
      <c r="AI3" s="4810">
        <v>1</v>
      </c>
      <c r="AJ3" s="4810">
        <v>3</v>
      </c>
      <c r="AK3" s="4810">
        <v>5</v>
      </c>
      <c r="AL3" s="4810">
        <v>4</v>
      </c>
      <c r="AM3" s="4810">
        <v>4</v>
      </c>
      <c r="AN3" s="4810">
        <v>2</v>
      </c>
      <c r="AO3" s="4810">
        <v>5</v>
      </c>
      <c r="AP3" s="4810">
        <v>0</v>
      </c>
      <c r="AQ3" s="4810">
        <v>4</v>
      </c>
      <c r="AR3" s="4810">
        <v>0</v>
      </c>
      <c r="AS3" s="4810">
        <v>5</v>
      </c>
      <c r="AT3" s="4810">
        <v>6</v>
      </c>
      <c r="AU3" s="4810">
        <v>6</v>
      </c>
      <c r="AV3" s="4810">
        <v>5</v>
      </c>
      <c r="AW3" s="4810">
        <v>6</v>
      </c>
      <c r="AX3" s="4810">
        <v>2</v>
      </c>
      <c r="AY3" s="4810">
        <v>4</v>
      </c>
      <c r="AZ3" s="4810">
        <v>4</v>
      </c>
      <c r="BA3" s="4810">
        <v>5</v>
      </c>
      <c r="BB3" s="4810">
        <v>2</v>
      </c>
      <c r="BC3" s="4810">
        <v>0</v>
      </c>
      <c r="BD3" s="4810">
        <v>0</v>
      </c>
      <c r="BE3" s="4810">
        <v>9</v>
      </c>
      <c r="BF3" s="4810">
        <v>5</v>
      </c>
      <c r="BG3" s="4810">
        <v>1</v>
      </c>
      <c r="BH3" s="4810">
        <v>6</v>
      </c>
      <c r="BI3" s="4810">
        <v>1</v>
      </c>
      <c r="BJ3" s="4810">
        <v>0</v>
      </c>
      <c r="BK3" s="4810">
        <v>2</v>
      </c>
      <c r="BL3" s="4810">
        <v>2</v>
      </c>
      <c r="BM3" s="4810">
        <v>4</v>
      </c>
      <c r="BN3" s="4810">
        <v>2</v>
      </c>
      <c r="BO3" s="4810">
        <v>9</v>
      </c>
      <c r="BP3" s="4810">
        <v>5</v>
      </c>
      <c r="BQ3" s="4810">
        <v>2</v>
      </c>
      <c r="BR3" s="4810">
        <v>0</v>
      </c>
      <c r="BS3" s="4810">
        <v>6</v>
      </c>
      <c r="BT3" s="4810">
        <v>6</v>
      </c>
      <c r="BU3" s="4810">
        <v>6</v>
      </c>
      <c r="BV3" s="4810">
        <v>3</v>
      </c>
      <c r="BW3" s="4810">
        <v>0</v>
      </c>
      <c r="BX3" s="4810">
        <v>3</v>
      </c>
      <c r="BY3" s="4810">
        <v>5</v>
      </c>
      <c r="BZ3" s="4810">
        <v>3</v>
      </c>
      <c r="CA3" s="4810">
        <v>2</v>
      </c>
      <c r="CB3" s="4810">
        <v>0</v>
      </c>
      <c r="CC3" s="4810">
        <v>1</v>
      </c>
      <c r="CD3" s="4810">
        <v>3</v>
      </c>
      <c r="CE3" s="4810">
        <v>1</v>
      </c>
      <c r="CF3" s="4810">
        <v>6</v>
      </c>
      <c r="CG3" s="4810">
        <v>0</v>
      </c>
      <c r="CH3" s="4810">
        <v>2</v>
      </c>
      <c r="CI3" s="4810">
        <v>3</v>
      </c>
      <c r="CJ3" s="4810">
        <v>3</v>
      </c>
      <c r="CK3" s="4810">
        <v>1</v>
      </c>
      <c r="CL3" s="4810">
        <v>0</v>
      </c>
      <c r="CM3" s="4810">
        <v>3</v>
      </c>
      <c r="CN3" s="4810">
        <v>2</v>
      </c>
      <c r="CO3" s="4810">
        <v>3</v>
      </c>
      <c r="CP3" s="4810">
        <v>3</v>
      </c>
      <c r="CQ3" s="4810">
        <v>0</v>
      </c>
      <c r="CR3" s="4810">
        <v>4</v>
      </c>
      <c r="CS3" s="4810">
        <v>3</v>
      </c>
      <c r="CT3" s="4810">
        <v>4</v>
      </c>
      <c r="CU3" s="4810">
        <v>2</v>
      </c>
      <c r="CV3" s="4810">
        <v>1</v>
      </c>
      <c r="CW3" s="4810">
        <v>2</v>
      </c>
      <c r="CX3" s="4810">
        <v>1</v>
      </c>
      <c r="CY3" s="4810">
        <v>0</v>
      </c>
      <c r="CZ3" s="4810">
        <v>2</v>
      </c>
      <c r="DA3" s="4810">
        <v>3</v>
      </c>
      <c r="DB3" s="4810">
        <v>2</v>
      </c>
      <c r="DC3" s="4810">
        <v>4</v>
      </c>
      <c r="DD3" s="4810">
        <v>0</v>
      </c>
      <c r="DE3" s="4810">
        <v>4</v>
      </c>
      <c r="DF3" s="4810">
        <v>0</v>
      </c>
      <c r="DG3" s="4810">
        <v>2</v>
      </c>
      <c r="DH3" s="4810">
        <v>1</v>
      </c>
      <c r="DI3" s="4810">
        <v>1</v>
      </c>
      <c r="DJ3" s="4810">
        <v>4</v>
      </c>
      <c r="DK3" s="4810">
        <v>0</v>
      </c>
      <c r="DL3" s="4810">
        <v>3</v>
      </c>
      <c r="DM3" s="4810">
        <v>3</v>
      </c>
      <c r="DN3" s="4810">
        <v>5</v>
      </c>
      <c r="DO3" s="4810">
        <v>2</v>
      </c>
      <c r="DP3" s="4810">
        <v>0</v>
      </c>
      <c r="DQ3" s="4810">
        <v>2</v>
      </c>
      <c r="DR3" s="4810">
        <v>2</v>
      </c>
      <c r="DS3" s="4810">
        <v>3</v>
      </c>
      <c r="DT3" s="4810">
        <v>2</v>
      </c>
      <c r="DU3" s="4810">
        <v>0</v>
      </c>
      <c r="DV3" s="4810">
        <v>4</v>
      </c>
      <c r="DW3" s="4810">
        <v>2</v>
      </c>
      <c r="DX3" s="4810">
        <v>2</v>
      </c>
      <c r="DY3" s="4810">
        <v>2</v>
      </c>
      <c r="DZ3" s="4810">
        <v>0</v>
      </c>
      <c r="EA3" s="4810">
        <v>2</v>
      </c>
      <c r="EB3" s="4810">
        <v>2</v>
      </c>
      <c r="EC3" s="4810">
        <v>2</v>
      </c>
      <c r="ED3" s="4810">
        <v>2</v>
      </c>
      <c r="EE3" s="4810">
        <v>0</v>
      </c>
      <c r="EF3" s="4810">
        <v>2</v>
      </c>
      <c r="EG3" s="4810">
        <v>2</v>
      </c>
      <c r="EH3" s="4810">
        <v>1</v>
      </c>
      <c r="EI3" s="4810">
        <v>0</v>
      </c>
      <c r="EJ3" s="4810">
        <v>1</v>
      </c>
      <c r="EK3" s="4810">
        <v>2</v>
      </c>
      <c r="EL3" s="4810">
        <v>2</v>
      </c>
      <c r="EM3" s="4810">
        <v>2</v>
      </c>
      <c r="EN3" s="4810">
        <v>1</v>
      </c>
      <c r="EO3" s="4810">
        <v>4</v>
      </c>
      <c r="EP3" s="4810">
        <v>3</v>
      </c>
      <c r="EQ3" s="4810">
        <v>3</v>
      </c>
      <c r="ER3" s="4810">
        <v>3</v>
      </c>
      <c r="ES3" s="4810">
        <v>0</v>
      </c>
      <c r="ET3" s="4810">
        <v>0</v>
      </c>
      <c r="EU3" s="4810">
        <v>4</v>
      </c>
      <c r="EV3" s="4810">
        <v>3</v>
      </c>
      <c r="EW3" s="4810">
        <v>1</v>
      </c>
      <c r="EX3" s="4810">
        <v>0</v>
      </c>
      <c r="EY3" s="4810">
        <v>3</v>
      </c>
      <c r="EZ3" s="4810">
        <v>2</v>
      </c>
      <c r="FA3" s="4810">
        <v>2</v>
      </c>
      <c r="FB3" s="4810">
        <v>2</v>
      </c>
      <c r="FC3" s="4810">
        <v>0</v>
      </c>
      <c r="FD3" s="4810">
        <v>4</v>
      </c>
      <c r="FE3" s="4810">
        <v>2</v>
      </c>
      <c r="FF3" s="4810">
        <v>2</v>
      </c>
      <c r="FG3" s="4810">
        <v>3</v>
      </c>
      <c r="FH3" s="4810">
        <v>1</v>
      </c>
      <c r="FI3" s="4810">
        <v>1</v>
      </c>
      <c r="FJ3" s="4810">
        <v>1</v>
      </c>
      <c r="FK3" s="4810">
        <v>2</v>
      </c>
      <c r="FL3" s="4810">
        <v>0</v>
      </c>
      <c r="FM3" s="4810">
        <v>0</v>
      </c>
      <c r="FN3" s="4810">
        <v>1</v>
      </c>
      <c r="FO3" s="4810">
        <v>1</v>
      </c>
      <c r="FP3" s="4810">
        <v>1</v>
      </c>
      <c r="FQ3" s="4810">
        <v>1</v>
      </c>
      <c r="FR3" s="4810">
        <v>1</v>
      </c>
      <c r="FS3" s="4810">
        <v>0</v>
      </c>
      <c r="FT3" s="4810">
        <v>1</v>
      </c>
      <c r="FU3" s="4810">
        <v>1</v>
      </c>
      <c r="FV3" s="4810">
        <v>1</v>
      </c>
      <c r="FW3" s="4810">
        <v>3</v>
      </c>
      <c r="FX3" s="4810">
        <v>0</v>
      </c>
      <c r="FY3" s="4810">
        <v>0</v>
      </c>
      <c r="FZ3" s="4810">
        <v>1</v>
      </c>
      <c r="GA3" s="4810">
        <v>1</v>
      </c>
      <c r="GB3" s="4810">
        <v>1</v>
      </c>
      <c r="GC3" s="4810">
        <v>0</v>
      </c>
      <c r="GD3" s="4810">
        <v>3</v>
      </c>
      <c r="GE3" s="4810">
        <v>3</v>
      </c>
      <c r="GF3" s="4810">
        <v>2</v>
      </c>
      <c r="GG3" s="4810">
        <v>2</v>
      </c>
      <c r="GH3" s="4810">
        <v>0</v>
      </c>
      <c r="GI3" s="4810">
        <v>1</v>
      </c>
      <c r="GJ3" s="4810">
        <v>3</v>
      </c>
      <c r="GK3" s="4810">
        <v>2</v>
      </c>
      <c r="GL3" s="4810">
        <v>1</v>
      </c>
      <c r="GM3" s="4810">
        <v>0</v>
      </c>
      <c r="GN3" s="4810">
        <v>1</v>
      </c>
      <c r="GO3" s="4810">
        <v>2</v>
      </c>
      <c r="GP3" s="4810">
        <v>2</v>
      </c>
      <c r="GQ3" s="4810">
        <v>3</v>
      </c>
      <c r="GR3" s="4810">
        <v>0</v>
      </c>
      <c r="GS3" s="4810">
        <v>1</v>
      </c>
      <c r="GT3" s="4810">
        <v>4</v>
      </c>
      <c r="GU3" s="4810">
        <v>2</v>
      </c>
      <c r="GV3" s="4810">
        <v>1</v>
      </c>
      <c r="GW3" s="4810">
        <v>0</v>
      </c>
      <c r="GX3" s="4810">
        <v>2</v>
      </c>
      <c r="GY3" s="4810">
        <v>4</v>
      </c>
      <c r="GZ3" s="4810">
        <v>1</v>
      </c>
      <c r="HA3" s="4810">
        <v>0</v>
      </c>
      <c r="HB3" s="4810">
        <v>1</v>
      </c>
      <c r="HC3" s="4810">
        <v>3</v>
      </c>
      <c r="HD3" s="4810">
        <v>3</v>
      </c>
      <c r="HE3" s="4810">
        <v>2</v>
      </c>
      <c r="HF3" s="4810">
        <v>2</v>
      </c>
      <c r="HG3" s="4810">
        <v>0</v>
      </c>
      <c r="HH3" s="4810">
        <v>1</v>
      </c>
      <c r="HI3" s="4810">
        <v>3</v>
      </c>
      <c r="HJ3" s="4810">
        <v>3</v>
      </c>
      <c r="HK3" s="4810">
        <v>1</v>
      </c>
      <c r="HL3" s="4810">
        <v>1</v>
      </c>
      <c r="HM3" s="4810">
        <v>1</v>
      </c>
      <c r="HN3" s="4810">
        <v>2</v>
      </c>
      <c r="HO3" s="4810">
        <v>1</v>
      </c>
      <c r="HP3" s="4810">
        <v>1</v>
      </c>
      <c r="HQ3" s="4810">
        <v>0</v>
      </c>
      <c r="HR3" s="4810">
        <v>4</v>
      </c>
      <c r="HS3" s="4810">
        <v>3</v>
      </c>
      <c r="HT3" s="4810">
        <v>2</v>
      </c>
      <c r="HU3" s="4810">
        <v>2</v>
      </c>
      <c r="HV3" s="4810">
        <v>0</v>
      </c>
      <c r="HW3" s="4810">
        <v>1</v>
      </c>
      <c r="HX3" s="4810">
        <v>2</v>
      </c>
      <c r="HY3" s="4810">
        <v>2</v>
      </c>
      <c r="HZ3" s="4810">
        <v>1</v>
      </c>
      <c r="IA3" s="4810">
        <v>0</v>
      </c>
      <c r="IB3" s="4810">
        <v>3</v>
      </c>
      <c r="IC3" s="4810">
        <v>2</v>
      </c>
      <c r="ID3" s="4810">
        <v>0</v>
      </c>
      <c r="IE3" s="4810">
        <v>2</v>
      </c>
      <c r="IF3" s="4810">
        <v>1</v>
      </c>
      <c r="IG3" s="4810">
        <v>0</v>
      </c>
      <c r="IH3" s="4810">
        <v>2</v>
      </c>
      <c r="II3" s="4810">
        <v>2</v>
      </c>
      <c r="IJ3" s="4810">
        <v>0</v>
      </c>
      <c r="IK3" s="4810">
        <v>1</v>
      </c>
      <c r="IL3" s="4810">
        <v>1</v>
      </c>
      <c r="IM3" s="4810">
        <v>2</v>
      </c>
      <c r="IN3" s="4810">
        <v>2</v>
      </c>
      <c r="IO3" s="4810">
        <v>2</v>
      </c>
      <c r="IP3" s="4810">
        <v>0</v>
      </c>
      <c r="IQ3" s="4810">
        <v>2</v>
      </c>
      <c r="IR3" s="4810">
        <v>1</v>
      </c>
      <c r="IS3" s="4810">
        <v>2</v>
      </c>
      <c r="IT3" s="4810">
        <v>2</v>
      </c>
      <c r="IU3" s="4810">
        <v>0</v>
      </c>
      <c r="IV3" s="4810">
        <v>1</v>
      </c>
      <c r="IW3" s="4810">
        <v>1</v>
      </c>
      <c r="IX3" s="4810">
        <v>2</v>
      </c>
      <c r="IY3" s="4810">
        <v>1</v>
      </c>
      <c r="IZ3" s="4810">
        <v>0</v>
      </c>
      <c r="JA3" s="4810">
        <v>2</v>
      </c>
      <c r="JB3" s="4810">
        <v>1</v>
      </c>
      <c r="JC3" s="4810">
        <v>1</v>
      </c>
      <c r="JD3" s="4810">
        <v>0</v>
      </c>
      <c r="JE3" s="4810">
        <v>1</v>
      </c>
      <c r="JF3" s="4810">
        <v>0</v>
      </c>
      <c r="JG3" s="4810">
        <v>0</v>
      </c>
      <c r="JH3" s="4810">
        <v>0</v>
      </c>
      <c r="JI3" s="4810">
        <v>1</v>
      </c>
      <c r="JJ3" s="4810">
        <v>1</v>
      </c>
      <c r="JK3" s="4810">
        <v>1</v>
      </c>
      <c r="JL3" s="4810">
        <v>1</v>
      </c>
      <c r="JM3" s="4810">
        <v>0</v>
      </c>
      <c r="JN3" s="4810">
        <v>1</v>
      </c>
      <c r="JO3" s="4810">
        <v>1</v>
      </c>
      <c r="JP3" s="4810">
        <v>1</v>
      </c>
      <c r="JQ3" s="4810">
        <v>1</v>
      </c>
      <c r="JR3" s="4810">
        <v>0</v>
      </c>
      <c r="JS3" s="4810">
        <v>2</v>
      </c>
      <c r="JT3" s="4810">
        <v>1</v>
      </c>
      <c r="JU3" s="4810">
        <v>1</v>
      </c>
      <c r="JV3" s="4810">
        <v>2</v>
      </c>
      <c r="JW3" s="4810">
        <v>0</v>
      </c>
      <c r="JX3" s="4810">
        <v>1</v>
      </c>
      <c r="JY3" s="4810">
        <v>1</v>
      </c>
      <c r="JZ3" s="4810">
        <v>1</v>
      </c>
      <c r="KA3" s="4810">
        <v>1</v>
      </c>
      <c r="KB3" s="4810">
        <v>0</v>
      </c>
      <c r="KC3" s="4810">
        <v>1</v>
      </c>
      <c r="KD3" s="4810">
        <v>1</v>
      </c>
      <c r="KE3" s="4810">
        <v>1</v>
      </c>
      <c r="KF3" s="4810">
        <v>4</v>
      </c>
      <c r="KG3" s="4810">
        <v>1</v>
      </c>
      <c r="KH3" s="4810">
        <v>2</v>
      </c>
      <c r="KI3" s="4810">
        <v>2</v>
      </c>
      <c r="KJ3" s="4810">
        <v>4</v>
      </c>
      <c r="KK3" s="4810">
        <v>1</v>
      </c>
      <c r="KL3" s="4810">
        <v>0</v>
      </c>
      <c r="KM3" s="4810">
        <v>1</v>
      </c>
      <c r="KN3" s="4810">
        <v>0</v>
      </c>
      <c r="KO3" s="4810">
        <v>1</v>
      </c>
      <c r="KP3" s="4810">
        <v>0</v>
      </c>
      <c r="KQ3" s="4810">
        <v>2</v>
      </c>
      <c r="KR3" s="4810">
        <v>1</v>
      </c>
      <c r="KS3" s="4810">
        <v>0</v>
      </c>
      <c r="KT3" s="4810">
        <v>2</v>
      </c>
      <c r="KU3" s="4810">
        <v>0</v>
      </c>
      <c r="KV3" s="4810">
        <v>0</v>
      </c>
      <c r="KW3" s="4810">
        <v>0</v>
      </c>
      <c r="KX3" s="4810">
        <v>3</v>
      </c>
      <c r="KY3" s="4810">
        <v>0</v>
      </c>
      <c r="KZ3" s="4810">
        <v>1</v>
      </c>
      <c r="LA3" s="4810">
        <v>1</v>
      </c>
      <c r="LB3" s="4810">
        <v>0</v>
      </c>
      <c r="LC3" s="4810">
        <v>1</v>
      </c>
      <c r="LD3" s="4810">
        <v>3</v>
      </c>
      <c r="LE3" s="4810">
        <v>0</v>
      </c>
      <c r="LF3" s="4810">
        <v>0</v>
      </c>
      <c r="LG3" s="4810">
        <v>3</v>
      </c>
      <c r="LH3" s="4810">
        <v>1</v>
      </c>
      <c r="LI3" s="4810">
        <v>0</v>
      </c>
      <c r="LJ3" s="4810">
        <v>3</v>
      </c>
      <c r="LK3" s="4810">
        <v>0</v>
      </c>
      <c r="LL3" s="4810">
        <v>2</v>
      </c>
      <c r="LM3" s="4810">
        <v>1</v>
      </c>
      <c r="LN3" s="4810">
        <v>0</v>
      </c>
      <c r="LO3" s="4810">
        <v>0</v>
      </c>
      <c r="LP3" s="4810">
        <v>1</v>
      </c>
      <c r="LQ3" s="4810">
        <v>0</v>
      </c>
      <c r="LR3" s="4810">
        <v>1</v>
      </c>
      <c r="LS3" s="4810">
        <v>0</v>
      </c>
      <c r="LT3" s="4810">
        <v>0</v>
      </c>
      <c r="LU3" s="4810">
        <v>4</v>
      </c>
      <c r="LV3" s="4810">
        <v>0</v>
      </c>
      <c r="LW3" s="4810">
        <v>1</v>
      </c>
      <c r="LX3" s="4810">
        <v>5</v>
      </c>
      <c r="LY3" s="4810">
        <v>1</v>
      </c>
      <c r="LZ3" s="4810">
        <v>2</v>
      </c>
      <c r="MA3" s="4810">
        <v>1</v>
      </c>
      <c r="MB3" s="4810">
        <v>1</v>
      </c>
      <c r="MC3" s="4810">
        <v>1</v>
      </c>
      <c r="MD3" s="4810">
        <v>1</v>
      </c>
      <c r="ME3" s="4810">
        <v>0</v>
      </c>
      <c r="MF3" s="4810">
        <v>1</v>
      </c>
      <c r="MG3" s="4810">
        <v>1</v>
      </c>
      <c r="MH3" s="4810">
        <v>1</v>
      </c>
      <c r="MI3" s="4810">
        <v>1</v>
      </c>
      <c r="MJ3" s="4810">
        <v>0</v>
      </c>
      <c r="MK3" s="4810">
        <v>1</v>
      </c>
      <c r="ML3" s="4810">
        <v>2</v>
      </c>
      <c r="MM3" s="4810">
        <v>9</v>
      </c>
      <c r="MN3" s="4810">
        <v>1</v>
      </c>
      <c r="MO3" s="4810">
        <v>0</v>
      </c>
      <c r="MP3" s="4810">
        <v>2</v>
      </c>
      <c r="MQ3" s="4810">
        <v>1</v>
      </c>
      <c r="MR3" s="4810">
        <v>1</v>
      </c>
      <c r="MS3" s="4810">
        <v>1</v>
      </c>
      <c r="MT3" s="4810">
        <v>0</v>
      </c>
      <c r="MU3" s="4810">
        <v>1</v>
      </c>
      <c r="MV3" s="4810">
        <v>2</v>
      </c>
      <c r="MW3" s="4810">
        <v>2</v>
      </c>
      <c r="MX3" s="4810">
        <v>3</v>
      </c>
      <c r="MY3" s="4810">
        <v>0</v>
      </c>
      <c r="MZ3" s="4810">
        <v>1</v>
      </c>
      <c r="NA3" s="4810">
        <v>1</v>
      </c>
      <c r="NB3" s="4810">
        <v>1</v>
      </c>
      <c r="NC3" s="4810">
        <v>1</v>
      </c>
      <c r="ND3" s="4810">
        <v>2</v>
      </c>
      <c r="NE3" s="4810">
        <v>1</v>
      </c>
      <c r="NF3" s="4810">
        <v>1</v>
      </c>
      <c r="NG3" s="4810">
        <v>1</v>
      </c>
      <c r="NH3" s="4810">
        <v>0</v>
      </c>
      <c r="NI3" s="4810">
        <v>1</v>
      </c>
      <c r="NJ3" s="4810">
        <v>1</v>
      </c>
      <c r="NK3" s="4810">
        <v>1</v>
      </c>
      <c r="NL3" s="4810">
        <v>0</v>
      </c>
      <c r="NM3" s="4810">
        <v>1</v>
      </c>
      <c r="NN3" s="4810">
        <v>1</v>
      </c>
      <c r="NO3" s="4810">
        <v>1</v>
      </c>
      <c r="NP3" s="4810">
        <v>1</v>
      </c>
      <c r="NQ3" s="4810">
        <v>1</v>
      </c>
      <c r="NR3" s="4810">
        <v>0</v>
      </c>
      <c r="NS3" s="4810">
        <v>1</v>
      </c>
      <c r="NT3" s="4810">
        <v>2</v>
      </c>
      <c r="NU3" s="4810">
        <v>1</v>
      </c>
      <c r="NV3" s="4810">
        <v>1</v>
      </c>
      <c r="NW3" s="4810">
        <v>0</v>
      </c>
      <c r="NX3" s="4810">
        <v>1</v>
      </c>
      <c r="NY3" s="4810">
        <v>0</v>
      </c>
      <c r="NZ3" s="4810">
        <v>3</v>
      </c>
      <c r="OA3" s="4810">
        <v>2</v>
      </c>
      <c r="OB3" s="4810">
        <v>0</v>
      </c>
      <c r="OC3" s="4810">
        <v>6</v>
      </c>
      <c r="OD3" s="4810">
        <v>3</v>
      </c>
      <c r="OE3" s="4810">
        <v>3</v>
      </c>
      <c r="OF3" s="4810">
        <v>0</v>
      </c>
      <c r="OG3" s="4810">
        <v>2</v>
      </c>
      <c r="OH3" s="4810">
        <v>2</v>
      </c>
      <c r="OI3" s="4810">
        <v>1</v>
      </c>
      <c r="OJ3" s="4810">
        <v>1</v>
      </c>
      <c r="OK3" s="4810">
        <v>1</v>
      </c>
      <c r="OL3" s="4810">
        <v>1</v>
      </c>
      <c r="OM3" s="4810">
        <v>1</v>
      </c>
      <c r="ON3" s="4810">
        <v>1</v>
      </c>
      <c r="OO3" s="4810">
        <v>1</v>
      </c>
      <c r="OP3" s="4810">
        <v>0</v>
      </c>
      <c r="OQ3" s="4810">
        <v>1</v>
      </c>
      <c r="OR3" s="4810">
        <v>1</v>
      </c>
      <c r="OS3" s="4810">
        <v>1</v>
      </c>
      <c r="OT3" s="4810">
        <v>1</v>
      </c>
      <c r="OU3" s="4810">
        <v>0</v>
      </c>
      <c r="OV3" s="4810">
        <v>2</v>
      </c>
      <c r="OW3" s="4810">
        <v>0</v>
      </c>
      <c r="OX3" s="4810">
        <v>3</v>
      </c>
      <c r="OY3" s="4810">
        <v>1</v>
      </c>
      <c r="OZ3" s="4810">
        <v>0</v>
      </c>
      <c r="PA3" s="4810">
        <v>1</v>
      </c>
      <c r="PB3" s="4810">
        <v>0</v>
      </c>
      <c r="PC3" s="4810">
        <v>1</v>
      </c>
      <c r="PD3" s="4810">
        <v>1</v>
      </c>
      <c r="PE3" s="4810">
        <v>0</v>
      </c>
      <c r="PF3" s="4810">
        <v>1</v>
      </c>
      <c r="PG3" s="4810">
        <v>1</v>
      </c>
      <c r="PH3" s="4810">
        <v>1</v>
      </c>
      <c r="PI3" s="4810">
        <v>1</v>
      </c>
      <c r="PJ3" s="4810">
        <v>0</v>
      </c>
      <c r="PK3" s="4810">
        <v>1</v>
      </c>
      <c r="PL3" s="4810">
        <v>1</v>
      </c>
      <c r="PM3" s="4810">
        <v>1</v>
      </c>
      <c r="PN3" s="4810">
        <v>1</v>
      </c>
      <c r="PO3" s="4810">
        <v>0</v>
      </c>
      <c r="PP3" s="4810">
        <v>1</v>
      </c>
      <c r="PQ3" s="4810">
        <v>1</v>
      </c>
      <c r="PR3" s="4810">
        <v>1</v>
      </c>
      <c r="PS3" s="4810">
        <v>1</v>
      </c>
      <c r="PT3" s="4810">
        <v>2</v>
      </c>
      <c r="PU3" s="4810">
        <v>7</v>
      </c>
      <c r="PV3" s="4810">
        <v>1</v>
      </c>
      <c r="PW3" s="4810">
        <v>1</v>
      </c>
      <c r="PX3" s="4810">
        <v>0</v>
      </c>
      <c r="PY3" s="4810">
        <v>1</v>
      </c>
      <c r="PZ3" s="4810">
        <v>1</v>
      </c>
      <c r="QA3" s="4810">
        <v>1</v>
      </c>
      <c r="QB3" s="4810">
        <v>1</v>
      </c>
      <c r="QC3" s="4810">
        <v>0</v>
      </c>
      <c r="QD3" s="4810">
        <v>1</v>
      </c>
      <c r="QE3" s="4810">
        <v>1</v>
      </c>
      <c r="QF3" s="4810">
        <v>1</v>
      </c>
      <c r="QG3" s="4810">
        <v>1</v>
      </c>
      <c r="QH3" s="4810">
        <v>0</v>
      </c>
      <c r="QI3" s="4810">
        <v>1</v>
      </c>
      <c r="QJ3" s="4810">
        <v>1</v>
      </c>
      <c r="QK3" s="4810">
        <v>1</v>
      </c>
      <c r="QL3" s="4810">
        <v>1</v>
      </c>
      <c r="QM3" s="4810">
        <v>10</v>
      </c>
      <c r="QN3" s="4810">
        <v>1</v>
      </c>
      <c r="QO3" s="4810">
        <v>1</v>
      </c>
      <c r="QP3" s="4810">
        <v>1</v>
      </c>
      <c r="QQ3" s="4810">
        <v>2</v>
      </c>
      <c r="QR3" s="4810">
        <v>0</v>
      </c>
      <c r="QS3" s="4810">
        <v>1</v>
      </c>
      <c r="QT3" s="4810">
        <v>1</v>
      </c>
      <c r="QU3" s="4810">
        <v>1</v>
      </c>
      <c r="QV3" s="4810">
        <v>1</v>
      </c>
      <c r="QW3" s="4810">
        <v>0</v>
      </c>
      <c r="QX3" s="4810">
        <v>1</v>
      </c>
      <c r="QY3" s="4810">
        <v>1</v>
      </c>
      <c r="QZ3" s="4810">
        <v>1</v>
      </c>
      <c r="RA3" s="4810">
        <v>1</v>
      </c>
      <c r="RB3" s="4810">
        <v>0</v>
      </c>
      <c r="RC3" s="4810">
        <v>1</v>
      </c>
      <c r="RD3" s="4810">
        <v>1</v>
      </c>
      <c r="RE3" s="4810">
        <v>1</v>
      </c>
      <c r="RF3" s="4810">
        <v>1</v>
      </c>
      <c r="RG3" s="4810">
        <v>1</v>
      </c>
      <c r="RH3" s="4810">
        <v>1</v>
      </c>
      <c r="RI3" s="4810">
        <v>1</v>
      </c>
      <c r="RJ3" s="4810">
        <v>2</v>
      </c>
      <c r="RK3" s="4810">
        <v>1</v>
      </c>
      <c r="RL3" s="4810">
        <v>3</v>
      </c>
      <c r="RM3" s="4810">
        <v>1</v>
      </c>
      <c r="RN3" s="4810">
        <v>2</v>
      </c>
      <c r="RO3" s="4810">
        <v>2</v>
      </c>
      <c r="RP3" s="4810">
        <v>1</v>
      </c>
      <c r="RQ3" s="4810">
        <v>1</v>
      </c>
      <c r="RR3" s="4810">
        <v>1</v>
      </c>
      <c r="RS3" s="4810">
        <v>1</v>
      </c>
      <c r="RT3" s="4810">
        <v>1</v>
      </c>
      <c r="RU3" s="4810">
        <v>1</v>
      </c>
      <c r="RV3" s="4810">
        <v>0</v>
      </c>
      <c r="RW3" s="4810">
        <v>1</v>
      </c>
      <c r="RX3" s="4810">
        <v>1</v>
      </c>
      <c r="RY3" s="4810">
        <v>1</v>
      </c>
      <c r="RZ3" s="4810">
        <v>0</v>
      </c>
      <c r="SA3" s="4810">
        <v>0</v>
      </c>
      <c r="SB3" s="4810">
        <v>1</v>
      </c>
      <c r="SC3" s="4810">
        <v>1</v>
      </c>
      <c r="SD3" s="4810">
        <v>1</v>
      </c>
      <c r="SE3" s="4810">
        <v>6</v>
      </c>
      <c r="SF3" s="4810">
        <v>3</v>
      </c>
      <c r="SG3" s="4810">
        <v>1</v>
      </c>
      <c r="SH3" s="4810">
        <v>1</v>
      </c>
      <c r="SI3" s="4810">
        <v>1</v>
      </c>
      <c r="SJ3" s="4810">
        <v>0</v>
      </c>
      <c r="SK3" s="4810">
        <v>1</v>
      </c>
      <c r="SL3" s="4810">
        <v>1</v>
      </c>
      <c r="SM3" s="4810">
        <v>0</v>
      </c>
      <c r="SN3" s="4810">
        <v>1</v>
      </c>
      <c r="SO3" s="4810">
        <v>0</v>
      </c>
      <c r="SP3" s="4810">
        <v>1</v>
      </c>
      <c r="SQ3" s="4810">
        <v>0</v>
      </c>
      <c r="SR3" s="4810">
        <v>1</v>
      </c>
      <c r="SS3" s="4810">
        <v>1</v>
      </c>
      <c r="ST3" s="4810">
        <v>0</v>
      </c>
      <c r="SU3" s="4810">
        <v>1</v>
      </c>
      <c r="SV3" s="4810">
        <v>0</v>
      </c>
      <c r="SW3" s="4810">
        <v>1</v>
      </c>
      <c r="SX3" s="4810">
        <v>0</v>
      </c>
      <c r="SY3" s="4810">
        <v>1</v>
      </c>
    </row>
    <row r="4" spans="1:519" ht="14.4" x14ac:dyDescent="0.3">
      <c r="A4" s="4961"/>
      <c r="B4" s="3137" t="s">
        <v>479</v>
      </c>
      <c r="C4" s="4810">
        <v>30</v>
      </c>
      <c r="D4" s="4810">
        <v>4</v>
      </c>
      <c r="E4" s="4810">
        <v>53</v>
      </c>
      <c r="F4" s="4810">
        <v>22</v>
      </c>
      <c r="G4" s="4810">
        <v>7</v>
      </c>
      <c r="H4" s="4810">
        <v>12</v>
      </c>
      <c r="I4" s="4810">
        <v>22</v>
      </c>
      <c r="J4" s="4810">
        <v>16</v>
      </c>
      <c r="K4" s="4810">
        <v>57</v>
      </c>
      <c r="L4" s="4810">
        <v>62</v>
      </c>
      <c r="M4" s="4810">
        <v>4</v>
      </c>
      <c r="N4" s="4810">
        <v>139</v>
      </c>
      <c r="O4" s="4810">
        <v>119</v>
      </c>
      <c r="P4" s="4810">
        <v>129</v>
      </c>
      <c r="Q4" s="4810">
        <v>63</v>
      </c>
      <c r="R4" s="4810">
        <v>46</v>
      </c>
      <c r="S4" s="4810">
        <v>49</v>
      </c>
      <c r="T4" s="4810">
        <v>33</v>
      </c>
      <c r="U4" s="4810">
        <v>49</v>
      </c>
      <c r="V4" s="4810">
        <v>21</v>
      </c>
      <c r="W4" s="4810">
        <v>27</v>
      </c>
      <c r="X4" s="4810">
        <v>11</v>
      </c>
      <c r="Y4" s="4810">
        <v>25</v>
      </c>
      <c r="Z4" s="4810">
        <v>20</v>
      </c>
      <c r="AA4" s="4810">
        <v>26</v>
      </c>
      <c r="AB4" s="4810">
        <v>40</v>
      </c>
      <c r="AC4" s="4810">
        <v>19</v>
      </c>
      <c r="AD4" s="4810">
        <v>23</v>
      </c>
      <c r="AE4" s="4810">
        <v>17</v>
      </c>
      <c r="AF4" s="4810">
        <v>30</v>
      </c>
      <c r="AG4" s="4810">
        <v>0</v>
      </c>
      <c r="AH4" s="4810">
        <v>39</v>
      </c>
      <c r="AI4" s="4810">
        <v>32</v>
      </c>
      <c r="AJ4" s="4810">
        <v>26</v>
      </c>
      <c r="AK4" s="4810">
        <v>89</v>
      </c>
      <c r="AL4" s="4810">
        <v>79</v>
      </c>
      <c r="AM4" s="4810">
        <v>36</v>
      </c>
      <c r="AN4" s="4810">
        <v>45</v>
      </c>
      <c r="AO4" s="4810">
        <v>35</v>
      </c>
      <c r="AP4" s="4810">
        <v>0</v>
      </c>
      <c r="AQ4" s="4810">
        <v>47</v>
      </c>
      <c r="AR4" s="4810">
        <v>3</v>
      </c>
      <c r="AS4" s="4810">
        <v>35</v>
      </c>
      <c r="AT4" s="4810">
        <v>81</v>
      </c>
      <c r="AU4" s="4810">
        <v>67</v>
      </c>
      <c r="AV4" s="4810">
        <v>40</v>
      </c>
      <c r="AW4" s="4810">
        <v>26</v>
      </c>
      <c r="AX4" s="4810">
        <v>36</v>
      </c>
      <c r="AY4" s="4810">
        <v>22</v>
      </c>
      <c r="AZ4" s="4810">
        <v>24</v>
      </c>
      <c r="BA4" s="4810">
        <v>37</v>
      </c>
      <c r="BB4" s="4810">
        <v>21</v>
      </c>
      <c r="BC4" s="4810">
        <v>32</v>
      </c>
      <c r="BD4" s="4810">
        <v>0</v>
      </c>
      <c r="BE4" s="4810">
        <v>48</v>
      </c>
      <c r="BF4" s="4810">
        <v>56</v>
      </c>
      <c r="BG4" s="4810">
        <v>68</v>
      </c>
      <c r="BH4" s="4810">
        <v>27</v>
      </c>
      <c r="BI4" s="4810">
        <v>65</v>
      </c>
      <c r="BJ4" s="4810">
        <v>67</v>
      </c>
      <c r="BK4" s="4810">
        <v>78</v>
      </c>
      <c r="BL4" s="4810">
        <v>51</v>
      </c>
      <c r="BM4" s="4810">
        <v>65</v>
      </c>
      <c r="BN4" s="4810">
        <v>19</v>
      </c>
      <c r="BO4" s="4810">
        <v>22</v>
      </c>
      <c r="BP4" s="4810">
        <v>42</v>
      </c>
      <c r="BQ4" s="4810">
        <v>26</v>
      </c>
      <c r="BR4" s="4810">
        <v>12</v>
      </c>
      <c r="BS4" s="4810">
        <v>21</v>
      </c>
      <c r="BT4" s="4810">
        <v>25</v>
      </c>
      <c r="BU4" s="4810">
        <v>36</v>
      </c>
      <c r="BV4" s="4810">
        <v>26</v>
      </c>
      <c r="BW4" s="4810">
        <v>32</v>
      </c>
      <c r="BX4" s="4810">
        <v>24</v>
      </c>
      <c r="BY4" s="4810">
        <v>41</v>
      </c>
      <c r="BZ4" s="4810">
        <v>73</v>
      </c>
      <c r="CA4" s="4810">
        <v>42</v>
      </c>
      <c r="CB4" s="4810">
        <v>14</v>
      </c>
      <c r="CC4" s="4810">
        <v>14</v>
      </c>
      <c r="CD4" s="4810">
        <v>10</v>
      </c>
      <c r="CE4" s="4810">
        <v>14</v>
      </c>
      <c r="CF4" s="4810">
        <v>9</v>
      </c>
      <c r="CG4" s="4810">
        <v>1</v>
      </c>
      <c r="CH4" s="4810">
        <v>8</v>
      </c>
      <c r="CI4" s="4810">
        <v>7</v>
      </c>
      <c r="CJ4" s="4810">
        <v>9</v>
      </c>
      <c r="CK4" s="4810">
        <v>8</v>
      </c>
      <c r="CL4" s="4810">
        <v>6</v>
      </c>
      <c r="CM4" s="4810">
        <v>5</v>
      </c>
      <c r="CN4" s="4810">
        <v>7</v>
      </c>
      <c r="CO4" s="4810">
        <v>10</v>
      </c>
      <c r="CP4" s="4810">
        <v>7</v>
      </c>
      <c r="CQ4" s="4810">
        <v>6</v>
      </c>
      <c r="CR4" s="4810">
        <v>13</v>
      </c>
      <c r="CS4" s="4810">
        <v>6</v>
      </c>
      <c r="CT4" s="4810">
        <v>7</v>
      </c>
      <c r="CU4" s="4810">
        <v>9</v>
      </c>
      <c r="CV4" s="4810">
        <v>11</v>
      </c>
      <c r="CW4" s="4810">
        <v>11</v>
      </c>
      <c r="CX4" s="4810">
        <v>11</v>
      </c>
      <c r="CY4" s="4810">
        <v>1</v>
      </c>
      <c r="CZ4" s="4810">
        <v>1</v>
      </c>
      <c r="DA4" s="4810">
        <v>26</v>
      </c>
      <c r="DB4" s="4810">
        <v>12</v>
      </c>
      <c r="DC4" s="4810">
        <v>9</v>
      </c>
      <c r="DD4" s="4810">
        <v>12</v>
      </c>
      <c r="DE4" s="4810">
        <v>8</v>
      </c>
      <c r="DF4" s="4810">
        <v>0</v>
      </c>
      <c r="DG4" s="4810">
        <v>8</v>
      </c>
      <c r="DH4" s="4810">
        <v>10</v>
      </c>
      <c r="DI4" s="4810">
        <v>7</v>
      </c>
      <c r="DJ4" s="4810">
        <v>12</v>
      </c>
      <c r="DK4" s="4810">
        <v>5</v>
      </c>
      <c r="DL4" s="4810">
        <v>7</v>
      </c>
      <c r="DM4" s="4810">
        <v>8</v>
      </c>
      <c r="DN4" s="4810">
        <v>9</v>
      </c>
      <c r="DO4" s="4810">
        <v>8</v>
      </c>
      <c r="DP4" s="4810">
        <v>11</v>
      </c>
      <c r="DQ4" s="4810">
        <v>12</v>
      </c>
      <c r="DR4" s="4810">
        <v>8</v>
      </c>
      <c r="DS4" s="4810">
        <v>12</v>
      </c>
      <c r="DT4" s="4810">
        <v>11</v>
      </c>
      <c r="DU4" s="4810">
        <v>13</v>
      </c>
      <c r="DV4" s="4810">
        <v>11</v>
      </c>
      <c r="DW4" s="4810">
        <v>9</v>
      </c>
      <c r="DX4" s="4810">
        <v>16</v>
      </c>
      <c r="DY4" s="4810">
        <v>14</v>
      </c>
      <c r="DZ4" s="4810">
        <v>8</v>
      </c>
      <c r="EA4" s="4810">
        <v>11</v>
      </c>
      <c r="EB4" s="4810">
        <v>8</v>
      </c>
      <c r="EC4" s="4810">
        <v>4</v>
      </c>
      <c r="ED4" s="4810">
        <v>11</v>
      </c>
      <c r="EE4" s="4810">
        <v>4</v>
      </c>
      <c r="EF4" s="4810">
        <v>9</v>
      </c>
      <c r="EG4" s="4810">
        <v>10</v>
      </c>
      <c r="EH4" s="4810">
        <v>7</v>
      </c>
      <c r="EI4" s="4810">
        <v>1</v>
      </c>
      <c r="EJ4" s="4810">
        <v>5</v>
      </c>
      <c r="EK4" s="4810">
        <v>10</v>
      </c>
      <c r="EL4" s="4810">
        <v>11</v>
      </c>
      <c r="EM4" s="4810">
        <v>11</v>
      </c>
      <c r="EN4" s="4810">
        <v>0</v>
      </c>
      <c r="EO4" s="4810">
        <v>18</v>
      </c>
      <c r="EP4" s="4810">
        <v>14</v>
      </c>
      <c r="EQ4" s="4810">
        <v>4</v>
      </c>
      <c r="ER4" s="4810">
        <v>1</v>
      </c>
      <c r="ES4" s="4810">
        <v>12</v>
      </c>
      <c r="ET4" s="4810">
        <v>19</v>
      </c>
      <c r="EU4" s="4810">
        <v>16</v>
      </c>
      <c r="EV4" s="4810">
        <v>7</v>
      </c>
      <c r="EW4" s="4810">
        <v>22</v>
      </c>
      <c r="EX4" s="4810">
        <v>5</v>
      </c>
      <c r="EY4" s="4810">
        <v>16</v>
      </c>
      <c r="EZ4" s="4810">
        <v>12</v>
      </c>
      <c r="FA4" s="4810">
        <v>13</v>
      </c>
      <c r="FB4" s="4810">
        <v>14</v>
      </c>
      <c r="FC4" s="4810">
        <v>11</v>
      </c>
      <c r="FD4" s="4810">
        <v>11</v>
      </c>
      <c r="FE4" s="4810">
        <v>9</v>
      </c>
      <c r="FF4" s="4810">
        <v>11</v>
      </c>
      <c r="FG4" s="4810">
        <v>14</v>
      </c>
      <c r="FH4" s="4810">
        <v>1</v>
      </c>
      <c r="FI4" s="4810">
        <v>12</v>
      </c>
      <c r="FJ4" s="4810">
        <v>9</v>
      </c>
      <c r="FK4" s="4810">
        <v>15</v>
      </c>
      <c r="FL4" s="4810">
        <v>7</v>
      </c>
      <c r="FM4" s="4810">
        <v>0</v>
      </c>
      <c r="FN4" s="4810">
        <v>8</v>
      </c>
      <c r="FO4" s="4810">
        <v>14</v>
      </c>
      <c r="FP4" s="4810">
        <v>11</v>
      </c>
      <c r="FQ4" s="4810">
        <v>15</v>
      </c>
      <c r="FR4" s="4810">
        <v>8</v>
      </c>
      <c r="FS4" s="4810">
        <v>5</v>
      </c>
      <c r="FT4" s="4810">
        <v>9</v>
      </c>
      <c r="FU4" s="4810">
        <v>8</v>
      </c>
      <c r="FV4" s="4810">
        <v>0</v>
      </c>
      <c r="FW4" s="4810">
        <v>15</v>
      </c>
      <c r="FX4" s="4810">
        <v>0</v>
      </c>
      <c r="FY4" s="4810">
        <v>1</v>
      </c>
      <c r="FZ4" s="4810">
        <v>10</v>
      </c>
      <c r="GA4" s="4810">
        <v>9</v>
      </c>
      <c r="GB4" s="4810">
        <v>15</v>
      </c>
      <c r="GC4" s="4810">
        <v>0</v>
      </c>
      <c r="GD4" s="4810">
        <v>12</v>
      </c>
      <c r="GE4" s="4810">
        <v>8</v>
      </c>
      <c r="GF4" s="4810">
        <v>13</v>
      </c>
      <c r="GG4" s="4810">
        <v>8</v>
      </c>
      <c r="GH4" s="4810">
        <v>1</v>
      </c>
      <c r="GI4" s="4810">
        <v>10</v>
      </c>
      <c r="GJ4" s="4810">
        <v>9</v>
      </c>
      <c r="GK4" s="4810">
        <v>15</v>
      </c>
      <c r="GL4" s="4810">
        <v>12</v>
      </c>
      <c r="GM4" s="4810">
        <v>1</v>
      </c>
      <c r="GN4" s="4810">
        <v>12</v>
      </c>
      <c r="GO4" s="4810">
        <v>10</v>
      </c>
      <c r="GP4" s="4810">
        <v>16</v>
      </c>
      <c r="GQ4" s="4810">
        <v>5</v>
      </c>
      <c r="GR4" s="4810">
        <v>3</v>
      </c>
      <c r="GS4" s="4810">
        <v>9</v>
      </c>
      <c r="GT4" s="4810">
        <v>9</v>
      </c>
      <c r="GU4" s="4810">
        <v>14</v>
      </c>
      <c r="GV4" s="4810">
        <v>5</v>
      </c>
      <c r="GW4" s="4810">
        <v>0</v>
      </c>
      <c r="GX4" s="4810">
        <v>9</v>
      </c>
      <c r="GY4" s="4810">
        <v>11</v>
      </c>
      <c r="GZ4" s="4810">
        <v>1</v>
      </c>
      <c r="HA4" s="4810">
        <v>0</v>
      </c>
      <c r="HB4" s="4810">
        <v>7</v>
      </c>
      <c r="HC4" s="4810">
        <v>16</v>
      </c>
      <c r="HD4" s="4810">
        <v>13</v>
      </c>
      <c r="HE4" s="4810">
        <v>12</v>
      </c>
      <c r="HF4" s="4810">
        <v>11</v>
      </c>
      <c r="HG4" s="4810">
        <v>4</v>
      </c>
      <c r="HH4" s="4810">
        <v>13</v>
      </c>
      <c r="HI4" s="4810">
        <v>12</v>
      </c>
      <c r="HJ4" s="4810">
        <v>4</v>
      </c>
      <c r="HK4" s="4810">
        <v>16</v>
      </c>
      <c r="HL4" s="4810">
        <v>4</v>
      </c>
      <c r="HM4" s="4810">
        <v>8</v>
      </c>
      <c r="HN4" s="4810">
        <v>0</v>
      </c>
      <c r="HO4" s="4810">
        <v>22</v>
      </c>
      <c r="HP4" s="4810">
        <v>8</v>
      </c>
      <c r="HQ4" s="4810">
        <v>2</v>
      </c>
      <c r="HR4" s="4810">
        <v>11</v>
      </c>
      <c r="HS4" s="4810">
        <v>7</v>
      </c>
      <c r="HT4" s="4810">
        <v>10</v>
      </c>
      <c r="HU4" s="4810">
        <v>7</v>
      </c>
      <c r="HV4" s="4810">
        <v>1</v>
      </c>
      <c r="HW4" s="4810">
        <v>14</v>
      </c>
      <c r="HX4" s="4810">
        <v>2</v>
      </c>
      <c r="HY4" s="4810">
        <v>11</v>
      </c>
      <c r="HZ4" s="4810">
        <v>8</v>
      </c>
      <c r="IA4" s="4810">
        <v>8</v>
      </c>
      <c r="IB4" s="4810">
        <v>13</v>
      </c>
      <c r="IC4" s="4810">
        <v>9</v>
      </c>
      <c r="ID4" s="4810">
        <v>0</v>
      </c>
      <c r="IE4" s="4810">
        <v>13</v>
      </c>
      <c r="IF4" s="4810">
        <v>0</v>
      </c>
      <c r="IG4" s="4810">
        <v>1</v>
      </c>
      <c r="IH4" s="4810">
        <v>9</v>
      </c>
      <c r="II4" s="4810">
        <v>13</v>
      </c>
      <c r="IJ4" s="4810">
        <v>0</v>
      </c>
      <c r="IK4" s="4810">
        <v>5</v>
      </c>
      <c r="IL4" s="4810">
        <v>9</v>
      </c>
      <c r="IM4" s="4810">
        <v>4</v>
      </c>
      <c r="IN4" s="4810">
        <v>18</v>
      </c>
      <c r="IO4" s="4810">
        <v>3</v>
      </c>
      <c r="IP4" s="4810">
        <v>1</v>
      </c>
      <c r="IQ4" s="4810">
        <v>7</v>
      </c>
      <c r="IR4" s="4810">
        <v>7</v>
      </c>
      <c r="IS4" s="4810">
        <v>6</v>
      </c>
      <c r="IT4" s="4810">
        <v>7</v>
      </c>
      <c r="IU4" s="4810">
        <v>0</v>
      </c>
      <c r="IV4" s="4810">
        <v>0</v>
      </c>
      <c r="IW4" s="4810">
        <v>19</v>
      </c>
      <c r="IX4" s="4810">
        <v>11</v>
      </c>
      <c r="IY4" s="4810">
        <v>7</v>
      </c>
      <c r="IZ4" s="4810">
        <v>4</v>
      </c>
      <c r="JA4" s="4810">
        <v>6</v>
      </c>
      <c r="JB4" s="4810">
        <v>6</v>
      </c>
      <c r="JC4" s="4810">
        <v>10</v>
      </c>
      <c r="JD4" s="4810">
        <v>1</v>
      </c>
      <c r="JE4" s="4810">
        <v>10</v>
      </c>
      <c r="JF4" s="4810">
        <v>0</v>
      </c>
      <c r="JG4" s="4810">
        <v>9</v>
      </c>
      <c r="JH4" s="4810">
        <v>5</v>
      </c>
      <c r="JI4" s="4810">
        <v>14</v>
      </c>
      <c r="JJ4" s="4810">
        <v>6</v>
      </c>
      <c r="JK4" s="4810">
        <v>7</v>
      </c>
      <c r="JL4" s="4810">
        <v>6</v>
      </c>
      <c r="JM4" s="4810">
        <v>3</v>
      </c>
      <c r="JN4" s="4810">
        <v>12</v>
      </c>
      <c r="JO4" s="4810">
        <v>12</v>
      </c>
      <c r="JP4" s="4810">
        <v>24</v>
      </c>
      <c r="JQ4" s="4810">
        <v>25</v>
      </c>
      <c r="JR4" s="4810">
        <v>7</v>
      </c>
      <c r="JS4" s="4810">
        <v>32</v>
      </c>
      <c r="JT4" s="4810">
        <v>20</v>
      </c>
      <c r="JU4" s="4810">
        <v>13</v>
      </c>
      <c r="JV4" s="4810">
        <v>7</v>
      </c>
      <c r="JW4" s="4810">
        <v>2</v>
      </c>
      <c r="JX4" s="4810">
        <v>9</v>
      </c>
      <c r="JY4" s="4810">
        <v>13</v>
      </c>
      <c r="JZ4" s="4810">
        <v>19</v>
      </c>
      <c r="KA4" s="4810">
        <v>4</v>
      </c>
      <c r="KB4" s="4810">
        <v>0</v>
      </c>
      <c r="KC4" s="4810">
        <v>5</v>
      </c>
      <c r="KD4" s="4810">
        <v>7</v>
      </c>
      <c r="KE4" s="4810">
        <v>7</v>
      </c>
      <c r="KF4" s="4810">
        <v>5</v>
      </c>
      <c r="KG4" s="4810">
        <v>0</v>
      </c>
      <c r="KH4" s="4810">
        <v>8</v>
      </c>
      <c r="KI4" s="4810">
        <v>8</v>
      </c>
      <c r="KJ4" s="4810">
        <v>10</v>
      </c>
      <c r="KK4" s="4810">
        <v>8</v>
      </c>
      <c r="KL4" s="4810">
        <v>7</v>
      </c>
      <c r="KM4" s="4810">
        <v>5</v>
      </c>
      <c r="KN4" s="4810">
        <v>2</v>
      </c>
      <c r="KO4" s="4810">
        <v>7</v>
      </c>
      <c r="KP4" s="4810">
        <v>0</v>
      </c>
      <c r="KQ4" s="4810">
        <v>7</v>
      </c>
      <c r="KR4" s="4810">
        <v>8</v>
      </c>
      <c r="KS4" s="4810">
        <v>0</v>
      </c>
      <c r="KT4" s="4810">
        <v>16</v>
      </c>
      <c r="KU4" s="4810">
        <v>0</v>
      </c>
      <c r="KV4" s="4810">
        <v>0</v>
      </c>
      <c r="KW4" s="4810">
        <v>0</v>
      </c>
      <c r="KX4" s="4810">
        <v>5</v>
      </c>
      <c r="KY4" s="4810">
        <v>0</v>
      </c>
      <c r="KZ4" s="4810">
        <v>2</v>
      </c>
      <c r="LA4" s="4810">
        <v>7</v>
      </c>
      <c r="LB4" s="4810">
        <v>0</v>
      </c>
      <c r="LC4" s="4810">
        <v>7</v>
      </c>
      <c r="LD4" s="4810">
        <v>22</v>
      </c>
      <c r="LE4" s="4810">
        <v>0</v>
      </c>
      <c r="LF4" s="4810">
        <v>0</v>
      </c>
      <c r="LG4" s="4810">
        <v>36</v>
      </c>
      <c r="LH4" s="4810">
        <v>14</v>
      </c>
      <c r="LI4" s="4810">
        <v>0</v>
      </c>
      <c r="LJ4" s="4810">
        <v>18</v>
      </c>
      <c r="LK4" s="4810">
        <v>0</v>
      </c>
      <c r="LL4" s="4810">
        <v>10</v>
      </c>
      <c r="LM4" s="4810">
        <v>0</v>
      </c>
      <c r="LN4" s="4810">
        <v>0</v>
      </c>
      <c r="LO4" s="4810">
        <v>0</v>
      </c>
      <c r="LP4" s="4810">
        <v>10</v>
      </c>
      <c r="LQ4" s="4810">
        <v>8</v>
      </c>
      <c r="LR4" s="4810">
        <v>2</v>
      </c>
      <c r="LS4" s="4810">
        <v>0</v>
      </c>
      <c r="LT4" s="4810">
        <v>0</v>
      </c>
      <c r="LU4" s="4810">
        <v>15</v>
      </c>
      <c r="LV4" s="4810">
        <v>1</v>
      </c>
      <c r="LW4" s="4810">
        <v>9</v>
      </c>
      <c r="LX4" s="4810">
        <v>5</v>
      </c>
      <c r="LY4" s="4810">
        <v>5</v>
      </c>
      <c r="LZ4" s="4810">
        <v>13</v>
      </c>
      <c r="MA4" s="4810">
        <v>12</v>
      </c>
      <c r="MB4" s="4810">
        <v>8</v>
      </c>
      <c r="MC4" s="4810">
        <v>10</v>
      </c>
      <c r="MD4" s="4810">
        <v>8</v>
      </c>
      <c r="ME4" s="4810">
        <v>3</v>
      </c>
      <c r="MF4" s="4810">
        <v>4</v>
      </c>
      <c r="MG4" s="4810">
        <v>8</v>
      </c>
      <c r="MH4" s="4810">
        <v>7</v>
      </c>
      <c r="MI4" s="4810">
        <v>6</v>
      </c>
      <c r="MJ4" s="4810">
        <v>2</v>
      </c>
      <c r="MK4" s="4810">
        <v>7</v>
      </c>
      <c r="ML4" s="4810">
        <v>9</v>
      </c>
      <c r="MM4" s="4810">
        <v>8</v>
      </c>
      <c r="MN4" s="4810">
        <v>8</v>
      </c>
      <c r="MO4" s="4810">
        <v>2</v>
      </c>
      <c r="MP4" s="4810">
        <v>6</v>
      </c>
      <c r="MQ4" s="4810">
        <v>8</v>
      </c>
      <c r="MR4" s="4810">
        <v>7</v>
      </c>
      <c r="MS4" s="4810">
        <v>5</v>
      </c>
      <c r="MT4" s="4810">
        <v>1</v>
      </c>
      <c r="MU4" s="4810">
        <v>8</v>
      </c>
      <c r="MV4" s="4810">
        <v>8</v>
      </c>
      <c r="MW4" s="4810">
        <v>9</v>
      </c>
      <c r="MX4" s="4810">
        <v>7</v>
      </c>
      <c r="MY4" s="4810">
        <v>4</v>
      </c>
      <c r="MZ4" s="4810">
        <v>2</v>
      </c>
      <c r="NA4" s="4810">
        <v>15</v>
      </c>
      <c r="NB4" s="4810">
        <v>7</v>
      </c>
      <c r="NC4" s="4810">
        <v>6</v>
      </c>
      <c r="ND4" s="4810">
        <v>2</v>
      </c>
      <c r="NE4" s="4810">
        <v>7</v>
      </c>
      <c r="NF4" s="4810">
        <v>2</v>
      </c>
      <c r="NG4" s="4810">
        <v>10</v>
      </c>
      <c r="NH4" s="4810">
        <v>2</v>
      </c>
      <c r="NI4" s="4810">
        <v>8</v>
      </c>
      <c r="NJ4" s="4810">
        <v>8</v>
      </c>
      <c r="NK4" s="4810">
        <v>9</v>
      </c>
      <c r="NL4" s="4810">
        <v>0</v>
      </c>
      <c r="NM4" s="4810">
        <v>5</v>
      </c>
      <c r="NN4" s="4810">
        <v>6</v>
      </c>
      <c r="NO4" s="4810">
        <v>9</v>
      </c>
      <c r="NP4" s="4810">
        <v>8</v>
      </c>
      <c r="NQ4" s="4810">
        <v>6</v>
      </c>
      <c r="NR4" s="4810">
        <v>4</v>
      </c>
      <c r="NS4" s="4810">
        <v>7</v>
      </c>
      <c r="NT4" s="4810">
        <v>11</v>
      </c>
      <c r="NU4" s="4810">
        <v>7</v>
      </c>
      <c r="NV4" s="4810">
        <v>8</v>
      </c>
      <c r="NW4" s="4810">
        <v>2</v>
      </c>
      <c r="NX4" s="4810">
        <v>7</v>
      </c>
      <c r="NY4" s="4810">
        <v>1</v>
      </c>
      <c r="NZ4" s="4810">
        <v>11</v>
      </c>
      <c r="OA4" s="4810">
        <v>11</v>
      </c>
      <c r="OB4" s="4810">
        <v>3</v>
      </c>
      <c r="OC4" s="4810">
        <v>0</v>
      </c>
      <c r="OD4" s="4810">
        <v>18</v>
      </c>
      <c r="OE4" s="4810">
        <v>7</v>
      </c>
      <c r="OF4" s="4810">
        <v>1</v>
      </c>
      <c r="OG4" s="4810">
        <v>9</v>
      </c>
      <c r="OH4" s="4810">
        <v>4</v>
      </c>
      <c r="OI4" s="4810">
        <v>12</v>
      </c>
      <c r="OJ4" s="4810">
        <v>11</v>
      </c>
      <c r="OK4" s="4810">
        <v>4</v>
      </c>
      <c r="OL4" s="4810">
        <v>7</v>
      </c>
      <c r="OM4" s="4810">
        <v>6</v>
      </c>
      <c r="ON4" s="4810">
        <v>7</v>
      </c>
      <c r="OO4" s="4810">
        <v>7</v>
      </c>
      <c r="OP4" s="4810">
        <v>0</v>
      </c>
      <c r="OQ4" s="4810">
        <v>6</v>
      </c>
      <c r="OR4" s="4810">
        <v>8</v>
      </c>
      <c r="OS4" s="4810">
        <v>7</v>
      </c>
      <c r="OT4" s="4810">
        <v>11</v>
      </c>
      <c r="OU4" s="4810">
        <v>6</v>
      </c>
      <c r="OV4" s="4810">
        <v>9</v>
      </c>
      <c r="OW4" s="4810">
        <v>7</v>
      </c>
      <c r="OX4" s="4810">
        <v>10</v>
      </c>
      <c r="OY4" s="4810">
        <v>5</v>
      </c>
      <c r="OZ4" s="4810">
        <v>4</v>
      </c>
      <c r="PA4" s="4810">
        <v>7</v>
      </c>
      <c r="PB4" s="4810">
        <v>9</v>
      </c>
      <c r="PC4" s="4810">
        <v>7</v>
      </c>
      <c r="PD4" s="4810">
        <v>8</v>
      </c>
      <c r="PE4" s="4810">
        <v>4</v>
      </c>
      <c r="PF4" s="4810">
        <v>9</v>
      </c>
      <c r="PG4" s="4810">
        <v>10</v>
      </c>
      <c r="PH4" s="4810">
        <v>13</v>
      </c>
      <c r="PI4" s="4810">
        <v>10</v>
      </c>
      <c r="PJ4" s="4810">
        <v>9</v>
      </c>
      <c r="PK4" s="4810">
        <v>9</v>
      </c>
      <c r="PL4" s="4810">
        <v>9</v>
      </c>
      <c r="PM4" s="4810">
        <v>10</v>
      </c>
      <c r="PN4" s="4810">
        <v>8</v>
      </c>
      <c r="PO4" s="4810">
        <v>6</v>
      </c>
      <c r="PP4" s="4810">
        <v>9</v>
      </c>
      <c r="PQ4" s="4810">
        <v>8</v>
      </c>
      <c r="PR4" s="4810">
        <v>9</v>
      </c>
      <c r="PS4" s="4810">
        <v>8</v>
      </c>
      <c r="PT4" s="4810">
        <v>1</v>
      </c>
      <c r="PU4" s="4810">
        <v>8</v>
      </c>
      <c r="PV4" s="4810">
        <v>7</v>
      </c>
      <c r="PW4" s="4810">
        <v>8</v>
      </c>
      <c r="PX4" s="4810">
        <v>3</v>
      </c>
      <c r="PY4" s="4810">
        <v>9</v>
      </c>
      <c r="PZ4" s="4810">
        <v>8</v>
      </c>
      <c r="QA4" s="4810">
        <v>10</v>
      </c>
      <c r="QB4" s="4810">
        <v>7</v>
      </c>
      <c r="QC4" s="4810">
        <v>3</v>
      </c>
      <c r="QD4" s="4810">
        <v>4</v>
      </c>
      <c r="QE4" s="4810">
        <v>5</v>
      </c>
      <c r="QF4" s="4810">
        <v>8</v>
      </c>
      <c r="QG4" s="4810">
        <v>10</v>
      </c>
      <c r="QH4" s="4810">
        <v>2</v>
      </c>
      <c r="QI4" s="4810">
        <v>8</v>
      </c>
      <c r="QJ4" s="4810">
        <v>7</v>
      </c>
      <c r="QK4" s="4810">
        <v>8</v>
      </c>
      <c r="QL4" s="4810">
        <v>8</v>
      </c>
      <c r="QM4" s="4810">
        <v>4</v>
      </c>
      <c r="QN4" s="4810">
        <v>9</v>
      </c>
      <c r="QO4" s="4810">
        <v>7</v>
      </c>
      <c r="QP4" s="4810">
        <v>8</v>
      </c>
      <c r="QQ4" s="4810">
        <v>6</v>
      </c>
      <c r="QR4" s="4810">
        <v>4</v>
      </c>
      <c r="QS4" s="4810">
        <v>5</v>
      </c>
      <c r="QT4" s="4810">
        <v>6</v>
      </c>
      <c r="QU4" s="4810">
        <v>2</v>
      </c>
      <c r="QV4" s="4810">
        <v>10</v>
      </c>
      <c r="QW4" s="4810">
        <v>8</v>
      </c>
      <c r="QX4" s="4810">
        <v>10</v>
      </c>
      <c r="QY4" s="4810">
        <v>9</v>
      </c>
      <c r="QZ4" s="4810">
        <v>14</v>
      </c>
      <c r="RA4" s="4810">
        <v>14</v>
      </c>
      <c r="RB4" s="4810">
        <v>7</v>
      </c>
      <c r="RC4" s="4810">
        <v>8</v>
      </c>
      <c r="RD4" s="4810">
        <v>8</v>
      </c>
      <c r="RE4" s="4810">
        <v>10</v>
      </c>
      <c r="RF4" s="4810">
        <v>8</v>
      </c>
      <c r="RG4" s="4810">
        <v>3</v>
      </c>
      <c r="RH4" s="4810">
        <v>7</v>
      </c>
      <c r="RI4" s="4810">
        <v>7</v>
      </c>
      <c r="RJ4" s="4810">
        <v>7</v>
      </c>
      <c r="RK4" s="4810">
        <v>8</v>
      </c>
      <c r="RL4" s="4810">
        <v>0</v>
      </c>
      <c r="RM4" s="4810">
        <v>9</v>
      </c>
      <c r="RN4" s="4810">
        <v>7</v>
      </c>
      <c r="RO4" s="4810">
        <v>0</v>
      </c>
      <c r="RP4" s="4810">
        <v>19</v>
      </c>
      <c r="RQ4" s="4810">
        <v>5</v>
      </c>
      <c r="RR4" s="4810">
        <v>7</v>
      </c>
      <c r="RS4" s="4810">
        <v>4</v>
      </c>
      <c r="RT4" s="4810">
        <v>3</v>
      </c>
      <c r="RU4" s="4810">
        <v>7</v>
      </c>
      <c r="RV4" s="4810">
        <v>3</v>
      </c>
      <c r="RW4" s="4810">
        <v>10</v>
      </c>
      <c r="RX4" s="4810">
        <v>7</v>
      </c>
      <c r="RY4" s="4810">
        <v>12</v>
      </c>
      <c r="RZ4" s="4810">
        <v>6</v>
      </c>
      <c r="SA4" s="4810">
        <v>1</v>
      </c>
      <c r="SB4" s="4810">
        <v>4</v>
      </c>
      <c r="SC4" s="4810">
        <v>12</v>
      </c>
      <c r="SD4" s="4810">
        <v>7</v>
      </c>
      <c r="SE4" s="4810">
        <v>4</v>
      </c>
      <c r="SF4" s="4810">
        <v>6</v>
      </c>
      <c r="SG4" s="4810">
        <v>6</v>
      </c>
      <c r="SH4" s="4810">
        <v>7</v>
      </c>
      <c r="SI4" s="4810">
        <v>8</v>
      </c>
      <c r="SJ4" s="4810">
        <v>1</v>
      </c>
      <c r="SK4" s="4810">
        <v>7</v>
      </c>
      <c r="SL4" s="4810">
        <v>6</v>
      </c>
      <c r="SM4" s="4810">
        <v>5</v>
      </c>
      <c r="SN4" s="4810">
        <v>10</v>
      </c>
      <c r="SO4" s="4810">
        <v>2</v>
      </c>
      <c r="SP4" s="4810">
        <v>10</v>
      </c>
      <c r="SQ4" s="4810">
        <v>8</v>
      </c>
      <c r="SR4" s="4810">
        <v>5</v>
      </c>
      <c r="SS4" s="4810">
        <v>4</v>
      </c>
      <c r="ST4" s="4810">
        <v>1</v>
      </c>
      <c r="SU4" s="4810">
        <v>6</v>
      </c>
      <c r="SV4" s="4810">
        <v>0</v>
      </c>
      <c r="SW4" s="4810">
        <v>5</v>
      </c>
      <c r="SX4" s="4810">
        <v>2</v>
      </c>
      <c r="SY4" s="4810">
        <v>12</v>
      </c>
    </row>
    <row r="5" spans="1:519" ht="14.4" x14ac:dyDescent="0.3">
      <c r="A5" s="4961"/>
      <c r="B5" s="3137" t="s">
        <v>480</v>
      </c>
      <c r="C5" s="4810">
        <v>25</v>
      </c>
      <c r="D5" s="4810">
        <v>152</v>
      </c>
      <c r="E5" s="4810">
        <v>24</v>
      </c>
      <c r="F5" s="4810">
        <v>76</v>
      </c>
      <c r="G5" s="4810">
        <v>106</v>
      </c>
      <c r="H5" s="4810">
        <v>60</v>
      </c>
      <c r="I5" s="4810">
        <v>48</v>
      </c>
      <c r="J5" s="4810">
        <v>54</v>
      </c>
      <c r="K5" s="4810">
        <v>68</v>
      </c>
      <c r="L5" s="4810">
        <v>110</v>
      </c>
      <c r="M5" s="4810">
        <v>37</v>
      </c>
      <c r="N5" s="4810">
        <v>16</v>
      </c>
      <c r="O5" s="4810">
        <v>17</v>
      </c>
      <c r="P5" s="4810">
        <v>16</v>
      </c>
      <c r="Q5" s="4810">
        <v>252</v>
      </c>
      <c r="R5" s="4810">
        <v>146</v>
      </c>
      <c r="S5" s="4810">
        <v>117</v>
      </c>
      <c r="T5" s="4810">
        <v>127</v>
      </c>
      <c r="U5" s="4810">
        <v>90</v>
      </c>
      <c r="V5" s="4810">
        <v>125</v>
      </c>
      <c r="W5" s="4810">
        <v>52</v>
      </c>
      <c r="X5" s="4810">
        <v>125</v>
      </c>
      <c r="Y5" s="4810">
        <v>114</v>
      </c>
      <c r="Z5" s="4810">
        <v>125</v>
      </c>
      <c r="AA5" s="4810">
        <v>121</v>
      </c>
      <c r="AB5" s="4810">
        <v>73</v>
      </c>
      <c r="AC5" s="4810">
        <v>82</v>
      </c>
      <c r="AD5" s="4810">
        <v>33</v>
      </c>
      <c r="AE5" s="4810">
        <v>53</v>
      </c>
      <c r="AF5" s="4810">
        <v>71</v>
      </c>
      <c r="AG5" s="4810">
        <v>0</v>
      </c>
      <c r="AH5" s="4810">
        <v>57</v>
      </c>
      <c r="AI5" s="4810">
        <v>54</v>
      </c>
      <c r="AJ5" s="4810">
        <v>11</v>
      </c>
      <c r="AK5" s="4810">
        <v>48</v>
      </c>
      <c r="AL5" s="4810">
        <v>112</v>
      </c>
      <c r="AM5" s="4810">
        <v>251</v>
      </c>
      <c r="AN5" s="4810">
        <v>168</v>
      </c>
      <c r="AO5" s="4810">
        <v>114</v>
      </c>
      <c r="AP5" s="4810">
        <v>93</v>
      </c>
      <c r="AQ5" s="4810">
        <v>103</v>
      </c>
      <c r="AR5" s="4810">
        <v>27</v>
      </c>
      <c r="AS5" s="4810">
        <v>105</v>
      </c>
      <c r="AT5" s="4810">
        <v>115</v>
      </c>
      <c r="AU5" s="4810">
        <v>80</v>
      </c>
      <c r="AV5" s="4810">
        <v>72</v>
      </c>
      <c r="AW5" s="4810">
        <v>118</v>
      </c>
      <c r="AX5" s="4810">
        <v>73</v>
      </c>
      <c r="AY5" s="4810">
        <v>68</v>
      </c>
      <c r="AZ5" s="4810">
        <v>70</v>
      </c>
      <c r="BA5" s="4810">
        <v>27</v>
      </c>
      <c r="BB5" s="4810">
        <v>126</v>
      </c>
      <c r="BC5" s="4810">
        <v>77</v>
      </c>
      <c r="BD5" s="4810">
        <v>0</v>
      </c>
      <c r="BE5" s="4810">
        <v>88</v>
      </c>
      <c r="BF5" s="4810">
        <v>114</v>
      </c>
      <c r="BG5" s="4810">
        <v>147</v>
      </c>
      <c r="BH5" s="4810">
        <v>154</v>
      </c>
      <c r="BI5" s="4810">
        <v>51</v>
      </c>
      <c r="BJ5" s="4810">
        <v>58</v>
      </c>
      <c r="BK5" s="4810">
        <v>106</v>
      </c>
      <c r="BL5" s="4810">
        <v>111</v>
      </c>
      <c r="BM5" s="4810">
        <v>60</v>
      </c>
      <c r="BN5" s="4810">
        <v>139</v>
      </c>
      <c r="BO5" s="4810">
        <v>105</v>
      </c>
      <c r="BP5" s="4810">
        <v>132</v>
      </c>
      <c r="BQ5" s="4810">
        <v>124</v>
      </c>
      <c r="BR5" s="4810">
        <v>18</v>
      </c>
      <c r="BS5" s="4810">
        <v>60</v>
      </c>
      <c r="BT5" s="4810">
        <v>58</v>
      </c>
      <c r="BU5" s="4810">
        <v>51</v>
      </c>
      <c r="BV5" s="4810">
        <v>58</v>
      </c>
      <c r="BW5" s="4810">
        <v>118</v>
      </c>
      <c r="BX5" s="4810">
        <v>63</v>
      </c>
      <c r="BY5" s="4810">
        <v>67</v>
      </c>
      <c r="BZ5" s="4810">
        <v>55</v>
      </c>
      <c r="CA5" s="4810">
        <v>50</v>
      </c>
      <c r="CB5" s="4810">
        <v>81</v>
      </c>
      <c r="CC5" s="4810">
        <v>58</v>
      </c>
      <c r="CD5" s="4810">
        <v>52</v>
      </c>
      <c r="CE5" s="4810">
        <v>67</v>
      </c>
      <c r="CF5" s="4810">
        <v>60</v>
      </c>
      <c r="CG5" s="4810">
        <v>38</v>
      </c>
      <c r="CH5" s="4810">
        <v>55</v>
      </c>
      <c r="CI5" s="4810">
        <v>45</v>
      </c>
      <c r="CJ5" s="4810">
        <v>52</v>
      </c>
      <c r="CK5" s="4810">
        <v>39</v>
      </c>
      <c r="CL5" s="4810">
        <v>100</v>
      </c>
      <c r="CM5" s="4810">
        <v>39</v>
      </c>
      <c r="CN5" s="4810">
        <v>52</v>
      </c>
      <c r="CO5" s="4810">
        <v>51</v>
      </c>
      <c r="CP5" s="4810">
        <v>53</v>
      </c>
      <c r="CQ5" s="4810">
        <v>79</v>
      </c>
      <c r="CR5" s="4810">
        <v>69</v>
      </c>
      <c r="CS5" s="4810">
        <v>47</v>
      </c>
      <c r="CT5" s="4810">
        <v>48</v>
      </c>
      <c r="CU5" s="4810">
        <v>54</v>
      </c>
      <c r="CV5" s="4810">
        <v>31</v>
      </c>
      <c r="CW5" s="4810">
        <v>37</v>
      </c>
      <c r="CX5" s="4810">
        <v>38</v>
      </c>
      <c r="CY5" s="4810">
        <v>47</v>
      </c>
      <c r="CZ5" s="4810">
        <v>36</v>
      </c>
      <c r="DA5" s="4810">
        <v>16</v>
      </c>
      <c r="DB5" s="4810">
        <v>105</v>
      </c>
      <c r="DC5" s="4810">
        <v>0</v>
      </c>
      <c r="DD5" s="4810">
        <v>58</v>
      </c>
      <c r="DE5" s="4810">
        <v>49</v>
      </c>
      <c r="DF5" s="4810">
        <v>0</v>
      </c>
      <c r="DG5" s="4810">
        <v>36</v>
      </c>
      <c r="DH5" s="4810">
        <v>35</v>
      </c>
      <c r="DI5" s="4810">
        <v>44</v>
      </c>
      <c r="DJ5" s="4810">
        <v>47</v>
      </c>
      <c r="DK5" s="4810">
        <v>68</v>
      </c>
      <c r="DL5" s="4810">
        <v>39</v>
      </c>
      <c r="DM5" s="4810">
        <v>41</v>
      </c>
      <c r="DN5" s="4810">
        <v>39</v>
      </c>
      <c r="DO5" s="4810">
        <v>40</v>
      </c>
      <c r="DP5" s="4810">
        <v>22</v>
      </c>
      <c r="DQ5" s="4810">
        <v>72</v>
      </c>
      <c r="DR5" s="4810">
        <v>39</v>
      </c>
      <c r="DS5" s="4810">
        <v>30</v>
      </c>
      <c r="DT5" s="4810">
        <v>37</v>
      </c>
      <c r="DU5" s="4810">
        <v>82</v>
      </c>
      <c r="DV5" s="4810">
        <v>0</v>
      </c>
      <c r="DW5" s="4810">
        <v>35</v>
      </c>
      <c r="DX5" s="4810">
        <v>32</v>
      </c>
      <c r="DY5" s="4810">
        <v>36</v>
      </c>
      <c r="DZ5" s="4810">
        <v>51</v>
      </c>
      <c r="EA5" s="4810">
        <v>64</v>
      </c>
      <c r="EB5" s="4810">
        <v>21</v>
      </c>
      <c r="EC5" s="4810">
        <v>38</v>
      </c>
      <c r="ED5" s="4810">
        <v>26</v>
      </c>
      <c r="EE5" s="4810">
        <v>39</v>
      </c>
      <c r="EF5" s="4810">
        <v>44</v>
      </c>
      <c r="EG5" s="4810">
        <v>39</v>
      </c>
      <c r="EH5" s="4810">
        <v>35</v>
      </c>
      <c r="EI5" s="4810">
        <v>51</v>
      </c>
      <c r="EJ5" s="4810">
        <v>35</v>
      </c>
      <c r="EK5" s="4810">
        <v>31</v>
      </c>
      <c r="EL5" s="4810">
        <v>32</v>
      </c>
      <c r="EM5" s="4810">
        <v>41</v>
      </c>
      <c r="EN5" s="4810">
        <v>28</v>
      </c>
      <c r="EO5" s="4810">
        <v>64</v>
      </c>
      <c r="EP5" s="4810">
        <v>34</v>
      </c>
      <c r="EQ5" s="4810">
        <v>27</v>
      </c>
      <c r="ER5" s="4810">
        <v>8</v>
      </c>
      <c r="ES5" s="4810">
        <v>53</v>
      </c>
      <c r="ET5" s="4810">
        <v>51</v>
      </c>
      <c r="EU5" s="4810">
        <f>42+10</f>
        <v>52</v>
      </c>
      <c r="EV5" s="4810">
        <f>11+54</f>
        <v>65</v>
      </c>
      <c r="EW5" s="4810">
        <f>7+48</f>
        <v>55</v>
      </c>
      <c r="EX5" s="4810">
        <f>12+34</f>
        <v>46</v>
      </c>
      <c r="EY5" s="4810">
        <v>59</v>
      </c>
      <c r="EZ5" s="4810">
        <f>8+48</f>
        <v>56</v>
      </c>
      <c r="FA5" s="4810">
        <v>50</v>
      </c>
      <c r="FB5" s="4810">
        <v>51</v>
      </c>
      <c r="FC5" s="4810">
        <f>54+8</f>
        <v>62</v>
      </c>
      <c r="FD5" s="4810">
        <v>57</v>
      </c>
      <c r="FE5" s="4810">
        <f>9+105</f>
        <v>114</v>
      </c>
      <c r="FF5" s="4810">
        <v>119</v>
      </c>
      <c r="FG5" s="4810">
        <v>147</v>
      </c>
      <c r="FH5" s="4810">
        <f>6+119</f>
        <v>125</v>
      </c>
      <c r="FI5" s="4810">
        <v>118</v>
      </c>
      <c r="FJ5" s="4810">
        <f>7+84</f>
        <v>91</v>
      </c>
      <c r="FK5" s="4810">
        <v>127</v>
      </c>
      <c r="FL5" s="4810">
        <v>262</v>
      </c>
      <c r="FM5" s="4810">
        <v>57</v>
      </c>
      <c r="FN5" s="4810">
        <f>9+123</f>
        <v>132</v>
      </c>
      <c r="FO5" s="4810">
        <v>146</v>
      </c>
      <c r="FP5" s="4810">
        <f>13+149</f>
        <v>162</v>
      </c>
      <c r="FQ5" s="4810">
        <v>192</v>
      </c>
      <c r="FR5" s="4810">
        <v>140</v>
      </c>
      <c r="FS5" s="4810">
        <f>4+215</f>
        <v>219</v>
      </c>
      <c r="FT5" s="4810">
        <v>170</v>
      </c>
      <c r="FU5" s="4810">
        <f>8+99</f>
        <v>107</v>
      </c>
      <c r="FV5" s="4810">
        <f>9+99</f>
        <v>108</v>
      </c>
      <c r="FW5" s="4810">
        <f>4+160</f>
        <v>164</v>
      </c>
      <c r="FX5" s="4810">
        <v>0</v>
      </c>
      <c r="FY5" s="4810">
        <f>8+111</f>
        <v>119</v>
      </c>
      <c r="FZ5" s="4810">
        <v>116</v>
      </c>
      <c r="GA5" s="4810">
        <f>6+156</f>
        <v>162</v>
      </c>
      <c r="GB5" s="4810">
        <f>6+78</f>
        <v>84</v>
      </c>
      <c r="GC5" s="4810">
        <f>4+93</f>
        <v>97</v>
      </c>
      <c r="GD5" s="4810">
        <f>7+195</f>
        <v>202</v>
      </c>
      <c r="GE5" s="4810">
        <f>7+166</f>
        <v>173</v>
      </c>
      <c r="GF5" s="4810">
        <f>7+193</f>
        <v>200</v>
      </c>
      <c r="GG5" s="4810">
        <f>5+163</f>
        <v>168</v>
      </c>
      <c r="GH5" s="4810">
        <f>6+93</f>
        <v>99</v>
      </c>
      <c r="GI5" s="4810">
        <f>9+94</f>
        <v>103</v>
      </c>
      <c r="GJ5" s="4810">
        <f>4+143</f>
        <v>147</v>
      </c>
      <c r="GK5" s="4810">
        <f>6+130</f>
        <v>136</v>
      </c>
      <c r="GL5" s="4810">
        <v>124</v>
      </c>
      <c r="GM5" s="4810">
        <v>143</v>
      </c>
      <c r="GN5" s="4810">
        <f>9+162</f>
        <v>171</v>
      </c>
      <c r="GO5" s="4810">
        <f>6+149</f>
        <v>155</v>
      </c>
      <c r="GP5" s="4810">
        <f>6+130</f>
        <v>136</v>
      </c>
      <c r="GQ5" s="4810">
        <f>4+106</f>
        <v>110</v>
      </c>
      <c r="GR5" s="4810">
        <f>9+117</f>
        <v>126</v>
      </c>
      <c r="GS5" s="4810">
        <f>8+169</f>
        <v>177</v>
      </c>
      <c r="GT5" s="4810">
        <f>7+160</f>
        <v>167</v>
      </c>
      <c r="GU5" s="4810">
        <f>7+190</f>
        <v>197</v>
      </c>
      <c r="GV5" s="4810">
        <f>5+116</f>
        <v>121</v>
      </c>
      <c r="GW5" s="4810">
        <f>5+123</f>
        <v>128</v>
      </c>
      <c r="GX5" s="4810">
        <f>5+61</f>
        <v>66</v>
      </c>
      <c r="GY5" s="4810">
        <f>5+193</f>
        <v>198</v>
      </c>
      <c r="GZ5" s="4810">
        <f>5+49</f>
        <v>54</v>
      </c>
      <c r="HA5" s="4810">
        <f>3+30</f>
        <v>33</v>
      </c>
      <c r="HB5" s="4810">
        <f>6+16</f>
        <v>22</v>
      </c>
      <c r="HC5" s="4810">
        <f>9+125</f>
        <v>134</v>
      </c>
      <c r="HD5" s="4810">
        <f>7+114</f>
        <v>121</v>
      </c>
      <c r="HE5" s="4810">
        <v>122</v>
      </c>
      <c r="HF5" s="4810">
        <f>4+130</f>
        <v>134</v>
      </c>
      <c r="HG5" s="4810">
        <f>3+75</f>
        <v>78</v>
      </c>
      <c r="HH5" s="4810">
        <f>4+36</f>
        <v>40</v>
      </c>
      <c r="HI5" s="4810">
        <f>5+45</f>
        <v>50</v>
      </c>
      <c r="HJ5" s="4810">
        <f>3+171</f>
        <v>174</v>
      </c>
      <c r="HK5" s="4810">
        <v>148</v>
      </c>
      <c r="HL5" s="4810">
        <f>7+70</f>
        <v>77</v>
      </c>
      <c r="HM5" s="4810">
        <v>62</v>
      </c>
      <c r="HN5" s="4810">
        <f>7+107</f>
        <v>114</v>
      </c>
      <c r="HO5" s="4810">
        <f>10+42</f>
        <v>52</v>
      </c>
      <c r="HP5" s="4810">
        <v>117</v>
      </c>
      <c r="HQ5" s="4810">
        <f>6+120</f>
        <v>126</v>
      </c>
      <c r="HR5" s="4810">
        <f>13+110</f>
        <v>123</v>
      </c>
      <c r="HS5" s="4810">
        <f>7+153</f>
        <v>160</v>
      </c>
      <c r="HT5" s="4810">
        <v>134</v>
      </c>
      <c r="HU5" s="4810">
        <v>53</v>
      </c>
      <c r="HV5" s="4810">
        <v>44</v>
      </c>
      <c r="HW5" s="4810">
        <v>173</v>
      </c>
      <c r="HX5" s="4810">
        <v>66</v>
      </c>
      <c r="HY5" s="4810">
        <v>155</v>
      </c>
      <c r="HZ5" s="4810">
        <f>4+57</f>
        <v>61</v>
      </c>
      <c r="IA5" s="4810">
        <f>2+142</f>
        <v>144</v>
      </c>
      <c r="IB5" s="4810">
        <f>7+76</f>
        <v>83</v>
      </c>
      <c r="IC5" s="4810">
        <f>5+107</f>
        <v>112</v>
      </c>
      <c r="ID5" s="4810">
        <v>0</v>
      </c>
      <c r="IE5" s="4810">
        <v>144</v>
      </c>
      <c r="IF5" s="4810">
        <f>7+126</f>
        <v>133</v>
      </c>
      <c r="IG5" s="4810">
        <v>152</v>
      </c>
      <c r="IH5" s="4810">
        <f>3+131</f>
        <v>134</v>
      </c>
      <c r="II5" s="4810">
        <v>55</v>
      </c>
      <c r="IJ5" s="4810">
        <v>0</v>
      </c>
      <c r="IK5" s="4810">
        <f>5+121</f>
        <v>126</v>
      </c>
      <c r="IL5" s="4810">
        <f>5+47</f>
        <v>52</v>
      </c>
      <c r="IM5" s="4810">
        <f>3+100</f>
        <v>103</v>
      </c>
      <c r="IN5" s="4810">
        <f>3+183</f>
        <v>186</v>
      </c>
      <c r="IO5" s="4810">
        <v>197</v>
      </c>
      <c r="IP5" s="4810">
        <f>2+155</f>
        <v>157</v>
      </c>
      <c r="IQ5" s="4810">
        <f>3+118</f>
        <v>121</v>
      </c>
      <c r="IR5" s="4810">
        <f>3+153</f>
        <v>156</v>
      </c>
      <c r="IS5" s="4810">
        <f>2+137</f>
        <v>139</v>
      </c>
      <c r="IT5" s="4810">
        <v>127</v>
      </c>
      <c r="IU5" s="4810">
        <f>1+104</f>
        <v>105</v>
      </c>
      <c r="IV5" s="4810">
        <f>2+119</f>
        <v>121</v>
      </c>
      <c r="IW5" s="4810">
        <v>126</v>
      </c>
      <c r="IX5" s="4810">
        <f>2+63</f>
        <v>65</v>
      </c>
      <c r="IY5" s="4810">
        <v>111</v>
      </c>
      <c r="IZ5" s="4810">
        <v>92</v>
      </c>
      <c r="JA5" s="4810">
        <v>121</v>
      </c>
      <c r="JB5" s="4810">
        <v>113</v>
      </c>
      <c r="JC5" s="4810">
        <f>2+110</f>
        <v>112</v>
      </c>
      <c r="JD5" s="4810">
        <v>217</v>
      </c>
      <c r="JE5" s="4810">
        <f>104</f>
        <v>104</v>
      </c>
      <c r="JF5" s="4810">
        <v>0</v>
      </c>
      <c r="JG5" s="4810">
        <f>3+125</f>
        <v>128</v>
      </c>
      <c r="JH5" s="4810">
        <f>1+196</f>
        <v>197</v>
      </c>
      <c r="JI5" s="4810">
        <f>2+185</f>
        <v>187</v>
      </c>
      <c r="JJ5" s="4810">
        <f>3+99</f>
        <v>102</v>
      </c>
      <c r="JK5" s="4810">
        <v>157</v>
      </c>
      <c r="JL5" s="4810">
        <f>2+209</f>
        <v>211</v>
      </c>
      <c r="JM5" s="4810">
        <v>149</v>
      </c>
      <c r="JN5" s="4810">
        <f>2+122</f>
        <v>124</v>
      </c>
      <c r="JO5" s="4810">
        <f>1+135</f>
        <v>136</v>
      </c>
      <c r="JP5" s="4810">
        <v>128</v>
      </c>
      <c r="JQ5" s="4810">
        <f>2+106</f>
        <v>108</v>
      </c>
      <c r="JR5" s="4810">
        <v>120</v>
      </c>
      <c r="JS5" s="4810">
        <f>4+131</f>
        <v>135</v>
      </c>
      <c r="JT5" s="4810">
        <f>4+104</f>
        <v>108</v>
      </c>
      <c r="JU5" s="4810">
        <f>3+185</f>
        <v>188</v>
      </c>
      <c r="JV5" s="4810">
        <f>2+115</f>
        <v>117</v>
      </c>
      <c r="JW5" s="4810">
        <f>5+199</f>
        <v>204</v>
      </c>
      <c r="JX5" s="4810">
        <f>6+170</f>
        <v>176</v>
      </c>
      <c r="JY5" s="4810">
        <f>3+132</f>
        <v>135</v>
      </c>
      <c r="JZ5" s="4810">
        <f>5+131</f>
        <v>136</v>
      </c>
      <c r="KA5" s="4810">
        <f>4+171</f>
        <v>175</v>
      </c>
      <c r="KB5" s="4810">
        <v>156</v>
      </c>
      <c r="KC5" s="4810">
        <v>147</v>
      </c>
      <c r="KD5" s="4810">
        <f>5+171</f>
        <v>176</v>
      </c>
      <c r="KE5" s="4810">
        <f>4+161</f>
        <v>165</v>
      </c>
      <c r="KF5" s="4810">
        <f>3+145</f>
        <v>148</v>
      </c>
      <c r="KG5" s="4810">
        <v>161</v>
      </c>
      <c r="KH5" s="4810">
        <f>4+190</f>
        <v>194</v>
      </c>
      <c r="KI5" s="4810">
        <v>171</v>
      </c>
      <c r="KJ5" s="4810">
        <f>4+226</f>
        <v>230</v>
      </c>
      <c r="KK5" s="4810">
        <v>267</v>
      </c>
      <c r="KL5" s="4810">
        <v>254</v>
      </c>
      <c r="KM5" s="4810">
        <f>2+290</f>
        <v>292</v>
      </c>
      <c r="KN5" s="4810">
        <f>2+201</f>
        <v>203</v>
      </c>
      <c r="KO5" s="4810">
        <f>2+263</f>
        <v>265</v>
      </c>
      <c r="KP5" s="4810">
        <v>200</v>
      </c>
      <c r="KQ5" s="4810">
        <v>307</v>
      </c>
      <c r="KR5" s="4810">
        <f>3+347</f>
        <v>350</v>
      </c>
      <c r="KS5" s="4810">
        <f>2+269</f>
        <v>271</v>
      </c>
      <c r="KT5" s="4810">
        <f>3+173</f>
        <v>176</v>
      </c>
      <c r="KU5" s="4810">
        <f>1+239</f>
        <v>240</v>
      </c>
      <c r="KV5" s="4810">
        <f>2+207</f>
        <v>209</v>
      </c>
      <c r="KW5" s="4810">
        <v>176</v>
      </c>
      <c r="KX5" s="4810">
        <v>68</v>
      </c>
      <c r="KY5" s="4810">
        <v>210</v>
      </c>
      <c r="KZ5" s="4810">
        <f>6+238</f>
        <v>244</v>
      </c>
      <c r="LA5" s="4810">
        <v>259</v>
      </c>
      <c r="LB5" s="4810">
        <v>0</v>
      </c>
      <c r="LC5" s="4810">
        <v>299</v>
      </c>
      <c r="LD5" s="4810">
        <f>2+397</f>
        <v>399</v>
      </c>
      <c r="LE5" s="4810">
        <f>2+338</f>
        <v>340</v>
      </c>
      <c r="LF5" s="4810">
        <v>400</v>
      </c>
      <c r="LG5" s="4810">
        <f>2+318</f>
        <v>320</v>
      </c>
      <c r="LH5" s="4810">
        <f>2+237</f>
        <v>239</v>
      </c>
      <c r="LI5" s="4810">
        <f>3+277</f>
        <v>280</v>
      </c>
      <c r="LJ5" s="4810">
        <f>2+308</f>
        <v>310</v>
      </c>
      <c r="LK5" s="4810">
        <v>272</v>
      </c>
      <c r="LL5" s="4810">
        <f>3+230</f>
        <v>233</v>
      </c>
      <c r="LM5" s="4810">
        <v>179</v>
      </c>
      <c r="LN5" s="4810">
        <v>73</v>
      </c>
      <c r="LO5" s="4810">
        <f>2+30</f>
        <v>32</v>
      </c>
      <c r="LP5" s="4810">
        <v>70</v>
      </c>
      <c r="LQ5" s="4810">
        <v>112</v>
      </c>
      <c r="LR5" s="4810">
        <v>125</v>
      </c>
      <c r="LS5" s="4810">
        <f>3+223</f>
        <v>226</v>
      </c>
      <c r="LT5" s="4810">
        <v>245</v>
      </c>
      <c r="LU5" s="4810">
        <v>187</v>
      </c>
      <c r="LV5" s="4810">
        <v>188</v>
      </c>
      <c r="LW5" s="4810">
        <v>171</v>
      </c>
      <c r="LX5" s="4810">
        <f>3+217</f>
        <v>220</v>
      </c>
      <c r="LY5" s="4810">
        <f>3+240</f>
        <v>243</v>
      </c>
      <c r="LZ5" s="4810">
        <v>307</v>
      </c>
      <c r="MA5" s="4810">
        <v>147</v>
      </c>
      <c r="MB5" s="4810">
        <f>6+87</f>
        <v>93</v>
      </c>
      <c r="MC5" s="4810">
        <f>3+84</f>
        <v>87</v>
      </c>
      <c r="MD5" s="4810">
        <f>2+117</f>
        <v>119</v>
      </c>
      <c r="ME5" s="4810">
        <v>87</v>
      </c>
      <c r="MF5" s="4810">
        <f>2+94</f>
        <v>96</v>
      </c>
      <c r="MG5" s="4810">
        <f>2+129</f>
        <v>131</v>
      </c>
      <c r="MH5" s="4810">
        <v>122</v>
      </c>
      <c r="MI5" s="4810">
        <v>135</v>
      </c>
      <c r="MJ5" s="4810">
        <v>97</v>
      </c>
      <c r="MK5" s="4810">
        <v>116</v>
      </c>
      <c r="ML5" s="4810">
        <v>130</v>
      </c>
      <c r="MM5" s="4810">
        <v>83</v>
      </c>
      <c r="MN5" s="4810">
        <f>3+112</f>
        <v>115</v>
      </c>
      <c r="MO5" s="4810">
        <v>56</v>
      </c>
      <c r="MP5" s="4810">
        <f>4+84</f>
        <v>88</v>
      </c>
      <c r="MQ5" s="4810">
        <f>5+94</f>
        <v>99</v>
      </c>
      <c r="MR5" s="4810">
        <f>3+77</f>
        <v>80</v>
      </c>
      <c r="MS5" s="4810">
        <f>4+47</f>
        <v>51</v>
      </c>
      <c r="MT5" s="4810">
        <v>57</v>
      </c>
      <c r="MU5" s="4810">
        <f>5+87</f>
        <v>92</v>
      </c>
      <c r="MV5" s="4810">
        <f>2+91</f>
        <v>93</v>
      </c>
      <c r="MW5" s="4810">
        <f>3+120</f>
        <v>123</v>
      </c>
      <c r="MX5" s="4810">
        <f>3+59</f>
        <v>62</v>
      </c>
      <c r="MY5" s="4810">
        <v>53</v>
      </c>
      <c r="MZ5" s="4810">
        <f>4+105</f>
        <v>109</v>
      </c>
      <c r="NA5" s="4810">
        <f>2+99</f>
        <v>101</v>
      </c>
      <c r="NB5" s="4810">
        <f>3+50</f>
        <v>53</v>
      </c>
      <c r="NC5" s="4810">
        <f>2+152</f>
        <v>154</v>
      </c>
      <c r="ND5" s="4810">
        <v>71</v>
      </c>
      <c r="NE5" s="4810">
        <f>4+88</f>
        <v>92</v>
      </c>
      <c r="NF5" s="4810">
        <v>35</v>
      </c>
      <c r="NG5" s="4810">
        <f>4+119</f>
        <v>123</v>
      </c>
      <c r="NH5" s="4810">
        <v>87</v>
      </c>
      <c r="NI5" s="4810">
        <f>3+95</f>
        <v>98</v>
      </c>
      <c r="NJ5" s="4810">
        <v>114</v>
      </c>
      <c r="NK5" s="4810">
        <f>4+98</f>
        <v>102</v>
      </c>
      <c r="NL5" s="4810">
        <f>3+37</f>
        <v>40</v>
      </c>
      <c r="NM5" s="4810">
        <v>66</v>
      </c>
      <c r="NN5" s="4810">
        <f>2+20</f>
        <v>22</v>
      </c>
      <c r="NO5" s="4810">
        <v>18</v>
      </c>
      <c r="NP5" s="4810">
        <f>5+18</f>
        <v>23</v>
      </c>
      <c r="NQ5" s="4810">
        <f>3+69</f>
        <v>72</v>
      </c>
      <c r="NR5" s="4810">
        <v>97</v>
      </c>
      <c r="NS5" s="4810">
        <f>4+120</f>
        <v>124</v>
      </c>
      <c r="NT5" s="4810">
        <v>118</v>
      </c>
      <c r="NU5" s="4810">
        <f>4+56</f>
        <v>60</v>
      </c>
      <c r="NV5" s="4810">
        <v>76</v>
      </c>
      <c r="NW5" s="4810">
        <v>72</v>
      </c>
      <c r="NX5" s="4810">
        <v>92</v>
      </c>
      <c r="NY5" s="4810">
        <f>5+35</f>
        <v>40</v>
      </c>
      <c r="NZ5" s="4810">
        <v>126</v>
      </c>
      <c r="OA5" s="4810">
        <v>118</v>
      </c>
      <c r="OB5" s="4810">
        <v>69</v>
      </c>
      <c r="OC5" s="4810">
        <f>5+70</f>
        <v>75</v>
      </c>
      <c r="OD5" s="4810">
        <f>2+118</f>
        <v>120</v>
      </c>
      <c r="OE5" s="4810">
        <f>4+101</f>
        <v>105</v>
      </c>
      <c r="OF5" s="4810">
        <v>44</v>
      </c>
      <c r="OG5" s="4810">
        <f>4+92</f>
        <v>96</v>
      </c>
      <c r="OH5" s="4810">
        <f>3+46</f>
        <v>49</v>
      </c>
      <c r="OI5" s="4810">
        <f>4+85</f>
        <v>89</v>
      </c>
      <c r="OJ5" s="4810">
        <v>99</v>
      </c>
      <c r="OK5" s="4810">
        <f>3+85</f>
        <v>88</v>
      </c>
      <c r="OL5" s="4810">
        <v>92</v>
      </c>
      <c r="OM5" s="4810">
        <f>3+91</f>
        <v>94</v>
      </c>
      <c r="ON5" s="4810">
        <f>3+84</f>
        <v>87</v>
      </c>
      <c r="OO5" s="4810">
        <v>58</v>
      </c>
      <c r="OP5" s="4810">
        <f>2+92</f>
        <v>94</v>
      </c>
      <c r="OQ5" s="4810">
        <v>101</v>
      </c>
      <c r="OR5" s="4810">
        <v>100</v>
      </c>
      <c r="OS5" s="4810">
        <f>4+100</f>
        <v>104</v>
      </c>
      <c r="OT5" s="4810">
        <v>98</v>
      </c>
      <c r="OU5" s="4810">
        <v>43</v>
      </c>
      <c r="OV5" s="4810">
        <v>160</v>
      </c>
      <c r="OW5" s="4810">
        <f>4+77</f>
        <v>81</v>
      </c>
      <c r="OX5" s="4810">
        <f>4+134</f>
        <v>138</v>
      </c>
      <c r="OY5" s="4810">
        <v>73</v>
      </c>
      <c r="OZ5" s="4810">
        <f>3+70</f>
        <v>73</v>
      </c>
      <c r="PA5" s="4810">
        <v>93</v>
      </c>
      <c r="PB5" s="4810">
        <f>4+76</f>
        <v>80</v>
      </c>
      <c r="PC5" s="4810">
        <f>4+112</f>
        <v>116</v>
      </c>
      <c r="PD5" s="4810">
        <v>73</v>
      </c>
      <c r="PE5" s="4810">
        <v>17</v>
      </c>
      <c r="PF5" s="4810">
        <v>47</v>
      </c>
      <c r="PG5" s="4810">
        <v>48</v>
      </c>
      <c r="PH5" s="4810">
        <v>39</v>
      </c>
      <c r="PI5" s="4810">
        <v>53</v>
      </c>
      <c r="PJ5" s="4810">
        <f>7+28</f>
        <v>35</v>
      </c>
      <c r="PK5" s="4810">
        <v>45</v>
      </c>
      <c r="PL5" s="4810">
        <v>46</v>
      </c>
      <c r="PM5" s="4810">
        <v>70</v>
      </c>
      <c r="PN5" s="4810">
        <f>3+47</f>
        <v>50</v>
      </c>
      <c r="PO5" s="4810">
        <v>43</v>
      </c>
      <c r="PP5" s="4810">
        <f>4+48</f>
        <v>52</v>
      </c>
      <c r="PQ5" s="4810">
        <f>4+48</f>
        <v>52</v>
      </c>
      <c r="PR5" s="4810">
        <f>3+48</f>
        <v>51</v>
      </c>
      <c r="PS5" s="4810">
        <f>6+54</f>
        <v>60</v>
      </c>
      <c r="PT5" s="4810">
        <v>36</v>
      </c>
      <c r="PU5" s="4810">
        <f>5+57</f>
        <v>62</v>
      </c>
      <c r="PV5" s="4810">
        <f>2+46</f>
        <v>48</v>
      </c>
      <c r="PW5" s="4810">
        <f>5+58</f>
        <v>63</v>
      </c>
      <c r="PX5" s="4810">
        <v>32</v>
      </c>
      <c r="PY5" s="4810">
        <f>4+52</f>
        <v>56</v>
      </c>
      <c r="PZ5" s="4810">
        <f>4+48</f>
        <v>52</v>
      </c>
      <c r="QA5" s="4810">
        <f>5+62</f>
        <v>67</v>
      </c>
      <c r="QB5" s="4810">
        <f>4+37</f>
        <v>41</v>
      </c>
      <c r="QC5" s="4810">
        <f>1+37</f>
        <v>38</v>
      </c>
      <c r="QD5" s="4810">
        <f>5+50</f>
        <v>55</v>
      </c>
      <c r="QE5" s="4810">
        <f>5+44</f>
        <v>49</v>
      </c>
      <c r="QF5" s="4810">
        <f>5+58</f>
        <v>63</v>
      </c>
      <c r="QG5" s="4810">
        <f>3+33</f>
        <v>36</v>
      </c>
      <c r="QH5" s="4810">
        <v>33</v>
      </c>
      <c r="QI5" s="4810">
        <f>5+39</f>
        <v>44</v>
      </c>
      <c r="QJ5" s="4810">
        <f>3+44</f>
        <v>47</v>
      </c>
      <c r="QK5" s="4810">
        <f>5+53</f>
        <v>58</v>
      </c>
      <c r="QL5" s="4810">
        <f>5+40</f>
        <v>45</v>
      </c>
      <c r="QM5" s="4810">
        <f>2+36</f>
        <v>38</v>
      </c>
      <c r="QN5" s="4810">
        <f>4+47</f>
        <v>51</v>
      </c>
      <c r="QO5" s="4810">
        <f>4+44</f>
        <v>48</v>
      </c>
      <c r="QP5" s="4810">
        <f>5+54</f>
        <v>59</v>
      </c>
      <c r="QQ5" s="4810">
        <f>3+29</f>
        <v>32</v>
      </c>
      <c r="QR5" s="4810">
        <v>37</v>
      </c>
      <c r="QS5" s="4810">
        <f>4+38</f>
        <v>42</v>
      </c>
      <c r="QT5" s="4810">
        <f>3+42</f>
        <v>45</v>
      </c>
      <c r="QU5" s="4810">
        <f>4+26</f>
        <v>30</v>
      </c>
      <c r="QV5" s="4810">
        <f>4+51</f>
        <v>55</v>
      </c>
      <c r="QW5" s="4810">
        <v>34</v>
      </c>
      <c r="QX5" s="4810">
        <f>4+39</f>
        <v>43</v>
      </c>
      <c r="QY5" s="4810">
        <v>46</v>
      </c>
      <c r="QZ5" s="4810">
        <f>3+58</f>
        <v>61</v>
      </c>
      <c r="RA5" s="4810">
        <f>4+56</f>
        <v>60</v>
      </c>
      <c r="RB5" s="4810">
        <v>37</v>
      </c>
      <c r="RC5" s="4810">
        <f>6+45</f>
        <v>51</v>
      </c>
      <c r="RD5" s="4810">
        <f>4+42</f>
        <v>46</v>
      </c>
      <c r="RE5" s="4810">
        <f>3+52</f>
        <v>55</v>
      </c>
      <c r="RF5" s="4810">
        <f>4+40</f>
        <v>44</v>
      </c>
      <c r="RG5" s="4810">
        <v>41</v>
      </c>
      <c r="RH5" s="4810">
        <f>3+49</f>
        <v>52</v>
      </c>
      <c r="RI5" s="4810">
        <f>1+39</f>
        <v>40</v>
      </c>
      <c r="RJ5" s="4810">
        <f>5+53</f>
        <v>58</v>
      </c>
      <c r="RK5" s="4810">
        <f>4+38</f>
        <v>42</v>
      </c>
      <c r="RL5" s="4810">
        <v>19</v>
      </c>
      <c r="RM5" s="4810">
        <v>54</v>
      </c>
      <c r="RN5" s="4810">
        <v>75</v>
      </c>
      <c r="RO5" s="4810">
        <v>13</v>
      </c>
      <c r="RP5" s="4810">
        <f>2+97</f>
        <v>99</v>
      </c>
      <c r="RQ5" s="4810">
        <v>47</v>
      </c>
      <c r="RR5" s="4810">
        <f>4+59</f>
        <v>63</v>
      </c>
      <c r="RS5" s="4810">
        <f>3+55</f>
        <v>58</v>
      </c>
      <c r="RT5" s="4810">
        <f>4+32</f>
        <v>36</v>
      </c>
      <c r="RU5" s="4810">
        <f>3+53</f>
        <v>56</v>
      </c>
      <c r="RV5" s="4810">
        <v>46</v>
      </c>
      <c r="RW5" s="4810">
        <f>4+54</f>
        <v>58</v>
      </c>
      <c r="RX5" s="4810">
        <v>69</v>
      </c>
      <c r="RY5" s="4810">
        <f>4+46</f>
        <v>50</v>
      </c>
      <c r="RZ5" s="4810">
        <f>1+44</f>
        <v>45</v>
      </c>
      <c r="SA5" s="4810">
        <f>2+63</f>
        <v>65</v>
      </c>
      <c r="SB5" s="4810">
        <f>3+40</f>
        <v>43</v>
      </c>
      <c r="SC5" s="4810">
        <v>108</v>
      </c>
      <c r="SD5" s="4810">
        <f>3+58</f>
        <v>61</v>
      </c>
      <c r="SE5" s="4810">
        <v>53</v>
      </c>
      <c r="SF5" s="4810">
        <f>4+50</f>
        <v>54</v>
      </c>
      <c r="SG5" s="4810">
        <f>4+21</f>
        <v>25</v>
      </c>
      <c r="SH5" s="4810">
        <f>4+109</f>
        <v>113</v>
      </c>
      <c r="SI5" s="4810">
        <f>2+69</f>
        <v>71</v>
      </c>
      <c r="SJ5" s="4810">
        <f>46</f>
        <v>46</v>
      </c>
      <c r="SK5" s="4810">
        <f>3+108</f>
        <v>111</v>
      </c>
      <c r="SL5" s="4810">
        <f>2+66</f>
        <v>68</v>
      </c>
      <c r="SM5" s="4810">
        <v>69</v>
      </c>
      <c r="SN5" s="4810">
        <f>3+71</f>
        <v>74</v>
      </c>
      <c r="SO5" s="4810">
        <v>69</v>
      </c>
      <c r="SP5" s="4810">
        <f>3+55</f>
        <v>58</v>
      </c>
      <c r="SQ5" s="4810">
        <f>3+107</f>
        <v>110</v>
      </c>
      <c r="SR5" s="4810">
        <f>3+80</f>
        <v>83</v>
      </c>
      <c r="SS5" s="4810">
        <f>1+11</f>
        <v>12</v>
      </c>
      <c r="ST5" s="4810">
        <v>131</v>
      </c>
      <c r="SU5" s="4810">
        <f>1+42</f>
        <v>43</v>
      </c>
      <c r="SV5" s="4810">
        <v>40</v>
      </c>
      <c r="SW5" s="4810">
        <v>56</v>
      </c>
      <c r="SX5" s="4810">
        <v>56</v>
      </c>
      <c r="SY5" s="4810">
        <f>1+56</f>
        <v>57</v>
      </c>
    </row>
    <row r="6" spans="1:519" ht="14.4" x14ac:dyDescent="0.3">
      <c r="A6" s="4961"/>
      <c r="B6" s="3137" t="s">
        <v>481</v>
      </c>
      <c r="C6" s="4810">
        <v>6</v>
      </c>
      <c r="D6" s="4810">
        <v>6</v>
      </c>
      <c r="E6" s="4810">
        <v>0</v>
      </c>
      <c r="F6" s="4810">
        <v>0</v>
      </c>
      <c r="G6" s="4810">
        <v>0</v>
      </c>
      <c r="H6" s="4810">
        <v>2</v>
      </c>
      <c r="I6" s="4810">
        <v>0</v>
      </c>
      <c r="J6" s="4810">
        <v>6</v>
      </c>
      <c r="K6" s="4810">
        <v>0</v>
      </c>
      <c r="L6" s="4810">
        <v>4</v>
      </c>
      <c r="M6" s="4810">
        <v>48</v>
      </c>
      <c r="N6" s="4810">
        <v>0</v>
      </c>
      <c r="O6" s="4810">
        <v>0</v>
      </c>
      <c r="P6" s="4810">
        <v>17</v>
      </c>
      <c r="Q6" s="4810">
        <v>0</v>
      </c>
      <c r="R6" s="4810">
        <v>0</v>
      </c>
      <c r="S6" s="4810">
        <v>9</v>
      </c>
      <c r="T6" s="4810">
        <v>0</v>
      </c>
      <c r="U6" s="4810">
        <v>3</v>
      </c>
      <c r="V6" s="4810">
        <v>4</v>
      </c>
      <c r="W6" s="4810">
        <v>6</v>
      </c>
      <c r="X6" s="4810">
        <v>5</v>
      </c>
      <c r="Y6" s="4810">
        <v>5</v>
      </c>
      <c r="Z6" s="4810">
        <v>0</v>
      </c>
      <c r="AA6" s="4810">
        <v>1</v>
      </c>
      <c r="AB6" s="4810">
        <v>5</v>
      </c>
      <c r="AC6" s="4810">
        <v>1</v>
      </c>
      <c r="AD6" s="4810">
        <v>0</v>
      </c>
      <c r="AE6" s="4810">
        <v>1</v>
      </c>
      <c r="AF6" s="4810">
        <v>0</v>
      </c>
      <c r="AG6" s="4810">
        <v>0</v>
      </c>
      <c r="AH6" s="4810">
        <v>3</v>
      </c>
      <c r="AI6" s="4810">
        <v>0</v>
      </c>
      <c r="AJ6" s="4810">
        <v>1</v>
      </c>
      <c r="AK6" s="4810">
        <v>2</v>
      </c>
      <c r="AL6" s="4810">
        <v>1</v>
      </c>
      <c r="AM6" s="4810">
        <v>1</v>
      </c>
      <c r="AN6" s="4810">
        <v>1</v>
      </c>
      <c r="AO6" s="4810">
        <v>0</v>
      </c>
      <c r="AP6" s="4810">
        <v>0</v>
      </c>
      <c r="AQ6" s="4810">
        <v>1</v>
      </c>
      <c r="AR6" s="4810">
        <v>0</v>
      </c>
      <c r="AS6" s="4810">
        <v>4</v>
      </c>
      <c r="AT6" s="4810">
        <v>1</v>
      </c>
      <c r="AU6" s="4810">
        <v>2</v>
      </c>
      <c r="AV6" s="4810">
        <v>3</v>
      </c>
      <c r="AW6" s="4810">
        <v>1</v>
      </c>
      <c r="AX6" s="4810">
        <v>1</v>
      </c>
      <c r="AY6" s="4810">
        <v>3</v>
      </c>
      <c r="AZ6" s="4810">
        <v>1</v>
      </c>
      <c r="BA6" s="4810">
        <v>0</v>
      </c>
      <c r="BB6" s="4810">
        <v>1</v>
      </c>
      <c r="BC6" s="4810">
        <v>0</v>
      </c>
      <c r="BD6" s="4810">
        <v>0</v>
      </c>
      <c r="BE6" s="4810">
        <v>2</v>
      </c>
      <c r="BF6" s="4810">
        <v>1</v>
      </c>
      <c r="BG6" s="4810">
        <v>5</v>
      </c>
      <c r="BH6" s="4810">
        <v>0</v>
      </c>
      <c r="BI6" s="4810">
        <v>0</v>
      </c>
      <c r="BJ6" s="4810">
        <v>0</v>
      </c>
      <c r="BK6" s="4810">
        <v>3</v>
      </c>
      <c r="BL6" s="4810">
        <v>1</v>
      </c>
      <c r="BM6" s="4810">
        <v>1</v>
      </c>
      <c r="BN6" s="4810">
        <v>0</v>
      </c>
      <c r="BO6" s="4810">
        <v>2</v>
      </c>
      <c r="BP6" s="4810">
        <v>2</v>
      </c>
      <c r="BQ6" s="4810">
        <v>1</v>
      </c>
      <c r="BR6" s="4810">
        <v>0</v>
      </c>
      <c r="BS6" s="4810">
        <v>1</v>
      </c>
      <c r="BT6" s="4810">
        <v>0</v>
      </c>
      <c r="BU6" s="4810">
        <v>6</v>
      </c>
      <c r="BV6" s="4810">
        <v>1</v>
      </c>
      <c r="BW6" s="4810">
        <v>0</v>
      </c>
      <c r="BX6" s="4810">
        <v>1</v>
      </c>
      <c r="BY6" s="4810">
        <v>1</v>
      </c>
      <c r="BZ6" s="4810">
        <v>1</v>
      </c>
      <c r="CA6" s="4810">
        <v>1</v>
      </c>
      <c r="CB6" s="4810">
        <v>0</v>
      </c>
      <c r="CC6" s="4810">
        <v>0</v>
      </c>
      <c r="CD6" s="4810">
        <v>1</v>
      </c>
      <c r="CE6" s="4810">
        <v>1</v>
      </c>
      <c r="CF6" s="4810">
        <v>1</v>
      </c>
      <c r="CG6" s="4810">
        <v>1</v>
      </c>
      <c r="CH6" s="4810">
        <v>1</v>
      </c>
      <c r="CI6" s="4810">
        <v>2</v>
      </c>
      <c r="CJ6" s="4810">
        <v>1</v>
      </c>
      <c r="CK6" s="4810">
        <v>1</v>
      </c>
      <c r="CL6" s="4810">
        <v>0</v>
      </c>
      <c r="CM6" s="4810">
        <v>1</v>
      </c>
      <c r="CN6" s="4810">
        <v>2</v>
      </c>
      <c r="CO6" s="4810">
        <v>2</v>
      </c>
      <c r="CP6" s="4810">
        <v>1</v>
      </c>
      <c r="CQ6" s="4810">
        <v>0</v>
      </c>
      <c r="CR6" s="4810">
        <v>1</v>
      </c>
      <c r="CS6" s="4810">
        <v>1</v>
      </c>
      <c r="CT6" s="4810">
        <v>2</v>
      </c>
      <c r="CU6" s="4810">
        <v>2</v>
      </c>
      <c r="CV6" s="4810">
        <v>0</v>
      </c>
      <c r="CW6" s="4810">
        <v>0</v>
      </c>
      <c r="CX6" s="4810">
        <v>2</v>
      </c>
      <c r="CY6" s="4810">
        <v>0</v>
      </c>
      <c r="CZ6" s="4810">
        <v>1</v>
      </c>
      <c r="DA6" s="4810">
        <v>0</v>
      </c>
      <c r="DB6" s="4810">
        <v>1</v>
      </c>
      <c r="DC6" s="4810">
        <v>1</v>
      </c>
      <c r="DD6" s="4810">
        <v>3</v>
      </c>
      <c r="DE6" s="4810">
        <v>2</v>
      </c>
      <c r="DF6" s="4810">
        <v>0</v>
      </c>
      <c r="DG6" s="4810">
        <v>0</v>
      </c>
      <c r="DH6" s="4810">
        <v>3</v>
      </c>
      <c r="DI6" s="4810">
        <v>2</v>
      </c>
      <c r="DJ6" s="4810">
        <v>3</v>
      </c>
      <c r="DK6" s="4810">
        <v>1</v>
      </c>
      <c r="DL6" s="4810">
        <v>2</v>
      </c>
      <c r="DM6" s="4810">
        <v>1</v>
      </c>
      <c r="DN6" s="4810">
        <v>5</v>
      </c>
      <c r="DO6" s="4810">
        <v>1</v>
      </c>
      <c r="DP6" s="4810">
        <v>0</v>
      </c>
      <c r="DQ6" s="4810">
        <v>1</v>
      </c>
      <c r="DR6" s="4810">
        <v>2</v>
      </c>
      <c r="DS6" s="4810">
        <v>2</v>
      </c>
      <c r="DT6" s="4810">
        <v>2</v>
      </c>
      <c r="DU6" s="4810">
        <v>0</v>
      </c>
      <c r="DV6" s="4810">
        <v>7</v>
      </c>
      <c r="DW6" s="4810">
        <v>1</v>
      </c>
      <c r="DX6" s="4810">
        <v>2</v>
      </c>
      <c r="DY6" s="4810">
        <v>2</v>
      </c>
      <c r="DZ6" s="4810">
        <v>2</v>
      </c>
      <c r="EA6" s="4810">
        <v>2</v>
      </c>
      <c r="EB6" s="4810">
        <v>1</v>
      </c>
      <c r="EC6" s="4810">
        <v>1</v>
      </c>
      <c r="ED6" s="4810">
        <v>1</v>
      </c>
      <c r="EE6" s="4810">
        <v>0</v>
      </c>
      <c r="EF6" s="4810">
        <v>2</v>
      </c>
      <c r="EG6" s="4810">
        <v>2</v>
      </c>
      <c r="EH6" s="4810">
        <v>2</v>
      </c>
      <c r="EI6" s="4810">
        <v>0</v>
      </c>
      <c r="EJ6" s="4810">
        <v>1</v>
      </c>
      <c r="EK6" s="4810">
        <v>1</v>
      </c>
      <c r="EL6" s="4810">
        <v>2</v>
      </c>
      <c r="EM6" s="4810">
        <v>2</v>
      </c>
      <c r="EN6" s="4810">
        <v>1</v>
      </c>
      <c r="EO6" s="4810">
        <v>1</v>
      </c>
      <c r="EP6" s="4810">
        <v>4</v>
      </c>
      <c r="EQ6" s="4810">
        <v>1</v>
      </c>
      <c r="ER6" s="4810">
        <v>2</v>
      </c>
      <c r="ES6" s="4810">
        <v>1</v>
      </c>
      <c r="ET6" s="4810">
        <v>0</v>
      </c>
      <c r="EU6" s="4810">
        <v>3</v>
      </c>
      <c r="EV6" s="4810">
        <v>2</v>
      </c>
      <c r="EW6" s="4810">
        <v>1</v>
      </c>
      <c r="EX6" s="4810">
        <v>0</v>
      </c>
      <c r="EY6" s="4810">
        <v>2</v>
      </c>
      <c r="EZ6" s="4810">
        <v>2</v>
      </c>
      <c r="FA6" s="4810">
        <v>3</v>
      </c>
      <c r="FB6" s="4810">
        <v>1</v>
      </c>
      <c r="FC6" s="4810">
        <v>0</v>
      </c>
      <c r="FD6" s="4810">
        <v>2</v>
      </c>
      <c r="FE6" s="4810">
        <v>2</v>
      </c>
      <c r="FF6" s="4810">
        <v>3</v>
      </c>
      <c r="FG6" s="4810">
        <v>1</v>
      </c>
      <c r="FH6" s="4810">
        <v>0</v>
      </c>
      <c r="FI6" s="4810">
        <v>4</v>
      </c>
      <c r="FJ6" s="4810">
        <v>1</v>
      </c>
      <c r="FK6" s="4810">
        <v>2</v>
      </c>
      <c r="FL6" s="4810">
        <v>1</v>
      </c>
      <c r="FM6" s="4810">
        <v>0</v>
      </c>
      <c r="FN6" s="4810">
        <v>0</v>
      </c>
      <c r="FO6" s="4810">
        <v>2</v>
      </c>
      <c r="FP6" s="4810">
        <v>3</v>
      </c>
      <c r="FQ6" s="4810">
        <v>5</v>
      </c>
      <c r="FR6" s="4810">
        <v>1</v>
      </c>
      <c r="FS6" s="4810">
        <v>0</v>
      </c>
      <c r="FT6" s="4810">
        <v>3</v>
      </c>
      <c r="FU6" s="4810">
        <v>2</v>
      </c>
      <c r="FV6" s="4810">
        <v>3</v>
      </c>
      <c r="FW6" s="4810">
        <v>2</v>
      </c>
      <c r="FX6" s="4810">
        <v>0</v>
      </c>
      <c r="FY6" s="4810">
        <v>0</v>
      </c>
      <c r="FZ6" s="4810">
        <v>1</v>
      </c>
      <c r="GA6" s="4810">
        <v>2</v>
      </c>
      <c r="GB6" s="4810">
        <v>5</v>
      </c>
      <c r="GC6" s="4810">
        <v>0</v>
      </c>
      <c r="GD6" s="4810">
        <v>4</v>
      </c>
      <c r="GE6" s="4810">
        <v>2</v>
      </c>
      <c r="GF6" s="4810">
        <v>4</v>
      </c>
      <c r="GG6" s="4810">
        <v>1</v>
      </c>
      <c r="GH6" s="4810">
        <v>0</v>
      </c>
      <c r="GI6" s="4810">
        <v>3</v>
      </c>
      <c r="GJ6" s="4810">
        <v>1</v>
      </c>
      <c r="GK6" s="4810">
        <v>3</v>
      </c>
      <c r="GL6" s="4810">
        <v>0</v>
      </c>
      <c r="GM6" s="4810">
        <v>0</v>
      </c>
      <c r="GN6" s="4810">
        <v>2</v>
      </c>
      <c r="GO6" s="4810">
        <v>1</v>
      </c>
      <c r="GP6" s="4810">
        <v>3</v>
      </c>
      <c r="GQ6" s="4810">
        <v>1</v>
      </c>
      <c r="GR6" s="4810">
        <v>0</v>
      </c>
      <c r="GS6" s="4810">
        <v>1</v>
      </c>
      <c r="GT6" s="4810">
        <v>3</v>
      </c>
      <c r="GU6" s="4810">
        <v>4</v>
      </c>
      <c r="GV6" s="4810">
        <v>0</v>
      </c>
      <c r="GW6" s="4810">
        <v>0</v>
      </c>
      <c r="GX6" s="4810">
        <v>2</v>
      </c>
      <c r="GY6" s="4810">
        <v>1</v>
      </c>
      <c r="GZ6" s="4810">
        <v>1</v>
      </c>
      <c r="HA6" s="4810">
        <v>0</v>
      </c>
      <c r="HB6" s="4810">
        <v>1</v>
      </c>
      <c r="HC6" s="4810">
        <v>2</v>
      </c>
      <c r="HD6" s="4810">
        <v>2</v>
      </c>
      <c r="HE6" s="4810">
        <v>2</v>
      </c>
      <c r="HF6" s="4810">
        <v>0</v>
      </c>
      <c r="HG6" s="4810">
        <v>0</v>
      </c>
      <c r="HH6" s="4810">
        <v>2</v>
      </c>
      <c r="HI6" s="4810">
        <v>0</v>
      </c>
      <c r="HJ6" s="4810">
        <v>3</v>
      </c>
      <c r="HK6" s="4810">
        <v>0</v>
      </c>
      <c r="HL6" s="4810">
        <v>2</v>
      </c>
      <c r="HM6" s="4810">
        <v>2</v>
      </c>
      <c r="HN6" s="4810">
        <v>2</v>
      </c>
      <c r="HO6" s="4810">
        <v>3</v>
      </c>
      <c r="HP6" s="4810">
        <v>1</v>
      </c>
      <c r="HQ6" s="4810">
        <v>0</v>
      </c>
      <c r="HR6" s="4810">
        <v>2</v>
      </c>
      <c r="HS6" s="4810">
        <v>2</v>
      </c>
      <c r="HT6" s="4810">
        <v>4</v>
      </c>
      <c r="HU6" s="4810">
        <v>0</v>
      </c>
      <c r="HV6" s="4810">
        <v>0</v>
      </c>
      <c r="HW6" s="4810">
        <v>2</v>
      </c>
      <c r="HX6" s="4810">
        <v>0</v>
      </c>
      <c r="HY6" s="4810">
        <v>2</v>
      </c>
      <c r="HZ6" s="4810">
        <v>1</v>
      </c>
      <c r="IA6" s="4810">
        <v>0</v>
      </c>
      <c r="IB6" s="4810">
        <v>3</v>
      </c>
      <c r="IC6" s="4810">
        <v>2</v>
      </c>
      <c r="ID6" s="4810">
        <v>0</v>
      </c>
      <c r="IE6" s="4810">
        <v>4</v>
      </c>
      <c r="IF6" s="4810">
        <v>0</v>
      </c>
      <c r="IG6" s="4810">
        <v>0</v>
      </c>
      <c r="IH6" s="4810">
        <v>4</v>
      </c>
      <c r="II6" s="4810">
        <v>4</v>
      </c>
      <c r="IJ6" s="4810">
        <v>0</v>
      </c>
      <c r="IK6" s="4810">
        <v>0</v>
      </c>
      <c r="IL6" s="4810">
        <v>3</v>
      </c>
      <c r="IM6" s="4810">
        <v>1</v>
      </c>
      <c r="IN6" s="4810">
        <v>4</v>
      </c>
      <c r="IO6" s="4810">
        <v>0</v>
      </c>
      <c r="IP6" s="4810">
        <v>0</v>
      </c>
      <c r="IQ6" s="4810">
        <v>1</v>
      </c>
      <c r="IR6" s="4810">
        <v>2</v>
      </c>
      <c r="IS6" s="4810">
        <v>1</v>
      </c>
      <c r="IT6" s="4810">
        <v>0</v>
      </c>
      <c r="IU6" s="4810">
        <v>0</v>
      </c>
      <c r="IV6" s="4810">
        <v>4</v>
      </c>
      <c r="IW6" s="4810">
        <v>1</v>
      </c>
      <c r="IX6" s="4810">
        <v>1</v>
      </c>
      <c r="IY6" s="4810">
        <v>1</v>
      </c>
      <c r="IZ6" s="4810">
        <v>1</v>
      </c>
      <c r="JA6" s="4810">
        <v>1</v>
      </c>
      <c r="JB6" s="4810">
        <v>1</v>
      </c>
      <c r="JC6" s="4810">
        <v>1</v>
      </c>
      <c r="JD6" s="4810">
        <v>0</v>
      </c>
      <c r="JE6" s="4810">
        <v>1</v>
      </c>
      <c r="JF6" s="4810">
        <v>0</v>
      </c>
      <c r="JG6" s="4810">
        <v>2</v>
      </c>
      <c r="JH6" s="4810">
        <v>1</v>
      </c>
      <c r="JI6" s="4810">
        <v>2</v>
      </c>
      <c r="JJ6" s="4810">
        <v>2</v>
      </c>
      <c r="JK6" s="4810">
        <v>1</v>
      </c>
      <c r="JL6" s="4810">
        <v>1</v>
      </c>
      <c r="JM6" s="4810">
        <v>0</v>
      </c>
      <c r="JN6" s="4810">
        <v>2</v>
      </c>
      <c r="JO6" s="4810">
        <v>1</v>
      </c>
      <c r="JP6" s="4810">
        <v>1</v>
      </c>
      <c r="JQ6" s="4810">
        <v>3</v>
      </c>
      <c r="JR6" s="4810">
        <v>1</v>
      </c>
      <c r="JS6" s="4810">
        <v>3</v>
      </c>
      <c r="JT6" s="4810">
        <v>3</v>
      </c>
      <c r="JU6" s="4810">
        <v>3</v>
      </c>
      <c r="JV6" s="4810">
        <v>2</v>
      </c>
      <c r="JW6" s="4810">
        <v>0</v>
      </c>
      <c r="JX6" s="4810">
        <v>3</v>
      </c>
      <c r="JY6" s="4810">
        <v>2</v>
      </c>
      <c r="JZ6" s="4810">
        <v>1</v>
      </c>
      <c r="KA6" s="4810">
        <v>1</v>
      </c>
      <c r="KB6" s="4810">
        <v>1</v>
      </c>
      <c r="KC6" s="4810">
        <v>2</v>
      </c>
      <c r="KD6" s="4810">
        <v>3</v>
      </c>
      <c r="KE6" s="4810">
        <v>3</v>
      </c>
      <c r="KF6" s="4810">
        <v>0</v>
      </c>
      <c r="KG6" s="4810">
        <v>1</v>
      </c>
      <c r="KH6" s="4810">
        <v>1</v>
      </c>
      <c r="KI6" s="4810">
        <v>1</v>
      </c>
      <c r="KJ6" s="4810">
        <v>1</v>
      </c>
      <c r="KK6" s="4810">
        <v>1</v>
      </c>
      <c r="KL6" s="4810">
        <v>2</v>
      </c>
      <c r="KM6" s="4810">
        <v>2</v>
      </c>
      <c r="KN6" s="4810">
        <v>0</v>
      </c>
      <c r="KO6" s="4810">
        <v>1</v>
      </c>
      <c r="KP6" s="4810">
        <v>0</v>
      </c>
      <c r="KQ6" s="4810">
        <v>1</v>
      </c>
      <c r="KR6" s="4810">
        <v>3</v>
      </c>
      <c r="KS6" s="4810">
        <v>0</v>
      </c>
      <c r="KT6" s="4810">
        <v>2</v>
      </c>
      <c r="KU6" s="4810">
        <v>0</v>
      </c>
      <c r="KV6" s="4810">
        <v>0</v>
      </c>
      <c r="KW6" s="4810">
        <v>0</v>
      </c>
      <c r="KX6" s="4810">
        <v>1</v>
      </c>
      <c r="KY6" s="4810">
        <v>0</v>
      </c>
      <c r="KZ6" s="4810">
        <v>0</v>
      </c>
      <c r="LA6" s="4810">
        <v>3</v>
      </c>
      <c r="LB6" s="4810">
        <v>0</v>
      </c>
      <c r="LC6" s="4810">
        <v>1</v>
      </c>
      <c r="LD6" s="4810">
        <v>5</v>
      </c>
      <c r="LE6" s="4810">
        <v>0</v>
      </c>
      <c r="LF6" s="4810">
        <v>0</v>
      </c>
      <c r="LG6" s="4810">
        <v>7</v>
      </c>
      <c r="LH6" s="4810">
        <v>2</v>
      </c>
      <c r="LI6" s="4810">
        <v>0</v>
      </c>
      <c r="LJ6" s="4810">
        <v>4</v>
      </c>
      <c r="LK6" s="4810">
        <v>0</v>
      </c>
      <c r="LL6" s="4810">
        <v>2</v>
      </c>
      <c r="LM6" s="4810">
        <v>0</v>
      </c>
      <c r="LN6" s="4810">
        <v>0</v>
      </c>
      <c r="LO6" s="4810">
        <v>0</v>
      </c>
      <c r="LP6" s="4810">
        <v>3</v>
      </c>
      <c r="LQ6" s="4810">
        <v>0</v>
      </c>
      <c r="LR6" s="4810">
        <v>0</v>
      </c>
      <c r="LS6" s="4810">
        <v>0</v>
      </c>
      <c r="LT6" s="4810">
        <v>0</v>
      </c>
      <c r="LU6" s="4810">
        <v>6</v>
      </c>
      <c r="LV6" s="4810">
        <v>0</v>
      </c>
      <c r="LW6" s="4810">
        <v>2</v>
      </c>
      <c r="LX6" s="4810">
        <v>0</v>
      </c>
      <c r="LY6" s="4810">
        <v>1</v>
      </c>
      <c r="LZ6" s="4810">
        <v>2</v>
      </c>
      <c r="MA6" s="4810">
        <v>1</v>
      </c>
      <c r="MB6" s="4810">
        <v>1</v>
      </c>
      <c r="MC6" s="4810">
        <v>1</v>
      </c>
      <c r="MD6" s="4810">
        <v>1</v>
      </c>
      <c r="ME6" s="4810">
        <v>2</v>
      </c>
      <c r="MF6" s="4810">
        <v>2</v>
      </c>
      <c r="MG6" s="4810">
        <v>2</v>
      </c>
      <c r="MH6" s="4810">
        <v>1</v>
      </c>
      <c r="MI6" s="4810">
        <v>2</v>
      </c>
      <c r="MJ6" s="4810">
        <v>0</v>
      </c>
      <c r="MK6" s="4810">
        <v>1</v>
      </c>
      <c r="ML6" s="4810">
        <v>3</v>
      </c>
      <c r="MM6" s="4810">
        <v>3</v>
      </c>
      <c r="MN6" s="4810">
        <v>2</v>
      </c>
      <c r="MO6" s="4810">
        <v>0</v>
      </c>
      <c r="MP6" s="4810">
        <v>1</v>
      </c>
      <c r="MQ6" s="4810">
        <v>2</v>
      </c>
      <c r="MR6" s="4810">
        <v>2</v>
      </c>
      <c r="MS6" s="4810">
        <v>0</v>
      </c>
      <c r="MT6" s="4810">
        <v>2</v>
      </c>
      <c r="MU6" s="4810">
        <v>2</v>
      </c>
      <c r="MV6" s="4810">
        <v>0</v>
      </c>
      <c r="MW6" s="4810">
        <v>6</v>
      </c>
      <c r="MX6" s="4810">
        <v>0</v>
      </c>
      <c r="MY6" s="4810">
        <v>0</v>
      </c>
      <c r="MZ6" s="4810">
        <v>2</v>
      </c>
      <c r="NA6" s="4810">
        <v>2</v>
      </c>
      <c r="NB6" s="4810">
        <v>4</v>
      </c>
      <c r="NC6" s="4810">
        <v>1</v>
      </c>
      <c r="ND6" s="4810">
        <v>0</v>
      </c>
      <c r="NE6" s="4810">
        <v>3</v>
      </c>
      <c r="NF6" s="4810">
        <v>0</v>
      </c>
      <c r="NG6" s="4810">
        <v>4</v>
      </c>
      <c r="NH6" s="4810">
        <v>0</v>
      </c>
      <c r="NI6" s="4810">
        <v>4</v>
      </c>
      <c r="NJ6" s="4810">
        <v>2</v>
      </c>
      <c r="NK6" s="4810">
        <v>2</v>
      </c>
      <c r="NL6" s="4810">
        <v>0</v>
      </c>
      <c r="NM6" s="4810">
        <v>1</v>
      </c>
      <c r="NN6" s="4810">
        <v>0</v>
      </c>
      <c r="NO6" s="4810">
        <v>2</v>
      </c>
      <c r="NP6" s="4810">
        <v>2</v>
      </c>
      <c r="NQ6" s="4810">
        <v>1</v>
      </c>
      <c r="NR6" s="4810">
        <v>0</v>
      </c>
      <c r="NS6" s="4810">
        <v>1</v>
      </c>
      <c r="NT6" s="4810">
        <v>1</v>
      </c>
      <c r="NU6" s="4810">
        <v>1</v>
      </c>
      <c r="NV6" s="4810">
        <v>1</v>
      </c>
      <c r="NW6" s="4810">
        <v>1</v>
      </c>
      <c r="NX6" s="4810">
        <v>1</v>
      </c>
      <c r="NY6" s="4810">
        <v>0</v>
      </c>
      <c r="NZ6" s="4810">
        <v>1</v>
      </c>
      <c r="OA6" s="4810">
        <v>1</v>
      </c>
      <c r="OB6" s="4810">
        <v>0</v>
      </c>
      <c r="OC6" s="4810">
        <v>3</v>
      </c>
      <c r="OD6" s="4810">
        <v>2</v>
      </c>
      <c r="OE6" s="4810">
        <v>1</v>
      </c>
      <c r="OF6" s="4810">
        <v>0</v>
      </c>
      <c r="OG6" s="4810">
        <v>1</v>
      </c>
      <c r="OH6" s="4810">
        <v>1</v>
      </c>
      <c r="OI6" s="4810">
        <v>1</v>
      </c>
      <c r="OJ6" s="4810">
        <v>1</v>
      </c>
      <c r="OK6" s="4810">
        <v>0</v>
      </c>
      <c r="OL6" s="4810">
        <v>1</v>
      </c>
      <c r="OM6" s="4810">
        <v>1</v>
      </c>
      <c r="ON6" s="4810">
        <v>1</v>
      </c>
      <c r="OO6" s="4810">
        <v>1</v>
      </c>
      <c r="OP6" s="4810">
        <v>0</v>
      </c>
      <c r="OQ6" s="4810">
        <v>1</v>
      </c>
      <c r="OR6" s="4810">
        <v>1</v>
      </c>
      <c r="OS6" s="4810">
        <v>1</v>
      </c>
      <c r="OT6" s="4810">
        <v>1</v>
      </c>
      <c r="OU6" s="4810">
        <v>0</v>
      </c>
      <c r="OV6" s="4810">
        <v>1</v>
      </c>
      <c r="OW6" s="4810">
        <v>1</v>
      </c>
      <c r="OX6" s="4810">
        <v>10</v>
      </c>
      <c r="OY6" s="4810">
        <v>1</v>
      </c>
      <c r="OZ6" s="4810">
        <v>0</v>
      </c>
      <c r="PA6" s="4810">
        <v>1</v>
      </c>
      <c r="PB6" s="4810">
        <v>1</v>
      </c>
      <c r="PC6" s="4810">
        <v>1</v>
      </c>
      <c r="PD6" s="4810">
        <v>1</v>
      </c>
      <c r="PE6" s="4810">
        <v>0</v>
      </c>
      <c r="PF6" s="4810">
        <v>1</v>
      </c>
      <c r="PG6" s="4810">
        <v>1</v>
      </c>
      <c r="PH6" s="4810">
        <v>1</v>
      </c>
      <c r="PI6" s="4810">
        <v>1</v>
      </c>
      <c r="PJ6" s="4810">
        <v>0</v>
      </c>
      <c r="PK6" s="4810">
        <v>1</v>
      </c>
      <c r="PL6" s="4810">
        <v>1</v>
      </c>
      <c r="PM6" s="4810">
        <v>1</v>
      </c>
      <c r="PN6" s="4810">
        <v>2</v>
      </c>
      <c r="PO6" s="4810">
        <v>0</v>
      </c>
      <c r="PP6" s="4810">
        <v>1</v>
      </c>
      <c r="PQ6" s="4810">
        <v>1</v>
      </c>
      <c r="PR6" s="4810">
        <v>1</v>
      </c>
      <c r="PS6" s="4810">
        <v>2</v>
      </c>
      <c r="PT6" s="4810">
        <v>0</v>
      </c>
      <c r="PU6" s="4810">
        <v>5</v>
      </c>
      <c r="PV6" s="4810">
        <v>1</v>
      </c>
      <c r="PW6" s="4810">
        <v>1</v>
      </c>
      <c r="PX6" s="4810">
        <v>0</v>
      </c>
      <c r="PY6" s="4810">
        <v>1</v>
      </c>
      <c r="PZ6" s="4810">
        <v>1</v>
      </c>
      <c r="QA6" s="4810">
        <v>1</v>
      </c>
      <c r="QB6" s="4810">
        <v>1</v>
      </c>
      <c r="QC6" s="4810">
        <v>0</v>
      </c>
      <c r="QD6" s="4810">
        <v>1</v>
      </c>
      <c r="QE6" s="4810">
        <v>1</v>
      </c>
      <c r="QF6" s="4810">
        <v>1</v>
      </c>
      <c r="QG6" s="4810">
        <v>1</v>
      </c>
      <c r="QH6" s="4810">
        <v>0</v>
      </c>
      <c r="QI6" s="4810">
        <v>1</v>
      </c>
      <c r="QJ6" s="4810">
        <v>2</v>
      </c>
      <c r="QK6" s="4810">
        <v>1</v>
      </c>
      <c r="QL6" s="4810">
        <v>1</v>
      </c>
      <c r="QM6" s="4810">
        <v>9</v>
      </c>
      <c r="QN6" s="4810">
        <v>1</v>
      </c>
      <c r="QO6" s="4810">
        <v>1</v>
      </c>
      <c r="QP6" s="4810">
        <v>1</v>
      </c>
      <c r="QQ6" s="4810">
        <v>1</v>
      </c>
      <c r="QR6" s="4810">
        <v>0</v>
      </c>
      <c r="QS6" s="4810">
        <v>1</v>
      </c>
      <c r="QT6" s="4810">
        <v>1</v>
      </c>
      <c r="QU6" s="4810">
        <v>0</v>
      </c>
      <c r="QV6" s="4810">
        <v>2</v>
      </c>
      <c r="QW6" s="4810">
        <v>0</v>
      </c>
      <c r="QX6" s="4810">
        <v>1</v>
      </c>
      <c r="QY6" s="4810">
        <v>1</v>
      </c>
      <c r="QZ6" s="4810">
        <v>1</v>
      </c>
      <c r="RA6" s="4810">
        <v>1</v>
      </c>
      <c r="RB6" s="4810">
        <v>0</v>
      </c>
      <c r="RC6" s="4810">
        <v>1</v>
      </c>
      <c r="RD6" s="4810">
        <v>2</v>
      </c>
      <c r="RE6" s="4810">
        <v>1</v>
      </c>
      <c r="RF6" s="4810">
        <v>1</v>
      </c>
      <c r="RG6" s="4810">
        <v>0</v>
      </c>
      <c r="RH6" s="4810">
        <v>1</v>
      </c>
      <c r="RI6" s="4810">
        <v>2</v>
      </c>
      <c r="RJ6" s="4810">
        <v>2</v>
      </c>
      <c r="RK6" s="4810">
        <v>1</v>
      </c>
      <c r="RL6" s="4810">
        <v>3</v>
      </c>
      <c r="RM6" s="4810">
        <v>2</v>
      </c>
      <c r="RN6" s="4810">
        <v>1</v>
      </c>
      <c r="RO6" s="4810">
        <v>0</v>
      </c>
      <c r="RP6" s="4810">
        <v>1</v>
      </c>
      <c r="RQ6" s="4810">
        <v>0</v>
      </c>
      <c r="RR6" s="4810">
        <v>1</v>
      </c>
      <c r="RS6" s="4810">
        <v>1</v>
      </c>
      <c r="RT6" s="4810">
        <v>0</v>
      </c>
      <c r="RU6" s="4810">
        <v>1</v>
      </c>
      <c r="RV6" s="4810">
        <v>0</v>
      </c>
      <c r="RW6" s="4810">
        <v>1</v>
      </c>
      <c r="RX6" s="4810">
        <v>1</v>
      </c>
      <c r="RY6" s="4810">
        <v>2</v>
      </c>
      <c r="RZ6" s="4810">
        <v>0</v>
      </c>
      <c r="SA6" s="4810">
        <v>0</v>
      </c>
      <c r="SB6" s="4810">
        <v>1</v>
      </c>
      <c r="SC6" s="4810">
        <v>1</v>
      </c>
      <c r="SD6" s="4810">
        <v>1</v>
      </c>
      <c r="SE6" s="4810">
        <v>1</v>
      </c>
      <c r="SF6" s="4810">
        <v>10</v>
      </c>
      <c r="SG6" s="4810">
        <v>1</v>
      </c>
      <c r="SH6" s="4810">
        <v>1</v>
      </c>
      <c r="SI6" s="4810">
        <v>1</v>
      </c>
      <c r="SJ6" s="4810">
        <v>1</v>
      </c>
      <c r="SK6" s="4810">
        <v>1</v>
      </c>
      <c r="SL6" s="4810">
        <v>1</v>
      </c>
      <c r="SM6" s="4810">
        <v>1</v>
      </c>
      <c r="SN6" s="4810">
        <v>1</v>
      </c>
      <c r="SO6" s="4810">
        <v>0</v>
      </c>
      <c r="SP6" s="4810">
        <v>1</v>
      </c>
      <c r="SQ6" s="4810">
        <v>1</v>
      </c>
      <c r="SR6" s="4810">
        <v>0</v>
      </c>
      <c r="SS6" s="4810">
        <v>1</v>
      </c>
      <c r="ST6" s="4810">
        <v>0</v>
      </c>
      <c r="SU6" s="4810">
        <v>1</v>
      </c>
      <c r="SV6" s="4810">
        <v>1</v>
      </c>
      <c r="SW6" s="4810">
        <v>1</v>
      </c>
      <c r="SX6" s="4810">
        <v>0</v>
      </c>
      <c r="SY6" s="4810">
        <v>1</v>
      </c>
    </row>
    <row r="7" spans="1:519" ht="14.4" x14ac:dyDescent="0.3">
      <c r="A7" s="4961"/>
      <c r="B7" s="3137" t="s">
        <v>482</v>
      </c>
      <c r="C7" s="4810">
        <v>8</v>
      </c>
      <c r="D7" s="4810">
        <v>0</v>
      </c>
      <c r="E7" s="4810">
        <v>11</v>
      </c>
      <c r="F7" s="4810">
        <v>5</v>
      </c>
      <c r="G7" s="4810">
        <v>0</v>
      </c>
      <c r="H7" s="4810">
        <v>0</v>
      </c>
      <c r="I7" s="4810">
        <v>0</v>
      </c>
      <c r="J7" s="4810">
        <v>7</v>
      </c>
      <c r="K7" s="4810">
        <v>4</v>
      </c>
      <c r="L7" s="4810">
        <v>4</v>
      </c>
      <c r="M7" s="4810">
        <v>1</v>
      </c>
      <c r="N7" s="4810">
        <v>19</v>
      </c>
      <c r="O7" s="4810">
        <v>24</v>
      </c>
      <c r="P7" s="4810">
        <v>115</v>
      </c>
      <c r="Q7" s="4810">
        <v>125</v>
      </c>
      <c r="R7" s="4810">
        <v>241</v>
      </c>
      <c r="S7" s="4810">
        <v>8</v>
      </c>
      <c r="T7" s="4810">
        <v>0</v>
      </c>
      <c r="U7" s="4810">
        <v>6</v>
      </c>
      <c r="V7" s="4810">
        <v>4</v>
      </c>
      <c r="W7" s="4810">
        <v>8</v>
      </c>
      <c r="X7" s="4810">
        <v>7</v>
      </c>
      <c r="Y7" s="4810">
        <v>0</v>
      </c>
      <c r="Z7" s="4810">
        <v>0</v>
      </c>
      <c r="AA7" s="4810">
        <v>8</v>
      </c>
      <c r="AB7" s="4810">
        <v>11</v>
      </c>
      <c r="AC7" s="4810">
        <v>7</v>
      </c>
      <c r="AD7" s="4810">
        <v>4</v>
      </c>
      <c r="AE7" s="4810">
        <v>7</v>
      </c>
      <c r="AF7" s="4810">
        <v>9</v>
      </c>
      <c r="AG7" s="4810">
        <v>0</v>
      </c>
      <c r="AH7" s="4810">
        <v>16</v>
      </c>
      <c r="AI7" s="4810">
        <v>0</v>
      </c>
      <c r="AJ7" s="4810">
        <v>8</v>
      </c>
      <c r="AK7" s="4810">
        <v>10</v>
      </c>
      <c r="AL7" s="4810">
        <v>8</v>
      </c>
      <c r="AM7" s="4810">
        <v>6</v>
      </c>
      <c r="AN7" s="4810">
        <v>0</v>
      </c>
      <c r="AO7" s="4810">
        <v>8</v>
      </c>
      <c r="AP7" s="4810">
        <v>1</v>
      </c>
      <c r="AQ7" s="4810">
        <v>9</v>
      </c>
      <c r="AR7" s="4810">
        <v>11</v>
      </c>
      <c r="AS7" s="4810">
        <v>0</v>
      </c>
      <c r="AT7" s="4810">
        <v>18</v>
      </c>
      <c r="AU7" s="4810">
        <v>10</v>
      </c>
      <c r="AV7" s="4810">
        <v>15</v>
      </c>
      <c r="AW7" s="4810">
        <v>20</v>
      </c>
      <c r="AX7" s="4810">
        <v>0</v>
      </c>
      <c r="AY7" s="4810">
        <v>0</v>
      </c>
      <c r="AZ7" s="4810">
        <v>18</v>
      </c>
      <c r="BA7" s="4810">
        <v>16</v>
      </c>
      <c r="BB7" s="4810">
        <v>8</v>
      </c>
      <c r="BC7" s="4810">
        <v>0</v>
      </c>
      <c r="BD7" s="4810">
        <v>0</v>
      </c>
      <c r="BE7" s="4810">
        <v>2</v>
      </c>
      <c r="BF7" s="4810">
        <v>8</v>
      </c>
      <c r="BG7" s="4810">
        <v>13</v>
      </c>
      <c r="BH7" s="4810">
        <v>0</v>
      </c>
      <c r="BI7" s="4810">
        <v>15</v>
      </c>
      <c r="BJ7" s="4810">
        <v>8</v>
      </c>
      <c r="BK7" s="4810">
        <v>14</v>
      </c>
      <c r="BL7" s="4810">
        <v>7</v>
      </c>
      <c r="BM7" s="4810">
        <v>8</v>
      </c>
      <c r="BN7" s="4810">
        <v>9</v>
      </c>
      <c r="BO7" s="4810">
        <v>8</v>
      </c>
      <c r="BP7" s="4810">
        <v>15</v>
      </c>
      <c r="BQ7" s="4810">
        <v>26</v>
      </c>
      <c r="BR7" s="4810">
        <v>0</v>
      </c>
      <c r="BS7" s="4810">
        <v>15</v>
      </c>
      <c r="BT7" s="4810">
        <v>7</v>
      </c>
      <c r="BU7" s="4810">
        <v>11</v>
      </c>
      <c r="BV7" s="4810">
        <v>6</v>
      </c>
      <c r="BW7" s="4810">
        <v>1</v>
      </c>
      <c r="BX7" s="4810">
        <v>10</v>
      </c>
      <c r="BY7" s="4810">
        <v>9</v>
      </c>
      <c r="BZ7" s="4810">
        <v>10</v>
      </c>
      <c r="CA7" s="4810">
        <v>7</v>
      </c>
      <c r="CB7" s="4810">
        <v>3</v>
      </c>
      <c r="CC7" s="4810">
        <v>6</v>
      </c>
      <c r="CD7" s="4810">
        <v>10</v>
      </c>
      <c r="CE7" s="4810">
        <v>9</v>
      </c>
      <c r="CF7" s="4810">
        <v>5</v>
      </c>
      <c r="CG7" s="4810">
        <v>0</v>
      </c>
      <c r="CH7" s="4810">
        <v>8</v>
      </c>
      <c r="CI7" s="4810">
        <v>8</v>
      </c>
      <c r="CJ7" s="4810">
        <v>15</v>
      </c>
      <c r="CK7" s="4810">
        <v>6</v>
      </c>
      <c r="CL7" s="4810">
        <v>2</v>
      </c>
      <c r="CM7" s="4810">
        <v>15</v>
      </c>
      <c r="CN7" s="4810">
        <v>8</v>
      </c>
      <c r="CO7" s="4810">
        <v>10</v>
      </c>
      <c r="CP7" s="4810">
        <v>5</v>
      </c>
      <c r="CQ7" s="4810">
        <v>2</v>
      </c>
      <c r="CR7" s="4810">
        <v>12</v>
      </c>
      <c r="CS7" s="4810">
        <v>7</v>
      </c>
      <c r="CT7" s="4810">
        <v>8</v>
      </c>
      <c r="CU7" s="4810">
        <v>6</v>
      </c>
      <c r="CV7" s="4810">
        <v>4</v>
      </c>
      <c r="CW7" s="4810">
        <v>7</v>
      </c>
      <c r="CX7" s="4810">
        <v>6</v>
      </c>
      <c r="CY7" s="4810">
        <v>0</v>
      </c>
      <c r="CZ7" s="4810">
        <v>0</v>
      </c>
      <c r="DA7" s="4810">
        <v>17</v>
      </c>
      <c r="DB7" s="4810">
        <v>7</v>
      </c>
      <c r="DC7" s="4810">
        <v>0</v>
      </c>
      <c r="DD7" s="4810">
        <v>14</v>
      </c>
      <c r="DE7" s="4810">
        <v>5</v>
      </c>
      <c r="DF7" s="4810">
        <v>0</v>
      </c>
      <c r="DG7" s="4810">
        <v>5</v>
      </c>
      <c r="DH7" s="4810">
        <v>6</v>
      </c>
      <c r="DI7" s="4810">
        <v>8</v>
      </c>
      <c r="DJ7" s="4810">
        <v>9</v>
      </c>
      <c r="DK7" s="4810">
        <v>4</v>
      </c>
      <c r="DL7" s="4810">
        <v>8</v>
      </c>
      <c r="DM7" s="4810">
        <v>9</v>
      </c>
      <c r="DN7" s="4810">
        <v>8</v>
      </c>
      <c r="DO7" s="4810">
        <v>5</v>
      </c>
      <c r="DP7" s="4810">
        <v>3</v>
      </c>
      <c r="DQ7" s="4810">
        <v>5</v>
      </c>
      <c r="DR7" s="4810">
        <v>7</v>
      </c>
      <c r="DS7" s="4810">
        <v>9</v>
      </c>
      <c r="DT7" s="4810">
        <v>6</v>
      </c>
      <c r="DU7" s="4810">
        <v>4</v>
      </c>
      <c r="DV7" s="4810">
        <v>35</v>
      </c>
      <c r="DW7" s="4810">
        <v>7</v>
      </c>
      <c r="DX7" s="4810">
        <v>11</v>
      </c>
      <c r="DY7" s="4810">
        <v>9</v>
      </c>
      <c r="DZ7" s="4810">
        <v>3</v>
      </c>
      <c r="EA7" s="4810">
        <v>7</v>
      </c>
      <c r="EB7" s="4810">
        <v>5</v>
      </c>
      <c r="EC7" s="4810">
        <v>5</v>
      </c>
      <c r="ED7" s="4810">
        <v>10</v>
      </c>
      <c r="EE7" s="4810">
        <v>12</v>
      </c>
      <c r="EF7" s="4810">
        <v>7</v>
      </c>
      <c r="EG7" s="4810">
        <v>9</v>
      </c>
      <c r="EH7" s="4810">
        <v>8</v>
      </c>
      <c r="EI7" s="4810">
        <v>2</v>
      </c>
      <c r="EJ7" s="4810">
        <v>4</v>
      </c>
      <c r="EK7" s="4810">
        <v>6</v>
      </c>
      <c r="EL7" s="4810">
        <v>7</v>
      </c>
      <c r="EM7" s="4810">
        <v>6</v>
      </c>
      <c r="EN7" s="4810">
        <v>0</v>
      </c>
      <c r="EO7" s="4810">
        <v>15</v>
      </c>
      <c r="EP7" s="4810">
        <v>11</v>
      </c>
      <c r="EQ7" s="4810">
        <v>0</v>
      </c>
      <c r="ER7" s="4810">
        <v>0</v>
      </c>
      <c r="ES7" s="4810">
        <v>7</v>
      </c>
      <c r="ET7" s="4810">
        <v>13</v>
      </c>
      <c r="EU7" s="4810">
        <v>7</v>
      </c>
      <c r="EV7" s="4810">
        <v>15</v>
      </c>
      <c r="EW7" s="4810">
        <v>6</v>
      </c>
      <c r="EX7" s="4810">
        <v>4</v>
      </c>
      <c r="EY7" s="4810">
        <v>8</v>
      </c>
      <c r="EZ7" s="4810">
        <v>7</v>
      </c>
      <c r="FA7" s="4810">
        <v>10</v>
      </c>
      <c r="FB7" s="4810">
        <v>6</v>
      </c>
      <c r="FC7" s="4810">
        <v>7</v>
      </c>
      <c r="FD7" s="4810">
        <v>6</v>
      </c>
      <c r="FE7" s="4810">
        <v>8</v>
      </c>
      <c r="FF7" s="4810">
        <v>8</v>
      </c>
      <c r="FG7" s="4810">
        <v>5</v>
      </c>
      <c r="FH7" s="4810">
        <v>2</v>
      </c>
      <c r="FI7" s="4810">
        <v>7</v>
      </c>
      <c r="FJ7" s="4810">
        <v>8</v>
      </c>
      <c r="FK7" s="4810">
        <v>9</v>
      </c>
      <c r="FL7" s="4810">
        <v>0</v>
      </c>
      <c r="FM7" s="4810">
        <v>0</v>
      </c>
      <c r="FN7" s="4810">
        <v>7</v>
      </c>
      <c r="FO7" s="4810">
        <v>6</v>
      </c>
      <c r="FP7" s="4810">
        <v>6</v>
      </c>
      <c r="FQ7" s="4810">
        <v>7</v>
      </c>
      <c r="FR7" s="4810">
        <v>5</v>
      </c>
      <c r="FS7" s="4810">
        <v>4</v>
      </c>
      <c r="FT7" s="4810">
        <v>8</v>
      </c>
      <c r="FU7" s="4810">
        <v>0</v>
      </c>
      <c r="FV7" s="4810">
        <v>14</v>
      </c>
      <c r="FW7" s="4810">
        <v>3</v>
      </c>
      <c r="FX7" s="4810">
        <v>0</v>
      </c>
      <c r="FY7" s="4810">
        <v>1</v>
      </c>
      <c r="FZ7" s="4810">
        <v>6</v>
      </c>
      <c r="GA7" s="4810">
        <v>7</v>
      </c>
      <c r="GB7" s="4810">
        <v>10</v>
      </c>
      <c r="GC7" s="4810">
        <v>0</v>
      </c>
      <c r="GD7" s="4810">
        <v>6</v>
      </c>
      <c r="GE7" s="4810">
        <v>6</v>
      </c>
      <c r="GF7" s="4810">
        <v>10</v>
      </c>
      <c r="GG7" s="4810">
        <v>4</v>
      </c>
      <c r="GH7" s="4810">
        <v>2</v>
      </c>
      <c r="GI7" s="4810">
        <v>6</v>
      </c>
      <c r="GJ7" s="4810">
        <v>5</v>
      </c>
      <c r="GK7" s="4810">
        <v>10</v>
      </c>
      <c r="GL7" s="4810">
        <v>3</v>
      </c>
      <c r="GM7" s="4810">
        <v>3</v>
      </c>
      <c r="GN7" s="4810">
        <v>6</v>
      </c>
      <c r="GO7" s="4810">
        <v>7</v>
      </c>
      <c r="GP7" s="4810">
        <v>0</v>
      </c>
      <c r="GQ7" s="4810">
        <v>4</v>
      </c>
      <c r="GR7" s="4810">
        <v>16</v>
      </c>
      <c r="GS7" s="4810">
        <v>7</v>
      </c>
      <c r="GT7" s="4810">
        <v>5</v>
      </c>
      <c r="GU7" s="4810">
        <v>16</v>
      </c>
      <c r="GV7" s="4810">
        <v>2</v>
      </c>
      <c r="GW7" s="4810">
        <v>2</v>
      </c>
      <c r="GX7" s="4810">
        <v>8</v>
      </c>
      <c r="GY7" s="4810">
        <v>10</v>
      </c>
      <c r="GZ7" s="4810">
        <v>2</v>
      </c>
      <c r="HA7" s="4810">
        <v>0</v>
      </c>
      <c r="HB7" s="4810">
        <v>10</v>
      </c>
      <c r="HC7" s="4810">
        <v>11</v>
      </c>
      <c r="HD7" s="4810">
        <v>6</v>
      </c>
      <c r="HE7" s="4810">
        <v>14</v>
      </c>
      <c r="HF7" s="4810">
        <v>3</v>
      </c>
      <c r="HG7" s="4810">
        <v>3</v>
      </c>
      <c r="HH7" s="4810">
        <v>5</v>
      </c>
      <c r="HI7" s="4810">
        <v>5</v>
      </c>
      <c r="HJ7" s="4810">
        <v>10</v>
      </c>
      <c r="HK7" s="4810">
        <v>2</v>
      </c>
      <c r="HL7" s="4810">
        <v>5</v>
      </c>
      <c r="HM7" s="4810">
        <v>6</v>
      </c>
      <c r="HN7" s="4810">
        <v>7</v>
      </c>
      <c r="HO7" s="4810">
        <v>13</v>
      </c>
      <c r="HP7" s="4810">
        <v>0</v>
      </c>
      <c r="HQ7" s="4810">
        <v>7</v>
      </c>
      <c r="HR7" s="4810">
        <v>6</v>
      </c>
      <c r="HS7" s="4810">
        <v>5</v>
      </c>
      <c r="HT7" s="4810">
        <v>13</v>
      </c>
      <c r="HU7" s="4810">
        <v>4</v>
      </c>
      <c r="HV7" s="4810">
        <v>2</v>
      </c>
      <c r="HW7" s="4810">
        <v>6</v>
      </c>
      <c r="HX7" s="4810">
        <v>2</v>
      </c>
      <c r="HY7" s="4810">
        <v>11</v>
      </c>
      <c r="HZ7" s="4810">
        <v>1</v>
      </c>
      <c r="IA7" s="4810">
        <v>5</v>
      </c>
      <c r="IB7" s="4810">
        <v>5</v>
      </c>
      <c r="IC7" s="4810">
        <v>6</v>
      </c>
      <c r="ID7" s="4810">
        <v>0</v>
      </c>
      <c r="IE7" s="4810">
        <v>9</v>
      </c>
      <c r="IF7" s="4810">
        <v>1</v>
      </c>
      <c r="IG7" s="4810">
        <v>2</v>
      </c>
      <c r="IH7" s="4810">
        <v>0</v>
      </c>
      <c r="II7" s="4810">
        <v>18</v>
      </c>
      <c r="IJ7" s="4810">
        <v>0</v>
      </c>
      <c r="IK7" s="4810">
        <v>3</v>
      </c>
      <c r="IL7" s="4810">
        <v>2</v>
      </c>
      <c r="IM7" s="4810">
        <v>0</v>
      </c>
      <c r="IN7" s="4810">
        <v>24</v>
      </c>
      <c r="IO7" s="4810">
        <v>3</v>
      </c>
      <c r="IP7" s="4810">
        <v>5</v>
      </c>
      <c r="IQ7" s="4810">
        <v>7</v>
      </c>
      <c r="IR7" s="4810">
        <v>5</v>
      </c>
      <c r="IS7" s="4810">
        <v>11</v>
      </c>
      <c r="IT7" s="4810">
        <v>1</v>
      </c>
      <c r="IU7" s="4810">
        <v>4</v>
      </c>
      <c r="IV7" s="4810">
        <v>0</v>
      </c>
      <c r="IW7" s="4810">
        <v>11</v>
      </c>
      <c r="IX7" s="4810">
        <v>8</v>
      </c>
      <c r="IY7" s="4810">
        <v>5</v>
      </c>
      <c r="IZ7" s="4810">
        <v>3</v>
      </c>
      <c r="JA7" s="4810">
        <v>8</v>
      </c>
      <c r="JB7" s="4810">
        <v>6</v>
      </c>
      <c r="JC7" s="4810">
        <v>9</v>
      </c>
      <c r="JD7" s="4810">
        <v>0</v>
      </c>
      <c r="JE7" s="4810">
        <v>6</v>
      </c>
      <c r="JF7" s="4810">
        <v>0</v>
      </c>
      <c r="JG7" s="4810">
        <v>7</v>
      </c>
      <c r="JH7" s="4810">
        <v>6</v>
      </c>
      <c r="JI7" s="4810">
        <v>8</v>
      </c>
      <c r="JJ7" s="4810">
        <v>3</v>
      </c>
      <c r="JK7" s="4810">
        <v>7</v>
      </c>
      <c r="JL7" s="4810">
        <v>2</v>
      </c>
      <c r="JM7" s="4810">
        <v>5</v>
      </c>
      <c r="JN7" s="4810">
        <v>6</v>
      </c>
      <c r="JO7" s="4810">
        <v>6</v>
      </c>
      <c r="JP7" s="4810">
        <v>1</v>
      </c>
      <c r="JQ7" s="4810">
        <v>10</v>
      </c>
      <c r="JR7" s="4810">
        <v>1</v>
      </c>
      <c r="JS7" s="4810">
        <v>10</v>
      </c>
      <c r="JT7" s="4810">
        <v>6</v>
      </c>
      <c r="JU7" s="4810">
        <v>11</v>
      </c>
      <c r="JV7" s="4810">
        <v>4</v>
      </c>
      <c r="JW7" s="4810">
        <v>2</v>
      </c>
      <c r="JX7" s="4810">
        <v>7</v>
      </c>
      <c r="JY7" s="4810">
        <v>8</v>
      </c>
      <c r="JZ7" s="4810">
        <v>0</v>
      </c>
      <c r="KA7" s="4810">
        <v>17</v>
      </c>
      <c r="KB7" s="4810">
        <v>2</v>
      </c>
      <c r="KC7" s="4810">
        <v>7</v>
      </c>
      <c r="KD7" s="4810">
        <v>8</v>
      </c>
      <c r="KE7" s="4810">
        <v>11</v>
      </c>
      <c r="KF7" s="4810">
        <v>4</v>
      </c>
      <c r="KG7" s="4810">
        <v>5</v>
      </c>
      <c r="KH7" s="4810">
        <v>7</v>
      </c>
      <c r="KI7" s="4810">
        <v>6</v>
      </c>
      <c r="KJ7" s="4810">
        <v>9</v>
      </c>
      <c r="KK7" s="4810">
        <v>4</v>
      </c>
      <c r="KL7" s="4810">
        <v>1</v>
      </c>
      <c r="KM7" s="4810">
        <v>8</v>
      </c>
      <c r="KN7" s="4810">
        <v>0</v>
      </c>
      <c r="KO7" s="4810">
        <v>6</v>
      </c>
      <c r="KP7" s="4810">
        <v>0</v>
      </c>
      <c r="KQ7" s="4810">
        <v>9</v>
      </c>
      <c r="KR7" s="4810">
        <v>7</v>
      </c>
      <c r="KS7" s="4810">
        <v>4</v>
      </c>
      <c r="KT7" s="4810">
        <v>8</v>
      </c>
      <c r="KU7" s="4810">
        <v>19</v>
      </c>
      <c r="KV7" s="4810">
        <v>3</v>
      </c>
      <c r="KW7" s="4810">
        <v>4</v>
      </c>
      <c r="KX7" s="4810">
        <v>1</v>
      </c>
      <c r="KY7" s="4810">
        <v>8</v>
      </c>
      <c r="KZ7" s="4810">
        <v>3</v>
      </c>
      <c r="LA7" s="4810">
        <v>4</v>
      </c>
      <c r="LB7" s="4810">
        <v>0</v>
      </c>
      <c r="LC7" s="4810">
        <v>0</v>
      </c>
      <c r="LD7" s="4810">
        <v>36</v>
      </c>
      <c r="LE7" s="4810">
        <v>3</v>
      </c>
      <c r="LF7" s="4810">
        <v>3</v>
      </c>
      <c r="LG7" s="4810">
        <v>0</v>
      </c>
      <c r="LH7" s="4810">
        <v>3</v>
      </c>
      <c r="LI7" s="4810">
        <v>7</v>
      </c>
      <c r="LJ7" s="4810">
        <v>1</v>
      </c>
      <c r="LK7" s="4810">
        <v>0</v>
      </c>
      <c r="LL7" s="4810">
        <v>6</v>
      </c>
      <c r="LM7" s="4810">
        <v>2</v>
      </c>
      <c r="LN7" s="4810">
        <v>12</v>
      </c>
      <c r="LO7" s="4810">
        <v>3</v>
      </c>
      <c r="LP7" s="4810">
        <v>10</v>
      </c>
      <c r="LQ7" s="4810">
        <v>25</v>
      </c>
      <c r="LR7" s="4810">
        <v>7</v>
      </c>
      <c r="LS7" s="4810">
        <v>0</v>
      </c>
      <c r="LT7" s="4810">
        <v>9</v>
      </c>
      <c r="LU7" s="4810">
        <v>0</v>
      </c>
      <c r="LV7" s="4810">
        <v>7</v>
      </c>
      <c r="LW7" s="4810">
        <v>11</v>
      </c>
      <c r="LX7" s="4810">
        <v>8</v>
      </c>
      <c r="LY7" s="4810">
        <v>2</v>
      </c>
      <c r="LZ7" s="4810">
        <v>0</v>
      </c>
      <c r="MA7" s="4810">
        <v>9</v>
      </c>
      <c r="MB7" s="4810">
        <v>8</v>
      </c>
      <c r="MC7" s="4810">
        <v>9</v>
      </c>
      <c r="MD7" s="4810">
        <v>3</v>
      </c>
      <c r="ME7" s="4810">
        <v>2</v>
      </c>
      <c r="MF7" s="4810">
        <v>4</v>
      </c>
      <c r="MG7" s="4810">
        <v>7</v>
      </c>
      <c r="MH7" s="4810">
        <v>7</v>
      </c>
      <c r="MI7" s="4810">
        <v>3</v>
      </c>
      <c r="MJ7" s="4810">
        <v>2</v>
      </c>
      <c r="MK7" s="4810">
        <v>6</v>
      </c>
      <c r="ML7" s="4810">
        <v>4</v>
      </c>
      <c r="MM7" s="4810">
        <v>9</v>
      </c>
      <c r="MN7" s="4810">
        <v>7</v>
      </c>
      <c r="MO7" s="4810">
        <v>0</v>
      </c>
      <c r="MP7" s="4810">
        <v>5</v>
      </c>
      <c r="MQ7" s="4810">
        <v>5</v>
      </c>
      <c r="MR7" s="4810">
        <v>6</v>
      </c>
      <c r="MS7" s="4810">
        <v>2</v>
      </c>
      <c r="MT7" s="4810">
        <v>4</v>
      </c>
      <c r="MU7" s="4810">
        <v>4</v>
      </c>
      <c r="MV7" s="4810">
        <v>5</v>
      </c>
      <c r="MW7" s="4810">
        <v>0</v>
      </c>
      <c r="MX7" s="4810">
        <v>10</v>
      </c>
      <c r="MY7" s="4810">
        <v>1</v>
      </c>
      <c r="MZ7" s="4810">
        <v>6</v>
      </c>
      <c r="NA7" s="4810">
        <v>5</v>
      </c>
      <c r="NB7" s="4810">
        <v>8</v>
      </c>
      <c r="NC7" s="4810">
        <v>3</v>
      </c>
      <c r="ND7" s="4810">
        <v>3</v>
      </c>
      <c r="NE7" s="4810">
        <v>5</v>
      </c>
      <c r="NF7" s="4810">
        <v>3</v>
      </c>
      <c r="NG7" s="4810">
        <v>9</v>
      </c>
      <c r="NH7" s="4810">
        <v>1</v>
      </c>
      <c r="NI7" s="4810">
        <v>6</v>
      </c>
      <c r="NJ7" s="4810">
        <v>5</v>
      </c>
      <c r="NK7" s="4810">
        <v>9</v>
      </c>
      <c r="NL7" s="4810">
        <v>0</v>
      </c>
      <c r="NM7" s="4810">
        <v>5</v>
      </c>
      <c r="NN7" s="4810">
        <v>5</v>
      </c>
      <c r="NO7" s="4810">
        <v>5</v>
      </c>
      <c r="NP7" s="4810">
        <v>6</v>
      </c>
      <c r="NQ7" s="4810">
        <v>4</v>
      </c>
      <c r="NR7" s="4810">
        <v>3</v>
      </c>
      <c r="NS7" s="4810">
        <v>4</v>
      </c>
      <c r="NT7" s="4810">
        <v>4</v>
      </c>
      <c r="NU7" s="4810">
        <v>4</v>
      </c>
      <c r="NV7" s="4810">
        <v>4</v>
      </c>
      <c r="NW7" s="4810">
        <v>2</v>
      </c>
      <c r="NX7" s="4810">
        <v>4</v>
      </c>
      <c r="NY7" s="4810">
        <v>0</v>
      </c>
      <c r="NZ7" s="4810">
        <v>8</v>
      </c>
      <c r="OA7" s="4810">
        <v>3</v>
      </c>
      <c r="OB7" s="4810">
        <v>1</v>
      </c>
      <c r="OC7" s="4810">
        <v>0</v>
      </c>
      <c r="OD7" s="4810">
        <v>9</v>
      </c>
      <c r="OE7" s="4810">
        <v>6</v>
      </c>
      <c r="OF7" s="4810">
        <v>0</v>
      </c>
      <c r="OG7" s="4810">
        <v>4</v>
      </c>
      <c r="OH7" s="4810">
        <v>3</v>
      </c>
      <c r="OI7" s="4810">
        <v>9</v>
      </c>
      <c r="OJ7" s="4810">
        <v>4</v>
      </c>
      <c r="OK7" s="4810">
        <v>3</v>
      </c>
      <c r="OL7" s="4810">
        <v>3</v>
      </c>
      <c r="OM7" s="4810">
        <v>4</v>
      </c>
      <c r="ON7" s="4810">
        <v>7</v>
      </c>
      <c r="OO7" s="4810">
        <v>5</v>
      </c>
      <c r="OP7" s="4810">
        <v>1</v>
      </c>
      <c r="OQ7" s="4810">
        <v>2</v>
      </c>
      <c r="OR7" s="4810">
        <v>5</v>
      </c>
      <c r="OS7" s="4810">
        <v>5</v>
      </c>
      <c r="OT7" s="4810">
        <v>3</v>
      </c>
      <c r="OU7" s="4810">
        <v>5</v>
      </c>
      <c r="OV7" s="4810">
        <v>5</v>
      </c>
      <c r="OW7" s="4810">
        <v>5</v>
      </c>
      <c r="OX7" s="4810">
        <v>6</v>
      </c>
      <c r="OY7" s="4810">
        <v>4</v>
      </c>
      <c r="OZ7" s="4810">
        <v>4</v>
      </c>
      <c r="PA7" s="4810">
        <v>5</v>
      </c>
      <c r="PB7" s="4810">
        <v>3</v>
      </c>
      <c r="PC7" s="4810">
        <v>9</v>
      </c>
      <c r="PD7" s="4810">
        <v>3</v>
      </c>
      <c r="PE7" s="4810">
        <v>6</v>
      </c>
      <c r="PF7" s="4810">
        <v>5</v>
      </c>
      <c r="PG7" s="4810">
        <v>4</v>
      </c>
      <c r="PH7" s="4810">
        <v>5</v>
      </c>
      <c r="PI7" s="4810">
        <v>4</v>
      </c>
      <c r="PJ7" s="4810">
        <v>3</v>
      </c>
      <c r="PK7" s="4810">
        <v>4</v>
      </c>
      <c r="PL7" s="4810">
        <v>6</v>
      </c>
      <c r="PM7" s="4810">
        <v>5</v>
      </c>
      <c r="PN7" s="4810">
        <v>4</v>
      </c>
      <c r="PO7" s="4810">
        <v>5</v>
      </c>
      <c r="PP7" s="4810">
        <v>6</v>
      </c>
      <c r="PQ7" s="4810">
        <v>3</v>
      </c>
      <c r="PR7" s="4810">
        <v>6</v>
      </c>
      <c r="PS7" s="4810">
        <v>3</v>
      </c>
      <c r="PT7" s="4810">
        <v>5</v>
      </c>
      <c r="PU7" s="4810">
        <v>3</v>
      </c>
      <c r="PV7" s="4810">
        <v>5</v>
      </c>
      <c r="PW7" s="4810">
        <v>7</v>
      </c>
      <c r="PX7" s="4810">
        <v>1</v>
      </c>
      <c r="PY7" s="4810">
        <v>4</v>
      </c>
      <c r="PZ7" s="4810">
        <v>3</v>
      </c>
      <c r="QA7" s="4810">
        <v>6</v>
      </c>
      <c r="QB7" s="4810">
        <v>2</v>
      </c>
      <c r="QC7" s="4810">
        <v>2</v>
      </c>
      <c r="QD7" s="4810">
        <v>4</v>
      </c>
      <c r="QE7" s="4810">
        <v>4</v>
      </c>
      <c r="QF7" s="4810">
        <v>5</v>
      </c>
      <c r="QG7" s="4810">
        <v>2</v>
      </c>
      <c r="QH7" s="4810">
        <v>3</v>
      </c>
      <c r="QI7" s="4810">
        <v>5</v>
      </c>
      <c r="QJ7" s="4810">
        <v>3</v>
      </c>
      <c r="QK7" s="4810">
        <v>7</v>
      </c>
      <c r="QL7" s="4810">
        <v>6</v>
      </c>
      <c r="QM7" s="4810">
        <v>1</v>
      </c>
      <c r="QN7" s="4810">
        <v>5</v>
      </c>
      <c r="QO7" s="4810">
        <v>3</v>
      </c>
      <c r="QP7" s="4810">
        <v>8</v>
      </c>
      <c r="QQ7" s="4810">
        <v>3</v>
      </c>
      <c r="QR7" s="4810">
        <v>4</v>
      </c>
      <c r="QS7" s="4810">
        <v>4</v>
      </c>
      <c r="QT7" s="4810">
        <v>3</v>
      </c>
      <c r="QU7" s="4810">
        <v>1</v>
      </c>
      <c r="QV7" s="4810">
        <v>7</v>
      </c>
      <c r="QW7" s="4810">
        <v>2</v>
      </c>
      <c r="QX7" s="4810">
        <v>5</v>
      </c>
      <c r="QY7" s="4810">
        <v>5</v>
      </c>
      <c r="QZ7" s="4810">
        <v>6</v>
      </c>
      <c r="RA7" s="4810">
        <v>4</v>
      </c>
      <c r="RB7" s="4810">
        <v>3</v>
      </c>
      <c r="RC7" s="4810">
        <v>3</v>
      </c>
      <c r="RD7" s="4810">
        <v>6</v>
      </c>
      <c r="RE7" s="4810">
        <v>7</v>
      </c>
      <c r="RF7" s="4810">
        <v>6</v>
      </c>
      <c r="RG7" s="4810">
        <v>3</v>
      </c>
      <c r="RH7" s="4810">
        <v>3</v>
      </c>
      <c r="RI7" s="4810">
        <v>5</v>
      </c>
      <c r="RJ7" s="4810">
        <v>5</v>
      </c>
      <c r="RK7" s="4810">
        <v>4</v>
      </c>
      <c r="RL7" s="4810">
        <v>0</v>
      </c>
      <c r="RM7" s="4810">
        <v>8</v>
      </c>
      <c r="RN7" s="4810">
        <v>3</v>
      </c>
      <c r="RO7" s="4810">
        <v>0</v>
      </c>
      <c r="RP7" s="4810">
        <v>9</v>
      </c>
      <c r="RQ7" s="4810">
        <v>2</v>
      </c>
      <c r="RR7" s="4810">
        <v>4</v>
      </c>
      <c r="RS7" s="4810">
        <v>4</v>
      </c>
      <c r="RT7" s="4810">
        <v>1</v>
      </c>
      <c r="RU7" s="4810">
        <v>5</v>
      </c>
      <c r="RV7" s="4810">
        <v>2</v>
      </c>
      <c r="RW7" s="4810">
        <v>6</v>
      </c>
      <c r="RX7" s="4810">
        <v>4</v>
      </c>
      <c r="RY7" s="4810">
        <v>8</v>
      </c>
      <c r="RZ7" s="4810">
        <v>2</v>
      </c>
      <c r="SA7" s="4810">
        <v>0</v>
      </c>
      <c r="SB7" s="4810">
        <v>2</v>
      </c>
      <c r="SC7" s="4810">
        <v>7</v>
      </c>
      <c r="SD7" s="4810">
        <v>4</v>
      </c>
      <c r="SE7" s="4810">
        <v>1</v>
      </c>
      <c r="SF7" s="4810">
        <v>4</v>
      </c>
      <c r="SG7" s="4810">
        <v>5</v>
      </c>
      <c r="SH7" s="4810">
        <v>4</v>
      </c>
      <c r="SI7" s="4810">
        <v>5</v>
      </c>
      <c r="SJ7" s="4810">
        <v>3</v>
      </c>
      <c r="SK7" s="4810">
        <v>3</v>
      </c>
      <c r="SL7" s="4810">
        <v>4</v>
      </c>
      <c r="SM7" s="4810">
        <v>3</v>
      </c>
      <c r="SN7" s="4810">
        <v>10</v>
      </c>
      <c r="SO7" s="4810">
        <v>3</v>
      </c>
      <c r="SP7" s="4810">
        <v>4</v>
      </c>
      <c r="SQ7" s="4810">
        <v>5</v>
      </c>
      <c r="SR7" s="4810">
        <v>5</v>
      </c>
      <c r="SS7" s="4810">
        <v>6</v>
      </c>
      <c r="ST7" s="4810">
        <v>7</v>
      </c>
      <c r="SU7" s="4810">
        <v>4</v>
      </c>
      <c r="SV7" s="4810">
        <v>1</v>
      </c>
      <c r="SW7" s="4810">
        <v>4</v>
      </c>
      <c r="SX7" s="4810">
        <v>11</v>
      </c>
      <c r="SY7" s="4810">
        <v>30</v>
      </c>
    </row>
    <row r="8" spans="1:519" x14ac:dyDescent="0.25">
      <c r="C8" s="4636"/>
      <c r="H8" s="4636"/>
      <c r="I8" s="4636"/>
      <c r="CE8" s="4888"/>
      <c r="CF8" s="4888"/>
      <c r="CG8" s="4888"/>
      <c r="CH8" s="4888"/>
      <c r="CI8" s="4888"/>
      <c r="CJ8" s="4888"/>
      <c r="CK8" s="4888"/>
      <c r="CL8" s="4888"/>
      <c r="CM8" s="4888"/>
      <c r="CN8" s="4888"/>
      <c r="CO8" s="4888"/>
      <c r="CP8" s="4888"/>
      <c r="CQ8" s="4888"/>
      <c r="CR8" s="4888"/>
      <c r="CS8" s="4888"/>
      <c r="CT8" s="4888"/>
      <c r="CU8" s="4888"/>
      <c r="CV8" s="4888"/>
      <c r="CW8" s="4888"/>
      <c r="CX8" s="4888"/>
      <c r="CY8" s="4888"/>
      <c r="CZ8" s="4888"/>
      <c r="DA8" s="4888"/>
      <c r="DB8" s="4888"/>
      <c r="DC8" s="4888"/>
      <c r="DD8" s="4888"/>
      <c r="DE8" s="4888"/>
      <c r="DF8" s="4888"/>
      <c r="DG8" s="4888"/>
      <c r="DH8" s="4888"/>
      <c r="DI8" s="4888"/>
      <c r="DJ8" s="4888"/>
      <c r="DK8" s="4888"/>
      <c r="DL8" s="4888"/>
      <c r="DM8" s="4888"/>
      <c r="DN8" s="4888"/>
      <c r="DO8" s="4888"/>
      <c r="DP8" s="4888"/>
      <c r="DQ8" s="4888"/>
      <c r="DR8" s="4888"/>
      <c r="DS8" s="4888"/>
      <c r="DT8" s="4888"/>
      <c r="DU8" s="4888"/>
      <c r="DV8" s="4888"/>
      <c r="DW8" s="4888"/>
      <c r="DX8" s="4888"/>
      <c r="DY8" s="4888"/>
      <c r="DZ8" s="4888"/>
      <c r="EA8" s="4888"/>
      <c r="EB8" s="4888"/>
      <c r="EC8" s="4888"/>
      <c r="ED8" s="4888"/>
      <c r="EE8" s="4888"/>
      <c r="EF8" s="4888"/>
      <c r="EG8" s="4888"/>
      <c r="EH8" s="4888"/>
      <c r="EI8" s="4888"/>
      <c r="EJ8" s="4888"/>
      <c r="EK8" s="4888"/>
      <c r="EL8" s="4888"/>
      <c r="EM8" s="4888"/>
      <c r="EN8" s="4888"/>
      <c r="EO8" s="4888"/>
      <c r="EP8" s="4888"/>
      <c r="EQ8" s="4888"/>
      <c r="ER8" s="4888"/>
      <c r="ES8" s="4888"/>
      <c r="ET8" s="4888"/>
      <c r="EU8" s="4888"/>
      <c r="EV8" s="4888"/>
      <c r="EW8" s="4888"/>
      <c r="EX8" s="4888"/>
      <c r="EY8" s="4888"/>
      <c r="EZ8" s="4888"/>
      <c r="FA8" s="4888"/>
      <c r="FB8" s="4888"/>
      <c r="FC8" s="4888"/>
      <c r="FD8" s="4888"/>
      <c r="FE8" s="4888"/>
      <c r="FF8" s="4888"/>
      <c r="FG8" s="4888"/>
      <c r="FH8" s="4888"/>
      <c r="FI8" s="4888"/>
      <c r="FJ8" s="4888"/>
      <c r="FK8" s="4888"/>
      <c r="FL8" s="4888"/>
      <c r="FM8" s="4888"/>
      <c r="FN8" s="4888"/>
      <c r="FO8" s="4888"/>
      <c r="FP8" s="4888"/>
      <c r="FQ8" s="4888"/>
      <c r="FR8" s="4888"/>
      <c r="FS8" s="4888"/>
      <c r="FT8" s="4888"/>
      <c r="FU8" s="4888"/>
      <c r="FV8" s="4888"/>
      <c r="FW8" s="4888"/>
      <c r="FX8" s="4888"/>
      <c r="FY8" s="4888"/>
      <c r="FZ8" s="4888"/>
      <c r="GA8" s="4888"/>
      <c r="GB8" s="4888"/>
      <c r="GC8" s="4888"/>
      <c r="GD8" s="4888"/>
      <c r="GE8" s="4888"/>
      <c r="GF8" s="4888"/>
      <c r="GG8" s="4888"/>
      <c r="GH8" s="4888"/>
      <c r="GI8" s="4888"/>
      <c r="GJ8" s="4888"/>
      <c r="GK8" s="4888"/>
      <c r="GL8" s="4888"/>
      <c r="GM8" s="4888"/>
      <c r="GN8" s="4888"/>
      <c r="GO8" s="4888"/>
      <c r="GP8" s="4888"/>
      <c r="GQ8" s="4888"/>
      <c r="GR8" s="4888"/>
      <c r="GS8" s="4888"/>
      <c r="GT8" s="4888"/>
      <c r="GU8" s="4888"/>
      <c r="GV8" s="4888"/>
      <c r="GW8" s="4888"/>
      <c r="GX8" s="4888"/>
      <c r="GY8" s="4888"/>
      <c r="GZ8" s="4888"/>
      <c r="HA8" s="4888"/>
      <c r="HB8" s="4888"/>
      <c r="HC8" s="4888"/>
      <c r="HD8" s="4888"/>
      <c r="HE8" s="4888"/>
      <c r="HF8" s="4888"/>
      <c r="HG8" s="4888"/>
      <c r="HH8" s="4888"/>
      <c r="HI8" s="4888"/>
      <c r="HJ8" s="4888"/>
      <c r="HK8" s="4888"/>
      <c r="HL8" s="4888"/>
      <c r="HM8" s="4888"/>
      <c r="HN8" s="4888"/>
      <c r="HO8" s="4888"/>
      <c r="HP8" s="4888"/>
      <c r="HQ8" s="4888"/>
      <c r="HR8" s="4888"/>
      <c r="HS8" s="4888"/>
      <c r="HT8" s="4888"/>
      <c r="HU8" s="4888"/>
      <c r="HV8" s="4888"/>
      <c r="HW8" s="4888"/>
      <c r="HX8" s="4888"/>
      <c r="HY8" s="4888"/>
      <c r="HZ8" s="4888"/>
      <c r="IA8" s="4888"/>
      <c r="IB8" s="4888"/>
      <c r="IC8" s="4888"/>
      <c r="ID8" s="4888"/>
      <c r="IE8" s="4888"/>
      <c r="IF8" s="4888"/>
      <c r="IG8" s="4888"/>
      <c r="IH8" s="4888"/>
      <c r="II8" s="4888"/>
      <c r="IJ8" s="4888"/>
      <c r="IK8" s="4888"/>
      <c r="IL8" s="4888"/>
      <c r="IM8" s="4888"/>
      <c r="IN8" s="4888"/>
      <c r="IO8" s="4888"/>
      <c r="IP8" s="4888"/>
      <c r="IQ8" s="4888"/>
      <c r="IR8" s="4888"/>
      <c r="IS8" s="4888"/>
      <c r="IT8" s="4888"/>
      <c r="IU8" s="4888"/>
      <c r="IV8" s="4888"/>
      <c r="IW8" s="4888"/>
      <c r="IX8" s="4888"/>
      <c r="IY8" s="4888"/>
      <c r="IZ8" s="4888"/>
      <c r="JA8" s="4888"/>
      <c r="JB8" s="4888"/>
      <c r="JC8" s="4888"/>
      <c r="JD8" s="4888"/>
      <c r="JE8" s="4888"/>
      <c r="JF8" s="4888"/>
      <c r="JG8" s="4888"/>
      <c r="JH8" s="4888"/>
      <c r="JI8" s="4888"/>
      <c r="JJ8" s="4888"/>
      <c r="JK8" s="4888"/>
      <c r="JL8" s="4888"/>
      <c r="JM8" s="4888"/>
      <c r="JN8" s="4888"/>
      <c r="JO8" s="4888"/>
      <c r="JP8" s="4888"/>
      <c r="JQ8" s="4888"/>
      <c r="JR8" s="4888"/>
      <c r="JS8" s="4888"/>
      <c r="JT8" s="4888"/>
      <c r="JU8" s="4888"/>
      <c r="JV8" s="4888"/>
      <c r="JW8" s="4888"/>
      <c r="JX8" s="4888"/>
      <c r="JY8" s="4888"/>
      <c r="JZ8" s="4888"/>
      <c r="KA8" s="4888"/>
      <c r="KB8" s="4888"/>
      <c r="KC8" s="4888"/>
      <c r="KD8" s="4888"/>
      <c r="KE8" s="4888"/>
      <c r="KF8" s="4888"/>
      <c r="KG8" s="4888"/>
      <c r="KH8" s="4888"/>
      <c r="KI8" s="4888"/>
      <c r="KJ8" s="4888"/>
      <c r="KK8" s="4888"/>
      <c r="KL8" s="4888"/>
      <c r="KM8" s="4888"/>
      <c r="KN8" s="4888"/>
      <c r="KO8" s="4888"/>
      <c r="KP8" s="4888"/>
      <c r="KQ8" s="4888"/>
      <c r="KR8" s="4888"/>
      <c r="KS8" s="4888"/>
      <c r="KT8" s="4888"/>
      <c r="KU8" s="4888"/>
      <c r="KV8" s="4888"/>
      <c r="KW8" s="4888"/>
      <c r="KX8" s="4888"/>
      <c r="KY8" s="4888"/>
      <c r="KZ8" s="4888"/>
      <c r="LA8" s="4888"/>
      <c r="LB8" s="4888"/>
      <c r="LC8" s="4888"/>
      <c r="LD8" s="4888"/>
      <c r="LE8" s="4888"/>
      <c r="LF8" s="4888"/>
      <c r="LG8" s="4888"/>
      <c r="LH8" s="4888"/>
      <c r="LI8" s="4888"/>
      <c r="LJ8" s="4888"/>
      <c r="LK8" s="4888"/>
      <c r="LL8" s="4888"/>
      <c r="LM8" s="4888"/>
      <c r="LN8" s="4888"/>
      <c r="LO8" s="4888"/>
      <c r="LP8" s="4888"/>
      <c r="LQ8" s="4888"/>
      <c r="LR8" s="4888"/>
      <c r="LS8" s="4888"/>
      <c r="LT8" s="4888"/>
      <c r="LU8" s="4888"/>
      <c r="LV8" s="4888"/>
      <c r="LW8" s="4888"/>
      <c r="LX8" s="4888"/>
      <c r="LY8" s="4888"/>
      <c r="LZ8" s="4888"/>
      <c r="MA8" s="4888"/>
      <c r="MB8" s="4888"/>
      <c r="MC8" s="4888"/>
      <c r="MD8" s="4888"/>
      <c r="ME8" s="4888"/>
      <c r="MF8" s="4888"/>
      <c r="MG8" s="4888"/>
      <c r="MH8" s="4888"/>
      <c r="MI8" s="4888"/>
      <c r="MJ8" s="4888"/>
      <c r="MK8" s="4888"/>
      <c r="ML8" s="4888"/>
      <c r="MM8" s="4888"/>
      <c r="MN8" s="4888"/>
      <c r="MO8" s="4888"/>
      <c r="MP8" s="4888"/>
      <c r="MQ8" s="4888"/>
      <c r="MR8" s="4888"/>
      <c r="MS8" s="4888"/>
      <c r="MT8" s="4888"/>
      <c r="MU8" s="4888"/>
      <c r="MV8" s="4888"/>
      <c r="MW8" s="4888"/>
      <c r="MX8" s="4888"/>
      <c r="MY8" s="4888"/>
      <c r="MZ8" s="4888"/>
      <c r="NA8" s="4888"/>
      <c r="NB8" s="4888"/>
      <c r="NC8" s="4888"/>
      <c r="ND8" s="4888"/>
      <c r="NE8" s="4888"/>
      <c r="NF8" s="4888"/>
      <c r="NG8" s="4888"/>
      <c r="NH8" s="4888"/>
      <c r="NI8" s="4888"/>
      <c r="NJ8" s="4888"/>
      <c r="NK8" s="4888"/>
      <c r="NL8" s="4888"/>
      <c r="NM8" s="4888"/>
      <c r="NN8" s="4888"/>
      <c r="NO8" s="4888"/>
      <c r="NP8" s="4888"/>
      <c r="NQ8" s="4888"/>
      <c r="NR8" s="4888"/>
      <c r="NS8" s="4888"/>
      <c r="NT8" s="4888"/>
      <c r="NU8" s="4888"/>
      <c r="NV8" s="4888"/>
      <c r="NW8" s="4888"/>
      <c r="NX8" s="4888"/>
      <c r="NY8" s="4888"/>
      <c r="NZ8" s="4888"/>
      <c r="OA8" s="4888"/>
      <c r="OB8" s="4888"/>
      <c r="OC8" s="4888"/>
      <c r="OD8" s="4888"/>
      <c r="OE8" s="4888"/>
      <c r="OF8" s="4888"/>
      <c r="OG8" s="4888"/>
      <c r="OH8" s="4888"/>
      <c r="OI8" s="4888"/>
      <c r="OJ8" s="4888"/>
      <c r="OK8" s="4888"/>
      <c r="OL8" s="4888"/>
      <c r="OM8" s="4888"/>
      <c r="ON8" s="4888"/>
      <c r="OO8" s="4888"/>
      <c r="OP8" s="4888"/>
      <c r="OQ8" s="4888"/>
      <c r="OR8" s="4888"/>
      <c r="OS8" s="4888"/>
      <c r="OT8" s="4888"/>
      <c r="OU8" s="4888"/>
      <c r="OV8" s="4888"/>
      <c r="OW8" s="4888"/>
      <c r="OX8" s="4888"/>
      <c r="OY8" s="4888"/>
      <c r="OZ8" s="4888"/>
      <c r="PA8" s="4888"/>
      <c r="PB8" s="4888"/>
      <c r="PC8" s="4888"/>
      <c r="PD8" s="4888"/>
      <c r="PE8" s="4888"/>
      <c r="PF8" s="4888"/>
      <c r="PG8" s="4888"/>
      <c r="PH8" s="4888"/>
      <c r="PI8" s="4888"/>
      <c r="PJ8" s="4888"/>
      <c r="PK8" s="4888"/>
      <c r="PL8" s="4888"/>
      <c r="PM8" s="4888"/>
      <c r="PN8" s="4888"/>
      <c r="PO8" s="4888"/>
      <c r="PP8" s="4888"/>
      <c r="PQ8" s="4888"/>
      <c r="PR8" s="4888"/>
      <c r="PS8" s="4888"/>
      <c r="PT8" s="4888"/>
      <c r="PU8" s="4888"/>
      <c r="PV8" s="4888"/>
      <c r="PW8" s="4888"/>
      <c r="PX8" s="4888"/>
      <c r="PY8" s="4888"/>
      <c r="PZ8" s="4888"/>
      <c r="QA8" s="4888"/>
      <c r="QB8" s="4888"/>
      <c r="QC8" s="4888"/>
      <c r="QD8" s="4888"/>
      <c r="QE8" s="4888"/>
      <c r="QF8" s="4888"/>
      <c r="QG8" s="4888"/>
      <c r="QH8" s="4888"/>
      <c r="QI8" s="4888"/>
      <c r="QJ8" s="4888"/>
      <c r="QK8" s="4888"/>
      <c r="QL8" s="4888"/>
      <c r="QM8" s="4888"/>
      <c r="QN8" s="4888"/>
      <c r="QO8" s="4888"/>
      <c r="QP8" s="4888"/>
      <c r="QQ8" s="4888"/>
      <c r="QR8" s="4888"/>
      <c r="QS8" s="4888"/>
      <c r="QT8" s="4888"/>
      <c r="QU8" s="4888"/>
      <c r="QV8" s="4888"/>
      <c r="QW8" s="4888"/>
      <c r="QX8" s="4888"/>
      <c r="QY8" s="4888"/>
      <c r="QZ8" s="4888"/>
      <c r="RA8" s="4888"/>
      <c r="RB8" s="4888"/>
      <c r="RC8" s="4888"/>
      <c r="RD8" s="4888"/>
      <c r="RE8" s="4888"/>
      <c r="RF8" s="4888"/>
      <c r="RG8" s="4888"/>
      <c r="RH8" s="4888"/>
      <c r="RI8" s="4888"/>
      <c r="RJ8" s="4888"/>
      <c r="RK8" s="4888"/>
      <c r="RL8" s="4888"/>
      <c r="RM8" s="4888"/>
      <c r="RN8" s="4888"/>
      <c r="RO8" s="4888"/>
      <c r="RP8" s="4888"/>
      <c r="RQ8" s="4888"/>
      <c r="RR8" s="4888"/>
      <c r="RS8" s="4888"/>
      <c r="RT8" s="4888"/>
      <c r="RU8" s="4888"/>
      <c r="RV8" s="4888"/>
      <c r="RW8" s="4888"/>
      <c r="RX8" s="4888"/>
      <c r="RY8" s="4888"/>
      <c r="RZ8" s="4888"/>
      <c r="SA8" s="4888"/>
      <c r="SB8" s="4888"/>
      <c r="SC8" s="4888"/>
      <c r="SD8" s="4888"/>
      <c r="SE8" s="4888"/>
      <c r="SF8" s="4888"/>
      <c r="SG8" s="4888"/>
      <c r="SH8" s="4888"/>
      <c r="SI8" s="4888"/>
      <c r="SJ8" s="4888"/>
      <c r="SK8" s="4888"/>
      <c r="SL8" s="4888"/>
      <c r="SM8" s="4888"/>
      <c r="SN8" s="4888"/>
      <c r="SO8" s="4888"/>
      <c r="SP8" s="4888"/>
      <c r="SQ8" s="4888"/>
      <c r="SR8" s="4888"/>
      <c r="SS8" s="4888"/>
      <c r="ST8" s="4888"/>
      <c r="SU8" s="4888"/>
      <c r="SV8" s="4888"/>
      <c r="SW8" s="4888"/>
      <c r="SX8" s="4888"/>
      <c r="SY8" s="4888"/>
    </row>
    <row r="9" spans="1:519" ht="14.4" x14ac:dyDescent="0.3">
      <c r="A9" s="3125" t="s">
        <v>483</v>
      </c>
      <c r="B9" s="3134"/>
      <c r="C9" s="4636"/>
      <c r="H9" s="4636"/>
      <c r="I9" s="4636"/>
      <c r="EB9" s="4888"/>
      <c r="EC9" s="4888"/>
      <c r="ED9" s="4888"/>
      <c r="EE9" s="4888"/>
      <c r="EF9" s="4888"/>
      <c r="EG9" s="4888"/>
      <c r="EH9" s="4888"/>
      <c r="EI9" s="4888"/>
      <c r="EJ9" s="4888"/>
      <c r="EK9" s="4888"/>
      <c r="EL9" s="4888"/>
      <c r="EM9" s="4888"/>
      <c r="EN9" s="4888"/>
      <c r="EO9" s="4888"/>
      <c r="EP9" s="4888"/>
      <c r="EQ9" s="4888"/>
      <c r="ER9" s="4888"/>
      <c r="ES9" s="4888"/>
      <c r="ET9" s="4888"/>
      <c r="EU9" s="4888"/>
      <c r="EV9" s="4888"/>
      <c r="EW9" s="4888"/>
      <c r="EX9" s="4888"/>
      <c r="EY9" s="4888"/>
      <c r="EZ9" s="4888"/>
      <c r="FA9" s="4888"/>
      <c r="FB9" s="4888"/>
      <c r="FC9" s="4888"/>
      <c r="FD9" s="4888"/>
      <c r="FE9" s="4888"/>
      <c r="FF9" s="4888"/>
      <c r="FG9" s="4888"/>
      <c r="FH9" s="4888"/>
      <c r="FI9" s="4888"/>
      <c r="FJ9" s="4888"/>
      <c r="FK9" s="4888"/>
      <c r="FL9" s="4888"/>
      <c r="FM9" s="4888"/>
      <c r="FN9" s="4888"/>
      <c r="FO9" s="4888"/>
      <c r="FP9" s="4888"/>
      <c r="FQ9" s="4888"/>
      <c r="FR9" s="4888"/>
      <c r="FS9" s="4888"/>
      <c r="FT9" s="4888"/>
      <c r="FU9" s="4888"/>
      <c r="FV9" s="4888"/>
      <c r="FW9" s="4888"/>
      <c r="FX9" s="4888"/>
      <c r="FY9" s="4888"/>
      <c r="FZ9" s="4888"/>
      <c r="GA9" s="4888"/>
      <c r="GB9" s="4888"/>
      <c r="GC9" s="4888"/>
      <c r="GD9" s="4888"/>
      <c r="GE9" s="4888"/>
      <c r="GF9" s="4888"/>
      <c r="GG9" s="4888"/>
      <c r="GH9" s="4888"/>
      <c r="GI9" s="4888"/>
      <c r="GJ9" s="4888"/>
      <c r="GK9" s="4888"/>
      <c r="GL9" s="4888"/>
      <c r="GM9" s="4888"/>
      <c r="GN9" s="4888"/>
      <c r="GO9" s="4888"/>
      <c r="GP9" s="4888"/>
      <c r="GQ9" s="4888"/>
      <c r="GR9" s="4888"/>
      <c r="GS9" s="4888"/>
      <c r="GT9" s="4888"/>
      <c r="GU9" s="4888"/>
      <c r="GV9" s="4888"/>
      <c r="GW9" s="4888"/>
      <c r="GX9" s="4888"/>
      <c r="GY9" s="4888"/>
      <c r="GZ9" s="4888"/>
      <c r="HA9" s="4888"/>
      <c r="HB9" s="4888"/>
      <c r="HC9" s="4888"/>
      <c r="HD9" s="4888"/>
      <c r="HE9" s="4888"/>
      <c r="HF9" s="4888"/>
      <c r="HG9" s="4888"/>
      <c r="HH9" s="4888"/>
      <c r="HI9" s="4888"/>
      <c r="HJ9" s="4888"/>
      <c r="HK9" s="4888"/>
      <c r="HL9" s="4888"/>
      <c r="HM9" s="4888"/>
      <c r="HN9" s="4888"/>
      <c r="HO9" s="4888"/>
      <c r="HP9" s="4888"/>
      <c r="HQ9" s="4888"/>
      <c r="HR9" s="4888"/>
      <c r="HS9" s="4888"/>
      <c r="HT9" s="4888"/>
      <c r="HU9" s="4888"/>
      <c r="HV9" s="4888"/>
      <c r="HW9" s="4888"/>
      <c r="HX9" s="4888"/>
      <c r="HY9" s="4888"/>
      <c r="HZ9" s="4888"/>
      <c r="IA9" s="4888"/>
      <c r="IB9" s="4888"/>
      <c r="IC9" s="4888"/>
      <c r="ID9" s="4888"/>
      <c r="IE9" s="4888"/>
      <c r="IF9" s="4888"/>
      <c r="IG9" s="4888"/>
      <c r="IH9" s="4888"/>
      <c r="II9" s="4888"/>
      <c r="IJ9" s="4888"/>
      <c r="IK9" s="4888"/>
      <c r="IL9" s="4888"/>
      <c r="IM9" s="4888"/>
      <c r="IN9" s="4888"/>
      <c r="IO9" s="4888"/>
      <c r="IP9" s="4888"/>
      <c r="IQ9" s="4888"/>
      <c r="IR9" s="4888"/>
      <c r="IS9" s="4888"/>
      <c r="IT9" s="4888"/>
      <c r="IU9" s="4888"/>
      <c r="IV9" s="4888"/>
      <c r="IW9" s="4888"/>
      <c r="IX9" s="4888"/>
      <c r="IY9" s="4888"/>
      <c r="IZ9" s="4888"/>
      <c r="JA9" s="4888"/>
      <c r="JB9" s="4888"/>
      <c r="JC9" s="4888"/>
      <c r="JD9" s="4888"/>
      <c r="JE9" s="4888"/>
      <c r="JF9" s="4888"/>
      <c r="JG9" s="4888"/>
      <c r="JH9" s="4888"/>
      <c r="JI9" s="4888"/>
      <c r="JJ9" s="4888"/>
      <c r="JK9" s="4888"/>
      <c r="JL9" s="4888"/>
      <c r="JM9" s="4888"/>
      <c r="JN9" s="4888"/>
      <c r="JO9" s="4888"/>
      <c r="JP9" s="4888"/>
      <c r="JQ9" s="4888"/>
      <c r="JR9" s="4888"/>
      <c r="JS9" s="4888"/>
      <c r="JT9" s="4888"/>
      <c r="JU9" s="4888"/>
      <c r="JV9" s="4888"/>
      <c r="JW9" s="4888"/>
      <c r="JX9" s="4888"/>
      <c r="JY9" s="4888"/>
      <c r="JZ9" s="4888"/>
      <c r="KA9" s="4888"/>
      <c r="KB9" s="4888"/>
      <c r="KC9" s="4888"/>
      <c r="KD9" s="4888"/>
      <c r="KE9" s="4888"/>
      <c r="KF9" s="4888"/>
      <c r="KG9" s="4888"/>
      <c r="KH9" s="4888"/>
      <c r="KI9" s="4888"/>
      <c r="KJ9" s="4888"/>
      <c r="KK9" s="4888"/>
      <c r="KL9" s="4888"/>
      <c r="KM9" s="4888"/>
      <c r="KN9" s="4888"/>
      <c r="KO9" s="4888"/>
      <c r="KP9" s="4888"/>
      <c r="KQ9" s="4888"/>
      <c r="KR9" s="4888"/>
      <c r="KS9" s="4888"/>
      <c r="KT9" s="4888"/>
      <c r="KU9" s="4888"/>
      <c r="KV9" s="4888"/>
      <c r="KW9" s="4888"/>
      <c r="KX9" s="4888"/>
      <c r="KY9" s="4888"/>
      <c r="KZ9" s="4888"/>
      <c r="LA9" s="4888"/>
      <c r="LB9" s="4888"/>
      <c r="LC9" s="4888"/>
      <c r="LD9" s="4888"/>
      <c r="LE9" s="4888"/>
      <c r="LF9" s="4888"/>
      <c r="LG9" s="4888"/>
      <c r="LH9" s="4888"/>
      <c r="LI9" s="4888"/>
      <c r="LJ9" s="4888"/>
      <c r="LK9" s="4888"/>
      <c r="LL9" s="4888"/>
      <c r="LM9" s="4888"/>
      <c r="LN9" s="4888"/>
      <c r="LO9" s="4888"/>
      <c r="LP9" s="4888"/>
      <c r="LQ9" s="4888"/>
      <c r="LR9" s="4888"/>
      <c r="LS9" s="4888"/>
      <c r="LT9" s="4888"/>
      <c r="LU9" s="4888"/>
      <c r="LV9" s="4888"/>
      <c r="LW9" s="4888"/>
      <c r="LX9" s="4888"/>
      <c r="LY9" s="4888"/>
      <c r="LZ9" s="4888"/>
      <c r="MA9" s="4888"/>
      <c r="MB9" s="4888"/>
      <c r="MC9" s="4888"/>
      <c r="MD9" s="4888"/>
      <c r="ME9" s="4888"/>
      <c r="MF9" s="4888"/>
      <c r="MG9" s="4888"/>
      <c r="MH9" s="4888"/>
      <c r="MI9" s="4888"/>
      <c r="MJ9" s="4888"/>
      <c r="MK9" s="4888"/>
      <c r="ML9" s="4888"/>
      <c r="MM9" s="4888"/>
      <c r="MN9" s="4888"/>
      <c r="MO9" s="4888"/>
      <c r="MP9" s="4888"/>
      <c r="MQ9" s="4888"/>
      <c r="MR9" s="4888"/>
      <c r="MS9" s="4888"/>
      <c r="MT9" s="4888"/>
      <c r="MU9" s="4888"/>
      <c r="MV9" s="4888"/>
      <c r="MW9" s="4888"/>
      <c r="MX9" s="4888"/>
      <c r="MY9" s="4888"/>
      <c r="MZ9" s="4888"/>
      <c r="NA9" s="4888"/>
      <c r="NB9" s="4888"/>
      <c r="NC9" s="4888"/>
      <c r="ND9" s="4888"/>
      <c r="NE9" s="4888"/>
      <c r="NF9" s="4888"/>
      <c r="NG9" s="4888"/>
      <c r="NH9" s="4888"/>
      <c r="NI9" s="4888"/>
      <c r="NJ9" s="4888"/>
      <c r="NK9" s="4888"/>
      <c r="NL9" s="4888"/>
      <c r="NM9" s="4888"/>
      <c r="NN9" s="4888"/>
      <c r="NO9" s="4888"/>
      <c r="NP9" s="4888"/>
      <c r="NQ9" s="4888"/>
      <c r="NR9" s="4888"/>
      <c r="NS9" s="4888"/>
      <c r="NT9" s="4888"/>
      <c r="NU9" s="4888"/>
      <c r="NV9" s="4888"/>
      <c r="NW9" s="4888"/>
      <c r="NX9" s="4888"/>
      <c r="NY9" s="4888"/>
      <c r="NZ9" s="4888"/>
      <c r="OA9" s="4888"/>
      <c r="OB9" s="4888"/>
      <c r="OC9" s="4888"/>
      <c r="OD9" s="4888"/>
      <c r="OE9" s="4888"/>
      <c r="OF9" s="4888"/>
      <c r="OG9" s="4888"/>
      <c r="OH9" s="4888"/>
      <c r="OI9" s="4888"/>
      <c r="OJ9" s="4888"/>
      <c r="OK9" s="4888"/>
      <c r="OL9" s="4888"/>
      <c r="OM9" s="4888"/>
      <c r="ON9" s="4888"/>
      <c r="OO9" s="4888"/>
      <c r="OP9" s="4888"/>
      <c r="OQ9" s="4888"/>
      <c r="OR9" s="4888"/>
      <c r="OS9" s="4888"/>
      <c r="OT9" s="4888"/>
      <c r="OU9" s="4888"/>
      <c r="OV9" s="4888"/>
      <c r="OW9" s="4888"/>
      <c r="OX9" s="4888"/>
      <c r="OY9" s="4888"/>
      <c r="OZ9" s="4888"/>
      <c r="PA9" s="4888"/>
      <c r="PB9" s="4888"/>
      <c r="PC9" s="4888"/>
      <c r="PD9" s="4888"/>
      <c r="PE9" s="4888"/>
      <c r="PF9" s="4888"/>
      <c r="PG9" s="4888"/>
      <c r="PH9" s="4888"/>
      <c r="PI9" s="4888"/>
      <c r="PJ9" s="4888"/>
      <c r="PK9" s="4888"/>
      <c r="PL9" s="4888"/>
      <c r="PM9" s="4888"/>
      <c r="PN9" s="4888"/>
      <c r="PO9" s="4888"/>
      <c r="PP9" s="4888"/>
      <c r="PQ9" s="4888"/>
      <c r="PR9" s="4888"/>
      <c r="PS9" s="4888"/>
      <c r="PT9" s="4888"/>
      <c r="PU9" s="4888"/>
      <c r="PV9" s="4888"/>
      <c r="PW9" s="4888"/>
      <c r="PX9" s="4888"/>
      <c r="PY9" s="4888"/>
      <c r="PZ9" s="4888"/>
      <c r="QA9" s="4888"/>
      <c r="QB9" s="4888"/>
      <c r="QC9" s="4888"/>
      <c r="QD9" s="4888"/>
      <c r="QE9" s="4888"/>
      <c r="QF9" s="4888"/>
      <c r="QG9" s="4888"/>
      <c r="QH9" s="4888"/>
      <c r="QI9" s="4888"/>
      <c r="QJ9" s="4888"/>
      <c r="QK9" s="4888"/>
      <c r="QL9" s="4888"/>
      <c r="QM9" s="4888"/>
      <c r="QN9" s="4888"/>
      <c r="QO9" s="4888"/>
      <c r="QP9" s="4888"/>
      <c r="QQ9" s="4888"/>
      <c r="QR9" s="4888"/>
      <c r="QS9" s="4888"/>
      <c r="QT9" s="4888"/>
      <c r="QU9" s="4888"/>
      <c r="QV9" s="4888"/>
      <c r="QW9" s="4888"/>
      <c r="QX9" s="4888"/>
      <c r="QY9" s="4888"/>
      <c r="QZ9" s="4888"/>
      <c r="RA9" s="4888"/>
      <c r="RB9" s="4888"/>
      <c r="RC9" s="4888"/>
      <c r="RD9" s="4888"/>
      <c r="RE9" s="4888"/>
      <c r="RF9" s="4888"/>
      <c r="RG9" s="4888"/>
      <c r="RH9" s="4888"/>
      <c r="RI9" s="4888"/>
      <c r="RJ9" s="4888"/>
      <c r="RK9" s="4888"/>
      <c r="RL9" s="4888"/>
      <c r="RM9" s="4888"/>
      <c r="RN9" s="4888"/>
      <c r="RO9" s="4888"/>
      <c r="RP9" s="4888"/>
      <c r="RQ9" s="4888"/>
      <c r="RR9" s="4888"/>
      <c r="RS9" s="4888"/>
      <c r="RT9" s="4888"/>
      <c r="RU9" s="4888"/>
      <c r="RV9" s="4888"/>
      <c r="RW9" s="4888"/>
      <c r="RX9" s="4888"/>
      <c r="RY9" s="4888"/>
      <c r="RZ9" s="4888"/>
      <c r="SA9" s="4888"/>
      <c r="SB9" s="4888"/>
      <c r="SC9" s="4888"/>
      <c r="SD9" s="4888"/>
      <c r="SE9" s="4888"/>
      <c r="SF9" s="4888"/>
      <c r="SG9" s="4888"/>
      <c r="SH9" s="4888"/>
      <c r="SI9" s="4888"/>
      <c r="SJ9" s="4888"/>
      <c r="SK9" s="4888"/>
      <c r="SL9" s="4888"/>
      <c r="SM9" s="4888"/>
      <c r="SN9" s="4888"/>
      <c r="SO9" s="4888"/>
      <c r="SP9" s="4888"/>
      <c r="SQ9" s="4888"/>
      <c r="SR9" s="4888"/>
      <c r="SS9" s="4888"/>
      <c r="ST9" s="4888"/>
      <c r="SU9" s="4888"/>
      <c r="SV9" s="4888"/>
      <c r="SW9" s="4888"/>
      <c r="SX9" s="4888"/>
      <c r="SY9" s="4888"/>
    </row>
    <row r="10" spans="1:519" ht="14.4" x14ac:dyDescent="0.3">
      <c r="A10" s="3139">
        <v>1</v>
      </c>
      <c r="B10" s="3137" t="s">
        <v>484</v>
      </c>
      <c r="C10" s="4664">
        <v>243</v>
      </c>
      <c r="D10" s="4664">
        <v>89</v>
      </c>
      <c r="E10" s="4664">
        <v>244</v>
      </c>
      <c r="F10" s="4664">
        <v>169</v>
      </c>
      <c r="G10" s="4664">
        <v>168</v>
      </c>
      <c r="H10" s="4664">
        <v>0</v>
      </c>
      <c r="I10" s="4664">
        <v>0</v>
      </c>
      <c r="J10" s="4664">
        <v>0</v>
      </c>
      <c r="K10" s="4664">
        <v>0</v>
      </c>
      <c r="L10" s="4664">
        <v>0</v>
      </c>
      <c r="M10" s="4664">
        <v>15</v>
      </c>
      <c r="N10" s="4664">
        <v>0</v>
      </c>
      <c r="O10" s="4664">
        <v>0</v>
      </c>
      <c r="P10" s="4664">
        <v>0</v>
      </c>
      <c r="Q10" s="4664">
        <v>0</v>
      </c>
      <c r="R10" s="4664">
        <v>23</v>
      </c>
      <c r="S10" s="4664">
        <v>0</v>
      </c>
      <c r="T10" s="4664">
        <v>0</v>
      </c>
      <c r="U10" s="4664">
        <v>0</v>
      </c>
      <c r="V10" s="4664">
        <v>0</v>
      </c>
      <c r="W10" s="4664">
        <v>13</v>
      </c>
      <c r="X10" s="4664">
        <v>8</v>
      </c>
      <c r="Y10" s="4664">
        <v>0</v>
      </c>
      <c r="Z10" s="4664">
        <v>0</v>
      </c>
      <c r="AA10" s="4664">
        <v>0</v>
      </c>
      <c r="AB10" s="4664">
        <v>17</v>
      </c>
      <c r="AC10" s="4664">
        <v>8</v>
      </c>
      <c r="AD10" s="4664">
        <v>0</v>
      </c>
      <c r="AE10" s="4664">
        <v>0</v>
      </c>
      <c r="AF10" s="4664">
        <v>5</v>
      </c>
      <c r="AG10" s="4664">
        <v>0</v>
      </c>
      <c r="AH10" s="4664">
        <v>15</v>
      </c>
      <c r="AI10" s="4664">
        <v>0</v>
      </c>
      <c r="AJ10" s="4664">
        <v>0</v>
      </c>
      <c r="AK10" s="4664">
        <v>17</v>
      </c>
      <c r="AL10" s="4664">
        <v>115</v>
      </c>
      <c r="AM10" s="4664">
        <v>114</v>
      </c>
      <c r="AN10" s="4664">
        <v>80</v>
      </c>
      <c r="AO10" s="4664">
        <v>11</v>
      </c>
      <c r="AP10" s="4664">
        <v>0</v>
      </c>
      <c r="AQ10" s="4664">
        <v>129</v>
      </c>
      <c r="AR10" s="4664">
        <v>20</v>
      </c>
      <c r="AS10" s="4664">
        <v>96</v>
      </c>
      <c r="AT10" s="4664">
        <v>41</v>
      </c>
      <c r="AU10" s="4664">
        <v>123</v>
      </c>
      <c r="AV10" s="4664">
        <v>113</v>
      </c>
      <c r="AW10" s="4664">
        <v>1</v>
      </c>
      <c r="AX10" s="4664">
        <v>0</v>
      </c>
      <c r="AY10" s="4664">
        <v>0</v>
      </c>
      <c r="AZ10" s="4664">
        <v>0</v>
      </c>
      <c r="BA10" s="4664">
        <v>90</v>
      </c>
      <c r="BB10" s="4664">
        <v>106</v>
      </c>
      <c r="BC10" s="4664">
        <v>0</v>
      </c>
      <c r="BD10" s="4664">
        <v>0</v>
      </c>
      <c r="BE10" s="4664">
        <v>0</v>
      </c>
      <c r="BF10" s="4664">
        <v>39</v>
      </c>
      <c r="BG10" s="4664">
        <v>34</v>
      </c>
      <c r="BH10" s="4664">
        <v>0</v>
      </c>
      <c r="BI10" s="4664">
        <v>0</v>
      </c>
      <c r="BJ10" s="4664">
        <v>7</v>
      </c>
      <c r="BK10" s="4664">
        <v>39</v>
      </c>
      <c r="BL10" s="4664">
        <v>0</v>
      </c>
      <c r="BM10" s="4664">
        <v>0</v>
      </c>
      <c r="BN10" s="4664">
        <v>0</v>
      </c>
      <c r="BO10" s="4664">
        <v>0</v>
      </c>
      <c r="BP10" s="4664">
        <v>22</v>
      </c>
      <c r="BQ10" s="4664">
        <v>21</v>
      </c>
      <c r="BR10" s="4664">
        <v>0</v>
      </c>
      <c r="BS10" s="4664">
        <v>0</v>
      </c>
      <c r="BT10" s="4664">
        <v>0</v>
      </c>
      <c r="BU10" s="4664">
        <v>40</v>
      </c>
      <c r="BV10" s="4664">
        <v>7</v>
      </c>
      <c r="BW10" s="4664">
        <v>2</v>
      </c>
      <c r="BX10" s="4664">
        <v>0</v>
      </c>
      <c r="BY10" s="4664">
        <v>0</v>
      </c>
      <c r="BZ10" s="4664">
        <v>30</v>
      </c>
      <c r="CA10" s="4664">
        <v>32</v>
      </c>
      <c r="CB10" s="4664">
        <v>0</v>
      </c>
      <c r="CC10" s="4664">
        <v>0</v>
      </c>
      <c r="CD10" s="4664">
        <v>0</v>
      </c>
      <c r="CE10" s="4664">
        <v>0</v>
      </c>
      <c r="CF10" s="4664">
        <v>35</v>
      </c>
      <c r="CG10" s="4664">
        <v>0</v>
      </c>
      <c r="CH10" s="4664">
        <v>0</v>
      </c>
      <c r="CI10" s="4664">
        <v>0</v>
      </c>
      <c r="CJ10" s="4664">
        <v>34</v>
      </c>
      <c r="CK10" s="4664">
        <v>2</v>
      </c>
      <c r="CL10" s="4664">
        <v>2</v>
      </c>
      <c r="CM10" s="4664">
        <v>0</v>
      </c>
      <c r="CN10" s="4664">
        <v>0</v>
      </c>
      <c r="CO10" s="4664">
        <v>28</v>
      </c>
      <c r="CP10" s="4664">
        <v>4</v>
      </c>
      <c r="CQ10" s="4664">
        <v>1</v>
      </c>
      <c r="CR10" s="4664">
        <v>0</v>
      </c>
      <c r="CS10" s="4664">
        <v>0</v>
      </c>
      <c r="CT10" s="4664">
        <v>0</v>
      </c>
      <c r="CU10" s="4664">
        <v>5</v>
      </c>
      <c r="CV10" s="4664">
        <v>37</v>
      </c>
      <c r="CW10" s="4664">
        <v>0</v>
      </c>
      <c r="CX10" s="4664">
        <v>0</v>
      </c>
      <c r="CY10" s="4664">
        <v>27</v>
      </c>
      <c r="CZ10" s="4664">
        <v>2</v>
      </c>
      <c r="DA10" s="4664">
        <v>0</v>
      </c>
      <c r="DB10" s="4664">
        <v>0</v>
      </c>
      <c r="DC10" s="4664">
        <v>0</v>
      </c>
      <c r="DD10" s="4664">
        <v>31</v>
      </c>
      <c r="DE10" s="4664">
        <v>6</v>
      </c>
      <c r="DF10" s="4664">
        <v>0</v>
      </c>
      <c r="DG10" s="4664">
        <v>0</v>
      </c>
      <c r="DH10" s="4664">
        <v>2</v>
      </c>
      <c r="DI10" s="4664">
        <v>15</v>
      </c>
      <c r="DJ10" s="4664">
        <v>2</v>
      </c>
      <c r="DK10" s="4664">
        <v>0</v>
      </c>
      <c r="DL10" s="4664">
        <v>0</v>
      </c>
      <c r="DM10" s="4664">
        <v>0</v>
      </c>
      <c r="DN10" s="4664">
        <v>0</v>
      </c>
      <c r="DO10" s="4664">
        <v>16</v>
      </c>
      <c r="DP10" s="4664">
        <v>0</v>
      </c>
      <c r="DQ10" s="4664">
        <v>0</v>
      </c>
      <c r="DR10" s="4664">
        <v>0</v>
      </c>
      <c r="DS10" s="4664">
        <v>22</v>
      </c>
      <c r="DT10" s="4664">
        <v>6</v>
      </c>
      <c r="DU10" s="4664">
        <v>6</v>
      </c>
      <c r="DV10" s="4664">
        <v>0</v>
      </c>
      <c r="DW10" s="4664">
        <v>0</v>
      </c>
      <c r="DX10" s="4664">
        <v>22</v>
      </c>
      <c r="DY10" s="4664">
        <v>3</v>
      </c>
      <c r="DZ10" s="4664">
        <v>0</v>
      </c>
      <c r="EA10" s="4664">
        <v>0</v>
      </c>
      <c r="EB10" s="4664">
        <v>0</v>
      </c>
      <c r="EC10" s="4664">
        <v>6</v>
      </c>
      <c r="ED10" s="4664">
        <v>12</v>
      </c>
      <c r="EE10" s="4664">
        <v>2</v>
      </c>
      <c r="EF10" s="4664">
        <v>0</v>
      </c>
      <c r="EG10" s="4664">
        <v>11</v>
      </c>
      <c r="EH10" s="4664">
        <v>14</v>
      </c>
      <c r="EI10" s="4664">
        <v>2</v>
      </c>
      <c r="EJ10" s="4664">
        <v>0</v>
      </c>
      <c r="EK10" s="4664">
        <v>0</v>
      </c>
      <c r="EL10" s="4664">
        <v>24</v>
      </c>
      <c r="EM10" s="4664">
        <v>8</v>
      </c>
      <c r="EN10" s="4664">
        <v>0</v>
      </c>
      <c r="EO10" s="4664">
        <v>2</v>
      </c>
      <c r="EP10" s="4664">
        <v>0</v>
      </c>
      <c r="EQ10" s="4664">
        <v>0</v>
      </c>
      <c r="ER10" s="4664">
        <v>17</v>
      </c>
      <c r="ES10" s="4664">
        <v>0</v>
      </c>
      <c r="ET10" s="4664">
        <v>0</v>
      </c>
      <c r="EU10" s="4664">
        <v>3</v>
      </c>
      <c r="EV10" s="4664">
        <v>8</v>
      </c>
      <c r="EW10" s="4664">
        <v>3</v>
      </c>
      <c r="EX10" s="4664">
        <v>0</v>
      </c>
      <c r="EY10" s="4664">
        <v>0</v>
      </c>
      <c r="EZ10" s="4664">
        <v>3</v>
      </c>
      <c r="FA10" s="4664">
        <v>7</v>
      </c>
      <c r="FB10" s="4664">
        <v>3</v>
      </c>
      <c r="FC10" s="4664">
        <v>0</v>
      </c>
      <c r="FD10" s="4664">
        <v>1</v>
      </c>
      <c r="FE10" s="4664">
        <v>0</v>
      </c>
      <c r="FF10" s="4664">
        <v>7</v>
      </c>
      <c r="FG10" s="4664">
        <v>4</v>
      </c>
      <c r="FH10" s="4664">
        <v>0</v>
      </c>
      <c r="FI10" s="4664">
        <v>0</v>
      </c>
      <c r="FJ10" s="4664">
        <v>0</v>
      </c>
      <c r="FK10" s="4664">
        <v>0</v>
      </c>
      <c r="FL10" s="4664">
        <v>12</v>
      </c>
      <c r="FM10" s="4664">
        <v>0</v>
      </c>
      <c r="FN10" s="4664">
        <v>4</v>
      </c>
      <c r="FO10" s="4664">
        <v>0</v>
      </c>
      <c r="FP10" s="4664">
        <v>0</v>
      </c>
      <c r="FQ10" s="4664">
        <v>5</v>
      </c>
      <c r="FR10" s="4664">
        <v>8</v>
      </c>
      <c r="FS10" s="4664">
        <v>3</v>
      </c>
      <c r="FT10" s="4664">
        <v>0</v>
      </c>
      <c r="FU10" s="4664">
        <v>0</v>
      </c>
      <c r="FV10" s="4664">
        <v>9</v>
      </c>
      <c r="FW10" s="4664">
        <v>3</v>
      </c>
      <c r="FX10" s="4664">
        <v>0</v>
      </c>
      <c r="FY10" s="4664">
        <v>0</v>
      </c>
      <c r="FZ10" s="4664">
        <v>5</v>
      </c>
      <c r="GA10" s="4664">
        <v>4</v>
      </c>
      <c r="GB10" s="4664">
        <v>1</v>
      </c>
      <c r="GC10" s="4664">
        <v>0</v>
      </c>
      <c r="GD10" s="4664">
        <v>0</v>
      </c>
      <c r="GE10" s="4664">
        <v>5</v>
      </c>
      <c r="GF10" s="4664">
        <v>0</v>
      </c>
      <c r="GG10" s="4664">
        <v>15</v>
      </c>
      <c r="GH10" s="4664">
        <v>0</v>
      </c>
      <c r="GI10" s="4664">
        <v>0</v>
      </c>
      <c r="GJ10" s="4664">
        <v>0</v>
      </c>
      <c r="GK10" s="4664">
        <v>9</v>
      </c>
      <c r="GL10" s="4664">
        <v>4</v>
      </c>
      <c r="GM10" s="4664">
        <v>0</v>
      </c>
      <c r="GN10" s="4664">
        <v>0</v>
      </c>
      <c r="GO10" s="4664">
        <v>2</v>
      </c>
      <c r="GP10" s="4664">
        <v>9</v>
      </c>
      <c r="GQ10" s="4664">
        <v>3</v>
      </c>
      <c r="GR10" s="4664">
        <v>0</v>
      </c>
      <c r="GS10" s="4664">
        <v>0</v>
      </c>
      <c r="GT10" s="4664">
        <v>1</v>
      </c>
      <c r="GU10" s="4664">
        <v>8</v>
      </c>
      <c r="GV10" s="4664">
        <v>10</v>
      </c>
      <c r="GW10" s="4664">
        <v>4</v>
      </c>
      <c r="GX10" s="4664">
        <v>1</v>
      </c>
      <c r="GY10" s="4664">
        <v>3</v>
      </c>
      <c r="GZ10" s="4664">
        <v>5</v>
      </c>
      <c r="HA10" s="4664">
        <v>10</v>
      </c>
      <c r="HB10" s="4664">
        <v>2</v>
      </c>
      <c r="HC10" s="4664">
        <v>0</v>
      </c>
      <c r="HD10" s="4664">
        <v>5</v>
      </c>
      <c r="HE10" s="4664">
        <v>6</v>
      </c>
      <c r="HF10" s="4664">
        <v>0</v>
      </c>
      <c r="HG10" s="4664">
        <v>0</v>
      </c>
      <c r="HH10" s="4664">
        <v>0</v>
      </c>
      <c r="HI10" s="4664">
        <v>7</v>
      </c>
      <c r="HJ10" s="4664">
        <v>7</v>
      </c>
      <c r="HK10" s="4664">
        <v>3</v>
      </c>
      <c r="HL10" s="4664">
        <v>0</v>
      </c>
      <c r="HM10" s="4664">
        <v>0</v>
      </c>
      <c r="HN10" s="4664">
        <v>0</v>
      </c>
      <c r="HO10" s="4664">
        <v>5</v>
      </c>
      <c r="HP10" s="4664">
        <v>6</v>
      </c>
      <c r="HQ10" s="4664">
        <v>0</v>
      </c>
      <c r="HR10" s="4664">
        <v>0</v>
      </c>
      <c r="HS10" s="4664">
        <v>6</v>
      </c>
      <c r="HT10" s="4664">
        <v>5</v>
      </c>
      <c r="HU10" s="4664">
        <v>11</v>
      </c>
      <c r="HV10" s="4664">
        <v>0</v>
      </c>
      <c r="HW10" s="4664">
        <v>10</v>
      </c>
      <c r="HX10" s="4664">
        <v>38</v>
      </c>
      <c r="HY10" s="4664">
        <v>64</v>
      </c>
      <c r="HZ10" s="4664">
        <v>69</v>
      </c>
      <c r="IA10" s="4664">
        <v>72</v>
      </c>
      <c r="IB10" s="4664">
        <v>2</v>
      </c>
      <c r="IC10" s="4664">
        <v>55</v>
      </c>
      <c r="ID10" s="4664">
        <v>0</v>
      </c>
      <c r="IE10" s="4664">
        <v>32</v>
      </c>
      <c r="IF10" s="4664">
        <v>26</v>
      </c>
      <c r="IG10" s="4664">
        <v>0</v>
      </c>
      <c r="IH10" s="4664">
        <v>0</v>
      </c>
      <c r="II10" s="4664">
        <v>24</v>
      </c>
      <c r="IJ10" s="4664">
        <v>0</v>
      </c>
      <c r="IK10" s="4664">
        <v>44</v>
      </c>
      <c r="IL10" s="4664">
        <v>78</v>
      </c>
      <c r="IM10" s="4664">
        <v>147</v>
      </c>
      <c r="IN10" s="4664">
        <v>184</v>
      </c>
      <c r="IO10" s="4664">
        <v>125</v>
      </c>
      <c r="IP10" s="4664">
        <v>151</v>
      </c>
      <c r="IQ10" s="4664">
        <v>179</v>
      </c>
      <c r="IR10" s="4664">
        <v>203</v>
      </c>
      <c r="IS10" s="4664">
        <v>208</v>
      </c>
      <c r="IT10" s="4664">
        <v>116</v>
      </c>
      <c r="IU10" s="4664">
        <v>216</v>
      </c>
      <c r="IV10" s="4664">
        <v>12</v>
      </c>
      <c r="IW10" s="4664">
        <v>8</v>
      </c>
      <c r="IX10" s="4664">
        <v>41</v>
      </c>
      <c r="IY10" s="4664">
        <v>7</v>
      </c>
      <c r="IZ10" s="4664">
        <v>0</v>
      </c>
      <c r="JA10" s="4664">
        <v>24</v>
      </c>
      <c r="JB10" s="4664">
        <v>0</v>
      </c>
      <c r="JC10" s="4664">
        <v>71</v>
      </c>
      <c r="JD10" s="4664">
        <v>0</v>
      </c>
      <c r="JE10" s="4664">
        <v>11</v>
      </c>
      <c r="JF10" s="4664">
        <v>0</v>
      </c>
      <c r="JG10" s="4664">
        <v>98</v>
      </c>
      <c r="JH10" s="4664">
        <v>0</v>
      </c>
      <c r="JI10" s="4664">
        <v>0</v>
      </c>
      <c r="JJ10" s="4664">
        <v>1</v>
      </c>
      <c r="JK10" s="4664">
        <v>0</v>
      </c>
      <c r="JL10" s="4664">
        <v>4</v>
      </c>
      <c r="JM10" s="4664">
        <v>0</v>
      </c>
      <c r="JN10" s="4664">
        <v>0</v>
      </c>
      <c r="JO10" s="4664">
        <v>2</v>
      </c>
      <c r="JP10" s="4664">
        <v>0</v>
      </c>
      <c r="JQ10" s="4664">
        <v>0</v>
      </c>
      <c r="JR10" s="4664">
        <v>0</v>
      </c>
      <c r="JS10" s="4664">
        <v>0</v>
      </c>
      <c r="JT10" s="4664">
        <v>25</v>
      </c>
      <c r="JU10" s="4664">
        <v>7</v>
      </c>
      <c r="JV10" s="4664">
        <v>1</v>
      </c>
      <c r="JW10" s="4664">
        <v>0</v>
      </c>
      <c r="JX10" s="4664">
        <v>0</v>
      </c>
      <c r="JY10" s="4664">
        <v>1</v>
      </c>
      <c r="JZ10" s="4664">
        <v>0</v>
      </c>
      <c r="KA10" s="4664">
        <v>0</v>
      </c>
      <c r="KB10" s="4664">
        <v>0</v>
      </c>
      <c r="KC10" s="4664">
        <v>0</v>
      </c>
      <c r="KD10" s="4664">
        <v>3</v>
      </c>
      <c r="KE10" s="4664">
        <v>0</v>
      </c>
      <c r="KF10" s="4664">
        <v>0</v>
      </c>
      <c r="KG10" s="4664">
        <v>0</v>
      </c>
      <c r="KH10" s="4664">
        <v>0</v>
      </c>
      <c r="KI10" s="4664">
        <v>2</v>
      </c>
      <c r="KJ10" s="4664">
        <v>0</v>
      </c>
      <c r="KK10" s="4664">
        <v>0</v>
      </c>
      <c r="KL10" s="4664">
        <v>0</v>
      </c>
      <c r="KM10" s="4664">
        <v>0</v>
      </c>
      <c r="KN10" s="4664">
        <v>6</v>
      </c>
      <c r="KO10" s="4664">
        <v>0</v>
      </c>
      <c r="KP10" s="4664">
        <v>0</v>
      </c>
      <c r="KQ10" s="4664">
        <v>2</v>
      </c>
      <c r="KR10" s="4664">
        <v>0</v>
      </c>
      <c r="KS10" s="4664">
        <v>1</v>
      </c>
      <c r="KT10" s="4664">
        <v>0</v>
      </c>
      <c r="KU10" s="4664">
        <v>0</v>
      </c>
      <c r="KV10" s="4664">
        <v>0</v>
      </c>
      <c r="KW10" s="4664">
        <v>0</v>
      </c>
      <c r="KX10" s="4664">
        <v>1</v>
      </c>
      <c r="KY10" s="4664">
        <v>0</v>
      </c>
      <c r="KZ10" s="4664">
        <v>0</v>
      </c>
      <c r="LA10" s="4664">
        <v>0</v>
      </c>
      <c r="LB10" s="4664">
        <v>0</v>
      </c>
      <c r="LC10" s="4664">
        <v>0</v>
      </c>
      <c r="LD10" s="4664">
        <v>1</v>
      </c>
      <c r="LE10" s="4664">
        <v>0</v>
      </c>
      <c r="LF10" s="4664">
        <v>0</v>
      </c>
      <c r="LG10" s="4664">
        <v>0</v>
      </c>
      <c r="LH10" s="4664">
        <v>4</v>
      </c>
      <c r="LI10" s="4664">
        <v>0</v>
      </c>
      <c r="LJ10" s="4664">
        <v>0</v>
      </c>
      <c r="LK10" s="4664">
        <v>0</v>
      </c>
      <c r="LL10" s="4664">
        <v>0</v>
      </c>
      <c r="LM10" s="4664">
        <v>0</v>
      </c>
      <c r="LN10" s="4664">
        <v>5</v>
      </c>
      <c r="LO10" s="4664">
        <v>0</v>
      </c>
      <c r="LP10" s="4664">
        <v>0</v>
      </c>
      <c r="LQ10" s="4664">
        <v>0</v>
      </c>
      <c r="LR10" s="4664">
        <v>1</v>
      </c>
      <c r="LS10" s="4664">
        <v>0</v>
      </c>
      <c r="LT10" s="4664">
        <v>0</v>
      </c>
      <c r="LU10" s="4664">
        <v>0</v>
      </c>
      <c r="LV10" s="4664">
        <v>0</v>
      </c>
      <c r="LW10" s="4664">
        <v>1</v>
      </c>
      <c r="LX10" s="4664">
        <v>14</v>
      </c>
      <c r="LY10" s="4664">
        <v>0</v>
      </c>
      <c r="LZ10" s="4664">
        <v>0</v>
      </c>
      <c r="MA10" s="4664">
        <v>0</v>
      </c>
      <c r="MB10" s="4664">
        <v>1</v>
      </c>
      <c r="MC10" s="4664">
        <v>0</v>
      </c>
      <c r="MD10" s="4664">
        <v>0</v>
      </c>
      <c r="ME10" s="4664">
        <v>0</v>
      </c>
      <c r="MF10" s="4664">
        <v>0</v>
      </c>
      <c r="MG10" s="4664">
        <v>0</v>
      </c>
      <c r="MH10" s="4664">
        <v>0</v>
      </c>
      <c r="MI10" s="4664">
        <v>0</v>
      </c>
      <c r="MJ10" s="4664">
        <v>19</v>
      </c>
      <c r="MK10" s="4664">
        <v>0</v>
      </c>
      <c r="ML10" s="4664">
        <v>5</v>
      </c>
      <c r="MM10" s="4664">
        <v>3</v>
      </c>
      <c r="MN10" s="4664">
        <v>0</v>
      </c>
      <c r="MO10" s="4664">
        <v>10</v>
      </c>
      <c r="MP10" s="4664">
        <v>3</v>
      </c>
      <c r="MQ10" s="4664">
        <v>7</v>
      </c>
      <c r="MR10" s="4664">
        <v>9</v>
      </c>
      <c r="MS10" s="4664">
        <v>13</v>
      </c>
      <c r="MT10" s="4664">
        <v>1</v>
      </c>
      <c r="MU10" s="4664">
        <v>0</v>
      </c>
      <c r="MV10" s="4664">
        <v>12</v>
      </c>
      <c r="MW10" s="4664">
        <v>5</v>
      </c>
      <c r="MX10" s="4664">
        <v>3</v>
      </c>
      <c r="MY10" s="4664">
        <v>0</v>
      </c>
      <c r="MZ10" s="4664">
        <v>0</v>
      </c>
      <c r="NA10" s="4664">
        <v>4</v>
      </c>
      <c r="NB10" s="4664">
        <v>7</v>
      </c>
      <c r="NC10" s="4664">
        <v>5</v>
      </c>
      <c r="ND10" s="4664">
        <v>1</v>
      </c>
      <c r="NE10" s="4664">
        <v>18</v>
      </c>
      <c r="NF10" s="4664">
        <v>4</v>
      </c>
      <c r="NG10" s="4664">
        <v>0</v>
      </c>
      <c r="NH10" s="4664">
        <v>0</v>
      </c>
      <c r="NI10" s="4664">
        <v>0</v>
      </c>
      <c r="NJ10" s="4664">
        <v>0</v>
      </c>
      <c r="NK10" s="4664">
        <v>0</v>
      </c>
      <c r="NL10" s="4664">
        <v>0</v>
      </c>
      <c r="NM10" s="4664">
        <v>0</v>
      </c>
      <c r="NN10" s="4664">
        <v>0</v>
      </c>
      <c r="NO10" s="4664">
        <v>0</v>
      </c>
      <c r="NP10" s="4664">
        <v>0</v>
      </c>
      <c r="NQ10" s="4664">
        <v>0</v>
      </c>
      <c r="NR10" s="4664">
        <v>0</v>
      </c>
      <c r="NS10" s="4664">
        <v>0</v>
      </c>
      <c r="NT10" s="4664">
        <v>39</v>
      </c>
      <c r="NU10" s="4664">
        <v>9</v>
      </c>
      <c r="NV10" s="4664">
        <v>2</v>
      </c>
      <c r="NW10" s="4664">
        <v>0</v>
      </c>
      <c r="NX10" s="4664">
        <v>0</v>
      </c>
      <c r="NY10" s="4664">
        <v>12</v>
      </c>
      <c r="NZ10" s="4664">
        <v>4</v>
      </c>
      <c r="OA10" s="4664">
        <v>2</v>
      </c>
      <c r="OB10" s="4664">
        <v>0</v>
      </c>
      <c r="OC10" s="4664">
        <v>0</v>
      </c>
      <c r="OD10" s="4664">
        <v>17</v>
      </c>
      <c r="OE10" s="4664">
        <v>3</v>
      </c>
      <c r="OF10" s="4664">
        <v>0</v>
      </c>
      <c r="OG10" s="4664">
        <v>0</v>
      </c>
      <c r="OH10" s="4664">
        <v>18</v>
      </c>
      <c r="OI10" s="4664">
        <v>15</v>
      </c>
      <c r="OJ10" s="4664">
        <v>5</v>
      </c>
      <c r="OK10" s="4664">
        <v>0</v>
      </c>
      <c r="OL10" s="4664">
        <v>0</v>
      </c>
      <c r="OM10" s="4664">
        <v>12</v>
      </c>
      <c r="ON10" s="4664">
        <v>9</v>
      </c>
      <c r="OO10" s="4664">
        <v>0</v>
      </c>
      <c r="OP10" s="4664">
        <v>0</v>
      </c>
      <c r="OQ10" s="4664">
        <v>0</v>
      </c>
      <c r="OR10" s="4664">
        <v>23</v>
      </c>
      <c r="OS10" s="4664">
        <v>4</v>
      </c>
      <c r="OT10" s="4664">
        <v>1</v>
      </c>
      <c r="OU10" s="4664">
        <v>0</v>
      </c>
      <c r="OV10" s="4664">
        <v>0</v>
      </c>
      <c r="OW10" s="4664">
        <v>0</v>
      </c>
      <c r="OX10" s="4664">
        <v>17</v>
      </c>
      <c r="OY10" s="4664">
        <v>0</v>
      </c>
      <c r="OZ10" s="4664">
        <v>1</v>
      </c>
      <c r="PA10" s="4664">
        <v>0</v>
      </c>
      <c r="PB10" s="4664">
        <v>16</v>
      </c>
      <c r="PC10" s="4664">
        <v>14</v>
      </c>
      <c r="PD10" s="4664">
        <v>5</v>
      </c>
      <c r="PE10" s="4664">
        <v>0</v>
      </c>
      <c r="PF10" s="4664">
        <v>0</v>
      </c>
      <c r="PG10" s="4664">
        <v>5</v>
      </c>
      <c r="PH10" s="4664">
        <v>5</v>
      </c>
      <c r="PI10" s="4664">
        <v>6</v>
      </c>
      <c r="PJ10" s="4664">
        <v>0</v>
      </c>
      <c r="PK10" s="4664">
        <v>0</v>
      </c>
      <c r="PL10" s="4664">
        <v>21</v>
      </c>
      <c r="PM10" s="4664">
        <v>4</v>
      </c>
      <c r="PN10" s="4664">
        <v>0</v>
      </c>
      <c r="PO10" s="4664">
        <v>0</v>
      </c>
      <c r="PP10" s="4664">
        <v>0</v>
      </c>
      <c r="PQ10" s="4664">
        <v>8</v>
      </c>
      <c r="PR10" s="4664">
        <v>5</v>
      </c>
      <c r="PS10" s="4664">
        <v>0</v>
      </c>
      <c r="PT10" s="4664">
        <v>0</v>
      </c>
      <c r="PU10" s="4664">
        <v>0</v>
      </c>
      <c r="PV10" s="4664">
        <v>8</v>
      </c>
      <c r="PW10" s="4664">
        <v>11</v>
      </c>
      <c r="PX10" s="4664">
        <v>5</v>
      </c>
      <c r="PY10" s="4664">
        <v>0</v>
      </c>
      <c r="PZ10" s="4664">
        <v>2</v>
      </c>
      <c r="QA10" s="4664">
        <v>20</v>
      </c>
      <c r="QB10" s="4664">
        <v>8</v>
      </c>
      <c r="QC10" s="4664">
        <v>1</v>
      </c>
      <c r="QD10" s="4664">
        <v>0</v>
      </c>
      <c r="QE10" s="4664">
        <v>12</v>
      </c>
      <c r="QF10" s="4664">
        <v>3</v>
      </c>
      <c r="QG10" s="4664">
        <v>0</v>
      </c>
      <c r="QH10" s="4664">
        <v>0</v>
      </c>
      <c r="QI10" s="4664">
        <v>0</v>
      </c>
      <c r="QJ10" s="4664">
        <v>10</v>
      </c>
      <c r="QK10" s="4664">
        <v>4</v>
      </c>
      <c r="QL10" s="4664">
        <v>0</v>
      </c>
      <c r="QM10" s="4664">
        <v>3</v>
      </c>
      <c r="QN10" s="4664">
        <v>0</v>
      </c>
      <c r="QO10" s="4664">
        <v>3</v>
      </c>
      <c r="QP10" s="4664">
        <v>5</v>
      </c>
      <c r="QQ10" s="4664">
        <v>0</v>
      </c>
      <c r="QR10" s="4664">
        <v>6</v>
      </c>
      <c r="QS10" s="4664">
        <v>0</v>
      </c>
      <c r="QT10" s="4664">
        <v>17</v>
      </c>
      <c r="QU10" s="4664">
        <v>11</v>
      </c>
      <c r="QV10" s="4664">
        <v>0</v>
      </c>
      <c r="QW10" s="4664">
        <v>5</v>
      </c>
      <c r="QX10" s="4664">
        <v>0</v>
      </c>
      <c r="QY10" s="4664">
        <v>0</v>
      </c>
      <c r="QZ10" s="4664">
        <v>14</v>
      </c>
      <c r="RA10" s="4664">
        <v>0</v>
      </c>
      <c r="RB10" s="4664">
        <v>0</v>
      </c>
      <c r="RC10" s="4664">
        <v>0</v>
      </c>
      <c r="RD10" s="4664">
        <v>4</v>
      </c>
      <c r="RE10" s="4664">
        <v>17</v>
      </c>
      <c r="RF10" s="4664">
        <v>10</v>
      </c>
      <c r="RG10" s="4664">
        <v>0</v>
      </c>
      <c r="RH10" s="4664">
        <v>0</v>
      </c>
      <c r="RI10" s="4664">
        <v>8</v>
      </c>
      <c r="RJ10" s="4664">
        <v>11</v>
      </c>
      <c r="RK10" s="4664">
        <v>0</v>
      </c>
      <c r="RL10" s="4664">
        <v>0</v>
      </c>
      <c r="RM10" s="4664">
        <v>0</v>
      </c>
      <c r="RN10" s="4664">
        <v>18</v>
      </c>
      <c r="RO10" s="4664">
        <v>0</v>
      </c>
      <c r="RP10" s="4664">
        <v>21</v>
      </c>
      <c r="RQ10" s="4664">
        <v>0</v>
      </c>
      <c r="RR10" s="4664">
        <v>0</v>
      </c>
      <c r="RS10" s="4664">
        <v>10</v>
      </c>
      <c r="RT10" s="4664">
        <v>0</v>
      </c>
      <c r="RU10" s="4664">
        <v>14</v>
      </c>
      <c r="RV10" s="4664">
        <v>1</v>
      </c>
      <c r="RW10" s="4664">
        <v>0</v>
      </c>
      <c r="RX10" s="4664">
        <v>0</v>
      </c>
      <c r="RY10" s="4664">
        <v>17</v>
      </c>
      <c r="RZ10" s="4664">
        <v>31</v>
      </c>
      <c r="SA10" s="4664">
        <v>22</v>
      </c>
      <c r="SB10" s="4664">
        <v>18</v>
      </c>
      <c r="SC10" s="4664">
        <v>19</v>
      </c>
      <c r="SD10" s="4664">
        <v>15</v>
      </c>
      <c r="SE10" s="4664">
        <v>10</v>
      </c>
      <c r="SF10" s="4664">
        <v>1</v>
      </c>
      <c r="SG10" s="4664">
        <v>26</v>
      </c>
      <c r="SH10" s="4664">
        <v>37</v>
      </c>
      <c r="SI10" s="4664">
        <v>31</v>
      </c>
      <c r="SJ10" s="4664">
        <v>0</v>
      </c>
      <c r="SK10" s="4664">
        <v>0</v>
      </c>
      <c r="SL10" s="4664">
        <v>0</v>
      </c>
      <c r="SM10" s="4664">
        <v>24</v>
      </c>
      <c r="SN10" s="4664">
        <v>27</v>
      </c>
      <c r="SO10" s="4664">
        <v>50</v>
      </c>
      <c r="SP10" s="4664">
        <v>0</v>
      </c>
      <c r="SQ10" s="4664">
        <v>2</v>
      </c>
      <c r="SR10" s="4664">
        <v>7</v>
      </c>
      <c r="SS10" s="4664">
        <v>19</v>
      </c>
      <c r="ST10" s="4664">
        <v>11</v>
      </c>
      <c r="SU10" s="4664">
        <v>37</v>
      </c>
      <c r="SV10" s="4664">
        <v>0</v>
      </c>
      <c r="SW10" s="4664">
        <v>0</v>
      </c>
      <c r="SX10" s="4664">
        <v>42</v>
      </c>
      <c r="SY10" s="4664">
        <v>0</v>
      </c>
    </row>
    <row r="11" spans="1:519" x14ac:dyDescent="0.25">
      <c r="C11" s="4663"/>
      <c r="D11" s="4663"/>
      <c r="E11" s="4663"/>
      <c r="F11" s="4663"/>
      <c r="G11" s="4663"/>
      <c r="H11" s="4663"/>
      <c r="I11" s="4663"/>
      <c r="J11" s="4663"/>
      <c r="K11" s="4663"/>
      <c r="L11" s="4663"/>
      <c r="M11" s="4663"/>
      <c r="N11" s="4663"/>
      <c r="O11" s="4663"/>
      <c r="P11" s="4663"/>
      <c r="Q11" s="4663"/>
      <c r="R11" s="4663"/>
      <c r="S11" s="4663"/>
      <c r="T11" s="4663"/>
      <c r="U11" s="4663"/>
      <c r="V11" s="4663"/>
      <c r="W11" s="4663"/>
      <c r="X11" s="4663"/>
      <c r="Y11" s="4663"/>
      <c r="Z11" s="4663"/>
      <c r="AA11" s="4663"/>
      <c r="AB11" s="4663"/>
      <c r="AC11" s="4663"/>
      <c r="AD11" s="4663"/>
      <c r="AE11" s="4663"/>
      <c r="AF11" s="4663"/>
      <c r="AG11" s="4663"/>
      <c r="AH11" s="4663"/>
      <c r="AI11" s="4663"/>
      <c r="AJ11" s="4663"/>
      <c r="AK11" s="4663"/>
      <c r="AL11" s="4663"/>
      <c r="AM11" s="4663"/>
      <c r="AN11" s="4663"/>
      <c r="AO11" s="4663"/>
      <c r="AP11" s="4663"/>
      <c r="AQ11" s="4663"/>
      <c r="AR11" s="4663"/>
      <c r="AS11" s="4663"/>
      <c r="AT11" s="4663"/>
      <c r="AU11" s="4663"/>
      <c r="AV11" s="4663"/>
      <c r="AW11" s="4663"/>
      <c r="AX11" s="4663"/>
      <c r="AY11" s="4663"/>
      <c r="AZ11" s="4663"/>
      <c r="BA11" s="4663"/>
      <c r="BB11" s="4663"/>
      <c r="BC11" s="4663"/>
      <c r="BD11" s="4663"/>
      <c r="BE11" s="4663"/>
      <c r="BF11" s="4663"/>
      <c r="BG11" s="4663"/>
      <c r="BH11" s="4663"/>
      <c r="BI11" s="4663"/>
      <c r="BJ11" s="4663"/>
      <c r="BK11" s="4663"/>
      <c r="BL11" s="4663"/>
      <c r="BM11" s="4663"/>
      <c r="BN11" s="4663"/>
      <c r="BO11" s="4663"/>
      <c r="BP11" s="4663"/>
      <c r="BQ11" s="4663"/>
      <c r="BR11" s="4663"/>
      <c r="BS11" s="4663"/>
      <c r="BT11" s="4663"/>
      <c r="BU11" s="4663"/>
      <c r="BV11" s="4663"/>
      <c r="BW11" s="4663"/>
      <c r="BX11" s="4663"/>
      <c r="BY11" s="4663"/>
      <c r="BZ11" s="4663"/>
      <c r="CA11" s="4663"/>
      <c r="CB11" s="4663"/>
      <c r="CC11" s="4663"/>
      <c r="CD11" s="4663"/>
      <c r="CE11" s="4663"/>
      <c r="CF11" s="4663"/>
      <c r="CG11" s="4663"/>
      <c r="CH11" s="4663"/>
      <c r="CI11" s="4663"/>
      <c r="CJ11" s="4663"/>
      <c r="CK11" s="4663"/>
      <c r="CL11" s="4663"/>
      <c r="CM11" s="4663"/>
      <c r="CN11" s="4663"/>
      <c r="CO11" s="4663"/>
      <c r="CP11" s="4663"/>
      <c r="CQ11" s="4663"/>
      <c r="CR11" s="4663"/>
      <c r="CS11" s="4663"/>
      <c r="CT11" s="4663"/>
      <c r="CU11" s="4663"/>
      <c r="CV11" s="4663"/>
      <c r="CW11" s="4663"/>
      <c r="CX11" s="4663"/>
      <c r="CY11" s="4663"/>
      <c r="CZ11" s="4663"/>
      <c r="DA11" s="4663"/>
      <c r="DB11" s="4663"/>
      <c r="DC11" s="4663"/>
      <c r="DD11" s="4663"/>
      <c r="DE11" s="4663"/>
      <c r="DF11" s="4663"/>
      <c r="DG11" s="4663"/>
      <c r="DH11" s="4663"/>
      <c r="DI11" s="4663"/>
      <c r="DJ11" s="4663"/>
      <c r="DK11" s="4663"/>
      <c r="DL11" s="4663"/>
      <c r="DM11" s="4663"/>
      <c r="DN11" s="4663"/>
      <c r="DO11" s="4663"/>
      <c r="DP11" s="4663"/>
      <c r="DQ11" s="4663"/>
      <c r="DR11" s="4663"/>
      <c r="DS11" s="4663"/>
      <c r="DT11" s="4663"/>
      <c r="DU11" s="4663"/>
      <c r="DV11" s="4663"/>
      <c r="DW11" s="4663"/>
      <c r="DX11" s="4663"/>
      <c r="DY11" s="4663"/>
      <c r="DZ11" s="4663"/>
      <c r="EA11" s="4663"/>
      <c r="EB11" s="4663"/>
      <c r="EC11" s="4663"/>
      <c r="ED11" s="4663"/>
      <c r="EE11" s="4663"/>
      <c r="EF11" s="4663"/>
      <c r="EG11" s="4663"/>
      <c r="EH11" s="4663"/>
      <c r="EI11" s="4663"/>
      <c r="EJ11" s="4663"/>
      <c r="EK11" s="4663"/>
      <c r="EL11" s="4663"/>
      <c r="EM11" s="4663"/>
      <c r="EN11" s="4663"/>
      <c r="EO11" s="4663"/>
      <c r="EP11" s="4663"/>
      <c r="EQ11" s="4663"/>
      <c r="ER11" s="4663"/>
      <c r="ES11" s="4663"/>
      <c r="ET11" s="4663"/>
      <c r="EU11" s="4663"/>
      <c r="EV11" s="4663"/>
      <c r="EW11" s="4663"/>
      <c r="EX11" s="4663"/>
      <c r="EY11" s="4663"/>
      <c r="EZ11" s="4663"/>
      <c r="FA11" s="4663"/>
      <c r="FB11" s="4663"/>
      <c r="FC11" s="4663"/>
      <c r="FD11" s="4663"/>
      <c r="FE11" s="4663"/>
      <c r="FF11" s="4663"/>
      <c r="FG11" s="4663"/>
      <c r="FH11" s="4663"/>
      <c r="FI11" s="4663"/>
      <c r="FJ11" s="4663"/>
      <c r="FK11" s="4663"/>
      <c r="FL11" s="4663"/>
      <c r="FM11" s="4663"/>
      <c r="FN11" s="4663"/>
      <c r="FO11" s="4663"/>
      <c r="FP11" s="4663"/>
      <c r="FQ11" s="4663"/>
      <c r="FR11" s="4663"/>
      <c r="FS11" s="4663"/>
      <c r="FT11" s="4663"/>
      <c r="FU11" s="4663"/>
      <c r="FV11" s="4663"/>
      <c r="FW11" s="4663"/>
      <c r="FX11" s="4663"/>
      <c r="FY11" s="4663"/>
      <c r="FZ11" s="4663"/>
      <c r="GA11" s="4663"/>
      <c r="GB11" s="4663"/>
      <c r="GC11" s="4663"/>
      <c r="GD11" s="4663"/>
      <c r="GE11" s="4663"/>
      <c r="GF11" s="4663"/>
      <c r="GG11" s="4663"/>
      <c r="GH11" s="4663"/>
      <c r="GI11" s="4663"/>
      <c r="GJ11" s="4663"/>
      <c r="GK11" s="4663"/>
      <c r="GL11" s="4663"/>
      <c r="GM11" s="4663"/>
      <c r="GN11" s="4663"/>
      <c r="GO11" s="4663"/>
      <c r="GP11" s="4663"/>
      <c r="GQ11" s="4663"/>
      <c r="GR11" s="4663"/>
      <c r="GS11" s="4663"/>
      <c r="GT11" s="4663"/>
      <c r="GU11" s="4663"/>
      <c r="GV11" s="4663"/>
      <c r="GW11" s="4663"/>
      <c r="GX11" s="4663"/>
      <c r="GY11" s="4663"/>
      <c r="GZ11" s="4663"/>
      <c r="HA11" s="4663"/>
      <c r="HB11" s="4663"/>
      <c r="HC11" s="4663"/>
      <c r="HD11" s="4663"/>
      <c r="HE11" s="4663"/>
      <c r="HF11" s="4663"/>
      <c r="HG11" s="4663"/>
      <c r="HH11" s="4663"/>
      <c r="HI11" s="4663"/>
      <c r="HJ11" s="4663"/>
      <c r="HK11" s="4663"/>
      <c r="HL11" s="4663"/>
      <c r="HM11" s="4663"/>
      <c r="HN11" s="4663"/>
      <c r="HO11" s="4663"/>
      <c r="HP11" s="4663"/>
      <c r="HQ11" s="4663"/>
      <c r="HR11" s="4663"/>
      <c r="HS11" s="4663"/>
      <c r="HT11" s="4663"/>
      <c r="HU11" s="4663"/>
      <c r="HV11" s="4663"/>
      <c r="HW11" s="4663"/>
      <c r="HX11" s="4663"/>
      <c r="HY11" s="4663"/>
      <c r="HZ11" s="4663"/>
      <c r="IA11" s="4663"/>
      <c r="IB11" s="4663"/>
      <c r="IC11" s="4663"/>
      <c r="ID11" s="4663"/>
      <c r="IE11" s="4663"/>
      <c r="IF11" s="4663"/>
      <c r="IG11" s="4663"/>
      <c r="IH11" s="4663"/>
      <c r="II11" s="4663"/>
      <c r="IJ11" s="4663"/>
      <c r="IK11" s="4663"/>
      <c r="IL11" s="4663"/>
      <c r="IM11" s="4663"/>
      <c r="IN11" s="4663"/>
      <c r="IO11" s="4663"/>
      <c r="IP11" s="4663"/>
      <c r="IQ11" s="4663"/>
      <c r="IR11" s="4663"/>
      <c r="IS11" s="4663"/>
      <c r="IT11" s="4663"/>
      <c r="IU11" s="4663"/>
      <c r="IV11" s="4663"/>
      <c r="IW11" s="4663"/>
      <c r="IX11" s="4663"/>
      <c r="IY11" s="4663"/>
      <c r="IZ11" s="4663"/>
      <c r="JA11" s="4663"/>
      <c r="JB11" s="4663"/>
      <c r="JC11" s="4663"/>
      <c r="JD11" s="4663"/>
      <c r="JE11" s="4663"/>
      <c r="JF11" s="4663"/>
      <c r="JG11" s="4663"/>
      <c r="JH11" s="4663"/>
      <c r="JI11" s="4663"/>
      <c r="JJ11" s="4663"/>
      <c r="JK11" s="4663"/>
      <c r="JL11" s="4663"/>
      <c r="JM11" s="4663"/>
      <c r="JN11" s="4663"/>
      <c r="JO11" s="4663"/>
      <c r="JP11" s="4663"/>
      <c r="JQ11" s="4663"/>
      <c r="JR11" s="4663"/>
      <c r="JS11" s="4663"/>
      <c r="JT11" s="4663"/>
      <c r="JU11" s="4663"/>
      <c r="JV11" s="4663"/>
      <c r="JW11" s="4663"/>
      <c r="JX11" s="4663"/>
      <c r="JY11" s="4663"/>
      <c r="JZ11" s="4663"/>
      <c r="KA11" s="4663"/>
      <c r="KB11" s="4663"/>
      <c r="KC11" s="4663"/>
      <c r="KD11" s="4663"/>
      <c r="KE11" s="4663"/>
      <c r="KF11" s="4663"/>
      <c r="KG11" s="4663"/>
      <c r="KH11" s="4663"/>
      <c r="KI11" s="4663"/>
      <c r="KJ11" s="4663"/>
      <c r="KK11" s="4663"/>
      <c r="KL11" s="4663"/>
      <c r="KM11" s="4663"/>
      <c r="KN11" s="4663"/>
      <c r="KO11" s="4663"/>
      <c r="KP11" s="4663"/>
      <c r="KQ11" s="4663"/>
      <c r="KR11" s="4663"/>
      <c r="KS11" s="4663"/>
      <c r="KT11" s="4663"/>
      <c r="KU11" s="4663"/>
      <c r="KV11" s="4663"/>
      <c r="KW11" s="4663"/>
      <c r="KX11" s="4663"/>
      <c r="KY11" s="4663"/>
      <c r="KZ11" s="4663"/>
      <c r="LA11" s="4663"/>
      <c r="LB11" s="4663"/>
      <c r="LC11" s="4663"/>
      <c r="LD11" s="4663"/>
      <c r="LE11" s="4663"/>
      <c r="LF11" s="4663"/>
      <c r="LG11" s="4663"/>
      <c r="LH11" s="4663"/>
      <c r="LI11" s="4663"/>
      <c r="LJ11" s="4663"/>
      <c r="LK11" s="4663"/>
      <c r="LL11" s="4663"/>
      <c r="LM11" s="4663"/>
      <c r="LN11" s="4663"/>
      <c r="LO11" s="4663"/>
      <c r="LP11" s="4663"/>
      <c r="LQ11" s="4663"/>
      <c r="LR11" s="4663"/>
      <c r="LS11" s="4663"/>
      <c r="LT11" s="4663"/>
      <c r="LU11" s="4663"/>
      <c r="LV11" s="4663"/>
      <c r="LW11" s="4663"/>
      <c r="LX11" s="4663"/>
      <c r="LY11" s="4663"/>
      <c r="LZ11" s="4663"/>
      <c r="MA11" s="4663"/>
      <c r="MB11" s="4663"/>
      <c r="MC11" s="4663"/>
      <c r="MD11" s="4663"/>
      <c r="ME11" s="4663"/>
      <c r="MF11" s="4663"/>
      <c r="MG11" s="4663"/>
      <c r="MH11" s="4663"/>
      <c r="MI11" s="4663"/>
      <c r="MJ11" s="4663"/>
      <c r="MK11" s="4663"/>
      <c r="ML11" s="4663"/>
      <c r="MM11" s="4663"/>
      <c r="MN11" s="4663"/>
      <c r="MO11" s="4663"/>
      <c r="MP11" s="4663"/>
      <c r="MQ11" s="4663"/>
      <c r="MR11" s="4663"/>
      <c r="MS11" s="4663"/>
      <c r="MT11" s="4663"/>
      <c r="MU11" s="4663"/>
      <c r="MV11" s="4663"/>
      <c r="MW11" s="4663"/>
      <c r="MX11" s="4663"/>
      <c r="MY11" s="4663"/>
      <c r="MZ11" s="4663"/>
      <c r="NA11" s="4663"/>
      <c r="NB11" s="4663"/>
      <c r="NC11" s="4663"/>
      <c r="ND11" s="4663"/>
      <c r="NE11" s="4663"/>
      <c r="NF11" s="4663"/>
      <c r="NG11" s="4663"/>
      <c r="NH11" s="4663"/>
      <c r="NI11" s="4663"/>
      <c r="NJ11" s="4663"/>
      <c r="NK11" s="4663"/>
      <c r="NL11" s="4663"/>
      <c r="NM11" s="4663"/>
      <c r="NN11" s="4663"/>
      <c r="NO11" s="4663"/>
      <c r="NP11" s="4663"/>
      <c r="NQ11" s="4663"/>
      <c r="NR11" s="4663"/>
      <c r="NS11" s="4663"/>
      <c r="NT11" s="4663"/>
      <c r="NU11" s="4663"/>
      <c r="NV11" s="4663"/>
      <c r="NW11" s="4663"/>
      <c r="NX11" s="4663"/>
      <c r="NY11" s="4663"/>
      <c r="NZ11" s="4663"/>
      <c r="OA11" s="4663"/>
      <c r="OB11" s="4663"/>
      <c r="OC11" s="4663"/>
      <c r="OD11" s="4663"/>
      <c r="OE11" s="4663"/>
      <c r="OF11" s="4663"/>
      <c r="OG11" s="4663"/>
      <c r="OH11" s="4663"/>
      <c r="OI11" s="4663"/>
      <c r="OJ11" s="4663"/>
      <c r="OK11" s="4663"/>
      <c r="OL11" s="4663"/>
      <c r="OM11" s="4663"/>
      <c r="ON11" s="4663"/>
      <c r="OO11" s="4663"/>
      <c r="OP11" s="4663"/>
      <c r="OQ11" s="4663"/>
      <c r="OR11" s="4663"/>
      <c r="OS11" s="4663"/>
      <c r="OT11" s="4663"/>
      <c r="OU11" s="4663"/>
      <c r="OV11" s="4663"/>
      <c r="OW11" s="4663"/>
      <c r="OX11" s="4663"/>
      <c r="OY11" s="4663"/>
      <c r="OZ11" s="4663"/>
      <c r="PA11" s="4663"/>
      <c r="PB11" s="4663"/>
      <c r="PC11" s="4663"/>
      <c r="PD11" s="4663"/>
      <c r="PE11" s="4663"/>
      <c r="PF11" s="4663"/>
      <c r="PG11" s="4663"/>
      <c r="PH11" s="4663"/>
      <c r="PI11" s="4663"/>
      <c r="PJ11" s="4663"/>
      <c r="PK11" s="4663"/>
      <c r="PL11" s="4663"/>
      <c r="PM11" s="4663"/>
      <c r="PN11" s="4663"/>
      <c r="PO11" s="4663"/>
      <c r="PP11" s="4663"/>
      <c r="PQ11" s="4663"/>
      <c r="PR11" s="4663"/>
      <c r="PS11" s="4663"/>
      <c r="PT11" s="4663"/>
      <c r="PU11" s="4663"/>
      <c r="PV11" s="4663"/>
      <c r="PW11" s="4663"/>
      <c r="PX11" s="4663"/>
      <c r="PY11" s="4663"/>
      <c r="PZ11" s="4663"/>
      <c r="QA11" s="4663"/>
      <c r="QB11" s="4663"/>
      <c r="QC11" s="4663"/>
      <c r="QD11" s="4663"/>
      <c r="QE11" s="4663"/>
      <c r="QF11" s="4663"/>
      <c r="QG11" s="4663"/>
      <c r="QH11" s="4663"/>
      <c r="QI11" s="4663"/>
      <c r="QJ11" s="4663"/>
      <c r="QK11" s="4663"/>
      <c r="QL11" s="4663"/>
      <c r="QM11" s="4663"/>
      <c r="QN11" s="4663"/>
      <c r="QO11" s="4663"/>
      <c r="QP11" s="4663"/>
      <c r="QQ11" s="4663"/>
      <c r="QR11" s="4663"/>
      <c r="QS11" s="4663"/>
      <c r="QT11" s="4663"/>
      <c r="QU11" s="4663"/>
      <c r="QV11" s="4663"/>
      <c r="QW11" s="4663"/>
      <c r="QX11" s="4663"/>
      <c r="QY11" s="4663"/>
      <c r="QZ11" s="4663"/>
      <c r="RA11" s="4663"/>
      <c r="RB11" s="4663"/>
      <c r="RC11" s="4663"/>
      <c r="RD11" s="4663"/>
      <c r="RE11" s="4663"/>
      <c r="RF11" s="4663"/>
      <c r="RG11" s="4663"/>
      <c r="RH11" s="4663"/>
      <c r="RI11" s="4663"/>
      <c r="RJ11" s="4663"/>
      <c r="RK11" s="4663"/>
      <c r="RL11" s="4663"/>
      <c r="RM11" s="4663"/>
      <c r="RN11" s="4663"/>
      <c r="RO11" s="4663"/>
      <c r="RP11" s="4663"/>
      <c r="RQ11" s="4663"/>
      <c r="RR11" s="4663"/>
      <c r="RS11" s="4663"/>
      <c r="RT11" s="4663"/>
      <c r="RU11" s="4663"/>
      <c r="RV11" s="4663"/>
      <c r="RW11" s="4663"/>
      <c r="RX11" s="4663"/>
      <c r="RY11" s="4663"/>
      <c r="RZ11" s="4663"/>
      <c r="SA11" s="4663"/>
      <c r="SB11" s="4663"/>
      <c r="SC11" s="4663"/>
      <c r="SD11" s="4663"/>
      <c r="SE11" s="4663"/>
      <c r="SF11" s="4663"/>
      <c r="SG11" s="4663"/>
      <c r="SH11" s="4663"/>
      <c r="SI11" s="4663"/>
      <c r="SJ11" s="4663"/>
      <c r="SK11" s="4663"/>
      <c r="SL11" s="4663"/>
      <c r="SM11" s="4663"/>
      <c r="SN11" s="4663"/>
      <c r="SO11" s="4663"/>
      <c r="SP11" s="4663"/>
      <c r="SQ11" s="4663"/>
      <c r="SR11" s="4663"/>
      <c r="SS11" s="4663"/>
      <c r="ST11" s="4663"/>
      <c r="SU11" s="4663"/>
      <c r="SV11" s="4663"/>
      <c r="SW11" s="4663"/>
      <c r="SX11" s="4663"/>
      <c r="SY11" s="4663"/>
    </row>
    <row r="12" spans="1:519" ht="14.4" x14ac:dyDescent="0.3">
      <c r="A12" s="3125" t="s">
        <v>321</v>
      </c>
      <c r="B12" s="3134"/>
      <c r="C12" s="4663"/>
      <c r="D12" s="4663"/>
      <c r="E12" s="4663"/>
      <c r="F12" s="4663"/>
      <c r="G12" s="4663"/>
      <c r="H12" s="4663"/>
      <c r="I12" s="4663"/>
      <c r="J12" s="4663"/>
      <c r="K12" s="4663"/>
      <c r="L12" s="4663"/>
      <c r="M12" s="4663"/>
      <c r="N12" s="4663"/>
      <c r="O12" s="4663"/>
      <c r="P12" s="4663"/>
      <c r="Q12" s="4663"/>
      <c r="R12" s="4663"/>
      <c r="S12" s="4663"/>
      <c r="T12" s="4663"/>
      <c r="U12" s="4663"/>
      <c r="V12" s="4663"/>
      <c r="W12" s="4663"/>
      <c r="X12" s="4663"/>
      <c r="Y12" s="4663"/>
      <c r="Z12" s="4663"/>
      <c r="AA12" s="4663"/>
      <c r="AB12" s="4663"/>
      <c r="AC12" s="4663"/>
      <c r="AD12" s="4663"/>
      <c r="AE12" s="4663"/>
      <c r="AF12" s="4663"/>
      <c r="AG12" s="4663"/>
      <c r="AH12" s="4663"/>
      <c r="AI12" s="4663"/>
      <c r="AJ12" s="4663"/>
      <c r="AK12" s="4663"/>
      <c r="AL12" s="4663"/>
      <c r="AM12" s="4663"/>
      <c r="AN12" s="4663"/>
      <c r="AO12" s="4663"/>
      <c r="AP12" s="4663"/>
      <c r="AQ12" s="4663"/>
      <c r="AR12" s="4663"/>
      <c r="AS12" s="4663"/>
      <c r="AT12" s="4663"/>
      <c r="AU12" s="4663"/>
      <c r="AV12" s="4663"/>
      <c r="AW12" s="4663"/>
      <c r="AX12" s="4663"/>
      <c r="AY12" s="4663"/>
      <c r="AZ12" s="4663"/>
      <c r="BA12" s="4663"/>
      <c r="BB12" s="4663"/>
      <c r="BC12" s="4663"/>
      <c r="BD12" s="4663"/>
      <c r="BE12" s="4663"/>
      <c r="BF12" s="4663"/>
      <c r="BG12" s="4663"/>
      <c r="BH12" s="4663"/>
      <c r="BI12" s="4663"/>
      <c r="BJ12" s="4663"/>
      <c r="BK12" s="4663"/>
      <c r="BL12" s="4663"/>
      <c r="BM12" s="4663"/>
      <c r="BN12" s="4663"/>
      <c r="BO12" s="4663"/>
      <c r="BP12" s="4663"/>
      <c r="BQ12" s="4663"/>
      <c r="BR12" s="4663"/>
      <c r="BS12" s="4663"/>
      <c r="BT12" s="4663"/>
      <c r="BU12" s="4663"/>
      <c r="BV12" s="4663"/>
      <c r="BW12" s="4663"/>
      <c r="BX12" s="4663"/>
      <c r="BY12" s="4663"/>
      <c r="BZ12" s="4663"/>
      <c r="CA12" s="4663"/>
      <c r="CB12" s="4663"/>
      <c r="CC12" s="4663"/>
      <c r="CD12" s="4663"/>
      <c r="CE12" s="4663"/>
      <c r="CF12" s="4663"/>
      <c r="CG12" s="4663"/>
      <c r="CH12" s="4663"/>
      <c r="CI12" s="4663"/>
      <c r="CJ12" s="4663"/>
      <c r="CK12" s="4663"/>
      <c r="CL12" s="4663"/>
      <c r="CM12" s="4663"/>
      <c r="CN12" s="4663"/>
      <c r="CO12" s="4663"/>
      <c r="CP12" s="4663"/>
      <c r="CQ12" s="4663"/>
      <c r="CR12" s="4663"/>
      <c r="CS12" s="4663"/>
      <c r="CT12" s="4663"/>
      <c r="CU12" s="4663"/>
      <c r="CV12" s="4663"/>
      <c r="CW12" s="4663"/>
      <c r="CX12" s="4663"/>
      <c r="CY12" s="4663"/>
      <c r="CZ12" s="4663"/>
      <c r="DA12" s="4663"/>
      <c r="DB12" s="4663"/>
      <c r="DC12" s="4663"/>
      <c r="DD12" s="4663"/>
      <c r="DE12" s="4663"/>
      <c r="DF12" s="4663"/>
      <c r="DG12" s="4663"/>
      <c r="DH12" s="4663"/>
      <c r="DI12" s="4663"/>
      <c r="DJ12" s="4663"/>
      <c r="DK12" s="4663"/>
      <c r="DL12" s="4663"/>
      <c r="DM12" s="4663"/>
      <c r="DN12" s="4663"/>
      <c r="DO12" s="4663"/>
      <c r="DP12" s="4663"/>
      <c r="DQ12" s="4663"/>
      <c r="DR12" s="4663"/>
      <c r="DS12" s="4663"/>
      <c r="DT12" s="4663"/>
      <c r="DU12" s="4663"/>
      <c r="DV12" s="4663"/>
      <c r="DW12" s="4663"/>
      <c r="DX12" s="4663"/>
      <c r="DY12" s="4663"/>
      <c r="DZ12" s="4663"/>
      <c r="EA12" s="4663"/>
      <c r="EB12" s="4663"/>
      <c r="EC12" s="4663"/>
      <c r="ED12" s="4663"/>
      <c r="EE12" s="4663"/>
      <c r="EF12" s="4663"/>
      <c r="EG12" s="4663"/>
      <c r="EH12" s="4663"/>
      <c r="EI12" s="4663"/>
      <c r="EJ12" s="4663"/>
      <c r="EK12" s="4663"/>
      <c r="EL12" s="4663"/>
      <c r="EM12" s="4663"/>
      <c r="EN12" s="4663"/>
      <c r="EO12" s="4663"/>
      <c r="EP12" s="4663"/>
      <c r="EQ12" s="4663"/>
      <c r="ER12" s="4663"/>
      <c r="ES12" s="4663"/>
      <c r="ET12" s="4663"/>
      <c r="EU12" s="4663"/>
      <c r="EV12" s="4663"/>
      <c r="EW12" s="4663"/>
      <c r="EX12" s="4663"/>
      <c r="EY12" s="4663"/>
      <c r="EZ12" s="4663"/>
      <c r="FA12" s="4663"/>
      <c r="FB12" s="4663"/>
      <c r="FC12" s="4663"/>
      <c r="FD12" s="4663"/>
      <c r="FE12" s="4663"/>
      <c r="FF12" s="4663"/>
      <c r="FG12" s="4663"/>
      <c r="FH12" s="4663"/>
      <c r="FI12" s="4663"/>
      <c r="FJ12" s="4663"/>
      <c r="FK12" s="4663"/>
      <c r="FL12" s="4663"/>
      <c r="FM12" s="4663"/>
      <c r="FN12" s="4663"/>
      <c r="FO12" s="4663"/>
      <c r="FP12" s="4663"/>
      <c r="FQ12" s="4663"/>
      <c r="FR12" s="4663"/>
      <c r="FS12" s="4663"/>
      <c r="FT12" s="4663"/>
      <c r="FU12" s="4663"/>
      <c r="FV12" s="4663"/>
      <c r="FW12" s="4663"/>
      <c r="FX12" s="4663"/>
      <c r="FY12" s="4663"/>
      <c r="FZ12" s="4663"/>
      <c r="GA12" s="4663"/>
      <c r="GB12" s="4663"/>
      <c r="GC12" s="4663"/>
      <c r="GD12" s="4663"/>
      <c r="GE12" s="4663"/>
      <c r="GF12" s="4663"/>
      <c r="GG12" s="4663"/>
      <c r="GH12" s="4663"/>
      <c r="GI12" s="4663"/>
      <c r="GJ12" s="4663"/>
      <c r="GK12" s="4663"/>
      <c r="GL12" s="4663"/>
      <c r="GM12" s="4663"/>
      <c r="GN12" s="4663"/>
      <c r="GO12" s="4663"/>
      <c r="GP12" s="4663"/>
      <c r="GQ12" s="4663"/>
      <c r="GR12" s="4663"/>
      <c r="GS12" s="4663"/>
      <c r="GT12" s="4663"/>
      <c r="GU12" s="4663"/>
      <c r="GV12" s="4663"/>
      <c r="GW12" s="4663"/>
      <c r="GX12" s="4663"/>
      <c r="GY12" s="4663"/>
      <c r="GZ12" s="4663"/>
      <c r="HA12" s="4663"/>
      <c r="HB12" s="4663"/>
      <c r="HC12" s="4663"/>
      <c r="HD12" s="4663"/>
      <c r="HE12" s="4663"/>
      <c r="HF12" s="4663"/>
      <c r="HG12" s="4663"/>
      <c r="HH12" s="4663"/>
      <c r="HI12" s="4663"/>
      <c r="HJ12" s="4663"/>
      <c r="HK12" s="4663"/>
      <c r="HL12" s="4663"/>
      <c r="HM12" s="4663"/>
      <c r="HN12" s="4663"/>
      <c r="HO12" s="4663"/>
      <c r="HP12" s="4663"/>
      <c r="HQ12" s="4663"/>
      <c r="HR12" s="4663"/>
      <c r="HS12" s="4663"/>
      <c r="HT12" s="4663"/>
      <c r="HU12" s="4663"/>
      <c r="HV12" s="4663"/>
      <c r="HW12" s="4663"/>
      <c r="HX12" s="4663"/>
      <c r="HY12" s="4663"/>
      <c r="HZ12" s="4663"/>
      <c r="IA12" s="4663"/>
      <c r="IB12" s="4663"/>
      <c r="IC12" s="4663"/>
      <c r="ID12" s="4663"/>
      <c r="IE12" s="4663"/>
      <c r="IF12" s="4663"/>
      <c r="IG12" s="4663"/>
      <c r="IH12" s="4663"/>
      <c r="II12" s="4663"/>
      <c r="IJ12" s="4663"/>
      <c r="IK12" s="4663"/>
      <c r="IL12" s="4663"/>
      <c r="IM12" s="4663"/>
      <c r="IN12" s="4663"/>
      <c r="IO12" s="4663"/>
      <c r="IP12" s="4663"/>
      <c r="IQ12" s="4663"/>
      <c r="IR12" s="4663"/>
      <c r="IS12" s="4663"/>
      <c r="IT12" s="4663"/>
      <c r="IU12" s="4663"/>
      <c r="IV12" s="4663"/>
      <c r="IW12" s="4663"/>
      <c r="IX12" s="4663"/>
      <c r="IY12" s="4663"/>
      <c r="IZ12" s="4663"/>
      <c r="JA12" s="4663"/>
      <c r="JB12" s="4663"/>
      <c r="JC12" s="4663"/>
      <c r="JD12" s="4663"/>
      <c r="JE12" s="4663"/>
      <c r="JF12" s="4663"/>
      <c r="JG12" s="4663"/>
      <c r="JH12" s="4663"/>
      <c r="JI12" s="4663"/>
      <c r="JJ12" s="4663"/>
      <c r="JK12" s="4663"/>
      <c r="JL12" s="4663"/>
      <c r="JM12" s="4663"/>
      <c r="JN12" s="4663"/>
      <c r="JO12" s="4663"/>
      <c r="JP12" s="4663"/>
      <c r="JQ12" s="4663"/>
      <c r="JR12" s="4663"/>
      <c r="JS12" s="4663"/>
      <c r="JT12" s="4663"/>
      <c r="JU12" s="4663"/>
      <c r="JV12" s="4663"/>
      <c r="JW12" s="4663"/>
      <c r="JX12" s="4663"/>
      <c r="JY12" s="4663"/>
      <c r="JZ12" s="4663"/>
      <c r="KA12" s="4663"/>
      <c r="KB12" s="4663"/>
      <c r="KC12" s="4663"/>
      <c r="KD12" s="4663"/>
      <c r="KE12" s="4663"/>
      <c r="KF12" s="4663"/>
      <c r="KG12" s="4663"/>
      <c r="KH12" s="4663"/>
      <c r="KI12" s="4663"/>
      <c r="KJ12" s="4663"/>
      <c r="KK12" s="4663"/>
      <c r="KL12" s="4663"/>
      <c r="KM12" s="4663"/>
      <c r="KN12" s="4663"/>
      <c r="KO12" s="4663"/>
      <c r="KP12" s="4663"/>
      <c r="KQ12" s="4663"/>
      <c r="KR12" s="4663"/>
      <c r="KS12" s="4663"/>
      <c r="KT12" s="4663"/>
      <c r="KU12" s="4663"/>
      <c r="KV12" s="4663"/>
      <c r="KW12" s="4663"/>
      <c r="KX12" s="4663"/>
      <c r="KY12" s="4663"/>
      <c r="KZ12" s="4663"/>
      <c r="LA12" s="4663"/>
      <c r="LB12" s="4663"/>
      <c r="LC12" s="4663"/>
      <c r="LD12" s="4663"/>
      <c r="LE12" s="4663"/>
      <c r="LF12" s="4663"/>
      <c r="LG12" s="4663"/>
      <c r="LH12" s="4663"/>
      <c r="LI12" s="4663"/>
      <c r="LJ12" s="4663"/>
      <c r="LK12" s="4663"/>
      <c r="LL12" s="4663"/>
      <c r="LM12" s="4663"/>
      <c r="LN12" s="4663"/>
      <c r="LO12" s="4663"/>
      <c r="LP12" s="4663"/>
      <c r="LQ12" s="4663"/>
      <c r="LR12" s="4663"/>
      <c r="LS12" s="4663"/>
      <c r="LT12" s="4663"/>
      <c r="LU12" s="4663"/>
      <c r="LV12" s="4663"/>
      <c r="LW12" s="4663"/>
      <c r="LX12" s="4663"/>
      <c r="LY12" s="4663"/>
      <c r="LZ12" s="4663"/>
      <c r="MA12" s="4663"/>
      <c r="MB12" s="4663"/>
      <c r="MC12" s="4663"/>
      <c r="MD12" s="4663"/>
      <c r="ME12" s="4663"/>
      <c r="MF12" s="4663"/>
      <c r="MG12" s="4663"/>
      <c r="MH12" s="4663"/>
      <c r="MI12" s="4663"/>
      <c r="MJ12" s="4663"/>
      <c r="MK12" s="4663"/>
      <c r="ML12" s="4663"/>
      <c r="MM12" s="4663"/>
      <c r="MN12" s="4663"/>
      <c r="MO12" s="4663"/>
      <c r="MP12" s="4663"/>
      <c r="MQ12" s="4663"/>
      <c r="MR12" s="4663"/>
      <c r="MS12" s="4663"/>
      <c r="MT12" s="4663"/>
      <c r="MU12" s="4663"/>
      <c r="MV12" s="4663"/>
      <c r="MW12" s="4663"/>
      <c r="MX12" s="4663"/>
      <c r="MY12" s="4663"/>
      <c r="MZ12" s="4663"/>
      <c r="NA12" s="4663"/>
      <c r="NB12" s="4663"/>
      <c r="NC12" s="4663"/>
      <c r="ND12" s="4663"/>
      <c r="NE12" s="4663"/>
      <c r="NF12" s="4663"/>
      <c r="NG12" s="4663"/>
      <c r="NH12" s="4663"/>
      <c r="NI12" s="4663"/>
      <c r="NJ12" s="4663"/>
      <c r="NK12" s="4663"/>
      <c r="NL12" s="4663"/>
      <c r="NM12" s="4663"/>
      <c r="NN12" s="4663"/>
      <c r="NO12" s="4663"/>
      <c r="NP12" s="4663"/>
      <c r="NQ12" s="4663"/>
      <c r="NR12" s="4663"/>
      <c r="NS12" s="4663"/>
      <c r="NT12" s="4663"/>
      <c r="NU12" s="4663"/>
      <c r="NV12" s="4663"/>
      <c r="NW12" s="4663"/>
      <c r="NX12" s="4663"/>
      <c r="NY12" s="4663"/>
      <c r="NZ12" s="4663"/>
      <c r="OA12" s="4663"/>
      <c r="OB12" s="4663"/>
      <c r="OC12" s="4663"/>
      <c r="OD12" s="4663"/>
      <c r="OE12" s="4663"/>
      <c r="OF12" s="4663"/>
      <c r="OG12" s="4663"/>
      <c r="OH12" s="4663"/>
      <c r="OI12" s="4663"/>
      <c r="OJ12" s="4663"/>
      <c r="OK12" s="4663"/>
      <c r="OL12" s="4663"/>
      <c r="OM12" s="4663"/>
      <c r="ON12" s="4663"/>
      <c r="OO12" s="4663"/>
      <c r="OP12" s="4663"/>
      <c r="OQ12" s="4663"/>
      <c r="OR12" s="4663"/>
      <c r="OS12" s="4663"/>
      <c r="OT12" s="4663"/>
      <c r="OU12" s="4663"/>
      <c r="OV12" s="4663"/>
      <c r="OW12" s="4663"/>
      <c r="OX12" s="4663"/>
      <c r="OY12" s="4663"/>
      <c r="OZ12" s="4663"/>
      <c r="PA12" s="4663"/>
      <c r="PB12" s="4663"/>
      <c r="PC12" s="4663"/>
      <c r="PD12" s="4663"/>
      <c r="PE12" s="4663"/>
      <c r="PF12" s="4663"/>
      <c r="PG12" s="4663"/>
      <c r="PH12" s="4663"/>
      <c r="PI12" s="4663"/>
      <c r="PJ12" s="4663"/>
      <c r="PK12" s="4663"/>
      <c r="PL12" s="4663"/>
      <c r="PM12" s="4663"/>
      <c r="PN12" s="4663"/>
      <c r="PO12" s="4663"/>
      <c r="PP12" s="4663"/>
      <c r="PQ12" s="4663"/>
      <c r="PR12" s="4663"/>
      <c r="PS12" s="4663"/>
      <c r="PT12" s="4663"/>
      <c r="PU12" s="4663"/>
      <c r="PV12" s="4663"/>
      <c r="PW12" s="4663"/>
      <c r="PX12" s="4663"/>
      <c r="PY12" s="4663"/>
      <c r="PZ12" s="4663"/>
      <c r="QA12" s="4663"/>
      <c r="QB12" s="4663"/>
      <c r="QC12" s="4663"/>
      <c r="QD12" s="4663"/>
      <c r="QE12" s="4663"/>
      <c r="QF12" s="4663"/>
      <c r="QG12" s="4663"/>
      <c r="QH12" s="4663"/>
      <c r="QI12" s="4663"/>
      <c r="QJ12" s="4663"/>
      <c r="QK12" s="4663"/>
      <c r="QL12" s="4663"/>
      <c r="QM12" s="4663"/>
      <c r="QN12" s="4663"/>
      <c r="QO12" s="4663"/>
      <c r="QP12" s="4663"/>
      <c r="QQ12" s="4663"/>
      <c r="QR12" s="4663"/>
      <c r="QS12" s="4663"/>
      <c r="QT12" s="4663"/>
      <c r="QU12" s="4663"/>
      <c r="QV12" s="4663"/>
      <c r="QW12" s="4663"/>
      <c r="QX12" s="4663"/>
      <c r="QY12" s="4663"/>
      <c r="QZ12" s="4663"/>
      <c r="RA12" s="4663"/>
      <c r="RB12" s="4663"/>
      <c r="RC12" s="4663"/>
      <c r="RD12" s="4663"/>
      <c r="RE12" s="4663"/>
      <c r="RF12" s="4663"/>
      <c r="RG12" s="4663"/>
      <c r="RH12" s="4663"/>
      <c r="RI12" s="4663"/>
      <c r="RJ12" s="4663"/>
      <c r="RK12" s="4663"/>
      <c r="RL12" s="4663"/>
      <c r="RM12" s="4663"/>
      <c r="RN12" s="4663"/>
      <c r="RO12" s="4663"/>
      <c r="RP12" s="4663"/>
      <c r="RQ12" s="4663"/>
      <c r="RR12" s="4663"/>
      <c r="RS12" s="4663"/>
      <c r="RT12" s="4663"/>
      <c r="RU12" s="4663"/>
      <c r="RV12" s="4663"/>
      <c r="RW12" s="4663"/>
      <c r="RX12" s="4663"/>
      <c r="RY12" s="4663"/>
      <c r="RZ12" s="4663"/>
      <c r="SA12" s="4663"/>
      <c r="SB12" s="4663"/>
      <c r="SC12" s="4663"/>
      <c r="SD12" s="4663"/>
      <c r="SE12" s="4663"/>
      <c r="SF12" s="4663"/>
      <c r="SG12" s="4663"/>
      <c r="SH12" s="4663"/>
      <c r="SI12" s="4663"/>
      <c r="SJ12" s="4663"/>
      <c r="SK12" s="4663"/>
      <c r="SL12" s="4663"/>
      <c r="SM12" s="4663"/>
      <c r="SN12" s="4663"/>
      <c r="SO12" s="4663"/>
      <c r="SP12" s="4663"/>
      <c r="SQ12" s="4663"/>
      <c r="SR12" s="4663"/>
      <c r="SS12" s="4663"/>
      <c r="ST12" s="4663"/>
      <c r="SU12" s="4663"/>
      <c r="SV12" s="4663"/>
      <c r="SW12" s="4663"/>
      <c r="SX12" s="4663"/>
      <c r="SY12" s="4663"/>
    </row>
    <row r="13" spans="1:519" ht="14.4" x14ac:dyDescent="0.3">
      <c r="A13" s="3138">
        <v>0.05</v>
      </c>
      <c r="B13" s="3137" t="s">
        <v>484</v>
      </c>
      <c r="C13" s="4664">
        <v>0</v>
      </c>
      <c r="D13" s="4664">
        <v>7</v>
      </c>
      <c r="E13" s="4664">
        <v>32</v>
      </c>
      <c r="F13" s="4664">
        <v>12</v>
      </c>
      <c r="G13" s="4664">
        <v>11</v>
      </c>
      <c r="H13" s="4664">
        <v>0</v>
      </c>
      <c r="I13" s="4664">
        <v>0</v>
      </c>
      <c r="J13" s="4664">
        <v>3</v>
      </c>
      <c r="K13" s="4664">
        <v>9</v>
      </c>
      <c r="L13" s="4664">
        <v>11</v>
      </c>
      <c r="M13" s="4664">
        <v>9</v>
      </c>
      <c r="N13" s="4664">
        <v>12</v>
      </c>
      <c r="O13" s="4664">
        <v>12</v>
      </c>
      <c r="P13" s="4664">
        <v>21</v>
      </c>
      <c r="Q13" s="4664">
        <v>3</v>
      </c>
      <c r="R13" s="4664">
        <v>8</v>
      </c>
      <c r="S13" s="4664">
        <v>10</v>
      </c>
      <c r="T13" s="4664">
        <v>6</v>
      </c>
      <c r="U13" s="4664">
        <v>6</v>
      </c>
      <c r="V13" s="4664">
        <v>14</v>
      </c>
      <c r="W13" s="4664">
        <v>10</v>
      </c>
      <c r="X13" s="4664">
        <v>4</v>
      </c>
      <c r="Y13" s="4664">
        <v>0</v>
      </c>
      <c r="Z13" s="4664">
        <v>16</v>
      </c>
      <c r="AA13" s="4664">
        <v>14</v>
      </c>
      <c r="AB13" s="4664">
        <v>6</v>
      </c>
      <c r="AC13" s="4664">
        <v>6</v>
      </c>
      <c r="AD13" s="4664">
        <v>11</v>
      </c>
      <c r="AE13" s="4664">
        <v>11</v>
      </c>
      <c r="AF13" s="4664">
        <v>8</v>
      </c>
      <c r="AG13" s="4664">
        <v>0</v>
      </c>
      <c r="AH13" s="4664">
        <v>18</v>
      </c>
      <c r="AI13" s="4664">
        <v>0</v>
      </c>
      <c r="AJ13" s="4664">
        <v>0</v>
      </c>
      <c r="AK13" s="4664">
        <v>0</v>
      </c>
      <c r="AL13" s="4664">
        <v>31</v>
      </c>
      <c r="AM13" s="4664">
        <v>31</v>
      </c>
      <c r="AN13" s="4664">
        <v>13</v>
      </c>
      <c r="AO13" s="4664">
        <v>9</v>
      </c>
      <c r="AP13" s="4664">
        <v>14</v>
      </c>
      <c r="AQ13" s="4664">
        <v>14</v>
      </c>
      <c r="AR13" s="4664">
        <v>18</v>
      </c>
      <c r="AS13" s="4664">
        <v>7</v>
      </c>
      <c r="AT13" s="4664">
        <v>8</v>
      </c>
      <c r="AU13" s="4664">
        <v>11</v>
      </c>
      <c r="AV13" s="4664">
        <v>12</v>
      </c>
      <c r="AW13" s="4664">
        <v>9</v>
      </c>
      <c r="AX13" s="4664">
        <v>4</v>
      </c>
      <c r="AY13" s="4664">
        <v>9</v>
      </c>
      <c r="AZ13" s="4664">
        <v>15</v>
      </c>
      <c r="BA13" s="4664">
        <v>12</v>
      </c>
      <c r="BB13" s="4664">
        <v>18</v>
      </c>
      <c r="BC13" s="4664">
        <v>15</v>
      </c>
      <c r="BD13" s="4664">
        <v>0</v>
      </c>
      <c r="BE13" s="4664">
        <v>9</v>
      </c>
      <c r="BF13" s="4664">
        <v>13</v>
      </c>
      <c r="BG13" s="4664">
        <v>14</v>
      </c>
      <c r="BH13" s="4664">
        <v>3</v>
      </c>
      <c r="BI13" s="4664">
        <v>8</v>
      </c>
      <c r="BJ13" s="4664">
        <v>13</v>
      </c>
      <c r="BK13" s="4664">
        <v>12</v>
      </c>
      <c r="BL13" s="4664">
        <v>7</v>
      </c>
      <c r="BM13" s="4664">
        <v>6</v>
      </c>
      <c r="BN13" s="4664">
        <v>20</v>
      </c>
      <c r="BO13" s="4664">
        <v>12</v>
      </c>
      <c r="BP13" s="4664">
        <v>17</v>
      </c>
      <c r="BQ13" s="4664">
        <v>6</v>
      </c>
      <c r="BR13" s="4664">
        <v>12</v>
      </c>
      <c r="BS13" s="4664">
        <v>12</v>
      </c>
      <c r="BT13" s="4664">
        <f>4+1+3+1</f>
        <v>9</v>
      </c>
      <c r="BU13" s="4664">
        <f>6+5</f>
        <v>11</v>
      </c>
      <c r="BV13" s="4664">
        <v>6</v>
      </c>
      <c r="BW13" s="4664">
        <v>7</v>
      </c>
      <c r="BX13" s="4664">
        <v>8</v>
      </c>
      <c r="BY13" s="4664">
        <f>21+1+3</f>
        <v>25</v>
      </c>
      <c r="BZ13" s="4664">
        <f>11+1+2</f>
        <v>14</v>
      </c>
      <c r="CA13" s="4664">
        <f>7+3</f>
        <v>10</v>
      </c>
      <c r="CB13" s="4664">
        <f>10+2</f>
        <v>12</v>
      </c>
      <c r="CC13" s="4664">
        <f>3+3</f>
        <v>6</v>
      </c>
      <c r="CD13" s="4664">
        <f>12+2</f>
        <v>14</v>
      </c>
      <c r="CE13" s="4664">
        <v>18</v>
      </c>
      <c r="CF13" s="4664">
        <f>9+2</f>
        <v>11</v>
      </c>
      <c r="CG13" s="4664">
        <v>9</v>
      </c>
      <c r="CH13" s="4664">
        <f>10+3+1</f>
        <v>14</v>
      </c>
      <c r="CI13" s="4664">
        <f>8+1+3</f>
        <v>12</v>
      </c>
      <c r="CJ13" s="4664">
        <f>9+2</f>
        <v>11</v>
      </c>
      <c r="CK13" s="4664">
        <f>2+2+2+1</f>
        <v>7</v>
      </c>
      <c r="CL13" s="4664">
        <v>0</v>
      </c>
      <c r="CM13" s="4664">
        <v>0</v>
      </c>
      <c r="CN13" s="4664">
        <f>6+3+1</f>
        <v>10</v>
      </c>
      <c r="CO13" s="4664">
        <f>11+2+3</f>
        <v>16</v>
      </c>
      <c r="CP13" s="4664">
        <v>8</v>
      </c>
      <c r="CQ13" s="4664">
        <f>10+1</f>
        <v>11</v>
      </c>
      <c r="CR13" s="4664">
        <v>20</v>
      </c>
      <c r="CS13" s="4664">
        <f>6+2</f>
        <v>8</v>
      </c>
      <c r="CT13" s="4664">
        <f>7+1+2+1</f>
        <v>11</v>
      </c>
      <c r="CU13" s="4664">
        <v>4</v>
      </c>
      <c r="CV13" s="4664">
        <v>0</v>
      </c>
      <c r="CW13" s="4664">
        <v>9</v>
      </c>
      <c r="CX13" s="4664">
        <v>28</v>
      </c>
      <c r="CY13" s="4664">
        <f>7+2+2+1</f>
        <v>12</v>
      </c>
      <c r="CZ13" s="4664">
        <v>13</v>
      </c>
      <c r="DA13" s="4664">
        <f>4+1</f>
        <v>5</v>
      </c>
      <c r="DB13" s="4664">
        <v>0</v>
      </c>
      <c r="DC13" s="4664">
        <v>0</v>
      </c>
      <c r="DD13" s="4664">
        <v>7</v>
      </c>
      <c r="DE13" s="4664">
        <f>1+2+3</f>
        <v>6</v>
      </c>
      <c r="DF13" s="4664">
        <v>0</v>
      </c>
      <c r="DG13" s="4664">
        <v>17</v>
      </c>
      <c r="DH13" s="4664">
        <f>3+4</f>
        <v>7</v>
      </c>
      <c r="DI13" s="4664">
        <f>17+2+3</f>
        <v>22</v>
      </c>
      <c r="DJ13" s="4664">
        <f>6+4+9+3</f>
        <v>22</v>
      </c>
      <c r="DK13" s="4664">
        <f>6+3</f>
        <v>9</v>
      </c>
      <c r="DL13" s="4664">
        <f>3+1+3+1</f>
        <v>8</v>
      </c>
      <c r="DM13" s="4664">
        <f>8+3+3+1</f>
        <v>15</v>
      </c>
      <c r="DN13" s="4664">
        <f>4+1+3+1</f>
        <v>9</v>
      </c>
      <c r="DO13" s="4664">
        <v>12</v>
      </c>
      <c r="DP13" s="4664">
        <f>9+1</f>
        <v>10</v>
      </c>
      <c r="DQ13" s="4664">
        <v>10</v>
      </c>
      <c r="DR13" s="4664">
        <f>6+1+2</f>
        <v>9</v>
      </c>
      <c r="DS13" s="4664">
        <f>9+3+2+2</f>
        <v>16</v>
      </c>
      <c r="DT13" s="4664">
        <v>14</v>
      </c>
      <c r="DU13" s="4664">
        <v>2</v>
      </c>
      <c r="DV13" s="4664">
        <v>15</v>
      </c>
      <c r="DW13" s="4664">
        <v>6</v>
      </c>
      <c r="DX13" s="4664">
        <f>17+5</f>
        <v>22</v>
      </c>
      <c r="DY13" s="4664">
        <f>7+3</f>
        <v>10</v>
      </c>
      <c r="DZ13" s="4664">
        <v>7</v>
      </c>
      <c r="EA13" s="4664">
        <v>12</v>
      </c>
      <c r="EB13" s="4664">
        <v>5</v>
      </c>
      <c r="EC13" s="4664">
        <v>9</v>
      </c>
      <c r="ED13" s="4664">
        <v>10</v>
      </c>
      <c r="EE13" s="4664">
        <v>6</v>
      </c>
      <c r="EF13" s="4664">
        <v>6</v>
      </c>
      <c r="EG13" s="4664">
        <v>9</v>
      </c>
      <c r="EH13" s="4664">
        <v>7</v>
      </c>
      <c r="EI13" s="4664">
        <v>3</v>
      </c>
      <c r="EJ13" s="4664">
        <v>14</v>
      </c>
      <c r="EK13" s="4664">
        <f>13+4+2+1</f>
        <v>20</v>
      </c>
      <c r="EL13" s="4664">
        <v>0</v>
      </c>
      <c r="EM13" s="4664">
        <f>5+2+3</f>
        <v>10</v>
      </c>
      <c r="EN13" s="4664">
        <v>4</v>
      </c>
      <c r="EO13" s="4664">
        <v>10</v>
      </c>
      <c r="EP13" s="4664">
        <f>8+4+3+2</f>
        <v>17</v>
      </c>
      <c r="EQ13" s="4664">
        <v>4</v>
      </c>
      <c r="ER13" s="4664">
        <v>18</v>
      </c>
      <c r="ES13" s="4664">
        <f>5+5+3+2</f>
        <v>15</v>
      </c>
      <c r="ET13" s="4664">
        <v>9</v>
      </c>
      <c r="EU13" s="4664">
        <f>4+1+4+1</f>
        <v>10</v>
      </c>
      <c r="EV13" s="4664">
        <f>3+5+3</f>
        <v>11</v>
      </c>
      <c r="EW13" s="4664">
        <f>7+1+3+2</f>
        <v>13</v>
      </c>
      <c r="EX13" s="4664">
        <f>5+4</f>
        <v>9</v>
      </c>
      <c r="EY13" s="4664">
        <v>12</v>
      </c>
      <c r="EZ13" s="4664">
        <f>8+1+3+1</f>
        <v>13</v>
      </c>
      <c r="FA13" s="4664">
        <v>13</v>
      </c>
      <c r="FB13" s="4664">
        <v>11</v>
      </c>
      <c r="FC13" s="4664">
        <f>6+2</f>
        <v>8</v>
      </c>
      <c r="FD13" s="4664">
        <v>11</v>
      </c>
      <c r="FE13" s="4664">
        <f>8+2+3+1</f>
        <v>14</v>
      </c>
      <c r="FF13" s="4664">
        <v>16</v>
      </c>
      <c r="FG13" s="4664">
        <v>11</v>
      </c>
      <c r="FH13" s="4664">
        <f>4+1</f>
        <v>5</v>
      </c>
      <c r="FI13" s="4664">
        <v>7</v>
      </c>
      <c r="FJ13" s="4664">
        <f>3+1+1+1</f>
        <v>6</v>
      </c>
      <c r="FK13" s="4664">
        <v>0</v>
      </c>
      <c r="FL13" s="4664">
        <v>0</v>
      </c>
      <c r="FM13" s="4664">
        <v>9</v>
      </c>
      <c r="FN13" s="4664">
        <f>12+1+6</f>
        <v>19</v>
      </c>
      <c r="FO13" s="4664">
        <v>4</v>
      </c>
      <c r="FP13" s="4664">
        <f>2+1+3+2</f>
        <v>8</v>
      </c>
      <c r="FQ13" s="4664">
        <v>11</v>
      </c>
      <c r="FR13" s="4664">
        <v>12</v>
      </c>
      <c r="FS13" s="4664">
        <f>2+1</f>
        <v>3</v>
      </c>
      <c r="FT13" s="4664">
        <v>16</v>
      </c>
      <c r="FU13" s="4664">
        <v>0</v>
      </c>
      <c r="FV13" s="4664">
        <f>5+6+7+2</f>
        <v>20</v>
      </c>
      <c r="FW13" s="4664">
        <f>11+6+4+2</f>
        <v>23</v>
      </c>
      <c r="FX13" s="4664">
        <v>0</v>
      </c>
      <c r="FY13" s="4664">
        <f>2+4</f>
        <v>6</v>
      </c>
      <c r="FZ13" s="4664">
        <v>7</v>
      </c>
      <c r="GA13" s="4664">
        <f>6</f>
        <v>6</v>
      </c>
      <c r="GB13" s="4664">
        <f>4+3+2+2</f>
        <v>11</v>
      </c>
      <c r="GC13" s="4664">
        <v>0</v>
      </c>
      <c r="GD13" s="4664">
        <f>10+2+3+3</f>
        <v>18</v>
      </c>
      <c r="GE13" s="4664">
        <v>0</v>
      </c>
      <c r="GF13" s="4664">
        <v>0</v>
      </c>
      <c r="GG13" s="4664">
        <f>6+3+3</f>
        <v>12</v>
      </c>
      <c r="GH13" s="4664">
        <f>16+20+6+4</f>
        <v>46</v>
      </c>
      <c r="GI13" s="4664">
        <f>3+2</f>
        <v>5</v>
      </c>
      <c r="GJ13" s="4664">
        <f>2+8+3+4</f>
        <v>17</v>
      </c>
      <c r="GK13" s="4664">
        <f>7+4+2+1</f>
        <v>14</v>
      </c>
      <c r="GL13" s="4664">
        <v>11</v>
      </c>
      <c r="GM13" s="4664">
        <v>10</v>
      </c>
      <c r="GN13" s="4664">
        <f>1+4+1+1</f>
        <v>7</v>
      </c>
      <c r="GO13" s="4664">
        <f>4+4+2+1</f>
        <v>11</v>
      </c>
      <c r="GP13" s="4664">
        <f>1+1+2</f>
        <v>4</v>
      </c>
      <c r="GQ13" s="4664">
        <f>6+3+2+1</f>
        <v>12</v>
      </c>
      <c r="GR13" s="4664">
        <f>3</f>
        <v>3</v>
      </c>
      <c r="GS13" s="4664">
        <f>1+1</f>
        <v>2</v>
      </c>
      <c r="GT13" s="4664">
        <f>2+2+3+3</f>
        <v>10</v>
      </c>
      <c r="GU13" s="4664">
        <f>4+1+1+1</f>
        <v>7</v>
      </c>
      <c r="GV13" s="4664">
        <f>1+8+2+1</f>
        <v>12</v>
      </c>
      <c r="GW13" s="4664">
        <f>4+6</f>
        <v>10</v>
      </c>
      <c r="GX13" s="4664">
        <f>3+5+2+1</f>
        <v>11</v>
      </c>
      <c r="GY13" s="4664">
        <f>1+1+1+1</f>
        <v>4</v>
      </c>
      <c r="GZ13" s="4664">
        <f>8+2+3+2</f>
        <v>15</v>
      </c>
      <c r="HA13" s="4664">
        <f>1+1+2+2</f>
        <v>6</v>
      </c>
      <c r="HB13" s="4664">
        <f>2</f>
        <v>2</v>
      </c>
      <c r="HC13" s="4664">
        <f>1+6+1</f>
        <v>8</v>
      </c>
      <c r="HD13" s="4664">
        <f>7+2+5+3</f>
        <v>17</v>
      </c>
      <c r="HE13" s="4664">
        <v>5</v>
      </c>
      <c r="HF13" s="4664">
        <f>8+1+1</f>
        <v>10</v>
      </c>
      <c r="HG13" s="4664">
        <v>3</v>
      </c>
      <c r="HH13" s="4664">
        <f>1+6+1+2</f>
        <v>10</v>
      </c>
      <c r="HI13" s="4664">
        <f>1+3+1+2</f>
        <v>7</v>
      </c>
      <c r="HJ13" s="4664">
        <f>5+3+3+1</f>
        <v>12</v>
      </c>
      <c r="HK13" s="4664">
        <v>16</v>
      </c>
      <c r="HL13" s="4664">
        <f>1+1</f>
        <v>2</v>
      </c>
      <c r="HM13" s="4664">
        <f>4+6+3+3</f>
        <v>16</v>
      </c>
      <c r="HN13" s="4664">
        <f>1+3+1</f>
        <v>5</v>
      </c>
      <c r="HO13" s="4664">
        <v>0</v>
      </c>
      <c r="HP13" s="4664">
        <v>1</v>
      </c>
      <c r="HQ13" s="4664">
        <v>0</v>
      </c>
      <c r="HR13" s="4664">
        <f>2+10+3+5</f>
        <v>20</v>
      </c>
      <c r="HS13" s="4664">
        <f>6+6+4+6</f>
        <v>22</v>
      </c>
      <c r="HT13" s="4664">
        <f>6+6+4+6</f>
        <v>22</v>
      </c>
      <c r="HU13" s="4664">
        <v>21</v>
      </c>
      <c r="HV13" s="4664">
        <f>1+7+1+1</f>
        <v>10</v>
      </c>
      <c r="HW13" s="4664">
        <v>12</v>
      </c>
      <c r="HX13" s="4664">
        <v>7</v>
      </c>
      <c r="HY13" s="4664">
        <v>19</v>
      </c>
      <c r="HZ13" s="4664">
        <f>2+14+2+3</f>
        <v>21</v>
      </c>
      <c r="IA13" s="4664">
        <f>1+9+3</f>
        <v>13</v>
      </c>
      <c r="IB13" s="4664">
        <f>1</f>
        <v>1</v>
      </c>
      <c r="IC13" s="4664">
        <f>1+4+1</f>
        <v>6</v>
      </c>
      <c r="ID13" s="4664">
        <v>0</v>
      </c>
      <c r="IE13" s="4664">
        <f>2+1</f>
        <v>3</v>
      </c>
      <c r="IF13" s="4664">
        <f>1+2</f>
        <v>3</v>
      </c>
      <c r="IG13" s="4664">
        <v>22</v>
      </c>
      <c r="IH13" s="4664">
        <f>2+6+3</f>
        <v>11</v>
      </c>
      <c r="II13" s="4664">
        <v>29</v>
      </c>
      <c r="IJ13" s="4664">
        <v>0</v>
      </c>
      <c r="IK13" s="4664">
        <f>2+10+5+4</f>
        <v>21</v>
      </c>
      <c r="IL13" s="4664">
        <f>2+2</f>
        <v>4</v>
      </c>
      <c r="IM13" s="4664">
        <f>1+4+5+3</f>
        <v>13</v>
      </c>
      <c r="IN13" s="4664">
        <f>8+3+3</f>
        <v>14</v>
      </c>
      <c r="IO13" s="4664">
        <v>10</v>
      </c>
      <c r="IP13" s="4664">
        <f>1+8+2</f>
        <v>11</v>
      </c>
      <c r="IQ13" s="4664">
        <f>5+5+2</f>
        <v>12</v>
      </c>
      <c r="IR13" s="4664">
        <f>1+4+5+5</f>
        <v>15</v>
      </c>
      <c r="IS13" s="4664">
        <f>3+3+3+3</f>
        <v>12</v>
      </c>
      <c r="IT13" s="4664">
        <v>14</v>
      </c>
      <c r="IU13" s="4664">
        <f>7+1</f>
        <v>8</v>
      </c>
      <c r="IV13" s="4664">
        <v>0</v>
      </c>
      <c r="IW13" s="4664">
        <v>19</v>
      </c>
      <c r="IX13" s="4664">
        <f>1+4</f>
        <v>5</v>
      </c>
      <c r="IY13" s="4664">
        <v>21</v>
      </c>
      <c r="IZ13" s="4664">
        <v>6</v>
      </c>
      <c r="JA13" s="4664">
        <v>12</v>
      </c>
      <c r="JB13" s="4664">
        <v>12</v>
      </c>
      <c r="JC13" s="4664">
        <f>1+1+3+5</f>
        <v>10</v>
      </c>
      <c r="JD13" s="4664">
        <f>4+1</f>
        <v>5</v>
      </c>
      <c r="JE13" s="4664">
        <f>1+1+6+2</f>
        <v>10</v>
      </c>
      <c r="JF13" s="4664">
        <v>0</v>
      </c>
      <c r="JG13" s="4664">
        <f>3+4+1</f>
        <v>8</v>
      </c>
      <c r="JH13" s="4664">
        <f>15+8</f>
        <v>23</v>
      </c>
      <c r="JI13" s="4664">
        <f>1+6+1+5</f>
        <v>13</v>
      </c>
      <c r="JJ13" s="4664">
        <f>4+16+1+8</f>
        <v>29</v>
      </c>
      <c r="JK13" s="4664">
        <v>0</v>
      </c>
      <c r="JL13" s="4664">
        <f>2+25+2+5</f>
        <v>34</v>
      </c>
      <c r="JM13" s="4664">
        <f>13+1</f>
        <v>14</v>
      </c>
      <c r="JN13" s="4664">
        <f>1+2+1</f>
        <v>4</v>
      </c>
      <c r="JO13" s="4664">
        <f>6+3+6</f>
        <v>15</v>
      </c>
      <c r="JP13" s="4664">
        <v>24</v>
      </c>
      <c r="JQ13" s="4664">
        <f>3+6+2+5</f>
        <v>16</v>
      </c>
      <c r="JR13" s="4664">
        <f>1+7+3+1</f>
        <v>12</v>
      </c>
      <c r="JS13" s="4664">
        <f>1+9+3+1</f>
        <v>14</v>
      </c>
      <c r="JT13" s="4664">
        <f>11+5+2</f>
        <v>18</v>
      </c>
      <c r="JU13" s="4664">
        <f>7+2+1</f>
        <v>10</v>
      </c>
      <c r="JV13" s="4664">
        <f>2+20+2+7</f>
        <v>31</v>
      </c>
      <c r="JW13" s="4664">
        <f>2+8+1+3</f>
        <v>14</v>
      </c>
      <c r="JX13" s="4664">
        <f>1+5+1+4</f>
        <v>11</v>
      </c>
      <c r="JY13" s="4664">
        <f>1+13+3+4</f>
        <v>21</v>
      </c>
      <c r="JZ13" s="4664">
        <f>3+6+2+3</f>
        <v>14</v>
      </c>
      <c r="KA13" s="4664">
        <f>1+7+3</f>
        <v>11</v>
      </c>
      <c r="KB13" s="4664">
        <v>15</v>
      </c>
      <c r="KC13" s="4664">
        <v>25</v>
      </c>
      <c r="KD13" s="4664">
        <f>2+8+3+3</f>
        <v>16</v>
      </c>
      <c r="KE13" s="4664">
        <f>11+2</f>
        <v>13</v>
      </c>
      <c r="KF13" s="4664">
        <f>2+2+3+2</f>
        <v>9</v>
      </c>
      <c r="KG13" s="4664">
        <f>1+6+6+5</f>
        <v>18</v>
      </c>
      <c r="KH13" s="4664">
        <f>11+3</f>
        <v>14</v>
      </c>
      <c r="KI13" s="4664">
        <v>4</v>
      </c>
      <c r="KJ13" s="4664">
        <f>1+8+2+2</f>
        <v>13</v>
      </c>
      <c r="KK13" s="4664">
        <v>11</v>
      </c>
      <c r="KL13" s="4664">
        <v>5</v>
      </c>
      <c r="KM13" s="4664">
        <f>7+2</f>
        <v>9</v>
      </c>
      <c r="KN13" s="4664">
        <f>11+1+3</f>
        <v>15</v>
      </c>
      <c r="KO13" s="4664">
        <f>5+1</f>
        <v>6</v>
      </c>
      <c r="KP13" s="4664">
        <v>12</v>
      </c>
      <c r="KQ13" s="4664">
        <v>8</v>
      </c>
      <c r="KR13" s="4664">
        <f>8+3</f>
        <v>11</v>
      </c>
      <c r="KS13" s="4664">
        <v>0</v>
      </c>
      <c r="KT13" s="4664">
        <f>3+3+5+1</f>
        <v>12</v>
      </c>
      <c r="KU13" s="4664">
        <f>1+19+8</f>
        <v>28</v>
      </c>
      <c r="KV13" s="4664">
        <f>1+8+2+2</f>
        <v>13</v>
      </c>
      <c r="KW13" s="4664">
        <v>0</v>
      </c>
      <c r="KX13" s="4664">
        <v>0</v>
      </c>
      <c r="KY13" s="4664">
        <v>0</v>
      </c>
      <c r="KZ13" s="4664">
        <v>0</v>
      </c>
      <c r="LA13" s="4664">
        <v>0</v>
      </c>
      <c r="LB13" s="4664">
        <v>0</v>
      </c>
      <c r="LC13" s="4664">
        <v>0</v>
      </c>
      <c r="LD13" s="4664">
        <f>3+27+5+9</f>
        <v>44</v>
      </c>
      <c r="LE13" s="4664">
        <f>2+37+6+2</f>
        <v>47</v>
      </c>
      <c r="LF13" s="4664">
        <v>33</v>
      </c>
      <c r="LG13" s="4664">
        <f>21+2+3</f>
        <v>26</v>
      </c>
      <c r="LH13" s="4664">
        <f>10+2+2</f>
        <v>14</v>
      </c>
      <c r="LI13" s="4664">
        <f>13+3</f>
        <v>16</v>
      </c>
      <c r="LJ13" s="4664">
        <f>3+2+2</f>
        <v>7</v>
      </c>
      <c r="LK13" s="4664">
        <v>0</v>
      </c>
      <c r="LL13" s="4664">
        <f>20+1</f>
        <v>21</v>
      </c>
      <c r="LM13" s="4664">
        <v>0</v>
      </c>
      <c r="LN13" s="4664">
        <v>0</v>
      </c>
      <c r="LO13" s="4664">
        <f>10+2+2</f>
        <v>14</v>
      </c>
      <c r="LP13" s="4664">
        <v>28</v>
      </c>
      <c r="LQ13" s="4664">
        <v>12</v>
      </c>
      <c r="LR13" s="4664">
        <v>9</v>
      </c>
      <c r="LS13" s="4664">
        <f>1+7+1+1</f>
        <v>10</v>
      </c>
      <c r="LT13" s="4664">
        <v>11</v>
      </c>
      <c r="LU13" s="4664">
        <v>0</v>
      </c>
      <c r="LV13" s="4664">
        <v>0</v>
      </c>
      <c r="LW13" s="4664">
        <v>14</v>
      </c>
      <c r="LX13" s="4664">
        <f>1+12+2+5</f>
        <v>20</v>
      </c>
      <c r="LY13" s="4664">
        <f>1+18+1+2</f>
        <v>22</v>
      </c>
      <c r="LZ13" s="4664">
        <v>7</v>
      </c>
      <c r="MA13" s="4664">
        <f>9+2+3</f>
        <v>14</v>
      </c>
      <c r="MB13" s="4664">
        <f>7+1+3</f>
        <v>11</v>
      </c>
      <c r="MC13" s="4664">
        <f>15+1+3</f>
        <v>19</v>
      </c>
      <c r="MD13" s="4664">
        <f>1+4+2</f>
        <v>7</v>
      </c>
      <c r="ME13" s="4664">
        <v>11</v>
      </c>
      <c r="MF13" s="4664">
        <f>1+9+1</f>
        <v>11</v>
      </c>
      <c r="MG13" s="4664">
        <f>1+8+1+1</f>
        <v>11</v>
      </c>
      <c r="MH13" s="4664">
        <v>9</v>
      </c>
      <c r="MI13" s="4664">
        <v>8</v>
      </c>
      <c r="MJ13" s="4664">
        <v>0</v>
      </c>
      <c r="MK13" s="4664">
        <v>0</v>
      </c>
      <c r="ML13" s="4664">
        <v>0</v>
      </c>
      <c r="MM13" s="4664">
        <v>6</v>
      </c>
      <c r="MN13" s="4664">
        <v>0</v>
      </c>
      <c r="MO13" s="4664">
        <v>0</v>
      </c>
      <c r="MP13" s="4664">
        <v>0</v>
      </c>
      <c r="MQ13" s="4664">
        <v>0</v>
      </c>
      <c r="MR13" s="4664">
        <v>0</v>
      </c>
      <c r="MS13" s="4664">
        <v>0</v>
      </c>
      <c r="MT13" s="4664">
        <v>0</v>
      </c>
      <c r="MU13" s="4664">
        <v>0</v>
      </c>
      <c r="MV13" s="4664">
        <v>0</v>
      </c>
      <c r="MW13" s="4664">
        <v>0</v>
      </c>
      <c r="MX13" s="4664">
        <v>0</v>
      </c>
      <c r="MY13" s="4664">
        <v>0</v>
      </c>
      <c r="MZ13" s="4664">
        <v>0</v>
      </c>
      <c r="NA13" s="4664">
        <v>0</v>
      </c>
      <c r="NB13" s="4664">
        <v>0</v>
      </c>
      <c r="NC13" s="4664">
        <v>0</v>
      </c>
      <c r="ND13" s="4664">
        <v>0</v>
      </c>
      <c r="NE13" s="4664">
        <v>7</v>
      </c>
      <c r="NF13" s="4664">
        <v>14</v>
      </c>
      <c r="NG13" s="4664">
        <v>6</v>
      </c>
      <c r="NH13" s="4664">
        <v>0</v>
      </c>
      <c r="NI13" s="4664">
        <v>0</v>
      </c>
      <c r="NJ13" s="4664">
        <v>0</v>
      </c>
      <c r="NK13" s="4664">
        <v>0</v>
      </c>
      <c r="NL13" s="4664">
        <v>0</v>
      </c>
      <c r="NM13" s="4664">
        <v>5</v>
      </c>
      <c r="NN13" s="4664">
        <v>0</v>
      </c>
      <c r="NO13" s="4664">
        <v>0</v>
      </c>
      <c r="NP13" s="4664">
        <v>0</v>
      </c>
      <c r="NQ13" s="4664">
        <v>0</v>
      </c>
      <c r="NR13" s="4664">
        <v>7</v>
      </c>
      <c r="NS13" s="4664">
        <v>0</v>
      </c>
      <c r="NT13" s="4664">
        <v>0</v>
      </c>
      <c r="NU13" s="4664">
        <v>0</v>
      </c>
      <c r="NV13" s="4664">
        <v>6</v>
      </c>
      <c r="NW13" s="4664">
        <v>0</v>
      </c>
      <c r="NX13" s="4664">
        <v>0</v>
      </c>
      <c r="NY13" s="4664">
        <v>0</v>
      </c>
      <c r="NZ13" s="4664">
        <v>3</v>
      </c>
      <c r="OA13" s="4664">
        <v>0</v>
      </c>
      <c r="OB13" s="4664">
        <v>0</v>
      </c>
      <c r="OC13" s="4664">
        <v>3</v>
      </c>
      <c r="OD13" s="4664">
        <v>1</v>
      </c>
      <c r="OE13" s="4664">
        <v>0</v>
      </c>
      <c r="OF13" s="4664">
        <v>0</v>
      </c>
      <c r="OG13" s="4664">
        <v>0</v>
      </c>
      <c r="OH13" s="4664">
        <v>6</v>
      </c>
      <c r="OI13" s="4664">
        <v>0</v>
      </c>
      <c r="OJ13" s="4664">
        <v>0</v>
      </c>
      <c r="OK13" s="4664">
        <v>0</v>
      </c>
      <c r="OL13" s="4664">
        <v>0</v>
      </c>
      <c r="OM13" s="4664">
        <v>14</v>
      </c>
      <c r="ON13" s="4664">
        <v>1</v>
      </c>
      <c r="OO13" s="4664">
        <v>0</v>
      </c>
      <c r="OP13" s="4664">
        <v>0</v>
      </c>
      <c r="OQ13" s="4664">
        <v>0</v>
      </c>
      <c r="OR13" s="4664">
        <v>0</v>
      </c>
      <c r="OS13" s="4664">
        <v>0</v>
      </c>
      <c r="OT13" s="4664">
        <v>0</v>
      </c>
      <c r="OU13" s="4664">
        <v>0</v>
      </c>
      <c r="OV13" s="4664">
        <v>0</v>
      </c>
      <c r="OW13" s="4664">
        <v>26</v>
      </c>
      <c r="OX13" s="4664">
        <v>7</v>
      </c>
      <c r="OY13" s="4664">
        <v>0</v>
      </c>
      <c r="OZ13" s="4664">
        <v>0</v>
      </c>
      <c r="PA13" s="4664">
        <v>0</v>
      </c>
      <c r="PB13" s="4664">
        <v>0</v>
      </c>
      <c r="PC13" s="4664">
        <v>0</v>
      </c>
      <c r="PD13" s="4664">
        <v>0</v>
      </c>
      <c r="PE13" s="4664">
        <v>5</v>
      </c>
      <c r="PF13" s="4664">
        <v>1</v>
      </c>
      <c r="PG13" s="4664">
        <v>0</v>
      </c>
      <c r="PH13" s="4664">
        <v>0</v>
      </c>
      <c r="PI13" s="4664">
        <v>0</v>
      </c>
      <c r="PJ13" s="4664">
        <v>3</v>
      </c>
      <c r="PK13" s="4664">
        <v>0</v>
      </c>
      <c r="PL13" s="4664">
        <v>0</v>
      </c>
      <c r="PM13" s="4664">
        <v>1</v>
      </c>
      <c r="PN13" s="4664">
        <v>0</v>
      </c>
      <c r="PO13" s="4664">
        <v>0</v>
      </c>
      <c r="PP13" s="4664">
        <v>0</v>
      </c>
      <c r="PQ13" s="4664">
        <v>0</v>
      </c>
      <c r="PR13" s="4664">
        <v>0</v>
      </c>
      <c r="PS13" s="4664">
        <v>0</v>
      </c>
      <c r="PT13" s="4664">
        <v>12</v>
      </c>
      <c r="PU13" s="4664">
        <v>0</v>
      </c>
      <c r="PV13" s="4664">
        <v>0</v>
      </c>
      <c r="PW13" s="4664">
        <v>0</v>
      </c>
      <c r="PX13" s="4664">
        <v>4</v>
      </c>
      <c r="PY13" s="4664">
        <v>1</v>
      </c>
      <c r="PZ13" s="4664">
        <v>0</v>
      </c>
      <c r="QA13" s="4664">
        <v>0</v>
      </c>
      <c r="QB13" s="4664">
        <v>7</v>
      </c>
      <c r="QC13" s="4664">
        <v>0</v>
      </c>
      <c r="QD13" s="4664">
        <v>0</v>
      </c>
      <c r="QE13" s="4664">
        <v>0</v>
      </c>
      <c r="QF13" s="4664">
        <v>0</v>
      </c>
      <c r="QG13" s="4664">
        <v>6</v>
      </c>
      <c r="QH13" s="4664">
        <v>0</v>
      </c>
      <c r="QI13" s="4664">
        <v>1</v>
      </c>
      <c r="QJ13" s="4664">
        <v>0</v>
      </c>
      <c r="QK13" s="4664">
        <v>0</v>
      </c>
      <c r="QL13" s="4664">
        <v>6</v>
      </c>
      <c r="QM13" s="4664">
        <v>0</v>
      </c>
      <c r="QN13" s="4664">
        <v>0</v>
      </c>
      <c r="QO13" s="4664">
        <v>0</v>
      </c>
      <c r="QP13" s="4664">
        <v>0</v>
      </c>
      <c r="QQ13" s="4664">
        <v>6</v>
      </c>
      <c r="QR13" s="4664">
        <v>0</v>
      </c>
      <c r="QS13" s="4664">
        <v>0</v>
      </c>
      <c r="QT13" s="4664">
        <v>0</v>
      </c>
      <c r="QU13" s="4664">
        <v>0</v>
      </c>
      <c r="QV13" s="4664">
        <v>5</v>
      </c>
      <c r="QW13" s="4664">
        <v>0</v>
      </c>
      <c r="QX13" s="4664">
        <v>0</v>
      </c>
      <c r="QY13" s="4664">
        <v>0</v>
      </c>
      <c r="QZ13" s="4664">
        <v>0</v>
      </c>
      <c r="RA13" s="4664">
        <v>7</v>
      </c>
      <c r="RB13" s="4664">
        <v>0</v>
      </c>
      <c r="RC13" s="4664">
        <v>0</v>
      </c>
      <c r="RD13" s="4664">
        <v>0</v>
      </c>
      <c r="RE13" s="4664">
        <v>0</v>
      </c>
      <c r="RF13" s="4664">
        <v>6</v>
      </c>
      <c r="RG13" s="4664">
        <v>0</v>
      </c>
      <c r="RH13" s="4664">
        <v>0</v>
      </c>
      <c r="RI13" s="4664">
        <v>0</v>
      </c>
      <c r="RJ13" s="4664">
        <v>0</v>
      </c>
      <c r="RK13" s="4664">
        <v>6</v>
      </c>
      <c r="RL13" s="4664">
        <v>0</v>
      </c>
      <c r="RM13" s="4664">
        <v>0</v>
      </c>
      <c r="RN13" s="4664">
        <v>0</v>
      </c>
      <c r="RO13" s="4664">
        <v>0</v>
      </c>
      <c r="RP13" s="4664">
        <v>0</v>
      </c>
      <c r="RQ13" s="4664">
        <v>7</v>
      </c>
      <c r="RR13" s="4664">
        <v>0</v>
      </c>
      <c r="RS13" s="4664">
        <v>0</v>
      </c>
      <c r="RT13" s="4664">
        <v>0</v>
      </c>
      <c r="RU13" s="4664">
        <v>6</v>
      </c>
      <c r="RV13" s="4664">
        <v>0</v>
      </c>
      <c r="RW13" s="4664">
        <v>0</v>
      </c>
      <c r="RX13" s="4664">
        <v>0</v>
      </c>
      <c r="RY13" s="4664">
        <v>0</v>
      </c>
      <c r="RZ13" s="4664">
        <v>0</v>
      </c>
      <c r="SA13" s="4664">
        <v>0</v>
      </c>
      <c r="SB13" s="4664">
        <v>0</v>
      </c>
      <c r="SC13" s="4664">
        <v>0</v>
      </c>
      <c r="SD13" s="4664">
        <v>0</v>
      </c>
      <c r="SE13" s="4664">
        <v>13</v>
      </c>
      <c r="SF13" s="4664">
        <v>0</v>
      </c>
      <c r="SG13" s="4664">
        <v>0</v>
      </c>
      <c r="SH13" s="4664">
        <v>0</v>
      </c>
      <c r="SI13" s="4664">
        <v>5</v>
      </c>
      <c r="SJ13" s="4664">
        <v>0</v>
      </c>
      <c r="SK13" s="4664">
        <v>0</v>
      </c>
      <c r="SL13" s="4664">
        <v>0</v>
      </c>
      <c r="SM13" s="4664">
        <v>0</v>
      </c>
      <c r="SN13" s="4664">
        <v>0</v>
      </c>
      <c r="SO13" s="4664">
        <v>0</v>
      </c>
      <c r="SP13" s="4664">
        <v>0</v>
      </c>
      <c r="SQ13" s="4664">
        <v>0</v>
      </c>
      <c r="SR13" s="4664">
        <v>0</v>
      </c>
      <c r="SS13" s="4664">
        <v>6</v>
      </c>
      <c r="ST13" s="4664">
        <v>0</v>
      </c>
      <c r="SU13" s="4664">
        <v>6</v>
      </c>
      <c r="SV13" s="4664">
        <v>0</v>
      </c>
      <c r="SW13" s="4664">
        <v>0</v>
      </c>
      <c r="SX13" s="4664">
        <v>3</v>
      </c>
      <c r="SY13" s="4664">
        <v>0</v>
      </c>
    </row>
    <row r="14" spans="1:519" x14ac:dyDescent="0.25">
      <c r="C14" s="4663"/>
      <c r="D14" s="4663"/>
      <c r="E14" s="4663"/>
      <c r="F14" s="4663"/>
      <c r="G14" s="4663"/>
      <c r="H14" s="4663"/>
      <c r="I14" s="4663"/>
      <c r="J14" s="4663"/>
      <c r="K14" s="4663"/>
      <c r="L14" s="4663"/>
      <c r="M14" s="4663"/>
      <c r="N14" s="4663"/>
      <c r="O14" s="4663"/>
      <c r="P14" s="4663"/>
      <c r="Q14" s="4663"/>
      <c r="R14" s="4663"/>
      <c r="S14" s="4663"/>
      <c r="T14" s="4663"/>
      <c r="U14" s="4663"/>
      <c r="V14" s="4663"/>
      <c r="W14" s="4663"/>
      <c r="X14" s="4663"/>
      <c r="Y14" s="4663"/>
      <c r="Z14" s="4663"/>
      <c r="AA14" s="4663"/>
      <c r="AB14" s="4663"/>
      <c r="AC14" s="4663"/>
      <c r="AD14" s="4663"/>
      <c r="AE14" s="4663"/>
      <c r="AF14" s="4663"/>
      <c r="AG14" s="4663"/>
      <c r="AH14" s="4663"/>
      <c r="AI14" s="4663"/>
      <c r="AJ14" s="4663"/>
      <c r="AK14" s="4663"/>
      <c r="AL14" s="4663"/>
      <c r="AM14" s="4663"/>
      <c r="AN14" s="4663"/>
      <c r="AO14" s="4663"/>
      <c r="AP14" s="4663"/>
      <c r="AQ14" s="4663"/>
      <c r="AR14" s="4663"/>
      <c r="AS14" s="4663"/>
      <c r="AT14" s="4663"/>
      <c r="AU14" s="4663"/>
      <c r="AV14" s="4663"/>
      <c r="AW14" s="4663"/>
      <c r="AX14" s="4663"/>
      <c r="AY14" s="4663"/>
      <c r="AZ14" s="4663"/>
      <c r="BA14" s="4663"/>
      <c r="BB14" s="4663"/>
      <c r="BC14" s="4663"/>
      <c r="BD14" s="4663"/>
      <c r="BE14" s="4663"/>
      <c r="BF14" s="4663"/>
      <c r="BG14" s="4663"/>
      <c r="BH14" s="4663"/>
      <c r="BI14" s="4663"/>
      <c r="BJ14" s="4663"/>
      <c r="BK14" s="4663"/>
      <c r="BL14" s="4663"/>
      <c r="BM14" s="4663"/>
      <c r="BN14" s="4663"/>
      <c r="BO14" s="4663"/>
      <c r="BP14" s="4663"/>
      <c r="BQ14" s="4663"/>
      <c r="BR14" s="4663"/>
      <c r="BS14" s="4663"/>
      <c r="BT14" s="4663"/>
      <c r="BU14" s="4663"/>
      <c r="BV14" s="4663"/>
      <c r="BW14" s="4663"/>
      <c r="BX14" s="4663"/>
      <c r="BY14" s="4663"/>
      <c r="BZ14" s="4663"/>
      <c r="CA14" s="4663"/>
      <c r="CB14" s="4663"/>
      <c r="CC14" s="4663"/>
      <c r="CD14" s="4663"/>
      <c r="CE14" s="4663"/>
      <c r="CF14" s="4663"/>
      <c r="CG14" s="4663"/>
      <c r="CH14" s="4663"/>
      <c r="CI14" s="4663"/>
      <c r="CJ14" s="4663"/>
      <c r="CK14" s="4663"/>
      <c r="CL14" s="4663"/>
      <c r="CM14" s="4663"/>
      <c r="CN14" s="4663"/>
      <c r="CO14" s="4663"/>
      <c r="CP14" s="4663"/>
      <c r="CQ14" s="4663"/>
      <c r="CR14" s="4663"/>
      <c r="CS14" s="4663"/>
      <c r="CT14" s="4663"/>
      <c r="CU14" s="4663"/>
      <c r="CV14" s="4663"/>
      <c r="CW14" s="4663"/>
      <c r="CX14" s="4663"/>
      <c r="CY14" s="4663"/>
      <c r="CZ14" s="4663"/>
      <c r="DA14" s="4663"/>
      <c r="DB14" s="4663"/>
      <c r="DC14" s="4663"/>
      <c r="DD14" s="4663"/>
      <c r="DE14" s="4663"/>
      <c r="DF14" s="4663"/>
      <c r="DG14" s="4663"/>
      <c r="DH14" s="4663"/>
      <c r="DI14" s="4663"/>
      <c r="DJ14" s="4663"/>
      <c r="DK14" s="4663"/>
      <c r="DL14" s="4663"/>
      <c r="DM14" s="4663"/>
      <c r="DN14" s="4663"/>
      <c r="DO14" s="4663"/>
      <c r="DP14" s="4663"/>
      <c r="DQ14" s="4663"/>
      <c r="DR14" s="4663"/>
      <c r="DS14" s="4663"/>
      <c r="DT14" s="4663"/>
      <c r="DU14" s="4663"/>
      <c r="DV14" s="4663"/>
      <c r="DW14" s="4663"/>
      <c r="DX14" s="4663"/>
      <c r="DY14" s="4663"/>
      <c r="DZ14" s="4663"/>
      <c r="EA14" s="4663"/>
      <c r="EB14" s="4663"/>
      <c r="EC14" s="4663"/>
      <c r="ED14" s="4663"/>
      <c r="EE14" s="4663"/>
      <c r="EF14" s="4663"/>
      <c r="EG14" s="4663"/>
      <c r="EH14" s="4663"/>
      <c r="EI14" s="4663"/>
      <c r="EJ14" s="4663"/>
      <c r="EK14" s="4663"/>
      <c r="EL14" s="4663"/>
      <c r="EM14" s="4663"/>
      <c r="EN14" s="4663"/>
      <c r="EO14" s="4663"/>
      <c r="EP14" s="4663"/>
      <c r="EQ14" s="4663"/>
      <c r="ER14" s="4663"/>
      <c r="ES14" s="4663"/>
      <c r="ET14" s="4663"/>
      <c r="EU14" s="4663"/>
      <c r="EV14" s="4663"/>
      <c r="EW14" s="4663"/>
      <c r="EX14" s="4663"/>
      <c r="EY14" s="4663"/>
      <c r="EZ14" s="4663"/>
      <c r="FA14" s="4663"/>
      <c r="FB14" s="4663"/>
      <c r="FC14" s="4663"/>
      <c r="FD14" s="4663"/>
      <c r="FE14" s="4663"/>
      <c r="FF14" s="4663"/>
      <c r="FG14" s="4663"/>
      <c r="FH14" s="4663"/>
      <c r="FI14" s="4663"/>
      <c r="FJ14" s="4663"/>
      <c r="FK14" s="4663"/>
      <c r="FL14" s="4663"/>
      <c r="FM14" s="4663"/>
      <c r="FN14" s="4663"/>
      <c r="FO14" s="4663"/>
      <c r="FP14" s="4663"/>
      <c r="FQ14" s="4663"/>
      <c r="FR14" s="4663"/>
      <c r="FS14" s="4663"/>
      <c r="FT14" s="4663"/>
      <c r="FU14" s="4663"/>
      <c r="FV14" s="4663"/>
      <c r="FW14" s="4663"/>
      <c r="FX14" s="4663"/>
      <c r="FY14" s="4663"/>
      <c r="FZ14" s="4663"/>
      <c r="GA14" s="4663"/>
      <c r="GB14" s="4663"/>
      <c r="GC14" s="4663"/>
      <c r="GD14" s="4663"/>
      <c r="GE14" s="4663"/>
      <c r="GF14" s="4663"/>
      <c r="GG14" s="4663"/>
      <c r="GH14" s="4663"/>
      <c r="GI14" s="4663"/>
      <c r="GJ14" s="4663"/>
      <c r="GK14" s="4663"/>
      <c r="GL14" s="4663"/>
      <c r="GM14" s="4663"/>
      <c r="GN14" s="4663"/>
      <c r="GO14" s="4663"/>
      <c r="GP14" s="4663"/>
      <c r="GQ14" s="4663"/>
      <c r="GR14" s="4663"/>
      <c r="GS14" s="4663"/>
      <c r="GT14" s="4663"/>
      <c r="GU14" s="4663"/>
      <c r="GV14" s="4663"/>
      <c r="GW14" s="4663"/>
      <c r="GX14" s="4663"/>
      <c r="GY14" s="4663"/>
      <c r="GZ14" s="4663"/>
      <c r="HA14" s="4663"/>
      <c r="HB14" s="4663"/>
      <c r="HC14" s="4663"/>
      <c r="HD14" s="4663"/>
      <c r="HE14" s="4663"/>
      <c r="HF14" s="4663"/>
      <c r="HG14" s="4663"/>
      <c r="HH14" s="4663"/>
      <c r="HI14" s="4663"/>
      <c r="HJ14" s="4663"/>
      <c r="HK14" s="4663"/>
      <c r="HL14" s="4663"/>
      <c r="HM14" s="4663"/>
      <c r="HN14" s="4663"/>
      <c r="HO14" s="4663"/>
      <c r="HP14" s="4663"/>
      <c r="HQ14" s="4663"/>
      <c r="HR14" s="4663"/>
      <c r="HS14" s="4663"/>
      <c r="HT14" s="4663"/>
      <c r="HU14" s="4663"/>
      <c r="HV14" s="4663"/>
      <c r="HW14" s="4663"/>
      <c r="HX14" s="4663"/>
      <c r="HY14" s="4663"/>
      <c r="HZ14" s="4663"/>
      <c r="IA14" s="4663"/>
      <c r="IB14" s="4663"/>
      <c r="IC14" s="4663"/>
      <c r="ID14" s="4663"/>
      <c r="IE14" s="4663"/>
      <c r="IF14" s="4663"/>
      <c r="IG14" s="4663"/>
      <c r="IH14" s="4663"/>
      <c r="II14" s="4663"/>
      <c r="IJ14" s="4663"/>
      <c r="IK14" s="4663"/>
      <c r="IL14" s="4663"/>
      <c r="IM14" s="4663"/>
      <c r="IN14" s="4663"/>
      <c r="IO14" s="4663"/>
      <c r="IP14" s="4663"/>
      <c r="IQ14" s="4663"/>
      <c r="IR14" s="4663"/>
      <c r="IS14" s="4663"/>
      <c r="IT14" s="4663"/>
      <c r="IU14" s="4663"/>
      <c r="IV14" s="4663"/>
      <c r="IW14" s="4663"/>
      <c r="IX14" s="4663"/>
      <c r="IY14" s="4663"/>
      <c r="IZ14" s="4663"/>
      <c r="JA14" s="4663"/>
      <c r="JB14" s="4663"/>
      <c r="JC14" s="4663"/>
      <c r="JD14" s="4663"/>
      <c r="JE14" s="4663"/>
      <c r="JF14" s="4663"/>
      <c r="JG14" s="4663"/>
      <c r="JH14" s="4663"/>
      <c r="JI14" s="4663"/>
      <c r="JJ14" s="4663"/>
      <c r="JK14" s="4663"/>
      <c r="JL14" s="4663"/>
      <c r="JM14" s="4663"/>
      <c r="JN14" s="4663"/>
      <c r="JO14" s="4663"/>
      <c r="JP14" s="4663"/>
      <c r="JQ14" s="4663"/>
      <c r="JR14" s="4663"/>
      <c r="JS14" s="4663"/>
      <c r="JT14" s="4663"/>
      <c r="JU14" s="4663"/>
      <c r="JV14" s="4663"/>
      <c r="JW14" s="4663"/>
      <c r="JX14" s="4663"/>
      <c r="JY14" s="4663"/>
      <c r="JZ14" s="4663"/>
      <c r="KA14" s="4663"/>
      <c r="KB14" s="4663"/>
      <c r="KC14" s="4663"/>
      <c r="KD14" s="4663"/>
      <c r="KE14" s="4663"/>
      <c r="KF14" s="4663"/>
      <c r="KG14" s="4663"/>
      <c r="KH14" s="4663"/>
      <c r="KI14" s="4663"/>
      <c r="KJ14" s="4663"/>
      <c r="KK14" s="4663"/>
      <c r="KL14" s="4663"/>
      <c r="KM14" s="4663"/>
      <c r="KN14" s="4663"/>
      <c r="KO14" s="4663"/>
      <c r="KP14" s="4663"/>
      <c r="KQ14" s="4663"/>
      <c r="KR14" s="4663"/>
      <c r="KS14" s="4663"/>
      <c r="KT14" s="4663"/>
      <c r="KU14" s="4663"/>
      <c r="KV14" s="4663"/>
      <c r="KW14" s="4663"/>
      <c r="KX14" s="4663"/>
      <c r="KY14" s="4663"/>
      <c r="KZ14" s="4663"/>
      <c r="LA14" s="4663"/>
      <c r="LB14" s="4663"/>
      <c r="LC14" s="4663"/>
      <c r="LD14" s="4663"/>
      <c r="LE14" s="4663"/>
      <c r="LF14" s="4663"/>
      <c r="LG14" s="4663"/>
      <c r="LH14" s="4663"/>
      <c r="LI14" s="4663"/>
      <c r="LJ14" s="4663"/>
      <c r="LK14" s="4663"/>
      <c r="LL14" s="4663"/>
      <c r="LM14" s="4663"/>
      <c r="LN14" s="4663"/>
      <c r="LO14" s="4663"/>
      <c r="LP14" s="4663"/>
      <c r="LQ14" s="4663"/>
      <c r="LR14" s="4663"/>
      <c r="LS14" s="4663"/>
      <c r="LT14" s="4663"/>
      <c r="LU14" s="4663"/>
      <c r="LV14" s="4663"/>
      <c r="LW14" s="4663"/>
      <c r="LX14" s="4663"/>
      <c r="LY14" s="4663"/>
      <c r="LZ14" s="4663"/>
      <c r="MA14" s="4663"/>
      <c r="MB14" s="4663"/>
      <c r="MC14" s="4663"/>
      <c r="MD14" s="4663"/>
      <c r="ME14" s="4663"/>
      <c r="MF14" s="4663"/>
      <c r="MG14" s="4663"/>
      <c r="MH14" s="4663"/>
      <c r="MI14" s="4663"/>
      <c r="MJ14" s="4663"/>
      <c r="MK14" s="4663"/>
      <c r="ML14" s="4663"/>
      <c r="MM14" s="4663"/>
      <c r="MN14" s="4663"/>
      <c r="MO14" s="4663"/>
      <c r="MP14" s="4663"/>
      <c r="MQ14" s="4663"/>
      <c r="MR14" s="4663"/>
      <c r="MS14" s="4663"/>
      <c r="MT14" s="4663"/>
      <c r="MU14" s="4663"/>
      <c r="MV14" s="4663"/>
      <c r="MW14" s="4663"/>
      <c r="MX14" s="4663"/>
      <c r="MY14" s="4663"/>
      <c r="MZ14" s="4663"/>
      <c r="NA14" s="4663"/>
      <c r="NB14" s="4663"/>
      <c r="NC14" s="4663"/>
      <c r="ND14" s="4663"/>
      <c r="NE14" s="4663"/>
      <c r="NF14" s="4663"/>
      <c r="NG14" s="4663"/>
      <c r="NH14" s="4663"/>
      <c r="NI14" s="4663"/>
      <c r="NJ14" s="4663"/>
      <c r="NK14" s="4663"/>
      <c r="NL14" s="4663"/>
      <c r="NM14" s="4663"/>
      <c r="NN14" s="4663"/>
      <c r="NO14" s="4663"/>
      <c r="NP14" s="4663"/>
      <c r="NQ14" s="4663"/>
      <c r="NR14" s="4663"/>
      <c r="NS14" s="4663"/>
      <c r="NT14" s="4663"/>
      <c r="NU14" s="4663"/>
      <c r="NV14" s="4663"/>
      <c r="NW14" s="4663"/>
      <c r="NX14" s="4663"/>
      <c r="NY14" s="4663"/>
      <c r="NZ14" s="4663"/>
      <c r="OA14" s="4663"/>
      <c r="OB14" s="4663"/>
      <c r="OC14" s="4663"/>
      <c r="OD14" s="4663"/>
      <c r="OE14" s="4663"/>
      <c r="OF14" s="4663"/>
      <c r="OG14" s="4663"/>
      <c r="OH14" s="4663"/>
      <c r="OI14" s="4663"/>
      <c r="OJ14" s="4663"/>
      <c r="OK14" s="4663"/>
      <c r="OL14" s="4663"/>
      <c r="OM14" s="4663"/>
      <c r="ON14" s="4663"/>
      <c r="OO14" s="4663"/>
      <c r="OP14" s="4663"/>
      <c r="OQ14" s="4663"/>
      <c r="OR14" s="4663"/>
      <c r="OS14" s="4663"/>
      <c r="OT14" s="4663"/>
      <c r="OU14" s="4663"/>
      <c r="OV14" s="4663"/>
      <c r="OW14" s="4663"/>
      <c r="OX14" s="4663"/>
      <c r="OY14" s="4663"/>
      <c r="OZ14" s="4663"/>
      <c r="PA14" s="4663"/>
      <c r="PB14" s="4663"/>
      <c r="PC14" s="4663"/>
      <c r="PD14" s="4663"/>
      <c r="PE14" s="4663"/>
      <c r="PF14" s="4663"/>
      <c r="PG14" s="4663"/>
      <c r="PH14" s="4663"/>
      <c r="PI14" s="4663"/>
      <c r="PJ14" s="4663"/>
      <c r="PK14" s="4663"/>
      <c r="PL14" s="4663"/>
      <c r="PM14" s="4663"/>
      <c r="PN14" s="4663"/>
      <c r="PO14" s="4663"/>
      <c r="PP14" s="4663"/>
      <c r="PQ14" s="4663"/>
      <c r="PR14" s="4663"/>
      <c r="PS14" s="4663"/>
      <c r="PT14" s="4663"/>
      <c r="PU14" s="4663"/>
      <c r="PV14" s="4663"/>
      <c r="PW14" s="4663"/>
      <c r="PX14" s="4663"/>
      <c r="PY14" s="4663"/>
      <c r="PZ14" s="4663"/>
      <c r="QA14" s="4663"/>
      <c r="QB14" s="4663"/>
      <c r="QC14" s="4663"/>
      <c r="QD14" s="4663"/>
      <c r="QE14" s="4663"/>
      <c r="QF14" s="4663"/>
      <c r="QG14" s="4663"/>
      <c r="QH14" s="4663"/>
      <c r="QI14" s="4663"/>
      <c r="QJ14" s="4663"/>
      <c r="QK14" s="4663"/>
      <c r="QL14" s="4663"/>
      <c r="QM14" s="4663"/>
      <c r="QN14" s="4663"/>
      <c r="QO14" s="4663"/>
      <c r="QP14" s="4663"/>
      <c r="QQ14" s="4663"/>
      <c r="QR14" s="4663"/>
      <c r="QS14" s="4663"/>
      <c r="QT14" s="4663"/>
      <c r="QU14" s="4663"/>
      <c r="QV14" s="4663"/>
      <c r="QW14" s="4663"/>
      <c r="QX14" s="4663"/>
      <c r="QY14" s="4663"/>
      <c r="QZ14" s="4663"/>
      <c r="RA14" s="4663"/>
      <c r="RB14" s="4663"/>
      <c r="RC14" s="4663"/>
      <c r="RD14" s="4663"/>
      <c r="RE14" s="4663"/>
      <c r="RF14" s="4663"/>
      <c r="RG14" s="4663"/>
      <c r="RH14" s="4663"/>
      <c r="RI14" s="4663"/>
      <c r="RJ14" s="4663"/>
      <c r="RK14" s="4663"/>
      <c r="RL14" s="4663"/>
      <c r="RM14" s="4663"/>
      <c r="RN14" s="4663"/>
      <c r="RO14" s="4663"/>
      <c r="RP14" s="4663"/>
      <c r="RQ14" s="4663"/>
      <c r="RR14" s="4663"/>
      <c r="RS14" s="4663"/>
      <c r="RT14" s="4663"/>
      <c r="RU14" s="4663"/>
      <c r="RV14" s="4663"/>
      <c r="RW14" s="4663"/>
      <c r="RX14" s="4663"/>
      <c r="RY14" s="4663"/>
      <c r="RZ14" s="4663"/>
      <c r="SA14" s="4663"/>
      <c r="SB14" s="4663"/>
      <c r="SC14" s="4663"/>
      <c r="SD14" s="4663"/>
      <c r="SE14" s="4663"/>
      <c r="SF14" s="4663"/>
      <c r="SG14" s="4663"/>
      <c r="SH14" s="4663"/>
      <c r="SI14" s="4663"/>
      <c r="SJ14" s="4663"/>
      <c r="SK14" s="4663"/>
      <c r="SL14" s="4663"/>
      <c r="SM14" s="4663"/>
      <c r="SN14" s="4663"/>
      <c r="SO14" s="4663"/>
      <c r="SP14" s="4663"/>
      <c r="SQ14" s="4663"/>
      <c r="SR14" s="4663"/>
      <c r="SS14" s="4663"/>
      <c r="ST14" s="4663"/>
      <c r="SU14" s="4663"/>
      <c r="SV14" s="4663"/>
      <c r="SW14" s="4663"/>
      <c r="SX14" s="4663"/>
      <c r="SY14" s="4663"/>
    </row>
    <row r="15" spans="1:519" ht="14.4" x14ac:dyDescent="0.3">
      <c r="A15" s="3125" t="s">
        <v>485</v>
      </c>
      <c r="B15" s="3134"/>
      <c r="C15" s="4663"/>
      <c r="D15" s="4663"/>
      <c r="E15" s="4663"/>
      <c r="F15" s="4663"/>
      <c r="G15" s="4663"/>
      <c r="H15" s="4663"/>
      <c r="I15" s="4663"/>
      <c r="J15" s="4663"/>
      <c r="K15" s="4663"/>
      <c r="L15" s="4663"/>
      <c r="M15" s="4663"/>
      <c r="N15" s="4663"/>
      <c r="O15" s="4663"/>
      <c r="P15" s="4663"/>
      <c r="Q15" s="4663"/>
      <c r="R15" s="4663"/>
      <c r="S15" s="4663"/>
      <c r="T15" s="4663"/>
      <c r="U15" s="4663"/>
      <c r="V15" s="4663"/>
      <c r="W15" s="4663"/>
      <c r="X15" s="4663"/>
      <c r="Y15" s="4663"/>
      <c r="Z15" s="4663"/>
      <c r="AA15" s="4663"/>
      <c r="AB15" s="4663"/>
      <c r="AC15" s="4663"/>
      <c r="AD15" s="4663"/>
      <c r="AE15" s="4663"/>
      <c r="AF15" s="4663"/>
      <c r="AG15" s="4663"/>
      <c r="AH15" s="4663"/>
      <c r="AI15" s="4663"/>
      <c r="AJ15" s="4663"/>
      <c r="AK15" s="4663"/>
      <c r="AL15" s="4663"/>
      <c r="AM15" s="4663"/>
      <c r="AN15" s="4663"/>
      <c r="AO15" s="4663"/>
      <c r="AP15" s="4663"/>
      <c r="AQ15" s="4663"/>
      <c r="AR15" s="4663"/>
      <c r="AS15" s="4663"/>
      <c r="AT15" s="4663"/>
      <c r="AU15" s="4663"/>
      <c r="AV15" s="4663"/>
      <c r="AW15" s="4663"/>
      <c r="AX15" s="4663"/>
      <c r="AY15" s="4663"/>
      <c r="AZ15" s="4663"/>
      <c r="BA15" s="4663"/>
      <c r="BB15" s="4663"/>
      <c r="BC15" s="4663"/>
      <c r="BD15" s="4663"/>
      <c r="BE15" s="4663"/>
      <c r="BF15" s="4663"/>
      <c r="BG15" s="4663"/>
      <c r="BH15" s="4663"/>
      <c r="BI15" s="4663"/>
      <c r="BJ15" s="4663"/>
      <c r="BK15" s="4663"/>
      <c r="BL15" s="4663"/>
      <c r="BM15" s="4663"/>
      <c r="BN15" s="4663"/>
      <c r="BO15" s="4663"/>
      <c r="BP15" s="4663"/>
      <c r="BQ15" s="4663"/>
      <c r="BR15" s="4663"/>
      <c r="BS15" s="4663"/>
      <c r="BT15" s="4663"/>
      <c r="BU15" s="4663"/>
      <c r="BV15" s="4663"/>
      <c r="BW15" s="4663"/>
      <c r="BX15" s="4663"/>
      <c r="BY15" s="4663"/>
      <c r="BZ15" s="4663"/>
      <c r="CA15" s="4663"/>
      <c r="CB15" s="4663"/>
      <c r="CC15" s="4663"/>
      <c r="CD15" s="4663"/>
      <c r="CE15" s="4663"/>
      <c r="CF15" s="4663"/>
      <c r="CG15" s="4663"/>
      <c r="CH15" s="4663"/>
      <c r="CI15" s="4663"/>
      <c r="CJ15" s="4663"/>
      <c r="CK15" s="4663"/>
      <c r="CL15" s="4663"/>
      <c r="CM15" s="4663"/>
      <c r="CN15" s="4663"/>
      <c r="CO15" s="4663"/>
      <c r="CP15" s="4663"/>
      <c r="CQ15" s="4663"/>
      <c r="CR15" s="4663"/>
      <c r="CS15" s="4663"/>
      <c r="CT15" s="4663"/>
      <c r="CU15" s="4663"/>
      <c r="CV15" s="4663"/>
      <c r="CW15" s="4663"/>
      <c r="CX15" s="4663"/>
      <c r="CY15" s="4663"/>
      <c r="CZ15" s="4663"/>
      <c r="DA15" s="4663"/>
      <c r="DB15" s="4663"/>
      <c r="DC15" s="4663"/>
      <c r="DD15" s="4663"/>
      <c r="DE15" s="4663"/>
      <c r="DF15" s="4663"/>
      <c r="DG15" s="4663"/>
      <c r="DH15" s="4663"/>
      <c r="DI15" s="4663"/>
      <c r="DJ15" s="4663"/>
      <c r="DK15" s="4663"/>
      <c r="DL15" s="4663"/>
      <c r="DM15" s="4663"/>
      <c r="DN15" s="4663"/>
      <c r="DO15" s="4663"/>
      <c r="DP15" s="4663"/>
      <c r="DQ15" s="4663"/>
      <c r="DR15" s="4663"/>
      <c r="DS15" s="4663"/>
      <c r="DT15" s="4663"/>
      <c r="DU15" s="4663"/>
      <c r="DV15" s="4663"/>
      <c r="DW15" s="4663"/>
      <c r="DX15" s="4663"/>
      <c r="DY15" s="4663"/>
      <c r="DZ15" s="4663"/>
      <c r="EA15" s="4663"/>
      <c r="EB15" s="4663"/>
      <c r="EC15" s="4663"/>
      <c r="ED15" s="4663"/>
      <c r="EE15" s="4663"/>
      <c r="EF15" s="4663"/>
      <c r="EG15" s="4663"/>
      <c r="EH15" s="4663"/>
      <c r="EI15" s="4663"/>
      <c r="EJ15" s="4663"/>
      <c r="EK15" s="4663"/>
      <c r="EL15" s="4663"/>
      <c r="EM15" s="4663"/>
      <c r="EN15" s="4663"/>
      <c r="EO15" s="4663"/>
      <c r="EP15" s="4663"/>
      <c r="EQ15" s="4663"/>
      <c r="ER15" s="4663"/>
      <c r="ES15" s="4663"/>
      <c r="ET15" s="4663"/>
      <c r="EU15" s="4663"/>
      <c r="EV15" s="4663"/>
      <c r="EW15" s="4663"/>
      <c r="EX15" s="4663"/>
      <c r="EY15" s="4663"/>
      <c r="EZ15" s="4663"/>
      <c r="FA15" s="4663"/>
      <c r="FB15" s="4663"/>
      <c r="FC15" s="4663"/>
      <c r="FD15" s="4663"/>
      <c r="FE15" s="4663"/>
      <c r="FF15" s="4663"/>
      <c r="FG15" s="4663"/>
      <c r="FH15" s="4663"/>
      <c r="FI15" s="4663"/>
      <c r="FJ15" s="4663"/>
      <c r="FK15" s="4663"/>
      <c r="FL15" s="4663"/>
      <c r="FM15" s="4663"/>
      <c r="FN15" s="4663"/>
      <c r="FO15" s="4663"/>
      <c r="FP15" s="4663"/>
      <c r="FQ15" s="4663"/>
      <c r="FR15" s="4663"/>
      <c r="FS15" s="4663"/>
      <c r="FT15" s="4663"/>
      <c r="FU15" s="4663"/>
      <c r="FV15" s="4663"/>
      <c r="FW15" s="4663"/>
      <c r="FX15" s="4663"/>
      <c r="FY15" s="4663"/>
      <c r="FZ15" s="4663"/>
      <c r="GA15" s="4663"/>
      <c r="GB15" s="4663"/>
      <c r="GC15" s="4663"/>
      <c r="GD15" s="4663"/>
      <c r="GE15" s="4663"/>
      <c r="GF15" s="4663"/>
      <c r="GG15" s="4663"/>
      <c r="GH15" s="4663"/>
      <c r="GI15" s="4663"/>
      <c r="GJ15" s="4663"/>
      <c r="GK15" s="4663"/>
      <c r="GL15" s="4663"/>
      <c r="GM15" s="4663"/>
      <c r="GN15" s="4663"/>
      <c r="GO15" s="4663"/>
      <c r="GP15" s="4663"/>
      <c r="GQ15" s="4663"/>
      <c r="GR15" s="4663"/>
      <c r="GS15" s="4663"/>
      <c r="GT15" s="4663"/>
      <c r="GU15" s="4663"/>
      <c r="GV15" s="4663"/>
      <c r="GW15" s="4663"/>
      <c r="GX15" s="4663"/>
      <c r="GY15" s="4663"/>
      <c r="GZ15" s="4663"/>
      <c r="HA15" s="4663"/>
      <c r="HB15" s="4663"/>
      <c r="HC15" s="4663"/>
      <c r="HD15" s="4663"/>
      <c r="HE15" s="4663"/>
      <c r="HF15" s="4663"/>
      <c r="HG15" s="4663"/>
      <c r="HH15" s="4663"/>
      <c r="HI15" s="4663"/>
      <c r="HJ15" s="4663"/>
      <c r="HK15" s="4663"/>
      <c r="HL15" s="4663"/>
      <c r="HM15" s="4663"/>
      <c r="HN15" s="4663"/>
      <c r="HO15" s="4663"/>
      <c r="HP15" s="4663"/>
      <c r="HQ15" s="4663"/>
      <c r="HR15" s="4663"/>
      <c r="HS15" s="4663"/>
      <c r="HT15" s="4663"/>
      <c r="HU15" s="4663"/>
      <c r="HV15" s="4663"/>
      <c r="HW15" s="4663"/>
      <c r="HX15" s="4663"/>
      <c r="HY15" s="4663"/>
      <c r="HZ15" s="4663"/>
      <c r="IA15" s="4663"/>
      <c r="IB15" s="4663"/>
      <c r="IC15" s="4663"/>
      <c r="ID15" s="4663"/>
      <c r="IE15" s="4663"/>
      <c r="IF15" s="4663"/>
      <c r="IG15" s="4663"/>
      <c r="IH15" s="4663"/>
      <c r="II15" s="4663"/>
      <c r="IJ15" s="4663"/>
      <c r="IK15" s="4663"/>
      <c r="IL15" s="4663"/>
      <c r="IM15" s="4663"/>
      <c r="IN15" s="4663"/>
      <c r="IO15" s="4663"/>
      <c r="IP15" s="4663"/>
      <c r="IQ15" s="4663"/>
      <c r="IR15" s="4663"/>
      <c r="IS15" s="4663"/>
      <c r="IT15" s="4663"/>
      <c r="IU15" s="4663"/>
      <c r="IV15" s="4663"/>
      <c r="IW15" s="4663"/>
      <c r="IX15" s="4663"/>
      <c r="IY15" s="4663"/>
      <c r="IZ15" s="4663"/>
      <c r="JA15" s="4663"/>
      <c r="JB15" s="4663"/>
      <c r="JC15" s="4663"/>
      <c r="JD15" s="4663"/>
      <c r="JE15" s="4663"/>
      <c r="JF15" s="4663"/>
      <c r="JG15" s="4663"/>
      <c r="JH15" s="4663"/>
      <c r="JI15" s="4663"/>
      <c r="JJ15" s="4663"/>
      <c r="JK15" s="4663"/>
      <c r="JL15" s="4663"/>
      <c r="JM15" s="4663"/>
      <c r="JN15" s="4663"/>
      <c r="JO15" s="4663"/>
      <c r="JP15" s="4663"/>
      <c r="JQ15" s="4663"/>
      <c r="JR15" s="4663"/>
      <c r="JS15" s="4663"/>
      <c r="JT15" s="4663"/>
      <c r="JU15" s="4663"/>
      <c r="JV15" s="4663"/>
      <c r="JW15" s="4663"/>
      <c r="JX15" s="4663"/>
      <c r="JY15" s="4663"/>
      <c r="JZ15" s="4663"/>
      <c r="KA15" s="4663"/>
      <c r="KB15" s="4663"/>
      <c r="KC15" s="4663"/>
      <c r="KD15" s="4663"/>
      <c r="KE15" s="4663"/>
      <c r="KF15" s="4663"/>
      <c r="KG15" s="4663"/>
      <c r="KH15" s="4663"/>
      <c r="KI15" s="4663"/>
      <c r="KJ15" s="4663"/>
      <c r="KK15" s="4663"/>
      <c r="KL15" s="4663"/>
      <c r="KM15" s="4663"/>
      <c r="KN15" s="4663"/>
      <c r="KO15" s="4663"/>
      <c r="KP15" s="4663"/>
      <c r="KQ15" s="4663"/>
      <c r="KR15" s="4663"/>
      <c r="KS15" s="4663"/>
      <c r="KT15" s="4663"/>
      <c r="KU15" s="4663"/>
      <c r="KV15" s="4663"/>
      <c r="KW15" s="4663"/>
      <c r="KX15" s="4663"/>
      <c r="KY15" s="4663"/>
      <c r="KZ15" s="4663"/>
      <c r="LA15" s="4663"/>
      <c r="LB15" s="4663"/>
      <c r="LC15" s="4663"/>
      <c r="LD15" s="4663"/>
      <c r="LE15" s="4663"/>
      <c r="LF15" s="4663"/>
      <c r="LG15" s="4663"/>
      <c r="LH15" s="4663"/>
      <c r="LI15" s="4663"/>
      <c r="LJ15" s="4663"/>
      <c r="LK15" s="4663"/>
      <c r="LL15" s="4663"/>
      <c r="LM15" s="4663"/>
      <c r="LN15" s="4663"/>
      <c r="LO15" s="4663"/>
      <c r="LP15" s="4663"/>
      <c r="LQ15" s="4663"/>
      <c r="LR15" s="4663"/>
      <c r="LS15" s="4663"/>
      <c r="LT15" s="4663"/>
      <c r="LU15" s="4663"/>
      <c r="LV15" s="4663"/>
      <c r="LW15" s="4663"/>
      <c r="LX15" s="4663"/>
      <c r="LY15" s="4663"/>
      <c r="LZ15" s="4663"/>
      <c r="MA15" s="4663"/>
      <c r="MB15" s="4663"/>
      <c r="MC15" s="4663"/>
      <c r="MD15" s="4663"/>
      <c r="ME15" s="4663"/>
      <c r="MF15" s="4663"/>
      <c r="MG15" s="4663"/>
      <c r="MH15" s="4663"/>
      <c r="MI15" s="4663"/>
      <c r="MJ15" s="4663"/>
      <c r="MK15" s="4663"/>
      <c r="ML15" s="4663"/>
      <c r="MM15" s="4663"/>
      <c r="MN15" s="4663"/>
      <c r="MO15" s="4663"/>
      <c r="MP15" s="4663"/>
      <c r="MQ15" s="4663"/>
      <c r="MR15" s="4663"/>
      <c r="MS15" s="4663"/>
      <c r="MT15" s="4663"/>
      <c r="MU15" s="4663"/>
      <c r="MV15" s="4663"/>
      <c r="MW15" s="4663"/>
      <c r="MX15" s="4663"/>
      <c r="MY15" s="4663"/>
      <c r="MZ15" s="4663"/>
      <c r="NA15" s="4663"/>
      <c r="NB15" s="4663"/>
      <c r="NC15" s="4663"/>
      <c r="ND15" s="4663"/>
      <c r="NE15" s="4663"/>
      <c r="NF15" s="4663"/>
      <c r="NG15" s="4663"/>
      <c r="NH15" s="4663"/>
      <c r="NI15" s="4663"/>
      <c r="NJ15" s="4663"/>
      <c r="NK15" s="4663"/>
      <c r="NL15" s="4663"/>
      <c r="NM15" s="4663"/>
      <c r="NN15" s="4663"/>
      <c r="NO15" s="4663"/>
      <c r="NP15" s="4663"/>
      <c r="NQ15" s="4663"/>
      <c r="NR15" s="4663"/>
      <c r="NS15" s="4663"/>
      <c r="NT15" s="4663"/>
      <c r="NU15" s="4663"/>
      <c r="NV15" s="4663"/>
      <c r="NW15" s="4663"/>
      <c r="NX15" s="4663"/>
      <c r="NY15" s="4663"/>
      <c r="NZ15" s="4663"/>
      <c r="OA15" s="4663"/>
      <c r="OB15" s="4663"/>
      <c r="OC15" s="4663"/>
      <c r="OD15" s="4663"/>
      <c r="OE15" s="4663"/>
      <c r="OF15" s="4663"/>
      <c r="OG15" s="4663"/>
      <c r="OH15" s="4663"/>
      <c r="OI15" s="4663"/>
      <c r="OJ15" s="4663"/>
      <c r="OK15" s="4663"/>
      <c r="OL15" s="4663"/>
      <c r="OM15" s="4663"/>
      <c r="ON15" s="4663"/>
      <c r="OO15" s="4663"/>
      <c r="OP15" s="4663"/>
      <c r="OQ15" s="4663"/>
      <c r="OR15" s="4663"/>
      <c r="OS15" s="4663"/>
      <c r="OT15" s="4663"/>
      <c r="OU15" s="4663"/>
      <c r="OV15" s="4663"/>
      <c r="OW15" s="4663"/>
      <c r="OX15" s="4663"/>
      <c r="OY15" s="4663"/>
      <c r="OZ15" s="4663"/>
      <c r="PA15" s="4663"/>
      <c r="PB15" s="4663"/>
      <c r="PC15" s="4663"/>
      <c r="PD15" s="4663"/>
      <c r="PE15" s="4663"/>
      <c r="PF15" s="4663"/>
      <c r="PG15" s="4663"/>
      <c r="PH15" s="4663"/>
      <c r="PI15" s="4663"/>
      <c r="PJ15" s="4663"/>
      <c r="PK15" s="4663"/>
      <c r="PL15" s="4663"/>
      <c r="PM15" s="4663"/>
      <c r="PN15" s="4663"/>
      <c r="PO15" s="4663"/>
      <c r="PP15" s="4663"/>
      <c r="PQ15" s="4663"/>
      <c r="PR15" s="4663"/>
      <c r="PS15" s="4663"/>
      <c r="PT15" s="4663"/>
      <c r="PU15" s="4663"/>
      <c r="PV15" s="4663"/>
      <c r="PW15" s="4663"/>
      <c r="PX15" s="4663"/>
      <c r="PY15" s="4663"/>
      <c r="PZ15" s="4663"/>
      <c r="QA15" s="4663"/>
      <c r="QB15" s="4663"/>
      <c r="QC15" s="4663"/>
      <c r="QD15" s="4663"/>
      <c r="QE15" s="4663"/>
      <c r="QF15" s="4663"/>
      <c r="QG15" s="4663"/>
      <c r="QH15" s="4663"/>
      <c r="QI15" s="4663"/>
      <c r="QJ15" s="4663"/>
      <c r="QK15" s="4663"/>
      <c r="QL15" s="4663"/>
      <c r="QM15" s="4663"/>
      <c r="QN15" s="4663"/>
      <c r="QO15" s="4663"/>
      <c r="QP15" s="4663"/>
      <c r="QQ15" s="4663"/>
      <c r="QR15" s="4663"/>
      <c r="QS15" s="4663"/>
      <c r="QT15" s="4663"/>
      <c r="QU15" s="4663"/>
      <c r="QV15" s="4663"/>
      <c r="QW15" s="4663"/>
      <c r="QX15" s="4663"/>
      <c r="QY15" s="4663"/>
      <c r="QZ15" s="4663"/>
      <c r="RA15" s="4663"/>
      <c r="RB15" s="4663"/>
      <c r="RC15" s="4663"/>
      <c r="RD15" s="4663"/>
      <c r="RE15" s="4663"/>
      <c r="RF15" s="4663"/>
      <c r="RG15" s="4663"/>
      <c r="RH15" s="4663"/>
      <c r="RI15" s="4663"/>
      <c r="RJ15" s="4663"/>
      <c r="RK15" s="4663"/>
      <c r="RL15" s="4663"/>
      <c r="RM15" s="4663"/>
      <c r="RN15" s="4663"/>
      <c r="RO15" s="4663"/>
      <c r="RP15" s="4663"/>
      <c r="RQ15" s="4663"/>
      <c r="RR15" s="4663"/>
      <c r="RS15" s="4663"/>
      <c r="RT15" s="4663"/>
      <c r="RU15" s="4663"/>
      <c r="RV15" s="4663"/>
      <c r="RW15" s="4663"/>
      <c r="RX15" s="4663"/>
      <c r="RY15" s="4663"/>
      <c r="RZ15" s="4663"/>
      <c r="SA15" s="4663"/>
      <c r="SB15" s="4663"/>
      <c r="SC15" s="4663"/>
      <c r="SD15" s="4663"/>
      <c r="SE15" s="4663"/>
      <c r="SF15" s="4663"/>
      <c r="SG15" s="4663"/>
      <c r="SH15" s="4663"/>
      <c r="SI15" s="4663"/>
      <c r="SJ15" s="4663"/>
      <c r="SK15" s="4663"/>
      <c r="SL15" s="4663"/>
      <c r="SM15" s="4663"/>
      <c r="SN15" s="4663"/>
      <c r="SO15" s="4663"/>
      <c r="SP15" s="4663"/>
      <c r="SQ15" s="4663"/>
      <c r="SR15" s="4663"/>
      <c r="SS15" s="4663"/>
      <c r="ST15" s="4663"/>
      <c r="SU15" s="4663"/>
      <c r="SV15" s="4663"/>
      <c r="SW15" s="4663"/>
      <c r="SX15" s="4663"/>
      <c r="SY15" s="4663"/>
    </row>
    <row r="16" spans="1:519" ht="14.4" x14ac:dyDescent="0.3">
      <c r="A16" s="3138">
        <v>1</v>
      </c>
      <c r="B16" s="3137" t="s">
        <v>486</v>
      </c>
      <c r="C16" s="4664">
        <v>284</v>
      </c>
      <c r="D16" s="4664">
        <v>56</v>
      </c>
      <c r="E16" s="4664">
        <v>1</v>
      </c>
      <c r="F16" s="4664">
        <v>0</v>
      </c>
      <c r="G16" s="4664">
        <v>240</v>
      </c>
      <c r="H16" s="4664">
        <v>0</v>
      </c>
      <c r="I16" s="4664">
        <v>0</v>
      </c>
      <c r="J16" s="4664">
        <v>381</v>
      </c>
      <c r="K16" s="4664">
        <v>437</v>
      </c>
      <c r="L16" s="4664">
        <v>160</v>
      </c>
      <c r="M16" s="4664">
        <v>13</v>
      </c>
      <c r="N16" s="4664">
        <v>167</v>
      </c>
      <c r="O16" s="4664">
        <v>177</v>
      </c>
      <c r="P16" s="4664">
        <v>157</v>
      </c>
      <c r="Q16" s="4664">
        <v>124</v>
      </c>
      <c r="R16" s="4664">
        <v>51</v>
      </c>
      <c r="S16" s="4664">
        <v>1</v>
      </c>
      <c r="T16" s="4664">
        <v>6</v>
      </c>
      <c r="U16" s="4664">
        <v>12</v>
      </c>
      <c r="V16" s="4664">
        <v>8</v>
      </c>
      <c r="W16" s="4664">
        <v>0</v>
      </c>
      <c r="X16" s="4664">
        <v>16</v>
      </c>
      <c r="Y16" s="4664">
        <v>7</v>
      </c>
      <c r="Z16" s="4664">
        <v>16</v>
      </c>
      <c r="AA16" s="4664">
        <v>13</v>
      </c>
      <c r="AB16" s="4664">
        <v>1</v>
      </c>
      <c r="AC16" s="4664">
        <v>7</v>
      </c>
      <c r="AD16" s="4664">
        <v>6</v>
      </c>
      <c r="AE16" s="4664">
        <v>12</v>
      </c>
      <c r="AF16" s="4664">
        <v>8</v>
      </c>
      <c r="AG16" s="4664">
        <v>0</v>
      </c>
      <c r="AH16" s="4664">
        <v>1</v>
      </c>
      <c r="AI16" s="4664">
        <v>10</v>
      </c>
      <c r="AJ16" s="4664">
        <v>11</v>
      </c>
      <c r="AK16" s="4664">
        <v>5</v>
      </c>
      <c r="AL16" s="4664">
        <v>8</v>
      </c>
      <c r="AM16" s="4664">
        <v>5</v>
      </c>
      <c r="AN16" s="4664">
        <v>4</v>
      </c>
      <c r="AO16" s="4664">
        <v>0</v>
      </c>
      <c r="AP16" s="4664">
        <v>6</v>
      </c>
      <c r="AQ16" s="4664">
        <v>9</v>
      </c>
      <c r="AR16" s="4664">
        <v>4</v>
      </c>
      <c r="AS16" s="4664">
        <v>15</v>
      </c>
      <c r="AT16" s="4664">
        <v>21</v>
      </c>
      <c r="AU16" s="4664">
        <v>13</v>
      </c>
      <c r="AV16" s="4664">
        <v>1</v>
      </c>
      <c r="AW16" s="4664">
        <v>7</v>
      </c>
      <c r="AX16" s="4664">
        <v>10</v>
      </c>
      <c r="AY16" s="4664">
        <v>0</v>
      </c>
      <c r="AZ16" s="4664">
        <v>24</v>
      </c>
      <c r="BA16" s="4664">
        <v>1</v>
      </c>
      <c r="BB16" s="4664">
        <v>7</v>
      </c>
      <c r="BC16" s="4664">
        <v>4</v>
      </c>
      <c r="BD16" s="4664">
        <v>0</v>
      </c>
      <c r="BE16" s="4664">
        <v>0</v>
      </c>
      <c r="BF16" s="4664">
        <v>17</v>
      </c>
      <c r="BG16" s="4664">
        <v>1</v>
      </c>
      <c r="BH16" s="4664">
        <v>0</v>
      </c>
      <c r="BI16" s="4664">
        <v>17</v>
      </c>
      <c r="BJ16" s="4664">
        <v>4</v>
      </c>
      <c r="BK16" s="4664">
        <v>5</v>
      </c>
      <c r="BL16" s="4664">
        <v>5</v>
      </c>
      <c r="BM16" s="4664">
        <v>8</v>
      </c>
      <c r="BN16" s="4664">
        <v>20</v>
      </c>
      <c r="BO16" s="4664">
        <v>5</v>
      </c>
      <c r="BP16" s="4664">
        <v>1</v>
      </c>
      <c r="BQ16" s="4664">
        <v>10</v>
      </c>
      <c r="BR16" s="4664">
        <v>8</v>
      </c>
      <c r="BS16" s="4664">
        <v>15</v>
      </c>
      <c r="BT16" s="4664">
        <v>9</v>
      </c>
      <c r="BU16" s="4664">
        <v>1</v>
      </c>
      <c r="BV16" s="4664">
        <v>6</v>
      </c>
      <c r="BW16" s="4664">
        <v>4</v>
      </c>
      <c r="BX16" s="4664">
        <v>15</v>
      </c>
      <c r="BY16" s="4664">
        <v>3</v>
      </c>
      <c r="BZ16" s="4664">
        <v>1</v>
      </c>
      <c r="CA16" s="4664">
        <v>5</v>
      </c>
      <c r="CB16" s="4664">
        <v>3</v>
      </c>
      <c r="CC16" s="4664">
        <v>8</v>
      </c>
      <c r="CD16" s="4664">
        <v>3</v>
      </c>
      <c r="CE16" s="4664">
        <v>3</v>
      </c>
      <c r="CF16" s="4664">
        <v>4</v>
      </c>
      <c r="CG16" s="4664">
        <v>9</v>
      </c>
      <c r="CH16" s="4664">
        <v>20</v>
      </c>
      <c r="CI16" s="4664">
        <v>5</v>
      </c>
      <c r="CJ16" s="4664">
        <v>1</v>
      </c>
      <c r="CK16" s="4664">
        <v>8</v>
      </c>
      <c r="CL16" s="4664">
        <v>7</v>
      </c>
      <c r="CM16" s="4664">
        <v>23</v>
      </c>
      <c r="CN16" s="4664">
        <v>4</v>
      </c>
      <c r="CO16" s="4664">
        <v>1</v>
      </c>
      <c r="CP16" s="4664">
        <v>5</v>
      </c>
      <c r="CQ16" s="4664">
        <v>5</v>
      </c>
      <c r="CR16" s="4664">
        <v>14</v>
      </c>
      <c r="CS16" s="4664">
        <v>0</v>
      </c>
      <c r="CT16" s="4664">
        <v>4</v>
      </c>
      <c r="CU16" s="4664">
        <v>0</v>
      </c>
      <c r="CV16" s="4664">
        <v>9</v>
      </c>
      <c r="CW16" s="4664">
        <v>0</v>
      </c>
      <c r="CX16" s="4664">
        <v>0</v>
      </c>
      <c r="CY16" s="4664">
        <v>15</v>
      </c>
      <c r="CZ16" s="4664">
        <v>4</v>
      </c>
      <c r="DA16" s="4664">
        <v>5</v>
      </c>
      <c r="DB16" s="4664">
        <v>0</v>
      </c>
      <c r="DC16" s="4664">
        <v>0</v>
      </c>
      <c r="DD16" s="4664">
        <v>17</v>
      </c>
      <c r="DE16" s="4664">
        <v>10</v>
      </c>
      <c r="DF16" s="4664">
        <v>0</v>
      </c>
      <c r="DG16" s="4664">
        <v>8</v>
      </c>
      <c r="DH16" s="4664">
        <v>16</v>
      </c>
      <c r="DI16" s="4664">
        <v>7</v>
      </c>
      <c r="DJ16" s="4664">
        <v>4</v>
      </c>
      <c r="DK16" s="4664">
        <v>11</v>
      </c>
      <c r="DL16" s="4664">
        <v>14</v>
      </c>
      <c r="DM16" s="4664">
        <v>5</v>
      </c>
      <c r="DN16" s="4664">
        <v>4</v>
      </c>
      <c r="DO16" s="4664">
        <v>6</v>
      </c>
      <c r="DP16" s="4664">
        <v>0</v>
      </c>
      <c r="DQ16" s="4664">
        <v>16</v>
      </c>
      <c r="DR16" s="4664">
        <v>0</v>
      </c>
      <c r="DS16" s="4664">
        <v>3</v>
      </c>
      <c r="DT16" s="4664">
        <v>0</v>
      </c>
      <c r="DU16" s="4664">
        <v>3</v>
      </c>
      <c r="DV16" s="4664">
        <v>0</v>
      </c>
      <c r="DW16" s="4664">
        <v>0</v>
      </c>
      <c r="DX16" s="4664">
        <v>15</v>
      </c>
      <c r="DY16" s="4664">
        <v>8</v>
      </c>
      <c r="DZ16" s="4664">
        <v>8</v>
      </c>
      <c r="EA16" s="4664">
        <v>16</v>
      </c>
      <c r="EB16" s="4664">
        <v>0</v>
      </c>
      <c r="EC16" s="4664">
        <v>12</v>
      </c>
      <c r="ED16" s="4664">
        <v>8</v>
      </c>
      <c r="EE16" s="4664">
        <v>9</v>
      </c>
      <c r="EF16" s="4664">
        <v>13</v>
      </c>
      <c r="EG16" s="4664">
        <v>8</v>
      </c>
      <c r="EH16" s="4664">
        <v>3</v>
      </c>
      <c r="EI16" s="4664">
        <v>0</v>
      </c>
      <c r="EJ16" s="4664">
        <v>21</v>
      </c>
      <c r="EK16" s="4664">
        <v>4</v>
      </c>
      <c r="EL16" s="4664">
        <v>1</v>
      </c>
      <c r="EM16" s="4664">
        <v>4</v>
      </c>
      <c r="EN16" s="4664">
        <v>0</v>
      </c>
      <c r="EO16" s="4664">
        <v>7</v>
      </c>
      <c r="EP16" s="4664">
        <v>0</v>
      </c>
      <c r="EQ16" s="4664">
        <v>0</v>
      </c>
      <c r="ER16" s="4664">
        <v>17</v>
      </c>
      <c r="ES16" s="4664">
        <v>6</v>
      </c>
      <c r="ET16" s="4664">
        <v>14</v>
      </c>
      <c r="EU16" s="4664">
        <v>8</v>
      </c>
      <c r="EV16" s="4664">
        <v>4</v>
      </c>
      <c r="EW16" s="4664">
        <v>7</v>
      </c>
      <c r="EX16" s="4664">
        <v>8</v>
      </c>
      <c r="EY16" s="4664">
        <v>20</v>
      </c>
      <c r="EZ16" s="4664">
        <v>1</v>
      </c>
      <c r="FA16" s="4664">
        <v>4</v>
      </c>
      <c r="FB16" s="4664">
        <v>6</v>
      </c>
      <c r="FC16" s="4664">
        <v>4</v>
      </c>
      <c r="FD16" s="4664">
        <v>12</v>
      </c>
      <c r="FE16" s="4664">
        <v>3</v>
      </c>
      <c r="FF16" s="4664">
        <v>1</v>
      </c>
      <c r="FG16" s="4664">
        <v>4</v>
      </c>
      <c r="FH16" s="4664">
        <v>5</v>
      </c>
      <c r="FI16" s="4664">
        <v>10</v>
      </c>
      <c r="FJ16" s="4664">
        <v>0</v>
      </c>
      <c r="FK16" s="4664">
        <v>0</v>
      </c>
      <c r="FL16" s="4664">
        <v>7</v>
      </c>
      <c r="FM16" s="4664">
        <v>0</v>
      </c>
      <c r="FN16" s="4664">
        <v>4</v>
      </c>
      <c r="FO16" s="4664">
        <v>8</v>
      </c>
      <c r="FP16" s="4664">
        <v>8</v>
      </c>
      <c r="FQ16" s="4664">
        <v>2</v>
      </c>
      <c r="FR16" s="4664">
        <v>9</v>
      </c>
      <c r="FS16" s="4664">
        <v>7</v>
      </c>
      <c r="FT16" s="4664">
        <v>13</v>
      </c>
      <c r="FU16" s="4664">
        <v>0</v>
      </c>
      <c r="FV16" s="4664">
        <v>11</v>
      </c>
      <c r="FW16" s="4664">
        <v>0</v>
      </c>
      <c r="FX16" s="4664">
        <v>0</v>
      </c>
      <c r="FY16" s="4664">
        <v>14</v>
      </c>
      <c r="FZ16" s="4664">
        <v>0</v>
      </c>
      <c r="GA16" s="4664">
        <v>21</v>
      </c>
      <c r="GB16" s="4664">
        <v>0</v>
      </c>
      <c r="GC16" s="4664">
        <v>0</v>
      </c>
      <c r="GD16" s="4664">
        <v>18</v>
      </c>
      <c r="GE16" s="4664">
        <v>0</v>
      </c>
      <c r="GF16" s="4664">
        <v>0</v>
      </c>
      <c r="GG16" s="4664">
        <v>9</v>
      </c>
      <c r="GH16" s="4664">
        <v>0</v>
      </c>
      <c r="GI16" s="4664">
        <v>0</v>
      </c>
      <c r="GJ16" s="4664">
        <v>4</v>
      </c>
      <c r="GK16" s="4664">
        <v>10</v>
      </c>
      <c r="GL16" s="4664">
        <v>10</v>
      </c>
      <c r="GM16" s="4664">
        <v>0</v>
      </c>
      <c r="GN16" s="4664">
        <v>0</v>
      </c>
      <c r="GO16" s="4664">
        <v>1</v>
      </c>
      <c r="GP16" s="4664">
        <v>34</v>
      </c>
      <c r="GQ16" s="4664">
        <v>7</v>
      </c>
      <c r="GR16" s="4664">
        <v>8</v>
      </c>
      <c r="GS16" s="4664">
        <v>16</v>
      </c>
      <c r="GT16" s="4664">
        <v>7</v>
      </c>
      <c r="GU16" s="4664">
        <v>1</v>
      </c>
      <c r="GV16" s="4664">
        <v>6</v>
      </c>
      <c r="GW16" s="4664">
        <v>3</v>
      </c>
      <c r="GX16" s="4664">
        <v>0</v>
      </c>
      <c r="GY16" s="4664">
        <v>11</v>
      </c>
      <c r="GZ16" s="4664">
        <v>6</v>
      </c>
      <c r="HA16" s="4664">
        <v>1</v>
      </c>
      <c r="HB16" s="4664">
        <v>6</v>
      </c>
      <c r="HC16" s="4664">
        <v>8</v>
      </c>
      <c r="HD16" s="4664">
        <v>4</v>
      </c>
      <c r="HE16" s="4664">
        <v>3</v>
      </c>
      <c r="HF16" s="4664">
        <v>5</v>
      </c>
      <c r="HG16" s="4664">
        <v>3</v>
      </c>
      <c r="HH16" s="4664">
        <v>13</v>
      </c>
      <c r="HI16" s="4664">
        <v>9</v>
      </c>
      <c r="HJ16" s="4664">
        <v>3</v>
      </c>
      <c r="HK16" s="4664">
        <v>8</v>
      </c>
      <c r="HL16" s="4664">
        <v>0</v>
      </c>
      <c r="HM16" s="4664">
        <v>7</v>
      </c>
      <c r="HN16" s="4664">
        <v>21</v>
      </c>
      <c r="HO16" s="4664">
        <v>1</v>
      </c>
      <c r="HP16" s="4664">
        <v>8</v>
      </c>
      <c r="HQ16" s="4664">
        <v>5</v>
      </c>
      <c r="HR16" s="4664">
        <v>14</v>
      </c>
      <c r="HS16" s="4664">
        <v>2</v>
      </c>
      <c r="HT16" s="4664">
        <v>1</v>
      </c>
      <c r="HU16" s="4664">
        <v>5</v>
      </c>
      <c r="HV16" s="4664">
        <v>0</v>
      </c>
      <c r="HW16" s="4664">
        <v>12</v>
      </c>
      <c r="HX16" s="4664">
        <v>3</v>
      </c>
      <c r="HY16" s="4664">
        <v>1</v>
      </c>
      <c r="HZ16" s="4664">
        <v>6</v>
      </c>
      <c r="IA16" s="4664">
        <v>4</v>
      </c>
      <c r="IB16" s="4664">
        <v>9</v>
      </c>
      <c r="IC16" s="4664">
        <v>4</v>
      </c>
      <c r="ID16" s="4664">
        <v>0</v>
      </c>
      <c r="IE16" s="4664">
        <v>1</v>
      </c>
      <c r="IF16" s="4664">
        <v>8</v>
      </c>
      <c r="IG16" s="4664">
        <v>16</v>
      </c>
      <c r="IH16" s="4664">
        <v>9</v>
      </c>
      <c r="II16" s="4664">
        <v>1</v>
      </c>
      <c r="IJ16" s="4664">
        <v>0</v>
      </c>
      <c r="IK16" s="4664">
        <v>8</v>
      </c>
      <c r="IL16" s="4664">
        <v>8</v>
      </c>
      <c r="IM16" s="4664">
        <v>24</v>
      </c>
      <c r="IN16" s="4664">
        <v>1</v>
      </c>
      <c r="IO16" s="4664">
        <v>5</v>
      </c>
      <c r="IP16" s="4664">
        <v>0</v>
      </c>
      <c r="IQ16" s="4664">
        <v>17</v>
      </c>
      <c r="IR16" s="4664">
        <v>2</v>
      </c>
      <c r="IS16" s="4664">
        <v>1</v>
      </c>
      <c r="IT16" s="4664">
        <v>0</v>
      </c>
      <c r="IU16" s="4664">
        <v>9</v>
      </c>
      <c r="IV16" s="4664">
        <v>11</v>
      </c>
      <c r="IW16" s="4664">
        <v>3</v>
      </c>
      <c r="IX16" s="4664">
        <v>1</v>
      </c>
      <c r="IY16" s="4664">
        <v>0</v>
      </c>
      <c r="IZ16" s="4664">
        <v>2</v>
      </c>
      <c r="JA16" s="4664">
        <v>11</v>
      </c>
      <c r="JB16" s="4664">
        <v>10</v>
      </c>
      <c r="JC16" s="4664">
        <v>1</v>
      </c>
      <c r="JD16" s="4664">
        <v>6</v>
      </c>
      <c r="JE16" s="4664">
        <v>14</v>
      </c>
      <c r="JF16" s="4664">
        <v>0</v>
      </c>
      <c r="JG16" s="4664">
        <v>4</v>
      </c>
      <c r="JH16" s="4664">
        <v>5</v>
      </c>
      <c r="JI16" s="4664">
        <v>12</v>
      </c>
      <c r="JJ16" s="4664">
        <v>6</v>
      </c>
      <c r="JK16" s="4664">
        <v>0</v>
      </c>
      <c r="JL16" s="4664">
        <v>12</v>
      </c>
      <c r="JM16" s="4664">
        <v>7</v>
      </c>
      <c r="JN16" s="4664">
        <v>0</v>
      </c>
      <c r="JO16" s="4664">
        <v>12</v>
      </c>
      <c r="JP16" s="4664">
        <v>10</v>
      </c>
      <c r="JQ16" s="4664">
        <v>1</v>
      </c>
      <c r="JR16" s="4664">
        <v>11</v>
      </c>
      <c r="JS16" s="4664">
        <v>15</v>
      </c>
      <c r="JT16" s="4664">
        <v>3</v>
      </c>
      <c r="JU16" s="4664">
        <v>1</v>
      </c>
      <c r="JV16" s="4664">
        <v>7</v>
      </c>
      <c r="JW16" s="4664">
        <v>9</v>
      </c>
      <c r="JX16" s="4664">
        <v>27</v>
      </c>
      <c r="JY16" s="4664">
        <v>7</v>
      </c>
      <c r="JZ16" s="4664">
        <v>1</v>
      </c>
      <c r="KA16" s="4664">
        <v>9</v>
      </c>
      <c r="KB16" s="4664">
        <v>6</v>
      </c>
      <c r="KC16" s="4664">
        <v>20</v>
      </c>
      <c r="KD16" s="4664">
        <v>5</v>
      </c>
      <c r="KE16" s="4664">
        <v>1</v>
      </c>
      <c r="KF16" s="4664">
        <v>0</v>
      </c>
      <c r="KG16" s="4664">
        <v>10</v>
      </c>
      <c r="KH16" s="4664">
        <v>15</v>
      </c>
      <c r="KI16" s="4664">
        <v>4</v>
      </c>
      <c r="KJ16" s="4664">
        <v>1</v>
      </c>
      <c r="KK16" s="4664">
        <v>0</v>
      </c>
      <c r="KL16" s="4664">
        <v>9</v>
      </c>
      <c r="KM16" s="4664">
        <v>0</v>
      </c>
      <c r="KN16" s="4664">
        <v>8</v>
      </c>
      <c r="KO16" s="4664">
        <v>6</v>
      </c>
      <c r="KP16" s="4664">
        <v>0</v>
      </c>
      <c r="KQ16" s="4664">
        <v>7</v>
      </c>
      <c r="KR16" s="4664">
        <v>7</v>
      </c>
      <c r="KS16" s="4664">
        <v>8</v>
      </c>
      <c r="KT16" s="4664">
        <v>1</v>
      </c>
      <c r="KU16" s="4664">
        <v>8</v>
      </c>
      <c r="KV16" s="4664">
        <v>8</v>
      </c>
      <c r="KW16" s="4664">
        <v>16</v>
      </c>
      <c r="KX16" s="4664">
        <v>3</v>
      </c>
      <c r="KY16" s="4664">
        <v>0</v>
      </c>
      <c r="KZ16" s="4664">
        <v>7</v>
      </c>
      <c r="LA16" s="4664">
        <v>5</v>
      </c>
      <c r="LB16" s="4664">
        <v>0</v>
      </c>
      <c r="LC16" s="4664">
        <v>0</v>
      </c>
      <c r="LD16" s="4664">
        <v>12</v>
      </c>
      <c r="LE16" s="4664">
        <v>3</v>
      </c>
      <c r="LF16" s="4664">
        <v>0</v>
      </c>
      <c r="LG16" s="4664">
        <v>14</v>
      </c>
      <c r="LH16" s="4664">
        <v>1</v>
      </c>
      <c r="LI16" s="4664">
        <v>4</v>
      </c>
      <c r="LJ16" s="4664">
        <v>4</v>
      </c>
      <c r="LK16" s="4664">
        <v>4</v>
      </c>
      <c r="LL16" s="4664">
        <v>9</v>
      </c>
      <c r="LM16" s="4664">
        <v>0</v>
      </c>
      <c r="LN16" s="4664">
        <v>1</v>
      </c>
      <c r="LO16" s="4664">
        <v>0</v>
      </c>
      <c r="LP16" s="4664">
        <v>0</v>
      </c>
      <c r="LQ16" s="4664">
        <v>10</v>
      </c>
      <c r="LR16" s="4664">
        <v>1</v>
      </c>
      <c r="LS16" s="4664">
        <v>0</v>
      </c>
      <c r="LT16" s="4664">
        <v>6</v>
      </c>
      <c r="LU16" s="4664">
        <v>0</v>
      </c>
      <c r="LV16" s="4664">
        <v>5</v>
      </c>
      <c r="LW16" s="4664">
        <v>3</v>
      </c>
      <c r="LX16" s="4664">
        <f>1</f>
        <v>1</v>
      </c>
      <c r="LY16" s="4664">
        <v>1</v>
      </c>
      <c r="LZ16" s="4664">
        <v>1</v>
      </c>
      <c r="MA16" s="4664">
        <v>2</v>
      </c>
      <c r="MB16" s="4664">
        <v>1</v>
      </c>
      <c r="MC16" s="4664">
        <v>1</v>
      </c>
      <c r="MD16" s="4664">
        <v>1</v>
      </c>
      <c r="ME16" s="4664">
        <v>1</v>
      </c>
      <c r="MF16" s="4664">
        <v>2</v>
      </c>
      <c r="MG16" s="4664">
        <v>0</v>
      </c>
      <c r="MH16" s="4664">
        <v>0</v>
      </c>
      <c r="MI16" s="4664">
        <v>4</v>
      </c>
      <c r="MJ16" s="4664">
        <v>1</v>
      </c>
      <c r="MK16" s="4664">
        <v>2</v>
      </c>
      <c r="ML16" s="4664">
        <v>0</v>
      </c>
      <c r="MM16" s="4664">
        <v>0</v>
      </c>
      <c r="MN16" s="4664">
        <v>0</v>
      </c>
      <c r="MO16" s="4664">
        <v>0</v>
      </c>
      <c r="MP16" s="4664">
        <v>0</v>
      </c>
      <c r="MQ16" s="4664">
        <v>0</v>
      </c>
      <c r="MR16" s="4664">
        <v>0</v>
      </c>
      <c r="MS16" s="4664">
        <v>0</v>
      </c>
      <c r="MT16" s="4664">
        <v>0</v>
      </c>
      <c r="MU16" s="4664">
        <v>0</v>
      </c>
      <c r="MV16" s="4664">
        <v>0</v>
      </c>
      <c r="MW16" s="4664">
        <v>3</v>
      </c>
      <c r="MX16" s="4664">
        <v>0</v>
      </c>
      <c r="MY16" s="4664">
        <v>0</v>
      </c>
      <c r="MZ16" s="4664">
        <v>0</v>
      </c>
      <c r="NA16" s="4664">
        <v>0</v>
      </c>
      <c r="NB16" s="4664">
        <v>0</v>
      </c>
      <c r="NC16" s="4664">
        <v>0</v>
      </c>
      <c r="ND16" s="4664">
        <v>0</v>
      </c>
      <c r="NE16" s="4664">
        <v>0</v>
      </c>
      <c r="NF16" s="4664">
        <v>0</v>
      </c>
      <c r="NG16" s="4664">
        <v>9</v>
      </c>
      <c r="NH16" s="4664">
        <v>31</v>
      </c>
      <c r="NI16" s="4664">
        <v>1</v>
      </c>
      <c r="NJ16" s="4664">
        <v>5</v>
      </c>
      <c r="NK16" s="4664">
        <v>4</v>
      </c>
      <c r="NL16" s="4664">
        <v>1</v>
      </c>
      <c r="NM16" s="4664">
        <v>2</v>
      </c>
      <c r="NN16" s="4664">
        <v>1</v>
      </c>
      <c r="NO16" s="4664">
        <v>1</v>
      </c>
      <c r="NP16" s="4664">
        <v>1</v>
      </c>
      <c r="NQ16" s="4664">
        <v>2</v>
      </c>
      <c r="NR16" s="4664">
        <v>1</v>
      </c>
      <c r="NS16" s="4664">
        <v>0</v>
      </c>
      <c r="NT16" s="4664">
        <v>0</v>
      </c>
      <c r="NU16" s="4664">
        <v>2</v>
      </c>
      <c r="NV16" s="4664">
        <v>1</v>
      </c>
      <c r="NW16" s="4664">
        <v>0</v>
      </c>
      <c r="NX16" s="4664">
        <v>0</v>
      </c>
      <c r="NY16" s="4664">
        <v>5</v>
      </c>
      <c r="NZ16" s="4664">
        <v>1</v>
      </c>
      <c r="OA16" s="4664">
        <v>1</v>
      </c>
      <c r="OB16" s="4664">
        <v>1</v>
      </c>
      <c r="OC16" s="4664">
        <v>3</v>
      </c>
      <c r="OD16" s="4664">
        <v>2</v>
      </c>
      <c r="OE16" s="4664">
        <v>1</v>
      </c>
      <c r="OF16" s="4664">
        <v>1</v>
      </c>
      <c r="OG16" s="4664">
        <v>3</v>
      </c>
      <c r="OH16" s="4664">
        <v>1</v>
      </c>
      <c r="OI16" s="4664">
        <v>0</v>
      </c>
      <c r="OJ16" s="4664">
        <v>0</v>
      </c>
      <c r="OK16" s="4664">
        <v>0</v>
      </c>
      <c r="OL16" s="4664">
        <v>2</v>
      </c>
      <c r="OM16" s="4664">
        <v>2</v>
      </c>
      <c r="ON16" s="4664">
        <v>0</v>
      </c>
      <c r="OO16" s="4664">
        <v>0</v>
      </c>
      <c r="OP16" s="4664">
        <v>0</v>
      </c>
      <c r="OQ16" s="4664">
        <v>0</v>
      </c>
      <c r="OR16" s="4664">
        <v>10</v>
      </c>
      <c r="OS16" s="4664">
        <v>1</v>
      </c>
      <c r="OT16" s="4664">
        <v>1</v>
      </c>
      <c r="OU16" s="4664">
        <v>1</v>
      </c>
      <c r="OV16" s="4664">
        <v>0</v>
      </c>
      <c r="OW16" s="4664">
        <v>4</v>
      </c>
      <c r="OX16" s="4664">
        <v>1</v>
      </c>
      <c r="OY16" s="4664">
        <v>1</v>
      </c>
      <c r="OZ16" s="4664">
        <v>1</v>
      </c>
      <c r="PA16" s="4664">
        <v>1</v>
      </c>
      <c r="PB16" s="4664">
        <v>1</v>
      </c>
      <c r="PC16" s="4664">
        <v>1</v>
      </c>
      <c r="PD16" s="4664">
        <v>0</v>
      </c>
      <c r="PE16" s="4664">
        <v>0</v>
      </c>
      <c r="PF16" s="4664">
        <v>4</v>
      </c>
      <c r="PG16" s="4664">
        <v>1</v>
      </c>
      <c r="PH16" s="4664">
        <v>1</v>
      </c>
      <c r="PI16" s="4664">
        <v>1</v>
      </c>
      <c r="PJ16" s="4664">
        <v>1</v>
      </c>
      <c r="PK16" s="4664">
        <v>0</v>
      </c>
      <c r="PL16" s="4664">
        <v>3</v>
      </c>
      <c r="PM16" s="4664">
        <v>4</v>
      </c>
      <c r="PN16" s="4664">
        <v>1</v>
      </c>
      <c r="PO16" s="4664">
        <v>0</v>
      </c>
      <c r="PP16" s="4664">
        <v>2</v>
      </c>
      <c r="PQ16" s="4664">
        <v>1</v>
      </c>
      <c r="PR16" s="4664">
        <v>2</v>
      </c>
      <c r="PS16" s="4664">
        <v>1</v>
      </c>
      <c r="PT16" s="4664">
        <v>1</v>
      </c>
      <c r="PU16" s="4664">
        <v>0</v>
      </c>
      <c r="PV16" s="4664">
        <v>0</v>
      </c>
      <c r="PW16" s="4664">
        <v>0</v>
      </c>
      <c r="PX16" s="4664">
        <v>0</v>
      </c>
      <c r="PY16" s="4664">
        <v>0</v>
      </c>
      <c r="PZ16" s="4664">
        <v>0</v>
      </c>
      <c r="QA16" s="4664">
        <v>0</v>
      </c>
      <c r="QB16" s="4664">
        <v>0</v>
      </c>
      <c r="QC16" s="4664">
        <v>0</v>
      </c>
      <c r="QD16" s="4664">
        <v>0</v>
      </c>
      <c r="QE16" s="4664">
        <v>0</v>
      </c>
      <c r="QF16" s="4664">
        <v>0</v>
      </c>
      <c r="QG16" s="4664">
        <v>3</v>
      </c>
      <c r="QH16" s="4664">
        <v>19</v>
      </c>
      <c r="QI16" s="4664">
        <v>1</v>
      </c>
      <c r="QJ16" s="4664">
        <v>1</v>
      </c>
      <c r="QK16" s="4664">
        <v>2</v>
      </c>
      <c r="QL16" s="4664">
        <v>0</v>
      </c>
      <c r="QM16" s="4664">
        <v>2</v>
      </c>
      <c r="QN16" s="4664">
        <v>2</v>
      </c>
      <c r="QO16" s="4664">
        <v>1</v>
      </c>
      <c r="QP16" s="4664">
        <v>1</v>
      </c>
      <c r="QQ16" s="4664">
        <v>0</v>
      </c>
      <c r="QR16" s="4664">
        <v>3</v>
      </c>
      <c r="QS16" s="4664">
        <v>0</v>
      </c>
      <c r="QT16" s="4664">
        <v>2</v>
      </c>
      <c r="QU16" s="4664">
        <v>1</v>
      </c>
      <c r="QV16" s="4664">
        <v>0</v>
      </c>
      <c r="QW16" s="4664">
        <v>1</v>
      </c>
      <c r="QX16" s="4664">
        <v>1</v>
      </c>
      <c r="QY16" s="4664">
        <v>3</v>
      </c>
      <c r="QZ16" s="4664">
        <v>1</v>
      </c>
      <c r="RA16" s="4664">
        <v>2</v>
      </c>
      <c r="RB16" s="4664">
        <v>1</v>
      </c>
      <c r="RC16" s="4664">
        <v>0</v>
      </c>
      <c r="RD16" s="4664">
        <v>2</v>
      </c>
      <c r="RE16" s="4664">
        <v>1</v>
      </c>
      <c r="RF16" s="4664">
        <v>1</v>
      </c>
      <c r="RG16" s="4664">
        <v>1</v>
      </c>
      <c r="RH16" s="4664">
        <v>1</v>
      </c>
      <c r="RI16" s="4664">
        <v>1</v>
      </c>
      <c r="RJ16" s="4664">
        <v>1</v>
      </c>
      <c r="RK16" s="4664">
        <v>1</v>
      </c>
      <c r="RL16" s="4664">
        <v>0</v>
      </c>
      <c r="RM16" s="4664">
        <v>2</v>
      </c>
      <c r="RN16" s="4664">
        <v>1</v>
      </c>
      <c r="RO16" s="4664">
        <v>0</v>
      </c>
      <c r="RP16" s="4664">
        <v>0</v>
      </c>
      <c r="RQ16" s="4664">
        <v>2</v>
      </c>
      <c r="RR16" s="4664">
        <v>3</v>
      </c>
      <c r="RS16" s="4664">
        <v>2</v>
      </c>
      <c r="RT16" s="4664">
        <v>0</v>
      </c>
      <c r="RU16" s="4664">
        <v>2</v>
      </c>
      <c r="RV16" s="4664">
        <v>0</v>
      </c>
      <c r="RW16" s="4664">
        <v>0</v>
      </c>
      <c r="RX16" s="4664">
        <v>0</v>
      </c>
      <c r="RY16" s="4664">
        <v>3</v>
      </c>
      <c r="RZ16" s="4664">
        <v>3</v>
      </c>
      <c r="SA16" s="4664">
        <v>1</v>
      </c>
      <c r="SB16" s="4664">
        <v>1</v>
      </c>
      <c r="SC16" s="4664">
        <v>1</v>
      </c>
      <c r="SD16" s="4664">
        <v>0</v>
      </c>
      <c r="SE16" s="4664">
        <v>2</v>
      </c>
      <c r="SF16" s="4664">
        <v>2</v>
      </c>
      <c r="SG16" s="4664">
        <v>0</v>
      </c>
      <c r="SH16" s="4664">
        <v>2</v>
      </c>
      <c r="SI16" s="4664">
        <v>1</v>
      </c>
      <c r="SJ16" s="4664">
        <v>0</v>
      </c>
      <c r="SK16" s="4664">
        <v>0</v>
      </c>
      <c r="SL16" s="4664">
        <v>4</v>
      </c>
      <c r="SM16" s="4664">
        <v>1</v>
      </c>
      <c r="SN16" s="4664">
        <v>0</v>
      </c>
      <c r="SO16" s="4664">
        <v>1</v>
      </c>
      <c r="SP16" s="4664">
        <v>0</v>
      </c>
      <c r="SQ16" s="4664">
        <v>3</v>
      </c>
      <c r="SR16" s="4664">
        <v>1</v>
      </c>
      <c r="SS16" s="4664">
        <v>0</v>
      </c>
      <c r="ST16" s="4664">
        <v>0</v>
      </c>
      <c r="SU16" s="4664">
        <v>5</v>
      </c>
      <c r="SV16" s="4664">
        <v>0</v>
      </c>
      <c r="SW16" s="4664">
        <v>0</v>
      </c>
      <c r="SX16" s="4664">
        <v>2</v>
      </c>
      <c r="SY16" s="4664">
        <v>3</v>
      </c>
    </row>
    <row r="17" spans="1:519" ht="14.4" x14ac:dyDescent="0.3">
      <c r="A17" s="3138"/>
      <c r="B17" s="3137" t="s">
        <v>487</v>
      </c>
      <c r="C17" s="4664">
        <v>0</v>
      </c>
      <c r="D17" s="4664">
        <v>26</v>
      </c>
      <c r="E17" s="4664">
        <v>130</v>
      </c>
      <c r="F17" s="4664">
        <v>236</v>
      </c>
      <c r="G17" s="4664">
        <v>31</v>
      </c>
      <c r="H17" s="4664">
        <v>0</v>
      </c>
      <c r="I17" s="4664">
        <v>0</v>
      </c>
      <c r="J17" s="4664">
        <v>13</v>
      </c>
      <c r="K17" s="4664">
        <v>20</v>
      </c>
      <c r="L17" s="4664">
        <v>62</v>
      </c>
      <c r="M17" s="4664">
        <v>137</v>
      </c>
      <c r="N17" s="4664">
        <v>121</v>
      </c>
      <c r="O17" s="4664">
        <v>210</v>
      </c>
      <c r="P17" s="4664">
        <v>38</v>
      </c>
      <c r="Q17" s="4664">
        <v>51</v>
      </c>
      <c r="R17" s="4664">
        <v>41</v>
      </c>
      <c r="S17" s="4664">
        <v>220</v>
      </c>
      <c r="T17" s="4664">
        <v>9</v>
      </c>
      <c r="U17" s="4664">
        <v>7</v>
      </c>
      <c r="V17" s="4664">
        <v>56</v>
      </c>
      <c r="W17" s="4664">
        <v>0</v>
      </c>
      <c r="X17" s="4664">
        <v>83</v>
      </c>
      <c r="Y17" s="4664">
        <v>0</v>
      </c>
      <c r="Z17" s="4664">
        <v>0</v>
      </c>
      <c r="AA17" s="4664">
        <v>52</v>
      </c>
      <c r="AB17" s="4664">
        <v>67</v>
      </c>
      <c r="AC17" s="4664">
        <v>0</v>
      </c>
      <c r="AD17" s="4664">
        <v>20</v>
      </c>
      <c r="AE17" s="4664">
        <v>2</v>
      </c>
      <c r="AF17" s="4664">
        <v>27</v>
      </c>
      <c r="AG17" s="4664">
        <v>0</v>
      </c>
      <c r="AH17" s="4664">
        <v>29</v>
      </c>
      <c r="AI17" s="4664">
        <v>0</v>
      </c>
      <c r="AJ17" s="4664">
        <v>5</v>
      </c>
      <c r="AK17" s="4664">
        <v>17</v>
      </c>
      <c r="AL17" s="4664">
        <v>55</v>
      </c>
      <c r="AM17" s="4664">
        <v>67</v>
      </c>
      <c r="AN17" s="4664">
        <v>46</v>
      </c>
      <c r="AO17" s="4664">
        <v>0</v>
      </c>
      <c r="AP17" s="4664">
        <v>14</v>
      </c>
      <c r="AQ17" s="4664">
        <v>67</v>
      </c>
      <c r="AR17" s="4664">
        <v>33</v>
      </c>
      <c r="AS17" s="4664">
        <v>45</v>
      </c>
      <c r="AT17" s="4664">
        <v>8</v>
      </c>
      <c r="AU17" s="4664">
        <v>0</v>
      </c>
      <c r="AV17" s="4664">
        <v>19</v>
      </c>
      <c r="AW17" s="4664">
        <v>7</v>
      </c>
      <c r="AX17" s="4664">
        <v>9</v>
      </c>
      <c r="AY17" s="4664">
        <v>0</v>
      </c>
      <c r="AZ17" s="4664">
        <v>3</v>
      </c>
      <c r="BA17" s="4664">
        <v>1</v>
      </c>
      <c r="BB17" s="4664">
        <v>2</v>
      </c>
      <c r="BC17" s="4664">
        <v>1</v>
      </c>
      <c r="BD17" s="4664">
        <v>0</v>
      </c>
      <c r="BE17" s="4664">
        <v>2</v>
      </c>
      <c r="BF17" s="4664">
        <v>9</v>
      </c>
      <c r="BG17" s="4664">
        <v>3</v>
      </c>
      <c r="BH17" s="4664">
        <v>0</v>
      </c>
      <c r="BI17" s="4664">
        <v>4</v>
      </c>
      <c r="BJ17" s="4664">
        <v>1</v>
      </c>
      <c r="BK17" s="4664">
        <v>2</v>
      </c>
      <c r="BL17" s="4664">
        <v>4</v>
      </c>
      <c r="BM17" s="4664">
        <v>2</v>
      </c>
      <c r="BN17" s="4664">
        <v>2</v>
      </c>
      <c r="BO17" s="4664">
        <v>1</v>
      </c>
      <c r="BP17" s="4664">
        <v>4</v>
      </c>
      <c r="BQ17" s="4664">
        <v>1</v>
      </c>
      <c r="BR17" s="4664">
        <v>1</v>
      </c>
      <c r="BS17" s="4664">
        <v>1</v>
      </c>
      <c r="BT17" s="4664">
        <v>1</v>
      </c>
      <c r="BU17" s="4664">
        <v>2</v>
      </c>
      <c r="BV17" s="4664">
        <v>1</v>
      </c>
      <c r="BW17" s="4664">
        <v>1</v>
      </c>
      <c r="BX17" s="4664">
        <v>1</v>
      </c>
      <c r="BY17" s="4664">
        <v>1</v>
      </c>
      <c r="BZ17" s="4664">
        <v>1</v>
      </c>
      <c r="CA17" s="4664">
        <v>2</v>
      </c>
      <c r="CB17" s="4664">
        <v>1</v>
      </c>
      <c r="CC17" s="4664">
        <v>5</v>
      </c>
      <c r="CD17" s="4664">
        <v>3</v>
      </c>
      <c r="CE17" s="4664">
        <v>4</v>
      </c>
      <c r="CF17" s="4664">
        <v>2</v>
      </c>
      <c r="CG17" s="4664">
        <v>1</v>
      </c>
      <c r="CH17" s="4664">
        <v>4</v>
      </c>
      <c r="CI17" s="4664">
        <v>1</v>
      </c>
      <c r="CJ17" s="4664">
        <v>2</v>
      </c>
      <c r="CK17" s="4664">
        <v>0</v>
      </c>
      <c r="CL17" s="4664">
        <v>1</v>
      </c>
      <c r="CM17" s="4664">
        <v>2</v>
      </c>
      <c r="CN17" s="4664">
        <v>1</v>
      </c>
      <c r="CO17" s="4664">
        <v>2</v>
      </c>
      <c r="CP17" s="4664">
        <v>1</v>
      </c>
      <c r="CQ17" s="4664">
        <v>1</v>
      </c>
      <c r="CR17" s="4664">
        <v>1</v>
      </c>
      <c r="CS17" s="4664">
        <v>0</v>
      </c>
      <c r="CT17" s="4664">
        <v>1</v>
      </c>
      <c r="CU17" s="4664">
        <v>0</v>
      </c>
      <c r="CV17" s="4664">
        <v>2</v>
      </c>
      <c r="CW17" s="4664">
        <v>0</v>
      </c>
      <c r="CX17" s="4664">
        <v>0</v>
      </c>
      <c r="CY17" s="4664">
        <v>3</v>
      </c>
      <c r="CZ17" s="4664">
        <v>1</v>
      </c>
      <c r="DA17" s="4664">
        <v>1</v>
      </c>
      <c r="DB17" s="4664">
        <v>0</v>
      </c>
      <c r="DC17" s="4664">
        <v>0</v>
      </c>
      <c r="DD17" s="4664">
        <v>2</v>
      </c>
      <c r="DE17" s="4664">
        <v>21</v>
      </c>
      <c r="DF17" s="4664">
        <v>0</v>
      </c>
      <c r="DG17" s="4664">
        <v>0</v>
      </c>
      <c r="DH17" s="4664">
        <v>2</v>
      </c>
      <c r="DI17" s="4664">
        <v>0</v>
      </c>
      <c r="DJ17" s="4664">
        <v>0</v>
      </c>
      <c r="DK17" s="4664">
        <v>3</v>
      </c>
      <c r="DL17" s="4664">
        <v>0</v>
      </c>
      <c r="DM17" s="4664">
        <v>1</v>
      </c>
      <c r="DN17" s="4664">
        <v>1</v>
      </c>
      <c r="DO17" s="4664">
        <v>3</v>
      </c>
      <c r="DP17" s="4664">
        <v>0</v>
      </c>
      <c r="DQ17" s="4664">
        <v>5</v>
      </c>
      <c r="DR17" s="4664">
        <v>1</v>
      </c>
      <c r="DS17" s="4664">
        <v>5</v>
      </c>
      <c r="DT17" s="4664">
        <v>0</v>
      </c>
      <c r="DU17" s="4664">
        <v>1</v>
      </c>
      <c r="DV17" s="4664">
        <v>0</v>
      </c>
      <c r="DW17" s="4664">
        <v>0</v>
      </c>
      <c r="DX17" s="4664">
        <v>6</v>
      </c>
      <c r="DY17" s="4664">
        <v>4</v>
      </c>
      <c r="DZ17" s="4664">
        <v>1</v>
      </c>
      <c r="EA17" s="4664">
        <v>1</v>
      </c>
      <c r="EB17" s="4664">
        <v>0</v>
      </c>
      <c r="EC17" s="4664">
        <v>5</v>
      </c>
      <c r="ED17" s="4664">
        <v>1</v>
      </c>
      <c r="EE17" s="4664">
        <v>0</v>
      </c>
      <c r="EF17" s="4664">
        <v>1</v>
      </c>
      <c r="EG17" s="4664">
        <v>1</v>
      </c>
      <c r="EH17" s="4664">
        <v>1</v>
      </c>
      <c r="EI17" s="4664">
        <v>0</v>
      </c>
      <c r="EJ17" s="4664">
        <v>3</v>
      </c>
      <c r="EK17" s="4664">
        <v>1</v>
      </c>
      <c r="EL17" s="4664">
        <v>1</v>
      </c>
      <c r="EM17" s="4664">
        <v>1</v>
      </c>
      <c r="EN17" s="4664">
        <v>0</v>
      </c>
      <c r="EO17" s="4664">
        <v>7</v>
      </c>
      <c r="EP17" s="4664">
        <v>0</v>
      </c>
      <c r="EQ17" s="4664">
        <v>0</v>
      </c>
      <c r="ER17" s="4664">
        <v>8</v>
      </c>
      <c r="ES17" s="4664">
        <v>2</v>
      </c>
      <c r="ET17" s="4664">
        <v>1</v>
      </c>
      <c r="EU17" s="4664">
        <v>1</v>
      </c>
      <c r="EV17" s="4664">
        <v>4</v>
      </c>
      <c r="EW17" s="4664">
        <v>0</v>
      </c>
      <c r="EX17" s="4664">
        <v>2</v>
      </c>
      <c r="EY17" s="4664">
        <v>1</v>
      </c>
      <c r="EZ17" s="4664">
        <v>1</v>
      </c>
      <c r="FA17" s="4664">
        <v>1</v>
      </c>
      <c r="FB17" s="4664">
        <v>1</v>
      </c>
      <c r="FC17" s="4664">
        <v>1</v>
      </c>
      <c r="FD17" s="4664">
        <v>1</v>
      </c>
      <c r="FE17" s="4664">
        <v>1</v>
      </c>
      <c r="FF17" s="4664">
        <v>2</v>
      </c>
      <c r="FG17" s="4664">
        <v>1</v>
      </c>
      <c r="FH17" s="4664">
        <v>1</v>
      </c>
      <c r="FI17" s="4664">
        <v>7</v>
      </c>
      <c r="FJ17" s="4664">
        <v>0</v>
      </c>
      <c r="FK17" s="4664">
        <v>0</v>
      </c>
      <c r="FL17" s="4664">
        <v>8</v>
      </c>
      <c r="FM17" s="4664">
        <v>0</v>
      </c>
      <c r="FN17" s="4664">
        <v>1</v>
      </c>
      <c r="FO17" s="4664">
        <v>1</v>
      </c>
      <c r="FP17" s="4664">
        <v>1</v>
      </c>
      <c r="FQ17" s="4664">
        <v>3</v>
      </c>
      <c r="FR17" s="4664">
        <v>1</v>
      </c>
      <c r="FS17" s="4664">
        <v>1</v>
      </c>
      <c r="FT17" s="4664">
        <v>2</v>
      </c>
      <c r="FU17" s="4664">
        <v>0</v>
      </c>
      <c r="FV17" s="4664">
        <v>3</v>
      </c>
      <c r="FW17" s="4664">
        <v>0</v>
      </c>
      <c r="FX17" s="4664">
        <v>0</v>
      </c>
      <c r="FY17" s="4664">
        <v>2</v>
      </c>
      <c r="FZ17" s="4664">
        <v>0</v>
      </c>
      <c r="GA17" s="4664">
        <v>2</v>
      </c>
      <c r="GB17" s="4664">
        <v>0</v>
      </c>
      <c r="GC17" s="4664">
        <v>0</v>
      </c>
      <c r="GD17" s="4664">
        <v>4</v>
      </c>
      <c r="GE17" s="4664">
        <v>0</v>
      </c>
      <c r="GF17" s="4664">
        <v>0</v>
      </c>
      <c r="GG17" s="4664">
        <v>3</v>
      </c>
      <c r="GH17" s="4664">
        <v>0</v>
      </c>
      <c r="GI17" s="4664">
        <v>0</v>
      </c>
      <c r="GJ17" s="4664">
        <v>1</v>
      </c>
      <c r="GK17" s="4664">
        <v>6</v>
      </c>
      <c r="GL17" s="4664">
        <v>3</v>
      </c>
      <c r="GM17" s="4664">
        <v>0</v>
      </c>
      <c r="GN17" s="4664">
        <v>0</v>
      </c>
      <c r="GO17" s="4664">
        <v>10</v>
      </c>
      <c r="GP17" s="4664">
        <v>1</v>
      </c>
      <c r="GQ17" s="4664">
        <v>2</v>
      </c>
      <c r="GR17" s="4664">
        <v>1</v>
      </c>
      <c r="GS17" s="4664">
        <v>1</v>
      </c>
      <c r="GT17" s="4664">
        <v>1</v>
      </c>
      <c r="GU17" s="4664">
        <v>1</v>
      </c>
      <c r="GV17" s="4664">
        <v>1</v>
      </c>
      <c r="GW17" s="4664">
        <v>1</v>
      </c>
      <c r="GX17" s="4664">
        <v>1</v>
      </c>
      <c r="GY17" s="4664">
        <v>0</v>
      </c>
      <c r="GZ17" s="4664">
        <v>1</v>
      </c>
      <c r="HA17" s="4664">
        <v>1</v>
      </c>
      <c r="HB17" s="4664">
        <v>3</v>
      </c>
      <c r="HC17" s="4664">
        <v>1</v>
      </c>
      <c r="HD17" s="4664">
        <v>5</v>
      </c>
      <c r="HE17" s="4664">
        <v>1</v>
      </c>
      <c r="HF17" s="4664">
        <v>2</v>
      </c>
      <c r="HG17" s="4664">
        <v>4</v>
      </c>
      <c r="HH17" s="4664">
        <v>1</v>
      </c>
      <c r="HI17" s="4664">
        <v>1</v>
      </c>
      <c r="HJ17" s="4664">
        <v>4</v>
      </c>
      <c r="HK17" s="4664">
        <v>1</v>
      </c>
      <c r="HL17" s="4664">
        <v>1</v>
      </c>
      <c r="HM17" s="4664">
        <v>1</v>
      </c>
      <c r="HN17" s="4664">
        <v>2</v>
      </c>
      <c r="HO17" s="4664">
        <v>1</v>
      </c>
      <c r="HP17" s="4664">
        <v>1</v>
      </c>
      <c r="HQ17" s="4664">
        <v>1</v>
      </c>
      <c r="HR17" s="4664">
        <v>1</v>
      </c>
      <c r="HS17" s="4664">
        <v>1</v>
      </c>
      <c r="HT17" s="4664">
        <v>0</v>
      </c>
      <c r="HU17" s="4664">
        <v>3</v>
      </c>
      <c r="HV17" s="4664">
        <v>0</v>
      </c>
      <c r="HW17" s="4664">
        <v>5</v>
      </c>
      <c r="HX17" s="4664">
        <v>1</v>
      </c>
      <c r="HY17" s="4664">
        <v>1</v>
      </c>
      <c r="HZ17" s="4664">
        <v>1</v>
      </c>
      <c r="IA17" s="4664">
        <v>5</v>
      </c>
      <c r="IB17" s="4664">
        <v>1</v>
      </c>
      <c r="IC17" s="4664">
        <v>4</v>
      </c>
      <c r="ID17" s="4664">
        <v>0</v>
      </c>
      <c r="IE17" s="4664">
        <v>3</v>
      </c>
      <c r="IF17" s="4664">
        <v>1</v>
      </c>
      <c r="IG17" s="4664">
        <v>1</v>
      </c>
      <c r="IH17" s="4664">
        <v>1</v>
      </c>
      <c r="II17" s="4664">
        <v>3</v>
      </c>
      <c r="IJ17" s="4664">
        <v>0</v>
      </c>
      <c r="IK17" s="4664">
        <v>1</v>
      </c>
      <c r="IL17" s="4664">
        <v>2</v>
      </c>
      <c r="IM17" s="4664">
        <v>1</v>
      </c>
      <c r="IN17" s="4664">
        <v>2</v>
      </c>
      <c r="IO17" s="4664">
        <v>1</v>
      </c>
      <c r="IP17" s="4664">
        <v>0</v>
      </c>
      <c r="IQ17" s="4664">
        <v>2</v>
      </c>
      <c r="IR17" s="4664">
        <v>1</v>
      </c>
      <c r="IS17" s="4664">
        <v>3</v>
      </c>
      <c r="IT17" s="4664">
        <v>0</v>
      </c>
      <c r="IU17" s="4664">
        <v>3</v>
      </c>
      <c r="IV17" s="4664">
        <v>4</v>
      </c>
      <c r="IW17" s="4664">
        <v>1</v>
      </c>
      <c r="IX17" s="4664">
        <v>5</v>
      </c>
      <c r="IY17" s="4664">
        <v>0</v>
      </c>
      <c r="IZ17" s="4664">
        <v>1</v>
      </c>
      <c r="JA17" s="4664">
        <v>3</v>
      </c>
      <c r="JB17" s="4664">
        <v>2</v>
      </c>
      <c r="JC17" s="4664">
        <v>1</v>
      </c>
      <c r="JD17" s="4664">
        <v>3</v>
      </c>
      <c r="JE17" s="4664">
        <v>2</v>
      </c>
      <c r="JF17" s="4664">
        <v>0</v>
      </c>
      <c r="JG17" s="4664">
        <v>1</v>
      </c>
      <c r="JH17" s="4664">
        <v>3</v>
      </c>
      <c r="JI17" s="4664">
        <v>0</v>
      </c>
      <c r="JJ17" s="4664">
        <v>1</v>
      </c>
      <c r="JK17" s="4664">
        <v>0</v>
      </c>
      <c r="JL17" s="4664">
        <v>2</v>
      </c>
      <c r="JM17" s="4664">
        <v>1</v>
      </c>
      <c r="JN17" s="4664">
        <v>1</v>
      </c>
      <c r="JO17" s="4664">
        <v>0</v>
      </c>
      <c r="JP17" s="4664">
        <v>1</v>
      </c>
      <c r="JQ17" s="4664">
        <v>8</v>
      </c>
      <c r="JR17" s="4664">
        <v>1</v>
      </c>
      <c r="JS17" s="4664">
        <v>4</v>
      </c>
      <c r="JT17" s="4664">
        <v>1</v>
      </c>
      <c r="JU17" s="4664">
        <v>5</v>
      </c>
      <c r="JV17" s="4664">
        <v>1</v>
      </c>
      <c r="JW17" s="4664">
        <v>2</v>
      </c>
      <c r="JX17" s="4664">
        <v>1</v>
      </c>
      <c r="JY17" s="4664">
        <v>2</v>
      </c>
      <c r="JZ17" s="4664">
        <v>1</v>
      </c>
      <c r="KA17" s="4664">
        <v>1</v>
      </c>
      <c r="KB17" s="4664">
        <v>1</v>
      </c>
      <c r="KC17" s="4664">
        <v>1</v>
      </c>
      <c r="KD17" s="4664">
        <v>1</v>
      </c>
      <c r="KE17" s="4664">
        <v>0</v>
      </c>
      <c r="KF17" s="4664">
        <v>0</v>
      </c>
      <c r="KG17" s="4664">
        <v>2</v>
      </c>
      <c r="KH17" s="4664">
        <v>0</v>
      </c>
      <c r="KI17" s="4664">
        <v>1</v>
      </c>
      <c r="KJ17" s="4664">
        <v>1</v>
      </c>
      <c r="KK17" s="4664">
        <v>0</v>
      </c>
      <c r="KL17" s="4664">
        <v>12</v>
      </c>
      <c r="KM17" s="4664">
        <v>3</v>
      </c>
      <c r="KN17" s="4664">
        <v>0</v>
      </c>
      <c r="KO17" s="4664">
        <v>1</v>
      </c>
      <c r="KP17" s="4664">
        <v>0</v>
      </c>
      <c r="KQ17" s="4664">
        <v>7</v>
      </c>
      <c r="KR17" s="4664">
        <v>2</v>
      </c>
      <c r="KS17" s="4664">
        <v>1</v>
      </c>
      <c r="KT17" s="4664">
        <v>1</v>
      </c>
      <c r="KU17" s="4664">
        <v>4</v>
      </c>
      <c r="KV17" s="4664">
        <v>1</v>
      </c>
      <c r="KW17" s="4664">
        <v>1</v>
      </c>
      <c r="KX17" s="4664">
        <v>1</v>
      </c>
      <c r="KY17" s="4664">
        <v>1</v>
      </c>
      <c r="KZ17" s="4664">
        <v>1</v>
      </c>
      <c r="LA17" s="4664">
        <v>1</v>
      </c>
      <c r="LB17" s="4664">
        <v>0</v>
      </c>
      <c r="LC17" s="4664">
        <v>0</v>
      </c>
      <c r="LD17" s="4664">
        <v>1</v>
      </c>
      <c r="LE17" s="4664">
        <v>0</v>
      </c>
      <c r="LF17" s="4664">
        <v>0</v>
      </c>
      <c r="LG17" s="4664">
        <v>0</v>
      </c>
      <c r="LH17" s="4664">
        <v>1</v>
      </c>
      <c r="LI17" s="4664">
        <v>1</v>
      </c>
      <c r="LJ17" s="4664">
        <v>0</v>
      </c>
      <c r="LK17" s="4664">
        <v>1</v>
      </c>
      <c r="LL17" s="4664">
        <v>1</v>
      </c>
      <c r="LM17" s="4664">
        <v>0</v>
      </c>
      <c r="LN17" s="4664">
        <v>1</v>
      </c>
      <c r="LO17" s="4664">
        <v>0</v>
      </c>
      <c r="LP17" s="4664">
        <v>0</v>
      </c>
      <c r="LQ17" s="4664">
        <v>2</v>
      </c>
      <c r="LR17" s="4664">
        <v>0</v>
      </c>
      <c r="LS17" s="4664">
        <v>0</v>
      </c>
      <c r="LT17" s="4664">
        <v>1</v>
      </c>
      <c r="LU17" s="4664">
        <v>0</v>
      </c>
      <c r="LV17" s="4664">
        <v>0</v>
      </c>
      <c r="LW17" s="4664">
        <v>1</v>
      </c>
      <c r="LX17" s="4664">
        <v>1</v>
      </c>
      <c r="LY17" s="4664">
        <v>0</v>
      </c>
      <c r="LZ17" s="4664">
        <v>0</v>
      </c>
      <c r="MA17" s="4664">
        <v>1</v>
      </c>
      <c r="MB17" s="4664">
        <v>1</v>
      </c>
      <c r="MC17" s="4664">
        <v>1</v>
      </c>
      <c r="MD17" s="4664">
        <v>0</v>
      </c>
      <c r="ME17" s="4664">
        <v>0</v>
      </c>
      <c r="MF17" s="4664">
        <v>0</v>
      </c>
      <c r="MG17" s="4664">
        <v>0</v>
      </c>
      <c r="MH17" s="4664">
        <v>0</v>
      </c>
      <c r="MI17" s="4664">
        <v>1</v>
      </c>
      <c r="MJ17" s="4664">
        <v>0</v>
      </c>
      <c r="MK17" s="4664">
        <v>1</v>
      </c>
      <c r="ML17" s="4664">
        <v>0</v>
      </c>
      <c r="MM17" s="4664">
        <v>0</v>
      </c>
      <c r="MN17" s="4664">
        <v>0</v>
      </c>
      <c r="MO17" s="4664">
        <v>0</v>
      </c>
      <c r="MP17" s="4664">
        <v>0</v>
      </c>
      <c r="MQ17" s="4664">
        <v>0</v>
      </c>
      <c r="MR17" s="4664">
        <v>0</v>
      </c>
      <c r="MS17" s="4664">
        <v>0</v>
      </c>
      <c r="MT17" s="4664">
        <v>0</v>
      </c>
      <c r="MU17" s="4664">
        <v>0</v>
      </c>
      <c r="MV17" s="4664">
        <v>0</v>
      </c>
      <c r="MW17" s="4664">
        <v>2</v>
      </c>
      <c r="MX17" s="4664">
        <v>0</v>
      </c>
      <c r="MY17" s="4664">
        <v>0</v>
      </c>
      <c r="MZ17" s="4664">
        <v>0</v>
      </c>
      <c r="NA17" s="4664">
        <v>0</v>
      </c>
      <c r="NB17" s="4664">
        <v>0</v>
      </c>
      <c r="NC17" s="4664">
        <v>0</v>
      </c>
      <c r="ND17" s="4664">
        <v>0</v>
      </c>
      <c r="NE17" s="4664">
        <v>0</v>
      </c>
      <c r="NF17" s="4664">
        <v>0</v>
      </c>
      <c r="NG17" s="4664">
        <v>0</v>
      </c>
      <c r="NH17" s="4664">
        <v>2</v>
      </c>
      <c r="NI17" s="4664">
        <v>3</v>
      </c>
      <c r="NJ17" s="4664">
        <v>20</v>
      </c>
      <c r="NK17" s="4664">
        <v>4</v>
      </c>
      <c r="NL17" s="4664">
        <v>0</v>
      </c>
      <c r="NM17" s="4664">
        <v>1</v>
      </c>
      <c r="NN17" s="4664">
        <v>0</v>
      </c>
      <c r="NO17" s="4664">
        <v>0</v>
      </c>
      <c r="NP17" s="4664">
        <v>1</v>
      </c>
      <c r="NQ17" s="4664">
        <v>1</v>
      </c>
      <c r="NR17" s="4664">
        <v>1</v>
      </c>
      <c r="NS17" s="4664">
        <v>0</v>
      </c>
      <c r="NT17" s="4664">
        <v>0</v>
      </c>
      <c r="NU17" s="4664">
        <v>2</v>
      </c>
      <c r="NV17" s="4664">
        <v>1</v>
      </c>
      <c r="NW17" s="4664">
        <v>0</v>
      </c>
      <c r="NX17" s="4664">
        <v>0</v>
      </c>
      <c r="NY17" s="4664">
        <v>3</v>
      </c>
      <c r="NZ17" s="4664">
        <v>1</v>
      </c>
      <c r="OA17" s="4664">
        <v>1</v>
      </c>
      <c r="OB17" s="4664">
        <v>1</v>
      </c>
      <c r="OC17" s="4664">
        <v>8</v>
      </c>
      <c r="OD17" s="4664">
        <v>1</v>
      </c>
      <c r="OE17" s="4664">
        <v>1</v>
      </c>
      <c r="OF17" s="4664">
        <v>1</v>
      </c>
      <c r="OG17" s="4664">
        <v>1</v>
      </c>
      <c r="OH17" s="4664">
        <v>1</v>
      </c>
      <c r="OI17" s="4664">
        <v>0</v>
      </c>
      <c r="OJ17" s="4664">
        <v>0</v>
      </c>
      <c r="OK17" s="4664">
        <v>0</v>
      </c>
      <c r="OL17" s="4664">
        <v>2</v>
      </c>
      <c r="OM17" s="4664">
        <v>1</v>
      </c>
      <c r="ON17" s="4664">
        <v>0</v>
      </c>
      <c r="OO17" s="4664">
        <v>0</v>
      </c>
      <c r="OP17" s="4664">
        <v>0</v>
      </c>
      <c r="OQ17" s="4664">
        <v>0</v>
      </c>
      <c r="OR17" s="4664">
        <v>7</v>
      </c>
      <c r="OS17" s="4664">
        <v>1</v>
      </c>
      <c r="OT17" s="4664">
        <v>1</v>
      </c>
      <c r="OU17" s="4664">
        <v>1</v>
      </c>
      <c r="OV17" s="4664">
        <v>0</v>
      </c>
      <c r="OW17" s="4664">
        <v>6</v>
      </c>
      <c r="OX17" s="4664">
        <v>1</v>
      </c>
      <c r="OY17" s="4664">
        <v>0</v>
      </c>
      <c r="OZ17" s="4664">
        <v>1</v>
      </c>
      <c r="PA17" s="4664">
        <v>1</v>
      </c>
      <c r="PB17" s="4664">
        <v>1</v>
      </c>
      <c r="PC17" s="4664">
        <v>1</v>
      </c>
      <c r="PD17" s="4664">
        <v>0</v>
      </c>
      <c r="PE17" s="4664">
        <v>0</v>
      </c>
      <c r="PF17" s="4664">
        <v>2</v>
      </c>
      <c r="PG17" s="4664">
        <v>1</v>
      </c>
      <c r="PH17" s="4664">
        <v>1</v>
      </c>
      <c r="PI17" s="4664">
        <v>1</v>
      </c>
      <c r="PJ17" s="4664">
        <v>1</v>
      </c>
      <c r="PK17" s="4664">
        <v>0</v>
      </c>
      <c r="PL17" s="4664">
        <v>1</v>
      </c>
      <c r="PM17" s="4664">
        <v>2</v>
      </c>
      <c r="PN17" s="4664">
        <v>1</v>
      </c>
      <c r="PO17" s="4664">
        <v>0</v>
      </c>
      <c r="PP17" s="4664">
        <v>2</v>
      </c>
      <c r="PQ17" s="4664">
        <v>1</v>
      </c>
      <c r="PR17" s="4664">
        <v>1</v>
      </c>
      <c r="PS17" s="4664">
        <v>8</v>
      </c>
      <c r="PT17" s="4664">
        <v>0</v>
      </c>
      <c r="PU17" s="4664">
        <v>0</v>
      </c>
      <c r="PV17" s="4664">
        <v>0</v>
      </c>
      <c r="PW17" s="4664">
        <v>0</v>
      </c>
      <c r="PX17" s="4664">
        <v>0</v>
      </c>
      <c r="PY17" s="4664">
        <v>0</v>
      </c>
      <c r="PZ17" s="4664">
        <v>0</v>
      </c>
      <c r="QA17" s="4664">
        <v>0</v>
      </c>
      <c r="QB17" s="4664">
        <v>0</v>
      </c>
      <c r="QC17" s="4664">
        <v>0</v>
      </c>
      <c r="QD17" s="4664">
        <v>0</v>
      </c>
      <c r="QE17" s="4664">
        <v>0</v>
      </c>
      <c r="QF17" s="4664">
        <v>0</v>
      </c>
      <c r="QG17" s="4664">
        <v>0</v>
      </c>
      <c r="QH17" s="4664">
        <v>12</v>
      </c>
      <c r="QI17" s="4664">
        <v>1</v>
      </c>
      <c r="QJ17" s="4664">
        <v>0</v>
      </c>
      <c r="QK17" s="4664">
        <v>0</v>
      </c>
      <c r="QL17" s="4664">
        <v>0</v>
      </c>
      <c r="QM17" s="4664">
        <v>1</v>
      </c>
      <c r="QN17" s="4664">
        <v>1</v>
      </c>
      <c r="QO17" s="4664">
        <v>0</v>
      </c>
      <c r="QP17" s="4664">
        <v>0</v>
      </c>
      <c r="QQ17" s="4664">
        <v>0</v>
      </c>
      <c r="QR17" s="4664">
        <v>1</v>
      </c>
      <c r="QS17" s="4664">
        <v>0</v>
      </c>
      <c r="QT17" s="4664">
        <v>1</v>
      </c>
      <c r="QU17" s="4664">
        <v>1</v>
      </c>
      <c r="QV17" s="4664">
        <v>0</v>
      </c>
      <c r="QW17" s="4664">
        <v>0</v>
      </c>
      <c r="QX17" s="4664">
        <v>0</v>
      </c>
      <c r="QY17" s="4664">
        <v>0</v>
      </c>
      <c r="QZ17" s="4664">
        <v>1</v>
      </c>
      <c r="RA17" s="4664">
        <v>0</v>
      </c>
      <c r="RB17" s="4664">
        <v>0</v>
      </c>
      <c r="RC17" s="4664">
        <v>0</v>
      </c>
      <c r="RD17" s="4664">
        <v>1</v>
      </c>
      <c r="RE17" s="4664">
        <v>0</v>
      </c>
      <c r="RF17" s="4664">
        <v>0</v>
      </c>
      <c r="RG17" s="4664">
        <v>0</v>
      </c>
      <c r="RH17" s="4664">
        <v>1</v>
      </c>
      <c r="RI17" s="4664">
        <v>0</v>
      </c>
      <c r="RJ17" s="4664">
        <v>0</v>
      </c>
      <c r="RK17" s="4664">
        <v>0</v>
      </c>
      <c r="RL17" s="4664">
        <v>0</v>
      </c>
      <c r="RM17" s="4664">
        <v>1</v>
      </c>
      <c r="RN17" s="4664">
        <v>0</v>
      </c>
      <c r="RO17" s="4664">
        <v>0</v>
      </c>
      <c r="RP17" s="4664">
        <v>0</v>
      </c>
      <c r="RQ17" s="4664">
        <v>1</v>
      </c>
      <c r="RR17" s="4664">
        <v>0</v>
      </c>
      <c r="RS17" s="4664">
        <v>0</v>
      </c>
      <c r="RT17" s="4664">
        <v>0</v>
      </c>
      <c r="RU17" s="4664">
        <v>1</v>
      </c>
      <c r="RV17" s="4664">
        <v>0</v>
      </c>
      <c r="RW17" s="4664">
        <v>0</v>
      </c>
      <c r="RX17" s="4664">
        <v>0</v>
      </c>
      <c r="RY17" s="4664">
        <v>0</v>
      </c>
      <c r="RZ17" s="4664">
        <v>2</v>
      </c>
      <c r="SA17" s="4664">
        <v>0</v>
      </c>
      <c r="SB17" s="4664">
        <v>0</v>
      </c>
      <c r="SC17" s="4664">
        <v>0</v>
      </c>
      <c r="SD17" s="4664">
        <v>0</v>
      </c>
      <c r="SE17" s="4664">
        <v>1</v>
      </c>
      <c r="SF17" s="4664">
        <v>1</v>
      </c>
      <c r="SG17" s="4664">
        <v>0</v>
      </c>
      <c r="SH17" s="4664">
        <v>1</v>
      </c>
      <c r="SI17" s="4664">
        <v>0</v>
      </c>
      <c r="SJ17" s="4664">
        <v>0</v>
      </c>
      <c r="SK17" s="4664">
        <v>0</v>
      </c>
      <c r="SL17" s="4664">
        <v>2</v>
      </c>
      <c r="SM17" s="4664">
        <v>0</v>
      </c>
      <c r="SN17" s="4664">
        <v>0</v>
      </c>
      <c r="SO17" s="4664">
        <v>1</v>
      </c>
      <c r="SP17" s="4664">
        <v>0</v>
      </c>
      <c r="SQ17" s="4664">
        <v>1</v>
      </c>
      <c r="SR17" s="4664">
        <v>0</v>
      </c>
      <c r="SS17" s="4664">
        <v>0</v>
      </c>
      <c r="ST17" s="4664">
        <v>0</v>
      </c>
      <c r="SU17" s="4664">
        <v>0</v>
      </c>
      <c r="SV17" s="4664">
        <v>0</v>
      </c>
      <c r="SW17" s="4664">
        <v>0</v>
      </c>
      <c r="SX17" s="4664">
        <v>0</v>
      </c>
      <c r="SY17" s="4664">
        <v>0</v>
      </c>
    </row>
    <row r="19" spans="1:519" s="4862" customFormat="1" ht="14.4" x14ac:dyDescent="0.3">
      <c r="A19" s="3125" t="s">
        <v>808</v>
      </c>
      <c r="B19" s="3134"/>
    </row>
    <row r="20" spans="1:519" s="4862" customFormat="1" ht="14.4" x14ac:dyDescent="0.3">
      <c r="A20" s="4961">
        <v>0.2</v>
      </c>
      <c r="B20" s="4958" t="s">
        <v>494</v>
      </c>
      <c r="C20" s="4810">
        <v>0</v>
      </c>
      <c r="D20" s="4810">
        <v>0</v>
      </c>
      <c r="E20" s="4810">
        <v>0</v>
      </c>
      <c r="F20" s="4810">
        <v>0</v>
      </c>
      <c r="G20" s="4810">
        <v>0</v>
      </c>
      <c r="H20" s="4810">
        <v>0</v>
      </c>
      <c r="I20" s="4810">
        <v>0</v>
      </c>
      <c r="J20" s="4810">
        <v>0</v>
      </c>
      <c r="K20" s="4810">
        <v>0</v>
      </c>
      <c r="L20" s="4810">
        <v>0</v>
      </c>
      <c r="M20" s="4810">
        <v>0</v>
      </c>
      <c r="N20" s="4810">
        <v>0</v>
      </c>
      <c r="O20" s="4810">
        <v>0</v>
      </c>
      <c r="P20" s="4810">
        <v>0</v>
      </c>
      <c r="Q20" s="4810">
        <v>0</v>
      </c>
      <c r="R20" s="4810">
        <v>0</v>
      </c>
      <c r="S20" s="4810">
        <v>0</v>
      </c>
      <c r="T20" s="4810">
        <v>0</v>
      </c>
      <c r="U20" s="4810">
        <v>0</v>
      </c>
      <c r="V20" s="4810">
        <v>0</v>
      </c>
      <c r="W20" s="4810">
        <v>0</v>
      </c>
      <c r="X20" s="4810">
        <v>0</v>
      </c>
      <c r="Y20" s="4810">
        <v>0</v>
      </c>
      <c r="Z20" s="4810">
        <v>0</v>
      </c>
      <c r="AA20" s="4810">
        <v>0</v>
      </c>
      <c r="AB20" s="4810">
        <v>0</v>
      </c>
      <c r="AC20" s="4810">
        <v>0</v>
      </c>
      <c r="AD20" s="4810">
        <v>0</v>
      </c>
      <c r="AE20" s="4810">
        <v>0</v>
      </c>
      <c r="AF20" s="4810">
        <v>0</v>
      </c>
      <c r="AG20" s="4810">
        <v>0</v>
      </c>
      <c r="AH20" s="4810">
        <v>0</v>
      </c>
      <c r="AI20" s="4810">
        <v>0</v>
      </c>
      <c r="AJ20" s="4810">
        <v>0</v>
      </c>
      <c r="AK20" s="4810">
        <v>0</v>
      </c>
      <c r="AL20" s="4810">
        <v>0</v>
      </c>
      <c r="AM20" s="4810">
        <v>0</v>
      </c>
      <c r="AN20" s="4810">
        <v>0</v>
      </c>
      <c r="AO20" s="4810">
        <v>0</v>
      </c>
      <c r="AP20" s="4810">
        <v>0</v>
      </c>
      <c r="AQ20" s="4810">
        <v>0</v>
      </c>
      <c r="AR20" s="4810">
        <v>0</v>
      </c>
      <c r="AS20" s="4810">
        <v>0</v>
      </c>
      <c r="AT20" s="4810">
        <v>0</v>
      </c>
      <c r="AU20" s="4810">
        <v>0</v>
      </c>
      <c r="AV20" s="4810">
        <v>0</v>
      </c>
      <c r="AW20" s="4810">
        <v>0</v>
      </c>
      <c r="AX20" s="4810">
        <v>0</v>
      </c>
      <c r="AY20" s="4810">
        <v>0</v>
      </c>
      <c r="AZ20" s="4810">
        <v>0</v>
      </c>
      <c r="BA20" s="4810">
        <v>0</v>
      </c>
      <c r="BB20" s="4810">
        <v>0</v>
      </c>
      <c r="BC20" s="4810">
        <v>0</v>
      </c>
      <c r="BD20" s="4810">
        <v>0</v>
      </c>
      <c r="BE20" s="4810">
        <v>0</v>
      </c>
      <c r="BF20" s="4810">
        <v>0</v>
      </c>
      <c r="BG20" s="4810">
        <v>0</v>
      </c>
      <c r="BH20" s="4810">
        <v>0</v>
      </c>
      <c r="BI20" s="4810">
        <v>0</v>
      </c>
      <c r="BJ20" s="4810">
        <v>0</v>
      </c>
      <c r="BK20" s="4810">
        <v>0</v>
      </c>
      <c r="BL20" s="4810">
        <v>0</v>
      </c>
      <c r="BM20" s="4810">
        <v>0</v>
      </c>
      <c r="BN20" s="4810">
        <v>0</v>
      </c>
      <c r="BO20" s="4810">
        <v>0</v>
      </c>
      <c r="BP20" s="4810">
        <v>0</v>
      </c>
      <c r="BQ20" s="4810">
        <v>0</v>
      </c>
      <c r="BR20" s="4810">
        <v>0</v>
      </c>
      <c r="BS20" s="4810">
        <v>0</v>
      </c>
      <c r="BT20" s="4810">
        <v>0</v>
      </c>
      <c r="BU20" s="4810">
        <v>0</v>
      </c>
      <c r="BV20" s="4810">
        <v>0</v>
      </c>
      <c r="BW20" s="4810">
        <v>0</v>
      </c>
      <c r="BX20" s="4810">
        <v>0</v>
      </c>
      <c r="BY20" s="4810">
        <v>0</v>
      </c>
      <c r="BZ20" s="4810">
        <v>0</v>
      </c>
      <c r="CA20" s="4810">
        <v>0</v>
      </c>
      <c r="CB20" s="4810">
        <v>0</v>
      </c>
      <c r="CC20" s="4810">
        <v>0</v>
      </c>
      <c r="CD20" s="4810">
        <v>0</v>
      </c>
      <c r="CE20" s="4810">
        <v>0</v>
      </c>
      <c r="CF20" s="4810">
        <v>0</v>
      </c>
      <c r="CG20" s="4810">
        <v>0</v>
      </c>
      <c r="CH20" s="4810">
        <v>0</v>
      </c>
      <c r="CI20" s="4810">
        <v>0</v>
      </c>
      <c r="CJ20" s="4810">
        <v>0</v>
      </c>
      <c r="CK20" s="4810">
        <v>0</v>
      </c>
      <c r="CL20" s="4810">
        <v>0</v>
      </c>
      <c r="CM20" s="4810">
        <v>0</v>
      </c>
      <c r="CN20" s="4810">
        <v>0</v>
      </c>
      <c r="CO20" s="4810">
        <v>0</v>
      </c>
      <c r="CP20" s="4810">
        <v>0</v>
      </c>
      <c r="CQ20" s="4810">
        <v>0</v>
      </c>
      <c r="CR20" s="4810">
        <v>0</v>
      </c>
      <c r="CS20" s="4810">
        <v>0</v>
      </c>
      <c r="CT20" s="4810">
        <v>0</v>
      </c>
      <c r="CU20" s="4810">
        <v>0</v>
      </c>
      <c r="CV20" s="4810">
        <v>0</v>
      </c>
      <c r="CW20" s="4810">
        <v>0</v>
      </c>
      <c r="CX20" s="4810">
        <v>0</v>
      </c>
      <c r="CY20" s="4810">
        <v>0</v>
      </c>
      <c r="CZ20" s="4810">
        <v>0</v>
      </c>
      <c r="DA20" s="4810">
        <v>0</v>
      </c>
      <c r="DB20" s="4810">
        <v>0</v>
      </c>
      <c r="DC20" s="4810">
        <v>0</v>
      </c>
      <c r="DD20" s="4810">
        <v>0</v>
      </c>
      <c r="DE20" s="4810">
        <v>0</v>
      </c>
      <c r="DF20" s="4810">
        <v>0</v>
      </c>
      <c r="DG20" s="4810">
        <v>0</v>
      </c>
      <c r="DH20" s="4810">
        <v>0</v>
      </c>
      <c r="DI20" s="4810">
        <v>0</v>
      </c>
      <c r="DJ20" s="4810">
        <v>0</v>
      </c>
      <c r="DK20" s="4810">
        <v>0</v>
      </c>
      <c r="DL20" s="4810">
        <v>0</v>
      </c>
      <c r="DM20" s="4810">
        <v>0</v>
      </c>
      <c r="DN20" s="4810">
        <v>0</v>
      </c>
      <c r="DO20" s="4810">
        <v>0</v>
      </c>
      <c r="DP20" s="4810">
        <v>0</v>
      </c>
      <c r="DQ20" s="4810">
        <v>0</v>
      </c>
      <c r="DR20" s="4810">
        <v>0</v>
      </c>
      <c r="DS20" s="4810">
        <v>0</v>
      </c>
      <c r="DT20" s="4810">
        <v>0</v>
      </c>
      <c r="DU20" s="4810">
        <v>0</v>
      </c>
      <c r="DV20" s="4810">
        <v>0</v>
      </c>
      <c r="DW20" s="4810">
        <v>0</v>
      </c>
      <c r="DX20" s="4810">
        <v>0</v>
      </c>
      <c r="DY20" s="4810">
        <v>0</v>
      </c>
      <c r="DZ20" s="4810">
        <v>0</v>
      </c>
      <c r="EA20" s="4810">
        <v>0</v>
      </c>
      <c r="EB20" s="4810">
        <v>0</v>
      </c>
      <c r="EC20" s="4810">
        <v>0</v>
      </c>
      <c r="ED20" s="4810">
        <v>0</v>
      </c>
      <c r="EE20" s="4810">
        <v>0</v>
      </c>
      <c r="EF20" s="4810">
        <v>0</v>
      </c>
      <c r="EG20" s="4810">
        <v>0</v>
      </c>
      <c r="EH20" s="4810">
        <v>0</v>
      </c>
      <c r="EI20" s="4810">
        <v>0</v>
      </c>
      <c r="EJ20" s="4810">
        <v>0</v>
      </c>
      <c r="EK20" s="4810">
        <v>0</v>
      </c>
      <c r="EL20" s="4810">
        <v>0</v>
      </c>
      <c r="EM20" s="4810">
        <v>0</v>
      </c>
      <c r="EN20" s="4810">
        <v>0</v>
      </c>
      <c r="EO20" s="4810">
        <v>0</v>
      </c>
      <c r="EP20" s="4810">
        <v>0</v>
      </c>
      <c r="EQ20" s="4810">
        <v>0</v>
      </c>
      <c r="ER20" s="4810">
        <v>0</v>
      </c>
      <c r="ES20" s="4810">
        <v>0</v>
      </c>
      <c r="ET20" s="4810">
        <v>0</v>
      </c>
      <c r="EU20" s="4810">
        <v>0</v>
      </c>
      <c r="EV20" s="4810">
        <v>0</v>
      </c>
      <c r="EW20" s="4810">
        <v>0</v>
      </c>
      <c r="EX20" s="4810">
        <v>0</v>
      </c>
      <c r="EY20" s="4810">
        <v>0</v>
      </c>
      <c r="EZ20" s="4810">
        <v>0</v>
      </c>
      <c r="FA20" s="4810">
        <v>0</v>
      </c>
      <c r="FB20" s="4810">
        <v>0</v>
      </c>
      <c r="FC20" s="4810">
        <v>0</v>
      </c>
      <c r="FD20" s="4810">
        <v>0</v>
      </c>
      <c r="FE20" s="4810">
        <v>0</v>
      </c>
      <c r="FF20" s="4810">
        <v>0</v>
      </c>
      <c r="FG20" s="4810">
        <v>0</v>
      </c>
      <c r="FH20" s="4810">
        <v>0</v>
      </c>
      <c r="FI20" s="4810">
        <v>0</v>
      </c>
      <c r="FJ20" s="4810">
        <v>0</v>
      </c>
      <c r="FK20" s="4810">
        <v>0</v>
      </c>
      <c r="FL20" s="4810">
        <v>0</v>
      </c>
      <c r="FM20" s="4810">
        <v>0</v>
      </c>
      <c r="FN20" s="4810">
        <v>0</v>
      </c>
      <c r="FO20" s="4810">
        <v>0</v>
      </c>
      <c r="FP20" s="4810">
        <v>0</v>
      </c>
      <c r="FQ20" s="4810">
        <v>0</v>
      </c>
      <c r="FR20" s="4810">
        <v>0</v>
      </c>
      <c r="FS20" s="4810">
        <v>0</v>
      </c>
      <c r="FT20" s="4810">
        <v>0</v>
      </c>
      <c r="FU20" s="4810">
        <v>0</v>
      </c>
      <c r="FV20" s="4810">
        <v>0</v>
      </c>
      <c r="FW20" s="4810">
        <v>0</v>
      </c>
      <c r="FX20" s="4810">
        <v>0</v>
      </c>
      <c r="FY20" s="4810">
        <v>0</v>
      </c>
      <c r="FZ20" s="4810">
        <v>0</v>
      </c>
      <c r="GA20" s="4810">
        <v>0</v>
      </c>
      <c r="GB20" s="4810">
        <v>0</v>
      </c>
      <c r="GC20" s="4810">
        <v>0</v>
      </c>
      <c r="GD20" s="4810">
        <v>0</v>
      </c>
      <c r="GE20" s="4810">
        <v>0</v>
      </c>
      <c r="GF20" s="4810">
        <v>0</v>
      </c>
      <c r="GG20" s="4810">
        <v>0</v>
      </c>
      <c r="GH20" s="4810">
        <v>0</v>
      </c>
      <c r="GI20" s="4810">
        <v>0</v>
      </c>
      <c r="GJ20" s="4810">
        <v>0</v>
      </c>
      <c r="GK20" s="4810">
        <v>0</v>
      </c>
      <c r="GL20" s="4810">
        <v>0</v>
      </c>
      <c r="GM20" s="4810">
        <v>0</v>
      </c>
      <c r="GN20" s="4810">
        <v>0</v>
      </c>
      <c r="GO20" s="4810">
        <v>0</v>
      </c>
      <c r="GP20" s="4810">
        <v>0</v>
      </c>
      <c r="GQ20" s="4810">
        <v>0</v>
      </c>
      <c r="GR20" s="4810">
        <v>0</v>
      </c>
      <c r="GS20" s="4810">
        <v>0</v>
      </c>
      <c r="GT20" s="4810">
        <v>0</v>
      </c>
      <c r="GU20" s="4810">
        <v>0</v>
      </c>
      <c r="GV20" s="4810">
        <v>0</v>
      </c>
      <c r="GW20" s="4810">
        <v>0</v>
      </c>
      <c r="GX20" s="4810">
        <v>0</v>
      </c>
      <c r="GY20" s="4810">
        <v>0</v>
      </c>
      <c r="GZ20" s="4810">
        <v>0</v>
      </c>
      <c r="HA20" s="4810">
        <v>0</v>
      </c>
      <c r="HB20" s="4810">
        <v>0</v>
      </c>
      <c r="HC20" s="4810">
        <v>0</v>
      </c>
      <c r="HD20" s="4810">
        <v>0</v>
      </c>
      <c r="HE20" s="4810">
        <v>0</v>
      </c>
      <c r="HF20" s="4810">
        <v>0</v>
      </c>
      <c r="HG20" s="4810">
        <v>0</v>
      </c>
      <c r="HH20" s="4810">
        <v>0</v>
      </c>
      <c r="HI20" s="4810">
        <v>0</v>
      </c>
      <c r="HJ20" s="4810">
        <v>0</v>
      </c>
      <c r="HK20" s="4810">
        <v>0</v>
      </c>
      <c r="HL20" s="4810">
        <v>0</v>
      </c>
      <c r="HM20" s="4810">
        <v>0</v>
      </c>
      <c r="HN20" s="4810">
        <v>0</v>
      </c>
      <c r="HO20" s="4810">
        <v>0</v>
      </c>
      <c r="HP20" s="4810">
        <v>0</v>
      </c>
      <c r="HQ20" s="4810">
        <v>0</v>
      </c>
      <c r="HR20" s="4810">
        <v>0</v>
      </c>
      <c r="HS20" s="4810">
        <v>0</v>
      </c>
      <c r="HT20" s="4810">
        <v>0</v>
      </c>
      <c r="HU20" s="4810">
        <v>0</v>
      </c>
      <c r="HV20" s="4810">
        <v>0</v>
      </c>
      <c r="HW20" s="4810">
        <v>0</v>
      </c>
      <c r="HX20" s="4810">
        <v>0</v>
      </c>
      <c r="HY20" s="4810">
        <v>0</v>
      </c>
      <c r="HZ20" s="4810">
        <v>0</v>
      </c>
      <c r="IA20" s="4810">
        <v>0</v>
      </c>
      <c r="IB20" s="4810">
        <v>0</v>
      </c>
      <c r="IC20" s="4810">
        <v>0</v>
      </c>
      <c r="ID20" s="4810">
        <v>0</v>
      </c>
      <c r="IE20" s="4810">
        <v>0</v>
      </c>
      <c r="IF20" s="4810">
        <v>0</v>
      </c>
      <c r="IG20" s="4810">
        <v>0</v>
      </c>
      <c r="IH20" s="4810">
        <v>0</v>
      </c>
      <c r="II20" s="4810">
        <v>0</v>
      </c>
      <c r="IJ20" s="4810">
        <v>0</v>
      </c>
      <c r="IK20" s="4810">
        <v>0</v>
      </c>
      <c r="IL20" s="4810">
        <v>0</v>
      </c>
      <c r="IM20" s="4810">
        <v>0</v>
      </c>
      <c r="IN20" s="4810">
        <v>0</v>
      </c>
      <c r="IO20" s="4810">
        <v>0</v>
      </c>
      <c r="IP20" s="4810">
        <v>0</v>
      </c>
      <c r="IQ20" s="4810">
        <v>0</v>
      </c>
      <c r="IR20" s="4810">
        <v>0</v>
      </c>
      <c r="IS20" s="4810">
        <v>0</v>
      </c>
      <c r="IT20" s="4810">
        <v>0</v>
      </c>
      <c r="IU20" s="4810">
        <v>0</v>
      </c>
      <c r="IV20" s="4810">
        <v>0</v>
      </c>
      <c r="IW20" s="4810">
        <v>0</v>
      </c>
      <c r="IX20" s="4810">
        <v>0</v>
      </c>
      <c r="IY20" s="4810">
        <v>0</v>
      </c>
      <c r="IZ20" s="4810">
        <v>0</v>
      </c>
      <c r="JA20" s="4810">
        <v>0</v>
      </c>
      <c r="JB20" s="4810">
        <v>0</v>
      </c>
      <c r="JC20" s="4810">
        <v>0</v>
      </c>
      <c r="JD20" s="4810">
        <v>0</v>
      </c>
      <c r="JE20" s="4810">
        <v>0</v>
      </c>
      <c r="JF20" s="4810">
        <v>0</v>
      </c>
      <c r="JG20" s="4810">
        <v>0</v>
      </c>
      <c r="JH20" s="4810">
        <v>0</v>
      </c>
      <c r="JI20" s="4810">
        <v>0</v>
      </c>
      <c r="JJ20" s="4810">
        <v>0</v>
      </c>
      <c r="JK20" s="4810">
        <v>0</v>
      </c>
      <c r="JL20" s="4810">
        <v>0</v>
      </c>
      <c r="JM20" s="4810">
        <v>0</v>
      </c>
      <c r="JN20" s="4810">
        <v>0</v>
      </c>
      <c r="JO20" s="4810">
        <v>0</v>
      </c>
      <c r="JP20" s="4810">
        <v>0</v>
      </c>
      <c r="JQ20" s="4810">
        <v>0</v>
      </c>
      <c r="JR20" s="4810">
        <v>0</v>
      </c>
      <c r="JS20" s="4810">
        <v>0</v>
      </c>
      <c r="JT20" s="4810">
        <v>0</v>
      </c>
      <c r="JU20" s="4810">
        <v>0</v>
      </c>
      <c r="JV20" s="4810">
        <v>0</v>
      </c>
      <c r="JW20" s="4810">
        <v>0</v>
      </c>
      <c r="JX20" s="4810">
        <v>0</v>
      </c>
      <c r="JY20" s="4810">
        <v>0</v>
      </c>
      <c r="JZ20" s="4810">
        <v>0</v>
      </c>
      <c r="KA20" s="4810">
        <v>0</v>
      </c>
      <c r="KB20" s="4810">
        <v>0</v>
      </c>
      <c r="KC20" s="4810">
        <v>0</v>
      </c>
      <c r="KD20" s="4810">
        <v>0</v>
      </c>
      <c r="KE20" s="4810">
        <v>0</v>
      </c>
      <c r="KF20" s="4810">
        <v>0</v>
      </c>
      <c r="KG20" s="4810">
        <v>0</v>
      </c>
      <c r="KH20" s="4810">
        <v>0</v>
      </c>
      <c r="KI20" s="4810">
        <v>0</v>
      </c>
      <c r="KJ20" s="4810">
        <v>0</v>
      </c>
      <c r="KK20" s="4810">
        <v>0</v>
      </c>
      <c r="KL20" s="4810">
        <v>0</v>
      </c>
      <c r="KM20" s="4810">
        <v>0</v>
      </c>
      <c r="KN20" s="4810">
        <v>0</v>
      </c>
      <c r="KO20" s="4810">
        <v>0</v>
      </c>
      <c r="KP20" s="4810">
        <v>0</v>
      </c>
      <c r="KQ20" s="4810">
        <v>0</v>
      </c>
      <c r="KR20" s="4810">
        <v>0</v>
      </c>
      <c r="KS20" s="4810">
        <v>0</v>
      </c>
      <c r="KT20" s="4810">
        <v>0</v>
      </c>
      <c r="KU20" s="4810">
        <v>0</v>
      </c>
      <c r="KV20" s="4810">
        <v>0</v>
      </c>
      <c r="KW20" s="4810">
        <v>0</v>
      </c>
      <c r="KX20" s="4810">
        <v>0</v>
      </c>
      <c r="KY20" s="4810">
        <v>0</v>
      </c>
      <c r="KZ20" s="4810">
        <v>0</v>
      </c>
      <c r="LA20" s="4810">
        <v>0</v>
      </c>
      <c r="LB20" s="4810">
        <v>0</v>
      </c>
      <c r="LC20" s="4810">
        <v>0</v>
      </c>
      <c r="LD20" s="4810">
        <v>0</v>
      </c>
      <c r="LE20" s="4810">
        <v>0</v>
      </c>
      <c r="LF20" s="4810">
        <v>0</v>
      </c>
      <c r="LG20" s="4810">
        <v>0</v>
      </c>
      <c r="LH20" s="4810">
        <v>0</v>
      </c>
      <c r="LI20" s="4810">
        <v>0</v>
      </c>
      <c r="LJ20" s="4810">
        <v>0</v>
      </c>
      <c r="LK20" s="4810">
        <v>0</v>
      </c>
      <c r="LL20" s="4810">
        <v>0</v>
      </c>
      <c r="LM20" s="4810">
        <v>0</v>
      </c>
      <c r="LN20" s="4810">
        <v>0</v>
      </c>
      <c r="LO20" s="4810">
        <v>0</v>
      </c>
      <c r="LP20" s="4810">
        <v>0</v>
      </c>
      <c r="LQ20" s="4810">
        <v>0</v>
      </c>
      <c r="LR20" s="4810">
        <v>0</v>
      </c>
      <c r="LS20" s="4810">
        <v>0</v>
      </c>
      <c r="LT20" s="4810">
        <v>0</v>
      </c>
      <c r="LU20" s="4810">
        <v>0</v>
      </c>
      <c r="LV20" s="4810">
        <v>0</v>
      </c>
      <c r="LW20" s="4810">
        <v>0</v>
      </c>
      <c r="LX20" s="4810">
        <v>0</v>
      </c>
      <c r="LY20" s="4810">
        <v>0</v>
      </c>
      <c r="LZ20" s="4810">
        <v>0</v>
      </c>
      <c r="MA20" s="4810">
        <v>0</v>
      </c>
      <c r="MB20" s="4810">
        <v>0</v>
      </c>
      <c r="MC20" s="4810">
        <v>0</v>
      </c>
      <c r="MD20" s="4810">
        <v>0</v>
      </c>
      <c r="ME20" s="4810">
        <v>0</v>
      </c>
      <c r="MF20" s="4810">
        <v>0</v>
      </c>
      <c r="MG20" s="4810">
        <v>0</v>
      </c>
      <c r="MH20" s="4810">
        <v>0</v>
      </c>
      <c r="MI20" s="4810">
        <v>0</v>
      </c>
      <c r="MJ20" s="4810">
        <v>0</v>
      </c>
      <c r="MK20" s="4810">
        <v>0</v>
      </c>
      <c r="ML20" s="4810">
        <v>0</v>
      </c>
      <c r="MM20" s="4810">
        <v>0</v>
      </c>
      <c r="MN20" s="4810">
        <v>0</v>
      </c>
      <c r="MO20" s="4810">
        <v>0</v>
      </c>
      <c r="MP20" s="4810">
        <v>0</v>
      </c>
      <c r="MQ20" s="4810">
        <v>0</v>
      </c>
      <c r="MR20" s="4810">
        <v>0</v>
      </c>
      <c r="MS20" s="4810">
        <v>0</v>
      </c>
      <c r="MT20" s="4810">
        <v>0</v>
      </c>
      <c r="MU20" s="4810">
        <v>0</v>
      </c>
      <c r="MV20" s="4810">
        <v>0</v>
      </c>
      <c r="MW20" s="4810">
        <v>0</v>
      </c>
      <c r="MX20" s="4810">
        <v>0</v>
      </c>
      <c r="MY20" s="4810">
        <v>0</v>
      </c>
      <c r="MZ20" s="4810">
        <v>0</v>
      </c>
      <c r="NA20" s="4810">
        <v>0</v>
      </c>
      <c r="NB20" s="4810">
        <v>0</v>
      </c>
      <c r="NC20" s="4810">
        <v>0</v>
      </c>
      <c r="ND20" s="4810">
        <v>0</v>
      </c>
      <c r="NE20" s="4810">
        <v>0</v>
      </c>
      <c r="NF20" s="4810">
        <v>0</v>
      </c>
      <c r="NG20" s="4810">
        <v>0</v>
      </c>
      <c r="NH20" s="4810">
        <v>0</v>
      </c>
      <c r="NI20" s="4810">
        <v>0</v>
      </c>
      <c r="NJ20" s="4810">
        <v>0</v>
      </c>
      <c r="NK20" s="4810">
        <v>0</v>
      </c>
      <c r="NL20" s="4810">
        <v>0</v>
      </c>
      <c r="NM20" s="4810">
        <v>0</v>
      </c>
      <c r="NN20" s="4810">
        <v>0</v>
      </c>
      <c r="NO20" s="4810">
        <v>0</v>
      </c>
      <c r="NP20" s="4810">
        <v>0</v>
      </c>
      <c r="NQ20" s="4810">
        <v>0</v>
      </c>
      <c r="NR20" s="4810">
        <v>0</v>
      </c>
      <c r="NS20" s="4810">
        <v>0</v>
      </c>
      <c r="NT20" s="4810">
        <v>0</v>
      </c>
      <c r="NU20" s="4810">
        <v>0</v>
      </c>
      <c r="NV20" s="4810">
        <v>0</v>
      </c>
      <c r="NW20" s="4810">
        <v>0</v>
      </c>
      <c r="NX20" s="4810">
        <v>0</v>
      </c>
      <c r="NY20" s="4810">
        <v>0</v>
      </c>
      <c r="NZ20" s="4810">
        <v>0</v>
      </c>
      <c r="OA20" s="4810">
        <v>0</v>
      </c>
      <c r="OB20" s="4810">
        <v>0</v>
      </c>
      <c r="OC20" s="4810">
        <v>0</v>
      </c>
      <c r="OD20" s="4810">
        <v>0</v>
      </c>
      <c r="OE20" s="4810">
        <v>0</v>
      </c>
      <c r="OF20" s="4810">
        <v>0</v>
      </c>
      <c r="OG20" s="4810">
        <v>0</v>
      </c>
      <c r="OH20" s="4810">
        <v>0</v>
      </c>
      <c r="OI20" s="4810">
        <v>0</v>
      </c>
      <c r="OJ20" s="4810">
        <v>0</v>
      </c>
      <c r="OK20" s="4810">
        <v>0</v>
      </c>
      <c r="OL20" s="4810">
        <v>0</v>
      </c>
      <c r="OM20" s="4810">
        <v>0</v>
      </c>
      <c r="ON20" s="4810">
        <v>0</v>
      </c>
      <c r="OO20" s="4810">
        <v>0</v>
      </c>
      <c r="OP20" s="4810">
        <v>0</v>
      </c>
      <c r="OQ20" s="4810">
        <v>0</v>
      </c>
      <c r="OR20" s="4810">
        <v>0</v>
      </c>
      <c r="OS20" s="4810">
        <v>0</v>
      </c>
      <c r="OT20" s="4810">
        <v>0</v>
      </c>
      <c r="OU20" s="4810">
        <v>0</v>
      </c>
      <c r="OV20" s="4810">
        <v>0</v>
      </c>
      <c r="OW20" s="4810">
        <v>0</v>
      </c>
      <c r="OX20" s="4810">
        <v>0</v>
      </c>
      <c r="OY20" s="4810">
        <v>0</v>
      </c>
      <c r="OZ20" s="4810">
        <v>0</v>
      </c>
      <c r="PA20" s="4810">
        <v>0</v>
      </c>
      <c r="PB20" s="4810">
        <v>0</v>
      </c>
      <c r="PC20" s="4810">
        <v>0</v>
      </c>
      <c r="PD20" s="4810">
        <v>0</v>
      </c>
      <c r="PE20" s="4810">
        <v>0</v>
      </c>
      <c r="PF20" s="4810">
        <v>0</v>
      </c>
      <c r="PG20" s="4810">
        <v>0</v>
      </c>
      <c r="PH20" s="4810">
        <v>0</v>
      </c>
      <c r="PI20" s="4810">
        <v>0</v>
      </c>
      <c r="PJ20" s="4810">
        <v>0</v>
      </c>
      <c r="PK20" s="4810">
        <v>0</v>
      </c>
      <c r="PL20" s="4810">
        <v>0</v>
      </c>
      <c r="PM20" s="4810">
        <v>0</v>
      </c>
      <c r="PN20" s="4810">
        <v>0</v>
      </c>
      <c r="PO20" s="4810">
        <v>0</v>
      </c>
      <c r="PP20" s="4810">
        <v>0</v>
      </c>
      <c r="PQ20" s="4810">
        <v>0</v>
      </c>
      <c r="PR20" s="4810">
        <v>0</v>
      </c>
      <c r="PS20" s="4810">
        <v>0</v>
      </c>
      <c r="PT20" s="4810">
        <v>0</v>
      </c>
      <c r="PU20" s="4810">
        <v>0</v>
      </c>
      <c r="PV20" s="4810">
        <v>0</v>
      </c>
      <c r="PW20" s="4810">
        <v>0</v>
      </c>
      <c r="PX20" s="4810">
        <v>0</v>
      </c>
      <c r="PY20" s="4810">
        <v>0</v>
      </c>
      <c r="PZ20" s="4810">
        <v>0</v>
      </c>
      <c r="QA20" s="4810">
        <v>0</v>
      </c>
      <c r="QB20" s="4810">
        <v>0</v>
      </c>
      <c r="QC20" s="4810">
        <v>0</v>
      </c>
      <c r="QD20" s="4810">
        <v>0</v>
      </c>
      <c r="QE20" s="4810">
        <v>0</v>
      </c>
      <c r="QF20" s="4810">
        <v>0</v>
      </c>
      <c r="QG20" s="4810">
        <v>0</v>
      </c>
      <c r="QH20" s="4810">
        <v>0</v>
      </c>
      <c r="QI20" s="4810">
        <v>0</v>
      </c>
      <c r="QJ20" s="4810">
        <v>0</v>
      </c>
      <c r="QK20" s="4810">
        <v>0</v>
      </c>
      <c r="QL20" s="4810">
        <v>0</v>
      </c>
      <c r="QM20" s="4810">
        <v>0</v>
      </c>
      <c r="QN20" s="4810">
        <v>0</v>
      </c>
      <c r="QO20" s="4810">
        <v>0</v>
      </c>
      <c r="QP20" s="4810">
        <v>0</v>
      </c>
      <c r="QQ20" s="4810">
        <v>0</v>
      </c>
      <c r="QR20" s="4810">
        <v>0</v>
      </c>
      <c r="QS20" s="4810">
        <v>0</v>
      </c>
      <c r="QT20" s="4810">
        <v>0</v>
      </c>
      <c r="QU20" s="4810">
        <v>0</v>
      </c>
      <c r="QV20" s="4810">
        <v>0</v>
      </c>
      <c r="QW20" s="4810">
        <v>0</v>
      </c>
      <c r="QX20" s="4810">
        <v>0</v>
      </c>
      <c r="QY20" s="4810">
        <v>0</v>
      </c>
      <c r="QZ20" s="4810">
        <v>0</v>
      </c>
      <c r="RA20" s="4810">
        <v>0</v>
      </c>
      <c r="RB20" s="4810">
        <v>0</v>
      </c>
      <c r="RC20" s="4810">
        <v>0</v>
      </c>
      <c r="RD20" s="4810">
        <v>0</v>
      </c>
      <c r="RE20" s="4810">
        <v>0</v>
      </c>
      <c r="RF20" s="4810">
        <v>0</v>
      </c>
      <c r="RG20" s="4810">
        <v>0</v>
      </c>
      <c r="RH20" s="4810">
        <v>0</v>
      </c>
      <c r="RI20" s="4810">
        <v>0</v>
      </c>
      <c r="RJ20" s="4810">
        <v>0</v>
      </c>
      <c r="RK20" s="4810">
        <v>0</v>
      </c>
      <c r="RL20" s="4810">
        <v>0</v>
      </c>
      <c r="RM20" s="4810">
        <v>0</v>
      </c>
      <c r="RN20" s="4810">
        <v>0</v>
      </c>
      <c r="RO20" s="4810">
        <v>0</v>
      </c>
      <c r="RP20" s="4810">
        <v>0</v>
      </c>
      <c r="RQ20" s="4810">
        <v>0</v>
      </c>
      <c r="RR20" s="4810">
        <v>0</v>
      </c>
      <c r="RS20" s="4810">
        <v>0</v>
      </c>
      <c r="RT20" s="4810">
        <v>0</v>
      </c>
      <c r="RU20" s="4810">
        <v>15</v>
      </c>
      <c r="RV20" s="4810">
        <v>42</v>
      </c>
      <c r="RW20" s="4810">
        <v>25</v>
      </c>
      <c r="RX20" s="4810">
        <v>21</v>
      </c>
      <c r="RY20" s="4810">
        <v>0</v>
      </c>
      <c r="RZ20" s="4810">
        <v>0</v>
      </c>
      <c r="SA20" s="4810">
        <v>101</v>
      </c>
      <c r="SB20" s="4810">
        <v>0</v>
      </c>
      <c r="SC20" s="4810">
        <v>0</v>
      </c>
      <c r="SD20" s="4810">
        <v>0</v>
      </c>
      <c r="SE20" s="4810">
        <v>0</v>
      </c>
      <c r="SF20" s="4810">
        <v>0</v>
      </c>
      <c r="SG20" s="4810">
        <v>0</v>
      </c>
      <c r="SH20" s="4810">
        <v>0</v>
      </c>
      <c r="SI20" s="4810">
        <v>0</v>
      </c>
      <c r="SJ20" s="4810">
        <v>0</v>
      </c>
      <c r="SK20" s="4810">
        <v>0</v>
      </c>
      <c r="SL20" s="4810">
        <v>0</v>
      </c>
      <c r="SM20" s="4810">
        <v>0</v>
      </c>
      <c r="SN20" s="4810">
        <v>0</v>
      </c>
      <c r="SO20" s="4810">
        <v>0</v>
      </c>
      <c r="SP20" s="4810">
        <v>0</v>
      </c>
      <c r="SQ20" s="4810">
        <v>0</v>
      </c>
      <c r="SR20" s="4810">
        <v>0</v>
      </c>
      <c r="SS20" s="4810">
        <v>0</v>
      </c>
      <c r="ST20" s="4810">
        <v>0</v>
      </c>
      <c r="SU20" s="4810">
        <v>8</v>
      </c>
      <c r="SV20" s="4810">
        <v>133</v>
      </c>
      <c r="SW20" s="4810">
        <v>48</v>
      </c>
      <c r="SX20" s="4810">
        <v>0</v>
      </c>
      <c r="SY20" s="4810">
        <v>0</v>
      </c>
    </row>
    <row r="21" spans="1:519" s="4862" customFormat="1" ht="14.4" x14ac:dyDescent="0.3">
      <c r="A21" s="4961"/>
      <c r="B21" s="4958" t="s">
        <v>642</v>
      </c>
      <c r="C21" s="4810">
        <v>0</v>
      </c>
      <c r="D21" s="4810">
        <v>0</v>
      </c>
      <c r="E21" s="4810">
        <v>0</v>
      </c>
      <c r="F21" s="4810">
        <v>0</v>
      </c>
      <c r="G21" s="4810">
        <v>0</v>
      </c>
      <c r="H21" s="4810">
        <v>0</v>
      </c>
      <c r="I21" s="4810">
        <v>0</v>
      </c>
      <c r="J21" s="4810">
        <v>0</v>
      </c>
      <c r="K21" s="4810">
        <v>0</v>
      </c>
      <c r="L21" s="4810">
        <v>0</v>
      </c>
      <c r="M21" s="4810">
        <v>0</v>
      </c>
      <c r="N21" s="4810">
        <v>0</v>
      </c>
      <c r="O21" s="4810">
        <v>0</v>
      </c>
      <c r="P21" s="4810">
        <v>0</v>
      </c>
      <c r="Q21" s="4810">
        <v>0</v>
      </c>
      <c r="R21" s="4810">
        <v>0</v>
      </c>
      <c r="S21" s="4810">
        <v>0</v>
      </c>
      <c r="T21" s="4810">
        <v>0</v>
      </c>
      <c r="U21" s="4810">
        <v>0</v>
      </c>
      <c r="V21" s="4810">
        <v>0</v>
      </c>
      <c r="W21" s="4810">
        <v>0</v>
      </c>
      <c r="X21" s="4810">
        <v>0</v>
      </c>
      <c r="Y21" s="4810">
        <v>0</v>
      </c>
      <c r="Z21" s="4810">
        <v>0</v>
      </c>
      <c r="AA21" s="4810">
        <v>0</v>
      </c>
      <c r="AB21" s="4810">
        <v>0</v>
      </c>
      <c r="AC21" s="4810">
        <v>0</v>
      </c>
      <c r="AD21" s="4810">
        <v>0</v>
      </c>
      <c r="AE21" s="4810">
        <v>0</v>
      </c>
      <c r="AF21" s="4810">
        <v>0</v>
      </c>
      <c r="AG21" s="4810">
        <v>0</v>
      </c>
      <c r="AH21" s="4810">
        <v>0</v>
      </c>
      <c r="AI21" s="4810">
        <v>0</v>
      </c>
      <c r="AJ21" s="4810">
        <v>0</v>
      </c>
      <c r="AK21" s="4810">
        <v>0</v>
      </c>
      <c r="AL21" s="4810">
        <v>0</v>
      </c>
      <c r="AM21" s="4810">
        <v>0</v>
      </c>
      <c r="AN21" s="4810">
        <v>0</v>
      </c>
      <c r="AO21" s="4810">
        <v>0</v>
      </c>
      <c r="AP21" s="4810">
        <v>0</v>
      </c>
      <c r="AQ21" s="4810">
        <v>0</v>
      </c>
      <c r="AR21" s="4810">
        <v>0</v>
      </c>
      <c r="AS21" s="4810">
        <v>0</v>
      </c>
      <c r="AT21" s="4810">
        <v>0</v>
      </c>
      <c r="AU21" s="4810">
        <v>0</v>
      </c>
      <c r="AV21" s="4810">
        <v>0</v>
      </c>
      <c r="AW21" s="4810">
        <v>0</v>
      </c>
      <c r="AX21" s="4810">
        <v>0</v>
      </c>
      <c r="AY21" s="4810">
        <v>0</v>
      </c>
      <c r="AZ21" s="4810">
        <v>0</v>
      </c>
      <c r="BA21" s="4810">
        <v>0</v>
      </c>
      <c r="BB21" s="4810">
        <v>0</v>
      </c>
      <c r="BC21" s="4810">
        <v>0</v>
      </c>
      <c r="BD21" s="4810">
        <v>0</v>
      </c>
      <c r="BE21" s="4810">
        <v>0</v>
      </c>
      <c r="BF21" s="4810">
        <v>0</v>
      </c>
      <c r="BG21" s="4810">
        <v>0</v>
      </c>
      <c r="BH21" s="4810">
        <v>0</v>
      </c>
      <c r="BI21" s="4810">
        <v>0</v>
      </c>
      <c r="BJ21" s="4810">
        <v>0</v>
      </c>
      <c r="BK21" s="4810">
        <v>0</v>
      </c>
      <c r="BL21" s="4810">
        <v>0</v>
      </c>
      <c r="BM21" s="4810">
        <v>0</v>
      </c>
      <c r="BN21" s="4810">
        <v>0</v>
      </c>
      <c r="BO21" s="4810">
        <v>0</v>
      </c>
      <c r="BP21" s="4810">
        <v>0</v>
      </c>
      <c r="BQ21" s="4810">
        <v>0</v>
      </c>
      <c r="BR21" s="4810">
        <v>0</v>
      </c>
      <c r="BS21" s="4810">
        <v>0</v>
      </c>
      <c r="BT21" s="4810">
        <v>0</v>
      </c>
      <c r="BU21" s="4810">
        <v>0</v>
      </c>
      <c r="BV21" s="4810">
        <v>0</v>
      </c>
      <c r="BW21" s="4810">
        <v>0</v>
      </c>
      <c r="BX21" s="4810">
        <v>0</v>
      </c>
      <c r="BY21" s="4810">
        <v>0</v>
      </c>
      <c r="BZ21" s="4810">
        <v>0</v>
      </c>
      <c r="CA21" s="4810">
        <v>0</v>
      </c>
      <c r="CB21" s="4810">
        <v>0</v>
      </c>
      <c r="CC21" s="4810">
        <v>0</v>
      </c>
      <c r="CD21" s="4810">
        <v>0</v>
      </c>
      <c r="CE21" s="4810">
        <v>0</v>
      </c>
      <c r="CF21" s="4810">
        <v>0</v>
      </c>
      <c r="CG21" s="4810">
        <v>0</v>
      </c>
      <c r="CH21" s="4810">
        <v>0</v>
      </c>
      <c r="CI21" s="4810">
        <v>0</v>
      </c>
      <c r="CJ21" s="4810">
        <v>0</v>
      </c>
      <c r="CK21" s="4810">
        <v>0</v>
      </c>
      <c r="CL21" s="4810">
        <v>0</v>
      </c>
      <c r="CM21" s="4810">
        <v>0</v>
      </c>
      <c r="CN21" s="4810">
        <v>0</v>
      </c>
      <c r="CO21" s="4810">
        <v>0</v>
      </c>
      <c r="CP21" s="4810">
        <v>0</v>
      </c>
      <c r="CQ21" s="4810">
        <v>0</v>
      </c>
      <c r="CR21" s="4810">
        <v>0</v>
      </c>
      <c r="CS21" s="4810">
        <v>0</v>
      </c>
      <c r="CT21" s="4810">
        <v>0</v>
      </c>
      <c r="CU21" s="4810">
        <v>0</v>
      </c>
      <c r="CV21" s="4810">
        <v>0</v>
      </c>
      <c r="CW21" s="4810">
        <v>0</v>
      </c>
      <c r="CX21" s="4810">
        <v>0</v>
      </c>
      <c r="CY21" s="4810">
        <v>0</v>
      </c>
      <c r="CZ21" s="4810">
        <v>0</v>
      </c>
      <c r="DA21" s="4810">
        <v>0</v>
      </c>
      <c r="DB21" s="4810">
        <v>0</v>
      </c>
      <c r="DC21" s="4810">
        <v>0</v>
      </c>
      <c r="DD21" s="4810">
        <v>0</v>
      </c>
      <c r="DE21" s="4810">
        <v>0</v>
      </c>
      <c r="DF21" s="4810">
        <v>0</v>
      </c>
      <c r="DG21" s="4810">
        <v>0</v>
      </c>
      <c r="DH21" s="4810">
        <v>0</v>
      </c>
      <c r="DI21" s="4810">
        <v>0</v>
      </c>
      <c r="DJ21" s="4810">
        <v>0</v>
      </c>
      <c r="DK21" s="4810">
        <v>0</v>
      </c>
      <c r="DL21" s="4810">
        <v>0</v>
      </c>
      <c r="DM21" s="4810">
        <v>0</v>
      </c>
      <c r="DN21" s="4810">
        <v>0</v>
      </c>
      <c r="DO21" s="4810">
        <v>0</v>
      </c>
      <c r="DP21" s="4810">
        <v>0</v>
      </c>
      <c r="DQ21" s="4810">
        <v>0</v>
      </c>
      <c r="DR21" s="4810">
        <v>0</v>
      </c>
      <c r="DS21" s="4810">
        <v>0</v>
      </c>
      <c r="DT21" s="4810">
        <v>0</v>
      </c>
      <c r="DU21" s="4810">
        <v>0</v>
      </c>
      <c r="DV21" s="4810">
        <v>0</v>
      </c>
      <c r="DW21" s="4810">
        <v>0</v>
      </c>
      <c r="DX21" s="4810">
        <v>0</v>
      </c>
      <c r="DY21" s="4810">
        <v>0</v>
      </c>
      <c r="DZ21" s="4810">
        <v>0</v>
      </c>
      <c r="EA21" s="4810">
        <v>0</v>
      </c>
      <c r="EB21" s="4810">
        <v>0</v>
      </c>
      <c r="EC21" s="4810">
        <v>0</v>
      </c>
      <c r="ED21" s="4810">
        <v>0</v>
      </c>
      <c r="EE21" s="4810">
        <v>0</v>
      </c>
      <c r="EF21" s="4810">
        <v>0</v>
      </c>
      <c r="EG21" s="4810">
        <v>0</v>
      </c>
      <c r="EH21" s="4810">
        <v>0</v>
      </c>
      <c r="EI21" s="4810">
        <v>0</v>
      </c>
      <c r="EJ21" s="4810">
        <v>0</v>
      </c>
      <c r="EK21" s="4810">
        <v>0</v>
      </c>
      <c r="EL21" s="4810">
        <v>0</v>
      </c>
      <c r="EM21" s="4810">
        <v>0</v>
      </c>
      <c r="EN21" s="4810">
        <v>0</v>
      </c>
      <c r="EO21" s="4810">
        <v>0</v>
      </c>
      <c r="EP21" s="4810">
        <v>0</v>
      </c>
      <c r="EQ21" s="4810">
        <v>0</v>
      </c>
      <c r="ER21" s="4810">
        <v>0</v>
      </c>
      <c r="ES21" s="4810">
        <v>0</v>
      </c>
      <c r="ET21" s="4810">
        <v>0</v>
      </c>
      <c r="EU21" s="4810">
        <v>0</v>
      </c>
      <c r="EV21" s="4810">
        <v>0</v>
      </c>
      <c r="EW21" s="4810">
        <v>0</v>
      </c>
      <c r="EX21" s="4810">
        <v>0</v>
      </c>
      <c r="EY21" s="4810">
        <v>0</v>
      </c>
      <c r="EZ21" s="4810">
        <v>0</v>
      </c>
      <c r="FA21" s="4810">
        <v>0</v>
      </c>
      <c r="FB21" s="4810">
        <v>0</v>
      </c>
      <c r="FC21" s="4810">
        <v>0</v>
      </c>
      <c r="FD21" s="4810">
        <v>0</v>
      </c>
      <c r="FE21" s="4810">
        <v>0</v>
      </c>
      <c r="FF21" s="4810">
        <v>0</v>
      </c>
      <c r="FG21" s="4810">
        <v>0</v>
      </c>
      <c r="FH21" s="4810">
        <v>0</v>
      </c>
      <c r="FI21" s="4810">
        <v>0</v>
      </c>
      <c r="FJ21" s="4810">
        <v>0</v>
      </c>
      <c r="FK21" s="4810">
        <v>0</v>
      </c>
      <c r="FL21" s="4810">
        <v>0</v>
      </c>
      <c r="FM21" s="4810">
        <v>0</v>
      </c>
      <c r="FN21" s="4810">
        <v>0</v>
      </c>
      <c r="FO21" s="4810">
        <v>0</v>
      </c>
      <c r="FP21" s="4810">
        <v>0</v>
      </c>
      <c r="FQ21" s="4810">
        <v>0</v>
      </c>
      <c r="FR21" s="4810">
        <v>0</v>
      </c>
      <c r="FS21" s="4810">
        <v>0</v>
      </c>
      <c r="FT21" s="4810">
        <v>0</v>
      </c>
      <c r="FU21" s="4810">
        <v>0</v>
      </c>
      <c r="FV21" s="4810">
        <v>0</v>
      </c>
      <c r="FW21" s="4810">
        <v>0</v>
      </c>
      <c r="FX21" s="4810">
        <v>0</v>
      </c>
      <c r="FY21" s="4810">
        <v>0</v>
      </c>
      <c r="FZ21" s="4810">
        <v>0</v>
      </c>
      <c r="GA21" s="4810">
        <v>0</v>
      </c>
      <c r="GB21" s="4810">
        <v>0</v>
      </c>
      <c r="GC21" s="4810">
        <v>0</v>
      </c>
      <c r="GD21" s="4810">
        <v>0</v>
      </c>
      <c r="GE21" s="4810">
        <v>0</v>
      </c>
      <c r="GF21" s="4810">
        <v>0</v>
      </c>
      <c r="GG21" s="4810">
        <v>0</v>
      </c>
      <c r="GH21" s="4810">
        <v>0</v>
      </c>
      <c r="GI21" s="4810">
        <v>0</v>
      </c>
      <c r="GJ21" s="4810">
        <v>0</v>
      </c>
      <c r="GK21" s="4810">
        <v>0</v>
      </c>
      <c r="GL21" s="4810">
        <v>0</v>
      </c>
      <c r="GM21" s="4810">
        <v>0</v>
      </c>
      <c r="GN21" s="4810">
        <v>0</v>
      </c>
      <c r="GO21" s="4810">
        <v>0</v>
      </c>
      <c r="GP21" s="4810">
        <v>0</v>
      </c>
      <c r="GQ21" s="4810">
        <v>0</v>
      </c>
      <c r="GR21" s="4810">
        <v>0</v>
      </c>
      <c r="GS21" s="4810">
        <v>0</v>
      </c>
      <c r="GT21" s="4810">
        <v>0</v>
      </c>
      <c r="GU21" s="4810">
        <v>0</v>
      </c>
      <c r="GV21" s="4810">
        <v>0</v>
      </c>
      <c r="GW21" s="4810">
        <v>0</v>
      </c>
      <c r="GX21" s="4810">
        <v>0</v>
      </c>
      <c r="GY21" s="4810">
        <v>0</v>
      </c>
      <c r="GZ21" s="4810">
        <v>0</v>
      </c>
      <c r="HA21" s="4810">
        <v>0</v>
      </c>
      <c r="HB21" s="4810">
        <v>0</v>
      </c>
      <c r="HC21" s="4810">
        <v>0</v>
      </c>
      <c r="HD21" s="4810">
        <v>0</v>
      </c>
      <c r="HE21" s="4810">
        <v>0</v>
      </c>
      <c r="HF21" s="4810">
        <v>0</v>
      </c>
      <c r="HG21" s="4810">
        <v>0</v>
      </c>
      <c r="HH21" s="4810">
        <v>0</v>
      </c>
      <c r="HI21" s="4810">
        <v>0</v>
      </c>
      <c r="HJ21" s="4810">
        <v>0</v>
      </c>
      <c r="HK21" s="4810">
        <v>0</v>
      </c>
      <c r="HL21" s="4810">
        <v>0</v>
      </c>
      <c r="HM21" s="4810">
        <v>0</v>
      </c>
      <c r="HN21" s="4810">
        <v>0</v>
      </c>
      <c r="HO21" s="4810">
        <v>0</v>
      </c>
      <c r="HP21" s="4810">
        <v>0</v>
      </c>
      <c r="HQ21" s="4810">
        <v>0</v>
      </c>
      <c r="HR21" s="4810">
        <v>0</v>
      </c>
      <c r="HS21" s="4810">
        <v>0</v>
      </c>
      <c r="HT21" s="4810">
        <v>0</v>
      </c>
      <c r="HU21" s="4810">
        <v>0</v>
      </c>
      <c r="HV21" s="4810">
        <v>0</v>
      </c>
      <c r="HW21" s="4810">
        <v>0</v>
      </c>
      <c r="HX21" s="4810">
        <v>0</v>
      </c>
      <c r="HY21" s="4810">
        <v>0</v>
      </c>
      <c r="HZ21" s="4810">
        <v>0</v>
      </c>
      <c r="IA21" s="4810">
        <v>0</v>
      </c>
      <c r="IB21" s="4810">
        <v>0</v>
      </c>
      <c r="IC21" s="4810">
        <v>0</v>
      </c>
      <c r="ID21" s="4810">
        <v>0</v>
      </c>
      <c r="IE21" s="4810">
        <v>0</v>
      </c>
      <c r="IF21" s="4810">
        <v>0</v>
      </c>
      <c r="IG21" s="4810">
        <v>0</v>
      </c>
      <c r="IH21" s="4810">
        <v>0</v>
      </c>
      <c r="II21" s="4810">
        <v>0</v>
      </c>
      <c r="IJ21" s="4810">
        <v>0</v>
      </c>
      <c r="IK21" s="4810">
        <v>0</v>
      </c>
      <c r="IL21" s="4810">
        <v>0</v>
      </c>
      <c r="IM21" s="4810">
        <v>0</v>
      </c>
      <c r="IN21" s="4810">
        <v>0</v>
      </c>
      <c r="IO21" s="4810">
        <v>0</v>
      </c>
      <c r="IP21" s="4810">
        <v>0</v>
      </c>
      <c r="IQ21" s="4810">
        <v>0</v>
      </c>
      <c r="IR21" s="4810">
        <v>0</v>
      </c>
      <c r="IS21" s="4810">
        <v>0</v>
      </c>
      <c r="IT21" s="4810">
        <v>0</v>
      </c>
      <c r="IU21" s="4810">
        <v>0</v>
      </c>
      <c r="IV21" s="4810">
        <v>0</v>
      </c>
      <c r="IW21" s="4810">
        <v>0</v>
      </c>
      <c r="IX21" s="4810">
        <v>0</v>
      </c>
      <c r="IY21" s="4810">
        <v>0</v>
      </c>
      <c r="IZ21" s="4810">
        <v>0</v>
      </c>
      <c r="JA21" s="4810">
        <v>0</v>
      </c>
      <c r="JB21" s="4810">
        <v>0</v>
      </c>
      <c r="JC21" s="4810">
        <v>0</v>
      </c>
      <c r="JD21" s="4810">
        <v>0</v>
      </c>
      <c r="JE21" s="4810">
        <v>0</v>
      </c>
      <c r="JF21" s="4810">
        <v>0</v>
      </c>
      <c r="JG21" s="4810">
        <v>0</v>
      </c>
      <c r="JH21" s="4810">
        <v>0</v>
      </c>
      <c r="JI21" s="4810">
        <v>0</v>
      </c>
      <c r="JJ21" s="4810">
        <v>0</v>
      </c>
      <c r="JK21" s="4810">
        <v>0</v>
      </c>
      <c r="JL21" s="4810">
        <v>0</v>
      </c>
      <c r="JM21" s="4810">
        <v>0</v>
      </c>
      <c r="JN21" s="4810">
        <v>0</v>
      </c>
      <c r="JO21" s="4810">
        <v>0</v>
      </c>
      <c r="JP21" s="4810">
        <v>0</v>
      </c>
      <c r="JQ21" s="4810">
        <v>0</v>
      </c>
      <c r="JR21" s="4810">
        <v>0</v>
      </c>
      <c r="JS21" s="4810">
        <v>0</v>
      </c>
      <c r="JT21" s="4810">
        <v>0</v>
      </c>
      <c r="JU21" s="4810">
        <v>0</v>
      </c>
      <c r="JV21" s="4810">
        <v>0</v>
      </c>
      <c r="JW21" s="4810">
        <v>0</v>
      </c>
      <c r="JX21" s="4810">
        <v>0</v>
      </c>
      <c r="JY21" s="4810">
        <v>0</v>
      </c>
      <c r="JZ21" s="4810">
        <v>0</v>
      </c>
      <c r="KA21" s="4810">
        <v>0</v>
      </c>
      <c r="KB21" s="4810">
        <v>0</v>
      </c>
      <c r="KC21" s="4810">
        <v>0</v>
      </c>
      <c r="KD21" s="4810">
        <v>0</v>
      </c>
      <c r="KE21" s="4810">
        <v>0</v>
      </c>
      <c r="KF21" s="4810">
        <v>0</v>
      </c>
      <c r="KG21" s="4810">
        <v>0</v>
      </c>
      <c r="KH21" s="4810">
        <v>0</v>
      </c>
      <c r="KI21" s="4810">
        <v>0</v>
      </c>
      <c r="KJ21" s="4810">
        <v>0</v>
      </c>
      <c r="KK21" s="4810">
        <v>0</v>
      </c>
      <c r="KL21" s="4810">
        <v>0</v>
      </c>
      <c r="KM21" s="4810">
        <v>0</v>
      </c>
      <c r="KN21" s="4810">
        <v>0</v>
      </c>
      <c r="KO21" s="4810">
        <v>0</v>
      </c>
      <c r="KP21" s="4810">
        <v>0</v>
      </c>
      <c r="KQ21" s="4810">
        <v>0</v>
      </c>
      <c r="KR21" s="4810">
        <v>0</v>
      </c>
      <c r="KS21" s="4810">
        <v>0</v>
      </c>
      <c r="KT21" s="4810">
        <v>0</v>
      </c>
      <c r="KU21" s="4810">
        <v>0</v>
      </c>
      <c r="KV21" s="4810">
        <v>0</v>
      </c>
      <c r="KW21" s="4810">
        <v>0</v>
      </c>
      <c r="KX21" s="4810">
        <v>0</v>
      </c>
      <c r="KY21" s="4810">
        <v>0</v>
      </c>
      <c r="KZ21" s="4810">
        <v>0</v>
      </c>
      <c r="LA21" s="4810">
        <v>0</v>
      </c>
      <c r="LB21" s="4810">
        <v>0</v>
      </c>
      <c r="LC21" s="4810">
        <v>0</v>
      </c>
      <c r="LD21" s="4810">
        <v>0</v>
      </c>
      <c r="LE21" s="4810">
        <v>0</v>
      </c>
      <c r="LF21" s="4810">
        <v>0</v>
      </c>
      <c r="LG21" s="4810">
        <v>0</v>
      </c>
      <c r="LH21" s="4810">
        <v>0</v>
      </c>
      <c r="LI21" s="4810">
        <v>0</v>
      </c>
      <c r="LJ21" s="4810">
        <v>0</v>
      </c>
      <c r="LK21" s="4810">
        <v>0</v>
      </c>
      <c r="LL21" s="4810">
        <v>0</v>
      </c>
      <c r="LM21" s="4810">
        <v>0</v>
      </c>
      <c r="LN21" s="4810">
        <v>0</v>
      </c>
      <c r="LO21" s="4810">
        <v>0</v>
      </c>
      <c r="LP21" s="4810">
        <v>0</v>
      </c>
      <c r="LQ21" s="4810">
        <v>0</v>
      </c>
      <c r="LR21" s="4810">
        <v>0</v>
      </c>
      <c r="LS21" s="4810">
        <v>0</v>
      </c>
      <c r="LT21" s="4810">
        <v>0</v>
      </c>
      <c r="LU21" s="4810">
        <v>0</v>
      </c>
      <c r="LV21" s="4810">
        <v>0</v>
      </c>
      <c r="LW21" s="4810">
        <v>0</v>
      </c>
      <c r="LX21" s="4810">
        <v>0</v>
      </c>
      <c r="LY21" s="4810">
        <v>0</v>
      </c>
      <c r="LZ21" s="4810">
        <v>0</v>
      </c>
      <c r="MA21" s="4810">
        <v>0</v>
      </c>
      <c r="MB21" s="4810">
        <v>0</v>
      </c>
      <c r="MC21" s="4810">
        <v>0</v>
      </c>
      <c r="MD21" s="4810">
        <v>0</v>
      </c>
      <c r="ME21" s="4810">
        <v>0</v>
      </c>
      <c r="MF21" s="4810">
        <v>0</v>
      </c>
      <c r="MG21" s="4810">
        <v>0</v>
      </c>
      <c r="MH21" s="4810">
        <v>0</v>
      </c>
      <c r="MI21" s="4810">
        <v>0</v>
      </c>
      <c r="MJ21" s="4810">
        <v>0</v>
      </c>
      <c r="MK21" s="4810">
        <v>0</v>
      </c>
      <c r="ML21" s="4810">
        <v>0</v>
      </c>
      <c r="MM21" s="4810">
        <v>0</v>
      </c>
      <c r="MN21" s="4810">
        <v>0</v>
      </c>
      <c r="MO21" s="4810">
        <v>0</v>
      </c>
      <c r="MP21" s="4810">
        <v>0</v>
      </c>
      <c r="MQ21" s="4810">
        <v>0</v>
      </c>
      <c r="MR21" s="4810">
        <v>0</v>
      </c>
      <c r="MS21" s="4810">
        <v>0</v>
      </c>
      <c r="MT21" s="4810">
        <v>0</v>
      </c>
      <c r="MU21" s="4810">
        <v>0</v>
      </c>
      <c r="MV21" s="4810">
        <v>0</v>
      </c>
      <c r="MW21" s="4810">
        <v>0</v>
      </c>
      <c r="MX21" s="4810">
        <v>0</v>
      </c>
      <c r="MY21" s="4810">
        <v>0</v>
      </c>
      <c r="MZ21" s="4810">
        <v>0</v>
      </c>
      <c r="NA21" s="4810">
        <v>0</v>
      </c>
      <c r="NB21" s="4810">
        <v>0</v>
      </c>
      <c r="NC21" s="4810">
        <v>0</v>
      </c>
      <c r="ND21" s="4810">
        <v>0</v>
      </c>
      <c r="NE21" s="4810">
        <v>0</v>
      </c>
      <c r="NF21" s="4810">
        <v>0</v>
      </c>
      <c r="NG21" s="4810">
        <v>0</v>
      </c>
      <c r="NH21" s="4810">
        <v>0</v>
      </c>
      <c r="NI21" s="4810">
        <v>0</v>
      </c>
      <c r="NJ21" s="4810">
        <v>0</v>
      </c>
      <c r="NK21" s="4810">
        <v>0</v>
      </c>
      <c r="NL21" s="4810">
        <v>0</v>
      </c>
      <c r="NM21" s="4810">
        <v>0</v>
      </c>
      <c r="NN21" s="4810">
        <v>0</v>
      </c>
      <c r="NO21" s="4810">
        <v>0</v>
      </c>
      <c r="NP21" s="4810">
        <v>0</v>
      </c>
      <c r="NQ21" s="4810">
        <v>0</v>
      </c>
      <c r="NR21" s="4810">
        <v>0</v>
      </c>
      <c r="NS21" s="4810">
        <v>0</v>
      </c>
      <c r="NT21" s="4810">
        <v>0</v>
      </c>
      <c r="NU21" s="4810">
        <v>0</v>
      </c>
      <c r="NV21" s="4810">
        <v>0</v>
      </c>
      <c r="NW21" s="4810">
        <v>0</v>
      </c>
      <c r="NX21" s="4810">
        <v>0</v>
      </c>
      <c r="NY21" s="4810">
        <v>0</v>
      </c>
      <c r="NZ21" s="4810">
        <v>0</v>
      </c>
      <c r="OA21" s="4810">
        <v>0</v>
      </c>
      <c r="OB21" s="4810">
        <v>0</v>
      </c>
      <c r="OC21" s="4810">
        <v>0</v>
      </c>
      <c r="OD21" s="4810">
        <v>0</v>
      </c>
      <c r="OE21" s="4810">
        <v>0</v>
      </c>
      <c r="OF21" s="4810">
        <v>0</v>
      </c>
      <c r="OG21" s="4810">
        <v>0</v>
      </c>
      <c r="OH21" s="4810">
        <v>0</v>
      </c>
      <c r="OI21" s="4810">
        <v>0</v>
      </c>
      <c r="OJ21" s="4810">
        <v>0</v>
      </c>
      <c r="OK21" s="4810">
        <v>0</v>
      </c>
      <c r="OL21" s="4810">
        <v>0</v>
      </c>
      <c r="OM21" s="4810">
        <v>0</v>
      </c>
      <c r="ON21" s="4810">
        <v>0</v>
      </c>
      <c r="OO21" s="4810">
        <v>0</v>
      </c>
      <c r="OP21" s="4810">
        <v>0</v>
      </c>
      <c r="OQ21" s="4810">
        <v>0</v>
      </c>
      <c r="OR21" s="4810">
        <v>0</v>
      </c>
      <c r="OS21" s="4810">
        <v>0</v>
      </c>
      <c r="OT21" s="4810">
        <v>0</v>
      </c>
      <c r="OU21" s="4810">
        <v>0</v>
      </c>
      <c r="OV21" s="4810">
        <v>0</v>
      </c>
      <c r="OW21" s="4810">
        <v>0</v>
      </c>
      <c r="OX21" s="4810">
        <v>0</v>
      </c>
      <c r="OY21" s="4810">
        <v>0</v>
      </c>
      <c r="OZ21" s="4810">
        <v>0</v>
      </c>
      <c r="PA21" s="4810">
        <v>0</v>
      </c>
      <c r="PB21" s="4810">
        <v>0</v>
      </c>
      <c r="PC21" s="4810">
        <v>0</v>
      </c>
      <c r="PD21" s="4810">
        <v>0</v>
      </c>
      <c r="PE21" s="4810">
        <v>0</v>
      </c>
      <c r="PF21" s="4810">
        <v>0</v>
      </c>
      <c r="PG21" s="4810">
        <v>0</v>
      </c>
      <c r="PH21" s="4810">
        <v>0</v>
      </c>
      <c r="PI21" s="4810">
        <v>0</v>
      </c>
      <c r="PJ21" s="4810">
        <v>0</v>
      </c>
      <c r="PK21" s="4810">
        <v>0</v>
      </c>
      <c r="PL21" s="4810">
        <v>0</v>
      </c>
      <c r="PM21" s="4810">
        <v>0</v>
      </c>
      <c r="PN21" s="4810">
        <v>0</v>
      </c>
      <c r="PO21" s="4810">
        <v>0</v>
      </c>
      <c r="PP21" s="4810">
        <v>0</v>
      </c>
      <c r="PQ21" s="4810">
        <v>0</v>
      </c>
      <c r="PR21" s="4810">
        <v>0</v>
      </c>
      <c r="PS21" s="4810">
        <v>0</v>
      </c>
      <c r="PT21" s="4810">
        <v>0</v>
      </c>
      <c r="PU21" s="4810">
        <v>0</v>
      </c>
      <c r="PV21" s="4810">
        <v>0</v>
      </c>
      <c r="PW21" s="4810">
        <v>0</v>
      </c>
      <c r="PX21" s="4810">
        <v>0</v>
      </c>
      <c r="PY21" s="4810">
        <v>0</v>
      </c>
      <c r="PZ21" s="4810">
        <v>0</v>
      </c>
      <c r="QA21" s="4810">
        <v>0</v>
      </c>
      <c r="QB21" s="4810">
        <v>0</v>
      </c>
      <c r="QC21" s="4810">
        <v>0</v>
      </c>
      <c r="QD21" s="4810">
        <v>0</v>
      </c>
      <c r="QE21" s="4810">
        <v>0</v>
      </c>
      <c r="QF21" s="4810">
        <v>0</v>
      </c>
      <c r="QG21" s="4810">
        <v>0</v>
      </c>
      <c r="QH21" s="4810">
        <v>0</v>
      </c>
      <c r="QI21" s="4810">
        <v>0</v>
      </c>
      <c r="QJ21" s="4810">
        <v>0</v>
      </c>
      <c r="QK21" s="4810">
        <v>0</v>
      </c>
      <c r="QL21" s="4810">
        <v>0</v>
      </c>
      <c r="QM21" s="4810">
        <v>0</v>
      </c>
      <c r="QN21" s="4810">
        <v>0</v>
      </c>
      <c r="QO21" s="4810">
        <v>0</v>
      </c>
      <c r="QP21" s="4810">
        <v>0</v>
      </c>
      <c r="QQ21" s="4810">
        <v>0</v>
      </c>
      <c r="QR21" s="4810">
        <v>0</v>
      </c>
      <c r="QS21" s="4810">
        <v>0</v>
      </c>
      <c r="QT21" s="4810">
        <v>0</v>
      </c>
      <c r="QU21" s="4810">
        <v>0</v>
      </c>
      <c r="QV21" s="4810">
        <v>0</v>
      </c>
      <c r="QW21" s="4810">
        <v>0</v>
      </c>
      <c r="QX21" s="4810">
        <v>0</v>
      </c>
      <c r="QY21" s="4810">
        <v>0</v>
      </c>
      <c r="QZ21" s="4810">
        <v>0</v>
      </c>
      <c r="RA21" s="4810">
        <v>0</v>
      </c>
      <c r="RB21" s="4810">
        <v>0</v>
      </c>
      <c r="RC21" s="4810">
        <v>0</v>
      </c>
      <c r="RD21" s="4810">
        <v>0</v>
      </c>
      <c r="RE21" s="4810">
        <v>0</v>
      </c>
      <c r="RF21" s="4810">
        <v>0</v>
      </c>
      <c r="RG21" s="4810">
        <v>0</v>
      </c>
      <c r="RH21" s="4810">
        <v>0</v>
      </c>
      <c r="RI21" s="4810">
        <v>0</v>
      </c>
      <c r="RJ21" s="4810">
        <v>0</v>
      </c>
      <c r="RK21" s="4810">
        <v>0</v>
      </c>
      <c r="RL21" s="4810">
        <v>0</v>
      </c>
      <c r="RM21" s="4810">
        <v>0</v>
      </c>
      <c r="RN21" s="4810">
        <v>0</v>
      </c>
      <c r="RO21" s="4810">
        <v>0</v>
      </c>
      <c r="RP21" s="4810">
        <v>0</v>
      </c>
      <c r="RQ21" s="4810">
        <v>0</v>
      </c>
      <c r="RR21" s="4810">
        <v>0</v>
      </c>
      <c r="RS21" s="4810">
        <v>0</v>
      </c>
      <c r="RT21" s="4810">
        <v>0</v>
      </c>
      <c r="RU21" s="4810">
        <v>22</v>
      </c>
      <c r="RV21" s="4810">
        <v>0</v>
      </c>
      <c r="RW21" s="4810">
        <v>0</v>
      </c>
      <c r="RX21" s="4810">
        <v>0</v>
      </c>
      <c r="RY21" s="4810">
        <v>0</v>
      </c>
      <c r="RZ21" s="4810">
        <v>0</v>
      </c>
      <c r="SA21" s="4810">
        <v>22</v>
      </c>
      <c r="SB21" s="4810">
        <v>0</v>
      </c>
      <c r="SC21" s="4810">
        <v>14</v>
      </c>
      <c r="SD21" s="4810">
        <v>0</v>
      </c>
      <c r="SE21" s="4810">
        <v>0</v>
      </c>
      <c r="SF21" s="4810">
        <v>0</v>
      </c>
      <c r="SG21" s="4810">
        <v>0</v>
      </c>
      <c r="SH21" s="4810">
        <v>0</v>
      </c>
      <c r="SI21" s="4810">
        <v>0</v>
      </c>
      <c r="SJ21" s="4810">
        <v>0</v>
      </c>
      <c r="SK21" s="4810">
        <v>0</v>
      </c>
      <c r="SL21" s="4810">
        <v>0</v>
      </c>
      <c r="SM21" s="4810">
        <v>0</v>
      </c>
      <c r="SN21" s="4810">
        <v>0</v>
      </c>
      <c r="SO21" s="4810">
        <v>0</v>
      </c>
      <c r="SP21" s="4810">
        <v>0</v>
      </c>
      <c r="SQ21" s="4810">
        <v>0</v>
      </c>
      <c r="SR21" s="4810">
        <v>0</v>
      </c>
      <c r="SS21" s="4810">
        <v>0</v>
      </c>
      <c r="ST21" s="4810">
        <v>0</v>
      </c>
      <c r="SU21" s="4810">
        <v>55</v>
      </c>
      <c r="SV21" s="4810">
        <v>1</v>
      </c>
      <c r="SW21" s="4810">
        <v>0</v>
      </c>
      <c r="SX21" s="4810">
        <v>0</v>
      </c>
      <c r="SY21" s="4810">
        <v>0</v>
      </c>
    </row>
    <row r="22" spans="1:519" s="4862" customFormat="1" ht="14.4" x14ac:dyDescent="0.3">
      <c r="A22" s="4961"/>
      <c r="B22" s="4958" t="s">
        <v>809</v>
      </c>
      <c r="C22" s="4810">
        <v>0</v>
      </c>
      <c r="D22" s="4810">
        <v>0</v>
      </c>
      <c r="E22" s="4810">
        <v>0</v>
      </c>
      <c r="F22" s="4810">
        <v>0</v>
      </c>
      <c r="G22" s="4810">
        <v>0</v>
      </c>
      <c r="H22" s="4810">
        <v>0</v>
      </c>
      <c r="I22" s="4810">
        <v>0</v>
      </c>
      <c r="J22" s="4810">
        <v>0</v>
      </c>
      <c r="K22" s="4810">
        <v>0</v>
      </c>
      <c r="L22" s="4810">
        <v>0</v>
      </c>
      <c r="M22" s="4810">
        <v>0</v>
      </c>
      <c r="N22" s="4810">
        <v>0</v>
      </c>
      <c r="O22" s="4810">
        <v>0</v>
      </c>
      <c r="P22" s="4810">
        <v>0</v>
      </c>
      <c r="Q22" s="4810">
        <v>0</v>
      </c>
      <c r="R22" s="4810">
        <v>0</v>
      </c>
      <c r="S22" s="4810">
        <v>0</v>
      </c>
      <c r="T22" s="4810">
        <v>0</v>
      </c>
      <c r="U22" s="4810">
        <v>0</v>
      </c>
      <c r="V22" s="4810">
        <v>0</v>
      </c>
      <c r="W22" s="4810">
        <v>0</v>
      </c>
      <c r="X22" s="4810">
        <v>0</v>
      </c>
      <c r="Y22" s="4810">
        <v>0</v>
      </c>
      <c r="Z22" s="4810">
        <v>0</v>
      </c>
      <c r="AA22" s="4810">
        <v>0</v>
      </c>
      <c r="AB22" s="4810">
        <v>0</v>
      </c>
      <c r="AC22" s="4810">
        <v>0</v>
      </c>
      <c r="AD22" s="4810">
        <v>0</v>
      </c>
      <c r="AE22" s="4810">
        <v>0</v>
      </c>
      <c r="AF22" s="4810">
        <v>0</v>
      </c>
      <c r="AG22" s="4810">
        <v>0</v>
      </c>
      <c r="AH22" s="4810">
        <v>0</v>
      </c>
      <c r="AI22" s="4810">
        <v>0</v>
      </c>
      <c r="AJ22" s="4810">
        <v>0</v>
      </c>
      <c r="AK22" s="4810">
        <v>0</v>
      </c>
      <c r="AL22" s="4810">
        <v>0</v>
      </c>
      <c r="AM22" s="4810">
        <v>0</v>
      </c>
      <c r="AN22" s="4810">
        <v>0</v>
      </c>
      <c r="AO22" s="4810">
        <v>0</v>
      </c>
      <c r="AP22" s="4810">
        <v>0</v>
      </c>
      <c r="AQ22" s="4810">
        <v>0</v>
      </c>
      <c r="AR22" s="4810">
        <v>0</v>
      </c>
      <c r="AS22" s="4810">
        <v>0</v>
      </c>
      <c r="AT22" s="4810">
        <v>0</v>
      </c>
      <c r="AU22" s="4810">
        <v>0</v>
      </c>
      <c r="AV22" s="4810">
        <v>0</v>
      </c>
      <c r="AW22" s="4810">
        <v>0</v>
      </c>
      <c r="AX22" s="4810">
        <v>0</v>
      </c>
      <c r="AY22" s="4810">
        <v>0</v>
      </c>
      <c r="AZ22" s="4810">
        <v>0</v>
      </c>
      <c r="BA22" s="4810">
        <v>0</v>
      </c>
      <c r="BB22" s="4810">
        <v>0</v>
      </c>
      <c r="BC22" s="4810">
        <v>0</v>
      </c>
      <c r="BD22" s="4810">
        <v>0</v>
      </c>
      <c r="BE22" s="4810">
        <v>0</v>
      </c>
      <c r="BF22" s="4810">
        <v>0</v>
      </c>
      <c r="BG22" s="4810">
        <v>0</v>
      </c>
      <c r="BH22" s="4810">
        <v>0</v>
      </c>
      <c r="BI22" s="4810">
        <v>0</v>
      </c>
      <c r="BJ22" s="4810">
        <v>0</v>
      </c>
      <c r="BK22" s="4810">
        <v>0</v>
      </c>
      <c r="BL22" s="4810">
        <v>0</v>
      </c>
      <c r="BM22" s="4810">
        <v>0</v>
      </c>
      <c r="BN22" s="4810">
        <v>0</v>
      </c>
      <c r="BO22" s="4810">
        <v>0</v>
      </c>
      <c r="BP22" s="4810">
        <v>0</v>
      </c>
      <c r="BQ22" s="4810">
        <v>0</v>
      </c>
      <c r="BR22" s="4810">
        <v>0</v>
      </c>
      <c r="BS22" s="4810">
        <v>0</v>
      </c>
      <c r="BT22" s="4810">
        <v>0</v>
      </c>
      <c r="BU22" s="4810">
        <v>0</v>
      </c>
      <c r="BV22" s="4810">
        <v>0</v>
      </c>
      <c r="BW22" s="4810">
        <v>0</v>
      </c>
      <c r="BX22" s="4810">
        <v>0</v>
      </c>
      <c r="BY22" s="4810">
        <v>0</v>
      </c>
      <c r="BZ22" s="4810">
        <v>0</v>
      </c>
      <c r="CA22" s="4810">
        <v>0</v>
      </c>
      <c r="CB22" s="4810">
        <v>0</v>
      </c>
      <c r="CC22" s="4810">
        <v>0</v>
      </c>
      <c r="CD22" s="4810">
        <v>0</v>
      </c>
      <c r="CE22" s="4810">
        <v>0</v>
      </c>
      <c r="CF22" s="4810">
        <v>0</v>
      </c>
      <c r="CG22" s="4810">
        <v>0</v>
      </c>
      <c r="CH22" s="4810">
        <v>0</v>
      </c>
      <c r="CI22" s="4810">
        <v>0</v>
      </c>
      <c r="CJ22" s="4810">
        <v>0</v>
      </c>
      <c r="CK22" s="4810">
        <v>0</v>
      </c>
      <c r="CL22" s="4810">
        <v>0</v>
      </c>
      <c r="CM22" s="4810">
        <v>0</v>
      </c>
      <c r="CN22" s="4810">
        <v>0</v>
      </c>
      <c r="CO22" s="4810">
        <v>0</v>
      </c>
      <c r="CP22" s="4810">
        <v>0</v>
      </c>
      <c r="CQ22" s="4810">
        <v>0</v>
      </c>
      <c r="CR22" s="4810">
        <v>0</v>
      </c>
      <c r="CS22" s="4810">
        <v>0</v>
      </c>
      <c r="CT22" s="4810">
        <v>0</v>
      </c>
      <c r="CU22" s="4810">
        <v>0</v>
      </c>
      <c r="CV22" s="4810">
        <v>0</v>
      </c>
      <c r="CW22" s="4810">
        <v>0</v>
      </c>
      <c r="CX22" s="4810">
        <v>0</v>
      </c>
      <c r="CY22" s="4810">
        <v>0</v>
      </c>
      <c r="CZ22" s="4810">
        <v>0</v>
      </c>
      <c r="DA22" s="4810">
        <v>0</v>
      </c>
      <c r="DB22" s="4810">
        <v>0</v>
      </c>
      <c r="DC22" s="4810">
        <v>0</v>
      </c>
      <c r="DD22" s="4810">
        <v>0</v>
      </c>
      <c r="DE22" s="4810">
        <v>0</v>
      </c>
      <c r="DF22" s="4810">
        <v>0</v>
      </c>
      <c r="DG22" s="4810">
        <v>0</v>
      </c>
      <c r="DH22" s="4810">
        <v>0</v>
      </c>
      <c r="DI22" s="4810">
        <v>0</v>
      </c>
      <c r="DJ22" s="4810">
        <v>0</v>
      </c>
      <c r="DK22" s="4810">
        <v>0</v>
      </c>
      <c r="DL22" s="4810">
        <v>0</v>
      </c>
      <c r="DM22" s="4810">
        <v>0</v>
      </c>
      <c r="DN22" s="4810">
        <v>0</v>
      </c>
      <c r="DO22" s="4810">
        <v>0</v>
      </c>
      <c r="DP22" s="4810">
        <v>0</v>
      </c>
      <c r="DQ22" s="4810">
        <v>0</v>
      </c>
      <c r="DR22" s="4810">
        <v>0</v>
      </c>
      <c r="DS22" s="4810">
        <v>0</v>
      </c>
      <c r="DT22" s="4810">
        <v>0</v>
      </c>
      <c r="DU22" s="4810">
        <v>0</v>
      </c>
      <c r="DV22" s="4810">
        <v>0</v>
      </c>
      <c r="DW22" s="4810">
        <v>0</v>
      </c>
      <c r="DX22" s="4810">
        <v>0</v>
      </c>
      <c r="DY22" s="4810">
        <v>0</v>
      </c>
      <c r="DZ22" s="4810">
        <v>0</v>
      </c>
      <c r="EA22" s="4810">
        <v>0</v>
      </c>
      <c r="EB22" s="4810">
        <v>0</v>
      </c>
      <c r="EC22" s="4810">
        <v>0</v>
      </c>
      <c r="ED22" s="4810">
        <v>0</v>
      </c>
      <c r="EE22" s="4810">
        <v>0</v>
      </c>
      <c r="EF22" s="4810">
        <v>0</v>
      </c>
      <c r="EG22" s="4810">
        <v>0</v>
      </c>
      <c r="EH22" s="4810">
        <v>0</v>
      </c>
      <c r="EI22" s="4810">
        <v>0</v>
      </c>
      <c r="EJ22" s="4810">
        <v>0</v>
      </c>
      <c r="EK22" s="4810">
        <v>0</v>
      </c>
      <c r="EL22" s="4810">
        <v>0</v>
      </c>
      <c r="EM22" s="4810">
        <v>0</v>
      </c>
      <c r="EN22" s="4810">
        <v>0</v>
      </c>
      <c r="EO22" s="4810">
        <v>0</v>
      </c>
      <c r="EP22" s="4810">
        <v>0</v>
      </c>
      <c r="EQ22" s="4810">
        <v>0</v>
      </c>
      <c r="ER22" s="4810">
        <v>0</v>
      </c>
      <c r="ES22" s="4810">
        <v>0</v>
      </c>
      <c r="ET22" s="4810">
        <v>0</v>
      </c>
      <c r="EU22" s="4810">
        <v>0</v>
      </c>
      <c r="EV22" s="4810">
        <v>0</v>
      </c>
      <c r="EW22" s="4810">
        <v>0</v>
      </c>
      <c r="EX22" s="4810">
        <v>0</v>
      </c>
      <c r="EY22" s="4810">
        <v>0</v>
      </c>
      <c r="EZ22" s="4810">
        <v>0</v>
      </c>
      <c r="FA22" s="4810">
        <v>0</v>
      </c>
      <c r="FB22" s="4810">
        <v>0</v>
      </c>
      <c r="FC22" s="4810">
        <v>0</v>
      </c>
      <c r="FD22" s="4810">
        <v>0</v>
      </c>
      <c r="FE22" s="4810">
        <v>0</v>
      </c>
      <c r="FF22" s="4810">
        <v>0</v>
      </c>
      <c r="FG22" s="4810">
        <v>0</v>
      </c>
      <c r="FH22" s="4810">
        <v>0</v>
      </c>
      <c r="FI22" s="4810">
        <v>0</v>
      </c>
      <c r="FJ22" s="4810">
        <v>0</v>
      </c>
      <c r="FK22" s="4810">
        <v>0</v>
      </c>
      <c r="FL22" s="4810">
        <v>0</v>
      </c>
      <c r="FM22" s="4810">
        <v>0</v>
      </c>
      <c r="FN22" s="4810">
        <v>0</v>
      </c>
      <c r="FO22" s="4810">
        <v>0</v>
      </c>
      <c r="FP22" s="4810">
        <v>0</v>
      </c>
      <c r="FQ22" s="4810">
        <v>0</v>
      </c>
      <c r="FR22" s="4810">
        <v>0</v>
      </c>
      <c r="FS22" s="4810">
        <v>0</v>
      </c>
      <c r="FT22" s="4810">
        <v>0</v>
      </c>
      <c r="FU22" s="4810">
        <v>0</v>
      </c>
      <c r="FV22" s="4810">
        <v>0</v>
      </c>
      <c r="FW22" s="4810">
        <v>0</v>
      </c>
      <c r="FX22" s="4810">
        <v>0</v>
      </c>
      <c r="FY22" s="4810">
        <v>0</v>
      </c>
      <c r="FZ22" s="4810">
        <v>0</v>
      </c>
      <c r="GA22" s="4810">
        <v>0</v>
      </c>
      <c r="GB22" s="4810">
        <v>0</v>
      </c>
      <c r="GC22" s="4810">
        <v>0</v>
      </c>
      <c r="GD22" s="4810">
        <v>0</v>
      </c>
      <c r="GE22" s="4810">
        <v>0</v>
      </c>
      <c r="GF22" s="4810">
        <v>0</v>
      </c>
      <c r="GG22" s="4810">
        <v>0</v>
      </c>
      <c r="GH22" s="4810">
        <v>0</v>
      </c>
      <c r="GI22" s="4810">
        <v>0</v>
      </c>
      <c r="GJ22" s="4810">
        <v>0</v>
      </c>
      <c r="GK22" s="4810">
        <v>0</v>
      </c>
      <c r="GL22" s="4810">
        <v>0</v>
      </c>
      <c r="GM22" s="4810">
        <v>0</v>
      </c>
      <c r="GN22" s="4810">
        <v>0</v>
      </c>
      <c r="GO22" s="4810">
        <v>0</v>
      </c>
      <c r="GP22" s="4810">
        <v>0</v>
      </c>
      <c r="GQ22" s="4810">
        <v>0</v>
      </c>
      <c r="GR22" s="4810">
        <v>0</v>
      </c>
      <c r="GS22" s="4810">
        <v>0</v>
      </c>
      <c r="GT22" s="4810">
        <v>0</v>
      </c>
      <c r="GU22" s="4810">
        <v>0</v>
      </c>
      <c r="GV22" s="4810">
        <v>0</v>
      </c>
      <c r="GW22" s="4810">
        <v>0</v>
      </c>
      <c r="GX22" s="4810">
        <v>0</v>
      </c>
      <c r="GY22" s="4810">
        <v>0</v>
      </c>
      <c r="GZ22" s="4810">
        <v>0</v>
      </c>
      <c r="HA22" s="4810">
        <v>0</v>
      </c>
      <c r="HB22" s="4810">
        <v>0</v>
      </c>
      <c r="HC22" s="4810">
        <v>0</v>
      </c>
      <c r="HD22" s="4810">
        <v>0</v>
      </c>
      <c r="HE22" s="4810">
        <v>0</v>
      </c>
      <c r="HF22" s="4810">
        <v>0</v>
      </c>
      <c r="HG22" s="4810">
        <v>0</v>
      </c>
      <c r="HH22" s="4810">
        <v>0</v>
      </c>
      <c r="HI22" s="4810">
        <v>0</v>
      </c>
      <c r="HJ22" s="4810">
        <v>0</v>
      </c>
      <c r="HK22" s="4810">
        <v>0</v>
      </c>
      <c r="HL22" s="4810">
        <v>0</v>
      </c>
      <c r="HM22" s="4810">
        <v>0</v>
      </c>
      <c r="HN22" s="4810">
        <v>0</v>
      </c>
      <c r="HO22" s="4810">
        <v>0</v>
      </c>
      <c r="HP22" s="4810">
        <v>0</v>
      </c>
      <c r="HQ22" s="4810">
        <v>0</v>
      </c>
      <c r="HR22" s="4810">
        <v>0</v>
      </c>
      <c r="HS22" s="4810">
        <v>0</v>
      </c>
      <c r="HT22" s="4810">
        <v>0</v>
      </c>
      <c r="HU22" s="4810">
        <v>0</v>
      </c>
      <c r="HV22" s="4810">
        <v>0</v>
      </c>
      <c r="HW22" s="4810">
        <v>0</v>
      </c>
      <c r="HX22" s="4810">
        <v>0</v>
      </c>
      <c r="HY22" s="4810">
        <v>0</v>
      </c>
      <c r="HZ22" s="4810">
        <v>0</v>
      </c>
      <c r="IA22" s="4810">
        <v>0</v>
      </c>
      <c r="IB22" s="4810">
        <v>0</v>
      </c>
      <c r="IC22" s="4810">
        <v>0</v>
      </c>
      <c r="ID22" s="4810">
        <v>0</v>
      </c>
      <c r="IE22" s="4810">
        <v>0</v>
      </c>
      <c r="IF22" s="4810">
        <v>0</v>
      </c>
      <c r="IG22" s="4810">
        <v>0</v>
      </c>
      <c r="IH22" s="4810">
        <v>0</v>
      </c>
      <c r="II22" s="4810">
        <v>0</v>
      </c>
      <c r="IJ22" s="4810">
        <v>0</v>
      </c>
      <c r="IK22" s="4810">
        <v>0</v>
      </c>
      <c r="IL22" s="4810">
        <v>0</v>
      </c>
      <c r="IM22" s="4810">
        <v>0</v>
      </c>
      <c r="IN22" s="4810">
        <v>0</v>
      </c>
      <c r="IO22" s="4810">
        <v>0</v>
      </c>
      <c r="IP22" s="4810">
        <v>0</v>
      </c>
      <c r="IQ22" s="4810">
        <v>0</v>
      </c>
      <c r="IR22" s="4810">
        <v>0</v>
      </c>
      <c r="IS22" s="4810">
        <v>0</v>
      </c>
      <c r="IT22" s="4810">
        <v>0</v>
      </c>
      <c r="IU22" s="4810">
        <v>0</v>
      </c>
      <c r="IV22" s="4810">
        <v>0</v>
      </c>
      <c r="IW22" s="4810">
        <v>0</v>
      </c>
      <c r="IX22" s="4810">
        <v>0</v>
      </c>
      <c r="IY22" s="4810">
        <v>0</v>
      </c>
      <c r="IZ22" s="4810">
        <v>0</v>
      </c>
      <c r="JA22" s="4810">
        <v>0</v>
      </c>
      <c r="JB22" s="4810">
        <v>0</v>
      </c>
      <c r="JC22" s="4810">
        <v>0</v>
      </c>
      <c r="JD22" s="4810">
        <v>0</v>
      </c>
      <c r="JE22" s="4810">
        <v>0</v>
      </c>
      <c r="JF22" s="4810">
        <v>0</v>
      </c>
      <c r="JG22" s="4810">
        <v>0</v>
      </c>
      <c r="JH22" s="4810">
        <v>0</v>
      </c>
      <c r="JI22" s="4810">
        <v>0</v>
      </c>
      <c r="JJ22" s="4810">
        <v>0</v>
      </c>
      <c r="JK22" s="4810">
        <v>0</v>
      </c>
      <c r="JL22" s="4810">
        <v>0</v>
      </c>
      <c r="JM22" s="4810">
        <v>0</v>
      </c>
      <c r="JN22" s="4810">
        <v>0</v>
      </c>
      <c r="JO22" s="4810">
        <v>0</v>
      </c>
      <c r="JP22" s="4810">
        <v>0</v>
      </c>
      <c r="JQ22" s="4810">
        <v>0</v>
      </c>
      <c r="JR22" s="4810">
        <v>0</v>
      </c>
      <c r="JS22" s="4810">
        <v>0</v>
      </c>
      <c r="JT22" s="4810">
        <v>0</v>
      </c>
      <c r="JU22" s="4810">
        <v>0</v>
      </c>
      <c r="JV22" s="4810">
        <v>0</v>
      </c>
      <c r="JW22" s="4810">
        <v>0</v>
      </c>
      <c r="JX22" s="4810">
        <v>0</v>
      </c>
      <c r="JY22" s="4810">
        <v>0</v>
      </c>
      <c r="JZ22" s="4810">
        <v>0</v>
      </c>
      <c r="KA22" s="4810">
        <v>0</v>
      </c>
      <c r="KB22" s="4810">
        <v>0</v>
      </c>
      <c r="KC22" s="4810">
        <v>0</v>
      </c>
      <c r="KD22" s="4810">
        <v>0</v>
      </c>
      <c r="KE22" s="4810">
        <v>0</v>
      </c>
      <c r="KF22" s="4810">
        <v>0</v>
      </c>
      <c r="KG22" s="4810">
        <v>0</v>
      </c>
      <c r="KH22" s="4810">
        <v>0</v>
      </c>
      <c r="KI22" s="4810">
        <v>0</v>
      </c>
      <c r="KJ22" s="4810">
        <v>0</v>
      </c>
      <c r="KK22" s="4810">
        <v>0</v>
      </c>
      <c r="KL22" s="4810">
        <v>0</v>
      </c>
      <c r="KM22" s="4810">
        <v>0</v>
      </c>
      <c r="KN22" s="4810">
        <v>0</v>
      </c>
      <c r="KO22" s="4810">
        <v>0</v>
      </c>
      <c r="KP22" s="4810">
        <v>0</v>
      </c>
      <c r="KQ22" s="4810">
        <v>0</v>
      </c>
      <c r="KR22" s="4810">
        <v>0</v>
      </c>
      <c r="KS22" s="4810">
        <v>0</v>
      </c>
      <c r="KT22" s="4810">
        <v>0</v>
      </c>
      <c r="KU22" s="4810">
        <v>0</v>
      </c>
      <c r="KV22" s="4810">
        <v>0</v>
      </c>
      <c r="KW22" s="4810">
        <v>0</v>
      </c>
      <c r="KX22" s="4810">
        <v>0</v>
      </c>
      <c r="KY22" s="4810">
        <v>0</v>
      </c>
      <c r="KZ22" s="4810">
        <v>0</v>
      </c>
      <c r="LA22" s="4810">
        <v>0</v>
      </c>
      <c r="LB22" s="4810">
        <v>0</v>
      </c>
      <c r="LC22" s="4810">
        <v>0</v>
      </c>
      <c r="LD22" s="4810">
        <v>0</v>
      </c>
      <c r="LE22" s="4810">
        <v>0</v>
      </c>
      <c r="LF22" s="4810">
        <v>0</v>
      </c>
      <c r="LG22" s="4810">
        <v>0</v>
      </c>
      <c r="LH22" s="4810">
        <v>0</v>
      </c>
      <c r="LI22" s="4810">
        <v>0</v>
      </c>
      <c r="LJ22" s="4810">
        <v>0</v>
      </c>
      <c r="LK22" s="4810">
        <v>0</v>
      </c>
      <c r="LL22" s="4810">
        <v>0</v>
      </c>
      <c r="LM22" s="4810">
        <v>0</v>
      </c>
      <c r="LN22" s="4810">
        <v>0</v>
      </c>
      <c r="LO22" s="4810">
        <v>0</v>
      </c>
      <c r="LP22" s="4810">
        <v>0</v>
      </c>
      <c r="LQ22" s="4810">
        <v>0</v>
      </c>
      <c r="LR22" s="4810">
        <v>0</v>
      </c>
      <c r="LS22" s="4810">
        <v>0</v>
      </c>
      <c r="LT22" s="4810">
        <v>0</v>
      </c>
      <c r="LU22" s="4810">
        <v>0</v>
      </c>
      <c r="LV22" s="4810">
        <v>0</v>
      </c>
      <c r="LW22" s="4810">
        <v>0</v>
      </c>
      <c r="LX22" s="4810">
        <v>0</v>
      </c>
      <c r="LY22" s="4810">
        <v>0</v>
      </c>
      <c r="LZ22" s="4810">
        <v>0</v>
      </c>
      <c r="MA22" s="4810">
        <v>0</v>
      </c>
      <c r="MB22" s="4810">
        <v>0</v>
      </c>
      <c r="MC22" s="4810">
        <v>0</v>
      </c>
      <c r="MD22" s="4810">
        <v>0</v>
      </c>
      <c r="ME22" s="4810">
        <v>0</v>
      </c>
      <c r="MF22" s="4810">
        <v>0</v>
      </c>
      <c r="MG22" s="4810">
        <v>0</v>
      </c>
      <c r="MH22" s="4810">
        <v>0</v>
      </c>
      <c r="MI22" s="4810">
        <v>0</v>
      </c>
      <c r="MJ22" s="4810">
        <v>0</v>
      </c>
      <c r="MK22" s="4810">
        <v>0</v>
      </c>
      <c r="ML22" s="4810">
        <v>0</v>
      </c>
      <c r="MM22" s="4810">
        <v>0</v>
      </c>
      <c r="MN22" s="4810">
        <v>0</v>
      </c>
      <c r="MO22" s="4810">
        <v>0</v>
      </c>
      <c r="MP22" s="4810">
        <v>0</v>
      </c>
      <c r="MQ22" s="4810">
        <v>0</v>
      </c>
      <c r="MR22" s="4810">
        <v>0</v>
      </c>
      <c r="MS22" s="4810">
        <v>0</v>
      </c>
      <c r="MT22" s="4810">
        <v>0</v>
      </c>
      <c r="MU22" s="4810">
        <v>0</v>
      </c>
      <c r="MV22" s="4810">
        <v>0</v>
      </c>
      <c r="MW22" s="4810">
        <v>0</v>
      </c>
      <c r="MX22" s="4810">
        <v>0</v>
      </c>
      <c r="MY22" s="4810">
        <v>0</v>
      </c>
      <c r="MZ22" s="4810">
        <v>0</v>
      </c>
      <c r="NA22" s="4810">
        <v>0</v>
      </c>
      <c r="NB22" s="4810">
        <v>0</v>
      </c>
      <c r="NC22" s="4810">
        <v>0</v>
      </c>
      <c r="ND22" s="4810">
        <v>0</v>
      </c>
      <c r="NE22" s="4810">
        <v>0</v>
      </c>
      <c r="NF22" s="4810">
        <v>0</v>
      </c>
      <c r="NG22" s="4810">
        <v>0</v>
      </c>
      <c r="NH22" s="4810">
        <v>0</v>
      </c>
      <c r="NI22" s="4810">
        <v>0</v>
      </c>
      <c r="NJ22" s="4810">
        <v>0</v>
      </c>
      <c r="NK22" s="4810">
        <v>0</v>
      </c>
      <c r="NL22" s="4810">
        <v>0</v>
      </c>
      <c r="NM22" s="4810">
        <v>0</v>
      </c>
      <c r="NN22" s="4810">
        <v>0</v>
      </c>
      <c r="NO22" s="4810">
        <v>0</v>
      </c>
      <c r="NP22" s="4810">
        <v>0</v>
      </c>
      <c r="NQ22" s="4810">
        <v>0</v>
      </c>
      <c r="NR22" s="4810">
        <v>0</v>
      </c>
      <c r="NS22" s="4810">
        <v>0</v>
      </c>
      <c r="NT22" s="4810">
        <v>0</v>
      </c>
      <c r="NU22" s="4810">
        <v>0</v>
      </c>
      <c r="NV22" s="4810">
        <v>0</v>
      </c>
      <c r="NW22" s="4810">
        <v>0</v>
      </c>
      <c r="NX22" s="4810">
        <v>0</v>
      </c>
      <c r="NY22" s="4810">
        <v>0</v>
      </c>
      <c r="NZ22" s="4810">
        <v>0</v>
      </c>
      <c r="OA22" s="4810">
        <v>0</v>
      </c>
      <c r="OB22" s="4810">
        <v>0</v>
      </c>
      <c r="OC22" s="4810">
        <v>0</v>
      </c>
      <c r="OD22" s="4810">
        <v>0</v>
      </c>
      <c r="OE22" s="4810">
        <v>0</v>
      </c>
      <c r="OF22" s="4810">
        <v>0</v>
      </c>
      <c r="OG22" s="4810">
        <v>0</v>
      </c>
      <c r="OH22" s="4810">
        <v>0</v>
      </c>
      <c r="OI22" s="4810">
        <v>0</v>
      </c>
      <c r="OJ22" s="4810">
        <v>0</v>
      </c>
      <c r="OK22" s="4810">
        <v>0</v>
      </c>
      <c r="OL22" s="4810">
        <v>0</v>
      </c>
      <c r="OM22" s="4810">
        <v>0</v>
      </c>
      <c r="ON22" s="4810">
        <v>0</v>
      </c>
      <c r="OO22" s="4810">
        <v>0</v>
      </c>
      <c r="OP22" s="4810">
        <v>0</v>
      </c>
      <c r="OQ22" s="4810">
        <v>0</v>
      </c>
      <c r="OR22" s="4810">
        <v>0</v>
      </c>
      <c r="OS22" s="4810">
        <v>0</v>
      </c>
      <c r="OT22" s="4810">
        <v>0</v>
      </c>
      <c r="OU22" s="4810">
        <v>0</v>
      </c>
      <c r="OV22" s="4810">
        <v>0</v>
      </c>
      <c r="OW22" s="4810">
        <v>0</v>
      </c>
      <c r="OX22" s="4810">
        <v>0</v>
      </c>
      <c r="OY22" s="4810">
        <v>0</v>
      </c>
      <c r="OZ22" s="4810">
        <v>0</v>
      </c>
      <c r="PA22" s="4810">
        <v>0</v>
      </c>
      <c r="PB22" s="4810">
        <v>0</v>
      </c>
      <c r="PC22" s="4810">
        <v>0</v>
      </c>
      <c r="PD22" s="4810">
        <v>0</v>
      </c>
      <c r="PE22" s="4810">
        <v>0</v>
      </c>
      <c r="PF22" s="4810">
        <v>0</v>
      </c>
      <c r="PG22" s="4810">
        <v>0</v>
      </c>
      <c r="PH22" s="4810">
        <v>0</v>
      </c>
      <c r="PI22" s="4810">
        <v>0</v>
      </c>
      <c r="PJ22" s="4810">
        <v>0</v>
      </c>
      <c r="PK22" s="4810">
        <v>0</v>
      </c>
      <c r="PL22" s="4810">
        <v>0</v>
      </c>
      <c r="PM22" s="4810">
        <v>0</v>
      </c>
      <c r="PN22" s="4810">
        <v>0</v>
      </c>
      <c r="PO22" s="4810">
        <v>0</v>
      </c>
      <c r="PP22" s="4810">
        <v>0</v>
      </c>
      <c r="PQ22" s="4810">
        <v>0</v>
      </c>
      <c r="PR22" s="4810">
        <v>0</v>
      </c>
      <c r="PS22" s="4810">
        <v>0</v>
      </c>
      <c r="PT22" s="4810">
        <v>0</v>
      </c>
      <c r="PU22" s="4810">
        <v>0</v>
      </c>
      <c r="PV22" s="4810">
        <v>0</v>
      </c>
      <c r="PW22" s="4810">
        <v>0</v>
      </c>
      <c r="PX22" s="4810">
        <v>0</v>
      </c>
      <c r="PY22" s="4810">
        <v>0</v>
      </c>
      <c r="PZ22" s="4810">
        <v>0</v>
      </c>
      <c r="QA22" s="4810">
        <v>0</v>
      </c>
      <c r="QB22" s="4810">
        <v>0</v>
      </c>
      <c r="QC22" s="4810">
        <v>0</v>
      </c>
      <c r="QD22" s="4810">
        <v>0</v>
      </c>
      <c r="QE22" s="4810">
        <v>0</v>
      </c>
      <c r="QF22" s="4810">
        <v>0</v>
      </c>
      <c r="QG22" s="4810">
        <v>0</v>
      </c>
      <c r="QH22" s="4810">
        <v>0</v>
      </c>
      <c r="QI22" s="4810">
        <v>0</v>
      </c>
      <c r="QJ22" s="4810">
        <v>0</v>
      </c>
      <c r="QK22" s="4810">
        <v>0</v>
      </c>
      <c r="QL22" s="4810">
        <v>0</v>
      </c>
      <c r="QM22" s="4810">
        <v>0</v>
      </c>
      <c r="QN22" s="4810">
        <v>0</v>
      </c>
      <c r="QO22" s="4810">
        <v>0</v>
      </c>
      <c r="QP22" s="4810">
        <v>0</v>
      </c>
      <c r="QQ22" s="4810">
        <v>0</v>
      </c>
      <c r="QR22" s="4810">
        <v>0</v>
      </c>
      <c r="QS22" s="4810">
        <v>0</v>
      </c>
      <c r="QT22" s="4810">
        <v>0</v>
      </c>
      <c r="QU22" s="4810">
        <v>0</v>
      </c>
      <c r="QV22" s="4810">
        <v>0</v>
      </c>
      <c r="QW22" s="4810">
        <v>0</v>
      </c>
      <c r="QX22" s="4810">
        <v>0</v>
      </c>
      <c r="QY22" s="4810">
        <v>0</v>
      </c>
      <c r="QZ22" s="4810">
        <v>0</v>
      </c>
      <c r="RA22" s="4810">
        <v>0</v>
      </c>
      <c r="RB22" s="4810">
        <v>0</v>
      </c>
      <c r="RC22" s="4810">
        <v>0</v>
      </c>
      <c r="RD22" s="4810">
        <v>0</v>
      </c>
      <c r="RE22" s="4810">
        <v>0</v>
      </c>
      <c r="RF22" s="4810">
        <v>0</v>
      </c>
      <c r="RG22" s="4810">
        <v>0</v>
      </c>
      <c r="RH22" s="4810">
        <v>0</v>
      </c>
      <c r="RI22" s="4810">
        <v>0</v>
      </c>
      <c r="RJ22" s="4810">
        <v>0</v>
      </c>
      <c r="RK22" s="4810">
        <v>0</v>
      </c>
      <c r="RL22" s="4810">
        <v>0</v>
      </c>
      <c r="RM22" s="4810">
        <v>0</v>
      </c>
      <c r="RN22" s="4810">
        <v>0</v>
      </c>
      <c r="RO22" s="4810">
        <v>0</v>
      </c>
      <c r="RP22" s="4810">
        <v>0</v>
      </c>
      <c r="RQ22" s="4810">
        <v>0</v>
      </c>
      <c r="RR22" s="4810">
        <v>0</v>
      </c>
      <c r="RS22" s="4810">
        <v>0</v>
      </c>
      <c r="RT22" s="4810">
        <v>0</v>
      </c>
      <c r="RU22" s="4810">
        <v>0</v>
      </c>
      <c r="RV22" s="4810">
        <v>0</v>
      </c>
      <c r="RW22" s="4810">
        <v>0</v>
      </c>
      <c r="RX22" s="4810">
        <v>4</v>
      </c>
      <c r="RY22" s="4810">
        <v>3</v>
      </c>
      <c r="RZ22" s="4810">
        <v>17</v>
      </c>
      <c r="SA22" s="4810">
        <v>27</v>
      </c>
      <c r="SB22" s="4810">
        <v>0</v>
      </c>
      <c r="SC22" s="4810">
        <v>0</v>
      </c>
      <c r="SD22" s="4810">
        <v>0</v>
      </c>
      <c r="SE22" s="4810">
        <v>82</v>
      </c>
      <c r="SF22" s="4810">
        <v>14</v>
      </c>
      <c r="SG22" s="4810">
        <v>0</v>
      </c>
      <c r="SH22" s="4810">
        <v>0</v>
      </c>
      <c r="SI22" s="4810">
        <v>0</v>
      </c>
      <c r="SJ22" s="4810">
        <v>0</v>
      </c>
      <c r="SK22" s="4810">
        <v>0</v>
      </c>
      <c r="SL22" s="4810">
        <v>0</v>
      </c>
      <c r="SM22" s="4810">
        <v>0</v>
      </c>
      <c r="SN22" s="4810">
        <v>0</v>
      </c>
      <c r="SO22" s="4810">
        <v>0</v>
      </c>
      <c r="SP22" s="4810">
        <v>0</v>
      </c>
      <c r="SQ22" s="4810">
        <v>0</v>
      </c>
      <c r="SR22" s="4810">
        <v>0</v>
      </c>
      <c r="SS22" s="4810">
        <v>0</v>
      </c>
      <c r="ST22" s="4810">
        <v>0</v>
      </c>
      <c r="SU22" s="4810">
        <v>4</v>
      </c>
      <c r="SV22" s="4810">
        <v>112</v>
      </c>
      <c r="SW22" s="4810">
        <v>24</v>
      </c>
      <c r="SX22" s="4810">
        <v>0</v>
      </c>
      <c r="SY22" s="4810">
        <v>0</v>
      </c>
    </row>
    <row r="23" spans="1:519" s="4862" customFormat="1" ht="14.4" x14ac:dyDescent="0.3">
      <c r="A23" s="4961"/>
      <c r="B23" s="4958" t="s">
        <v>810</v>
      </c>
      <c r="C23" s="4810">
        <v>0</v>
      </c>
      <c r="D23" s="4810">
        <v>0</v>
      </c>
      <c r="E23" s="4810">
        <v>0</v>
      </c>
      <c r="F23" s="4810">
        <v>0</v>
      </c>
      <c r="G23" s="4810">
        <v>0</v>
      </c>
      <c r="H23" s="4810">
        <v>0</v>
      </c>
      <c r="I23" s="4810">
        <v>0</v>
      </c>
      <c r="J23" s="4810">
        <v>0</v>
      </c>
      <c r="K23" s="4810">
        <v>0</v>
      </c>
      <c r="L23" s="4810">
        <v>0</v>
      </c>
      <c r="M23" s="4810">
        <v>0</v>
      </c>
      <c r="N23" s="4810">
        <v>0</v>
      </c>
      <c r="O23" s="4810">
        <v>0</v>
      </c>
      <c r="P23" s="4810">
        <v>0</v>
      </c>
      <c r="Q23" s="4810">
        <v>0</v>
      </c>
      <c r="R23" s="4810">
        <v>0</v>
      </c>
      <c r="S23" s="4810">
        <v>0</v>
      </c>
      <c r="T23" s="4810">
        <v>0</v>
      </c>
      <c r="U23" s="4810">
        <v>0</v>
      </c>
      <c r="V23" s="4810">
        <v>0</v>
      </c>
      <c r="W23" s="4810">
        <v>0</v>
      </c>
      <c r="X23" s="4810">
        <v>0</v>
      </c>
      <c r="Y23" s="4810">
        <v>0</v>
      </c>
      <c r="Z23" s="4810">
        <v>0</v>
      </c>
      <c r="AA23" s="4810">
        <v>0</v>
      </c>
      <c r="AB23" s="4810">
        <v>0</v>
      </c>
      <c r="AC23" s="4810">
        <v>0</v>
      </c>
      <c r="AD23" s="4810">
        <v>0</v>
      </c>
      <c r="AE23" s="4810">
        <v>0</v>
      </c>
      <c r="AF23" s="4810">
        <v>0</v>
      </c>
      <c r="AG23" s="4810">
        <v>0</v>
      </c>
      <c r="AH23" s="4810">
        <v>0</v>
      </c>
      <c r="AI23" s="4810">
        <v>0</v>
      </c>
      <c r="AJ23" s="4810">
        <v>0</v>
      </c>
      <c r="AK23" s="4810">
        <v>0</v>
      </c>
      <c r="AL23" s="4810">
        <v>0</v>
      </c>
      <c r="AM23" s="4810">
        <v>0</v>
      </c>
      <c r="AN23" s="4810">
        <v>0</v>
      </c>
      <c r="AO23" s="4810">
        <v>0</v>
      </c>
      <c r="AP23" s="4810">
        <v>0</v>
      </c>
      <c r="AQ23" s="4810">
        <v>0</v>
      </c>
      <c r="AR23" s="4810">
        <v>0</v>
      </c>
      <c r="AS23" s="4810">
        <v>0</v>
      </c>
      <c r="AT23" s="4810">
        <v>0</v>
      </c>
      <c r="AU23" s="4810">
        <v>0</v>
      </c>
      <c r="AV23" s="4810">
        <v>0</v>
      </c>
      <c r="AW23" s="4810">
        <v>0</v>
      </c>
      <c r="AX23" s="4810">
        <v>0</v>
      </c>
      <c r="AY23" s="4810">
        <v>0</v>
      </c>
      <c r="AZ23" s="4810">
        <v>0</v>
      </c>
      <c r="BA23" s="4810">
        <v>0</v>
      </c>
      <c r="BB23" s="4810">
        <v>0</v>
      </c>
      <c r="BC23" s="4810">
        <v>0</v>
      </c>
      <c r="BD23" s="4810">
        <v>0</v>
      </c>
      <c r="BE23" s="4810">
        <v>0</v>
      </c>
      <c r="BF23" s="4810">
        <v>0</v>
      </c>
      <c r="BG23" s="4810">
        <v>0</v>
      </c>
      <c r="BH23" s="4810">
        <v>0</v>
      </c>
      <c r="BI23" s="4810">
        <v>0</v>
      </c>
      <c r="BJ23" s="4810">
        <v>0</v>
      </c>
      <c r="BK23" s="4810">
        <v>0</v>
      </c>
      <c r="BL23" s="4810">
        <v>0</v>
      </c>
      <c r="BM23" s="4810">
        <v>0</v>
      </c>
      <c r="BN23" s="4810">
        <v>0</v>
      </c>
      <c r="BO23" s="4810">
        <v>0</v>
      </c>
      <c r="BP23" s="4810">
        <v>0</v>
      </c>
      <c r="BQ23" s="4810">
        <v>0</v>
      </c>
      <c r="BR23" s="4810">
        <v>0</v>
      </c>
      <c r="BS23" s="4810">
        <v>0</v>
      </c>
      <c r="BT23" s="4810">
        <v>0</v>
      </c>
      <c r="BU23" s="4810">
        <v>0</v>
      </c>
      <c r="BV23" s="4810">
        <v>0</v>
      </c>
      <c r="BW23" s="4810">
        <v>0</v>
      </c>
      <c r="BX23" s="4810">
        <v>0</v>
      </c>
      <c r="BY23" s="4810">
        <v>0</v>
      </c>
      <c r="BZ23" s="4810">
        <v>0</v>
      </c>
      <c r="CA23" s="4810">
        <v>0</v>
      </c>
      <c r="CB23" s="4810">
        <v>0</v>
      </c>
      <c r="CC23" s="4810">
        <v>0</v>
      </c>
      <c r="CD23" s="4810">
        <v>0</v>
      </c>
      <c r="CE23" s="4810">
        <v>0</v>
      </c>
      <c r="CF23" s="4810">
        <v>0</v>
      </c>
      <c r="CG23" s="4810">
        <v>0</v>
      </c>
      <c r="CH23" s="4810">
        <v>0</v>
      </c>
      <c r="CI23" s="4810">
        <v>0</v>
      </c>
      <c r="CJ23" s="4810">
        <v>0</v>
      </c>
      <c r="CK23" s="4810">
        <v>0</v>
      </c>
      <c r="CL23" s="4810">
        <v>0</v>
      </c>
      <c r="CM23" s="4810">
        <v>0</v>
      </c>
      <c r="CN23" s="4810">
        <v>0</v>
      </c>
      <c r="CO23" s="4810">
        <v>0</v>
      </c>
      <c r="CP23" s="4810">
        <v>0</v>
      </c>
      <c r="CQ23" s="4810">
        <v>0</v>
      </c>
      <c r="CR23" s="4810">
        <v>0</v>
      </c>
      <c r="CS23" s="4810">
        <v>0</v>
      </c>
      <c r="CT23" s="4810">
        <v>0</v>
      </c>
      <c r="CU23" s="4810">
        <v>0</v>
      </c>
      <c r="CV23" s="4810">
        <v>0</v>
      </c>
      <c r="CW23" s="4810">
        <v>0</v>
      </c>
      <c r="CX23" s="4810">
        <v>0</v>
      </c>
      <c r="CY23" s="4810">
        <v>0</v>
      </c>
      <c r="CZ23" s="4810">
        <v>0</v>
      </c>
      <c r="DA23" s="4810">
        <v>0</v>
      </c>
      <c r="DB23" s="4810">
        <v>0</v>
      </c>
      <c r="DC23" s="4810">
        <v>0</v>
      </c>
      <c r="DD23" s="4810">
        <v>0</v>
      </c>
      <c r="DE23" s="4810">
        <v>0</v>
      </c>
      <c r="DF23" s="4810">
        <v>0</v>
      </c>
      <c r="DG23" s="4810">
        <v>0</v>
      </c>
      <c r="DH23" s="4810">
        <v>0</v>
      </c>
      <c r="DI23" s="4810">
        <v>0</v>
      </c>
      <c r="DJ23" s="4810">
        <v>0</v>
      </c>
      <c r="DK23" s="4810">
        <v>0</v>
      </c>
      <c r="DL23" s="4810">
        <v>0</v>
      </c>
      <c r="DM23" s="4810">
        <v>0</v>
      </c>
      <c r="DN23" s="4810">
        <v>0</v>
      </c>
      <c r="DO23" s="4810">
        <v>0</v>
      </c>
      <c r="DP23" s="4810">
        <v>0</v>
      </c>
      <c r="DQ23" s="4810">
        <v>0</v>
      </c>
      <c r="DR23" s="4810">
        <v>0</v>
      </c>
      <c r="DS23" s="4810">
        <v>0</v>
      </c>
      <c r="DT23" s="4810">
        <v>0</v>
      </c>
      <c r="DU23" s="4810">
        <v>0</v>
      </c>
      <c r="DV23" s="4810">
        <v>0</v>
      </c>
      <c r="DW23" s="4810">
        <v>0</v>
      </c>
      <c r="DX23" s="4810">
        <v>0</v>
      </c>
      <c r="DY23" s="4810">
        <v>0</v>
      </c>
      <c r="DZ23" s="4810">
        <v>0</v>
      </c>
      <c r="EA23" s="4810">
        <v>0</v>
      </c>
      <c r="EB23" s="4810">
        <v>0</v>
      </c>
      <c r="EC23" s="4810">
        <v>0</v>
      </c>
      <c r="ED23" s="4810">
        <v>0</v>
      </c>
      <c r="EE23" s="4810">
        <v>0</v>
      </c>
      <c r="EF23" s="4810">
        <v>0</v>
      </c>
      <c r="EG23" s="4810">
        <v>0</v>
      </c>
      <c r="EH23" s="4810">
        <v>0</v>
      </c>
      <c r="EI23" s="4810">
        <v>0</v>
      </c>
      <c r="EJ23" s="4810">
        <v>0</v>
      </c>
      <c r="EK23" s="4810">
        <v>0</v>
      </c>
      <c r="EL23" s="4810">
        <v>0</v>
      </c>
      <c r="EM23" s="4810">
        <v>0</v>
      </c>
      <c r="EN23" s="4810">
        <v>0</v>
      </c>
      <c r="EO23" s="4810">
        <v>0</v>
      </c>
      <c r="EP23" s="4810">
        <v>0</v>
      </c>
      <c r="EQ23" s="4810">
        <v>0</v>
      </c>
      <c r="ER23" s="4810">
        <v>0</v>
      </c>
      <c r="ES23" s="4810">
        <v>0</v>
      </c>
      <c r="ET23" s="4810">
        <v>0</v>
      </c>
      <c r="EU23" s="4810">
        <v>0</v>
      </c>
      <c r="EV23" s="4810">
        <v>0</v>
      </c>
      <c r="EW23" s="4810">
        <v>0</v>
      </c>
      <c r="EX23" s="4810">
        <v>0</v>
      </c>
      <c r="EY23" s="4810">
        <v>0</v>
      </c>
      <c r="EZ23" s="4810">
        <v>0</v>
      </c>
      <c r="FA23" s="4810">
        <v>0</v>
      </c>
      <c r="FB23" s="4810">
        <v>0</v>
      </c>
      <c r="FC23" s="4810">
        <v>0</v>
      </c>
      <c r="FD23" s="4810">
        <v>0</v>
      </c>
      <c r="FE23" s="4810">
        <v>0</v>
      </c>
      <c r="FF23" s="4810">
        <v>0</v>
      </c>
      <c r="FG23" s="4810">
        <v>0</v>
      </c>
      <c r="FH23" s="4810">
        <v>0</v>
      </c>
      <c r="FI23" s="4810">
        <v>0</v>
      </c>
      <c r="FJ23" s="4810">
        <v>0</v>
      </c>
      <c r="FK23" s="4810">
        <v>0</v>
      </c>
      <c r="FL23" s="4810">
        <v>0</v>
      </c>
      <c r="FM23" s="4810">
        <v>0</v>
      </c>
      <c r="FN23" s="4810">
        <v>0</v>
      </c>
      <c r="FO23" s="4810">
        <v>0</v>
      </c>
      <c r="FP23" s="4810">
        <v>0</v>
      </c>
      <c r="FQ23" s="4810">
        <v>0</v>
      </c>
      <c r="FR23" s="4810">
        <v>0</v>
      </c>
      <c r="FS23" s="4810">
        <v>0</v>
      </c>
      <c r="FT23" s="4810">
        <v>0</v>
      </c>
      <c r="FU23" s="4810">
        <v>0</v>
      </c>
      <c r="FV23" s="4810">
        <v>0</v>
      </c>
      <c r="FW23" s="4810">
        <v>0</v>
      </c>
      <c r="FX23" s="4810">
        <v>0</v>
      </c>
      <c r="FY23" s="4810">
        <v>0</v>
      </c>
      <c r="FZ23" s="4810">
        <v>0</v>
      </c>
      <c r="GA23" s="4810">
        <v>0</v>
      </c>
      <c r="GB23" s="4810">
        <v>0</v>
      </c>
      <c r="GC23" s="4810">
        <v>0</v>
      </c>
      <c r="GD23" s="4810">
        <v>0</v>
      </c>
      <c r="GE23" s="4810">
        <v>0</v>
      </c>
      <c r="GF23" s="4810">
        <v>0</v>
      </c>
      <c r="GG23" s="4810">
        <v>0</v>
      </c>
      <c r="GH23" s="4810">
        <v>0</v>
      </c>
      <c r="GI23" s="4810">
        <v>0</v>
      </c>
      <c r="GJ23" s="4810">
        <v>0</v>
      </c>
      <c r="GK23" s="4810">
        <v>0</v>
      </c>
      <c r="GL23" s="4810">
        <v>0</v>
      </c>
      <c r="GM23" s="4810">
        <v>0</v>
      </c>
      <c r="GN23" s="4810">
        <v>0</v>
      </c>
      <c r="GO23" s="4810">
        <v>0</v>
      </c>
      <c r="GP23" s="4810">
        <v>0</v>
      </c>
      <c r="GQ23" s="4810">
        <v>0</v>
      </c>
      <c r="GR23" s="4810">
        <v>0</v>
      </c>
      <c r="GS23" s="4810">
        <v>0</v>
      </c>
      <c r="GT23" s="4810">
        <v>0</v>
      </c>
      <c r="GU23" s="4810">
        <v>0</v>
      </c>
      <c r="GV23" s="4810">
        <v>0</v>
      </c>
      <c r="GW23" s="4810">
        <v>0</v>
      </c>
      <c r="GX23" s="4810">
        <v>0</v>
      </c>
      <c r="GY23" s="4810">
        <v>0</v>
      </c>
      <c r="GZ23" s="4810">
        <v>0</v>
      </c>
      <c r="HA23" s="4810">
        <v>0</v>
      </c>
      <c r="HB23" s="4810">
        <v>0</v>
      </c>
      <c r="HC23" s="4810">
        <v>0</v>
      </c>
      <c r="HD23" s="4810">
        <v>0</v>
      </c>
      <c r="HE23" s="4810">
        <v>0</v>
      </c>
      <c r="HF23" s="4810">
        <v>0</v>
      </c>
      <c r="HG23" s="4810">
        <v>0</v>
      </c>
      <c r="HH23" s="4810">
        <v>0</v>
      </c>
      <c r="HI23" s="4810">
        <v>0</v>
      </c>
      <c r="HJ23" s="4810">
        <v>0</v>
      </c>
      <c r="HK23" s="4810">
        <v>0</v>
      </c>
      <c r="HL23" s="4810">
        <v>0</v>
      </c>
      <c r="HM23" s="4810">
        <v>0</v>
      </c>
      <c r="HN23" s="4810">
        <v>0</v>
      </c>
      <c r="HO23" s="4810">
        <v>0</v>
      </c>
      <c r="HP23" s="4810">
        <v>0</v>
      </c>
      <c r="HQ23" s="4810">
        <v>0</v>
      </c>
      <c r="HR23" s="4810">
        <v>0</v>
      </c>
      <c r="HS23" s="4810">
        <v>0</v>
      </c>
      <c r="HT23" s="4810">
        <v>0</v>
      </c>
      <c r="HU23" s="4810">
        <v>0</v>
      </c>
      <c r="HV23" s="4810">
        <v>0</v>
      </c>
      <c r="HW23" s="4810">
        <v>0</v>
      </c>
      <c r="HX23" s="4810">
        <v>0</v>
      </c>
      <c r="HY23" s="4810">
        <v>0</v>
      </c>
      <c r="HZ23" s="4810">
        <v>0</v>
      </c>
      <c r="IA23" s="4810">
        <v>0</v>
      </c>
      <c r="IB23" s="4810">
        <v>0</v>
      </c>
      <c r="IC23" s="4810">
        <v>0</v>
      </c>
      <c r="ID23" s="4810">
        <v>0</v>
      </c>
      <c r="IE23" s="4810">
        <v>0</v>
      </c>
      <c r="IF23" s="4810">
        <v>0</v>
      </c>
      <c r="IG23" s="4810">
        <v>0</v>
      </c>
      <c r="IH23" s="4810">
        <v>0</v>
      </c>
      <c r="II23" s="4810">
        <v>0</v>
      </c>
      <c r="IJ23" s="4810">
        <v>0</v>
      </c>
      <c r="IK23" s="4810">
        <v>0</v>
      </c>
      <c r="IL23" s="4810">
        <v>0</v>
      </c>
      <c r="IM23" s="4810">
        <v>0</v>
      </c>
      <c r="IN23" s="4810">
        <v>0</v>
      </c>
      <c r="IO23" s="4810">
        <v>0</v>
      </c>
      <c r="IP23" s="4810">
        <v>0</v>
      </c>
      <c r="IQ23" s="4810">
        <v>0</v>
      </c>
      <c r="IR23" s="4810">
        <v>0</v>
      </c>
      <c r="IS23" s="4810">
        <v>0</v>
      </c>
      <c r="IT23" s="4810">
        <v>0</v>
      </c>
      <c r="IU23" s="4810">
        <v>0</v>
      </c>
      <c r="IV23" s="4810">
        <v>0</v>
      </c>
      <c r="IW23" s="4810">
        <v>0</v>
      </c>
      <c r="IX23" s="4810">
        <v>0</v>
      </c>
      <c r="IY23" s="4810">
        <v>0</v>
      </c>
      <c r="IZ23" s="4810">
        <v>0</v>
      </c>
      <c r="JA23" s="4810">
        <v>0</v>
      </c>
      <c r="JB23" s="4810">
        <v>0</v>
      </c>
      <c r="JC23" s="4810">
        <v>0</v>
      </c>
      <c r="JD23" s="4810">
        <v>0</v>
      </c>
      <c r="JE23" s="4810">
        <v>0</v>
      </c>
      <c r="JF23" s="4810">
        <v>0</v>
      </c>
      <c r="JG23" s="4810">
        <v>0</v>
      </c>
      <c r="JH23" s="4810">
        <v>0</v>
      </c>
      <c r="JI23" s="4810">
        <v>0</v>
      </c>
      <c r="JJ23" s="4810">
        <v>0</v>
      </c>
      <c r="JK23" s="4810">
        <v>0</v>
      </c>
      <c r="JL23" s="4810">
        <v>0</v>
      </c>
      <c r="JM23" s="4810">
        <v>0</v>
      </c>
      <c r="JN23" s="4810">
        <v>0</v>
      </c>
      <c r="JO23" s="4810">
        <v>0</v>
      </c>
      <c r="JP23" s="4810">
        <v>0</v>
      </c>
      <c r="JQ23" s="4810">
        <v>0</v>
      </c>
      <c r="JR23" s="4810">
        <v>0</v>
      </c>
      <c r="JS23" s="4810">
        <v>0</v>
      </c>
      <c r="JT23" s="4810">
        <v>0</v>
      </c>
      <c r="JU23" s="4810">
        <v>0</v>
      </c>
      <c r="JV23" s="4810">
        <v>0</v>
      </c>
      <c r="JW23" s="4810">
        <v>0</v>
      </c>
      <c r="JX23" s="4810">
        <v>0</v>
      </c>
      <c r="JY23" s="4810">
        <v>0</v>
      </c>
      <c r="JZ23" s="4810">
        <v>0</v>
      </c>
      <c r="KA23" s="4810">
        <v>0</v>
      </c>
      <c r="KB23" s="4810">
        <v>0</v>
      </c>
      <c r="KC23" s="4810">
        <v>0</v>
      </c>
      <c r="KD23" s="4810">
        <v>0</v>
      </c>
      <c r="KE23" s="4810">
        <v>0</v>
      </c>
      <c r="KF23" s="4810">
        <v>0</v>
      </c>
      <c r="KG23" s="4810">
        <v>0</v>
      </c>
      <c r="KH23" s="4810">
        <v>0</v>
      </c>
      <c r="KI23" s="4810">
        <v>0</v>
      </c>
      <c r="KJ23" s="4810">
        <v>0</v>
      </c>
      <c r="KK23" s="4810">
        <v>0</v>
      </c>
      <c r="KL23" s="4810">
        <v>0</v>
      </c>
      <c r="KM23" s="4810">
        <v>0</v>
      </c>
      <c r="KN23" s="4810">
        <v>0</v>
      </c>
      <c r="KO23" s="4810">
        <v>0</v>
      </c>
      <c r="KP23" s="4810">
        <v>0</v>
      </c>
      <c r="KQ23" s="4810">
        <v>0</v>
      </c>
      <c r="KR23" s="4810">
        <v>0</v>
      </c>
      <c r="KS23" s="4810">
        <v>0</v>
      </c>
      <c r="KT23" s="4810">
        <v>0</v>
      </c>
      <c r="KU23" s="4810">
        <v>0</v>
      </c>
      <c r="KV23" s="4810">
        <v>0</v>
      </c>
      <c r="KW23" s="4810">
        <v>0</v>
      </c>
      <c r="KX23" s="4810">
        <v>0</v>
      </c>
      <c r="KY23" s="4810">
        <v>0</v>
      </c>
      <c r="KZ23" s="4810">
        <v>0</v>
      </c>
      <c r="LA23" s="4810">
        <v>0</v>
      </c>
      <c r="LB23" s="4810">
        <v>0</v>
      </c>
      <c r="LC23" s="4810">
        <v>0</v>
      </c>
      <c r="LD23" s="4810">
        <v>0</v>
      </c>
      <c r="LE23" s="4810">
        <v>0</v>
      </c>
      <c r="LF23" s="4810">
        <v>0</v>
      </c>
      <c r="LG23" s="4810">
        <v>0</v>
      </c>
      <c r="LH23" s="4810">
        <v>0</v>
      </c>
      <c r="LI23" s="4810">
        <v>0</v>
      </c>
      <c r="LJ23" s="4810">
        <v>0</v>
      </c>
      <c r="LK23" s="4810">
        <v>0</v>
      </c>
      <c r="LL23" s="4810">
        <v>0</v>
      </c>
      <c r="LM23" s="4810">
        <v>0</v>
      </c>
      <c r="LN23" s="4810">
        <v>0</v>
      </c>
      <c r="LO23" s="4810">
        <v>0</v>
      </c>
      <c r="LP23" s="4810">
        <v>0</v>
      </c>
      <c r="LQ23" s="4810">
        <v>0</v>
      </c>
      <c r="LR23" s="4810">
        <v>0</v>
      </c>
      <c r="LS23" s="4810">
        <v>0</v>
      </c>
      <c r="LT23" s="4810">
        <v>0</v>
      </c>
      <c r="LU23" s="4810">
        <v>0</v>
      </c>
      <c r="LV23" s="4810">
        <v>0</v>
      </c>
      <c r="LW23" s="4810">
        <v>0</v>
      </c>
      <c r="LX23" s="4810">
        <v>0</v>
      </c>
      <c r="LY23" s="4810">
        <v>0</v>
      </c>
      <c r="LZ23" s="4810">
        <v>0</v>
      </c>
      <c r="MA23" s="4810">
        <v>0</v>
      </c>
      <c r="MB23" s="4810">
        <v>0</v>
      </c>
      <c r="MC23" s="4810">
        <v>0</v>
      </c>
      <c r="MD23" s="4810">
        <v>0</v>
      </c>
      <c r="ME23" s="4810">
        <v>0</v>
      </c>
      <c r="MF23" s="4810">
        <v>0</v>
      </c>
      <c r="MG23" s="4810">
        <v>0</v>
      </c>
      <c r="MH23" s="4810">
        <v>0</v>
      </c>
      <c r="MI23" s="4810">
        <v>0</v>
      </c>
      <c r="MJ23" s="4810">
        <v>0</v>
      </c>
      <c r="MK23" s="4810">
        <v>0</v>
      </c>
      <c r="ML23" s="4810">
        <v>0</v>
      </c>
      <c r="MM23" s="4810">
        <v>0</v>
      </c>
      <c r="MN23" s="4810">
        <v>0</v>
      </c>
      <c r="MO23" s="4810">
        <v>0</v>
      </c>
      <c r="MP23" s="4810">
        <v>0</v>
      </c>
      <c r="MQ23" s="4810">
        <v>0</v>
      </c>
      <c r="MR23" s="4810">
        <v>0</v>
      </c>
      <c r="MS23" s="4810">
        <v>0</v>
      </c>
      <c r="MT23" s="4810">
        <v>0</v>
      </c>
      <c r="MU23" s="4810">
        <v>0</v>
      </c>
      <c r="MV23" s="4810">
        <v>0</v>
      </c>
      <c r="MW23" s="4810">
        <v>0</v>
      </c>
      <c r="MX23" s="4810">
        <v>0</v>
      </c>
      <c r="MY23" s="4810">
        <v>0</v>
      </c>
      <c r="MZ23" s="4810">
        <v>0</v>
      </c>
      <c r="NA23" s="4810">
        <v>0</v>
      </c>
      <c r="NB23" s="4810">
        <v>0</v>
      </c>
      <c r="NC23" s="4810">
        <v>0</v>
      </c>
      <c r="ND23" s="4810">
        <v>0</v>
      </c>
      <c r="NE23" s="4810">
        <v>0</v>
      </c>
      <c r="NF23" s="4810">
        <v>0</v>
      </c>
      <c r="NG23" s="4810">
        <v>0</v>
      </c>
      <c r="NH23" s="4810">
        <v>0</v>
      </c>
      <c r="NI23" s="4810">
        <v>0</v>
      </c>
      <c r="NJ23" s="4810">
        <v>0</v>
      </c>
      <c r="NK23" s="4810">
        <v>0</v>
      </c>
      <c r="NL23" s="4810">
        <v>0</v>
      </c>
      <c r="NM23" s="4810">
        <v>0</v>
      </c>
      <c r="NN23" s="4810">
        <v>0</v>
      </c>
      <c r="NO23" s="4810">
        <v>0</v>
      </c>
      <c r="NP23" s="4810">
        <v>0</v>
      </c>
      <c r="NQ23" s="4810">
        <v>0</v>
      </c>
      <c r="NR23" s="4810">
        <v>0</v>
      </c>
      <c r="NS23" s="4810">
        <v>0</v>
      </c>
      <c r="NT23" s="4810">
        <v>0</v>
      </c>
      <c r="NU23" s="4810">
        <v>0</v>
      </c>
      <c r="NV23" s="4810">
        <v>0</v>
      </c>
      <c r="NW23" s="4810">
        <v>0</v>
      </c>
      <c r="NX23" s="4810">
        <v>0</v>
      </c>
      <c r="NY23" s="4810">
        <v>0</v>
      </c>
      <c r="NZ23" s="4810">
        <v>0</v>
      </c>
      <c r="OA23" s="4810">
        <v>0</v>
      </c>
      <c r="OB23" s="4810">
        <v>0</v>
      </c>
      <c r="OC23" s="4810">
        <v>0</v>
      </c>
      <c r="OD23" s="4810">
        <v>0</v>
      </c>
      <c r="OE23" s="4810">
        <v>0</v>
      </c>
      <c r="OF23" s="4810">
        <v>0</v>
      </c>
      <c r="OG23" s="4810">
        <v>0</v>
      </c>
      <c r="OH23" s="4810">
        <v>0</v>
      </c>
      <c r="OI23" s="4810">
        <v>0</v>
      </c>
      <c r="OJ23" s="4810">
        <v>0</v>
      </c>
      <c r="OK23" s="4810">
        <v>0</v>
      </c>
      <c r="OL23" s="4810">
        <v>0</v>
      </c>
      <c r="OM23" s="4810">
        <v>0</v>
      </c>
      <c r="ON23" s="4810">
        <v>0</v>
      </c>
      <c r="OO23" s="4810">
        <v>0</v>
      </c>
      <c r="OP23" s="4810">
        <v>0</v>
      </c>
      <c r="OQ23" s="4810">
        <v>0</v>
      </c>
      <c r="OR23" s="4810">
        <v>0</v>
      </c>
      <c r="OS23" s="4810">
        <v>0</v>
      </c>
      <c r="OT23" s="4810">
        <v>0</v>
      </c>
      <c r="OU23" s="4810">
        <v>0</v>
      </c>
      <c r="OV23" s="4810">
        <v>0</v>
      </c>
      <c r="OW23" s="4810">
        <v>0</v>
      </c>
      <c r="OX23" s="4810">
        <v>0</v>
      </c>
      <c r="OY23" s="4810">
        <v>0</v>
      </c>
      <c r="OZ23" s="4810">
        <v>0</v>
      </c>
      <c r="PA23" s="4810">
        <v>0</v>
      </c>
      <c r="PB23" s="4810">
        <v>0</v>
      </c>
      <c r="PC23" s="4810">
        <v>0</v>
      </c>
      <c r="PD23" s="4810">
        <v>0</v>
      </c>
      <c r="PE23" s="4810">
        <v>0</v>
      </c>
      <c r="PF23" s="4810">
        <v>0</v>
      </c>
      <c r="PG23" s="4810">
        <v>0</v>
      </c>
      <c r="PH23" s="4810">
        <v>0</v>
      </c>
      <c r="PI23" s="4810">
        <v>0</v>
      </c>
      <c r="PJ23" s="4810">
        <v>0</v>
      </c>
      <c r="PK23" s="4810">
        <v>0</v>
      </c>
      <c r="PL23" s="4810">
        <v>0</v>
      </c>
      <c r="PM23" s="4810">
        <v>0</v>
      </c>
      <c r="PN23" s="4810">
        <v>0</v>
      </c>
      <c r="PO23" s="4810">
        <v>0</v>
      </c>
      <c r="PP23" s="4810">
        <v>0</v>
      </c>
      <c r="PQ23" s="4810">
        <v>0</v>
      </c>
      <c r="PR23" s="4810">
        <v>0</v>
      </c>
      <c r="PS23" s="4810">
        <v>0</v>
      </c>
      <c r="PT23" s="4810">
        <v>0</v>
      </c>
      <c r="PU23" s="4810">
        <v>0</v>
      </c>
      <c r="PV23" s="4810">
        <v>0</v>
      </c>
      <c r="PW23" s="4810">
        <v>0</v>
      </c>
      <c r="PX23" s="4810">
        <v>0</v>
      </c>
      <c r="PY23" s="4810">
        <v>0</v>
      </c>
      <c r="PZ23" s="4810">
        <v>0</v>
      </c>
      <c r="QA23" s="4810">
        <v>0</v>
      </c>
      <c r="QB23" s="4810">
        <v>0</v>
      </c>
      <c r="QC23" s="4810">
        <v>0</v>
      </c>
      <c r="QD23" s="4810">
        <v>0</v>
      </c>
      <c r="QE23" s="4810">
        <v>0</v>
      </c>
      <c r="QF23" s="4810">
        <v>0</v>
      </c>
      <c r="QG23" s="4810">
        <v>0</v>
      </c>
      <c r="QH23" s="4810">
        <v>0</v>
      </c>
      <c r="QI23" s="4810">
        <v>0</v>
      </c>
      <c r="QJ23" s="4810">
        <v>0</v>
      </c>
      <c r="QK23" s="4810">
        <v>0</v>
      </c>
      <c r="QL23" s="4810">
        <v>0</v>
      </c>
      <c r="QM23" s="4810">
        <v>0</v>
      </c>
      <c r="QN23" s="4810">
        <v>0</v>
      </c>
      <c r="QO23" s="4810">
        <v>0</v>
      </c>
      <c r="QP23" s="4810">
        <v>0</v>
      </c>
      <c r="QQ23" s="4810">
        <v>0</v>
      </c>
      <c r="QR23" s="4810">
        <v>0</v>
      </c>
      <c r="QS23" s="4810">
        <v>0</v>
      </c>
      <c r="QT23" s="4810">
        <v>0</v>
      </c>
      <c r="QU23" s="4810">
        <v>0</v>
      </c>
      <c r="QV23" s="4810">
        <v>0</v>
      </c>
      <c r="QW23" s="4810">
        <v>0</v>
      </c>
      <c r="QX23" s="4810">
        <v>0</v>
      </c>
      <c r="QY23" s="4810">
        <v>0</v>
      </c>
      <c r="QZ23" s="4810">
        <v>0</v>
      </c>
      <c r="RA23" s="4810">
        <v>0</v>
      </c>
      <c r="RB23" s="4810">
        <v>0</v>
      </c>
      <c r="RC23" s="4810">
        <v>0</v>
      </c>
      <c r="RD23" s="4810">
        <v>0</v>
      </c>
      <c r="RE23" s="4810">
        <v>0</v>
      </c>
      <c r="RF23" s="4810">
        <v>0</v>
      </c>
      <c r="RG23" s="4810">
        <v>0</v>
      </c>
      <c r="RH23" s="4810">
        <v>0</v>
      </c>
      <c r="RI23" s="4810">
        <v>0</v>
      </c>
      <c r="RJ23" s="4810">
        <v>0</v>
      </c>
      <c r="RK23" s="4810">
        <v>0</v>
      </c>
      <c r="RL23" s="4810">
        <v>0</v>
      </c>
      <c r="RM23" s="4810">
        <v>0</v>
      </c>
      <c r="RN23" s="4810">
        <v>0</v>
      </c>
      <c r="RO23" s="4810">
        <v>0</v>
      </c>
      <c r="RP23" s="4810">
        <v>0</v>
      </c>
      <c r="RQ23" s="4810">
        <v>0</v>
      </c>
      <c r="RR23" s="4810">
        <v>0</v>
      </c>
      <c r="RS23" s="4810">
        <v>0</v>
      </c>
      <c r="RT23" s="4810">
        <v>0</v>
      </c>
      <c r="RU23" s="4810">
        <v>0</v>
      </c>
      <c r="RV23" s="4810">
        <v>0</v>
      </c>
      <c r="RW23" s="4810">
        <v>0</v>
      </c>
      <c r="RX23" s="4810">
        <v>0</v>
      </c>
      <c r="RY23" s="4810">
        <v>0</v>
      </c>
      <c r="RZ23" s="4810">
        <v>0</v>
      </c>
      <c r="SA23" s="4810">
        <v>0</v>
      </c>
      <c r="SB23" s="4810">
        <v>0</v>
      </c>
      <c r="SC23" s="4810">
        <v>0</v>
      </c>
      <c r="SD23" s="4810">
        <v>0</v>
      </c>
      <c r="SE23" s="4810">
        <v>6</v>
      </c>
      <c r="SF23" s="4810">
        <v>0</v>
      </c>
      <c r="SG23" s="4810">
        <v>10</v>
      </c>
      <c r="SH23" s="4810">
        <v>0</v>
      </c>
      <c r="SI23" s="4810">
        <v>0</v>
      </c>
      <c r="SJ23" s="4810">
        <v>0</v>
      </c>
      <c r="SK23" s="4810">
        <v>0</v>
      </c>
      <c r="SL23" s="4810">
        <v>0</v>
      </c>
      <c r="SM23" s="4810">
        <v>0</v>
      </c>
      <c r="SN23" s="4810">
        <v>0</v>
      </c>
      <c r="SO23" s="4810">
        <v>7</v>
      </c>
      <c r="SP23" s="4810">
        <v>0</v>
      </c>
      <c r="SQ23" s="4810">
        <v>0</v>
      </c>
      <c r="SR23" s="4810">
        <v>0</v>
      </c>
      <c r="SS23" s="4810">
        <v>0</v>
      </c>
      <c r="ST23" s="4810">
        <v>0</v>
      </c>
      <c r="SU23" s="4810">
        <v>0</v>
      </c>
      <c r="SV23" s="4810">
        <v>0</v>
      </c>
      <c r="SW23" s="4810">
        <v>1</v>
      </c>
      <c r="SX23" s="4810">
        <v>0</v>
      </c>
      <c r="SY23" s="4810">
        <v>4</v>
      </c>
    </row>
  </sheetData>
  <mergeCells count="2">
    <mergeCell ref="A3:A7"/>
    <mergeCell ref="A20:A2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RG43"/>
  <sheetViews>
    <sheetView showGridLines="0" workbookViewId="0">
      <pane xSplit="1" ySplit="1" topLeftCell="QX2" activePane="bottomRight" state="frozen"/>
      <selection pane="topRight" activeCell="B1" sqref="B1"/>
      <selection pane="bottomLeft" activeCell="A2" sqref="A2"/>
      <selection pane="bottomRight" activeCell="RM45" sqref="RM45"/>
    </sheetView>
  </sheetViews>
  <sheetFormatPr defaultColWidth="9.109375" defaultRowHeight="13.2" x14ac:dyDescent="0.25"/>
  <cols>
    <col min="1" max="1" width="53.44140625" style="3124" bestFit="1" customWidth="1"/>
    <col min="2" max="2" width="10.6640625" style="3124" bestFit="1" customWidth="1"/>
    <col min="3" max="9" width="10.6640625" style="4636" bestFit="1" customWidth="1"/>
    <col min="10" max="45" width="10.6640625" style="4862" bestFit="1" customWidth="1"/>
    <col min="46" max="46" width="10.6640625" style="4862" customWidth="1"/>
    <col min="47" max="78" width="10.6640625" style="4862" bestFit="1" customWidth="1"/>
    <col min="79" max="101" width="10.6640625" style="4862" customWidth="1"/>
    <col min="102" max="201" width="9.6640625" style="4862" bestFit="1" customWidth="1"/>
    <col min="202" max="259" width="10.6640625" style="4862" bestFit="1" customWidth="1"/>
    <col min="260" max="265" width="8.6640625" style="4862" bestFit="1" customWidth="1"/>
    <col min="266" max="457" width="9.6640625" style="4862" bestFit="1" customWidth="1"/>
    <col min="458" max="475" width="10.6640625" style="4862" bestFit="1" customWidth="1"/>
    <col min="476" max="16384" width="9.109375" style="3124"/>
  </cols>
  <sheetData>
    <row r="1" spans="1:475" ht="14.4" x14ac:dyDescent="0.3">
      <c r="A1" s="3128" t="s">
        <v>475</v>
      </c>
      <c r="B1" s="4543">
        <v>42734</v>
      </c>
      <c r="C1" s="4543">
        <v>42738</v>
      </c>
      <c r="D1" s="4543">
        <v>42739</v>
      </c>
      <c r="E1" s="4543">
        <v>42740</v>
      </c>
      <c r="F1" s="4543">
        <v>42741</v>
      </c>
      <c r="G1" s="4543">
        <v>42744</v>
      </c>
      <c r="H1" s="4543">
        <v>42745</v>
      </c>
      <c r="I1" s="4543">
        <v>42746</v>
      </c>
      <c r="J1" s="4543">
        <v>42747</v>
      </c>
      <c r="K1" s="4543">
        <v>42748</v>
      </c>
      <c r="L1" s="4543">
        <v>42751</v>
      </c>
      <c r="M1" s="4543">
        <v>42752</v>
      </c>
      <c r="N1" s="4543">
        <v>42753</v>
      </c>
      <c r="O1" s="4543">
        <v>42754</v>
      </c>
      <c r="P1" s="4543">
        <v>42755</v>
      </c>
      <c r="Q1" s="4543">
        <v>42758</v>
      </c>
      <c r="R1" s="4543">
        <v>42759</v>
      </c>
      <c r="S1" s="4543">
        <v>42760</v>
      </c>
      <c r="T1" s="4543">
        <v>42761</v>
      </c>
      <c r="U1" s="4543">
        <v>42762</v>
      </c>
      <c r="V1" s="4543">
        <v>42765</v>
      </c>
      <c r="W1" s="4543">
        <v>42766</v>
      </c>
      <c r="X1" s="4543">
        <v>42767</v>
      </c>
      <c r="Y1" s="4543">
        <v>42768</v>
      </c>
      <c r="Z1" s="4543">
        <v>42769</v>
      </c>
      <c r="AA1" s="4543">
        <v>42772</v>
      </c>
      <c r="AB1" s="4543">
        <v>42773</v>
      </c>
      <c r="AC1" s="4543">
        <v>42774</v>
      </c>
      <c r="AD1" s="4543">
        <v>42775</v>
      </c>
      <c r="AE1" s="4543">
        <v>42776</v>
      </c>
      <c r="AF1" s="4543">
        <v>42779</v>
      </c>
      <c r="AG1" s="4543">
        <v>42780</v>
      </c>
      <c r="AH1" s="4543">
        <v>42781</v>
      </c>
      <c r="AI1" s="4543">
        <v>42782</v>
      </c>
      <c r="AJ1" s="4543">
        <v>42783</v>
      </c>
      <c r="AK1" s="4543">
        <v>42786</v>
      </c>
      <c r="AL1" s="4543">
        <v>42787</v>
      </c>
      <c r="AM1" s="4543">
        <v>42788</v>
      </c>
      <c r="AN1" s="4543">
        <v>42789</v>
      </c>
      <c r="AO1" s="4543">
        <v>42790</v>
      </c>
      <c r="AP1" s="4543">
        <v>42793</v>
      </c>
      <c r="AQ1" s="4543">
        <v>42794</v>
      </c>
      <c r="AR1" s="4543">
        <v>42795</v>
      </c>
      <c r="AS1" s="4543">
        <v>42796</v>
      </c>
      <c r="AT1" s="4543">
        <v>42797</v>
      </c>
      <c r="AU1" s="4543">
        <v>42800</v>
      </c>
      <c r="AV1" s="4543">
        <v>42801</v>
      </c>
      <c r="AW1" s="4543">
        <v>42802</v>
      </c>
      <c r="AX1" s="4543">
        <v>42803</v>
      </c>
      <c r="AY1" s="4543">
        <v>42804</v>
      </c>
      <c r="AZ1" s="4543">
        <v>42807</v>
      </c>
      <c r="BA1" s="4543">
        <v>42808</v>
      </c>
      <c r="BB1" s="4543">
        <v>42809</v>
      </c>
      <c r="BC1" s="4543">
        <v>42810</v>
      </c>
      <c r="BD1" s="4543">
        <v>42811</v>
      </c>
      <c r="BE1" s="4543">
        <v>42814</v>
      </c>
      <c r="BF1" s="4543">
        <v>42815</v>
      </c>
      <c r="BG1" s="4543">
        <v>42816</v>
      </c>
      <c r="BH1" s="4543">
        <v>42817</v>
      </c>
      <c r="BI1" s="4543">
        <v>42818</v>
      </c>
      <c r="BJ1" s="4543">
        <v>42821</v>
      </c>
      <c r="BK1" s="4543">
        <v>42822</v>
      </c>
      <c r="BL1" s="4543">
        <v>42823</v>
      </c>
      <c r="BM1" s="4543">
        <v>42824</v>
      </c>
      <c r="BN1" s="4543">
        <v>42825</v>
      </c>
      <c r="BO1" s="4543">
        <v>42828</v>
      </c>
      <c r="BP1" s="4543">
        <v>42829</v>
      </c>
      <c r="BQ1" s="4543">
        <v>42830</v>
      </c>
      <c r="BR1" s="4543">
        <v>42831</v>
      </c>
      <c r="BS1" s="4543">
        <v>42832</v>
      </c>
      <c r="BT1" s="4543">
        <v>42835</v>
      </c>
      <c r="BU1" s="4543">
        <v>42836</v>
      </c>
      <c r="BV1" s="4543">
        <v>42837</v>
      </c>
      <c r="BW1" s="4543">
        <v>42838</v>
      </c>
      <c r="BX1" s="4543">
        <v>42839</v>
      </c>
      <c r="BY1" s="4543">
        <v>42842</v>
      </c>
      <c r="BZ1" s="4543">
        <v>42843</v>
      </c>
      <c r="CA1" s="4543">
        <v>42844</v>
      </c>
      <c r="CB1" s="4543">
        <v>42845</v>
      </c>
      <c r="CC1" s="4543">
        <v>42846</v>
      </c>
      <c r="CD1" s="4543">
        <v>42849</v>
      </c>
      <c r="CE1" s="4543">
        <v>42850</v>
      </c>
      <c r="CF1" s="4543">
        <v>42851</v>
      </c>
      <c r="CG1" s="4543">
        <v>42852</v>
      </c>
      <c r="CH1" s="4543">
        <v>42853</v>
      </c>
      <c r="CI1" s="4543">
        <v>42856</v>
      </c>
      <c r="CJ1" s="4543">
        <v>42857</v>
      </c>
      <c r="CK1" s="4543">
        <v>42858</v>
      </c>
      <c r="CL1" s="4543">
        <v>42859</v>
      </c>
      <c r="CM1" s="4543">
        <v>42860</v>
      </c>
      <c r="CN1" s="4543">
        <v>42863</v>
      </c>
      <c r="CO1" s="4543">
        <v>42864</v>
      </c>
      <c r="CP1" s="4543">
        <v>42865</v>
      </c>
      <c r="CQ1" s="4543">
        <v>42866</v>
      </c>
      <c r="CR1" s="4543">
        <v>42867</v>
      </c>
      <c r="CS1" s="4543">
        <v>42870</v>
      </c>
      <c r="CT1" s="4543">
        <v>42871</v>
      </c>
      <c r="CU1" s="4543">
        <v>42872</v>
      </c>
      <c r="CV1" s="4543">
        <v>42873</v>
      </c>
      <c r="CW1" s="4543">
        <v>42874</v>
      </c>
      <c r="CX1" s="4543">
        <v>42877</v>
      </c>
      <c r="CY1" s="4543">
        <v>42878</v>
      </c>
      <c r="CZ1" s="4543">
        <v>42879</v>
      </c>
      <c r="DA1" s="4543">
        <v>42880</v>
      </c>
      <c r="DB1" s="4543">
        <v>42881</v>
      </c>
      <c r="DC1" s="4543">
        <v>42884</v>
      </c>
      <c r="DD1" s="4543">
        <v>42885</v>
      </c>
      <c r="DE1" s="4543">
        <v>42886</v>
      </c>
      <c r="DF1" s="4543">
        <v>42887</v>
      </c>
      <c r="DG1" s="4543">
        <v>42888</v>
      </c>
      <c r="DH1" s="4543">
        <v>42891</v>
      </c>
      <c r="DI1" s="4543">
        <v>42892</v>
      </c>
      <c r="DJ1" s="4543">
        <v>42893</v>
      </c>
      <c r="DK1" s="4543">
        <v>42894</v>
      </c>
      <c r="DL1" s="4543">
        <v>42895</v>
      </c>
      <c r="DM1" s="4543">
        <v>42898</v>
      </c>
      <c r="DN1" s="4543">
        <v>42899</v>
      </c>
      <c r="DO1" s="4543">
        <v>42900</v>
      </c>
      <c r="DP1" s="4543">
        <v>42901</v>
      </c>
      <c r="DQ1" s="4543">
        <v>42902</v>
      </c>
      <c r="DR1" s="4543">
        <v>42905</v>
      </c>
      <c r="DS1" s="4543">
        <v>42906</v>
      </c>
      <c r="DT1" s="4543">
        <v>42907</v>
      </c>
      <c r="DU1" s="4543">
        <v>42908</v>
      </c>
      <c r="DV1" s="4543">
        <v>42909</v>
      </c>
      <c r="DW1" s="4543">
        <v>42912</v>
      </c>
      <c r="DX1" s="4543">
        <v>42913</v>
      </c>
      <c r="DY1" s="4543">
        <v>42914</v>
      </c>
      <c r="DZ1" s="4543">
        <v>42915</v>
      </c>
      <c r="EA1" s="4543">
        <v>42916</v>
      </c>
      <c r="EB1" s="4543">
        <v>42919</v>
      </c>
      <c r="EC1" s="4543">
        <v>42921</v>
      </c>
      <c r="ED1" s="4543">
        <v>42922</v>
      </c>
      <c r="EE1" s="4543">
        <v>42923</v>
      </c>
      <c r="EF1" s="4543">
        <v>42926</v>
      </c>
      <c r="EG1" s="4543">
        <v>42927</v>
      </c>
      <c r="EH1" s="4543">
        <v>42928</v>
      </c>
      <c r="EI1" s="4543">
        <v>42929</v>
      </c>
      <c r="EJ1" s="4543">
        <v>42930</v>
      </c>
      <c r="EK1" s="4543">
        <v>42933</v>
      </c>
      <c r="EL1" s="4543">
        <v>42934</v>
      </c>
      <c r="EM1" s="4543">
        <v>42935</v>
      </c>
      <c r="EN1" s="4543">
        <v>42936</v>
      </c>
      <c r="EO1" s="4543">
        <v>42937</v>
      </c>
      <c r="EP1" s="4543">
        <v>42940</v>
      </c>
      <c r="EQ1" s="4543">
        <v>42941</v>
      </c>
      <c r="ER1" s="4543">
        <v>42942</v>
      </c>
      <c r="ES1" s="4543">
        <v>42943</v>
      </c>
      <c r="ET1" s="4543">
        <v>42944</v>
      </c>
      <c r="EU1" s="4543">
        <v>42947</v>
      </c>
      <c r="EV1" s="4543">
        <v>42948</v>
      </c>
      <c r="EW1" s="4543">
        <v>42949</v>
      </c>
      <c r="EX1" s="4543">
        <v>42950</v>
      </c>
      <c r="EY1" s="4543">
        <v>42951</v>
      </c>
      <c r="EZ1" s="4543">
        <v>42954</v>
      </c>
      <c r="FA1" s="4543">
        <v>42955</v>
      </c>
      <c r="FB1" s="4543">
        <v>42956</v>
      </c>
      <c r="FC1" s="4543">
        <v>42957</v>
      </c>
      <c r="FD1" s="4543">
        <v>42958</v>
      </c>
      <c r="FE1" s="4543">
        <v>42961</v>
      </c>
      <c r="FF1" s="4543">
        <v>42962</v>
      </c>
      <c r="FG1" s="4543">
        <v>42963</v>
      </c>
      <c r="FH1" s="4543">
        <v>42964</v>
      </c>
      <c r="FI1" s="4543">
        <v>42965</v>
      </c>
      <c r="FJ1" s="4543">
        <v>42968</v>
      </c>
      <c r="FK1" s="4543">
        <v>42969</v>
      </c>
      <c r="FL1" s="4543">
        <v>42970</v>
      </c>
      <c r="FM1" s="4543">
        <v>42971</v>
      </c>
      <c r="FN1" s="4543">
        <v>42972</v>
      </c>
      <c r="FO1" s="4543">
        <v>42975</v>
      </c>
      <c r="FP1" s="4543">
        <v>42976</v>
      </c>
      <c r="FQ1" s="4543">
        <v>42977</v>
      </c>
      <c r="FR1" s="4543">
        <v>42978</v>
      </c>
      <c r="FS1" s="4543">
        <v>42979</v>
      </c>
      <c r="FT1" s="4543">
        <v>42982</v>
      </c>
      <c r="FU1" s="4543">
        <v>42983</v>
      </c>
      <c r="FV1" s="4543">
        <v>42984</v>
      </c>
      <c r="FW1" s="4543">
        <v>42985</v>
      </c>
      <c r="FX1" s="4543">
        <v>42986</v>
      </c>
      <c r="FY1" s="4543">
        <v>42989</v>
      </c>
      <c r="FZ1" s="4543">
        <v>42990</v>
      </c>
      <c r="GA1" s="4543">
        <v>42991</v>
      </c>
      <c r="GB1" s="4543">
        <v>42992</v>
      </c>
      <c r="GC1" s="4543">
        <v>42993</v>
      </c>
      <c r="GD1" s="4543">
        <v>42996</v>
      </c>
      <c r="GE1" s="4543">
        <v>42997</v>
      </c>
      <c r="GF1" s="4543">
        <v>42998</v>
      </c>
      <c r="GG1" s="4543">
        <v>42999</v>
      </c>
      <c r="GH1" s="4543">
        <v>43000</v>
      </c>
      <c r="GI1" s="4543">
        <v>43003</v>
      </c>
      <c r="GJ1" s="4543">
        <v>43004</v>
      </c>
      <c r="GK1" s="4543">
        <v>43005</v>
      </c>
      <c r="GL1" s="4543">
        <v>43006</v>
      </c>
      <c r="GM1" s="4543">
        <v>43007</v>
      </c>
      <c r="GN1" s="4543">
        <v>43010</v>
      </c>
      <c r="GO1" s="4543">
        <v>43011</v>
      </c>
      <c r="GP1" s="4543">
        <v>43012</v>
      </c>
      <c r="GQ1" s="4543">
        <v>43013</v>
      </c>
      <c r="GR1" s="4543">
        <v>43014</v>
      </c>
      <c r="GS1" s="4543">
        <v>43017</v>
      </c>
      <c r="GT1" s="4543">
        <v>43018</v>
      </c>
      <c r="GU1" s="4543">
        <v>43019</v>
      </c>
      <c r="GV1" s="4543">
        <v>43020</v>
      </c>
      <c r="GW1" s="4543">
        <v>43021</v>
      </c>
      <c r="GX1" s="4543">
        <v>43024</v>
      </c>
      <c r="GY1" s="4543">
        <v>43025</v>
      </c>
      <c r="GZ1" s="4543">
        <v>43026</v>
      </c>
      <c r="HA1" s="4543">
        <v>43027</v>
      </c>
      <c r="HB1" s="4543">
        <v>43028</v>
      </c>
      <c r="HC1" s="4543">
        <v>43031</v>
      </c>
      <c r="HD1" s="4543">
        <v>43032</v>
      </c>
      <c r="HE1" s="4543">
        <v>43033</v>
      </c>
      <c r="HF1" s="4543">
        <v>43034</v>
      </c>
      <c r="HG1" s="4543">
        <v>43035</v>
      </c>
      <c r="HH1" s="4543">
        <v>43038</v>
      </c>
      <c r="HI1" s="4543">
        <v>43039</v>
      </c>
      <c r="HJ1" s="4543">
        <v>43040</v>
      </c>
      <c r="HK1" s="4543">
        <v>43041</v>
      </c>
      <c r="HL1" s="4543">
        <v>43042</v>
      </c>
      <c r="HM1" s="4543">
        <v>43045</v>
      </c>
      <c r="HN1" s="4543">
        <v>43046</v>
      </c>
      <c r="HO1" s="4543">
        <v>43047</v>
      </c>
      <c r="HP1" s="4543">
        <v>43048</v>
      </c>
      <c r="HQ1" s="4543">
        <v>43049</v>
      </c>
      <c r="HR1" s="4543">
        <v>43052</v>
      </c>
      <c r="HS1" s="4543">
        <v>43053</v>
      </c>
      <c r="HT1" s="4543">
        <v>43054</v>
      </c>
      <c r="HU1" s="4543">
        <v>43055</v>
      </c>
      <c r="HV1" s="4543">
        <v>43056</v>
      </c>
      <c r="HW1" s="4543">
        <v>43059</v>
      </c>
      <c r="HX1" s="4543">
        <v>43060</v>
      </c>
      <c r="HY1" s="4543">
        <v>43061</v>
      </c>
      <c r="HZ1" s="4543">
        <v>43062</v>
      </c>
      <c r="IA1" s="4543">
        <v>43063</v>
      </c>
      <c r="IB1" s="4543">
        <v>43066</v>
      </c>
      <c r="IC1" s="4543">
        <v>43067</v>
      </c>
      <c r="ID1" s="4543">
        <v>43068</v>
      </c>
      <c r="IE1" s="4543">
        <v>43069</v>
      </c>
      <c r="IF1" s="4543">
        <v>43070</v>
      </c>
      <c r="IG1" s="4543">
        <v>43073</v>
      </c>
      <c r="IH1" s="4543">
        <v>43074</v>
      </c>
      <c r="II1" s="4543">
        <v>43075</v>
      </c>
      <c r="IJ1" s="4543">
        <v>43076</v>
      </c>
      <c r="IK1" s="4543">
        <v>43077</v>
      </c>
      <c r="IL1" s="4543">
        <v>43080</v>
      </c>
      <c r="IM1" s="4543">
        <v>43081</v>
      </c>
      <c r="IN1" s="4543">
        <v>43082</v>
      </c>
      <c r="IO1" s="4543">
        <v>43083</v>
      </c>
      <c r="IP1" s="4543">
        <v>43084</v>
      </c>
      <c r="IQ1" s="4543">
        <v>43087</v>
      </c>
      <c r="IR1" s="4543">
        <v>43088</v>
      </c>
      <c r="IS1" s="4543">
        <v>43089</v>
      </c>
      <c r="IT1" s="4543">
        <v>43090</v>
      </c>
      <c r="IU1" s="4543">
        <v>43091</v>
      </c>
      <c r="IV1" s="4543">
        <v>43095</v>
      </c>
      <c r="IW1" s="4543">
        <v>43096</v>
      </c>
      <c r="IX1" s="4543">
        <v>43097</v>
      </c>
      <c r="IY1" s="4543">
        <v>43098</v>
      </c>
      <c r="IZ1" s="4543">
        <v>43102</v>
      </c>
      <c r="JA1" s="4543">
        <v>43103</v>
      </c>
      <c r="JB1" s="4543">
        <v>43104</v>
      </c>
      <c r="JC1" s="4543">
        <v>43105</v>
      </c>
      <c r="JD1" s="4543">
        <v>43108</v>
      </c>
      <c r="JE1" s="4543">
        <v>43109</v>
      </c>
      <c r="JF1" s="4543">
        <v>43110</v>
      </c>
      <c r="JG1" s="4543">
        <v>43111</v>
      </c>
      <c r="JH1" s="4543">
        <v>43112</v>
      </c>
      <c r="JI1" s="4543">
        <v>43115</v>
      </c>
      <c r="JJ1" s="4543">
        <v>43116</v>
      </c>
      <c r="JK1" s="4543">
        <v>43117</v>
      </c>
      <c r="JL1" s="4543">
        <v>43118</v>
      </c>
      <c r="JM1" s="4543">
        <v>43119</v>
      </c>
      <c r="JN1" s="4543">
        <v>43122</v>
      </c>
      <c r="JO1" s="4543">
        <v>43123</v>
      </c>
      <c r="JP1" s="4543">
        <v>43124</v>
      </c>
      <c r="JQ1" s="4543">
        <v>43125</v>
      </c>
      <c r="JR1" s="4543">
        <v>43126</v>
      </c>
      <c r="JS1" s="4543">
        <v>43129</v>
      </c>
      <c r="JT1" s="4543">
        <v>43130</v>
      </c>
      <c r="JU1" s="4543">
        <v>43131</v>
      </c>
      <c r="JV1" s="4543">
        <v>43132</v>
      </c>
      <c r="JW1" s="4543">
        <v>43133</v>
      </c>
      <c r="JX1" s="4543">
        <v>43136</v>
      </c>
      <c r="JY1" s="4543">
        <v>43137</v>
      </c>
      <c r="JZ1" s="4543">
        <v>43138</v>
      </c>
      <c r="KA1" s="4543">
        <v>43139</v>
      </c>
      <c r="KB1" s="4543">
        <v>43140</v>
      </c>
      <c r="KC1" s="4543">
        <v>43143</v>
      </c>
      <c r="KD1" s="4543">
        <v>43144</v>
      </c>
      <c r="KE1" s="4543">
        <v>43145</v>
      </c>
      <c r="KF1" s="4543">
        <v>43146</v>
      </c>
      <c r="KG1" s="4543">
        <v>43147</v>
      </c>
      <c r="KH1" s="4543">
        <v>43150</v>
      </c>
      <c r="KI1" s="4543">
        <v>43151</v>
      </c>
      <c r="KJ1" s="4543">
        <v>43152</v>
      </c>
      <c r="KK1" s="4543">
        <v>43153</v>
      </c>
      <c r="KL1" s="4543">
        <v>43154</v>
      </c>
      <c r="KM1" s="4543">
        <v>43157</v>
      </c>
      <c r="KN1" s="4543">
        <v>43158</v>
      </c>
      <c r="KO1" s="4543">
        <v>43159</v>
      </c>
      <c r="KP1" s="4543">
        <v>43160</v>
      </c>
      <c r="KQ1" s="4543">
        <v>43161</v>
      </c>
      <c r="KR1" s="4543">
        <v>43164</v>
      </c>
      <c r="KS1" s="4543">
        <v>43165</v>
      </c>
      <c r="KT1" s="4543">
        <v>43166</v>
      </c>
      <c r="KU1" s="4543">
        <v>43167</v>
      </c>
      <c r="KV1" s="4543">
        <v>43168</v>
      </c>
      <c r="KW1" s="4543">
        <v>43171</v>
      </c>
      <c r="KX1" s="4543">
        <v>43172</v>
      </c>
      <c r="KY1" s="4543">
        <v>43173</v>
      </c>
      <c r="KZ1" s="4543">
        <v>43174</v>
      </c>
      <c r="LA1" s="4543">
        <v>43175</v>
      </c>
      <c r="LB1" s="4543">
        <v>43178</v>
      </c>
      <c r="LC1" s="4543">
        <v>43179</v>
      </c>
      <c r="LD1" s="4543">
        <v>43180</v>
      </c>
      <c r="LE1" s="4543">
        <v>43181</v>
      </c>
      <c r="LF1" s="4543">
        <v>43182</v>
      </c>
      <c r="LG1" s="4543">
        <v>43185</v>
      </c>
      <c r="LH1" s="4543">
        <v>43186</v>
      </c>
      <c r="LI1" s="4543">
        <v>43187</v>
      </c>
      <c r="LJ1" s="4543">
        <v>43188</v>
      </c>
      <c r="LK1" s="4543">
        <v>43189</v>
      </c>
      <c r="LL1" s="4543">
        <v>43192</v>
      </c>
      <c r="LM1" s="4543">
        <v>43193</v>
      </c>
      <c r="LN1" s="4543">
        <v>43194</v>
      </c>
      <c r="LO1" s="4543">
        <v>43195</v>
      </c>
      <c r="LP1" s="4543">
        <v>43196</v>
      </c>
      <c r="LQ1" s="4543">
        <v>43199</v>
      </c>
      <c r="LR1" s="4543">
        <v>43200</v>
      </c>
      <c r="LS1" s="4543">
        <v>43201</v>
      </c>
      <c r="LT1" s="4543">
        <v>43202</v>
      </c>
      <c r="LU1" s="4543">
        <v>43203</v>
      </c>
      <c r="LV1" s="4543">
        <v>43206</v>
      </c>
      <c r="LW1" s="4543">
        <v>43207</v>
      </c>
      <c r="LX1" s="4543">
        <v>43208</v>
      </c>
      <c r="LY1" s="4543">
        <v>43209</v>
      </c>
      <c r="LZ1" s="4543">
        <v>43210</v>
      </c>
      <c r="MA1" s="4543">
        <v>43213</v>
      </c>
      <c r="MB1" s="4543">
        <v>43214</v>
      </c>
      <c r="MC1" s="4543">
        <v>43215</v>
      </c>
      <c r="MD1" s="4543">
        <v>43216</v>
      </c>
      <c r="ME1" s="4543">
        <v>43217</v>
      </c>
      <c r="MF1" s="4543">
        <v>43220</v>
      </c>
      <c r="MG1" s="4543">
        <v>43221</v>
      </c>
      <c r="MH1" s="4543">
        <v>43222</v>
      </c>
      <c r="MI1" s="4543">
        <v>43223</v>
      </c>
      <c r="MJ1" s="4543">
        <v>43224</v>
      </c>
      <c r="MK1" s="4543">
        <v>43227</v>
      </c>
      <c r="ML1" s="4543">
        <v>43228</v>
      </c>
      <c r="MM1" s="4543">
        <v>43229</v>
      </c>
      <c r="MN1" s="4543">
        <v>43230</v>
      </c>
      <c r="MO1" s="4543">
        <v>43231</v>
      </c>
      <c r="MP1" s="4543">
        <v>43234</v>
      </c>
      <c r="MQ1" s="4543">
        <v>43235</v>
      </c>
      <c r="MR1" s="4543">
        <v>43236</v>
      </c>
      <c r="MS1" s="4543">
        <v>43237</v>
      </c>
      <c r="MT1" s="4543">
        <v>43238</v>
      </c>
      <c r="MU1" s="4543">
        <v>43241</v>
      </c>
      <c r="MV1" s="4543">
        <v>43242</v>
      </c>
      <c r="MW1" s="4543">
        <v>43243</v>
      </c>
      <c r="MX1" s="4543">
        <v>43244</v>
      </c>
      <c r="MY1" s="4543">
        <v>43245</v>
      </c>
      <c r="MZ1" s="4543">
        <v>43249</v>
      </c>
      <c r="NA1" s="4543">
        <v>43250</v>
      </c>
      <c r="NB1" s="4543">
        <v>43251</v>
      </c>
      <c r="NC1" s="4543">
        <v>43252</v>
      </c>
      <c r="ND1" s="4543">
        <v>43255</v>
      </c>
      <c r="NE1" s="4543">
        <v>43256</v>
      </c>
      <c r="NF1" s="4543">
        <v>43257</v>
      </c>
      <c r="NG1" s="4543">
        <v>43258</v>
      </c>
      <c r="NH1" s="4543">
        <v>43259</v>
      </c>
      <c r="NI1" s="4543">
        <v>43262</v>
      </c>
      <c r="NJ1" s="4543">
        <v>43263</v>
      </c>
      <c r="NK1" s="4543">
        <v>43264</v>
      </c>
      <c r="NL1" s="4543">
        <v>43265</v>
      </c>
      <c r="NM1" s="4543">
        <v>43266</v>
      </c>
      <c r="NN1" s="4543">
        <v>43269</v>
      </c>
      <c r="NO1" s="4543">
        <v>43270</v>
      </c>
      <c r="NP1" s="4543">
        <v>43271</v>
      </c>
      <c r="NQ1" s="4543">
        <v>43272</v>
      </c>
      <c r="NR1" s="4543">
        <v>43273</v>
      </c>
      <c r="NS1" s="4543">
        <v>43276</v>
      </c>
      <c r="NT1" s="4543">
        <v>43277</v>
      </c>
      <c r="NU1" s="4543">
        <v>43278</v>
      </c>
      <c r="NV1" s="4543">
        <v>43279</v>
      </c>
      <c r="NW1" s="4543">
        <v>43280</v>
      </c>
      <c r="NX1" s="4543">
        <v>43283</v>
      </c>
      <c r="NY1" s="4543">
        <v>43284</v>
      </c>
      <c r="NZ1" s="4543">
        <v>43286</v>
      </c>
      <c r="OA1" s="4543">
        <v>43287</v>
      </c>
      <c r="OB1" s="4543">
        <v>43290</v>
      </c>
      <c r="OC1" s="4543">
        <v>43291</v>
      </c>
      <c r="OD1" s="4543">
        <v>43292</v>
      </c>
      <c r="OE1" s="4543">
        <v>43293</v>
      </c>
      <c r="OF1" s="4543">
        <v>43294</v>
      </c>
      <c r="OG1" s="4543">
        <v>43297</v>
      </c>
      <c r="OH1" s="4543">
        <v>43298</v>
      </c>
      <c r="OI1" s="4543">
        <v>43299</v>
      </c>
      <c r="OJ1" s="4543">
        <v>43300</v>
      </c>
      <c r="OK1" s="4543">
        <v>43301</v>
      </c>
      <c r="OL1" s="4543">
        <v>43304</v>
      </c>
      <c r="OM1" s="4543">
        <v>43305</v>
      </c>
      <c r="ON1" s="4543">
        <v>43306</v>
      </c>
      <c r="OO1" s="4543">
        <v>43307</v>
      </c>
      <c r="OP1" s="4543">
        <v>43308</v>
      </c>
      <c r="OQ1" s="4543">
        <v>43311</v>
      </c>
      <c r="OR1" s="4543">
        <v>43312</v>
      </c>
      <c r="OS1" s="4543">
        <v>43313</v>
      </c>
      <c r="OT1" s="4543">
        <v>43314</v>
      </c>
      <c r="OU1" s="4543">
        <v>43315</v>
      </c>
      <c r="OV1" s="4543">
        <v>43318</v>
      </c>
      <c r="OW1" s="4543">
        <v>43319</v>
      </c>
      <c r="OX1" s="4543">
        <v>43320</v>
      </c>
      <c r="OY1" s="4543">
        <v>43321</v>
      </c>
      <c r="OZ1" s="4543">
        <v>43322</v>
      </c>
      <c r="PA1" s="4543">
        <v>43325</v>
      </c>
      <c r="PB1" s="4543">
        <v>43326</v>
      </c>
      <c r="PC1" s="4543">
        <v>43327</v>
      </c>
      <c r="PD1" s="4543">
        <v>43328</v>
      </c>
      <c r="PE1" s="4543">
        <v>43329</v>
      </c>
      <c r="PF1" s="4543">
        <v>43332</v>
      </c>
      <c r="PG1" s="4543">
        <v>43333</v>
      </c>
      <c r="PH1" s="4543">
        <v>43334</v>
      </c>
      <c r="PI1" s="4543">
        <v>43335</v>
      </c>
      <c r="PJ1" s="4543">
        <v>43336</v>
      </c>
      <c r="PK1" s="4543">
        <v>43339</v>
      </c>
      <c r="PL1" s="4543">
        <v>43340</v>
      </c>
      <c r="PM1" s="4543">
        <v>43341</v>
      </c>
      <c r="PN1" s="4543">
        <v>43342</v>
      </c>
      <c r="PO1" s="4543">
        <v>43343</v>
      </c>
      <c r="PP1" s="4543">
        <v>43347</v>
      </c>
      <c r="PQ1" s="4543">
        <v>43348</v>
      </c>
      <c r="PR1" s="4543">
        <v>43349</v>
      </c>
      <c r="PS1" s="4543">
        <v>43350</v>
      </c>
      <c r="PT1" s="4543">
        <v>43353</v>
      </c>
      <c r="PU1" s="4543">
        <v>43354</v>
      </c>
      <c r="PV1" s="4543">
        <v>43355</v>
      </c>
      <c r="PW1" s="4543">
        <v>43356</v>
      </c>
      <c r="PX1" s="4543">
        <v>43357</v>
      </c>
      <c r="PY1" s="4543">
        <v>43360</v>
      </c>
      <c r="PZ1" s="4543">
        <v>43361</v>
      </c>
      <c r="QA1" s="4543">
        <v>43362</v>
      </c>
      <c r="QB1" s="4543">
        <v>43363</v>
      </c>
      <c r="QC1" s="4543">
        <v>43364</v>
      </c>
      <c r="QD1" s="4543">
        <v>43367</v>
      </c>
      <c r="QE1" s="4543">
        <v>43368</v>
      </c>
      <c r="QF1" s="4543">
        <v>43369</v>
      </c>
      <c r="QG1" s="4543">
        <v>43370</v>
      </c>
      <c r="QH1" s="4543">
        <v>43371</v>
      </c>
      <c r="QI1" s="4543">
        <v>43374</v>
      </c>
      <c r="QJ1" s="4543">
        <v>43375</v>
      </c>
      <c r="QK1" s="4543">
        <v>43376</v>
      </c>
      <c r="QL1" s="4543">
        <v>43377</v>
      </c>
      <c r="QM1" s="4543">
        <v>43378</v>
      </c>
      <c r="QN1" s="4543">
        <v>43381</v>
      </c>
      <c r="QO1" s="4543">
        <v>43382</v>
      </c>
      <c r="QP1" s="4543">
        <v>43383</v>
      </c>
      <c r="QQ1" s="4543">
        <v>43384</v>
      </c>
      <c r="QR1" s="4543">
        <v>43385</v>
      </c>
      <c r="QS1" s="4543">
        <v>43388</v>
      </c>
      <c r="QT1" s="4543">
        <v>43389</v>
      </c>
      <c r="QU1" s="4543">
        <v>43390</v>
      </c>
      <c r="QV1" s="4543">
        <v>43391</v>
      </c>
      <c r="QW1" s="4543">
        <v>43392</v>
      </c>
      <c r="QX1" s="4543">
        <v>43395</v>
      </c>
      <c r="QY1" s="4543">
        <v>43396</v>
      </c>
      <c r="QZ1" s="4543">
        <v>43397</v>
      </c>
      <c r="RA1" s="4543">
        <v>43398</v>
      </c>
      <c r="RB1" s="4543">
        <v>43399</v>
      </c>
      <c r="RC1" s="4543">
        <v>43402</v>
      </c>
      <c r="RD1" s="4543">
        <v>43403</v>
      </c>
      <c r="RE1" s="4543">
        <v>43404</v>
      </c>
      <c r="RF1" s="4543">
        <v>43405</v>
      </c>
      <c r="RG1" s="4543">
        <v>43406</v>
      </c>
    </row>
    <row r="2" spans="1:475" x14ac:dyDescent="0.25">
      <c r="A2" s="3125" t="s">
        <v>474</v>
      </c>
      <c r="B2" s="4636"/>
    </row>
    <row r="3" spans="1:475" ht="14.4" x14ac:dyDescent="0.3">
      <c r="A3" s="3129" t="s">
        <v>473</v>
      </c>
      <c r="B3" s="1534">
        <v>50</v>
      </c>
      <c r="C3" s="1534">
        <v>83</v>
      </c>
      <c r="D3" s="1534">
        <v>73</v>
      </c>
      <c r="E3" s="1534">
        <v>70</v>
      </c>
      <c r="F3" s="1534">
        <v>3</v>
      </c>
      <c r="G3" s="1534">
        <v>152</v>
      </c>
      <c r="H3" s="1534">
        <v>100</v>
      </c>
      <c r="I3" s="1534">
        <v>72</v>
      </c>
      <c r="J3" s="1534">
        <v>60</v>
      </c>
      <c r="K3" s="1534">
        <v>64</v>
      </c>
      <c r="L3" s="1534">
        <v>75</v>
      </c>
      <c r="M3" s="1534">
        <v>19</v>
      </c>
      <c r="N3" s="1534">
        <v>77</v>
      </c>
      <c r="O3" s="1534">
        <v>41</v>
      </c>
      <c r="P3" s="1534">
        <v>72</v>
      </c>
      <c r="Q3" s="1534">
        <v>68</v>
      </c>
      <c r="R3" s="1534">
        <v>82</v>
      </c>
      <c r="S3" s="1534">
        <v>57</v>
      </c>
      <c r="T3" s="1534">
        <v>57</v>
      </c>
      <c r="U3" s="1534">
        <v>53</v>
      </c>
      <c r="V3" s="1534">
        <v>79</v>
      </c>
      <c r="W3" s="1534">
        <v>112</v>
      </c>
      <c r="X3" s="1534">
        <v>153</v>
      </c>
      <c r="Y3" s="1534">
        <v>54</v>
      </c>
      <c r="Z3" s="1534">
        <v>63</v>
      </c>
      <c r="AA3" s="1534">
        <v>60</v>
      </c>
      <c r="AB3" s="1534">
        <v>57</v>
      </c>
      <c r="AC3" s="1534">
        <v>72</v>
      </c>
      <c r="AD3" s="1534">
        <v>0</v>
      </c>
      <c r="AE3" s="1534">
        <v>60</v>
      </c>
      <c r="AF3" s="1534">
        <v>55</v>
      </c>
      <c r="AG3" s="1534">
        <v>56</v>
      </c>
      <c r="AH3" s="1534">
        <v>47</v>
      </c>
      <c r="AI3" s="1534">
        <v>57</v>
      </c>
      <c r="AJ3" s="1534">
        <v>49</v>
      </c>
      <c r="AK3" s="1534">
        <v>67</v>
      </c>
      <c r="AL3" s="1534">
        <v>14</v>
      </c>
      <c r="AM3" s="1534">
        <v>81</v>
      </c>
      <c r="AN3" s="1534">
        <v>68</v>
      </c>
      <c r="AO3" s="1534">
        <v>51</v>
      </c>
      <c r="AP3" s="1534">
        <v>54</v>
      </c>
      <c r="AQ3" s="1534">
        <v>81</v>
      </c>
      <c r="AR3" s="1534">
        <v>85</v>
      </c>
      <c r="AS3" s="1534">
        <v>84</v>
      </c>
      <c r="AT3" s="1534">
        <v>58</v>
      </c>
      <c r="AU3" s="1534">
        <v>69</v>
      </c>
      <c r="AV3" s="1534">
        <v>82</v>
      </c>
      <c r="AW3" s="1534">
        <v>73</v>
      </c>
      <c r="AX3" s="1534">
        <v>65</v>
      </c>
      <c r="AY3" s="1534">
        <v>51</v>
      </c>
      <c r="AZ3" s="1534">
        <v>54</v>
      </c>
      <c r="BA3" s="1534">
        <v>0</v>
      </c>
      <c r="BB3" s="1534">
        <v>67</v>
      </c>
      <c r="BC3" s="1534">
        <v>55</v>
      </c>
      <c r="BD3" s="1534">
        <v>53</v>
      </c>
      <c r="BE3" s="1534">
        <v>36</v>
      </c>
      <c r="BF3" s="1534">
        <v>54</v>
      </c>
      <c r="BG3" s="1534">
        <v>56</v>
      </c>
      <c r="BH3" s="1534">
        <v>53</v>
      </c>
      <c r="BI3" s="1534">
        <v>43</v>
      </c>
      <c r="BJ3" s="1534">
        <v>62</v>
      </c>
      <c r="BK3" s="1534">
        <v>70</v>
      </c>
      <c r="BL3" s="1534">
        <v>65</v>
      </c>
      <c r="BM3" s="1534">
        <v>63</v>
      </c>
      <c r="BN3" s="1534">
        <v>55</v>
      </c>
      <c r="BO3" s="1534">
        <v>67</v>
      </c>
      <c r="BP3" s="1534">
        <v>71</v>
      </c>
      <c r="BQ3" s="1534">
        <v>77</v>
      </c>
      <c r="BR3" s="1534">
        <v>38</v>
      </c>
      <c r="BS3" s="1534">
        <v>67</v>
      </c>
      <c r="BT3" s="1534">
        <v>54</v>
      </c>
      <c r="BU3" s="1534">
        <v>46</v>
      </c>
      <c r="BV3" s="1534">
        <v>39</v>
      </c>
      <c r="BW3" s="1534">
        <v>40</v>
      </c>
      <c r="BX3" s="1534">
        <v>39</v>
      </c>
      <c r="BY3" s="1534">
        <v>26</v>
      </c>
      <c r="BZ3" s="1534">
        <v>51</v>
      </c>
      <c r="CA3" s="1534">
        <v>52</v>
      </c>
      <c r="CB3" s="1534">
        <v>66</v>
      </c>
      <c r="CC3" s="1534">
        <v>43</v>
      </c>
      <c r="CD3" s="1534">
        <v>50</v>
      </c>
      <c r="CE3" s="1534">
        <v>43</v>
      </c>
      <c r="CF3" s="1534">
        <v>50</v>
      </c>
      <c r="CG3" s="1534">
        <v>35</v>
      </c>
      <c r="CH3" s="1534">
        <v>38</v>
      </c>
      <c r="CI3" s="1534">
        <v>48</v>
      </c>
      <c r="CJ3" s="1534">
        <v>61</v>
      </c>
      <c r="CK3" s="1534">
        <v>59</v>
      </c>
      <c r="CL3" s="1534">
        <v>54</v>
      </c>
      <c r="CM3" s="1534">
        <v>30</v>
      </c>
      <c r="CN3" s="1534">
        <v>51</v>
      </c>
      <c r="CO3" s="1534">
        <v>61</v>
      </c>
      <c r="CP3" s="1534">
        <v>57</v>
      </c>
      <c r="CQ3" s="1534">
        <v>52</v>
      </c>
      <c r="CR3" s="1534">
        <v>42</v>
      </c>
      <c r="CS3" s="1534">
        <v>34</v>
      </c>
      <c r="CT3" s="1534">
        <v>47</v>
      </c>
      <c r="CU3" s="1534">
        <v>0</v>
      </c>
      <c r="CV3" s="1534">
        <v>97</v>
      </c>
      <c r="CW3" s="1534">
        <v>61</v>
      </c>
      <c r="CX3" s="1534">
        <v>37</v>
      </c>
      <c r="CY3" s="1534">
        <v>51</v>
      </c>
      <c r="CZ3" s="1534">
        <v>43</v>
      </c>
      <c r="DA3" s="1534">
        <v>36</v>
      </c>
      <c r="DB3" s="1534">
        <v>40</v>
      </c>
      <c r="DC3" s="1534">
        <v>0</v>
      </c>
      <c r="DD3" s="1534">
        <v>42</v>
      </c>
      <c r="DE3" s="1534">
        <v>47</v>
      </c>
      <c r="DF3" s="1534">
        <v>62</v>
      </c>
      <c r="DG3" s="1534">
        <v>51</v>
      </c>
      <c r="DH3" s="1534">
        <v>55</v>
      </c>
      <c r="DI3" s="1534">
        <v>63</v>
      </c>
      <c r="DJ3" s="1534">
        <v>45</v>
      </c>
      <c r="DK3" s="1534">
        <v>38</v>
      </c>
      <c r="DL3" s="1534">
        <v>48</v>
      </c>
      <c r="DM3" s="1534">
        <v>51</v>
      </c>
      <c r="DN3" s="1534">
        <v>32</v>
      </c>
      <c r="DO3" s="1534">
        <v>32</v>
      </c>
      <c r="DP3" s="1534">
        <v>26</v>
      </c>
      <c r="DQ3" s="1534">
        <v>29</v>
      </c>
      <c r="DR3" s="1534">
        <v>40</v>
      </c>
      <c r="DS3" s="1534">
        <v>32</v>
      </c>
      <c r="DT3" s="1534">
        <v>25</v>
      </c>
      <c r="DU3" s="1534">
        <v>29</v>
      </c>
      <c r="DV3" s="1534">
        <v>27</v>
      </c>
      <c r="DW3" s="1534">
        <v>28</v>
      </c>
      <c r="DX3" s="1534">
        <v>42</v>
      </c>
      <c r="DY3" s="1534">
        <v>0</v>
      </c>
      <c r="DZ3" s="1534">
        <v>65</v>
      </c>
      <c r="EA3" s="1534">
        <v>26</v>
      </c>
      <c r="EB3" s="1534">
        <v>39</v>
      </c>
      <c r="EC3" s="1534">
        <v>31</v>
      </c>
      <c r="ED3" s="1534">
        <v>46</v>
      </c>
      <c r="EE3" s="1534">
        <v>41</v>
      </c>
      <c r="EF3" s="1534">
        <v>41</v>
      </c>
      <c r="EG3" s="1534">
        <v>4</v>
      </c>
      <c r="EH3" s="1534">
        <v>34</v>
      </c>
      <c r="EI3" s="1534">
        <v>31</v>
      </c>
      <c r="EJ3" s="1534">
        <v>55</v>
      </c>
      <c r="EK3" s="1534">
        <v>62</v>
      </c>
      <c r="EL3" s="1534">
        <v>26</v>
      </c>
      <c r="EM3" s="1534">
        <v>28</v>
      </c>
      <c r="EN3" s="1534">
        <v>18</v>
      </c>
      <c r="EO3" s="1534">
        <v>26</v>
      </c>
      <c r="EP3" s="1534">
        <v>31</v>
      </c>
      <c r="EQ3" s="1534">
        <v>38</v>
      </c>
      <c r="ER3" s="1534">
        <v>26</v>
      </c>
      <c r="ES3" s="1534">
        <v>30</v>
      </c>
      <c r="ET3" s="1534">
        <v>24</v>
      </c>
      <c r="EU3" s="1534">
        <v>30</v>
      </c>
      <c r="EV3" s="1534">
        <v>36</v>
      </c>
      <c r="EW3" s="1534">
        <v>42</v>
      </c>
      <c r="EX3" s="1534">
        <v>37</v>
      </c>
      <c r="EY3" s="1534">
        <v>28</v>
      </c>
      <c r="EZ3" s="1534">
        <v>40</v>
      </c>
      <c r="FA3" s="1534">
        <v>56</v>
      </c>
      <c r="FB3" s="1534">
        <v>52</v>
      </c>
      <c r="FC3" s="1534">
        <v>26</v>
      </c>
      <c r="FD3" s="1534">
        <v>21</v>
      </c>
      <c r="FE3" s="1534">
        <v>20</v>
      </c>
      <c r="FF3" s="1534">
        <v>25</v>
      </c>
      <c r="FG3" s="1534">
        <v>22</v>
      </c>
      <c r="FH3" s="1534">
        <v>21</v>
      </c>
      <c r="FI3" s="1534">
        <v>22</v>
      </c>
      <c r="FJ3" s="1534">
        <v>21</v>
      </c>
      <c r="FK3" s="1534">
        <v>23</v>
      </c>
      <c r="FL3" s="1534">
        <v>15</v>
      </c>
      <c r="FM3" s="1534">
        <v>33</v>
      </c>
      <c r="FN3" s="1534">
        <v>28</v>
      </c>
      <c r="FO3" s="1534">
        <v>23</v>
      </c>
      <c r="FP3" s="1534">
        <v>26</v>
      </c>
      <c r="FQ3" s="1534">
        <v>19</v>
      </c>
      <c r="FR3" s="1534">
        <v>33</v>
      </c>
      <c r="FS3" s="1534">
        <v>26</v>
      </c>
      <c r="FT3" s="1534">
        <v>0</v>
      </c>
      <c r="FU3" s="1534">
        <v>23</v>
      </c>
      <c r="FV3" s="1534">
        <v>29</v>
      </c>
      <c r="FW3" s="1534">
        <v>27</v>
      </c>
      <c r="FX3" s="1534">
        <v>16</v>
      </c>
      <c r="FY3" s="1534">
        <v>27</v>
      </c>
      <c r="FZ3" s="1534">
        <v>37</v>
      </c>
      <c r="GA3" s="1534">
        <v>22</v>
      </c>
      <c r="GB3" s="1534">
        <v>25</v>
      </c>
      <c r="GC3" s="1534">
        <v>31</v>
      </c>
      <c r="GD3" s="1534">
        <v>27</v>
      </c>
      <c r="GE3" s="1534">
        <v>31</v>
      </c>
      <c r="GF3" s="1534">
        <v>22</v>
      </c>
      <c r="GG3" s="1534">
        <v>21</v>
      </c>
      <c r="GH3" s="1534">
        <v>29</v>
      </c>
      <c r="GI3" s="1534">
        <v>19</v>
      </c>
      <c r="GJ3" s="1534">
        <v>19</v>
      </c>
      <c r="GK3" s="1534">
        <v>17</v>
      </c>
      <c r="GL3" s="1534">
        <v>18</v>
      </c>
      <c r="GM3" s="1534">
        <v>29</v>
      </c>
      <c r="GN3" s="1534">
        <v>32</v>
      </c>
      <c r="GO3" s="1534">
        <v>35</v>
      </c>
      <c r="GP3" s="1534">
        <v>21</v>
      </c>
      <c r="GQ3" s="1534">
        <v>27</v>
      </c>
      <c r="GR3" s="1534">
        <v>20</v>
      </c>
      <c r="GS3" s="1534">
        <v>27</v>
      </c>
      <c r="GT3" s="1534">
        <v>7</v>
      </c>
      <c r="GU3" s="1534">
        <v>26</v>
      </c>
      <c r="GV3" s="1534">
        <v>0</v>
      </c>
      <c r="GW3" s="1534">
        <v>23</v>
      </c>
      <c r="GX3" s="1534">
        <v>25</v>
      </c>
      <c r="GY3" s="1534">
        <v>17</v>
      </c>
      <c r="GZ3" s="1534">
        <v>15</v>
      </c>
      <c r="HA3" s="1534">
        <v>19</v>
      </c>
      <c r="HB3" s="1534">
        <v>16</v>
      </c>
      <c r="HC3" s="1534">
        <v>10</v>
      </c>
      <c r="HD3" s="1534">
        <v>17</v>
      </c>
      <c r="HE3" s="1534">
        <v>25</v>
      </c>
      <c r="HF3" s="1534">
        <v>22</v>
      </c>
      <c r="HG3" s="1534">
        <v>12</v>
      </c>
      <c r="HH3" s="1534">
        <v>21</v>
      </c>
      <c r="HI3" s="1534">
        <v>13</v>
      </c>
      <c r="HJ3" s="1534">
        <v>19</v>
      </c>
      <c r="HK3" s="1534">
        <v>28</v>
      </c>
      <c r="HL3" s="1534">
        <v>44</v>
      </c>
      <c r="HM3" s="1534">
        <v>40</v>
      </c>
      <c r="HN3" s="1534">
        <v>33</v>
      </c>
      <c r="HO3" s="1534">
        <v>33</v>
      </c>
      <c r="HP3" s="1534">
        <v>37</v>
      </c>
      <c r="HQ3" s="1534">
        <v>34</v>
      </c>
      <c r="HR3" s="1534">
        <v>35</v>
      </c>
      <c r="HS3" s="1534">
        <v>35</v>
      </c>
      <c r="HT3" s="1534">
        <v>34</v>
      </c>
      <c r="HU3" s="1534">
        <v>33</v>
      </c>
      <c r="HV3" s="1534">
        <v>26</v>
      </c>
      <c r="HW3" s="1534">
        <v>27</v>
      </c>
      <c r="HX3" s="1534">
        <v>29</v>
      </c>
      <c r="HY3" s="1534">
        <v>19</v>
      </c>
      <c r="HZ3" s="1534"/>
      <c r="IA3" s="1534">
        <v>20</v>
      </c>
      <c r="IB3" s="1534">
        <v>22</v>
      </c>
      <c r="IC3" s="1534">
        <v>27</v>
      </c>
      <c r="ID3" s="1534">
        <v>30</v>
      </c>
      <c r="IE3" s="1534">
        <v>26</v>
      </c>
      <c r="IF3" s="1534">
        <v>0</v>
      </c>
      <c r="IG3" s="1534">
        <v>0</v>
      </c>
      <c r="IH3" s="1534">
        <v>49</v>
      </c>
      <c r="II3" s="1534">
        <v>40</v>
      </c>
      <c r="IJ3" s="1534">
        <v>35</v>
      </c>
      <c r="IK3" s="1534">
        <v>30</v>
      </c>
      <c r="IL3" s="1534">
        <v>40</v>
      </c>
      <c r="IM3" s="1534">
        <v>36</v>
      </c>
      <c r="IN3" s="1534">
        <v>38</v>
      </c>
      <c r="IO3" s="1534">
        <v>45</v>
      </c>
      <c r="IP3" s="1534">
        <v>27</v>
      </c>
      <c r="IQ3" s="1534">
        <v>43</v>
      </c>
      <c r="IR3" s="1534">
        <v>32</v>
      </c>
      <c r="IS3" s="1534">
        <v>0</v>
      </c>
      <c r="IT3" s="1534">
        <v>75</v>
      </c>
      <c r="IU3" s="1534">
        <v>37</v>
      </c>
      <c r="IV3" s="1534">
        <v>66</v>
      </c>
      <c r="IW3" s="1534">
        <v>0</v>
      </c>
      <c r="IX3" s="1534">
        <v>0</v>
      </c>
      <c r="IY3" s="1534">
        <v>0</v>
      </c>
      <c r="IZ3" s="1534">
        <v>0</v>
      </c>
      <c r="JA3" s="1534">
        <v>0</v>
      </c>
      <c r="JB3" s="1534"/>
      <c r="JC3" s="1534">
        <v>4</v>
      </c>
      <c r="JD3" s="1534">
        <v>25</v>
      </c>
      <c r="JE3" s="1534">
        <v>25</v>
      </c>
      <c r="JF3" s="1534">
        <v>26</v>
      </c>
      <c r="JG3" s="1534">
        <v>12</v>
      </c>
      <c r="JH3" s="1534">
        <v>17</v>
      </c>
      <c r="JI3" s="1534">
        <v>21</v>
      </c>
      <c r="JJ3" s="1534">
        <v>3</v>
      </c>
      <c r="JK3" s="1534">
        <v>15</v>
      </c>
      <c r="JL3" s="1534">
        <v>86</v>
      </c>
      <c r="JM3" s="1534">
        <v>6</v>
      </c>
      <c r="JN3" s="1534">
        <v>18</v>
      </c>
      <c r="JO3" s="1534">
        <v>20</v>
      </c>
      <c r="JP3" s="1534">
        <v>12</v>
      </c>
      <c r="JQ3" s="1534">
        <v>22</v>
      </c>
      <c r="JR3" s="1534">
        <v>20</v>
      </c>
      <c r="JS3" s="1534">
        <v>17</v>
      </c>
      <c r="JT3" s="1534">
        <v>21</v>
      </c>
      <c r="JU3" s="1534">
        <v>15</v>
      </c>
      <c r="JV3" s="1534">
        <v>28</v>
      </c>
      <c r="JW3" s="1534">
        <v>21</v>
      </c>
      <c r="JX3" s="1534">
        <v>20</v>
      </c>
      <c r="JY3" s="1534">
        <v>25</v>
      </c>
      <c r="JZ3" s="1534">
        <v>15</v>
      </c>
      <c r="KA3" s="1534">
        <v>14</v>
      </c>
      <c r="KB3" s="1534">
        <v>15</v>
      </c>
      <c r="KC3" s="1534">
        <v>16</v>
      </c>
      <c r="KD3" s="1534">
        <v>17</v>
      </c>
      <c r="KE3" s="1534">
        <v>14</v>
      </c>
      <c r="KF3" s="1534">
        <v>20</v>
      </c>
      <c r="KG3" s="1534">
        <v>11</v>
      </c>
      <c r="KH3" s="1534">
        <v>18</v>
      </c>
      <c r="KI3" s="1534">
        <v>2</v>
      </c>
      <c r="KJ3" s="1534">
        <v>30</v>
      </c>
      <c r="KK3" s="1534">
        <v>44</v>
      </c>
      <c r="KL3" s="1534">
        <v>38</v>
      </c>
      <c r="KM3" s="1534">
        <v>35</v>
      </c>
      <c r="KN3" s="1534">
        <v>28</v>
      </c>
      <c r="KO3" s="1534">
        <v>17</v>
      </c>
      <c r="KP3" s="1534">
        <v>30</v>
      </c>
      <c r="KQ3" s="1534">
        <v>17</v>
      </c>
      <c r="KR3" s="1534">
        <v>24</v>
      </c>
      <c r="KS3" s="1534">
        <v>20</v>
      </c>
      <c r="KT3" s="1534">
        <v>26</v>
      </c>
      <c r="KU3" s="1534">
        <v>8</v>
      </c>
      <c r="KV3" s="1534">
        <v>18</v>
      </c>
      <c r="KW3" s="1534">
        <v>19</v>
      </c>
      <c r="KX3" s="1534">
        <v>0</v>
      </c>
      <c r="KY3" s="1534">
        <v>11</v>
      </c>
      <c r="KZ3" s="1534">
        <v>23</v>
      </c>
      <c r="LA3" s="1534">
        <v>18</v>
      </c>
      <c r="LB3" s="1534">
        <v>17</v>
      </c>
      <c r="LC3" s="1534">
        <v>10</v>
      </c>
      <c r="LD3" s="1534">
        <v>13</v>
      </c>
      <c r="LE3" s="1534">
        <v>11</v>
      </c>
      <c r="LF3" s="1534">
        <v>0</v>
      </c>
      <c r="LG3" s="1534">
        <v>24</v>
      </c>
      <c r="LH3" s="1534">
        <v>0</v>
      </c>
      <c r="LI3" s="1534">
        <v>0</v>
      </c>
      <c r="LJ3" s="1534">
        <v>0</v>
      </c>
      <c r="LK3" s="1534">
        <v>0</v>
      </c>
      <c r="LL3" s="1534">
        <v>0</v>
      </c>
      <c r="LM3" s="1534">
        <v>0</v>
      </c>
      <c r="LN3" s="1534">
        <v>0</v>
      </c>
      <c r="LO3" s="1534">
        <v>0</v>
      </c>
      <c r="LP3" s="1534">
        <v>0</v>
      </c>
      <c r="LQ3" s="1534">
        <v>0</v>
      </c>
      <c r="LR3" s="1534">
        <v>0</v>
      </c>
      <c r="LS3" s="1534">
        <v>0</v>
      </c>
      <c r="LT3" s="1534">
        <v>0</v>
      </c>
      <c r="LU3" s="1534">
        <v>0</v>
      </c>
      <c r="LV3" s="1534">
        <v>0</v>
      </c>
      <c r="LW3" s="1534">
        <v>0</v>
      </c>
      <c r="LX3" s="1534">
        <v>0</v>
      </c>
      <c r="LY3" s="1534">
        <v>0</v>
      </c>
      <c r="LZ3" s="1534">
        <v>0</v>
      </c>
      <c r="MA3" s="1534">
        <v>0</v>
      </c>
      <c r="MB3" s="1534">
        <v>0</v>
      </c>
      <c r="MC3" s="1534">
        <v>0</v>
      </c>
      <c r="MD3" s="1534">
        <v>0</v>
      </c>
      <c r="ME3" s="1534">
        <v>0</v>
      </c>
      <c r="MF3" s="1534">
        <v>0</v>
      </c>
      <c r="MG3" s="1534">
        <v>0</v>
      </c>
      <c r="MH3" s="1534">
        <v>0</v>
      </c>
      <c r="MI3" s="1534">
        <v>0</v>
      </c>
      <c r="MJ3" s="1534">
        <v>0</v>
      </c>
      <c r="MK3" s="1534">
        <v>0</v>
      </c>
      <c r="ML3" s="1534">
        <v>0</v>
      </c>
      <c r="MM3" s="1534">
        <v>0</v>
      </c>
      <c r="MN3" s="1534">
        <v>0</v>
      </c>
      <c r="MO3" s="1534">
        <v>0</v>
      </c>
      <c r="MP3" s="1534">
        <v>0</v>
      </c>
      <c r="MQ3" s="1534">
        <v>0</v>
      </c>
      <c r="MR3" s="1534">
        <v>0</v>
      </c>
      <c r="MS3" s="1534">
        <v>0</v>
      </c>
      <c r="MT3" s="1534">
        <v>0</v>
      </c>
      <c r="MU3" s="1534">
        <v>0</v>
      </c>
      <c r="MV3" s="1534">
        <v>0</v>
      </c>
      <c r="MW3" s="1534">
        <v>0</v>
      </c>
      <c r="MX3" s="1534">
        <v>0</v>
      </c>
      <c r="MY3" s="1534">
        <v>0</v>
      </c>
      <c r="MZ3" s="1534">
        <v>0</v>
      </c>
      <c r="NA3" s="1534">
        <v>0</v>
      </c>
      <c r="NB3" s="1534">
        <v>0</v>
      </c>
      <c r="NC3" s="1534">
        <v>0</v>
      </c>
      <c r="ND3" s="1534">
        <v>0</v>
      </c>
      <c r="NE3" s="1534">
        <v>0</v>
      </c>
      <c r="NF3" s="1534">
        <v>0</v>
      </c>
      <c r="NG3" s="1534">
        <v>0</v>
      </c>
      <c r="NH3" s="1534">
        <v>0</v>
      </c>
      <c r="NI3" s="1534">
        <v>0</v>
      </c>
      <c r="NJ3" s="1534">
        <v>0</v>
      </c>
      <c r="NK3" s="1534">
        <v>0</v>
      </c>
      <c r="NL3" s="1534">
        <v>0</v>
      </c>
      <c r="NM3" s="1534">
        <v>0</v>
      </c>
      <c r="NN3" s="1534">
        <v>0</v>
      </c>
      <c r="NO3" s="1534">
        <v>0</v>
      </c>
      <c r="NP3" s="1534">
        <v>0</v>
      </c>
      <c r="NQ3" s="1534">
        <v>0</v>
      </c>
      <c r="NR3" s="1534">
        <v>0</v>
      </c>
      <c r="NS3" s="1534">
        <v>0</v>
      </c>
      <c r="NT3" s="1534">
        <v>0</v>
      </c>
      <c r="NU3" s="1534">
        <v>0</v>
      </c>
      <c r="NV3" s="1534">
        <v>0</v>
      </c>
      <c r="NW3" s="1534">
        <v>0</v>
      </c>
      <c r="NX3" s="1534">
        <v>0</v>
      </c>
      <c r="NY3" s="1534">
        <v>0</v>
      </c>
      <c r="NZ3" s="1534">
        <v>0</v>
      </c>
      <c r="OA3" s="1534">
        <v>0</v>
      </c>
      <c r="OB3" s="1534">
        <v>0</v>
      </c>
      <c r="OC3" s="1534">
        <v>0</v>
      </c>
      <c r="OD3" s="1534">
        <v>0</v>
      </c>
      <c r="OE3" s="1534">
        <v>0</v>
      </c>
      <c r="OF3" s="1534">
        <v>0</v>
      </c>
      <c r="OG3" s="1534">
        <v>0</v>
      </c>
      <c r="OH3" s="1534">
        <v>0</v>
      </c>
      <c r="OI3" s="1534">
        <v>0</v>
      </c>
      <c r="OJ3" s="1534">
        <v>0</v>
      </c>
      <c r="OK3" s="1534">
        <v>0</v>
      </c>
      <c r="OL3" s="1534">
        <v>0</v>
      </c>
      <c r="OM3" s="1534">
        <v>0</v>
      </c>
      <c r="ON3" s="1534">
        <v>0</v>
      </c>
      <c r="OO3" s="1534">
        <v>0</v>
      </c>
      <c r="OP3" s="1534">
        <v>0</v>
      </c>
      <c r="OQ3" s="1534">
        <v>0</v>
      </c>
      <c r="OR3" s="1534">
        <v>0</v>
      </c>
      <c r="OS3" s="1534">
        <v>0</v>
      </c>
      <c r="OT3" s="1534">
        <v>0</v>
      </c>
      <c r="OU3" s="1534">
        <v>0</v>
      </c>
      <c r="OV3" s="1534">
        <v>0</v>
      </c>
      <c r="OW3" s="1534">
        <v>0</v>
      </c>
      <c r="OX3" s="1534">
        <v>0</v>
      </c>
      <c r="OY3" s="1534">
        <v>0</v>
      </c>
      <c r="OZ3" s="1534">
        <v>0</v>
      </c>
      <c r="PA3" s="1534">
        <v>0</v>
      </c>
      <c r="PB3" s="1534">
        <v>0</v>
      </c>
      <c r="PC3" s="1534">
        <v>0</v>
      </c>
      <c r="PD3" s="1534">
        <v>0</v>
      </c>
      <c r="PE3" s="1534">
        <v>0</v>
      </c>
      <c r="PF3" s="1534">
        <v>0</v>
      </c>
      <c r="PG3" s="1534">
        <v>0</v>
      </c>
      <c r="PH3" s="1534">
        <v>0</v>
      </c>
      <c r="PI3" s="1534">
        <v>0</v>
      </c>
      <c r="PJ3" s="1534">
        <v>0</v>
      </c>
      <c r="PK3" s="1534">
        <v>0</v>
      </c>
      <c r="PL3" s="1534">
        <v>0</v>
      </c>
      <c r="PM3" s="1534">
        <v>0</v>
      </c>
      <c r="PN3" s="1534">
        <v>0</v>
      </c>
      <c r="PO3" s="1534">
        <v>0</v>
      </c>
      <c r="PP3" s="1534">
        <v>0</v>
      </c>
      <c r="PQ3" s="1534">
        <v>0</v>
      </c>
      <c r="PR3" s="1534">
        <v>0</v>
      </c>
      <c r="PS3" s="1534">
        <v>0</v>
      </c>
      <c r="PT3" s="1534">
        <v>0</v>
      </c>
      <c r="PU3" s="1534">
        <v>0</v>
      </c>
      <c r="PV3" s="1534">
        <v>0</v>
      </c>
      <c r="PW3" s="1534">
        <v>0</v>
      </c>
      <c r="PX3" s="1534">
        <v>0</v>
      </c>
      <c r="PY3" s="1534">
        <v>0</v>
      </c>
      <c r="PZ3" s="1534">
        <v>0</v>
      </c>
      <c r="QA3" s="1534">
        <v>0</v>
      </c>
      <c r="QB3" s="1534">
        <v>0</v>
      </c>
      <c r="QC3" s="1534">
        <v>0</v>
      </c>
      <c r="QD3" s="1534">
        <v>0</v>
      </c>
      <c r="QE3" s="1534">
        <v>0</v>
      </c>
      <c r="QF3" s="1534">
        <v>0</v>
      </c>
      <c r="QG3" s="1534">
        <v>0</v>
      </c>
      <c r="QH3" s="1534">
        <v>0</v>
      </c>
      <c r="QI3" s="1534">
        <v>0</v>
      </c>
      <c r="QJ3" s="1534">
        <v>0</v>
      </c>
      <c r="QK3" s="1534">
        <v>0</v>
      </c>
      <c r="QL3" s="1534">
        <v>0</v>
      </c>
      <c r="QM3" s="1534">
        <v>0</v>
      </c>
      <c r="QN3" s="1534">
        <v>0</v>
      </c>
      <c r="QO3" s="1534">
        <v>0</v>
      </c>
      <c r="QP3" s="1534">
        <v>0</v>
      </c>
      <c r="QQ3" s="1534">
        <v>0</v>
      </c>
      <c r="QR3" s="1534">
        <v>0</v>
      </c>
      <c r="QS3" s="1534">
        <v>0</v>
      </c>
      <c r="QT3" s="1534">
        <v>0</v>
      </c>
      <c r="QU3" s="1534">
        <v>0</v>
      </c>
      <c r="QV3" s="1534">
        <v>0</v>
      </c>
      <c r="QW3" s="1534">
        <v>0</v>
      </c>
      <c r="QX3" s="1534">
        <v>0</v>
      </c>
      <c r="QY3" s="1534">
        <v>0</v>
      </c>
      <c r="QZ3" s="1534">
        <v>0</v>
      </c>
      <c r="RA3" s="1534">
        <v>0</v>
      </c>
      <c r="RB3" s="1534">
        <v>0</v>
      </c>
      <c r="RC3" s="1534">
        <v>0</v>
      </c>
      <c r="RD3" s="1534">
        <v>0</v>
      </c>
      <c r="RE3" s="1534">
        <v>0</v>
      </c>
      <c r="RF3" s="1534">
        <v>0</v>
      </c>
      <c r="RG3" s="1534">
        <v>0</v>
      </c>
    </row>
    <row r="4" spans="1:475" ht="15" thickBot="1" x14ac:dyDescent="0.35">
      <c r="A4" s="3129" t="s">
        <v>472</v>
      </c>
      <c r="B4" s="1534">
        <v>43</v>
      </c>
      <c r="C4" s="1534">
        <v>136</v>
      </c>
      <c r="D4" s="1534">
        <v>88</v>
      </c>
      <c r="E4" s="1534">
        <v>73</v>
      </c>
      <c r="F4" s="1534">
        <v>7</v>
      </c>
      <c r="G4" s="1534">
        <v>178</v>
      </c>
      <c r="H4" s="1534">
        <v>95</v>
      </c>
      <c r="I4" s="1534">
        <v>101</v>
      </c>
      <c r="J4" s="1534">
        <v>82</v>
      </c>
      <c r="K4" s="1534">
        <v>84</v>
      </c>
      <c r="L4" s="1534">
        <v>148</v>
      </c>
      <c r="M4" s="1534">
        <v>95</v>
      </c>
      <c r="N4" s="1534">
        <v>196</v>
      </c>
      <c r="O4" s="1534">
        <v>190</v>
      </c>
      <c r="P4" s="1534">
        <v>228</v>
      </c>
      <c r="Q4" s="1534">
        <v>83</v>
      </c>
      <c r="R4" s="1534">
        <v>88</v>
      </c>
      <c r="S4" s="1534">
        <v>67</v>
      </c>
      <c r="T4" s="1534">
        <v>59</v>
      </c>
      <c r="U4" s="1534">
        <v>44</v>
      </c>
      <c r="V4" s="1534">
        <v>94</v>
      </c>
      <c r="W4" s="1534">
        <v>101</v>
      </c>
      <c r="X4" s="1534">
        <v>152</v>
      </c>
      <c r="Y4" s="1534">
        <v>47</v>
      </c>
      <c r="Z4" s="1534">
        <v>41</v>
      </c>
      <c r="AA4" s="1534">
        <v>92</v>
      </c>
      <c r="AB4" s="1534">
        <v>117</v>
      </c>
      <c r="AC4" s="1534">
        <v>111</v>
      </c>
      <c r="AD4" s="1534">
        <v>0</v>
      </c>
      <c r="AE4" s="1534">
        <v>101</v>
      </c>
      <c r="AF4" s="1534">
        <v>54</v>
      </c>
      <c r="AG4" s="1534">
        <v>202</v>
      </c>
      <c r="AH4" s="1534">
        <v>217</v>
      </c>
      <c r="AI4" s="1534">
        <v>191</v>
      </c>
      <c r="AJ4" s="1534">
        <v>293</v>
      </c>
      <c r="AK4" s="1534">
        <v>67</v>
      </c>
      <c r="AL4" s="1534">
        <v>16</v>
      </c>
      <c r="AM4" s="1534">
        <v>136</v>
      </c>
      <c r="AN4" s="1534">
        <v>108</v>
      </c>
      <c r="AO4" s="1534">
        <v>60</v>
      </c>
      <c r="AP4" s="1534">
        <v>90</v>
      </c>
      <c r="AQ4" s="1534">
        <v>166</v>
      </c>
      <c r="AR4" s="1534">
        <v>57</v>
      </c>
      <c r="AS4" s="1534">
        <v>77</v>
      </c>
      <c r="AT4" s="1534">
        <v>62</v>
      </c>
      <c r="AU4" s="1534">
        <v>118</v>
      </c>
      <c r="AV4" s="1534">
        <v>99</v>
      </c>
      <c r="AW4" s="1534">
        <v>88</v>
      </c>
      <c r="AX4" s="1534">
        <v>99</v>
      </c>
      <c r="AY4" s="1534">
        <v>56</v>
      </c>
      <c r="AZ4" s="1534">
        <v>77</v>
      </c>
      <c r="BA4" s="1534">
        <v>0</v>
      </c>
      <c r="BB4" s="1534">
        <v>132</v>
      </c>
      <c r="BC4" s="1534">
        <v>95</v>
      </c>
      <c r="BD4" s="1534">
        <v>182</v>
      </c>
      <c r="BE4" s="1534">
        <v>400</v>
      </c>
      <c r="BF4" s="1534">
        <v>114</v>
      </c>
      <c r="BG4" s="1534">
        <v>96</v>
      </c>
      <c r="BH4" s="1534">
        <v>69</v>
      </c>
      <c r="BI4" s="1534">
        <v>60</v>
      </c>
      <c r="BJ4" s="1534">
        <v>67</v>
      </c>
      <c r="BK4" s="1534">
        <v>71</v>
      </c>
      <c r="BL4" s="1534">
        <v>53</v>
      </c>
      <c r="BM4" s="1534">
        <v>43</v>
      </c>
      <c r="BN4" s="1534">
        <v>47</v>
      </c>
      <c r="BO4" s="1534">
        <v>58</v>
      </c>
      <c r="BP4" s="1534">
        <v>68</v>
      </c>
      <c r="BQ4" s="1534">
        <v>76</v>
      </c>
      <c r="BR4" s="1534">
        <v>50</v>
      </c>
      <c r="BS4" s="1534">
        <v>58</v>
      </c>
      <c r="BT4" s="1534">
        <v>50</v>
      </c>
      <c r="BU4" s="1534">
        <v>110</v>
      </c>
      <c r="BV4" s="1534">
        <v>66</v>
      </c>
      <c r="BW4" s="1534">
        <v>87</v>
      </c>
      <c r="BX4" s="1534">
        <v>68</v>
      </c>
      <c r="BY4" s="1534">
        <v>155</v>
      </c>
      <c r="BZ4" s="1534">
        <v>178</v>
      </c>
      <c r="CA4" s="1534">
        <v>152</v>
      </c>
      <c r="CB4" s="1534">
        <v>68</v>
      </c>
      <c r="CC4" s="1534">
        <v>34</v>
      </c>
      <c r="CD4" s="1534">
        <v>80</v>
      </c>
      <c r="CE4" s="1534">
        <v>61</v>
      </c>
      <c r="CF4" s="1534">
        <v>70</v>
      </c>
      <c r="CG4" s="1534">
        <v>48</v>
      </c>
      <c r="CH4" s="1534">
        <v>28</v>
      </c>
      <c r="CI4" s="1534">
        <v>94</v>
      </c>
      <c r="CJ4" s="1534">
        <v>52</v>
      </c>
      <c r="CK4" s="1534">
        <v>51</v>
      </c>
      <c r="CL4" s="1534">
        <v>85</v>
      </c>
      <c r="CM4" s="1534">
        <v>42</v>
      </c>
      <c r="CN4" s="1534">
        <v>94</v>
      </c>
      <c r="CO4" s="1534">
        <v>83</v>
      </c>
      <c r="CP4" s="1534">
        <v>57</v>
      </c>
      <c r="CQ4" s="1534">
        <v>86</v>
      </c>
      <c r="CR4" s="1534">
        <v>54</v>
      </c>
      <c r="CS4" s="1534">
        <v>60</v>
      </c>
      <c r="CT4" s="1534">
        <v>66</v>
      </c>
      <c r="CU4" s="1534">
        <v>0</v>
      </c>
      <c r="CV4" s="1534">
        <v>169</v>
      </c>
      <c r="CW4" s="1534">
        <v>126</v>
      </c>
      <c r="CX4" s="1534">
        <v>134</v>
      </c>
      <c r="CY4" s="1534">
        <v>91</v>
      </c>
      <c r="CZ4" s="1534">
        <v>45</v>
      </c>
      <c r="DA4" s="1534">
        <v>35</v>
      </c>
      <c r="DB4" s="1534">
        <v>36</v>
      </c>
      <c r="DC4" s="1534">
        <v>0</v>
      </c>
      <c r="DD4" s="1534">
        <v>55</v>
      </c>
      <c r="DE4" s="1534">
        <v>51</v>
      </c>
      <c r="DF4" s="1534">
        <v>60</v>
      </c>
      <c r="DG4" s="1534">
        <v>32</v>
      </c>
      <c r="DH4" s="1534">
        <v>87</v>
      </c>
      <c r="DI4" s="1534">
        <v>70</v>
      </c>
      <c r="DJ4" s="1534">
        <v>65</v>
      </c>
      <c r="DK4" s="1534">
        <v>61</v>
      </c>
      <c r="DL4" s="1534">
        <v>50</v>
      </c>
      <c r="DM4" s="1534">
        <v>59</v>
      </c>
      <c r="DN4" s="1534">
        <v>88</v>
      </c>
      <c r="DO4" s="1534">
        <v>89</v>
      </c>
      <c r="DP4" s="1534">
        <v>57</v>
      </c>
      <c r="DQ4" s="1534">
        <v>97</v>
      </c>
      <c r="DR4" s="1534">
        <v>281</v>
      </c>
      <c r="DS4" s="1534">
        <v>57</v>
      </c>
      <c r="DT4" s="1534">
        <v>56</v>
      </c>
      <c r="DU4" s="1534">
        <v>37</v>
      </c>
      <c r="DV4" s="1534">
        <v>32</v>
      </c>
      <c r="DW4" s="1534">
        <v>61</v>
      </c>
      <c r="DX4" s="1534">
        <v>56</v>
      </c>
      <c r="DY4" s="1534">
        <v>0</v>
      </c>
      <c r="DZ4" s="1534">
        <v>94</v>
      </c>
      <c r="EA4" s="1534">
        <v>42</v>
      </c>
      <c r="EB4" s="1534">
        <v>65</v>
      </c>
      <c r="EC4" s="1534">
        <v>67</v>
      </c>
      <c r="ED4" s="1534">
        <v>39</v>
      </c>
      <c r="EE4" s="1534">
        <v>40</v>
      </c>
      <c r="EF4" s="1534">
        <v>40</v>
      </c>
      <c r="EG4" s="1534">
        <v>11</v>
      </c>
      <c r="EH4" s="1534">
        <v>74</v>
      </c>
      <c r="EI4" s="1534">
        <v>70</v>
      </c>
      <c r="EJ4" s="1534">
        <v>94</v>
      </c>
      <c r="EK4" s="1534">
        <v>176</v>
      </c>
      <c r="EL4" s="1534">
        <v>107</v>
      </c>
      <c r="EM4" s="1534">
        <v>143</v>
      </c>
      <c r="EN4" s="1534">
        <v>178</v>
      </c>
      <c r="EO4" s="1534">
        <v>25</v>
      </c>
      <c r="EP4" s="1534">
        <v>44</v>
      </c>
      <c r="EQ4" s="1534">
        <v>51</v>
      </c>
      <c r="ER4" s="1534">
        <v>49</v>
      </c>
      <c r="ES4" s="1534">
        <v>42</v>
      </c>
      <c r="ET4" s="1534">
        <v>33</v>
      </c>
      <c r="EU4" s="1534">
        <v>49</v>
      </c>
      <c r="EV4" s="1534">
        <v>56</v>
      </c>
      <c r="EW4" s="1534">
        <v>53</v>
      </c>
      <c r="EX4" s="1534">
        <v>50</v>
      </c>
      <c r="EY4" s="1534">
        <v>37</v>
      </c>
      <c r="EZ4" s="1534">
        <v>76</v>
      </c>
      <c r="FA4" s="1534">
        <v>66</v>
      </c>
      <c r="FB4" s="1534">
        <v>58</v>
      </c>
      <c r="FC4" s="1534">
        <v>40</v>
      </c>
      <c r="FD4" s="1534">
        <v>34</v>
      </c>
      <c r="FE4" s="1534">
        <v>30</v>
      </c>
      <c r="FF4" s="1534">
        <v>44</v>
      </c>
      <c r="FG4" s="1534">
        <v>41</v>
      </c>
      <c r="FH4" s="1534">
        <v>110</v>
      </c>
      <c r="FI4" s="1534">
        <v>130</v>
      </c>
      <c r="FJ4" s="1534">
        <v>215</v>
      </c>
      <c r="FK4" s="1534">
        <v>57</v>
      </c>
      <c r="FL4" s="1534">
        <v>41</v>
      </c>
      <c r="FM4" s="1534">
        <v>40</v>
      </c>
      <c r="FN4" s="1534">
        <v>17</v>
      </c>
      <c r="FO4" s="1534">
        <v>35</v>
      </c>
      <c r="FP4" s="1534">
        <v>57</v>
      </c>
      <c r="FQ4" s="1534">
        <v>35</v>
      </c>
      <c r="FR4" s="1534">
        <v>36</v>
      </c>
      <c r="FS4" s="1534">
        <v>28</v>
      </c>
      <c r="FT4" s="1534">
        <v>0</v>
      </c>
      <c r="FU4" s="1534">
        <v>65</v>
      </c>
      <c r="FV4" s="1534">
        <v>46</v>
      </c>
      <c r="FW4" s="1534">
        <v>68</v>
      </c>
      <c r="FX4" s="1534">
        <v>37</v>
      </c>
      <c r="FY4" s="1534">
        <v>55</v>
      </c>
      <c r="FZ4" s="1534">
        <v>55</v>
      </c>
      <c r="GA4" s="1534">
        <v>37</v>
      </c>
      <c r="GB4" s="1534">
        <v>43</v>
      </c>
      <c r="GC4" s="1534">
        <v>32</v>
      </c>
      <c r="GD4" s="1534">
        <v>244</v>
      </c>
      <c r="GE4" s="1534">
        <v>156</v>
      </c>
      <c r="GF4" s="1534">
        <v>43</v>
      </c>
      <c r="GG4" s="1534">
        <v>40</v>
      </c>
      <c r="GH4" s="1534">
        <v>16</v>
      </c>
      <c r="GI4" s="1534">
        <v>47</v>
      </c>
      <c r="GJ4" s="1534">
        <v>46</v>
      </c>
      <c r="GK4" s="1534">
        <v>39</v>
      </c>
      <c r="GL4" s="1534">
        <v>39</v>
      </c>
      <c r="GM4" s="1534">
        <v>32</v>
      </c>
      <c r="GN4" s="1534">
        <v>58</v>
      </c>
      <c r="GO4" s="1534">
        <v>42</v>
      </c>
      <c r="GP4" s="1534">
        <v>57</v>
      </c>
      <c r="GQ4" s="1534">
        <v>46</v>
      </c>
      <c r="GR4" s="1534">
        <v>41</v>
      </c>
      <c r="GS4" s="1534">
        <v>30</v>
      </c>
      <c r="GT4" s="1534">
        <v>25</v>
      </c>
      <c r="GU4" s="1534">
        <v>65</v>
      </c>
      <c r="GV4" s="1534">
        <v>1</v>
      </c>
      <c r="GW4" s="1534">
        <v>72</v>
      </c>
      <c r="GX4" s="1534">
        <v>76</v>
      </c>
      <c r="GY4" s="1534">
        <v>66</v>
      </c>
      <c r="GZ4" s="1534">
        <v>133</v>
      </c>
      <c r="HA4" s="1534">
        <v>248</v>
      </c>
      <c r="HB4" s="1534">
        <v>181</v>
      </c>
      <c r="HC4" s="1534">
        <v>43</v>
      </c>
      <c r="HD4" s="1534">
        <v>37</v>
      </c>
      <c r="HE4" s="1534">
        <v>48</v>
      </c>
      <c r="HF4" s="1534">
        <v>28</v>
      </c>
      <c r="HG4" s="1534">
        <v>25</v>
      </c>
      <c r="HH4" s="1534">
        <v>51</v>
      </c>
      <c r="HI4" s="1534">
        <v>31</v>
      </c>
      <c r="HJ4" s="1534">
        <v>26</v>
      </c>
      <c r="HK4" s="1534">
        <v>56</v>
      </c>
      <c r="HL4" s="1534">
        <v>64</v>
      </c>
      <c r="HM4" s="1534">
        <v>95</v>
      </c>
      <c r="HN4" s="1534">
        <v>87</v>
      </c>
      <c r="HO4" s="1534">
        <v>81</v>
      </c>
      <c r="HP4" s="1534">
        <v>78</v>
      </c>
      <c r="HQ4" s="1534">
        <v>62</v>
      </c>
      <c r="HR4" s="1534">
        <v>84</v>
      </c>
      <c r="HS4" s="1534">
        <v>86</v>
      </c>
      <c r="HT4" s="1534">
        <v>71</v>
      </c>
      <c r="HU4" s="1534">
        <v>176</v>
      </c>
      <c r="HV4" s="1534">
        <v>306</v>
      </c>
      <c r="HW4" s="1534">
        <v>255</v>
      </c>
      <c r="HX4" s="1534">
        <v>30</v>
      </c>
      <c r="HY4" s="1534">
        <v>43</v>
      </c>
      <c r="HZ4" s="1534"/>
      <c r="IA4" s="1534">
        <v>37</v>
      </c>
      <c r="IB4" s="1534">
        <v>48</v>
      </c>
      <c r="IC4" s="1534">
        <v>55</v>
      </c>
      <c r="ID4" s="1534">
        <v>45</v>
      </c>
      <c r="IE4" s="1534">
        <v>51</v>
      </c>
      <c r="IF4" s="1534">
        <v>0</v>
      </c>
      <c r="IG4" s="1534">
        <v>0</v>
      </c>
      <c r="IH4" s="1534">
        <v>105</v>
      </c>
      <c r="II4" s="1534">
        <v>55</v>
      </c>
      <c r="IJ4" s="1534">
        <v>86</v>
      </c>
      <c r="IK4" s="1534">
        <v>54</v>
      </c>
      <c r="IL4" s="1534">
        <v>54</v>
      </c>
      <c r="IM4" s="1534">
        <v>95</v>
      </c>
      <c r="IN4" s="1534">
        <v>85</v>
      </c>
      <c r="IO4" s="1534">
        <v>84</v>
      </c>
      <c r="IP4" s="1534">
        <v>58</v>
      </c>
      <c r="IQ4" s="1534">
        <v>231</v>
      </c>
      <c r="IR4" s="1534">
        <v>66</v>
      </c>
      <c r="IS4" s="1534">
        <v>171</v>
      </c>
      <c r="IT4" s="1534">
        <v>309</v>
      </c>
      <c r="IU4" s="1534">
        <v>62</v>
      </c>
      <c r="IV4" s="1534">
        <v>111</v>
      </c>
      <c r="IW4" s="1534">
        <v>53</v>
      </c>
      <c r="IX4" s="1534">
        <v>99</v>
      </c>
      <c r="IY4" s="1534">
        <v>42</v>
      </c>
      <c r="IZ4" s="1534">
        <v>64</v>
      </c>
      <c r="JA4" s="1534">
        <v>88</v>
      </c>
      <c r="JB4" s="1534"/>
      <c r="JC4" s="1534">
        <v>81</v>
      </c>
      <c r="JD4" s="1534">
        <v>54</v>
      </c>
      <c r="JE4" s="1534">
        <v>54</v>
      </c>
      <c r="JF4" s="1534">
        <v>72</v>
      </c>
      <c r="JG4" s="1534">
        <v>34</v>
      </c>
      <c r="JH4" s="1534">
        <v>39</v>
      </c>
      <c r="JI4" s="1534">
        <v>45</v>
      </c>
      <c r="JJ4" s="1534">
        <v>15</v>
      </c>
      <c r="JK4" s="1534">
        <v>170</v>
      </c>
      <c r="JL4" s="1534">
        <v>180</v>
      </c>
      <c r="JM4" s="1534">
        <v>218</v>
      </c>
      <c r="JN4" s="1534">
        <v>45</v>
      </c>
      <c r="JO4" s="1534">
        <v>38</v>
      </c>
      <c r="JP4" s="1534">
        <v>42</v>
      </c>
      <c r="JQ4" s="1534">
        <v>45</v>
      </c>
      <c r="JR4" s="1534">
        <v>24</v>
      </c>
      <c r="JS4" s="1534">
        <v>37</v>
      </c>
      <c r="JT4" s="1534">
        <v>31</v>
      </c>
      <c r="JU4" s="1534">
        <v>30</v>
      </c>
      <c r="JV4" s="1534">
        <v>45</v>
      </c>
      <c r="JW4" s="1534">
        <v>28</v>
      </c>
      <c r="JX4" s="1534">
        <v>49</v>
      </c>
      <c r="JY4" s="1534">
        <v>50</v>
      </c>
      <c r="JZ4" s="1534">
        <v>56</v>
      </c>
      <c r="KA4" s="1534">
        <v>51</v>
      </c>
      <c r="KB4" s="1534">
        <v>36</v>
      </c>
      <c r="KC4" s="1534">
        <v>47</v>
      </c>
      <c r="KD4" s="1534">
        <v>64</v>
      </c>
      <c r="KE4" s="1534">
        <v>46</v>
      </c>
      <c r="KF4" s="1534">
        <v>57</v>
      </c>
      <c r="KG4" s="1534">
        <v>414</v>
      </c>
      <c r="KH4" s="1534">
        <v>43</v>
      </c>
      <c r="KI4" s="1534">
        <v>19</v>
      </c>
      <c r="KJ4" s="1534">
        <v>40</v>
      </c>
      <c r="KK4" s="1534">
        <v>29</v>
      </c>
      <c r="KL4" s="1534">
        <v>30</v>
      </c>
      <c r="KM4" s="1534">
        <v>35</v>
      </c>
      <c r="KN4" s="1534">
        <v>37</v>
      </c>
      <c r="KO4" s="1534">
        <v>45</v>
      </c>
      <c r="KP4" s="1534">
        <v>54</v>
      </c>
      <c r="KQ4" s="1534">
        <v>30</v>
      </c>
      <c r="KR4" s="1534">
        <v>46</v>
      </c>
      <c r="KS4" s="1534">
        <v>33</v>
      </c>
      <c r="KT4" s="1534">
        <v>59</v>
      </c>
      <c r="KU4" s="1534">
        <v>27</v>
      </c>
      <c r="KV4" s="1534">
        <v>29</v>
      </c>
      <c r="KW4" s="1534">
        <v>40</v>
      </c>
      <c r="KX4" s="1534">
        <v>0</v>
      </c>
      <c r="KY4" s="1534">
        <v>47</v>
      </c>
      <c r="KZ4" s="1534">
        <v>44</v>
      </c>
      <c r="LA4" s="1534">
        <v>45</v>
      </c>
      <c r="LB4" s="1534">
        <v>333</v>
      </c>
      <c r="LC4" s="1534">
        <v>155</v>
      </c>
      <c r="LD4" s="1534">
        <v>8</v>
      </c>
      <c r="LE4" s="1534">
        <v>21</v>
      </c>
      <c r="LF4" s="1534">
        <v>0</v>
      </c>
      <c r="LG4" s="1534">
        <v>22</v>
      </c>
      <c r="LH4" s="1534">
        <v>1</v>
      </c>
      <c r="LI4" s="1534">
        <v>0</v>
      </c>
      <c r="LJ4" s="1534">
        <v>0</v>
      </c>
      <c r="LK4" s="1534">
        <v>0</v>
      </c>
      <c r="LL4" s="1534">
        <v>0</v>
      </c>
      <c r="LM4" s="1534">
        <v>0</v>
      </c>
      <c r="LN4" s="1534">
        <v>0</v>
      </c>
      <c r="LO4" s="1534">
        <v>0</v>
      </c>
      <c r="LP4" s="1534">
        <v>0</v>
      </c>
      <c r="LQ4" s="1534">
        <v>0</v>
      </c>
      <c r="LR4" s="1534">
        <v>0</v>
      </c>
      <c r="LS4" s="1534">
        <v>0</v>
      </c>
      <c r="LT4" s="1534">
        <v>0</v>
      </c>
      <c r="LU4" s="1534">
        <v>0</v>
      </c>
      <c r="LV4" s="1534">
        <v>0</v>
      </c>
      <c r="LW4" s="1534">
        <v>0</v>
      </c>
      <c r="LX4" s="1534">
        <v>0</v>
      </c>
      <c r="LY4" s="1534">
        <v>0</v>
      </c>
      <c r="LZ4" s="1534">
        <v>0</v>
      </c>
      <c r="MA4" s="1534">
        <v>0</v>
      </c>
      <c r="MB4" s="1534">
        <v>0</v>
      </c>
      <c r="MC4" s="1534">
        <v>0</v>
      </c>
      <c r="MD4" s="1534">
        <v>0</v>
      </c>
      <c r="ME4" s="1534">
        <v>0</v>
      </c>
      <c r="MF4" s="1534">
        <v>0</v>
      </c>
      <c r="MG4" s="1534">
        <v>0</v>
      </c>
      <c r="MH4" s="1534">
        <v>0</v>
      </c>
      <c r="MI4" s="1534">
        <v>0</v>
      </c>
      <c r="MJ4" s="1534">
        <v>0</v>
      </c>
      <c r="MK4" s="1534">
        <v>0</v>
      </c>
      <c r="ML4" s="1534">
        <v>0</v>
      </c>
      <c r="MM4" s="1534">
        <v>0</v>
      </c>
      <c r="MN4" s="1534">
        <v>0</v>
      </c>
      <c r="MO4" s="1534">
        <v>0</v>
      </c>
      <c r="MP4" s="1534">
        <v>0</v>
      </c>
      <c r="MQ4" s="1534">
        <v>0</v>
      </c>
      <c r="MR4" s="1534">
        <v>0</v>
      </c>
      <c r="MS4" s="1534">
        <v>0</v>
      </c>
      <c r="MT4" s="1534">
        <v>0</v>
      </c>
      <c r="MU4" s="1534">
        <v>0</v>
      </c>
      <c r="MV4" s="1534">
        <v>0</v>
      </c>
      <c r="MW4" s="1534">
        <v>0</v>
      </c>
      <c r="MX4" s="1534">
        <v>0</v>
      </c>
      <c r="MY4" s="1534">
        <v>0</v>
      </c>
      <c r="MZ4" s="1534">
        <v>0</v>
      </c>
      <c r="NA4" s="1534">
        <v>0</v>
      </c>
      <c r="NB4" s="1534">
        <v>0</v>
      </c>
      <c r="NC4" s="1534">
        <v>0</v>
      </c>
      <c r="ND4" s="1534">
        <v>0</v>
      </c>
      <c r="NE4" s="1534">
        <v>0</v>
      </c>
      <c r="NF4" s="1534">
        <v>0</v>
      </c>
      <c r="NG4" s="1534">
        <v>0</v>
      </c>
      <c r="NH4" s="1534">
        <v>0</v>
      </c>
      <c r="NI4" s="1534">
        <v>0</v>
      </c>
      <c r="NJ4" s="1534">
        <v>0</v>
      </c>
      <c r="NK4" s="1534">
        <v>0</v>
      </c>
      <c r="NL4" s="1534">
        <v>0</v>
      </c>
      <c r="NM4" s="1534">
        <v>0</v>
      </c>
      <c r="NN4" s="1534">
        <v>0</v>
      </c>
      <c r="NO4" s="1534">
        <v>0</v>
      </c>
      <c r="NP4" s="1534">
        <v>0</v>
      </c>
      <c r="NQ4" s="1534">
        <v>0</v>
      </c>
      <c r="NR4" s="1534">
        <v>0</v>
      </c>
      <c r="NS4" s="1534">
        <v>0</v>
      </c>
      <c r="NT4" s="1534">
        <v>0</v>
      </c>
      <c r="NU4" s="1534">
        <v>0</v>
      </c>
      <c r="NV4" s="1534">
        <v>0</v>
      </c>
      <c r="NW4" s="1534">
        <v>0</v>
      </c>
      <c r="NX4" s="1534">
        <v>0</v>
      </c>
      <c r="NY4" s="1534">
        <v>0</v>
      </c>
      <c r="NZ4" s="1534">
        <v>0</v>
      </c>
      <c r="OA4" s="1534">
        <v>0</v>
      </c>
      <c r="OB4" s="1534">
        <v>0</v>
      </c>
      <c r="OC4" s="1534">
        <v>0</v>
      </c>
      <c r="OD4" s="1534">
        <v>0</v>
      </c>
      <c r="OE4" s="1534">
        <v>0</v>
      </c>
      <c r="OF4" s="1534">
        <v>0</v>
      </c>
      <c r="OG4" s="1534">
        <v>0</v>
      </c>
      <c r="OH4" s="1534">
        <v>0</v>
      </c>
      <c r="OI4" s="1534">
        <v>0</v>
      </c>
      <c r="OJ4" s="1534">
        <v>0</v>
      </c>
      <c r="OK4" s="1534">
        <v>0</v>
      </c>
      <c r="OL4" s="1534">
        <v>0</v>
      </c>
      <c r="OM4" s="1534">
        <v>0</v>
      </c>
      <c r="ON4" s="1534">
        <v>0</v>
      </c>
      <c r="OO4" s="1534">
        <v>0</v>
      </c>
      <c r="OP4" s="1534">
        <v>0</v>
      </c>
      <c r="OQ4" s="1534">
        <v>0</v>
      </c>
      <c r="OR4" s="1534">
        <v>0</v>
      </c>
      <c r="OS4" s="1534">
        <v>0</v>
      </c>
      <c r="OT4" s="1534">
        <v>0</v>
      </c>
      <c r="OU4" s="1534">
        <v>0</v>
      </c>
      <c r="OV4" s="1534">
        <v>0</v>
      </c>
      <c r="OW4" s="1534">
        <v>0</v>
      </c>
      <c r="OX4" s="1534">
        <v>0</v>
      </c>
      <c r="OY4" s="1534">
        <v>0</v>
      </c>
      <c r="OZ4" s="1534">
        <v>0</v>
      </c>
      <c r="PA4" s="1534">
        <v>0</v>
      </c>
      <c r="PB4" s="1534">
        <v>0</v>
      </c>
      <c r="PC4" s="1534">
        <v>0</v>
      </c>
      <c r="PD4" s="1534">
        <v>0</v>
      </c>
      <c r="PE4" s="1534">
        <v>0</v>
      </c>
      <c r="PF4" s="1534">
        <v>0</v>
      </c>
      <c r="PG4" s="1534">
        <v>0</v>
      </c>
      <c r="PH4" s="1534">
        <v>0</v>
      </c>
      <c r="PI4" s="1534">
        <v>0</v>
      </c>
      <c r="PJ4" s="1534">
        <v>0</v>
      </c>
      <c r="PK4" s="1534">
        <v>0</v>
      </c>
      <c r="PL4" s="1534">
        <v>0</v>
      </c>
      <c r="PM4" s="1534">
        <v>0</v>
      </c>
      <c r="PN4" s="1534">
        <v>0</v>
      </c>
      <c r="PO4" s="1534">
        <v>0</v>
      </c>
      <c r="PP4" s="1534">
        <v>0</v>
      </c>
      <c r="PQ4" s="1534">
        <v>0</v>
      </c>
      <c r="PR4" s="1534">
        <v>0</v>
      </c>
      <c r="PS4" s="1534">
        <v>0</v>
      </c>
      <c r="PT4" s="1534">
        <v>0</v>
      </c>
      <c r="PU4" s="1534">
        <v>0</v>
      </c>
      <c r="PV4" s="1534">
        <v>0</v>
      </c>
      <c r="PW4" s="1534">
        <v>0</v>
      </c>
      <c r="PX4" s="1534">
        <v>0</v>
      </c>
      <c r="PY4" s="1534">
        <v>0</v>
      </c>
      <c r="PZ4" s="1534">
        <v>0</v>
      </c>
      <c r="QA4" s="1534">
        <v>0</v>
      </c>
      <c r="QB4" s="1534">
        <v>0</v>
      </c>
      <c r="QC4" s="1534">
        <v>0</v>
      </c>
      <c r="QD4" s="1534">
        <v>0</v>
      </c>
      <c r="QE4" s="1534">
        <v>0</v>
      </c>
      <c r="QF4" s="1534">
        <v>0</v>
      </c>
      <c r="QG4" s="1534">
        <v>0</v>
      </c>
      <c r="QH4" s="1534">
        <v>0</v>
      </c>
      <c r="QI4" s="1534">
        <v>0</v>
      </c>
      <c r="QJ4" s="1534">
        <v>0</v>
      </c>
      <c r="QK4" s="1534">
        <v>0</v>
      </c>
      <c r="QL4" s="1534">
        <v>0</v>
      </c>
      <c r="QM4" s="1534">
        <v>0</v>
      </c>
      <c r="QN4" s="1534">
        <v>0</v>
      </c>
      <c r="QO4" s="1534">
        <v>0</v>
      </c>
      <c r="QP4" s="1534">
        <v>0</v>
      </c>
      <c r="QQ4" s="1534">
        <v>0</v>
      </c>
      <c r="QR4" s="1534">
        <v>0</v>
      </c>
      <c r="QS4" s="1534">
        <v>0</v>
      </c>
      <c r="QT4" s="1534">
        <v>0</v>
      </c>
      <c r="QU4" s="1534">
        <v>0</v>
      </c>
      <c r="QV4" s="1534">
        <v>0</v>
      </c>
      <c r="QW4" s="1534">
        <v>0</v>
      </c>
      <c r="QX4" s="1534">
        <v>0</v>
      </c>
      <c r="QY4" s="1534">
        <v>0</v>
      </c>
      <c r="QZ4" s="1534">
        <v>0</v>
      </c>
      <c r="RA4" s="1534">
        <v>0</v>
      </c>
      <c r="RB4" s="1534">
        <v>0</v>
      </c>
      <c r="RC4" s="1534">
        <v>0</v>
      </c>
      <c r="RD4" s="1534">
        <v>0</v>
      </c>
      <c r="RE4" s="1534">
        <v>0</v>
      </c>
      <c r="RF4" s="1534">
        <v>0</v>
      </c>
      <c r="RG4" s="1534">
        <v>0</v>
      </c>
    </row>
    <row r="5" spans="1:475" ht="13.8" thickBot="1" x14ac:dyDescent="0.3">
      <c r="A5" s="3126" t="s">
        <v>471</v>
      </c>
      <c r="B5" s="1534">
        <f t="shared" ref="B5:H5" si="0">SUM(B3:B4)</f>
        <v>93</v>
      </c>
      <c r="C5" s="1534">
        <f t="shared" si="0"/>
        <v>219</v>
      </c>
      <c r="D5" s="1534">
        <f t="shared" si="0"/>
        <v>161</v>
      </c>
      <c r="E5" s="1534">
        <f t="shared" si="0"/>
        <v>143</v>
      </c>
      <c r="F5" s="1534">
        <f t="shared" si="0"/>
        <v>10</v>
      </c>
      <c r="G5" s="1534">
        <f t="shared" si="0"/>
        <v>330</v>
      </c>
      <c r="H5" s="1534">
        <f t="shared" si="0"/>
        <v>195</v>
      </c>
      <c r="I5" s="1534">
        <f t="shared" ref="I5:AN5" si="1">SUM(I3:I4)</f>
        <v>173</v>
      </c>
      <c r="J5" s="1534">
        <f t="shared" si="1"/>
        <v>142</v>
      </c>
      <c r="K5" s="1534">
        <f t="shared" si="1"/>
        <v>148</v>
      </c>
      <c r="L5" s="1534">
        <f t="shared" si="1"/>
        <v>223</v>
      </c>
      <c r="M5" s="1534">
        <f t="shared" si="1"/>
        <v>114</v>
      </c>
      <c r="N5" s="1534">
        <f t="shared" si="1"/>
        <v>273</v>
      </c>
      <c r="O5" s="1534">
        <f t="shared" si="1"/>
        <v>231</v>
      </c>
      <c r="P5" s="1534">
        <f t="shared" si="1"/>
        <v>300</v>
      </c>
      <c r="Q5" s="1534">
        <f t="shared" si="1"/>
        <v>151</v>
      </c>
      <c r="R5" s="1534">
        <f t="shared" si="1"/>
        <v>170</v>
      </c>
      <c r="S5" s="1534">
        <f t="shared" si="1"/>
        <v>124</v>
      </c>
      <c r="T5" s="1534">
        <f t="shared" si="1"/>
        <v>116</v>
      </c>
      <c r="U5" s="1534">
        <f t="shared" si="1"/>
        <v>97</v>
      </c>
      <c r="V5" s="1534">
        <f t="shared" si="1"/>
        <v>173</v>
      </c>
      <c r="W5" s="1534">
        <f t="shared" si="1"/>
        <v>213</v>
      </c>
      <c r="X5" s="1534">
        <f t="shared" si="1"/>
        <v>305</v>
      </c>
      <c r="Y5" s="1534">
        <f t="shared" si="1"/>
        <v>101</v>
      </c>
      <c r="Z5" s="1534">
        <f t="shared" si="1"/>
        <v>104</v>
      </c>
      <c r="AA5" s="1534">
        <f t="shared" si="1"/>
        <v>152</v>
      </c>
      <c r="AB5" s="1534">
        <f t="shared" si="1"/>
        <v>174</v>
      </c>
      <c r="AC5" s="1534">
        <f t="shared" si="1"/>
        <v>183</v>
      </c>
      <c r="AD5" s="1534">
        <f t="shared" si="1"/>
        <v>0</v>
      </c>
      <c r="AE5" s="1534">
        <f t="shared" si="1"/>
        <v>161</v>
      </c>
      <c r="AF5" s="1534">
        <f t="shared" si="1"/>
        <v>109</v>
      </c>
      <c r="AG5" s="1534">
        <f t="shared" si="1"/>
        <v>258</v>
      </c>
      <c r="AH5" s="1534">
        <f t="shared" si="1"/>
        <v>264</v>
      </c>
      <c r="AI5" s="1534">
        <f t="shared" si="1"/>
        <v>248</v>
      </c>
      <c r="AJ5" s="1534">
        <f t="shared" si="1"/>
        <v>342</v>
      </c>
      <c r="AK5" s="1534">
        <f t="shared" si="1"/>
        <v>134</v>
      </c>
      <c r="AL5" s="1534">
        <f t="shared" si="1"/>
        <v>30</v>
      </c>
      <c r="AM5" s="1534">
        <f t="shared" si="1"/>
        <v>217</v>
      </c>
      <c r="AN5" s="1534">
        <f t="shared" si="1"/>
        <v>176</v>
      </c>
      <c r="AO5" s="1534">
        <f t="shared" ref="AO5:BT5" si="2">SUM(AO3:AO4)</f>
        <v>111</v>
      </c>
      <c r="AP5" s="1534">
        <f t="shared" si="2"/>
        <v>144</v>
      </c>
      <c r="AQ5" s="1534">
        <f t="shared" si="2"/>
        <v>247</v>
      </c>
      <c r="AR5" s="1534">
        <f t="shared" si="2"/>
        <v>142</v>
      </c>
      <c r="AS5" s="1534">
        <f t="shared" si="2"/>
        <v>161</v>
      </c>
      <c r="AT5" s="1534">
        <f t="shared" si="2"/>
        <v>120</v>
      </c>
      <c r="AU5" s="1534">
        <f t="shared" si="2"/>
        <v>187</v>
      </c>
      <c r="AV5" s="1534">
        <f t="shared" si="2"/>
        <v>181</v>
      </c>
      <c r="AW5" s="1534">
        <f t="shared" si="2"/>
        <v>161</v>
      </c>
      <c r="AX5" s="1534">
        <f t="shared" si="2"/>
        <v>164</v>
      </c>
      <c r="AY5" s="1534">
        <f t="shared" si="2"/>
        <v>107</v>
      </c>
      <c r="AZ5" s="1534">
        <f t="shared" si="2"/>
        <v>131</v>
      </c>
      <c r="BA5" s="1534">
        <f t="shared" si="2"/>
        <v>0</v>
      </c>
      <c r="BB5" s="1534">
        <f t="shared" si="2"/>
        <v>199</v>
      </c>
      <c r="BC5" s="1534">
        <f t="shared" si="2"/>
        <v>150</v>
      </c>
      <c r="BD5" s="1534">
        <f t="shared" si="2"/>
        <v>235</v>
      </c>
      <c r="BE5" s="1534">
        <f t="shared" si="2"/>
        <v>436</v>
      </c>
      <c r="BF5" s="1534">
        <f t="shared" si="2"/>
        <v>168</v>
      </c>
      <c r="BG5" s="1534">
        <f t="shared" si="2"/>
        <v>152</v>
      </c>
      <c r="BH5" s="1534">
        <f t="shared" si="2"/>
        <v>122</v>
      </c>
      <c r="BI5" s="1534">
        <f t="shared" si="2"/>
        <v>103</v>
      </c>
      <c r="BJ5" s="1534">
        <f t="shared" si="2"/>
        <v>129</v>
      </c>
      <c r="BK5" s="1534">
        <f t="shared" si="2"/>
        <v>141</v>
      </c>
      <c r="BL5" s="1534">
        <f t="shared" si="2"/>
        <v>118</v>
      </c>
      <c r="BM5" s="1534">
        <f t="shared" si="2"/>
        <v>106</v>
      </c>
      <c r="BN5" s="1534">
        <f t="shared" si="2"/>
        <v>102</v>
      </c>
      <c r="BO5" s="1534">
        <f t="shared" si="2"/>
        <v>125</v>
      </c>
      <c r="BP5" s="1534">
        <f t="shared" si="2"/>
        <v>139</v>
      </c>
      <c r="BQ5" s="1534">
        <f t="shared" si="2"/>
        <v>153</v>
      </c>
      <c r="BR5" s="1534">
        <f t="shared" si="2"/>
        <v>88</v>
      </c>
      <c r="BS5" s="1534">
        <f t="shared" si="2"/>
        <v>125</v>
      </c>
      <c r="BT5" s="1534">
        <f t="shared" si="2"/>
        <v>104</v>
      </c>
      <c r="BU5" s="1534">
        <f t="shared" ref="BU5:BV5" si="3">SUM(BU3:BU4)</f>
        <v>156</v>
      </c>
      <c r="BV5" s="1534">
        <f t="shared" si="3"/>
        <v>105</v>
      </c>
      <c r="BW5" s="1534">
        <f t="shared" ref="BW5:BX5" si="4">SUM(BW3:BW4)</f>
        <v>127</v>
      </c>
      <c r="BX5" s="1534">
        <f t="shared" si="4"/>
        <v>107</v>
      </c>
      <c r="BY5" s="1534">
        <f t="shared" ref="BY5:BZ5" si="5">SUM(BY3:BY4)</f>
        <v>181</v>
      </c>
      <c r="BZ5" s="1534">
        <f t="shared" si="5"/>
        <v>229</v>
      </c>
      <c r="CA5" s="1534">
        <f t="shared" ref="CA5:CB5" si="6">SUM(CA3:CA4)</f>
        <v>204</v>
      </c>
      <c r="CB5" s="1534">
        <f t="shared" si="6"/>
        <v>134</v>
      </c>
      <c r="CC5" s="1534">
        <f t="shared" ref="CC5:CD5" si="7">SUM(CC3:CC4)</f>
        <v>77</v>
      </c>
      <c r="CD5" s="1534">
        <f t="shared" si="7"/>
        <v>130</v>
      </c>
      <c r="CE5" s="1534">
        <f t="shared" ref="CE5:CF5" si="8">SUM(CE3:CE4)</f>
        <v>104</v>
      </c>
      <c r="CF5" s="1534">
        <f t="shared" si="8"/>
        <v>120</v>
      </c>
      <c r="CG5" s="1534">
        <f t="shared" ref="CG5:CH5" si="9">SUM(CG3:CG4)</f>
        <v>83</v>
      </c>
      <c r="CH5" s="1534">
        <f t="shared" si="9"/>
        <v>66</v>
      </c>
      <c r="CI5" s="1534">
        <f t="shared" ref="CI5:CJ5" si="10">SUM(CI3:CI4)</f>
        <v>142</v>
      </c>
      <c r="CJ5" s="1534">
        <f t="shared" si="10"/>
        <v>113</v>
      </c>
      <c r="CK5" s="1534">
        <f t="shared" ref="CK5:CL5" si="11">SUM(CK3:CK4)</f>
        <v>110</v>
      </c>
      <c r="CL5" s="1534">
        <f t="shared" si="11"/>
        <v>139</v>
      </c>
      <c r="CM5" s="1534">
        <f t="shared" ref="CM5:CN5" si="12">SUM(CM3:CM4)</f>
        <v>72</v>
      </c>
      <c r="CN5" s="1534">
        <f t="shared" si="12"/>
        <v>145</v>
      </c>
      <c r="CO5" s="1534">
        <f t="shared" ref="CO5:CP5" si="13">SUM(CO3:CO4)</f>
        <v>144</v>
      </c>
      <c r="CP5" s="1534">
        <f t="shared" si="13"/>
        <v>114</v>
      </c>
      <c r="CQ5" s="1534">
        <f t="shared" ref="CQ5:CR5" si="14">SUM(CQ3:CQ4)</f>
        <v>138</v>
      </c>
      <c r="CR5" s="1534">
        <f t="shared" si="14"/>
        <v>96</v>
      </c>
      <c r="CS5" s="1534">
        <f t="shared" ref="CS5:CT5" si="15">SUM(CS3:CS4)</f>
        <v>94</v>
      </c>
      <c r="CT5" s="1534">
        <f t="shared" si="15"/>
        <v>113</v>
      </c>
      <c r="CU5" s="1534">
        <f t="shared" ref="CU5:CV5" si="16">SUM(CU3:CU4)</f>
        <v>0</v>
      </c>
      <c r="CV5" s="1534">
        <f t="shared" si="16"/>
        <v>266</v>
      </c>
      <c r="CW5" s="1534">
        <f t="shared" ref="CW5:CX5" si="17">SUM(CW3:CW4)</f>
        <v>187</v>
      </c>
      <c r="CX5" s="1534">
        <f t="shared" si="17"/>
        <v>171</v>
      </c>
      <c r="CY5" s="1534">
        <f t="shared" ref="CY5:CZ5" si="18">SUM(CY3:CY4)</f>
        <v>142</v>
      </c>
      <c r="CZ5" s="1534">
        <f t="shared" si="18"/>
        <v>88</v>
      </c>
      <c r="DA5" s="1534">
        <f t="shared" ref="DA5:DB5" si="19">SUM(DA3:DA4)</f>
        <v>71</v>
      </c>
      <c r="DB5" s="1534">
        <f t="shared" si="19"/>
        <v>76</v>
      </c>
      <c r="DC5" s="1534">
        <f t="shared" ref="DC5:DD5" si="20">SUM(DC3:DC4)</f>
        <v>0</v>
      </c>
      <c r="DD5" s="1534">
        <f t="shared" si="20"/>
        <v>97</v>
      </c>
      <c r="DE5" s="1534">
        <f t="shared" ref="DE5:DK5" si="21">SUM(DE3:DE4)</f>
        <v>98</v>
      </c>
      <c r="DF5" s="1534">
        <f t="shared" si="21"/>
        <v>122</v>
      </c>
      <c r="DG5" s="1534">
        <f t="shared" si="21"/>
        <v>83</v>
      </c>
      <c r="DH5" s="1534">
        <f t="shared" si="21"/>
        <v>142</v>
      </c>
      <c r="DI5" s="1534">
        <f t="shared" si="21"/>
        <v>133</v>
      </c>
      <c r="DJ5" s="1534">
        <f t="shared" si="21"/>
        <v>110</v>
      </c>
      <c r="DK5" s="1534">
        <f t="shared" si="21"/>
        <v>99</v>
      </c>
      <c r="DL5" s="1534">
        <f t="shared" ref="DL5:DP5" si="22">SUM(DL3:DL4)</f>
        <v>98</v>
      </c>
      <c r="DM5" s="1534">
        <f t="shared" si="22"/>
        <v>110</v>
      </c>
      <c r="DN5" s="1534">
        <f t="shared" si="22"/>
        <v>120</v>
      </c>
      <c r="DO5" s="1534">
        <f t="shared" si="22"/>
        <v>121</v>
      </c>
      <c r="DP5" s="1534">
        <f t="shared" si="22"/>
        <v>83</v>
      </c>
      <c r="DQ5" s="1534">
        <f t="shared" ref="DQ5:DT5" si="23">SUM(DQ3:DQ4)</f>
        <v>126</v>
      </c>
      <c r="DR5" s="1534">
        <f t="shared" si="23"/>
        <v>321</v>
      </c>
      <c r="DS5" s="1534">
        <f t="shared" si="23"/>
        <v>89</v>
      </c>
      <c r="DT5" s="1534">
        <f t="shared" si="23"/>
        <v>81</v>
      </c>
      <c r="DU5" s="1534">
        <f t="shared" ref="DU5:DV5" si="24">SUM(DU3:DU4)</f>
        <v>66</v>
      </c>
      <c r="DV5" s="1534">
        <f t="shared" si="24"/>
        <v>59</v>
      </c>
      <c r="DW5" s="1534">
        <f t="shared" ref="DW5:DX5" si="25">SUM(DW3:DW4)</f>
        <v>89</v>
      </c>
      <c r="DX5" s="1534">
        <f t="shared" si="25"/>
        <v>98</v>
      </c>
      <c r="DY5" s="1534">
        <f t="shared" ref="DY5:DZ5" si="26">SUM(DY3:DY4)</f>
        <v>0</v>
      </c>
      <c r="DZ5" s="1534">
        <f t="shared" si="26"/>
        <v>159</v>
      </c>
      <c r="EA5" s="1534">
        <f t="shared" ref="EA5:EB5" si="27">SUM(EA3:EA4)</f>
        <v>68</v>
      </c>
      <c r="EB5" s="1534">
        <f t="shared" si="27"/>
        <v>104</v>
      </c>
      <c r="EC5" s="1534">
        <f t="shared" ref="EC5:ED5" si="28">SUM(EC3:EC4)</f>
        <v>98</v>
      </c>
      <c r="ED5" s="1534">
        <f t="shared" si="28"/>
        <v>85</v>
      </c>
      <c r="EE5" s="1534">
        <f t="shared" ref="EE5:EF5" si="29">SUM(EE3:EE4)</f>
        <v>81</v>
      </c>
      <c r="EF5" s="1534">
        <f t="shared" si="29"/>
        <v>81</v>
      </c>
      <c r="EG5" s="1534">
        <f t="shared" ref="EG5:EK5" si="30">SUM(EG3:EG4)</f>
        <v>15</v>
      </c>
      <c r="EH5" s="1534">
        <f t="shared" si="30"/>
        <v>108</v>
      </c>
      <c r="EI5" s="1534">
        <f t="shared" si="30"/>
        <v>101</v>
      </c>
      <c r="EJ5" s="1534">
        <f t="shared" si="30"/>
        <v>149</v>
      </c>
      <c r="EK5" s="1534">
        <f t="shared" si="30"/>
        <v>238</v>
      </c>
      <c r="EL5" s="1534">
        <f t="shared" ref="EL5:EM5" si="31">SUM(EL3:EL4)</f>
        <v>133</v>
      </c>
      <c r="EM5" s="1534">
        <f t="shared" si="31"/>
        <v>171</v>
      </c>
      <c r="EN5" s="1534">
        <f t="shared" ref="EN5:EP5" si="32">SUM(EN3:EN4)</f>
        <v>196</v>
      </c>
      <c r="EO5" s="1534">
        <f t="shared" si="32"/>
        <v>51</v>
      </c>
      <c r="EP5" s="1534">
        <f t="shared" si="32"/>
        <v>75</v>
      </c>
      <c r="EQ5" s="1534">
        <f t="shared" ref="EQ5:EU5" si="33">SUM(EQ3:EQ4)</f>
        <v>89</v>
      </c>
      <c r="ER5" s="1534">
        <f t="shared" si="33"/>
        <v>75</v>
      </c>
      <c r="ES5" s="1534">
        <f t="shared" si="33"/>
        <v>72</v>
      </c>
      <c r="ET5" s="1534">
        <f t="shared" si="33"/>
        <v>57</v>
      </c>
      <c r="EU5" s="1534">
        <f t="shared" si="33"/>
        <v>79</v>
      </c>
      <c r="EV5" s="1534">
        <f t="shared" ref="EV5:EW5" si="34">SUM(EV3:EV4)</f>
        <v>92</v>
      </c>
      <c r="EW5" s="1534">
        <f t="shared" si="34"/>
        <v>95</v>
      </c>
      <c r="EX5" s="1534">
        <f t="shared" ref="EX5:EZ5" si="35">SUM(EX3:EX4)</f>
        <v>87</v>
      </c>
      <c r="EY5" s="1534">
        <f t="shared" si="35"/>
        <v>65</v>
      </c>
      <c r="EZ5" s="1534">
        <f t="shared" si="35"/>
        <v>116</v>
      </c>
      <c r="FA5" s="1534">
        <f t="shared" ref="FA5:FB5" si="36">SUM(FA3:FA4)</f>
        <v>122</v>
      </c>
      <c r="FB5" s="1534">
        <f t="shared" si="36"/>
        <v>110</v>
      </c>
      <c r="FC5" s="1534">
        <f t="shared" ref="FC5:FE5" si="37">SUM(FC3:FC4)</f>
        <v>66</v>
      </c>
      <c r="FD5" s="1534">
        <f t="shared" si="37"/>
        <v>55</v>
      </c>
      <c r="FE5" s="1534">
        <f t="shared" si="37"/>
        <v>50</v>
      </c>
      <c r="FF5" s="1534">
        <f t="shared" ref="FF5:FG5" si="38">SUM(FF3:FF4)</f>
        <v>69</v>
      </c>
      <c r="FG5" s="1534">
        <f t="shared" si="38"/>
        <v>63</v>
      </c>
      <c r="FH5" s="1534">
        <f t="shared" ref="FH5:FJ5" si="39">SUM(FH3:FH4)</f>
        <v>131</v>
      </c>
      <c r="FI5" s="1534">
        <f t="shared" si="39"/>
        <v>152</v>
      </c>
      <c r="FJ5" s="1534">
        <f t="shared" si="39"/>
        <v>236</v>
      </c>
      <c r="FK5" s="1534">
        <f t="shared" ref="FK5:FL5" si="40">SUM(FK3:FK4)</f>
        <v>80</v>
      </c>
      <c r="FL5" s="1534">
        <f t="shared" si="40"/>
        <v>56</v>
      </c>
      <c r="FM5" s="1534">
        <f t="shared" ref="FM5:FO5" si="41">SUM(FM3:FM4)</f>
        <v>73</v>
      </c>
      <c r="FN5" s="1534">
        <f t="shared" si="41"/>
        <v>45</v>
      </c>
      <c r="FO5" s="1534">
        <f t="shared" si="41"/>
        <v>58</v>
      </c>
      <c r="FP5" s="1534">
        <f t="shared" ref="FP5:FS5" si="42">SUM(FP3:FP4)</f>
        <v>83</v>
      </c>
      <c r="FQ5" s="1534">
        <f t="shared" si="42"/>
        <v>54</v>
      </c>
      <c r="FR5" s="1534">
        <f t="shared" si="42"/>
        <v>69</v>
      </c>
      <c r="FS5" s="1534">
        <f t="shared" si="42"/>
        <v>54</v>
      </c>
      <c r="FT5" s="1534">
        <f t="shared" ref="FT5:FU5" si="43">SUM(FT3:FT4)</f>
        <v>0</v>
      </c>
      <c r="FU5" s="1534">
        <f t="shared" si="43"/>
        <v>88</v>
      </c>
      <c r="FV5" s="1534">
        <f t="shared" ref="FV5:GG5" si="44">SUM(FV3:FV4)</f>
        <v>75</v>
      </c>
      <c r="FW5" s="1534">
        <f t="shared" si="44"/>
        <v>95</v>
      </c>
      <c r="FX5" s="1534">
        <f t="shared" si="44"/>
        <v>53</v>
      </c>
      <c r="FY5" s="1534">
        <f t="shared" si="44"/>
        <v>82</v>
      </c>
      <c r="FZ5" s="1534">
        <f t="shared" si="44"/>
        <v>92</v>
      </c>
      <c r="GA5" s="1534">
        <f t="shared" si="44"/>
        <v>59</v>
      </c>
      <c r="GB5" s="1534">
        <f t="shared" si="44"/>
        <v>68</v>
      </c>
      <c r="GC5" s="1534">
        <f t="shared" si="44"/>
        <v>63</v>
      </c>
      <c r="GD5" s="1534">
        <f t="shared" si="44"/>
        <v>271</v>
      </c>
      <c r="GE5" s="1534">
        <f t="shared" si="44"/>
        <v>187</v>
      </c>
      <c r="GF5" s="1534">
        <f t="shared" si="44"/>
        <v>65</v>
      </c>
      <c r="GG5" s="1534">
        <f t="shared" si="44"/>
        <v>61</v>
      </c>
      <c r="GH5" s="1534">
        <f t="shared" ref="GH5:GZ5" si="45">SUM(GH3:GH4)</f>
        <v>45</v>
      </c>
      <c r="GI5" s="1534">
        <f t="shared" si="45"/>
        <v>66</v>
      </c>
      <c r="GJ5" s="1534">
        <f t="shared" si="45"/>
        <v>65</v>
      </c>
      <c r="GK5" s="1534">
        <f t="shared" si="45"/>
        <v>56</v>
      </c>
      <c r="GL5" s="1534">
        <f t="shared" si="45"/>
        <v>57</v>
      </c>
      <c r="GM5" s="1534">
        <f t="shared" si="45"/>
        <v>61</v>
      </c>
      <c r="GN5" s="1534">
        <f t="shared" si="45"/>
        <v>90</v>
      </c>
      <c r="GO5" s="1534">
        <f t="shared" si="45"/>
        <v>77</v>
      </c>
      <c r="GP5" s="1534">
        <f t="shared" si="45"/>
        <v>78</v>
      </c>
      <c r="GQ5" s="1534">
        <f t="shared" si="45"/>
        <v>73</v>
      </c>
      <c r="GR5" s="1534">
        <f t="shared" si="45"/>
        <v>61</v>
      </c>
      <c r="GS5" s="1534">
        <f t="shared" si="45"/>
        <v>57</v>
      </c>
      <c r="GT5" s="1534">
        <f t="shared" si="45"/>
        <v>32</v>
      </c>
      <c r="GU5" s="1534">
        <f t="shared" si="45"/>
        <v>91</v>
      </c>
      <c r="GV5" s="1534">
        <f t="shared" si="45"/>
        <v>1</v>
      </c>
      <c r="GW5" s="1534">
        <f t="shared" si="45"/>
        <v>95</v>
      </c>
      <c r="GX5" s="1534">
        <f t="shared" si="45"/>
        <v>101</v>
      </c>
      <c r="GY5" s="1534">
        <f t="shared" si="45"/>
        <v>83</v>
      </c>
      <c r="GZ5" s="1534">
        <f t="shared" si="45"/>
        <v>148</v>
      </c>
      <c r="HA5" s="1534">
        <f t="shared" ref="HA5:HF5" si="46">SUM(HA3:HA4)</f>
        <v>267</v>
      </c>
      <c r="HB5" s="1534">
        <f t="shared" si="46"/>
        <v>197</v>
      </c>
      <c r="HC5" s="1534">
        <f t="shared" si="46"/>
        <v>53</v>
      </c>
      <c r="HD5" s="1534">
        <f t="shared" si="46"/>
        <v>54</v>
      </c>
      <c r="HE5" s="1534">
        <f t="shared" si="46"/>
        <v>73</v>
      </c>
      <c r="HF5" s="1534">
        <f t="shared" si="46"/>
        <v>50</v>
      </c>
      <c r="HG5" s="1534">
        <f t="shared" ref="HG5:HK5" si="47">SUM(HG3:HG4)</f>
        <v>37</v>
      </c>
      <c r="HH5" s="1534">
        <f t="shared" si="47"/>
        <v>72</v>
      </c>
      <c r="HI5" s="1534">
        <f t="shared" si="47"/>
        <v>44</v>
      </c>
      <c r="HJ5" s="1534">
        <f t="shared" si="47"/>
        <v>45</v>
      </c>
      <c r="HK5" s="1534">
        <f t="shared" si="47"/>
        <v>84</v>
      </c>
      <c r="HL5" s="1534">
        <f t="shared" ref="HL5:HO5" si="48">SUM(HL3:HL4)</f>
        <v>108</v>
      </c>
      <c r="HM5" s="1534">
        <f t="shared" si="48"/>
        <v>135</v>
      </c>
      <c r="HN5" s="1534">
        <f t="shared" si="48"/>
        <v>120</v>
      </c>
      <c r="HO5" s="1534">
        <f t="shared" si="48"/>
        <v>114</v>
      </c>
      <c r="HP5" s="1534">
        <f t="shared" ref="HP5:HR5" si="49">SUM(HP3:HP4)</f>
        <v>115</v>
      </c>
      <c r="HQ5" s="1534">
        <f t="shared" si="49"/>
        <v>96</v>
      </c>
      <c r="HR5" s="1534">
        <f t="shared" si="49"/>
        <v>119</v>
      </c>
      <c r="HS5" s="1534">
        <f t="shared" ref="HS5:HT5" si="50">SUM(HS3:HS4)</f>
        <v>121</v>
      </c>
      <c r="HT5" s="1534">
        <f t="shared" si="50"/>
        <v>105</v>
      </c>
      <c r="HU5" s="1534">
        <f t="shared" ref="HU5:IB5" si="51">SUM(HU3:HU4)</f>
        <v>209</v>
      </c>
      <c r="HV5" s="1534">
        <f t="shared" si="51"/>
        <v>332</v>
      </c>
      <c r="HW5" s="1534">
        <f t="shared" si="51"/>
        <v>282</v>
      </c>
      <c r="HX5" s="1534">
        <f t="shared" si="51"/>
        <v>59</v>
      </c>
      <c r="HY5" s="1534">
        <f t="shared" si="51"/>
        <v>62</v>
      </c>
      <c r="HZ5" s="1534">
        <f t="shared" si="51"/>
        <v>0</v>
      </c>
      <c r="IA5" s="1534">
        <f t="shared" si="51"/>
        <v>57</v>
      </c>
      <c r="IB5" s="1534">
        <f t="shared" si="51"/>
        <v>70</v>
      </c>
      <c r="IC5" s="1534">
        <f t="shared" ref="IC5:ID5" si="52">SUM(IC3:IC4)</f>
        <v>82</v>
      </c>
      <c r="ID5" s="1534">
        <f t="shared" si="52"/>
        <v>75</v>
      </c>
      <c r="IE5" s="1534">
        <f t="shared" ref="IE5:IJ5" si="53">SUM(IE3:IE4)</f>
        <v>77</v>
      </c>
      <c r="IF5" s="1534">
        <f t="shared" si="53"/>
        <v>0</v>
      </c>
      <c r="IG5" s="1534">
        <f t="shared" si="53"/>
        <v>0</v>
      </c>
      <c r="IH5" s="1534">
        <f t="shared" si="53"/>
        <v>154</v>
      </c>
      <c r="II5" s="1534">
        <f t="shared" si="53"/>
        <v>95</v>
      </c>
      <c r="IJ5" s="1534">
        <f t="shared" si="53"/>
        <v>121</v>
      </c>
      <c r="IK5" s="1534">
        <f t="shared" ref="IK5:IO5" si="54">SUM(IK3:IK4)</f>
        <v>84</v>
      </c>
      <c r="IL5" s="1534">
        <f t="shared" si="54"/>
        <v>94</v>
      </c>
      <c r="IM5" s="1534">
        <f t="shared" si="54"/>
        <v>131</v>
      </c>
      <c r="IN5" s="1534">
        <f t="shared" si="54"/>
        <v>123</v>
      </c>
      <c r="IO5" s="1534">
        <f t="shared" si="54"/>
        <v>129</v>
      </c>
      <c r="IP5" s="1534">
        <f t="shared" ref="IP5:IR5" si="55">SUM(IP3:IP4)</f>
        <v>85</v>
      </c>
      <c r="IQ5" s="1534">
        <f t="shared" si="55"/>
        <v>274</v>
      </c>
      <c r="IR5" s="1534">
        <f t="shared" si="55"/>
        <v>98</v>
      </c>
      <c r="IS5" s="1534">
        <f t="shared" ref="IS5:IT5" si="56">SUM(IS3:IS4)</f>
        <v>171</v>
      </c>
      <c r="IT5" s="1534">
        <f t="shared" si="56"/>
        <v>384</v>
      </c>
      <c r="IU5" s="1534">
        <f t="shared" ref="IU5:JD5" si="57">SUM(IU3:IU4)</f>
        <v>99</v>
      </c>
      <c r="IV5" s="1534">
        <f t="shared" si="57"/>
        <v>177</v>
      </c>
      <c r="IW5" s="1534">
        <f t="shared" si="57"/>
        <v>53</v>
      </c>
      <c r="IX5" s="1534">
        <f t="shared" si="57"/>
        <v>99</v>
      </c>
      <c r="IY5" s="1534">
        <f t="shared" si="57"/>
        <v>42</v>
      </c>
      <c r="IZ5" s="1534">
        <f t="shared" si="57"/>
        <v>64</v>
      </c>
      <c r="JA5" s="1534">
        <f t="shared" si="57"/>
        <v>88</v>
      </c>
      <c r="JB5" s="1534">
        <f t="shared" si="57"/>
        <v>0</v>
      </c>
      <c r="JC5" s="1534">
        <f t="shared" si="57"/>
        <v>85</v>
      </c>
      <c r="JD5" s="1534">
        <f t="shared" si="57"/>
        <v>79</v>
      </c>
      <c r="JE5" s="1534">
        <f t="shared" ref="JE5:KW5" si="58">SUM(JE3:JE4)</f>
        <v>79</v>
      </c>
      <c r="JF5" s="1534">
        <f t="shared" si="58"/>
        <v>98</v>
      </c>
      <c r="JG5" s="1534">
        <f t="shared" si="58"/>
        <v>46</v>
      </c>
      <c r="JH5" s="1534">
        <f t="shared" si="58"/>
        <v>56</v>
      </c>
      <c r="JI5" s="1534">
        <f t="shared" si="58"/>
        <v>66</v>
      </c>
      <c r="JJ5" s="1534">
        <f t="shared" si="58"/>
        <v>18</v>
      </c>
      <c r="JK5" s="1534">
        <f t="shared" si="58"/>
        <v>185</v>
      </c>
      <c r="JL5" s="1534">
        <f t="shared" si="58"/>
        <v>266</v>
      </c>
      <c r="JM5" s="1534">
        <f t="shared" si="58"/>
        <v>224</v>
      </c>
      <c r="JN5" s="1534">
        <f t="shared" si="58"/>
        <v>63</v>
      </c>
      <c r="JO5" s="1534">
        <f t="shared" si="58"/>
        <v>58</v>
      </c>
      <c r="JP5" s="1534">
        <f t="shared" si="58"/>
        <v>54</v>
      </c>
      <c r="JQ5" s="1534">
        <f t="shared" si="58"/>
        <v>67</v>
      </c>
      <c r="JR5" s="1534">
        <f t="shared" si="58"/>
        <v>44</v>
      </c>
      <c r="JS5" s="1534">
        <f t="shared" si="58"/>
        <v>54</v>
      </c>
      <c r="JT5" s="1534">
        <f t="shared" si="58"/>
        <v>52</v>
      </c>
      <c r="JU5" s="1534">
        <f t="shared" si="58"/>
        <v>45</v>
      </c>
      <c r="JV5" s="1534">
        <f t="shared" si="58"/>
        <v>73</v>
      </c>
      <c r="JW5" s="1534">
        <f t="shared" si="58"/>
        <v>49</v>
      </c>
      <c r="JX5" s="1534">
        <f t="shared" si="58"/>
        <v>69</v>
      </c>
      <c r="JY5" s="1534">
        <f t="shared" si="58"/>
        <v>75</v>
      </c>
      <c r="JZ5" s="1534">
        <f t="shared" si="58"/>
        <v>71</v>
      </c>
      <c r="KA5" s="1534">
        <f t="shared" si="58"/>
        <v>65</v>
      </c>
      <c r="KB5" s="1534">
        <f t="shared" si="58"/>
        <v>51</v>
      </c>
      <c r="KC5" s="1534">
        <f t="shared" si="58"/>
        <v>63</v>
      </c>
      <c r="KD5" s="1534">
        <f t="shared" si="58"/>
        <v>81</v>
      </c>
      <c r="KE5" s="1534">
        <f t="shared" si="58"/>
        <v>60</v>
      </c>
      <c r="KF5" s="1534">
        <f t="shared" si="58"/>
        <v>77</v>
      </c>
      <c r="KG5" s="1534">
        <f t="shared" si="58"/>
        <v>425</v>
      </c>
      <c r="KH5" s="1534">
        <f t="shared" si="58"/>
        <v>61</v>
      </c>
      <c r="KI5" s="1534">
        <f t="shared" si="58"/>
        <v>21</v>
      </c>
      <c r="KJ5" s="1534">
        <f t="shared" si="58"/>
        <v>70</v>
      </c>
      <c r="KK5" s="1534">
        <f t="shared" si="58"/>
        <v>73</v>
      </c>
      <c r="KL5" s="1534">
        <f t="shared" si="58"/>
        <v>68</v>
      </c>
      <c r="KM5" s="1534">
        <f t="shared" si="58"/>
        <v>70</v>
      </c>
      <c r="KN5" s="1534">
        <f t="shared" si="58"/>
        <v>65</v>
      </c>
      <c r="KO5" s="1534">
        <f t="shared" si="58"/>
        <v>62</v>
      </c>
      <c r="KP5" s="1534">
        <f t="shared" si="58"/>
        <v>84</v>
      </c>
      <c r="KQ5" s="1534">
        <f t="shared" si="58"/>
        <v>47</v>
      </c>
      <c r="KR5" s="1534">
        <f t="shared" si="58"/>
        <v>70</v>
      </c>
      <c r="KS5" s="1534">
        <f t="shared" si="58"/>
        <v>53</v>
      </c>
      <c r="KT5" s="1534">
        <f t="shared" si="58"/>
        <v>85</v>
      </c>
      <c r="KU5" s="1534">
        <f t="shared" si="58"/>
        <v>35</v>
      </c>
      <c r="KV5" s="1534">
        <f t="shared" si="58"/>
        <v>47</v>
      </c>
      <c r="KW5" s="1534">
        <f t="shared" si="58"/>
        <v>59</v>
      </c>
      <c r="KX5" s="1534">
        <f t="shared" ref="KX5:NJ5" si="59">SUM(KX3:KX4)</f>
        <v>0</v>
      </c>
      <c r="KY5" s="1534">
        <f t="shared" si="59"/>
        <v>58</v>
      </c>
      <c r="KZ5" s="1534">
        <f t="shared" si="59"/>
        <v>67</v>
      </c>
      <c r="LA5" s="1534">
        <f t="shared" si="59"/>
        <v>63</v>
      </c>
      <c r="LB5" s="1534">
        <f t="shared" si="59"/>
        <v>350</v>
      </c>
      <c r="LC5" s="1534">
        <f t="shared" si="59"/>
        <v>165</v>
      </c>
      <c r="LD5" s="1534">
        <f t="shared" si="59"/>
        <v>21</v>
      </c>
      <c r="LE5" s="1534">
        <f t="shared" si="59"/>
        <v>32</v>
      </c>
      <c r="LF5" s="1534">
        <f t="shared" si="59"/>
        <v>0</v>
      </c>
      <c r="LG5" s="1534">
        <f t="shared" si="59"/>
        <v>46</v>
      </c>
      <c r="LH5" s="1534">
        <f t="shared" si="59"/>
        <v>1</v>
      </c>
      <c r="LI5" s="1534">
        <f t="shared" si="59"/>
        <v>0</v>
      </c>
      <c r="LJ5" s="1534">
        <f t="shared" si="59"/>
        <v>0</v>
      </c>
      <c r="LK5" s="1534">
        <f t="shared" si="59"/>
        <v>0</v>
      </c>
      <c r="LL5" s="1534">
        <f t="shared" si="59"/>
        <v>0</v>
      </c>
      <c r="LM5" s="1534">
        <f t="shared" si="59"/>
        <v>0</v>
      </c>
      <c r="LN5" s="1534">
        <f t="shared" si="59"/>
        <v>0</v>
      </c>
      <c r="LO5" s="1534">
        <f t="shared" si="59"/>
        <v>0</v>
      </c>
      <c r="LP5" s="1534">
        <f t="shared" si="59"/>
        <v>0</v>
      </c>
      <c r="LQ5" s="1534">
        <f t="shared" si="59"/>
        <v>0</v>
      </c>
      <c r="LR5" s="1534">
        <f t="shared" si="59"/>
        <v>0</v>
      </c>
      <c r="LS5" s="1534">
        <f t="shared" si="59"/>
        <v>0</v>
      </c>
      <c r="LT5" s="1534">
        <f t="shared" si="59"/>
        <v>0</v>
      </c>
      <c r="LU5" s="1534">
        <f t="shared" si="59"/>
        <v>0</v>
      </c>
      <c r="LV5" s="1534">
        <f t="shared" si="59"/>
        <v>0</v>
      </c>
      <c r="LW5" s="1534">
        <f t="shared" si="59"/>
        <v>0</v>
      </c>
      <c r="LX5" s="1534">
        <f t="shared" si="59"/>
        <v>0</v>
      </c>
      <c r="LY5" s="1534">
        <f t="shared" si="59"/>
        <v>0</v>
      </c>
      <c r="LZ5" s="1534">
        <f t="shared" si="59"/>
        <v>0</v>
      </c>
      <c r="MA5" s="1534">
        <f t="shared" si="59"/>
        <v>0</v>
      </c>
      <c r="MB5" s="1534">
        <f t="shared" si="59"/>
        <v>0</v>
      </c>
      <c r="MC5" s="1534">
        <f t="shared" si="59"/>
        <v>0</v>
      </c>
      <c r="MD5" s="1534">
        <f t="shared" si="59"/>
        <v>0</v>
      </c>
      <c r="ME5" s="1534">
        <f t="shared" si="59"/>
        <v>0</v>
      </c>
      <c r="MF5" s="1534">
        <f t="shared" si="59"/>
        <v>0</v>
      </c>
      <c r="MG5" s="1534">
        <f t="shared" si="59"/>
        <v>0</v>
      </c>
      <c r="MH5" s="1534">
        <f t="shared" si="59"/>
        <v>0</v>
      </c>
      <c r="MI5" s="1534">
        <f t="shared" si="59"/>
        <v>0</v>
      </c>
      <c r="MJ5" s="1534">
        <f t="shared" si="59"/>
        <v>0</v>
      </c>
      <c r="MK5" s="1534">
        <f t="shared" si="59"/>
        <v>0</v>
      </c>
      <c r="ML5" s="1534">
        <f t="shared" si="59"/>
        <v>0</v>
      </c>
      <c r="MM5" s="1534">
        <f t="shared" si="59"/>
        <v>0</v>
      </c>
      <c r="MN5" s="1534">
        <f t="shared" si="59"/>
        <v>0</v>
      </c>
      <c r="MO5" s="1534">
        <f t="shared" si="59"/>
        <v>0</v>
      </c>
      <c r="MP5" s="1534">
        <f t="shared" si="59"/>
        <v>0</v>
      </c>
      <c r="MQ5" s="1534">
        <f t="shared" si="59"/>
        <v>0</v>
      </c>
      <c r="MR5" s="1534">
        <f t="shared" si="59"/>
        <v>0</v>
      </c>
      <c r="MS5" s="1534">
        <f t="shared" si="59"/>
        <v>0</v>
      </c>
      <c r="MT5" s="1534">
        <f t="shared" si="59"/>
        <v>0</v>
      </c>
      <c r="MU5" s="1534">
        <f t="shared" si="59"/>
        <v>0</v>
      </c>
      <c r="MV5" s="1534">
        <f t="shared" si="59"/>
        <v>0</v>
      </c>
      <c r="MW5" s="1534">
        <f t="shared" si="59"/>
        <v>0</v>
      </c>
      <c r="MX5" s="1534">
        <f t="shared" si="59"/>
        <v>0</v>
      </c>
      <c r="MY5" s="1534">
        <f t="shared" si="59"/>
        <v>0</v>
      </c>
      <c r="MZ5" s="1534">
        <f t="shared" si="59"/>
        <v>0</v>
      </c>
      <c r="NA5" s="1534">
        <f t="shared" si="59"/>
        <v>0</v>
      </c>
      <c r="NB5" s="1534">
        <f t="shared" si="59"/>
        <v>0</v>
      </c>
      <c r="NC5" s="1534">
        <f t="shared" si="59"/>
        <v>0</v>
      </c>
      <c r="ND5" s="1534">
        <f t="shared" si="59"/>
        <v>0</v>
      </c>
      <c r="NE5" s="1534">
        <f t="shared" si="59"/>
        <v>0</v>
      </c>
      <c r="NF5" s="1534">
        <f t="shared" si="59"/>
        <v>0</v>
      </c>
      <c r="NG5" s="1534">
        <f t="shared" si="59"/>
        <v>0</v>
      </c>
      <c r="NH5" s="1534">
        <f t="shared" si="59"/>
        <v>0</v>
      </c>
      <c r="NI5" s="1534">
        <f t="shared" si="59"/>
        <v>0</v>
      </c>
      <c r="NJ5" s="1534">
        <f t="shared" si="59"/>
        <v>0</v>
      </c>
      <c r="NK5" s="1534">
        <f t="shared" ref="NK5:PJ5" si="60">SUM(NK3:NK4)</f>
        <v>0</v>
      </c>
      <c r="NL5" s="1534">
        <f t="shared" si="60"/>
        <v>0</v>
      </c>
      <c r="NM5" s="1534">
        <f t="shared" si="60"/>
        <v>0</v>
      </c>
      <c r="NN5" s="1534">
        <f t="shared" si="60"/>
        <v>0</v>
      </c>
      <c r="NO5" s="1534">
        <f t="shared" si="60"/>
        <v>0</v>
      </c>
      <c r="NP5" s="1534">
        <f t="shared" si="60"/>
        <v>0</v>
      </c>
      <c r="NQ5" s="1534">
        <f t="shared" si="60"/>
        <v>0</v>
      </c>
      <c r="NR5" s="1534">
        <f t="shared" si="60"/>
        <v>0</v>
      </c>
      <c r="NS5" s="1534">
        <f t="shared" si="60"/>
        <v>0</v>
      </c>
      <c r="NT5" s="1534">
        <f t="shared" si="60"/>
        <v>0</v>
      </c>
      <c r="NU5" s="1534">
        <f t="shared" si="60"/>
        <v>0</v>
      </c>
      <c r="NV5" s="1534">
        <f t="shared" si="60"/>
        <v>0</v>
      </c>
      <c r="NW5" s="1534">
        <f t="shared" si="60"/>
        <v>0</v>
      </c>
      <c r="NX5" s="1534">
        <f t="shared" si="60"/>
        <v>0</v>
      </c>
      <c r="NY5" s="1534">
        <f t="shared" si="60"/>
        <v>0</v>
      </c>
      <c r="NZ5" s="1534">
        <f t="shared" si="60"/>
        <v>0</v>
      </c>
      <c r="OA5" s="1534">
        <f t="shared" si="60"/>
        <v>0</v>
      </c>
      <c r="OB5" s="1534">
        <f t="shared" si="60"/>
        <v>0</v>
      </c>
      <c r="OC5" s="1534">
        <f t="shared" si="60"/>
        <v>0</v>
      </c>
      <c r="OD5" s="1534">
        <f t="shared" si="60"/>
        <v>0</v>
      </c>
      <c r="OE5" s="1534">
        <f t="shared" si="60"/>
        <v>0</v>
      </c>
      <c r="OF5" s="1534">
        <f t="shared" si="60"/>
        <v>0</v>
      </c>
      <c r="OG5" s="1534">
        <f t="shared" si="60"/>
        <v>0</v>
      </c>
      <c r="OH5" s="1534">
        <f t="shared" si="60"/>
        <v>0</v>
      </c>
      <c r="OI5" s="1534">
        <f t="shared" si="60"/>
        <v>0</v>
      </c>
      <c r="OJ5" s="1534">
        <f t="shared" si="60"/>
        <v>0</v>
      </c>
      <c r="OK5" s="1534">
        <f t="shared" si="60"/>
        <v>0</v>
      </c>
      <c r="OL5" s="1534">
        <f t="shared" si="60"/>
        <v>0</v>
      </c>
      <c r="OM5" s="1534">
        <f t="shared" si="60"/>
        <v>0</v>
      </c>
      <c r="ON5" s="1534">
        <f t="shared" si="60"/>
        <v>0</v>
      </c>
      <c r="OO5" s="1534">
        <f t="shared" si="60"/>
        <v>0</v>
      </c>
      <c r="OP5" s="1534">
        <f t="shared" si="60"/>
        <v>0</v>
      </c>
      <c r="OQ5" s="1534">
        <f t="shared" si="60"/>
        <v>0</v>
      </c>
      <c r="OR5" s="1534">
        <f t="shared" si="60"/>
        <v>0</v>
      </c>
      <c r="OS5" s="1534">
        <f t="shared" si="60"/>
        <v>0</v>
      </c>
      <c r="OT5" s="1534">
        <f t="shared" si="60"/>
        <v>0</v>
      </c>
      <c r="OU5" s="1534">
        <f t="shared" si="60"/>
        <v>0</v>
      </c>
      <c r="OV5" s="1534">
        <f t="shared" si="60"/>
        <v>0</v>
      </c>
      <c r="OW5" s="1534">
        <f t="shared" si="60"/>
        <v>0</v>
      </c>
      <c r="OX5" s="1534">
        <f t="shared" si="60"/>
        <v>0</v>
      </c>
      <c r="OY5" s="1534">
        <f t="shared" si="60"/>
        <v>0</v>
      </c>
      <c r="OZ5" s="1534">
        <f t="shared" si="60"/>
        <v>0</v>
      </c>
      <c r="PA5" s="1534">
        <f t="shared" si="60"/>
        <v>0</v>
      </c>
      <c r="PB5" s="1534">
        <f t="shared" si="60"/>
        <v>0</v>
      </c>
      <c r="PC5" s="1534">
        <f t="shared" si="60"/>
        <v>0</v>
      </c>
      <c r="PD5" s="1534">
        <f t="shared" si="60"/>
        <v>0</v>
      </c>
      <c r="PE5" s="1534">
        <f t="shared" si="60"/>
        <v>0</v>
      </c>
      <c r="PF5" s="1534">
        <f t="shared" si="60"/>
        <v>0</v>
      </c>
      <c r="PG5" s="1534">
        <f t="shared" si="60"/>
        <v>0</v>
      </c>
      <c r="PH5" s="1534">
        <f t="shared" si="60"/>
        <v>0</v>
      </c>
      <c r="PI5" s="1534">
        <f t="shared" si="60"/>
        <v>0</v>
      </c>
      <c r="PJ5" s="1534">
        <f t="shared" si="60"/>
        <v>0</v>
      </c>
      <c r="PK5" s="1534">
        <v>0</v>
      </c>
      <c r="PL5" s="1534">
        <v>0</v>
      </c>
      <c r="PM5" s="1534">
        <v>0</v>
      </c>
      <c r="PN5" s="1534">
        <v>0</v>
      </c>
      <c r="PO5" s="1534">
        <v>0</v>
      </c>
      <c r="PP5" s="1534">
        <v>0</v>
      </c>
      <c r="PQ5" s="1534">
        <v>0</v>
      </c>
      <c r="PR5" s="1534">
        <v>0</v>
      </c>
      <c r="PS5" s="1534">
        <v>0</v>
      </c>
      <c r="PT5" s="1534">
        <v>0</v>
      </c>
      <c r="PU5" s="1534">
        <v>0</v>
      </c>
      <c r="PV5" s="1534">
        <v>0</v>
      </c>
      <c r="PW5" s="1534">
        <v>0</v>
      </c>
      <c r="PX5" s="1534">
        <v>0</v>
      </c>
      <c r="PY5" s="1534">
        <v>0</v>
      </c>
      <c r="PZ5" s="1534">
        <v>0</v>
      </c>
      <c r="QA5" s="1534">
        <v>0</v>
      </c>
      <c r="QB5" s="1534">
        <v>0</v>
      </c>
      <c r="QC5" s="1534">
        <v>0</v>
      </c>
      <c r="QD5" s="1534">
        <v>0</v>
      </c>
      <c r="QE5" s="1534">
        <v>0</v>
      </c>
      <c r="QF5" s="1534">
        <v>0</v>
      </c>
      <c r="QG5" s="1534">
        <v>0</v>
      </c>
      <c r="QH5" s="1534">
        <v>0</v>
      </c>
      <c r="QI5" s="1534">
        <v>0</v>
      </c>
      <c r="QJ5" s="1534">
        <v>0</v>
      </c>
      <c r="QK5" s="1534">
        <v>0</v>
      </c>
      <c r="QL5" s="1534">
        <v>0</v>
      </c>
      <c r="QM5" s="1534">
        <v>0</v>
      </c>
      <c r="QN5" s="1534">
        <v>0</v>
      </c>
      <c r="QO5" s="1534">
        <v>0</v>
      </c>
      <c r="QP5" s="1534">
        <v>0</v>
      </c>
      <c r="QQ5" s="1534">
        <v>0</v>
      </c>
      <c r="QR5" s="1534">
        <f t="shared" ref="QR5" si="61">SUM(QR3:QR4)</f>
        <v>0</v>
      </c>
      <c r="QS5" s="1534">
        <v>0</v>
      </c>
      <c r="QT5" s="1534">
        <v>0</v>
      </c>
      <c r="QU5" s="1534">
        <v>0</v>
      </c>
      <c r="QV5" s="1534">
        <v>0</v>
      </c>
      <c r="QW5" s="1534">
        <v>0</v>
      </c>
      <c r="QX5" s="1534">
        <v>0</v>
      </c>
      <c r="QY5" s="1534">
        <v>0</v>
      </c>
      <c r="QZ5" s="1534">
        <v>0</v>
      </c>
      <c r="RA5" s="1534">
        <v>0</v>
      </c>
      <c r="RB5" s="1534">
        <v>0</v>
      </c>
      <c r="RC5" s="1534">
        <v>0</v>
      </c>
      <c r="RD5" s="1534">
        <v>0</v>
      </c>
      <c r="RE5" s="1534">
        <v>0</v>
      </c>
      <c r="RF5" s="1534">
        <v>0</v>
      </c>
      <c r="RG5" s="1534">
        <v>0</v>
      </c>
    </row>
    <row r="6" spans="1:475" ht="14.4" x14ac:dyDescent="0.3">
      <c r="A6" s="3131"/>
      <c r="B6" s="4636"/>
    </row>
    <row r="7" spans="1:475" x14ac:dyDescent="0.25">
      <c r="A7" s="3125" t="s">
        <v>470</v>
      </c>
      <c r="B7" s="4636"/>
    </row>
    <row r="8" spans="1:475" ht="14.4" x14ac:dyDescent="0.3">
      <c r="A8" s="3130" t="s">
        <v>469</v>
      </c>
      <c r="B8" s="4636"/>
    </row>
    <row r="9" spans="1:475" ht="14.4" x14ac:dyDescent="0.3">
      <c r="A9" s="3129" t="s">
        <v>321</v>
      </c>
      <c r="B9" s="1534">
        <v>14</v>
      </c>
      <c r="C9" s="1534">
        <v>14</v>
      </c>
      <c r="D9" s="1534">
        <v>36</v>
      </c>
      <c r="E9" s="1534">
        <v>22</v>
      </c>
      <c r="F9" s="1534">
        <v>40</v>
      </c>
      <c r="G9" s="1534">
        <v>37</v>
      </c>
      <c r="H9" s="1534">
        <v>35</v>
      </c>
      <c r="I9" s="1534">
        <v>35</v>
      </c>
      <c r="J9" s="1534">
        <v>39</v>
      </c>
      <c r="K9" s="1534">
        <v>42</v>
      </c>
      <c r="L9" s="1534">
        <v>3</v>
      </c>
      <c r="M9" s="1534">
        <v>39</v>
      </c>
      <c r="N9" s="1534">
        <v>23</v>
      </c>
      <c r="O9" s="1534">
        <v>17</v>
      </c>
      <c r="P9" s="1534">
        <v>63</v>
      </c>
      <c r="Q9" s="1534">
        <v>41</v>
      </c>
      <c r="R9" s="1534">
        <v>32</v>
      </c>
      <c r="S9" s="1534">
        <v>14</v>
      </c>
      <c r="T9" s="1534">
        <v>12</v>
      </c>
      <c r="U9" s="1534">
        <v>34</v>
      </c>
      <c r="V9" s="1534">
        <v>44</v>
      </c>
      <c r="W9" s="1534">
        <v>24</v>
      </c>
      <c r="X9" s="1534">
        <v>36</v>
      </c>
      <c r="Y9" s="1534">
        <v>35</v>
      </c>
      <c r="Z9" s="1534">
        <v>31</v>
      </c>
      <c r="AA9" s="1534">
        <v>46</v>
      </c>
      <c r="AB9" s="1534">
        <v>27</v>
      </c>
      <c r="AC9" s="1534">
        <v>45</v>
      </c>
      <c r="AD9" s="1534">
        <v>29</v>
      </c>
      <c r="AE9" s="1534">
        <v>37</v>
      </c>
      <c r="AF9" s="1534">
        <v>42</v>
      </c>
      <c r="AG9" s="1534">
        <v>14</v>
      </c>
      <c r="AH9" s="1534">
        <v>21</v>
      </c>
      <c r="AI9" s="1534">
        <v>27</v>
      </c>
      <c r="AJ9" s="1534">
        <v>36</v>
      </c>
      <c r="AK9" s="1534">
        <v>11</v>
      </c>
      <c r="AL9" s="1534">
        <v>55</v>
      </c>
      <c r="AM9" s="1534">
        <v>38</v>
      </c>
      <c r="AN9" s="1534">
        <v>32</v>
      </c>
      <c r="AO9" s="1534">
        <v>24</v>
      </c>
      <c r="AP9" s="1534">
        <v>41</v>
      </c>
      <c r="AQ9" s="1534">
        <v>21</v>
      </c>
      <c r="AR9" s="1534">
        <v>29</v>
      </c>
      <c r="AS9" s="1534">
        <v>10</v>
      </c>
      <c r="AT9" s="1534">
        <v>7</v>
      </c>
      <c r="AU9" s="1534">
        <v>74</v>
      </c>
      <c r="AV9" s="1534">
        <v>32</v>
      </c>
      <c r="AW9" s="1534">
        <v>45</v>
      </c>
      <c r="AX9" s="1534">
        <v>37</v>
      </c>
      <c r="AY9" s="1534">
        <v>22</v>
      </c>
      <c r="AZ9" s="1534">
        <v>54</v>
      </c>
      <c r="BA9" s="1534">
        <v>0</v>
      </c>
      <c r="BB9" s="1534">
        <v>20</v>
      </c>
      <c r="BC9" s="1534">
        <v>14</v>
      </c>
      <c r="BD9" s="1534">
        <v>29</v>
      </c>
      <c r="BE9" s="1534">
        <v>44</v>
      </c>
      <c r="BF9" s="1534">
        <v>40</v>
      </c>
      <c r="BG9" s="1534">
        <v>30</v>
      </c>
      <c r="BH9" s="1534">
        <v>27</v>
      </c>
      <c r="BI9" s="1534">
        <v>34</v>
      </c>
      <c r="BJ9" s="1534">
        <v>56</v>
      </c>
      <c r="BK9" s="1534">
        <v>29</v>
      </c>
      <c r="BL9" s="1534">
        <v>21</v>
      </c>
      <c r="BM9" s="1534">
        <v>27</v>
      </c>
      <c r="BN9" s="1534">
        <v>44</v>
      </c>
      <c r="BO9" s="1534">
        <v>48</v>
      </c>
      <c r="BP9" s="1534">
        <v>13</v>
      </c>
      <c r="BQ9" s="1534">
        <v>27</v>
      </c>
      <c r="BR9" s="1534">
        <v>31</v>
      </c>
      <c r="BS9" s="1534">
        <v>48</v>
      </c>
      <c r="BT9" s="1534">
        <v>50</v>
      </c>
      <c r="BU9" s="1534">
        <v>44</v>
      </c>
      <c r="BV9" s="1534">
        <v>24</v>
      </c>
      <c r="BW9" s="1534">
        <v>35</v>
      </c>
      <c r="BX9" s="1534">
        <v>4</v>
      </c>
      <c r="BY9" s="1534">
        <v>35</v>
      </c>
      <c r="BZ9" s="1534">
        <v>54</v>
      </c>
      <c r="CA9" s="1534">
        <v>33</v>
      </c>
      <c r="CB9" s="1534">
        <v>21</v>
      </c>
      <c r="CC9" s="1534">
        <v>32</v>
      </c>
      <c r="CD9" s="1534">
        <v>45</v>
      </c>
      <c r="CE9" s="1534">
        <v>50</v>
      </c>
      <c r="CF9" s="1534">
        <v>8</v>
      </c>
      <c r="CG9" s="1534">
        <v>0</v>
      </c>
      <c r="CH9" s="1534">
        <v>0</v>
      </c>
      <c r="CI9" s="1534">
        <v>49</v>
      </c>
      <c r="CJ9" s="1534">
        <v>39</v>
      </c>
      <c r="CK9" s="1534">
        <v>46</v>
      </c>
      <c r="CL9" s="1534">
        <v>33</v>
      </c>
      <c r="CM9" s="1534">
        <v>22</v>
      </c>
      <c r="CN9" s="1534">
        <v>54</v>
      </c>
      <c r="CO9" s="1534">
        <v>14</v>
      </c>
      <c r="CP9" s="1534">
        <v>26</v>
      </c>
      <c r="CQ9" s="1534">
        <v>15</v>
      </c>
      <c r="CR9" s="1534">
        <v>15</v>
      </c>
      <c r="CS9" s="1534">
        <v>31</v>
      </c>
      <c r="CT9" s="1534">
        <v>28</v>
      </c>
      <c r="CU9" s="1534">
        <v>19</v>
      </c>
      <c r="CV9" s="1534">
        <v>13</v>
      </c>
      <c r="CW9" s="1534">
        <v>10</v>
      </c>
      <c r="CX9" s="1534">
        <v>15</v>
      </c>
      <c r="CY9" s="1534">
        <v>190</v>
      </c>
      <c r="CZ9" s="1534">
        <v>43</v>
      </c>
      <c r="DA9" s="1534">
        <v>38</v>
      </c>
      <c r="DB9" s="1534">
        <v>36</v>
      </c>
      <c r="DC9" s="1534">
        <v>0</v>
      </c>
      <c r="DD9" s="1534">
        <v>30</v>
      </c>
      <c r="DE9" s="1534">
        <v>20</v>
      </c>
      <c r="DF9" s="1534">
        <v>12</v>
      </c>
      <c r="DG9" s="1534">
        <v>69</v>
      </c>
      <c r="DH9" s="1534">
        <v>58</v>
      </c>
      <c r="DI9" s="1534">
        <v>31</v>
      </c>
      <c r="DJ9" s="1534">
        <v>31</v>
      </c>
      <c r="DK9" s="1534">
        <v>31</v>
      </c>
      <c r="DL9" s="1534">
        <v>24</v>
      </c>
      <c r="DM9" s="1534">
        <v>52</v>
      </c>
      <c r="DN9" s="1534">
        <v>32</v>
      </c>
      <c r="DO9" s="1534">
        <v>35</v>
      </c>
      <c r="DP9" s="1534">
        <v>20</v>
      </c>
      <c r="DQ9" s="1534">
        <v>37</v>
      </c>
      <c r="DR9" s="1534">
        <v>44</v>
      </c>
      <c r="DS9" s="1534">
        <v>32</v>
      </c>
      <c r="DT9" s="1534">
        <v>31</v>
      </c>
      <c r="DU9" s="1534">
        <v>52</v>
      </c>
      <c r="DV9" s="1534">
        <v>13</v>
      </c>
      <c r="DW9" s="1534">
        <v>49</v>
      </c>
      <c r="DX9" s="1534">
        <v>46</v>
      </c>
      <c r="DY9" s="1534">
        <v>28</v>
      </c>
      <c r="DZ9" s="1534">
        <v>34</v>
      </c>
      <c r="EA9" s="1534">
        <v>5</v>
      </c>
      <c r="EB9" s="1534">
        <v>34</v>
      </c>
      <c r="EC9" s="1534">
        <v>51</v>
      </c>
      <c r="ED9" s="1534">
        <v>28</v>
      </c>
      <c r="EE9" s="1534">
        <v>20</v>
      </c>
      <c r="EF9" s="1534">
        <v>56</v>
      </c>
      <c r="EG9" s="1534">
        <v>33</v>
      </c>
      <c r="EH9" s="1534">
        <v>26</v>
      </c>
      <c r="EI9" s="1534">
        <v>25</v>
      </c>
      <c r="EJ9" s="1534">
        <v>31</v>
      </c>
      <c r="EK9" s="1534">
        <v>31</v>
      </c>
      <c r="EL9" s="1534">
        <v>28</v>
      </c>
      <c r="EM9" s="1534">
        <v>27</v>
      </c>
      <c r="EN9" s="1534">
        <v>46</v>
      </c>
      <c r="EO9" s="1534">
        <v>21</v>
      </c>
      <c r="EP9" s="1534">
        <v>41</v>
      </c>
      <c r="EQ9" s="1534">
        <v>19</v>
      </c>
      <c r="ER9" s="1534">
        <v>21</v>
      </c>
      <c r="ES9" s="1534">
        <v>43</v>
      </c>
      <c r="ET9" s="1534">
        <v>20</v>
      </c>
      <c r="EU9" s="1534">
        <v>65</v>
      </c>
      <c r="EV9" s="1534">
        <v>18</v>
      </c>
      <c r="EW9" s="1534">
        <v>22</v>
      </c>
      <c r="EX9" s="1534">
        <v>34</v>
      </c>
      <c r="EY9" s="1534">
        <v>25</v>
      </c>
      <c r="EZ9" s="1534">
        <v>48</v>
      </c>
      <c r="FA9" s="1534">
        <v>30</v>
      </c>
      <c r="FB9" s="1534">
        <v>24</v>
      </c>
      <c r="FC9" s="1534">
        <v>22</v>
      </c>
      <c r="FD9" s="1534">
        <v>28</v>
      </c>
      <c r="FE9" s="1534">
        <v>47</v>
      </c>
      <c r="FF9" s="1534">
        <v>18</v>
      </c>
      <c r="FG9" s="1534">
        <v>33</v>
      </c>
      <c r="FH9" s="1534">
        <v>23</v>
      </c>
      <c r="FI9" s="1534">
        <v>33</v>
      </c>
      <c r="FJ9" s="1534">
        <v>26</v>
      </c>
      <c r="FK9" s="1534">
        <v>27</v>
      </c>
      <c r="FL9" s="1534">
        <v>34</v>
      </c>
      <c r="FM9" s="1534">
        <v>36</v>
      </c>
      <c r="FN9" s="1534">
        <v>26</v>
      </c>
      <c r="FO9" s="1534">
        <v>29</v>
      </c>
      <c r="FP9" s="1534">
        <v>22</v>
      </c>
      <c r="FQ9" s="1534">
        <v>25</v>
      </c>
      <c r="FR9" s="1534">
        <v>26</v>
      </c>
      <c r="FS9" s="1534">
        <v>25</v>
      </c>
      <c r="FT9" s="1534">
        <v>1</v>
      </c>
      <c r="FU9" s="1534">
        <v>40</v>
      </c>
      <c r="FV9" s="1534">
        <v>29</v>
      </c>
      <c r="FW9" s="1534">
        <v>31</v>
      </c>
      <c r="FX9" s="1534">
        <v>28</v>
      </c>
      <c r="FY9" s="1534">
        <v>42</v>
      </c>
      <c r="FZ9" s="1534">
        <v>17</v>
      </c>
      <c r="GA9" s="1534">
        <v>39</v>
      </c>
      <c r="GB9" s="1534">
        <v>26</v>
      </c>
      <c r="GC9" s="1534">
        <v>25</v>
      </c>
      <c r="GD9" s="1534">
        <v>33</v>
      </c>
      <c r="GE9" s="1534">
        <v>14</v>
      </c>
      <c r="GF9" s="1534">
        <v>32</v>
      </c>
      <c r="GG9" s="1534">
        <v>26</v>
      </c>
      <c r="GH9" s="1534">
        <v>22</v>
      </c>
      <c r="GI9" s="1534">
        <v>36</v>
      </c>
      <c r="GJ9" s="1534">
        <v>13</v>
      </c>
      <c r="GK9" s="1534">
        <v>37</v>
      </c>
      <c r="GL9" s="1534">
        <v>26</v>
      </c>
      <c r="GM9" s="1534">
        <v>28</v>
      </c>
      <c r="GN9" s="1534">
        <v>31</v>
      </c>
      <c r="GO9" s="1534">
        <v>34</v>
      </c>
      <c r="GP9" s="1534">
        <v>17</v>
      </c>
      <c r="GQ9" s="1534">
        <v>24</v>
      </c>
      <c r="GR9" s="1534">
        <v>29</v>
      </c>
      <c r="GS9" s="1534">
        <v>5</v>
      </c>
      <c r="GT9" s="1534">
        <v>36</v>
      </c>
      <c r="GU9" s="1534">
        <v>22</v>
      </c>
      <c r="GV9" s="1534">
        <v>18</v>
      </c>
      <c r="GW9" s="1534">
        <v>40</v>
      </c>
      <c r="GX9" s="1534">
        <v>33</v>
      </c>
      <c r="GY9" s="1534">
        <v>27</v>
      </c>
      <c r="GZ9" s="1534">
        <v>25</v>
      </c>
      <c r="HA9" s="1534">
        <v>42</v>
      </c>
      <c r="HB9" s="1534">
        <v>23</v>
      </c>
      <c r="HC9" s="1534">
        <v>27</v>
      </c>
      <c r="HD9" s="1534">
        <v>32</v>
      </c>
      <c r="HE9" s="1534">
        <v>13</v>
      </c>
      <c r="HF9" s="1534">
        <v>29</v>
      </c>
      <c r="HG9" s="1534">
        <v>20</v>
      </c>
      <c r="HH9" s="1534">
        <v>22</v>
      </c>
      <c r="HI9" s="1534">
        <v>25</v>
      </c>
      <c r="HJ9" s="1534">
        <v>37</v>
      </c>
      <c r="HK9" s="1534">
        <v>31</v>
      </c>
      <c r="HL9" s="1534">
        <v>35</v>
      </c>
      <c r="HM9" s="1534">
        <v>32</v>
      </c>
      <c r="HN9" s="1534">
        <v>46</v>
      </c>
      <c r="HO9" s="1534">
        <v>22</v>
      </c>
      <c r="HP9" s="1534">
        <v>27</v>
      </c>
      <c r="HQ9" s="1534">
        <v>22</v>
      </c>
      <c r="HR9" s="1534">
        <v>28</v>
      </c>
      <c r="HS9" s="1534">
        <v>25</v>
      </c>
      <c r="HT9" s="1534">
        <v>32</v>
      </c>
      <c r="HU9" s="1534">
        <v>33</v>
      </c>
      <c r="HV9" s="1534">
        <v>23</v>
      </c>
      <c r="HW9" s="1534">
        <v>36</v>
      </c>
      <c r="HX9" s="1534">
        <v>19</v>
      </c>
      <c r="HY9" s="1534">
        <v>11</v>
      </c>
      <c r="HZ9" s="1534"/>
      <c r="IA9" s="1534">
        <v>3</v>
      </c>
      <c r="IB9" s="1534">
        <v>33</v>
      </c>
      <c r="IC9" s="1534">
        <v>23</v>
      </c>
      <c r="ID9" s="1534">
        <v>40</v>
      </c>
      <c r="IE9" s="1534">
        <v>9</v>
      </c>
      <c r="IF9" s="1534">
        <v>5</v>
      </c>
      <c r="IG9" s="1534">
        <v>48</v>
      </c>
      <c r="IH9" s="1534">
        <v>20</v>
      </c>
      <c r="II9" s="1534">
        <v>30</v>
      </c>
      <c r="IJ9" s="1534">
        <v>28</v>
      </c>
      <c r="IK9" s="1534">
        <v>23</v>
      </c>
      <c r="IL9" s="1534">
        <v>35</v>
      </c>
      <c r="IM9" s="1534">
        <v>25</v>
      </c>
      <c r="IN9" s="1534">
        <v>20</v>
      </c>
      <c r="IO9" s="1534">
        <v>25</v>
      </c>
      <c r="IP9" s="1534">
        <v>13</v>
      </c>
      <c r="IQ9" s="1534">
        <v>94</v>
      </c>
      <c r="IR9" s="1534">
        <v>23</v>
      </c>
      <c r="IS9" s="1534">
        <v>26</v>
      </c>
      <c r="IT9" s="1534">
        <v>18</v>
      </c>
      <c r="IU9" s="1534">
        <v>25</v>
      </c>
      <c r="IV9" s="1534">
        <v>29</v>
      </c>
      <c r="IW9" s="1534">
        <v>17</v>
      </c>
      <c r="IX9" s="1534">
        <v>23</v>
      </c>
      <c r="IY9" s="1534">
        <v>15</v>
      </c>
      <c r="IZ9" s="1534">
        <v>28</v>
      </c>
      <c r="JA9" s="1534">
        <v>40</v>
      </c>
      <c r="JB9" s="1534">
        <v>0</v>
      </c>
      <c r="JC9" s="1534">
        <v>18</v>
      </c>
      <c r="JD9" s="1534">
        <v>51</v>
      </c>
      <c r="JE9" s="1534">
        <v>22</v>
      </c>
      <c r="JF9" s="1534">
        <v>23</v>
      </c>
      <c r="JG9" s="1534">
        <v>42</v>
      </c>
      <c r="JH9" s="1534">
        <v>12</v>
      </c>
      <c r="JI9" s="1534">
        <v>4</v>
      </c>
      <c r="JJ9" s="1534">
        <v>42</v>
      </c>
      <c r="JK9" s="1534">
        <v>27</v>
      </c>
      <c r="JL9" s="1534">
        <v>18</v>
      </c>
      <c r="JM9" s="1534">
        <v>37</v>
      </c>
      <c r="JN9" s="1534">
        <v>55</v>
      </c>
      <c r="JO9" s="1534">
        <v>35</v>
      </c>
      <c r="JP9" s="1534">
        <v>45</v>
      </c>
      <c r="JQ9" s="1534">
        <v>18</v>
      </c>
      <c r="JR9" s="1534">
        <v>35</v>
      </c>
      <c r="JS9" s="1534">
        <v>33</v>
      </c>
      <c r="JT9" s="1534">
        <v>14</v>
      </c>
      <c r="JU9" s="1534">
        <v>30</v>
      </c>
      <c r="JV9" s="1534">
        <v>28</v>
      </c>
      <c r="JW9" s="1534">
        <v>25</v>
      </c>
      <c r="JX9" s="1534">
        <v>41</v>
      </c>
      <c r="JY9" s="1534">
        <v>21</v>
      </c>
      <c r="JZ9" s="1534">
        <v>16</v>
      </c>
      <c r="KA9" s="1534">
        <v>59</v>
      </c>
      <c r="KB9" s="1534">
        <v>23</v>
      </c>
      <c r="KC9" s="1534">
        <v>25</v>
      </c>
      <c r="KD9" s="1534">
        <v>32</v>
      </c>
      <c r="KE9" s="1534">
        <v>16</v>
      </c>
      <c r="KF9" s="1534">
        <v>32</v>
      </c>
      <c r="KG9" s="1534">
        <v>24</v>
      </c>
      <c r="KH9" s="1534">
        <v>10</v>
      </c>
      <c r="KI9" s="1534">
        <v>48</v>
      </c>
      <c r="KJ9" s="1534">
        <v>14</v>
      </c>
      <c r="KK9" s="1534">
        <v>23</v>
      </c>
      <c r="KL9" s="1534">
        <v>38</v>
      </c>
      <c r="KM9" s="1534">
        <v>44</v>
      </c>
      <c r="KN9" s="1534">
        <v>38</v>
      </c>
      <c r="KO9" s="1534">
        <v>18</v>
      </c>
      <c r="KP9" s="1534">
        <v>26</v>
      </c>
      <c r="KQ9" s="1534">
        <v>28</v>
      </c>
      <c r="KR9" s="1534">
        <v>35</v>
      </c>
      <c r="KS9" s="1534">
        <v>32</v>
      </c>
      <c r="KT9" s="1534">
        <v>25</v>
      </c>
      <c r="KU9" s="1534">
        <v>9</v>
      </c>
      <c r="KV9" s="1534">
        <v>26</v>
      </c>
      <c r="KW9" s="1534">
        <v>41</v>
      </c>
      <c r="KX9" s="1534">
        <v>3</v>
      </c>
      <c r="KY9" s="1534">
        <v>34</v>
      </c>
      <c r="KZ9" s="1534">
        <v>40</v>
      </c>
      <c r="LA9" s="1534">
        <v>31</v>
      </c>
      <c r="LB9" s="1534">
        <v>41</v>
      </c>
      <c r="LC9" s="1534">
        <v>21</v>
      </c>
      <c r="LD9" s="1534">
        <v>16</v>
      </c>
      <c r="LE9" s="1534">
        <v>35</v>
      </c>
      <c r="LF9" s="1534">
        <v>22</v>
      </c>
      <c r="LG9" s="1534">
        <v>40</v>
      </c>
      <c r="LH9" s="1534">
        <v>23</v>
      </c>
      <c r="LI9" s="1534">
        <v>24</v>
      </c>
      <c r="LJ9" s="1534">
        <v>32</v>
      </c>
      <c r="LK9" s="1534">
        <v>18</v>
      </c>
      <c r="LL9" s="1534">
        <v>29</v>
      </c>
      <c r="LM9" s="1534">
        <v>17</v>
      </c>
      <c r="LN9" s="1534">
        <v>19</v>
      </c>
      <c r="LO9" s="1534">
        <v>23</v>
      </c>
      <c r="LP9" s="1534">
        <v>27</v>
      </c>
      <c r="LQ9" s="1534">
        <v>35</v>
      </c>
      <c r="LR9" s="1534">
        <v>14</v>
      </c>
      <c r="LS9" s="1534">
        <v>31</v>
      </c>
      <c r="LT9" s="1534">
        <v>40</v>
      </c>
      <c r="LU9" s="1534">
        <v>27</v>
      </c>
      <c r="LV9" s="1534">
        <v>34</v>
      </c>
      <c r="LW9" s="1534">
        <v>25</v>
      </c>
      <c r="LX9" s="1534">
        <v>18</v>
      </c>
      <c r="LY9" s="1534">
        <v>25</v>
      </c>
      <c r="LZ9" s="1534">
        <v>31</v>
      </c>
      <c r="MA9" s="1534">
        <v>32</v>
      </c>
      <c r="MB9" s="1534">
        <v>19</v>
      </c>
      <c r="MC9" s="1534">
        <v>33</v>
      </c>
      <c r="MD9" s="1534">
        <v>2</v>
      </c>
      <c r="ME9" s="1534">
        <v>6</v>
      </c>
      <c r="MF9" s="1534">
        <v>1</v>
      </c>
      <c r="MG9" s="1534">
        <v>15</v>
      </c>
      <c r="MH9" s="1534">
        <v>16</v>
      </c>
      <c r="MI9" s="1534">
        <v>43</v>
      </c>
      <c r="MJ9" s="1534">
        <v>17</v>
      </c>
      <c r="MK9" s="1534">
        <v>28</v>
      </c>
      <c r="ML9" s="1534">
        <v>22</v>
      </c>
      <c r="MM9" s="1534">
        <v>21</v>
      </c>
      <c r="MN9" s="1534">
        <v>36</v>
      </c>
      <c r="MO9" s="1534">
        <v>13</v>
      </c>
      <c r="MP9" s="1534">
        <v>21</v>
      </c>
      <c r="MQ9" s="1534">
        <v>22</v>
      </c>
      <c r="MR9" s="1534">
        <v>17</v>
      </c>
      <c r="MS9" s="1534">
        <v>23</v>
      </c>
      <c r="MT9" s="1534">
        <v>24</v>
      </c>
      <c r="MU9" s="1534">
        <v>26</v>
      </c>
      <c r="MV9" s="1534">
        <v>15</v>
      </c>
      <c r="MW9" s="1534">
        <v>16</v>
      </c>
      <c r="MX9" s="1534">
        <v>18</v>
      </c>
      <c r="MY9" s="1534">
        <v>8</v>
      </c>
      <c r="MZ9" s="1534">
        <v>14</v>
      </c>
      <c r="NA9" s="1534">
        <v>21</v>
      </c>
      <c r="NB9" s="1534">
        <v>21</v>
      </c>
      <c r="NC9" s="1534">
        <v>11</v>
      </c>
      <c r="ND9" s="1534">
        <v>30</v>
      </c>
      <c r="NE9" s="1534">
        <v>8</v>
      </c>
      <c r="NF9" s="1534">
        <v>13</v>
      </c>
      <c r="NG9" s="1534">
        <v>4</v>
      </c>
      <c r="NH9" s="1534">
        <v>16</v>
      </c>
      <c r="NI9" s="1534">
        <v>7</v>
      </c>
      <c r="NJ9" s="1534">
        <v>17</v>
      </c>
      <c r="NK9" s="1534">
        <v>5</v>
      </c>
      <c r="NL9" s="1534">
        <v>6</v>
      </c>
      <c r="NM9" s="1534">
        <v>7</v>
      </c>
      <c r="NN9" s="1534">
        <v>0</v>
      </c>
      <c r="NO9" s="1534">
        <v>0</v>
      </c>
      <c r="NP9" s="1534">
        <v>1</v>
      </c>
      <c r="NQ9" s="1534">
        <v>0</v>
      </c>
      <c r="NR9" s="1534">
        <v>5</v>
      </c>
      <c r="NS9" s="1534">
        <v>7</v>
      </c>
      <c r="NT9" s="1534">
        <v>18</v>
      </c>
      <c r="NU9" s="1534">
        <v>3</v>
      </c>
      <c r="NV9" s="1534">
        <v>10</v>
      </c>
      <c r="NW9" s="1534">
        <v>4</v>
      </c>
      <c r="NX9" s="1534">
        <v>0</v>
      </c>
      <c r="NY9" s="1534">
        <v>0</v>
      </c>
      <c r="NZ9" s="1534">
        <v>0</v>
      </c>
      <c r="OA9" s="1534">
        <v>0</v>
      </c>
      <c r="OB9" s="1534">
        <v>16</v>
      </c>
      <c r="OC9" s="1534">
        <v>7</v>
      </c>
      <c r="OD9" s="1534">
        <v>23</v>
      </c>
      <c r="OE9" s="1534">
        <v>11</v>
      </c>
      <c r="OF9" s="1534">
        <v>6</v>
      </c>
      <c r="OG9" s="1534">
        <v>0</v>
      </c>
      <c r="OH9" s="1534">
        <v>0</v>
      </c>
      <c r="OI9" s="1534">
        <v>0</v>
      </c>
      <c r="OJ9" s="1534">
        <v>0</v>
      </c>
      <c r="OK9" s="1534">
        <v>7</v>
      </c>
      <c r="OL9" s="1534">
        <v>14</v>
      </c>
      <c r="OM9" s="1534">
        <v>12</v>
      </c>
      <c r="ON9" s="1534">
        <v>15</v>
      </c>
      <c r="OO9" s="1534">
        <v>9</v>
      </c>
      <c r="OP9" s="1534">
        <v>3</v>
      </c>
      <c r="OQ9" s="1534">
        <v>20</v>
      </c>
      <c r="OR9" s="1534">
        <v>3</v>
      </c>
      <c r="OS9" s="1534">
        <v>9</v>
      </c>
      <c r="OT9" s="1534">
        <v>20</v>
      </c>
      <c r="OU9" s="1534">
        <v>12</v>
      </c>
      <c r="OV9" s="1534">
        <v>17</v>
      </c>
      <c r="OW9" s="1534">
        <v>18</v>
      </c>
      <c r="OX9" s="1534">
        <v>6</v>
      </c>
      <c r="OY9" s="1534">
        <v>13</v>
      </c>
      <c r="OZ9" s="1534">
        <v>8</v>
      </c>
      <c r="PA9" s="1534">
        <v>8</v>
      </c>
      <c r="PB9" s="1534">
        <v>12</v>
      </c>
      <c r="PC9" s="1534">
        <v>9</v>
      </c>
      <c r="PD9" s="1534">
        <v>3</v>
      </c>
      <c r="PE9" s="1534">
        <v>6</v>
      </c>
      <c r="PF9" s="1534">
        <v>6</v>
      </c>
      <c r="PG9" s="1534">
        <v>3</v>
      </c>
      <c r="PH9" s="1534">
        <v>7</v>
      </c>
      <c r="PI9" s="1534">
        <v>5</v>
      </c>
      <c r="PJ9" s="1534">
        <v>3</v>
      </c>
      <c r="PK9" s="1534">
        <v>0</v>
      </c>
      <c r="PL9" s="1534">
        <v>0</v>
      </c>
      <c r="PM9" s="1534">
        <v>0</v>
      </c>
      <c r="PN9" s="1534">
        <v>5</v>
      </c>
      <c r="PO9" s="1534">
        <v>0</v>
      </c>
      <c r="PP9" s="1534">
        <v>9</v>
      </c>
      <c r="PQ9" s="1534">
        <v>5</v>
      </c>
      <c r="PR9" s="1534">
        <v>9</v>
      </c>
      <c r="PS9" s="1534">
        <v>0</v>
      </c>
      <c r="PT9" s="1534">
        <v>0</v>
      </c>
      <c r="PU9" s="1534">
        <v>0</v>
      </c>
      <c r="PV9" s="1534">
        <v>0</v>
      </c>
      <c r="PW9" s="1534">
        <v>0</v>
      </c>
      <c r="PX9" s="1534">
        <v>0</v>
      </c>
      <c r="PY9" s="1534">
        <v>8</v>
      </c>
      <c r="PZ9" s="1534">
        <v>0</v>
      </c>
      <c r="QA9" s="1534">
        <v>5</v>
      </c>
      <c r="QB9" s="1534">
        <v>2</v>
      </c>
      <c r="QC9" s="1534">
        <v>2</v>
      </c>
      <c r="QD9" s="1534">
        <v>14</v>
      </c>
      <c r="QE9" s="1534">
        <v>0</v>
      </c>
      <c r="QF9" s="1534">
        <v>0</v>
      </c>
      <c r="QG9" s="1534">
        <v>0</v>
      </c>
      <c r="QH9" s="1534">
        <v>0</v>
      </c>
      <c r="QI9" s="1534">
        <v>6</v>
      </c>
      <c r="QJ9" s="1534">
        <v>2</v>
      </c>
      <c r="QK9" s="1534">
        <v>1</v>
      </c>
      <c r="QL9" s="1534">
        <v>12</v>
      </c>
      <c r="QM9" s="1534">
        <v>0</v>
      </c>
      <c r="QN9" s="1534">
        <v>0</v>
      </c>
      <c r="QO9" s="1534">
        <v>2</v>
      </c>
      <c r="QP9" s="1534">
        <v>1</v>
      </c>
      <c r="QQ9" s="1534">
        <v>7</v>
      </c>
      <c r="QR9" s="1534">
        <v>0</v>
      </c>
      <c r="QS9" s="1534">
        <v>7</v>
      </c>
      <c r="QT9" s="1534">
        <v>4</v>
      </c>
      <c r="QU9" s="1534">
        <v>0</v>
      </c>
      <c r="QV9" s="1534">
        <v>0</v>
      </c>
      <c r="QW9" s="1534">
        <v>5</v>
      </c>
      <c r="QX9" s="1534">
        <v>3</v>
      </c>
      <c r="QY9" s="1534">
        <v>1</v>
      </c>
      <c r="QZ9" s="1534">
        <v>1</v>
      </c>
      <c r="RA9" s="1534">
        <v>7</v>
      </c>
      <c r="RB9" s="1534">
        <v>0</v>
      </c>
      <c r="RC9" s="1534">
        <v>0</v>
      </c>
      <c r="RD9" s="1534">
        <v>9</v>
      </c>
      <c r="RE9" s="1534">
        <v>2</v>
      </c>
      <c r="RF9" s="1534">
        <v>0</v>
      </c>
      <c r="RG9" s="1534">
        <v>0</v>
      </c>
    </row>
    <row r="10" spans="1:475" ht="14.4" x14ac:dyDescent="0.3">
      <c r="A10" s="3129" t="s">
        <v>30</v>
      </c>
      <c r="B10" s="1534">
        <v>4</v>
      </c>
      <c r="C10" s="1534">
        <v>0</v>
      </c>
      <c r="D10" s="1534">
        <v>3</v>
      </c>
      <c r="E10" s="1534">
        <v>1</v>
      </c>
      <c r="F10" s="1534">
        <v>5</v>
      </c>
      <c r="G10" s="1534">
        <v>3</v>
      </c>
      <c r="H10" s="1534">
        <v>1</v>
      </c>
      <c r="I10" s="1534">
        <v>1</v>
      </c>
      <c r="J10" s="1534">
        <v>1</v>
      </c>
      <c r="K10" s="1534">
        <v>3</v>
      </c>
      <c r="L10" s="1534">
        <v>0</v>
      </c>
      <c r="M10" s="1534">
        <v>5</v>
      </c>
      <c r="N10" s="1534">
        <v>2</v>
      </c>
      <c r="O10" s="1534">
        <v>2</v>
      </c>
      <c r="P10" s="1534">
        <v>0</v>
      </c>
      <c r="Q10" s="1534">
        <v>2</v>
      </c>
      <c r="R10" s="1534">
        <v>4</v>
      </c>
      <c r="S10" s="1534">
        <v>2</v>
      </c>
      <c r="T10" s="1534">
        <v>3</v>
      </c>
      <c r="U10" s="1534">
        <v>0</v>
      </c>
      <c r="V10" s="1534">
        <v>3</v>
      </c>
      <c r="W10" s="1534">
        <v>4</v>
      </c>
      <c r="X10" s="1534">
        <v>1</v>
      </c>
      <c r="Y10" s="1534">
        <v>0</v>
      </c>
      <c r="Z10" s="1534">
        <v>0</v>
      </c>
      <c r="AA10" s="1534">
        <v>3</v>
      </c>
      <c r="AB10" s="1534">
        <v>1</v>
      </c>
      <c r="AC10" s="1534">
        <v>2</v>
      </c>
      <c r="AD10" s="1534">
        <v>0</v>
      </c>
      <c r="AE10" s="1534">
        <v>0</v>
      </c>
      <c r="AF10" s="1534">
        <v>2</v>
      </c>
      <c r="AG10" s="1534">
        <v>2</v>
      </c>
      <c r="AH10" s="1534">
        <v>0</v>
      </c>
      <c r="AI10" s="1534">
        <v>2</v>
      </c>
      <c r="AJ10" s="1534">
        <v>4</v>
      </c>
      <c r="AK10" s="1534">
        <v>0</v>
      </c>
      <c r="AL10" s="1534">
        <v>0</v>
      </c>
      <c r="AM10" s="1534">
        <v>0</v>
      </c>
      <c r="AN10" s="1534">
        <v>0</v>
      </c>
      <c r="AO10" s="1534">
        <v>0</v>
      </c>
      <c r="AP10" s="1534">
        <v>2</v>
      </c>
      <c r="AQ10" s="1534">
        <v>0</v>
      </c>
      <c r="AR10" s="1534">
        <v>1</v>
      </c>
      <c r="AS10" s="1534">
        <v>0</v>
      </c>
      <c r="AT10" s="1534">
        <v>0</v>
      </c>
      <c r="AU10" s="1534">
        <v>1</v>
      </c>
      <c r="AV10" s="1534">
        <v>0</v>
      </c>
      <c r="AW10" s="1534">
        <v>0</v>
      </c>
      <c r="AX10" s="1534">
        <v>0</v>
      </c>
      <c r="AY10" s="1534">
        <v>0</v>
      </c>
      <c r="AZ10" s="1534">
        <v>1</v>
      </c>
      <c r="BA10" s="1534">
        <v>0</v>
      </c>
      <c r="BB10" s="1534">
        <v>1</v>
      </c>
      <c r="BC10" s="1534">
        <v>1</v>
      </c>
      <c r="BD10" s="1534">
        <v>1</v>
      </c>
      <c r="BE10" s="1534">
        <v>1</v>
      </c>
      <c r="BF10" s="1534">
        <v>25</v>
      </c>
      <c r="BG10" s="1534">
        <v>1</v>
      </c>
      <c r="BH10" s="1534">
        <v>0</v>
      </c>
      <c r="BI10" s="1534">
        <v>5</v>
      </c>
      <c r="BJ10" s="1534">
        <v>1</v>
      </c>
      <c r="BK10" s="1534">
        <v>0</v>
      </c>
      <c r="BL10" s="1534">
        <v>0</v>
      </c>
      <c r="BM10" s="1534">
        <v>1</v>
      </c>
      <c r="BN10" s="1534">
        <v>0</v>
      </c>
      <c r="BO10" s="1534">
        <v>1</v>
      </c>
      <c r="BP10" s="1534">
        <v>0</v>
      </c>
      <c r="BQ10" s="1534">
        <v>1</v>
      </c>
      <c r="BR10" s="1534">
        <v>1</v>
      </c>
      <c r="BS10" s="1534">
        <v>0</v>
      </c>
      <c r="BT10" s="1534">
        <v>0</v>
      </c>
      <c r="BU10" s="1534">
        <v>3</v>
      </c>
      <c r="BV10" s="1534">
        <v>2</v>
      </c>
      <c r="BW10" s="1534">
        <v>0</v>
      </c>
      <c r="BX10" s="1534">
        <v>0</v>
      </c>
      <c r="BY10" s="1534">
        <v>1</v>
      </c>
      <c r="BZ10" s="1534">
        <v>2</v>
      </c>
      <c r="CA10" s="1534">
        <v>1</v>
      </c>
      <c r="CB10" s="1534">
        <v>2</v>
      </c>
      <c r="CC10" s="1534">
        <v>0</v>
      </c>
      <c r="CD10" s="1534">
        <v>4</v>
      </c>
      <c r="CE10" s="1534">
        <v>0</v>
      </c>
      <c r="CF10" s="1534">
        <v>0</v>
      </c>
      <c r="CG10" s="1534">
        <v>0</v>
      </c>
      <c r="CH10" s="1534">
        <v>0</v>
      </c>
      <c r="CI10" s="1534">
        <v>1</v>
      </c>
      <c r="CJ10" s="1534">
        <v>1</v>
      </c>
      <c r="CK10" s="1534">
        <v>0</v>
      </c>
      <c r="CL10" s="1534">
        <v>1</v>
      </c>
      <c r="CM10" s="1534">
        <v>1</v>
      </c>
      <c r="CN10" s="1534">
        <v>4</v>
      </c>
      <c r="CO10" s="1534">
        <v>1</v>
      </c>
      <c r="CP10" s="1534">
        <v>2</v>
      </c>
      <c r="CQ10" s="1534">
        <v>2</v>
      </c>
      <c r="CR10" s="1534">
        <v>1</v>
      </c>
      <c r="CS10" s="1534">
        <v>1</v>
      </c>
      <c r="CT10" s="1534">
        <v>0</v>
      </c>
      <c r="CU10" s="1534">
        <v>1</v>
      </c>
      <c r="CV10" s="1534">
        <v>1</v>
      </c>
      <c r="CW10" s="1534">
        <v>0</v>
      </c>
      <c r="CX10" s="1534">
        <v>1</v>
      </c>
      <c r="CY10" s="1534">
        <v>2</v>
      </c>
      <c r="CZ10" s="1534">
        <v>0</v>
      </c>
      <c r="DA10" s="1534">
        <v>1</v>
      </c>
      <c r="DB10" s="1534">
        <v>0</v>
      </c>
      <c r="DC10" s="1534">
        <v>0</v>
      </c>
      <c r="DD10" s="1534">
        <v>1</v>
      </c>
      <c r="DE10" s="1534">
        <v>0</v>
      </c>
      <c r="DF10" s="1534">
        <v>2</v>
      </c>
      <c r="DG10" s="1534">
        <v>0</v>
      </c>
      <c r="DH10" s="1534">
        <v>1</v>
      </c>
      <c r="DI10" s="1534">
        <v>0</v>
      </c>
      <c r="DJ10" s="1534">
        <v>0</v>
      </c>
      <c r="DK10" s="1534">
        <v>0</v>
      </c>
      <c r="DL10" s="1534">
        <v>0</v>
      </c>
      <c r="DM10" s="1534">
        <v>1</v>
      </c>
      <c r="DN10" s="1534">
        <v>0</v>
      </c>
      <c r="DO10" s="1534">
        <v>1</v>
      </c>
      <c r="DP10" s="1534">
        <v>0</v>
      </c>
      <c r="DQ10" s="1534">
        <v>0</v>
      </c>
      <c r="DR10" s="1534">
        <v>1</v>
      </c>
      <c r="DS10" s="1534">
        <v>2</v>
      </c>
      <c r="DT10" s="1534">
        <v>1</v>
      </c>
      <c r="DU10" s="1534">
        <v>0</v>
      </c>
      <c r="DV10" s="1534">
        <v>0</v>
      </c>
      <c r="DW10" s="1534">
        <v>0</v>
      </c>
      <c r="DX10" s="1534">
        <v>2</v>
      </c>
      <c r="DY10" s="1534">
        <v>1</v>
      </c>
      <c r="DZ10" s="1534">
        <v>0</v>
      </c>
      <c r="EA10" s="1534">
        <v>0</v>
      </c>
      <c r="EB10" s="1534">
        <v>0</v>
      </c>
      <c r="EC10" s="1534">
        <v>1</v>
      </c>
      <c r="ED10" s="1534">
        <v>0</v>
      </c>
      <c r="EE10" s="1534">
        <v>0</v>
      </c>
      <c r="EF10" s="1534">
        <v>0</v>
      </c>
      <c r="EG10" s="1534">
        <v>1</v>
      </c>
      <c r="EH10" s="1534">
        <v>1</v>
      </c>
      <c r="EI10" s="1534">
        <v>0</v>
      </c>
      <c r="EJ10" s="1534">
        <v>0</v>
      </c>
      <c r="EK10" s="1534">
        <v>0</v>
      </c>
      <c r="EL10" s="1534">
        <v>0</v>
      </c>
      <c r="EM10" s="1534">
        <v>0</v>
      </c>
      <c r="EN10" s="1534">
        <v>0</v>
      </c>
      <c r="EO10" s="1534">
        <v>0</v>
      </c>
      <c r="EP10" s="1534">
        <v>2</v>
      </c>
      <c r="EQ10" s="1534">
        <v>0</v>
      </c>
      <c r="ER10" s="1534">
        <v>0</v>
      </c>
      <c r="ES10" s="1534">
        <v>1</v>
      </c>
      <c r="ET10" s="1534">
        <v>0</v>
      </c>
      <c r="EU10" s="1534">
        <v>1</v>
      </c>
      <c r="EV10" s="1534">
        <v>0</v>
      </c>
      <c r="EW10" s="1534">
        <v>0</v>
      </c>
      <c r="EX10" s="1534">
        <v>3</v>
      </c>
      <c r="EY10" s="1534">
        <v>0</v>
      </c>
      <c r="EZ10" s="1534">
        <v>1</v>
      </c>
      <c r="FA10" s="1534">
        <v>1</v>
      </c>
      <c r="FB10" s="1534">
        <v>1</v>
      </c>
      <c r="FC10" s="1534">
        <v>0</v>
      </c>
      <c r="FD10" s="1534">
        <v>0</v>
      </c>
      <c r="FE10" s="1534">
        <v>2</v>
      </c>
      <c r="FF10" s="1534">
        <v>0</v>
      </c>
      <c r="FG10" s="1534">
        <v>0</v>
      </c>
      <c r="FH10" s="1534">
        <v>0</v>
      </c>
      <c r="FI10" s="1534">
        <v>0</v>
      </c>
      <c r="FJ10" s="1534">
        <v>0</v>
      </c>
      <c r="FK10" s="1534">
        <v>0</v>
      </c>
      <c r="FL10" s="1534">
        <v>0</v>
      </c>
      <c r="FM10" s="1534">
        <v>0</v>
      </c>
      <c r="FN10" s="1534">
        <v>0</v>
      </c>
      <c r="FO10" s="1534">
        <v>2</v>
      </c>
      <c r="FP10" s="1534">
        <v>1</v>
      </c>
      <c r="FQ10" s="1534">
        <v>0</v>
      </c>
      <c r="FR10" s="1534">
        <v>0</v>
      </c>
      <c r="FS10" s="1534">
        <v>0</v>
      </c>
      <c r="FT10" s="1534">
        <v>0</v>
      </c>
      <c r="FU10" s="1534">
        <v>0</v>
      </c>
      <c r="FV10" s="1534">
        <v>0</v>
      </c>
      <c r="FW10" s="1534">
        <v>0</v>
      </c>
      <c r="FX10" s="1534">
        <v>0</v>
      </c>
      <c r="FY10" s="1534">
        <v>0</v>
      </c>
      <c r="FZ10" s="1534">
        <v>0</v>
      </c>
      <c r="GA10" s="1534">
        <v>0</v>
      </c>
      <c r="GB10" s="1534">
        <v>0</v>
      </c>
      <c r="GC10" s="1534">
        <v>0</v>
      </c>
      <c r="GD10" s="1534">
        <v>0</v>
      </c>
      <c r="GE10" s="1534">
        <v>1</v>
      </c>
      <c r="GF10" s="1534">
        <v>0</v>
      </c>
      <c r="GG10" s="1534">
        <v>3</v>
      </c>
      <c r="GH10" s="1534">
        <v>3</v>
      </c>
      <c r="GI10" s="1534">
        <v>0</v>
      </c>
      <c r="GJ10" s="1534">
        <v>0</v>
      </c>
      <c r="GK10" s="1534">
        <v>5</v>
      </c>
      <c r="GL10" s="1534">
        <v>0</v>
      </c>
      <c r="GM10" s="1534">
        <v>0</v>
      </c>
      <c r="GN10" s="1534">
        <v>0</v>
      </c>
      <c r="GO10" s="1534">
        <v>0</v>
      </c>
      <c r="GP10" s="1534">
        <v>0</v>
      </c>
      <c r="GQ10" s="1534">
        <v>0</v>
      </c>
      <c r="GR10" s="1534">
        <v>0</v>
      </c>
      <c r="GS10" s="1534">
        <v>0</v>
      </c>
      <c r="GT10" s="1534">
        <v>0</v>
      </c>
      <c r="GU10" s="1534">
        <v>0</v>
      </c>
      <c r="GV10" s="1534">
        <v>0</v>
      </c>
      <c r="GW10" s="1534">
        <v>0</v>
      </c>
      <c r="GX10" s="1534">
        <v>2</v>
      </c>
      <c r="GY10" s="1534">
        <v>1</v>
      </c>
      <c r="GZ10" s="1534">
        <v>1</v>
      </c>
      <c r="HA10" s="1534">
        <v>0</v>
      </c>
      <c r="HB10" s="1534">
        <v>0</v>
      </c>
      <c r="HC10" s="1534">
        <v>0</v>
      </c>
      <c r="HD10" s="1534">
        <v>2</v>
      </c>
      <c r="HE10" s="1534">
        <v>0</v>
      </c>
      <c r="HF10" s="1534">
        <v>0</v>
      </c>
      <c r="HG10" s="1534">
        <v>1</v>
      </c>
      <c r="HH10" s="1534">
        <v>0</v>
      </c>
      <c r="HI10" s="1534">
        <v>0</v>
      </c>
      <c r="HJ10" s="1534">
        <v>0</v>
      </c>
      <c r="HK10" s="1534">
        <v>0</v>
      </c>
      <c r="HL10" s="1534">
        <v>0</v>
      </c>
      <c r="HM10" s="1534">
        <v>0</v>
      </c>
      <c r="HN10" s="1534">
        <v>0</v>
      </c>
      <c r="HO10" s="1534">
        <v>0</v>
      </c>
      <c r="HP10" s="1534">
        <v>0</v>
      </c>
      <c r="HQ10" s="1534">
        <v>0</v>
      </c>
      <c r="HR10" s="1534">
        <v>0</v>
      </c>
      <c r="HS10" s="1534">
        <v>0</v>
      </c>
      <c r="HT10" s="1534">
        <v>0</v>
      </c>
      <c r="HU10" s="1534">
        <v>0</v>
      </c>
      <c r="HV10" s="1534">
        <v>0</v>
      </c>
      <c r="HW10" s="1534">
        <v>0</v>
      </c>
      <c r="HX10" s="1534">
        <v>0</v>
      </c>
      <c r="HY10" s="1534">
        <v>0</v>
      </c>
      <c r="HZ10" s="1534"/>
      <c r="IA10" s="1534">
        <v>0</v>
      </c>
      <c r="IB10" s="1534">
        <v>0</v>
      </c>
      <c r="IC10" s="1534">
        <v>0</v>
      </c>
      <c r="ID10" s="1534">
        <v>0</v>
      </c>
      <c r="IE10" s="1534">
        <v>0</v>
      </c>
      <c r="IF10" s="1534">
        <v>0</v>
      </c>
      <c r="IG10" s="1534">
        <v>0</v>
      </c>
      <c r="IH10" s="1534">
        <v>0</v>
      </c>
      <c r="II10" s="1534">
        <v>0</v>
      </c>
      <c r="IJ10" s="1534">
        <v>0</v>
      </c>
      <c r="IK10" s="1534">
        <v>0</v>
      </c>
      <c r="IL10" s="1534">
        <v>3</v>
      </c>
      <c r="IM10" s="1534">
        <v>0</v>
      </c>
      <c r="IN10" s="1534">
        <v>0</v>
      </c>
      <c r="IO10" s="1534">
        <v>1</v>
      </c>
      <c r="IP10" s="1534">
        <v>0</v>
      </c>
      <c r="IQ10" s="1534">
        <v>0</v>
      </c>
      <c r="IR10" s="1534">
        <v>0</v>
      </c>
      <c r="IS10" s="1534">
        <v>0</v>
      </c>
      <c r="IT10" s="1534">
        <v>0</v>
      </c>
      <c r="IU10" s="1534">
        <v>0</v>
      </c>
      <c r="IV10" s="1534">
        <v>1</v>
      </c>
      <c r="IW10" s="1534">
        <v>0</v>
      </c>
      <c r="IX10" s="1534">
        <v>0</v>
      </c>
      <c r="IY10" s="1534">
        <v>0</v>
      </c>
      <c r="IZ10" s="1534">
        <v>0</v>
      </c>
      <c r="JA10" s="1534">
        <v>0</v>
      </c>
      <c r="JB10" s="1534"/>
      <c r="JC10" s="1534">
        <v>0</v>
      </c>
      <c r="JD10" s="1534">
        <v>0</v>
      </c>
      <c r="JE10" s="1534">
        <v>0</v>
      </c>
      <c r="JF10" s="1534">
        <v>0</v>
      </c>
      <c r="JG10" s="1534">
        <v>0</v>
      </c>
      <c r="JH10" s="1534">
        <v>0</v>
      </c>
      <c r="JI10" s="1534">
        <v>0</v>
      </c>
      <c r="JJ10" s="1534">
        <v>0</v>
      </c>
      <c r="JK10" s="1534">
        <v>0</v>
      </c>
      <c r="JL10" s="1534">
        <v>0</v>
      </c>
      <c r="JM10" s="1534">
        <v>0</v>
      </c>
      <c r="JN10" s="1534">
        <v>0</v>
      </c>
      <c r="JO10" s="1534">
        <v>0</v>
      </c>
      <c r="JP10" s="1534">
        <v>0</v>
      </c>
      <c r="JQ10" s="1534">
        <v>0</v>
      </c>
      <c r="JR10" s="1534">
        <v>0</v>
      </c>
      <c r="JS10" s="1534">
        <v>0</v>
      </c>
      <c r="JT10" s="1534">
        <v>0</v>
      </c>
      <c r="JU10" s="1534">
        <v>0</v>
      </c>
      <c r="JV10" s="1534">
        <v>0</v>
      </c>
      <c r="JW10" s="1534">
        <v>0</v>
      </c>
      <c r="JX10" s="1534">
        <v>0</v>
      </c>
      <c r="JY10" s="1534">
        <v>0</v>
      </c>
      <c r="JZ10" s="1534">
        <v>0</v>
      </c>
      <c r="KA10" s="1534">
        <v>0</v>
      </c>
      <c r="KB10" s="1534">
        <v>0</v>
      </c>
      <c r="KC10" s="1534">
        <v>2</v>
      </c>
      <c r="KD10" s="1534">
        <v>0</v>
      </c>
      <c r="KE10" s="1534">
        <v>0</v>
      </c>
      <c r="KF10" s="1534">
        <v>0</v>
      </c>
      <c r="KG10" s="1534">
        <v>0</v>
      </c>
      <c r="KH10" s="1534">
        <v>0</v>
      </c>
      <c r="KI10" s="1534">
        <v>0</v>
      </c>
      <c r="KJ10" s="1534">
        <v>0</v>
      </c>
      <c r="KK10" s="1534">
        <v>0</v>
      </c>
      <c r="KL10" s="1534">
        <v>0</v>
      </c>
      <c r="KM10" s="1534">
        <v>0</v>
      </c>
      <c r="KN10" s="1534">
        <v>2</v>
      </c>
      <c r="KO10" s="1534">
        <v>0</v>
      </c>
      <c r="KP10" s="1534">
        <v>0</v>
      </c>
      <c r="KQ10" s="1534">
        <v>0</v>
      </c>
      <c r="KR10" s="1534">
        <v>0</v>
      </c>
      <c r="KS10" s="1534">
        <v>0</v>
      </c>
      <c r="KT10" s="1534">
        <v>0</v>
      </c>
      <c r="KU10" s="1534">
        <v>0</v>
      </c>
      <c r="KV10" s="1534">
        <v>0</v>
      </c>
      <c r="KW10" s="1534">
        <v>0</v>
      </c>
      <c r="KX10" s="1534">
        <v>0</v>
      </c>
      <c r="KY10" s="1534">
        <v>0</v>
      </c>
      <c r="KZ10" s="1534">
        <v>0</v>
      </c>
      <c r="LA10" s="1534">
        <v>0</v>
      </c>
      <c r="LB10" s="1534">
        <v>0</v>
      </c>
      <c r="LC10" s="1534">
        <v>0</v>
      </c>
      <c r="LD10" s="1534">
        <v>0</v>
      </c>
      <c r="LE10" s="1534">
        <v>0</v>
      </c>
      <c r="LF10" s="1534">
        <v>0</v>
      </c>
      <c r="LG10" s="1534">
        <v>0</v>
      </c>
      <c r="LH10" s="1534">
        <v>0</v>
      </c>
      <c r="LI10" s="1534">
        <v>0</v>
      </c>
      <c r="LJ10" s="1534">
        <v>0</v>
      </c>
      <c r="LK10" s="1534">
        <v>0</v>
      </c>
      <c r="LL10" s="1534">
        <v>0</v>
      </c>
      <c r="LM10" s="1534">
        <v>0</v>
      </c>
      <c r="LN10" s="1534">
        <v>0</v>
      </c>
      <c r="LO10" s="1534">
        <v>0</v>
      </c>
      <c r="LP10" s="1534">
        <v>0</v>
      </c>
      <c r="LQ10" s="1534">
        <v>1</v>
      </c>
      <c r="LR10" s="1534">
        <v>0</v>
      </c>
      <c r="LS10" s="1534">
        <v>0</v>
      </c>
      <c r="LT10" s="1534">
        <v>0</v>
      </c>
      <c r="LU10" s="1534">
        <v>0</v>
      </c>
      <c r="LV10" s="1534">
        <v>0</v>
      </c>
      <c r="LW10" s="1534">
        <v>0</v>
      </c>
      <c r="LX10" s="1534">
        <v>0</v>
      </c>
      <c r="LY10" s="1534">
        <v>0</v>
      </c>
      <c r="LZ10" s="1534">
        <v>0</v>
      </c>
      <c r="MA10" s="1534">
        <v>0</v>
      </c>
      <c r="MB10" s="1534">
        <v>0</v>
      </c>
      <c r="MC10" s="1534">
        <v>0</v>
      </c>
      <c r="MD10" s="1534">
        <v>0</v>
      </c>
      <c r="ME10" s="1534">
        <v>0</v>
      </c>
      <c r="MF10" s="1534">
        <v>0</v>
      </c>
      <c r="MG10" s="1534">
        <v>0</v>
      </c>
      <c r="MH10" s="1534">
        <v>0</v>
      </c>
      <c r="MI10" s="1534">
        <v>0</v>
      </c>
      <c r="MJ10" s="1534">
        <v>0</v>
      </c>
      <c r="MK10" s="1534">
        <v>0</v>
      </c>
      <c r="ML10" s="1534">
        <v>0</v>
      </c>
      <c r="MM10" s="1534">
        <v>0</v>
      </c>
      <c r="MN10" s="1534">
        <v>0</v>
      </c>
      <c r="MO10" s="1534">
        <v>0</v>
      </c>
      <c r="MP10" s="1534">
        <v>0</v>
      </c>
      <c r="MQ10" s="1534">
        <v>0</v>
      </c>
      <c r="MR10" s="1534">
        <v>0</v>
      </c>
      <c r="MS10" s="1534">
        <v>0</v>
      </c>
      <c r="MT10" s="1534">
        <v>0</v>
      </c>
      <c r="MU10" s="1534">
        <v>0</v>
      </c>
      <c r="MV10" s="1534">
        <v>0</v>
      </c>
      <c r="MW10" s="1534">
        <v>0</v>
      </c>
      <c r="MX10" s="1534">
        <v>0</v>
      </c>
      <c r="MY10" s="1534">
        <v>0</v>
      </c>
      <c r="MZ10" s="1534">
        <v>0</v>
      </c>
      <c r="NA10" s="1534">
        <v>0</v>
      </c>
      <c r="NB10" s="1534">
        <v>0</v>
      </c>
      <c r="NC10" s="1534">
        <v>0</v>
      </c>
      <c r="ND10" s="1534">
        <v>0</v>
      </c>
      <c r="NE10" s="1534">
        <v>0</v>
      </c>
      <c r="NF10" s="1534">
        <v>0</v>
      </c>
      <c r="NG10" s="1534">
        <v>0</v>
      </c>
      <c r="NH10" s="1534">
        <v>0</v>
      </c>
      <c r="NI10" s="1534">
        <v>0</v>
      </c>
      <c r="NJ10" s="1534">
        <v>0</v>
      </c>
      <c r="NK10" s="1534">
        <v>0</v>
      </c>
      <c r="NL10" s="1534">
        <v>0</v>
      </c>
      <c r="NM10" s="1534">
        <v>0</v>
      </c>
      <c r="NN10" s="1534">
        <v>0</v>
      </c>
      <c r="NO10" s="1534">
        <v>0</v>
      </c>
      <c r="NP10" s="1534">
        <v>0</v>
      </c>
      <c r="NQ10" s="1534">
        <v>0</v>
      </c>
      <c r="NR10" s="1534">
        <v>0</v>
      </c>
      <c r="NS10" s="1534">
        <v>0</v>
      </c>
      <c r="NT10" s="1534">
        <v>0</v>
      </c>
      <c r="NU10" s="1534">
        <v>0</v>
      </c>
      <c r="NV10" s="1534">
        <v>0</v>
      </c>
      <c r="NW10" s="1534">
        <v>0</v>
      </c>
      <c r="NX10" s="1534">
        <v>0</v>
      </c>
      <c r="NY10" s="1534">
        <v>0</v>
      </c>
      <c r="NZ10" s="1534">
        <v>0</v>
      </c>
      <c r="OA10" s="1534">
        <v>0</v>
      </c>
      <c r="OB10" s="1534">
        <v>0</v>
      </c>
      <c r="OC10" s="1534">
        <v>0</v>
      </c>
      <c r="OD10" s="1534">
        <v>0</v>
      </c>
      <c r="OE10" s="1534">
        <v>0</v>
      </c>
      <c r="OF10" s="1534">
        <v>0</v>
      </c>
      <c r="OG10" s="1534">
        <v>0</v>
      </c>
      <c r="OH10" s="1534">
        <v>0</v>
      </c>
      <c r="OI10" s="1534">
        <v>0</v>
      </c>
      <c r="OJ10" s="1534">
        <v>0</v>
      </c>
      <c r="OK10" s="1534">
        <v>0</v>
      </c>
      <c r="OL10" s="1534">
        <v>0</v>
      </c>
      <c r="OM10" s="1534">
        <v>0</v>
      </c>
      <c r="ON10" s="1534">
        <v>0</v>
      </c>
      <c r="OO10" s="1534">
        <v>0</v>
      </c>
      <c r="OP10" s="1534">
        <v>0</v>
      </c>
      <c r="OQ10" s="1534">
        <v>0</v>
      </c>
      <c r="OR10" s="1534">
        <v>0</v>
      </c>
      <c r="OS10" s="1534">
        <v>0</v>
      </c>
      <c r="OT10" s="1534">
        <v>0</v>
      </c>
      <c r="OU10" s="1534">
        <v>0</v>
      </c>
      <c r="OV10" s="1534">
        <v>0</v>
      </c>
      <c r="OW10" s="1534">
        <v>0</v>
      </c>
      <c r="OX10" s="1534">
        <v>0</v>
      </c>
      <c r="OY10" s="1534">
        <v>0</v>
      </c>
      <c r="OZ10" s="1534">
        <v>0</v>
      </c>
      <c r="PA10" s="1534">
        <v>0</v>
      </c>
      <c r="PB10" s="1534">
        <v>0</v>
      </c>
      <c r="PC10" s="1534">
        <v>0</v>
      </c>
      <c r="PD10" s="1534">
        <v>0</v>
      </c>
      <c r="PE10" s="1534">
        <v>0</v>
      </c>
      <c r="PF10" s="1534">
        <v>0</v>
      </c>
      <c r="PG10" s="1534">
        <v>0</v>
      </c>
      <c r="PH10" s="1534">
        <v>0</v>
      </c>
      <c r="PI10" s="1534">
        <v>0</v>
      </c>
      <c r="PJ10" s="1534">
        <v>0</v>
      </c>
      <c r="PK10" s="1534">
        <v>0</v>
      </c>
      <c r="PL10" s="1534">
        <v>0</v>
      </c>
      <c r="PM10" s="1534">
        <v>0</v>
      </c>
      <c r="PN10" s="1534">
        <v>0</v>
      </c>
      <c r="PO10" s="1534">
        <v>0</v>
      </c>
      <c r="PP10" s="1534">
        <v>0</v>
      </c>
      <c r="PQ10" s="1534">
        <v>0</v>
      </c>
      <c r="PR10" s="1534">
        <v>0</v>
      </c>
      <c r="PS10" s="1534">
        <v>0</v>
      </c>
      <c r="PT10" s="1534">
        <v>0</v>
      </c>
      <c r="PU10" s="1534">
        <v>0</v>
      </c>
      <c r="PV10" s="1534">
        <v>0</v>
      </c>
      <c r="PW10" s="1534">
        <v>0</v>
      </c>
      <c r="PX10" s="1534">
        <v>0</v>
      </c>
      <c r="PY10" s="1534">
        <v>0</v>
      </c>
      <c r="PZ10" s="1534">
        <v>0</v>
      </c>
      <c r="QA10" s="1534">
        <v>0</v>
      </c>
      <c r="QB10" s="1534">
        <v>0</v>
      </c>
      <c r="QC10" s="1534">
        <v>0</v>
      </c>
      <c r="QD10" s="1534">
        <v>0</v>
      </c>
      <c r="QE10" s="1534">
        <v>0</v>
      </c>
      <c r="QF10" s="1534">
        <v>0</v>
      </c>
      <c r="QG10" s="1534">
        <v>0</v>
      </c>
      <c r="QH10" s="1534">
        <v>0</v>
      </c>
      <c r="QI10" s="1534">
        <v>0</v>
      </c>
      <c r="QJ10" s="1534">
        <v>0</v>
      </c>
      <c r="QK10" s="1534">
        <v>0</v>
      </c>
      <c r="QL10" s="1534">
        <v>0</v>
      </c>
      <c r="QM10" s="1534">
        <v>0</v>
      </c>
      <c r="QN10" s="1534">
        <v>0</v>
      </c>
      <c r="QO10" s="1534">
        <v>0</v>
      </c>
      <c r="QP10" s="1534">
        <v>0</v>
      </c>
      <c r="QQ10" s="1534">
        <v>0</v>
      </c>
      <c r="QR10" s="1534">
        <v>0</v>
      </c>
      <c r="QS10" s="1534">
        <v>0</v>
      </c>
      <c r="QT10" s="1534">
        <v>0</v>
      </c>
      <c r="QU10" s="1534">
        <v>0</v>
      </c>
      <c r="QV10" s="1534">
        <v>0</v>
      </c>
      <c r="QW10" s="1534">
        <v>0</v>
      </c>
      <c r="QX10" s="1534">
        <v>0</v>
      </c>
      <c r="QY10" s="1534">
        <v>0</v>
      </c>
      <c r="QZ10" s="1534">
        <v>0</v>
      </c>
      <c r="RA10" s="1534">
        <v>0</v>
      </c>
      <c r="RB10" s="1534">
        <v>0</v>
      </c>
      <c r="RC10" s="1534">
        <v>0</v>
      </c>
      <c r="RD10" s="1534">
        <v>0</v>
      </c>
      <c r="RE10" s="1534">
        <v>0</v>
      </c>
      <c r="RF10" s="1534">
        <v>0</v>
      </c>
      <c r="RG10" s="1534">
        <v>0</v>
      </c>
    </row>
    <row r="11" spans="1:475" s="4636" customFormat="1" ht="14.4" x14ac:dyDescent="0.3">
      <c r="A11" s="3132"/>
      <c r="B11" s="4639"/>
      <c r="C11" s="4639"/>
      <c r="D11" s="4838"/>
      <c r="E11" s="4838"/>
      <c r="F11" s="4838"/>
      <c r="G11" s="4838"/>
      <c r="H11" s="4838"/>
      <c r="I11" s="4838"/>
      <c r="J11" s="4838"/>
      <c r="K11" s="4838"/>
      <c r="L11" s="4838"/>
      <c r="M11" s="4838"/>
      <c r="N11" s="4838"/>
      <c r="O11" s="4838"/>
      <c r="P11" s="4838"/>
      <c r="Q11" s="4838"/>
      <c r="R11" s="4838"/>
      <c r="S11" s="4838"/>
      <c r="T11" s="4838"/>
      <c r="U11" s="4838"/>
      <c r="V11" s="4838"/>
      <c r="W11" s="4838"/>
      <c r="X11" s="4838"/>
      <c r="Y11" s="4838"/>
      <c r="Z11" s="4838"/>
      <c r="AA11" s="4838"/>
      <c r="AB11" s="4838"/>
      <c r="AC11" s="4838"/>
      <c r="AD11" s="4838"/>
      <c r="AE11" s="4838"/>
      <c r="AF11" s="4838"/>
      <c r="AG11" s="4838"/>
      <c r="AH11" s="4838"/>
      <c r="AI11" s="4838"/>
      <c r="AJ11" s="4838"/>
      <c r="AK11" s="4838"/>
      <c r="AL11" s="4838"/>
      <c r="AM11" s="4838"/>
      <c r="AN11" s="4838"/>
      <c r="AO11" s="4838"/>
      <c r="AP11" s="4838"/>
      <c r="AQ11" s="4838"/>
      <c r="AR11" s="4838"/>
      <c r="AS11" s="4838"/>
      <c r="AT11" s="4838"/>
      <c r="AU11" s="4838"/>
      <c r="AV11" s="4838"/>
      <c r="AW11" s="4838"/>
      <c r="AX11" s="4838"/>
      <c r="AY11" s="4838"/>
      <c r="AZ11" s="4838"/>
      <c r="BA11" s="4838"/>
      <c r="BB11" s="4838"/>
      <c r="BC11" s="4838"/>
      <c r="BD11" s="4838"/>
      <c r="BE11" s="4838"/>
      <c r="BF11" s="4838"/>
      <c r="BG11" s="4838"/>
      <c r="BH11" s="4838"/>
      <c r="BI11" s="4838"/>
      <c r="BJ11" s="4838"/>
      <c r="BK11" s="4838"/>
      <c r="BL11" s="4838"/>
      <c r="BM11" s="4838"/>
      <c r="BN11" s="4838"/>
      <c r="BO11" s="4838"/>
      <c r="BP11" s="4838"/>
      <c r="BQ11" s="4838"/>
      <c r="BR11" s="4838"/>
      <c r="BS11" s="4838"/>
      <c r="BT11" s="4838"/>
      <c r="BU11" s="4838"/>
      <c r="BV11" s="4838"/>
      <c r="BW11" s="4838"/>
      <c r="BX11" s="4838"/>
      <c r="BY11" s="4838"/>
      <c r="BZ11" s="4838"/>
      <c r="CA11" s="4838"/>
      <c r="CB11" s="4838"/>
      <c r="CC11" s="4838"/>
      <c r="CD11" s="4838"/>
      <c r="CE11" s="4838"/>
      <c r="CF11" s="4838"/>
      <c r="CG11" s="4838"/>
      <c r="CH11" s="4838"/>
      <c r="CI11" s="4838"/>
      <c r="CJ11" s="4838"/>
      <c r="CK11" s="4838"/>
      <c r="CL11" s="4838"/>
      <c r="CM11" s="4838"/>
      <c r="CN11" s="4838"/>
      <c r="CO11" s="4838"/>
      <c r="CP11" s="4838"/>
      <c r="CQ11" s="4838"/>
      <c r="CR11" s="4838"/>
      <c r="CS11" s="4838"/>
      <c r="CT11" s="4838"/>
      <c r="CU11" s="4838"/>
      <c r="CV11" s="4838"/>
      <c r="CW11" s="4838"/>
      <c r="CX11" s="4838"/>
      <c r="CY11" s="4838"/>
      <c r="CZ11" s="4838"/>
      <c r="DA11" s="4838"/>
      <c r="DB11" s="4838"/>
      <c r="DC11" s="4838"/>
      <c r="DD11" s="4838"/>
      <c r="DE11" s="4838"/>
      <c r="DF11" s="4838"/>
      <c r="DG11" s="4838"/>
      <c r="DH11" s="4838"/>
      <c r="DI11" s="4838"/>
      <c r="DJ11" s="4838"/>
      <c r="DK11" s="4838"/>
      <c r="DL11" s="4838"/>
      <c r="DM11" s="4838"/>
      <c r="DN11" s="4838"/>
      <c r="DO11" s="4838"/>
      <c r="DP11" s="4838"/>
      <c r="DQ11" s="4838"/>
      <c r="DR11" s="4838"/>
      <c r="DS11" s="4838"/>
      <c r="DT11" s="4838"/>
      <c r="DU11" s="4838"/>
      <c r="DV11" s="4838"/>
      <c r="DW11" s="4838"/>
      <c r="DX11" s="4838"/>
      <c r="DY11" s="4838"/>
      <c r="DZ11" s="4838"/>
      <c r="EA11" s="4838"/>
      <c r="EB11" s="4838"/>
      <c r="EC11" s="4838"/>
      <c r="ED11" s="4838"/>
      <c r="EE11" s="4838"/>
      <c r="EF11" s="4838"/>
      <c r="EG11" s="4838"/>
      <c r="EH11" s="4838"/>
      <c r="EI11" s="4838"/>
      <c r="EJ11" s="4838"/>
      <c r="EK11" s="4838"/>
      <c r="EL11" s="4838"/>
      <c r="EM11" s="4838"/>
      <c r="EN11" s="4838"/>
      <c r="EO11" s="4838"/>
      <c r="EP11" s="4838"/>
      <c r="EQ11" s="4838"/>
      <c r="ER11" s="4838"/>
      <c r="ES11" s="4838"/>
      <c r="ET11" s="4838"/>
      <c r="EU11" s="4838"/>
      <c r="EV11" s="4838"/>
      <c r="EW11" s="4838"/>
      <c r="EX11" s="4838"/>
      <c r="EY11" s="4838"/>
      <c r="EZ11" s="4838"/>
      <c r="FA11" s="4838"/>
      <c r="FB11" s="4838"/>
      <c r="FC11" s="4838"/>
      <c r="FD11" s="4838"/>
      <c r="FE11" s="4838"/>
      <c r="FF11" s="4838"/>
      <c r="FG11" s="4838"/>
      <c r="FH11" s="4838"/>
      <c r="FI11" s="4838"/>
      <c r="FJ11" s="4838"/>
      <c r="FK11" s="4838"/>
      <c r="FL11" s="4838"/>
      <c r="FM11" s="4838"/>
      <c r="FN11" s="4838"/>
      <c r="FO11" s="4838"/>
      <c r="FP11" s="4838"/>
      <c r="FQ11" s="4838"/>
      <c r="FR11" s="4838"/>
      <c r="FS11" s="4838"/>
      <c r="FT11" s="4838"/>
      <c r="FU11" s="4838"/>
      <c r="FV11" s="4838"/>
      <c r="FW11" s="4838"/>
      <c r="FX11" s="4838"/>
      <c r="FY11" s="4838"/>
      <c r="FZ11" s="4838"/>
      <c r="GA11" s="4838"/>
      <c r="GB11" s="4838"/>
      <c r="GC11" s="4838"/>
      <c r="GD11" s="4838"/>
      <c r="GE11" s="4838"/>
      <c r="GF11" s="4838"/>
      <c r="GG11" s="4838"/>
      <c r="GH11" s="4838"/>
      <c r="GI11" s="4838"/>
      <c r="GJ11" s="4838"/>
      <c r="GK11" s="4838"/>
      <c r="GL11" s="4838"/>
      <c r="GM11" s="4838"/>
      <c r="GN11" s="4838"/>
      <c r="GO11" s="4838"/>
      <c r="GP11" s="4838"/>
      <c r="GQ11" s="4838"/>
      <c r="GR11" s="4838"/>
      <c r="GS11" s="4838"/>
      <c r="GT11" s="4838"/>
      <c r="GU11" s="4838"/>
      <c r="GV11" s="4838"/>
      <c r="GW11" s="4838"/>
      <c r="GX11" s="4838"/>
      <c r="GY11" s="4838"/>
      <c r="GZ11" s="4838"/>
      <c r="HA11" s="4838"/>
      <c r="HB11" s="4838"/>
      <c r="HC11" s="4838"/>
      <c r="HD11" s="4838"/>
      <c r="HE11" s="4838"/>
      <c r="HF11" s="4838"/>
      <c r="HG11" s="4838"/>
      <c r="HH11" s="4838"/>
      <c r="HI11" s="4838"/>
      <c r="HJ11" s="4838"/>
      <c r="HK11" s="4838"/>
      <c r="HL11" s="4838"/>
      <c r="HM11" s="4838"/>
      <c r="HN11" s="4838"/>
      <c r="HO11" s="4838"/>
      <c r="HP11" s="4838"/>
      <c r="HQ11" s="4838"/>
      <c r="HR11" s="4838"/>
      <c r="HS11" s="4838"/>
      <c r="HT11" s="4838"/>
      <c r="HU11" s="4838"/>
      <c r="HV11" s="4838"/>
      <c r="HW11" s="4838"/>
      <c r="HX11" s="4838"/>
      <c r="HY11" s="4838"/>
      <c r="HZ11" s="4838"/>
      <c r="IA11" s="4838"/>
      <c r="IB11" s="4838"/>
      <c r="IC11" s="4838"/>
      <c r="ID11" s="4838"/>
      <c r="IE11" s="4838"/>
      <c r="IF11" s="4838"/>
      <c r="IG11" s="4838"/>
      <c r="IH11" s="4838"/>
      <c r="II11" s="4838"/>
      <c r="IJ11" s="4838"/>
      <c r="IK11" s="4838"/>
      <c r="IL11" s="4838"/>
      <c r="IM11" s="4838"/>
      <c r="IN11" s="4838"/>
      <c r="IO11" s="4838"/>
      <c r="IP11" s="4838"/>
      <c r="IQ11" s="4838"/>
      <c r="IR11" s="4838"/>
      <c r="IS11" s="4838"/>
      <c r="IT11" s="4838"/>
      <c r="IU11" s="4838"/>
      <c r="IV11" s="4838"/>
      <c r="IW11" s="4838"/>
      <c r="IX11" s="4838"/>
      <c r="IY11" s="4838"/>
      <c r="IZ11" s="4838"/>
      <c r="JA11" s="4838"/>
      <c r="JB11" s="4838"/>
      <c r="JC11" s="4838"/>
      <c r="JD11" s="4838"/>
      <c r="JE11" s="4838"/>
      <c r="JF11" s="4838"/>
      <c r="JG11" s="4838"/>
      <c r="JH11" s="4838"/>
      <c r="JI11" s="4838"/>
      <c r="JJ11" s="4838"/>
      <c r="JK11" s="4838"/>
      <c r="JL11" s="4838"/>
      <c r="JM11" s="4838"/>
      <c r="JN11" s="4838"/>
      <c r="JO11" s="4838"/>
      <c r="JP11" s="4838"/>
      <c r="JQ11" s="4838"/>
      <c r="JR11" s="4838"/>
      <c r="JS11" s="4838"/>
      <c r="JT11" s="4838"/>
      <c r="JU11" s="4838"/>
      <c r="JV11" s="4838"/>
      <c r="JW11" s="4838"/>
      <c r="JX11" s="4838"/>
      <c r="JY11" s="4838"/>
      <c r="JZ11" s="4838"/>
      <c r="KA11" s="4838"/>
      <c r="KB11" s="4838"/>
      <c r="KC11" s="4838"/>
      <c r="KD11" s="4838"/>
      <c r="KE11" s="4838"/>
      <c r="KF11" s="4838"/>
      <c r="KG11" s="4838"/>
      <c r="KH11" s="4838"/>
      <c r="KI11" s="4838"/>
      <c r="KJ11" s="4838"/>
      <c r="KK11" s="4838"/>
      <c r="KL11" s="4838"/>
      <c r="KM11" s="4838"/>
      <c r="KN11" s="4838"/>
      <c r="KO11" s="4838"/>
      <c r="KP11" s="4838"/>
      <c r="KQ11" s="4838"/>
      <c r="KR11" s="4838"/>
      <c r="KS11" s="4838"/>
      <c r="KT11" s="4838"/>
      <c r="KU11" s="4838"/>
      <c r="KV11" s="4838"/>
      <c r="KW11" s="4838"/>
      <c r="KX11" s="4838"/>
      <c r="KY11" s="4838"/>
      <c r="KZ11" s="4838"/>
      <c r="LA11" s="4838"/>
      <c r="LB11" s="4838"/>
      <c r="LC11" s="4838"/>
      <c r="LD11" s="4838"/>
      <c r="LE11" s="4838"/>
      <c r="LF11" s="4838"/>
      <c r="LG11" s="4838"/>
      <c r="LH11" s="4838"/>
      <c r="LI11" s="4838"/>
      <c r="LJ11" s="4838"/>
      <c r="LK11" s="4838"/>
      <c r="LL11" s="4838"/>
      <c r="LM11" s="4838"/>
      <c r="LN11" s="4838"/>
      <c r="LO11" s="4838"/>
      <c r="LP11" s="4838"/>
      <c r="LQ11" s="4838"/>
      <c r="LR11" s="4838"/>
      <c r="LS11" s="4838"/>
      <c r="LT11" s="4838"/>
      <c r="LU11" s="4838"/>
      <c r="LV11" s="4838"/>
      <c r="LW11" s="4838"/>
      <c r="LX11" s="4838"/>
      <c r="LY11" s="4838"/>
      <c r="LZ11" s="4838"/>
      <c r="MA11" s="4838"/>
      <c r="MB11" s="4838"/>
      <c r="MC11" s="4838"/>
      <c r="MD11" s="4838"/>
      <c r="ME11" s="4838"/>
      <c r="MF11" s="4838"/>
      <c r="MG11" s="4838"/>
      <c r="MH11" s="4838"/>
      <c r="MI11" s="4838"/>
      <c r="MJ11" s="4838"/>
      <c r="MK11" s="4838"/>
      <c r="ML11" s="4838"/>
      <c r="MM11" s="4838"/>
      <c r="MN11" s="4838"/>
      <c r="MO11" s="4838"/>
      <c r="MP11" s="4838"/>
      <c r="MQ11" s="4838"/>
      <c r="MR11" s="4838"/>
      <c r="MS11" s="4838"/>
      <c r="MT11" s="4838"/>
      <c r="MU11" s="4838"/>
      <c r="MV11" s="4838"/>
      <c r="MW11" s="4838"/>
      <c r="MX11" s="4838"/>
      <c r="MY11" s="4838"/>
      <c r="MZ11" s="4838"/>
      <c r="NA11" s="4838"/>
      <c r="NB11" s="4838"/>
      <c r="NC11" s="4838"/>
      <c r="ND11" s="4838"/>
      <c r="NE11" s="4838"/>
      <c r="NF11" s="4838"/>
      <c r="NG11" s="4838"/>
      <c r="NH11" s="4838"/>
      <c r="NI11" s="4838"/>
      <c r="NJ11" s="4838"/>
      <c r="NK11" s="4838"/>
      <c r="NL11" s="4838"/>
      <c r="NM11" s="4838"/>
      <c r="NN11" s="4838"/>
      <c r="NO11" s="4838"/>
      <c r="NP11" s="4838"/>
      <c r="NQ11" s="4838"/>
      <c r="NR11" s="4838"/>
      <c r="NS11" s="4838"/>
      <c r="NT11" s="4838"/>
      <c r="NU11" s="4838"/>
      <c r="NV11" s="4838"/>
      <c r="NW11" s="4838"/>
      <c r="NX11" s="4838"/>
      <c r="NY11" s="4838"/>
      <c r="NZ11" s="4838"/>
      <c r="OA11" s="4838"/>
      <c r="OB11" s="4838"/>
      <c r="OC11" s="4838"/>
      <c r="OD11" s="4838"/>
      <c r="OE11" s="4838"/>
      <c r="OF11" s="4838"/>
      <c r="OG11" s="4838"/>
      <c r="OH11" s="4838"/>
      <c r="OI11" s="4838"/>
      <c r="OJ11" s="4838"/>
      <c r="OK11" s="4838"/>
      <c r="OL11" s="4838"/>
      <c r="OM11" s="4838"/>
      <c r="ON11" s="4838"/>
      <c r="OO11" s="4838"/>
      <c r="OP11" s="4838"/>
      <c r="OQ11" s="4838"/>
      <c r="OR11" s="4838"/>
      <c r="OS11" s="4838"/>
      <c r="OT11" s="4838"/>
      <c r="OU11" s="4838"/>
      <c r="OV11" s="4838"/>
      <c r="OW11" s="4838"/>
      <c r="OX11" s="4838"/>
      <c r="OY11" s="4838"/>
      <c r="OZ11" s="4838"/>
      <c r="PA11" s="4838"/>
      <c r="PB11" s="4838"/>
      <c r="PC11" s="4838"/>
      <c r="PD11" s="4838"/>
      <c r="PE11" s="4838"/>
      <c r="PF11" s="4838"/>
      <c r="PG11" s="4838"/>
      <c r="PH11" s="4838"/>
      <c r="PI11" s="4838"/>
      <c r="PJ11" s="4838"/>
      <c r="PK11" s="4838"/>
      <c r="PL11" s="4838"/>
      <c r="PM11" s="4838"/>
      <c r="PN11" s="4838"/>
      <c r="PO11" s="4838"/>
      <c r="PP11" s="4838"/>
      <c r="PQ11" s="4838"/>
      <c r="PR11" s="4838"/>
      <c r="PS11" s="4838"/>
      <c r="PT11" s="4838"/>
      <c r="PU11" s="4838"/>
      <c r="PV11" s="4838"/>
      <c r="PW11" s="4838"/>
      <c r="PX11" s="4838"/>
      <c r="PY11" s="4838"/>
      <c r="PZ11" s="4838"/>
      <c r="QA11" s="4838"/>
      <c r="QB11" s="4838"/>
      <c r="QC11" s="4838"/>
      <c r="QD11" s="4838"/>
      <c r="QE11" s="4838"/>
      <c r="QF11" s="4838"/>
      <c r="QG11" s="4838"/>
      <c r="QH11" s="4838"/>
      <c r="QI11" s="4838"/>
      <c r="QJ11" s="4838"/>
      <c r="QK11" s="4838"/>
      <c r="QL11" s="4838"/>
      <c r="QM11" s="4838"/>
      <c r="QN11" s="4838"/>
      <c r="QO11" s="4838"/>
      <c r="QP11" s="4838"/>
      <c r="QQ11" s="4838"/>
      <c r="QR11" s="4838"/>
      <c r="QS11" s="4838"/>
      <c r="QT11" s="4838"/>
      <c r="QU11" s="4838"/>
      <c r="QV11" s="4838"/>
      <c r="QW11" s="4838"/>
      <c r="QX11" s="4838"/>
      <c r="QY11" s="4838"/>
      <c r="QZ11" s="4838"/>
      <c r="RA11" s="4838"/>
      <c r="RB11" s="4838"/>
      <c r="RC11" s="4838"/>
      <c r="RD11" s="4838"/>
      <c r="RE11" s="4838"/>
      <c r="RF11" s="4838"/>
      <c r="RG11" s="4838"/>
    </row>
    <row r="12" spans="1:475" s="4636" customFormat="1" x14ac:dyDescent="0.25">
      <c r="A12" s="4818" t="s">
        <v>637</v>
      </c>
      <c r="B12" s="4639"/>
      <c r="C12" s="4639"/>
      <c r="D12" s="4838"/>
      <c r="E12" s="4838"/>
      <c r="F12" s="4838"/>
      <c r="G12" s="4838"/>
      <c r="H12" s="4838"/>
      <c r="I12" s="4838"/>
      <c r="J12" s="4838"/>
      <c r="K12" s="4838"/>
      <c r="L12" s="4838"/>
      <c r="M12" s="4838"/>
      <c r="N12" s="4838"/>
      <c r="O12" s="4838"/>
      <c r="P12" s="4838"/>
      <c r="Q12" s="4838"/>
      <c r="R12" s="4838"/>
      <c r="S12" s="4838"/>
      <c r="T12" s="4838"/>
      <c r="U12" s="4838"/>
      <c r="V12" s="4838"/>
      <c r="W12" s="4838"/>
      <c r="X12" s="4838"/>
      <c r="Y12" s="4838"/>
      <c r="Z12" s="4838"/>
      <c r="AA12" s="4838"/>
      <c r="AB12" s="4838"/>
      <c r="AC12" s="4838"/>
      <c r="AD12" s="4838"/>
      <c r="AE12" s="4838"/>
      <c r="AF12" s="4838"/>
      <c r="AG12" s="4838"/>
      <c r="AH12" s="4838"/>
      <c r="AI12" s="4838"/>
      <c r="AJ12" s="4838"/>
      <c r="AK12" s="4838"/>
      <c r="AL12" s="4838"/>
      <c r="AM12" s="4838"/>
      <c r="AN12" s="4838"/>
      <c r="AO12" s="4838"/>
      <c r="AP12" s="4838"/>
      <c r="AQ12" s="4838"/>
      <c r="AR12" s="4838"/>
      <c r="AS12" s="4838"/>
      <c r="AT12" s="4838"/>
      <c r="AU12" s="4838"/>
      <c r="AV12" s="4838"/>
      <c r="AW12" s="4838"/>
      <c r="AX12" s="4838"/>
      <c r="AY12" s="4838"/>
      <c r="AZ12" s="4838"/>
      <c r="BA12" s="4838"/>
      <c r="BB12" s="4838"/>
      <c r="BC12" s="4838"/>
      <c r="BD12" s="4838"/>
      <c r="BE12" s="4838"/>
      <c r="BF12" s="4838"/>
      <c r="BG12" s="4838"/>
      <c r="BH12" s="4838"/>
      <c r="BI12" s="4838"/>
      <c r="BJ12" s="4838"/>
      <c r="BK12" s="4838"/>
      <c r="BL12" s="4838"/>
      <c r="BM12" s="4838"/>
      <c r="BN12" s="4838"/>
      <c r="BO12" s="4838"/>
      <c r="BP12" s="4838"/>
      <c r="BQ12" s="4838"/>
      <c r="BR12" s="4838"/>
      <c r="BS12" s="4838"/>
      <c r="BT12" s="4838"/>
      <c r="BU12" s="4838"/>
      <c r="BV12" s="4838"/>
      <c r="BW12" s="4838"/>
      <c r="BX12" s="4838"/>
      <c r="BY12" s="4838"/>
      <c r="BZ12" s="4838"/>
      <c r="CA12" s="4838"/>
      <c r="CB12" s="4838"/>
      <c r="CC12" s="4838"/>
      <c r="CD12" s="4838"/>
      <c r="CE12" s="4838"/>
      <c r="CF12" s="4838"/>
      <c r="CG12" s="4838"/>
      <c r="CH12" s="4838"/>
      <c r="CI12" s="4838"/>
      <c r="CJ12" s="4838"/>
      <c r="CK12" s="4838"/>
      <c r="CL12" s="4838"/>
      <c r="CM12" s="4838"/>
      <c r="CN12" s="4838"/>
      <c r="CO12" s="4838"/>
      <c r="CP12" s="4838"/>
      <c r="CQ12" s="4838"/>
      <c r="CR12" s="4838"/>
      <c r="CS12" s="4838"/>
      <c r="CT12" s="4838"/>
      <c r="CU12" s="4838"/>
      <c r="CV12" s="4838"/>
      <c r="CW12" s="4838"/>
      <c r="CX12" s="4838"/>
      <c r="CY12" s="4838"/>
      <c r="CZ12" s="4838"/>
      <c r="DA12" s="4838"/>
      <c r="DB12" s="4838"/>
      <c r="DC12" s="4838"/>
      <c r="DD12" s="4838"/>
      <c r="DE12" s="4838"/>
      <c r="DF12" s="4838"/>
      <c r="DG12" s="4838"/>
      <c r="DH12" s="4838"/>
      <c r="DI12" s="4838"/>
      <c r="DJ12" s="4838"/>
      <c r="DK12" s="4838"/>
      <c r="DL12" s="4838"/>
      <c r="DM12" s="4838"/>
      <c r="DN12" s="4838"/>
      <c r="DO12" s="4838"/>
      <c r="DP12" s="4838"/>
      <c r="DQ12" s="4838"/>
      <c r="DR12" s="4838"/>
      <c r="DS12" s="4838"/>
      <c r="DT12" s="4838"/>
      <c r="DU12" s="4838"/>
      <c r="DV12" s="4838"/>
      <c r="DW12" s="4838"/>
      <c r="DX12" s="4838"/>
      <c r="DY12" s="4838"/>
      <c r="DZ12" s="4838"/>
      <c r="EA12" s="4838"/>
      <c r="EB12" s="4838"/>
      <c r="EC12" s="4838"/>
      <c r="ED12" s="4838"/>
      <c r="EE12" s="4838"/>
      <c r="EF12" s="4838"/>
      <c r="EG12" s="4838"/>
      <c r="EH12" s="4838"/>
      <c r="EI12" s="4838"/>
      <c r="EJ12" s="4838"/>
      <c r="EK12" s="4838"/>
      <c r="EL12" s="4838"/>
      <c r="EM12" s="4838"/>
      <c r="EN12" s="4838"/>
      <c r="EO12" s="4838"/>
      <c r="EP12" s="4838"/>
      <c r="EQ12" s="4838"/>
      <c r="ER12" s="4838"/>
      <c r="ES12" s="4838"/>
      <c r="ET12" s="4838"/>
      <c r="EU12" s="4838"/>
      <c r="EV12" s="4838"/>
      <c r="EW12" s="4838"/>
      <c r="EX12" s="4838"/>
      <c r="EY12" s="4838"/>
      <c r="EZ12" s="4838"/>
      <c r="FA12" s="4838"/>
      <c r="FB12" s="4838"/>
      <c r="FC12" s="4838"/>
      <c r="FD12" s="4838"/>
      <c r="FE12" s="4838"/>
      <c r="FF12" s="4838"/>
      <c r="FG12" s="4838"/>
      <c r="FH12" s="4838"/>
      <c r="FI12" s="4838"/>
      <c r="FJ12" s="4838"/>
      <c r="FK12" s="4838"/>
      <c r="FL12" s="4838"/>
      <c r="FM12" s="4838"/>
      <c r="FN12" s="4838"/>
      <c r="FO12" s="4838"/>
      <c r="FP12" s="4838"/>
      <c r="FQ12" s="4838"/>
      <c r="FR12" s="4838"/>
      <c r="FS12" s="4838"/>
      <c r="FT12" s="4838"/>
      <c r="FU12" s="4838"/>
      <c r="FV12" s="4838"/>
      <c r="FW12" s="4838"/>
      <c r="FX12" s="4838"/>
      <c r="FY12" s="4838"/>
      <c r="FZ12" s="4838"/>
      <c r="GA12" s="4838"/>
      <c r="GB12" s="4838"/>
      <c r="GC12" s="4838"/>
      <c r="GD12" s="4838"/>
      <c r="GE12" s="4838"/>
      <c r="GF12" s="4838"/>
      <c r="GG12" s="4838"/>
      <c r="GH12" s="4838"/>
      <c r="GI12" s="4838"/>
      <c r="GJ12" s="4838"/>
      <c r="GK12" s="4838"/>
      <c r="GL12" s="4838"/>
      <c r="GM12" s="4838"/>
      <c r="GN12" s="4838"/>
      <c r="GO12" s="4838"/>
      <c r="GP12" s="4838"/>
      <c r="GQ12" s="4838"/>
      <c r="GR12" s="4838"/>
      <c r="GS12" s="4838"/>
      <c r="GT12" s="4838"/>
      <c r="GU12" s="4838"/>
      <c r="GV12" s="4838"/>
      <c r="GW12" s="4838"/>
      <c r="GX12" s="4838"/>
      <c r="GY12" s="4838"/>
      <c r="GZ12" s="4838"/>
      <c r="HA12" s="4838"/>
      <c r="HB12" s="4838"/>
      <c r="HC12" s="4838"/>
      <c r="HD12" s="4838"/>
      <c r="HE12" s="4838"/>
      <c r="HF12" s="4838"/>
      <c r="HG12" s="4838"/>
      <c r="HH12" s="4838"/>
      <c r="HI12" s="4838"/>
      <c r="HJ12" s="4838"/>
      <c r="HK12" s="4838"/>
      <c r="HL12" s="4838"/>
      <c r="HM12" s="4838"/>
      <c r="HN12" s="4838"/>
      <c r="HO12" s="4838"/>
      <c r="HP12" s="4838"/>
      <c r="HQ12" s="4838"/>
      <c r="HR12" s="4838"/>
      <c r="HS12" s="4838"/>
      <c r="HT12" s="4838"/>
      <c r="HU12" s="4838"/>
      <c r="HV12" s="4838"/>
      <c r="HW12" s="4838"/>
      <c r="HX12" s="4838"/>
      <c r="HY12" s="4838"/>
      <c r="HZ12" s="4838"/>
      <c r="IA12" s="4838"/>
      <c r="IB12" s="4838"/>
      <c r="IC12" s="4838"/>
      <c r="ID12" s="4838"/>
      <c r="IE12" s="4838"/>
      <c r="IF12" s="4838"/>
      <c r="IG12" s="4838"/>
      <c r="IH12" s="4838"/>
      <c r="II12" s="4838"/>
      <c r="IJ12" s="4838"/>
      <c r="IK12" s="4838"/>
      <c r="IL12" s="4838"/>
      <c r="IM12" s="4838"/>
      <c r="IN12" s="4838"/>
      <c r="IO12" s="4838"/>
      <c r="IP12" s="4838"/>
      <c r="IQ12" s="4838"/>
      <c r="IR12" s="4838"/>
      <c r="IS12" s="4838"/>
      <c r="IT12" s="4838"/>
      <c r="IU12" s="4838"/>
      <c r="IV12" s="4838"/>
      <c r="IW12" s="4838"/>
      <c r="IX12" s="4838"/>
      <c r="IY12" s="4838"/>
      <c r="IZ12" s="4838"/>
      <c r="JA12" s="4838"/>
      <c r="JB12" s="4838"/>
      <c r="JC12" s="4838"/>
      <c r="JD12" s="4838"/>
      <c r="JE12" s="4838"/>
      <c r="JF12" s="4838"/>
      <c r="JG12" s="4838"/>
      <c r="JH12" s="4838"/>
      <c r="JI12" s="4838"/>
      <c r="JJ12" s="4838"/>
      <c r="JK12" s="4838"/>
      <c r="JL12" s="4838"/>
      <c r="JM12" s="4838"/>
      <c r="JN12" s="4838"/>
      <c r="JO12" s="4838"/>
      <c r="JP12" s="4838"/>
      <c r="JQ12" s="4838"/>
      <c r="JR12" s="4838"/>
      <c r="JS12" s="4838"/>
      <c r="JT12" s="4838"/>
      <c r="JU12" s="4838"/>
      <c r="JV12" s="4838"/>
      <c r="JW12" s="4838"/>
      <c r="JX12" s="4838"/>
      <c r="JY12" s="4838"/>
      <c r="JZ12" s="4838"/>
      <c r="KA12" s="4838"/>
      <c r="KB12" s="4838"/>
      <c r="KC12" s="4838"/>
      <c r="KD12" s="4838"/>
      <c r="KE12" s="4838"/>
      <c r="KF12" s="4838"/>
      <c r="KG12" s="4838"/>
      <c r="KH12" s="4838"/>
      <c r="KI12" s="4838"/>
      <c r="KJ12" s="4838"/>
      <c r="KK12" s="4838"/>
      <c r="KL12" s="4838"/>
      <c r="KM12" s="4838"/>
      <c r="KN12" s="4838"/>
      <c r="KO12" s="4838"/>
      <c r="KP12" s="4838"/>
      <c r="KQ12" s="4838"/>
      <c r="KR12" s="4838"/>
      <c r="KS12" s="4838"/>
      <c r="KT12" s="4838"/>
      <c r="KU12" s="4838"/>
      <c r="KV12" s="4838"/>
      <c r="KW12" s="4838"/>
      <c r="KX12" s="4838"/>
      <c r="KY12" s="4838"/>
      <c r="KZ12" s="4838"/>
      <c r="LA12" s="4838"/>
      <c r="LB12" s="4838"/>
      <c r="LC12" s="4838"/>
      <c r="LD12" s="4838"/>
      <c r="LE12" s="4838"/>
      <c r="LF12" s="4838"/>
      <c r="LG12" s="4838"/>
      <c r="LH12" s="4838"/>
      <c r="LI12" s="4838"/>
      <c r="LJ12" s="4838"/>
      <c r="LK12" s="4838"/>
      <c r="LL12" s="4838"/>
      <c r="LM12" s="4838"/>
      <c r="LN12" s="4838"/>
      <c r="LO12" s="4838"/>
      <c r="LP12" s="4838"/>
      <c r="LQ12" s="4838"/>
      <c r="LR12" s="4838"/>
      <c r="LS12" s="4838"/>
      <c r="LT12" s="4838"/>
      <c r="LU12" s="4838"/>
      <c r="LV12" s="4838"/>
      <c r="LW12" s="4838"/>
      <c r="LX12" s="4838"/>
      <c r="LY12" s="4838"/>
      <c r="LZ12" s="4838"/>
      <c r="MA12" s="4838"/>
      <c r="MB12" s="4838"/>
      <c r="MC12" s="4838"/>
      <c r="MD12" s="4838"/>
      <c r="ME12" s="4838"/>
      <c r="MF12" s="4838"/>
      <c r="MG12" s="4838"/>
      <c r="MH12" s="4838"/>
      <c r="MI12" s="4838"/>
      <c r="MJ12" s="4838"/>
      <c r="MK12" s="4838"/>
      <c r="ML12" s="4838"/>
      <c r="MM12" s="4838"/>
      <c r="MN12" s="4838"/>
      <c r="MO12" s="4838"/>
      <c r="MP12" s="4838"/>
      <c r="MQ12" s="4838"/>
      <c r="MR12" s="4838"/>
      <c r="MS12" s="4838"/>
      <c r="MT12" s="4838"/>
      <c r="MU12" s="4838"/>
      <c r="MV12" s="4838"/>
      <c r="MW12" s="4838"/>
      <c r="MX12" s="4838"/>
      <c r="MY12" s="4838"/>
      <c r="MZ12" s="4838"/>
      <c r="NA12" s="4838"/>
      <c r="NB12" s="4838"/>
      <c r="NC12" s="4838"/>
      <c r="ND12" s="4838"/>
      <c r="NE12" s="4838"/>
      <c r="NF12" s="4838"/>
      <c r="NG12" s="4838"/>
      <c r="NH12" s="4838"/>
      <c r="NI12" s="4838"/>
      <c r="NJ12" s="4838"/>
      <c r="NK12" s="4838"/>
      <c r="NL12" s="4838"/>
      <c r="NM12" s="4838"/>
      <c r="NN12" s="4838"/>
      <c r="NO12" s="4838"/>
      <c r="NP12" s="4838"/>
      <c r="NQ12" s="4838"/>
      <c r="NR12" s="4838"/>
      <c r="NS12" s="4838"/>
      <c r="NT12" s="4838"/>
      <c r="NU12" s="4838"/>
      <c r="NV12" s="4838"/>
      <c r="NW12" s="4838"/>
      <c r="NX12" s="4838"/>
      <c r="NY12" s="4838"/>
      <c r="NZ12" s="4838"/>
      <c r="OA12" s="4838"/>
      <c r="OB12" s="4838"/>
      <c r="OC12" s="4838"/>
      <c r="OD12" s="4838"/>
      <c r="OE12" s="4838"/>
      <c r="OF12" s="4838"/>
      <c r="OG12" s="4838"/>
      <c r="OH12" s="4838"/>
      <c r="OI12" s="4838"/>
      <c r="OJ12" s="4838"/>
      <c r="OK12" s="4838"/>
      <c r="OL12" s="4838"/>
      <c r="OM12" s="4838"/>
      <c r="ON12" s="4838"/>
      <c r="OO12" s="4838"/>
      <c r="OP12" s="4838"/>
      <c r="OQ12" s="4838"/>
      <c r="OR12" s="4838"/>
      <c r="OS12" s="4838"/>
      <c r="OT12" s="4838"/>
      <c r="OU12" s="4838"/>
      <c r="OV12" s="4838"/>
      <c r="OW12" s="4838"/>
      <c r="OX12" s="4838"/>
      <c r="OY12" s="4838"/>
      <c r="OZ12" s="4838"/>
      <c r="PA12" s="4838"/>
      <c r="PB12" s="4838"/>
      <c r="PC12" s="4838"/>
      <c r="PD12" s="4838"/>
      <c r="PE12" s="4838"/>
      <c r="PF12" s="4838"/>
      <c r="PG12" s="4838"/>
      <c r="PH12" s="4838"/>
      <c r="PI12" s="4838"/>
      <c r="PJ12" s="4838"/>
      <c r="PK12" s="4838"/>
      <c r="PL12" s="4838"/>
      <c r="PM12" s="4838"/>
      <c r="PN12" s="4838"/>
      <c r="PO12" s="4838"/>
      <c r="PP12" s="4838"/>
      <c r="PQ12" s="4838"/>
      <c r="PR12" s="4838"/>
      <c r="PS12" s="4838"/>
      <c r="PT12" s="4838"/>
      <c r="PU12" s="4838"/>
      <c r="PV12" s="4838"/>
      <c r="PW12" s="4838"/>
      <c r="PX12" s="4838"/>
      <c r="PY12" s="4838"/>
      <c r="PZ12" s="4838"/>
      <c r="QA12" s="4838"/>
      <c r="QB12" s="4838"/>
      <c r="QC12" s="4838"/>
      <c r="QD12" s="4838"/>
      <c r="QE12" s="4838"/>
      <c r="QF12" s="4838"/>
      <c r="QG12" s="4838"/>
      <c r="QH12" s="4838"/>
      <c r="QI12" s="4838"/>
      <c r="QJ12" s="4838"/>
      <c r="QK12" s="4838"/>
      <c r="QL12" s="4838"/>
      <c r="QM12" s="4838"/>
      <c r="QN12" s="4838"/>
      <c r="QO12" s="4838"/>
      <c r="QP12" s="4838"/>
      <c r="QQ12" s="4838"/>
      <c r="QR12" s="4838"/>
      <c r="QS12" s="4838"/>
      <c r="QT12" s="4838"/>
      <c r="QU12" s="4838"/>
      <c r="QV12" s="4838"/>
      <c r="QW12" s="4838"/>
      <c r="QX12" s="4838"/>
      <c r="QY12" s="4838"/>
      <c r="QZ12" s="4838"/>
      <c r="RA12" s="4838"/>
      <c r="RB12" s="4838"/>
      <c r="RC12" s="4838"/>
      <c r="RD12" s="4838"/>
      <c r="RE12" s="4838"/>
      <c r="RF12" s="4838"/>
      <c r="RG12" s="4838"/>
    </row>
    <row r="13" spans="1:475" s="4636" customFormat="1" ht="14.4" x14ac:dyDescent="0.3">
      <c r="A13" s="3601" t="s">
        <v>638</v>
      </c>
      <c r="B13" s="1534">
        <v>76</v>
      </c>
      <c r="C13" s="1534">
        <v>0</v>
      </c>
      <c r="D13" s="1534">
        <v>90</v>
      </c>
      <c r="E13" s="1534">
        <v>10</v>
      </c>
      <c r="F13" s="1534">
        <v>44</v>
      </c>
      <c r="G13" s="1534">
        <v>28</v>
      </c>
      <c r="H13" s="1534">
        <v>91</v>
      </c>
      <c r="I13" s="1534">
        <v>4</v>
      </c>
      <c r="J13" s="1534">
        <v>15</v>
      </c>
      <c r="K13" s="1534">
        <v>3</v>
      </c>
      <c r="L13" s="1534">
        <v>0</v>
      </c>
      <c r="M13" s="1534">
        <v>17</v>
      </c>
      <c r="N13" s="1534">
        <v>38</v>
      </c>
      <c r="O13" s="1534">
        <v>3</v>
      </c>
      <c r="P13" s="1534">
        <v>19</v>
      </c>
      <c r="Q13" s="1534">
        <v>33</v>
      </c>
      <c r="R13" s="1534">
        <v>15</v>
      </c>
      <c r="S13" s="1534">
        <v>8</v>
      </c>
      <c r="T13" s="1534">
        <v>8</v>
      </c>
      <c r="U13" s="1534">
        <v>9</v>
      </c>
      <c r="V13" s="1534">
        <v>37</v>
      </c>
      <c r="W13" s="1534">
        <v>34</v>
      </c>
      <c r="X13" s="1534">
        <v>17</v>
      </c>
      <c r="Y13" s="1534">
        <v>0</v>
      </c>
      <c r="Z13" s="1534">
        <v>0</v>
      </c>
      <c r="AA13" s="1534">
        <v>6</v>
      </c>
      <c r="AB13" s="1534">
        <v>0</v>
      </c>
      <c r="AC13" s="1534">
        <v>8</v>
      </c>
      <c r="AD13" s="1534">
        <v>0</v>
      </c>
      <c r="AE13" s="1534">
        <v>1</v>
      </c>
      <c r="AF13" s="1534">
        <v>1</v>
      </c>
      <c r="AG13" s="1534">
        <v>5</v>
      </c>
      <c r="AH13" s="1534">
        <v>7</v>
      </c>
      <c r="AI13" s="1534">
        <v>6</v>
      </c>
      <c r="AJ13" s="1534">
        <v>9</v>
      </c>
      <c r="AK13" s="1534">
        <v>0</v>
      </c>
      <c r="AL13" s="1534">
        <v>0</v>
      </c>
      <c r="AM13" s="1534">
        <v>0</v>
      </c>
      <c r="AN13" s="1534">
        <v>0</v>
      </c>
      <c r="AO13" s="1534">
        <v>0</v>
      </c>
      <c r="AP13" s="1534">
        <v>9</v>
      </c>
      <c r="AQ13" s="1534">
        <v>1</v>
      </c>
      <c r="AR13" s="1534">
        <v>0</v>
      </c>
      <c r="AS13" s="1534">
        <v>0</v>
      </c>
      <c r="AT13" s="1534">
        <v>0</v>
      </c>
      <c r="AU13" s="1534">
        <v>1</v>
      </c>
      <c r="AV13" s="1534">
        <v>0</v>
      </c>
      <c r="AW13" s="1534">
        <v>2</v>
      </c>
      <c r="AX13" s="1534">
        <v>0</v>
      </c>
      <c r="AY13" s="1534">
        <v>0</v>
      </c>
      <c r="AZ13" s="1534">
        <v>18</v>
      </c>
      <c r="BA13" s="1534">
        <v>0</v>
      </c>
      <c r="BB13" s="1534">
        <v>4</v>
      </c>
      <c r="BC13" s="1534">
        <v>2</v>
      </c>
      <c r="BD13" s="1534">
        <v>0</v>
      </c>
      <c r="BE13" s="1534">
        <v>1</v>
      </c>
      <c r="BF13" s="1534">
        <v>27</v>
      </c>
      <c r="BG13" s="1534">
        <v>3</v>
      </c>
      <c r="BH13" s="1534">
        <v>3</v>
      </c>
      <c r="BI13" s="1534">
        <v>3</v>
      </c>
      <c r="BJ13" s="1534">
        <v>12</v>
      </c>
      <c r="BK13" s="1534">
        <v>0</v>
      </c>
      <c r="BL13" s="1534">
        <v>0</v>
      </c>
      <c r="BM13" s="1534">
        <v>0</v>
      </c>
      <c r="BN13" s="1534">
        <v>0</v>
      </c>
      <c r="BO13" s="1534">
        <v>1</v>
      </c>
      <c r="BP13" s="1534">
        <v>1</v>
      </c>
      <c r="BQ13" s="1534">
        <v>0</v>
      </c>
      <c r="BR13" s="1534">
        <v>3</v>
      </c>
      <c r="BS13" s="1534">
        <v>5</v>
      </c>
      <c r="BT13" s="1534">
        <v>0</v>
      </c>
      <c r="BU13" s="1534">
        <v>1</v>
      </c>
      <c r="BV13" s="1534">
        <v>0</v>
      </c>
      <c r="BW13" s="1534">
        <v>0</v>
      </c>
      <c r="BX13" s="1534">
        <v>0</v>
      </c>
      <c r="BY13" s="1534">
        <v>0</v>
      </c>
      <c r="BZ13" s="1534">
        <v>0</v>
      </c>
      <c r="CA13" s="1534">
        <v>0</v>
      </c>
      <c r="CB13" s="1534">
        <v>0</v>
      </c>
      <c r="CC13" s="1534">
        <v>0</v>
      </c>
      <c r="CD13" s="1534">
        <v>1</v>
      </c>
      <c r="CE13" s="1534">
        <v>1</v>
      </c>
      <c r="CF13" s="1534">
        <v>0</v>
      </c>
      <c r="CG13" s="1534">
        <v>1</v>
      </c>
      <c r="CH13" s="1534">
        <v>0</v>
      </c>
      <c r="CI13" s="1534">
        <v>2</v>
      </c>
      <c r="CJ13" s="1534">
        <v>2</v>
      </c>
      <c r="CK13" s="1534">
        <v>0</v>
      </c>
      <c r="CL13" s="1534">
        <v>0</v>
      </c>
      <c r="CM13" s="1534">
        <v>0</v>
      </c>
      <c r="CN13" s="1534">
        <v>4</v>
      </c>
      <c r="CO13" s="1534">
        <v>0</v>
      </c>
      <c r="CP13" s="1534">
        <v>0</v>
      </c>
      <c r="CQ13" s="1534">
        <v>0</v>
      </c>
      <c r="CR13" s="1534">
        <v>0</v>
      </c>
      <c r="CS13" s="1534">
        <v>1</v>
      </c>
      <c r="CT13" s="1534">
        <v>0</v>
      </c>
      <c r="CU13" s="1534">
        <v>0</v>
      </c>
      <c r="CV13" s="1534">
        <v>1</v>
      </c>
      <c r="CW13" s="1534">
        <v>0</v>
      </c>
      <c r="CX13" s="1534">
        <v>0</v>
      </c>
      <c r="CY13" s="1534">
        <v>0</v>
      </c>
      <c r="CZ13" s="1534">
        <v>0</v>
      </c>
      <c r="DA13" s="1534">
        <v>1</v>
      </c>
      <c r="DB13" s="1534">
        <v>0</v>
      </c>
      <c r="DC13" s="1534">
        <v>0</v>
      </c>
      <c r="DD13" s="1534">
        <v>0</v>
      </c>
      <c r="DE13" s="1534">
        <v>0</v>
      </c>
      <c r="DF13" s="1534">
        <v>0</v>
      </c>
      <c r="DG13" s="1534">
        <v>0</v>
      </c>
      <c r="DH13" s="1534">
        <v>3</v>
      </c>
      <c r="DI13" s="1534">
        <v>0</v>
      </c>
      <c r="DJ13" s="1534">
        <v>1</v>
      </c>
      <c r="DK13" s="1534">
        <v>0</v>
      </c>
      <c r="DL13" s="1534">
        <v>1</v>
      </c>
      <c r="DM13" s="1534">
        <v>0</v>
      </c>
      <c r="DN13" s="1534">
        <v>0</v>
      </c>
      <c r="DO13" s="1534">
        <v>0</v>
      </c>
      <c r="DP13" s="1534">
        <v>0</v>
      </c>
      <c r="DQ13" s="1534">
        <v>0</v>
      </c>
      <c r="DR13" s="1534">
        <v>1</v>
      </c>
      <c r="DS13" s="1534">
        <v>0</v>
      </c>
      <c r="DT13" s="1534">
        <v>0</v>
      </c>
      <c r="DU13" s="1534">
        <v>0</v>
      </c>
      <c r="DV13" s="1534">
        <v>0</v>
      </c>
      <c r="DW13" s="1534">
        <v>0</v>
      </c>
      <c r="DX13" s="1534">
        <v>2</v>
      </c>
      <c r="DY13" s="1534">
        <v>0</v>
      </c>
      <c r="DZ13" s="1534">
        <v>2</v>
      </c>
      <c r="EA13" s="1534">
        <v>0</v>
      </c>
      <c r="EB13" s="1534">
        <v>0</v>
      </c>
      <c r="EC13" s="1534">
        <v>0</v>
      </c>
      <c r="ED13" s="1534">
        <v>0</v>
      </c>
      <c r="EE13" s="1534">
        <v>0</v>
      </c>
      <c r="EF13" s="1534">
        <v>1</v>
      </c>
      <c r="EG13" s="1534">
        <v>1</v>
      </c>
      <c r="EH13" s="1534">
        <v>0</v>
      </c>
      <c r="EI13" s="1534">
        <v>0</v>
      </c>
      <c r="EJ13" s="1534">
        <v>0</v>
      </c>
      <c r="EK13" s="1534">
        <v>1</v>
      </c>
      <c r="EL13" s="1534">
        <v>0</v>
      </c>
      <c r="EM13" s="1534">
        <v>0</v>
      </c>
      <c r="EN13" s="1534">
        <v>0</v>
      </c>
      <c r="EO13" s="1534">
        <v>0</v>
      </c>
      <c r="EP13" s="1534">
        <v>0</v>
      </c>
      <c r="EQ13" s="1534">
        <v>0</v>
      </c>
      <c r="ER13" s="1534">
        <v>0</v>
      </c>
      <c r="ES13" s="1534">
        <v>0</v>
      </c>
      <c r="ET13" s="1534">
        <v>0</v>
      </c>
      <c r="EU13" s="1534">
        <v>0</v>
      </c>
      <c r="EV13" s="1534">
        <v>1</v>
      </c>
      <c r="EW13" s="1534">
        <v>0</v>
      </c>
      <c r="EX13" s="1534">
        <v>1</v>
      </c>
      <c r="EY13" s="1534">
        <v>0</v>
      </c>
      <c r="EZ13" s="1534">
        <v>0</v>
      </c>
      <c r="FA13" s="1534">
        <v>0</v>
      </c>
      <c r="FB13" s="1534">
        <v>0</v>
      </c>
      <c r="FC13" s="1534">
        <v>0</v>
      </c>
      <c r="FD13" s="1534">
        <v>0</v>
      </c>
      <c r="FE13" s="1534">
        <v>0</v>
      </c>
      <c r="FF13" s="1534">
        <v>0</v>
      </c>
      <c r="FG13" s="1534">
        <v>0</v>
      </c>
      <c r="FH13" s="1534">
        <v>0</v>
      </c>
      <c r="FI13" s="1534">
        <v>0</v>
      </c>
      <c r="FJ13" s="1534">
        <v>0</v>
      </c>
      <c r="FK13" s="1534">
        <v>0</v>
      </c>
      <c r="FL13" s="1534">
        <v>0</v>
      </c>
      <c r="FM13" s="1534">
        <v>0</v>
      </c>
      <c r="FN13" s="1534">
        <v>0</v>
      </c>
      <c r="FO13" s="1534">
        <v>0</v>
      </c>
      <c r="FP13" s="1534">
        <v>0</v>
      </c>
      <c r="FQ13" s="1534">
        <v>0</v>
      </c>
      <c r="FR13" s="1534">
        <v>0</v>
      </c>
      <c r="FS13" s="1534">
        <v>0</v>
      </c>
      <c r="FT13" s="1534">
        <v>0</v>
      </c>
      <c r="FU13" s="1534">
        <v>0</v>
      </c>
      <c r="FV13" s="1534">
        <v>0</v>
      </c>
      <c r="FW13" s="1534">
        <v>0</v>
      </c>
      <c r="FX13" s="1534">
        <v>0</v>
      </c>
      <c r="FY13" s="1534">
        <v>0</v>
      </c>
      <c r="FZ13" s="1534">
        <v>0</v>
      </c>
      <c r="GA13" s="1534">
        <v>0</v>
      </c>
      <c r="GB13" s="1534">
        <v>0</v>
      </c>
      <c r="GC13" s="1534">
        <v>0</v>
      </c>
      <c r="GD13" s="1534">
        <v>0</v>
      </c>
      <c r="GE13" s="1534">
        <v>0</v>
      </c>
      <c r="GF13" s="1534">
        <v>0</v>
      </c>
      <c r="GG13" s="1534">
        <v>0</v>
      </c>
      <c r="GH13" s="1534">
        <v>1</v>
      </c>
      <c r="GI13" s="1534">
        <v>0</v>
      </c>
      <c r="GJ13" s="1534">
        <v>0</v>
      </c>
      <c r="GK13" s="1534">
        <v>0</v>
      </c>
      <c r="GL13" s="1534">
        <v>0</v>
      </c>
      <c r="GM13" s="1534">
        <v>0</v>
      </c>
      <c r="GN13" s="1534">
        <v>0</v>
      </c>
      <c r="GO13" s="1534">
        <v>0</v>
      </c>
      <c r="GP13" s="1534">
        <v>0</v>
      </c>
      <c r="GQ13" s="1534">
        <v>0</v>
      </c>
      <c r="GR13" s="1534">
        <v>0</v>
      </c>
      <c r="GS13" s="1534">
        <v>0</v>
      </c>
      <c r="GT13" s="1534">
        <v>0</v>
      </c>
      <c r="GU13" s="1534">
        <v>0</v>
      </c>
      <c r="GV13" s="1534">
        <v>0</v>
      </c>
      <c r="GW13" s="1534">
        <v>0</v>
      </c>
      <c r="GX13" s="1534">
        <v>0</v>
      </c>
      <c r="GY13" s="1534">
        <v>0</v>
      </c>
      <c r="GZ13" s="1534">
        <v>0</v>
      </c>
      <c r="HA13" s="1534">
        <v>0</v>
      </c>
      <c r="HB13" s="1534">
        <v>0</v>
      </c>
      <c r="HC13" s="1534">
        <v>0</v>
      </c>
      <c r="HD13" s="1534">
        <v>0</v>
      </c>
      <c r="HE13" s="1534">
        <v>0</v>
      </c>
      <c r="HF13" s="1534">
        <v>0</v>
      </c>
      <c r="HG13" s="1534">
        <v>0</v>
      </c>
      <c r="HH13" s="1534">
        <v>0</v>
      </c>
      <c r="HI13" s="1534">
        <v>0</v>
      </c>
      <c r="HJ13" s="1534">
        <v>0</v>
      </c>
      <c r="HK13" s="1534">
        <v>0</v>
      </c>
      <c r="HL13" s="1534">
        <v>0</v>
      </c>
      <c r="HM13" s="1534">
        <v>0</v>
      </c>
      <c r="HN13" s="1534">
        <v>0</v>
      </c>
      <c r="HO13" s="1534">
        <v>0</v>
      </c>
      <c r="HP13" s="1534">
        <v>0</v>
      </c>
      <c r="HQ13" s="1534">
        <v>0</v>
      </c>
      <c r="HR13" s="1534">
        <v>0</v>
      </c>
      <c r="HS13" s="1534">
        <v>0</v>
      </c>
      <c r="HT13" s="1534">
        <v>0</v>
      </c>
      <c r="HU13" s="1534">
        <v>0</v>
      </c>
      <c r="HV13" s="1534">
        <v>0</v>
      </c>
      <c r="HW13" s="1534">
        <v>0</v>
      </c>
      <c r="HX13" s="1534">
        <v>0</v>
      </c>
      <c r="HY13" s="1534">
        <v>0</v>
      </c>
      <c r="HZ13" s="1534"/>
      <c r="IA13" s="1534">
        <v>0</v>
      </c>
      <c r="IB13" s="1534">
        <v>0</v>
      </c>
      <c r="IC13" s="1534">
        <v>0</v>
      </c>
      <c r="ID13" s="1534">
        <v>0</v>
      </c>
      <c r="IE13" s="1534">
        <v>0</v>
      </c>
      <c r="IF13" s="1534">
        <v>0</v>
      </c>
      <c r="IG13" s="1534">
        <v>0</v>
      </c>
      <c r="IH13" s="1534">
        <v>0</v>
      </c>
      <c r="II13" s="1534">
        <v>0</v>
      </c>
      <c r="IJ13" s="1534">
        <v>0</v>
      </c>
      <c r="IK13" s="1534">
        <v>0</v>
      </c>
      <c r="IL13" s="1534">
        <v>0</v>
      </c>
      <c r="IM13" s="1534">
        <v>0</v>
      </c>
      <c r="IN13" s="1534">
        <v>0</v>
      </c>
      <c r="IO13" s="1534">
        <v>0</v>
      </c>
      <c r="IP13" s="1534">
        <v>0</v>
      </c>
      <c r="IQ13" s="1534">
        <v>0</v>
      </c>
      <c r="IR13" s="1534">
        <v>0</v>
      </c>
      <c r="IS13" s="1534">
        <v>0</v>
      </c>
      <c r="IT13" s="1534">
        <v>0</v>
      </c>
      <c r="IU13" s="1534">
        <v>0</v>
      </c>
      <c r="IV13" s="1534">
        <v>0</v>
      </c>
      <c r="IW13" s="1534">
        <v>0</v>
      </c>
      <c r="IX13" s="1534">
        <v>0</v>
      </c>
      <c r="IY13" s="1534">
        <v>0</v>
      </c>
      <c r="IZ13" s="1534">
        <v>0</v>
      </c>
      <c r="JA13" s="1534">
        <v>0</v>
      </c>
      <c r="JB13" s="1534"/>
      <c r="JC13" s="1534">
        <v>0</v>
      </c>
      <c r="JD13" s="1534">
        <v>0</v>
      </c>
      <c r="JE13" s="1534">
        <v>0</v>
      </c>
      <c r="JF13" s="1534">
        <v>0</v>
      </c>
      <c r="JG13" s="1534">
        <v>0</v>
      </c>
      <c r="JH13" s="1534">
        <v>0</v>
      </c>
      <c r="JI13" s="1534">
        <v>0</v>
      </c>
      <c r="JJ13" s="1534">
        <v>0</v>
      </c>
      <c r="JK13" s="1534">
        <v>0</v>
      </c>
      <c r="JL13" s="1534">
        <v>0</v>
      </c>
      <c r="JM13" s="1534">
        <v>0</v>
      </c>
      <c r="JN13" s="1534">
        <v>0</v>
      </c>
      <c r="JO13" s="1534">
        <v>0</v>
      </c>
      <c r="JP13" s="1534">
        <v>0</v>
      </c>
      <c r="JQ13" s="1534">
        <v>0</v>
      </c>
      <c r="JR13" s="1534">
        <v>0</v>
      </c>
      <c r="JS13" s="1534">
        <v>0</v>
      </c>
      <c r="JT13" s="1534">
        <v>0</v>
      </c>
      <c r="JU13" s="1534">
        <v>0</v>
      </c>
      <c r="JV13" s="1534">
        <v>0</v>
      </c>
      <c r="JW13" s="1534">
        <v>0</v>
      </c>
      <c r="JX13" s="1534">
        <v>0</v>
      </c>
      <c r="JY13" s="1534">
        <v>0</v>
      </c>
      <c r="JZ13" s="1534">
        <v>0</v>
      </c>
      <c r="KA13" s="1534">
        <v>0</v>
      </c>
      <c r="KB13" s="1534">
        <v>0</v>
      </c>
      <c r="KC13" s="1534">
        <v>0</v>
      </c>
      <c r="KD13" s="1534">
        <v>0</v>
      </c>
      <c r="KE13" s="1534">
        <v>0</v>
      </c>
      <c r="KF13" s="1534">
        <v>3</v>
      </c>
      <c r="KG13" s="1534">
        <v>0</v>
      </c>
      <c r="KH13" s="1534">
        <v>0</v>
      </c>
      <c r="KI13" s="1534">
        <v>0</v>
      </c>
      <c r="KJ13" s="1534">
        <v>0</v>
      </c>
      <c r="KK13" s="1534">
        <v>0</v>
      </c>
      <c r="KL13" s="1534">
        <v>0</v>
      </c>
      <c r="KM13" s="1534">
        <v>0</v>
      </c>
      <c r="KN13" s="1534">
        <v>0</v>
      </c>
      <c r="KO13" s="1534">
        <v>0</v>
      </c>
      <c r="KP13" s="1534">
        <v>0</v>
      </c>
      <c r="KQ13" s="1534">
        <v>0</v>
      </c>
      <c r="KR13" s="1534">
        <v>0</v>
      </c>
      <c r="KS13" s="1534">
        <v>0</v>
      </c>
      <c r="KT13" s="1534">
        <v>0</v>
      </c>
      <c r="KU13" s="1534">
        <v>0</v>
      </c>
      <c r="KV13" s="1534">
        <v>0</v>
      </c>
      <c r="KW13" s="1534">
        <v>0</v>
      </c>
      <c r="KX13" s="1534">
        <v>0</v>
      </c>
      <c r="KY13" s="1534">
        <v>0</v>
      </c>
      <c r="KZ13" s="1534">
        <v>0</v>
      </c>
      <c r="LA13" s="1534">
        <v>0</v>
      </c>
      <c r="LB13" s="1534">
        <v>0</v>
      </c>
      <c r="LC13" s="1534">
        <v>0</v>
      </c>
      <c r="LD13" s="1534">
        <v>0</v>
      </c>
      <c r="LE13" s="1534">
        <v>0</v>
      </c>
      <c r="LF13" s="1534">
        <v>0</v>
      </c>
      <c r="LG13" s="1534">
        <v>0</v>
      </c>
      <c r="LH13" s="1534">
        <v>0</v>
      </c>
      <c r="LI13" s="1534">
        <v>0</v>
      </c>
      <c r="LJ13" s="1534">
        <v>0</v>
      </c>
      <c r="LK13" s="1534">
        <v>0</v>
      </c>
      <c r="LL13" s="1534">
        <v>0</v>
      </c>
      <c r="LM13" s="1534">
        <v>0</v>
      </c>
      <c r="LN13" s="1534">
        <v>0</v>
      </c>
      <c r="LO13" s="1534">
        <v>0</v>
      </c>
      <c r="LP13" s="1534">
        <v>0</v>
      </c>
      <c r="LQ13" s="1534">
        <v>0</v>
      </c>
      <c r="LR13" s="1534">
        <v>0</v>
      </c>
      <c r="LS13" s="1534">
        <v>0</v>
      </c>
      <c r="LT13" s="1534">
        <v>0</v>
      </c>
      <c r="LU13" s="1534">
        <v>0</v>
      </c>
      <c r="LV13" s="1534">
        <v>0</v>
      </c>
      <c r="LW13" s="1534">
        <v>0</v>
      </c>
      <c r="LX13" s="1534">
        <v>0</v>
      </c>
      <c r="LY13" s="1534">
        <v>0</v>
      </c>
      <c r="LZ13" s="1534">
        <v>0</v>
      </c>
      <c r="MA13" s="1534">
        <v>0</v>
      </c>
      <c r="MB13" s="1534">
        <v>0</v>
      </c>
      <c r="MC13" s="1534">
        <v>0</v>
      </c>
      <c r="MD13" s="1534">
        <v>0</v>
      </c>
      <c r="ME13" s="1534">
        <v>0</v>
      </c>
      <c r="MF13" s="1534">
        <v>0</v>
      </c>
      <c r="MG13" s="1534">
        <v>0</v>
      </c>
      <c r="MH13" s="1534">
        <v>0</v>
      </c>
      <c r="MI13" s="1534">
        <v>0</v>
      </c>
      <c r="MJ13" s="1534">
        <v>0</v>
      </c>
      <c r="MK13" s="1534">
        <v>0</v>
      </c>
      <c r="ML13" s="1534">
        <v>0</v>
      </c>
      <c r="MM13" s="1534">
        <v>0</v>
      </c>
      <c r="MN13" s="1534">
        <v>0</v>
      </c>
      <c r="MO13" s="1534">
        <v>0</v>
      </c>
      <c r="MP13" s="1534">
        <v>0</v>
      </c>
      <c r="MQ13" s="1534">
        <v>0</v>
      </c>
      <c r="MR13" s="1534">
        <v>259</v>
      </c>
      <c r="MS13" s="1534">
        <v>547</v>
      </c>
      <c r="MT13" s="1534">
        <v>651</v>
      </c>
      <c r="MU13" s="1534">
        <v>1708</v>
      </c>
      <c r="MV13" s="1534">
        <v>31</v>
      </c>
      <c r="MW13" s="1534">
        <v>946</v>
      </c>
      <c r="MX13" s="1534">
        <v>954</v>
      </c>
      <c r="MY13" s="1534">
        <v>355</v>
      </c>
      <c r="MZ13" s="1534">
        <v>0</v>
      </c>
      <c r="NA13" s="1534">
        <v>3907</v>
      </c>
      <c r="NB13" s="1534">
        <v>1134</v>
      </c>
      <c r="NC13" s="1534">
        <v>1146</v>
      </c>
      <c r="ND13" s="1534">
        <v>1749</v>
      </c>
      <c r="NE13" s="1534">
        <v>14198</v>
      </c>
      <c r="NF13" s="1534">
        <v>464</v>
      </c>
      <c r="NG13" s="1534">
        <v>417</v>
      </c>
      <c r="NH13" s="1534">
        <v>330</v>
      </c>
      <c r="NI13" s="1534">
        <v>0</v>
      </c>
      <c r="NJ13" s="1534">
        <v>999</v>
      </c>
      <c r="NK13" s="1534">
        <v>286</v>
      </c>
      <c r="NL13" s="1534">
        <v>154</v>
      </c>
      <c r="NM13" s="1534">
        <v>60</v>
      </c>
      <c r="NN13" s="1534">
        <v>429</v>
      </c>
      <c r="NO13" s="1534">
        <v>0</v>
      </c>
      <c r="NP13" s="1534">
        <v>28</v>
      </c>
      <c r="NQ13" s="1534">
        <v>60</v>
      </c>
      <c r="NR13" s="1534">
        <v>0</v>
      </c>
      <c r="NS13" s="1534">
        <v>219</v>
      </c>
      <c r="NT13" s="1534">
        <v>56</v>
      </c>
      <c r="NU13" s="1534">
        <v>29</v>
      </c>
      <c r="NV13" s="1534">
        <v>0</v>
      </c>
      <c r="NW13" s="1534">
        <v>51</v>
      </c>
      <c r="NX13" s="1534">
        <v>66</v>
      </c>
      <c r="NY13" s="1534">
        <v>17</v>
      </c>
      <c r="NZ13" s="1534">
        <v>10</v>
      </c>
      <c r="OA13" s="1534">
        <v>23</v>
      </c>
      <c r="OB13" s="1534">
        <v>48</v>
      </c>
      <c r="OC13" s="1534">
        <v>6</v>
      </c>
      <c r="OD13" s="1534">
        <v>0</v>
      </c>
      <c r="OE13" s="1534">
        <v>25</v>
      </c>
      <c r="OF13" s="1534">
        <v>12</v>
      </c>
      <c r="OG13" s="1534">
        <v>11</v>
      </c>
      <c r="OH13" s="1534">
        <v>28</v>
      </c>
      <c r="OI13" s="1534">
        <v>19</v>
      </c>
      <c r="OJ13" s="1534">
        <v>10</v>
      </c>
      <c r="OK13" s="1534">
        <v>4</v>
      </c>
      <c r="OL13" s="1534">
        <v>28</v>
      </c>
      <c r="OM13" s="1534">
        <v>5</v>
      </c>
      <c r="ON13" s="1534">
        <v>32</v>
      </c>
      <c r="OO13" s="1534">
        <v>13</v>
      </c>
      <c r="OP13" s="1534">
        <v>18</v>
      </c>
      <c r="OQ13" s="1534">
        <v>13</v>
      </c>
      <c r="OR13" s="1534">
        <v>1</v>
      </c>
      <c r="OS13" s="1534">
        <v>8</v>
      </c>
      <c r="OT13" s="1534">
        <v>2</v>
      </c>
      <c r="OU13" s="1534">
        <v>3</v>
      </c>
      <c r="OV13" s="1534">
        <v>20</v>
      </c>
      <c r="OW13" s="1534">
        <v>3</v>
      </c>
      <c r="OX13" s="1534">
        <v>3</v>
      </c>
      <c r="OY13" s="1534">
        <v>3</v>
      </c>
      <c r="OZ13" s="1534">
        <v>5</v>
      </c>
      <c r="PA13" s="1534">
        <v>30</v>
      </c>
      <c r="PB13" s="1534">
        <v>0</v>
      </c>
      <c r="PC13" s="1534">
        <v>4</v>
      </c>
      <c r="PD13" s="1534">
        <v>1</v>
      </c>
      <c r="PE13" s="1534">
        <v>0</v>
      </c>
      <c r="PF13" s="1534">
        <v>24</v>
      </c>
      <c r="PG13" s="1534">
        <v>44</v>
      </c>
      <c r="PH13" s="1534">
        <v>2</v>
      </c>
      <c r="PI13" s="1534">
        <v>1</v>
      </c>
      <c r="PJ13" s="1534">
        <v>4</v>
      </c>
      <c r="PK13" s="1534">
        <v>13</v>
      </c>
      <c r="PL13" s="1534">
        <v>3</v>
      </c>
      <c r="PM13" s="1534">
        <v>3</v>
      </c>
      <c r="PN13" s="1534">
        <v>0</v>
      </c>
      <c r="PO13" s="1534">
        <v>6</v>
      </c>
      <c r="PP13" s="1534">
        <v>8</v>
      </c>
      <c r="PQ13" s="1534">
        <v>0</v>
      </c>
      <c r="PR13" s="1534">
        <v>0</v>
      </c>
      <c r="PS13" s="1534">
        <v>2</v>
      </c>
      <c r="PT13" s="1534">
        <v>4</v>
      </c>
      <c r="PU13" s="1534">
        <v>0</v>
      </c>
      <c r="PV13" s="1534">
        <v>4</v>
      </c>
      <c r="PW13" s="1534">
        <v>3</v>
      </c>
      <c r="PX13" s="1534">
        <v>0</v>
      </c>
      <c r="PY13" s="1534">
        <v>8</v>
      </c>
      <c r="PZ13" s="1534">
        <v>0</v>
      </c>
      <c r="QA13" s="1534">
        <v>1</v>
      </c>
      <c r="QB13" s="1534">
        <v>0</v>
      </c>
      <c r="QC13" s="1534">
        <v>3</v>
      </c>
      <c r="QD13" s="1534">
        <v>0</v>
      </c>
      <c r="QE13" s="1534">
        <v>6</v>
      </c>
      <c r="QF13" s="1534">
        <v>10</v>
      </c>
      <c r="QG13" s="1534">
        <v>2</v>
      </c>
      <c r="QH13" s="1534">
        <v>0</v>
      </c>
      <c r="QI13" s="1534">
        <v>4</v>
      </c>
      <c r="QJ13" s="1534">
        <v>37</v>
      </c>
      <c r="QK13" s="1534">
        <v>1</v>
      </c>
      <c r="QL13" s="1534">
        <v>3</v>
      </c>
      <c r="QM13" s="1534">
        <v>2</v>
      </c>
      <c r="QN13" s="1534">
        <v>0</v>
      </c>
      <c r="QO13" s="1534">
        <v>0</v>
      </c>
      <c r="QP13" s="1534">
        <v>3</v>
      </c>
      <c r="QQ13" s="1534">
        <v>0</v>
      </c>
      <c r="QR13" s="1534">
        <v>0</v>
      </c>
      <c r="QS13" s="1534">
        <v>11</v>
      </c>
      <c r="QT13" s="1534">
        <v>0</v>
      </c>
      <c r="QU13" s="1534">
        <v>1</v>
      </c>
      <c r="QV13" s="1534">
        <v>0</v>
      </c>
      <c r="QW13" s="1534">
        <v>0</v>
      </c>
      <c r="QX13" s="1534">
        <v>2</v>
      </c>
      <c r="QY13" s="1534">
        <v>1</v>
      </c>
      <c r="QZ13" s="1534">
        <v>0</v>
      </c>
      <c r="RA13" s="1534">
        <v>1</v>
      </c>
      <c r="RB13" s="1534">
        <v>0</v>
      </c>
      <c r="RC13" s="1534">
        <v>0</v>
      </c>
      <c r="RD13" s="1534">
        <v>0</v>
      </c>
      <c r="RE13" s="1534">
        <v>0</v>
      </c>
      <c r="RF13" s="1534">
        <v>0</v>
      </c>
      <c r="RG13" s="1534">
        <v>0</v>
      </c>
    </row>
    <row r="14" spans="1:475" s="4636" customFormat="1" ht="14.4" x14ac:dyDescent="0.3">
      <c r="A14" s="3129" t="s">
        <v>639</v>
      </c>
      <c r="B14" s="1534">
        <v>13</v>
      </c>
      <c r="C14" s="1534">
        <v>0</v>
      </c>
      <c r="D14" s="1534">
        <v>26</v>
      </c>
      <c r="E14" s="1534">
        <v>9</v>
      </c>
      <c r="F14" s="1534">
        <v>13</v>
      </c>
      <c r="G14" s="1534">
        <v>18</v>
      </c>
      <c r="H14" s="1534">
        <v>6</v>
      </c>
      <c r="I14" s="1534">
        <v>7</v>
      </c>
      <c r="J14" s="1534">
        <v>4</v>
      </c>
      <c r="K14" s="1534">
        <v>0</v>
      </c>
      <c r="L14" s="1534">
        <v>0</v>
      </c>
      <c r="M14" s="1534">
        <v>2</v>
      </c>
      <c r="N14" s="1534">
        <v>2</v>
      </c>
      <c r="O14" s="1534">
        <v>1</v>
      </c>
      <c r="P14" s="1534">
        <v>3</v>
      </c>
      <c r="Q14" s="1534">
        <v>16</v>
      </c>
      <c r="R14" s="1534">
        <v>6</v>
      </c>
      <c r="S14" s="1534">
        <v>0</v>
      </c>
      <c r="T14" s="1534">
        <v>3</v>
      </c>
      <c r="U14" s="1534">
        <v>2</v>
      </c>
      <c r="V14" s="1534">
        <v>9</v>
      </c>
      <c r="W14" s="1534">
        <v>2</v>
      </c>
      <c r="X14" s="1534">
        <v>2</v>
      </c>
      <c r="Y14" s="1534">
        <v>1</v>
      </c>
      <c r="Z14" s="1534">
        <v>0</v>
      </c>
      <c r="AA14" s="1534">
        <v>4</v>
      </c>
      <c r="AB14" s="1534">
        <v>0</v>
      </c>
      <c r="AC14" s="1534">
        <v>4</v>
      </c>
      <c r="AD14" s="1534">
        <v>0</v>
      </c>
      <c r="AE14" s="1534">
        <v>0</v>
      </c>
      <c r="AF14" s="1534">
        <v>1</v>
      </c>
      <c r="AG14" s="1534">
        <v>1</v>
      </c>
      <c r="AH14" s="1534">
        <v>0</v>
      </c>
      <c r="AI14" s="1534">
        <v>0</v>
      </c>
      <c r="AJ14" s="1534">
        <v>0</v>
      </c>
      <c r="AK14" s="1534">
        <v>0</v>
      </c>
      <c r="AL14" s="1534">
        <v>1</v>
      </c>
      <c r="AM14" s="1534">
        <v>0</v>
      </c>
      <c r="AN14" s="1534">
        <v>0</v>
      </c>
      <c r="AO14" s="1534">
        <v>0</v>
      </c>
      <c r="AP14" s="1534">
        <v>0</v>
      </c>
      <c r="AQ14" s="1534">
        <v>1</v>
      </c>
      <c r="AR14" s="1534">
        <v>0</v>
      </c>
      <c r="AS14" s="1534">
        <v>0</v>
      </c>
      <c r="AT14" s="1534">
        <v>0</v>
      </c>
      <c r="AU14" s="1534">
        <v>2</v>
      </c>
      <c r="AV14" s="1534">
        <v>0</v>
      </c>
      <c r="AW14" s="1534">
        <v>0</v>
      </c>
      <c r="AX14" s="1534">
        <v>0</v>
      </c>
      <c r="AY14" s="1534">
        <v>0</v>
      </c>
      <c r="AZ14" s="1534">
        <v>0</v>
      </c>
      <c r="BA14" s="1534">
        <v>0</v>
      </c>
      <c r="BB14" s="1534">
        <v>0</v>
      </c>
      <c r="BC14" s="1534">
        <v>0</v>
      </c>
      <c r="BD14" s="1534">
        <v>0</v>
      </c>
      <c r="BE14" s="1534">
        <v>0</v>
      </c>
      <c r="BF14" s="1534">
        <v>7</v>
      </c>
      <c r="BG14" s="1534">
        <v>1</v>
      </c>
      <c r="BH14" s="1534">
        <v>0</v>
      </c>
      <c r="BI14" s="1534">
        <v>0</v>
      </c>
      <c r="BJ14" s="1534">
        <v>0</v>
      </c>
      <c r="BK14" s="1534">
        <v>0</v>
      </c>
      <c r="BL14" s="1534">
        <v>0</v>
      </c>
      <c r="BM14" s="1534">
        <v>0</v>
      </c>
      <c r="BN14" s="1534">
        <v>0</v>
      </c>
      <c r="BO14" s="1534">
        <v>7</v>
      </c>
      <c r="BP14" s="1534">
        <v>0</v>
      </c>
      <c r="BQ14" s="1534">
        <v>0</v>
      </c>
      <c r="BR14" s="1534">
        <v>0</v>
      </c>
      <c r="BS14" s="1534">
        <v>0</v>
      </c>
      <c r="BT14" s="1534">
        <v>0</v>
      </c>
      <c r="BU14" s="1534">
        <v>0</v>
      </c>
      <c r="BV14" s="1534">
        <v>2</v>
      </c>
      <c r="BW14" s="1534">
        <v>0</v>
      </c>
      <c r="BX14" s="1534">
        <v>0</v>
      </c>
      <c r="BY14" s="1534">
        <v>0</v>
      </c>
      <c r="BZ14" s="1534">
        <v>0</v>
      </c>
      <c r="CA14" s="1534">
        <v>0</v>
      </c>
      <c r="CB14" s="1534">
        <v>0</v>
      </c>
      <c r="CC14" s="1534">
        <v>0</v>
      </c>
      <c r="CD14" s="1534">
        <v>0</v>
      </c>
      <c r="CE14" s="1534">
        <v>1</v>
      </c>
      <c r="CF14" s="1534">
        <v>0</v>
      </c>
      <c r="CG14" s="1534">
        <v>1</v>
      </c>
      <c r="CH14" s="1534">
        <v>0</v>
      </c>
      <c r="CI14" s="1534">
        <v>3</v>
      </c>
      <c r="CJ14" s="1534">
        <v>0</v>
      </c>
      <c r="CK14" s="1534">
        <v>0</v>
      </c>
      <c r="CL14" s="1534">
        <v>0</v>
      </c>
      <c r="CM14" s="1534">
        <v>0</v>
      </c>
      <c r="CN14" s="1534">
        <v>1</v>
      </c>
      <c r="CO14" s="1534">
        <v>0</v>
      </c>
      <c r="CP14" s="1534">
        <v>0</v>
      </c>
      <c r="CQ14" s="1534">
        <v>0</v>
      </c>
      <c r="CR14" s="1534">
        <v>0</v>
      </c>
      <c r="CS14" s="1534">
        <v>1</v>
      </c>
      <c r="CT14" s="1534">
        <v>0</v>
      </c>
      <c r="CU14" s="1534">
        <v>0</v>
      </c>
      <c r="CV14" s="1534">
        <v>1</v>
      </c>
      <c r="CW14" s="1534">
        <v>0</v>
      </c>
      <c r="CX14" s="1534">
        <v>0</v>
      </c>
      <c r="CY14" s="1534">
        <v>0</v>
      </c>
      <c r="CZ14" s="1534">
        <v>0</v>
      </c>
      <c r="DA14" s="1534">
        <v>1</v>
      </c>
      <c r="DB14" s="1534">
        <v>0</v>
      </c>
      <c r="DC14" s="1534">
        <v>0</v>
      </c>
      <c r="DD14" s="1534">
        <v>0</v>
      </c>
      <c r="DE14" s="1534">
        <v>0</v>
      </c>
      <c r="DF14" s="1534">
        <v>0</v>
      </c>
      <c r="DG14" s="1534">
        <v>0</v>
      </c>
      <c r="DH14" s="1534">
        <v>0</v>
      </c>
      <c r="DI14" s="1534">
        <v>0</v>
      </c>
      <c r="DJ14" s="1534">
        <v>0</v>
      </c>
      <c r="DK14" s="1534">
        <v>0</v>
      </c>
      <c r="DL14" s="1534">
        <v>0</v>
      </c>
      <c r="DM14" s="1534">
        <v>0</v>
      </c>
      <c r="DN14" s="1534">
        <v>0</v>
      </c>
      <c r="DO14" s="1534">
        <v>0</v>
      </c>
      <c r="DP14" s="1534">
        <v>0</v>
      </c>
      <c r="DQ14" s="1534">
        <v>0</v>
      </c>
      <c r="DR14" s="1534">
        <v>0</v>
      </c>
      <c r="DS14" s="1534">
        <v>0</v>
      </c>
      <c r="DT14" s="1534">
        <v>0</v>
      </c>
      <c r="DU14" s="1534">
        <v>0</v>
      </c>
      <c r="DV14" s="1534">
        <v>0</v>
      </c>
      <c r="DW14" s="1534">
        <v>0</v>
      </c>
      <c r="DX14" s="1534">
        <v>0</v>
      </c>
      <c r="DY14" s="1534">
        <v>0</v>
      </c>
      <c r="DZ14" s="1534">
        <v>0</v>
      </c>
      <c r="EA14" s="1534">
        <v>0</v>
      </c>
      <c r="EB14" s="1534">
        <v>1</v>
      </c>
      <c r="EC14" s="1534">
        <v>1</v>
      </c>
      <c r="ED14" s="1534">
        <v>0</v>
      </c>
      <c r="EE14" s="1534">
        <v>0</v>
      </c>
      <c r="EF14" s="1534">
        <v>0</v>
      </c>
      <c r="EG14" s="1534">
        <v>0</v>
      </c>
      <c r="EH14" s="1534">
        <v>0</v>
      </c>
      <c r="EI14" s="1534">
        <v>0</v>
      </c>
      <c r="EJ14" s="1534">
        <v>0</v>
      </c>
      <c r="EK14" s="1534">
        <v>0</v>
      </c>
      <c r="EL14" s="1534">
        <v>0</v>
      </c>
      <c r="EM14" s="1534">
        <v>0</v>
      </c>
      <c r="EN14" s="1534">
        <v>0</v>
      </c>
      <c r="EO14" s="1534">
        <v>0</v>
      </c>
      <c r="EP14" s="1534">
        <v>0</v>
      </c>
      <c r="EQ14" s="1534">
        <v>0</v>
      </c>
      <c r="ER14" s="1534">
        <v>0</v>
      </c>
      <c r="ES14" s="1534">
        <v>0</v>
      </c>
      <c r="ET14" s="1534">
        <v>0</v>
      </c>
      <c r="EU14" s="1534">
        <v>1</v>
      </c>
      <c r="EV14" s="1534">
        <v>0</v>
      </c>
      <c r="EW14" s="1534">
        <v>0</v>
      </c>
      <c r="EX14" s="1534">
        <v>0</v>
      </c>
      <c r="EY14" s="1534">
        <v>0</v>
      </c>
      <c r="EZ14" s="1534">
        <v>0</v>
      </c>
      <c r="FA14" s="1534">
        <v>0</v>
      </c>
      <c r="FB14" s="1534">
        <v>0</v>
      </c>
      <c r="FC14" s="1534">
        <v>0</v>
      </c>
      <c r="FD14" s="1534">
        <v>0</v>
      </c>
      <c r="FE14" s="1534">
        <v>0</v>
      </c>
      <c r="FF14" s="1534">
        <v>0</v>
      </c>
      <c r="FG14" s="1534">
        <v>0</v>
      </c>
      <c r="FH14" s="1534">
        <v>0</v>
      </c>
      <c r="FI14" s="1534">
        <v>0</v>
      </c>
      <c r="FJ14" s="1534">
        <v>0</v>
      </c>
      <c r="FK14" s="1534">
        <v>0</v>
      </c>
      <c r="FL14" s="1534">
        <v>0</v>
      </c>
      <c r="FM14" s="1534">
        <v>0</v>
      </c>
      <c r="FN14" s="1534">
        <v>0</v>
      </c>
      <c r="FO14" s="1534">
        <v>0</v>
      </c>
      <c r="FP14" s="1534">
        <v>0</v>
      </c>
      <c r="FQ14" s="1534">
        <v>0</v>
      </c>
      <c r="FR14" s="1534">
        <v>0</v>
      </c>
      <c r="FS14" s="1534">
        <v>0</v>
      </c>
      <c r="FT14" s="1534">
        <v>0</v>
      </c>
      <c r="FU14" s="1534">
        <v>0</v>
      </c>
      <c r="FV14" s="1534">
        <v>0</v>
      </c>
      <c r="FW14" s="1534">
        <v>0</v>
      </c>
      <c r="FX14" s="1534">
        <v>0</v>
      </c>
      <c r="FY14" s="1534">
        <v>0</v>
      </c>
      <c r="FZ14" s="1534">
        <v>0</v>
      </c>
      <c r="GA14" s="1534">
        <v>0</v>
      </c>
      <c r="GB14" s="1534">
        <v>0</v>
      </c>
      <c r="GC14" s="1534">
        <v>0</v>
      </c>
      <c r="GD14" s="1534">
        <v>0</v>
      </c>
      <c r="GE14" s="1534">
        <v>0</v>
      </c>
      <c r="GF14" s="1534">
        <v>0</v>
      </c>
      <c r="GG14" s="1534">
        <v>0</v>
      </c>
      <c r="GH14" s="1534">
        <v>0</v>
      </c>
      <c r="GI14" s="1534">
        <v>0</v>
      </c>
      <c r="GJ14" s="1534">
        <v>0</v>
      </c>
      <c r="GK14" s="1534">
        <v>0</v>
      </c>
      <c r="GL14" s="1534">
        <v>0</v>
      </c>
      <c r="GM14" s="1534">
        <v>0</v>
      </c>
      <c r="GN14" s="1534">
        <v>0</v>
      </c>
      <c r="GO14" s="1534">
        <v>0</v>
      </c>
      <c r="GP14" s="1534">
        <v>1</v>
      </c>
      <c r="GQ14" s="1534">
        <v>0</v>
      </c>
      <c r="GR14" s="1534">
        <v>0</v>
      </c>
      <c r="GS14" s="1534">
        <v>0</v>
      </c>
      <c r="GT14" s="1534">
        <v>0</v>
      </c>
      <c r="GU14" s="1534">
        <v>1</v>
      </c>
      <c r="GV14" s="1534">
        <v>0</v>
      </c>
      <c r="GW14" s="1534">
        <v>0</v>
      </c>
      <c r="GX14" s="1534">
        <v>0</v>
      </c>
      <c r="GY14" s="1534">
        <v>0</v>
      </c>
      <c r="GZ14" s="1534">
        <v>0</v>
      </c>
      <c r="HA14" s="1534">
        <v>0</v>
      </c>
      <c r="HB14" s="1534">
        <v>0</v>
      </c>
      <c r="HC14" s="1534">
        <v>0</v>
      </c>
      <c r="HD14" s="1534">
        <v>0</v>
      </c>
      <c r="HE14" s="1534">
        <v>0</v>
      </c>
      <c r="HF14" s="1534">
        <v>0</v>
      </c>
      <c r="HG14" s="1534">
        <v>0</v>
      </c>
      <c r="HH14" s="1534">
        <v>0</v>
      </c>
      <c r="HI14" s="1534">
        <v>0</v>
      </c>
      <c r="HJ14" s="1534">
        <v>1</v>
      </c>
      <c r="HK14" s="1534">
        <v>0</v>
      </c>
      <c r="HL14" s="1534">
        <v>0</v>
      </c>
      <c r="HM14" s="1534">
        <v>0</v>
      </c>
      <c r="HN14" s="1534">
        <v>0</v>
      </c>
      <c r="HO14" s="1534">
        <v>0</v>
      </c>
      <c r="HP14" s="1534">
        <v>0</v>
      </c>
      <c r="HQ14" s="1534">
        <v>0</v>
      </c>
      <c r="HR14" s="1534">
        <v>0</v>
      </c>
      <c r="HS14" s="1534">
        <v>0</v>
      </c>
      <c r="HT14" s="1534">
        <v>0</v>
      </c>
      <c r="HU14" s="1534">
        <v>0</v>
      </c>
      <c r="HV14" s="1534">
        <v>0</v>
      </c>
      <c r="HW14" s="1534">
        <v>0</v>
      </c>
      <c r="HX14" s="1534">
        <v>0</v>
      </c>
      <c r="HY14" s="1534">
        <v>0</v>
      </c>
      <c r="HZ14" s="1534"/>
      <c r="IA14" s="1534">
        <v>0</v>
      </c>
      <c r="IB14" s="1534">
        <v>0</v>
      </c>
      <c r="IC14" s="1534">
        <v>0</v>
      </c>
      <c r="ID14" s="1534">
        <v>0</v>
      </c>
      <c r="IE14" s="1534">
        <v>0</v>
      </c>
      <c r="IF14" s="1534">
        <v>0</v>
      </c>
      <c r="IG14" s="1534">
        <v>0</v>
      </c>
      <c r="IH14" s="1534">
        <v>0</v>
      </c>
      <c r="II14" s="1534">
        <v>0</v>
      </c>
      <c r="IJ14" s="1534">
        <v>0</v>
      </c>
      <c r="IK14" s="1534">
        <v>0</v>
      </c>
      <c r="IL14" s="1534">
        <v>0</v>
      </c>
      <c r="IM14" s="1534">
        <v>0</v>
      </c>
      <c r="IN14" s="1534">
        <v>0</v>
      </c>
      <c r="IO14" s="1534">
        <v>0</v>
      </c>
      <c r="IP14" s="1534">
        <v>0</v>
      </c>
      <c r="IQ14" s="1534">
        <v>0</v>
      </c>
      <c r="IR14" s="1534">
        <v>0</v>
      </c>
      <c r="IS14" s="1534">
        <v>0</v>
      </c>
      <c r="IT14" s="1534">
        <v>1</v>
      </c>
      <c r="IU14" s="1534">
        <v>0</v>
      </c>
      <c r="IV14" s="1534">
        <v>0</v>
      </c>
      <c r="IW14" s="1534">
        <v>0</v>
      </c>
      <c r="IX14" s="1534">
        <v>0</v>
      </c>
      <c r="IY14" s="1534">
        <v>0</v>
      </c>
      <c r="IZ14" s="1534">
        <v>0</v>
      </c>
      <c r="JA14" s="1534">
        <v>0</v>
      </c>
      <c r="JB14" s="1534"/>
      <c r="JC14" s="1534">
        <v>0</v>
      </c>
      <c r="JD14" s="1534">
        <v>0</v>
      </c>
      <c r="JE14" s="1534">
        <v>0</v>
      </c>
      <c r="JF14" s="1534">
        <v>0</v>
      </c>
      <c r="JG14" s="1534">
        <v>0</v>
      </c>
      <c r="JH14" s="1534">
        <v>1</v>
      </c>
      <c r="JI14" s="1534">
        <v>0</v>
      </c>
      <c r="JJ14" s="1534">
        <v>0</v>
      </c>
      <c r="JK14" s="1534">
        <v>0</v>
      </c>
      <c r="JL14" s="1534">
        <v>0</v>
      </c>
      <c r="JM14" s="1534">
        <v>0</v>
      </c>
      <c r="JN14" s="1534">
        <v>0</v>
      </c>
      <c r="JO14" s="1534">
        <v>0</v>
      </c>
      <c r="JP14" s="1534">
        <v>0</v>
      </c>
      <c r="JQ14" s="1534">
        <v>0</v>
      </c>
      <c r="JR14" s="1534">
        <v>0</v>
      </c>
      <c r="JS14" s="1534">
        <v>0</v>
      </c>
      <c r="JT14" s="1534">
        <v>0</v>
      </c>
      <c r="JU14" s="1534">
        <v>0</v>
      </c>
      <c r="JV14" s="1534">
        <v>0</v>
      </c>
      <c r="JW14" s="1534">
        <v>0</v>
      </c>
      <c r="JX14" s="1534">
        <v>0</v>
      </c>
      <c r="JY14" s="1534">
        <v>0</v>
      </c>
      <c r="JZ14" s="1534">
        <v>0</v>
      </c>
      <c r="KA14" s="1534">
        <v>0</v>
      </c>
      <c r="KB14" s="1534">
        <v>0</v>
      </c>
      <c r="KC14" s="1534">
        <v>0</v>
      </c>
      <c r="KD14" s="1534">
        <v>0</v>
      </c>
      <c r="KE14" s="1534">
        <v>0</v>
      </c>
      <c r="KF14" s="1534">
        <v>3</v>
      </c>
      <c r="KG14" s="1534">
        <v>0</v>
      </c>
      <c r="KH14" s="1534">
        <v>0</v>
      </c>
      <c r="KI14" s="1534">
        <v>0</v>
      </c>
      <c r="KJ14" s="1534">
        <v>0</v>
      </c>
      <c r="KK14" s="1534">
        <v>0</v>
      </c>
      <c r="KL14" s="1534">
        <v>0</v>
      </c>
      <c r="KM14" s="1534">
        <v>0</v>
      </c>
      <c r="KN14" s="1534">
        <v>0</v>
      </c>
      <c r="KO14" s="1534">
        <v>0</v>
      </c>
      <c r="KP14" s="1534">
        <v>0</v>
      </c>
      <c r="KQ14" s="1534">
        <v>0</v>
      </c>
      <c r="KR14" s="1534">
        <v>0</v>
      </c>
      <c r="KS14" s="1534">
        <v>0</v>
      </c>
      <c r="KT14" s="1534">
        <v>0</v>
      </c>
      <c r="KU14" s="1534">
        <v>0</v>
      </c>
      <c r="KV14" s="1534">
        <v>0</v>
      </c>
      <c r="KW14" s="1534">
        <v>0</v>
      </c>
      <c r="KX14" s="1534">
        <v>0</v>
      </c>
      <c r="KY14" s="1534">
        <v>0</v>
      </c>
      <c r="KZ14" s="1534">
        <v>0</v>
      </c>
      <c r="LA14" s="1534">
        <v>0</v>
      </c>
      <c r="LB14" s="1534">
        <v>0</v>
      </c>
      <c r="LC14" s="1534">
        <v>0</v>
      </c>
      <c r="LD14" s="1534">
        <v>0</v>
      </c>
      <c r="LE14" s="1534">
        <v>0</v>
      </c>
      <c r="LF14" s="1534">
        <v>0</v>
      </c>
      <c r="LG14" s="1534">
        <v>0</v>
      </c>
      <c r="LH14" s="1534">
        <v>0</v>
      </c>
      <c r="LI14" s="1534">
        <v>0</v>
      </c>
      <c r="LJ14" s="1534">
        <v>0</v>
      </c>
      <c r="LK14" s="1534">
        <v>0</v>
      </c>
      <c r="LL14" s="1534">
        <v>0</v>
      </c>
      <c r="LM14" s="1534">
        <v>0</v>
      </c>
      <c r="LN14" s="1534">
        <v>0</v>
      </c>
      <c r="LO14" s="1534">
        <v>0</v>
      </c>
      <c r="LP14" s="1534">
        <v>0</v>
      </c>
      <c r="LQ14" s="1534">
        <v>0</v>
      </c>
      <c r="LR14" s="1534">
        <v>0</v>
      </c>
      <c r="LS14" s="1534">
        <v>0</v>
      </c>
      <c r="LT14" s="1534">
        <v>0</v>
      </c>
      <c r="LU14" s="1534">
        <v>0</v>
      </c>
      <c r="LV14" s="1534">
        <v>0</v>
      </c>
      <c r="LW14" s="1534">
        <v>0</v>
      </c>
      <c r="LX14" s="1534">
        <v>0</v>
      </c>
      <c r="LY14" s="1534">
        <v>0</v>
      </c>
      <c r="LZ14" s="1534">
        <v>0</v>
      </c>
      <c r="MA14" s="1534">
        <v>0</v>
      </c>
      <c r="MB14" s="1534">
        <v>0</v>
      </c>
      <c r="MC14" s="1534">
        <v>0</v>
      </c>
      <c r="MD14" s="1534">
        <v>0</v>
      </c>
      <c r="ME14" s="1534">
        <v>0</v>
      </c>
      <c r="MF14" s="1534">
        <v>0</v>
      </c>
      <c r="MG14" s="1534">
        <v>0</v>
      </c>
      <c r="MH14" s="1534">
        <v>0</v>
      </c>
      <c r="MI14" s="1534">
        <v>0</v>
      </c>
      <c r="MJ14" s="1534">
        <v>0</v>
      </c>
      <c r="MK14" s="1534">
        <v>0</v>
      </c>
      <c r="ML14" s="1534">
        <v>0</v>
      </c>
      <c r="MM14" s="1534">
        <v>0</v>
      </c>
      <c r="MN14" s="1534">
        <v>0</v>
      </c>
      <c r="MO14" s="1534">
        <v>0</v>
      </c>
      <c r="MP14" s="1534">
        <v>0</v>
      </c>
      <c r="MQ14" s="1534">
        <v>0</v>
      </c>
      <c r="MR14" s="1534">
        <v>20</v>
      </c>
      <c r="MS14" s="1534">
        <v>17</v>
      </c>
      <c r="MT14" s="1534">
        <v>21</v>
      </c>
      <c r="MU14" s="1534">
        <v>45</v>
      </c>
      <c r="MV14" s="1534">
        <v>5</v>
      </c>
      <c r="MW14" s="1534">
        <v>18</v>
      </c>
      <c r="MX14" s="1534">
        <v>12</v>
      </c>
      <c r="MY14" s="1534">
        <v>16</v>
      </c>
      <c r="MZ14" s="1534">
        <v>5</v>
      </c>
      <c r="NA14" s="1534">
        <v>84</v>
      </c>
      <c r="NB14" s="1534">
        <v>179</v>
      </c>
      <c r="NC14" s="1534">
        <v>41</v>
      </c>
      <c r="ND14" s="1534">
        <v>96</v>
      </c>
      <c r="NE14" s="1534">
        <v>605</v>
      </c>
      <c r="NF14" s="1534">
        <v>37</v>
      </c>
      <c r="NG14" s="1534">
        <v>55</v>
      </c>
      <c r="NH14" s="1534">
        <v>46</v>
      </c>
      <c r="NI14" s="1534">
        <v>0</v>
      </c>
      <c r="NJ14" s="1534">
        <v>14</v>
      </c>
      <c r="NK14" s="1534">
        <v>14</v>
      </c>
      <c r="NL14" s="1534">
        <v>20</v>
      </c>
      <c r="NM14" s="1534">
        <v>7</v>
      </c>
      <c r="NN14" s="1534">
        <v>29</v>
      </c>
      <c r="NO14" s="1534">
        <v>0</v>
      </c>
      <c r="NP14" s="1534">
        <v>11</v>
      </c>
      <c r="NQ14" s="1534">
        <v>7</v>
      </c>
      <c r="NR14" s="1534">
        <v>0</v>
      </c>
      <c r="NS14" s="1534">
        <v>11</v>
      </c>
      <c r="NT14" s="1534">
        <v>8</v>
      </c>
      <c r="NU14" s="1534">
        <v>0</v>
      </c>
      <c r="NV14" s="1534">
        <v>2</v>
      </c>
      <c r="NW14" s="1534">
        <v>4</v>
      </c>
      <c r="NX14" s="1534">
        <v>12</v>
      </c>
      <c r="NY14" s="1534">
        <v>1</v>
      </c>
      <c r="NZ14" s="1534">
        <v>0</v>
      </c>
      <c r="OA14" s="1534">
        <v>3</v>
      </c>
      <c r="OB14" s="1534">
        <v>0</v>
      </c>
      <c r="OC14" s="1534">
        <v>0</v>
      </c>
      <c r="OD14" s="1534">
        <v>0</v>
      </c>
      <c r="OE14" s="1534">
        <v>3</v>
      </c>
      <c r="OF14" s="1534">
        <v>1</v>
      </c>
      <c r="OG14" s="1534">
        <v>3</v>
      </c>
      <c r="OH14" s="1534">
        <v>1</v>
      </c>
      <c r="OI14" s="1534">
        <v>1</v>
      </c>
      <c r="OJ14" s="1534">
        <v>0</v>
      </c>
      <c r="OK14" s="1534">
        <v>1</v>
      </c>
      <c r="OL14" s="1534">
        <v>2</v>
      </c>
      <c r="OM14" s="1534">
        <v>0</v>
      </c>
      <c r="ON14" s="1534">
        <v>1</v>
      </c>
      <c r="OO14" s="1534">
        <v>1</v>
      </c>
      <c r="OP14" s="1534">
        <v>0</v>
      </c>
      <c r="OQ14" s="1534">
        <v>1</v>
      </c>
      <c r="OR14" s="1534">
        <v>0</v>
      </c>
      <c r="OS14" s="1534">
        <v>0</v>
      </c>
      <c r="OT14" s="1534">
        <v>0</v>
      </c>
      <c r="OU14" s="1534">
        <v>0</v>
      </c>
      <c r="OV14" s="1534">
        <v>2</v>
      </c>
      <c r="OW14" s="1534">
        <v>0</v>
      </c>
      <c r="OX14" s="1534">
        <v>1</v>
      </c>
      <c r="OY14" s="1534">
        <v>0</v>
      </c>
      <c r="OZ14" s="1534">
        <v>0</v>
      </c>
      <c r="PA14" s="1534">
        <v>2</v>
      </c>
      <c r="PB14" s="1534">
        <v>0</v>
      </c>
      <c r="PC14" s="1534">
        <v>1</v>
      </c>
      <c r="PD14" s="1534">
        <v>0</v>
      </c>
      <c r="PE14" s="1534">
        <v>0</v>
      </c>
      <c r="PF14" s="1534">
        <v>2</v>
      </c>
      <c r="PG14" s="1534">
        <v>0</v>
      </c>
      <c r="PH14" s="1534">
        <v>1</v>
      </c>
      <c r="PI14" s="1534">
        <v>0</v>
      </c>
      <c r="PJ14" s="1534">
        <v>1</v>
      </c>
      <c r="PK14" s="1534">
        <v>0</v>
      </c>
      <c r="PL14" s="1534">
        <v>0</v>
      </c>
      <c r="PM14" s="1534">
        <v>0</v>
      </c>
      <c r="PN14" s="1534">
        <v>0</v>
      </c>
      <c r="PO14" s="1534">
        <v>0</v>
      </c>
      <c r="PP14" s="1534">
        <v>2</v>
      </c>
      <c r="PQ14" s="1534">
        <v>0</v>
      </c>
      <c r="PR14" s="1534">
        <v>0</v>
      </c>
      <c r="PS14" s="1534">
        <v>0</v>
      </c>
      <c r="PT14" s="1534">
        <v>0</v>
      </c>
      <c r="PU14" s="1534">
        <v>0</v>
      </c>
      <c r="PV14" s="1534">
        <v>0</v>
      </c>
      <c r="PW14" s="1534">
        <v>0</v>
      </c>
      <c r="PX14" s="1534">
        <v>0</v>
      </c>
      <c r="PY14" s="1534">
        <v>0</v>
      </c>
      <c r="PZ14" s="1534">
        <v>0</v>
      </c>
      <c r="QA14" s="1534">
        <v>0</v>
      </c>
      <c r="QB14" s="1534">
        <v>0</v>
      </c>
      <c r="QC14" s="1534">
        <v>1</v>
      </c>
      <c r="QD14" s="1534">
        <v>0</v>
      </c>
      <c r="QE14" s="1534">
        <v>0</v>
      </c>
      <c r="QF14" s="1534">
        <v>0</v>
      </c>
      <c r="QG14" s="1534">
        <v>0</v>
      </c>
      <c r="QH14" s="1534">
        <v>0</v>
      </c>
      <c r="QI14" s="1534">
        <v>0</v>
      </c>
      <c r="QJ14" s="1534">
        <v>0</v>
      </c>
      <c r="QK14" s="1534">
        <v>0</v>
      </c>
      <c r="QL14" s="1534">
        <v>0</v>
      </c>
      <c r="QM14" s="1534">
        <v>0</v>
      </c>
      <c r="QN14" s="1534">
        <v>0</v>
      </c>
      <c r="QO14" s="1534">
        <v>0</v>
      </c>
      <c r="QP14" s="1534">
        <v>0</v>
      </c>
      <c r="QQ14" s="1534">
        <v>0</v>
      </c>
      <c r="QR14" s="1534">
        <v>0</v>
      </c>
      <c r="QS14" s="1534">
        <v>0</v>
      </c>
      <c r="QT14" s="1534">
        <v>1</v>
      </c>
      <c r="QU14" s="1534">
        <v>0</v>
      </c>
      <c r="QV14" s="1534">
        <v>0</v>
      </c>
      <c r="QW14" s="1534">
        <v>0</v>
      </c>
      <c r="QX14" s="1534">
        <v>0</v>
      </c>
      <c r="QY14" s="1534">
        <v>0</v>
      </c>
      <c r="QZ14" s="1534">
        <v>0</v>
      </c>
      <c r="RA14" s="1534">
        <v>0</v>
      </c>
      <c r="RB14" s="1534">
        <v>1</v>
      </c>
      <c r="RC14" s="1534">
        <v>0</v>
      </c>
      <c r="RD14" s="1534">
        <v>1</v>
      </c>
      <c r="RE14" s="1534">
        <v>0</v>
      </c>
      <c r="RF14" s="1534">
        <v>0</v>
      </c>
      <c r="RG14" s="1534">
        <v>0</v>
      </c>
    </row>
    <row r="15" spans="1:475" x14ac:dyDescent="0.25">
      <c r="B15" s="4636"/>
      <c r="AS15" s="2702"/>
      <c r="AT15" s="2702"/>
      <c r="AU15" s="2702"/>
      <c r="AV15" s="2702"/>
      <c r="AW15" s="2702"/>
      <c r="AX15" s="2702"/>
      <c r="AY15" s="2702"/>
      <c r="AZ15" s="2702"/>
      <c r="BA15" s="2702"/>
      <c r="BB15" s="2702"/>
      <c r="BC15" s="2702"/>
      <c r="BD15" s="2702"/>
      <c r="BE15" s="2702"/>
      <c r="BF15" s="2702"/>
      <c r="BG15" s="2702"/>
      <c r="BH15" s="2702"/>
      <c r="BI15" s="2702"/>
      <c r="BJ15" s="2702"/>
      <c r="BK15" s="2702"/>
      <c r="BL15" s="2702"/>
      <c r="BM15" s="2702"/>
      <c r="BN15" s="2702"/>
      <c r="BO15" s="2702"/>
      <c r="BP15" s="2702"/>
      <c r="BQ15" s="2702"/>
      <c r="BR15" s="2702"/>
      <c r="BS15" s="2702"/>
      <c r="BT15" s="2702"/>
      <c r="BU15" s="2702"/>
      <c r="BV15" s="2702"/>
      <c r="BW15" s="2702"/>
      <c r="BX15" s="2702"/>
      <c r="BY15" s="2702"/>
      <c r="BZ15" s="2702"/>
      <c r="CA15" s="2702"/>
      <c r="CB15" s="2702"/>
      <c r="CC15" s="2702"/>
      <c r="CD15" s="2702"/>
      <c r="CE15" s="2702"/>
      <c r="CF15" s="2702"/>
      <c r="CG15" s="2702"/>
      <c r="CH15" s="2702"/>
      <c r="CI15" s="2702"/>
      <c r="CJ15" s="2702"/>
      <c r="CK15" s="2702"/>
      <c r="CL15" s="2702"/>
      <c r="CM15" s="2702"/>
      <c r="CN15" s="2702"/>
      <c r="CO15" s="2702"/>
      <c r="CP15" s="2702"/>
      <c r="CQ15" s="2702"/>
      <c r="CR15" s="2702"/>
      <c r="CS15" s="2702"/>
      <c r="CT15" s="2702"/>
      <c r="CU15" s="2702"/>
      <c r="CV15" s="2702"/>
      <c r="CW15" s="2702"/>
      <c r="CX15" s="2702"/>
      <c r="CY15" s="2702"/>
      <c r="CZ15" s="2702"/>
      <c r="DA15" s="2702"/>
      <c r="DB15" s="2702"/>
      <c r="DC15" s="2702"/>
      <c r="DD15" s="2702"/>
      <c r="DE15" s="2702"/>
      <c r="DF15" s="2702"/>
      <c r="DG15" s="2702"/>
      <c r="DH15" s="2702"/>
      <c r="DI15" s="2702"/>
      <c r="DJ15" s="2702"/>
      <c r="DK15" s="2702"/>
      <c r="DL15" s="2702"/>
      <c r="DM15" s="2702"/>
      <c r="DN15" s="2702"/>
      <c r="DO15" s="2702"/>
      <c r="DP15" s="2702"/>
      <c r="DQ15" s="2702"/>
      <c r="DR15" s="2702"/>
      <c r="DS15" s="2702"/>
      <c r="DT15" s="2702"/>
      <c r="DU15" s="2702"/>
      <c r="DV15" s="2702"/>
      <c r="DW15" s="2702"/>
      <c r="DX15" s="2702"/>
      <c r="DY15" s="2702"/>
      <c r="DZ15" s="2702"/>
      <c r="EA15" s="2702"/>
      <c r="EB15" s="2702"/>
      <c r="EC15" s="2702"/>
      <c r="ED15" s="2702"/>
      <c r="EE15" s="2702"/>
      <c r="EF15" s="2702"/>
      <c r="EG15" s="2702"/>
      <c r="EH15" s="2702"/>
      <c r="EI15" s="2702"/>
      <c r="EJ15" s="2702"/>
      <c r="EK15" s="2702"/>
      <c r="EL15" s="2702"/>
      <c r="EM15" s="2702"/>
      <c r="EN15" s="2702"/>
      <c r="EO15" s="2702"/>
      <c r="EP15" s="2702"/>
      <c r="EQ15" s="2702"/>
      <c r="ER15" s="2702"/>
      <c r="ES15" s="2702"/>
      <c r="ET15" s="2702"/>
      <c r="EU15" s="2702"/>
      <c r="EV15" s="2702"/>
      <c r="EW15" s="2702"/>
      <c r="EX15" s="2702"/>
      <c r="EY15" s="2702"/>
      <c r="EZ15" s="2702"/>
      <c r="FA15" s="2702"/>
      <c r="FB15" s="2702"/>
      <c r="FC15" s="2702"/>
      <c r="FD15" s="2702"/>
      <c r="FE15" s="2702"/>
      <c r="FF15" s="2702"/>
      <c r="FG15" s="2702"/>
      <c r="FH15" s="2702"/>
      <c r="FI15" s="2702"/>
      <c r="FJ15" s="2702"/>
      <c r="FK15" s="2702"/>
      <c r="FL15" s="2702"/>
      <c r="FM15" s="2702"/>
      <c r="FN15" s="2702"/>
      <c r="FO15" s="2702"/>
      <c r="FP15" s="2702"/>
      <c r="FQ15" s="2702"/>
      <c r="FR15" s="2702"/>
      <c r="FS15" s="2702"/>
      <c r="FT15" s="2702"/>
      <c r="FU15" s="2702"/>
      <c r="FV15" s="2702"/>
      <c r="FW15" s="2702"/>
      <c r="FX15" s="2702"/>
      <c r="FY15" s="2702"/>
      <c r="FZ15" s="2702"/>
      <c r="GA15" s="2702"/>
      <c r="GB15" s="2702"/>
      <c r="GC15" s="2702"/>
      <c r="GD15" s="2702"/>
      <c r="GE15" s="2702"/>
      <c r="GF15" s="2702"/>
      <c r="GG15" s="2702"/>
      <c r="GH15" s="2702"/>
      <c r="GI15" s="2702"/>
      <c r="GJ15" s="2702"/>
      <c r="GK15" s="2702"/>
      <c r="GL15" s="2702"/>
      <c r="GM15" s="2702"/>
      <c r="GN15" s="2702"/>
      <c r="GO15" s="2702"/>
      <c r="GP15" s="2702"/>
      <c r="GQ15" s="2702"/>
      <c r="GR15" s="2702"/>
      <c r="GS15" s="2702"/>
      <c r="GT15" s="2702"/>
      <c r="GU15" s="2702"/>
      <c r="GV15" s="2702"/>
      <c r="GW15" s="2702"/>
      <c r="GX15" s="2702"/>
      <c r="GY15" s="2702"/>
      <c r="GZ15" s="2702"/>
      <c r="HA15" s="2702"/>
      <c r="HB15" s="2702"/>
      <c r="HC15" s="2702"/>
      <c r="HD15" s="2702"/>
      <c r="HE15" s="2702"/>
      <c r="HF15" s="2702"/>
      <c r="HG15" s="2702"/>
      <c r="HH15" s="2702"/>
      <c r="HI15" s="2702"/>
      <c r="HJ15" s="2702"/>
      <c r="HK15" s="2702"/>
      <c r="HL15" s="2702"/>
      <c r="HM15" s="2702"/>
      <c r="HN15" s="2702"/>
      <c r="HO15" s="2702"/>
      <c r="HP15" s="2702"/>
      <c r="HQ15" s="2702"/>
      <c r="HR15" s="2702"/>
      <c r="HS15" s="2702"/>
      <c r="HT15" s="2702"/>
      <c r="HU15" s="2702"/>
      <c r="HV15" s="2702"/>
      <c r="HW15" s="2702"/>
      <c r="HX15" s="2702"/>
      <c r="HY15" s="2702"/>
      <c r="HZ15" s="2702"/>
      <c r="IA15" s="2702"/>
      <c r="IB15" s="2702"/>
      <c r="IC15" s="2702"/>
      <c r="ID15" s="2702"/>
      <c r="IE15" s="2702"/>
      <c r="IF15" s="2702"/>
      <c r="IG15" s="2702"/>
      <c r="IH15" s="2702"/>
      <c r="II15" s="2702"/>
      <c r="IJ15" s="2702"/>
      <c r="IK15" s="2702"/>
      <c r="IL15" s="2702"/>
      <c r="IM15" s="2702"/>
      <c r="IN15" s="2702"/>
      <c r="IO15" s="2702"/>
      <c r="IP15" s="2702"/>
      <c r="IQ15" s="2702"/>
      <c r="IR15" s="2702"/>
      <c r="IS15" s="2702"/>
      <c r="IT15" s="2702"/>
      <c r="IU15" s="2702"/>
      <c r="IV15" s="2702"/>
      <c r="IW15" s="2702"/>
      <c r="IX15" s="2702"/>
      <c r="IY15" s="2702"/>
      <c r="IZ15" s="2702"/>
      <c r="JA15" s="2702"/>
      <c r="JB15" s="2702"/>
      <c r="JC15" s="2702"/>
      <c r="JD15" s="2702"/>
      <c r="JE15" s="2702"/>
      <c r="JF15" s="2702"/>
      <c r="JG15" s="2702"/>
      <c r="JH15" s="2702"/>
      <c r="JI15" s="2702"/>
      <c r="JJ15" s="2702"/>
      <c r="JK15" s="2702"/>
      <c r="JL15" s="2702"/>
      <c r="JM15" s="2702"/>
      <c r="JN15" s="2702"/>
      <c r="JO15" s="2702"/>
      <c r="JP15" s="2702"/>
      <c r="JQ15" s="2702"/>
      <c r="JR15" s="2702"/>
      <c r="JS15" s="2702"/>
      <c r="JT15" s="2702"/>
      <c r="JU15" s="2702"/>
      <c r="JV15" s="2702"/>
      <c r="JW15" s="2702"/>
      <c r="JX15" s="2702"/>
      <c r="JY15" s="2702"/>
      <c r="JZ15" s="2702"/>
      <c r="KA15" s="2702"/>
      <c r="KB15" s="2702"/>
      <c r="KC15" s="2702"/>
      <c r="KD15" s="2702"/>
      <c r="KE15" s="2702"/>
      <c r="KF15" s="2702"/>
      <c r="KG15" s="2702"/>
      <c r="KH15" s="2702"/>
      <c r="KI15" s="2702"/>
      <c r="KJ15" s="2702"/>
      <c r="KK15" s="2702"/>
      <c r="KL15" s="2702"/>
      <c r="KM15" s="2702"/>
      <c r="KN15" s="2702"/>
      <c r="KO15" s="2702"/>
      <c r="KP15" s="2702"/>
      <c r="KQ15" s="2702"/>
      <c r="KR15" s="2702"/>
      <c r="KS15" s="2702"/>
      <c r="KT15" s="2702"/>
      <c r="KU15" s="2702"/>
      <c r="KV15" s="2702"/>
      <c r="KW15" s="2702"/>
      <c r="KX15" s="2702"/>
      <c r="KY15" s="2702"/>
      <c r="KZ15" s="2702"/>
      <c r="LA15" s="2702"/>
      <c r="LB15" s="2702"/>
      <c r="LC15" s="2702"/>
      <c r="LD15" s="2702"/>
      <c r="LE15" s="2702"/>
      <c r="LF15" s="2702"/>
      <c r="LG15" s="2702"/>
      <c r="LH15" s="2702"/>
      <c r="LI15" s="2702"/>
      <c r="LJ15" s="2702"/>
      <c r="LK15" s="2702"/>
      <c r="LL15" s="2702"/>
      <c r="LM15" s="2702"/>
      <c r="LN15" s="2702"/>
      <c r="LO15" s="2702"/>
      <c r="LP15" s="2702"/>
      <c r="LQ15" s="2702"/>
      <c r="LR15" s="2702"/>
      <c r="LS15" s="2702"/>
      <c r="LT15" s="2702"/>
      <c r="LU15" s="2702"/>
      <c r="LV15" s="2702"/>
      <c r="LW15" s="2702"/>
      <c r="LX15" s="2702"/>
      <c r="LY15" s="2702"/>
      <c r="LZ15" s="2702"/>
      <c r="MA15" s="2702"/>
      <c r="MB15" s="2702"/>
      <c r="MC15" s="2702"/>
      <c r="MD15" s="2702"/>
      <c r="ME15" s="2702"/>
      <c r="MF15" s="2702"/>
      <c r="MG15" s="2702"/>
      <c r="MH15" s="2702"/>
      <c r="MI15" s="2702"/>
      <c r="MJ15" s="2702"/>
      <c r="MK15" s="2702"/>
      <c r="ML15" s="2702"/>
      <c r="MM15" s="2702"/>
      <c r="MN15" s="2702"/>
      <c r="MO15" s="2702"/>
      <c r="MP15" s="2702"/>
      <c r="MQ15" s="2702"/>
      <c r="MR15" s="2702"/>
      <c r="MS15" s="2702"/>
      <c r="MT15" s="2702"/>
      <c r="MU15" s="2702"/>
      <c r="MV15" s="2702"/>
      <c r="MW15" s="2702"/>
      <c r="MX15" s="2702"/>
      <c r="MY15" s="2702"/>
      <c r="MZ15" s="2702"/>
      <c r="NA15" s="2702"/>
      <c r="NB15" s="2702"/>
      <c r="NC15" s="2702"/>
      <c r="ND15" s="2702"/>
      <c r="NE15" s="2702"/>
      <c r="NF15" s="2702"/>
      <c r="NG15" s="2702"/>
      <c r="NH15" s="2702"/>
      <c r="NI15" s="2702"/>
      <c r="NJ15" s="2702"/>
      <c r="NK15" s="2702"/>
      <c r="NL15" s="2702"/>
      <c r="NM15" s="2702"/>
      <c r="NN15" s="2702"/>
      <c r="NO15" s="2702"/>
      <c r="NP15" s="2702"/>
      <c r="NQ15" s="2702"/>
      <c r="NR15" s="2702"/>
      <c r="NS15" s="2702"/>
      <c r="NT15" s="2702"/>
      <c r="NU15" s="2702"/>
      <c r="NV15" s="2702"/>
      <c r="NW15" s="2702"/>
      <c r="NX15" s="2702"/>
      <c r="NY15" s="2702"/>
      <c r="NZ15" s="2702"/>
      <c r="OA15" s="2702"/>
      <c r="OB15" s="2702"/>
      <c r="OC15" s="2702"/>
      <c r="OD15" s="2702"/>
      <c r="OE15" s="2702"/>
      <c r="OF15" s="2702"/>
      <c r="OG15" s="2702"/>
      <c r="OH15" s="2702"/>
      <c r="OI15" s="2702"/>
      <c r="OJ15" s="2702"/>
      <c r="OK15" s="2702"/>
      <c r="OL15" s="2702"/>
      <c r="OM15" s="2702"/>
      <c r="ON15" s="2702"/>
      <c r="OO15" s="2702"/>
      <c r="OP15" s="2702"/>
      <c r="OQ15" s="2702"/>
      <c r="OR15" s="2702"/>
      <c r="OS15" s="2702"/>
      <c r="OT15" s="2702"/>
      <c r="OU15" s="2702"/>
      <c r="OV15" s="2702"/>
      <c r="OW15" s="2702"/>
      <c r="OX15" s="2702"/>
      <c r="OY15" s="2702"/>
      <c r="OZ15" s="2702"/>
      <c r="PA15" s="2702"/>
      <c r="PB15" s="2702"/>
      <c r="PC15" s="2702"/>
      <c r="PD15" s="2702"/>
      <c r="PE15" s="2702"/>
      <c r="PF15" s="2702"/>
      <c r="PG15" s="2702"/>
      <c r="PH15" s="2702"/>
      <c r="PI15" s="2702"/>
      <c r="PJ15" s="2702"/>
      <c r="PK15" s="2702"/>
      <c r="PL15" s="2702"/>
      <c r="PM15" s="2702"/>
      <c r="PN15" s="2702"/>
      <c r="PO15" s="2702"/>
      <c r="PP15" s="2702"/>
      <c r="PQ15" s="2702"/>
      <c r="PR15" s="2702"/>
      <c r="PS15" s="2702"/>
      <c r="PT15" s="2702"/>
      <c r="PU15" s="2702"/>
      <c r="PV15" s="2702"/>
      <c r="PW15" s="2702"/>
      <c r="PX15" s="2702"/>
      <c r="PY15" s="2702"/>
      <c r="PZ15" s="2702"/>
      <c r="QA15" s="2702"/>
      <c r="QB15" s="2702"/>
      <c r="QC15" s="2702"/>
      <c r="QD15" s="2702"/>
      <c r="QE15" s="2702"/>
      <c r="QF15" s="2702"/>
      <c r="QG15" s="2702"/>
      <c r="QH15" s="2702"/>
      <c r="QI15" s="2702"/>
      <c r="QJ15" s="2702"/>
      <c r="QK15" s="2702"/>
      <c r="QL15" s="2702"/>
      <c r="QM15" s="2702"/>
      <c r="QN15" s="2702"/>
      <c r="QO15" s="2702"/>
      <c r="QP15" s="2702"/>
      <c r="QQ15" s="2702"/>
      <c r="QR15" s="2702"/>
      <c r="QS15" s="2702"/>
      <c r="QT15" s="2702"/>
      <c r="QU15" s="2702"/>
      <c r="QV15" s="2702"/>
      <c r="QW15" s="2702"/>
      <c r="QX15" s="2702"/>
      <c r="QY15" s="2702"/>
      <c r="QZ15" s="2702"/>
      <c r="RA15" s="2702"/>
      <c r="RB15" s="2702"/>
      <c r="RC15" s="2702"/>
      <c r="RD15" s="2702"/>
      <c r="RE15" s="2702"/>
      <c r="RF15" s="2702"/>
      <c r="RG15" s="2702"/>
    </row>
    <row r="16" spans="1:475" x14ac:dyDescent="0.25">
      <c r="A16" s="3125" t="s">
        <v>468</v>
      </c>
      <c r="B16" s="4636"/>
    </row>
    <row r="17" spans="1:475" ht="14.4" x14ac:dyDescent="0.3">
      <c r="A17" s="3601" t="s">
        <v>534</v>
      </c>
      <c r="B17" s="1534">
        <v>0</v>
      </c>
      <c r="C17" s="1534">
        <v>0</v>
      </c>
      <c r="D17" s="1534">
        <v>0</v>
      </c>
      <c r="E17" s="1534">
        <v>0</v>
      </c>
      <c r="F17" s="1534">
        <v>0</v>
      </c>
      <c r="G17" s="1534">
        <v>0</v>
      </c>
      <c r="H17" s="1534">
        <v>0</v>
      </c>
      <c r="I17" s="1534">
        <v>0</v>
      </c>
      <c r="J17" s="1534">
        <v>0</v>
      </c>
      <c r="K17" s="1534">
        <v>0</v>
      </c>
      <c r="L17" s="1534">
        <v>0</v>
      </c>
      <c r="M17" s="1534">
        <v>0</v>
      </c>
      <c r="N17" s="1534">
        <v>0</v>
      </c>
      <c r="O17" s="1534">
        <v>0</v>
      </c>
      <c r="P17" s="1534">
        <v>0</v>
      </c>
      <c r="Q17" s="1534">
        <v>0</v>
      </c>
      <c r="R17" s="1534">
        <v>0</v>
      </c>
      <c r="S17" s="1534">
        <v>0</v>
      </c>
      <c r="T17" s="1534">
        <v>0</v>
      </c>
      <c r="U17" s="1534">
        <v>0</v>
      </c>
      <c r="V17" s="1534">
        <v>0</v>
      </c>
      <c r="W17" s="1534">
        <v>0</v>
      </c>
      <c r="X17" s="1534">
        <v>0</v>
      </c>
      <c r="Y17" s="1534">
        <v>0</v>
      </c>
      <c r="Z17" s="1534">
        <v>0</v>
      </c>
      <c r="AA17" s="1534">
        <v>0</v>
      </c>
      <c r="AB17" s="1534">
        <v>2</v>
      </c>
      <c r="AC17" s="1534">
        <v>0</v>
      </c>
      <c r="AD17" s="1534">
        <v>0</v>
      </c>
      <c r="AE17" s="1534">
        <v>0</v>
      </c>
      <c r="AF17" s="1534">
        <v>0</v>
      </c>
      <c r="AG17" s="1534">
        <v>0</v>
      </c>
      <c r="AH17" s="1534">
        <v>0</v>
      </c>
      <c r="AI17" s="1534">
        <v>0</v>
      </c>
      <c r="AJ17" s="1534">
        <v>0</v>
      </c>
      <c r="AK17" s="1534">
        <v>0</v>
      </c>
      <c r="AL17" s="1534">
        <v>0</v>
      </c>
      <c r="AM17" s="1534">
        <v>0</v>
      </c>
      <c r="AN17" s="1534">
        <v>0</v>
      </c>
      <c r="AO17" s="1534">
        <v>0</v>
      </c>
      <c r="AP17" s="1534">
        <v>0</v>
      </c>
      <c r="AQ17" s="1534">
        <v>0</v>
      </c>
      <c r="AR17" s="1534">
        <v>0</v>
      </c>
      <c r="AS17" s="1534">
        <v>0</v>
      </c>
      <c r="AT17" s="1534">
        <v>0</v>
      </c>
      <c r="AU17" s="1534">
        <v>0</v>
      </c>
      <c r="AV17" s="1534">
        <v>0</v>
      </c>
      <c r="AW17" s="1534">
        <v>0</v>
      </c>
      <c r="AX17" s="1534">
        <v>0</v>
      </c>
      <c r="AY17" s="1534">
        <v>0</v>
      </c>
      <c r="AZ17" s="1534">
        <v>0</v>
      </c>
      <c r="BA17" s="1534">
        <v>0</v>
      </c>
      <c r="BB17" s="1534">
        <v>0</v>
      </c>
      <c r="BC17" s="1534">
        <v>0</v>
      </c>
      <c r="BD17" s="1534">
        <v>0</v>
      </c>
      <c r="BE17" s="1534">
        <v>0</v>
      </c>
      <c r="BF17" s="1534">
        <v>0</v>
      </c>
      <c r="BG17" s="1534">
        <v>0</v>
      </c>
      <c r="BH17" s="1534">
        <v>0</v>
      </c>
      <c r="BI17" s="1534">
        <v>0</v>
      </c>
      <c r="BJ17" s="1534">
        <v>0</v>
      </c>
      <c r="BK17" s="1534">
        <v>0</v>
      </c>
      <c r="BL17" s="1534">
        <v>0</v>
      </c>
      <c r="BM17" s="1534">
        <v>0</v>
      </c>
      <c r="BN17" s="1534">
        <v>0</v>
      </c>
      <c r="BO17" s="1534">
        <v>0</v>
      </c>
      <c r="BP17" s="1534">
        <v>0</v>
      </c>
      <c r="BQ17" s="1534">
        <v>0</v>
      </c>
      <c r="BR17" s="1534">
        <v>0</v>
      </c>
      <c r="BS17" s="1534">
        <v>0</v>
      </c>
      <c r="BT17" s="1534">
        <v>0</v>
      </c>
      <c r="BU17" s="1534">
        <v>0</v>
      </c>
      <c r="BV17" s="1534">
        <v>0</v>
      </c>
      <c r="BW17" s="1534">
        <v>0</v>
      </c>
      <c r="BX17" s="1534">
        <v>0</v>
      </c>
      <c r="BY17" s="1534">
        <v>0</v>
      </c>
      <c r="BZ17" s="1534">
        <v>0</v>
      </c>
      <c r="CA17" s="1534">
        <v>0</v>
      </c>
      <c r="CB17" s="1534">
        <v>0</v>
      </c>
      <c r="CC17" s="1534">
        <v>0</v>
      </c>
      <c r="CD17" s="1534">
        <v>0</v>
      </c>
      <c r="CE17" s="1534">
        <v>0</v>
      </c>
      <c r="CF17" s="1534">
        <v>0</v>
      </c>
      <c r="CG17" s="1534">
        <v>0</v>
      </c>
      <c r="CH17" s="1534">
        <v>0</v>
      </c>
      <c r="CI17" s="1534">
        <v>0</v>
      </c>
      <c r="CJ17" s="1534">
        <v>0</v>
      </c>
      <c r="CK17" s="1534">
        <v>0</v>
      </c>
      <c r="CL17" s="1534">
        <v>0</v>
      </c>
      <c r="CM17" s="1534">
        <v>0</v>
      </c>
      <c r="CN17" s="1534">
        <v>0</v>
      </c>
      <c r="CO17" s="1534">
        <v>0</v>
      </c>
      <c r="CP17" s="1534">
        <v>0</v>
      </c>
      <c r="CQ17" s="1534">
        <v>0</v>
      </c>
      <c r="CR17" s="1534">
        <v>0</v>
      </c>
      <c r="CS17" s="1534">
        <v>0</v>
      </c>
      <c r="CT17" s="1534">
        <v>0</v>
      </c>
      <c r="CU17" s="1534">
        <v>0</v>
      </c>
      <c r="CV17" s="1534">
        <v>0</v>
      </c>
      <c r="CW17" s="1534">
        <v>0</v>
      </c>
      <c r="CX17" s="1534">
        <v>0</v>
      </c>
      <c r="CY17" s="1534">
        <v>0</v>
      </c>
      <c r="CZ17" s="1534">
        <v>0</v>
      </c>
      <c r="DA17" s="1534">
        <v>0</v>
      </c>
      <c r="DB17" s="1534">
        <v>0</v>
      </c>
      <c r="DC17" s="1534">
        <v>0</v>
      </c>
      <c r="DD17" s="1534">
        <v>0</v>
      </c>
      <c r="DE17" s="1534">
        <v>0</v>
      </c>
      <c r="DF17" s="1534">
        <v>0</v>
      </c>
      <c r="DG17" s="1534">
        <v>0</v>
      </c>
      <c r="DH17" s="1534">
        <v>0</v>
      </c>
      <c r="DI17" s="1534">
        <v>0</v>
      </c>
      <c r="DJ17" s="1534">
        <v>0</v>
      </c>
      <c r="DK17" s="1534">
        <v>0</v>
      </c>
      <c r="DL17" s="1534">
        <v>0</v>
      </c>
      <c r="DM17" s="1534">
        <v>0</v>
      </c>
      <c r="DN17" s="1534">
        <v>0</v>
      </c>
      <c r="DO17" s="1534">
        <v>0</v>
      </c>
      <c r="DP17" s="1534">
        <v>0</v>
      </c>
      <c r="DQ17" s="1534">
        <v>0</v>
      </c>
      <c r="DR17" s="1534">
        <v>0</v>
      </c>
      <c r="DS17" s="1534">
        <v>0</v>
      </c>
      <c r="DT17" s="1534">
        <v>0</v>
      </c>
      <c r="DU17" s="1534">
        <v>0</v>
      </c>
      <c r="DV17" s="1534">
        <v>0</v>
      </c>
      <c r="DW17" s="1534">
        <v>0</v>
      </c>
      <c r="DX17" s="1534">
        <v>0</v>
      </c>
      <c r="DY17" s="1534">
        <v>0</v>
      </c>
      <c r="DZ17" s="1534">
        <v>0</v>
      </c>
      <c r="EA17" s="1534">
        <v>0</v>
      </c>
      <c r="EB17" s="1534">
        <v>0</v>
      </c>
      <c r="EC17" s="1534">
        <v>0</v>
      </c>
      <c r="ED17" s="1534">
        <v>0</v>
      </c>
      <c r="EE17" s="1534">
        <v>0</v>
      </c>
      <c r="EF17" s="1534">
        <v>0</v>
      </c>
      <c r="EG17" s="1534">
        <v>0</v>
      </c>
      <c r="EH17" s="1534">
        <v>0</v>
      </c>
      <c r="EI17" s="1534">
        <v>0</v>
      </c>
      <c r="EJ17" s="1534">
        <v>0</v>
      </c>
      <c r="EK17" s="1534">
        <v>0</v>
      </c>
      <c r="EL17" s="1534">
        <v>0</v>
      </c>
      <c r="EM17" s="1534">
        <v>0</v>
      </c>
      <c r="EN17" s="1534">
        <v>0</v>
      </c>
      <c r="EO17" s="1534">
        <v>0</v>
      </c>
      <c r="EP17" s="1534">
        <v>0</v>
      </c>
      <c r="EQ17" s="1534">
        <v>0</v>
      </c>
      <c r="ER17" s="1534">
        <v>0</v>
      </c>
      <c r="ES17" s="1534">
        <v>0</v>
      </c>
      <c r="ET17" s="1534">
        <v>0</v>
      </c>
      <c r="EU17" s="1534">
        <v>0</v>
      </c>
      <c r="EV17" s="1534">
        <v>0</v>
      </c>
      <c r="EW17" s="1534">
        <v>0</v>
      </c>
      <c r="EX17" s="1534">
        <v>0</v>
      </c>
      <c r="EY17" s="1534">
        <v>0</v>
      </c>
      <c r="EZ17" s="1534">
        <v>0</v>
      </c>
      <c r="FA17" s="1534">
        <v>0</v>
      </c>
      <c r="FB17" s="1534">
        <v>0</v>
      </c>
      <c r="FC17" s="1534">
        <v>0</v>
      </c>
      <c r="FD17" s="1534">
        <v>0</v>
      </c>
      <c r="FE17" s="1534">
        <v>0</v>
      </c>
      <c r="FF17" s="1534">
        <v>0</v>
      </c>
      <c r="FG17" s="1534">
        <v>0</v>
      </c>
      <c r="FH17" s="1534">
        <v>0</v>
      </c>
      <c r="FI17" s="1534">
        <v>0</v>
      </c>
      <c r="FJ17" s="1534">
        <v>0</v>
      </c>
      <c r="FK17" s="1534">
        <v>0</v>
      </c>
      <c r="FL17" s="1534">
        <v>0</v>
      </c>
      <c r="FM17" s="1534">
        <v>0</v>
      </c>
      <c r="FN17" s="1534">
        <v>0</v>
      </c>
      <c r="FO17" s="1534">
        <v>0</v>
      </c>
      <c r="FP17" s="1534">
        <v>0</v>
      </c>
      <c r="FQ17" s="1534">
        <v>0</v>
      </c>
      <c r="FR17" s="1534">
        <v>0</v>
      </c>
      <c r="FS17" s="1534">
        <v>0</v>
      </c>
      <c r="FT17" s="1534">
        <v>0</v>
      </c>
      <c r="FU17" s="1534">
        <v>0</v>
      </c>
      <c r="FV17" s="1534">
        <v>0</v>
      </c>
      <c r="FW17" s="1534">
        <v>0</v>
      </c>
      <c r="FX17" s="1534">
        <v>0</v>
      </c>
      <c r="FY17" s="1534">
        <v>1</v>
      </c>
      <c r="FZ17" s="1534">
        <v>0</v>
      </c>
      <c r="GA17" s="1534">
        <v>0</v>
      </c>
      <c r="GB17" s="1534">
        <v>0</v>
      </c>
      <c r="GC17" s="1534">
        <v>0</v>
      </c>
      <c r="GD17" s="1534">
        <v>0</v>
      </c>
      <c r="GE17" s="1534">
        <v>0</v>
      </c>
      <c r="GF17" s="1534">
        <v>0</v>
      </c>
      <c r="GG17" s="1534">
        <v>0</v>
      </c>
      <c r="GH17" s="1534">
        <v>0</v>
      </c>
      <c r="GI17" s="1534">
        <v>0</v>
      </c>
      <c r="GJ17" s="1534">
        <v>0</v>
      </c>
      <c r="GK17" s="1534">
        <v>0</v>
      </c>
      <c r="GL17" s="1534">
        <v>0</v>
      </c>
      <c r="GM17" s="1534">
        <v>0</v>
      </c>
      <c r="GN17" s="1534">
        <v>0</v>
      </c>
      <c r="GO17" s="1534">
        <v>0</v>
      </c>
      <c r="GP17" s="1534">
        <v>0</v>
      </c>
      <c r="GQ17" s="1534">
        <v>0</v>
      </c>
      <c r="GR17" s="1534">
        <v>0</v>
      </c>
      <c r="GS17" s="1534">
        <v>0</v>
      </c>
      <c r="GT17" s="1534">
        <v>0</v>
      </c>
      <c r="GU17" s="1534">
        <v>0</v>
      </c>
      <c r="GV17" s="1534">
        <v>0</v>
      </c>
      <c r="GW17" s="1534">
        <v>0</v>
      </c>
      <c r="GX17" s="1534">
        <v>0</v>
      </c>
      <c r="GY17" s="1534">
        <v>0</v>
      </c>
      <c r="GZ17" s="1534">
        <v>0</v>
      </c>
      <c r="HA17" s="1534">
        <v>0</v>
      </c>
      <c r="HB17" s="1534">
        <v>0</v>
      </c>
      <c r="HC17" s="1534">
        <v>0</v>
      </c>
      <c r="HD17" s="1534">
        <v>0</v>
      </c>
      <c r="HE17" s="1534">
        <v>0</v>
      </c>
      <c r="HF17" s="1534">
        <v>0</v>
      </c>
      <c r="HG17" s="1534">
        <v>0</v>
      </c>
      <c r="HH17" s="1534">
        <v>0</v>
      </c>
      <c r="HI17" s="1534">
        <v>0</v>
      </c>
      <c r="HJ17" s="1534">
        <v>0</v>
      </c>
      <c r="HK17" s="1534">
        <v>0</v>
      </c>
      <c r="HL17" s="1534">
        <v>0</v>
      </c>
      <c r="HM17" s="1534">
        <v>0</v>
      </c>
      <c r="HN17" s="1534">
        <v>0</v>
      </c>
      <c r="HO17" s="1534">
        <v>0</v>
      </c>
      <c r="HP17" s="1534">
        <v>0</v>
      </c>
      <c r="HQ17" s="1534">
        <v>0</v>
      </c>
      <c r="HR17" s="1534">
        <v>0</v>
      </c>
      <c r="HS17" s="1534">
        <v>0</v>
      </c>
      <c r="HT17" s="1534">
        <v>0</v>
      </c>
      <c r="HU17" s="1534">
        <v>0</v>
      </c>
      <c r="HV17" s="1534">
        <v>0</v>
      </c>
      <c r="HW17" s="1534">
        <v>0</v>
      </c>
      <c r="HX17" s="1534">
        <v>0</v>
      </c>
      <c r="HY17" s="1534">
        <v>0</v>
      </c>
      <c r="HZ17" s="1534"/>
      <c r="IA17" s="1534">
        <v>0</v>
      </c>
      <c r="IB17" s="1534">
        <v>0</v>
      </c>
      <c r="IC17" s="1534">
        <v>0</v>
      </c>
      <c r="ID17" s="1534">
        <v>0</v>
      </c>
      <c r="IE17" s="1534">
        <v>0</v>
      </c>
      <c r="IF17" s="1534">
        <v>0</v>
      </c>
      <c r="IG17" s="1534">
        <v>0</v>
      </c>
      <c r="IH17" s="1534">
        <v>0</v>
      </c>
      <c r="II17" s="1534">
        <v>0</v>
      </c>
      <c r="IJ17" s="1534">
        <v>0</v>
      </c>
      <c r="IK17" s="1534">
        <v>0</v>
      </c>
      <c r="IL17" s="1534">
        <v>0</v>
      </c>
      <c r="IM17" s="1534">
        <v>0</v>
      </c>
      <c r="IN17" s="1534">
        <v>0</v>
      </c>
      <c r="IO17" s="1534">
        <v>0</v>
      </c>
      <c r="IP17" s="1534">
        <v>0</v>
      </c>
      <c r="IQ17" s="1534">
        <v>0</v>
      </c>
      <c r="IR17" s="1534">
        <v>0</v>
      </c>
      <c r="IS17" s="1534">
        <v>0</v>
      </c>
      <c r="IT17" s="1534">
        <v>0</v>
      </c>
      <c r="IU17" s="1534">
        <v>0</v>
      </c>
      <c r="IV17" s="1534">
        <v>0</v>
      </c>
      <c r="IW17" s="1534">
        <v>0</v>
      </c>
      <c r="IX17" s="1534">
        <v>0</v>
      </c>
      <c r="IY17" s="1534">
        <v>0</v>
      </c>
      <c r="IZ17" s="1534">
        <v>0</v>
      </c>
      <c r="JA17" s="1534">
        <v>0</v>
      </c>
      <c r="JB17" s="1534"/>
      <c r="JC17" s="1534">
        <v>0</v>
      </c>
      <c r="JD17" s="1534">
        <v>0</v>
      </c>
      <c r="JE17" s="1534">
        <v>0</v>
      </c>
      <c r="JF17" s="1534">
        <v>0</v>
      </c>
      <c r="JG17" s="1534">
        <v>0</v>
      </c>
      <c r="JH17" s="1534">
        <v>0</v>
      </c>
      <c r="JI17" s="1534">
        <v>0</v>
      </c>
      <c r="JJ17" s="1534">
        <v>0</v>
      </c>
      <c r="JK17" s="1534">
        <v>0</v>
      </c>
      <c r="JL17" s="1534">
        <v>0</v>
      </c>
      <c r="JM17" s="1534">
        <v>0</v>
      </c>
      <c r="JN17" s="1534">
        <v>0</v>
      </c>
      <c r="JO17" s="1534">
        <v>0</v>
      </c>
      <c r="JP17" s="1534">
        <v>0</v>
      </c>
      <c r="JQ17" s="1534">
        <v>0</v>
      </c>
      <c r="JR17" s="1534">
        <v>0</v>
      </c>
      <c r="JS17" s="1534">
        <v>0</v>
      </c>
      <c r="JT17" s="1534">
        <v>0</v>
      </c>
      <c r="JU17" s="1534">
        <v>0</v>
      </c>
      <c r="JV17" s="1534">
        <v>0</v>
      </c>
      <c r="JW17" s="1534">
        <v>0</v>
      </c>
      <c r="JX17" s="1534">
        <v>0</v>
      </c>
      <c r="JY17" s="1534">
        <v>0</v>
      </c>
      <c r="JZ17" s="1534">
        <v>0</v>
      </c>
      <c r="KA17" s="1534">
        <v>0</v>
      </c>
      <c r="KB17" s="1534">
        <v>0</v>
      </c>
      <c r="KC17" s="1534">
        <v>0</v>
      </c>
      <c r="KD17" s="1534">
        <v>0</v>
      </c>
      <c r="KE17" s="1534">
        <v>0</v>
      </c>
      <c r="KF17" s="1534">
        <v>0</v>
      </c>
      <c r="KG17" s="1534">
        <v>0</v>
      </c>
      <c r="KH17" s="1534">
        <v>0</v>
      </c>
      <c r="KI17" s="1534">
        <v>0</v>
      </c>
      <c r="KJ17" s="1534">
        <v>0</v>
      </c>
      <c r="KK17" s="1534">
        <v>0</v>
      </c>
      <c r="KL17" s="1534">
        <v>0</v>
      </c>
      <c r="KM17" s="1534">
        <v>0</v>
      </c>
      <c r="KN17" s="1534">
        <v>0</v>
      </c>
      <c r="KO17" s="1534">
        <v>0</v>
      </c>
      <c r="KP17" s="1534">
        <v>0</v>
      </c>
      <c r="KQ17" s="1534">
        <v>0</v>
      </c>
      <c r="KR17" s="1534">
        <v>0</v>
      </c>
      <c r="KS17" s="1534">
        <v>0</v>
      </c>
      <c r="KT17" s="1534">
        <v>0</v>
      </c>
      <c r="KU17" s="1534">
        <v>0</v>
      </c>
      <c r="KV17" s="1534">
        <v>0</v>
      </c>
      <c r="KW17" s="1534">
        <v>0</v>
      </c>
      <c r="KX17" s="1534">
        <v>0</v>
      </c>
      <c r="KY17" s="1534">
        <v>0</v>
      </c>
      <c r="KZ17" s="1534">
        <v>0</v>
      </c>
      <c r="LA17" s="1534">
        <v>0</v>
      </c>
      <c r="LB17" s="1534">
        <v>0</v>
      </c>
      <c r="LC17" s="1534">
        <v>0</v>
      </c>
      <c r="LD17" s="1534">
        <v>0</v>
      </c>
      <c r="LE17" s="1534">
        <v>0</v>
      </c>
      <c r="LF17" s="1534">
        <v>0</v>
      </c>
      <c r="LG17" s="1534">
        <v>0</v>
      </c>
      <c r="LH17" s="1534">
        <v>0</v>
      </c>
      <c r="LI17" s="1534">
        <v>0</v>
      </c>
      <c r="LJ17" s="1534">
        <v>0</v>
      </c>
      <c r="LK17" s="1534">
        <v>0</v>
      </c>
      <c r="LL17" s="1534">
        <v>0</v>
      </c>
      <c r="LM17" s="1534">
        <v>0</v>
      </c>
      <c r="LN17" s="1534">
        <v>0</v>
      </c>
      <c r="LO17" s="1534">
        <v>0</v>
      </c>
      <c r="LP17" s="1534">
        <v>0</v>
      </c>
      <c r="LQ17" s="1534">
        <v>0</v>
      </c>
      <c r="LR17" s="1534">
        <v>0</v>
      </c>
      <c r="LS17" s="1534">
        <v>0</v>
      </c>
      <c r="LT17" s="1534">
        <v>0</v>
      </c>
      <c r="LU17" s="1534">
        <v>0</v>
      </c>
      <c r="LV17" s="1534">
        <v>0</v>
      </c>
      <c r="LW17" s="1534">
        <v>0</v>
      </c>
      <c r="LX17" s="1534">
        <v>0</v>
      </c>
      <c r="LY17" s="1534">
        <v>0</v>
      </c>
      <c r="LZ17" s="1534">
        <v>0</v>
      </c>
      <c r="MA17" s="1534">
        <v>0</v>
      </c>
      <c r="MB17" s="1534">
        <v>0</v>
      </c>
      <c r="MC17" s="1534">
        <v>0</v>
      </c>
      <c r="MD17" s="1534">
        <v>0</v>
      </c>
      <c r="ME17" s="1534">
        <v>0</v>
      </c>
      <c r="MF17" s="1534">
        <v>0</v>
      </c>
      <c r="MG17" s="1534">
        <v>0</v>
      </c>
      <c r="MH17" s="1534">
        <v>0</v>
      </c>
      <c r="MI17" s="1534">
        <v>0</v>
      </c>
      <c r="MJ17" s="1534">
        <v>0</v>
      </c>
      <c r="MK17" s="1534">
        <v>0</v>
      </c>
      <c r="ML17" s="1534">
        <v>0</v>
      </c>
      <c r="MM17" s="1534">
        <v>0</v>
      </c>
      <c r="MN17" s="1534">
        <v>0</v>
      </c>
      <c r="MO17" s="1534">
        <v>0</v>
      </c>
      <c r="MP17" s="1534">
        <v>0</v>
      </c>
      <c r="MQ17" s="1534">
        <v>0</v>
      </c>
      <c r="MR17" s="1534">
        <v>0</v>
      </c>
      <c r="MS17" s="1534">
        <v>0</v>
      </c>
      <c r="MT17" s="1534">
        <v>0</v>
      </c>
      <c r="MU17" s="1534">
        <v>0</v>
      </c>
      <c r="MV17" s="1534">
        <v>0</v>
      </c>
      <c r="MW17" s="1534">
        <v>0</v>
      </c>
      <c r="MX17" s="1534">
        <v>0</v>
      </c>
      <c r="MY17" s="1534">
        <v>0</v>
      </c>
      <c r="MZ17" s="1534">
        <v>0</v>
      </c>
      <c r="NA17" s="1534">
        <v>0</v>
      </c>
      <c r="NB17" s="1534">
        <v>0</v>
      </c>
      <c r="NC17" s="1534">
        <v>0</v>
      </c>
      <c r="ND17" s="1534">
        <v>0</v>
      </c>
      <c r="NE17" s="1534">
        <v>0</v>
      </c>
      <c r="NF17" s="1534">
        <v>0</v>
      </c>
      <c r="NG17" s="1534">
        <v>0</v>
      </c>
      <c r="NH17" s="1534">
        <v>0</v>
      </c>
      <c r="NI17" s="1534">
        <v>0</v>
      </c>
      <c r="NJ17" s="1534">
        <v>0</v>
      </c>
      <c r="NK17" s="1534">
        <v>0</v>
      </c>
      <c r="NL17" s="1534">
        <v>0</v>
      </c>
      <c r="NM17" s="1534">
        <v>0</v>
      </c>
      <c r="NN17" s="1534">
        <v>0</v>
      </c>
      <c r="NO17" s="1534">
        <v>0</v>
      </c>
      <c r="NP17" s="1534">
        <v>0</v>
      </c>
      <c r="NQ17" s="1534">
        <v>0</v>
      </c>
      <c r="NR17" s="1534">
        <v>0</v>
      </c>
      <c r="NS17" s="1534">
        <v>0</v>
      </c>
      <c r="NT17" s="1534">
        <v>0</v>
      </c>
      <c r="NU17" s="1534">
        <v>0</v>
      </c>
      <c r="NV17" s="1534">
        <v>0</v>
      </c>
      <c r="NW17" s="1534">
        <v>0</v>
      </c>
      <c r="NX17" s="1534">
        <v>0</v>
      </c>
      <c r="NY17" s="1534">
        <v>0</v>
      </c>
      <c r="NZ17" s="1534">
        <v>0</v>
      </c>
      <c r="OA17" s="1534">
        <v>0</v>
      </c>
      <c r="OB17" s="1534">
        <v>0</v>
      </c>
      <c r="OC17" s="1534">
        <v>0</v>
      </c>
      <c r="OD17" s="1534">
        <v>0</v>
      </c>
      <c r="OE17" s="1534">
        <v>0</v>
      </c>
      <c r="OF17" s="1534">
        <v>0</v>
      </c>
      <c r="OG17" s="1534">
        <v>0</v>
      </c>
      <c r="OH17" s="1534">
        <v>0</v>
      </c>
      <c r="OI17" s="1534">
        <v>0</v>
      </c>
      <c r="OJ17" s="1534">
        <v>0</v>
      </c>
      <c r="OK17" s="1534">
        <v>0</v>
      </c>
      <c r="OL17" s="1534">
        <v>0</v>
      </c>
      <c r="OM17" s="1534">
        <v>0</v>
      </c>
      <c r="ON17" s="1534">
        <v>0</v>
      </c>
      <c r="OO17" s="1534">
        <v>0</v>
      </c>
      <c r="OP17" s="1534">
        <v>0</v>
      </c>
      <c r="OQ17" s="1534">
        <v>0</v>
      </c>
      <c r="OR17" s="1534">
        <v>0</v>
      </c>
      <c r="OS17" s="1534">
        <v>0</v>
      </c>
      <c r="OT17" s="1534">
        <v>0</v>
      </c>
      <c r="OU17" s="1534">
        <v>0</v>
      </c>
      <c r="OV17" s="1534">
        <v>0</v>
      </c>
      <c r="OW17" s="1534">
        <v>0</v>
      </c>
      <c r="OX17" s="1534">
        <v>0</v>
      </c>
      <c r="OY17" s="1534">
        <v>0</v>
      </c>
      <c r="OZ17" s="1534">
        <v>0</v>
      </c>
      <c r="PA17" s="1534">
        <v>0</v>
      </c>
      <c r="PB17" s="1534">
        <v>0</v>
      </c>
      <c r="PC17" s="1534">
        <v>0</v>
      </c>
      <c r="PD17" s="1534">
        <v>0</v>
      </c>
      <c r="PE17" s="1534">
        <v>0</v>
      </c>
      <c r="PF17" s="1534">
        <v>0</v>
      </c>
      <c r="PG17" s="1534">
        <v>0</v>
      </c>
      <c r="PH17" s="1534">
        <v>0</v>
      </c>
      <c r="PI17" s="1534">
        <v>0</v>
      </c>
      <c r="PJ17" s="1534">
        <v>0</v>
      </c>
      <c r="PK17" s="1534">
        <v>0</v>
      </c>
      <c r="PL17" s="1534">
        <v>0</v>
      </c>
      <c r="PM17" s="1534">
        <v>0</v>
      </c>
      <c r="PN17" s="1534">
        <v>0</v>
      </c>
      <c r="PO17" s="1534">
        <v>0</v>
      </c>
      <c r="PP17" s="1534">
        <v>0</v>
      </c>
      <c r="PQ17" s="1534">
        <v>0</v>
      </c>
      <c r="PR17" s="1534">
        <v>0</v>
      </c>
      <c r="PS17" s="1534">
        <v>0</v>
      </c>
      <c r="PT17" s="1534">
        <v>0</v>
      </c>
      <c r="PU17" s="1534">
        <v>0</v>
      </c>
      <c r="PV17" s="1534">
        <v>0</v>
      </c>
      <c r="PW17" s="1534">
        <v>0</v>
      </c>
      <c r="PX17" s="1534">
        <v>0</v>
      </c>
      <c r="PY17" s="1534">
        <v>0</v>
      </c>
      <c r="PZ17" s="1534">
        <v>0</v>
      </c>
      <c r="QA17" s="1534">
        <v>0</v>
      </c>
      <c r="QB17" s="1534">
        <v>0</v>
      </c>
      <c r="QC17" s="1534">
        <v>0</v>
      </c>
      <c r="QD17" s="1534">
        <v>0</v>
      </c>
      <c r="QE17" s="1534">
        <v>0</v>
      </c>
      <c r="QF17" s="1534">
        <v>0</v>
      </c>
      <c r="QG17" s="1534">
        <v>0</v>
      </c>
      <c r="QH17" s="1534">
        <v>0</v>
      </c>
      <c r="QI17" s="1534">
        <v>0</v>
      </c>
      <c r="QJ17" s="1534">
        <v>0</v>
      </c>
      <c r="QK17" s="1534">
        <v>0</v>
      </c>
      <c r="QL17" s="1534">
        <v>0</v>
      </c>
      <c r="QM17" s="1534">
        <v>0</v>
      </c>
      <c r="QN17" s="1534">
        <v>0</v>
      </c>
      <c r="QO17" s="1534">
        <v>0</v>
      </c>
      <c r="QP17" s="1534">
        <v>0</v>
      </c>
      <c r="QQ17" s="1534">
        <v>0</v>
      </c>
      <c r="QR17" s="1534">
        <v>0</v>
      </c>
      <c r="QS17" s="1534">
        <v>0</v>
      </c>
      <c r="QT17" s="1534">
        <v>0</v>
      </c>
      <c r="QU17" s="1534">
        <v>0</v>
      </c>
      <c r="QV17" s="1534">
        <v>0</v>
      </c>
      <c r="QW17" s="1534">
        <v>0</v>
      </c>
      <c r="QX17" s="1534">
        <v>0</v>
      </c>
      <c r="QY17" s="1534">
        <v>0</v>
      </c>
      <c r="QZ17" s="1534">
        <v>0</v>
      </c>
      <c r="RA17" s="1534">
        <v>0</v>
      </c>
      <c r="RB17" s="1534">
        <v>0</v>
      </c>
      <c r="RC17" s="1534">
        <v>0</v>
      </c>
      <c r="RD17" s="1534">
        <v>0</v>
      </c>
      <c r="RE17" s="1534">
        <v>0</v>
      </c>
      <c r="RF17" s="1534">
        <v>0</v>
      </c>
      <c r="RG17" s="1534">
        <v>0</v>
      </c>
    </row>
    <row r="18" spans="1:475" ht="14.4" x14ac:dyDescent="0.3">
      <c r="A18" s="3129" t="s">
        <v>467</v>
      </c>
      <c r="B18" s="4544">
        <v>0</v>
      </c>
      <c r="C18" s="4544">
        <v>0</v>
      </c>
      <c r="D18" s="4544">
        <v>0</v>
      </c>
      <c r="E18" s="4544">
        <v>0</v>
      </c>
      <c r="F18" s="4544">
        <v>0</v>
      </c>
      <c r="G18" s="4544">
        <v>0</v>
      </c>
      <c r="H18" s="4544">
        <v>2</v>
      </c>
      <c r="I18" s="4544">
        <v>0</v>
      </c>
      <c r="J18" s="4544">
        <v>2</v>
      </c>
      <c r="K18" s="4544">
        <v>0</v>
      </c>
      <c r="L18" s="4544">
        <v>1</v>
      </c>
      <c r="M18" s="4544">
        <v>2</v>
      </c>
      <c r="N18" s="4544">
        <v>3</v>
      </c>
      <c r="O18" s="4544">
        <v>1</v>
      </c>
      <c r="P18" s="4544">
        <v>0</v>
      </c>
      <c r="Q18" s="4544">
        <v>2</v>
      </c>
      <c r="R18" s="4544">
        <v>2</v>
      </c>
      <c r="S18" s="4544">
        <v>0</v>
      </c>
      <c r="T18" s="4544">
        <v>0</v>
      </c>
      <c r="U18" s="4544">
        <v>0</v>
      </c>
      <c r="V18" s="4544">
        <v>0</v>
      </c>
      <c r="W18" s="4544">
        <v>0</v>
      </c>
      <c r="X18" s="4544">
        <v>0</v>
      </c>
      <c r="Y18" s="4544">
        <v>0</v>
      </c>
      <c r="Z18" s="4544">
        <v>0</v>
      </c>
      <c r="AA18" s="4544">
        <v>2</v>
      </c>
      <c r="AB18" s="4544">
        <v>0</v>
      </c>
      <c r="AC18" s="4544">
        <v>1</v>
      </c>
      <c r="AD18" s="4544">
        <v>0</v>
      </c>
      <c r="AE18" s="4544">
        <v>0</v>
      </c>
      <c r="AF18" s="4544">
        <v>0</v>
      </c>
      <c r="AG18" s="4544">
        <v>8</v>
      </c>
      <c r="AH18" s="4544">
        <v>0</v>
      </c>
      <c r="AI18" s="4544">
        <v>2</v>
      </c>
      <c r="AJ18" s="4544">
        <v>0</v>
      </c>
      <c r="AK18" s="4544">
        <v>0</v>
      </c>
      <c r="AL18" s="4544">
        <v>0</v>
      </c>
      <c r="AM18" s="4544">
        <v>0</v>
      </c>
      <c r="AN18" s="4544">
        <v>0</v>
      </c>
      <c r="AO18" s="4544">
        <v>0</v>
      </c>
      <c r="AP18" s="4544">
        <v>0</v>
      </c>
      <c r="AQ18" s="4544">
        <v>2</v>
      </c>
      <c r="AR18" s="4544">
        <v>0</v>
      </c>
      <c r="AS18" s="4544">
        <v>0</v>
      </c>
      <c r="AT18" s="4544">
        <v>0</v>
      </c>
      <c r="AU18" s="4544">
        <v>0</v>
      </c>
      <c r="AV18" s="4544">
        <v>0</v>
      </c>
      <c r="AW18" s="4544">
        <v>0</v>
      </c>
      <c r="AX18" s="4544">
        <v>0</v>
      </c>
      <c r="AY18" s="4544">
        <v>0</v>
      </c>
      <c r="AZ18" s="4544">
        <v>3</v>
      </c>
      <c r="BA18" s="4544">
        <v>0</v>
      </c>
      <c r="BB18" s="4544">
        <v>0</v>
      </c>
      <c r="BC18" s="4544">
        <v>2</v>
      </c>
      <c r="BD18" s="4544">
        <v>0</v>
      </c>
      <c r="BE18" s="4544">
        <v>0</v>
      </c>
      <c r="BF18" s="4544">
        <v>21</v>
      </c>
      <c r="BG18" s="4544">
        <v>1</v>
      </c>
      <c r="BH18" s="4544">
        <v>0</v>
      </c>
      <c r="BI18" s="4544">
        <v>1</v>
      </c>
      <c r="BJ18" s="4544">
        <v>1</v>
      </c>
      <c r="BK18" s="4544">
        <v>1</v>
      </c>
      <c r="BL18" s="4544">
        <v>0</v>
      </c>
      <c r="BM18" s="4544">
        <v>0</v>
      </c>
      <c r="BN18" s="4544">
        <v>0</v>
      </c>
      <c r="BO18" s="4544">
        <v>1</v>
      </c>
      <c r="BP18" s="4544">
        <v>0</v>
      </c>
      <c r="BQ18" s="4544">
        <v>0</v>
      </c>
      <c r="BR18" s="4544">
        <v>0</v>
      </c>
      <c r="BS18" s="4544">
        <v>0</v>
      </c>
      <c r="BT18" s="4544">
        <v>0</v>
      </c>
      <c r="BU18" s="4544">
        <v>3</v>
      </c>
      <c r="BV18" s="4544">
        <v>8</v>
      </c>
      <c r="BW18" s="4544">
        <v>0</v>
      </c>
      <c r="BX18" s="4544">
        <v>1</v>
      </c>
      <c r="BY18" s="4544">
        <v>1</v>
      </c>
      <c r="BZ18" s="4544">
        <v>4</v>
      </c>
      <c r="CA18" s="4544">
        <v>0</v>
      </c>
      <c r="CB18" s="4544">
        <v>0</v>
      </c>
      <c r="CC18" s="4544">
        <v>0</v>
      </c>
      <c r="CD18" s="4544">
        <v>4</v>
      </c>
      <c r="CE18" s="4544">
        <v>4</v>
      </c>
      <c r="CF18" s="4544">
        <v>1</v>
      </c>
      <c r="CG18" s="4544">
        <v>0</v>
      </c>
      <c r="CH18" s="4544">
        <v>0</v>
      </c>
      <c r="CI18" s="4544">
        <v>0</v>
      </c>
      <c r="CJ18" s="4544">
        <v>1</v>
      </c>
      <c r="CK18" s="4544">
        <v>0</v>
      </c>
      <c r="CL18" s="4544">
        <v>0</v>
      </c>
      <c r="CM18" s="4544">
        <v>0</v>
      </c>
      <c r="CN18" s="4544">
        <v>2</v>
      </c>
      <c r="CO18" s="4544">
        <v>5</v>
      </c>
      <c r="CP18" s="4544">
        <v>0</v>
      </c>
      <c r="CQ18" s="4544">
        <v>3</v>
      </c>
      <c r="CR18" s="4544">
        <v>3</v>
      </c>
      <c r="CS18" s="4544">
        <v>2</v>
      </c>
      <c r="CT18" s="4544">
        <v>2</v>
      </c>
      <c r="CU18" s="4544">
        <v>0</v>
      </c>
      <c r="CV18" s="4544">
        <v>0</v>
      </c>
      <c r="CW18" s="4544">
        <v>0</v>
      </c>
      <c r="CX18" s="4544">
        <v>2</v>
      </c>
      <c r="CY18" s="4544">
        <v>0</v>
      </c>
      <c r="CZ18" s="4544">
        <v>0</v>
      </c>
      <c r="DA18" s="4544">
        <v>3</v>
      </c>
      <c r="DB18" s="4544">
        <v>0</v>
      </c>
      <c r="DC18" s="4544">
        <v>0</v>
      </c>
      <c r="DD18" s="4544">
        <v>2</v>
      </c>
      <c r="DE18" s="4544">
        <v>0</v>
      </c>
      <c r="DF18" s="4544">
        <v>0</v>
      </c>
      <c r="DG18" s="4544">
        <v>0</v>
      </c>
      <c r="DH18" s="4544">
        <v>0</v>
      </c>
      <c r="DI18" s="4544">
        <v>2</v>
      </c>
      <c r="DJ18" s="4544">
        <v>2</v>
      </c>
      <c r="DK18" s="4544">
        <v>0</v>
      </c>
      <c r="DL18" s="4544">
        <v>5</v>
      </c>
      <c r="DM18" s="4544">
        <v>1</v>
      </c>
      <c r="DN18" s="4544">
        <v>6</v>
      </c>
      <c r="DO18" s="4544">
        <v>2</v>
      </c>
      <c r="DP18" s="4544">
        <v>0</v>
      </c>
      <c r="DQ18" s="4544">
        <v>3</v>
      </c>
      <c r="DR18" s="4544">
        <v>0</v>
      </c>
      <c r="DS18" s="4544">
        <v>2</v>
      </c>
      <c r="DT18" s="4544">
        <v>0</v>
      </c>
      <c r="DU18" s="4544">
        <v>2</v>
      </c>
      <c r="DV18" s="4544">
        <v>0</v>
      </c>
      <c r="DW18" s="4544">
        <v>0</v>
      </c>
      <c r="DX18" s="4544">
        <v>1</v>
      </c>
      <c r="DY18" s="4544">
        <v>1</v>
      </c>
      <c r="DZ18" s="4544">
        <v>0</v>
      </c>
      <c r="EA18" s="4544">
        <v>0</v>
      </c>
      <c r="EB18" s="4544">
        <v>0</v>
      </c>
      <c r="EC18" s="4544">
        <v>0</v>
      </c>
      <c r="ED18" s="4544">
        <v>0</v>
      </c>
      <c r="EE18" s="4544">
        <v>0</v>
      </c>
      <c r="EF18" s="4544">
        <v>1</v>
      </c>
      <c r="EG18" s="4544">
        <v>3</v>
      </c>
      <c r="EH18" s="4544">
        <v>1</v>
      </c>
      <c r="EI18" s="4544">
        <v>2</v>
      </c>
      <c r="EJ18" s="4544">
        <v>0</v>
      </c>
      <c r="EK18" s="4544">
        <v>3</v>
      </c>
      <c r="EL18" s="4544">
        <v>1</v>
      </c>
      <c r="EM18" s="4544">
        <v>0</v>
      </c>
      <c r="EN18" s="4544">
        <v>1</v>
      </c>
      <c r="EO18" s="4544">
        <v>0</v>
      </c>
      <c r="EP18" s="4544">
        <v>2</v>
      </c>
      <c r="EQ18" s="4544">
        <v>1</v>
      </c>
      <c r="ER18" s="4544">
        <v>0</v>
      </c>
      <c r="ES18" s="4544">
        <v>0</v>
      </c>
      <c r="ET18" s="4544">
        <v>0</v>
      </c>
      <c r="EU18" s="4544">
        <v>0</v>
      </c>
      <c r="EV18" s="4544">
        <v>1</v>
      </c>
      <c r="EW18" s="4544">
        <v>0</v>
      </c>
      <c r="EX18" s="4544">
        <v>0</v>
      </c>
      <c r="EY18" s="4544">
        <v>0</v>
      </c>
      <c r="EZ18" s="4544">
        <v>0</v>
      </c>
      <c r="FA18" s="4544">
        <v>0</v>
      </c>
      <c r="FB18" s="4544">
        <v>0</v>
      </c>
      <c r="FC18" s="4544">
        <v>4</v>
      </c>
      <c r="FD18" s="4544">
        <v>0</v>
      </c>
      <c r="FE18" s="4544">
        <v>6</v>
      </c>
      <c r="FF18" s="4544">
        <v>0</v>
      </c>
      <c r="FG18" s="4544">
        <v>0</v>
      </c>
      <c r="FH18" s="4544">
        <v>1</v>
      </c>
      <c r="FI18" s="4544">
        <v>1</v>
      </c>
      <c r="FJ18" s="4544">
        <v>0</v>
      </c>
      <c r="FK18" s="4544">
        <v>0</v>
      </c>
      <c r="FL18" s="4544">
        <v>4</v>
      </c>
      <c r="FM18" s="4544">
        <v>0</v>
      </c>
      <c r="FN18" s="4544">
        <v>0</v>
      </c>
      <c r="FO18" s="4544">
        <v>3</v>
      </c>
      <c r="FP18" s="4544">
        <v>0</v>
      </c>
      <c r="FQ18" s="4544">
        <v>0</v>
      </c>
      <c r="FR18" s="4544">
        <v>0</v>
      </c>
      <c r="FS18" s="4544">
        <v>0</v>
      </c>
      <c r="FT18" s="4544">
        <v>0</v>
      </c>
      <c r="FU18" s="4544">
        <v>0</v>
      </c>
      <c r="FV18" s="4544">
        <v>0</v>
      </c>
      <c r="FW18" s="4544">
        <v>0</v>
      </c>
      <c r="FX18" s="4544">
        <v>0</v>
      </c>
      <c r="FY18" s="4544">
        <v>0</v>
      </c>
      <c r="FZ18" s="4544">
        <v>0</v>
      </c>
      <c r="GA18" s="4544">
        <v>0</v>
      </c>
      <c r="GB18" s="4544">
        <v>7</v>
      </c>
      <c r="GC18" s="4544">
        <v>2</v>
      </c>
      <c r="GD18" s="4544">
        <v>2</v>
      </c>
      <c r="GE18" s="4544">
        <v>3</v>
      </c>
      <c r="GF18" s="4544">
        <v>0</v>
      </c>
      <c r="GG18" s="4544">
        <v>2</v>
      </c>
      <c r="GH18" s="4544">
        <v>4</v>
      </c>
      <c r="GI18" s="4544">
        <v>1</v>
      </c>
      <c r="GJ18" s="4544">
        <v>0</v>
      </c>
      <c r="GK18" s="4544">
        <v>0</v>
      </c>
      <c r="GL18" s="4544">
        <v>0</v>
      </c>
      <c r="GM18" s="4544">
        <v>0</v>
      </c>
      <c r="GN18" s="4544">
        <v>1</v>
      </c>
      <c r="GO18" s="4544">
        <v>0</v>
      </c>
      <c r="GP18" s="4544">
        <v>0</v>
      </c>
      <c r="GQ18" s="4544">
        <v>0</v>
      </c>
      <c r="GR18" s="4544">
        <v>0</v>
      </c>
      <c r="GS18" s="4544">
        <v>0</v>
      </c>
      <c r="GT18" s="4544">
        <v>15</v>
      </c>
      <c r="GU18" s="4544">
        <v>3</v>
      </c>
      <c r="GV18" s="4544">
        <v>0</v>
      </c>
      <c r="GW18" s="4544">
        <v>3</v>
      </c>
      <c r="GX18" s="4544">
        <v>5</v>
      </c>
      <c r="GY18" s="4544">
        <v>0</v>
      </c>
      <c r="GZ18" s="4544">
        <v>1</v>
      </c>
      <c r="HA18" s="4544">
        <v>0</v>
      </c>
      <c r="HB18" s="4544">
        <v>0</v>
      </c>
      <c r="HC18" s="4544">
        <v>3</v>
      </c>
      <c r="HD18" s="4544">
        <v>2</v>
      </c>
      <c r="HE18" s="4544">
        <v>0</v>
      </c>
      <c r="HF18" s="4544">
        <v>0</v>
      </c>
      <c r="HG18" s="4544">
        <v>1</v>
      </c>
      <c r="HH18" s="4544">
        <v>1</v>
      </c>
      <c r="HI18" s="4544">
        <v>0</v>
      </c>
      <c r="HJ18" s="4544">
        <v>0</v>
      </c>
      <c r="HK18" s="4544">
        <v>0</v>
      </c>
      <c r="HL18" s="4544">
        <v>0</v>
      </c>
      <c r="HM18" s="4544">
        <v>0</v>
      </c>
      <c r="HN18" s="4544">
        <v>1</v>
      </c>
      <c r="HO18" s="4544">
        <v>5</v>
      </c>
      <c r="HP18" s="4544">
        <v>2</v>
      </c>
      <c r="HQ18" s="4544">
        <v>0</v>
      </c>
      <c r="HR18" s="4544">
        <v>1</v>
      </c>
      <c r="HS18" s="4544">
        <v>3</v>
      </c>
      <c r="HT18" s="4544">
        <v>0</v>
      </c>
      <c r="HU18" s="4544">
        <v>0</v>
      </c>
      <c r="HV18" s="4544">
        <v>0</v>
      </c>
      <c r="HW18" s="4544">
        <v>2</v>
      </c>
      <c r="HX18" s="4544">
        <v>1</v>
      </c>
      <c r="HY18" s="4544">
        <v>1</v>
      </c>
      <c r="HZ18" s="4544"/>
      <c r="IA18" s="4544">
        <v>11</v>
      </c>
      <c r="IB18" s="4544">
        <v>1</v>
      </c>
      <c r="IC18" s="4544">
        <v>2</v>
      </c>
      <c r="ID18" s="4544">
        <v>0</v>
      </c>
      <c r="IE18" s="4544">
        <v>0</v>
      </c>
      <c r="IF18" s="4544">
        <v>0</v>
      </c>
      <c r="IG18" s="4544">
        <v>0</v>
      </c>
      <c r="IH18" s="4544">
        <v>3</v>
      </c>
      <c r="II18" s="4544">
        <v>1</v>
      </c>
      <c r="IJ18" s="4544">
        <v>0</v>
      </c>
      <c r="IK18" s="4544">
        <v>0</v>
      </c>
      <c r="IL18" s="4544">
        <v>8</v>
      </c>
      <c r="IM18" s="4544">
        <v>5</v>
      </c>
      <c r="IN18" s="4544">
        <v>1</v>
      </c>
      <c r="IO18" s="4544">
        <v>1</v>
      </c>
      <c r="IP18" s="4544">
        <v>1</v>
      </c>
      <c r="IQ18" s="4544">
        <v>0</v>
      </c>
      <c r="IR18" s="4544">
        <v>3</v>
      </c>
      <c r="IS18" s="4544">
        <v>0</v>
      </c>
      <c r="IT18" s="4544">
        <v>0</v>
      </c>
      <c r="IU18" s="4544">
        <v>0</v>
      </c>
      <c r="IV18" s="4544">
        <v>1</v>
      </c>
      <c r="IW18" s="4544">
        <v>1</v>
      </c>
      <c r="IX18" s="4544">
        <v>0</v>
      </c>
      <c r="IY18" s="4544">
        <v>0</v>
      </c>
      <c r="IZ18" s="4544">
        <v>0</v>
      </c>
      <c r="JA18" s="4544">
        <v>1</v>
      </c>
      <c r="JB18" s="4544"/>
      <c r="JC18" s="4544">
        <v>0</v>
      </c>
      <c r="JD18" s="4544">
        <v>0</v>
      </c>
      <c r="JE18" s="4544">
        <v>3</v>
      </c>
      <c r="JF18" s="4544">
        <v>0</v>
      </c>
      <c r="JG18" s="4544">
        <v>0</v>
      </c>
      <c r="JH18" s="4544">
        <v>0</v>
      </c>
      <c r="JI18" s="4544">
        <v>0</v>
      </c>
      <c r="JJ18" s="4544">
        <v>1</v>
      </c>
      <c r="JK18" s="4544">
        <v>0</v>
      </c>
      <c r="JL18" s="4544">
        <v>4</v>
      </c>
      <c r="JM18" s="4544">
        <v>2</v>
      </c>
      <c r="JN18" s="4544">
        <v>3</v>
      </c>
      <c r="JO18" s="4544">
        <v>1</v>
      </c>
      <c r="JP18" s="4544">
        <v>1</v>
      </c>
      <c r="JQ18" s="4544">
        <v>0</v>
      </c>
      <c r="JR18" s="4544">
        <v>0</v>
      </c>
      <c r="JS18" s="4544">
        <v>0</v>
      </c>
      <c r="JT18" s="4544">
        <v>0</v>
      </c>
      <c r="JU18" s="4544">
        <v>3</v>
      </c>
      <c r="JV18" s="4544">
        <v>0</v>
      </c>
      <c r="JW18" s="4544">
        <v>0</v>
      </c>
      <c r="JX18" s="4544">
        <v>0</v>
      </c>
      <c r="JY18" s="4544">
        <v>0</v>
      </c>
      <c r="JZ18" s="4544">
        <v>0</v>
      </c>
      <c r="KA18" s="4544">
        <v>0</v>
      </c>
      <c r="KB18" s="4544">
        <v>6</v>
      </c>
      <c r="KC18" s="4544">
        <v>1</v>
      </c>
      <c r="KD18" s="4544">
        <v>7</v>
      </c>
      <c r="KE18" s="4544">
        <v>0</v>
      </c>
      <c r="KF18" s="4544">
        <v>0</v>
      </c>
      <c r="KG18" s="4544">
        <v>0</v>
      </c>
      <c r="KH18" s="4544">
        <v>0</v>
      </c>
      <c r="KI18" s="4544">
        <v>1</v>
      </c>
      <c r="KJ18" s="4544">
        <v>2</v>
      </c>
      <c r="KK18" s="4544">
        <v>10</v>
      </c>
      <c r="KL18" s="4544">
        <v>1</v>
      </c>
      <c r="KM18" s="4544">
        <v>0</v>
      </c>
      <c r="KN18" s="4544">
        <v>0</v>
      </c>
      <c r="KO18" s="4544">
        <v>0</v>
      </c>
      <c r="KP18" s="4544">
        <v>0</v>
      </c>
      <c r="KQ18" s="4544">
        <v>0</v>
      </c>
      <c r="KR18" s="4544">
        <v>25</v>
      </c>
      <c r="KS18" s="4544">
        <v>3</v>
      </c>
      <c r="KT18" s="4544">
        <v>1</v>
      </c>
      <c r="KU18" s="4544">
        <v>0</v>
      </c>
      <c r="KV18" s="4544">
        <v>5</v>
      </c>
      <c r="KW18" s="4544">
        <v>4</v>
      </c>
      <c r="KX18" s="4544">
        <v>0</v>
      </c>
      <c r="KY18" s="4544">
        <v>0</v>
      </c>
      <c r="KZ18" s="4544">
        <v>0</v>
      </c>
      <c r="LA18" s="4544">
        <v>0</v>
      </c>
      <c r="LB18" s="4544">
        <v>0</v>
      </c>
      <c r="LC18" s="4544">
        <v>0</v>
      </c>
      <c r="LD18" s="4544">
        <v>0</v>
      </c>
      <c r="LE18" s="4544">
        <v>0</v>
      </c>
      <c r="LF18" s="4544">
        <v>0</v>
      </c>
      <c r="LG18" s="4544">
        <v>0</v>
      </c>
      <c r="LH18" s="4544">
        <v>0</v>
      </c>
      <c r="LI18" s="4544">
        <v>0</v>
      </c>
      <c r="LJ18" s="4544">
        <v>0</v>
      </c>
      <c r="LK18" s="4544">
        <v>0</v>
      </c>
      <c r="LL18" s="4544">
        <v>0</v>
      </c>
      <c r="LM18" s="4544">
        <v>0</v>
      </c>
      <c r="LN18" s="4544">
        <v>0</v>
      </c>
      <c r="LO18" s="4544">
        <v>0</v>
      </c>
      <c r="LP18" s="4544">
        <v>0</v>
      </c>
      <c r="LQ18" s="4544">
        <v>0</v>
      </c>
      <c r="LR18" s="4544">
        <v>0</v>
      </c>
      <c r="LS18" s="4544">
        <v>0</v>
      </c>
      <c r="LT18" s="4544">
        <v>0</v>
      </c>
      <c r="LU18" s="4544">
        <v>0</v>
      </c>
      <c r="LV18" s="4544">
        <v>1</v>
      </c>
      <c r="LW18" s="4544">
        <v>0</v>
      </c>
      <c r="LX18" s="4544">
        <v>0</v>
      </c>
      <c r="LY18" s="4544">
        <v>0</v>
      </c>
      <c r="LZ18" s="4544">
        <v>0</v>
      </c>
      <c r="MA18" s="4544">
        <v>0</v>
      </c>
      <c r="MB18" s="4544">
        <v>0</v>
      </c>
      <c r="MC18" s="4544">
        <v>0</v>
      </c>
      <c r="MD18" s="4544">
        <v>0</v>
      </c>
      <c r="ME18" s="4544">
        <v>0</v>
      </c>
      <c r="MF18" s="4544">
        <v>0</v>
      </c>
      <c r="MG18" s="4544">
        <v>0</v>
      </c>
      <c r="MH18" s="4544">
        <v>0</v>
      </c>
      <c r="MI18" s="4544">
        <v>0</v>
      </c>
      <c r="MJ18" s="4544">
        <v>0</v>
      </c>
      <c r="MK18" s="4544">
        <v>0</v>
      </c>
      <c r="ML18" s="4544">
        <v>0</v>
      </c>
      <c r="MM18" s="4544">
        <v>0</v>
      </c>
      <c r="MN18" s="4544">
        <v>0</v>
      </c>
      <c r="MO18" s="4544">
        <v>0</v>
      </c>
      <c r="MP18" s="4544">
        <v>0</v>
      </c>
      <c r="MQ18" s="4544">
        <v>0</v>
      </c>
      <c r="MR18" s="4544">
        <v>0</v>
      </c>
      <c r="MS18" s="4544">
        <v>0</v>
      </c>
      <c r="MT18" s="4544">
        <v>0</v>
      </c>
      <c r="MU18" s="4544">
        <v>0</v>
      </c>
      <c r="MV18" s="4544">
        <v>0</v>
      </c>
      <c r="MW18" s="4544">
        <v>0</v>
      </c>
      <c r="MX18" s="4544">
        <v>0</v>
      </c>
      <c r="MY18" s="4544">
        <v>0</v>
      </c>
      <c r="MZ18" s="4544">
        <v>0</v>
      </c>
      <c r="NA18" s="4544">
        <v>0</v>
      </c>
      <c r="NB18" s="4544">
        <v>0</v>
      </c>
      <c r="NC18" s="4544">
        <v>0</v>
      </c>
      <c r="ND18" s="4544">
        <v>0</v>
      </c>
      <c r="NE18" s="4544">
        <v>0</v>
      </c>
      <c r="NF18" s="4544">
        <v>0</v>
      </c>
      <c r="NG18" s="4544">
        <v>0</v>
      </c>
      <c r="NH18" s="4544">
        <v>0</v>
      </c>
      <c r="NI18" s="4544">
        <v>0</v>
      </c>
      <c r="NJ18" s="4544">
        <v>0</v>
      </c>
      <c r="NK18" s="4544">
        <v>0</v>
      </c>
      <c r="NL18" s="4544">
        <v>0</v>
      </c>
      <c r="NM18" s="4544">
        <v>0</v>
      </c>
      <c r="NN18" s="4544">
        <v>0</v>
      </c>
      <c r="NO18" s="4544">
        <v>0</v>
      </c>
      <c r="NP18" s="4544">
        <v>0</v>
      </c>
      <c r="NQ18" s="4544">
        <v>0</v>
      </c>
      <c r="NR18" s="4544">
        <v>0</v>
      </c>
      <c r="NS18" s="4544">
        <v>0</v>
      </c>
      <c r="NT18" s="4544">
        <v>0</v>
      </c>
      <c r="NU18" s="4544">
        <v>0</v>
      </c>
      <c r="NV18" s="4544">
        <v>0</v>
      </c>
      <c r="NW18" s="4544">
        <v>0</v>
      </c>
      <c r="NX18" s="4544">
        <v>0</v>
      </c>
      <c r="NY18" s="4544">
        <v>0</v>
      </c>
      <c r="NZ18" s="4544">
        <v>0</v>
      </c>
      <c r="OA18" s="4544">
        <v>0</v>
      </c>
      <c r="OB18" s="4544">
        <v>0</v>
      </c>
      <c r="OC18" s="4544">
        <v>0</v>
      </c>
      <c r="OD18" s="4544">
        <v>0</v>
      </c>
      <c r="OE18" s="4544">
        <v>0</v>
      </c>
      <c r="OF18" s="4544">
        <v>0</v>
      </c>
      <c r="OG18" s="4544">
        <v>0</v>
      </c>
      <c r="OH18" s="4544">
        <v>0</v>
      </c>
      <c r="OI18" s="4544">
        <v>0</v>
      </c>
      <c r="OJ18" s="4544">
        <v>0</v>
      </c>
      <c r="OK18" s="4544">
        <v>0</v>
      </c>
      <c r="OL18" s="4544">
        <v>0</v>
      </c>
      <c r="OM18" s="4544">
        <v>0</v>
      </c>
      <c r="ON18" s="4544">
        <v>0</v>
      </c>
      <c r="OO18" s="4544">
        <v>0</v>
      </c>
      <c r="OP18" s="4544">
        <v>0</v>
      </c>
      <c r="OQ18" s="4544">
        <v>0</v>
      </c>
      <c r="OR18" s="4544">
        <v>0</v>
      </c>
      <c r="OS18" s="4544">
        <v>0</v>
      </c>
      <c r="OT18" s="4544">
        <v>0</v>
      </c>
      <c r="OU18" s="4544">
        <v>0</v>
      </c>
      <c r="OV18" s="4544">
        <v>0</v>
      </c>
      <c r="OW18" s="4544">
        <v>0</v>
      </c>
      <c r="OX18" s="4544">
        <v>0</v>
      </c>
      <c r="OY18" s="4544">
        <v>0</v>
      </c>
      <c r="OZ18" s="4544">
        <v>0</v>
      </c>
      <c r="PA18" s="4544">
        <v>0</v>
      </c>
      <c r="PB18" s="4544">
        <v>0</v>
      </c>
      <c r="PC18" s="4544">
        <v>0</v>
      </c>
      <c r="PD18" s="4544">
        <v>0</v>
      </c>
      <c r="PE18" s="4544">
        <v>0</v>
      </c>
      <c r="PF18" s="4544">
        <v>0</v>
      </c>
      <c r="PG18" s="4544">
        <v>0</v>
      </c>
      <c r="PH18" s="4544">
        <v>0</v>
      </c>
      <c r="PI18" s="4544">
        <v>0</v>
      </c>
      <c r="PJ18" s="4544">
        <v>0</v>
      </c>
      <c r="PK18" s="4544">
        <v>0</v>
      </c>
      <c r="PL18" s="4544">
        <v>0</v>
      </c>
      <c r="PM18" s="4544">
        <v>0</v>
      </c>
      <c r="PN18" s="4544">
        <v>0</v>
      </c>
      <c r="PO18" s="4544">
        <v>0</v>
      </c>
      <c r="PP18" s="4544">
        <v>0</v>
      </c>
      <c r="PQ18" s="4544">
        <v>0</v>
      </c>
      <c r="PR18" s="4544">
        <v>0</v>
      </c>
      <c r="PS18" s="4544">
        <v>0</v>
      </c>
      <c r="PT18" s="4544">
        <v>0</v>
      </c>
      <c r="PU18" s="4544">
        <v>0</v>
      </c>
      <c r="PV18" s="4544">
        <v>0</v>
      </c>
      <c r="PW18" s="4544">
        <v>0</v>
      </c>
      <c r="PX18" s="4544">
        <v>0</v>
      </c>
      <c r="PY18" s="4544">
        <v>0</v>
      </c>
      <c r="PZ18" s="4544">
        <v>0</v>
      </c>
      <c r="QA18" s="4544">
        <v>0</v>
      </c>
      <c r="QB18" s="4544">
        <v>0</v>
      </c>
      <c r="QC18" s="4544">
        <v>0</v>
      </c>
      <c r="QD18" s="4544">
        <v>0</v>
      </c>
      <c r="QE18" s="4544">
        <v>0</v>
      </c>
      <c r="QF18" s="4544">
        <v>0</v>
      </c>
      <c r="QG18" s="4544">
        <v>0</v>
      </c>
      <c r="QH18" s="4544">
        <v>0</v>
      </c>
      <c r="QI18" s="4544">
        <v>0</v>
      </c>
      <c r="QJ18" s="4544">
        <v>0</v>
      </c>
      <c r="QK18" s="4544">
        <v>0</v>
      </c>
      <c r="QL18" s="4544">
        <v>0</v>
      </c>
      <c r="QM18" s="4544">
        <v>0</v>
      </c>
      <c r="QN18" s="4544">
        <v>0</v>
      </c>
      <c r="QO18" s="4544">
        <v>0</v>
      </c>
      <c r="QP18" s="4544">
        <v>0</v>
      </c>
      <c r="QQ18" s="4544">
        <v>0</v>
      </c>
      <c r="QR18" s="4544">
        <v>0</v>
      </c>
      <c r="QS18" s="4544">
        <v>0</v>
      </c>
      <c r="QT18" s="4544">
        <v>0</v>
      </c>
      <c r="QU18" s="4544">
        <v>0</v>
      </c>
      <c r="QV18" s="4544">
        <v>0</v>
      </c>
      <c r="QW18" s="4544">
        <v>0</v>
      </c>
      <c r="QX18" s="4544">
        <v>0</v>
      </c>
      <c r="QY18" s="4544">
        <v>0</v>
      </c>
      <c r="QZ18" s="4544">
        <v>0</v>
      </c>
      <c r="RA18" s="4544">
        <v>0</v>
      </c>
      <c r="RB18" s="4544">
        <v>0</v>
      </c>
      <c r="RC18" s="4544">
        <v>0</v>
      </c>
      <c r="RD18" s="4544">
        <v>0</v>
      </c>
      <c r="RE18" s="4544">
        <v>0</v>
      </c>
      <c r="RF18" s="4544">
        <v>0</v>
      </c>
      <c r="RG18" s="4544">
        <v>0</v>
      </c>
    </row>
    <row r="19" spans="1:475" ht="14.4" x14ac:dyDescent="0.3">
      <c r="A19" s="3129" t="s">
        <v>76</v>
      </c>
      <c r="B19" s="1534">
        <v>0</v>
      </c>
      <c r="C19" s="1534">
        <v>0</v>
      </c>
      <c r="D19" s="1534">
        <v>22</v>
      </c>
      <c r="E19" s="1534">
        <v>4</v>
      </c>
      <c r="F19" s="1534">
        <v>4</v>
      </c>
      <c r="G19" s="1534">
        <v>4</v>
      </c>
      <c r="H19" s="1534">
        <v>12</v>
      </c>
      <c r="I19" s="1534">
        <v>0</v>
      </c>
      <c r="J19" s="1534">
        <v>6</v>
      </c>
      <c r="K19" s="1534">
        <v>0</v>
      </c>
      <c r="L19" s="1534">
        <v>2</v>
      </c>
      <c r="M19" s="1534">
        <v>8</v>
      </c>
      <c r="N19" s="1534">
        <v>9</v>
      </c>
      <c r="O19" s="1534">
        <v>2</v>
      </c>
      <c r="P19" s="1534">
        <v>3</v>
      </c>
      <c r="Q19" s="1534">
        <v>23</v>
      </c>
      <c r="R19" s="1534">
        <v>20</v>
      </c>
      <c r="S19" s="1534">
        <v>4</v>
      </c>
      <c r="T19" s="1534">
        <v>4</v>
      </c>
      <c r="U19" s="1534">
        <v>2</v>
      </c>
      <c r="V19" s="1534">
        <v>3</v>
      </c>
      <c r="W19" s="1534">
        <v>6</v>
      </c>
      <c r="X19" s="1534">
        <v>5</v>
      </c>
      <c r="Y19" s="1534">
        <v>2</v>
      </c>
      <c r="Z19" s="1534">
        <v>5</v>
      </c>
      <c r="AA19" s="1534">
        <v>10</v>
      </c>
      <c r="AB19" s="1534">
        <v>0</v>
      </c>
      <c r="AC19" s="1534">
        <v>14</v>
      </c>
      <c r="AD19" s="1534">
        <v>0</v>
      </c>
      <c r="AE19" s="1534">
        <v>1</v>
      </c>
      <c r="AF19" s="1534">
        <v>1</v>
      </c>
      <c r="AG19" s="1534">
        <v>22</v>
      </c>
      <c r="AH19" s="1534">
        <v>0</v>
      </c>
      <c r="AI19" s="1534">
        <v>7</v>
      </c>
      <c r="AJ19" s="1534">
        <v>1</v>
      </c>
      <c r="AK19" s="1534">
        <v>0</v>
      </c>
      <c r="AL19" s="1534">
        <v>12</v>
      </c>
      <c r="AM19" s="1534">
        <v>0</v>
      </c>
      <c r="AN19" s="1534">
        <v>0</v>
      </c>
      <c r="AO19" s="1534">
        <v>0</v>
      </c>
      <c r="AP19" s="1534">
        <v>0</v>
      </c>
      <c r="AQ19" s="1534">
        <v>1</v>
      </c>
      <c r="AR19" s="1534">
        <v>0</v>
      </c>
      <c r="AS19" s="1534">
        <v>0</v>
      </c>
      <c r="AT19" s="1534">
        <v>0</v>
      </c>
      <c r="AU19" s="1534">
        <v>2</v>
      </c>
      <c r="AV19" s="1534">
        <v>1</v>
      </c>
      <c r="AW19" s="1534">
        <v>0</v>
      </c>
      <c r="AX19" s="1534">
        <v>0</v>
      </c>
      <c r="AY19" s="1534">
        <v>0</v>
      </c>
      <c r="AZ19" s="1534">
        <v>4</v>
      </c>
      <c r="BA19" s="1534">
        <v>0</v>
      </c>
      <c r="BB19" s="1534">
        <v>1</v>
      </c>
      <c r="BC19" s="1534">
        <v>6</v>
      </c>
      <c r="BD19" s="1534">
        <v>0</v>
      </c>
      <c r="BE19" s="1534">
        <v>4</v>
      </c>
      <c r="BF19" s="1534">
        <v>94</v>
      </c>
      <c r="BG19" s="1534">
        <v>23</v>
      </c>
      <c r="BH19" s="1534">
        <v>4</v>
      </c>
      <c r="BI19" s="1534">
        <v>5</v>
      </c>
      <c r="BJ19" s="1534">
        <v>14</v>
      </c>
      <c r="BK19" s="1534">
        <v>15</v>
      </c>
      <c r="BL19" s="1534">
        <v>8</v>
      </c>
      <c r="BM19" s="1534">
        <v>0</v>
      </c>
      <c r="BN19" s="1534">
        <v>1</v>
      </c>
      <c r="BO19" s="1534">
        <v>7</v>
      </c>
      <c r="BP19" s="1534">
        <v>6</v>
      </c>
      <c r="BQ19" s="1534">
        <v>1</v>
      </c>
      <c r="BR19" s="1534">
        <v>0</v>
      </c>
      <c r="BS19" s="1534">
        <v>1</v>
      </c>
      <c r="BT19" s="1534">
        <v>3</v>
      </c>
      <c r="BU19" s="1534">
        <v>11</v>
      </c>
      <c r="BV19" s="1534">
        <v>2</v>
      </c>
      <c r="BW19" s="1534">
        <v>0</v>
      </c>
      <c r="BX19" s="1534">
        <v>20</v>
      </c>
      <c r="BY19" s="1534">
        <v>0</v>
      </c>
      <c r="BZ19" s="1534">
        <v>11</v>
      </c>
      <c r="CA19" s="1534">
        <v>11</v>
      </c>
      <c r="CB19" s="1534">
        <v>4</v>
      </c>
      <c r="CC19" s="1534">
        <v>7</v>
      </c>
      <c r="CD19" s="1534">
        <v>16</v>
      </c>
      <c r="CE19" s="1534">
        <v>4</v>
      </c>
      <c r="CF19" s="1534">
        <v>3</v>
      </c>
      <c r="CG19" s="1534">
        <v>3</v>
      </c>
      <c r="CH19" s="1534">
        <v>0</v>
      </c>
      <c r="CI19" s="1534">
        <v>3</v>
      </c>
      <c r="CJ19" s="1534">
        <v>5</v>
      </c>
      <c r="CK19" s="1534">
        <v>0</v>
      </c>
      <c r="CL19" s="1534">
        <v>3</v>
      </c>
      <c r="CM19" s="1534">
        <v>2</v>
      </c>
      <c r="CN19" s="1534">
        <v>4</v>
      </c>
      <c r="CO19" s="1534">
        <v>2</v>
      </c>
      <c r="CP19" s="1534">
        <v>1</v>
      </c>
      <c r="CQ19" s="1534">
        <v>0</v>
      </c>
      <c r="CR19" s="1534">
        <v>0</v>
      </c>
      <c r="CS19" s="1534">
        <v>12</v>
      </c>
      <c r="CT19" s="1534">
        <v>3</v>
      </c>
      <c r="CU19" s="1534">
        <v>0</v>
      </c>
      <c r="CV19" s="1534">
        <v>3</v>
      </c>
      <c r="CW19" s="1534">
        <v>0</v>
      </c>
      <c r="CX19" s="1534">
        <v>21</v>
      </c>
      <c r="CY19" s="1534">
        <v>15</v>
      </c>
      <c r="CZ19" s="1534">
        <v>3</v>
      </c>
      <c r="DA19" s="1534">
        <v>19</v>
      </c>
      <c r="DB19" s="1534">
        <v>0</v>
      </c>
      <c r="DC19" s="1534">
        <v>0</v>
      </c>
      <c r="DD19" s="1534">
        <v>5</v>
      </c>
      <c r="DE19" s="1534">
        <v>5</v>
      </c>
      <c r="DF19" s="1534">
        <v>5</v>
      </c>
      <c r="DG19" s="1534">
        <v>1</v>
      </c>
      <c r="DH19" s="1534">
        <v>3</v>
      </c>
      <c r="DI19" s="1534">
        <v>4</v>
      </c>
      <c r="DJ19" s="1534">
        <v>0</v>
      </c>
      <c r="DK19" s="1534">
        <v>1</v>
      </c>
      <c r="DL19" s="1534">
        <v>5</v>
      </c>
      <c r="DM19" s="1534">
        <v>2</v>
      </c>
      <c r="DN19" s="1534">
        <v>8</v>
      </c>
      <c r="DO19" s="1534">
        <v>5</v>
      </c>
      <c r="DP19" s="1534">
        <v>4</v>
      </c>
      <c r="DQ19" s="1534">
        <v>7</v>
      </c>
      <c r="DR19" s="1534">
        <v>2</v>
      </c>
      <c r="DS19" s="1534">
        <v>12</v>
      </c>
      <c r="DT19" s="1534">
        <v>0</v>
      </c>
      <c r="DU19" s="1534">
        <v>11</v>
      </c>
      <c r="DV19" s="1534">
        <v>18</v>
      </c>
      <c r="DW19" s="1534">
        <v>9</v>
      </c>
      <c r="DX19" s="1534">
        <v>7</v>
      </c>
      <c r="DY19" s="1534">
        <v>4</v>
      </c>
      <c r="DZ19" s="1534">
        <v>0</v>
      </c>
      <c r="EA19" s="1534">
        <v>5</v>
      </c>
      <c r="EB19" s="1534">
        <v>6</v>
      </c>
      <c r="EC19" s="1534">
        <v>4</v>
      </c>
      <c r="ED19" s="1534">
        <v>2</v>
      </c>
      <c r="EE19" s="1534">
        <v>0</v>
      </c>
      <c r="EF19" s="1534">
        <v>5</v>
      </c>
      <c r="EG19" s="1534">
        <v>3</v>
      </c>
      <c r="EH19" s="1534">
        <v>0</v>
      </c>
      <c r="EI19" s="1534">
        <v>3</v>
      </c>
      <c r="EJ19" s="1534">
        <v>1</v>
      </c>
      <c r="EK19" s="1534">
        <v>1</v>
      </c>
      <c r="EL19" s="1534">
        <v>2</v>
      </c>
      <c r="EM19" s="1534">
        <v>30</v>
      </c>
      <c r="EN19" s="1534">
        <v>6</v>
      </c>
      <c r="EO19" s="1534">
        <v>0</v>
      </c>
      <c r="EP19" s="1534">
        <v>15</v>
      </c>
      <c r="EQ19" s="1534">
        <v>17</v>
      </c>
      <c r="ER19" s="1534">
        <v>1</v>
      </c>
      <c r="ES19" s="1534">
        <v>4</v>
      </c>
      <c r="ET19" s="1534">
        <v>3</v>
      </c>
      <c r="EU19" s="1534">
        <v>2</v>
      </c>
      <c r="EV19" s="1534">
        <v>7</v>
      </c>
      <c r="EW19" s="1534">
        <v>1</v>
      </c>
      <c r="EX19" s="1534">
        <v>6</v>
      </c>
      <c r="EY19" s="1534">
        <v>1</v>
      </c>
      <c r="EZ19" s="1534">
        <v>2</v>
      </c>
      <c r="FA19" s="1534">
        <v>5</v>
      </c>
      <c r="FB19" s="1534">
        <v>1</v>
      </c>
      <c r="FC19" s="1534">
        <v>2</v>
      </c>
      <c r="FD19" s="1534">
        <v>0</v>
      </c>
      <c r="FE19" s="1534">
        <v>27</v>
      </c>
      <c r="FF19" s="1534">
        <v>0</v>
      </c>
      <c r="FG19" s="1534">
        <v>0</v>
      </c>
      <c r="FH19" s="1534">
        <v>3</v>
      </c>
      <c r="FI19" s="1534">
        <v>13</v>
      </c>
      <c r="FJ19" s="1534">
        <v>21</v>
      </c>
      <c r="FK19" s="1534">
        <v>17</v>
      </c>
      <c r="FL19" s="1534">
        <v>0</v>
      </c>
      <c r="FM19" s="1534">
        <v>4</v>
      </c>
      <c r="FN19" s="1534">
        <v>8</v>
      </c>
      <c r="FO19" s="1534">
        <v>5</v>
      </c>
      <c r="FP19" s="1534">
        <v>4</v>
      </c>
      <c r="FQ19" s="1534">
        <v>1</v>
      </c>
      <c r="FR19" s="1534">
        <v>1</v>
      </c>
      <c r="FS19" s="1534">
        <v>3</v>
      </c>
      <c r="FT19" s="1534">
        <v>0</v>
      </c>
      <c r="FU19" s="1534">
        <v>4</v>
      </c>
      <c r="FV19" s="1534">
        <v>1</v>
      </c>
      <c r="FW19" s="1534">
        <v>1</v>
      </c>
      <c r="FX19" s="1534">
        <v>4</v>
      </c>
      <c r="FY19" s="1534">
        <v>5</v>
      </c>
      <c r="FZ19" s="1534">
        <v>16</v>
      </c>
      <c r="GA19" s="1534">
        <v>0</v>
      </c>
      <c r="GB19" s="1534">
        <v>2</v>
      </c>
      <c r="GC19" s="1534">
        <v>4</v>
      </c>
      <c r="GD19" s="1534">
        <v>4</v>
      </c>
      <c r="GE19" s="1534">
        <v>8</v>
      </c>
      <c r="GF19" s="1534">
        <v>0</v>
      </c>
      <c r="GG19" s="1534">
        <v>22</v>
      </c>
      <c r="GH19" s="1534">
        <v>8</v>
      </c>
      <c r="GI19" s="1534">
        <v>28</v>
      </c>
      <c r="GJ19" s="1534">
        <v>0</v>
      </c>
      <c r="GK19" s="1534">
        <v>8</v>
      </c>
      <c r="GL19" s="1534">
        <v>0</v>
      </c>
      <c r="GM19" s="1534">
        <v>1</v>
      </c>
      <c r="GN19" s="1534">
        <v>8</v>
      </c>
      <c r="GO19" s="1534">
        <v>4</v>
      </c>
      <c r="GP19" s="1534">
        <v>4</v>
      </c>
      <c r="GQ19" s="1534">
        <v>0</v>
      </c>
      <c r="GR19" s="1534">
        <v>2</v>
      </c>
      <c r="GS19" s="1534">
        <v>0</v>
      </c>
      <c r="GT19" s="1534">
        <v>3</v>
      </c>
      <c r="GU19" s="1534">
        <v>5</v>
      </c>
      <c r="GV19" s="1534">
        <v>1</v>
      </c>
      <c r="GW19" s="1534">
        <v>10</v>
      </c>
      <c r="GX19" s="1534">
        <v>13</v>
      </c>
      <c r="GY19" s="1534">
        <v>14</v>
      </c>
      <c r="GZ19" s="1534">
        <v>1</v>
      </c>
      <c r="HA19" s="1534">
        <v>14</v>
      </c>
      <c r="HB19" s="1534">
        <v>7</v>
      </c>
      <c r="HC19" s="1534">
        <v>8</v>
      </c>
      <c r="HD19" s="1534">
        <v>5</v>
      </c>
      <c r="HE19" s="1534">
        <v>1</v>
      </c>
      <c r="HF19" s="1534">
        <v>1</v>
      </c>
      <c r="HG19" s="1534">
        <v>2</v>
      </c>
      <c r="HH19" s="1534">
        <v>15</v>
      </c>
      <c r="HI19" s="1534">
        <v>1</v>
      </c>
      <c r="HJ19" s="1534">
        <v>0</v>
      </c>
      <c r="HK19" s="1534">
        <v>4</v>
      </c>
      <c r="HL19" s="1534">
        <v>7</v>
      </c>
      <c r="HM19" s="1534">
        <v>3</v>
      </c>
      <c r="HN19" s="1534">
        <v>4</v>
      </c>
      <c r="HO19" s="1534">
        <v>1</v>
      </c>
      <c r="HP19" s="1534">
        <v>4</v>
      </c>
      <c r="HQ19" s="1534">
        <v>5</v>
      </c>
      <c r="HR19" s="1534">
        <v>3</v>
      </c>
      <c r="HS19" s="1534">
        <v>10</v>
      </c>
      <c r="HT19" s="1534">
        <v>10</v>
      </c>
      <c r="HU19" s="1534">
        <v>2</v>
      </c>
      <c r="HV19" s="1534">
        <v>3</v>
      </c>
      <c r="HW19" s="1534">
        <v>5</v>
      </c>
      <c r="HX19" s="1534">
        <v>22</v>
      </c>
      <c r="HY19" s="1534">
        <v>0</v>
      </c>
      <c r="HZ19" s="1534"/>
      <c r="IA19" s="1534">
        <v>17</v>
      </c>
      <c r="IB19" s="1534">
        <v>12</v>
      </c>
      <c r="IC19" s="1534">
        <v>8</v>
      </c>
      <c r="ID19" s="1534">
        <v>2</v>
      </c>
      <c r="IE19" s="1534">
        <v>9</v>
      </c>
      <c r="IF19" s="1534">
        <v>0</v>
      </c>
      <c r="IG19" s="1534">
        <v>0</v>
      </c>
      <c r="IH19" s="1534">
        <v>12</v>
      </c>
      <c r="II19" s="1534">
        <v>4</v>
      </c>
      <c r="IJ19" s="1534">
        <v>1</v>
      </c>
      <c r="IK19" s="1534">
        <v>3</v>
      </c>
      <c r="IL19" s="1534">
        <v>4</v>
      </c>
      <c r="IM19" s="1534">
        <v>10</v>
      </c>
      <c r="IN19" s="1534">
        <v>0</v>
      </c>
      <c r="IO19" s="1534">
        <v>4</v>
      </c>
      <c r="IP19" s="1534">
        <v>7</v>
      </c>
      <c r="IQ19" s="1534">
        <v>11</v>
      </c>
      <c r="IR19" s="1534">
        <v>3</v>
      </c>
      <c r="IS19" s="1534">
        <v>1</v>
      </c>
      <c r="IT19" s="1534">
        <v>3</v>
      </c>
      <c r="IU19" s="1534">
        <v>1</v>
      </c>
      <c r="IV19" s="1534">
        <v>10</v>
      </c>
      <c r="IW19" s="1534">
        <v>7</v>
      </c>
      <c r="IX19" s="1534">
        <v>1</v>
      </c>
      <c r="IY19" s="1534">
        <v>2</v>
      </c>
      <c r="IZ19" s="1534">
        <v>1</v>
      </c>
      <c r="JA19" s="1534">
        <v>8</v>
      </c>
      <c r="JB19" s="1534"/>
      <c r="JC19" s="1534">
        <v>14</v>
      </c>
      <c r="JD19" s="1534">
        <v>13</v>
      </c>
      <c r="JE19" s="1534">
        <v>17</v>
      </c>
      <c r="JF19" s="1534">
        <v>1</v>
      </c>
      <c r="JG19" s="1534">
        <v>4</v>
      </c>
      <c r="JH19" s="1534">
        <v>0</v>
      </c>
      <c r="JI19" s="1534">
        <v>0</v>
      </c>
      <c r="JJ19" s="1534">
        <v>21</v>
      </c>
      <c r="JK19" s="1534">
        <v>6</v>
      </c>
      <c r="JL19" s="1534">
        <v>11</v>
      </c>
      <c r="JM19" s="1534">
        <v>1</v>
      </c>
      <c r="JN19" s="1534">
        <v>14</v>
      </c>
      <c r="JO19" s="1534">
        <v>1</v>
      </c>
      <c r="JP19" s="1534">
        <v>6</v>
      </c>
      <c r="JQ19" s="1534">
        <v>13</v>
      </c>
      <c r="JR19" s="1534">
        <v>0</v>
      </c>
      <c r="JS19" s="1534">
        <v>26</v>
      </c>
      <c r="JT19" s="1534">
        <v>1</v>
      </c>
      <c r="JU19" s="1534">
        <v>13</v>
      </c>
      <c r="JV19" s="1534">
        <v>7</v>
      </c>
      <c r="JW19" s="1534">
        <v>0</v>
      </c>
      <c r="JX19" s="1534">
        <v>5</v>
      </c>
      <c r="JY19" s="1534">
        <v>2</v>
      </c>
      <c r="JZ19" s="1534">
        <v>8</v>
      </c>
      <c r="KA19" s="1534">
        <v>0</v>
      </c>
      <c r="KB19" s="1534">
        <v>8</v>
      </c>
      <c r="KC19" s="1534">
        <v>2</v>
      </c>
      <c r="KD19" s="1534">
        <v>18</v>
      </c>
      <c r="KE19" s="1534">
        <v>0</v>
      </c>
      <c r="KF19" s="1534">
        <v>7</v>
      </c>
      <c r="KG19" s="1534">
        <v>2</v>
      </c>
      <c r="KH19" s="1534">
        <v>0</v>
      </c>
      <c r="KI19" s="1534">
        <v>9</v>
      </c>
      <c r="KJ19" s="1534">
        <v>10</v>
      </c>
      <c r="KK19" s="1534">
        <v>2</v>
      </c>
      <c r="KL19" s="1534">
        <v>10</v>
      </c>
      <c r="KM19" s="1534">
        <v>14</v>
      </c>
      <c r="KN19" s="1534">
        <v>7</v>
      </c>
      <c r="KO19" s="1534">
        <v>14</v>
      </c>
      <c r="KP19" s="1534">
        <v>10</v>
      </c>
      <c r="KQ19" s="1534">
        <v>5</v>
      </c>
      <c r="KR19" s="1534">
        <v>5</v>
      </c>
      <c r="KS19" s="1534">
        <v>11</v>
      </c>
      <c r="KT19" s="1534">
        <v>3</v>
      </c>
      <c r="KU19" s="1534">
        <v>0</v>
      </c>
      <c r="KV19" s="1534">
        <v>2</v>
      </c>
      <c r="KW19" s="1534">
        <v>6</v>
      </c>
      <c r="KX19" s="1534">
        <v>0</v>
      </c>
      <c r="KY19" s="1534">
        <v>1</v>
      </c>
      <c r="KZ19" s="1534">
        <v>7</v>
      </c>
      <c r="LA19" s="1534">
        <v>6</v>
      </c>
      <c r="LB19" s="1534">
        <v>3</v>
      </c>
      <c r="LC19" s="1534">
        <v>0</v>
      </c>
      <c r="LD19" s="1534">
        <v>1</v>
      </c>
      <c r="LE19" s="1534">
        <v>1</v>
      </c>
      <c r="LF19" s="1534">
        <v>0</v>
      </c>
      <c r="LG19" s="1534">
        <v>4</v>
      </c>
      <c r="LH19" s="1534">
        <v>0</v>
      </c>
      <c r="LI19" s="1534">
        <v>3</v>
      </c>
      <c r="LJ19" s="1534">
        <v>1</v>
      </c>
      <c r="LK19" s="1534">
        <v>1</v>
      </c>
      <c r="LL19" s="1534">
        <v>1</v>
      </c>
      <c r="LM19" s="1534">
        <v>3</v>
      </c>
      <c r="LN19" s="1534">
        <v>0</v>
      </c>
      <c r="LO19" s="1534">
        <v>0</v>
      </c>
      <c r="LP19" s="1534">
        <v>0</v>
      </c>
      <c r="LQ19" s="1534">
        <v>6</v>
      </c>
      <c r="LR19" s="1534">
        <v>4</v>
      </c>
      <c r="LS19" s="1534">
        <v>0</v>
      </c>
      <c r="LT19" s="1534">
        <v>0</v>
      </c>
      <c r="LU19" s="1534">
        <v>1</v>
      </c>
      <c r="LV19" s="1534">
        <v>1</v>
      </c>
      <c r="LW19" s="1534">
        <v>0</v>
      </c>
      <c r="LX19" s="1534">
        <v>0</v>
      </c>
      <c r="LY19" s="1534">
        <v>1</v>
      </c>
      <c r="LZ19" s="1534">
        <v>0</v>
      </c>
      <c r="MA19" s="1534">
        <v>3</v>
      </c>
      <c r="MB19" s="1534">
        <v>0</v>
      </c>
      <c r="MC19" s="1534">
        <v>0</v>
      </c>
      <c r="MD19" s="1534">
        <v>1</v>
      </c>
      <c r="ME19" s="1534">
        <v>0</v>
      </c>
      <c r="MF19" s="1534">
        <v>0</v>
      </c>
      <c r="MG19" s="1534">
        <v>0</v>
      </c>
      <c r="MH19" s="1534">
        <v>1</v>
      </c>
      <c r="MI19" s="1534">
        <v>0</v>
      </c>
      <c r="MJ19" s="1534">
        <v>0</v>
      </c>
      <c r="MK19" s="1534">
        <v>2</v>
      </c>
      <c r="ML19" s="1534">
        <v>0</v>
      </c>
      <c r="MM19" s="1534">
        <v>0</v>
      </c>
      <c r="MN19" s="1534">
        <v>0</v>
      </c>
      <c r="MO19" s="1534">
        <v>0</v>
      </c>
      <c r="MP19" s="1534">
        <v>0</v>
      </c>
      <c r="MQ19" s="1534">
        <v>0</v>
      </c>
      <c r="MR19" s="1534">
        <v>0</v>
      </c>
      <c r="MS19" s="1534">
        <v>1</v>
      </c>
      <c r="MT19" s="1534">
        <v>0</v>
      </c>
      <c r="MU19" s="1534">
        <v>0</v>
      </c>
      <c r="MV19" s="1534">
        <v>0</v>
      </c>
      <c r="MW19" s="1534">
        <v>0</v>
      </c>
      <c r="MX19" s="1534">
        <v>0</v>
      </c>
      <c r="MY19" s="1534">
        <v>1</v>
      </c>
      <c r="MZ19" s="1534">
        <v>0</v>
      </c>
      <c r="NA19" s="1534">
        <v>0</v>
      </c>
      <c r="NB19" s="1534">
        <v>0</v>
      </c>
      <c r="NC19" s="1534">
        <v>0</v>
      </c>
      <c r="ND19" s="1534">
        <v>0</v>
      </c>
      <c r="NE19" s="1534">
        <v>0</v>
      </c>
      <c r="NF19" s="1534">
        <v>0</v>
      </c>
      <c r="NG19" s="1534">
        <v>0</v>
      </c>
      <c r="NH19" s="1534">
        <v>0</v>
      </c>
      <c r="NI19" s="1534">
        <v>0</v>
      </c>
      <c r="NJ19" s="1534">
        <v>0</v>
      </c>
      <c r="NK19" s="1534">
        <v>0</v>
      </c>
      <c r="NL19" s="1534">
        <v>0</v>
      </c>
      <c r="NM19" s="1534">
        <v>0</v>
      </c>
      <c r="NN19" s="1534">
        <v>0</v>
      </c>
      <c r="NO19" s="1534">
        <v>0</v>
      </c>
      <c r="NP19" s="1534">
        <v>0</v>
      </c>
      <c r="NQ19" s="1534">
        <v>0</v>
      </c>
      <c r="NR19" s="1534">
        <v>0</v>
      </c>
      <c r="NS19" s="1534">
        <v>0</v>
      </c>
      <c r="NT19" s="1534">
        <v>0</v>
      </c>
      <c r="NU19" s="1534">
        <v>0</v>
      </c>
      <c r="NV19" s="1534">
        <v>0</v>
      </c>
      <c r="NW19" s="1534">
        <v>0</v>
      </c>
      <c r="NX19" s="1534">
        <v>0</v>
      </c>
      <c r="NY19" s="1534">
        <v>0</v>
      </c>
      <c r="NZ19" s="1534">
        <v>0</v>
      </c>
      <c r="OA19" s="1534">
        <v>0</v>
      </c>
      <c r="OB19" s="1534">
        <v>0</v>
      </c>
      <c r="OC19" s="1534">
        <v>0</v>
      </c>
      <c r="OD19" s="1534">
        <v>0</v>
      </c>
      <c r="OE19" s="1534">
        <v>0</v>
      </c>
      <c r="OF19" s="1534">
        <v>0</v>
      </c>
      <c r="OG19" s="1534">
        <v>0</v>
      </c>
      <c r="OH19" s="1534">
        <v>0</v>
      </c>
      <c r="OI19" s="1534">
        <v>0</v>
      </c>
      <c r="OJ19" s="1534">
        <v>0</v>
      </c>
      <c r="OK19" s="1534">
        <v>0</v>
      </c>
      <c r="OL19" s="1534">
        <v>0</v>
      </c>
      <c r="OM19" s="1534">
        <v>0</v>
      </c>
      <c r="ON19" s="1534">
        <v>0</v>
      </c>
      <c r="OO19" s="1534">
        <v>0</v>
      </c>
      <c r="OP19" s="1534">
        <v>0</v>
      </c>
      <c r="OQ19" s="1534">
        <v>0</v>
      </c>
      <c r="OR19" s="1534">
        <v>0</v>
      </c>
      <c r="OS19" s="1534">
        <v>1</v>
      </c>
      <c r="OT19" s="1534">
        <v>0</v>
      </c>
      <c r="OU19" s="1534">
        <v>0</v>
      </c>
      <c r="OV19" s="1534">
        <v>0</v>
      </c>
      <c r="OW19" s="1534">
        <v>0</v>
      </c>
      <c r="OX19" s="1534">
        <v>0</v>
      </c>
      <c r="OY19" s="1534">
        <v>0</v>
      </c>
      <c r="OZ19" s="1534">
        <v>0</v>
      </c>
      <c r="PA19" s="1534">
        <v>0</v>
      </c>
      <c r="PB19" s="1534">
        <v>0</v>
      </c>
      <c r="PC19" s="1534">
        <v>0</v>
      </c>
      <c r="PD19" s="1534">
        <v>0</v>
      </c>
      <c r="PE19" s="1534">
        <v>0</v>
      </c>
      <c r="PF19" s="1534">
        <v>0</v>
      </c>
      <c r="PG19" s="1534">
        <v>0</v>
      </c>
      <c r="PH19" s="1534">
        <v>0</v>
      </c>
      <c r="PI19" s="1534">
        <v>0</v>
      </c>
      <c r="PJ19" s="1534">
        <v>0</v>
      </c>
      <c r="PK19" s="1534">
        <v>0</v>
      </c>
      <c r="PL19" s="1534">
        <v>0</v>
      </c>
      <c r="PM19" s="1534">
        <v>0</v>
      </c>
      <c r="PN19" s="1534">
        <v>0</v>
      </c>
      <c r="PO19" s="1534">
        <v>0</v>
      </c>
      <c r="PP19" s="1534">
        <v>0</v>
      </c>
      <c r="PQ19" s="1534">
        <v>0</v>
      </c>
      <c r="PR19" s="1534">
        <v>0</v>
      </c>
      <c r="PS19" s="1534">
        <v>0</v>
      </c>
      <c r="PT19" s="1534">
        <v>0</v>
      </c>
      <c r="PU19" s="1534">
        <v>0</v>
      </c>
      <c r="PV19" s="1534">
        <v>0</v>
      </c>
      <c r="PW19" s="1534">
        <v>0</v>
      </c>
      <c r="PX19" s="1534">
        <v>0</v>
      </c>
      <c r="PY19" s="1534">
        <v>0</v>
      </c>
      <c r="PZ19" s="1534">
        <v>0</v>
      </c>
      <c r="QA19" s="1534">
        <v>0</v>
      </c>
      <c r="QB19" s="1534">
        <v>0</v>
      </c>
      <c r="QC19" s="1534">
        <v>0</v>
      </c>
      <c r="QD19" s="1534">
        <v>0</v>
      </c>
      <c r="QE19" s="1534">
        <v>0</v>
      </c>
      <c r="QF19" s="1534">
        <v>0</v>
      </c>
      <c r="QG19" s="1534">
        <v>0</v>
      </c>
      <c r="QH19" s="1534">
        <v>0</v>
      </c>
      <c r="QI19" s="1534">
        <v>0</v>
      </c>
      <c r="QJ19" s="1534">
        <v>0</v>
      </c>
      <c r="QK19" s="1534">
        <v>0</v>
      </c>
      <c r="QL19" s="1534">
        <v>0</v>
      </c>
      <c r="QM19" s="1534">
        <v>0</v>
      </c>
      <c r="QN19" s="1534">
        <v>0</v>
      </c>
      <c r="QO19" s="1534">
        <v>0</v>
      </c>
      <c r="QP19" s="1534">
        <v>0</v>
      </c>
      <c r="QQ19" s="1534">
        <v>0</v>
      </c>
      <c r="QR19" s="1534">
        <v>0</v>
      </c>
      <c r="QS19" s="1534">
        <v>0</v>
      </c>
      <c r="QT19" s="1534">
        <v>0</v>
      </c>
      <c r="QU19" s="1534">
        <v>0</v>
      </c>
      <c r="QV19" s="1534">
        <v>0</v>
      </c>
      <c r="QW19" s="1534">
        <v>0</v>
      </c>
      <c r="QX19" s="1534">
        <v>0</v>
      </c>
      <c r="QY19" s="1534">
        <v>0</v>
      </c>
      <c r="QZ19" s="1534">
        <v>0</v>
      </c>
      <c r="RA19" s="1534">
        <v>0</v>
      </c>
      <c r="RB19" s="1534">
        <v>0</v>
      </c>
      <c r="RC19" s="1534">
        <v>0</v>
      </c>
      <c r="RD19" s="1534">
        <v>0</v>
      </c>
      <c r="RE19" s="1534">
        <v>0</v>
      </c>
      <c r="RF19" s="1534">
        <v>0</v>
      </c>
      <c r="RG19" s="1534">
        <v>0</v>
      </c>
    </row>
    <row r="20" spans="1:475" ht="14.4" x14ac:dyDescent="0.3">
      <c r="A20" s="3129" t="s">
        <v>321</v>
      </c>
      <c r="B20" s="1534">
        <v>0</v>
      </c>
      <c r="C20" s="1534">
        <v>0</v>
      </c>
      <c r="D20" s="1534">
        <v>16</v>
      </c>
      <c r="E20" s="1534">
        <v>1</v>
      </c>
      <c r="F20" s="1534">
        <v>2</v>
      </c>
      <c r="G20" s="1534">
        <v>4</v>
      </c>
      <c r="H20" s="1534">
        <v>26</v>
      </c>
      <c r="I20" s="1534">
        <v>0</v>
      </c>
      <c r="J20" s="1534">
        <v>2</v>
      </c>
      <c r="K20" s="1534">
        <v>0</v>
      </c>
      <c r="L20" s="1534">
        <v>1</v>
      </c>
      <c r="M20" s="1534">
        <v>7</v>
      </c>
      <c r="N20" s="1534">
        <v>17</v>
      </c>
      <c r="O20" s="1534">
        <v>3</v>
      </c>
      <c r="P20" s="1534">
        <v>4</v>
      </c>
      <c r="Q20" s="1534">
        <v>9</v>
      </c>
      <c r="R20" s="1534">
        <v>19</v>
      </c>
      <c r="S20" s="1534">
        <v>1</v>
      </c>
      <c r="T20" s="1534">
        <v>5</v>
      </c>
      <c r="U20" s="1534">
        <v>7</v>
      </c>
      <c r="V20" s="1534">
        <v>8</v>
      </c>
      <c r="W20" s="1534">
        <v>9</v>
      </c>
      <c r="X20" s="1534">
        <v>3</v>
      </c>
      <c r="Y20" s="1534">
        <v>2</v>
      </c>
      <c r="Z20" s="1534">
        <v>3</v>
      </c>
      <c r="AA20" s="1534">
        <v>8</v>
      </c>
      <c r="AB20" s="1534">
        <v>0</v>
      </c>
      <c r="AC20" s="1534">
        <v>13</v>
      </c>
      <c r="AD20" s="1534">
        <v>0</v>
      </c>
      <c r="AE20" s="1534">
        <v>0</v>
      </c>
      <c r="AF20" s="1534">
        <v>0</v>
      </c>
      <c r="AG20" s="1534">
        <v>33</v>
      </c>
      <c r="AH20" s="1534">
        <v>0</v>
      </c>
      <c r="AI20" s="1534">
        <v>19</v>
      </c>
      <c r="AJ20" s="1534">
        <v>9</v>
      </c>
      <c r="AK20" s="1534">
        <v>0</v>
      </c>
      <c r="AL20" s="1534">
        <v>4</v>
      </c>
      <c r="AM20" s="1534">
        <v>0</v>
      </c>
      <c r="AN20" s="1534">
        <v>0</v>
      </c>
      <c r="AO20" s="1534">
        <v>0</v>
      </c>
      <c r="AP20" s="1534">
        <v>0</v>
      </c>
      <c r="AQ20" s="1534">
        <v>0</v>
      </c>
      <c r="AR20" s="1534">
        <v>0</v>
      </c>
      <c r="AS20" s="1534">
        <v>0</v>
      </c>
      <c r="AT20" s="1534">
        <v>0</v>
      </c>
      <c r="AU20" s="1534">
        <v>0</v>
      </c>
      <c r="AV20" s="1534">
        <v>3</v>
      </c>
      <c r="AW20" s="1534">
        <v>0</v>
      </c>
      <c r="AX20" s="1534">
        <v>0</v>
      </c>
      <c r="AY20" s="1534">
        <v>0</v>
      </c>
      <c r="AZ20" s="1534">
        <v>10</v>
      </c>
      <c r="BA20" s="1534">
        <v>0</v>
      </c>
      <c r="BB20" s="1534">
        <v>0</v>
      </c>
      <c r="BC20" s="1534">
        <v>10</v>
      </c>
      <c r="BD20" s="1534">
        <v>0</v>
      </c>
      <c r="BE20" s="1534">
        <v>8</v>
      </c>
      <c r="BF20" s="1534">
        <v>128</v>
      </c>
      <c r="BG20" s="1534">
        <v>5</v>
      </c>
      <c r="BH20" s="1534">
        <v>3</v>
      </c>
      <c r="BI20" s="1534">
        <v>2</v>
      </c>
      <c r="BJ20" s="1534">
        <v>7</v>
      </c>
      <c r="BK20" s="1534">
        <v>10</v>
      </c>
      <c r="BL20" s="1534">
        <v>8</v>
      </c>
      <c r="BM20" s="1534">
        <v>0</v>
      </c>
      <c r="BN20" s="1534">
        <v>1</v>
      </c>
      <c r="BO20" s="1534">
        <v>20</v>
      </c>
      <c r="BP20" s="1534">
        <v>9</v>
      </c>
      <c r="BQ20" s="1534">
        <v>4</v>
      </c>
      <c r="BR20" s="1534">
        <v>0</v>
      </c>
      <c r="BS20" s="1534">
        <v>1</v>
      </c>
      <c r="BT20" s="1534">
        <v>4</v>
      </c>
      <c r="BU20" s="1534">
        <v>8</v>
      </c>
      <c r="BV20" s="1534">
        <v>15</v>
      </c>
      <c r="BW20" s="1534">
        <v>0</v>
      </c>
      <c r="BX20" s="1534">
        <v>3</v>
      </c>
      <c r="BY20" s="1534">
        <v>3</v>
      </c>
      <c r="BZ20" s="1534">
        <v>14</v>
      </c>
      <c r="CA20" s="1534">
        <v>2</v>
      </c>
      <c r="CB20" s="1534">
        <v>4</v>
      </c>
      <c r="CC20" s="1534">
        <v>2</v>
      </c>
      <c r="CD20" s="1534">
        <v>2</v>
      </c>
      <c r="CE20" s="1534">
        <v>5</v>
      </c>
      <c r="CF20" s="1534">
        <v>3</v>
      </c>
      <c r="CG20" s="1534">
        <v>2</v>
      </c>
      <c r="CH20" s="1534">
        <v>2</v>
      </c>
      <c r="CI20" s="1534">
        <v>9</v>
      </c>
      <c r="CJ20" s="1534">
        <v>7</v>
      </c>
      <c r="CK20" s="1534">
        <v>0</v>
      </c>
      <c r="CL20" s="1534">
        <v>2</v>
      </c>
      <c r="CM20" s="1534">
        <v>10</v>
      </c>
      <c r="CN20" s="1534">
        <v>13</v>
      </c>
      <c r="CO20" s="1534">
        <v>21</v>
      </c>
      <c r="CP20" s="1534">
        <v>2</v>
      </c>
      <c r="CQ20" s="1534">
        <v>13</v>
      </c>
      <c r="CR20" s="1534">
        <v>13</v>
      </c>
      <c r="CS20" s="1534">
        <v>11</v>
      </c>
      <c r="CT20" s="1534">
        <v>5</v>
      </c>
      <c r="CU20" s="1534">
        <v>4</v>
      </c>
      <c r="CV20" s="1534">
        <v>4</v>
      </c>
      <c r="CW20" s="1534">
        <v>2</v>
      </c>
      <c r="CX20" s="1534">
        <v>4</v>
      </c>
      <c r="CY20" s="1534">
        <v>8</v>
      </c>
      <c r="CZ20" s="1534">
        <v>1</v>
      </c>
      <c r="DA20" s="1534">
        <v>5</v>
      </c>
      <c r="DB20" s="1534">
        <v>0</v>
      </c>
      <c r="DC20" s="1534">
        <v>0</v>
      </c>
      <c r="DD20" s="1534">
        <v>9</v>
      </c>
      <c r="DE20" s="1534">
        <v>9</v>
      </c>
      <c r="DF20" s="1534">
        <v>4</v>
      </c>
      <c r="DG20" s="1534">
        <v>4</v>
      </c>
      <c r="DH20" s="1534">
        <v>4</v>
      </c>
      <c r="DI20" s="1534">
        <v>10</v>
      </c>
      <c r="DJ20" s="1534">
        <v>4</v>
      </c>
      <c r="DK20" s="1534">
        <v>2</v>
      </c>
      <c r="DL20" s="1534">
        <v>4</v>
      </c>
      <c r="DM20" s="1534">
        <v>5</v>
      </c>
      <c r="DN20" s="1534">
        <v>23</v>
      </c>
      <c r="DO20" s="1534">
        <v>1</v>
      </c>
      <c r="DP20" s="1534">
        <v>3</v>
      </c>
      <c r="DQ20" s="1534">
        <v>23</v>
      </c>
      <c r="DR20" s="1534">
        <v>9</v>
      </c>
      <c r="DS20" s="1534">
        <v>11</v>
      </c>
      <c r="DT20" s="1534">
        <v>1</v>
      </c>
      <c r="DU20" s="1534">
        <v>4</v>
      </c>
      <c r="DV20" s="1534">
        <v>8</v>
      </c>
      <c r="DW20" s="1534">
        <v>7</v>
      </c>
      <c r="DX20" s="1534">
        <v>13</v>
      </c>
      <c r="DY20" s="1534">
        <v>6</v>
      </c>
      <c r="DZ20" s="1534">
        <v>0</v>
      </c>
      <c r="EA20" s="1534">
        <v>4</v>
      </c>
      <c r="EB20" s="1534">
        <v>6</v>
      </c>
      <c r="EC20" s="1534">
        <v>12</v>
      </c>
      <c r="ED20" s="1534">
        <v>1</v>
      </c>
      <c r="EE20" s="1534">
        <v>6</v>
      </c>
      <c r="EF20" s="1534">
        <v>10</v>
      </c>
      <c r="EG20" s="1534">
        <v>14</v>
      </c>
      <c r="EH20" s="1534">
        <v>5</v>
      </c>
      <c r="EI20" s="1534">
        <v>10</v>
      </c>
      <c r="EJ20" s="1534">
        <v>3</v>
      </c>
      <c r="EK20" s="1534">
        <v>11</v>
      </c>
      <c r="EL20" s="1534">
        <v>9</v>
      </c>
      <c r="EM20" s="1534">
        <v>5</v>
      </c>
      <c r="EN20" s="1534">
        <v>3</v>
      </c>
      <c r="EO20" s="1534">
        <v>1</v>
      </c>
      <c r="EP20" s="1534">
        <v>12</v>
      </c>
      <c r="EQ20" s="1534">
        <v>7</v>
      </c>
      <c r="ER20" s="1534">
        <v>0</v>
      </c>
      <c r="ES20" s="1534">
        <v>7</v>
      </c>
      <c r="ET20" s="1534">
        <v>2</v>
      </c>
      <c r="EU20" s="1534">
        <v>3</v>
      </c>
      <c r="EV20" s="1534">
        <v>19</v>
      </c>
      <c r="EW20" s="1534">
        <v>0</v>
      </c>
      <c r="EX20" s="1534">
        <v>6</v>
      </c>
      <c r="EY20" s="1534">
        <v>2</v>
      </c>
      <c r="EZ20" s="1534">
        <v>5</v>
      </c>
      <c r="FA20" s="1534">
        <v>23</v>
      </c>
      <c r="FB20" s="1534">
        <v>8</v>
      </c>
      <c r="FC20" s="1534">
        <v>11</v>
      </c>
      <c r="FD20" s="1534">
        <v>1</v>
      </c>
      <c r="FE20" s="1534">
        <v>20</v>
      </c>
      <c r="FF20" s="1534">
        <v>0</v>
      </c>
      <c r="FG20" s="1534">
        <v>0</v>
      </c>
      <c r="FH20" s="1534">
        <v>6</v>
      </c>
      <c r="FI20" s="1534">
        <v>12</v>
      </c>
      <c r="FJ20" s="1534">
        <v>5</v>
      </c>
      <c r="FK20" s="1534">
        <v>9</v>
      </c>
      <c r="FL20" s="1534">
        <v>1</v>
      </c>
      <c r="FM20" s="1534">
        <v>6</v>
      </c>
      <c r="FN20" s="1534">
        <v>2</v>
      </c>
      <c r="FO20" s="1534">
        <v>18</v>
      </c>
      <c r="FP20" s="1534">
        <v>10</v>
      </c>
      <c r="FQ20" s="1534">
        <v>4</v>
      </c>
      <c r="FR20" s="1534">
        <v>1</v>
      </c>
      <c r="FS20" s="1534">
        <v>4</v>
      </c>
      <c r="FT20" s="1534">
        <v>0</v>
      </c>
      <c r="FU20" s="1534">
        <v>31</v>
      </c>
      <c r="FV20" s="1534">
        <v>5</v>
      </c>
      <c r="FW20" s="1534">
        <v>8</v>
      </c>
      <c r="FX20" s="1534">
        <v>19</v>
      </c>
      <c r="FY20" s="1534">
        <v>17</v>
      </c>
      <c r="FZ20" s="1534">
        <v>12</v>
      </c>
      <c r="GA20" s="1534">
        <v>0</v>
      </c>
      <c r="GB20" s="1534">
        <v>11</v>
      </c>
      <c r="GC20" s="1534">
        <v>11</v>
      </c>
      <c r="GD20" s="1534">
        <v>15</v>
      </c>
      <c r="GE20" s="1534">
        <v>9</v>
      </c>
      <c r="GF20" s="1534">
        <v>0</v>
      </c>
      <c r="GG20" s="1534">
        <v>11</v>
      </c>
      <c r="GH20" s="1534">
        <v>8</v>
      </c>
      <c r="GI20" s="1534">
        <v>28</v>
      </c>
      <c r="GJ20" s="1534">
        <v>0</v>
      </c>
      <c r="GK20" s="1534">
        <v>7</v>
      </c>
      <c r="GL20" s="1534">
        <v>0</v>
      </c>
      <c r="GM20" s="1534">
        <v>9</v>
      </c>
      <c r="GN20" s="1534">
        <v>9</v>
      </c>
      <c r="GO20" s="1534">
        <v>12</v>
      </c>
      <c r="GP20" s="1534">
        <v>7</v>
      </c>
      <c r="GQ20" s="1534">
        <v>0</v>
      </c>
      <c r="GR20" s="1534">
        <v>0</v>
      </c>
      <c r="GS20" s="1534">
        <v>0</v>
      </c>
      <c r="GT20" s="1534">
        <v>21</v>
      </c>
      <c r="GU20" s="1534">
        <v>17</v>
      </c>
      <c r="GV20" s="1534">
        <v>0</v>
      </c>
      <c r="GW20" s="1534">
        <v>18</v>
      </c>
      <c r="GX20" s="1534">
        <v>9</v>
      </c>
      <c r="GY20" s="1534">
        <v>10</v>
      </c>
      <c r="GZ20" s="1534">
        <v>1</v>
      </c>
      <c r="HA20" s="1534">
        <v>7</v>
      </c>
      <c r="HB20" s="1534">
        <v>3</v>
      </c>
      <c r="HC20" s="1534">
        <v>14</v>
      </c>
      <c r="HD20" s="1534">
        <v>7</v>
      </c>
      <c r="HE20" s="1534">
        <v>0</v>
      </c>
      <c r="HF20" s="1534">
        <v>7</v>
      </c>
      <c r="HG20" s="1534">
        <v>3</v>
      </c>
      <c r="HH20" s="1534">
        <v>8</v>
      </c>
      <c r="HI20" s="1534">
        <v>6</v>
      </c>
      <c r="HJ20" s="1534">
        <v>0</v>
      </c>
      <c r="HK20" s="1534">
        <v>5</v>
      </c>
      <c r="HL20" s="1534">
        <v>5</v>
      </c>
      <c r="HM20" s="1534">
        <v>6</v>
      </c>
      <c r="HN20" s="1534">
        <v>11</v>
      </c>
      <c r="HO20" s="1534">
        <v>11</v>
      </c>
      <c r="HP20" s="1534">
        <v>3</v>
      </c>
      <c r="HQ20" s="1534">
        <v>9</v>
      </c>
      <c r="HR20" s="1534">
        <v>1</v>
      </c>
      <c r="HS20" s="1534">
        <v>8</v>
      </c>
      <c r="HT20" s="1534">
        <v>9</v>
      </c>
      <c r="HU20" s="1534">
        <v>7</v>
      </c>
      <c r="HV20" s="1534">
        <v>5</v>
      </c>
      <c r="HW20" s="1534">
        <v>6</v>
      </c>
      <c r="HX20" s="1534">
        <v>13</v>
      </c>
      <c r="HY20" s="1534">
        <v>0</v>
      </c>
      <c r="HZ20" s="1534"/>
      <c r="IA20" s="1534">
        <v>14</v>
      </c>
      <c r="IB20" s="1534">
        <v>13</v>
      </c>
      <c r="IC20" s="1534">
        <v>24</v>
      </c>
      <c r="ID20" s="1534">
        <v>3</v>
      </c>
      <c r="IE20" s="1534">
        <v>7</v>
      </c>
      <c r="IF20" s="1534">
        <v>0</v>
      </c>
      <c r="IG20" s="1534">
        <v>0</v>
      </c>
      <c r="IH20" s="1534">
        <v>17</v>
      </c>
      <c r="II20" s="1534">
        <v>9</v>
      </c>
      <c r="IJ20" s="1534">
        <v>5</v>
      </c>
      <c r="IK20" s="1534">
        <v>15</v>
      </c>
      <c r="IL20" s="1534">
        <v>24</v>
      </c>
      <c r="IM20" s="1534">
        <v>0</v>
      </c>
      <c r="IN20" s="1534">
        <v>2</v>
      </c>
      <c r="IO20" s="1534">
        <v>3</v>
      </c>
      <c r="IP20" s="1534">
        <v>11</v>
      </c>
      <c r="IQ20" s="1534">
        <v>13</v>
      </c>
      <c r="IR20" s="1534">
        <v>32</v>
      </c>
      <c r="IS20" s="1534">
        <v>5</v>
      </c>
      <c r="IT20" s="1534">
        <v>19</v>
      </c>
      <c r="IU20" s="1534">
        <v>2</v>
      </c>
      <c r="IV20" s="1534">
        <v>13</v>
      </c>
      <c r="IW20" s="1534">
        <v>9</v>
      </c>
      <c r="IX20" s="1534">
        <v>2</v>
      </c>
      <c r="IY20" s="1534">
        <v>18</v>
      </c>
      <c r="IZ20" s="1534">
        <v>6</v>
      </c>
      <c r="JA20" s="1534">
        <v>13</v>
      </c>
      <c r="JB20" s="1534"/>
      <c r="JC20" s="1534">
        <v>5</v>
      </c>
      <c r="JD20" s="1534">
        <v>2</v>
      </c>
      <c r="JE20" s="1534">
        <v>2</v>
      </c>
      <c r="JF20" s="1534">
        <v>1</v>
      </c>
      <c r="JG20" s="1534">
        <v>4</v>
      </c>
      <c r="JH20" s="1534">
        <v>0</v>
      </c>
      <c r="JI20" s="1534">
        <v>0</v>
      </c>
      <c r="JJ20" s="1534">
        <v>25</v>
      </c>
      <c r="JK20" s="1534">
        <v>4</v>
      </c>
      <c r="JL20" s="1534">
        <v>3</v>
      </c>
      <c r="JM20" s="1534">
        <v>4</v>
      </c>
      <c r="JN20" s="1534">
        <v>5</v>
      </c>
      <c r="JO20" s="1534">
        <v>2</v>
      </c>
      <c r="JP20" s="1534">
        <v>3</v>
      </c>
      <c r="JQ20" s="1534">
        <v>3</v>
      </c>
      <c r="JR20" s="1534">
        <v>2</v>
      </c>
      <c r="JS20" s="1534">
        <v>4</v>
      </c>
      <c r="JT20" s="1534">
        <v>0</v>
      </c>
      <c r="JU20" s="1534">
        <v>9</v>
      </c>
      <c r="JV20" s="1534">
        <v>1</v>
      </c>
      <c r="JW20" s="1534">
        <v>0</v>
      </c>
      <c r="JX20" s="1534">
        <v>25</v>
      </c>
      <c r="JY20" s="1534">
        <v>5</v>
      </c>
      <c r="JZ20" s="1534">
        <v>7</v>
      </c>
      <c r="KA20" s="1534">
        <v>0</v>
      </c>
      <c r="KB20" s="1534">
        <v>17</v>
      </c>
      <c r="KC20" s="1534">
        <v>4</v>
      </c>
      <c r="KD20" s="1534">
        <v>54</v>
      </c>
      <c r="KE20" s="1534">
        <v>0</v>
      </c>
      <c r="KF20" s="1534">
        <v>19</v>
      </c>
      <c r="KG20" s="1534">
        <v>5</v>
      </c>
      <c r="KH20" s="1534">
        <v>0</v>
      </c>
      <c r="KI20" s="1534">
        <v>13</v>
      </c>
      <c r="KJ20" s="1534">
        <v>15</v>
      </c>
      <c r="KK20" s="1534">
        <v>9</v>
      </c>
      <c r="KL20" s="1534">
        <v>4</v>
      </c>
      <c r="KM20" s="1534">
        <v>13</v>
      </c>
      <c r="KN20" s="1534">
        <v>4</v>
      </c>
      <c r="KO20" s="1534">
        <v>3</v>
      </c>
      <c r="KP20" s="1534">
        <v>4</v>
      </c>
      <c r="KQ20" s="1534">
        <v>8</v>
      </c>
      <c r="KR20" s="1534">
        <v>20</v>
      </c>
      <c r="KS20" s="1534">
        <v>6</v>
      </c>
      <c r="KT20" s="1534">
        <v>4</v>
      </c>
      <c r="KU20" s="1534">
        <v>0</v>
      </c>
      <c r="KV20" s="1534">
        <v>22</v>
      </c>
      <c r="KW20" s="1534">
        <v>23</v>
      </c>
      <c r="KX20" s="1534">
        <v>0</v>
      </c>
      <c r="KY20" s="1534">
        <v>0</v>
      </c>
      <c r="KZ20" s="1534">
        <v>19</v>
      </c>
      <c r="LA20" s="1534">
        <v>4</v>
      </c>
      <c r="LB20" s="1534">
        <v>6</v>
      </c>
      <c r="LC20" s="1534">
        <v>2</v>
      </c>
      <c r="LD20" s="1534">
        <v>0</v>
      </c>
      <c r="LE20" s="1534">
        <v>4</v>
      </c>
      <c r="LF20" s="1534">
        <v>1</v>
      </c>
      <c r="LG20" s="1534">
        <v>3</v>
      </c>
      <c r="LH20" s="1534">
        <v>1</v>
      </c>
      <c r="LI20" s="1534">
        <v>2</v>
      </c>
      <c r="LJ20" s="1534">
        <v>5</v>
      </c>
      <c r="LK20" s="1534">
        <v>3</v>
      </c>
      <c r="LL20" s="1534">
        <v>6</v>
      </c>
      <c r="LM20" s="1534">
        <v>17</v>
      </c>
      <c r="LN20" s="1534">
        <v>0</v>
      </c>
      <c r="LO20" s="1534">
        <v>8</v>
      </c>
      <c r="LP20" s="1534">
        <v>4</v>
      </c>
      <c r="LQ20" s="1534">
        <v>26</v>
      </c>
      <c r="LR20" s="1534">
        <v>14</v>
      </c>
      <c r="LS20" s="1534">
        <v>16</v>
      </c>
      <c r="LT20" s="1534">
        <v>10</v>
      </c>
      <c r="LU20" s="1534">
        <v>9</v>
      </c>
      <c r="LV20" s="1534">
        <v>23</v>
      </c>
      <c r="LW20" s="1534">
        <v>5</v>
      </c>
      <c r="LX20" s="1534">
        <v>4</v>
      </c>
      <c r="LY20" s="1534">
        <v>7</v>
      </c>
      <c r="LZ20" s="1534">
        <v>7</v>
      </c>
      <c r="MA20" s="1534">
        <v>2</v>
      </c>
      <c r="MB20" s="1534">
        <v>4</v>
      </c>
      <c r="MC20" s="1534">
        <v>0</v>
      </c>
      <c r="MD20" s="1534">
        <v>6</v>
      </c>
      <c r="ME20" s="1534">
        <v>3</v>
      </c>
      <c r="MF20" s="1534">
        <v>0</v>
      </c>
      <c r="MG20" s="1534">
        <v>0</v>
      </c>
      <c r="MH20" s="1534">
        <v>7</v>
      </c>
      <c r="MI20" s="1534">
        <v>1</v>
      </c>
      <c r="MJ20" s="1534">
        <v>1</v>
      </c>
      <c r="MK20" s="1534">
        <v>5</v>
      </c>
      <c r="ML20" s="1534">
        <v>0</v>
      </c>
      <c r="MM20" s="1534">
        <v>0</v>
      </c>
      <c r="MN20" s="1534">
        <v>0</v>
      </c>
      <c r="MO20" s="1534">
        <v>0</v>
      </c>
      <c r="MP20" s="1534">
        <v>0</v>
      </c>
      <c r="MQ20" s="1534">
        <v>0</v>
      </c>
      <c r="MR20" s="1534">
        <v>0</v>
      </c>
      <c r="MS20" s="1534">
        <v>0</v>
      </c>
      <c r="MT20" s="1534">
        <v>0</v>
      </c>
      <c r="MU20" s="1534">
        <v>0</v>
      </c>
      <c r="MV20" s="1534">
        <v>1</v>
      </c>
      <c r="MW20" s="1534">
        <v>0</v>
      </c>
      <c r="MX20" s="1534">
        <v>0</v>
      </c>
      <c r="MY20" s="1534">
        <v>0</v>
      </c>
      <c r="MZ20" s="1534">
        <v>0</v>
      </c>
      <c r="NA20" s="1534">
        <v>0</v>
      </c>
      <c r="NB20" s="1534">
        <v>0</v>
      </c>
      <c r="NC20" s="1534">
        <v>0</v>
      </c>
      <c r="ND20" s="1534">
        <v>0</v>
      </c>
      <c r="NE20" s="1534">
        <v>0</v>
      </c>
      <c r="NF20" s="1534">
        <v>0</v>
      </c>
      <c r="NG20" s="1534">
        <v>0</v>
      </c>
      <c r="NH20" s="1534">
        <v>0</v>
      </c>
      <c r="NI20" s="1534">
        <v>0</v>
      </c>
      <c r="NJ20" s="1534">
        <v>0</v>
      </c>
      <c r="NK20" s="1534">
        <v>0</v>
      </c>
      <c r="NL20" s="1534">
        <v>0</v>
      </c>
      <c r="NM20" s="1534">
        <v>0</v>
      </c>
      <c r="NN20" s="1534">
        <v>0</v>
      </c>
      <c r="NO20" s="1534">
        <v>0</v>
      </c>
      <c r="NP20" s="1534">
        <v>0</v>
      </c>
      <c r="NQ20" s="1534">
        <v>0</v>
      </c>
      <c r="NR20" s="1534">
        <v>0</v>
      </c>
      <c r="NS20" s="1534">
        <v>0</v>
      </c>
      <c r="NT20" s="1534">
        <v>0</v>
      </c>
      <c r="NU20" s="1534">
        <v>0</v>
      </c>
      <c r="NV20" s="1534">
        <v>0</v>
      </c>
      <c r="NW20" s="1534">
        <v>0</v>
      </c>
      <c r="NX20" s="1534">
        <v>0</v>
      </c>
      <c r="NY20" s="1534">
        <v>0</v>
      </c>
      <c r="NZ20" s="1534">
        <v>0</v>
      </c>
      <c r="OA20" s="1534">
        <v>0</v>
      </c>
      <c r="OB20" s="1534">
        <v>0</v>
      </c>
      <c r="OC20" s="1534">
        <v>0</v>
      </c>
      <c r="OD20" s="1534">
        <v>0</v>
      </c>
      <c r="OE20" s="1534">
        <v>0</v>
      </c>
      <c r="OF20" s="1534">
        <v>0</v>
      </c>
      <c r="OG20" s="1534">
        <v>0</v>
      </c>
      <c r="OH20" s="1534">
        <v>0</v>
      </c>
      <c r="OI20" s="1534">
        <v>0</v>
      </c>
      <c r="OJ20" s="1534">
        <v>0</v>
      </c>
      <c r="OK20" s="1534">
        <v>0</v>
      </c>
      <c r="OL20" s="1534">
        <v>1</v>
      </c>
      <c r="OM20" s="1534">
        <v>0</v>
      </c>
      <c r="ON20" s="1534">
        <v>0</v>
      </c>
      <c r="OO20" s="1534">
        <v>0</v>
      </c>
      <c r="OP20" s="1534">
        <v>0</v>
      </c>
      <c r="OQ20" s="1534">
        <v>0</v>
      </c>
      <c r="OR20" s="1534">
        <v>0</v>
      </c>
      <c r="OS20" s="1534">
        <v>0</v>
      </c>
      <c r="OT20" s="1534">
        <v>0</v>
      </c>
      <c r="OU20" s="1534">
        <v>0</v>
      </c>
      <c r="OV20" s="1534">
        <v>0</v>
      </c>
      <c r="OW20" s="1534">
        <v>0</v>
      </c>
      <c r="OX20" s="1534">
        <v>0</v>
      </c>
      <c r="OY20" s="1534">
        <v>0</v>
      </c>
      <c r="OZ20" s="1534">
        <v>0</v>
      </c>
      <c r="PA20" s="1534">
        <v>0</v>
      </c>
      <c r="PB20" s="1534">
        <v>0</v>
      </c>
      <c r="PC20" s="1534">
        <v>0</v>
      </c>
      <c r="PD20" s="1534">
        <v>0</v>
      </c>
      <c r="PE20" s="1534">
        <v>0</v>
      </c>
      <c r="PF20" s="1534">
        <v>0</v>
      </c>
      <c r="PG20" s="1534">
        <v>0</v>
      </c>
      <c r="PH20" s="1534">
        <v>0</v>
      </c>
      <c r="PI20" s="1534">
        <v>0</v>
      </c>
      <c r="PJ20" s="1534">
        <v>0</v>
      </c>
      <c r="PK20" s="1534">
        <v>0</v>
      </c>
      <c r="PL20" s="1534">
        <v>0</v>
      </c>
      <c r="PM20" s="1534">
        <v>0</v>
      </c>
      <c r="PN20" s="1534">
        <v>0</v>
      </c>
      <c r="PO20" s="1534">
        <v>1</v>
      </c>
      <c r="PP20" s="1534">
        <v>0</v>
      </c>
      <c r="PQ20" s="1534">
        <v>0</v>
      </c>
      <c r="PR20" s="1534">
        <v>0</v>
      </c>
      <c r="PS20" s="1534">
        <v>0</v>
      </c>
      <c r="PT20" s="1534">
        <v>0</v>
      </c>
      <c r="PU20" s="1534">
        <v>0</v>
      </c>
      <c r="PV20" s="1534">
        <v>0</v>
      </c>
      <c r="PW20" s="1534">
        <v>0</v>
      </c>
      <c r="PX20" s="1534">
        <v>0</v>
      </c>
      <c r="PY20" s="1534">
        <v>0</v>
      </c>
      <c r="PZ20" s="1534">
        <v>0</v>
      </c>
      <c r="QA20" s="1534">
        <v>0</v>
      </c>
      <c r="QB20" s="1534">
        <v>0</v>
      </c>
      <c r="QC20" s="1534">
        <v>0</v>
      </c>
      <c r="QD20" s="1534">
        <v>0</v>
      </c>
      <c r="QE20" s="1534">
        <v>0</v>
      </c>
      <c r="QF20" s="1534">
        <v>0</v>
      </c>
      <c r="QG20" s="1534">
        <v>0</v>
      </c>
      <c r="QH20" s="1534">
        <v>0</v>
      </c>
      <c r="QI20" s="1534">
        <v>0</v>
      </c>
      <c r="QJ20" s="1534">
        <v>0</v>
      </c>
      <c r="QK20" s="1534">
        <v>0</v>
      </c>
      <c r="QL20" s="1534">
        <v>0</v>
      </c>
      <c r="QM20" s="1534">
        <v>0</v>
      </c>
      <c r="QN20" s="1534">
        <v>0</v>
      </c>
      <c r="QO20" s="1534">
        <v>0</v>
      </c>
      <c r="QP20" s="1534">
        <v>0</v>
      </c>
      <c r="QQ20" s="1534">
        <v>0</v>
      </c>
      <c r="QR20" s="1534">
        <v>0</v>
      </c>
      <c r="QS20" s="1534">
        <v>0</v>
      </c>
      <c r="QT20" s="1534">
        <v>0</v>
      </c>
      <c r="QU20" s="1534">
        <v>0</v>
      </c>
      <c r="QV20" s="1534">
        <v>0</v>
      </c>
      <c r="QW20" s="1534">
        <v>0</v>
      </c>
      <c r="QX20" s="1534">
        <v>0</v>
      </c>
      <c r="QY20" s="1534">
        <v>0</v>
      </c>
      <c r="QZ20" s="1534">
        <v>0</v>
      </c>
      <c r="RA20" s="1534">
        <v>0</v>
      </c>
      <c r="RB20" s="1534">
        <v>0</v>
      </c>
      <c r="RC20" s="1534">
        <v>0</v>
      </c>
      <c r="RD20" s="1534">
        <v>0</v>
      </c>
      <c r="RE20" s="1534">
        <v>0</v>
      </c>
      <c r="RF20" s="1534">
        <v>0</v>
      </c>
      <c r="RG20" s="1534">
        <v>0</v>
      </c>
    </row>
    <row r="21" spans="1:475" x14ac:dyDescent="0.25">
      <c r="B21" s="4636"/>
      <c r="AK21" s="2702"/>
      <c r="AL21" s="2702"/>
      <c r="AM21" s="2702"/>
      <c r="AN21" s="2702"/>
      <c r="AO21" s="2702"/>
      <c r="AP21" s="2702"/>
      <c r="AQ21" s="2702"/>
      <c r="AR21" s="2702"/>
      <c r="AS21" s="2702"/>
      <c r="AT21" s="2702"/>
      <c r="AU21" s="2702"/>
      <c r="AV21" s="2702"/>
      <c r="AW21" s="2702"/>
      <c r="AX21" s="2702"/>
      <c r="AY21" s="2702"/>
      <c r="AZ21" s="2702"/>
      <c r="BA21" s="2702"/>
      <c r="BB21" s="2702"/>
      <c r="BC21" s="2702"/>
      <c r="BD21" s="2702"/>
      <c r="BE21" s="2702"/>
      <c r="BF21" s="2702"/>
      <c r="BG21" s="2702"/>
      <c r="BH21" s="2702"/>
      <c r="BI21" s="2702"/>
      <c r="BJ21" s="2702"/>
      <c r="BK21" s="2702"/>
      <c r="BL21" s="2702"/>
      <c r="BM21" s="2702"/>
      <c r="BN21" s="2702"/>
      <c r="BO21" s="2702"/>
      <c r="BP21" s="2702"/>
      <c r="BQ21" s="2702"/>
      <c r="BR21" s="2702"/>
      <c r="BS21" s="2702"/>
      <c r="BT21" s="2702"/>
      <c r="BU21" s="2702"/>
      <c r="BV21" s="2702"/>
      <c r="BW21" s="2702"/>
      <c r="BX21" s="2702"/>
      <c r="BY21" s="2702"/>
      <c r="BZ21" s="2702"/>
      <c r="CA21" s="2702"/>
      <c r="CB21" s="2702"/>
      <c r="CC21" s="2702"/>
      <c r="CD21" s="2702"/>
      <c r="CE21" s="2702"/>
      <c r="CF21" s="2702"/>
      <c r="CG21" s="2702"/>
      <c r="CH21" s="2702"/>
      <c r="CI21" s="2702"/>
      <c r="CJ21" s="2702"/>
      <c r="CK21" s="2702"/>
      <c r="CL21" s="2702"/>
      <c r="CM21" s="2702"/>
      <c r="CN21" s="2702"/>
      <c r="CO21" s="2702"/>
      <c r="CP21" s="2702"/>
      <c r="CQ21" s="2702"/>
      <c r="CR21" s="2702"/>
      <c r="CS21" s="2702"/>
      <c r="CT21" s="2702"/>
      <c r="CU21" s="2702"/>
      <c r="CV21" s="2702"/>
      <c r="CW21" s="2702"/>
      <c r="CX21" s="2702"/>
      <c r="CY21" s="2702"/>
      <c r="CZ21" s="2702"/>
      <c r="DA21" s="2702"/>
      <c r="DB21" s="2702"/>
      <c r="DC21" s="2702"/>
      <c r="DD21" s="2702"/>
      <c r="DE21" s="2702"/>
      <c r="DF21" s="2702"/>
      <c r="DG21" s="2702"/>
      <c r="DH21" s="2702"/>
      <c r="DI21" s="2702"/>
      <c r="DJ21" s="2702"/>
      <c r="DK21" s="2702"/>
      <c r="DL21" s="2702"/>
      <c r="DM21" s="2702"/>
      <c r="DN21" s="2702"/>
      <c r="DO21" s="2702"/>
      <c r="DP21" s="2702"/>
      <c r="DQ21" s="2702"/>
      <c r="DR21" s="2702"/>
      <c r="DS21" s="2702"/>
      <c r="DT21" s="2702"/>
      <c r="DU21" s="2702"/>
      <c r="DV21" s="2702"/>
      <c r="DW21" s="2702"/>
      <c r="DX21" s="2702"/>
      <c r="DY21" s="2702"/>
      <c r="DZ21" s="2702"/>
      <c r="EA21" s="2702"/>
      <c r="EB21" s="2702"/>
      <c r="EC21" s="2702"/>
      <c r="ED21" s="2702"/>
      <c r="EE21" s="2702"/>
      <c r="EF21" s="2702"/>
      <c r="EG21" s="2702"/>
      <c r="EH21" s="2702"/>
      <c r="EI21" s="2702"/>
      <c r="EJ21" s="2702"/>
      <c r="EK21" s="2702"/>
      <c r="EL21" s="2702"/>
      <c r="EM21" s="2702"/>
      <c r="EN21" s="2702"/>
      <c r="EO21" s="2702"/>
      <c r="EP21" s="2702"/>
      <c r="EQ21" s="2702"/>
      <c r="ER21" s="2702"/>
      <c r="ES21" s="2702"/>
      <c r="ET21" s="2702"/>
      <c r="EU21" s="2702"/>
      <c r="EV21" s="2702"/>
      <c r="EW21" s="2702"/>
      <c r="EX21" s="2702"/>
      <c r="EY21" s="2702"/>
      <c r="EZ21" s="2702"/>
      <c r="FA21" s="2702"/>
      <c r="FB21" s="2702"/>
      <c r="FC21" s="2702"/>
      <c r="FD21" s="2702"/>
      <c r="FE21" s="2702"/>
      <c r="FF21" s="2702"/>
      <c r="FG21" s="2702"/>
      <c r="FH21" s="2702"/>
      <c r="FI21" s="2702"/>
      <c r="FJ21" s="2702"/>
      <c r="FK21" s="2702"/>
      <c r="FL21" s="2702"/>
      <c r="FM21" s="2702"/>
      <c r="FN21" s="2702"/>
      <c r="FO21" s="2702"/>
      <c r="FP21" s="2702"/>
      <c r="FQ21" s="2702"/>
      <c r="FR21" s="2702"/>
      <c r="FS21" s="2702"/>
      <c r="FT21" s="2702"/>
      <c r="FU21" s="2702"/>
      <c r="FV21" s="2702"/>
      <c r="FW21" s="2702"/>
      <c r="FX21" s="2702"/>
      <c r="FY21" s="2702"/>
      <c r="FZ21" s="2702"/>
      <c r="GA21" s="2702"/>
      <c r="GB21" s="2702"/>
      <c r="GC21" s="2702"/>
      <c r="GD21" s="2702"/>
      <c r="GE21" s="2702"/>
      <c r="GF21" s="2702"/>
      <c r="GG21" s="2702"/>
      <c r="GH21" s="2702"/>
      <c r="GI21" s="2702"/>
      <c r="GJ21" s="2702"/>
      <c r="GK21" s="2702"/>
      <c r="GL21" s="2702"/>
      <c r="GM21" s="2702"/>
      <c r="GN21" s="2702"/>
      <c r="GO21" s="2702"/>
      <c r="GP21" s="2702"/>
      <c r="GQ21" s="2702"/>
      <c r="GR21" s="2702"/>
      <c r="GS21" s="2702"/>
      <c r="GT21" s="2702"/>
      <c r="GU21" s="2702"/>
      <c r="GV21" s="2702"/>
      <c r="GW21" s="2702"/>
      <c r="GX21" s="2702"/>
      <c r="GY21" s="2702"/>
      <c r="GZ21" s="2702"/>
      <c r="HA21" s="2702"/>
      <c r="HB21" s="2702"/>
      <c r="HC21" s="2702"/>
      <c r="HD21" s="2702"/>
      <c r="HE21" s="2702"/>
      <c r="HF21" s="2702"/>
      <c r="HG21" s="2702"/>
      <c r="HH21" s="2702"/>
      <c r="HI21" s="2702"/>
      <c r="HJ21" s="2702"/>
      <c r="HK21" s="2702"/>
      <c r="HL21" s="2702"/>
      <c r="HM21" s="2702"/>
      <c r="HN21" s="2702"/>
      <c r="HO21" s="2702"/>
      <c r="HP21" s="2702"/>
      <c r="HQ21" s="2702"/>
      <c r="HR21" s="2702"/>
      <c r="HS21" s="2702"/>
      <c r="HT21" s="2702"/>
      <c r="HU21" s="2702"/>
      <c r="HV21" s="2702"/>
      <c r="HW21" s="2702"/>
      <c r="HX21" s="2702"/>
      <c r="HY21" s="2702"/>
      <c r="HZ21" s="2702"/>
      <c r="IA21" s="2702"/>
      <c r="IB21" s="2702"/>
      <c r="IC21" s="2702"/>
      <c r="ID21" s="2702"/>
      <c r="IE21" s="2702"/>
      <c r="IF21" s="2702"/>
      <c r="IG21" s="2702"/>
      <c r="IH21" s="2702"/>
      <c r="II21" s="2702"/>
      <c r="IJ21" s="2702"/>
      <c r="IK21" s="2702"/>
      <c r="IL21" s="2702"/>
      <c r="IM21" s="2702"/>
      <c r="IN21" s="2702"/>
      <c r="IO21" s="2702"/>
      <c r="IP21" s="2702"/>
      <c r="IQ21" s="2702"/>
      <c r="IR21" s="2702"/>
      <c r="IS21" s="2702"/>
      <c r="IT21" s="2702"/>
      <c r="IU21" s="2702"/>
      <c r="IV21" s="2702"/>
      <c r="IW21" s="2702"/>
      <c r="IX21" s="2702"/>
      <c r="IY21" s="2702"/>
      <c r="IZ21" s="2702"/>
      <c r="JA21" s="2702"/>
      <c r="JB21" s="2702"/>
      <c r="JC21" s="2702"/>
      <c r="JD21" s="2702"/>
      <c r="JE21" s="2702"/>
      <c r="JF21" s="2702"/>
      <c r="JG21" s="2702"/>
      <c r="JH21" s="2702"/>
      <c r="JI21" s="2702"/>
      <c r="JJ21" s="2702"/>
      <c r="JK21" s="2702"/>
      <c r="JL21" s="2702"/>
      <c r="JM21" s="2702"/>
      <c r="JN21" s="2702"/>
      <c r="JO21" s="2702"/>
      <c r="JP21" s="2702"/>
      <c r="JQ21" s="2702"/>
      <c r="JR21" s="2702"/>
      <c r="JS21" s="2702"/>
      <c r="JT21" s="2702"/>
      <c r="JU21" s="2702"/>
      <c r="JV21" s="2702"/>
      <c r="JW21" s="2702"/>
      <c r="JX21" s="2702"/>
      <c r="JY21" s="2702"/>
      <c r="JZ21" s="2702"/>
      <c r="KA21" s="2702"/>
      <c r="KB21" s="2702"/>
      <c r="KC21" s="2702"/>
      <c r="KD21" s="2702"/>
      <c r="KE21" s="2702"/>
      <c r="KF21" s="2702"/>
      <c r="KG21" s="2702"/>
      <c r="KH21" s="2702"/>
      <c r="KI21" s="2702"/>
      <c r="KJ21" s="2702"/>
      <c r="KK21" s="2702"/>
      <c r="KL21" s="2702"/>
      <c r="KM21" s="2702"/>
      <c r="KN21" s="2702"/>
      <c r="KO21" s="2702"/>
      <c r="KP21" s="2702"/>
      <c r="KQ21" s="2702"/>
      <c r="KR21" s="2702"/>
      <c r="KS21" s="2702"/>
      <c r="KT21" s="2702"/>
      <c r="KU21" s="2702"/>
      <c r="KV21" s="2702"/>
      <c r="KW21" s="2702"/>
      <c r="KX21" s="2702"/>
      <c r="KY21" s="2702"/>
      <c r="KZ21" s="2702"/>
      <c r="LA21" s="2702"/>
      <c r="LB21" s="2702"/>
      <c r="LC21" s="2702"/>
      <c r="LD21" s="2702"/>
      <c r="LE21" s="2702"/>
      <c r="LF21" s="2702"/>
      <c r="LG21" s="2702"/>
      <c r="LH21" s="2702"/>
      <c r="LI21" s="2702"/>
      <c r="LJ21" s="2702"/>
      <c r="LK21" s="2702"/>
      <c r="LL21" s="2702"/>
      <c r="LM21" s="2702"/>
      <c r="LN21" s="2702"/>
      <c r="LO21" s="2702"/>
      <c r="LP21" s="2702"/>
      <c r="LQ21" s="2702"/>
      <c r="LR21" s="2702"/>
      <c r="LS21" s="2702"/>
      <c r="LT21" s="2702"/>
      <c r="LU21" s="2702"/>
      <c r="LV21" s="2702"/>
      <c r="LW21" s="2702"/>
      <c r="LX21" s="2702"/>
      <c r="LY21" s="2702"/>
      <c r="LZ21" s="2702"/>
      <c r="MA21" s="2702"/>
      <c r="MB21" s="2702"/>
      <c r="MC21" s="2702"/>
      <c r="MD21" s="2702"/>
      <c r="ME21" s="2702"/>
      <c r="MF21" s="2702"/>
      <c r="MG21" s="2702"/>
      <c r="MH21" s="2702"/>
      <c r="MI21" s="2702"/>
      <c r="MJ21" s="2702"/>
      <c r="MK21" s="2702"/>
      <c r="ML21" s="2702"/>
      <c r="MM21" s="2702"/>
      <c r="MN21" s="2702"/>
      <c r="MO21" s="2702"/>
      <c r="MP21" s="2702"/>
      <c r="MQ21" s="2702"/>
      <c r="MR21" s="2702"/>
      <c r="MS21" s="2702"/>
      <c r="MT21" s="2702"/>
      <c r="MU21" s="2702"/>
      <c r="MV21" s="2702"/>
      <c r="MW21" s="2702"/>
      <c r="MX21" s="2702"/>
      <c r="MY21" s="2702"/>
      <c r="MZ21" s="2702"/>
      <c r="NA21" s="2702"/>
      <c r="NB21" s="2702"/>
      <c r="NC21" s="2702"/>
      <c r="ND21" s="2702"/>
      <c r="NE21" s="2702"/>
      <c r="NF21" s="2702"/>
      <c r="NG21" s="2702"/>
      <c r="NH21" s="2702"/>
      <c r="NI21" s="2702"/>
      <c r="NJ21" s="2702"/>
      <c r="NK21" s="2702"/>
      <c r="NL21" s="2702"/>
      <c r="NM21" s="2702"/>
      <c r="NN21" s="2702"/>
      <c r="NO21" s="2702"/>
      <c r="NP21" s="2702"/>
      <c r="NQ21" s="2702"/>
      <c r="NR21" s="2702"/>
      <c r="NS21" s="2702"/>
      <c r="NT21" s="2702"/>
      <c r="NU21" s="2702"/>
      <c r="NV21" s="2702"/>
      <c r="NW21" s="2702"/>
      <c r="NX21" s="2702"/>
      <c r="NY21" s="2702"/>
      <c r="NZ21" s="2702"/>
      <c r="OA21" s="2702"/>
      <c r="OB21" s="2702"/>
      <c r="OC21" s="2702"/>
      <c r="OD21" s="2702"/>
      <c r="OE21" s="2702"/>
      <c r="OF21" s="2702"/>
      <c r="OG21" s="2702"/>
      <c r="OH21" s="2702"/>
      <c r="OI21" s="2702"/>
      <c r="OJ21" s="2702"/>
      <c r="OK21" s="2702"/>
      <c r="OL21" s="2702"/>
      <c r="OM21" s="2702"/>
      <c r="ON21" s="2702"/>
      <c r="OO21" s="2702"/>
      <c r="OP21" s="2702"/>
      <c r="OQ21" s="2702"/>
      <c r="OR21" s="2702"/>
      <c r="OS21" s="2702"/>
      <c r="OT21" s="2702"/>
      <c r="OU21" s="2702"/>
      <c r="OV21" s="2702"/>
      <c r="OW21" s="2702"/>
      <c r="OX21" s="2702"/>
      <c r="OY21" s="2702"/>
      <c r="OZ21" s="2702"/>
      <c r="PA21" s="2702"/>
      <c r="PB21" s="2702"/>
      <c r="PC21" s="2702"/>
      <c r="PD21" s="2702"/>
      <c r="PE21" s="2702"/>
      <c r="PF21" s="2702"/>
      <c r="PG21" s="2702"/>
      <c r="PH21" s="2702"/>
      <c r="PI21" s="2702"/>
      <c r="PJ21" s="2702"/>
      <c r="PK21" s="2702"/>
      <c r="PL21" s="2702"/>
      <c r="PM21" s="2702"/>
      <c r="PN21" s="2702"/>
      <c r="PO21" s="2702"/>
      <c r="PP21" s="2702"/>
      <c r="PQ21" s="2702"/>
      <c r="PR21" s="2702"/>
      <c r="PS21" s="2702"/>
      <c r="PT21" s="2702"/>
      <c r="PU21" s="2702"/>
      <c r="PV21" s="2702"/>
      <c r="PW21" s="2702"/>
      <c r="PX21" s="2702"/>
      <c r="PY21" s="2702"/>
      <c r="PZ21" s="2702"/>
      <c r="QA21" s="2702"/>
      <c r="QB21" s="2702"/>
      <c r="QC21" s="2702"/>
      <c r="QD21" s="2702"/>
      <c r="QE21" s="2702"/>
      <c r="QF21" s="2702"/>
      <c r="QG21" s="2702"/>
      <c r="QH21" s="2702"/>
      <c r="QI21" s="2702"/>
      <c r="QJ21" s="2702"/>
      <c r="QK21" s="2702"/>
      <c r="QL21" s="2702"/>
      <c r="QM21" s="2702"/>
      <c r="QN21" s="2702"/>
      <c r="QO21" s="2702"/>
      <c r="QP21" s="2702"/>
      <c r="QQ21" s="2702"/>
      <c r="QR21" s="2702"/>
      <c r="QS21" s="2702"/>
      <c r="QT21" s="2702"/>
      <c r="QU21" s="2702"/>
      <c r="QV21" s="2702"/>
      <c r="QW21" s="2702"/>
      <c r="QX21" s="2702"/>
      <c r="QY21" s="2702"/>
      <c r="QZ21" s="2702"/>
      <c r="RA21" s="2702"/>
      <c r="RB21" s="2702"/>
      <c r="RC21" s="2702"/>
      <c r="RD21" s="2702"/>
      <c r="RE21" s="2702"/>
      <c r="RF21" s="2702"/>
      <c r="RG21" s="2702"/>
    </row>
    <row r="22" spans="1:475" x14ac:dyDescent="0.25">
      <c r="A22" s="3125" t="s">
        <v>466</v>
      </c>
      <c r="B22" s="4636"/>
      <c r="FN22" s="2702"/>
      <c r="FO22" s="2702"/>
      <c r="FP22" s="2702"/>
      <c r="FQ22" s="2702"/>
      <c r="FR22" s="2702"/>
      <c r="FS22" s="2702"/>
      <c r="FT22" s="2702"/>
      <c r="FU22" s="2702"/>
      <c r="FV22" s="2702"/>
      <c r="FW22" s="2702"/>
      <c r="FX22" s="2702"/>
      <c r="FY22" s="2702"/>
      <c r="FZ22" s="2702"/>
      <c r="GA22" s="2702"/>
      <c r="GB22" s="2702"/>
      <c r="GC22" s="2702"/>
      <c r="GD22" s="2702"/>
      <c r="GE22" s="2702"/>
      <c r="GF22" s="2702"/>
      <c r="GG22" s="2702"/>
      <c r="GH22" s="2702"/>
      <c r="GI22" s="2702"/>
      <c r="GJ22" s="2702"/>
      <c r="GK22" s="2702"/>
      <c r="GL22" s="2702"/>
      <c r="GM22" s="2702"/>
      <c r="GN22" s="2702"/>
      <c r="GO22" s="2702"/>
      <c r="GP22" s="2702"/>
      <c r="GQ22" s="2702"/>
      <c r="GR22" s="2702"/>
      <c r="GS22" s="2702"/>
      <c r="GT22" s="2702"/>
      <c r="GU22" s="2702"/>
      <c r="GV22" s="2702"/>
      <c r="GW22" s="2702"/>
      <c r="GX22" s="2702"/>
      <c r="GY22" s="2702"/>
      <c r="GZ22" s="2702"/>
      <c r="HA22" s="2702"/>
      <c r="HB22" s="2702"/>
      <c r="HC22" s="2702"/>
      <c r="HD22" s="2702"/>
      <c r="HE22" s="2702"/>
      <c r="HF22" s="2702"/>
      <c r="HG22" s="2702"/>
      <c r="HH22" s="2702"/>
      <c r="HI22" s="2702"/>
      <c r="HJ22" s="2702"/>
      <c r="HK22" s="2702"/>
      <c r="HL22" s="2702"/>
      <c r="HM22" s="2702"/>
      <c r="HN22" s="2702"/>
      <c r="HO22" s="2702"/>
      <c r="HP22" s="2702"/>
      <c r="HQ22" s="2702"/>
      <c r="HR22" s="2702"/>
      <c r="HS22" s="2702"/>
      <c r="HT22" s="2702"/>
      <c r="HU22" s="2702"/>
      <c r="HV22" s="2702"/>
      <c r="HW22" s="2702"/>
      <c r="HX22" s="2702"/>
      <c r="HY22" s="2702"/>
      <c r="HZ22" s="2702"/>
      <c r="IA22" s="2702"/>
      <c r="IB22" s="2702"/>
      <c r="IC22" s="2702"/>
      <c r="ID22" s="2702"/>
      <c r="IE22" s="2702"/>
      <c r="IF22" s="2702"/>
      <c r="IG22" s="2702"/>
      <c r="IH22" s="2702"/>
      <c r="II22" s="2702"/>
      <c r="IJ22" s="2702"/>
      <c r="IK22" s="2702"/>
      <c r="IL22" s="2702"/>
      <c r="IM22" s="2702"/>
      <c r="IN22" s="2702"/>
      <c r="IO22" s="2702"/>
      <c r="IP22" s="2702"/>
      <c r="IQ22" s="2702"/>
      <c r="IR22" s="2702"/>
      <c r="IS22" s="2702"/>
      <c r="IT22" s="2702"/>
      <c r="IU22" s="2702"/>
      <c r="IV22" s="2702"/>
      <c r="IW22" s="2702"/>
      <c r="IX22" s="2702"/>
      <c r="IY22" s="2702"/>
      <c r="IZ22" s="2702"/>
      <c r="JA22" s="2702"/>
      <c r="JB22" s="2702"/>
      <c r="JC22" s="2702"/>
      <c r="JD22" s="2702"/>
      <c r="JE22" s="2702"/>
      <c r="JF22" s="2702"/>
      <c r="JG22" s="2702"/>
      <c r="JH22" s="2702"/>
      <c r="JI22" s="2702"/>
      <c r="JJ22" s="2702"/>
      <c r="JK22" s="2702"/>
      <c r="JL22" s="2702"/>
      <c r="JM22" s="2702"/>
      <c r="JN22" s="2702"/>
      <c r="JO22" s="2702"/>
      <c r="JP22" s="2702"/>
      <c r="JQ22" s="2702"/>
      <c r="JR22" s="2702"/>
      <c r="JS22" s="2702"/>
      <c r="JT22" s="2702"/>
      <c r="JU22" s="2702"/>
      <c r="JV22" s="2702"/>
      <c r="JW22" s="2702"/>
      <c r="JX22" s="2702"/>
      <c r="JY22" s="2702"/>
      <c r="JZ22" s="2702"/>
      <c r="KA22" s="2702"/>
      <c r="KB22" s="2702"/>
      <c r="KC22" s="2702"/>
      <c r="KD22" s="2702"/>
      <c r="KE22" s="2702"/>
      <c r="KF22" s="2702"/>
      <c r="KG22" s="2702"/>
      <c r="KH22" s="2702"/>
      <c r="KI22" s="2702"/>
      <c r="KJ22" s="2702"/>
      <c r="KK22" s="2702"/>
      <c r="KL22" s="2702"/>
      <c r="KM22" s="2702"/>
      <c r="KN22" s="2702"/>
      <c r="KO22" s="2702"/>
      <c r="KP22" s="2702"/>
      <c r="KQ22" s="2702"/>
      <c r="KR22" s="2702"/>
      <c r="KS22" s="2702"/>
      <c r="KT22" s="2702"/>
      <c r="KU22" s="2702"/>
      <c r="KV22" s="2702"/>
      <c r="KW22" s="2702"/>
      <c r="KX22" s="2702"/>
      <c r="KY22" s="2702"/>
      <c r="KZ22" s="2702"/>
      <c r="LA22" s="2702"/>
      <c r="LB22" s="2702"/>
      <c r="LC22" s="2702"/>
      <c r="LD22" s="2702"/>
      <c r="LE22" s="2702"/>
      <c r="LF22" s="2702"/>
      <c r="LG22" s="2702"/>
      <c r="LH22" s="2702"/>
      <c r="LI22" s="2702"/>
      <c r="LJ22" s="2702"/>
      <c r="LK22" s="2702"/>
      <c r="LL22" s="2702"/>
      <c r="LM22" s="2702"/>
      <c r="LN22" s="2702"/>
      <c r="LO22" s="2702"/>
      <c r="LP22" s="2702"/>
      <c r="LQ22" s="2702"/>
      <c r="LR22" s="2702"/>
      <c r="LS22" s="2702"/>
      <c r="LT22" s="2702"/>
      <c r="LU22" s="2702"/>
      <c r="LV22" s="2702"/>
      <c r="LW22" s="2702"/>
      <c r="LX22" s="2702"/>
      <c r="LY22" s="2702"/>
      <c r="LZ22" s="2702"/>
      <c r="MA22" s="2702"/>
      <c r="MB22" s="2702"/>
      <c r="MC22" s="2702"/>
      <c r="MD22" s="2702"/>
      <c r="ME22" s="2702"/>
      <c r="MF22" s="2702"/>
      <c r="MG22" s="2702"/>
      <c r="MH22" s="2702"/>
      <c r="MI22" s="2702"/>
      <c r="MJ22" s="2702"/>
      <c r="MK22" s="2702"/>
      <c r="ML22" s="2702"/>
      <c r="MM22" s="2702"/>
      <c r="MN22" s="2702"/>
      <c r="MO22" s="2702"/>
      <c r="MP22" s="2702"/>
      <c r="MQ22" s="2702"/>
      <c r="MR22" s="2702"/>
      <c r="MS22" s="2702"/>
      <c r="MT22" s="2702"/>
      <c r="MU22" s="2702"/>
      <c r="MV22" s="2702"/>
      <c r="MW22" s="2702"/>
      <c r="MX22" s="2702"/>
      <c r="MY22" s="2702"/>
      <c r="MZ22" s="2702"/>
      <c r="NA22" s="2702"/>
      <c r="NB22" s="2702"/>
      <c r="NC22" s="2702"/>
      <c r="ND22" s="2702"/>
      <c r="NE22" s="2702"/>
      <c r="NF22" s="2702"/>
      <c r="NG22" s="2702"/>
      <c r="NH22" s="2702"/>
      <c r="NI22" s="2702"/>
      <c r="NJ22" s="2702"/>
      <c r="NK22" s="2702"/>
      <c r="NL22" s="2702"/>
      <c r="NM22" s="2702"/>
      <c r="NN22" s="2702"/>
      <c r="NO22" s="2702"/>
      <c r="NP22" s="2702"/>
      <c r="NQ22" s="2702"/>
      <c r="NR22" s="2702"/>
      <c r="NS22" s="2702"/>
      <c r="NT22" s="2702"/>
      <c r="NU22" s="2702"/>
      <c r="NV22" s="2702"/>
      <c r="NW22" s="2702"/>
      <c r="NX22" s="2702"/>
      <c r="NY22" s="2702"/>
      <c r="NZ22" s="2702"/>
      <c r="OA22" s="2702"/>
      <c r="OB22" s="2702"/>
      <c r="OC22" s="2702"/>
      <c r="OD22" s="2702"/>
      <c r="OE22" s="2702"/>
      <c r="OF22" s="2702"/>
      <c r="OG22" s="2702"/>
      <c r="OH22" s="2702"/>
      <c r="OI22" s="2702"/>
      <c r="OJ22" s="2702"/>
      <c r="OK22" s="2702"/>
      <c r="OL22" s="2702"/>
      <c r="OM22" s="2702"/>
      <c r="ON22" s="2702"/>
      <c r="OO22" s="2702"/>
      <c r="OP22" s="2702"/>
      <c r="OQ22" s="2702"/>
      <c r="OR22" s="2702"/>
      <c r="OS22" s="2702"/>
      <c r="OT22" s="2702"/>
      <c r="OU22" s="2702"/>
      <c r="OV22" s="2702"/>
      <c r="OW22" s="2702"/>
      <c r="OX22" s="2702"/>
      <c r="OY22" s="2702"/>
      <c r="OZ22" s="2702"/>
      <c r="PA22" s="2702"/>
      <c r="PB22" s="2702"/>
      <c r="PC22" s="2702"/>
      <c r="PD22" s="2702"/>
      <c r="PE22" s="2702"/>
      <c r="PF22" s="2702"/>
      <c r="PG22" s="2702"/>
      <c r="PH22" s="2702"/>
      <c r="PI22" s="2702"/>
      <c r="PJ22" s="2702"/>
      <c r="PK22" s="2702"/>
      <c r="PL22" s="2702"/>
      <c r="PM22" s="2702"/>
      <c r="PN22" s="2702"/>
      <c r="PO22" s="2702"/>
      <c r="PP22" s="2702"/>
      <c r="PQ22" s="2702"/>
      <c r="PR22" s="2702"/>
      <c r="PS22" s="2702"/>
      <c r="PT22" s="2702"/>
      <c r="PU22" s="2702"/>
      <c r="PV22" s="2702"/>
      <c r="PW22" s="2702"/>
      <c r="PX22" s="2702"/>
      <c r="PY22" s="2702"/>
      <c r="PZ22" s="2702"/>
      <c r="QA22" s="2702"/>
      <c r="QB22" s="2702"/>
      <c r="QC22" s="2702"/>
      <c r="QD22" s="2702"/>
      <c r="QE22" s="2702"/>
      <c r="QF22" s="2702"/>
      <c r="QG22" s="2702"/>
      <c r="QH22" s="2702"/>
      <c r="QI22" s="2702"/>
      <c r="QJ22" s="2702"/>
      <c r="QK22" s="2702"/>
      <c r="QL22" s="2702"/>
      <c r="QM22" s="2702"/>
      <c r="QN22" s="2702"/>
      <c r="QO22" s="2702"/>
      <c r="QP22" s="2702"/>
      <c r="QQ22" s="2702"/>
      <c r="QR22" s="2702"/>
      <c r="QS22" s="2702"/>
      <c r="QT22" s="2702"/>
      <c r="QU22" s="2702"/>
      <c r="QV22" s="2702"/>
      <c r="QW22" s="2702"/>
      <c r="QX22" s="2702"/>
      <c r="QY22" s="2702"/>
      <c r="QZ22" s="2702"/>
      <c r="RA22" s="2702"/>
      <c r="RB22" s="2702"/>
      <c r="RC22" s="2702"/>
      <c r="RD22" s="2702"/>
      <c r="RE22" s="2702"/>
      <c r="RF22" s="2702"/>
      <c r="RG22" s="2702"/>
    </row>
    <row r="23" spans="1:475" ht="14.4" x14ac:dyDescent="0.3">
      <c r="A23" s="3129" t="s">
        <v>465</v>
      </c>
      <c r="B23" s="1534">
        <v>1</v>
      </c>
      <c r="C23" s="1534">
        <v>0</v>
      </c>
      <c r="D23" s="1534">
        <v>0</v>
      </c>
      <c r="E23" s="1534">
        <v>0</v>
      </c>
      <c r="F23" s="1534">
        <v>0</v>
      </c>
      <c r="G23" s="1534">
        <v>1</v>
      </c>
      <c r="H23" s="1534">
        <v>2</v>
      </c>
      <c r="I23" s="1534">
        <v>1</v>
      </c>
      <c r="J23" s="1534">
        <v>0</v>
      </c>
      <c r="K23" s="1534">
        <v>0</v>
      </c>
      <c r="L23" s="1534">
        <v>0</v>
      </c>
      <c r="M23" s="1534">
        <v>1</v>
      </c>
      <c r="N23" s="1534">
        <v>0</v>
      </c>
      <c r="O23" s="1534">
        <v>0</v>
      </c>
      <c r="P23" s="1534">
        <v>0</v>
      </c>
      <c r="Q23" s="1534">
        <v>0</v>
      </c>
      <c r="R23" s="1534">
        <v>5</v>
      </c>
      <c r="S23" s="1534">
        <v>0</v>
      </c>
      <c r="T23" s="1534">
        <v>1</v>
      </c>
      <c r="U23" s="1534">
        <v>1</v>
      </c>
      <c r="V23" s="1534">
        <v>0</v>
      </c>
      <c r="W23" s="1534">
        <v>0</v>
      </c>
      <c r="X23" s="1534">
        <v>0</v>
      </c>
      <c r="Y23" s="1534">
        <v>0</v>
      </c>
      <c r="Z23" s="1534">
        <v>0</v>
      </c>
      <c r="AA23" s="1534">
        <v>0</v>
      </c>
      <c r="AB23" s="1534">
        <v>0</v>
      </c>
      <c r="AC23" s="1534">
        <v>0</v>
      </c>
      <c r="AD23" s="1534">
        <v>0</v>
      </c>
      <c r="AE23" s="1534">
        <v>1</v>
      </c>
      <c r="AF23" s="1534">
        <v>0</v>
      </c>
      <c r="AG23" s="1534">
        <v>0</v>
      </c>
      <c r="AH23" s="1534">
        <v>0</v>
      </c>
      <c r="AI23" s="1534">
        <v>0</v>
      </c>
      <c r="AJ23" s="1534">
        <v>1</v>
      </c>
      <c r="AK23" s="1534">
        <v>1</v>
      </c>
      <c r="AL23" s="1534">
        <v>0</v>
      </c>
      <c r="AM23" s="1534">
        <v>0</v>
      </c>
      <c r="AN23" s="1534">
        <v>0</v>
      </c>
      <c r="AO23" s="1534">
        <v>0</v>
      </c>
      <c r="AP23" s="1534">
        <v>1</v>
      </c>
      <c r="AQ23" s="1534">
        <v>1</v>
      </c>
      <c r="AR23" s="1534">
        <v>0</v>
      </c>
      <c r="AS23" s="1534">
        <v>0</v>
      </c>
      <c r="AT23" s="1534">
        <v>0</v>
      </c>
      <c r="AU23" s="1534">
        <v>0</v>
      </c>
      <c r="AV23" s="1534">
        <v>0</v>
      </c>
      <c r="AW23" s="1534">
        <v>1</v>
      </c>
      <c r="AX23" s="1534">
        <v>0</v>
      </c>
      <c r="AY23" s="1534">
        <v>0</v>
      </c>
      <c r="AZ23" s="1534">
        <v>2</v>
      </c>
      <c r="BA23" s="1534">
        <v>0</v>
      </c>
      <c r="BB23" s="1534">
        <v>0</v>
      </c>
      <c r="BC23" s="1534">
        <v>1</v>
      </c>
      <c r="BD23" s="1534">
        <v>2</v>
      </c>
      <c r="BE23" s="1534">
        <v>0</v>
      </c>
      <c r="BF23" s="1534">
        <v>0</v>
      </c>
      <c r="BG23" s="1534">
        <v>1</v>
      </c>
      <c r="BH23" s="1534">
        <v>0</v>
      </c>
      <c r="BI23" s="1534">
        <v>0</v>
      </c>
      <c r="BJ23" s="1534">
        <v>1</v>
      </c>
      <c r="BK23" s="1534">
        <v>1</v>
      </c>
      <c r="BL23" s="1534">
        <v>0</v>
      </c>
      <c r="BM23" s="1534">
        <v>0</v>
      </c>
      <c r="BN23" s="1534">
        <v>0</v>
      </c>
      <c r="BO23" s="1534">
        <v>2</v>
      </c>
      <c r="BP23" s="1534">
        <v>0</v>
      </c>
      <c r="BQ23" s="1534">
        <v>0</v>
      </c>
      <c r="BR23" s="1534">
        <v>0</v>
      </c>
      <c r="BS23" s="1534">
        <v>0</v>
      </c>
      <c r="BT23" s="1534">
        <v>0</v>
      </c>
      <c r="BU23" s="1534">
        <v>0</v>
      </c>
      <c r="BV23" s="1534">
        <v>0</v>
      </c>
      <c r="BW23" s="1534">
        <v>1</v>
      </c>
      <c r="BX23" s="1534">
        <v>1</v>
      </c>
      <c r="BY23" s="1534">
        <v>0</v>
      </c>
      <c r="BZ23" s="1534">
        <v>0</v>
      </c>
      <c r="CA23" s="1534">
        <v>0</v>
      </c>
      <c r="CB23" s="1534">
        <v>1</v>
      </c>
      <c r="CC23" s="1534">
        <v>3</v>
      </c>
      <c r="CD23" s="1534">
        <v>1</v>
      </c>
      <c r="CE23" s="1534">
        <v>0</v>
      </c>
      <c r="CF23" s="1534">
        <v>0</v>
      </c>
      <c r="CG23" s="1534">
        <v>0</v>
      </c>
      <c r="CH23" s="1534">
        <v>0</v>
      </c>
      <c r="CI23" s="1534">
        <v>0</v>
      </c>
      <c r="CJ23" s="1534">
        <v>0</v>
      </c>
      <c r="CK23" s="1534">
        <v>0</v>
      </c>
      <c r="CL23" s="1534">
        <v>0</v>
      </c>
      <c r="CM23" s="1534">
        <v>0</v>
      </c>
      <c r="CN23" s="1534">
        <v>0</v>
      </c>
      <c r="CO23" s="1534">
        <v>0</v>
      </c>
      <c r="CP23" s="1534">
        <v>0</v>
      </c>
      <c r="CQ23" s="1534">
        <v>0</v>
      </c>
      <c r="CR23" s="1534">
        <v>0</v>
      </c>
      <c r="CS23" s="1534">
        <v>0</v>
      </c>
      <c r="CT23" s="1534">
        <v>0</v>
      </c>
      <c r="CU23" s="1534">
        <v>0</v>
      </c>
      <c r="CV23" s="1534">
        <v>0</v>
      </c>
      <c r="CW23" s="1534">
        <v>0</v>
      </c>
      <c r="CX23" s="1534">
        <v>0</v>
      </c>
      <c r="CY23" s="1534">
        <v>0</v>
      </c>
      <c r="CZ23" s="1534">
        <v>0</v>
      </c>
      <c r="DA23" s="1534">
        <v>1</v>
      </c>
      <c r="DB23" s="1534">
        <v>0</v>
      </c>
      <c r="DC23" s="1534">
        <v>0</v>
      </c>
      <c r="DD23" s="1534">
        <v>1</v>
      </c>
      <c r="DE23" s="1534">
        <v>0</v>
      </c>
      <c r="DF23" s="1534">
        <v>0</v>
      </c>
      <c r="DG23" s="1534">
        <v>2</v>
      </c>
      <c r="DH23" s="1534">
        <v>1</v>
      </c>
      <c r="DI23" s="1534">
        <v>0</v>
      </c>
      <c r="DJ23" s="1534">
        <v>1</v>
      </c>
      <c r="DK23" s="1534">
        <v>1</v>
      </c>
      <c r="DL23" s="1534">
        <v>1</v>
      </c>
      <c r="DM23" s="1534">
        <v>0</v>
      </c>
      <c r="DN23" s="1534">
        <v>0</v>
      </c>
      <c r="DO23" s="1534">
        <v>1</v>
      </c>
      <c r="DP23" s="1534">
        <v>0</v>
      </c>
      <c r="DQ23" s="1534">
        <v>0</v>
      </c>
      <c r="DR23" s="1534">
        <v>0</v>
      </c>
      <c r="DS23" s="1534">
        <v>0</v>
      </c>
      <c r="DT23" s="1534">
        <v>0</v>
      </c>
      <c r="DU23" s="1534">
        <v>2</v>
      </c>
      <c r="DV23" s="1534">
        <v>0</v>
      </c>
      <c r="DW23" s="1534">
        <v>0</v>
      </c>
      <c r="DX23" s="1534">
        <v>0</v>
      </c>
      <c r="DY23" s="1534">
        <v>0</v>
      </c>
      <c r="DZ23" s="1534">
        <v>0</v>
      </c>
      <c r="EA23" s="1534">
        <v>0</v>
      </c>
      <c r="EB23" s="1534">
        <v>0</v>
      </c>
      <c r="EC23" s="1534">
        <v>0</v>
      </c>
      <c r="ED23" s="1534">
        <v>0</v>
      </c>
      <c r="EE23" s="1534">
        <v>0</v>
      </c>
      <c r="EF23" s="1534">
        <v>0</v>
      </c>
      <c r="EG23" s="1534">
        <v>0</v>
      </c>
      <c r="EH23" s="1534">
        <v>0</v>
      </c>
      <c r="EI23" s="1534">
        <v>0</v>
      </c>
      <c r="EJ23" s="1534">
        <v>0</v>
      </c>
      <c r="EK23" s="1534">
        <v>0</v>
      </c>
      <c r="EL23" s="1534">
        <v>0</v>
      </c>
      <c r="EM23" s="1534">
        <v>0</v>
      </c>
      <c r="EN23" s="1534">
        <v>0</v>
      </c>
      <c r="EO23" s="1534">
        <v>0</v>
      </c>
      <c r="EP23" s="1534">
        <v>1</v>
      </c>
      <c r="EQ23" s="1534">
        <v>0</v>
      </c>
      <c r="ER23" s="1534">
        <v>0</v>
      </c>
      <c r="ES23" s="1534">
        <v>0</v>
      </c>
      <c r="ET23" s="1534">
        <v>0</v>
      </c>
      <c r="EU23" s="1534">
        <v>0</v>
      </c>
      <c r="EV23" s="1534">
        <v>0</v>
      </c>
      <c r="EW23" s="1534">
        <v>0</v>
      </c>
      <c r="EX23" s="1534">
        <v>1</v>
      </c>
      <c r="EY23" s="1534">
        <v>0</v>
      </c>
      <c r="EZ23" s="1534">
        <v>0</v>
      </c>
      <c r="FA23" s="1534">
        <v>0</v>
      </c>
      <c r="FB23" s="1534">
        <v>0</v>
      </c>
      <c r="FC23" s="1534">
        <v>0</v>
      </c>
      <c r="FD23" s="1534">
        <v>0</v>
      </c>
      <c r="FE23" s="1534">
        <v>0</v>
      </c>
      <c r="FF23" s="1534">
        <v>0</v>
      </c>
      <c r="FG23" s="1534">
        <v>0</v>
      </c>
      <c r="FH23" s="1534">
        <v>0</v>
      </c>
      <c r="FI23" s="1534">
        <v>0</v>
      </c>
      <c r="FJ23" s="1534">
        <v>0</v>
      </c>
      <c r="FK23" s="1534">
        <v>1</v>
      </c>
      <c r="FL23" s="1534">
        <v>0</v>
      </c>
      <c r="FM23" s="1534">
        <v>0</v>
      </c>
      <c r="FN23" s="1534">
        <v>0</v>
      </c>
      <c r="FO23" s="1534">
        <v>0</v>
      </c>
      <c r="FP23" s="1534">
        <v>0</v>
      </c>
      <c r="FQ23" s="1534">
        <v>0</v>
      </c>
      <c r="FR23" s="1534">
        <v>0</v>
      </c>
      <c r="FS23" s="1534">
        <v>1</v>
      </c>
      <c r="FT23" s="1534">
        <v>0</v>
      </c>
      <c r="FU23" s="1534">
        <v>0</v>
      </c>
      <c r="FV23" s="1534">
        <v>0</v>
      </c>
      <c r="FW23" s="1534">
        <v>0</v>
      </c>
      <c r="FX23" s="1534">
        <v>0</v>
      </c>
      <c r="FY23" s="1534">
        <v>1</v>
      </c>
      <c r="FZ23" s="1534">
        <v>0</v>
      </c>
      <c r="GA23" s="1534">
        <v>1</v>
      </c>
      <c r="GB23" s="1534">
        <v>0</v>
      </c>
      <c r="GC23" s="1534">
        <v>0</v>
      </c>
      <c r="GD23" s="1534">
        <v>0</v>
      </c>
      <c r="GE23" s="1534">
        <v>0</v>
      </c>
      <c r="GF23" s="1534">
        <v>0</v>
      </c>
      <c r="GG23" s="1534">
        <v>0</v>
      </c>
      <c r="GH23" s="1534">
        <v>1</v>
      </c>
      <c r="GI23" s="1534">
        <v>2</v>
      </c>
      <c r="GJ23" s="1534">
        <v>0</v>
      </c>
      <c r="GK23" s="1534">
        <v>0</v>
      </c>
      <c r="GL23" s="1534">
        <v>0</v>
      </c>
      <c r="GM23" s="1534">
        <v>0</v>
      </c>
      <c r="GN23" s="1534">
        <v>0</v>
      </c>
      <c r="GO23" s="1534">
        <v>0</v>
      </c>
      <c r="GP23" s="1534">
        <v>0</v>
      </c>
      <c r="GQ23" s="1534">
        <v>1</v>
      </c>
      <c r="GR23" s="1534">
        <v>0</v>
      </c>
      <c r="GS23" s="1534">
        <v>0</v>
      </c>
      <c r="GT23" s="1534">
        <v>0</v>
      </c>
      <c r="GU23" s="1534">
        <v>0</v>
      </c>
      <c r="GV23" s="1534">
        <v>0</v>
      </c>
      <c r="GW23" s="1534">
        <v>0</v>
      </c>
      <c r="GX23" s="1534">
        <v>0</v>
      </c>
      <c r="GY23" s="1534">
        <v>0</v>
      </c>
      <c r="GZ23" s="1534">
        <v>0</v>
      </c>
      <c r="HA23" s="1534">
        <v>0</v>
      </c>
      <c r="HB23" s="1534">
        <v>0</v>
      </c>
      <c r="HC23" s="1534">
        <v>0</v>
      </c>
      <c r="HD23" s="1534">
        <v>0</v>
      </c>
      <c r="HE23" s="1534">
        <v>0</v>
      </c>
      <c r="HF23" s="1534">
        <v>0</v>
      </c>
      <c r="HG23" s="1534">
        <v>0</v>
      </c>
      <c r="HH23" s="1534">
        <v>0</v>
      </c>
      <c r="HI23" s="1534">
        <v>1</v>
      </c>
      <c r="HJ23" s="1534">
        <v>0</v>
      </c>
      <c r="HK23" s="1534">
        <v>0</v>
      </c>
      <c r="HL23" s="1534">
        <v>0</v>
      </c>
      <c r="HM23" s="1534">
        <v>0</v>
      </c>
      <c r="HN23" s="1534">
        <v>0</v>
      </c>
      <c r="HO23" s="1534">
        <v>1</v>
      </c>
      <c r="HP23" s="1534">
        <v>0</v>
      </c>
      <c r="HQ23" s="1534">
        <v>0</v>
      </c>
      <c r="HR23" s="1534">
        <v>0</v>
      </c>
      <c r="HS23" s="1534">
        <v>0</v>
      </c>
      <c r="HT23" s="1534">
        <v>0</v>
      </c>
      <c r="HU23" s="1534">
        <v>0</v>
      </c>
      <c r="HV23" s="1534">
        <v>0</v>
      </c>
      <c r="HW23" s="1534">
        <v>0</v>
      </c>
      <c r="HX23" s="1534">
        <v>0</v>
      </c>
      <c r="HY23" s="1534">
        <v>1</v>
      </c>
      <c r="HZ23" s="1534"/>
      <c r="IA23" s="1534">
        <v>0</v>
      </c>
      <c r="IB23" s="1534">
        <v>0</v>
      </c>
      <c r="IC23" s="1534">
        <v>0</v>
      </c>
      <c r="ID23" s="1534">
        <v>2</v>
      </c>
      <c r="IE23" s="1534">
        <v>0</v>
      </c>
      <c r="IF23" s="1534">
        <v>0</v>
      </c>
      <c r="IG23" s="1534">
        <v>0</v>
      </c>
      <c r="IH23" s="1534">
        <v>0</v>
      </c>
      <c r="II23" s="1534">
        <v>0</v>
      </c>
      <c r="IJ23" s="1534">
        <v>1</v>
      </c>
      <c r="IK23" s="1534">
        <v>0</v>
      </c>
      <c r="IL23" s="1534">
        <v>0</v>
      </c>
      <c r="IM23" s="1534">
        <v>1</v>
      </c>
      <c r="IN23" s="1534">
        <v>0</v>
      </c>
      <c r="IO23" s="1534">
        <v>0</v>
      </c>
      <c r="IP23" s="1534">
        <v>0</v>
      </c>
      <c r="IQ23" s="1534">
        <v>0</v>
      </c>
      <c r="IR23" s="1534">
        <v>0</v>
      </c>
      <c r="IS23" s="1534">
        <v>0</v>
      </c>
      <c r="IT23" s="1534">
        <v>1</v>
      </c>
      <c r="IU23" s="1534">
        <v>1</v>
      </c>
      <c r="IV23" s="1534">
        <v>1</v>
      </c>
      <c r="IW23" s="1534">
        <v>0</v>
      </c>
      <c r="IX23" s="1534">
        <v>0</v>
      </c>
      <c r="IY23" s="1534">
        <v>0</v>
      </c>
      <c r="IZ23" s="1534">
        <v>0</v>
      </c>
      <c r="JA23" s="1534">
        <v>0</v>
      </c>
      <c r="JB23" s="1534"/>
      <c r="JC23" s="1534">
        <v>0</v>
      </c>
      <c r="JD23" s="1534">
        <v>0</v>
      </c>
      <c r="JE23" s="1534">
        <v>0</v>
      </c>
      <c r="JF23" s="1534">
        <v>0</v>
      </c>
      <c r="JG23" s="1534">
        <v>0</v>
      </c>
      <c r="JH23" s="1534">
        <v>0</v>
      </c>
      <c r="JI23" s="1534">
        <v>0</v>
      </c>
      <c r="JJ23" s="1534">
        <v>0</v>
      </c>
      <c r="JK23" s="1534">
        <v>0</v>
      </c>
      <c r="JL23" s="1534">
        <v>0</v>
      </c>
      <c r="JM23" s="1534">
        <v>0</v>
      </c>
      <c r="JN23" s="1534">
        <v>0</v>
      </c>
      <c r="JO23" s="1534">
        <v>0</v>
      </c>
      <c r="JP23" s="1534">
        <v>0</v>
      </c>
      <c r="JQ23" s="1534">
        <v>1</v>
      </c>
      <c r="JR23" s="1534">
        <v>0</v>
      </c>
      <c r="JS23" s="1534">
        <v>0</v>
      </c>
      <c r="JT23" s="1534">
        <v>0</v>
      </c>
      <c r="JU23" s="1534">
        <v>0</v>
      </c>
      <c r="JV23" s="1534">
        <v>0</v>
      </c>
      <c r="JW23" s="1534">
        <v>0</v>
      </c>
      <c r="JX23" s="1534">
        <v>0</v>
      </c>
      <c r="JY23" s="1534">
        <v>0</v>
      </c>
      <c r="JZ23" s="1534">
        <v>0</v>
      </c>
      <c r="KA23" s="1534">
        <v>0</v>
      </c>
      <c r="KB23" s="1534">
        <v>0</v>
      </c>
      <c r="KC23" s="1534">
        <v>0</v>
      </c>
      <c r="KD23" s="1534">
        <v>0</v>
      </c>
      <c r="KE23" s="1534">
        <v>0</v>
      </c>
      <c r="KF23" s="1534">
        <v>0</v>
      </c>
      <c r="KG23" s="1534">
        <v>0</v>
      </c>
      <c r="KH23" s="1534">
        <v>0</v>
      </c>
      <c r="KI23" s="1534">
        <v>1</v>
      </c>
      <c r="KJ23" s="1534">
        <v>0</v>
      </c>
      <c r="KK23" s="1534">
        <v>0</v>
      </c>
      <c r="KL23" s="1534">
        <v>0</v>
      </c>
      <c r="KM23" s="1534">
        <v>0</v>
      </c>
      <c r="KN23" s="1534">
        <v>0</v>
      </c>
      <c r="KO23" s="1534">
        <v>0</v>
      </c>
      <c r="KP23" s="1534">
        <v>0</v>
      </c>
      <c r="KQ23" s="1534">
        <v>0</v>
      </c>
      <c r="KR23" s="1534">
        <v>0</v>
      </c>
      <c r="KS23" s="1534">
        <v>0</v>
      </c>
      <c r="KT23" s="1534">
        <v>0</v>
      </c>
      <c r="KU23" s="1534">
        <v>0</v>
      </c>
      <c r="KV23" s="1534">
        <v>0</v>
      </c>
      <c r="KW23" s="1534">
        <v>0</v>
      </c>
      <c r="KX23" s="1534">
        <v>0</v>
      </c>
      <c r="KY23" s="1534">
        <v>0</v>
      </c>
      <c r="KZ23" s="1534">
        <v>0</v>
      </c>
      <c r="LA23" s="1534">
        <v>0</v>
      </c>
      <c r="LB23" s="1534">
        <v>0</v>
      </c>
      <c r="LC23" s="1534">
        <v>0</v>
      </c>
      <c r="LD23" s="1534">
        <v>0</v>
      </c>
      <c r="LE23" s="1534">
        <v>0</v>
      </c>
      <c r="LF23" s="1534">
        <v>0</v>
      </c>
      <c r="LG23" s="1534">
        <v>0</v>
      </c>
      <c r="LH23" s="1534">
        <v>0</v>
      </c>
      <c r="LI23" s="1534">
        <v>0</v>
      </c>
      <c r="LJ23" s="1534">
        <v>0</v>
      </c>
      <c r="LK23" s="1534">
        <v>0</v>
      </c>
      <c r="LL23" s="1534">
        <v>0</v>
      </c>
      <c r="LM23" s="1534">
        <v>0</v>
      </c>
      <c r="LN23" s="1534">
        <v>0</v>
      </c>
      <c r="LO23" s="1534">
        <v>0</v>
      </c>
      <c r="LP23" s="1534">
        <v>0</v>
      </c>
      <c r="LQ23" s="1534">
        <v>0</v>
      </c>
      <c r="LR23" s="1534">
        <v>0</v>
      </c>
      <c r="LS23" s="1534">
        <v>0</v>
      </c>
      <c r="LT23" s="1534">
        <v>0</v>
      </c>
      <c r="LU23" s="1534">
        <v>0</v>
      </c>
      <c r="LV23" s="1534">
        <v>0</v>
      </c>
      <c r="LW23" s="1534">
        <v>0</v>
      </c>
      <c r="LX23" s="1534">
        <v>0</v>
      </c>
      <c r="LY23" s="1534">
        <v>0</v>
      </c>
      <c r="LZ23" s="1534">
        <v>0</v>
      </c>
      <c r="MA23" s="1534">
        <v>0</v>
      </c>
      <c r="MB23" s="1534">
        <v>0</v>
      </c>
      <c r="MC23" s="1534">
        <v>0</v>
      </c>
      <c r="MD23" s="1534">
        <v>0</v>
      </c>
      <c r="ME23" s="1534">
        <v>0</v>
      </c>
      <c r="MF23" s="1534">
        <v>0</v>
      </c>
      <c r="MG23" s="1534">
        <v>0</v>
      </c>
      <c r="MH23" s="1534">
        <v>0</v>
      </c>
      <c r="MI23" s="1534">
        <v>0</v>
      </c>
      <c r="MJ23" s="1534">
        <v>0</v>
      </c>
      <c r="MK23" s="1534">
        <v>0</v>
      </c>
      <c r="ML23" s="1534">
        <v>0</v>
      </c>
      <c r="MM23" s="1534">
        <v>0</v>
      </c>
      <c r="MN23" s="1534">
        <v>0</v>
      </c>
      <c r="MO23" s="1534">
        <v>0</v>
      </c>
      <c r="MP23" s="1534">
        <v>0</v>
      </c>
      <c r="MQ23" s="1534">
        <v>0</v>
      </c>
      <c r="MR23" s="1534">
        <v>0</v>
      </c>
      <c r="MS23" s="1534">
        <v>0</v>
      </c>
      <c r="MT23" s="1534">
        <v>0</v>
      </c>
      <c r="MU23" s="1534">
        <v>0</v>
      </c>
      <c r="MV23" s="1534">
        <v>0</v>
      </c>
      <c r="MW23" s="1534">
        <v>0</v>
      </c>
      <c r="MX23" s="1534">
        <v>0</v>
      </c>
      <c r="MY23" s="1534">
        <v>0</v>
      </c>
      <c r="MZ23" s="1534">
        <v>0</v>
      </c>
      <c r="NA23" s="1534">
        <v>0</v>
      </c>
      <c r="NB23" s="1534">
        <v>0</v>
      </c>
      <c r="NC23" s="1534">
        <v>0</v>
      </c>
      <c r="ND23" s="1534">
        <v>0</v>
      </c>
      <c r="NE23" s="1534">
        <v>0</v>
      </c>
      <c r="NF23" s="1534">
        <v>0</v>
      </c>
      <c r="NG23" s="1534">
        <v>0</v>
      </c>
      <c r="NH23" s="1534">
        <v>0</v>
      </c>
      <c r="NI23" s="1534">
        <v>0</v>
      </c>
      <c r="NJ23" s="1534">
        <v>0</v>
      </c>
      <c r="NK23" s="1534">
        <v>0</v>
      </c>
      <c r="NL23" s="1534">
        <v>0</v>
      </c>
      <c r="NM23" s="1534">
        <v>0</v>
      </c>
      <c r="NN23" s="1534">
        <v>0</v>
      </c>
      <c r="NO23" s="1534">
        <v>0</v>
      </c>
      <c r="NP23" s="1534">
        <v>0</v>
      </c>
      <c r="NQ23" s="1534">
        <v>0</v>
      </c>
      <c r="NR23" s="1534">
        <v>0</v>
      </c>
      <c r="NS23" s="1534">
        <v>0</v>
      </c>
      <c r="NT23" s="1534">
        <v>0</v>
      </c>
      <c r="NU23" s="1534">
        <v>0</v>
      </c>
      <c r="NV23" s="1534">
        <v>0</v>
      </c>
      <c r="NW23" s="1534">
        <v>0</v>
      </c>
      <c r="NX23" s="1534">
        <v>0</v>
      </c>
      <c r="NY23" s="1534">
        <v>0</v>
      </c>
      <c r="NZ23" s="1534">
        <v>0</v>
      </c>
      <c r="OA23" s="1534">
        <v>0</v>
      </c>
      <c r="OB23" s="1534">
        <v>0</v>
      </c>
      <c r="OC23" s="1534">
        <v>0</v>
      </c>
      <c r="OD23" s="1534">
        <v>0</v>
      </c>
      <c r="OE23" s="1534">
        <v>0</v>
      </c>
      <c r="OF23" s="1534">
        <v>0</v>
      </c>
      <c r="OG23" s="1534">
        <v>0</v>
      </c>
      <c r="OH23" s="1534">
        <v>0</v>
      </c>
      <c r="OI23" s="1534">
        <v>0</v>
      </c>
      <c r="OJ23" s="1534">
        <v>0</v>
      </c>
      <c r="OK23" s="1534">
        <v>0</v>
      </c>
      <c r="OL23" s="1534">
        <v>0</v>
      </c>
      <c r="OM23" s="1534">
        <v>0</v>
      </c>
      <c r="ON23" s="1534">
        <v>0</v>
      </c>
      <c r="OO23" s="1534">
        <v>0</v>
      </c>
      <c r="OP23" s="1534">
        <v>0</v>
      </c>
      <c r="OQ23" s="1534">
        <v>0</v>
      </c>
      <c r="OR23" s="1534">
        <v>0</v>
      </c>
      <c r="OS23" s="1534">
        <v>0</v>
      </c>
      <c r="OT23" s="1534">
        <v>0</v>
      </c>
      <c r="OU23" s="1534">
        <v>0</v>
      </c>
      <c r="OV23" s="1534">
        <v>0</v>
      </c>
      <c r="OW23" s="1534">
        <v>0</v>
      </c>
      <c r="OX23" s="1534">
        <v>0</v>
      </c>
      <c r="OY23" s="1534">
        <v>0</v>
      </c>
      <c r="OZ23" s="1534">
        <v>0</v>
      </c>
      <c r="PA23" s="1534">
        <v>0</v>
      </c>
      <c r="PB23" s="1534">
        <v>0</v>
      </c>
      <c r="PC23" s="1534">
        <v>0</v>
      </c>
      <c r="PD23" s="1534">
        <v>0</v>
      </c>
      <c r="PE23" s="1534">
        <v>0</v>
      </c>
      <c r="PF23" s="1534">
        <v>0</v>
      </c>
      <c r="PG23" s="1534">
        <v>0</v>
      </c>
      <c r="PH23" s="1534">
        <v>0</v>
      </c>
      <c r="PI23" s="1534">
        <v>0</v>
      </c>
      <c r="PJ23" s="1534">
        <v>0</v>
      </c>
      <c r="PK23" s="1534">
        <v>0</v>
      </c>
      <c r="PL23" s="1534">
        <v>0</v>
      </c>
      <c r="PM23" s="1534">
        <v>0</v>
      </c>
      <c r="PN23" s="1534">
        <v>0</v>
      </c>
      <c r="PO23" s="1534">
        <v>0</v>
      </c>
      <c r="PP23" s="1534">
        <v>0</v>
      </c>
      <c r="PQ23" s="1534">
        <v>0</v>
      </c>
      <c r="PR23" s="1534">
        <v>0</v>
      </c>
      <c r="PS23" s="1534">
        <v>0</v>
      </c>
      <c r="PT23" s="1534">
        <v>0</v>
      </c>
      <c r="PU23" s="1534">
        <v>0</v>
      </c>
      <c r="PV23" s="1534">
        <v>0</v>
      </c>
      <c r="PW23" s="1534">
        <v>0</v>
      </c>
      <c r="PX23" s="1534">
        <v>0</v>
      </c>
      <c r="PY23" s="1534">
        <v>0</v>
      </c>
      <c r="PZ23" s="1534">
        <v>0</v>
      </c>
      <c r="QA23" s="1534">
        <v>0</v>
      </c>
      <c r="QB23" s="1534">
        <v>0</v>
      </c>
      <c r="QC23" s="1534">
        <v>0</v>
      </c>
      <c r="QD23" s="1534">
        <v>0</v>
      </c>
      <c r="QE23" s="1534">
        <v>0</v>
      </c>
      <c r="QF23" s="1534">
        <v>0</v>
      </c>
      <c r="QG23" s="1534">
        <v>0</v>
      </c>
      <c r="QH23" s="1534">
        <v>0</v>
      </c>
      <c r="QI23" s="1534">
        <v>0</v>
      </c>
      <c r="QJ23" s="1534">
        <v>0</v>
      </c>
      <c r="QK23" s="1534">
        <v>0</v>
      </c>
      <c r="QL23" s="1534">
        <v>0</v>
      </c>
      <c r="QM23" s="1534">
        <v>0</v>
      </c>
      <c r="QN23" s="1534">
        <v>0</v>
      </c>
      <c r="QO23" s="1534">
        <v>0</v>
      </c>
      <c r="QP23" s="1534">
        <v>0</v>
      </c>
      <c r="QQ23" s="1534">
        <v>0</v>
      </c>
      <c r="QR23" s="1534">
        <v>0</v>
      </c>
      <c r="QS23" s="1534">
        <v>0</v>
      </c>
      <c r="QT23" s="1534">
        <v>0</v>
      </c>
      <c r="QU23" s="1534">
        <v>0</v>
      </c>
      <c r="QV23" s="1534">
        <v>0</v>
      </c>
      <c r="QW23" s="1534">
        <v>0</v>
      </c>
      <c r="QX23" s="1534">
        <v>0</v>
      </c>
      <c r="QY23" s="1534">
        <v>0</v>
      </c>
      <c r="QZ23" s="1534">
        <v>0</v>
      </c>
      <c r="RA23" s="1534">
        <v>0</v>
      </c>
      <c r="RB23" s="1534">
        <v>0</v>
      </c>
      <c r="RC23" s="1534">
        <v>0</v>
      </c>
      <c r="RD23" s="1534">
        <v>0</v>
      </c>
      <c r="RE23" s="1534">
        <v>0</v>
      </c>
      <c r="RF23" s="1534">
        <v>0</v>
      </c>
      <c r="RG23" s="1534">
        <v>0</v>
      </c>
    </row>
    <row r="24" spans="1:475" ht="14.4" x14ac:dyDescent="0.3">
      <c r="A24" s="3129" t="s">
        <v>464</v>
      </c>
      <c r="B24" s="1534">
        <v>9</v>
      </c>
      <c r="C24" s="1534">
        <v>0</v>
      </c>
      <c r="D24" s="1534">
        <v>12</v>
      </c>
      <c r="E24" s="1534">
        <v>8</v>
      </c>
      <c r="F24" s="1534">
        <v>2</v>
      </c>
      <c r="G24" s="1534">
        <v>5</v>
      </c>
      <c r="H24" s="1534">
        <v>4</v>
      </c>
      <c r="I24" s="1534">
        <v>6</v>
      </c>
      <c r="J24" s="1534">
        <v>0</v>
      </c>
      <c r="K24" s="1534">
        <v>4</v>
      </c>
      <c r="L24" s="1534">
        <v>6</v>
      </c>
      <c r="M24" s="1534">
        <v>4</v>
      </c>
      <c r="N24" s="1534">
        <v>2</v>
      </c>
      <c r="O24" s="1534">
        <v>0</v>
      </c>
      <c r="P24" s="1534">
        <v>0</v>
      </c>
      <c r="Q24" s="1534">
        <v>1</v>
      </c>
      <c r="R24" s="1534">
        <v>1</v>
      </c>
      <c r="S24" s="1534">
        <v>3</v>
      </c>
      <c r="T24" s="1534">
        <v>5</v>
      </c>
      <c r="U24" s="1534">
        <v>2</v>
      </c>
      <c r="V24" s="1534">
        <v>0</v>
      </c>
      <c r="W24" s="1534">
        <v>0</v>
      </c>
      <c r="X24" s="1534">
        <v>1</v>
      </c>
      <c r="Y24" s="1534">
        <v>2</v>
      </c>
      <c r="Z24" s="1534">
        <v>0</v>
      </c>
      <c r="AA24" s="1534">
        <v>0</v>
      </c>
      <c r="AB24" s="1534">
        <v>0</v>
      </c>
      <c r="AC24" s="1534">
        <v>4</v>
      </c>
      <c r="AD24" s="1534">
        <v>0</v>
      </c>
      <c r="AE24" s="1534">
        <v>0</v>
      </c>
      <c r="AF24" s="1534">
        <v>0</v>
      </c>
      <c r="AG24" s="1534">
        <v>1</v>
      </c>
      <c r="AH24" s="1534">
        <v>3</v>
      </c>
      <c r="AI24" s="1534">
        <v>1</v>
      </c>
      <c r="AJ24" s="1534">
        <v>4</v>
      </c>
      <c r="AK24" s="1534">
        <v>1</v>
      </c>
      <c r="AL24" s="1534">
        <v>0</v>
      </c>
      <c r="AM24" s="1534">
        <v>2</v>
      </c>
      <c r="AN24" s="1534">
        <v>1</v>
      </c>
      <c r="AO24" s="1534">
        <v>2</v>
      </c>
      <c r="AP24" s="1534">
        <v>2</v>
      </c>
      <c r="AQ24" s="1534">
        <v>1</v>
      </c>
      <c r="AR24" s="1534">
        <v>0</v>
      </c>
      <c r="AS24" s="1534">
        <v>2</v>
      </c>
      <c r="AT24" s="1534">
        <v>1</v>
      </c>
      <c r="AU24" s="1534">
        <v>0</v>
      </c>
      <c r="AV24" s="1534">
        <v>1</v>
      </c>
      <c r="AW24" s="1534">
        <v>0</v>
      </c>
      <c r="AX24" s="1534">
        <v>0</v>
      </c>
      <c r="AY24" s="1534">
        <v>1</v>
      </c>
      <c r="AZ24" s="1534">
        <v>1</v>
      </c>
      <c r="BA24" s="1534">
        <v>0</v>
      </c>
      <c r="BB24" s="1534">
        <v>1</v>
      </c>
      <c r="BC24" s="1534">
        <v>0</v>
      </c>
      <c r="BD24" s="1534">
        <v>0</v>
      </c>
      <c r="BE24" s="1534">
        <v>0</v>
      </c>
      <c r="BF24" s="1534">
        <v>1</v>
      </c>
      <c r="BG24" s="1534">
        <v>0</v>
      </c>
      <c r="BH24" s="1534">
        <v>1</v>
      </c>
      <c r="BI24" s="1534">
        <v>1</v>
      </c>
      <c r="BJ24" s="1534">
        <v>0</v>
      </c>
      <c r="BK24" s="1534">
        <v>0</v>
      </c>
      <c r="BL24" s="1534">
        <v>1</v>
      </c>
      <c r="BM24" s="1534">
        <v>1</v>
      </c>
      <c r="BN24" s="1534">
        <v>1</v>
      </c>
      <c r="BO24" s="1534">
        <v>1</v>
      </c>
      <c r="BP24" s="1534">
        <v>1</v>
      </c>
      <c r="BQ24" s="1534">
        <v>1</v>
      </c>
      <c r="BR24" s="1534">
        <v>1</v>
      </c>
      <c r="BS24" s="1534">
        <v>0</v>
      </c>
      <c r="BT24" s="1534">
        <v>0</v>
      </c>
      <c r="BU24" s="1534">
        <v>0</v>
      </c>
      <c r="BV24" s="1534">
        <v>1</v>
      </c>
      <c r="BW24" s="1534">
        <v>0</v>
      </c>
      <c r="BX24" s="1534">
        <v>1</v>
      </c>
      <c r="BY24" s="1534">
        <v>1</v>
      </c>
      <c r="BZ24" s="1534">
        <v>0</v>
      </c>
      <c r="CA24" s="1534">
        <v>0</v>
      </c>
      <c r="CB24" s="1534">
        <v>0</v>
      </c>
      <c r="CC24" s="1534">
        <v>0</v>
      </c>
      <c r="CD24" s="1534">
        <v>1</v>
      </c>
      <c r="CE24" s="1534">
        <v>0</v>
      </c>
      <c r="CF24" s="1534">
        <v>0</v>
      </c>
      <c r="CG24" s="1534">
        <v>2</v>
      </c>
      <c r="CH24" s="1534">
        <v>0</v>
      </c>
      <c r="CI24" s="1534">
        <v>2</v>
      </c>
      <c r="CJ24" s="1534">
        <v>1</v>
      </c>
      <c r="CK24" s="1534">
        <v>0</v>
      </c>
      <c r="CL24" s="1534">
        <v>1</v>
      </c>
      <c r="CM24" s="1534">
        <v>1</v>
      </c>
      <c r="CN24" s="1534">
        <v>0</v>
      </c>
      <c r="CO24" s="1534">
        <v>1</v>
      </c>
      <c r="CP24" s="1534">
        <v>0</v>
      </c>
      <c r="CQ24" s="1534">
        <v>1</v>
      </c>
      <c r="CR24" s="1534">
        <v>0</v>
      </c>
      <c r="CS24" s="1534">
        <v>1</v>
      </c>
      <c r="CT24" s="1534">
        <v>0</v>
      </c>
      <c r="CU24" s="1534">
        <v>0</v>
      </c>
      <c r="CV24" s="1534">
        <v>0</v>
      </c>
      <c r="CW24" s="1534">
        <v>1</v>
      </c>
      <c r="CX24" s="1534">
        <v>1</v>
      </c>
      <c r="CY24" s="1534">
        <v>0</v>
      </c>
      <c r="CZ24" s="1534">
        <v>0</v>
      </c>
      <c r="DA24" s="1534">
        <v>0</v>
      </c>
      <c r="DB24" s="1534">
        <v>0</v>
      </c>
      <c r="DC24" s="1534">
        <v>0</v>
      </c>
      <c r="DD24" s="1534">
        <v>2</v>
      </c>
      <c r="DE24" s="1534">
        <v>0</v>
      </c>
      <c r="DF24" s="1534">
        <v>0</v>
      </c>
      <c r="DG24" s="1534">
        <v>1</v>
      </c>
      <c r="DH24" s="1534">
        <v>0</v>
      </c>
      <c r="DI24" s="1534">
        <v>0</v>
      </c>
      <c r="DJ24" s="1534">
        <v>0</v>
      </c>
      <c r="DK24" s="1534">
        <v>0</v>
      </c>
      <c r="DL24" s="1534">
        <v>0</v>
      </c>
      <c r="DM24" s="1534">
        <v>0</v>
      </c>
      <c r="DN24" s="1534">
        <v>0</v>
      </c>
      <c r="DO24" s="1534">
        <v>0</v>
      </c>
      <c r="DP24" s="1534">
        <v>1</v>
      </c>
      <c r="DQ24" s="1534">
        <v>0</v>
      </c>
      <c r="DR24" s="1534">
        <v>2</v>
      </c>
      <c r="DS24" s="1534">
        <v>0</v>
      </c>
      <c r="DT24" s="1534">
        <v>1</v>
      </c>
      <c r="DU24" s="1534">
        <v>0</v>
      </c>
      <c r="DV24" s="1534">
        <v>2</v>
      </c>
      <c r="DW24" s="1534">
        <v>1</v>
      </c>
      <c r="DX24" s="1534">
        <v>0</v>
      </c>
      <c r="DY24" s="1534">
        <v>0</v>
      </c>
      <c r="DZ24" s="1534">
        <v>0</v>
      </c>
      <c r="EA24" s="1534">
        <v>0</v>
      </c>
      <c r="EB24" s="1534">
        <v>0</v>
      </c>
      <c r="EC24" s="1534">
        <v>0</v>
      </c>
      <c r="ED24" s="1534">
        <v>0</v>
      </c>
      <c r="EE24" s="1534">
        <v>0</v>
      </c>
      <c r="EF24" s="1534">
        <v>0</v>
      </c>
      <c r="EG24" s="1534">
        <v>1</v>
      </c>
      <c r="EH24" s="1534">
        <v>0</v>
      </c>
      <c r="EI24" s="1534">
        <v>0</v>
      </c>
      <c r="EJ24" s="1534">
        <v>0</v>
      </c>
      <c r="EK24" s="1534">
        <v>1</v>
      </c>
      <c r="EL24" s="1534">
        <v>0</v>
      </c>
      <c r="EM24" s="1534">
        <v>2</v>
      </c>
      <c r="EN24" s="1534">
        <v>0</v>
      </c>
      <c r="EO24" s="1534">
        <v>0</v>
      </c>
      <c r="EP24" s="1534">
        <v>2</v>
      </c>
      <c r="EQ24" s="1534">
        <v>0</v>
      </c>
      <c r="ER24" s="1534">
        <v>0</v>
      </c>
      <c r="ES24" s="1534">
        <v>0</v>
      </c>
      <c r="ET24" s="1534">
        <v>0</v>
      </c>
      <c r="EU24" s="1534">
        <v>0</v>
      </c>
      <c r="EV24" s="1534">
        <v>0</v>
      </c>
      <c r="EW24" s="1534">
        <v>0</v>
      </c>
      <c r="EX24" s="1534">
        <v>2</v>
      </c>
      <c r="EY24" s="1534">
        <v>1</v>
      </c>
      <c r="EZ24" s="1534">
        <v>0</v>
      </c>
      <c r="FA24" s="1534">
        <v>1</v>
      </c>
      <c r="FB24" s="1534">
        <v>0</v>
      </c>
      <c r="FC24" s="1534">
        <v>1</v>
      </c>
      <c r="FD24" s="1534">
        <v>0</v>
      </c>
      <c r="FE24" s="1534">
        <v>0</v>
      </c>
      <c r="FF24" s="1534">
        <v>0</v>
      </c>
      <c r="FG24" s="1534">
        <v>0</v>
      </c>
      <c r="FH24" s="1534">
        <v>1</v>
      </c>
      <c r="FI24" s="1534">
        <v>2</v>
      </c>
      <c r="FJ24" s="1534">
        <v>1</v>
      </c>
      <c r="FK24" s="1534">
        <v>0</v>
      </c>
      <c r="FL24" s="1534">
        <v>3</v>
      </c>
      <c r="FM24" s="1534">
        <v>3</v>
      </c>
      <c r="FN24" s="1534">
        <v>2</v>
      </c>
      <c r="FO24" s="1534">
        <v>0</v>
      </c>
      <c r="FP24" s="1534">
        <v>0</v>
      </c>
      <c r="FQ24" s="1534">
        <v>3</v>
      </c>
      <c r="FR24" s="1534">
        <v>0</v>
      </c>
      <c r="FS24" s="1534">
        <v>0</v>
      </c>
      <c r="FT24" s="1534">
        <v>0</v>
      </c>
      <c r="FU24" s="1534">
        <v>0</v>
      </c>
      <c r="FV24" s="1534">
        <v>0</v>
      </c>
      <c r="FW24" s="1534">
        <v>0</v>
      </c>
      <c r="FX24" s="1534">
        <v>0</v>
      </c>
      <c r="FY24" s="1534">
        <v>1</v>
      </c>
      <c r="FZ24" s="1534">
        <v>2</v>
      </c>
      <c r="GA24" s="1534">
        <v>2</v>
      </c>
      <c r="GB24" s="1534">
        <v>0</v>
      </c>
      <c r="GC24" s="1534">
        <v>1</v>
      </c>
      <c r="GD24" s="1534">
        <v>1</v>
      </c>
      <c r="GE24" s="1534">
        <v>1</v>
      </c>
      <c r="GF24" s="1534">
        <v>1</v>
      </c>
      <c r="GG24" s="1534">
        <v>0</v>
      </c>
      <c r="GH24" s="1534">
        <v>0</v>
      </c>
      <c r="GI24" s="1534">
        <v>0</v>
      </c>
      <c r="GJ24" s="1534">
        <v>0</v>
      </c>
      <c r="GK24" s="1534">
        <v>0</v>
      </c>
      <c r="GL24" s="1534">
        <v>0</v>
      </c>
      <c r="GM24" s="1534">
        <v>0</v>
      </c>
      <c r="GN24" s="1534">
        <v>0</v>
      </c>
      <c r="GO24" s="1534">
        <v>1</v>
      </c>
      <c r="GP24" s="1534">
        <v>0</v>
      </c>
      <c r="GQ24" s="1534">
        <v>0</v>
      </c>
      <c r="GR24" s="1534">
        <v>0</v>
      </c>
      <c r="GS24" s="1534">
        <v>0</v>
      </c>
      <c r="GT24" s="1534">
        <v>0</v>
      </c>
      <c r="GU24" s="1534">
        <v>1</v>
      </c>
      <c r="GV24" s="1534">
        <v>0</v>
      </c>
      <c r="GW24" s="1534">
        <v>4</v>
      </c>
      <c r="GX24" s="1534">
        <v>0</v>
      </c>
      <c r="GY24" s="1534">
        <v>0</v>
      </c>
      <c r="GZ24" s="1534">
        <v>0</v>
      </c>
      <c r="HA24" s="1534">
        <v>0</v>
      </c>
      <c r="HB24" s="1534">
        <v>0</v>
      </c>
      <c r="HC24" s="1534">
        <v>1</v>
      </c>
      <c r="HD24" s="1534">
        <v>0</v>
      </c>
      <c r="HE24" s="1534">
        <v>0</v>
      </c>
      <c r="HF24" s="1534">
        <v>0</v>
      </c>
      <c r="HG24" s="1534">
        <v>0</v>
      </c>
      <c r="HH24" s="1534">
        <v>0</v>
      </c>
      <c r="HI24" s="1534">
        <v>0</v>
      </c>
      <c r="HJ24" s="1534">
        <v>0</v>
      </c>
      <c r="HK24" s="1534">
        <v>0</v>
      </c>
      <c r="HL24" s="1534">
        <v>0</v>
      </c>
      <c r="HM24" s="1534">
        <v>1</v>
      </c>
      <c r="HN24" s="1534">
        <v>0</v>
      </c>
      <c r="HO24" s="1534">
        <v>0</v>
      </c>
      <c r="HP24" s="1534">
        <v>0</v>
      </c>
      <c r="HQ24" s="1534">
        <v>0</v>
      </c>
      <c r="HR24" s="1534">
        <v>1</v>
      </c>
      <c r="HS24" s="1534">
        <v>1</v>
      </c>
      <c r="HT24" s="1534">
        <v>0</v>
      </c>
      <c r="HU24" s="1534">
        <v>0</v>
      </c>
      <c r="HV24" s="1534">
        <v>0</v>
      </c>
      <c r="HW24" s="1534">
        <v>0</v>
      </c>
      <c r="HX24" s="1534">
        <v>1</v>
      </c>
      <c r="HY24" s="1534">
        <v>0</v>
      </c>
      <c r="HZ24" s="1534"/>
      <c r="IA24" s="1534">
        <v>0</v>
      </c>
      <c r="IB24" s="1534">
        <v>1</v>
      </c>
      <c r="IC24" s="1534">
        <v>0</v>
      </c>
      <c r="ID24" s="1534">
        <v>1</v>
      </c>
      <c r="IE24" s="1534">
        <v>0</v>
      </c>
      <c r="IF24" s="1534">
        <v>0</v>
      </c>
      <c r="IG24" s="1534">
        <v>0</v>
      </c>
      <c r="IH24" s="1534">
        <v>0</v>
      </c>
      <c r="II24" s="1534">
        <v>0</v>
      </c>
      <c r="IJ24" s="1534">
        <v>0</v>
      </c>
      <c r="IK24" s="1534">
        <v>0</v>
      </c>
      <c r="IL24" s="1534">
        <v>1</v>
      </c>
      <c r="IM24" s="1534">
        <v>1</v>
      </c>
      <c r="IN24" s="1534">
        <v>0</v>
      </c>
      <c r="IO24" s="1534">
        <v>0</v>
      </c>
      <c r="IP24" s="1534">
        <v>1</v>
      </c>
      <c r="IQ24" s="1534">
        <v>1</v>
      </c>
      <c r="IR24" s="1534">
        <v>0</v>
      </c>
      <c r="IS24" s="1534">
        <v>0</v>
      </c>
      <c r="IT24" s="1534">
        <v>0</v>
      </c>
      <c r="IU24" s="1534">
        <v>0</v>
      </c>
      <c r="IV24" s="1534">
        <v>0</v>
      </c>
      <c r="IW24" s="1534">
        <v>0</v>
      </c>
      <c r="IX24" s="1534">
        <v>0</v>
      </c>
      <c r="IY24" s="1534">
        <v>0</v>
      </c>
      <c r="IZ24" s="1534">
        <v>0</v>
      </c>
      <c r="JA24" s="1534">
        <v>0</v>
      </c>
      <c r="JB24" s="1534"/>
      <c r="JC24" s="1534">
        <v>0</v>
      </c>
      <c r="JD24" s="1534">
        <v>0</v>
      </c>
      <c r="JE24" s="1534">
        <v>0</v>
      </c>
      <c r="JF24" s="1534">
        <v>0</v>
      </c>
      <c r="JG24" s="1534">
        <v>0</v>
      </c>
      <c r="JH24" s="1534">
        <v>0</v>
      </c>
      <c r="JI24" s="1534">
        <v>0</v>
      </c>
      <c r="JJ24" s="1534">
        <v>0</v>
      </c>
      <c r="JK24" s="1534">
        <v>0</v>
      </c>
      <c r="JL24" s="1534">
        <v>0</v>
      </c>
      <c r="JM24" s="1534">
        <v>0</v>
      </c>
      <c r="JN24" s="1534">
        <v>0</v>
      </c>
      <c r="JO24" s="1534">
        <v>0</v>
      </c>
      <c r="JP24" s="1534">
        <v>0</v>
      </c>
      <c r="JQ24" s="1534">
        <v>1</v>
      </c>
      <c r="JR24" s="1534">
        <v>0</v>
      </c>
      <c r="JS24" s="1534">
        <v>0</v>
      </c>
      <c r="JT24" s="1534">
        <v>0</v>
      </c>
      <c r="JU24" s="1534">
        <v>0</v>
      </c>
      <c r="JV24" s="1534">
        <v>0</v>
      </c>
      <c r="JW24" s="1534">
        <v>0</v>
      </c>
      <c r="JX24" s="1534">
        <v>0</v>
      </c>
      <c r="JY24" s="1534">
        <v>0</v>
      </c>
      <c r="JZ24" s="1534">
        <v>0</v>
      </c>
      <c r="KA24" s="1534">
        <v>0</v>
      </c>
      <c r="KB24" s="1534">
        <v>0</v>
      </c>
      <c r="KC24" s="1534">
        <v>1</v>
      </c>
      <c r="KD24" s="1534">
        <v>0</v>
      </c>
      <c r="KE24" s="1534">
        <v>0</v>
      </c>
      <c r="KF24" s="1534">
        <v>0</v>
      </c>
      <c r="KG24" s="1534">
        <v>0</v>
      </c>
      <c r="KH24" s="1534">
        <v>1</v>
      </c>
      <c r="KI24" s="1534">
        <v>0</v>
      </c>
      <c r="KJ24" s="1534">
        <v>0</v>
      </c>
      <c r="KK24" s="1534">
        <v>0</v>
      </c>
      <c r="KL24" s="1534">
        <v>0</v>
      </c>
      <c r="KM24" s="1534">
        <v>0</v>
      </c>
      <c r="KN24" s="1534">
        <v>0</v>
      </c>
      <c r="KO24" s="1534">
        <v>0</v>
      </c>
      <c r="KP24" s="1534">
        <v>0</v>
      </c>
      <c r="KQ24" s="1534">
        <v>0</v>
      </c>
      <c r="KR24" s="1534">
        <v>0</v>
      </c>
      <c r="KS24" s="1534">
        <v>0</v>
      </c>
      <c r="KT24" s="1534">
        <v>0</v>
      </c>
      <c r="KU24" s="1534">
        <v>0</v>
      </c>
      <c r="KV24" s="1534">
        <v>0</v>
      </c>
      <c r="KW24" s="1534">
        <v>0</v>
      </c>
      <c r="KX24" s="1534">
        <v>0</v>
      </c>
      <c r="KY24" s="1534">
        <v>0</v>
      </c>
      <c r="KZ24" s="1534">
        <v>0</v>
      </c>
      <c r="LA24" s="1534">
        <v>0</v>
      </c>
      <c r="LB24" s="1534">
        <v>0</v>
      </c>
      <c r="LC24" s="1534">
        <v>0</v>
      </c>
      <c r="LD24" s="1534">
        <v>0</v>
      </c>
      <c r="LE24" s="1534">
        <v>0</v>
      </c>
      <c r="LF24" s="1534">
        <v>0</v>
      </c>
      <c r="LG24" s="1534">
        <v>1</v>
      </c>
      <c r="LH24" s="1534">
        <v>0</v>
      </c>
      <c r="LI24" s="1534">
        <v>0</v>
      </c>
      <c r="LJ24" s="1534">
        <v>0</v>
      </c>
      <c r="LK24" s="1534">
        <v>0</v>
      </c>
      <c r="LL24" s="1534">
        <v>0</v>
      </c>
      <c r="LM24" s="1534">
        <v>0</v>
      </c>
      <c r="LN24" s="1534">
        <v>0</v>
      </c>
      <c r="LO24" s="1534">
        <v>0</v>
      </c>
      <c r="LP24" s="1534">
        <v>0</v>
      </c>
      <c r="LQ24" s="1534">
        <v>0</v>
      </c>
      <c r="LR24" s="1534">
        <v>0</v>
      </c>
      <c r="LS24" s="1534">
        <v>0</v>
      </c>
      <c r="LT24" s="1534">
        <v>0</v>
      </c>
      <c r="LU24" s="1534">
        <v>0</v>
      </c>
      <c r="LV24" s="1534">
        <v>0</v>
      </c>
      <c r="LW24" s="1534">
        <v>0</v>
      </c>
      <c r="LX24" s="1534">
        <v>0</v>
      </c>
      <c r="LY24" s="1534">
        <v>0</v>
      </c>
      <c r="LZ24" s="1534">
        <v>0</v>
      </c>
      <c r="MA24" s="1534">
        <v>0</v>
      </c>
      <c r="MB24" s="1534">
        <v>0</v>
      </c>
      <c r="MC24" s="1534">
        <v>0</v>
      </c>
      <c r="MD24" s="1534">
        <v>0</v>
      </c>
      <c r="ME24" s="1534">
        <v>0</v>
      </c>
      <c r="MF24" s="1534">
        <v>0</v>
      </c>
      <c r="MG24" s="1534">
        <v>0</v>
      </c>
      <c r="MH24" s="1534">
        <v>0</v>
      </c>
      <c r="MI24" s="1534">
        <v>0</v>
      </c>
      <c r="MJ24" s="1534">
        <v>0</v>
      </c>
      <c r="MK24" s="1534">
        <v>0</v>
      </c>
      <c r="ML24" s="1534">
        <v>0</v>
      </c>
      <c r="MM24" s="1534">
        <v>0</v>
      </c>
      <c r="MN24" s="1534">
        <v>0</v>
      </c>
      <c r="MO24" s="1534">
        <v>0</v>
      </c>
      <c r="MP24" s="1534">
        <v>0</v>
      </c>
      <c r="MQ24" s="1534">
        <v>0</v>
      </c>
      <c r="MR24" s="1534">
        <v>0</v>
      </c>
      <c r="MS24" s="1534">
        <v>0</v>
      </c>
      <c r="MT24" s="1534">
        <v>0</v>
      </c>
      <c r="MU24" s="1534">
        <v>0</v>
      </c>
      <c r="MV24" s="1534">
        <v>0</v>
      </c>
      <c r="MW24" s="1534">
        <v>0</v>
      </c>
      <c r="MX24" s="1534">
        <v>0</v>
      </c>
      <c r="MY24" s="1534">
        <v>0</v>
      </c>
      <c r="MZ24" s="1534">
        <v>0</v>
      </c>
      <c r="NA24" s="1534">
        <v>0</v>
      </c>
      <c r="NB24" s="1534">
        <v>0</v>
      </c>
      <c r="NC24" s="1534">
        <v>0</v>
      </c>
      <c r="ND24" s="1534">
        <v>0</v>
      </c>
      <c r="NE24" s="1534">
        <v>0</v>
      </c>
      <c r="NF24" s="1534">
        <v>0</v>
      </c>
      <c r="NG24" s="1534">
        <v>0</v>
      </c>
      <c r="NH24" s="1534">
        <v>0</v>
      </c>
      <c r="NI24" s="1534">
        <v>0</v>
      </c>
      <c r="NJ24" s="1534">
        <v>0</v>
      </c>
      <c r="NK24" s="1534">
        <v>0</v>
      </c>
      <c r="NL24" s="1534">
        <v>0</v>
      </c>
      <c r="NM24" s="1534">
        <v>0</v>
      </c>
      <c r="NN24" s="1534">
        <v>0</v>
      </c>
      <c r="NO24" s="1534">
        <v>0</v>
      </c>
      <c r="NP24" s="1534">
        <v>0</v>
      </c>
      <c r="NQ24" s="1534">
        <v>0</v>
      </c>
      <c r="NR24" s="1534">
        <v>0</v>
      </c>
      <c r="NS24" s="1534">
        <v>0</v>
      </c>
      <c r="NT24" s="1534">
        <v>0</v>
      </c>
      <c r="NU24" s="1534">
        <v>0</v>
      </c>
      <c r="NV24" s="1534">
        <v>0</v>
      </c>
      <c r="NW24" s="1534">
        <v>0</v>
      </c>
      <c r="NX24" s="1534">
        <v>0</v>
      </c>
      <c r="NY24" s="1534">
        <v>0</v>
      </c>
      <c r="NZ24" s="1534">
        <v>0</v>
      </c>
      <c r="OA24" s="1534">
        <v>0</v>
      </c>
      <c r="OB24" s="1534">
        <v>0</v>
      </c>
      <c r="OC24" s="1534">
        <v>0</v>
      </c>
      <c r="OD24" s="1534">
        <v>0</v>
      </c>
      <c r="OE24" s="1534">
        <v>0</v>
      </c>
      <c r="OF24" s="1534">
        <v>0</v>
      </c>
      <c r="OG24" s="1534">
        <v>0</v>
      </c>
      <c r="OH24" s="1534">
        <v>0</v>
      </c>
      <c r="OI24" s="1534">
        <v>0</v>
      </c>
      <c r="OJ24" s="1534">
        <v>0</v>
      </c>
      <c r="OK24" s="1534">
        <v>0</v>
      </c>
      <c r="OL24" s="1534">
        <v>0</v>
      </c>
      <c r="OM24" s="1534">
        <v>0</v>
      </c>
      <c r="ON24" s="1534">
        <v>0</v>
      </c>
      <c r="OO24" s="1534">
        <v>0</v>
      </c>
      <c r="OP24" s="1534">
        <v>0</v>
      </c>
      <c r="OQ24" s="1534">
        <v>0</v>
      </c>
      <c r="OR24" s="1534">
        <v>0</v>
      </c>
      <c r="OS24" s="1534">
        <v>0</v>
      </c>
      <c r="OT24" s="1534">
        <v>0</v>
      </c>
      <c r="OU24" s="1534">
        <v>0</v>
      </c>
      <c r="OV24" s="1534">
        <v>0</v>
      </c>
      <c r="OW24" s="1534">
        <v>0</v>
      </c>
      <c r="OX24" s="1534">
        <v>0</v>
      </c>
      <c r="OY24" s="1534">
        <v>0</v>
      </c>
      <c r="OZ24" s="1534">
        <v>0</v>
      </c>
      <c r="PA24" s="1534">
        <v>0</v>
      </c>
      <c r="PB24" s="1534">
        <v>0</v>
      </c>
      <c r="PC24" s="1534">
        <v>0</v>
      </c>
      <c r="PD24" s="1534">
        <v>0</v>
      </c>
      <c r="PE24" s="1534">
        <v>0</v>
      </c>
      <c r="PF24" s="1534">
        <v>0</v>
      </c>
      <c r="PG24" s="1534">
        <v>0</v>
      </c>
      <c r="PH24" s="1534">
        <v>0</v>
      </c>
      <c r="PI24" s="1534">
        <v>0</v>
      </c>
      <c r="PJ24" s="1534">
        <v>0</v>
      </c>
      <c r="PK24" s="1534">
        <v>0</v>
      </c>
      <c r="PL24" s="1534">
        <v>0</v>
      </c>
      <c r="PM24" s="1534">
        <v>0</v>
      </c>
      <c r="PN24" s="1534">
        <v>0</v>
      </c>
      <c r="PO24" s="1534">
        <v>0</v>
      </c>
      <c r="PP24" s="1534">
        <v>0</v>
      </c>
      <c r="PQ24" s="1534">
        <v>0</v>
      </c>
      <c r="PR24" s="1534">
        <v>0</v>
      </c>
      <c r="PS24" s="1534">
        <v>0</v>
      </c>
      <c r="PT24" s="1534">
        <v>0</v>
      </c>
      <c r="PU24" s="1534">
        <v>0</v>
      </c>
      <c r="PV24" s="1534">
        <v>0</v>
      </c>
      <c r="PW24" s="1534">
        <v>0</v>
      </c>
      <c r="PX24" s="1534">
        <v>0</v>
      </c>
      <c r="PY24" s="1534">
        <v>0</v>
      </c>
      <c r="PZ24" s="1534">
        <v>0</v>
      </c>
      <c r="QA24" s="1534">
        <v>0</v>
      </c>
      <c r="QB24" s="1534">
        <v>0</v>
      </c>
      <c r="QC24" s="1534">
        <v>0</v>
      </c>
      <c r="QD24" s="1534">
        <v>0</v>
      </c>
      <c r="QE24" s="1534">
        <v>0</v>
      </c>
      <c r="QF24" s="1534">
        <v>0</v>
      </c>
      <c r="QG24" s="1534">
        <v>0</v>
      </c>
      <c r="QH24" s="1534">
        <v>0</v>
      </c>
      <c r="QI24" s="1534">
        <v>0</v>
      </c>
      <c r="QJ24" s="1534">
        <v>0</v>
      </c>
      <c r="QK24" s="1534">
        <v>0</v>
      </c>
      <c r="QL24" s="1534">
        <v>0</v>
      </c>
      <c r="QM24" s="1534">
        <v>0</v>
      </c>
      <c r="QN24" s="1534">
        <v>0</v>
      </c>
      <c r="QO24" s="1534">
        <v>0</v>
      </c>
      <c r="QP24" s="1534">
        <v>0</v>
      </c>
      <c r="QQ24" s="1534">
        <v>0</v>
      </c>
      <c r="QR24" s="1534">
        <v>0</v>
      </c>
      <c r="QS24" s="1534">
        <v>0</v>
      </c>
      <c r="QT24" s="1534">
        <v>0</v>
      </c>
      <c r="QU24" s="1534">
        <v>0</v>
      </c>
      <c r="QV24" s="1534">
        <v>0</v>
      </c>
      <c r="QW24" s="1534">
        <v>0</v>
      </c>
      <c r="QX24" s="1534">
        <v>0</v>
      </c>
      <c r="QY24" s="1534">
        <v>0</v>
      </c>
      <c r="QZ24" s="1534">
        <v>0</v>
      </c>
      <c r="RA24" s="1534">
        <v>0</v>
      </c>
      <c r="RB24" s="1534">
        <v>0</v>
      </c>
      <c r="RC24" s="1534">
        <v>0</v>
      </c>
      <c r="RD24" s="1534">
        <v>0</v>
      </c>
      <c r="RE24" s="1534">
        <v>0</v>
      </c>
      <c r="RF24" s="1534">
        <v>0</v>
      </c>
      <c r="RG24" s="1534">
        <v>0</v>
      </c>
    </row>
    <row r="25" spans="1:475" ht="14.4" x14ac:dyDescent="0.3">
      <c r="A25" s="3129" t="s">
        <v>463</v>
      </c>
      <c r="B25" s="1534">
        <v>1</v>
      </c>
      <c r="C25" s="1534">
        <v>0</v>
      </c>
      <c r="D25" s="1534">
        <v>0</v>
      </c>
      <c r="E25" s="1534">
        <v>0</v>
      </c>
      <c r="F25" s="1534">
        <v>0</v>
      </c>
      <c r="G25" s="1534">
        <v>0</v>
      </c>
      <c r="H25" s="1534">
        <v>1</v>
      </c>
      <c r="I25" s="1534">
        <v>0</v>
      </c>
      <c r="J25" s="1534">
        <v>0</v>
      </c>
      <c r="K25" s="1534">
        <v>1</v>
      </c>
      <c r="L25" s="1534">
        <v>0</v>
      </c>
      <c r="M25" s="1534">
        <v>0</v>
      </c>
      <c r="N25" s="1534">
        <v>1</v>
      </c>
      <c r="O25" s="1534">
        <v>0</v>
      </c>
      <c r="P25" s="1534">
        <v>0</v>
      </c>
      <c r="Q25" s="1534">
        <v>0</v>
      </c>
      <c r="R25" s="1534">
        <v>0</v>
      </c>
      <c r="S25" s="1534">
        <v>1</v>
      </c>
      <c r="T25" s="1534">
        <v>0</v>
      </c>
      <c r="U25" s="1534">
        <v>0</v>
      </c>
      <c r="V25" s="1534">
        <v>0</v>
      </c>
      <c r="W25" s="1534">
        <v>0</v>
      </c>
      <c r="X25" s="1534">
        <v>1</v>
      </c>
      <c r="Y25" s="1534">
        <v>0</v>
      </c>
      <c r="Z25" s="1534">
        <v>0</v>
      </c>
      <c r="AA25" s="1534">
        <v>0</v>
      </c>
      <c r="AB25" s="1534">
        <v>0</v>
      </c>
      <c r="AC25" s="1534">
        <v>0</v>
      </c>
      <c r="AD25" s="1534">
        <v>0</v>
      </c>
      <c r="AE25" s="1534">
        <v>0</v>
      </c>
      <c r="AF25" s="1534">
        <v>0</v>
      </c>
      <c r="AG25" s="1534">
        <v>5</v>
      </c>
      <c r="AH25" s="1534">
        <v>12</v>
      </c>
      <c r="AI25" s="1534">
        <v>7</v>
      </c>
      <c r="AJ25" s="1534">
        <v>2</v>
      </c>
      <c r="AK25" s="1534">
        <v>11</v>
      </c>
      <c r="AL25" s="1534">
        <v>0</v>
      </c>
      <c r="AM25" s="1534">
        <v>1</v>
      </c>
      <c r="AN25" s="1534">
        <v>1</v>
      </c>
      <c r="AO25" s="1534">
        <v>5</v>
      </c>
      <c r="AP25" s="1534">
        <v>5</v>
      </c>
      <c r="AQ25" s="1534">
        <v>7</v>
      </c>
      <c r="AR25" s="1534">
        <v>2</v>
      </c>
      <c r="AS25" s="1534">
        <v>4</v>
      </c>
      <c r="AT25" s="1534">
        <v>2</v>
      </c>
      <c r="AU25" s="1534">
        <v>8</v>
      </c>
      <c r="AV25" s="1534">
        <v>11</v>
      </c>
      <c r="AW25" s="1534">
        <v>7</v>
      </c>
      <c r="AX25" s="1534">
        <v>6</v>
      </c>
      <c r="AY25" s="1534">
        <v>1</v>
      </c>
      <c r="AZ25" s="1534">
        <v>1</v>
      </c>
      <c r="BA25" s="1534">
        <v>0</v>
      </c>
      <c r="BB25" s="1534">
        <v>0</v>
      </c>
      <c r="BC25" s="1534">
        <v>1</v>
      </c>
      <c r="BD25" s="1534">
        <v>3</v>
      </c>
      <c r="BE25" s="1534">
        <v>8</v>
      </c>
      <c r="BF25" s="1534">
        <v>2</v>
      </c>
      <c r="BG25" s="1534">
        <v>8</v>
      </c>
      <c r="BH25" s="1534">
        <v>9</v>
      </c>
      <c r="BI25" s="1534">
        <v>4</v>
      </c>
      <c r="BJ25" s="1534">
        <v>13</v>
      </c>
      <c r="BK25" s="1534">
        <v>6</v>
      </c>
      <c r="BL25" s="1534">
        <v>3</v>
      </c>
      <c r="BM25" s="1534">
        <v>6</v>
      </c>
      <c r="BN25" s="1534">
        <v>0</v>
      </c>
      <c r="BO25" s="1534">
        <v>3</v>
      </c>
      <c r="BP25" s="1534">
        <v>3</v>
      </c>
      <c r="BQ25" s="1534">
        <v>1</v>
      </c>
      <c r="BR25" s="1534">
        <v>0</v>
      </c>
      <c r="BS25" s="1534">
        <v>0</v>
      </c>
      <c r="BT25" s="1534">
        <v>0</v>
      </c>
      <c r="BU25" s="1534">
        <v>3</v>
      </c>
      <c r="BV25" s="1534">
        <v>1</v>
      </c>
      <c r="BW25" s="1534">
        <v>2</v>
      </c>
      <c r="BX25" s="1534">
        <v>2</v>
      </c>
      <c r="BY25" s="1534">
        <v>1</v>
      </c>
      <c r="BZ25" s="1534">
        <v>2</v>
      </c>
      <c r="CA25" s="1534">
        <v>1</v>
      </c>
      <c r="CB25" s="1534">
        <v>0</v>
      </c>
      <c r="CC25" s="1534">
        <v>0</v>
      </c>
      <c r="CD25" s="1534">
        <v>0</v>
      </c>
      <c r="CE25" s="1534">
        <v>1</v>
      </c>
      <c r="CF25" s="1534">
        <v>1</v>
      </c>
      <c r="CG25" s="1534">
        <v>1</v>
      </c>
      <c r="CH25" s="1534">
        <v>0</v>
      </c>
      <c r="CI25" s="1534">
        <v>0</v>
      </c>
      <c r="CJ25" s="1534">
        <v>0</v>
      </c>
      <c r="CK25" s="1534">
        <v>1</v>
      </c>
      <c r="CL25" s="1534">
        <v>0</v>
      </c>
      <c r="CM25" s="1534">
        <v>0</v>
      </c>
      <c r="CN25" s="1534">
        <v>0</v>
      </c>
      <c r="CO25" s="1534">
        <v>0</v>
      </c>
      <c r="CP25" s="1534">
        <v>0</v>
      </c>
      <c r="CQ25" s="1534">
        <v>0</v>
      </c>
      <c r="CR25" s="1534">
        <v>0</v>
      </c>
      <c r="CS25" s="1534">
        <v>0</v>
      </c>
      <c r="CT25" s="1534">
        <v>4</v>
      </c>
      <c r="CU25" s="1534">
        <v>38</v>
      </c>
      <c r="CV25" s="1534">
        <v>44</v>
      </c>
      <c r="CW25" s="1534">
        <v>29</v>
      </c>
      <c r="CX25" s="1534">
        <v>8</v>
      </c>
      <c r="CY25" s="1534">
        <v>0</v>
      </c>
      <c r="CZ25" s="1534">
        <v>0</v>
      </c>
      <c r="DA25" s="1534">
        <v>2</v>
      </c>
      <c r="DB25" s="1534">
        <v>1</v>
      </c>
      <c r="DC25" s="1534">
        <v>0</v>
      </c>
      <c r="DD25" s="1534">
        <v>2</v>
      </c>
      <c r="DE25" s="1534">
        <v>2</v>
      </c>
      <c r="DF25" s="1534">
        <v>0</v>
      </c>
      <c r="DG25" s="1534">
        <v>0</v>
      </c>
      <c r="DH25" s="1534">
        <v>0</v>
      </c>
      <c r="DI25" s="1534">
        <v>0</v>
      </c>
      <c r="DJ25" s="1534">
        <v>0</v>
      </c>
      <c r="DK25" s="1534">
        <v>0</v>
      </c>
      <c r="DL25" s="1534">
        <v>0</v>
      </c>
      <c r="DM25" s="1534">
        <v>0</v>
      </c>
      <c r="DN25" s="1534">
        <v>0</v>
      </c>
      <c r="DO25" s="1534">
        <v>1</v>
      </c>
      <c r="DP25" s="1534">
        <v>0</v>
      </c>
      <c r="DQ25" s="1534">
        <v>0</v>
      </c>
      <c r="DR25" s="1534">
        <v>0</v>
      </c>
      <c r="DS25" s="1534">
        <v>0</v>
      </c>
      <c r="DT25" s="1534">
        <v>1</v>
      </c>
      <c r="DU25" s="1534">
        <v>2</v>
      </c>
      <c r="DV25" s="1534">
        <v>0</v>
      </c>
      <c r="DW25" s="1534">
        <v>0</v>
      </c>
      <c r="DX25" s="1534">
        <v>1</v>
      </c>
      <c r="DY25" s="1534">
        <v>0</v>
      </c>
      <c r="DZ25" s="1534">
        <v>0</v>
      </c>
      <c r="EA25" s="1534">
        <v>0</v>
      </c>
      <c r="EB25" s="1534">
        <v>0</v>
      </c>
      <c r="EC25" s="1534">
        <v>0</v>
      </c>
      <c r="ED25" s="1534">
        <v>0</v>
      </c>
      <c r="EE25" s="1534">
        <v>0</v>
      </c>
      <c r="EF25" s="1534">
        <v>0</v>
      </c>
      <c r="EG25" s="1534">
        <v>0</v>
      </c>
      <c r="EH25" s="1534">
        <v>0</v>
      </c>
      <c r="EI25" s="1534">
        <v>0</v>
      </c>
      <c r="EJ25" s="1534">
        <v>0</v>
      </c>
      <c r="EK25" s="1534">
        <v>0</v>
      </c>
      <c r="EL25" s="1534">
        <v>0</v>
      </c>
      <c r="EM25" s="1534">
        <v>0</v>
      </c>
      <c r="EN25" s="1534">
        <v>0</v>
      </c>
      <c r="EO25" s="1534">
        <v>1</v>
      </c>
      <c r="EP25" s="1534">
        <v>0</v>
      </c>
      <c r="EQ25" s="1534">
        <v>0</v>
      </c>
      <c r="ER25" s="1534">
        <v>0</v>
      </c>
      <c r="ES25" s="1534">
        <v>0</v>
      </c>
      <c r="ET25" s="1534">
        <v>0</v>
      </c>
      <c r="EU25" s="1534">
        <v>0</v>
      </c>
      <c r="EV25" s="1534">
        <v>0</v>
      </c>
      <c r="EW25" s="1534">
        <v>1</v>
      </c>
      <c r="EX25" s="1534">
        <v>0</v>
      </c>
      <c r="EY25" s="1534">
        <v>1</v>
      </c>
      <c r="EZ25" s="1534">
        <v>0</v>
      </c>
      <c r="FA25" s="1534">
        <v>0</v>
      </c>
      <c r="FB25" s="1534">
        <v>0</v>
      </c>
      <c r="FC25" s="1534">
        <v>0</v>
      </c>
      <c r="FD25" s="1534">
        <v>0</v>
      </c>
      <c r="FE25" s="1534">
        <v>0</v>
      </c>
      <c r="FF25" s="1534">
        <v>0</v>
      </c>
      <c r="FG25" s="1534">
        <v>0</v>
      </c>
      <c r="FH25" s="1534">
        <v>2</v>
      </c>
      <c r="FI25" s="1534">
        <v>0</v>
      </c>
      <c r="FJ25" s="1534">
        <v>0</v>
      </c>
      <c r="FK25" s="1534">
        <v>0</v>
      </c>
      <c r="FL25" s="1534">
        <v>0</v>
      </c>
      <c r="FM25" s="1534">
        <v>0</v>
      </c>
      <c r="FN25" s="1534">
        <v>0</v>
      </c>
      <c r="FO25" s="1534">
        <v>0</v>
      </c>
      <c r="FP25" s="1534">
        <v>0</v>
      </c>
      <c r="FQ25" s="1534">
        <v>0</v>
      </c>
      <c r="FR25" s="1534">
        <v>0</v>
      </c>
      <c r="FS25" s="1534">
        <v>0</v>
      </c>
      <c r="FT25" s="1534">
        <v>0</v>
      </c>
      <c r="FU25" s="1534">
        <v>0</v>
      </c>
      <c r="FV25" s="1534">
        <v>0</v>
      </c>
      <c r="FW25" s="1534">
        <v>0</v>
      </c>
      <c r="FX25" s="1534">
        <v>0</v>
      </c>
      <c r="FY25" s="1534">
        <v>0</v>
      </c>
      <c r="FZ25" s="1534">
        <v>0</v>
      </c>
      <c r="GA25" s="1534">
        <v>0</v>
      </c>
      <c r="GB25" s="1534">
        <v>0</v>
      </c>
      <c r="GC25" s="1534">
        <v>0</v>
      </c>
      <c r="GD25" s="1534">
        <v>0</v>
      </c>
      <c r="GE25" s="1534">
        <v>0</v>
      </c>
      <c r="GF25" s="1534">
        <v>0</v>
      </c>
      <c r="GG25" s="1534">
        <v>0</v>
      </c>
      <c r="GH25" s="1534">
        <v>0</v>
      </c>
      <c r="GI25" s="1534">
        <v>0</v>
      </c>
      <c r="GJ25" s="1534">
        <v>0</v>
      </c>
      <c r="GK25" s="1534">
        <v>0</v>
      </c>
      <c r="GL25" s="1534">
        <v>0</v>
      </c>
      <c r="GM25" s="1534">
        <v>0</v>
      </c>
      <c r="GN25" s="1534">
        <v>0</v>
      </c>
      <c r="GO25" s="1534">
        <v>0</v>
      </c>
      <c r="GP25" s="1534">
        <v>0</v>
      </c>
      <c r="GQ25" s="1534">
        <v>0</v>
      </c>
      <c r="GR25" s="1534">
        <v>0</v>
      </c>
      <c r="GS25" s="1534">
        <v>0</v>
      </c>
      <c r="GT25" s="1534">
        <v>0</v>
      </c>
      <c r="GU25" s="1534">
        <v>0</v>
      </c>
      <c r="GV25" s="1534">
        <v>0</v>
      </c>
      <c r="GW25" s="1534">
        <v>0</v>
      </c>
      <c r="GX25" s="1534">
        <v>0</v>
      </c>
      <c r="GY25" s="1534">
        <v>0</v>
      </c>
      <c r="GZ25" s="1534">
        <v>0</v>
      </c>
      <c r="HA25" s="1534">
        <v>0</v>
      </c>
      <c r="HB25" s="1534">
        <v>0</v>
      </c>
      <c r="HC25" s="1534">
        <v>0</v>
      </c>
      <c r="HD25" s="1534">
        <v>0</v>
      </c>
      <c r="HE25" s="1534">
        <v>0</v>
      </c>
      <c r="HF25" s="1534">
        <v>0</v>
      </c>
      <c r="HG25" s="1534">
        <v>0</v>
      </c>
      <c r="HH25" s="1534">
        <v>1</v>
      </c>
      <c r="HI25" s="1534">
        <v>4</v>
      </c>
      <c r="HJ25" s="1534">
        <v>0</v>
      </c>
      <c r="HK25" s="1534">
        <v>0</v>
      </c>
      <c r="HL25" s="1534">
        <v>0</v>
      </c>
      <c r="HM25" s="1534">
        <v>0</v>
      </c>
      <c r="HN25" s="1534">
        <v>0</v>
      </c>
      <c r="HO25" s="1534">
        <v>0</v>
      </c>
      <c r="HP25" s="1534">
        <v>0</v>
      </c>
      <c r="HQ25" s="1534">
        <v>0</v>
      </c>
      <c r="HR25" s="1534">
        <v>0</v>
      </c>
      <c r="HS25" s="1534">
        <v>0</v>
      </c>
      <c r="HT25" s="1534">
        <v>0</v>
      </c>
      <c r="HU25" s="1534">
        <v>0</v>
      </c>
      <c r="HV25" s="1534">
        <v>0</v>
      </c>
      <c r="HW25" s="1534">
        <v>0</v>
      </c>
      <c r="HX25" s="1534">
        <v>0</v>
      </c>
      <c r="HY25" s="1534">
        <v>0</v>
      </c>
      <c r="HZ25" s="1534"/>
      <c r="IA25" s="1534">
        <v>0</v>
      </c>
      <c r="IB25" s="1534">
        <v>0</v>
      </c>
      <c r="IC25" s="1534">
        <v>0</v>
      </c>
      <c r="ID25" s="1534">
        <v>1</v>
      </c>
      <c r="IE25" s="1534">
        <v>0</v>
      </c>
      <c r="IF25" s="1534">
        <v>0</v>
      </c>
      <c r="IG25" s="1534">
        <v>0</v>
      </c>
      <c r="IH25" s="1534">
        <v>0</v>
      </c>
      <c r="II25" s="1534">
        <v>0</v>
      </c>
      <c r="IJ25" s="1534">
        <v>0</v>
      </c>
      <c r="IK25" s="1534">
        <v>0</v>
      </c>
      <c r="IL25" s="1534">
        <v>0</v>
      </c>
      <c r="IM25" s="1534">
        <v>0</v>
      </c>
      <c r="IN25" s="1534">
        <v>0</v>
      </c>
      <c r="IO25" s="1534">
        <v>0</v>
      </c>
      <c r="IP25" s="1534">
        <v>0</v>
      </c>
      <c r="IQ25" s="1534">
        <v>0</v>
      </c>
      <c r="IR25" s="1534">
        <v>0</v>
      </c>
      <c r="IS25" s="1534">
        <v>0</v>
      </c>
      <c r="IT25" s="1534">
        <v>0</v>
      </c>
      <c r="IU25" s="1534">
        <v>0</v>
      </c>
      <c r="IV25" s="1534">
        <v>0</v>
      </c>
      <c r="IW25" s="1534">
        <v>0</v>
      </c>
      <c r="IX25" s="1534">
        <v>0</v>
      </c>
      <c r="IY25" s="1534">
        <v>0</v>
      </c>
      <c r="IZ25" s="1534">
        <v>0</v>
      </c>
      <c r="JA25" s="1534">
        <v>0</v>
      </c>
      <c r="JB25" s="1534"/>
      <c r="JC25" s="1534">
        <v>0</v>
      </c>
      <c r="JD25" s="1534">
        <v>0</v>
      </c>
      <c r="JE25" s="1534">
        <v>0</v>
      </c>
      <c r="JF25" s="1534">
        <v>0</v>
      </c>
      <c r="JG25" s="1534">
        <v>0</v>
      </c>
      <c r="JH25" s="1534">
        <v>0</v>
      </c>
      <c r="JI25" s="1534">
        <v>0</v>
      </c>
      <c r="JJ25" s="1534">
        <v>0</v>
      </c>
      <c r="JK25" s="1534">
        <v>1</v>
      </c>
      <c r="JL25" s="1534">
        <v>0</v>
      </c>
      <c r="JM25" s="1534">
        <v>0</v>
      </c>
      <c r="JN25" s="1534">
        <v>0</v>
      </c>
      <c r="JO25" s="1534">
        <v>0</v>
      </c>
      <c r="JP25" s="1534">
        <v>0</v>
      </c>
      <c r="JQ25" s="1534">
        <v>0</v>
      </c>
      <c r="JR25" s="1534">
        <v>0</v>
      </c>
      <c r="JS25" s="1534">
        <v>0</v>
      </c>
      <c r="JT25" s="1534">
        <v>0</v>
      </c>
      <c r="JU25" s="1534">
        <v>0</v>
      </c>
      <c r="JV25" s="1534">
        <v>0</v>
      </c>
      <c r="JW25" s="1534">
        <v>0</v>
      </c>
      <c r="JX25" s="1534">
        <v>0</v>
      </c>
      <c r="JY25" s="1534">
        <v>0</v>
      </c>
      <c r="JZ25" s="1534">
        <v>0</v>
      </c>
      <c r="KA25" s="1534">
        <v>0</v>
      </c>
      <c r="KB25" s="1534">
        <v>0</v>
      </c>
      <c r="KC25" s="1534">
        <v>0</v>
      </c>
      <c r="KD25" s="1534">
        <v>0</v>
      </c>
      <c r="KE25" s="1534">
        <v>0</v>
      </c>
      <c r="KF25" s="1534">
        <v>0</v>
      </c>
      <c r="KG25" s="1534">
        <v>0</v>
      </c>
      <c r="KH25" s="1534">
        <v>0</v>
      </c>
      <c r="KI25" s="1534">
        <v>0</v>
      </c>
      <c r="KJ25" s="1534">
        <v>0</v>
      </c>
      <c r="KK25" s="1534">
        <v>0</v>
      </c>
      <c r="KL25" s="1534">
        <v>0</v>
      </c>
      <c r="KM25" s="1534">
        <v>0</v>
      </c>
      <c r="KN25" s="1534">
        <v>0</v>
      </c>
      <c r="KO25" s="1534">
        <v>0</v>
      </c>
      <c r="KP25" s="1534">
        <v>0</v>
      </c>
      <c r="KQ25" s="1534">
        <v>0</v>
      </c>
      <c r="KR25" s="1534">
        <v>0</v>
      </c>
      <c r="KS25" s="1534">
        <v>0</v>
      </c>
      <c r="KT25" s="1534">
        <v>0</v>
      </c>
      <c r="KU25" s="1534">
        <v>0</v>
      </c>
      <c r="KV25" s="1534">
        <v>0</v>
      </c>
      <c r="KW25" s="1534">
        <v>0</v>
      </c>
      <c r="KX25" s="1534">
        <v>0</v>
      </c>
      <c r="KY25" s="1534">
        <v>0</v>
      </c>
      <c r="KZ25" s="1534">
        <v>0</v>
      </c>
      <c r="LA25" s="1534">
        <v>0</v>
      </c>
      <c r="LB25" s="1534">
        <v>0</v>
      </c>
      <c r="LC25" s="1534">
        <v>0</v>
      </c>
      <c r="LD25" s="1534">
        <v>0</v>
      </c>
      <c r="LE25" s="1534">
        <v>0</v>
      </c>
      <c r="LF25" s="1534">
        <v>0</v>
      </c>
      <c r="LG25" s="1534">
        <v>0</v>
      </c>
      <c r="LH25" s="1534">
        <v>0</v>
      </c>
      <c r="LI25" s="1534">
        <v>0</v>
      </c>
      <c r="LJ25" s="1534">
        <v>0</v>
      </c>
      <c r="LK25" s="1534">
        <v>0</v>
      </c>
      <c r="LL25" s="1534">
        <v>0</v>
      </c>
      <c r="LM25" s="1534">
        <v>0</v>
      </c>
      <c r="LN25" s="1534">
        <v>0</v>
      </c>
      <c r="LO25" s="1534"/>
      <c r="LP25" s="1534">
        <v>0</v>
      </c>
      <c r="LQ25" s="1534">
        <v>0</v>
      </c>
      <c r="LR25" s="1534">
        <v>0</v>
      </c>
      <c r="LS25" s="1534">
        <v>0</v>
      </c>
      <c r="LT25" s="1534">
        <v>0</v>
      </c>
      <c r="LU25" s="1534">
        <v>0</v>
      </c>
      <c r="LV25" s="1534">
        <v>0</v>
      </c>
      <c r="LW25" s="1534">
        <v>0</v>
      </c>
      <c r="LX25" s="1534">
        <v>0</v>
      </c>
      <c r="LY25" s="1534">
        <v>0</v>
      </c>
      <c r="LZ25" s="1534">
        <v>0</v>
      </c>
      <c r="MA25" s="1534">
        <v>0</v>
      </c>
      <c r="MB25" s="1534">
        <v>0</v>
      </c>
      <c r="MC25" s="1534">
        <v>0</v>
      </c>
      <c r="MD25" s="1534">
        <v>0</v>
      </c>
      <c r="ME25" s="1534">
        <v>0</v>
      </c>
      <c r="MF25" s="1534">
        <v>0</v>
      </c>
      <c r="MG25" s="1534">
        <v>0</v>
      </c>
      <c r="MH25" s="1534">
        <v>0</v>
      </c>
      <c r="MI25" s="1534">
        <v>0</v>
      </c>
      <c r="MJ25" s="1534">
        <v>0</v>
      </c>
      <c r="MK25" s="1534">
        <v>0</v>
      </c>
      <c r="ML25" s="1534">
        <v>0</v>
      </c>
      <c r="MM25" s="1534">
        <v>0</v>
      </c>
      <c r="MN25" s="1534">
        <v>0</v>
      </c>
      <c r="MO25" s="1534">
        <v>0</v>
      </c>
      <c r="MP25" s="1534">
        <v>0</v>
      </c>
      <c r="MQ25" s="1534">
        <v>0</v>
      </c>
      <c r="MR25" s="1534">
        <v>0</v>
      </c>
      <c r="MS25" s="1534">
        <v>0</v>
      </c>
      <c r="MT25" s="1534">
        <v>0</v>
      </c>
      <c r="MU25" s="1534">
        <v>0</v>
      </c>
      <c r="MV25" s="1534">
        <v>0</v>
      </c>
      <c r="MW25" s="1534">
        <v>0</v>
      </c>
      <c r="MX25" s="1534">
        <v>0</v>
      </c>
      <c r="MY25" s="1534">
        <v>0</v>
      </c>
      <c r="MZ25" s="1534">
        <v>0</v>
      </c>
      <c r="NA25" s="1534">
        <v>0</v>
      </c>
      <c r="NB25" s="1534">
        <v>0</v>
      </c>
      <c r="NC25" s="1534">
        <v>0</v>
      </c>
      <c r="ND25" s="1534">
        <v>0</v>
      </c>
      <c r="NE25" s="1534">
        <v>0</v>
      </c>
      <c r="NF25" s="1534">
        <v>0</v>
      </c>
      <c r="NG25" s="1534">
        <v>0</v>
      </c>
      <c r="NH25" s="1534">
        <v>0</v>
      </c>
      <c r="NI25" s="1534">
        <v>0</v>
      </c>
      <c r="NJ25" s="1534">
        <v>0</v>
      </c>
      <c r="NK25" s="1534">
        <v>0</v>
      </c>
      <c r="NL25" s="1534">
        <v>0</v>
      </c>
      <c r="NM25" s="1534">
        <v>0</v>
      </c>
      <c r="NN25" s="1534">
        <v>0</v>
      </c>
      <c r="NO25" s="1534">
        <v>0</v>
      </c>
      <c r="NP25" s="1534">
        <v>0</v>
      </c>
      <c r="NQ25" s="1534">
        <v>0</v>
      </c>
      <c r="NR25" s="1534">
        <v>0</v>
      </c>
      <c r="NS25" s="1534">
        <v>0</v>
      </c>
      <c r="NT25" s="1534">
        <v>0</v>
      </c>
      <c r="NU25" s="1534">
        <v>0</v>
      </c>
      <c r="NV25" s="1534">
        <v>0</v>
      </c>
      <c r="NW25" s="1534">
        <v>0</v>
      </c>
      <c r="NX25" s="1534">
        <v>0</v>
      </c>
      <c r="NY25" s="1534">
        <v>0</v>
      </c>
      <c r="NZ25" s="1534">
        <v>0</v>
      </c>
      <c r="OA25" s="1534">
        <v>0</v>
      </c>
      <c r="OB25" s="1534">
        <v>0</v>
      </c>
      <c r="OC25" s="1534">
        <v>0</v>
      </c>
      <c r="OD25" s="1534">
        <v>0</v>
      </c>
      <c r="OE25" s="1534">
        <v>0</v>
      </c>
      <c r="OF25" s="1534">
        <v>0</v>
      </c>
      <c r="OG25" s="1534">
        <v>0</v>
      </c>
      <c r="OH25" s="1534">
        <v>0</v>
      </c>
      <c r="OI25" s="1534">
        <v>0</v>
      </c>
      <c r="OJ25" s="1534">
        <v>0</v>
      </c>
      <c r="OK25" s="1534">
        <v>0</v>
      </c>
      <c r="OL25" s="1534">
        <v>0</v>
      </c>
      <c r="OM25" s="1534">
        <v>0</v>
      </c>
      <c r="ON25" s="1534">
        <v>0</v>
      </c>
      <c r="OO25" s="1534">
        <v>0</v>
      </c>
      <c r="OP25" s="1534">
        <v>0</v>
      </c>
      <c r="OQ25" s="1534">
        <v>0</v>
      </c>
      <c r="OR25" s="1534">
        <v>0</v>
      </c>
      <c r="OS25" s="1534">
        <v>0</v>
      </c>
      <c r="OT25" s="1534">
        <v>0</v>
      </c>
      <c r="OU25" s="1534">
        <v>0</v>
      </c>
      <c r="OV25" s="1534">
        <v>0</v>
      </c>
      <c r="OW25" s="1534">
        <v>0</v>
      </c>
      <c r="OX25" s="1534">
        <v>0</v>
      </c>
      <c r="OY25" s="1534">
        <v>0</v>
      </c>
      <c r="OZ25" s="1534">
        <v>0</v>
      </c>
      <c r="PA25" s="1534">
        <v>0</v>
      </c>
      <c r="PB25" s="1534">
        <v>0</v>
      </c>
      <c r="PC25" s="1534">
        <v>0</v>
      </c>
      <c r="PD25" s="1534">
        <v>0</v>
      </c>
      <c r="PE25" s="1534">
        <v>0</v>
      </c>
      <c r="PF25" s="1534">
        <v>0</v>
      </c>
      <c r="PG25" s="1534">
        <v>0</v>
      </c>
      <c r="PH25" s="1534">
        <v>0</v>
      </c>
      <c r="PI25" s="1534">
        <v>0</v>
      </c>
      <c r="PJ25" s="1534">
        <v>0</v>
      </c>
      <c r="PK25" s="1534">
        <v>0</v>
      </c>
      <c r="PL25" s="1534">
        <v>0</v>
      </c>
      <c r="PM25" s="1534">
        <v>0</v>
      </c>
      <c r="PN25" s="1534">
        <v>0</v>
      </c>
      <c r="PO25" s="1534">
        <v>0</v>
      </c>
      <c r="PP25" s="1534">
        <v>0</v>
      </c>
      <c r="PQ25" s="1534">
        <v>0</v>
      </c>
      <c r="PR25" s="1534">
        <v>0</v>
      </c>
      <c r="PS25" s="1534">
        <v>0</v>
      </c>
      <c r="PT25" s="1534">
        <v>0</v>
      </c>
      <c r="PU25" s="1534">
        <v>0</v>
      </c>
      <c r="PV25" s="1534">
        <v>0</v>
      </c>
      <c r="PW25" s="1534">
        <v>0</v>
      </c>
      <c r="PX25" s="1534">
        <v>0</v>
      </c>
      <c r="PY25" s="1534">
        <v>0</v>
      </c>
      <c r="PZ25" s="1534">
        <v>0</v>
      </c>
      <c r="QA25" s="1534">
        <v>0</v>
      </c>
      <c r="QB25" s="1534">
        <v>0</v>
      </c>
      <c r="QC25" s="1534">
        <v>0</v>
      </c>
      <c r="QD25" s="1534">
        <v>0</v>
      </c>
      <c r="QE25" s="1534">
        <v>0</v>
      </c>
      <c r="QF25" s="1534">
        <v>0</v>
      </c>
      <c r="QG25" s="1534">
        <v>0</v>
      </c>
      <c r="QH25" s="1534">
        <v>0</v>
      </c>
      <c r="QI25" s="1534">
        <v>0</v>
      </c>
      <c r="QJ25" s="1534">
        <v>0</v>
      </c>
      <c r="QK25" s="1534">
        <v>0</v>
      </c>
      <c r="QL25" s="1534">
        <v>0</v>
      </c>
      <c r="QM25" s="1534">
        <v>0</v>
      </c>
      <c r="QN25" s="1534">
        <v>0</v>
      </c>
      <c r="QO25" s="1534">
        <v>0</v>
      </c>
      <c r="QP25" s="1534">
        <v>0</v>
      </c>
      <c r="QQ25" s="1534">
        <v>0</v>
      </c>
      <c r="QR25" s="1534">
        <v>0</v>
      </c>
      <c r="QS25" s="1534">
        <v>0</v>
      </c>
      <c r="QT25" s="1534">
        <v>0</v>
      </c>
      <c r="QU25" s="1534">
        <v>0</v>
      </c>
      <c r="QV25" s="1534">
        <v>0</v>
      </c>
      <c r="QW25" s="1534">
        <v>0</v>
      </c>
      <c r="QX25" s="1534">
        <v>0</v>
      </c>
      <c r="QY25" s="1534">
        <v>0</v>
      </c>
      <c r="QZ25" s="1534">
        <v>0</v>
      </c>
      <c r="RA25" s="1534">
        <v>0</v>
      </c>
      <c r="RB25" s="1534">
        <v>0</v>
      </c>
      <c r="RC25" s="1534">
        <v>0</v>
      </c>
      <c r="RD25" s="1534">
        <v>0</v>
      </c>
      <c r="RE25" s="1534">
        <v>0</v>
      </c>
      <c r="RF25" s="1534">
        <v>0</v>
      </c>
      <c r="RG25" s="1534">
        <v>0</v>
      </c>
    </row>
    <row r="26" spans="1:475" ht="14.4" x14ac:dyDescent="0.3">
      <c r="A26" s="3129" t="s">
        <v>462</v>
      </c>
      <c r="B26" s="1534">
        <v>0</v>
      </c>
      <c r="C26" s="1534">
        <v>2</v>
      </c>
      <c r="D26" s="1534">
        <v>1</v>
      </c>
      <c r="E26" s="1534">
        <v>1</v>
      </c>
      <c r="F26" s="1534">
        <v>0</v>
      </c>
      <c r="G26" s="1534">
        <v>2</v>
      </c>
      <c r="H26" s="1534">
        <v>2</v>
      </c>
      <c r="I26" s="1534">
        <v>1</v>
      </c>
      <c r="J26" s="1534">
        <v>3</v>
      </c>
      <c r="K26" s="1534">
        <v>1</v>
      </c>
      <c r="L26" s="1534">
        <v>0</v>
      </c>
      <c r="M26" s="1534">
        <v>0</v>
      </c>
      <c r="N26" s="1534">
        <v>0</v>
      </c>
      <c r="O26" s="1534">
        <v>1</v>
      </c>
      <c r="P26" s="1534">
        <v>0</v>
      </c>
      <c r="Q26" s="1534">
        <v>0</v>
      </c>
      <c r="R26" s="1534">
        <v>0</v>
      </c>
      <c r="S26" s="1534">
        <v>0</v>
      </c>
      <c r="T26" s="1534">
        <v>0</v>
      </c>
      <c r="U26" s="1534">
        <v>0</v>
      </c>
      <c r="V26" s="1534">
        <v>0</v>
      </c>
      <c r="W26" s="1534">
        <v>0</v>
      </c>
      <c r="X26" s="1534">
        <v>8</v>
      </c>
      <c r="Y26" s="1534">
        <v>4</v>
      </c>
      <c r="Z26" s="1534">
        <v>4</v>
      </c>
      <c r="AA26" s="1534">
        <v>7</v>
      </c>
      <c r="AB26" s="1534">
        <v>0</v>
      </c>
      <c r="AC26" s="1534">
        <v>6</v>
      </c>
      <c r="AD26" s="1534">
        <v>0</v>
      </c>
      <c r="AE26" s="1534">
        <v>0</v>
      </c>
      <c r="AF26" s="1534">
        <v>2</v>
      </c>
      <c r="AG26" s="1534">
        <v>2</v>
      </c>
      <c r="AH26" s="1534">
        <v>4</v>
      </c>
      <c r="AI26" s="1534">
        <v>4</v>
      </c>
      <c r="AJ26" s="1534">
        <v>3</v>
      </c>
      <c r="AK26" s="1534">
        <v>2</v>
      </c>
      <c r="AL26" s="1534">
        <v>0</v>
      </c>
      <c r="AM26" s="1534">
        <v>1</v>
      </c>
      <c r="AN26" s="1534">
        <v>1</v>
      </c>
      <c r="AO26" s="1534">
        <v>0</v>
      </c>
      <c r="AP26" s="1534">
        <v>2</v>
      </c>
      <c r="AQ26" s="1534">
        <v>4</v>
      </c>
      <c r="AR26" s="1534">
        <v>4</v>
      </c>
      <c r="AS26" s="1534">
        <v>4</v>
      </c>
      <c r="AT26" s="1534">
        <v>3</v>
      </c>
      <c r="AU26" s="1534">
        <v>0</v>
      </c>
      <c r="AV26" s="1534">
        <v>0</v>
      </c>
      <c r="AW26" s="1534">
        <v>2</v>
      </c>
      <c r="AX26" s="1534">
        <v>0</v>
      </c>
      <c r="AY26" s="1534">
        <v>3</v>
      </c>
      <c r="AZ26" s="1534">
        <v>3</v>
      </c>
      <c r="BA26" s="1534">
        <v>0</v>
      </c>
      <c r="BB26" s="1534">
        <v>2</v>
      </c>
      <c r="BC26" s="1534">
        <v>2</v>
      </c>
      <c r="BD26" s="1534">
        <v>1</v>
      </c>
      <c r="BE26" s="1534">
        <v>0</v>
      </c>
      <c r="BF26" s="1534">
        <v>5</v>
      </c>
      <c r="BG26" s="1534">
        <v>3</v>
      </c>
      <c r="BH26" s="1534">
        <v>10</v>
      </c>
      <c r="BI26" s="1534">
        <v>3</v>
      </c>
      <c r="BJ26" s="1534">
        <v>4</v>
      </c>
      <c r="BK26" s="1534">
        <v>4</v>
      </c>
      <c r="BL26" s="1534">
        <v>2</v>
      </c>
      <c r="BM26" s="1534">
        <v>3</v>
      </c>
      <c r="BN26" s="1534">
        <v>2</v>
      </c>
      <c r="BO26" s="1534">
        <v>0</v>
      </c>
      <c r="BP26" s="1534">
        <v>2</v>
      </c>
      <c r="BQ26" s="1534">
        <v>2</v>
      </c>
      <c r="BR26" s="1534">
        <v>0</v>
      </c>
      <c r="BS26" s="1534">
        <v>1</v>
      </c>
      <c r="BT26" s="1534">
        <v>2</v>
      </c>
      <c r="BU26" s="1534">
        <v>1</v>
      </c>
      <c r="BV26" s="1534">
        <v>3</v>
      </c>
      <c r="BW26" s="1534">
        <v>3</v>
      </c>
      <c r="BX26" s="1534">
        <v>6</v>
      </c>
      <c r="BY26" s="1534">
        <v>2</v>
      </c>
      <c r="BZ26" s="1534">
        <v>2</v>
      </c>
      <c r="CA26" s="1534">
        <v>2</v>
      </c>
      <c r="CB26" s="1534">
        <v>3</v>
      </c>
      <c r="CC26" s="1534">
        <v>1</v>
      </c>
      <c r="CD26" s="1534">
        <v>3</v>
      </c>
      <c r="CE26" s="1534">
        <v>0</v>
      </c>
      <c r="CF26" s="1534">
        <v>3</v>
      </c>
      <c r="CG26" s="1534">
        <v>2</v>
      </c>
      <c r="CH26" s="1534">
        <v>4</v>
      </c>
      <c r="CI26" s="1534">
        <v>0</v>
      </c>
      <c r="CJ26" s="1534">
        <v>7</v>
      </c>
      <c r="CK26" s="1534">
        <v>2</v>
      </c>
      <c r="CL26" s="1534">
        <v>2</v>
      </c>
      <c r="CM26" s="1534">
        <v>0</v>
      </c>
      <c r="CN26" s="1534">
        <v>0</v>
      </c>
      <c r="CO26" s="1534">
        <v>2</v>
      </c>
      <c r="CP26" s="1534">
        <v>2</v>
      </c>
      <c r="CQ26" s="1534">
        <v>1</v>
      </c>
      <c r="CR26" s="1534">
        <v>0</v>
      </c>
      <c r="CS26" s="1534">
        <v>0</v>
      </c>
      <c r="CT26" s="1534">
        <v>0</v>
      </c>
      <c r="CU26" s="1534">
        <v>0</v>
      </c>
      <c r="CV26" s="1534">
        <v>0</v>
      </c>
      <c r="CW26" s="1534">
        <v>1</v>
      </c>
      <c r="CX26" s="1534">
        <v>2</v>
      </c>
      <c r="CY26" s="1534">
        <v>0</v>
      </c>
      <c r="CZ26" s="1534">
        <v>2</v>
      </c>
      <c r="DA26" s="1534">
        <v>0</v>
      </c>
      <c r="DB26" s="1534">
        <v>1</v>
      </c>
      <c r="DC26" s="1534">
        <v>0</v>
      </c>
      <c r="DD26" s="1534">
        <v>2</v>
      </c>
      <c r="DE26" s="1534">
        <v>1</v>
      </c>
      <c r="DF26" s="1534">
        <v>3</v>
      </c>
      <c r="DG26" s="1534">
        <v>1</v>
      </c>
      <c r="DH26" s="1534">
        <v>1</v>
      </c>
      <c r="DI26" s="1534">
        <v>2</v>
      </c>
      <c r="DJ26" s="1534">
        <v>1</v>
      </c>
      <c r="DK26" s="1534">
        <v>2</v>
      </c>
      <c r="DL26" s="1534">
        <v>2</v>
      </c>
      <c r="DM26" s="1534">
        <v>0</v>
      </c>
      <c r="DN26" s="1534">
        <v>6</v>
      </c>
      <c r="DO26" s="1534">
        <v>0</v>
      </c>
      <c r="DP26" s="1534">
        <v>4</v>
      </c>
      <c r="DQ26" s="1534">
        <v>1</v>
      </c>
      <c r="DR26" s="1534">
        <v>2</v>
      </c>
      <c r="DS26" s="1534">
        <v>2</v>
      </c>
      <c r="DT26" s="1534">
        <v>4</v>
      </c>
      <c r="DU26" s="1534">
        <v>1</v>
      </c>
      <c r="DV26" s="1534">
        <v>1</v>
      </c>
      <c r="DW26" s="1534">
        <v>0</v>
      </c>
      <c r="DX26" s="1534">
        <v>0</v>
      </c>
      <c r="DY26" s="1534">
        <v>0</v>
      </c>
      <c r="DZ26" s="1534">
        <v>0</v>
      </c>
      <c r="EA26" s="1534">
        <v>8</v>
      </c>
      <c r="EB26" s="1534">
        <v>1</v>
      </c>
      <c r="EC26" s="1534">
        <v>0</v>
      </c>
      <c r="ED26" s="1534">
        <v>1</v>
      </c>
      <c r="EE26" s="1534">
        <v>1</v>
      </c>
      <c r="EF26" s="1534">
        <v>4</v>
      </c>
      <c r="EG26" s="1534">
        <v>3</v>
      </c>
      <c r="EH26" s="1534">
        <v>3</v>
      </c>
      <c r="EI26" s="1534">
        <v>3</v>
      </c>
      <c r="EJ26" s="1534">
        <v>0</v>
      </c>
      <c r="EK26" s="1534">
        <v>4</v>
      </c>
      <c r="EL26" s="1534">
        <v>1</v>
      </c>
      <c r="EM26" s="1534">
        <v>2</v>
      </c>
      <c r="EN26" s="1534">
        <v>1</v>
      </c>
      <c r="EO26" s="1534">
        <v>0</v>
      </c>
      <c r="EP26" s="1534">
        <v>3</v>
      </c>
      <c r="EQ26" s="1534">
        <v>0</v>
      </c>
      <c r="ER26" s="1534">
        <v>0</v>
      </c>
      <c r="ES26" s="1534">
        <v>2</v>
      </c>
      <c r="ET26" s="1534">
        <v>0</v>
      </c>
      <c r="EU26" s="1534">
        <v>0</v>
      </c>
      <c r="EV26" s="1534">
        <v>7</v>
      </c>
      <c r="EW26" s="1534">
        <v>2</v>
      </c>
      <c r="EX26" s="1534">
        <v>1</v>
      </c>
      <c r="EY26" s="1534">
        <v>1</v>
      </c>
      <c r="EZ26" s="1534">
        <v>0</v>
      </c>
      <c r="FA26" s="1534">
        <v>1</v>
      </c>
      <c r="FB26" s="1534">
        <v>1</v>
      </c>
      <c r="FC26" s="1534">
        <v>1</v>
      </c>
      <c r="FD26" s="1534">
        <v>3</v>
      </c>
      <c r="FE26" s="1534">
        <v>2</v>
      </c>
      <c r="FF26" s="1534">
        <v>2</v>
      </c>
      <c r="FG26" s="1534">
        <v>0</v>
      </c>
      <c r="FH26" s="1534">
        <v>0</v>
      </c>
      <c r="FI26" s="1534">
        <v>1</v>
      </c>
      <c r="FJ26" s="1534">
        <v>1</v>
      </c>
      <c r="FK26" s="1534">
        <v>1</v>
      </c>
      <c r="FL26" s="1534">
        <v>4</v>
      </c>
      <c r="FM26" s="1534">
        <v>4</v>
      </c>
      <c r="FN26" s="1534">
        <v>1</v>
      </c>
      <c r="FO26" s="1534">
        <v>1</v>
      </c>
      <c r="FP26" s="1534">
        <v>2</v>
      </c>
      <c r="FQ26" s="1534">
        <v>2</v>
      </c>
      <c r="FR26" s="1534">
        <v>1</v>
      </c>
      <c r="FS26" s="1534">
        <v>0</v>
      </c>
      <c r="FT26" s="1534">
        <v>0</v>
      </c>
      <c r="FU26" s="1534">
        <v>2</v>
      </c>
      <c r="FV26" s="1534">
        <v>5</v>
      </c>
      <c r="FW26" s="1534">
        <v>2</v>
      </c>
      <c r="FX26" s="1534">
        <v>1</v>
      </c>
      <c r="FY26" s="1534">
        <v>1</v>
      </c>
      <c r="FZ26" s="1534">
        <v>2</v>
      </c>
      <c r="GA26" s="1534">
        <v>8</v>
      </c>
      <c r="GB26" s="1534">
        <v>0</v>
      </c>
      <c r="GC26" s="1534">
        <v>0</v>
      </c>
      <c r="GD26" s="1534">
        <v>2</v>
      </c>
      <c r="GE26" s="1534">
        <v>0</v>
      </c>
      <c r="GF26" s="1534">
        <v>0</v>
      </c>
      <c r="GG26" s="1534">
        <v>1</v>
      </c>
      <c r="GH26" s="1534">
        <v>0</v>
      </c>
      <c r="GI26" s="1534">
        <v>1</v>
      </c>
      <c r="GJ26" s="1534">
        <v>6</v>
      </c>
      <c r="GK26" s="1534">
        <v>0</v>
      </c>
      <c r="GL26" s="1534">
        <v>0</v>
      </c>
      <c r="GM26" s="1534">
        <v>0</v>
      </c>
      <c r="GN26" s="1534">
        <v>0</v>
      </c>
      <c r="GO26" s="1534">
        <v>0</v>
      </c>
      <c r="GP26" s="1534">
        <v>1</v>
      </c>
      <c r="GQ26" s="1534">
        <v>0</v>
      </c>
      <c r="GR26" s="1534">
        <v>0</v>
      </c>
      <c r="GS26" s="1534">
        <v>1</v>
      </c>
      <c r="GT26" s="1534">
        <v>7</v>
      </c>
      <c r="GU26" s="1534">
        <v>0</v>
      </c>
      <c r="GV26" s="1534">
        <v>0</v>
      </c>
      <c r="GW26" s="1534">
        <v>0</v>
      </c>
      <c r="GX26" s="1534">
        <v>0</v>
      </c>
      <c r="GY26" s="1534">
        <v>1</v>
      </c>
      <c r="GZ26" s="1534">
        <v>0</v>
      </c>
      <c r="HA26" s="1534">
        <v>2</v>
      </c>
      <c r="HB26" s="1534">
        <v>0</v>
      </c>
      <c r="HC26" s="1534">
        <v>1</v>
      </c>
      <c r="HD26" s="1534">
        <v>0</v>
      </c>
      <c r="HE26" s="1534">
        <v>4</v>
      </c>
      <c r="HF26" s="1534">
        <v>0</v>
      </c>
      <c r="HG26" s="1534">
        <v>0</v>
      </c>
      <c r="HH26" s="1534">
        <v>0</v>
      </c>
      <c r="HI26" s="1534">
        <v>0</v>
      </c>
      <c r="HJ26" s="1534">
        <v>4</v>
      </c>
      <c r="HK26" s="1534">
        <v>5</v>
      </c>
      <c r="HL26" s="1534">
        <v>0</v>
      </c>
      <c r="HM26" s="1534">
        <v>2</v>
      </c>
      <c r="HN26" s="1534">
        <v>1</v>
      </c>
      <c r="HO26" s="1534">
        <v>0</v>
      </c>
      <c r="HP26" s="1534">
        <v>2</v>
      </c>
      <c r="HQ26" s="1534">
        <v>0</v>
      </c>
      <c r="HR26" s="1534">
        <v>0</v>
      </c>
      <c r="HS26" s="1534">
        <v>1</v>
      </c>
      <c r="HT26" s="1534">
        <v>1</v>
      </c>
      <c r="HU26" s="1534">
        <v>2</v>
      </c>
      <c r="HV26" s="1534">
        <v>4</v>
      </c>
      <c r="HW26" s="1534">
        <v>0</v>
      </c>
      <c r="HX26" s="1534">
        <v>1</v>
      </c>
      <c r="HY26" s="1534">
        <v>1</v>
      </c>
      <c r="HZ26" s="1534"/>
      <c r="IA26" s="1534">
        <v>1</v>
      </c>
      <c r="IB26" s="1534">
        <v>6</v>
      </c>
      <c r="IC26" s="1534">
        <v>1</v>
      </c>
      <c r="ID26" s="1534">
        <v>2</v>
      </c>
      <c r="IE26" s="1534">
        <v>0</v>
      </c>
      <c r="IF26" s="1534">
        <v>0</v>
      </c>
      <c r="IG26" s="1534">
        <v>0</v>
      </c>
      <c r="IH26" s="1534">
        <v>0</v>
      </c>
      <c r="II26" s="1534">
        <v>6</v>
      </c>
      <c r="IJ26" s="1534">
        <v>5</v>
      </c>
      <c r="IK26" s="1534">
        <v>13</v>
      </c>
      <c r="IL26" s="1534">
        <v>3</v>
      </c>
      <c r="IM26" s="1534">
        <v>1</v>
      </c>
      <c r="IN26" s="1534">
        <v>0</v>
      </c>
      <c r="IO26" s="1534">
        <v>0</v>
      </c>
      <c r="IP26" s="1534">
        <v>2</v>
      </c>
      <c r="IQ26" s="1534">
        <v>1</v>
      </c>
      <c r="IR26" s="1534"/>
      <c r="IS26" s="1534">
        <v>2</v>
      </c>
      <c r="IT26" s="1534">
        <v>8</v>
      </c>
      <c r="IU26" s="1534">
        <v>1</v>
      </c>
      <c r="IV26" s="1534">
        <v>2</v>
      </c>
      <c r="IW26" s="1534">
        <v>1</v>
      </c>
      <c r="IX26" s="1534">
        <v>3</v>
      </c>
      <c r="IY26" s="1534">
        <v>0</v>
      </c>
      <c r="IZ26" s="1534">
        <v>1</v>
      </c>
      <c r="JA26" s="1534">
        <v>2</v>
      </c>
      <c r="JB26" s="1534"/>
      <c r="JC26" s="1534">
        <v>1</v>
      </c>
      <c r="JD26" s="1534">
        <v>4</v>
      </c>
      <c r="JE26" s="1534">
        <v>1</v>
      </c>
      <c r="JF26" s="1534">
        <v>5</v>
      </c>
      <c r="JG26" s="1534">
        <v>2</v>
      </c>
      <c r="JH26" s="1534">
        <v>0</v>
      </c>
      <c r="JI26" s="1534">
        <v>1</v>
      </c>
      <c r="JJ26" s="1534">
        <v>0</v>
      </c>
      <c r="JK26" s="1534">
        <v>2</v>
      </c>
      <c r="JL26" s="1534">
        <v>1</v>
      </c>
      <c r="JM26" s="1534">
        <v>0</v>
      </c>
      <c r="JN26" s="1534">
        <v>0</v>
      </c>
      <c r="JO26" s="1534">
        <v>8</v>
      </c>
      <c r="JP26" s="1534">
        <v>2</v>
      </c>
      <c r="JQ26" s="1534">
        <v>0</v>
      </c>
      <c r="JR26" s="1534">
        <v>1</v>
      </c>
      <c r="JS26" s="1534">
        <v>1</v>
      </c>
      <c r="JT26" s="1534">
        <v>2</v>
      </c>
      <c r="JU26" s="1534">
        <v>2</v>
      </c>
      <c r="JV26" s="1534">
        <v>5</v>
      </c>
      <c r="JW26" s="1534">
        <v>3</v>
      </c>
      <c r="JX26" s="1534">
        <v>1</v>
      </c>
      <c r="JY26" s="1534">
        <v>2</v>
      </c>
      <c r="JZ26" s="1534">
        <v>0</v>
      </c>
      <c r="KA26" s="1534">
        <v>1</v>
      </c>
      <c r="KB26" s="1534">
        <v>1</v>
      </c>
      <c r="KC26" s="1534">
        <v>1</v>
      </c>
      <c r="KD26" s="1534">
        <v>4</v>
      </c>
      <c r="KE26" s="1534">
        <v>2</v>
      </c>
      <c r="KF26" s="1534">
        <v>0</v>
      </c>
      <c r="KG26" s="1534">
        <v>1</v>
      </c>
      <c r="KH26" s="1534">
        <v>5</v>
      </c>
      <c r="KI26" s="1534">
        <v>2</v>
      </c>
      <c r="KJ26" s="1534">
        <v>1</v>
      </c>
      <c r="KK26" s="1534">
        <v>2</v>
      </c>
      <c r="KL26" s="1534">
        <v>0</v>
      </c>
      <c r="KM26" s="1534">
        <v>11</v>
      </c>
      <c r="KN26" s="1534">
        <v>1</v>
      </c>
      <c r="KO26" s="1534">
        <v>1</v>
      </c>
      <c r="KP26" s="1534">
        <v>3</v>
      </c>
      <c r="KQ26" s="1534">
        <v>0</v>
      </c>
      <c r="KR26" s="1534">
        <v>1</v>
      </c>
      <c r="KS26" s="1534">
        <v>1</v>
      </c>
      <c r="KT26" s="1534">
        <v>4</v>
      </c>
      <c r="KU26" s="1534">
        <v>3</v>
      </c>
      <c r="KV26" s="1534">
        <v>2</v>
      </c>
      <c r="KW26" s="1534">
        <v>1</v>
      </c>
      <c r="KX26" s="1534">
        <v>0</v>
      </c>
      <c r="KY26" s="1534">
        <v>1</v>
      </c>
      <c r="KZ26" s="1534">
        <v>1</v>
      </c>
      <c r="LA26" s="1534">
        <v>0</v>
      </c>
      <c r="LB26" s="1534">
        <v>0</v>
      </c>
      <c r="LC26" s="1534">
        <v>4</v>
      </c>
      <c r="LD26" s="1534">
        <v>2</v>
      </c>
      <c r="LE26" s="1534">
        <v>1</v>
      </c>
      <c r="LF26" s="1534">
        <v>0</v>
      </c>
      <c r="LG26" s="1534">
        <v>3</v>
      </c>
      <c r="LH26" s="1534">
        <v>2</v>
      </c>
      <c r="LI26" s="1534">
        <v>2</v>
      </c>
      <c r="LJ26" s="1534">
        <v>1</v>
      </c>
      <c r="LK26" s="1534">
        <v>0</v>
      </c>
      <c r="LL26" s="1534">
        <v>0</v>
      </c>
      <c r="LM26" s="1534">
        <v>2</v>
      </c>
      <c r="LN26" s="1534">
        <v>2</v>
      </c>
      <c r="LO26" s="1534">
        <v>0</v>
      </c>
      <c r="LP26" s="1534">
        <v>2</v>
      </c>
      <c r="LQ26" s="1534">
        <v>0</v>
      </c>
      <c r="LR26" s="1534">
        <v>0</v>
      </c>
      <c r="LS26" s="1534">
        <v>1</v>
      </c>
      <c r="LT26" s="1534">
        <v>2</v>
      </c>
      <c r="LU26" s="1534">
        <v>2</v>
      </c>
      <c r="LV26" s="1534">
        <v>0</v>
      </c>
      <c r="LW26" s="1534">
        <v>13</v>
      </c>
      <c r="LX26" s="1534">
        <v>3</v>
      </c>
      <c r="LY26" s="1534">
        <v>1</v>
      </c>
      <c r="LZ26" s="1534">
        <v>3</v>
      </c>
      <c r="MA26" s="1534">
        <v>2</v>
      </c>
      <c r="MB26" s="1534">
        <v>2</v>
      </c>
      <c r="MC26" s="1534">
        <v>4</v>
      </c>
      <c r="MD26" s="1534">
        <v>4</v>
      </c>
      <c r="ME26" s="1534">
        <v>0</v>
      </c>
      <c r="MF26" s="1534">
        <v>1</v>
      </c>
      <c r="MG26" s="1534">
        <v>2</v>
      </c>
      <c r="MH26" s="1534">
        <v>0</v>
      </c>
      <c r="MI26" s="1534">
        <v>3</v>
      </c>
      <c r="MJ26" s="1534">
        <v>8</v>
      </c>
      <c r="MK26" s="1534">
        <v>1</v>
      </c>
      <c r="ML26" s="1534">
        <v>0</v>
      </c>
      <c r="MM26" s="1534">
        <v>7</v>
      </c>
      <c r="MN26" s="1534">
        <v>2</v>
      </c>
      <c r="MO26" s="1534">
        <v>3</v>
      </c>
      <c r="MP26" s="1534">
        <v>2</v>
      </c>
      <c r="MQ26" s="1534">
        <v>5</v>
      </c>
      <c r="MR26" s="1534">
        <v>4</v>
      </c>
      <c r="MS26" s="1534">
        <v>0</v>
      </c>
      <c r="MT26" s="1534">
        <v>4</v>
      </c>
      <c r="MU26" s="1534">
        <v>5</v>
      </c>
      <c r="MV26" s="1534">
        <v>2</v>
      </c>
      <c r="MW26" s="1534">
        <v>3</v>
      </c>
      <c r="MX26" s="1534">
        <v>1</v>
      </c>
      <c r="MY26" s="1534">
        <v>3</v>
      </c>
      <c r="MZ26" s="1534">
        <v>1</v>
      </c>
      <c r="NA26" s="1534">
        <v>0</v>
      </c>
      <c r="NB26" s="1534">
        <v>2</v>
      </c>
      <c r="NC26" s="1534">
        <v>1</v>
      </c>
      <c r="ND26" s="1534">
        <v>1</v>
      </c>
      <c r="NE26" s="1534">
        <v>1</v>
      </c>
      <c r="NF26" s="1534">
        <v>7</v>
      </c>
      <c r="NG26" s="1534">
        <v>1</v>
      </c>
      <c r="NH26" s="1534"/>
      <c r="NI26" s="1534">
        <v>0</v>
      </c>
      <c r="NJ26" s="1534">
        <v>0</v>
      </c>
      <c r="NK26" s="1534">
        <v>0</v>
      </c>
      <c r="NL26" s="1534">
        <v>3</v>
      </c>
      <c r="NM26" s="1534">
        <v>1</v>
      </c>
      <c r="NN26" s="1534">
        <v>6</v>
      </c>
      <c r="NO26" s="1534">
        <v>2</v>
      </c>
      <c r="NP26" s="1534">
        <v>1</v>
      </c>
      <c r="NQ26" s="1534">
        <v>0</v>
      </c>
      <c r="NR26" s="1534">
        <v>0</v>
      </c>
      <c r="NS26" s="1534">
        <v>2</v>
      </c>
      <c r="NT26" s="1534"/>
      <c r="NU26" s="1534">
        <v>1</v>
      </c>
      <c r="NV26" s="1534">
        <v>1</v>
      </c>
      <c r="NW26" s="1534">
        <v>3</v>
      </c>
      <c r="NX26" s="1534">
        <v>3</v>
      </c>
      <c r="NY26" s="1534">
        <v>1</v>
      </c>
      <c r="NZ26" s="1534">
        <v>7</v>
      </c>
      <c r="OA26" s="1534">
        <v>1</v>
      </c>
      <c r="OB26" s="1534">
        <v>1</v>
      </c>
      <c r="OC26" s="1534">
        <v>3</v>
      </c>
      <c r="OD26" s="1534">
        <v>3</v>
      </c>
      <c r="OE26" s="1534">
        <v>1</v>
      </c>
      <c r="OF26" s="1534">
        <v>1</v>
      </c>
      <c r="OG26" s="1534">
        <v>1</v>
      </c>
      <c r="OH26" s="1534">
        <v>3</v>
      </c>
      <c r="OI26" s="1534">
        <v>2</v>
      </c>
      <c r="OJ26" s="1534">
        <v>4</v>
      </c>
      <c r="OK26" s="1534">
        <v>0</v>
      </c>
      <c r="OL26" s="1534">
        <v>0</v>
      </c>
      <c r="OM26" s="1534">
        <v>1</v>
      </c>
      <c r="ON26" s="1534">
        <v>0</v>
      </c>
      <c r="OO26" s="1534">
        <v>1</v>
      </c>
      <c r="OP26" s="1534">
        <v>1</v>
      </c>
      <c r="OQ26" s="1534">
        <v>1</v>
      </c>
      <c r="OR26" s="1534">
        <v>2</v>
      </c>
      <c r="OS26" s="1534">
        <v>0</v>
      </c>
      <c r="OT26" s="1534">
        <v>4</v>
      </c>
      <c r="OU26" s="1534">
        <v>4</v>
      </c>
      <c r="OV26" s="1534">
        <v>2</v>
      </c>
      <c r="OW26" s="1534">
        <v>0</v>
      </c>
      <c r="OX26" s="1534">
        <v>3</v>
      </c>
      <c r="OY26" s="1534">
        <v>0</v>
      </c>
      <c r="OZ26" s="1534">
        <v>2</v>
      </c>
      <c r="PA26" s="1534">
        <v>0</v>
      </c>
      <c r="PB26" s="1534">
        <v>0</v>
      </c>
      <c r="PC26" s="1534">
        <v>2</v>
      </c>
      <c r="PD26" s="1534">
        <v>2</v>
      </c>
      <c r="PE26" s="1534">
        <v>1</v>
      </c>
      <c r="PF26" s="1534">
        <v>7</v>
      </c>
      <c r="PG26" s="1534">
        <v>2</v>
      </c>
      <c r="PH26" s="1534">
        <v>3</v>
      </c>
      <c r="PI26" s="1534">
        <v>0</v>
      </c>
      <c r="PJ26" s="1534">
        <v>5</v>
      </c>
      <c r="PK26" s="1534">
        <v>0</v>
      </c>
      <c r="PL26" s="1534">
        <v>2</v>
      </c>
      <c r="PM26" s="1534">
        <v>0</v>
      </c>
      <c r="PN26" s="1534">
        <v>2</v>
      </c>
      <c r="PO26" s="1534">
        <v>0</v>
      </c>
      <c r="PP26" s="1534">
        <v>2</v>
      </c>
      <c r="PQ26" s="1534">
        <v>0</v>
      </c>
      <c r="PR26" s="1534">
        <v>4</v>
      </c>
      <c r="PS26" s="1534">
        <v>2</v>
      </c>
      <c r="PT26" s="1534">
        <v>0</v>
      </c>
      <c r="PU26" s="1534">
        <v>4</v>
      </c>
      <c r="PV26" s="1534">
        <v>1</v>
      </c>
      <c r="PW26" s="1534">
        <v>0</v>
      </c>
      <c r="PX26" s="1534">
        <v>4</v>
      </c>
      <c r="PY26" s="1534">
        <v>0</v>
      </c>
      <c r="PZ26" s="1534">
        <v>4</v>
      </c>
      <c r="QA26" s="1534">
        <v>0</v>
      </c>
      <c r="QB26" s="1534">
        <v>12</v>
      </c>
      <c r="QC26" s="1534">
        <v>0</v>
      </c>
      <c r="QD26" s="1534">
        <v>2</v>
      </c>
      <c r="QE26" s="1534">
        <v>0</v>
      </c>
      <c r="QF26" s="1534">
        <v>2</v>
      </c>
      <c r="QG26" s="1534">
        <v>2</v>
      </c>
      <c r="QH26" s="1534">
        <v>2</v>
      </c>
      <c r="QI26" s="1534">
        <v>1</v>
      </c>
      <c r="QJ26" s="1534">
        <v>0</v>
      </c>
      <c r="QK26" s="1534">
        <v>1</v>
      </c>
      <c r="QL26" s="1534">
        <v>0</v>
      </c>
      <c r="QM26" s="1534">
        <v>1</v>
      </c>
      <c r="QN26" s="1534">
        <v>0</v>
      </c>
      <c r="QO26" s="1534">
        <v>0</v>
      </c>
      <c r="QP26" s="1534">
        <v>0</v>
      </c>
      <c r="QQ26" s="1534">
        <v>3</v>
      </c>
      <c r="QR26" s="1534"/>
      <c r="QS26" s="1534">
        <v>0</v>
      </c>
      <c r="QT26" s="1534">
        <v>0</v>
      </c>
      <c r="QU26" s="1534">
        <v>2</v>
      </c>
      <c r="QV26" s="1534">
        <v>0</v>
      </c>
      <c r="QW26" s="1534">
        <v>2</v>
      </c>
      <c r="QX26" s="1534">
        <v>1</v>
      </c>
      <c r="QY26" s="1534">
        <v>0</v>
      </c>
      <c r="QZ26" s="1534">
        <v>2</v>
      </c>
      <c r="RA26" s="1534">
        <v>0</v>
      </c>
      <c r="RB26" s="1534">
        <v>0</v>
      </c>
      <c r="RC26" s="1534">
        <v>0</v>
      </c>
      <c r="RD26" s="1534">
        <v>4</v>
      </c>
      <c r="RE26" s="1534">
        <v>40</v>
      </c>
      <c r="RF26" s="1534">
        <v>1</v>
      </c>
      <c r="RG26" s="1534">
        <v>0</v>
      </c>
    </row>
    <row r="27" spans="1:475" ht="14.4" x14ac:dyDescent="0.3">
      <c r="A27" s="3129" t="s">
        <v>461</v>
      </c>
      <c r="B27" s="1534">
        <v>0</v>
      </c>
      <c r="C27" s="1534">
        <v>0</v>
      </c>
      <c r="D27" s="1534">
        <v>0</v>
      </c>
      <c r="E27" s="1534">
        <v>0</v>
      </c>
      <c r="F27" s="1534">
        <v>0</v>
      </c>
      <c r="G27" s="1534">
        <v>0</v>
      </c>
      <c r="H27" s="1534">
        <v>0</v>
      </c>
      <c r="I27" s="1534">
        <v>0</v>
      </c>
      <c r="J27" s="1534">
        <v>0</v>
      </c>
      <c r="K27" s="1534">
        <v>0</v>
      </c>
      <c r="L27" s="1534">
        <v>0</v>
      </c>
      <c r="M27" s="1534">
        <v>0</v>
      </c>
      <c r="N27" s="1534">
        <v>0</v>
      </c>
      <c r="O27" s="1534">
        <v>0</v>
      </c>
      <c r="P27" s="1534">
        <v>0</v>
      </c>
      <c r="Q27" s="1534">
        <v>0</v>
      </c>
      <c r="R27" s="1534">
        <v>0</v>
      </c>
      <c r="S27" s="1534">
        <v>0</v>
      </c>
      <c r="T27" s="1534">
        <v>0</v>
      </c>
      <c r="U27" s="1534">
        <v>0</v>
      </c>
      <c r="V27" s="1534">
        <v>0</v>
      </c>
      <c r="W27" s="1534">
        <v>0</v>
      </c>
      <c r="X27" s="1534">
        <v>0</v>
      </c>
      <c r="Y27" s="1534">
        <v>0</v>
      </c>
      <c r="Z27" s="1534">
        <v>0</v>
      </c>
      <c r="AA27" s="1534">
        <v>0</v>
      </c>
      <c r="AB27" s="1534">
        <v>0</v>
      </c>
      <c r="AC27" s="1534">
        <v>0</v>
      </c>
      <c r="AD27" s="1534">
        <v>0</v>
      </c>
      <c r="AE27" s="1534">
        <v>0</v>
      </c>
      <c r="AF27" s="1534">
        <v>0</v>
      </c>
      <c r="AG27" s="1534">
        <v>0</v>
      </c>
      <c r="AH27" s="1534">
        <v>0</v>
      </c>
      <c r="AI27" s="1534">
        <v>0</v>
      </c>
      <c r="AJ27" s="1534">
        <v>0</v>
      </c>
      <c r="AK27" s="1534">
        <v>0</v>
      </c>
      <c r="AL27" s="1534">
        <v>0</v>
      </c>
      <c r="AM27" s="1534">
        <v>0</v>
      </c>
      <c r="AN27" s="1534">
        <v>0</v>
      </c>
      <c r="AO27" s="1534">
        <v>0</v>
      </c>
      <c r="AP27" s="1534">
        <v>0</v>
      </c>
      <c r="AQ27" s="1534">
        <v>0</v>
      </c>
      <c r="AR27" s="1534">
        <v>0</v>
      </c>
      <c r="AS27" s="1534">
        <v>0</v>
      </c>
      <c r="AT27" s="1534">
        <v>0</v>
      </c>
      <c r="AU27" s="1534">
        <v>0</v>
      </c>
      <c r="AV27" s="1534">
        <v>0</v>
      </c>
      <c r="AW27" s="1534">
        <v>0</v>
      </c>
      <c r="AX27" s="1534">
        <v>0</v>
      </c>
      <c r="AY27" s="1534">
        <v>0</v>
      </c>
      <c r="AZ27" s="1534">
        <v>0</v>
      </c>
      <c r="BA27" s="1534">
        <v>0</v>
      </c>
      <c r="BB27" s="1534">
        <v>0</v>
      </c>
      <c r="BC27" s="1534">
        <v>0</v>
      </c>
      <c r="BD27" s="1534">
        <v>0</v>
      </c>
      <c r="BE27" s="1534">
        <v>0</v>
      </c>
      <c r="BF27" s="1534">
        <v>0</v>
      </c>
      <c r="BG27" s="1534">
        <v>0</v>
      </c>
      <c r="BH27" s="1534">
        <v>0</v>
      </c>
      <c r="BI27" s="1534">
        <v>0</v>
      </c>
      <c r="BJ27" s="1534">
        <v>0</v>
      </c>
      <c r="BK27" s="1534">
        <v>0</v>
      </c>
      <c r="BL27" s="1534">
        <v>0</v>
      </c>
      <c r="BM27" s="1534">
        <v>0</v>
      </c>
      <c r="BN27" s="1534">
        <v>0</v>
      </c>
      <c r="BO27" s="1534">
        <v>0</v>
      </c>
      <c r="BP27" s="1534">
        <v>0</v>
      </c>
      <c r="BQ27" s="1534">
        <v>0</v>
      </c>
      <c r="BR27" s="1534">
        <v>0</v>
      </c>
      <c r="BS27" s="1534">
        <v>0</v>
      </c>
      <c r="BT27" s="1534">
        <v>0</v>
      </c>
      <c r="BU27" s="1534">
        <v>0</v>
      </c>
      <c r="BV27" s="1534">
        <v>0</v>
      </c>
      <c r="BW27" s="1534">
        <v>0</v>
      </c>
      <c r="BX27" s="1534">
        <v>0</v>
      </c>
      <c r="BY27" s="1534">
        <v>0</v>
      </c>
      <c r="BZ27" s="1534">
        <v>0</v>
      </c>
      <c r="CA27" s="1534">
        <v>0</v>
      </c>
      <c r="CB27" s="1534">
        <v>0</v>
      </c>
      <c r="CC27" s="1534">
        <v>0</v>
      </c>
      <c r="CD27" s="1534">
        <v>0</v>
      </c>
      <c r="CE27" s="1534">
        <v>0</v>
      </c>
      <c r="CF27" s="1534">
        <v>0</v>
      </c>
      <c r="CG27" s="1534">
        <v>0</v>
      </c>
      <c r="CH27" s="1534">
        <v>0</v>
      </c>
      <c r="CI27" s="1534">
        <v>0</v>
      </c>
      <c r="CJ27" s="1534">
        <v>0</v>
      </c>
      <c r="CK27" s="1534">
        <v>0</v>
      </c>
      <c r="CL27" s="1534">
        <v>0</v>
      </c>
      <c r="CM27" s="1534">
        <v>0</v>
      </c>
      <c r="CN27" s="1534">
        <v>0</v>
      </c>
      <c r="CO27" s="1534">
        <v>0</v>
      </c>
      <c r="CP27" s="1534">
        <v>0</v>
      </c>
      <c r="CQ27" s="1534">
        <v>0</v>
      </c>
      <c r="CR27" s="1534">
        <v>0</v>
      </c>
      <c r="CS27" s="1534">
        <v>0</v>
      </c>
      <c r="CT27" s="1534">
        <v>0</v>
      </c>
      <c r="CU27" s="1534">
        <v>0</v>
      </c>
      <c r="CV27" s="1534">
        <v>0</v>
      </c>
      <c r="CW27" s="1534">
        <v>0</v>
      </c>
      <c r="CX27" s="1534">
        <v>0</v>
      </c>
      <c r="CY27" s="1534">
        <v>0</v>
      </c>
      <c r="CZ27" s="1534">
        <v>0</v>
      </c>
      <c r="DA27" s="1534">
        <v>0</v>
      </c>
      <c r="DB27" s="1534">
        <v>0</v>
      </c>
      <c r="DC27" s="1534">
        <v>0</v>
      </c>
      <c r="DD27" s="1534">
        <v>0</v>
      </c>
      <c r="DE27" s="1534">
        <v>0</v>
      </c>
      <c r="DF27" s="1534">
        <v>0</v>
      </c>
      <c r="DG27" s="1534">
        <v>0</v>
      </c>
      <c r="DH27" s="1534">
        <v>0</v>
      </c>
      <c r="DI27" s="1534">
        <v>0</v>
      </c>
      <c r="DJ27" s="1534">
        <v>0</v>
      </c>
      <c r="DK27" s="1534">
        <v>0</v>
      </c>
      <c r="DL27" s="1534">
        <v>0</v>
      </c>
      <c r="DM27" s="1534">
        <v>0</v>
      </c>
      <c r="DN27" s="1534">
        <v>0</v>
      </c>
      <c r="DO27" s="1534">
        <v>0</v>
      </c>
      <c r="DP27" s="1534">
        <v>0</v>
      </c>
      <c r="DQ27" s="1534">
        <v>0</v>
      </c>
      <c r="DR27" s="1534">
        <v>0</v>
      </c>
      <c r="DS27" s="1534">
        <v>0</v>
      </c>
      <c r="DT27" s="1534">
        <v>0</v>
      </c>
      <c r="DU27" s="1534">
        <v>0</v>
      </c>
      <c r="DV27" s="1534">
        <v>0</v>
      </c>
      <c r="DW27" s="1534">
        <v>0</v>
      </c>
      <c r="DX27" s="1534">
        <v>0</v>
      </c>
      <c r="DY27" s="1534">
        <v>0</v>
      </c>
      <c r="DZ27" s="1534">
        <v>0</v>
      </c>
      <c r="EA27" s="1534">
        <v>0</v>
      </c>
      <c r="EB27" s="1534">
        <v>0</v>
      </c>
      <c r="EC27" s="1534">
        <v>0</v>
      </c>
      <c r="ED27" s="1534">
        <v>0</v>
      </c>
      <c r="EE27" s="1534">
        <v>0</v>
      </c>
      <c r="EF27" s="1534">
        <v>0</v>
      </c>
      <c r="EG27" s="1534">
        <v>0</v>
      </c>
      <c r="EH27" s="1534">
        <v>0</v>
      </c>
      <c r="EI27" s="1534">
        <v>0</v>
      </c>
      <c r="EJ27" s="1534">
        <v>0</v>
      </c>
      <c r="EK27" s="1534">
        <v>0</v>
      </c>
      <c r="EL27" s="1534">
        <v>0</v>
      </c>
      <c r="EM27" s="1534">
        <v>0</v>
      </c>
      <c r="EN27" s="1534">
        <v>0</v>
      </c>
      <c r="EO27" s="1534">
        <v>0</v>
      </c>
      <c r="EP27" s="1534">
        <v>0</v>
      </c>
      <c r="EQ27" s="1534">
        <v>0</v>
      </c>
      <c r="ER27" s="1534">
        <v>0</v>
      </c>
      <c r="ES27" s="1534">
        <v>0</v>
      </c>
      <c r="ET27" s="1534">
        <v>0</v>
      </c>
      <c r="EU27" s="1534">
        <v>1</v>
      </c>
      <c r="EV27" s="1534">
        <v>0</v>
      </c>
      <c r="EW27" s="1534">
        <v>0</v>
      </c>
      <c r="EX27" s="1534">
        <v>0</v>
      </c>
      <c r="EY27" s="1534">
        <v>0</v>
      </c>
      <c r="EZ27" s="1534">
        <v>0</v>
      </c>
      <c r="FA27" s="1534">
        <v>0</v>
      </c>
      <c r="FB27" s="1534">
        <v>0</v>
      </c>
      <c r="FC27" s="1534">
        <v>0</v>
      </c>
      <c r="FD27" s="1534">
        <v>0</v>
      </c>
      <c r="FE27" s="1534">
        <v>0</v>
      </c>
      <c r="FF27" s="1534">
        <v>0</v>
      </c>
      <c r="FG27" s="1534">
        <v>0</v>
      </c>
      <c r="FH27" s="1534">
        <v>0</v>
      </c>
      <c r="FI27" s="1534">
        <v>0</v>
      </c>
      <c r="FJ27" s="1534">
        <v>0</v>
      </c>
      <c r="FK27" s="1534">
        <v>0</v>
      </c>
      <c r="FL27" s="1534">
        <v>0</v>
      </c>
      <c r="FM27" s="1534">
        <v>0</v>
      </c>
      <c r="FN27" s="1534">
        <v>0</v>
      </c>
      <c r="FO27" s="1534">
        <v>0</v>
      </c>
      <c r="FP27" s="1534">
        <v>0</v>
      </c>
      <c r="FQ27" s="1534">
        <v>0</v>
      </c>
      <c r="FR27" s="1534">
        <v>0</v>
      </c>
      <c r="FS27" s="1534">
        <v>0</v>
      </c>
      <c r="FT27" s="1534">
        <v>0</v>
      </c>
      <c r="FU27" s="1534">
        <v>0</v>
      </c>
      <c r="FV27" s="1534">
        <v>0</v>
      </c>
      <c r="FW27" s="1534">
        <v>0</v>
      </c>
      <c r="FX27" s="1534">
        <v>0</v>
      </c>
      <c r="FY27" s="1534">
        <v>0</v>
      </c>
      <c r="FZ27" s="1534">
        <v>0</v>
      </c>
      <c r="GA27" s="1534">
        <v>0</v>
      </c>
      <c r="GB27" s="1534">
        <v>0</v>
      </c>
      <c r="GC27" s="1534">
        <v>0</v>
      </c>
      <c r="GD27" s="1534">
        <v>0</v>
      </c>
      <c r="GE27" s="1534">
        <v>0</v>
      </c>
      <c r="GF27" s="1534">
        <v>0</v>
      </c>
      <c r="GG27" s="1534">
        <v>0</v>
      </c>
      <c r="GH27" s="1534">
        <v>0</v>
      </c>
      <c r="GI27" s="1534">
        <v>0</v>
      </c>
      <c r="GJ27" s="1534">
        <v>0</v>
      </c>
      <c r="GK27" s="1534">
        <v>0</v>
      </c>
      <c r="GL27" s="1534">
        <v>0</v>
      </c>
      <c r="GM27" s="1534">
        <v>0</v>
      </c>
      <c r="GN27" s="1534">
        <v>0</v>
      </c>
      <c r="GO27" s="1534">
        <v>0</v>
      </c>
      <c r="GP27" s="1534">
        <v>0</v>
      </c>
      <c r="GQ27" s="1534">
        <v>0</v>
      </c>
      <c r="GR27" s="1534">
        <v>0</v>
      </c>
      <c r="GS27" s="1534">
        <v>0</v>
      </c>
      <c r="GT27" s="1534">
        <v>0</v>
      </c>
      <c r="GU27" s="1534">
        <v>0</v>
      </c>
      <c r="GV27" s="1534">
        <v>0</v>
      </c>
      <c r="GW27" s="1534">
        <v>0</v>
      </c>
      <c r="GX27" s="1534">
        <v>0</v>
      </c>
      <c r="GY27" s="1534">
        <v>0</v>
      </c>
      <c r="GZ27" s="1534">
        <v>0</v>
      </c>
      <c r="HA27" s="1534">
        <v>0</v>
      </c>
      <c r="HB27" s="1534">
        <v>0</v>
      </c>
      <c r="HC27" s="1534">
        <v>0</v>
      </c>
      <c r="HD27" s="1534">
        <v>0</v>
      </c>
      <c r="HE27" s="1534">
        <v>0</v>
      </c>
      <c r="HF27" s="1534">
        <v>0</v>
      </c>
      <c r="HG27" s="1534">
        <v>0</v>
      </c>
      <c r="HH27" s="1534">
        <v>0</v>
      </c>
      <c r="HI27" s="1534">
        <v>0</v>
      </c>
      <c r="HJ27" s="1534">
        <v>0</v>
      </c>
      <c r="HK27" s="1534">
        <v>0</v>
      </c>
      <c r="HL27" s="1534">
        <v>0</v>
      </c>
      <c r="HM27" s="1534">
        <v>0</v>
      </c>
      <c r="HN27" s="1534">
        <v>0</v>
      </c>
      <c r="HO27" s="1534">
        <v>0</v>
      </c>
      <c r="HP27" s="1534">
        <v>0</v>
      </c>
      <c r="HQ27" s="1534">
        <v>0</v>
      </c>
      <c r="HR27" s="1534">
        <v>0</v>
      </c>
      <c r="HS27" s="1534">
        <v>0</v>
      </c>
      <c r="HT27" s="1534">
        <v>0</v>
      </c>
      <c r="HU27" s="1534">
        <v>0</v>
      </c>
      <c r="HV27" s="1534">
        <v>0</v>
      </c>
      <c r="HW27" s="1534">
        <v>0</v>
      </c>
      <c r="HX27" s="1534">
        <v>0</v>
      </c>
      <c r="HY27" s="1534">
        <v>0</v>
      </c>
      <c r="HZ27" s="1534"/>
      <c r="IA27" s="1534">
        <v>0</v>
      </c>
      <c r="IB27" s="1534">
        <v>0</v>
      </c>
      <c r="IC27" s="1534">
        <v>0</v>
      </c>
      <c r="ID27" s="1534">
        <v>0</v>
      </c>
      <c r="IE27" s="1534">
        <v>0</v>
      </c>
      <c r="IF27" s="1534">
        <v>0</v>
      </c>
      <c r="IG27" s="1534">
        <v>0</v>
      </c>
      <c r="IH27" s="1534">
        <v>0</v>
      </c>
      <c r="II27" s="1534">
        <v>0</v>
      </c>
      <c r="IJ27" s="1534">
        <v>0</v>
      </c>
      <c r="IK27" s="1534">
        <v>0</v>
      </c>
      <c r="IL27" s="1534">
        <v>0</v>
      </c>
      <c r="IM27" s="1534">
        <v>0</v>
      </c>
      <c r="IN27" s="1534">
        <v>0</v>
      </c>
      <c r="IO27" s="1534">
        <v>0</v>
      </c>
      <c r="IP27" s="1534">
        <v>0</v>
      </c>
      <c r="IQ27" s="1534">
        <v>0</v>
      </c>
      <c r="IR27" s="1534">
        <v>0</v>
      </c>
      <c r="IS27" s="1534">
        <v>0</v>
      </c>
      <c r="IT27" s="1534">
        <v>0</v>
      </c>
      <c r="IU27" s="1534">
        <v>0</v>
      </c>
      <c r="IV27" s="1534">
        <v>0</v>
      </c>
      <c r="IW27" s="1534">
        <v>0</v>
      </c>
      <c r="IX27" s="1534">
        <v>0</v>
      </c>
      <c r="IY27" s="1534">
        <v>0</v>
      </c>
      <c r="IZ27" s="1534">
        <v>0</v>
      </c>
      <c r="JA27" s="1534">
        <v>0</v>
      </c>
      <c r="JB27" s="1534"/>
      <c r="JC27" s="1534">
        <v>0</v>
      </c>
      <c r="JD27" s="1534">
        <v>0</v>
      </c>
      <c r="JE27" s="1534">
        <v>0</v>
      </c>
      <c r="JF27" s="1534">
        <v>0</v>
      </c>
      <c r="JG27" s="1534">
        <v>0</v>
      </c>
      <c r="JH27" s="1534">
        <v>0</v>
      </c>
      <c r="JI27" s="1534">
        <v>0</v>
      </c>
      <c r="JJ27" s="1534">
        <v>0</v>
      </c>
      <c r="JK27" s="1534">
        <v>0</v>
      </c>
      <c r="JL27" s="1534">
        <v>0</v>
      </c>
      <c r="JM27" s="1534">
        <v>0</v>
      </c>
      <c r="JN27" s="1534">
        <v>0</v>
      </c>
      <c r="JO27" s="1534">
        <v>0</v>
      </c>
      <c r="JP27" s="1534">
        <v>0</v>
      </c>
      <c r="JQ27" s="1534">
        <v>0</v>
      </c>
      <c r="JR27" s="1534">
        <v>0</v>
      </c>
      <c r="JS27" s="1534">
        <v>0</v>
      </c>
      <c r="JT27" s="1534">
        <v>0</v>
      </c>
      <c r="JU27" s="1534">
        <v>0</v>
      </c>
      <c r="JV27" s="1534">
        <v>0</v>
      </c>
      <c r="JW27" s="1534">
        <v>0</v>
      </c>
      <c r="JX27" s="1534">
        <v>0</v>
      </c>
      <c r="JY27" s="1534">
        <v>0</v>
      </c>
      <c r="JZ27" s="1534">
        <v>0</v>
      </c>
      <c r="KA27" s="1534">
        <v>0</v>
      </c>
      <c r="KB27" s="1534">
        <v>0</v>
      </c>
      <c r="KC27" s="1534">
        <v>0</v>
      </c>
      <c r="KD27" s="1534">
        <v>0</v>
      </c>
      <c r="KE27" s="1534">
        <v>0</v>
      </c>
      <c r="KF27" s="1534">
        <v>0</v>
      </c>
      <c r="KG27" s="1534">
        <v>0</v>
      </c>
      <c r="KH27" s="1534">
        <v>0</v>
      </c>
      <c r="KI27" s="1534">
        <v>0</v>
      </c>
      <c r="KJ27" s="1534">
        <v>0</v>
      </c>
      <c r="KK27" s="1534">
        <v>0</v>
      </c>
      <c r="KL27" s="1534">
        <v>0</v>
      </c>
      <c r="KM27" s="1534">
        <v>0</v>
      </c>
      <c r="KN27" s="1534">
        <v>0</v>
      </c>
      <c r="KO27" s="1534">
        <v>0</v>
      </c>
      <c r="KP27" s="1534">
        <v>0</v>
      </c>
      <c r="KQ27" s="1534">
        <v>0</v>
      </c>
      <c r="KR27" s="1534">
        <v>0</v>
      </c>
      <c r="KS27" s="1534">
        <v>0</v>
      </c>
      <c r="KT27" s="1534">
        <v>0</v>
      </c>
      <c r="KU27" s="1534">
        <v>0</v>
      </c>
      <c r="KV27" s="1534">
        <v>0</v>
      </c>
      <c r="KW27" s="1534">
        <v>0</v>
      </c>
      <c r="KX27" s="1534">
        <v>0</v>
      </c>
      <c r="KY27" s="1534">
        <v>0</v>
      </c>
      <c r="KZ27" s="1534">
        <v>0</v>
      </c>
      <c r="LA27" s="1534">
        <v>0</v>
      </c>
      <c r="LB27" s="1534">
        <v>0</v>
      </c>
      <c r="LC27" s="1534">
        <v>0</v>
      </c>
      <c r="LD27" s="1534">
        <v>0</v>
      </c>
      <c r="LE27" s="1534">
        <v>0</v>
      </c>
      <c r="LF27" s="1534">
        <v>0</v>
      </c>
      <c r="LG27" s="1534">
        <v>0</v>
      </c>
      <c r="LH27" s="1534">
        <v>0</v>
      </c>
      <c r="LI27" s="1534">
        <v>0</v>
      </c>
      <c r="LJ27" s="1534"/>
      <c r="LK27" s="1534">
        <v>0</v>
      </c>
      <c r="LL27" s="1534">
        <v>0</v>
      </c>
      <c r="LM27" s="1534">
        <v>0</v>
      </c>
      <c r="LN27" s="1534">
        <v>0</v>
      </c>
      <c r="LO27" s="1534">
        <v>0</v>
      </c>
      <c r="LP27" s="1534">
        <v>0</v>
      </c>
      <c r="LQ27" s="1534">
        <v>0</v>
      </c>
      <c r="LR27" s="1534">
        <v>0</v>
      </c>
      <c r="LS27" s="1534">
        <v>0</v>
      </c>
      <c r="LT27" s="1534">
        <v>0</v>
      </c>
      <c r="LU27" s="1534">
        <v>0</v>
      </c>
      <c r="LV27" s="1534">
        <v>0</v>
      </c>
      <c r="LW27" s="1534">
        <v>0</v>
      </c>
      <c r="LX27" s="1534">
        <v>0</v>
      </c>
      <c r="LY27" s="1534">
        <v>0</v>
      </c>
      <c r="LZ27" s="1534">
        <v>0</v>
      </c>
      <c r="MA27" s="1534">
        <v>0</v>
      </c>
      <c r="MB27" s="1534">
        <v>0</v>
      </c>
      <c r="MC27" s="1534">
        <v>0</v>
      </c>
      <c r="MD27" s="1534">
        <v>0</v>
      </c>
      <c r="ME27" s="1534">
        <v>0</v>
      </c>
      <c r="MF27" s="1534">
        <v>0</v>
      </c>
      <c r="MG27" s="1534">
        <v>0</v>
      </c>
      <c r="MH27" s="1534">
        <v>0</v>
      </c>
      <c r="MI27" s="1534">
        <v>0</v>
      </c>
      <c r="MJ27" s="1534">
        <v>0</v>
      </c>
      <c r="MK27" s="1534">
        <v>0</v>
      </c>
      <c r="ML27" s="1534">
        <v>0</v>
      </c>
      <c r="MM27" s="1534">
        <v>0</v>
      </c>
      <c r="MN27" s="1534">
        <v>0</v>
      </c>
      <c r="MO27" s="1534">
        <v>0</v>
      </c>
      <c r="MP27" s="1534">
        <v>0</v>
      </c>
      <c r="MQ27" s="1534">
        <v>0</v>
      </c>
      <c r="MR27" s="1534">
        <v>0</v>
      </c>
      <c r="MS27" s="1534">
        <v>0</v>
      </c>
      <c r="MT27" s="1534">
        <v>0</v>
      </c>
      <c r="MU27" s="1534">
        <v>0</v>
      </c>
      <c r="MV27" s="1534">
        <v>0</v>
      </c>
      <c r="MW27" s="1534">
        <v>0</v>
      </c>
      <c r="MX27" s="1534">
        <v>0</v>
      </c>
      <c r="MY27" s="1534">
        <v>0</v>
      </c>
      <c r="MZ27" s="1534">
        <v>0</v>
      </c>
      <c r="NA27" s="1534">
        <v>0</v>
      </c>
      <c r="NB27" s="1534">
        <v>0</v>
      </c>
      <c r="NC27" s="1534">
        <v>0</v>
      </c>
      <c r="ND27" s="1534">
        <v>0</v>
      </c>
      <c r="NE27" s="1534">
        <v>0</v>
      </c>
      <c r="NF27" s="1534">
        <v>0</v>
      </c>
      <c r="NG27" s="1534">
        <v>0</v>
      </c>
      <c r="NH27" s="1534">
        <v>0</v>
      </c>
      <c r="NI27" s="1534">
        <v>0</v>
      </c>
      <c r="NJ27" s="1534">
        <v>0</v>
      </c>
      <c r="NK27" s="1534">
        <v>0</v>
      </c>
      <c r="NL27" s="1534">
        <v>0</v>
      </c>
      <c r="NM27" s="1534">
        <v>0</v>
      </c>
      <c r="NN27" s="1534">
        <v>0</v>
      </c>
      <c r="NO27" s="1534">
        <v>0</v>
      </c>
      <c r="NP27" s="1534">
        <v>0</v>
      </c>
      <c r="NQ27" s="1534">
        <v>0</v>
      </c>
      <c r="NR27" s="1534">
        <v>0</v>
      </c>
      <c r="NS27" s="1534">
        <v>0</v>
      </c>
      <c r="NT27" s="1534">
        <v>0</v>
      </c>
      <c r="NU27" s="1534">
        <v>0</v>
      </c>
      <c r="NV27" s="1534">
        <v>0</v>
      </c>
      <c r="NW27" s="1534">
        <v>0</v>
      </c>
      <c r="NX27" s="1534">
        <v>0</v>
      </c>
      <c r="NY27" s="1534">
        <v>0</v>
      </c>
      <c r="NZ27" s="1534">
        <v>0</v>
      </c>
      <c r="OA27" s="1534">
        <v>0</v>
      </c>
      <c r="OB27" s="1534">
        <v>0</v>
      </c>
      <c r="OC27" s="1534">
        <v>0</v>
      </c>
      <c r="OD27" s="1534">
        <v>0</v>
      </c>
      <c r="OE27" s="1534">
        <v>0</v>
      </c>
      <c r="OF27" s="1534">
        <v>0</v>
      </c>
      <c r="OG27" s="1534">
        <v>0</v>
      </c>
      <c r="OH27" s="1534">
        <v>0</v>
      </c>
      <c r="OI27" s="1534">
        <v>0</v>
      </c>
      <c r="OJ27" s="1534">
        <v>0</v>
      </c>
      <c r="OK27" s="1534">
        <v>0</v>
      </c>
      <c r="OL27" s="1534">
        <v>0</v>
      </c>
      <c r="OM27" s="1534">
        <v>0</v>
      </c>
      <c r="ON27" s="1534">
        <v>0</v>
      </c>
      <c r="OO27" s="1534">
        <v>0</v>
      </c>
      <c r="OP27" s="1534">
        <v>0</v>
      </c>
      <c r="OQ27" s="1534">
        <v>0</v>
      </c>
      <c r="OR27" s="1534">
        <v>0</v>
      </c>
      <c r="OS27" s="1534">
        <v>0</v>
      </c>
      <c r="OT27" s="1534">
        <v>0</v>
      </c>
      <c r="OU27" s="1534">
        <v>0</v>
      </c>
      <c r="OV27" s="1534">
        <v>0</v>
      </c>
      <c r="OW27" s="1534">
        <v>0</v>
      </c>
      <c r="OX27" s="1534">
        <v>0</v>
      </c>
      <c r="OY27" s="1534">
        <v>0</v>
      </c>
      <c r="OZ27" s="1534">
        <v>0</v>
      </c>
      <c r="PA27" s="1534">
        <v>0</v>
      </c>
      <c r="PB27" s="1534">
        <v>0</v>
      </c>
      <c r="PC27" s="1534">
        <v>0</v>
      </c>
      <c r="PD27" s="1534">
        <v>0</v>
      </c>
      <c r="PE27" s="1534">
        <v>0</v>
      </c>
      <c r="PF27" s="1534">
        <v>0</v>
      </c>
      <c r="PG27" s="1534">
        <v>0</v>
      </c>
      <c r="PH27" s="1534">
        <v>0</v>
      </c>
      <c r="PI27" s="1534">
        <v>0</v>
      </c>
      <c r="PJ27" s="1534">
        <v>0</v>
      </c>
      <c r="PK27" s="1534">
        <v>0</v>
      </c>
      <c r="PL27" s="1534">
        <v>0</v>
      </c>
      <c r="PM27" s="1534">
        <v>0</v>
      </c>
      <c r="PN27" s="1534">
        <v>0</v>
      </c>
      <c r="PO27" s="1534">
        <v>0</v>
      </c>
      <c r="PP27" s="1534">
        <v>0</v>
      </c>
      <c r="PQ27" s="1534">
        <v>0</v>
      </c>
      <c r="PR27" s="1534">
        <v>0</v>
      </c>
      <c r="PS27" s="1534">
        <v>0</v>
      </c>
      <c r="PT27" s="1534">
        <v>0</v>
      </c>
      <c r="PU27" s="1534">
        <v>0</v>
      </c>
      <c r="PV27" s="1534">
        <v>0</v>
      </c>
      <c r="PW27" s="1534">
        <v>0</v>
      </c>
      <c r="PX27" s="1534">
        <v>0</v>
      </c>
      <c r="PY27" s="1534">
        <v>0</v>
      </c>
      <c r="PZ27" s="1534">
        <v>0</v>
      </c>
      <c r="QA27" s="1534">
        <v>0</v>
      </c>
      <c r="QB27" s="1534">
        <v>0</v>
      </c>
      <c r="QC27" s="1534">
        <v>0</v>
      </c>
      <c r="QD27" s="1534">
        <v>0</v>
      </c>
      <c r="QE27" s="1534">
        <v>0</v>
      </c>
      <c r="QF27" s="1534">
        <v>0</v>
      </c>
      <c r="QG27" s="1534">
        <v>0</v>
      </c>
      <c r="QH27" s="1534">
        <v>0</v>
      </c>
      <c r="QI27" s="1534">
        <v>0</v>
      </c>
      <c r="QJ27" s="1534">
        <v>0</v>
      </c>
      <c r="QK27" s="1534">
        <v>0</v>
      </c>
      <c r="QL27" s="1534">
        <v>0</v>
      </c>
      <c r="QM27" s="1534">
        <v>0</v>
      </c>
      <c r="QN27" s="1534">
        <v>0</v>
      </c>
      <c r="QO27" s="1534">
        <v>0</v>
      </c>
      <c r="QP27" s="1534">
        <v>0</v>
      </c>
      <c r="QQ27" s="1534">
        <v>0</v>
      </c>
      <c r="QR27" s="1534">
        <v>0</v>
      </c>
      <c r="QS27" s="1534">
        <v>0</v>
      </c>
      <c r="QT27" s="1534">
        <v>0</v>
      </c>
      <c r="QU27" s="1534">
        <v>0</v>
      </c>
      <c r="QV27" s="1534">
        <v>0</v>
      </c>
      <c r="QW27" s="1534">
        <v>0</v>
      </c>
      <c r="QX27" s="1534">
        <v>0</v>
      </c>
      <c r="QY27" s="1534">
        <v>0</v>
      </c>
      <c r="QZ27" s="1534">
        <v>0</v>
      </c>
      <c r="RA27" s="1534">
        <v>0</v>
      </c>
      <c r="RB27" s="1534">
        <v>0</v>
      </c>
      <c r="RC27" s="1534">
        <v>0</v>
      </c>
      <c r="RD27" s="1534">
        <v>0</v>
      </c>
      <c r="RE27" s="1534">
        <v>0</v>
      </c>
      <c r="RF27" s="1534">
        <v>0</v>
      </c>
      <c r="RG27" s="1534">
        <v>0</v>
      </c>
    </row>
    <row r="28" spans="1:475" x14ac:dyDescent="0.25">
      <c r="B28" s="4636"/>
      <c r="FZ28" s="4862">
        <v>0</v>
      </c>
    </row>
    <row r="29" spans="1:475" x14ac:dyDescent="0.25">
      <c r="A29" s="3125" t="s">
        <v>460</v>
      </c>
      <c r="B29" s="4545"/>
      <c r="C29" s="4545"/>
      <c r="D29" s="4545"/>
      <c r="E29" s="4545"/>
      <c r="F29" s="4545"/>
      <c r="G29" s="4545"/>
      <c r="H29" s="4545"/>
      <c r="I29" s="4545"/>
      <c r="J29" s="4545"/>
      <c r="K29" s="4545"/>
      <c r="L29" s="4545"/>
      <c r="M29" s="4545"/>
      <c r="N29" s="4545"/>
      <c r="O29" s="4545"/>
      <c r="P29" s="4545"/>
      <c r="Q29" s="4545"/>
      <c r="R29" s="4545"/>
      <c r="S29" s="4545"/>
      <c r="T29" s="4545"/>
      <c r="U29" s="4545"/>
      <c r="V29" s="4545"/>
      <c r="W29" s="4545"/>
      <c r="X29" s="4545"/>
      <c r="Y29" s="4545"/>
      <c r="Z29" s="4545"/>
      <c r="AA29" s="4545"/>
      <c r="AB29" s="4545"/>
      <c r="AC29" s="4545"/>
      <c r="AD29" s="4545"/>
      <c r="AE29" s="4545"/>
      <c r="AF29" s="4545"/>
      <c r="AG29" s="4545"/>
      <c r="AH29" s="4545"/>
      <c r="AI29" s="4545"/>
      <c r="AJ29" s="4545"/>
      <c r="AK29" s="4545"/>
      <c r="AL29" s="4545"/>
      <c r="AM29" s="4545"/>
      <c r="AN29" s="4545"/>
      <c r="AO29" s="4545"/>
      <c r="AP29" s="4545"/>
      <c r="AQ29" s="4545"/>
      <c r="AR29" s="4545"/>
      <c r="AS29" s="4545"/>
      <c r="AT29" s="4545"/>
      <c r="AU29" s="4545"/>
      <c r="AV29" s="4545"/>
      <c r="AW29" s="4545"/>
      <c r="AX29" s="4545"/>
      <c r="AY29" s="4545"/>
      <c r="AZ29" s="4545"/>
      <c r="BA29" s="4545"/>
      <c r="BB29" s="4545"/>
      <c r="BC29" s="4545"/>
      <c r="BD29" s="4545"/>
      <c r="BE29" s="4545"/>
      <c r="BF29" s="4545"/>
      <c r="BG29" s="4545"/>
      <c r="BH29" s="4545"/>
      <c r="BI29" s="4545"/>
      <c r="BJ29" s="4545"/>
      <c r="BK29" s="4545"/>
      <c r="BL29" s="4545"/>
      <c r="BM29" s="4545"/>
      <c r="BN29" s="4545"/>
      <c r="BO29" s="4545"/>
      <c r="BP29" s="4545"/>
      <c r="BQ29" s="4545"/>
      <c r="BR29" s="4545"/>
      <c r="BS29" s="4545"/>
      <c r="BT29" s="4545"/>
      <c r="BU29" s="4545"/>
      <c r="BV29" s="4545"/>
      <c r="BW29" s="4545"/>
      <c r="BX29" s="4545"/>
      <c r="BY29" s="4545"/>
      <c r="BZ29" s="4545"/>
      <c r="CA29" s="4545"/>
      <c r="CB29" s="4545"/>
      <c r="CC29" s="4545"/>
      <c r="CD29" s="4545"/>
      <c r="CE29" s="4545"/>
      <c r="CF29" s="4545"/>
      <c r="CG29" s="4545"/>
      <c r="CH29" s="4545"/>
      <c r="CI29" s="4545"/>
      <c r="CJ29" s="4545"/>
      <c r="CK29" s="4545"/>
      <c r="CL29" s="4545"/>
      <c r="CM29" s="4545"/>
      <c r="CN29" s="4545"/>
      <c r="CO29" s="4545"/>
      <c r="CP29" s="4545"/>
      <c r="CQ29" s="4545"/>
      <c r="CR29" s="4545"/>
      <c r="CS29" s="4545"/>
      <c r="CT29" s="4545"/>
      <c r="CU29" s="4545"/>
      <c r="CV29" s="4545"/>
      <c r="CW29" s="4545"/>
      <c r="CX29" s="4545"/>
      <c r="CY29" s="4545"/>
      <c r="CZ29" s="4545"/>
      <c r="DA29" s="4545"/>
      <c r="DB29" s="4545"/>
      <c r="DC29" s="4545"/>
      <c r="DD29" s="4545"/>
      <c r="DE29" s="4545"/>
      <c r="DF29" s="4545"/>
      <c r="DG29" s="4545"/>
      <c r="DH29" s="4545"/>
      <c r="DI29" s="4545"/>
      <c r="DJ29" s="4545"/>
      <c r="DK29" s="4545"/>
      <c r="DL29" s="4545"/>
      <c r="DM29" s="4545"/>
      <c r="DN29" s="4545"/>
      <c r="DO29" s="4545"/>
      <c r="DP29" s="4545"/>
      <c r="DQ29" s="4545"/>
      <c r="DR29" s="4545"/>
      <c r="DS29" s="4545"/>
      <c r="DT29" s="4545"/>
      <c r="DU29" s="4545"/>
      <c r="DV29" s="4545"/>
      <c r="DW29" s="4545"/>
      <c r="DX29" s="4545"/>
      <c r="DY29" s="4545"/>
      <c r="DZ29" s="4545"/>
      <c r="EA29" s="4545"/>
      <c r="EB29" s="4545"/>
      <c r="EC29" s="4545"/>
      <c r="ED29" s="4545"/>
      <c r="EE29" s="4545"/>
      <c r="EF29" s="4545"/>
      <c r="EG29" s="4545"/>
      <c r="EH29" s="4545"/>
      <c r="EI29" s="4545"/>
      <c r="EJ29" s="4545"/>
      <c r="EK29" s="4545"/>
      <c r="EL29" s="4545"/>
      <c r="EM29" s="4545"/>
      <c r="EN29" s="4545"/>
      <c r="EO29" s="4545"/>
      <c r="EP29" s="4545"/>
      <c r="EQ29" s="4545"/>
      <c r="ER29" s="4545"/>
      <c r="ES29" s="4545"/>
      <c r="ET29" s="4545"/>
      <c r="EU29" s="4545"/>
      <c r="EV29" s="4545"/>
      <c r="EW29" s="4545"/>
      <c r="EX29" s="4545"/>
      <c r="EY29" s="4545"/>
      <c r="EZ29" s="4545"/>
      <c r="FA29" s="4545"/>
      <c r="FB29" s="4545"/>
      <c r="FC29" s="4545"/>
      <c r="FD29" s="4545"/>
      <c r="FE29" s="4545"/>
      <c r="FF29" s="4545"/>
      <c r="FG29" s="4545"/>
      <c r="FH29" s="4545"/>
      <c r="FI29" s="4545"/>
      <c r="FJ29" s="4545"/>
      <c r="FK29" s="4545"/>
      <c r="FL29" s="4545"/>
      <c r="FM29" s="4545"/>
      <c r="FN29" s="4545"/>
      <c r="FO29" s="4545"/>
      <c r="FP29" s="4545"/>
      <c r="FQ29" s="4545"/>
      <c r="FR29" s="4545"/>
      <c r="FS29" s="4545"/>
      <c r="FT29" s="4545"/>
      <c r="FU29" s="4545"/>
      <c r="FV29" s="4545"/>
      <c r="FW29" s="4545"/>
      <c r="FX29" s="4545"/>
      <c r="FY29" s="4545"/>
      <c r="FZ29" s="4545"/>
      <c r="GA29" s="4545"/>
      <c r="GB29" s="4545"/>
      <c r="GC29" s="4545"/>
      <c r="GD29" s="4545"/>
      <c r="GE29" s="4545"/>
      <c r="GF29" s="4545"/>
      <c r="GG29" s="4545"/>
      <c r="GH29" s="4545"/>
      <c r="GI29" s="4545"/>
      <c r="GJ29" s="4545"/>
      <c r="GK29" s="4545"/>
      <c r="GL29" s="4545"/>
      <c r="GM29" s="4545"/>
      <c r="GN29" s="4545"/>
      <c r="GO29" s="4545"/>
      <c r="GP29" s="4545"/>
      <c r="GQ29" s="4545"/>
      <c r="GR29" s="4545"/>
      <c r="GS29" s="4545"/>
      <c r="GT29" s="4545"/>
      <c r="GU29" s="4545"/>
      <c r="GV29" s="4545"/>
      <c r="GW29" s="4545"/>
      <c r="GX29" s="4545"/>
      <c r="GY29" s="4545"/>
      <c r="GZ29" s="4545"/>
      <c r="HA29" s="4545"/>
      <c r="HB29" s="4545"/>
      <c r="HC29" s="4545"/>
      <c r="HD29" s="4545"/>
      <c r="HE29" s="4545"/>
      <c r="HF29" s="4545"/>
      <c r="HG29" s="4545"/>
      <c r="HH29" s="4545"/>
      <c r="HI29" s="4545"/>
      <c r="HJ29" s="4545"/>
      <c r="HK29" s="4545"/>
      <c r="HL29" s="4545"/>
      <c r="HM29" s="4545"/>
      <c r="HN29" s="4545"/>
      <c r="HO29" s="4545"/>
      <c r="HP29" s="4545"/>
      <c r="HQ29" s="4545"/>
      <c r="HR29" s="4545"/>
      <c r="HS29" s="4545"/>
      <c r="HT29" s="4545"/>
      <c r="HU29" s="4545"/>
      <c r="HV29" s="4545"/>
      <c r="HW29" s="4545"/>
      <c r="HX29" s="4545"/>
      <c r="HY29" s="4545"/>
      <c r="HZ29" s="4545"/>
      <c r="IA29" s="4545"/>
      <c r="IB29" s="4545"/>
      <c r="IC29" s="4545"/>
      <c r="ID29" s="4545"/>
      <c r="IE29" s="4545"/>
      <c r="IF29" s="4545"/>
      <c r="IG29" s="4545"/>
      <c r="IH29" s="4545"/>
      <c r="II29" s="4545"/>
      <c r="IJ29" s="4545"/>
      <c r="IK29" s="4545"/>
      <c r="IL29" s="4545"/>
      <c r="IM29" s="4545"/>
      <c r="IN29" s="4545"/>
      <c r="IO29" s="4545"/>
      <c r="IP29" s="4545"/>
      <c r="IQ29" s="4545"/>
      <c r="IR29" s="4545"/>
      <c r="IS29" s="4545"/>
      <c r="IT29" s="4545"/>
      <c r="IU29" s="4545"/>
      <c r="IV29" s="4545"/>
      <c r="IW29" s="4545"/>
      <c r="IX29" s="4545"/>
      <c r="IY29" s="4545"/>
      <c r="IZ29" s="4545"/>
      <c r="JA29" s="4545"/>
      <c r="JB29" s="4545"/>
      <c r="JC29" s="4545"/>
      <c r="JD29" s="4545"/>
      <c r="JE29" s="4545"/>
      <c r="JF29" s="4545"/>
      <c r="JG29" s="4545"/>
      <c r="JH29" s="4545"/>
      <c r="JI29" s="4545"/>
      <c r="JJ29" s="4545"/>
      <c r="JK29" s="4545"/>
      <c r="JL29" s="4545"/>
      <c r="JM29" s="4545"/>
      <c r="JN29" s="4545"/>
      <c r="JO29" s="4545"/>
      <c r="JP29" s="4545"/>
      <c r="JQ29" s="4545"/>
      <c r="JR29" s="4545"/>
      <c r="JS29" s="4545"/>
      <c r="JT29" s="4545"/>
      <c r="JU29" s="4545"/>
      <c r="JV29" s="4545"/>
      <c r="JW29" s="4545"/>
      <c r="JX29" s="4545"/>
      <c r="JY29" s="4545"/>
      <c r="JZ29" s="4545"/>
      <c r="KA29" s="4545"/>
      <c r="KB29" s="4545"/>
      <c r="KC29" s="4545"/>
      <c r="KD29" s="4545"/>
      <c r="KE29" s="4545"/>
      <c r="KF29" s="4545"/>
      <c r="KG29" s="4545"/>
      <c r="KH29" s="4545"/>
      <c r="KI29" s="4545"/>
      <c r="KJ29" s="4545"/>
      <c r="KK29" s="4545"/>
      <c r="KL29" s="4545"/>
      <c r="KM29" s="4545"/>
      <c r="KN29" s="4545"/>
      <c r="KO29" s="4545"/>
      <c r="KP29" s="4545"/>
      <c r="KQ29" s="4545"/>
      <c r="KR29" s="4545"/>
      <c r="KS29" s="4545"/>
      <c r="KT29" s="4545"/>
      <c r="KU29" s="4545"/>
      <c r="KV29" s="4545"/>
      <c r="KW29" s="4545"/>
      <c r="KX29" s="4545"/>
      <c r="KY29" s="4545"/>
      <c r="KZ29" s="4545"/>
      <c r="LA29" s="4545"/>
      <c r="LB29" s="4545"/>
      <c r="LC29" s="4545"/>
      <c r="LD29" s="4545"/>
      <c r="LE29" s="4545"/>
      <c r="LF29" s="4545"/>
      <c r="LG29" s="4545"/>
      <c r="LH29" s="4545"/>
      <c r="LI29" s="4545"/>
      <c r="LJ29" s="4545"/>
      <c r="LK29" s="4545"/>
      <c r="LL29" s="4545"/>
      <c r="LM29" s="4545"/>
      <c r="LN29" s="4545"/>
      <c r="LO29" s="4545"/>
      <c r="LP29" s="4545"/>
      <c r="LQ29" s="4545"/>
      <c r="LR29" s="4545"/>
      <c r="LS29" s="4545"/>
      <c r="LT29" s="4545"/>
      <c r="LU29" s="4545"/>
      <c r="LV29" s="4545"/>
      <c r="LW29" s="4545"/>
      <c r="LX29" s="4545"/>
      <c r="LY29" s="4545"/>
      <c r="LZ29" s="4545"/>
      <c r="MA29" s="4545"/>
      <c r="MB29" s="4545"/>
      <c r="MC29" s="4545"/>
      <c r="MD29" s="4545"/>
      <c r="ME29" s="4545"/>
      <c r="MF29" s="4545"/>
      <c r="MG29" s="4545"/>
      <c r="MH29" s="4545"/>
      <c r="MI29" s="4545"/>
      <c r="MJ29" s="4545"/>
      <c r="MK29" s="4545"/>
      <c r="ML29" s="4545"/>
      <c r="MM29" s="4545"/>
      <c r="MN29" s="4545"/>
      <c r="MO29" s="4545"/>
      <c r="MP29" s="4545"/>
      <c r="MQ29" s="4545"/>
      <c r="MR29" s="4545"/>
      <c r="MS29" s="4545"/>
      <c r="MT29" s="4545"/>
      <c r="MU29" s="4545"/>
      <c r="MV29" s="4545"/>
      <c r="MW29" s="4545"/>
      <c r="MX29" s="4545"/>
      <c r="MY29" s="4545"/>
      <c r="MZ29" s="4545"/>
      <c r="NA29" s="4545"/>
      <c r="NB29" s="4545"/>
      <c r="NC29" s="4545"/>
      <c r="ND29" s="4545"/>
      <c r="NE29" s="4545"/>
      <c r="NF29" s="4545"/>
      <c r="NG29" s="4545"/>
      <c r="NH29" s="4545"/>
      <c r="NI29" s="4545"/>
      <c r="NJ29" s="4545"/>
      <c r="NK29" s="4545"/>
      <c r="NL29" s="4545"/>
      <c r="NM29" s="4545"/>
      <c r="NN29" s="4545"/>
      <c r="NO29" s="4545"/>
      <c r="NP29" s="4545"/>
      <c r="NQ29" s="4545"/>
      <c r="NR29" s="4545"/>
      <c r="NS29" s="4545"/>
      <c r="NT29" s="4545"/>
      <c r="NU29" s="4545"/>
      <c r="NV29" s="4545"/>
      <c r="NW29" s="4545"/>
      <c r="NX29" s="4545"/>
      <c r="NY29" s="4545"/>
      <c r="NZ29" s="4545"/>
      <c r="OA29" s="4545"/>
      <c r="OB29" s="4545"/>
      <c r="OC29" s="4545"/>
      <c r="OD29" s="4545"/>
      <c r="OE29" s="4545"/>
      <c r="OF29" s="4545"/>
      <c r="OG29" s="4545"/>
      <c r="OH29" s="4545"/>
      <c r="OI29" s="4545"/>
      <c r="OJ29" s="4545"/>
      <c r="OK29" s="4545"/>
      <c r="OL29" s="4545"/>
      <c r="OM29" s="4545"/>
      <c r="ON29" s="4545"/>
      <c r="OO29" s="4545"/>
      <c r="OP29" s="4545"/>
      <c r="OQ29" s="4545"/>
      <c r="OR29" s="4545"/>
      <c r="OS29" s="4545"/>
      <c r="OT29" s="4545"/>
      <c r="OU29" s="4545"/>
      <c r="OV29" s="4545"/>
      <c r="OW29" s="4545"/>
      <c r="OX29" s="4545"/>
      <c r="OY29" s="4545"/>
      <c r="OZ29" s="4545"/>
      <c r="PA29" s="4545"/>
      <c r="PB29" s="4545"/>
      <c r="PC29" s="4545"/>
      <c r="PD29" s="4545"/>
      <c r="PE29" s="4545"/>
      <c r="PF29" s="4545"/>
      <c r="PG29" s="4545"/>
      <c r="PH29" s="4545"/>
      <c r="PI29" s="4545"/>
      <c r="PJ29" s="4545"/>
      <c r="PK29" s="4545"/>
      <c r="PL29" s="4545"/>
      <c r="PM29" s="4545"/>
      <c r="PN29" s="4545"/>
      <c r="PO29" s="4545"/>
      <c r="PP29" s="4545"/>
      <c r="PQ29" s="4545"/>
      <c r="PR29" s="4545"/>
      <c r="PS29" s="4545"/>
      <c r="PT29" s="4545"/>
      <c r="PU29" s="4545"/>
      <c r="PV29" s="4545"/>
      <c r="PW29" s="4545"/>
      <c r="PX29" s="4545"/>
      <c r="PY29" s="4545"/>
      <c r="PZ29" s="4545"/>
      <c r="QA29" s="4545"/>
      <c r="QB29" s="4545"/>
      <c r="QC29" s="4545"/>
      <c r="QD29" s="4545"/>
      <c r="QE29" s="4545"/>
      <c r="QF29" s="4545"/>
      <c r="QG29" s="4545"/>
      <c r="QH29" s="4545"/>
      <c r="QI29" s="4545"/>
      <c r="QJ29" s="4545"/>
      <c r="QK29" s="4545"/>
      <c r="QL29" s="4545"/>
      <c r="QM29" s="4545"/>
      <c r="QN29" s="4545"/>
      <c r="QO29" s="4545"/>
      <c r="QP29" s="4545"/>
      <c r="QQ29" s="4545"/>
      <c r="QR29" s="4545"/>
      <c r="QS29" s="4545"/>
      <c r="QT29" s="4545"/>
      <c r="QU29" s="4545"/>
      <c r="QV29" s="4545"/>
      <c r="QW29" s="4545"/>
      <c r="QX29" s="4545"/>
      <c r="QY29" s="4545"/>
      <c r="QZ29" s="4545"/>
      <c r="RA29" s="4545"/>
      <c r="RB29" s="4545"/>
      <c r="RC29" s="4545"/>
      <c r="RD29" s="4545"/>
      <c r="RE29" s="4545"/>
      <c r="RF29" s="4545"/>
      <c r="RG29" s="4545"/>
    </row>
    <row r="30" spans="1:475" ht="14.4" x14ac:dyDescent="0.3">
      <c r="A30" s="3127" t="s">
        <v>459</v>
      </c>
      <c r="B30" s="4636"/>
    </row>
    <row r="31" spans="1:475" ht="14.4" x14ac:dyDescent="0.3">
      <c r="A31" s="3129" t="s">
        <v>458</v>
      </c>
      <c r="B31" s="1534">
        <v>0</v>
      </c>
      <c r="C31" s="1534">
        <v>0</v>
      </c>
      <c r="D31" s="1534">
        <v>463</v>
      </c>
      <c r="E31" s="1534">
        <v>3</v>
      </c>
      <c r="F31" s="1534">
        <v>0</v>
      </c>
      <c r="G31" s="1534">
        <v>2</v>
      </c>
      <c r="H31" s="1534">
        <v>1</v>
      </c>
      <c r="I31" s="1534">
        <v>0</v>
      </c>
      <c r="J31" s="1534">
        <v>6</v>
      </c>
      <c r="K31" s="1534">
        <v>2</v>
      </c>
      <c r="L31" s="1534">
        <v>0</v>
      </c>
      <c r="M31" s="1534">
        <v>27</v>
      </c>
      <c r="N31" s="1534">
        <v>0</v>
      </c>
      <c r="O31" s="1534">
        <v>32</v>
      </c>
      <c r="P31" s="1534">
        <v>7</v>
      </c>
      <c r="Q31" s="1534">
        <v>12</v>
      </c>
      <c r="R31" s="1534">
        <v>1</v>
      </c>
      <c r="S31" s="1534">
        <v>14</v>
      </c>
      <c r="T31" s="1534">
        <v>0</v>
      </c>
      <c r="U31" s="1534">
        <v>0</v>
      </c>
      <c r="V31" s="1534">
        <v>0</v>
      </c>
      <c r="W31" s="1534">
        <v>0</v>
      </c>
      <c r="X31" s="1534">
        <v>0</v>
      </c>
      <c r="Y31" s="1534">
        <v>509</v>
      </c>
      <c r="Z31" s="1534">
        <v>0</v>
      </c>
      <c r="AA31" s="1534">
        <v>72</v>
      </c>
      <c r="AB31" s="1534">
        <v>20</v>
      </c>
      <c r="AC31" s="1534">
        <v>1</v>
      </c>
      <c r="AD31" s="1534">
        <v>0</v>
      </c>
      <c r="AE31" s="1534">
        <v>2</v>
      </c>
      <c r="AF31" s="1534">
        <v>19</v>
      </c>
      <c r="AG31" s="1534">
        <v>24</v>
      </c>
      <c r="AH31" s="1534">
        <v>4</v>
      </c>
      <c r="AI31" s="1534">
        <v>1</v>
      </c>
      <c r="AJ31" s="1534">
        <v>5</v>
      </c>
      <c r="AK31" s="1534">
        <v>2</v>
      </c>
      <c r="AL31" s="1534">
        <v>23</v>
      </c>
      <c r="AM31" s="1534">
        <v>8</v>
      </c>
      <c r="AN31" s="1534">
        <v>3</v>
      </c>
      <c r="AO31" s="1534">
        <v>0</v>
      </c>
      <c r="AP31" s="1534">
        <v>7</v>
      </c>
      <c r="AQ31" s="1534">
        <v>0</v>
      </c>
      <c r="AR31" s="1534">
        <v>0</v>
      </c>
      <c r="AS31" s="1534">
        <v>517</v>
      </c>
      <c r="AT31" s="1534">
        <v>6</v>
      </c>
      <c r="AU31" s="1534">
        <v>3</v>
      </c>
      <c r="AV31" s="1534">
        <v>4</v>
      </c>
      <c r="AW31" s="1534">
        <v>7</v>
      </c>
      <c r="AX31" s="1534">
        <v>0</v>
      </c>
      <c r="AY31" s="1534">
        <v>86</v>
      </c>
      <c r="AZ31" s="1534">
        <v>6</v>
      </c>
      <c r="BA31" s="1534">
        <v>0</v>
      </c>
      <c r="BB31" s="1534">
        <v>4</v>
      </c>
      <c r="BC31" s="1534">
        <v>0</v>
      </c>
      <c r="BD31" s="1534">
        <v>0</v>
      </c>
      <c r="BE31" s="1534">
        <v>6</v>
      </c>
      <c r="BF31" s="1534">
        <v>6</v>
      </c>
      <c r="BG31" s="1534">
        <v>5</v>
      </c>
      <c r="BH31" s="1534">
        <v>4</v>
      </c>
      <c r="BI31" s="1534">
        <v>7</v>
      </c>
      <c r="BJ31" s="1534">
        <v>5</v>
      </c>
      <c r="BK31" s="1534">
        <v>0</v>
      </c>
      <c r="BL31" s="1534">
        <v>4</v>
      </c>
      <c r="BM31" s="1534">
        <v>3</v>
      </c>
      <c r="BN31" s="1534">
        <v>6</v>
      </c>
      <c r="BO31" s="1534">
        <v>0</v>
      </c>
      <c r="BP31" s="1534">
        <v>756</v>
      </c>
      <c r="BQ31" s="1534">
        <v>39</v>
      </c>
      <c r="BR31" s="1534">
        <v>22</v>
      </c>
      <c r="BS31" s="1534">
        <v>0</v>
      </c>
      <c r="BT31" s="1534">
        <v>15</v>
      </c>
      <c r="BU31" s="1534">
        <v>3</v>
      </c>
      <c r="BV31" s="1534">
        <v>1</v>
      </c>
      <c r="BW31" s="1534">
        <v>1</v>
      </c>
      <c r="BX31" s="1534">
        <v>11</v>
      </c>
      <c r="BY31" s="1534">
        <v>0</v>
      </c>
      <c r="BZ31" s="1534">
        <v>0</v>
      </c>
      <c r="CA31" s="1534">
        <v>0</v>
      </c>
      <c r="CB31" s="1534">
        <v>3</v>
      </c>
      <c r="CC31" s="1534">
        <v>3</v>
      </c>
      <c r="CD31" s="1534">
        <v>4</v>
      </c>
      <c r="CE31" s="1534">
        <v>3</v>
      </c>
      <c r="CF31" s="1534">
        <v>2</v>
      </c>
      <c r="CG31" s="1534">
        <v>1</v>
      </c>
      <c r="CH31" s="1534">
        <v>1</v>
      </c>
      <c r="CI31" s="1534">
        <v>1</v>
      </c>
      <c r="CJ31" s="1534">
        <v>229</v>
      </c>
      <c r="CK31" s="1534">
        <v>20</v>
      </c>
      <c r="CL31" s="1534">
        <v>0</v>
      </c>
      <c r="CM31" s="1534">
        <v>696</v>
      </c>
      <c r="CN31" s="1534">
        <v>4</v>
      </c>
      <c r="CO31" s="1534">
        <v>21</v>
      </c>
      <c r="CP31" s="1534">
        <v>2</v>
      </c>
      <c r="CQ31" s="1534">
        <v>0</v>
      </c>
      <c r="CR31" s="1534">
        <v>3</v>
      </c>
      <c r="CS31" s="1534">
        <v>0</v>
      </c>
      <c r="CT31" s="1534">
        <v>1</v>
      </c>
      <c r="CU31" s="1534">
        <v>5</v>
      </c>
      <c r="CV31" s="1534">
        <v>0</v>
      </c>
      <c r="CW31" s="1534">
        <v>2</v>
      </c>
      <c r="CX31" s="1534">
        <v>0</v>
      </c>
      <c r="CY31" s="1534">
        <v>5</v>
      </c>
      <c r="CZ31" s="1534">
        <v>5</v>
      </c>
      <c r="DA31" s="1534">
        <v>0</v>
      </c>
      <c r="DB31" s="1534">
        <v>0</v>
      </c>
      <c r="DC31" s="1534">
        <v>0</v>
      </c>
      <c r="DD31" s="1534">
        <v>3</v>
      </c>
      <c r="DE31" s="1534">
        <v>0</v>
      </c>
      <c r="DF31" s="1534">
        <v>0</v>
      </c>
      <c r="DG31" s="1534">
        <v>740</v>
      </c>
      <c r="DH31" s="1534">
        <v>118</v>
      </c>
      <c r="DI31" s="1534">
        <v>12</v>
      </c>
      <c r="DJ31" s="1534">
        <v>13</v>
      </c>
      <c r="DK31" s="1534">
        <v>7</v>
      </c>
      <c r="DL31" s="1534">
        <v>0</v>
      </c>
      <c r="DM31" s="1534">
        <v>0</v>
      </c>
      <c r="DN31" s="1534">
        <v>10</v>
      </c>
      <c r="DO31" s="1534">
        <v>5</v>
      </c>
      <c r="DP31" s="1534">
        <v>0</v>
      </c>
      <c r="DQ31" s="1534">
        <v>2</v>
      </c>
      <c r="DR31" s="1534">
        <v>2</v>
      </c>
      <c r="DS31" s="1534">
        <v>1</v>
      </c>
      <c r="DT31" s="1534">
        <v>0</v>
      </c>
      <c r="DU31" s="1534">
        <v>0</v>
      </c>
      <c r="DV31" s="1534">
        <v>0</v>
      </c>
      <c r="DW31" s="1534">
        <v>0</v>
      </c>
      <c r="DX31" s="1534">
        <v>8</v>
      </c>
      <c r="DY31" s="1534">
        <v>0</v>
      </c>
      <c r="DZ31" s="1534">
        <v>3</v>
      </c>
      <c r="EA31" s="1534">
        <v>0</v>
      </c>
      <c r="EB31" s="1534">
        <v>0</v>
      </c>
      <c r="EC31" s="1534">
        <v>820</v>
      </c>
      <c r="ED31" s="1534">
        <v>0</v>
      </c>
      <c r="EE31" s="1534">
        <v>19</v>
      </c>
      <c r="EF31" s="1534">
        <v>25</v>
      </c>
      <c r="EG31" s="1534">
        <v>0</v>
      </c>
      <c r="EH31" s="1534">
        <v>0</v>
      </c>
      <c r="EI31" s="1534">
        <v>9</v>
      </c>
      <c r="EJ31" s="1534">
        <v>2</v>
      </c>
      <c r="EK31" s="1534">
        <v>1</v>
      </c>
      <c r="EL31" s="1534">
        <v>5</v>
      </c>
      <c r="EM31" s="1534">
        <v>0</v>
      </c>
      <c r="EN31" s="1534">
        <v>0</v>
      </c>
      <c r="EO31" s="1534">
        <v>0</v>
      </c>
      <c r="EP31" s="1534">
        <v>0</v>
      </c>
      <c r="EQ31" s="1534">
        <v>13</v>
      </c>
      <c r="ER31" s="1534">
        <v>5</v>
      </c>
      <c r="ES31" s="1534">
        <v>4</v>
      </c>
      <c r="ET31" s="1534">
        <v>1</v>
      </c>
      <c r="EU31" s="1534">
        <v>4</v>
      </c>
      <c r="EV31" s="1534">
        <v>0</v>
      </c>
      <c r="EW31" s="1534">
        <v>832</v>
      </c>
      <c r="EX31" s="1534">
        <v>7</v>
      </c>
      <c r="EY31" s="1534">
        <v>27</v>
      </c>
      <c r="EZ31" s="1534">
        <v>2</v>
      </c>
      <c r="FA31" s="1534">
        <v>8</v>
      </c>
      <c r="FB31" s="1534">
        <v>7</v>
      </c>
      <c r="FC31" s="1534">
        <v>2</v>
      </c>
      <c r="FD31" s="1534">
        <v>5</v>
      </c>
      <c r="FE31" s="1534">
        <v>0</v>
      </c>
      <c r="FF31" s="1534">
        <v>3</v>
      </c>
      <c r="FG31" s="1534">
        <v>5</v>
      </c>
      <c r="FH31" s="1534">
        <v>4</v>
      </c>
      <c r="FI31" s="1534">
        <v>0</v>
      </c>
      <c r="FJ31" s="1534">
        <v>4</v>
      </c>
      <c r="FK31" s="1534">
        <v>0</v>
      </c>
      <c r="FL31" s="1534">
        <v>0</v>
      </c>
      <c r="FM31" s="1534">
        <v>0</v>
      </c>
      <c r="FN31" s="1534">
        <v>0</v>
      </c>
      <c r="FO31" s="1534">
        <v>0</v>
      </c>
      <c r="FP31" s="1534">
        <v>0</v>
      </c>
      <c r="FQ31" s="1534">
        <v>0</v>
      </c>
      <c r="FR31" s="1534">
        <v>0</v>
      </c>
      <c r="FS31" s="1534">
        <v>0</v>
      </c>
      <c r="FT31" s="1534">
        <v>0</v>
      </c>
      <c r="FU31" s="1534">
        <v>6</v>
      </c>
      <c r="FV31" s="1534">
        <v>113</v>
      </c>
      <c r="FW31" s="1534">
        <v>705</v>
      </c>
      <c r="FX31" s="1534">
        <v>2</v>
      </c>
      <c r="FY31" s="1534">
        <v>14</v>
      </c>
      <c r="FZ31" s="1534">
        <v>1</v>
      </c>
      <c r="GA31" s="1534">
        <v>3</v>
      </c>
      <c r="GB31" s="1534">
        <v>1</v>
      </c>
      <c r="GC31" s="1534">
        <v>0</v>
      </c>
      <c r="GD31" s="1534">
        <v>0</v>
      </c>
      <c r="GE31" s="1534">
        <v>3</v>
      </c>
      <c r="GF31" s="1534">
        <v>0</v>
      </c>
      <c r="GG31" s="1534">
        <v>0</v>
      </c>
      <c r="GH31" s="1534">
        <v>1</v>
      </c>
      <c r="GI31" s="1534">
        <v>11</v>
      </c>
      <c r="GJ31" s="1534">
        <v>2</v>
      </c>
      <c r="GK31" s="1534">
        <v>2</v>
      </c>
      <c r="GL31" s="1534">
        <v>1</v>
      </c>
      <c r="GM31" s="1534">
        <v>2</v>
      </c>
      <c r="GN31" s="1534">
        <v>0</v>
      </c>
      <c r="GO31" s="1534">
        <v>10</v>
      </c>
      <c r="GP31" s="1534">
        <v>20</v>
      </c>
      <c r="GQ31" s="1534">
        <v>0</v>
      </c>
      <c r="GR31" s="1534">
        <v>0</v>
      </c>
      <c r="GS31" s="1534">
        <v>23</v>
      </c>
      <c r="GT31" s="1534">
        <v>4</v>
      </c>
      <c r="GU31" s="1534">
        <v>2</v>
      </c>
      <c r="GV31" s="1534">
        <v>0</v>
      </c>
      <c r="GW31" s="1534">
        <v>0</v>
      </c>
      <c r="GX31" s="1534">
        <v>4</v>
      </c>
      <c r="GY31" s="1534">
        <v>0</v>
      </c>
      <c r="GZ31" s="1534">
        <v>4</v>
      </c>
      <c r="HA31" s="1534">
        <v>0</v>
      </c>
      <c r="HB31" s="1534">
        <v>8</v>
      </c>
      <c r="HC31" s="1534">
        <v>0</v>
      </c>
      <c r="HD31" s="1534">
        <v>0</v>
      </c>
      <c r="HE31" s="1534">
        <v>5</v>
      </c>
      <c r="HF31" s="1534">
        <v>1</v>
      </c>
      <c r="HG31" s="1534">
        <v>4</v>
      </c>
      <c r="HH31" s="1534">
        <v>0</v>
      </c>
      <c r="HI31" s="1534">
        <v>0</v>
      </c>
      <c r="HJ31" s="1534">
        <v>0</v>
      </c>
      <c r="HK31" s="1534">
        <v>0</v>
      </c>
      <c r="HL31" s="1534">
        <v>609</v>
      </c>
      <c r="HM31" s="1534"/>
      <c r="HN31" s="1534">
        <v>19</v>
      </c>
      <c r="HO31" s="1534">
        <v>0</v>
      </c>
      <c r="HP31" s="1534">
        <v>6</v>
      </c>
      <c r="HQ31" s="1534">
        <v>0</v>
      </c>
      <c r="HR31" s="1534">
        <v>1</v>
      </c>
      <c r="HS31" s="1534">
        <v>8</v>
      </c>
      <c r="HT31" s="1534">
        <v>0</v>
      </c>
      <c r="HU31" s="1534">
        <v>22</v>
      </c>
      <c r="HV31" s="1534">
        <v>0</v>
      </c>
      <c r="HW31" s="1534">
        <v>0</v>
      </c>
      <c r="HX31" s="1534">
        <v>6</v>
      </c>
      <c r="HY31" s="1534">
        <v>3</v>
      </c>
      <c r="HZ31" s="1534"/>
      <c r="IA31" s="1534">
        <v>11</v>
      </c>
      <c r="IB31" s="1534">
        <v>0</v>
      </c>
      <c r="IC31" s="1534">
        <v>2</v>
      </c>
      <c r="ID31" s="1534">
        <v>4</v>
      </c>
      <c r="IE31" s="1534">
        <v>0</v>
      </c>
      <c r="IF31" s="1534">
        <v>0</v>
      </c>
      <c r="IG31" s="1534">
        <v>0</v>
      </c>
      <c r="IH31" s="1534">
        <v>0</v>
      </c>
      <c r="II31" s="1534">
        <v>648</v>
      </c>
      <c r="IJ31" s="1534">
        <v>32</v>
      </c>
      <c r="IK31" s="1534">
        <v>0</v>
      </c>
      <c r="IL31" s="1534">
        <v>6</v>
      </c>
      <c r="IM31" s="1534">
        <v>5</v>
      </c>
      <c r="IN31" s="1534">
        <v>0</v>
      </c>
      <c r="IO31" s="1534">
        <v>153</v>
      </c>
      <c r="IP31" s="1534">
        <v>127</v>
      </c>
      <c r="IQ31" s="1534">
        <v>0</v>
      </c>
      <c r="IR31" s="1534">
        <v>0</v>
      </c>
      <c r="IS31" s="1534">
        <v>3</v>
      </c>
      <c r="IT31" s="1534">
        <v>0</v>
      </c>
      <c r="IU31" s="1534">
        <v>15</v>
      </c>
      <c r="IV31" s="1534">
        <v>2</v>
      </c>
      <c r="IW31" s="1534">
        <v>0</v>
      </c>
      <c r="IX31" s="1534">
        <v>0</v>
      </c>
      <c r="IY31" s="1534">
        <v>2</v>
      </c>
      <c r="IZ31" s="1534">
        <v>0</v>
      </c>
      <c r="JA31" s="1534">
        <v>0</v>
      </c>
      <c r="JB31" s="1534"/>
      <c r="JC31" s="1534">
        <v>676</v>
      </c>
      <c r="JD31" s="1534">
        <v>168</v>
      </c>
      <c r="JE31" s="1534">
        <v>2</v>
      </c>
      <c r="JF31" s="1534">
        <v>4</v>
      </c>
      <c r="JG31" s="1534">
        <v>0</v>
      </c>
      <c r="JH31" s="1534">
        <v>0</v>
      </c>
      <c r="JI31" s="1534">
        <v>4</v>
      </c>
      <c r="JJ31" s="1534">
        <v>0</v>
      </c>
      <c r="JK31" s="1534">
        <v>0</v>
      </c>
      <c r="JL31" s="1534">
        <v>6</v>
      </c>
      <c r="JM31" s="1534">
        <v>3</v>
      </c>
      <c r="JN31" s="1534">
        <v>2</v>
      </c>
      <c r="JO31" s="1534">
        <v>1</v>
      </c>
      <c r="JP31" s="1534">
        <v>2</v>
      </c>
      <c r="JQ31" s="1534">
        <v>0</v>
      </c>
      <c r="JR31" s="1534">
        <v>2</v>
      </c>
      <c r="JS31" s="1534">
        <v>2</v>
      </c>
      <c r="JT31" s="1534">
        <v>0</v>
      </c>
      <c r="JU31" s="1534">
        <v>5</v>
      </c>
      <c r="JV31" s="1534">
        <v>0</v>
      </c>
      <c r="JW31" s="1534">
        <v>168</v>
      </c>
      <c r="JX31" s="1534">
        <v>0</v>
      </c>
      <c r="JY31" s="1534">
        <v>699</v>
      </c>
      <c r="JZ31" s="1534">
        <v>12</v>
      </c>
      <c r="KA31" s="1534">
        <v>16</v>
      </c>
      <c r="KB31" s="1534">
        <v>3</v>
      </c>
      <c r="KC31" s="1534">
        <v>0</v>
      </c>
      <c r="KD31" s="1534">
        <v>2</v>
      </c>
      <c r="KE31" s="1534">
        <v>0</v>
      </c>
      <c r="KF31" s="1534">
        <v>0</v>
      </c>
      <c r="KG31" s="1534">
        <v>71</v>
      </c>
      <c r="KH31" s="1534">
        <v>10</v>
      </c>
      <c r="KI31" s="1534">
        <v>2</v>
      </c>
      <c r="KJ31" s="1534">
        <v>2</v>
      </c>
      <c r="KK31" s="1534">
        <v>2</v>
      </c>
      <c r="KL31" s="1534">
        <v>10</v>
      </c>
      <c r="KM31" s="1534">
        <v>0</v>
      </c>
      <c r="KN31" s="1534">
        <v>0</v>
      </c>
      <c r="KO31" s="1534">
        <v>0</v>
      </c>
      <c r="KP31" s="1534">
        <v>0</v>
      </c>
      <c r="KQ31" s="1534">
        <v>0</v>
      </c>
      <c r="KR31" s="1534">
        <v>0</v>
      </c>
      <c r="KS31" s="1534">
        <v>0</v>
      </c>
      <c r="KT31" s="1534">
        <v>0</v>
      </c>
      <c r="KU31" s="1534">
        <v>0</v>
      </c>
      <c r="KV31" s="1534">
        <v>0</v>
      </c>
      <c r="KW31" s="1534">
        <v>0</v>
      </c>
      <c r="KX31" s="1534">
        <v>0</v>
      </c>
      <c r="KY31" s="1534">
        <v>0</v>
      </c>
      <c r="KZ31" s="1534">
        <v>0</v>
      </c>
      <c r="LA31" s="1534">
        <v>0</v>
      </c>
      <c r="LB31" s="1534">
        <v>0</v>
      </c>
      <c r="LC31" s="1534">
        <v>0</v>
      </c>
      <c r="LD31" s="1534">
        <v>0</v>
      </c>
      <c r="LE31" s="1534">
        <v>0</v>
      </c>
      <c r="LF31" s="1534">
        <v>0</v>
      </c>
      <c r="LG31" s="1534">
        <v>0</v>
      </c>
      <c r="LH31" s="1534">
        <v>0</v>
      </c>
      <c r="LI31" s="1534">
        <v>0</v>
      </c>
      <c r="LJ31" s="1534">
        <v>0</v>
      </c>
      <c r="LK31" s="1534">
        <v>0</v>
      </c>
      <c r="LL31" s="1534">
        <v>0</v>
      </c>
      <c r="LM31" s="1534">
        <v>0</v>
      </c>
      <c r="LN31" s="1534">
        <v>0</v>
      </c>
      <c r="LO31" s="1534">
        <v>0</v>
      </c>
      <c r="LP31" s="1534">
        <v>0</v>
      </c>
      <c r="LQ31" s="1534">
        <v>0</v>
      </c>
      <c r="LR31" s="1534">
        <v>0</v>
      </c>
      <c r="LS31" s="1534">
        <v>0</v>
      </c>
      <c r="LT31" s="1534">
        <v>1</v>
      </c>
      <c r="LU31" s="1534">
        <v>0</v>
      </c>
      <c r="LV31" s="1534">
        <v>0</v>
      </c>
      <c r="LW31" s="1534">
        <v>0</v>
      </c>
      <c r="LX31" s="1534">
        <v>0</v>
      </c>
      <c r="LY31" s="1534">
        <v>0</v>
      </c>
      <c r="LZ31" s="1534">
        <v>0</v>
      </c>
      <c r="MA31" s="1534">
        <v>0</v>
      </c>
      <c r="MB31" s="1534">
        <v>0</v>
      </c>
      <c r="MC31" s="1534">
        <v>0</v>
      </c>
      <c r="MD31" s="1534">
        <v>0</v>
      </c>
      <c r="ME31" s="1534">
        <v>0</v>
      </c>
      <c r="MF31" s="1534">
        <v>0</v>
      </c>
      <c r="MG31" s="1534">
        <v>0</v>
      </c>
      <c r="MH31" s="1534">
        <v>0</v>
      </c>
      <c r="MI31" s="1534">
        <v>0</v>
      </c>
      <c r="MJ31" s="1534">
        <v>0</v>
      </c>
      <c r="MK31" s="1534">
        <v>0</v>
      </c>
      <c r="ML31" s="1534">
        <v>0</v>
      </c>
      <c r="MM31" s="1534">
        <v>0</v>
      </c>
      <c r="MN31" s="1534">
        <v>0</v>
      </c>
      <c r="MO31" s="1534">
        <v>0</v>
      </c>
      <c r="MP31" s="1534">
        <v>0</v>
      </c>
      <c r="MQ31" s="1534">
        <v>0</v>
      </c>
      <c r="MR31" s="1534">
        <v>0</v>
      </c>
      <c r="MS31" s="1534">
        <v>0</v>
      </c>
      <c r="MT31" s="1534">
        <v>0</v>
      </c>
      <c r="MU31" s="1534">
        <v>0</v>
      </c>
      <c r="MV31" s="1534">
        <v>0</v>
      </c>
      <c r="MW31" s="1534">
        <v>0</v>
      </c>
      <c r="MX31" s="1534">
        <v>0</v>
      </c>
      <c r="MY31" s="1534">
        <v>0</v>
      </c>
      <c r="MZ31" s="1534">
        <v>0</v>
      </c>
      <c r="NA31" s="1534">
        <v>0</v>
      </c>
      <c r="NB31" s="1534">
        <v>0</v>
      </c>
      <c r="NC31" s="1534">
        <v>0</v>
      </c>
      <c r="ND31" s="1534">
        <v>0</v>
      </c>
      <c r="NE31" s="1534">
        <v>0</v>
      </c>
      <c r="NF31" s="1534">
        <v>0</v>
      </c>
      <c r="NG31" s="1534">
        <v>0</v>
      </c>
      <c r="NH31" s="1534">
        <v>0</v>
      </c>
      <c r="NI31" s="1534">
        <v>0</v>
      </c>
      <c r="NJ31" s="1534">
        <v>0</v>
      </c>
      <c r="NK31" s="1534">
        <v>0</v>
      </c>
      <c r="NL31" s="1534">
        <v>0</v>
      </c>
      <c r="NM31" s="1534">
        <v>0</v>
      </c>
      <c r="NN31" s="1534">
        <v>0</v>
      </c>
      <c r="NO31" s="1534">
        <v>0</v>
      </c>
      <c r="NP31" s="1534">
        <v>0</v>
      </c>
      <c r="NQ31" s="1534">
        <v>0</v>
      </c>
      <c r="NR31" s="1534">
        <v>0</v>
      </c>
      <c r="NS31" s="1534">
        <v>0</v>
      </c>
      <c r="NT31" s="1534">
        <v>0</v>
      </c>
      <c r="NU31" s="1534">
        <v>0</v>
      </c>
      <c r="NV31" s="1534">
        <v>0</v>
      </c>
      <c r="NW31" s="1534">
        <v>0</v>
      </c>
      <c r="NX31" s="1534">
        <v>0</v>
      </c>
      <c r="NY31" s="1534">
        <v>0</v>
      </c>
      <c r="NZ31" s="1534">
        <v>0</v>
      </c>
      <c r="OA31" s="1534">
        <v>0</v>
      </c>
      <c r="OB31" s="1534">
        <v>0</v>
      </c>
      <c r="OC31" s="1534">
        <v>0</v>
      </c>
      <c r="OD31" s="1534">
        <v>0</v>
      </c>
      <c r="OE31" s="1534">
        <v>0</v>
      </c>
      <c r="OF31" s="1534">
        <v>0</v>
      </c>
      <c r="OG31" s="1534">
        <v>0</v>
      </c>
      <c r="OH31" s="1534">
        <v>0</v>
      </c>
      <c r="OI31" s="1534">
        <v>0</v>
      </c>
      <c r="OJ31" s="1534">
        <v>0</v>
      </c>
      <c r="OK31" s="1534">
        <v>0</v>
      </c>
      <c r="OL31" s="1534">
        <v>0</v>
      </c>
      <c r="OM31" s="1534">
        <v>0</v>
      </c>
      <c r="ON31" s="1534">
        <v>0</v>
      </c>
      <c r="OO31" s="1534">
        <v>0</v>
      </c>
      <c r="OP31" s="1534">
        <v>0</v>
      </c>
      <c r="OQ31" s="1534">
        <v>0</v>
      </c>
      <c r="OR31" s="1534">
        <v>0</v>
      </c>
      <c r="OS31" s="1534">
        <v>0</v>
      </c>
      <c r="OT31" s="1534">
        <v>0</v>
      </c>
      <c r="OU31" s="1534">
        <v>0</v>
      </c>
      <c r="OV31" s="1534">
        <v>0</v>
      </c>
      <c r="OW31" s="1534">
        <v>0</v>
      </c>
      <c r="OX31" s="1534">
        <v>0</v>
      </c>
      <c r="OY31" s="1534">
        <v>0</v>
      </c>
      <c r="OZ31" s="1534">
        <v>0</v>
      </c>
      <c r="PA31" s="1534">
        <v>0</v>
      </c>
      <c r="PB31" s="1534">
        <v>0</v>
      </c>
      <c r="PC31" s="1534">
        <v>0</v>
      </c>
      <c r="PD31" s="1534">
        <v>0</v>
      </c>
      <c r="PE31" s="1534">
        <v>0</v>
      </c>
      <c r="PF31" s="1534">
        <v>0</v>
      </c>
      <c r="PG31" s="1534">
        <v>0</v>
      </c>
      <c r="PH31" s="1534">
        <v>0</v>
      </c>
      <c r="PI31" s="1534">
        <v>0</v>
      </c>
      <c r="PJ31" s="1534">
        <v>0</v>
      </c>
      <c r="PK31" s="1534">
        <v>0</v>
      </c>
      <c r="PL31" s="1534">
        <v>0</v>
      </c>
      <c r="PM31" s="1534">
        <v>0</v>
      </c>
      <c r="PN31" s="1534">
        <v>0</v>
      </c>
      <c r="PO31" s="1534">
        <v>0</v>
      </c>
      <c r="PP31" s="1534">
        <v>0</v>
      </c>
      <c r="PQ31" s="1534">
        <v>0</v>
      </c>
      <c r="PR31" s="1534">
        <v>0</v>
      </c>
      <c r="PS31" s="1534">
        <v>0</v>
      </c>
      <c r="PT31" s="1534">
        <v>0</v>
      </c>
      <c r="PU31" s="1534">
        <v>0</v>
      </c>
      <c r="PV31" s="1534">
        <v>0</v>
      </c>
      <c r="PW31" s="1534">
        <v>0</v>
      </c>
      <c r="PX31" s="1534">
        <v>0</v>
      </c>
      <c r="PY31" s="1534">
        <v>0</v>
      </c>
      <c r="PZ31" s="1534">
        <v>0</v>
      </c>
      <c r="QA31" s="1534">
        <v>0</v>
      </c>
      <c r="QB31" s="1534">
        <v>0</v>
      </c>
      <c r="QC31" s="1534">
        <v>0</v>
      </c>
      <c r="QD31" s="1534">
        <v>0</v>
      </c>
      <c r="QE31" s="1534">
        <v>0</v>
      </c>
      <c r="QF31" s="1534">
        <v>0</v>
      </c>
      <c r="QG31" s="1534">
        <v>0</v>
      </c>
      <c r="QH31" s="1534">
        <v>0</v>
      </c>
      <c r="QI31" s="1534">
        <v>0</v>
      </c>
      <c r="QJ31" s="1534">
        <v>0</v>
      </c>
      <c r="QK31" s="1534">
        <v>0</v>
      </c>
      <c r="QL31" s="1534">
        <v>0</v>
      </c>
      <c r="QM31" s="1534">
        <v>0</v>
      </c>
      <c r="QN31" s="1534">
        <v>0</v>
      </c>
      <c r="QO31" s="1534">
        <v>0</v>
      </c>
      <c r="QP31" s="1534">
        <v>0</v>
      </c>
      <c r="QQ31" s="1534">
        <v>0</v>
      </c>
      <c r="QR31" s="1534">
        <v>0</v>
      </c>
      <c r="QS31" s="1534">
        <v>0</v>
      </c>
      <c r="QT31" s="1534">
        <v>0</v>
      </c>
      <c r="QU31" s="1534">
        <v>0</v>
      </c>
      <c r="QV31" s="1534">
        <v>0</v>
      </c>
      <c r="QW31" s="1534">
        <v>0</v>
      </c>
      <c r="QX31" s="1534">
        <v>0</v>
      </c>
      <c r="QY31" s="1534">
        <v>0</v>
      </c>
      <c r="QZ31" s="1534">
        <v>0</v>
      </c>
      <c r="RA31" s="1534">
        <v>0</v>
      </c>
      <c r="RB31" s="1534">
        <v>0</v>
      </c>
      <c r="RC31" s="1534">
        <v>0</v>
      </c>
      <c r="RD31" s="1534">
        <v>0</v>
      </c>
      <c r="RE31" s="1534">
        <v>0</v>
      </c>
      <c r="RF31" s="1534">
        <v>0</v>
      </c>
      <c r="RG31" s="1534">
        <v>0</v>
      </c>
    </row>
    <row r="32" spans="1:475" ht="14.4" x14ac:dyDescent="0.3">
      <c r="A32" s="3129" t="s">
        <v>457</v>
      </c>
      <c r="B32" s="1534">
        <v>295</v>
      </c>
      <c r="C32" s="1534">
        <v>0</v>
      </c>
      <c r="D32" s="1534">
        <v>0</v>
      </c>
      <c r="E32" s="1534">
        <v>0</v>
      </c>
      <c r="F32" s="1534">
        <v>101</v>
      </c>
      <c r="G32" s="1534">
        <v>0</v>
      </c>
      <c r="H32" s="1534">
        <v>0</v>
      </c>
      <c r="I32" s="1534">
        <v>0</v>
      </c>
      <c r="J32" s="1534">
        <v>0</v>
      </c>
      <c r="K32" s="1534">
        <v>3006</v>
      </c>
      <c r="L32" s="1534">
        <v>0</v>
      </c>
      <c r="M32" s="1534">
        <v>0</v>
      </c>
      <c r="N32" s="1534">
        <v>0</v>
      </c>
      <c r="O32" s="1534">
        <v>0</v>
      </c>
      <c r="P32" s="1534">
        <v>325</v>
      </c>
      <c r="Q32" s="1534">
        <v>0</v>
      </c>
      <c r="R32" s="1534">
        <v>0</v>
      </c>
      <c r="S32" s="1534">
        <v>0</v>
      </c>
      <c r="T32" s="1534">
        <v>223</v>
      </c>
      <c r="U32" s="1534">
        <v>416</v>
      </c>
      <c r="V32" s="1534">
        <v>0</v>
      </c>
      <c r="W32" s="1534">
        <v>0</v>
      </c>
      <c r="X32" s="1534">
        <v>0</v>
      </c>
      <c r="Y32" s="1534">
        <v>0</v>
      </c>
      <c r="Z32" s="1534">
        <v>120</v>
      </c>
      <c r="AA32" s="1534">
        <v>6</v>
      </c>
      <c r="AB32" s="1534">
        <v>0</v>
      </c>
      <c r="AC32" s="1534">
        <v>0</v>
      </c>
      <c r="AD32" s="1534">
        <v>0</v>
      </c>
      <c r="AE32" s="1534">
        <v>0</v>
      </c>
      <c r="AF32" s="1534">
        <v>0</v>
      </c>
      <c r="AG32" s="1534">
        <v>0</v>
      </c>
      <c r="AH32" s="1534">
        <v>3577</v>
      </c>
      <c r="AI32" s="1534">
        <v>0</v>
      </c>
      <c r="AJ32" s="1534">
        <v>88</v>
      </c>
      <c r="AK32" s="1534">
        <v>0</v>
      </c>
      <c r="AL32" s="1534">
        <v>0</v>
      </c>
      <c r="AM32" s="1534">
        <v>223</v>
      </c>
      <c r="AN32" s="1534">
        <v>0</v>
      </c>
      <c r="AO32" s="1534">
        <v>104</v>
      </c>
      <c r="AP32" s="1534">
        <v>0</v>
      </c>
      <c r="AQ32" s="1534">
        <v>4</v>
      </c>
      <c r="AR32" s="1534">
        <v>0</v>
      </c>
      <c r="AS32" s="1534">
        <v>0</v>
      </c>
      <c r="AT32" s="1534">
        <v>223</v>
      </c>
      <c r="AU32" s="1534">
        <v>0</v>
      </c>
      <c r="AV32" s="1534">
        <v>0</v>
      </c>
      <c r="AW32" s="1534">
        <v>0</v>
      </c>
      <c r="AX32" s="1534">
        <v>0</v>
      </c>
      <c r="AY32" s="1534">
        <v>121</v>
      </c>
      <c r="AZ32" s="1534">
        <v>0</v>
      </c>
      <c r="BA32" s="1534">
        <v>0</v>
      </c>
      <c r="BB32" s="1534">
        <v>0</v>
      </c>
      <c r="BC32" s="1534">
        <v>1832</v>
      </c>
      <c r="BD32" s="1534">
        <v>209</v>
      </c>
      <c r="BE32" s="1534">
        <v>1478</v>
      </c>
      <c r="BF32" s="1534">
        <v>0</v>
      </c>
      <c r="BG32" s="1534">
        <v>0</v>
      </c>
      <c r="BH32" s="1534">
        <v>0</v>
      </c>
      <c r="BI32" s="1534">
        <v>163</v>
      </c>
      <c r="BJ32" s="1534">
        <v>0</v>
      </c>
      <c r="BK32" s="1534">
        <v>0</v>
      </c>
      <c r="BL32" s="1534">
        <v>0</v>
      </c>
      <c r="BM32" s="1534">
        <v>0</v>
      </c>
      <c r="BN32" s="1534">
        <v>243</v>
      </c>
      <c r="BO32" s="1534">
        <v>0</v>
      </c>
      <c r="BP32" s="1534">
        <v>0</v>
      </c>
      <c r="BQ32" s="1534">
        <v>0</v>
      </c>
      <c r="BR32" s="1534">
        <v>4</v>
      </c>
      <c r="BS32" s="1534">
        <v>0</v>
      </c>
      <c r="BT32" s="1534">
        <v>0</v>
      </c>
      <c r="BU32" s="1534">
        <v>0</v>
      </c>
      <c r="BV32" s="1534">
        <v>0</v>
      </c>
      <c r="BW32" s="1534">
        <v>0</v>
      </c>
      <c r="BX32" s="1534">
        <v>3406</v>
      </c>
      <c r="BY32" s="1534">
        <v>191</v>
      </c>
      <c r="BZ32" s="1534">
        <v>0</v>
      </c>
      <c r="CA32" s="1534">
        <v>0</v>
      </c>
      <c r="CB32" s="1534">
        <v>0</v>
      </c>
      <c r="CC32" s="1534">
        <v>125</v>
      </c>
      <c r="CD32" s="1534">
        <v>4</v>
      </c>
      <c r="CE32" s="1534">
        <v>0</v>
      </c>
      <c r="CF32" s="1534">
        <v>0</v>
      </c>
      <c r="CG32" s="1534">
        <v>0</v>
      </c>
      <c r="CH32" s="1534">
        <v>177</v>
      </c>
      <c r="CI32" s="1534">
        <v>0</v>
      </c>
      <c r="CJ32" s="1534">
        <v>0</v>
      </c>
      <c r="CK32" s="1534">
        <v>0</v>
      </c>
      <c r="CL32" s="1534">
        <v>0</v>
      </c>
      <c r="CM32" s="1534">
        <v>122</v>
      </c>
      <c r="CN32" s="1534">
        <v>0</v>
      </c>
      <c r="CO32" s="1534">
        <v>0</v>
      </c>
      <c r="CP32" s="1534">
        <v>0</v>
      </c>
      <c r="CQ32" s="1534">
        <v>0</v>
      </c>
      <c r="CR32" s="1534">
        <v>114</v>
      </c>
      <c r="CS32" s="1534">
        <v>18</v>
      </c>
      <c r="CT32" s="1534">
        <v>3350</v>
      </c>
      <c r="CU32" s="1534">
        <v>18</v>
      </c>
      <c r="CV32" s="1534">
        <v>207</v>
      </c>
      <c r="CW32" s="1534">
        <v>1</v>
      </c>
      <c r="CX32" s="1534">
        <v>0</v>
      </c>
      <c r="CY32" s="1534">
        <v>0</v>
      </c>
      <c r="CZ32" s="1534">
        <v>0</v>
      </c>
      <c r="DA32" s="1534">
        <v>0</v>
      </c>
      <c r="DB32" s="1534">
        <v>240</v>
      </c>
      <c r="DC32" s="1534">
        <v>0</v>
      </c>
      <c r="DD32" s="1534">
        <v>12</v>
      </c>
      <c r="DE32" s="1534">
        <v>0</v>
      </c>
      <c r="DF32" s="1534">
        <v>2</v>
      </c>
      <c r="DG32" s="1534">
        <v>87</v>
      </c>
      <c r="DH32" s="1534">
        <v>12</v>
      </c>
      <c r="DI32" s="1534">
        <v>0</v>
      </c>
      <c r="DJ32" s="1534">
        <v>0</v>
      </c>
      <c r="DK32" s="1534">
        <v>98</v>
      </c>
      <c r="DL32" s="1534">
        <v>0</v>
      </c>
      <c r="DM32" s="1534">
        <v>0</v>
      </c>
      <c r="DN32" s="1534">
        <v>0</v>
      </c>
      <c r="DO32" s="1534">
        <v>0</v>
      </c>
      <c r="DP32" s="1534">
        <v>3408</v>
      </c>
      <c r="DQ32" s="1534">
        <v>254</v>
      </c>
      <c r="DR32" s="1534">
        <v>0</v>
      </c>
      <c r="DS32" s="1534">
        <v>0</v>
      </c>
      <c r="DT32" s="1534">
        <v>0</v>
      </c>
      <c r="DU32" s="1534">
        <v>0</v>
      </c>
      <c r="DV32" s="1534">
        <v>85</v>
      </c>
      <c r="DW32" s="1534">
        <v>85</v>
      </c>
      <c r="DX32" s="1534">
        <v>0</v>
      </c>
      <c r="DY32" s="1534">
        <v>0</v>
      </c>
      <c r="DZ32" s="1534">
        <v>0</v>
      </c>
      <c r="EA32" s="1534">
        <v>190</v>
      </c>
      <c r="EB32" s="1534">
        <v>4</v>
      </c>
      <c r="EC32" s="1534">
        <v>0</v>
      </c>
      <c r="ED32" s="1534">
        <v>0</v>
      </c>
      <c r="EE32" s="1534">
        <v>10</v>
      </c>
      <c r="EF32" s="1534">
        <v>0</v>
      </c>
      <c r="EG32" s="1534">
        <v>0</v>
      </c>
      <c r="EH32" s="1534"/>
      <c r="EI32" s="1534">
        <v>0</v>
      </c>
      <c r="EJ32" s="1534">
        <v>3431</v>
      </c>
      <c r="EK32" s="1534">
        <v>263</v>
      </c>
      <c r="EL32" s="1534">
        <v>0</v>
      </c>
      <c r="EM32" s="1534">
        <v>0</v>
      </c>
      <c r="EN32" s="1534">
        <v>0</v>
      </c>
      <c r="EO32" s="1534">
        <v>133</v>
      </c>
      <c r="EP32" s="1534">
        <v>9</v>
      </c>
      <c r="EQ32" s="1534">
        <v>0</v>
      </c>
      <c r="ER32" s="1534">
        <v>0</v>
      </c>
      <c r="ES32" s="1534">
        <v>128</v>
      </c>
      <c r="ET32" s="1534">
        <v>12</v>
      </c>
      <c r="EU32" s="1534">
        <v>0</v>
      </c>
      <c r="EV32" s="1534">
        <v>0</v>
      </c>
      <c r="EW32" s="1534">
        <v>0</v>
      </c>
      <c r="EX32" s="1534">
        <v>0</v>
      </c>
      <c r="EY32" s="1534">
        <v>84</v>
      </c>
      <c r="EZ32" s="1534">
        <v>0</v>
      </c>
      <c r="FA32" s="1534">
        <v>0</v>
      </c>
      <c r="FB32" s="1534">
        <v>0</v>
      </c>
      <c r="FC32" s="1534">
        <v>0</v>
      </c>
      <c r="FD32" s="1534">
        <v>96</v>
      </c>
      <c r="FE32" s="1534">
        <v>0</v>
      </c>
      <c r="FF32" s="1534">
        <v>3709</v>
      </c>
      <c r="FG32" s="1534">
        <v>0</v>
      </c>
      <c r="FH32" s="1534">
        <v>0</v>
      </c>
      <c r="FI32" s="1534">
        <v>0</v>
      </c>
      <c r="FJ32" s="1534">
        <v>26</v>
      </c>
      <c r="FK32" s="1534">
        <v>0</v>
      </c>
      <c r="FL32" s="1534">
        <v>0</v>
      </c>
      <c r="FM32" s="1534">
        <v>121</v>
      </c>
      <c r="FN32" s="1534">
        <v>23</v>
      </c>
      <c r="FO32" s="1534">
        <v>0</v>
      </c>
      <c r="FP32" s="1534">
        <v>0</v>
      </c>
      <c r="FQ32" s="1534">
        <v>0</v>
      </c>
      <c r="FR32" s="1534">
        <v>0</v>
      </c>
      <c r="FS32" s="1534">
        <v>83</v>
      </c>
      <c r="FT32" s="1534">
        <v>0</v>
      </c>
      <c r="FU32" s="1534">
        <v>0</v>
      </c>
      <c r="FV32" s="1534">
        <v>0</v>
      </c>
      <c r="FW32" s="1534">
        <v>42</v>
      </c>
      <c r="FX32" s="1534">
        <v>12</v>
      </c>
      <c r="FY32" s="1534">
        <v>0</v>
      </c>
      <c r="FZ32" s="1534">
        <v>0</v>
      </c>
      <c r="GA32" s="1534">
        <v>0</v>
      </c>
      <c r="GB32" s="1534">
        <v>0</v>
      </c>
      <c r="GC32" s="1534">
        <v>3230</v>
      </c>
      <c r="GD32" s="1534">
        <v>353</v>
      </c>
      <c r="GE32" s="1534">
        <v>0</v>
      </c>
      <c r="GF32" s="1534">
        <v>0</v>
      </c>
      <c r="GG32" s="1534">
        <v>0</v>
      </c>
      <c r="GH32" s="1534">
        <v>172</v>
      </c>
      <c r="GI32" s="1534">
        <v>32</v>
      </c>
      <c r="GJ32" s="1534">
        <v>0</v>
      </c>
      <c r="GK32" s="1534">
        <v>0</v>
      </c>
      <c r="GL32" s="1534">
        <v>75</v>
      </c>
      <c r="GM32" s="1534">
        <v>33</v>
      </c>
      <c r="GN32" s="1534">
        <v>0</v>
      </c>
      <c r="GO32" s="1534">
        <v>0</v>
      </c>
      <c r="GP32" s="1534">
        <v>0</v>
      </c>
      <c r="GQ32" s="1534">
        <v>81</v>
      </c>
      <c r="GR32" s="1534">
        <v>0</v>
      </c>
      <c r="GS32" s="1534">
        <v>32</v>
      </c>
      <c r="GT32" s="1534">
        <v>4</v>
      </c>
      <c r="GU32" s="1534">
        <v>0</v>
      </c>
      <c r="GV32" s="1534">
        <v>0</v>
      </c>
      <c r="GW32" s="1534">
        <v>3011</v>
      </c>
      <c r="GX32" s="1534">
        <v>399</v>
      </c>
      <c r="GY32" s="1534">
        <v>0</v>
      </c>
      <c r="GZ32" s="1534">
        <v>0</v>
      </c>
      <c r="HA32" s="1534">
        <v>89</v>
      </c>
      <c r="HB32" s="1534">
        <v>30</v>
      </c>
      <c r="HC32" s="1534">
        <v>0</v>
      </c>
      <c r="HD32" s="1534">
        <v>0</v>
      </c>
      <c r="HE32" s="1534">
        <v>0</v>
      </c>
      <c r="HF32" s="1534">
        <v>0</v>
      </c>
      <c r="HG32" s="1534">
        <v>202</v>
      </c>
      <c r="HH32" s="1534">
        <v>0</v>
      </c>
      <c r="HI32" s="1534">
        <v>0</v>
      </c>
      <c r="HJ32" s="1534">
        <v>0</v>
      </c>
      <c r="HK32" s="1534">
        <v>54</v>
      </c>
      <c r="HL32" s="1534">
        <v>0</v>
      </c>
      <c r="HM32" s="1534">
        <v>54</v>
      </c>
      <c r="HN32" s="1534">
        <v>0</v>
      </c>
      <c r="HO32" s="1534">
        <v>0</v>
      </c>
      <c r="HP32" s="1534">
        <v>67</v>
      </c>
      <c r="HQ32" s="1534">
        <v>0</v>
      </c>
      <c r="HR32" s="1534">
        <v>0</v>
      </c>
      <c r="HS32" s="1534">
        <v>0</v>
      </c>
      <c r="HT32" s="1534">
        <v>3161</v>
      </c>
      <c r="HU32" s="1534">
        <v>1</v>
      </c>
      <c r="HV32" s="1534">
        <v>116</v>
      </c>
      <c r="HW32" s="1534">
        <v>5</v>
      </c>
      <c r="HX32" s="1534">
        <v>0</v>
      </c>
      <c r="HY32" s="1534">
        <v>209</v>
      </c>
      <c r="HZ32" s="1534"/>
      <c r="IA32" s="1534">
        <v>86</v>
      </c>
      <c r="IB32" s="1534">
        <v>0</v>
      </c>
      <c r="IC32" s="1534">
        <v>0</v>
      </c>
      <c r="ID32" s="1534">
        <v>0</v>
      </c>
      <c r="IE32" s="1534">
        <v>0</v>
      </c>
      <c r="IF32" s="1534">
        <v>0</v>
      </c>
      <c r="IG32" s="1534">
        <v>0</v>
      </c>
      <c r="IH32" s="1534">
        <v>133</v>
      </c>
      <c r="II32" s="1534">
        <v>49</v>
      </c>
      <c r="IJ32" s="1534">
        <v>0</v>
      </c>
      <c r="IK32" s="1534">
        <v>11</v>
      </c>
      <c r="IL32" s="1534">
        <v>79</v>
      </c>
      <c r="IM32" s="1534">
        <v>0</v>
      </c>
      <c r="IN32" s="1534">
        <v>0</v>
      </c>
      <c r="IO32" s="1534">
        <v>163</v>
      </c>
      <c r="IP32" s="1534">
        <v>82</v>
      </c>
      <c r="IQ32" s="1534">
        <v>0</v>
      </c>
      <c r="IR32" s="1534">
        <v>0</v>
      </c>
      <c r="IS32" s="1534">
        <v>0</v>
      </c>
      <c r="IT32" s="1534">
        <v>0</v>
      </c>
      <c r="IU32" s="1534">
        <v>246</v>
      </c>
      <c r="IV32" s="1534">
        <v>0</v>
      </c>
      <c r="IW32" s="1534">
        <v>0</v>
      </c>
      <c r="IX32" s="1534">
        <v>2966</v>
      </c>
      <c r="IY32" s="1534">
        <v>0</v>
      </c>
      <c r="IZ32" s="1534">
        <v>0</v>
      </c>
      <c r="JA32" s="1534">
        <v>0</v>
      </c>
      <c r="JB32" s="1534"/>
      <c r="JC32" s="1534">
        <v>0</v>
      </c>
      <c r="JD32" s="1534">
        <v>34</v>
      </c>
      <c r="JE32" s="1534">
        <v>0</v>
      </c>
      <c r="JF32" s="1534">
        <v>0</v>
      </c>
      <c r="JG32" s="1534">
        <v>0</v>
      </c>
      <c r="JH32" s="1534">
        <v>106</v>
      </c>
      <c r="JI32" s="1534">
        <v>67</v>
      </c>
      <c r="JJ32" s="1534">
        <v>0</v>
      </c>
      <c r="JK32" s="1534">
        <v>36</v>
      </c>
      <c r="JL32" s="1534">
        <v>1903</v>
      </c>
      <c r="JM32" s="1534">
        <v>26</v>
      </c>
      <c r="JN32" s="1534">
        <v>223</v>
      </c>
      <c r="JO32" s="1534">
        <v>0</v>
      </c>
      <c r="JP32" s="1534">
        <v>0</v>
      </c>
      <c r="JQ32" s="1534">
        <v>45</v>
      </c>
      <c r="JR32" s="1534">
        <v>80</v>
      </c>
      <c r="JS32" s="1534">
        <v>0</v>
      </c>
      <c r="JT32" s="1534">
        <v>0</v>
      </c>
      <c r="JU32" s="1534">
        <v>0</v>
      </c>
      <c r="JV32" s="1534">
        <v>81</v>
      </c>
      <c r="JW32" s="1534">
        <v>66</v>
      </c>
      <c r="JX32" s="1534">
        <v>0</v>
      </c>
      <c r="JY32" s="1534">
        <v>0</v>
      </c>
      <c r="JZ32" s="1534">
        <v>0</v>
      </c>
      <c r="KA32" s="1534">
        <v>0</v>
      </c>
      <c r="KB32" s="1534">
        <v>80</v>
      </c>
      <c r="KC32" s="1534">
        <v>0</v>
      </c>
      <c r="KD32" s="1534">
        <v>0</v>
      </c>
      <c r="KE32" s="1534">
        <v>0</v>
      </c>
      <c r="KF32" s="1534">
        <v>0</v>
      </c>
      <c r="KG32" s="1534">
        <v>996</v>
      </c>
      <c r="KH32" s="1534">
        <v>0</v>
      </c>
      <c r="KI32" s="1534">
        <v>0</v>
      </c>
      <c r="KJ32" s="1534">
        <v>2681</v>
      </c>
      <c r="KK32" s="1534">
        <v>0</v>
      </c>
      <c r="KL32" s="1534">
        <v>84</v>
      </c>
      <c r="KM32" s="1534">
        <v>0</v>
      </c>
      <c r="KN32" s="1534">
        <v>0</v>
      </c>
      <c r="KO32" s="1534">
        <v>0</v>
      </c>
      <c r="KP32" s="1534">
        <v>0</v>
      </c>
      <c r="KQ32" s="1534">
        <v>0</v>
      </c>
      <c r="KR32" s="1534">
        <v>167</v>
      </c>
      <c r="KS32" s="1534">
        <v>0</v>
      </c>
      <c r="KT32" s="1534">
        <v>0</v>
      </c>
      <c r="KU32" s="1534">
        <v>0</v>
      </c>
      <c r="KV32" s="1534">
        <v>0</v>
      </c>
      <c r="KW32" s="1534">
        <v>133</v>
      </c>
      <c r="KX32" s="1534">
        <v>0</v>
      </c>
      <c r="KY32" s="1534">
        <v>0</v>
      </c>
      <c r="KZ32" s="1534">
        <v>0</v>
      </c>
      <c r="LA32" s="1534">
        <v>0</v>
      </c>
      <c r="LB32" s="1534">
        <v>0</v>
      </c>
      <c r="LC32" s="1534">
        <v>0</v>
      </c>
      <c r="LD32" s="1534">
        <v>0</v>
      </c>
      <c r="LE32" s="1534">
        <v>0</v>
      </c>
      <c r="LF32" s="1534">
        <v>0</v>
      </c>
      <c r="LG32" s="1534">
        <v>0</v>
      </c>
      <c r="LH32" s="1534">
        <v>0</v>
      </c>
      <c r="LI32" s="1534">
        <v>0</v>
      </c>
      <c r="LJ32" s="1534">
        <v>0</v>
      </c>
      <c r="LK32" s="1534">
        <v>715</v>
      </c>
      <c r="LL32" s="1534">
        <v>0</v>
      </c>
      <c r="LM32" s="1534">
        <v>0</v>
      </c>
      <c r="LN32" s="1534">
        <v>0</v>
      </c>
      <c r="LO32" s="1534">
        <v>0</v>
      </c>
      <c r="LP32" s="1534">
        <v>0</v>
      </c>
      <c r="LQ32" s="1534">
        <v>0</v>
      </c>
      <c r="LR32" s="1534">
        <v>0</v>
      </c>
      <c r="LS32" s="1534">
        <v>0</v>
      </c>
      <c r="LT32" s="1534">
        <v>12</v>
      </c>
      <c r="LU32" s="1534">
        <v>0</v>
      </c>
      <c r="LV32" s="1534">
        <v>0</v>
      </c>
      <c r="LW32" s="1534">
        <v>6</v>
      </c>
      <c r="LX32" s="1534">
        <v>0</v>
      </c>
      <c r="LY32" s="1534">
        <v>0</v>
      </c>
      <c r="LZ32" s="1534">
        <v>1</v>
      </c>
      <c r="MA32" s="1534">
        <v>0</v>
      </c>
      <c r="MB32" s="1534">
        <v>0</v>
      </c>
      <c r="MC32" s="1534">
        <v>0</v>
      </c>
      <c r="MD32" s="1534">
        <v>0</v>
      </c>
      <c r="ME32" s="1534">
        <v>0</v>
      </c>
      <c r="MF32" s="1534">
        <v>0</v>
      </c>
      <c r="MG32" s="1534">
        <v>0</v>
      </c>
      <c r="MH32" s="1534">
        <v>0</v>
      </c>
      <c r="MI32" s="1534">
        <v>0</v>
      </c>
      <c r="MJ32" s="1534">
        <v>0</v>
      </c>
      <c r="MK32" s="1534">
        <v>0</v>
      </c>
      <c r="ML32" s="1534">
        <v>0</v>
      </c>
      <c r="MM32" s="1534">
        <v>0</v>
      </c>
      <c r="MN32" s="1534">
        <v>0</v>
      </c>
      <c r="MO32" s="1534">
        <v>0</v>
      </c>
      <c r="MP32" s="1534">
        <v>0</v>
      </c>
      <c r="MQ32" s="1534">
        <v>0</v>
      </c>
      <c r="MR32" s="1534">
        <v>0</v>
      </c>
      <c r="MS32" s="1534">
        <v>0</v>
      </c>
      <c r="MT32" s="1534">
        <v>0</v>
      </c>
      <c r="MU32" s="1534">
        <v>0</v>
      </c>
      <c r="MV32" s="1534">
        <v>0</v>
      </c>
      <c r="MW32" s="1534">
        <v>0</v>
      </c>
      <c r="MX32" s="1534">
        <v>0</v>
      </c>
      <c r="MY32" s="1534">
        <v>0</v>
      </c>
      <c r="MZ32" s="1534">
        <v>0</v>
      </c>
      <c r="NA32" s="1534">
        <v>0</v>
      </c>
      <c r="NB32" s="1534">
        <v>0</v>
      </c>
      <c r="NC32" s="1534">
        <v>0</v>
      </c>
      <c r="ND32" s="1534">
        <v>0</v>
      </c>
      <c r="NE32" s="1534">
        <v>0</v>
      </c>
      <c r="NF32" s="1534">
        <v>0</v>
      </c>
      <c r="NG32" s="1534">
        <v>0</v>
      </c>
      <c r="NH32" s="1534">
        <v>0</v>
      </c>
      <c r="NI32" s="1534">
        <v>0</v>
      </c>
      <c r="NJ32" s="1534">
        <v>0</v>
      </c>
      <c r="NK32" s="1534">
        <v>0</v>
      </c>
      <c r="NL32" s="1534">
        <v>0</v>
      </c>
      <c r="NM32" s="1534">
        <v>0</v>
      </c>
      <c r="NN32" s="1534">
        <v>0</v>
      </c>
      <c r="NO32" s="1534">
        <v>0</v>
      </c>
      <c r="NP32" s="1534">
        <v>0</v>
      </c>
      <c r="NQ32" s="1534">
        <v>0</v>
      </c>
      <c r="NR32" s="1534">
        <v>0</v>
      </c>
      <c r="NS32" s="1534">
        <v>0</v>
      </c>
      <c r="NT32" s="1534">
        <v>0</v>
      </c>
      <c r="NU32" s="1534">
        <v>0</v>
      </c>
      <c r="NV32" s="1534">
        <v>0</v>
      </c>
      <c r="NW32" s="1534">
        <v>0</v>
      </c>
      <c r="NX32" s="1534">
        <v>0</v>
      </c>
      <c r="NY32" s="1534">
        <v>0</v>
      </c>
      <c r="NZ32" s="1534">
        <v>0</v>
      </c>
      <c r="OA32" s="1534">
        <v>0</v>
      </c>
      <c r="OB32" s="1534">
        <v>0</v>
      </c>
      <c r="OC32" s="1534">
        <v>0</v>
      </c>
      <c r="OD32" s="1534">
        <v>0</v>
      </c>
      <c r="OE32" s="1534">
        <v>0</v>
      </c>
      <c r="OF32" s="1534">
        <v>0</v>
      </c>
      <c r="OG32" s="1534">
        <v>0</v>
      </c>
      <c r="OH32" s="1534">
        <v>0</v>
      </c>
      <c r="OI32" s="1534">
        <v>0</v>
      </c>
      <c r="OJ32" s="1534">
        <v>0</v>
      </c>
      <c r="OK32" s="1534">
        <v>0</v>
      </c>
      <c r="OL32" s="1534">
        <v>0</v>
      </c>
      <c r="OM32" s="1534">
        <v>0</v>
      </c>
      <c r="ON32" s="1534">
        <v>0</v>
      </c>
      <c r="OO32" s="1534">
        <v>0</v>
      </c>
      <c r="OP32" s="1534">
        <v>0</v>
      </c>
      <c r="OQ32" s="1534">
        <v>0</v>
      </c>
      <c r="OR32" s="1534">
        <v>0</v>
      </c>
      <c r="OS32" s="1534">
        <v>0</v>
      </c>
      <c r="OT32" s="1534">
        <v>0</v>
      </c>
      <c r="OU32" s="1534">
        <v>0</v>
      </c>
      <c r="OV32" s="1534">
        <v>0</v>
      </c>
      <c r="OW32" s="1534">
        <v>0</v>
      </c>
      <c r="OX32" s="1534">
        <v>0</v>
      </c>
      <c r="OY32" s="1534">
        <v>0</v>
      </c>
      <c r="OZ32" s="1534">
        <v>0</v>
      </c>
      <c r="PA32" s="1534">
        <v>0</v>
      </c>
      <c r="PB32" s="1534">
        <v>0</v>
      </c>
      <c r="PC32" s="1534">
        <v>0</v>
      </c>
      <c r="PD32" s="1534">
        <v>0</v>
      </c>
      <c r="PE32" s="1534">
        <v>0</v>
      </c>
      <c r="PF32" s="1534">
        <v>0</v>
      </c>
      <c r="PG32" s="1534">
        <v>0</v>
      </c>
      <c r="PH32" s="1534">
        <v>0</v>
      </c>
      <c r="PI32" s="1534">
        <v>0</v>
      </c>
      <c r="PJ32" s="1534">
        <v>0</v>
      </c>
      <c r="PK32" s="1534">
        <v>0</v>
      </c>
      <c r="PL32" s="1534">
        <v>0</v>
      </c>
      <c r="PM32" s="1534">
        <v>0</v>
      </c>
      <c r="PN32" s="1534">
        <v>0</v>
      </c>
      <c r="PO32" s="1534">
        <v>0</v>
      </c>
      <c r="PP32" s="1534">
        <v>0</v>
      </c>
      <c r="PQ32" s="1534">
        <v>0</v>
      </c>
      <c r="PR32" s="1534">
        <v>0</v>
      </c>
      <c r="PS32" s="1534">
        <v>0</v>
      </c>
      <c r="PT32" s="1534">
        <v>0</v>
      </c>
      <c r="PU32" s="1534">
        <v>0</v>
      </c>
      <c r="PV32" s="1534">
        <v>0</v>
      </c>
      <c r="PW32" s="1534">
        <v>0</v>
      </c>
      <c r="PX32" s="1534">
        <v>0</v>
      </c>
      <c r="PY32" s="1534">
        <v>0</v>
      </c>
      <c r="PZ32" s="1534">
        <v>0</v>
      </c>
      <c r="QA32" s="1534">
        <v>0</v>
      </c>
      <c r="QB32" s="1534">
        <v>0</v>
      </c>
      <c r="QC32" s="1534">
        <v>0</v>
      </c>
      <c r="QD32" s="1534">
        <v>0</v>
      </c>
      <c r="QE32" s="1534">
        <v>0</v>
      </c>
      <c r="QF32" s="1534">
        <v>0</v>
      </c>
      <c r="QG32" s="1534">
        <v>0</v>
      </c>
      <c r="QH32" s="1534">
        <v>0</v>
      </c>
      <c r="QI32" s="1534">
        <v>0</v>
      </c>
      <c r="QJ32" s="1534">
        <v>0</v>
      </c>
      <c r="QK32" s="1534">
        <v>0</v>
      </c>
      <c r="QL32" s="1534">
        <v>0</v>
      </c>
      <c r="QM32" s="1534">
        <v>0</v>
      </c>
      <c r="QN32" s="1534">
        <v>0</v>
      </c>
      <c r="QO32" s="1534">
        <v>0</v>
      </c>
      <c r="QP32" s="1534">
        <v>0</v>
      </c>
      <c r="QQ32" s="1534">
        <v>0</v>
      </c>
      <c r="QR32" s="1534">
        <v>0</v>
      </c>
      <c r="QS32" s="1534">
        <v>0</v>
      </c>
      <c r="QT32" s="1534">
        <v>0</v>
      </c>
      <c r="QU32" s="1534">
        <v>0</v>
      </c>
      <c r="QV32" s="1534">
        <v>0</v>
      </c>
      <c r="QW32" s="1534">
        <v>0</v>
      </c>
      <c r="QX32" s="1534">
        <v>0</v>
      </c>
      <c r="QY32" s="1534">
        <v>0</v>
      </c>
      <c r="QZ32" s="1534">
        <v>0</v>
      </c>
      <c r="RA32" s="1534">
        <v>0</v>
      </c>
      <c r="RB32" s="1534">
        <v>0</v>
      </c>
      <c r="RC32" s="1534">
        <v>0</v>
      </c>
      <c r="RD32" s="1534">
        <v>0</v>
      </c>
      <c r="RE32" s="1534">
        <v>0</v>
      </c>
      <c r="RF32" s="1534">
        <v>0</v>
      </c>
      <c r="RG32" s="1534">
        <v>0</v>
      </c>
    </row>
    <row r="33" spans="1:475" ht="14.4" x14ac:dyDescent="0.3">
      <c r="A33" s="3127" t="s">
        <v>456</v>
      </c>
      <c r="B33" s="4636"/>
      <c r="EH33" s="4862">
        <v>0</v>
      </c>
    </row>
    <row r="34" spans="1:475" ht="14.4" x14ac:dyDescent="0.3">
      <c r="A34" s="3129" t="s">
        <v>455</v>
      </c>
      <c r="B34" s="1534">
        <v>50</v>
      </c>
      <c r="C34" s="1534">
        <v>0</v>
      </c>
      <c r="D34" s="1534">
        <v>42</v>
      </c>
      <c r="E34" s="1534">
        <v>38</v>
      </c>
      <c r="F34" s="1534">
        <v>121</v>
      </c>
      <c r="G34" s="1534">
        <v>0</v>
      </c>
      <c r="H34" s="1534">
        <v>56</v>
      </c>
      <c r="I34" s="1534">
        <v>51</v>
      </c>
      <c r="J34" s="1534">
        <v>66</v>
      </c>
      <c r="K34" s="1534">
        <v>53</v>
      </c>
      <c r="L34" s="1534">
        <v>0</v>
      </c>
      <c r="M34" s="1534">
        <v>0</v>
      </c>
      <c r="N34" s="1534">
        <v>610</v>
      </c>
      <c r="O34" s="1534">
        <v>49</v>
      </c>
      <c r="P34" s="1534">
        <v>67</v>
      </c>
      <c r="Q34" s="1534">
        <v>0</v>
      </c>
      <c r="R34" s="1534">
        <v>164</v>
      </c>
      <c r="S34" s="1534">
        <v>64</v>
      </c>
      <c r="T34" s="1534">
        <v>64</v>
      </c>
      <c r="U34" s="1534">
        <v>181</v>
      </c>
      <c r="V34" s="1534">
        <v>0</v>
      </c>
      <c r="W34" s="1534">
        <v>196</v>
      </c>
      <c r="X34" s="1534">
        <v>4</v>
      </c>
      <c r="Y34" s="1534">
        <v>407</v>
      </c>
      <c r="Z34" s="1534">
        <v>100</v>
      </c>
      <c r="AA34" s="1534">
        <v>0</v>
      </c>
      <c r="AB34" s="1534">
        <v>112</v>
      </c>
      <c r="AC34" s="1534">
        <v>64</v>
      </c>
      <c r="AD34" s="1534">
        <v>0</v>
      </c>
      <c r="AE34" s="1534">
        <v>113</v>
      </c>
      <c r="AF34" s="1534">
        <v>0</v>
      </c>
      <c r="AG34" s="1534">
        <v>0</v>
      </c>
      <c r="AH34" s="1534">
        <v>44</v>
      </c>
      <c r="AI34" s="1534">
        <v>45</v>
      </c>
      <c r="AJ34" s="1534">
        <v>139</v>
      </c>
      <c r="AK34" s="1534">
        <v>0</v>
      </c>
      <c r="AL34" s="1534">
        <v>0</v>
      </c>
      <c r="AM34" s="1534">
        <v>224</v>
      </c>
      <c r="AN34" s="1534">
        <v>124</v>
      </c>
      <c r="AO34" s="1534">
        <v>279</v>
      </c>
      <c r="AP34" s="1534">
        <v>0</v>
      </c>
      <c r="AQ34" s="1534">
        <v>439</v>
      </c>
      <c r="AR34" s="1534">
        <v>4</v>
      </c>
      <c r="AS34" s="1534">
        <v>436</v>
      </c>
      <c r="AT34" s="1534">
        <v>114</v>
      </c>
      <c r="AU34" s="1534">
        <v>0</v>
      </c>
      <c r="AV34" s="1534">
        <v>690</v>
      </c>
      <c r="AW34" s="1534">
        <v>4</v>
      </c>
      <c r="AX34" s="1534">
        <v>112</v>
      </c>
      <c r="AY34" s="1534">
        <v>126</v>
      </c>
      <c r="AZ34" s="1534">
        <v>43</v>
      </c>
      <c r="BA34" s="1534">
        <v>0</v>
      </c>
      <c r="BB34" s="1534">
        <v>0</v>
      </c>
      <c r="BC34" s="1534">
        <v>41</v>
      </c>
      <c r="BD34" s="1534">
        <v>98</v>
      </c>
      <c r="BE34" s="1534">
        <v>0</v>
      </c>
      <c r="BF34" s="1534">
        <v>141</v>
      </c>
      <c r="BG34" s="1534">
        <v>73</v>
      </c>
      <c r="BH34" s="1534">
        <v>77</v>
      </c>
      <c r="BI34" s="1534">
        <v>106</v>
      </c>
      <c r="BJ34" s="1534">
        <v>0</v>
      </c>
      <c r="BK34" s="1534">
        <v>156</v>
      </c>
      <c r="BL34" s="1534">
        <v>54</v>
      </c>
      <c r="BM34" s="1534">
        <v>149</v>
      </c>
      <c r="BN34" s="1534">
        <v>421</v>
      </c>
      <c r="BO34" s="1534">
        <v>0</v>
      </c>
      <c r="BP34" s="1534">
        <v>306</v>
      </c>
      <c r="BQ34" s="1534">
        <v>47</v>
      </c>
      <c r="BR34" s="1534">
        <v>39</v>
      </c>
      <c r="BS34" s="1534">
        <v>176</v>
      </c>
      <c r="BT34" s="1534">
        <v>0</v>
      </c>
      <c r="BU34" s="1534">
        <v>49</v>
      </c>
      <c r="BV34" s="1534">
        <v>47</v>
      </c>
      <c r="BW34" s="1534">
        <v>43</v>
      </c>
      <c r="BX34" s="1534">
        <v>50</v>
      </c>
      <c r="BY34" s="1534">
        <v>0</v>
      </c>
      <c r="BZ34" s="1534">
        <v>47</v>
      </c>
      <c r="CA34" s="1534">
        <v>46</v>
      </c>
      <c r="CB34" s="1534">
        <v>46</v>
      </c>
      <c r="CC34" s="1534">
        <v>238</v>
      </c>
      <c r="CD34" s="1534">
        <v>0</v>
      </c>
      <c r="CE34" s="1534">
        <v>196</v>
      </c>
      <c r="CF34" s="1534">
        <v>74</v>
      </c>
      <c r="CG34" s="1534">
        <v>127</v>
      </c>
      <c r="CH34" s="1534">
        <v>252</v>
      </c>
      <c r="CI34" s="1534">
        <v>0</v>
      </c>
      <c r="CJ34" s="1534">
        <v>700</v>
      </c>
      <c r="CK34" s="1534">
        <v>81</v>
      </c>
      <c r="CL34" s="1534">
        <v>67</v>
      </c>
      <c r="CM34" s="1534">
        <v>121</v>
      </c>
      <c r="CN34" s="1534">
        <v>0</v>
      </c>
      <c r="CO34" s="1534">
        <v>306</v>
      </c>
      <c r="CP34" s="1534">
        <v>42</v>
      </c>
      <c r="CQ34" s="1534">
        <v>55</v>
      </c>
      <c r="CR34" s="1534">
        <v>85</v>
      </c>
      <c r="CS34" s="1534">
        <v>0</v>
      </c>
      <c r="CT34" s="1534">
        <v>48</v>
      </c>
      <c r="CU34" s="1534">
        <v>52</v>
      </c>
      <c r="CV34" s="1534">
        <v>43</v>
      </c>
      <c r="CW34" s="1534">
        <v>138</v>
      </c>
      <c r="CX34" s="1534">
        <v>0</v>
      </c>
      <c r="CY34" s="1534">
        <v>265</v>
      </c>
      <c r="CZ34" s="1534">
        <v>99</v>
      </c>
      <c r="DA34" s="1534">
        <v>84</v>
      </c>
      <c r="DB34" s="1534">
        <v>127</v>
      </c>
      <c r="DC34" s="1534">
        <v>0</v>
      </c>
      <c r="DD34" s="1534">
        <v>0</v>
      </c>
      <c r="DE34" s="1534">
        <v>151</v>
      </c>
      <c r="DF34" s="1534">
        <v>17</v>
      </c>
      <c r="DG34" s="1534">
        <v>465</v>
      </c>
      <c r="DH34" s="1534">
        <v>0</v>
      </c>
      <c r="DI34" s="1534">
        <v>500</v>
      </c>
      <c r="DJ34" s="1534">
        <v>56</v>
      </c>
      <c r="DK34" s="1534">
        <v>57</v>
      </c>
      <c r="DL34" s="1534">
        <v>119</v>
      </c>
      <c r="DM34" s="1534">
        <v>0</v>
      </c>
      <c r="DN34" s="1534">
        <v>38</v>
      </c>
      <c r="DO34" s="1534">
        <v>54</v>
      </c>
      <c r="DP34" s="1534">
        <v>62</v>
      </c>
      <c r="DQ34" s="1534">
        <v>96</v>
      </c>
      <c r="DR34" s="1534">
        <v>0</v>
      </c>
      <c r="DS34" s="1534">
        <v>259</v>
      </c>
      <c r="DT34" s="1534">
        <v>124</v>
      </c>
      <c r="DU34" s="1534">
        <v>90</v>
      </c>
      <c r="DV34" s="1534">
        <v>136</v>
      </c>
      <c r="DW34" s="1534">
        <v>0</v>
      </c>
      <c r="DX34" s="1534">
        <v>214</v>
      </c>
      <c r="DY34" s="1534">
        <v>78</v>
      </c>
      <c r="DZ34" s="1534">
        <v>170</v>
      </c>
      <c r="EA34" s="1534">
        <v>413</v>
      </c>
      <c r="EB34" s="1534">
        <v>509</v>
      </c>
      <c r="EC34" s="1534">
        <v>0</v>
      </c>
      <c r="ED34" s="1534">
        <v>96</v>
      </c>
      <c r="EE34" s="1534">
        <v>160</v>
      </c>
      <c r="EF34" s="1534">
        <v>0</v>
      </c>
      <c r="EG34" s="1534">
        <v>62</v>
      </c>
      <c r="EH34" s="1534">
        <v>38</v>
      </c>
      <c r="EI34" s="1534">
        <v>104</v>
      </c>
      <c r="EJ34" s="1534">
        <v>120</v>
      </c>
      <c r="EK34" s="1534">
        <v>0</v>
      </c>
      <c r="EL34" s="1534">
        <v>47</v>
      </c>
      <c r="EM34" s="1534">
        <v>74</v>
      </c>
      <c r="EN34" s="1534">
        <v>129</v>
      </c>
      <c r="EO34" s="1534">
        <v>159</v>
      </c>
      <c r="EP34" s="1534">
        <v>0</v>
      </c>
      <c r="EQ34" s="1534">
        <v>277</v>
      </c>
      <c r="ER34" s="1534">
        <v>53</v>
      </c>
      <c r="ES34" s="1534">
        <v>43</v>
      </c>
      <c r="ET34" s="1534">
        <v>217</v>
      </c>
      <c r="EU34" s="1534">
        <v>0</v>
      </c>
      <c r="EV34" s="1534">
        <v>36</v>
      </c>
      <c r="EW34" s="1534">
        <v>761</v>
      </c>
      <c r="EX34" s="1534">
        <v>38</v>
      </c>
      <c r="EY34" s="1534">
        <v>119</v>
      </c>
      <c r="EZ34" s="1534">
        <v>0</v>
      </c>
      <c r="FA34" s="1534">
        <v>133</v>
      </c>
      <c r="FB34" s="1534">
        <v>48</v>
      </c>
      <c r="FC34" s="1534">
        <v>34</v>
      </c>
      <c r="FD34" s="1534">
        <v>84</v>
      </c>
      <c r="FE34" s="1534">
        <v>0</v>
      </c>
      <c r="FF34" s="1534">
        <v>46</v>
      </c>
      <c r="FG34" s="1534">
        <v>40</v>
      </c>
      <c r="FH34" s="1534">
        <v>58</v>
      </c>
      <c r="FI34" s="1534">
        <v>54</v>
      </c>
      <c r="FJ34" s="1534">
        <v>33</v>
      </c>
      <c r="FK34" s="1534">
        <v>80</v>
      </c>
      <c r="FL34" s="1534">
        <v>107</v>
      </c>
      <c r="FM34" s="1534">
        <v>65</v>
      </c>
      <c r="FN34" s="1534">
        <v>552</v>
      </c>
      <c r="FO34" s="1534">
        <v>0</v>
      </c>
      <c r="FP34" s="1534">
        <v>31</v>
      </c>
      <c r="FQ34" s="1534">
        <v>26</v>
      </c>
      <c r="FR34" s="1534">
        <v>300</v>
      </c>
      <c r="FS34" s="1534">
        <v>305</v>
      </c>
      <c r="FT34" s="1534">
        <v>0</v>
      </c>
      <c r="FU34" s="1534">
        <v>50</v>
      </c>
      <c r="FV34" s="1534">
        <v>44</v>
      </c>
      <c r="FW34" s="1534">
        <v>56</v>
      </c>
      <c r="FX34" s="1534">
        <v>120</v>
      </c>
      <c r="FY34" s="1534">
        <v>0</v>
      </c>
      <c r="FZ34" s="1534">
        <v>115</v>
      </c>
      <c r="GA34" s="1534">
        <v>43</v>
      </c>
      <c r="GB34" s="1534">
        <v>40</v>
      </c>
      <c r="GC34" s="1534">
        <v>89</v>
      </c>
      <c r="GD34" s="1534">
        <v>0</v>
      </c>
      <c r="GE34" s="1534">
        <v>309</v>
      </c>
      <c r="GF34" s="1534">
        <v>56</v>
      </c>
      <c r="GG34" s="1534">
        <v>42</v>
      </c>
      <c r="GH34" s="1534">
        <v>123</v>
      </c>
      <c r="GI34" s="1534">
        <v>0</v>
      </c>
      <c r="GJ34" s="1534">
        <v>73</v>
      </c>
      <c r="GK34" s="1534">
        <v>64</v>
      </c>
      <c r="GL34" s="1534">
        <v>13</v>
      </c>
      <c r="GM34" s="1534">
        <v>387</v>
      </c>
      <c r="GN34" s="1534">
        <v>0</v>
      </c>
      <c r="GO34" s="1534">
        <v>430</v>
      </c>
      <c r="GP34" s="1534">
        <v>111</v>
      </c>
      <c r="GQ34" s="1534">
        <v>69</v>
      </c>
      <c r="GR34" s="1534">
        <v>160</v>
      </c>
      <c r="GS34" s="1534">
        <v>34</v>
      </c>
      <c r="GT34" s="1534">
        <v>0</v>
      </c>
      <c r="GU34" s="1534">
        <v>104</v>
      </c>
      <c r="GV34" s="1534">
        <v>66</v>
      </c>
      <c r="GW34" s="1534">
        <v>102</v>
      </c>
      <c r="GX34" s="1534">
        <v>0</v>
      </c>
      <c r="GY34" s="1534">
        <v>152</v>
      </c>
      <c r="GZ34" s="1534">
        <v>43</v>
      </c>
      <c r="HA34" s="1534">
        <v>50</v>
      </c>
      <c r="HB34" s="1534">
        <v>94</v>
      </c>
      <c r="HC34" s="1534">
        <v>0</v>
      </c>
      <c r="HD34" s="1534">
        <v>119</v>
      </c>
      <c r="HE34" s="1534">
        <v>64</v>
      </c>
      <c r="HF34" s="1534">
        <v>61</v>
      </c>
      <c r="HG34" s="1534">
        <v>190</v>
      </c>
      <c r="HH34" s="1534">
        <v>0</v>
      </c>
      <c r="HI34" s="1534">
        <v>259</v>
      </c>
      <c r="HJ34" s="1534">
        <v>30</v>
      </c>
      <c r="HK34" s="1534">
        <v>324</v>
      </c>
      <c r="HL34" s="1534">
        <v>116</v>
      </c>
      <c r="HM34" s="1534">
        <v>0</v>
      </c>
      <c r="HN34" s="1534">
        <v>161</v>
      </c>
      <c r="HO34" s="1534">
        <v>40</v>
      </c>
      <c r="HP34" s="1534">
        <v>51</v>
      </c>
      <c r="HQ34" s="1534">
        <v>44</v>
      </c>
      <c r="HR34" s="1534">
        <v>0</v>
      </c>
      <c r="HS34" s="1534">
        <v>807</v>
      </c>
      <c r="HT34" s="1534">
        <v>45</v>
      </c>
      <c r="HU34" s="1534">
        <v>62</v>
      </c>
      <c r="HV34" s="1534">
        <v>98</v>
      </c>
      <c r="HW34" s="1534">
        <v>0</v>
      </c>
      <c r="HX34" s="1534">
        <v>78</v>
      </c>
      <c r="HY34" s="1534">
        <v>113</v>
      </c>
      <c r="HZ34" s="1534"/>
      <c r="IA34" s="1534">
        <v>105</v>
      </c>
      <c r="IB34" s="1534">
        <v>0</v>
      </c>
      <c r="IC34" s="1534">
        <v>57</v>
      </c>
      <c r="ID34" s="1534">
        <v>9</v>
      </c>
      <c r="IE34" s="1534">
        <v>0</v>
      </c>
      <c r="IF34" s="1534">
        <v>0</v>
      </c>
      <c r="IG34" s="1534">
        <v>1735</v>
      </c>
      <c r="IH34" s="1534">
        <v>0</v>
      </c>
      <c r="II34" s="1534">
        <v>77</v>
      </c>
      <c r="IJ34" s="1534">
        <v>41</v>
      </c>
      <c r="IK34" s="1534">
        <v>39</v>
      </c>
      <c r="IL34" s="1534">
        <v>64</v>
      </c>
      <c r="IM34" s="1534">
        <v>1201</v>
      </c>
      <c r="IN34" s="1534">
        <v>11</v>
      </c>
      <c r="IO34" s="1534">
        <v>67</v>
      </c>
      <c r="IP34" s="1534">
        <v>93</v>
      </c>
      <c r="IQ34" s="1534">
        <v>0</v>
      </c>
      <c r="IR34" s="1534">
        <v>84</v>
      </c>
      <c r="IS34" s="1534">
        <v>2</v>
      </c>
      <c r="IT34" s="1534">
        <v>107</v>
      </c>
      <c r="IU34" s="1534">
        <v>63</v>
      </c>
      <c r="IV34" s="1534">
        <v>0</v>
      </c>
      <c r="IW34" s="1534">
        <v>4</v>
      </c>
      <c r="IX34" s="1534">
        <v>52</v>
      </c>
      <c r="IY34" s="1534">
        <v>410</v>
      </c>
      <c r="IZ34" s="1534">
        <v>0</v>
      </c>
      <c r="JA34" s="1534">
        <v>120</v>
      </c>
      <c r="JB34" s="1534"/>
      <c r="JC34" s="1534">
        <v>27</v>
      </c>
      <c r="JD34" s="1534">
        <v>0</v>
      </c>
      <c r="JE34" s="1534">
        <v>14</v>
      </c>
      <c r="JF34" s="1534">
        <v>12</v>
      </c>
      <c r="JG34" s="1534">
        <v>26</v>
      </c>
      <c r="JH34" s="1534">
        <v>38</v>
      </c>
      <c r="JI34" s="1534">
        <v>0</v>
      </c>
      <c r="JJ34" s="1534">
        <v>0</v>
      </c>
      <c r="JK34" s="1534">
        <v>3</v>
      </c>
      <c r="JL34" s="1534">
        <v>19</v>
      </c>
      <c r="JM34" s="1534">
        <v>40</v>
      </c>
      <c r="JN34" s="1534">
        <v>0</v>
      </c>
      <c r="JO34" s="1534">
        <v>48</v>
      </c>
      <c r="JP34" s="1534">
        <v>24</v>
      </c>
      <c r="JQ34" s="1534">
        <v>12</v>
      </c>
      <c r="JR34" s="1534">
        <v>399</v>
      </c>
      <c r="JS34" s="1534">
        <v>0</v>
      </c>
      <c r="JT34" s="1534">
        <v>42</v>
      </c>
      <c r="JU34" s="1534">
        <v>407</v>
      </c>
      <c r="JV34" s="1534">
        <v>6</v>
      </c>
      <c r="JW34" s="1534">
        <v>232</v>
      </c>
      <c r="JX34" s="1534">
        <v>0</v>
      </c>
      <c r="JY34" s="1534">
        <v>79</v>
      </c>
      <c r="JZ34" s="1534">
        <v>75</v>
      </c>
      <c r="KA34" s="1534">
        <v>63</v>
      </c>
      <c r="KB34" s="1534">
        <v>68</v>
      </c>
      <c r="KC34" s="1534">
        <v>0</v>
      </c>
      <c r="KD34" s="1534">
        <v>0</v>
      </c>
      <c r="KE34" s="1534">
        <v>670</v>
      </c>
      <c r="KF34" s="1534">
        <v>26</v>
      </c>
      <c r="KG34" s="1534">
        <v>33</v>
      </c>
      <c r="KH34" s="1534">
        <v>0</v>
      </c>
      <c r="KI34" s="1534">
        <v>0</v>
      </c>
      <c r="KJ34" s="1534">
        <v>52</v>
      </c>
      <c r="KK34" s="1534">
        <v>44</v>
      </c>
      <c r="KL34" s="1534">
        <v>880</v>
      </c>
      <c r="KM34" s="1534">
        <v>0</v>
      </c>
      <c r="KN34" s="1534">
        <v>23</v>
      </c>
      <c r="KO34" s="1534">
        <v>79</v>
      </c>
      <c r="KP34" s="1534">
        <v>24</v>
      </c>
      <c r="KQ34" s="1534">
        <v>282</v>
      </c>
      <c r="KR34" s="1534">
        <v>0</v>
      </c>
      <c r="KS34" s="1534">
        <v>56</v>
      </c>
      <c r="KT34" s="1534">
        <v>0</v>
      </c>
      <c r="KU34" s="1534">
        <v>16</v>
      </c>
      <c r="KV34" s="1534">
        <v>33</v>
      </c>
      <c r="KW34" s="1534">
        <v>50</v>
      </c>
      <c r="KX34" s="1534">
        <v>0</v>
      </c>
      <c r="KY34" s="1534">
        <v>0</v>
      </c>
      <c r="KZ34" s="1534">
        <v>10</v>
      </c>
      <c r="LA34" s="1534">
        <v>30</v>
      </c>
      <c r="LB34" s="1534">
        <v>0</v>
      </c>
      <c r="LC34" s="1534">
        <v>31</v>
      </c>
      <c r="LD34" s="1534">
        <v>41</v>
      </c>
      <c r="LE34" s="1534">
        <v>30</v>
      </c>
      <c r="LF34" s="1534">
        <v>20</v>
      </c>
      <c r="LG34" s="1534">
        <v>0</v>
      </c>
      <c r="LH34" s="1534">
        <v>44</v>
      </c>
      <c r="LI34" s="1534">
        <v>16</v>
      </c>
      <c r="LJ34" s="1534">
        <v>495</v>
      </c>
      <c r="LK34" s="1534">
        <v>784</v>
      </c>
      <c r="LL34" s="1534">
        <v>0</v>
      </c>
      <c r="LM34" s="1534">
        <v>216</v>
      </c>
      <c r="LN34" s="1534">
        <v>56</v>
      </c>
      <c r="LO34" s="1534">
        <v>23</v>
      </c>
      <c r="LP34" s="1534">
        <v>60</v>
      </c>
      <c r="LQ34" s="1534">
        <v>0</v>
      </c>
      <c r="LR34" s="1534">
        <v>2</v>
      </c>
      <c r="LS34" s="1534">
        <v>85</v>
      </c>
      <c r="LT34" s="1534">
        <v>27</v>
      </c>
      <c r="LU34" s="1534">
        <v>26</v>
      </c>
      <c r="LV34" s="1534">
        <v>0</v>
      </c>
      <c r="LW34" s="1534">
        <v>37</v>
      </c>
      <c r="LX34" s="1534">
        <v>31</v>
      </c>
      <c r="LY34" s="1534">
        <v>7</v>
      </c>
      <c r="LZ34" s="1534">
        <v>54</v>
      </c>
      <c r="MA34" s="1534">
        <v>0</v>
      </c>
      <c r="MB34" s="1534">
        <v>49</v>
      </c>
      <c r="MC34" s="1534">
        <v>47</v>
      </c>
      <c r="MD34" s="1534">
        <v>28</v>
      </c>
      <c r="ME34" s="1534">
        <v>1174</v>
      </c>
      <c r="MF34" s="1534">
        <v>0</v>
      </c>
      <c r="MG34" s="1534">
        <v>0</v>
      </c>
      <c r="MH34" s="1534">
        <v>0</v>
      </c>
      <c r="MI34" s="1534">
        <v>0</v>
      </c>
      <c r="MJ34" s="1534">
        <v>0</v>
      </c>
      <c r="MK34" s="1534">
        <v>0</v>
      </c>
      <c r="ML34" s="1534">
        <v>0</v>
      </c>
      <c r="MM34" s="1534">
        <v>0</v>
      </c>
      <c r="MN34" s="1534">
        <v>0</v>
      </c>
      <c r="MO34" s="1534">
        <v>0</v>
      </c>
      <c r="MP34" s="1534">
        <v>0</v>
      </c>
      <c r="MQ34" s="1534">
        <v>0</v>
      </c>
      <c r="MR34" s="1534">
        <v>0</v>
      </c>
      <c r="MS34" s="1534">
        <v>0</v>
      </c>
      <c r="MT34" s="1534">
        <v>0</v>
      </c>
      <c r="MU34" s="1534">
        <v>0</v>
      </c>
      <c r="MV34" s="1534">
        <v>0</v>
      </c>
      <c r="MW34" s="1534">
        <v>0</v>
      </c>
      <c r="MX34" s="1534">
        <v>0</v>
      </c>
      <c r="MY34" s="1534">
        <v>0</v>
      </c>
      <c r="MZ34" s="1534">
        <v>0</v>
      </c>
      <c r="NA34" s="1534">
        <v>0</v>
      </c>
      <c r="NB34" s="1534">
        <v>0</v>
      </c>
      <c r="NC34" s="1534">
        <v>0</v>
      </c>
      <c r="ND34" s="1534">
        <v>0</v>
      </c>
      <c r="NE34" s="1534">
        <v>0</v>
      </c>
      <c r="NF34" s="1534">
        <v>0</v>
      </c>
      <c r="NG34" s="1534">
        <v>0</v>
      </c>
      <c r="NH34" s="1534">
        <v>0</v>
      </c>
      <c r="NI34" s="1534">
        <v>0</v>
      </c>
      <c r="NJ34" s="1534">
        <v>0</v>
      </c>
      <c r="NK34" s="1534">
        <v>0</v>
      </c>
      <c r="NL34" s="1534">
        <v>0</v>
      </c>
      <c r="NM34" s="1534">
        <v>0</v>
      </c>
      <c r="NN34" s="1534">
        <v>0</v>
      </c>
      <c r="NO34" s="1534">
        <v>0</v>
      </c>
      <c r="NP34" s="1534">
        <v>0</v>
      </c>
      <c r="NQ34" s="1534">
        <v>0</v>
      </c>
      <c r="NR34" s="1534">
        <v>0</v>
      </c>
      <c r="NS34" s="1534">
        <v>0</v>
      </c>
      <c r="NT34" s="1534">
        <v>0</v>
      </c>
      <c r="NU34" s="1534">
        <v>0</v>
      </c>
      <c r="NV34" s="1534">
        <v>0</v>
      </c>
      <c r="NW34" s="1534">
        <v>0</v>
      </c>
      <c r="NX34" s="1534">
        <v>0</v>
      </c>
      <c r="NY34" s="1534">
        <v>0</v>
      </c>
      <c r="NZ34" s="1534">
        <v>0</v>
      </c>
      <c r="OA34" s="1534">
        <v>0</v>
      </c>
      <c r="OB34" s="1534">
        <v>0</v>
      </c>
      <c r="OC34" s="1534">
        <v>0</v>
      </c>
      <c r="OD34" s="1534">
        <v>0</v>
      </c>
      <c r="OE34" s="1534">
        <v>0</v>
      </c>
      <c r="OF34" s="1534">
        <v>0</v>
      </c>
      <c r="OG34" s="1534">
        <v>0</v>
      </c>
      <c r="OH34" s="1534">
        <v>0</v>
      </c>
      <c r="OI34" s="1534">
        <v>0</v>
      </c>
      <c r="OJ34" s="1534">
        <v>0</v>
      </c>
      <c r="OK34" s="1534">
        <v>0</v>
      </c>
      <c r="OL34" s="1534">
        <v>0</v>
      </c>
      <c r="OM34" s="1534">
        <v>0</v>
      </c>
      <c r="ON34" s="1534">
        <v>0</v>
      </c>
      <c r="OO34" s="1534">
        <v>0</v>
      </c>
      <c r="OP34" s="1534">
        <v>0</v>
      </c>
      <c r="OQ34" s="1534">
        <v>0</v>
      </c>
      <c r="OR34" s="1534">
        <v>0</v>
      </c>
      <c r="OS34" s="1534">
        <v>0</v>
      </c>
      <c r="OT34" s="1534">
        <v>0</v>
      </c>
      <c r="OU34" s="1534">
        <v>0</v>
      </c>
      <c r="OV34" s="1534">
        <v>0</v>
      </c>
      <c r="OW34" s="1534">
        <v>0</v>
      </c>
      <c r="OX34" s="1534">
        <v>0</v>
      </c>
      <c r="OY34" s="1534">
        <v>0</v>
      </c>
      <c r="OZ34" s="1534">
        <v>0</v>
      </c>
      <c r="PA34" s="1534">
        <v>0</v>
      </c>
      <c r="PB34" s="1534">
        <v>0</v>
      </c>
      <c r="PC34" s="1534">
        <v>0</v>
      </c>
      <c r="PD34" s="1534">
        <v>0</v>
      </c>
      <c r="PE34" s="1534">
        <v>0</v>
      </c>
      <c r="PF34" s="1534">
        <v>0</v>
      </c>
      <c r="PG34" s="1534">
        <v>0</v>
      </c>
      <c r="PH34" s="1534">
        <v>0</v>
      </c>
      <c r="PI34" s="1534">
        <v>0</v>
      </c>
      <c r="PJ34" s="1534">
        <v>0</v>
      </c>
      <c r="PK34" s="1534">
        <v>0</v>
      </c>
      <c r="PL34" s="1534">
        <v>0</v>
      </c>
      <c r="PM34" s="1534">
        <v>0</v>
      </c>
      <c r="PN34" s="1534">
        <v>0</v>
      </c>
      <c r="PO34" s="1534">
        <v>0</v>
      </c>
      <c r="PP34" s="1534">
        <v>0</v>
      </c>
      <c r="PQ34" s="1534">
        <v>0</v>
      </c>
      <c r="PR34" s="1534">
        <v>0</v>
      </c>
      <c r="PS34" s="1534">
        <v>0</v>
      </c>
      <c r="PT34" s="1534">
        <v>0</v>
      </c>
      <c r="PU34" s="1534">
        <v>0</v>
      </c>
      <c r="PV34" s="1534">
        <v>0</v>
      </c>
      <c r="PW34" s="1534">
        <v>0</v>
      </c>
      <c r="PX34" s="1534">
        <v>0</v>
      </c>
      <c r="PY34" s="1534">
        <v>0</v>
      </c>
      <c r="PZ34" s="1534">
        <v>0</v>
      </c>
      <c r="QA34" s="1534">
        <v>0</v>
      </c>
      <c r="QB34" s="1534">
        <v>0</v>
      </c>
      <c r="QC34" s="1534">
        <v>0</v>
      </c>
      <c r="QD34" s="1534">
        <v>0</v>
      </c>
      <c r="QE34" s="1534">
        <v>0</v>
      </c>
      <c r="QF34" s="1534">
        <v>0</v>
      </c>
      <c r="QG34" s="1534">
        <v>0</v>
      </c>
      <c r="QH34" s="1534">
        <v>0</v>
      </c>
      <c r="QI34" s="1534">
        <v>0</v>
      </c>
      <c r="QJ34" s="1534">
        <v>0</v>
      </c>
      <c r="QK34" s="1534">
        <v>0</v>
      </c>
      <c r="QL34" s="1534">
        <v>0</v>
      </c>
      <c r="QM34" s="1534">
        <v>0</v>
      </c>
      <c r="QN34" s="1534">
        <v>0</v>
      </c>
      <c r="QO34" s="1534">
        <v>0</v>
      </c>
      <c r="QP34" s="1534">
        <v>0</v>
      </c>
      <c r="QQ34" s="1534">
        <v>0</v>
      </c>
      <c r="QR34" s="1534">
        <v>0</v>
      </c>
      <c r="QS34" s="1534">
        <v>0</v>
      </c>
      <c r="QT34" s="1534">
        <v>0</v>
      </c>
      <c r="QU34" s="1534">
        <v>0</v>
      </c>
      <c r="QV34" s="1534">
        <v>0</v>
      </c>
      <c r="QW34" s="1534">
        <v>0</v>
      </c>
      <c r="QX34" s="1534">
        <v>0</v>
      </c>
      <c r="QY34" s="1534">
        <v>0</v>
      </c>
      <c r="QZ34" s="1534">
        <v>0</v>
      </c>
      <c r="RA34" s="1534">
        <v>0</v>
      </c>
      <c r="RB34" s="1534">
        <v>0</v>
      </c>
      <c r="RC34" s="1534">
        <v>0</v>
      </c>
      <c r="RD34" s="1534">
        <v>0</v>
      </c>
      <c r="RE34" s="1534">
        <v>0</v>
      </c>
      <c r="RF34" s="1534">
        <v>0</v>
      </c>
      <c r="RG34" s="1534">
        <v>0</v>
      </c>
    </row>
    <row r="35" spans="1:475" ht="14.4" x14ac:dyDescent="0.3">
      <c r="A35" s="3129" t="s">
        <v>454</v>
      </c>
      <c r="B35" s="1534">
        <v>5</v>
      </c>
      <c r="C35" s="1534">
        <v>4</v>
      </c>
      <c r="D35" s="1534">
        <v>3</v>
      </c>
      <c r="E35" s="1534">
        <v>20</v>
      </c>
      <c r="F35" s="1534">
        <v>14</v>
      </c>
      <c r="G35" s="1534">
        <v>11</v>
      </c>
      <c r="H35" s="1534">
        <v>18</v>
      </c>
      <c r="I35" s="1534">
        <v>20</v>
      </c>
      <c r="J35" s="1534">
        <v>18</v>
      </c>
      <c r="K35" s="1534">
        <v>30</v>
      </c>
      <c r="L35" s="1534">
        <v>6</v>
      </c>
      <c r="M35" s="1534">
        <v>6</v>
      </c>
      <c r="N35" s="1534">
        <v>13</v>
      </c>
      <c r="O35" s="1534">
        <v>9</v>
      </c>
      <c r="P35" s="1534">
        <v>13</v>
      </c>
      <c r="Q35" s="1534">
        <v>18</v>
      </c>
      <c r="R35" s="1534">
        <v>15</v>
      </c>
      <c r="S35" s="1534">
        <v>20</v>
      </c>
      <c r="T35" s="1534">
        <v>9</v>
      </c>
      <c r="U35" s="1534">
        <v>3</v>
      </c>
      <c r="V35" s="1534">
        <v>14</v>
      </c>
      <c r="W35" s="1534">
        <v>23</v>
      </c>
      <c r="X35" s="1534">
        <v>9</v>
      </c>
      <c r="Y35" s="1534">
        <v>20</v>
      </c>
      <c r="Z35" s="1534">
        <v>12</v>
      </c>
      <c r="AA35" s="1534">
        <v>17</v>
      </c>
      <c r="AB35" s="1534">
        <v>22</v>
      </c>
      <c r="AC35" s="1534">
        <v>2</v>
      </c>
      <c r="AD35" s="1534">
        <v>0</v>
      </c>
      <c r="AE35" s="1534">
        <v>19</v>
      </c>
      <c r="AF35" s="1534">
        <v>0</v>
      </c>
      <c r="AG35" s="1534">
        <v>26</v>
      </c>
      <c r="AH35" s="1534">
        <v>15</v>
      </c>
      <c r="AI35" s="1534">
        <v>6</v>
      </c>
      <c r="AJ35" s="1534">
        <v>10</v>
      </c>
      <c r="AK35" s="1534">
        <v>19</v>
      </c>
      <c r="AL35" s="1534">
        <v>7</v>
      </c>
      <c r="AM35" s="1534">
        <v>19</v>
      </c>
      <c r="AN35" s="1534">
        <v>14</v>
      </c>
      <c r="AO35" s="1534">
        <v>19</v>
      </c>
      <c r="AP35" s="1534">
        <v>15</v>
      </c>
      <c r="AQ35" s="1534">
        <v>21</v>
      </c>
      <c r="AR35" s="1534">
        <v>10</v>
      </c>
      <c r="AS35" s="1534">
        <v>7</v>
      </c>
      <c r="AT35" s="1534">
        <v>1</v>
      </c>
      <c r="AU35" s="1534">
        <v>10</v>
      </c>
      <c r="AV35" s="1534">
        <v>23</v>
      </c>
      <c r="AW35" s="1534">
        <v>20</v>
      </c>
      <c r="AX35" s="1534">
        <v>15</v>
      </c>
      <c r="AY35" s="1534">
        <v>11</v>
      </c>
      <c r="AZ35" s="1534">
        <v>16</v>
      </c>
      <c r="BA35" s="1534">
        <v>0</v>
      </c>
      <c r="BB35" s="1534">
        <v>26</v>
      </c>
      <c r="BC35" s="1534">
        <v>6</v>
      </c>
      <c r="BD35" s="1534">
        <v>7</v>
      </c>
      <c r="BE35" s="1534">
        <v>6</v>
      </c>
      <c r="BF35" s="1534">
        <v>23</v>
      </c>
      <c r="BG35" s="1534">
        <v>14</v>
      </c>
      <c r="BH35" s="1534">
        <v>13</v>
      </c>
      <c r="BI35" s="1534">
        <v>11</v>
      </c>
      <c r="BJ35" s="1534">
        <v>10</v>
      </c>
      <c r="BK35" s="1534">
        <v>17</v>
      </c>
      <c r="BL35" s="1534">
        <v>14</v>
      </c>
      <c r="BM35" s="1534">
        <v>10</v>
      </c>
      <c r="BN35" s="1534">
        <v>12</v>
      </c>
      <c r="BO35" s="1534">
        <v>12</v>
      </c>
      <c r="BP35" s="1534">
        <v>24</v>
      </c>
      <c r="BQ35" s="1534">
        <v>8</v>
      </c>
      <c r="BR35" s="1534">
        <v>8</v>
      </c>
      <c r="BS35" s="1534">
        <v>15</v>
      </c>
      <c r="BT35" s="1534">
        <v>22</v>
      </c>
      <c r="BU35" s="1534">
        <v>11</v>
      </c>
      <c r="BV35" s="1534">
        <v>19</v>
      </c>
      <c r="BW35" s="1534">
        <v>13</v>
      </c>
      <c r="BX35" s="1534">
        <v>16</v>
      </c>
      <c r="BY35" s="1534">
        <v>5</v>
      </c>
      <c r="BZ35" s="1534">
        <v>12</v>
      </c>
      <c r="CA35" s="1534">
        <v>17</v>
      </c>
      <c r="CB35" s="1534">
        <v>17</v>
      </c>
      <c r="CC35" s="1534">
        <v>16</v>
      </c>
      <c r="CD35" s="1534">
        <v>5</v>
      </c>
      <c r="CE35" s="1534">
        <v>27</v>
      </c>
      <c r="CF35" s="1534">
        <v>11</v>
      </c>
      <c r="CG35" s="1534">
        <v>21</v>
      </c>
      <c r="CH35" s="1534">
        <v>1</v>
      </c>
      <c r="CI35" s="1534">
        <v>0</v>
      </c>
      <c r="CJ35" s="1534">
        <v>26</v>
      </c>
      <c r="CK35" s="1534">
        <v>19</v>
      </c>
      <c r="CL35" s="1534">
        <v>15</v>
      </c>
      <c r="CM35" s="1534">
        <v>19</v>
      </c>
      <c r="CN35" s="1534">
        <v>23</v>
      </c>
      <c r="CO35" s="1534">
        <v>14</v>
      </c>
      <c r="CP35" s="1534">
        <v>22</v>
      </c>
      <c r="CQ35" s="1534">
        <v>12</v>
      </c>
      <c r="CR35" s="1534">
        <v>8</v>
      </c>
      <c r="CS35" s="1534">
        <v>4</v>
      </c>
      <c r="CT35" s="1534">
        <v>7</v>
      </c>
      <c r="CU35" s="1534">
        <v>4</v>
      </c>
      <c r="CV35" s="1534">
        <v>4</v>
      </c>
      <c r="CW35" s="1534">
        <v>4</v>
      </c>
      <c r="CX35" s="1534">
        <v>4</v>
      </c>
      <c r="CY35" s="1534">
        <v>18</v>
      </c>
      <c r="CZ35" s="1534">
        <v>46</v>
      </c>
      <c r="DA35" s="1534">
        <v>42</v>
      </c>
      <c r="DB35" s="1534">
        <v>17</v>
      </c>
      <c r="DC35" s="1534">
        <v>0</v>
      </c>
      <c r="DD35" s="1534">
        <v>9</v>
      </c>
      <c r="DE35" s="1534">
        <v>27</v>
      </c>
      <c r="DF35" s="1534">
        <v>14</v>
      </c>
      <c r="DG35" s="1534">
        <v>15</v>
      </c>
      <c r="DH35" s="1534">
        <v>31</v>
      </c>
      <c r="DI35" s="1534">
        <v>25</v>
      </c>
      <c r="DJ35" s="1534">
        <v>22</v>
      </c>
      <c r="DK35" s="1534">
        <v>12</v>
      </c>
      <c r="DL35" s="1534">
        <v>11</v>
      </c>
      <c r="DM35" s="1534">
        <v>27</v>
      </c>
      <c r="DN35" s="1534">
        <v>4</v>
      </c>
      <c r="DO35" s="1534">
        <v>13</v>
      </c>
      <c r="DP35" s="1534">
        <v>16</v>
      </c>
      <c r="DQ35" s="1534">
        <v>9</v>
      </c>
      <c r="DR35" s="1534">
        <v>9</v>
      </c>
      <c r="DS35" s="1534">
        <v>20</v>
      </c>
      <c r="DT35" s="1534">
        <v>13</v>
      </c>
      <c r="DU35" s="1534">
        <v>13</v>
      </c>
      <c r="DV35" s="1534">
        <v>20</v>
      </c>
      <c r="DW35" s="1534">
        <v>14</v>
      </c>
      <c r="DX35" s="1534">
        <v>22</v>
      </c>
      <c r="DY35" s="1534">
        <v>1</v>
      </c>
      <c r="DZ35" s="1534">
        <v>18</v>
      </c>
      <c r="EA35" s="1534">
        <v>16</v>
      </c>
      <c r="EB35" s="1534">
        <v>12</v>
      </c>
      <c r="EC35" s="1534">
        <v>19</v>
      </c>
      <c r="ED35" s="1534">
        <v>15</v>
      </c>
      <c r="EE35" s="1534">
        <v>11</v>
      </c>
      <c r="EF35" s="1534">
        <v>11</v>
      </c>
      <c r="EG35" s="1534">
        <v>20</v>
      </c>
      <c r="EH35" s="1534">
        <v>13</v>
      </c>
      <c r="EI35" s="1534">
        <v>8</v>
      </c>
      <c r="EJ35" s="1534">
        <v>17</v>
      </c>
      <c r="EK35" s="1534">
        <v>14</v>
      </c>
      <c r="EL35" s="1534">
        <v>11</v>
      </c>
      <c r="EM35" s="1534">
        <v>7</v>
      </c>
      <c r="EN35" s="1534">
        <v>14</v>
      </c>
      <c r="EO35" s="1534">
        <v>9</v>
      </c>
      <c r="EP35" s="1534">
        <v>12</v>
      </c>
      <c r="EQ35" s="1534">
        <v>13</v>
      </c>
      <c r="ER35" s="1534">
        <v>19</v>
      </c>
      <c r="ES35" s="1534">
        <v>10</v>
      </c>
      <c r="ET35" s="1534">
        <v>12</v>
      </c>
      <c r="EU35" s="1534">
        <v>4</v>
      </c>
      <c r="EV35" s="1534">
        <v>19</v>
      </c>
      <c r="EW35" s="1534">
        <v>14</v>
      </c>
      <c r="EX35" s="1534">
        <v>13</v>
      </c>
      <c r="EY35" s="1534">
        <v>6</v>
      </c>
      <c r="EZ35" s="1534">
        <v>13</v>
      </c>
      <c r="FA35" s="1534">
        <v>15</v>
      </c>
      <c r="FB35" s="1534">
        <v>2</v>
      </c>
      <c r="FC35" s="1534">
        <v>18</v>
      </c>
      <c r="FD35" s="1534">
        <v>8</v>
      </c>
      <c r="FE35" s="1534">
        <v>6</v>
      </c>
      <c r="FF35" s="1534">
        <v>5</v>
      </c>
      <c r="FG35" s="1534">
        <v>18</v>
      </c>
      <c r="FH35" s="1534">
        <v>15</v>
      </c>
      <c r="FI35" s="1534">
        <v>14</v>
      </c>
      <c r="FJ35" s="1534">
        <v>9</v>
      </c>
      <c r="FK35" s="1534">
        <v>20</v>
      </c>
      <c r="FL35" s="1534">
        <v>14</v>
      </c>
      <c r="FM35" s="1534">
        <v>9</v>
      </c>
      <c r="FN35" s="1534">
        <v>14</v>
      </c>
      <c r="FO35" s="1534">
        <v>11</v>
      </c>
      <c r="FP35" s="1534">
        <v>11</v>
      </c>
      <c r="FQ35" s="1534">
        <v>10</v>
      </c>
      <c r="FR35" s="1534">
        <v>16</v>
      </c>
      <c r="FS35" s="1534">
        <v>10</v>
      </c>
      <c r="FT35" s="1534">
        <v>0</v>
      </c>
      <c r="FU35" s="1534">
        <v>12</v>
      </c>
      <c r="FV35" s="1534">
        <v>18</v>
      </c>
      <c r="FW35" s="1534">
        <v>3</v>
      </c>
      <c r="FX35" s="1534">
        <v>17</v>
      </c>
      <c r="FY35" s="1534">
        <v>20</v>
      </c>
      <c r="FZ35" s="1534">
        <v>16</v>
      </c>
      <c r="GA35" s="1534">
        <v>7</v>
      </c>
      <c r="GB35" s="1534">
        <v>10</v>
      </c>
      <c r="GC35" s="1534">
        <v>8</v>
      </c>
      <c r="GD35" s="1534">
        <v>12</v>
      </c>
      <c r="GE35" s="1534">
        <v>11</v>
      </c>
      <c r="GF35" s="1534">
        <v>11</v>
      </c>
      <c r="GG35" s="1534">
        <v>6</v>
      </c>
      <c r="GH35" s="1534">
        <v>7</v>
      </c>
      <c r="GI35" s="1534">
        <v>7</v>
      </c>
      <c r="GJ35" s="1534">
        <v>17</v>
      </c>
      <c r="GK35" s="1534">
        <v>10</v>
      </c>
      <c r="GL35" s="1534">
        <v>8</v>
      </c>
      <c r="GM35" s="1534">
        <v>11</v>
      </c>
      <c r="GN35" s="1534">
        <v>11</v>
      </c>
      <c r="GO35" s="1534">
        <v>14</v>
      </c>
      <c r="GP35" s="1534">
        <v>9</v>
      </c>
      <c r="GQ35" s="1534">
        <v>11</v>
      </c>
      <c r="GR35" s="1534">
        <v>6</v>
      </c>
      <c r="GS35" s="1534">
        <v>11</v>
      </c>
      <c r="GT35" s="1534">
        <v>2</v>
      </c>
      <c r="GU35" s="1534">
        <v>14</v>
      </c>
      <c r="GV35" s="1534">
        <v>9</v>
      </c>
      <c r="GW35" s="1534">
        <v>4</v>
      </c>
      <c r="GX35" s="1534">
        <v>7</v>
      </c>
      <c r="GY35" s="1534">
        <v>8</v>
      </c>
      <c r="GZ35" s="1534">
        <v>12</v>
      </c>
      <c r="HA35" s="1534">
        <v>5</v>
      </c>
      <c r="HB35" s="1534">
        <v>6</v>
      </c>
      <c r="HC35" s="1534">
        <v>8</v>
      </c>
      <c r="HD35" s="1534">
        <v>12</v>
      </c>
      <c r="HE35" s="1534">
        <v>11</v>
      </c>
      <c r="HF35" s="1534">
        <v>17</v>
      </c>
      <c r="HG35" s="1534">
        <v>7</v>
      </c>
      <c r="HH35" s="1534">
        <v>10</v>
      </c>
      <c r="HI35" s="1534">
        <v>3</v>
      </c>
      <c r="HJ35" s="1534">
        <v>7</v>
      </c>
      <c r="HK35" s="1534">
        <v>6</v>
      </c>
      <c r="HL35" s="1534">
        <v>12</v>
      </c>
      <c r="HM35" s="1534">
        <v>11</v>
      </c>
      <c r="HN35" s="1534">
        <v>14</v>
      </c>
      <c r="HO35" s="1534">
        <v>11</v>
      </c>
      <c r="HP35" s="1534">
        <v>8</v>
      </c>
      <c r="HQ35" s="1534">
        <v>7</v>
      </c>
      <c r="HR35" s="1534">
        <v>16</v>
      </c>
      <c r="HS35" s="1534">
        <v>12</v>
      </c>
      <c r="HT35" s="1534">
        <v>3</v>
      </c>
      <c r="HU35" s="1534">
        <v>7</v>
      </c>
      <c r="HV35" s="1534">
        <v>8</v>
      </c>
      <c r="HW35" s="1534">
        <v>8</v>
      </c>
      <c r="HX35" s="1534">
        <v>12</v>
      </c>
      <c r="HY35" s="1534">
        <v>9</v>
      </c>
      <c r="HZ35" s="1534"/>
      <c r="IA35" s="1534">
        <v>0</v>
      </c>
      <c r="IB35" s="1534">
        <v>2</v>
      </c>
      <c r="IC35" s="1534">
        <v>12</v>
      </c>
      <c r="ID35" s="1534">
        <v>4</v>
      </c>
      <c r="IE35" s="1534">
        <v>0</v>
      </c>
      <c r="IF35" s="1534">
        <v>0</v>
      </c>
      <c r="IG35" s="1534">
        <v>12</v>
      </c>
      <c r="IH35" s="1534">
        <v>3</v>
      </c>
      <c r="II35" s="1534">
        <v>12</v>
      </c>
      <c r="IJ35" s="1534">
        <v>12</v>
      </c>
      <c r="IK35" s="1534">
        <v>11</v>
      </c>
      <c r="IL35" s="1534">
        <v>8</v>
      </c>
      <c r="IM35" s="1534">
        <v>16</v>
      </c>
      <c r="IN35" s="1534">
        <v>13</v>
      </c>
      <c r="IO35" s="1534">
        <v>13</v>
      </c>
      <c r="IP35" s="1534">
        <v>8</v>
      </c>
      <c r="IQ35" s="1534">
        <v>8</v>
      </c>
      <c r="IR35" s="1534">
        <v>13</v>
      </c>
      <c r="IS35" s="1534">
        <v>11</v>
      </c>
      <c r="IT35" s="1534">
        <v>4</v>
      </c>
      <c r="IU35" s="1534">
        <v>11</v>
      </c>
      <c r="IV35" s="1534">
        <v>9</v>
      </c>
      <c r="IW35" s="1534">
        <v>6</v>
      </c>
      <c r="IX35" s="1534">
        <v>10</v>
      </c>
      <c r="IY35" s="1534">
        <v>1</v>
      </c>
      <c r="IZ35" s="1534">
        <v>17</v>
      </c>
      <c r="JA35" s="1534">
        <v>12</v>
      </c>
      <c r="JB35" s="1534"/>
      <c r="JC35" s="1534">
        <v>0</v>
      </c>
      <c r="JD35" s="1534">
        <v>9</v>
      </c>
      <c r="JE35" s="1534">
        <v>14</v>
      </c>
      <c r="JF35" s="1534">
        <v>8</v>
      </c>
      <c r="JG35" s="1534">
        <v>5</v>
      </c>
      <c r="JH35" s="1534">
        <v>3</v>
      </c>
      <c r="JI35" s="1534">
        <v>1</v>
      </c>
      <c r="JJ35" s="1534">
        <v>17</v>
      </c>
      <c r="JK35" s="1534">
        <v>15</v>
      </c>
      <c r="JL35" s="1534">
        <v>8</v>
      </c>
      <c r="JM35" s="1534">
        <v>6</v>
      </c>
      <c r="JN35" s="1534">
        <v>8</v>
      </c>
      <c r="JO35" s="1534">
        <v>9</v>
      </c>
      <c r="JP35" s="1534">
        <v>7</v>
      </c>
      <c r="JQ35" s="1534">
        <v>16</v>
      </c>
      <c r="JR35" s="1534">
        <v>11</v>
      </c>
      <c r="JS35" s="1534">
        <v>12</v>
      </c>
      <c r="JT35" s="1534">
        <v>10</v>
      </c>
      <c r="JU35" s="1534">
        <v>9</v>
      </c>
      <c r="JV35" s="1534">
        <v>8</v>
      </c>
      <c r="JW35" s="1534">
        <v>9</v>
      </c>
      <c r="JX35" s="1534">
        <v>10</v>
      </c>
      <c r="JY35" s="1534">
        <v>11</v>
      </c>
      <c r="JZ35" s="1534">
        <v>3</v>
      </c>
      <c r="KA35" s="1534">
        <v>9</v>
      </c>
      <c r="KB35" s="1534">
        <v>22</v>
      </c>
      <c r="KC35" s="1534">
        <v>9</v>
      </c>
      <c r="KD35" s="1534">
        <v>12</v>
      </c>
      <c r="KE35" s="1534">
        <v>17</v>
      </c>
      <c r="KF35" s="1534">
        <v>14</v>
      </c>
      <c r="KG35" s="1534">
        <v>4</v>
      </c>
      <c r="KH35" s="1534">
        <v>12</v>
      </c>
      <c r="KI35" s="1534">
        <v>14</v>
      </c>
      <c r="KJ35" s="1534">
        <v>2</v>
      </c>
      <c r="KK35" s="1534">
        <v>23</v>
      </c>
      <c r="KL35" s="1534">
        <v>11</v>
      </c>
      <c r="KM35" s="1534">
        <v>12</v>
      </c>
      <c r="KN35" s="1534">
        <v>21</v>
      </c>
      <c r="KO35" s="1534">
        <v>14</v>
      </c>
      <c r="KP35" s="1534">
        <v>10</v>
      </c>
      <c r="KQ35" s="1534">
        <v>5</v>
      </c>
      <c r="KR35" s="1534">
        <v>14</v>
      </c>
      <c r="KS35" s="1534">
        <v>8</v>
      </c>
      <c r="KT35" s="1534">
        <v>4</v>
      </c>
      <c r="KU35" s="1534">
        <v>14</v>
      </c>
      <c r="KV35" s="1534">
        <v>10</v>
      </c>
      <c r="KW35" s="1534">
        <v>8</v>
      </c>
      <c r="KX35" s="1534">
        <v>0</v>
      </c>
      <c r="KY35" s="1534">
        <v>15</v>
      </c>
      <c r="KZ35" s="1534">
        <v>14</v>
      </c>
      <c r="LA35" s="1534">
        <v>13</v>
      </c>
      <c r="LB35" s="1534">
        <v>15</v>
      </c>
      <c r="LC35" s="1534">
        <v>10</v>
      </c>
      <c r="LD35" s="1534">
        <v>10</v>
      </c>
      <c r="LE35" s="1534">
        <v>5</v>
      </c>
      <c r="LF35" s="1534">
        <v>17</v>
      </c>
      <c r="LG35" s="1534">
        <v>12</v>
      </c>
      <c r="LH35" s="1534">
        <v>12</v>
      </c>
      <c r="LI35" s="1534">
        <v>9</v>
      </c>
      <c r="LJ35" s="1534">
        <v>6</v>
      </c>
      <c r="LK35" s="1534">
        <v>3</v>
      </c>
      <c r="LL35" s="1534">
        <v>3</v>
      </c>
      <c r="LM35" s="1534">
        <v>7</v>
      </c>
      <c r="LN35" s="1534">
        <v>5</v>
      </c>
      <c r="LO35" s="1534">
        <v>1</v>
      </c>
      <c r="LP35" s="1534">
        <v>14</v>
      </c>
      <c r="LQ35" s="1534">
        <v>12</v>
      </c>
      <c r="LR35" s="1534">
        <v>10</v>
      </c>
      <c r="LS35" s="1534">
        <v>4</v>
      </c>
      <c r="LT35" s="1534">
        <v>13</v>
      </c>
      <c r="LU35" s="1534">
        <v>12</v>
      </c>
      <c r="LV35" s="1534">
        <v>12</v>
      </c>
      <c r="LW35" s="1534">
        <v>6</v>
      </c>
      <c r="LX35" s="1534">
        <v>9</v>
      </c>
      <c r="LY35" s="1534">
        <v>7</v>
      </c>
      <c r="LZ35" s="1534">
        <v>9</v>
      </c>
      <c r="MA35" s="1534">
        <v>2</v>
      </c>
      <c r="MB35" s="1534">
        <v>4</v>
      </c>
      <c r="MC35" s="1534">
        <v>8</v>
      </c>
      <c r="MD35" s="1534">
        <v>11</v>
      </c>
      <c r="ME35" s="1534">
        <v>3</v>
      </c>
      <c r="MF35" s="1534">
        <v>7</v>
      </c>
      <c r="MG35" s="1534">
        <v>0</v>
      </c>
      <c r="MH35" s="1534">
        <v>0</v>
      </c>
      <c r="MI35" s="1534">
        <v>0</v>
      </c>
      <c r="MJ35" s="1534">
        <v>0</v>
      </c>
      <c r="MK35" s="1534">
        <v>0</v>
      </c>
      <c r="ML35" s="1534">
        <v>0</v>
      </c>
      <c r="MM35" s="1534">
        <v>0</v>
      </c>
      <c r="MN35" s="1534">
        <v>0</v>
      </c>
      <c r="MO35" s="1534">
        <v>0</v>
      </c>
      <c r="MP35" s="1534">
        <v>0</v>
      </c>
      <c r="MQ35" s="1534">
        <v>0</v>
      </c>
      <c r="MR35" s="1534">
        <v>0</v>
      </c>
      <c r="MS35" s="1534">
        <v>0</v>
      </c>
      <c r="MT35" s="1534">
        <v>0</v>
      </c>
      <c r="MU35" s="1534">
        <v>0</v>
      </c>
      <c r="MV35" s="1534">
        <v>0</v>
      </c>
      <c r="MW35" s="1534">
        <v>0</v>
      </c>
      <c r="MX35" s="1534">
        <v>0</v>
      </c>
      <c r="MY35" s="1534">
        <v>0</v>
      </c>
      <c r="MZ35" s="1534">
        <v>0</v>
      </c>
      <c r="NA35" s="1534">
        <v>0</v>
      </c>
      <c r="NB35" s="1534">
        <v>0</v>
      </c>
      <c r="NC35" s="1534">
        <v>0</v>
      </c>
      <c r="ND35" s="1534">
        <v>0</v>
      </c>
      <c r="NE35" s="1534">
        <v>0</v>
      </c>
      <c r="NF35" s="1534">
        <v>0</v>
      </c>
      <c r="NG35" s="1534">
        <v>0</v>
      </c>
      <c r="NH35" s="1534">
        <v>0</v>
      </c>
      <c r="NI35" s="1534">
        <v>0</v>
      </c>
      <c r="NJ35" s="1534">
        <v>0</v>
      </c>
      <c r="NK35" s="1534">
        <v>0</v>
      </c>
      <c r="NL35" s="1534">
        <v>0</v>
      </c>
      <c r="NM35" s="1534">
        <v>0</v>
      </c>
      <c r="NN35" s="1534">
        <v>0</v>
      </c>
      <c r="NO35" s="1534">
        <v>0</v>
      </c>
      <c r="NP35" s="1534">
        <v>0</v>
      </c>
      <c r="NQ35" s="1534">
        <v>0</v>
      </c>
      <c r="NR35" s="1534">
        <v>0</v>
      </c>
      <c r="NS35" s="1534">
        <v>0</v>
      </c>
      <c r="NT35" s="1534">
        <v>0</v>
      </c>
      <c r="NU35" s="1534">
        <v>0</v>
      </c>
      <c r="NV35" s="1534">
        <v>0</v>
      </c>
      <c r="NW35" s="1534">
        <v>0</v>
      </c>
      <c r="NX35" s="1534">
        <v>0</v>
      </c>
      <c r="NY35" s="1534">
        <v>0</v>
      </c>
      <c r="NZ35" s="1534">
        <v>0</v>
      </c>
      <c r="OA35" s="1534">
        <v>0</v>
      </c>
      <c r="OB35" s="1534">
        <v>0</v>
      </c>
      <c r="OC35" s="1534">
        <v>0</v>
      </c>
      <c r="OD35" s="1534">
        <v>0</v>
      </c>
      <c r="OE35" s="1534">
        <v>0</v>
      </c>
      <c r="OF35" s="1534">
        <v>0</v>
      </c>
      <c r="OG35" s="1534">
        <v>0</v>
      </c>
      <c r="OH35" s="1534">
        <v>0</v>
      </c>
      <c r="OI35" s="1534">
        <v>0</v>
      </c>
      <c r="OJ35" s="1534">
        <v>0</v>
      </c>
      <c r="OK35" s="1534">
        <v>0</v>
      </c>
      <c r="OL35" s="1534">
        <v>0</v>
      </c>
      <c r="OM35" s="1534">
        <v>0</v>
      </c>
      <c r="ON35" s="1534">
        <v>0</v>
      </c>
      <c r="OO35" s="1534">
        <v>0</v>
      </c>
      <c r="OP35" s="1534">
        <v>0</v>
      </c>
      <c r="OQ35" s="1534">
        <v>0</v>
      </c>
      <c r="OR35" s="1534">
        <v>0</v>
      </c>
      <c r="OS35" s="1534">
        <v>0</v>
      </c>
      <c r="OT35" s="1534">
        <v>0</v>
      </c>
      <c r="OU35" s="1534">
        <v>0</v>
      </c>
      <c r="OV35" s="1534">
        <v>0</v>
      </c>
      <c r="OW35" s="1534">
        <v>0</v>
      </c>
      <c r="OX35" s="1534">
        <v>0</v>
      </c>
      <c r="OY35" s="1534">
        <v>0</v>
      </c>
      <c r="OZ35" s="1534">
        <v>0</v>
      </c>
      <c r="PA35" s="1534">
        <v>0</v>
      </c>
      <c r="PB35" s="1534">
        <v>0</v>
      </c>
      <c r="PC35" s="1534">
        <v>0</v>
      </c>
      <c r="PD35" s="1534">
        <v>0</v>
      </c>
      <c r="PE35" s="1534">
        <v>0</v>
      </c>
      <c r="PF35" s="1534">
        <v>0</v>
      </c>
      <c r="PG35" s="1534">
        <v>0</v>
      </c>
      <c r="PH35" s="1534">
        <v>0</v>
      </c>
      <c r="PI35" s="1534">
        <v>0</v>
      </c>
      <c r="PJ35" s="1534">
        <v>0</v>
      </c>
      <c r="PK35" s="1534">
        <v>0</v>
      </c>
      <c r="PL35" s="1534">
        <v>0</v>
      </c>
      <c r="PM35" s="1534">
        <v>0</v>
      </c>
      <c r="PN35" s="1534">
        <v>0</v>
      </c>
      <c r="PO35" s="1534">
        <v>0</v>
      </c>
      <c r="PP35" s="1534">
        <v>0</v>
      </c>
      <c r="PQ35" s="1534">
        <v>0</v>
      </c>
      <c r="PR35" s="1534">
        <v>0</v>
      </c>
      <c r="PS35" s="1534">
        <v>0</v>
      </c>
      <c r="PT35" s="1534">
        <v>0</v>
      </c>
      <c r="PU35" s="1534">
        <v>0</v>
      </c>
      <c r="PV35" s="1534">
        <v>0</v>
      </c>
      <c r="PW35" s="1534">
        <v>0</v>
      </c>
      <c r="PX35" s="1534">
        <v>0</v>
      </c>
      <c r="PY35" s="1534">
        <v>0</v>
      </c>
      <c r="PZ35" s="1534">
        <v>0</v>
      </c>
      <c r="QA35" s="1534">
        <v>0</v>
      </c>
      <c r="QB35" s="1534">
        <v>0</v>
      </c>
      <c r="QC35" s="1534">
        <v>0</v>
      </c>
      <c r="QD35" s="1534">
        <v>0</v>
      </c>
      <c r="QE35" s="1534">
        <v>0</v>
      </c>
      <c r="QF35" s="1534">
        <v>0</v>
      </c>
      <c r="QG35" s="1534">
        <v>0</v>
      </c>
      <c r="QH35" s="1534">
        <v>0</v>
      </c>
      <c r="QI35" s="1534">
        <v>0</v>
      </c>
      <c r="QJ35" s="1534">
        <v>0</v>
      </c>
      <c r="QK35" s="1534">
        <v>0</v>
      </c>
      <c r="QL35" s="1534">
        <v>0</v>
      </c>
      <c r="QM35" s="1534">
        <v>0</v>
      </c>
      <c r="QN35" s="1534">
        <v>0</v>
      </c>
      <c r="QO35" s="1534">
        <v>0</v>
      </c>
      <c r="QP35" s="1534">
        <v>0</v>
      </c>
      <c r="QQ35" s="1534">
        <v>0</v>
      </c>
      <c r="QR35" s="1534">
        <v>0</v>
      </c>
      <c r="QS35" s="1534">
        <v>0</v>
      </c>
      <c r="QT35" s="1534">
        <v>0</v>
      </c>
      <c r="QU35" s="1534">
        <v>0</v>
      </c>
      <c r="QV35" s="1534">
        <v>0</v>
      </c>
      <c r="QW35" s="1534">
        <v>0</v>
      </c>
      <c r="QX35" s="1534">
        <v>0</v>
      </c>
      <c r="QY35" s="1534">
        <v>0</v>
      </c>
      <c r="QZ35" s="1534">
        <v>0</v>
      </c>
      <c r="RA35" s="1534">
        <v>0</v>
      </c>
      <c r="RB35" s="1534">
        <v>0</v>
      </c>
      <c r="RC35" s="1534">
        <v>0</v>
      </c>
      <c r="RD35" s="1534">
        <v>0</v>
      </c>
      <c r="RE35" s="1534">
        <v>0</v>
      </c>
      <c r="RF35" s="1534">
        <v>0</v>
      </c>
      <c r="RG35" s="1534">
        <v>0</v>
      </c>
    </row>
    <row r="36" spans="1:475" ht="14.4" x14ac:dyDescent="0.3">
      <c r="A36" s="3129" t="s">
        <v>453</v>
      </c>
      <c r="B36" s="1534">
        <v>19</v>
      </c>
      <c r="C36" s="1534">
        <v>12</v>
      </c>
      <c r="D36" s="1534">
        <v>13</v>
      </c>
      <c r="E36" s="1534">
        <v>25</v>
      </c>
      <c r="F36" s="1534">
        <v>18</v>
      </c>
      <c r="G36" s="1534">
        <v>26</v>
      </c>
      <c r="H36" s="1534">
        <v>15</v>
      </c>
      <c r="I36" s="1534">
        <v>20</v>
      </c>
      <c r="J36" s="1534">
        <v>27</v>
      </c>
      <c r="K36" s="1534">
        <v>48</v>
      </c>
      <c r="L36" s="1534">
        <v>27</v>
      </c>
      <c r="M36" s="1534">
        <v>10</v>
      </c>
      <c r="N36" s="1534">
        <v>0</v>
      </c>
      <c r="O36" s="1534">
        <v>13</v>
      </c>
      <c r="P36" s="1534">
        <v>15</v>
      </c>
      <c r="Q36" s="1534">
        <v>25</v>
      </c>
      <c r="R36" s="1534">
        <v>35</v>
      </c>
      <c r="S36" s="1534">
        <v>33</v>
      </c>
      <c r="T36" s="1534">
        <v>20</v>
      </c>
      <c r="U36" s="1534">
        <v>11</v>
      </c>
      <c r="V36" s="1534">
        <v>45</v>
      </c>
      <c r="W36" s="1534">
        <v>30</v>
      </c>
      <c r="X36" s="1534">
        <v>20</v>
      </c>
      <c r="Y36" s="1534">
        <v>22</v>
      </c>
      <c r="Z36" s="1534">
        <v>22</v>
      </c>
      <c r="AA36" s="1534">
        <v>26</v>
      </c>
      <c r="AB36" s="1534">
        <v>30</v>
      </c>
      <c r="AC36" s="1534">
        <v>15</v>
      </c>
      <c r="AD36" s="1534">
        <v>0</v>
      </c>
      <c r="AE36" s="1534">
        <v>26</v>
      </c>
      <c r="AF36" s="1534">
        <v>0</v>
      </c>
      <c r="AG36" s="1534">
        <v>43</v>
      </c>
      <c r="AH36" s="1534">
        <v>15</v>
      </c>
      <c r="AI36" s="1534">
        <v>10</v>
      </c>
      <c r="AJ36" s="1534">
        <v>17</v>
      </c>
      <c r="AK36" s="1534">
        <v>24</v>
      </c>
      <c r="AL36" s="1534">
        <v>18</v>
      </c>
      <c r="AM36" s="1534">
        <v>32</v>
      </c>
      <c r="AN36" s="1534">
        <v>26</v>
      </c>
      <c r="AO36" s="1534">
        <v>18</v>
      </c>
      <c r="AP36" s="1534">
        <v>9</v>
      </c>
      <c r="AQ36" s="1534">
        <v>25</v>
      </c>
      <c r="AR36" s="1534">
        <v>17</v>
      </c>
      <c r="AS36" s="1534">
        <v>18</v>
      </c>
      <c r="AT36" s="1534">
        <v>9</v>
      </c>
      <c r="AU36" s="1534">
        <v>28</v>
      </c>
      <c r="AV36" s="1534">
        <v>25</v>
      </c>
      <c r="AW36" s="1534">
        <v>22</v>
      </c>
      <c r="AX36" s="1534">
        <v>26</v>
      </c>
      <c r="AY36" s="1534">
        <v>22</v>
      </c>
      <c r="AZ36" s="1534">
        <v>13</v>
      </c>
      <c r="BA36" s="1534">
        <v>0</v>
      </c>
      <c r="BB36" s="1534">
        <v>43</v>
      </c>
      <c r="BC36" s="1534">
        <v>9</v>
      </c>
      <c r="BD36" s="1534">
        <v>16</v>
      </c>
      <c r="BE36" s="1534">
        <v>14</v>
      </c>
      <c r="BF36" s="1534">
        <v>28</v>
      </c>
      <c r="BG36" s="1534">
        <v>27</v>
      </c>
      <c r="BH36" s="1534">
        <v>18</v>
      </c>
      <c r="BI36" s="1534">
        <v>21</v>
      </c>
      <c r="BJ36" s="1534">
        <v>28</v>
      </c>
      <c r="BK36" s="1534">
        <v>35</v>
      </c>
      <c r="BL36" s="1534">
        <v>24</v>
      </c>
      <c r="BM36" s="1534">
        <v>8</v>
      </c>
      <c r="BN36" s="1534">
        <v>15</v>
      </c>
      <c r="BO36" s="1534">
        <v>21</v>
      </c>
      <c r="BP36" s="1534">
        <v>32</v>
      </c>
      <c r="BQ36" s="1534">
        <v>14</v>
      </c>
      <c r="BR36" s="1534">
        <v>14</v>
      </c>
      <c r="BS36" s="1534">
        <v>29</v>
      </c>
      <c r="BT36" s="1534">
        <v>27</v>
      </c>
      <c r="BU36" s="1534">
        <v>25</v>
      </c>
      <c r="BV36" s="1534">
        <v>28</v>
      </c>
      <c r="BW36" s="1534">
        <v>15</v>
      </c>
      <c r="BX36" s="1534">
        <v>28</v>
      </c>
      <c r="BY36" s="1534">
        <v>4</v>
      </c>
      <c r="BZ36" s="1534">
        <v>26</v>
      </c>
      <c r="CA36" s="1534">
        <v>36</v>
      </c>
      <c r="CB36" s="1534">
        <v>36</v>
      </c>
      <c r="CC36" s="1534">
        <v>56</v>
      </c>
      <c r="CD36" s="1534">
        <v>19</v>
      </c>
      <c r="CE36" s="1534">
        <v>32</v>
      </c>
      <c r="CF36" s="1534">
        <v>23</v>
      </c>
      <c r="CG36" s="1534">
        <v>15</v>
      </c>
      <c r="CH36" s="1534">
        <v>1</v>
      </c>
      <c r="CI36" s="1534">
        <v>1</v>
      </c>
      <c r="CJ36" s="1534">
        <v>29</v>
      </c>
      <c r="CK36" s="1534">
        <v>28</v>
      </c>
      <c r="CL36" s="1534">
        <v>34</v>
      </c>
      <c r="CM36" s="1534">
        <v>30</v>
      </c>
      <c r="CN36" s="1534">
        <v>51</v>
      </c>
      <c r="CO36" s="1534">
        <v>33</v>
      </c>
      <c r="CP36" s="1534">
        <v>24</v>
      </c>
      <c r="CQ36" s="1534">
        <v>12</v>
      </c>
      <c r="CR36" s="1534">
        <v>12</v>
      </c>
      <c r="CS36" s="1534">
        <v>13</v>
      </c>
      <c r="CT36" s="1534">
        <v>9</v>
      </c>
      <c r="CU36" s="1534">
        <v>12</v>
      </c>
      <c r="CV36" s="1534">
        <v>11</v>
      </c>
      <c r="CW36" s="1534">
        <v>13</v>
      </c>
      <c r="CX36" s="1534">
        <v>6</v>
      </c>
      <c r="CY36" s="1534">
        <v>24</v>
      </c>
      <c r="CZ36" s="1534">
        <v>53</v>
      </c>
      <c r="DA36" s="1534">
        <v>60</v>
      </c>
      <c r="DB36" s="1534">
        <v>18</v>
      </c>
      <c r="DC36" s="1534">
        <v>0</v>
      </c>
      <c r="DD36" s="1534">
        <v>19</v>
      </c>
      <c r="DE36" s="1534">
        <v>30</v>
      </c>
      <c r="DF36" s="1534">
        <v>27</v>
      </c>
      <c r="DG36" s="1534">
        <v>17</v>
      </c>
      <c r="DH36" s="1534">
        <v>36</v>
      </c>
      <c r="DI36" s="1534">
        <v>25</v>
      </c>
      <c r="DJ36" s="1534">
        <v>33</v>
      </c>
      <c r="DK36" s="1534">
        <v>28</v>
      </c>
      <c r="DL36" s="1534">
        <v>25</v>
      </c>
      <c r="DM36" s="1534">
        <v>35</v>
      </c>
      <c r="DN36" s="1534">
        <v>14</v>
      </c>
      <c r="DO36" s="1534">
        <v>29</v>
      </c>
      <c r="DP36" s="1534">
        <v>26</v>
      </c>
      <c r="DQ36" s="1534">
        <v>20</v>
      </c>
      <c r="DR36" s="1534">
        <v>21</v>
      </c>
      <c r="DS36" s="1534">
        <v>26</v>
      </c>
      <c r="DT36" s="1534">
        <v>27</v>
      </c>
      <c r="DU36" s="1534">
        <v>27</v>
      </c>
      <c r="DV36" s="1534">
        <v>39</v>
      </c>
      <c r="DW36" s="1534">
        <v>22</v>
      </c>
      <c r="DX36" s="1534">
        <v>26</v>
      </c>
      <c r="DY36" s="1534">
        <v>1</v>
      </c>
      <c r="DZ36" s="1534">
        <v>32</v>
      </c>
      <c r="EA36" s="1534">
        <v>18</v>
      </c>
      <c r="EB36" s="1534">
        <v>22</v>
      </c>
      <c r="EC36" s="1534">
        <v>35</v>
      </c>
      <c r="ED36" s="1534">
        <v>32</v>
      </c>
      <c r="EE36" s="1534">
        <v>21</v>
      </c>
      <c r="EF36" s="1534">
        <v>32</v>
      </c>
      <c r="EG36" s="1534">
        <v>28</v>
      </c>
      <c r="EH36" s="1534">
        <v>22</v>
      </c>
      <c r="EI36" s="1534">
        <v>20</v>
      </c>
      <c r="EJ36" s="1534">
        <v>31</v>
      </c>
      <c r="EK36" s="1534">
        <v>21</v>
      </c>
      <c r="EL36" s="1534">
        <v>26</v>
      </c>
      <c r="EM36" s="1534">
        <v>22</v>
      </c>
      <c r="EN36" s="1534">
        <v>17</v>
      </c>
      <c r="EO36" s="1534">
        <v>21</v>
      </c>
      <c r="EP36" s="1534">
        <v>21</v>
      </c>
      <c r="EQ36" s="1534">
        <v>0</v>
      </c>
      <c r="ER36" s="1534">
        <v>30</v>
      </c>
      <c r="ES36" s="1534">
        <v>12</v>
      </c>
      <c r="ET36" s="1534">
        <v>22</v>
      </c>
      <c r="EU36" s="1534">
        <v>27</v>
      </c>
      <c r="EV36" s="1534">
        <v>32</v>
      </c>
      <c r="EW36" s="1534">
        <v>32</v>
      </c>
      <c r="EX36" s="1534">
        <v>40</v>
      </c>
      <c r="EY36" s="1534">
        <v>32</v>
      </c>
      <c r="EZ36" s="1534">
        <v>0</v>
      </c>
      <c r="FA36" s="1534">
        <v>37</v>
      </c>
      <c r="FB36" s="1534">
        <v>21</v>
      </c>
      <c r="FC36" s="1534">
        <v>21</v>
      </c>
      <c r="FD36" s="1534">
        <v>12</v>
      </c>
      <c r="FE36" s="1534">
        <v>13</v>
      </c>
      <c r="FF36" s="1534">
        <v>15</v>
      </c>
      <c r="FG36" s="1534">
        <v>40</v>
      </c>
      <c r="FH36" s="1534">
        <v>23</v>
      </c>
      <c r="FI36" s="1534">
        <v>17</v>
      </c>
      <c r="FJ36" s="1534">
        <v>21</v>
      </c>
      <c r="FK36" s="1534">
        <v>19</v>
      </c>
      <c r="FL36" s="1534">
        <v>16</v>
      </c>
      <c r="FM36" s="1534">
        <v>15</v>
      </c>
      <c r="FN36" s="1534">
        <v>20</v>
      </c>
      <c r="FO36" s="1534">
        <v>21</v>
      </c>
      <c r="FP36" s="1534">
        <v>25</v>
      </c>
      <c r="FQ36" s="1534">
        <v>27</v>
      </c>
      <c r="FR36" s="1534">
        <v>35</v>
      </c>
      <c r="FS36" s="1534">
        <v>17</v>
      </c>
      <c r="FT36" s="1534">
        <v>0</v>
      </c>
      <c r="FU36" s="1534">
        <v>27</v>
      </c>
      <c r="FV36" s="1534">
        <v>26</v>
      </c>
      <c r="FW36" s="1534">
        <v>11</v>
      </c>
      <c r="FX36" s="1534">
        <v>31</v>
      </c>
      <c r="FY36" s="1534">
        <v>30</v>
      </c>
      <c r="FZ36" s="1534">
        <v>30</v>
      </c>
      <c r="GA36" s="1534">
        <v>11</v>
      </c>
      <c r="GB36" s="1534">
        <v>18</v>
      </c>
      <c r="GC36" s="1534">
        <v>24</v>
      </c>
      <c r="GD36" s="1534">
        <v>18</v>
      </c>
      <c r="GE36" s="1534">
        <v>26</v>
      </c>
      <c r="GF36" s="1534">
        <v>16</v>
      </c>
      <c r="GG36" s="1534">
        <v>25</v>
      </c>
      <c r="GH36" s="1534">
        <v>25</v>
      </c>
      <c r="GI36" s="1534">
        <v>16</v>
      </c>
      <c r="GJ36" s="1534">
        <v>25</v>
      </c>
      <c r="GK36" s="1534">
        <v>10</v>
      </c>
      <c r="GL36" s="1534">
        <v>18</v>
      </c>
      <c r="GM36" s="1534">
        <v>22</v>
      </c>
      <c r="GN36" s="1534">
        <v>24</v>
      </c>
      <c r="GO36" s="1534">
        <v>32</v>
      </c>
      <c r="GP36" s="1534">
        <v>11</v>
      </c>
      <c r="GQ36" s="1534">
        <v>21</v>
      </c>
      <c r="GR36" s="1534">
        <v>23</v>
      </c>
      <c r="GS36" s="1534">
        <v>29</v>
      </c>
      <c r="GT36" s="1534">
        <v>7</v>
      </c>
      <c r="GU36" s="1534">
        <v>35</v>
      </c>
      <c r="GV36" s="1534">
        <v>19</v>
      </c>
      <c r="GW36" s="1534">
        <v>9</v>
      </c>
      <c r="GX36" s="1534">
        <v>9</v>
      </c>
      <c r="GY36" s="1534">
        <v>32</v>
      </c>
      <c r="GZ36" s="1534">
        <v>23</v>
      </c>
      <c r="HA36" s="1534">
        <v>17</v>
      </c>
      <c r="HB36" s="1534">
        <v>24</v>
      </c>
      <c r="HC36" s="1534">
        <v>21</v>
      </c>
      <c r="HD36" s="1534">
        <v>21</v>
      </c>
      <c r="HE36" s="1534">
        <v>16</v>
      </c>
      <c r="HF36" s="1534">
        <v>39</v>
      </c>
      <c r="HG36" s="1534">
        <v>23</v>
      </c>
      <c r="HH36" s="1534">
        <v>23</v>
      </c>
      <c r="HI36" s="1534">
        <v>15</v>
      </c>
      <c r="HJ36" s="1534">
        <v>23</v>
      </c>
      <c r="HK36" s="1534">
        <v>24</v>
      </c>
      <c r="HL36" s="1534">
        <v>16</v>
      </c>
      <c r="HM36" s="1534">
        <v>36</v>
      </c>
      <c r="HN36" s="1534">
        <v>23</v>
      </c>
      <c r="HO36" s="1534">
        <v>23</v>
      </c>
      <c r="HP36" s="1534">
        <v>19</v>
      </c>
      <c r="HQ36" s="1534">
        <v>27</v>
      </c>
      <c r="HR36" s="1534">
        <v>18</v>
      </c>
      <c r="HS36" s="1534">
        <v>26</v>
      </c>
      <c r="HT36" s="1534">
        <v>15</v>
      </c>
      <c r="HU36" s="1534">
        <v>11</v>
      </c>
      <c r="HV36" s="1534">
        <v>16</v>
      </c>
      <c r="HW36" s="1534">
        <v>26</v>
      </c>
      <c r="HX36" s="1534">
        <v>29</v>
      </c>
      <c r="HY36" s="1534">
        <v>21</v>
      </c>
      <c r="HZ36" s="1534"/>
      <c r="IA36" s="1534">
        <v>14</v>
      </c>
      <c r="IB36" s="1534">
        <v>7</v>
      </c>
      <c r="IC36" s="1534">
        <v>21</v>
      </c>
      <c r="ID36" s="1534">
        <v>20</v>
      </c>
      <c r="IE36" s="1534">
        <v>0</v>
      </c>
      <c r="IF36" s="1534">
        <v>0</v>
      </c>
      <c r="IG36" s="1534">
        <v>11</v>
      </c>
      <c r="IH36" s="1534">
        <v>6</v>
      </c>
      <c r="II36" s="1534">
        <v>19</v>
      </c>
      <c r="IJ36" s="1534">
        <v>24</v>
      </c>
      <c r="IK36" s="1534">
        <v>26</v>
      </c>
      <c r="IL36" s="1534">
        <v>35</v>
      </c>
      <c r="IM36" s="1534">
        <v>44</v>
      </c>
      <c r="IN36" s="1534">
        <v>29</v>
      </c>
      <c r="IO36" s="1534">
        <v>19</v>
      </c>
      <c r="IP36" s="1534">
        <v>12</v>
      </c>
      <c r="IQ36" s="1534">
        <v>19</v>
      </c>
      <c r="IR36" s="1534">
        <v>23</v>
      </c>
      <c r="IS36" s="1534">
        <v>17</v>
      </c>
      <c r="IT36" s="1534">
        <v>18</v>
      </c>
      <c r="IU36" s="1534">
        <v>14</v>
      </c>
      <c r="IV36" s="1534">
        <v>28</v>
      </c>
      <c r="IW36" s="1534">
        <v>24</v>
      </c>
      <c r="IX36" s="1534">
        <v>21</v>
      </c>
      <c r="IY36" s="1534">
        <v>19</v>
      </c>
      <c r="IZ36" s="1534">
        <v>23</v>
      </c>
      <c r="JA36" s="1534">
        <v>14</v>
      </c>
      <c r="JB36" s="1534"/>
      <c r="JC36" s="1534">
        <v>0</v>
      </c>
      <c r="JD36" s="1534">
        <v>21</v>
      </c>
      <c r="JE36" s="1534">
        <v>31</v>
      </c>
      <c r="JF36" s="1534">
        <v>24</v>
      </c>
      <c r="JG36" s="1534">
        <v>25</v>
      </c>
      <c r="JH36" s="1534">
        <v>11</v>
      </c>
      <c r="JI36" s="1534">
        <v>13</v>
      </c>
      <c r="JJ36" s="1534">
        <v>19</v>
      </c>
      <c r="JK36" s="1534">
        <v>27</v>
      </c>
      <c r="JL36" s="1534">
        <v>9</v>
      </c>
      <c r="JM36" s="1534">
        <v>23</v>
      </c>
      <c r="JN36" s="1534">
        <v>22</v>
      </c>
      <c r="JO36" s="1534">
        <v>23</v>
      </c>
      <c r="JP36" s="1534">
        <v>20</v>
      </c>
      <c r="JQ36" s="1534">
        <v>39</v>
      </c>
      <c r="JR36" s="1534">
        <v>19</v>
      </c>
      <c r="JS36" s="1534">
        <v>17</v>
      </c>
      <c r="JT36" s="1534">
        <v>26</v>
      </c>
      <c r="JU36" s="1534">
        <v>24</v>
      </c>
      <c r="JV36" s="1534">
        <v>18</v>
      </c>
      <c r="JW36" s="1534">
        <v>24</v>
      </c>
      <c r="JX36" s="1534">
        <v>21</v>
      </c>
      <c r="JY36" s="1534">
        <v>16</v>
      </c>
      <c r="JZ36" s="1534">
        <v>9</v>
      </c>
      <c r="KA36" s="1534">
        <v>12</v>
      </c>
      <c r="KB36" s="1534">
        <v>45</v>
      </c>
      <c r="KC36" s="1534">
        <v>17</v>
      </c>
      <c r="KD36" s="1534">
        <v>18</v>
      </c>
      <c r="KE36" s="1534">
        <v>25</v>
      </c>
      <c r="KF36" s="1534">
        <v>12</v>
      </c>
      <c r="KG36" s="1534">
        <v>16</v>
      </c>
      <c r="KH36" s="1534">
        <v>16</v>
      </c>
      <c r="KI36" s="1534">
        <v>29</v>
      </c>
      <c r="KJ36" s="1534">
        <v>3</v>
      </c>
      <c r="KK36" s="1534">
        <v>27</v>
      </c>
      <c r="KL36" s="1534">
        <v>17</v>
      </c>
      <c r="KM36" s="1534">
        <v>35</v>
      </c>
      <c r="KN36" s="1534">
        <v>34</v>
      </c>
      <c r="KO36" s="1534">
        <v>22</v>
      </c>
      <c r="KP36" s="1534">
        <v>25</v>
      </c>
      <c r="KQ36" s="1534">
        <v>13</v>
      </c>
      <c r="KR36" s="1534">
        <v>26</v>
      </c>
      <c r="KS36" s="1534">
        <v>21</v>
      </c>
      <c r="KT36" s="1534">
        <v>7</v>
      </c>
      <c r="KU36" s="1534">
        <v>34</v>
      </c>
      <c r="KV36" s="1534">
        <v>15</v>
      </c>
      <c r="KW36" s="1534">
        <v>20</v>
      </c>
      <c r="KX36" s="1534">
        <v>0</v>
      </c>
      <c r="KY36" s="1534">
        <v>31</v>
      </c>
      <c r="KZ36" s="1534">
        <v>23</v>
      </c>
      <c r="LA36" s="1534">
        <v>22</v>
      </c>
      <c r="LB36" s="1534">
        <v>38</v>
      </c>
      <c r="LC36" s="1534">
        <v>20</v>
      </c>
      <c r="LD36" s="1534">
        <v>16</v>
      </c>
      <c r="LE36" s="1534">
        <v>9</v>
      </c>
      <c r="LF36" s="1534">
        <v>20</v>
      </c>
      <c r="LG36" s="1534">
        <v>24</v>
      </c>
      <c r="LH36" s="1534">
        <v>27</v>
      </c>
      <c r="LI36" s="1534">
        <v>12</v>
      </c>
      <c r="LJ36" s="1534">
        <v>21</v>
      </c>
      <c r="LK36" s="1534">
        <v>20</v>
      </c>
      <c r="LL36" s="1534">
        <v>14</v>
      </c>
      <c r="LM36" s="1534">
        <v>11</v>
      </c>
      <c r="LN36" s="1534">
        <v>10</v>
      </c>
      <c r="LO36" s="1534">
        <v>25</v>
      </c>
      <c r="LP36" s="1534">
        <v>31</v>
      </c>
      <c r="LQ36" s="1534">
        <v>35</v>
      </c>
      <c r="LR36" s="1534">
        <v>17</v>
      </c>
      <c r="LS36" s="1534">
        <v>23</v>
      </c>
      <c r="LT36" s="1534">
        <v>21</v>
      </c>
      <c r="LU36" s="1534">
        <v>31</v>
      </c>
      <c r="LV36" s="1534">
        <v>14</v>
      </c>
      <c r="LW36" s="1534">
        <v>21</v>
      </c>
      <c r="LX36" s="1534">
        <v>24</v>
      </c>
      <c r="LY36" s="1534">
        <v>20</v>
      </c>
      <c r="LZ36" s="1534">
        <v>29</v>
      </c>
      <c r="MA36" s="1534">
        <v>11</v>
      </c>
      <c r="MB36" s="1534">
        <v>21</v>
      </c>
      <c r="MC36" s="1534">
        <v>18</v>
      </c>
      <c r="MD36" s="1534">
        <v>21</v>
      </c>
      <c r="ME36" s="1534">
        <v>0</v>
      </c>
      <c r="MF36" s="1534">
        <v>3</v>
      </c>
      <c r="MG36" s="1534">
        <v>0</v>
      </c>
      <c r="MH36" s="1534">
        <v>0</v>
      </c>
      <c r="MI36" s="1534">
        <v>0</v>
      </c>
      <c r="MJ36" s="1534">
        <v>0</v>
      </c>
      <c r="MK36" s="1534">
        <v>0</v>
      </c>
      <c r="ML36" s="1534">
        <v>0</v>
      </c>
      <c r="MM36" s="1534">
        <v>0</v>
      </c>
      <c r="MN36" s="1534">
        <v>0</v>
      </c>
      <c r="MO36" s="1534">
        <v>0</v>
      </c>
      <c r="MP36" s="1534">
        <v>0</v>
      </c>
      <c r="MQ36" s="1534">
        <v>0</v>
      </c>
      <c r="MR36" s="1534">
        <v>0</v>
      </c>
      <c r="MS36" s="1534">
        <v>0</v>
      </c>
      <c r="MT36" s="1534">
        <v>0</v>
      </c>
      <c r="MU36" s="1534">
        <v>0</v>
      </c>
      <c r="MV36" s="1534">
        <v>0</v>
      </c>
      <c r="MW36" s="1534">
        <v>0</v>
      </c>
      <c r="MX36" s="1534">
        <v>0</v>
      </c>
      <c r="MY36" s="1534">
        <v>0</v>
      </c>
      <c r="MZ36" s="1534">
        <v>0</v>
      </c>
      <c r="NA36" s="1534">
        <v>0</v>
      </c>
      <c r="NB36" s="1534">
        <v>0</v>
      </c>
      <c r="NC36" s="1534">
        <v>0</v>
      </c>
      <c r="ND36" s="1534">
        <v>0</v>
      </c>
      <c r="NE36" s="1534">
        <v>0</v>
      </c>
      <c r="NF36" s="1534">
        <v>0</v>
      </c>
      <c r="NG36" s="1534">
        <v>0</v>
      </c>
      <c r="NH36" s="1534">
        <v>0</v>
      </c>
      <c r="NI36" s="1534">
        <v>0</v>
      </c>
      <c r="NJ36" s="1534">
        <v>0</v>
      </c>
      <c r="NK36" s="1534">
        <v>0</v>
      </c>
      <c r="NL36" s="1534">
        <v>0</v>
      </c>
      <c r="NM36" s="1534">
        <v>0</v>
      </c>
      <c r="NN36" s="1534">
        <v>0</v>
      </c>
      <c r="NO36" s="1534">
        <v>0</v>
      </c>
      <c r="NP36" s="1534">
        <v>0</v>
      </c>
      <c r="NQ36" s="1534">
        <v>0</v>
      </c>
      <c r="NR36" s="1534">
        <v>0</v>
      </c>
      <c r="NS36" s="1534">
        <v>0</v>
      </c>
      <c r="NT36" s="1534">
        <v>0</v>
      </c>
      <c r="NU36" s="1534">
        <v>0</v>
      </c>
      <c r="NV36" s="1534">
        <v>0</v>
      </c>
      <c r="NW36" s="1534">
        <v>0</v>
      </c>
      <c r="NX36" s="1534">
        <v>0</v>
      </c>
      <c r="NY36" s="1534">
        <v>0</v>
      </c>
      <c r="NZ36" s="1534">
        <v>0</v>
      </c>
      <c r="OA36" s="1534">
        <v>0</v>
      </c>
      <c r="OB36" s="1534">
        <v>0</v>
      </c>
      <c r="OC36" s="1534">
        <v>0</v>
      </c>
      <c r="OD36" s="1534">
        <v>0</v>
      </c>
      <c r="OE36" s="1534">
        <v>0</v>
      </c>
      <c r="OF36" s="1534">
        <v>0</v>
      </c>
      <c r="OG36" s="1534">
        <v>0</v>
      </c>
      <c r="OH36" s="1534">
        <v>0</v>
      </c>
      <c r="OI36" s="1534">
        <v>0</v>
      </c>
      <c r="OJ36" s="1534">
        <v>0</v>
      </c>
      <c r="OK36" s="1534">
        <v>0</v>
      </c>
      <c r="OL36" s="1534">
        <v>0</v>
      </c>
      <c r="OM36" s="1534">
        <v>0</v>
      </c>
      <c r="ON36" s="1534">
        <v>0</v>
      </c>
      <c r="OO36" s="1534">
        <v>0</v>
      </c>
      <c r="OP36" s="1534">
        <v>0</v>
      </c>
      <c r="OQ36" s="1534">
        <v>0</v>
      </c>
      <c r="OR36" s="1534">
        <v>0</v>
      </c>
      <c r="OS36" s="1534">
        <v>0</v>
      </c>
      <c r="OT36" s="1534">
        <v>0</v>
      </c>
      <c r="OU36" s="1534">
        <v>0</v>
      </c>
      <c r="OV36" s="1534">
        <v>0</v>
      </c>
      <c r="OW36" s="1534">
        <v>0</v>
      </c>
      <c r="OX36" s="1534">
        <v>0</v>
      </c>
      <c r="OY36" s="1534">
        <v>0</v>
      </c>
      <c r="OZ36" s="1534">
        <v>0</v>
      </c>
      <c r="PA36" s="1534">
        <v>0</v>
      </c>
      <c r="PB36" s="1534">
        <v>0</v>
      </c>
      <c r="PC36" s="1534">
        <v>0</v>
      </c>
      <c r="PD36" s="1534">
        <v>0</v>
      </c>
      <c r="PE36" s="1534">
        <v>0</v>
      </c>
      <c r="PF36" s="1534">
        <v>0</v>
      </c>
      <c r="PG36" s="1534">
        <v>0</v>
      </c>
      <c r="PH36" s="1534">
        <v>0</v>
      </c>
      <c r="PI36" s="1534">
        <v>0</v>
      </c>
      <c r="PJ36" s="1534">
        <v>0</v>
      </c>
      <c r="PK36" s="1534">
        <v>0</v>
      </c>
      <c r="PL36" s="1534">
        <v>0</v>
      </c>
      <c r="PM36" s="1534">
        <v>0</v>
      </c>
      <c r="PN36" s="1534">
        <v>0</v>
      </c>
      <c r="PO36" s="1534">
        <v>0</v>
      </c>
      <c r="PP36" s="1534">
        <v>0</v>
      </c>
      <c r="PQ36" s="1534">
        <v>0</v>
      </c>
      <c r="PR36" s="1534">
        <v>0</v>
      </c>
      <c r="PS36" s="1534">
        <v>0</v>
      </c>
      <c r="PT36" s="1534">
        <v>0</v>
      </c>
      <c r="PU36" s="1534">
        <v>0</v>
      </c>
      <c r="PV36" s="1534">
        <v>0</v>
      </c>
      <c r="PW36" s="1534">
        <v>0</v>
      </c>
      <c r="PX36" s="1534">
        <v>0</v>
      </c>
      <c r="PY36" s="1534">
        <v>0</v>
      </c>
      <c r="PZ36" s="1534">
        <v>0</v>
      </c>
      <c r="QA36" s="1534">
        <v>0</v>
      </c>
      <c r="QB36" s="1534">
        <v>0</v>
      </c>
      <c r="QC36" s="1534">
        <v>0</v>
      </c>
      <c r="QD36" s="1534">
        <v>0</v>
      </c>
      <c r="QE36" s="1534">
        <v>0</v>
      </c>
      <c r="QF36" s="1534">
        <v>0</v>
      </c>
      <c r="QG36" s="1534">
        <v>0</v>
      </c>
      <c r="QH36" s="1534">
        <v>0</v>
      </c>
      <c r="QI36" s="1534">
        <v>0</v>
      </c>
      <c r="QJ36" s="1534">
        <v>0</v>
      </c>
      <c r="QK36" s="1534">
        <v>0</v>
      </c>
      <c r="QL36" s="1534">
        <v>0</v>
      </c>
      <c r="QM36" s="1534">
        <v>0</v>
      </c>
      <c r="QN36" s="1534">
        <v>0</v>
      </c>
      <c r="QO36" s="1534">
        <v>0</v>
      </c>
      <c r="QP36" s="1534">
        <v>0</v>
      </c>
      <c r="QQ36" s="1534">
        <v>0</v>
      </c>
      <c r="QR36" s="1534">
        <v>0</v>
      </c>
      <c r="QS36" s="1534">
        <v>0</v>
      </c>
      <c r="QT36" s="1534">
        <v>0</v>
      </c>
      <c r="QU36" s="1534">
        <v>0</v>
      </c>
      <c r="QV36" s="1534">
        <v>0</v>
      </c>
      <c r="QW36" s="1534">
        <v>0</v>
      </c>
      <c r="QX36" s="1534">
        <v>0</v>
      </c>
      <c r="QY36" s="1534">
        <v>0</v>
      </c>
      <c r="QZ36" s="1534">
        <v>0</v>
      </c>
      <c r="RA36" s="1534">
        <v>0</v>
      </c>
      <c r="RB36" s="1534">
        <v>0</v>
      </c>
      <c r="RC36" s="1534">
        <v>0</v>
      </c>
      <c r="RD36" s="1534">
        <v>0</v>
      </c>
      <c r="RE36" s="1534">
        <v>0</v>
      </c>
      <c r="RF36" s="1534">
        <v>0</v>
      </c>
      <c r="RG36" s="1534">
        <v>0</v>
      </c>
    </row>
    <row r="37" spans="1:475" x14ac:dyDescent="0.25">
      <c r="B37" s="4636"/>
      <c r="D37" s="2702"/>
      <c r="E37" s="2702"/>
      <c r="F37" s="2702"/>
      <c r="G37" s="2702"/>
      <c r="H37" s="2702"/>
      <c r="I37" s="2702"/>
      <c r="J37" s="2702"/>
      <c r="K37" s="2702"/>
      <c r="L37" s="2702"/>
      <c r="M37" s="2702"/>
      <c r="N37" s="2702"/>
      <c r="O37" s="2702"/>
      <c r="P37" s="2702"/>
      <c r="Q37" s="2702"/>
      <c r="R37" s="2702"/>
      <c r="S37" s="2702"/>
      <c r="T37" s="2702"/>
      <c r="U37" s="2702"/>
      <c r="V37" s="2702"/>
      <c r="W37" s="2702"/>
      <c r="X37" s="2702"/>
      <c r="Y37" s="2702"/>
      <c r="Z37" s="2702"/>
      <c r="AA37" s="2702"/>
      <c r="AB37" s="2702"/>
      <c r="AC37" s="2702"/>
      <c r="AD37" s="2702"/>
      <c r="AE37" s="2702"/>
      <c r="AF37" s="2702"/>
      <c r="AG37" s="2702"/>
      <c r="AH37" s="2702"/>
      <c r="AI37" s="2702"/>
      <c r="AJ37" s="2702"/>
      <c r="AK37" s="2702"/>
      <c r="AL37" s="2702"/>
      <c r="AM37" s="2702"/>
      <c r="AN37" s="2702"/>
      <c r="AO37" s="2702"/>
      <c r="AP37" s="2702"/>
      <c r="AQ37" s="2702"/>
      <c r="AR37" s="2702"/>
      <c r="AS37" s="2702"/>
      <c r="AT37" s="2702"/>
      <c r="AU37" s="2702"/>
      <c r="AV37" s="2702"/>
      <c r="AW37" s="2702"/>
      <c r="AX37" s="2702"/>
      <c r="AY37" s="2702"/>
      <c r="AZ37" s="2702"/>
      <c r="BA37" s="2702"/>
      <c r="BB37" s="2702"/>
      <c r="BC37" s="2702"/>
      <c r="BD37" s="2702"/>
      <c r="BE37" s="2702"/>
      <c r="BF37" s="2702"/>
      <c r="BG37" s="2702"/>
      <c r="BH37" s="2702"/>
      <c r="BI37" s="2702"/>
      <c r="BJ37" s="2702"/>
      <c r="BK37" s="2702"/>
      <c r="BL37" s="2702"/>
      <c r="BM37" s="2702"/>
      <c r="BN37" s="2702"/>
      <c r="BO37" s="2702"/>
      <c r="BP37" s="2702"/>
      <c r="BQ37" s="2702"/>
      <c r="BR37" s="2702"/>
      <c r="BS37" s="2702"/>
      <c r="BT37" s="2702"/>
      <c r="BU37" s="2702"/>
      <c r="BV37" s="2702"/>
      <c r="BW37" s="2702"/>
      <c r="BX37" s="2702"/>
      <c r="BY37" s="2702"/>
      <c r="BZ37" s="2702"/>
      <c r="CA37" s="2702"/>
      <c r="CB37" s="2702"/>
      <c r="CC37" s="2702"/>
      <c r="CD37" s="2702"/>
      <c r="CE37" s="2702"/>
      <c r="CF37" s="2702"/>
      <c r="CG37" s="2702"/>
      <c r="CH37" s="2702"/>
      <c r="CI37" s="2702"/>
      <c r="CJ37" s="2702"/>
      <c r="CK37" s="2702"/>
      <c r="CL37" s="2702"/>
      <c r="CM37" s="2702"/>
      <c r="CN37" s="2702"/>
      <c r="CO37" s="2702"/>
      <c r="CP37" s="2702"/>
      <c r="CQ37" s="2702"/>
      <c r="CR37" s="2702"/>
      <c r="CS37" s="2702"/>
      <c r="CT37" s="2702"/>
      <c r="CU37" s="2702"/>
      <c r="CV37" s="2702"/>
      <c r="CW37" s="2702"/>
      <c r="CX37" s="2702"/>
      <c r="CY37" s="2702"/>
      <c r="CZ37" s="2702"/>
      <c r="DA37" s="2702"/>
      <c r="DB37" s="2702"/>
      <c r="DC37" s="2702"/>
      <c r="DD37" s="2702"/>
      <c r="DE37" s="2702"/>
      <c r="DF37" s="2702"/>
      <c r="DG37" s="2702"/>
      <c r="DH37" s="2702"/>
      <c r="DI37" s="2702"/>
      <c r="DJ37" s="2702"/>
      <c r="DK37" s="2702"/>
      <c r="DL37" s="2702"/>
      <c r="DM37" s="2702"/>
      <c r="DN37" s="2702"/>
      <c r="DO37" s="2702"/>
      <c r="DP37" s="2702"/>
      <c r="DQ37" s="2702"/>
      <c r="DR37" s="2702"/>
      <c r="DS37" s="2702"/>
      <c r="DT37" s="2702"/>
      <c r="DU37" s="2702"/>
      <c r="DV37" s="2702"/>
      <c r="DW37" s="2702"/>
      <c r="DX37" s="2702"/>
      <c r="DY37" s="2702"/>
      <c r="DZ37" s="2702"/>
      <c r="EA37" s="2702"/>
      <c r="EB37" s="2702"/>
      <c r="EC37" s="2702"/>
      <c r="ED37" s="2702"/>
      <c r="EE37" s="2702"/>
      <c r="EF37" s="2702"/>
      <c r="EG37" s="2702"/>
      <c r="EH37" s="2702"/>
      <c r="EI37" s="2702"/>
      <c r="EJ37" s="2702"/>
      <c r="EK37" s="2702"/>
      <c r="EL37" s="2702"/>
      <c r="EM37" s="2702"/>
      <c r="EN37" s="2702"/>
      <c r="EO37" s="2702"/>
      <c r="EP37" s="2702"/>
      <c r="EQ37" s="2702"/>
      <c r="ER37" s="2702"/>
      <c r="ES37" s="2702"/>
      <c r="ET37" s="2702"/>
      <c r="EU37" s="2702"/>
      <c r="EV37" s="2702"/>
      <c r="EW37" s="2702"/>
      <c r="EX37" s="2702"/>
      <c r="EY37" s="2702"/>
      <c r="EZ37" s="2702"/>
      <c r="FA37" s="2702"/>
      <c r="FB37" s="2702"/>
      <c r="FC37" s="2702"/>
      <c r="FD37" s="2702"/>
      <c r="FE37" s="2702"/>
      <c r="FF37" s="2702"/>
      <c r="FG37" s="2702"/>
      <c r="FH37" s="2702"/>
      <c r="FI37" s="2702"/>
      <c r="FJ37" s="2702"/>
      <c r="FK37" s="2702"/>
      <c r="FL37" s="2702"/>
      <c r="FM37" s="2702"/>
      <c r="FN37" s="2702"/>
      <c r="FO37" s="2702"/>
      <c r="FP37" s="2702"/>
      <c r="FQ37" s="2702"/>
      <c r="FR37" s="2702"/>
      <c r="FS37" s="2702"/>
      <c r="FT37" s="2702"/>
      <c r="FU37" s="2702"/>
      <c r="FV37" s="2702"/>
      <c r="FW37" s="2702"/>
      <c r="FX37" s="2702"/>
      <c r="FY37" s="2702"/>
      <c r="FZ37" s="2702"/>
      <c r="GA37" s="2702"/>
      <c r="GB37" s="2702"/>
      <c r="GC37" s="2702"/>
      <c r="GD37" s="2702"/>
      <c r="GE37" s="2702"/>
      <c r="GF37" s="2702"/>
      <c r="GG37" s="2702"/>
      <c r="GH37" s="2702"/>
      <c r="GI37" s="2702"/>
      <c r="GJ37" s="2702"/>
      <c r="GK37" s="2702"/>
      <c r="GL37" s="2702"/>
      <c r="GM37" s="2702"/>
      <c r="GN37" s="2702"/>
      <c r="GO37" s="2702"/>
      <c r="GP37" s="2702"/>
      <c r="GQ37" s="2702"/>
      <c r="GR37" s="2702"/>
      <c r="GS37" s="2702"/>
      <c r="GT37" s="2702"/>
      <c r="GU37" s="2702"/>
      <c r="GV37" s="2702"/>
      <c r="GW37" s="2702"/>
      <c r="GX37" s="2702"/>
      <c r="GY37" s="2702"/>
      <c r="GZ37" s="2702"/>
      <c r="HA37" s="2702"/>
      <c r="HB37" s="2702"/>
      <c r="HC37" s="2702"/>
      <c r="HD37" s="2702"/>
      <c r="HE37" s="2702"/>
      <c r="HF37" s="2702"/>
      <c r="HG37" s="2702"/>
      <c r="HH37" s="2702"/>
      <c r="HI37" s="2702"/>
      <c r="HJ37" s="2702"/>
      <c r="HK37" s="2702"/>
      <c r="HL37" s="2702"/>
      <c r="HM37" s="2702"/>
      <c r="HN37" s="2702"/>
      <c r="HO37" s="2702"/>
      <c r="HP37" s="2702"/>
      <c r="HQ37" s="2702"/>
      <c r="HR37" s="2702"/>
      <c r="HS37" s="2702"/>
      <c r="HT37" s="2702"/>
      <c r="HU37" s="2702"/>
      <c r="HV37" s="2702"/>
      <c r="HW37" s="2702"/>
      <c r="HX37" s="2702"/>
      <c r="HY37" s="2702"/>
      <c r="HZ37" s="2702"/>
      <c r="IA37" s="2702"/>
      <c r="IB37" s="2702"/>
      <c r="IC37" s="2702"/>
      <c r="ID37" s="2702"/>
      <c r="IE37" s="2702"/>
      <c r="IF37" s="2702"/>
      <c r="IG37" s="2702"/>
      <c r="IH37" s="2702"/>
      <c r="II37" s="2702"/>
      <c r="IJ37" s="2702"/>
      <c r="IK37" s="2702"/>
      <c r="IL37" s="2702"/>
      <c r="IM37" s="2702"/>
      <c r="IN37" s="2702"/>
      <c r="IO37" s="2702"/>
      <c r="IP37" s="2702"/>
      <c r="IQ37" s="2702"/>
      <c r="IR37" s="2702"/>
      <c r="IS37" s="2702"/>
      <c r="IT37" s="2702"/>
      <c r="IU37" s="2702"/>
      <c r="IV37" s="2702"/>
      <c r="IW37" s="2702"/>
      <c r="IX37" s="2702"/>
      <c r="IY37" s="2702"/>
      <c r="IZ37" s="2702"/>
      <c r="JA37" s="2702"/>
      <c r="JB37" s="2702"/>
      <c r="JC37" s="2702"/>
      <c r="JD37" s="2702"/>
      <c r="JE37" s="2702"/>
      <c r="JF37" s="2702"/>
      <c r="JG37" s="2702"/>
      <c r="JH37" s="2702"/>
      <c r="JI37" s="2702"/>
      <c r="JJ37" s="2702"/>
      <c r="JK37" s="2702"/>
      <c r="JL37" s="2702"/>
      <c r="JM37" s="2702"/>
      <c r="JN37" s="2702"/>
      <c r="JO37" s="2702"/>
      <c r="JP37" s="2702"/>
      <c r="JQ37" s="2702"/>
      <c r="JR37" s="2702"/>
      <c r="JS37" s="2702"/>
      <c r="JT37" s="2702"/>
      <c r="JU37" s="2702"/>
      <c r="JV37" s="2702"/>
      <c r="JW37" s="2702"/>
      <c r="JX37" s="2702"/>
      <c r="JY37" s="2702"/>
      <c r="JZ37" s="2702"/>
      <c r="KA37" s="2702"/>
      <c r="KB37" s="2702"/>
      <c r="KC37" s="2702"/>
      <c r="KD37" s="2702"/>
      <c r="KE37" s="2702"/>
      <c r="KF37" s="2702"/>
      <c r="KG37" s="2702"/>
      <c r="KH37" s="2702"/>
      <c r="KI37" s="2702"/>
      <c r="KJ37" s="2702"/>
      <c r="KK37" s="2702"/>
      <c r="KL37" s="2702"/>
      <c r="KM37" s="2702"/>
      <c r="KN37" s="2702"/>
      <c r="KO37" s="2702"/>
      <c r="KP37" s="2702"/>
      <c r="KQ37" s="2702"/>
      <c r="KR37" s="2702"/>
      <c r="KS37" s="2702"/>
      <c r="KT37" s="2702"/>
      <c r="KU37" s="2702"/>
      <c r="KV37" s="2702"/>
      <c r="KW37" s="2702"/>
      <c r="KX37" s="2702"/>
      <c r="KY37" s="2702"/>
      <c r="KZ37" s="2702"/>
      <c r="LA37" s="2702"/>
      <c r="LB37" s="2702"/>
      <c r="LC37" s="2702"/>
      <c r="LD37" s="2702"/>
      <c r="LE37" s="2702"/>
      <c r="LF37" s="2702"/>
      <c r="LG37" s="2702"/>
      <c r="LH37" s="2702"/>
      <c r="LI37" s="2702"/>
      <c r="LJ37" s="2702"/>
      <c r="LK37" s="2702"/>
      <c r="LL37" s="2702"/>
      <c r="LM37" s="2702"/>
      <c r="LN37" s="2702"/>
      <c r="LO37" s="2702"/>
      <c r="LP37" s="2702"/>
      <c r="LQ37" s="2702"/>
      <c r="LR37" s="2702"/>
      <c r="LS37" s="2702"/>
      <c r="LT37" s="2702"/>
      <c r="LU37" s="2702"/>
      <c r="LV37" s="2702"/>
      <c r="LW37" s="2702"/>
      <c r="LX37" s="2702"/>
      <c r="LY37" s="2702"/>
      <c r="LZ37" s="2702"/>
      <c r="MA37" s="2702"/>
      <c r="MB37" s="2702"/>
      <c r="MC37" s="2702"/>
      <c r="MD37" s="2702"/>
      <c r="ME37" s="2702"/>
      <c r="MF37" s="2702"/>
      <c r="MG37" s="2702"/>
      <c r="MH37" s="2702"/>
      <c r="MI37" s="2702"/>
      <c r="MJ37" s="2702"/>
      <c r="MK37" s="2702"/>
      <c r="ML37" s="2702"/>
      <c r="MM37" s="2702"/>
      <c r="MN37" s="2702"/>
      <c r="MO37" s="2702"/>
      <c r="MP37" s="2702"/>
      <c r="MQ37" s="2702"/>
      <c r="MR37" s="2702"/>
      <c r="MS37" s="2702"/>
      <c r="MT37" s="2702"/>
      <c r="MU37" s="2702"/>
      <c r="MV37" s="2702"/>
      <c r="MW37" s="2702"/>
      <c r="MX37" s="2702"/>
      <c r="MY37" s="2702"/>
      <c r="MZ37" s="2702"/>
      <c r="NA37" s="2702"/>
      <c r="NB37" s="2702"/>
      <c r="NC37" s="2702"/>
      <c r="ND37" s="2702"/>
      <c r="NE37" s="2702"/>
      <c r="NF37" s="2702"/>
      <c r="NG37" s="2702"/>
      <c r="NH37" s="2702"/>
      <c r="NI37" s="2702"/>
      <c r="NJ37" s="2702"/>
      <c r="NK37" s="2702"/>
      <c r="NL37" s="2702"/>
      <c r="NM37" s="2702"/>
      <c r="NN37" s="2702"/>
      <c r="NO37" s="2702"/>
      <c r="NP37" s="2702"/>
      <c r="NQ37" s="2702"/>
      <c r="NR37" s="2702"/>
      <c r="NS37" s="2702"/>
      <c r="NT37" s="2702"/>
      <c r="NU37" s="2702"/>
      <c r="NV37" s="2702"/>
      <c r="NW37" s="2702"/>
      <c r="NX37" s="2702"/>
      <c r="NY37" s="2702"/>
      <c r="NZ37" s="2702"/>
      <c r="OA37" s="2702"/>
      <c r="OB37" s="2702"/>
      <c r="OC37" s="2702"/>
      <c r="OD37" s="2702"/>
      <c r="OE37" s="2702"/>
      <c r="OF37" s="2702"/>
      <c r="OG37" s="2702"/>
      <c r="OH37" s="2702"/>
      <c r="OI37" s="2702"/>
      <c r="OJ37" s="2702"/>
      <c r="OK37" s="2702"/>
      <c r="OL37" s="2702"/>
      <c r="OM37" s="2702"/>
      <c r="ON37" s="2702"/>
      <c r="OO37" s="2702"/>
      <c r="OP37" s="2702"/>
      <c r="OQ37" s="2702"/>
      <c r="OR37" s="2702"/>
      <c r="OS37" s="2702"/>
      <c r="OT37" s="2702"/>
      <c r="OU37" s="2702"/>
      <c r="OV37" s="2702"/>
      <c r="OW37" s="2702"/>
      <c r="OX37" s="2702"/>
      <c r="OY37" s="2702"/>
      <c r="OZ37" s="2702"/>
      <c r="PA37" s="2702"/>
      <c r="PB37" s="2702"/>
      <c r="PC37" s="2702"/>
      <c r="PD37" s="2702"/>
      <c r="PE37" s="2702"/>
      <c r="PF37" s="2702"/>
      <c r="PG37" s="2702"/>
      <c r="PH37" s="2702"/>
      <c r="PI37" s="2702"/>
      <c r="PJ37" s="2702"/>
      <c r="PK37" s="2702"/>
      <c r="PL37" s="2702"/>
      <c r="PM37" s="2702"/>
      <c r="PN37" s="2702"/>
      <c r="PO37" s="2702"/>
      <c r="PP37" s="2702"/>
      <c r="PQ37" s="2702"/>
      <c r="PR37" s="2702"/>
      <c r="PS37" s="2702"/>
      <c r="PT37" s="2702"/>
      <c r="PU37" s="2702"/>
      <c r="PV37" s="2702"/>
      <c r="PW37" s="2702"/>
      <c r="PX37" s="2702"/>
      <c r="PY37" s="2702"/>
      <c r="PZ37" s="2702"/>
      <c r="QA37" s="2702"/>
      <c r="QB37" s="2702"/>
      <c r="QC37" s="2702"/>
      <c r="QD37" s="2702"/>
      <c r="QE37" s="2702"/>
      <c r="QF37" s="2702"/>
      <c r="QG37" s="2702"/>
      <c r="QH37" s="2702"/>
      <c r="QI37" s="2702"/>
      <c r="QJ37" s="2702"/>
      <c r="QK37" s="2702"/>
      <c r="QL37" s="2702"/>
      <c r="QM37" s="2702"/>
      <c r="QN37" s="2702"/>
      <c r="QO37" s="2702"/>
      <c r="QP37" s="2702"/>
      <c r="QQ37" s="2702"/>
      <c r="QR37" s="2702"/>
      <c r="QS37" s="2702"/>
      <c r="QT37" s="2702"/>
      <c r="QU37" s="2702"/>
      <c r="QV37" s="2702"/>
      <c r="QW37" s="2702"/>
      <c r="QX37" s="2702"/>
      <c r="QY37" s="2702"/>
      <c r="QZ37" s="2702"/>
      <c r="RA37" s="2702"/>
      <c r="RB37" s="2702"/>
      <c r="RC37" s="2702"/>
      <c r="RD37" s="2702"/>
      <c r="RE37" s="2702"/>
      <c r="RF37" s="2702"/>
      <c r="RG37" s="2702"/>
    </row>
    <row r="38" spans="1:475" ht="14.4" x14ac:dyDescent="0.3">
      <c r="A38" s="3127" t="s">
        <v>452</v>
      </c>
      <c r="B38" s="4636"/>
      <c r="FP38" s="2702"/>
      <c r="FQ38" s="2702"/>
      <c r="FR38" s="2702"/>
      <c r="FS38" s="2702"/>
      <c r="FT38" s="2702"/>
      <c r="FU38" s="2702"/>
      <c r="FV38" s="2702"/>
      <c r="FW38" s="2702"/>
      <c r="FX38" s="2702"/>
      <c r="FY38" s="2702"/>
      <c r="FZ38" s="2702"/>
      <c r="GA38" s="2702"/>
      <c r="GB38" s="2702"/>
      <c r="GC38" s="2702"/>
      <c r="GD38" s="2702"/>
      <c r="GE38" s="2702"/>
      <c r="GF38" s="2702"/>
      <c r="GG38" s="2702"/>
      <c r="GH38" s="2702"/>
      <c r="GI38" s="2702"/>
      <c r="GJ38" s="2702"/>
      <c r="GK38" s="2702"/>
      <c r="GL38" s="2702"/>
      <c r="GM38" s="2702"/>
      <c r="GN38" s="2702"/>
      <c r="GO38" s="2702"/>
      <c r="GP38" s="2702"/>
      <c r="GQ38" s="2702"/>
      <c r="GR38" s="2702"/>
      <c r="GS38" s="2702"/>
      <c r="GT38" s="2702"/>
      <c r="GU38" s="2702"/>
      <c r="GV38" s="2702"/>
      <c r="GW38" s="2702"/>
      <c r="GX38" s="2702"/>
      <c r="GY38" s="2702"/>
      <c r="GZ38" s="2702"/>
      <c r="HA38" s="2702"/>
      <c r="HB38" s="2702"/>
      <c r="HC38" s="2702"/>
      <c r="HD38" s="2702"/>
      <c r="HE38" s="2702"/>
      <c r="HF38" s="2702"/>
      <c r="HG38" s="2702"/>
      <c r="HH38" s="2702"/>
      <c r="HI38" s="2702"/>
      <c r="HJ38" s="2702"/>
      <c r="HK38" s="2702"/>
      <c r="HL38" s="2702"/>
      <c r="HM38" s="2702"/>
      <c r="HN38" s="2702"/>
      <c r="HO38" s="2702"/>
      <c r="HP38" s="2702"/>
      <c r="HQ38" s="2702"/>
      <c r="HR38" s="2702"/>
      <c r="HS38" s="2702"/>
      <c r="HT38" s="2702"/>
      <c r="HU38" s="2702"/>
      <c r="HV38" s="2702"/>
      <c r="HW38" s="2702"/>
      <c r="HX38" s="2702"/>
      <c r="HY38" s="2702"/>
      <c r="HZ38" s="2702"/>
      <c r="IA38" s="2702"/>
      <c r="IB38" s="2702"/>
      <c r="IC38" s="2702"/>
      <c r="ID38" s="2702"/>
      <c r="IE38" s="2702"/>
      <c r="IF38" s="2702"/>
      <c r="IG38" s="2702"/>
      <c r="IH38" s="2702"/>
      <c r="II38" s="2702"/>
      <c r="IJ38" s="2702"/>
      <c r="IK38" s="2702"/>
      <c r="IL38" s="2702"/>
      <c r="IM38" s="2702"/>
      <c r="IN38" s="2702"/>
      <c r="IO38" s="2702"/>
      <c r="IP38" s="2702"/>
      <c r="IQ38" s="2702"/>
      <c r="IR38" s="2702"/>
      <c r="IS38" s="2702"/>
      <c r="IT38" s="2702"/>
      <c r="IU38" s="2702"/>
      <c r="IV38" s="2702"/>
      <c r="IW38" s="2702"/>
      <c r="IX38" s="2702"/>
      <c r="IY38" s="2702"/>
      <c r="IZ38" s="2702"/>
      <c r="JA38" s="2702"/>
      <c r="JB38" s="2702"/>
      <c r="JC38" s="2702"/>
      <c r="JD38" s="2702"/>
      <c r="JE38" s="2702"/>
      <c r="JF38" s="2702"/>
      <c r="JG38" s="2702"/>
      <c r="JH38" s="2702"/>
      <c r="JI38" s="2702"/>
      <c r="JJ38" s="2702"/>
      <c r="JK38" s="2702"/>
      <c r="JL38" s="2702"/>
      <c r="JM38" s="2702"/>
      <c r="JN38" s="2702"/>
      <c r="JO38" s="2702"/>
      <c r="JP38" s="2702"/>
      <c r="JQ38" s="2702"/>
      <c r="JR38" s="2702"/>
      <c r="JS38" s="2702"/>
      <c r="JT38" s="2702"/>
      <c r="JU38" s="2702"/>
      <c r="JV38" s="2702"/>
      <c r="JW38" s="2702"/>
      <c r="JX38" s="2702"/>
      <c r="JY38" s="2702"/>
      <c r="JZ38" s="2702"/>
      <c r="KA38" s="2702"/>
      <c r="KB38" s="2702"/>
      <c r="KC38" s="2702"/>
      <c r="KD38" s="2702"/>
      <c r="KE38" s="2702"/>
      <c r="KF38" s="2702"/>
      <c r="KG38" s="2702"/>
      <c r="KH38" s="2702"/>
      <c r="KI38" s="2702"/>
      <c r="KJ38" s="2702"/>
      <c r="KK38" s="2702"/>
      <c r="KL38" s="2702"/>
      <c r="KM38" s="2702"/>
      <c r="KN38" s="2702"/>
      <c r="KO38" s="2702"/>
      <c r="KP38" s="2702"/>
      <c r="KQ38" s="2702"/>
      <c r="KR38" s="2702"/>
      <c r="KS38" s="2702"/>
      <c r="KT38" s="2702"/>
      <c r="KU38" s="2702"/>
      <c r="KV38" s="2702"/>
      <c r="KW38" s="2702"/>
      <c r="KX38" s="2702"/>
      <c r="KY38" s="2702"/>
      <c r="KZ38" s="2702"/>
      <c r="LA38" s="2702"/>
      <c r="LB38" s="2702"/>
      <c r="LC38" s="2702"/>
      <c r="LD38" s="2702"/>
      <c r="LE38" s="2702"/>
      <c r="LF38" s="2702"/>
      <c r="LG38" s="2702"/>
      <c r="LH38" s="2702"/>
      <c r="LI38" s="2702"/>
      <c r="LJ38" s="2702"/>
      <c r="LK38" s="2702"/>
      <c r="LL38" s="2702"/>
      <c r="LM38" s="2702"/>
      <c r="LN38" s="2702"/>
      <c r="LO38" s="2702"/>
      <c r="LP38" s="2702"/>
      <c r="LQ38" s="2702"/>
      <c r="LR38" s="2702"/>
      <c r="LS38" s="2702"/>
      <c r="LT38" s="2702"/>
      <c r="LU38" s="2702"/>
      <c r="LV38" s="2702"/>
      <c r="LW38" s="2702"/>
      <c r="LX38" s="2702"/>
      <c r="LY38" s="2702"/>
      <c r="LZ38" s="2702"/>
      <c r="MA38" s="2702"/>
      <c r="MB38" s="2702"/>
      <c r="MC38" s="2702"/>
      <c r="MD38" s="2702"/>
      <c r="ME38" s="2702"/>
      <c r="MF38" s="2702"/>
      <c r="MG38" s="2702"/>
      <c r="MH38" s="2702"/>
      <c r="MI38" s="2702"/>
      <c r="MJ38" s="2702"/>
      <c r="MK38" s="2702"/>
      <c r="ML38" s="2702"/>
      <c r="MM38" s="2702"/>
      <c r="MN38" s="2702"/>
      <c r="MO38" s="2702"/>
      <c r="MP38" s="2702"/>
      <c r="MQ38" s="2702"/>
      <c r="MR38" s="2702"/>
      <c r="MS38" s="2702"/>
      <c r="MT38" s="2702"/>
      <c r="MU38" s="2702"/>
      <c r="MV38" s="2702"/>
      <c r="MW38" s="2702"/>
      <c r="MX38" s="2702"/>
      <c r="MY38" s="2702"/>
      <c r="MZ38" s="2702"/>
      <c r="NA38" s="2702"/>
      <c r="NB38" s="2702"/>
      <c r="NC38" s="2702"/>
      <c r="ND38" s="2702"/>
      <c r="NE38" s="2702"/>
      <c r="NF38" s="2702"/>
      <c r="NG38" s="2702"/>
      <c r="NH38" s="2702"/>
      <c r="NI38" s="2702"/>
      <c r="NJ38" s="2702"/>
      <c r="NK38" s="2702"/>
      <c r="NL38" s="2702"/>
      <c r="NM38" s="2702"/>
      <c r="NN38" s="2702"/>
      <c r="NO38" s="2702"/>
      <c r="NP38" s="2702"/>
      <c r="NQ38" s="2702"/>
      <c r="NR38" s="2702"/>
      <c r="NS38" s="2702"/>
      <c r="NT38" s="2702"/>
      <c r="NU38" s="2702"/>
      <c r="NV38" s="2702"/>
      <c r="NW38" s="2702"/>
      <c r="NX38" s="2702"/>
      <c r="NY38" s="2702"/>
      <c r="NZ38" s="2702"/>
      <c r="OA38" s="2702"/>
      <c r="OB38" s="2702"/>
      <c r="OC38" s="2702"/>
      <c r="OD38" s="2702"/>
      <c r="OE38" s="2702"/>
      <c r="OF38" s="2702"/>
      <c r="OG38" s="2702"/>
      <c r="OH38" s="2702"/>
      <c r="OI38" s="2702"/>
      <c r="OJ38" s="2702"/>
      <c r="OK38" s="2702"/>
      <c r="OL38" s="2702"/>
      <c r="OM38" s="2702"/>
      <c r="ON38" s="2702"/>
      <c r="OO38" s="2702"/>
      <c r="OP38" s="2702"/>
      <c r="OQ38" s="2702"/>
      <c r="OR38" s="2702"/>
      <c r="OS38" s="2702"/>
      <c r="OT38" s="2702"/>
      <c r="OU38" s="2702"/>
      <c r="OV38" s="2702"/>
      <c r="OW38" s="2702"/>
      <c r="OX38" s="2702"/>
      <c r="OY38" s="2702"/>
      <c r="OZ38" s="2702"/>
      <c r="PA38" s="2702"/>
      <c r="PB38" s="2702"/>
      <c r="PC38" s="2702"/>
      <c r="PD38" s="2702"/>
      <c r="PE38" s="2702"/>
      <c r="PF38" s="2702"/>
      <c r="PG38" s="2702"/>
      <c r="PH38" s="2702"/>
      <c r="PI38" s="2702"/>
      <c r="PJ38" s="2702"/>
      <c r="PK38" s="2702"/>
      <c r="PL38" s="2702"/>
      <c r="PM38" s="2702"/>
      <c r="PN38" s="2702"/>
      <c r="PO38" s="2702"/>
      <c r="PP38" s="2702"/>
      <c r="PQ38" s="2702"/>
      <c r="PR38" s="2702"/>
      <c r="PS38" s="2702"/>
      <c r="PT38" s="2702"/>
      <c r="PU38" s="2702"/>
      <c r="PV38" s="2702"/>
      <c r="PW38" s="2702"/>
      <c r="PX38" s="2702"/>
      <c r="PY38" s="2702"/>
      <c r="PZ38" s="2702"/>
      <c r="QA38" s="2702"/>
      <c r="QB38" s="2702"/>
      <c r="QC38" s="2702"/>
      <c r="QD38" s="2702"/>
      <c r="QE38" s="2702"/>
      <c r="QF38" s="2702"/>
      <c r="QG38" s="2702"/>
      <c r="QH38" s="2702"/>
      <c r="QI38" s="2702"/>
      <c r="QJ38" s="2702"/>
      <c r="QK38" s="2702"/>
      <c r="QL38" s="2702"/>
      <c r="QM38" s="2702"/>
      <c r="QN38" s="2702"/>
      <c r="QO38" s="2702"/>
      <c r="QP38" s="2702"/>
      <c r="QQ38" s="2702"/>
      <c r="QR38" s="2702"/>
      <c r="QS38" s="2702"/>
      <c r="QT38" s="2702"/>
      <c r="QU38" s="2702"/>
      <c r="QV38" s="2702"/>
      <c r="QW38" s="2702"/>
      <c r="QX38" s="2702"/>
      <c r="QY38" s="2702"/>
      <c r="QZ38" s="2702"/>
      <c r="RA38" s="2702"/>
      <c r="RB38" s="2702"/>
      <c r="RC38" s="2702"/>
      <c r="RD38" s="2702"/>
      <c r="RE38" s="2702"/>
      <c r="RF38" s="2702"/>
      <c r="RG38" s="2702"/>
    </row>
    <row r="39" spans="1:475" ht="14.4" x14ac:dyDescent="0.3">
      <c r="A39" s="3209" t="s">
        <v>490</v>
      </c>
      <c r="B39" s="1534">
        <v>0</v>
      </c>
      <c r="C39" s="1534">
        <v>0</v>
      </c>
      <c r="D39" s="1534">
        <v>0</v>
      </c>
      <c r="E39" s="1534">
        <v>0</v>
      </c>
      <c r="F39" s="1534">
        <v>931</v>
      </c>
      <c r="G39" s="1534">
        <v>0</v>
      </c>
      <c r="H39" s="1534">
        <v>0</v>
      </c>
      <c r="I39" s="1534">
        <v>4</v>
      </c>
      <c r="J39" s="1534">
        <v>0</v>
      </c>
      <c r="K39" s="1534">
        <v>0</v>
      </c>
      <c r="L39" s="1534">
        <v>0</v>
      </c>
      <c r="M39" s="1534">
        <v>0</v>
      </c>
      <c r="N39" s="1534">
        <v>0</v>
      </c>
      <c r="O39" s="1534">
        <v>0</v>
      </c>
      <c r="P39" s="1534">
        <v>0</v>
      </c>
      <c r="Q39" s="1534">
        <v>0</v>
      </c>
      <c r="R39" s="1534">
        <v>0</v>
      </c>
      <c r="S39" s="1534">
        <v>0</v>
      </c>
      <c r="T39" s="1534">
        <v>0</v>
      </c>
      <c r="U39" s="1534">
        <v>0</v>
      </c>
      <c r="V39" s="1534">
        <v>0</v>
      </c>
      <c r="W39" s="1534">
        <v>0</v>
      </c>
      <c r="X39" s="1534">
        <v>0</v>
      </c>
      <c r="Y39" s="1534">
        <v>0</v>
      </c>
      <c r="Z39" s="1534">
        <v>0</v>
      </c>
      <c r="AA39" s="1534">
        <v>860</v>
      </c>
      <c r="AB39" s="1534">
        <v>0</v>
      </c>
      <c r="AC39" s="1534">
        <v>0</v>
      </c>
      <c r="AD39" s="1534">
        <v>0</v>
      </c>
      <c r="AE39" s="1534">
        <v>0</v>
      </c>
      <c r="AF39" s="1534">
        <v>0</v>
      </c>
      <c r="AG39" s="1534">
        <v>0</v>
      </c>
      <c r="AH39" s="1534">
        <v>0</v>
      </c>
      <c r="AI39" s="1534">
        <v>0</v>
      </c>
      <c r="AJ39" s="1534">
        <v>0</v>
      </c>
      <c r="AK39" s="1534">
        <v>0</v>
      </c>
      <c r="AL39" s="1534">
        <v>0</v>
      </c>
      <c r="AM39" s="1534">
        <v>0</v>
      </c>
      <c r="AN39" s="1534">
        <v>0</v>
      </c>
      <c r="AO39" s="1534">
        <v>0</v>
      </c>
      <c r="AP39" s="1534">
        <v>0</v>
      </c>
      <c r="AQ39" s="1534">
        <v>1</v>
      </c>
      <c r="AR39" s="1534">
        <v>0</v>
      </c>
      <c r="AS39" s="1534">
        <v>0</v>
      </c>
      <c r="AT39" s="1534">
        <v>0</v>
      </c>
      <c r="AU39" s="1534">
        <v>896</v>
      </c>
      <c r="AV39" s="1534">
        <v>0</v>
      </c>
      <c r="AW39" s="1534">
        <v>0</v>
      </c>
      <c r="AX39" s="1534">
        <v>0</v>
      </c>
      <c r="AY39" s="1534">
        <v>0</v>
      </c>
      <c r="AZ39" s="1534">
        <v>0</v>
      </c>
      <c r="BA39" s="1534">
        <v>0</v>
      </c>
      <c r="BB39" s="1534">
        <v>0</v>
      </c>
      <c r="BC39" s="1534">
        <v>0</v>
      </c>
      <c r="BD39" s="1534">
        <v>0</v>
      </c>
      <c r="BE39" s="1534">
        <v>0</v>
      </c>
      <c r="BF39" s="1534">
        <v>0</v>
      </c>
      <c r="BG39" s="1534">
        <v>0</v>
      </c>
      <c r="BH39" s="1534">
        <v>0</v>
      </c>
      <c r="BI39" s="1534">
        <v>0</v>
      </c>
      <c r="BJ39" s="1534">
        <v>0</v>
      </c>
      <c r="BK39" s="1534">
        <v>0</v>
      </c>
      <c r="BL39" s="1534">
        <v>0</v>
      </c>
      <c r="BM39" s="1534">
        <v>0</v>
      </c>
      <c r="BN39" s="1534">
        <v>0</v>
      </c>
      <c r="BO39" s="1534">
        <v>0</v>
      </c>
      <c r="BP39" s="1534">
        <v>0</v>
      </c>
      <c r="BQ39" s="1534">
        <v>0</v>
      </c>
      <c r="BR39" s="1534">
        <v>842</v>
      </c>
      <c r="BS39" s="1534">
        <v>0</v>
      </c>
      <c r="BT39" s="1534">
        <v>0</v>
      </c>
      <c r="BU39" s="1534">
        <v>0</v>
      </c>
      <c r="BV39" s="1534">
        <v>0</v>
      </c>
      <c r="BW39" s="1534">
        <v>0</v>
      </c>
      <c r="BX39" s="1534">
        <v>0</v>
      </c>
      <c r="BY39" s="1534">
        <v>0</v>
      </c>
      <c r="BZ39" s="1534">
        <v>64</v>
      </c>
      <c r="CA39" s="1534">
        <v>0</v>
      </c>
      <c r="CB39" s="1534">
        <v>0</v>
      </c>
      <c r="CC39" s="1534">
        <v>0</v>
      </c>
      <c r="CD39" s="1534">
        <v>0</v>
      </c>
      <c r="CE39" s="1534">
        <v>0</v>
      </c>
      <c r="CF39" s="1534">
        <v>0</v>
      </c>
      <c r="CG39" s="1534">
        <v>0</v>
      </c>
      <c r="CH39" s="1534">
        <v>0</v>
      </c>
      <c r="CI39" s="1534">
        <v>0</v>
      </c>
      <c r="CJ39" s="1534">
        <v>0</v>
      </c>
      <c r="CK39" s="1534">
        <v>0</v>
      </c>
      <c r="CL39" s="1534">
        <v>0</v>
      </c>
      <c r="CM39" s="1534">
        <v>0</v>
      </c>
      <c r="CN39" s="1534">
        <v>847</v>
      </c>
      <c r="CO39" s="1534">
        <v>0</v>
      </c>
      <c r="CP39" s="1534">
        <v>0</v>
      </c>
      <c r="CQ39" s="1534">
        <v>0</v>
      </c>
      <c r="CR39" s="1534">
        <v>0</v>
      </c>
      <c r="CS39" s="1534">
        <v>0</v>
      </c>
      <c r="CT39" s="1534">
        <v>0</v>
      </c>
      <c r="CU39" s="1534">
        <v>0</v>
      </c>
      <c r="CV39" s="1534">
        <v>0</v>
      </c>
      <c r="CW39" s="1534">
        <v>0</v>
      </c>
      <c r="CX39" s="1534">
        <v>0</v>
      </c>
      <c r="CY39" s="1534">
        <v>0</v>
      </c>
      <c r="CZ39" s="1534">
        <v>0</v>
      </c>
      <c r="DA39" s="1534">
        <v>0</v>
      </c>
      <c r="DB39" s="1534">
        <v>0</v>
      </c>
      <c r="DC39" s="1534">
        <v>0</v>
      </c>
      <c r="DD39" s="1534">
        <v>0</v>
      </c>
      <c r="DE39" s="1534">
        <v>0</v>
      </c>
      <c r="DF39" s="1534">
        <v>0</v>
      </c>
      <c r="DG39" s="1534">
        <v>0</v>
      </c>
      <c r="DH39" s="1534">
        <v>0</v>
      </c>
      <c r="DI39" s="1534">
        <v>943</v>
      </c>
      <c r="DJ39" s="1534">
        <v>0</v>
      </c>
      <c r="DK39" s="1534">
        <v>0</v>
      </c>
      <c r="DL39" s="1534">
        <v>0</v>
      </c>
      <c r="DM39" s="1534">
        <v>0</v>
      </c>
      <c r="DN39" s="1534">
        <v>0</v>
      </c>
      <c r="DO39" s="1534">
        <v>0</v>
      </c>
      <c r="DP39" s="1534">
        <v>0</v>
      </c>
      <c r="DQ39" s="1534">
        <v>0</v>
      </c>
      <c r="DR39" s="1534">
        <v>0</v>
      </c>
      <c r="DS39" s="1534">
        <v>0</v>
      </c>
      <c r="DT39" s="1534">
        <v>0</v>
      </c>
      <c r="DU39" s="1534">
        <v>0</v>
      </c>
      <c r="DV39" s="1534">
        <v>0</v>
      </c>
      <c r="DW39" s="1534">
        <v>0</v>
      </c>
      <c r="DX39" s="1534">
        <v>0</v>
      </c>
      <c r="DY39" s="1534">
        <v>0</v>
      </c>
      <c r="DZ39" s="1534">
        <v>0</v>
      </c>
      <c r="EA39" s="1534">
        <v>0</v>
      </c>
      <c r="EB39" s="1534">
        <v>0</v>
      </c>
      <c r="EC39" s="1534">
        <v>0</v>
      </c>
      <c r="ED39" s="1534">
        <v>0</v>
      </c>
      <c r="EE39" s="1534">
        <v>0</v>
      </c>
      <c r="EF39" s="1534">
        <v>0</v>
      </c>
      <c r="EG39" s="1534">
        <v>0</v>
      </c>
      <c r="EH39" s="1534">
        <v>0</v>
      </c>
      <c r="EI39" s="1534">
        <v>0</v>
      </c>
      <c r="EJ39" s="1534">
        <v>0</v>
      </c>
      <c r="EK39" s="1534">
        <v>0</v>
      </c>
      <c r="EL39" s="1534">
        <v>0</v>
      </c>
      <c r="EM39" s="1534">
        <v>4</v>
      </c>
      <c r="EN39" s="1534">
        <v>0</v>
      </c>
      <c r="EO39" s="1534">
        <v>0</v>
      </c>
      <c r="EP39" s="1534">
        <v>0</v>
      </c>
      <c r="EQ39" s="1534">
        <v>0</v>
      </c>
      <c r="ER39" s="1534">
        <v>0</v>
      </c>
      <c r="ES39" s="1534">
        <v>0</v>
      </c>
      <c r="ET39" s="1534">
        <v>0</v>
      </c>
      <c r="EU39" s="1534">
        <v>0</v>
      </c>
      <c r="EV39" s="1534">
        <v>0</v>
      </c>
      <c r="EW39" s="1534">
        <v>0</v>
      </c>
      <c r="EX39" s="1534">
        <v>0</v>
      </c>
      <c r="EY39" s="1534">
        <v>0</v>
      </c>
      <c r="EZ39" s="1534">
        <v>1002</v>
      </c>
      <c r="FA39" s="1534">
        <v>0</v>
      </c>
      <c r="FB39" s="1534">
        <v>0</v>
      </c>
      <c r="FC39" s="1534">
        <v>0</v>
      </c>
      <c r="FD39" s="1534">
        <v>0</v>
      </c>
      <c r="FE39" s="1534">
        <v>0</v>
      </c>
      <c r="FF39" s="1534">
        <v>0</v>
      </c>
      <c r="FG39" s="1534">
        <v>0</v>
      </c>
      <c r="FH39" s="1534">
        <v>0</v>
      </c>
      <c r="FI39" s="1534">
        <v>0</v>
      </c>
      <c r="FJ39" s="1534">
        <v>0</v>
      </c>
      <c r="FK39" s="1534">
        <v>0</v>
      </c>
      <c r="FL39" s="1534">
        <v>0</v>
      </c>
      <c r="FM39" s="1534">
        <v>0</v>
      </c>
      <c r="FN39" s="1534">
        <v>0</v>
      </c>
      <c r="FO39" s="1534">
        <v>0</v>
      </c>
      <c r="FP39" s="1534">
        <v>0</v>
      </c>
      <c r="FQ39" s="1534">
        <v>0</v>
      </c>
      <c r="FR39" s="1534">
        <v>0</v>
      </c>
      <c r="FS39" s="1534">
        <v>0</v>
      </c>
      <c r="FT39" s="1534">
        <v>0</v>
      </c>
      <c r="FU39" s="1534">
        <v>0</v>
      </c>
      <c r="FV39" s="1534">
        <v>1045</v>
      </c>
      <c r="FW39" s="1534">
        <v>0</v>
      </c>
      <c r="FX39" s="1534">
        <v>0</v>
      </c>
      <c r="FY39" s="1534">
        <v>0</v>
      </c>
      <c r="FZ39" s="1534">
        <v>0</v>
      </c>
      <c r="GA39" s="1534">
        <v>0</v>
      </c>
      <c r="GB39" s="1534">
        <v>0</v>
      </c>
      <c r="GC39" s="1534">
        <v>0</v>
      </c>
      <c r="GD39" s="1534">
        <v>0</v>
      </c>
      <c r="GE39" s="1534">
        <v>3</v>
      </c>
      <c r="GF39" s="1534">
        <v>0</v>
      </c>
      <c r="GG39" s="1534">
        <v>0</v>
      </c>
      <c r="GH39" s="1534">
        <v>0</v>
      </c>
      <c r="GI39" s="1534">
        <v>0</v>
      </c>
      <c r="GJ39" s="1534">
        <v>0</v>
      </c>
      <c r="GK39" s="1534">
        <v>0</v>
      </c>
      <c r="GL39" s="1534">
        <v>0</v>
      </c>
      <c r="GM39" s="1534">
        <v>0</v>
      </c>
      <c r="GN39" s="1534">
        <v>0</v>
      </c>
      <c r="GO39" s="1534">
        <v>0</v>
      </c>
      <c r="GP39" s="1534">
        <v>0</v>
      </c>
      <c r="GQ39" s="1534">
        <v>0</v>
      </c>
      <c r="GR39" s="1534">
        <v>0</v>
      </c>
      <c r="GS39" s="1534">
        <v>0</v>
      </c>
      <c r="GT39" s="1534">
        <v>0</v>
      </c>
      <c r="GU39" s="1534">
        <v>0</v>
      </c>
      <c r="GV39" s="1534">
        <v>0</v>
      </c>
      <c r="GW39" s="1534">
        <v>0</v>
      </c>
      <c r="GX39" s="1534">
        <v>0</v>
      </c>
      <c r="GY39" s="1534">
        <v>0</v>
      </c>
      <c r="GZ39" s="1534">
        <v>0</v>
      </c>
      <c r="HA39" s="1534">
        <v>0</v>
      </c>
      <c r="HB39" s="1534">
        <v>0</v>
      </c>
      <c r="HC39" s="1534">
        <v>0</v>
      </c>
      <c r="HD39" s="1534">
        <v>0</v>
      </c>
      <c r="HE39" s="1534">
        <v>0</v>
      </c>
      <c r="HF39" s="1534">
        <v>0</v>
      </c>
      <c r="HG39" s="1534">
        <v>0</v>
      </c>
      <c r="HH39" s="1534">
        <v>0</v>
      </c>
      <c r="HI39" s="1534">
        <v>0</v>
      </c>
      <c r="HJ39" s="1534">
        <v>0</v>
      </c>
      <c r="HK39" s="1534">
        <v>0</v>
      </c>
      <c r="HL39" s="1534">
        <v>0</v>
      </c>
      <c r="HM39" s="1534">
        <v>1052</v>
      </c>
      <c r="HN39" s="1534">
        <v>0</v>
      </c>
      <c r="HO39" s="1534">
        <v>0</v>
      </c>
      <c r="HP39" s="1534">
        <v>1</v>
      </c>
      <c r="HQ39" s="1534">
        <v>0</v>
      </c>
      <c r="HR39" s="1534">
        <v>0</v>
      </c>
      <c r="HS39" s="1534">
        <v>0</v>
      </c>
      <c r="HT39" s="1534">
        <v>0</v>
      </c>
      <c r="HU39" s="1534">
        <v>0</v>
      </c>
      <c r="HV39" s="1534">
        <v>0</v>
      </c>
      <c r="HW39" s="1534">
        <v>0</v>
      </c>
      <c r="HX39" s="1534">
        <v>0</v>
      </c>
      <c r="HY39" s="1534">
        <v>0</v>
      </c>
      <c r="HZ39" s="1534"/>
      <c r="IA39" s="1534">
        <v>0</v>
      </c>
      <c r="IB39" s="1534">
        <v>0</v>
      </c>
      <c r="IC39" s="1534">
        <v>0</v>
      </c>
      <c r="ID39" s="1534">
        <v>0</v>
      </c>
      <c r="IE39" s="1534">
        <v>0</v>
      </c>
      <c r="IF39" s="1534">
        <v>0</v>
      </c>
      <c r="IG39" s="1534">
        <v>0</v>
      </c>
      <c r="IH39" s="1534">
        <v>0</v>
      </c>
      <c r="II39" s="1534">
        <v>0</v>
      </c>
      <c r="IJ39" s="1534">
        <v>0</v>
      </c>
      <c r="IK39" s="1534">
        <v>0</v>
      </c>
      <c r="IL39" s="1534">
        <v>0</v>
      </c>
      <c r="IM39" s="1534">
        <v>0</v>
      </c>
      <c r="IN39" s="1534">
        <v>0</v>
      </c>
      <c r="IO39" s="1534">
        <v>0</v>
      </c>
      <c r="IP39" s="1534">
        <v>0</v>
      </c>
      <c r="IQ39" s="1534">
        <v>68</v>
      </c>
      <c r="IR39" s="1534">
        <v>0</v>
      </c>
      <c r="IS39" s="1534">
        <v>0</v>
      </c>
      <c r="IT39" s="1534">
        <v>0</v>
      </c>
      <c r="IU39" s="1534">
        <v>0</v>
      </c>
      <c r="IV39" s="1534">
        <v>0</v>
      </c>
      <c r="IW39" s="1534">
        <v>0</v>
      </c>
      <c r="IX39" s="1534">
        <v>0</v>
      </c>
      <c r="IY39" s="1534">
        <v>31</v>
      </c>
      <c r="IZ39" s="1534">
        <v>0</v>
      </c>
      <c r="JA39" s="1534">
        <v>0</v>
      </c>
      <c r="JB39" s="1534"/>
      <c r="JC39" s="1534">
        <v>0</v>
      </c>
      <c r="JD39" s="1534">
        <v>1335</v>
      </c>
      <c r="JE39" s="1534">
        <v>0</v>
      </c>
      <c r="JF39" s="1534">
        <v>0</v>
      </c>
      <c r="JG39" s="1534">
        <v>0</v>
      </c>
      <c r="JH39" s="1534">
        <v>0</v>
      </c>
      <c r="JI39" s="1534">
        <v>0</v>
      </c>
      <c r="JJ39" s="1534">
        <v>0</v>
      </c>
      <c r="JK39" s="1534">
        <v>0</v>
      </c>
      <c r="JL39" s="1534">
        <v>0</v>
      </c>
      <c r="JM39" s="1534">
        <v>0</v>
      </c>
      <c r="JN39" s="1534">
        <v>0</v>
      </c>
      <c r="JO39" s="1534">
        <v>0</v>
      </c>
      <c r="JP39" s="1534">
        <v>0</v>
      </c>
      <c r="JQ39" s="1534">
        <v>0</v>
      </c>
      <c r="JR39" s="1534">
        <v>0</v>
      </c>
      <c r="JS39" s="1534">
        <v>0</v>
      </c>
      <c r="JT39" s="1534">
        <v>0</v>
      </c>
      <c r="JU39" s="1534">
        <v>0</v>
      </c>
      <c r="JV39" s="1534">
        <v>0</v>
      </c>
      <c r="JW39" s="1534">
        <v>0</v>
      </c>
      <c r="JX39" s="1534">
        <v>0</v>
      </c>
      <c r="JY39" s="1534">
        <v>0</v>
      </c>
      <c r="JZ39" s="1534">
        <v>0</v>
      </c>
      <c r="KA39" s="1534">
        <v>0</v>
      </c>
      <c r="KB39" s="1534">
        <v>0</v>
      </c>
      <c r="KC39" s="1534">
        <v>0</v>
      </c>
      <c r="KD39" s="1534">
        <v>0</v>
      </c>
      <c r="KE39" s="1534">
        <v>0</v>
      </c>
      <c r="KF39" s="1534">
        <v>0</v>
      </c>
      <c r="KG39" s="1534">
        <v>0</v>
      </c>
      <c r="KH39" s="1534">
        <v>0</v>
      </c>
      <c r="KI39" s="1534">
        <v>0</v>
      </c>
      <c r="KJ39" s="1534">
        <v>0</v>
      </c>
      <c r="KK39" s="1534">
        <v>0</v>
      </c>
      <c r="KL39" s="1534">
        <v>0</v>
      </c>
      <c r="KM39" s="1534">
        <v>0</v>
      </c>
      <c r="KN39" s="1534">
        <v>0</v>
      </c>
      <c r="KO39" s="1534">
        <v>0</v>
      </c>
      <c r="KP39" s="1534">
        <v>0</v>
      </c>
      <c r="KQ39" s="1534">
        <v>0</v>
      </c>
      <c r="KR39" s="1534">
        <v>0</v>
      </c>
      <c r="KS39" s="1534">
        <v>986</v>
      </c>
      <c r="KT39" s="1534">
        <v>0</v>
      </c>
      <c r="KU39" s="1534">
        <v>0</v>
      </c>
      <c r="KV39" s="1534">
        <v>0</v>
      </c>
      <c r="KW39" s="1534">
        <v>0</v>
      </c>
      <c r="KX39" s="1534">
        <v>0</v>
      </c>
      <c r="KY39" s="1534">
        <v>0</v>
      </c>
      <c r="KZ39" s="1534">
        <v>0</v>
      </c>
      <c r="LA39" s="1534">
        <v>0</v>
      </c>
      <c r="LB39" s="1534">
        <v>0</v>
      </c>
      <c r="LC39" s="1534">
        <v>0</v>
      </c>
      <c r="LD39" s="1534">
        <v>0</v>
      </c>
      <c r="LE39" s="1534">
        <v>0</v>
      </c>
      <c r="LF39" s="1534">
        <v>0</v>
      </c>
      <c r="LG39" s="1534">
        <v>0</v>
      </c>
      <c r="LH39" s="1534">
        <v>0</v>
      </c>
      <c r="LI39" s="1534">
        <v>0</v>
      </c>
      <c r="LJ39" s="1534">
        <v>0</v>
      </c>
      <c r="LK39" s="1534">
        <v>0</v>
      </c>
      <c r="LL39" s="1534">
        <v>0</v>
      </c>
      <c r="LM39" s="1534">
        <v>0</v>
      </c>
      <c r="LN39" s="1534">
        <v>0</v>
      </c>
      <c r="LO39" s="1534">
        <v>0</v>
      </c>
      <c r="LP39" s="1534">
        <v>0</v>
      </c>
      <c r="LQ39" s="1534">
        <v>0</v>
      </c>
      <c r="LR39" s="1534">
        <v>0</v>
      </c>
      <c r="LS39" s="1534">
        <v>0</v>
      </c>
      <c r="LT39" s="1534">
        <v>0</v>
      </c>
      <c r="LU39" s="1534">
        <v>0</v>
      </c>
      <c r="LV39" s="1534">
        <v>0</v>
      </c>
      <c r="LW39" s="1534">
        <v>0</v>
      </c>
      <c r="LX39" s="1534">
        <v>0</v>
      </c>
      <c r="LY39" s="1534">
        <v>0</v>
      </c>
      <c r="LZ39" s="1534">
        <v>0</v>
      </c>
      <c r="MA39" s="1534">
        <v>0</v>
      </c>
      <c r="MB39" s="1534">
        <v>0</v>
      </c>
      <c r="MC39" s="1534">
        <v>0</v>
      </c>
      <c r="MD39" s="1534">
        <v>0</v>
      </c>
      <c r="ME39" s="1534">
        <v>0</v>
      </c>
      <c r="MF39" s="1534">
        <v>0</v>
      </c>
      <c r="MG39" s="1534">
        <v>0</v>
      </c>
      <c r="MH39" s="1534">
        <v>0</v>
      </c>
      <c r="MI39" s="1534">
        <v>0</v>
      </c>
      <c r="MJ39" s="1534">
        <v>0</v>
      </c>
      <c r="MK39" s="1534">
        <v>0</v>
      </c>
      <c r="ML39" s="1534">
        <v>0</v>
      </c>
      <c r="MM39" s="1534">
        <v>0</v>
      </c>
      <c r="MN39" s="1534">
        <v>0</v>
      </c>
      <c r="MO39" s="1534">
        <v>0</v>
      </c>
      <c r="MP39" s="1534">
        <v>0</v>
      </c>
      <c r="MQ39" s="1534">
        <v>0</v>
      </c>
      <c r="MR39" s="1534">
        <v>0</v>
      </c>
      <c r="MS39" s="1534">
        <v>0</v>
      </c>
      <c r="MT39" s="1534">
        <v>0</v>
      </c>
      <c r="MU39" s="1534">
        <v>0</v>
      </c>
      <c r="MV39" s="1534">
        <v>0</v>
      </c>
      <c r="MW39" s="1534">
        <v>0</v>
      </c>
      <c r="MX39" s="1534">
        <v>0</v>
      </c>
      <c r="MY39" s="1534">
        <v>0</v>
      </c>
      <c r="MZ39" s="1534">
        <v>0</v>
      </c>
      <c r="NA39" s="1534">
        <v>0</v>
      </c>
      <c r="NB39" s="1534">
        <v>0</v>
      </c>
      <c r="NC39" s="1534">
        <v>0</v>
      </c>
      <c r="ND39" s="1534">
        <v>0</v>
      </c>
      <c r="NE39" s="1534">
        <v>0</v>
      </c>
      <c r="NF39" s="1534">
        <v>0</v>
      </c>
      <c r="NG39" s="1534">
        <v>0</v>
      </c>
      <c r="NH39" s="1534">
        <v>0</v>
      </c>
      <c r="NI39" s="1534">
        <v>0</v>
      </c>
      <c r="NJ39" s="1534">
        <v>0</v>
      </c>
      <c r="NK39" s="1534">
        <v>0</v>
      </c>
      <c r="NL39" s="1534">
        <v>0</v>
      </c>
      <c r="NM39" s="1534">
        <v>0</v>
      </c>
      <c r="NN39" s="1534">
        <v>0</v>
      </c>
      <c r="NO39" s="1534">
        <v>0</v>
      </c>
      <c r="NP39" s="1534">
        <v>0</v>
      </c>
      <c r="NQ39" s="1534">
        <v>0</v>
      </c>
      <c r="NR39" s="1534">
        <v>0</v>
      </c>
      <c r="NS39" s="1534">
        <v>0</v>
      </c>
      <c r="NT39" s="1534">
        <v>0</v>
      </c>
      <c r="NU39" s="1534">
        <v>0</v>
      </c>
      <c r="NV39" s="1534">
        <v>0</v>
      </c>
      <c r="NW39" s="1534">
        <v>0</v>
      </c>
      <c r="NX39" s="1534">
        <v>0</v>
      </c>
      <c r="NY39" s="1534">
        <v>0</v>
      </c>
      <c r="NZ39" s="1534">
        <v>0</v>
      </c>
      <c r="OA39" s="1534">
        <v>0</v>
      </c>
      <c r="OB39" s="1534">
        <v>0</v>
      </c>
      <c r="OC39" s="1534">
        <v>0</v>
      </c>
      <c r="OD39" s="1534">
        <v>0</v>
      </c>
      <c r="OE39" s="1534">
        <v>0</v>
      </c>
      <c r="OF39" s="1534">
        <v>0</v>
      </c>
      <c r="OG39" s="1534">
        <v>0</v>
      </c>
      <c r="OH39" s="1534">
        <v>0</v>
      </c>
      <c r="OI39" s="1534">
        <v>0</v>
      </c>
      <c r="OJ39" s="1534">
        <v>0</v>
      </c>
      <c r="OK39" s="1534">
        <v>0</v>
      </c>
      <c r="OL39" s="1534">
        <v>0</v>
      </c>
      <c r="OM39" s="1534">
        <v>0</v>
      </c>
      <c r="ON39" s="1534">
        <v>0</v>
      </c>
      <c r="OO39" s="1534">
        <v>0</v>
      </c>
      <c r="OP39" s="1534">
        <v>0</v>
      </c>
      <c r="OQ39" s="1534">
        <v>0</v>
      </c>
      <c r="OR39" s="1534">
        <v>0</v>
      </c>
      <c r="OS39" s="1534">
        <v>0</v>
      </c>
      <c r="OT39" s="1534">
        <v>0</v>
      </c>
      <c r="OU39" s="1534">
        <v>0</v>
      </c>
      <c r="OV39" s="1534">
        <v>0</v>
      </c>
      <c r="OW39" s="1534">
        <v>0</v>
      </c>
      <c r="OX39" s="1534">
        <v>0</v>
      </c>
      <c r="OY39" s="1534">
        <v>0</v>
      </c>
      <c r="OZ39" s="1534">
        <v>0</v>
      </c>
      <c r="PA39" s="1534">
        <v>0</v>
      </c>
      <c r="PB39" s="1534">
        <v>0</v>
      </c>
      <c r="PC39" s="1534">
        <v>0</v>
      </c>
      <c r="PD39" s="1534">
        <v>0</v>
      </c>
      <c r="PE39" s="1534">
        <v>0</v>
      </c>
      <c r="PF39" s="1534">
        <v>0</v>
      </c>
      <c r="PG39" s="1534">
        <v>0</v>
      </c>
      <c r="PH39" s="1534">
        <v>0</v>
      </c>
      <c r="PI39" s="1534">
        <v>0</v>
      </c>
      <c r="PJ39" s="1534">
        <v>0</v>
      </c>
      <c r="PK39" s="1534">
        <v>0</v>
      </c>
      <c r="PL39" s="1534">
        <v>0</v>
      </c>
      <c r="PM39" s="1534">
        <v>0</v>
      </c>
      <c r="PN39" s="1534">
        <v>0</v>
      </c>
      <c r="PO39" s="1534">
        <v>0</v>
      </c>
      <c r="PP39" s="1534">
        <v>0</v>
      </c>
      <c r="PQ39" s="1534">
        <v>0</v>
      </c>
      <c r="PR39" s="1534">
        <v>0</v>
      </c>
      <c r="PS39" s="1534">
        <v>0</v>
      </c>
      <c r="PT39" s="1534">
        <v>0</v>
      </c>
      <c r="PU39" s="1534">
        <v>0</v>
      </c>
      <c r="PV39" s="1534">
        <v>0</v>
      </c>
      <c r="PW39" s="1534">
        <v>0</v>
      </c>
      <c r="PX39" s="1534">
        <v>0</v>
      </c>
      <c r="PY39" s="1534">
        <v>0</v>
      </c>
      <c r="PZ39" s="1534">
        <v>0</v>
      </c>
      <c r="QA39" s="1534">
        <v>0</v>
      </c>
      <c r="QB39" s="1534">
        <v>0</v>
      </c>
      <c r="QC39" s="1534">
        <v>0</v>
      </c>
      <c r="QD39" s="1534">
        <v>0</v>
      </c>
      <c r="QE39" s="1534">
        <v>0</v>
      </c>
      <c r="QF39" s="1534">
        <v>0</v>
      </c>
      <c r="QG39" s="1534">
        <v>0</v>
      </c>
      <c r="QH39" s="1534">
        <v>0</v>
      </c>
      <c r="QI39" s="1534">
        <v>0</v>
      </c>
      <c r="QJ39" s="1534">
        <v>0</v>
      </c>
      <c r="QK39" s="1534">
        <v>0</v>
      </c>
      <c r="QL39" s="1534">
        <v>0</v>
      </c>
      <c r="QM39" s="1534">
        <v>0</v>
      </c>
      <c r="QN39" s="1534">
        <v>0</v>
      </c>
      <c r="QO39" s="1534">
        <v>0</v>
      </c>
      <c r="QP39" s="1534">
        <v>0</v>
      </c>
      <c r="QQ39" s="1534">
        <v>0</v>
      </c>
      <c r="QR39" s="1534">
        <v>0</v>
      </c>
      <c r="QS39" s="1534">
        <v>0</v>
      </c>
      <c r="QT39" s="1534">
        <v>0</v>
      </c>
      <c r="QU39" s="1534">
        <v>0</v>
      </c>
      <c r="QV39" s="1534">
        <v>0</v>
      </c>
      <c r="QW39" s="1534">
        <v>0</v>
      </c>
      <c r="QX39" s="1534">
        <v>0</v>
      </c>
      <c r="QY39" s="1534">
        <v>0</v>
      </c>
      <c r="QZ39" s="1534">
        <v>0</v>
      </c>
      <c r="RA39" s="1534">
        <v>0</v>
      </c>
      <c r="RB39" s="1534">
        <v>0</v>
      </c>
      <c r="RC39" s="1534">
        <v>0</v>
      </c>
      <c r="RD39" s="1534">
        <v>0</v>
      </c>
      <c r="RE39" s="1534">
        <v>0</v>
      </c>
      <c r="RF39" s="1534">
        <v>0</v>
      </c>
      <c r="RG39" s="1534">
        <v>0</v>
      </c>
    </row>
    <row r="40" spans="1:475" ht="14.4" x14ac:dyDescent="0.3">
      <c r="A40" s="3129" t="s">
        <v>451</v>
      </c>
      <c r="B40" s="1534">
        <v>0</v>
      </c>
      <c r="C40" s="1534">
        <v>0</v>
      </c>
      <c r="D40" s="1534">
        <v>0</v>
      </c>
      <c r="E40" s="1534">
        <v>3</v>
      </c>
      <c r="F40" s="1534">
        <v>0</v>
      </c>
      <c r="G40" s="1534">
        <v>0</v>
      </c>
      <c r="H40" s="1534">
        <v>0</v>
      </c>
      <c r="I40" s="1534">
        <v>0</v>
      </c>
      <c r="J40" s="1534">
        <v>0</v>
      </c>
      <c r="K40" s="1534">
        <v>0</v>
      </c>
      <c r="L40" s="1534">
        <v>0</v>
      </c>
      <c r="M40" s="1534">
        <v>0</v>
      </c>
      <c r="N40" s="1534">
        <v>0</v>
      </c>
      <c r="O40" s="1534">
        <v>0</v>
      </c>
      <c r="P40" s="1534">
        <v>3</v>
      </c>
      <c r="Q40" s="1534">
        <v>0</v>
      </c>
      <c r="R40" s="1534">
        <v>0</v>
      </c>
      <c r="S40" s="1534">
        <v>0</v>
      </c>
      <c r="T40" s="1534">
        <v>0</v>
      </c>
      <c r="U40" s="1534">
        <v>0</v>
      </c>
      <c r="V40" s="1534">
        <v>0</v>
      </c>
      <c r="W40" s="1534">
        <v>0</v>
      </c>
      <c r="X40" s="1534">
        <v>0</v>
      </c>
      <c r="Y40" s="1534">
        <v>0</v>
      </c>
      <c r="Z40" s="1534">
        <v>23</v>
      </c>
      <c r="AA40" s="1534">
        <v>0</v>
      </c>
      <c r="AB40" s="1534">
        <v>0</v>
      </c>
      <c r="AC40" s="1534">
        <v>0</v>
      </c>
      <c r="AD40" s="1534">
        <v>0</v>
      </c>
      <c r="AE40" s="1534">
        <v>0</v>
      </c>
      <c r="AF40" s="1534">
        <v>0</v>
      </c>
      <c r="AG40" s="1534">
        <v>0</v>
      </c>
      <c r="AH40" s="1534">
        <v>0</v>
      </c>
      <c r="AI40" s="1534">
        <v>0</v>
      </c>
      <c r="AJ40" s="1534">
        <v>0</v>
      </c>
      <c r="AK40" s="1534">
        <v>2</v>
      </c>
      <c r="AL40" s="1534">
        <v>0</v>
      </c>
      <c r="AM40" s="1534">
        <v>0</v>
      </c>
      <c r="AN40" s="1534">
        <v>3</v>
      </c>
      <c r="AO40" s="1534">
        <v>0</v>
      </c>
      <c r="AP40" s="1534">
        <v>0</v>
      </c>
      <c r="AQ40" s="1534">
        <v>0</v>
      </c>
      <c r="AR40" s="1534">
        <v>0</v>
      </c>
      <c r="AS40" s="1534">
        <v>0</v>
      </c>
      <c r="AT40" s="1534">
        <v>0</v>
      </c>
      <c r="AU40" s="1534">
        <v>0</v>
      </c>
      <c r="AV40" s="1534">
        <v>0</v>
      </c>
      <c r="AW40" s="1534">
        <v>0</v>
      </c>
      <c r="AX40" s="1534">
        <v>0</v>
      </c>
      <c r="AY40" s="1534">
        <v>0</v>
      </c>
      <c r="AZ40" s="1534">
        <v>0</v>
      </c>
      <c r="BA40" s="1534">
        <v>0</v>
      </c>
      <c r="BB40" s="1534">
        <v>0</v>
      </c>
      <c r="BC40" s="1534">
        <v>0</v>
      </c>
      <c r="BD40" s="1534">
        <v>83</v>
      </c>
      <c r="BE40" s="1534">
        <v>0</v>
      </c>
      <c r="BF40" s="1534">
        <v>0</v>
      </c>
      <c r="BG40" s="1534">
        <v>0</v>
      </c>
      <c r="BH40" s="1534">
        <v>0</v>
      </c>
      <c r="BI40" s="1534">
        <v>0</v>
      </c>
      <c r="BJ40" s="1534">
        <v>0</v>
      </c>
      <c r="BK40" s="1534">
        <v>0</v>
      </c>
      <c r="BL40" s="1534">
        <v>0</v>
      </c>
      <c r="BM40" s="1534">
        <v>0</v>
      </c>
      <c r="BN40" s="1534">
        <v>0</v>
      </c>
      <c r="BO40" s="1534">
        <v>0</v>
      </c>
      <c r="BP40" s="1534">
        <v>0</v>
      </c>
      <c r="BQ40" s="1534">
        <v>0</v>
      </c>
      <c r="BR40" s="1534">
        <v>0</v>
      </c>
      <c r="BS40" s="1534">
        <v>0</v>
      </c>
      <c r="BT40" s="1534">
        <v>0</v>
      </c>
      <c r="BU40" s="1534">
        <v>0</v>
      </c>
      <c r="BV40" s="1534">
        <v>0</v>
      </c>
      <c r="BW40" s="1534">
        <v>0</v>
      </c>
      <c r="BX40" s="1534">
        <v>0</v>
      </c>
      <c r="BY40" s="1534">
        <v>0</v>
      </c>
      <c r="BZ40" s="1534">
        <v>0</v>
      </c>
      <c r="CA40" s="1534">
        <v>0</v>
      </c>
      <c r="CB40" s="1534">
        <v>3</v>
      </c>
      <c r="CC40" s="1534">
        <v>3</v>
      </c>
      <c r="CD40" s="1534">
        <v>0</v>
      </c>
      <c r="CE40" s="1534">
        <v>0</v>
      </c>
      <c r="CF40" s="1534">
        <v>0</v>
      </c>
      <c r="CG40" s="1534">
        <v>0</v>
      </c>
      <c r="CH40" s="1534">
        <v>0</v>
      </c>
      <c r="CI40" s="1534">
        <v>0</v>
      </c>
      <c r="CJ40" s="1534">
        <v>0</v>
      </c>
      <c r="CK40" s="1534">
        <v>0</v>
      </c>
      <c r="CL40" s="1534">
        <v>0</v>
      </c>
      <c r="CM40" s="1534">
        <v>0</v>
      </c>
      <c r="CN40" s="1534">
        <v>0</v>
      </c>
      <c r="CO40" s="1534">
        <v>0</v>
      </c>
      <c r="CP40" s="1534">
        <v>0</v>
      </c>
      <c r="CQ40" s="1534">
        <v>0</v>
      </c>
      <c r="CR40" s="1534">
        <v>0</v>
      </c>
      <c r="CS40" s="1534">
        <v>0</v>
      </c>
      <c r="CT40" s="1534">
        <v>67</v>
      </c>
      <c r="CU40" s="1534">
        <v>2</v>
      </c>
      <c r="CV40" s="1534">
        <v>0</v>
      </c>
      <c r="CW40" s="1534">
        <v>0</v>
      </c>
      <c r="CX40" s="1534">
        <v>0</v>
      </c>
      <c r="CY40" s="1534">
        <v>0</v>
      </c>
      <c r="CZ40" s="1534">
        <v>0</v>
      </c>
      <c r="DA40" s="1534">
        <v>0</v>
      </c>
      <c r="DB40" s="1534">
        <v>0</v>
      </c>
      <c r="DC40" s="1534">
        <v>0</v>
      </c>
      <c r="DD40" s="1534">
        <v>0</v>
      </c>
      <c r="DE40" s="1534">
        <v>0</v>
      </c>
      <c r="DF40" s="1534">
        <v>0</v>
      </c>
      <c r="DG40" s="1534">
        <v>0</v>
      </c>
      <c r="DH40" s="1534">
        <v>0</v>
      </c>
      <c r="DI40" s="1534">
        <v>0</v>
      </c>
      <c r="DJ40" s="1534">
        <v>0</v>
      </c>
      <c r="DK40" s="1534">
        <v>0</v>
      </c>
      <c r="DL40" s="1534">
        <v>0</v>
      </c>
      <c r="DM40" s="1534">
        <v>0</v>
      </c>
      <c r="DN40" s="1534">
        <v>0</v>
      </c>
      <c r="DO40" s="1534">
        <v>0</v>
      </c>
      <c r="DP40" s="1534">
        <v>0</v>
      </c>
      <c r="DQ40" s="1534">
        <v>0</v>
      </c>
      <c r="DR40" s="1534">
        <v>0</v>
      </c>
      <c r="DS40" s="1534">
        <v>0</v>
      </c>
      <c r="DT40" s="1534">
        <v>0</v>
      </c>
      <c r="DU40" s="1534">
        <v>0</v>
      </c>
      <c r="DV40" s="1534">
        <v>0</v>
      </c>
      <c r="DW40" s="1534">
        <v>0</v>
      </c>
      <c r="DX40" s="1534">
        <v>0</v>
      </c>
      <c r="DY40" s="1534">
        <v>0</v>
      </c>
      <c r="DZ40" s="1534">
        <v>0</v>
      </c>
      <c r="EA40" s="1534">
        <v>0</v>
      </c>
      <c r="EB40" s="1534">
        <v>0</v>
      </c>
      <c r="EC40" s="1534">
        <v>0</v>
      </c>
      <c r="ED40" s="1534">
        <v>0</v>
      </c>
      <c r="EE40" s="1534">
        <v>0</v>
      </c>
      <c r="EF40" s="1534">
        <v>0</v>
      </c>
      <c r="EG40" s="1534">
        <v>0</v>
      </c>
      <c r="EH40" s="1534">
        <v>0</v>
      </c>
      <c r="EI40" s="1534">
        <v>0</v>
      </c>
      <c r="EJ40" s="1534">
        <v>0</v>
      </c>
      <c r="EK40" s="1534">
        <v>1</v>
      </c>
      <c r="EL40" s="1534">
        <v>77</v>
      </c>
      <c r="EM40" s="1534">
        <v>0</v>
      </c>
      <c r="EN40" s="1534">
        <v>0</v>
      </c>
      <c r="EO40" s="1534">
        <v>0</v>
      </c>
      <c r="EP40" s="1534">
        <v>0</v>
      </c>
      <c r="EQ40" s="1534">
        <v>0</v>
      </c>
      <c r="ER40" s="1534">
        <v>0</v>
      </c>
      <c r="ES40" s="1534">
        <v>0</v>
      </c>
      <c r="ET40" s="1534">
        <v>0</v>
      </c>
      <c r="EU40" s="1534">
        <v>0</v>
      </c>
      <c r="EV40" s="1534">
        <v>0</v>
      </c>
      <c r="EW40" s="1534">
        <v>0</v>
      </c>
      <c r="EX40" s="1534">
        <v>0</v>
      </c>
      <c r="EY40" s="1534">
        <v>0</v>
      </c>
      <c r="EZ40" s="1534">
        <v>0</v>
      </c>
      <c r="FA40" s="1534">
        <v>0</v>
      </c>
      <c r="FB40" s="1534">
        <v>0</v>
      </c>
      <c r="FC40" s="1534">
        <v>0</v>
      </c>
      <c r="FD40" s="1534">
        <v>0</v>
      </c>
      <c r="FE40" s="1534">
        <v>0</v>
      </c>
      <c r="FF40" s="1534">
        <v>0</v>
      </c>
      <c r="FG40" s="1534">
        <v>0</v>
      </c>
      <c r="FH40" s="1534">
        <v>66</v>
      </c>
      <c r="FI40" s="1534">
        <v>0</v>
      </c>
      <c r="FJ40" s="1534">
        <v>0</v>
      </c>
      <c r="FK40" s="1534">
        <v>0</v>
      </c>
      <c r="FL40" s="1534">
        <v>0</v>
      </c>
      <c r="FM40" s="1534">
        <v>0</v>
      </c>
      <c r="FN40" s="1534">
        <v>0</v>
      </c>
      <c r="FO40" s="1534">
        <v>0</v>
      </c>
      <c r="FP40" s="1534">
        <v>0</v>
      </c>
      <c r="FQ40" s="1534">
        <v>0</v>
      </c>
      <c r="FR40" s="1534">
        <v>0</v>
      </c>
      <c r="FS40" s="1534">
        <v>0</v>
      </c>
      <c r="FT40" s="1534">
        <v>0</v>
      </c>
      <c r="FU40" s="1534">
        <v>0</v>
      </c>
      <c r="FV40" s="1534">
        <v>0</v>
      </c>
      <c r="FW40" s="1534">
        <v>0</v>
      </c>
      <c r="FX40" s="1534">
        <v>0</v>
      </c>
      <c r="FY40" s="1534">
        <v>0</v>
      </c>
      <c r="FZ40" s="1534">
        <v>0</v>
      </c>
      <c r="GA40" s="1534">
        <v>0</v>
      </c>
      <c r="GB40" s="1534">
        <v>0</v>
      </c>
      <c r="GC40" s="1534">
        <v>0</v>
      </c>
      <c r="GD40" s="1534">
        <v>85</v>
      </c>
      <c r="GE40" s="1534">
        <v>0</v>
      </c>
      <c r="GF40" s="1534">
        <v>0</v>
      </c>
      <c r="GG40" s="1534">
        <v>0</v>
      </c>
      <c r="GH40" s="1534">
        <v>0</v>
      </c>
      <c r="GI40" s="1534">
        <v>0</v>
      </c>
      <c r="GJ40" s="1534">
        <v>0</v>
      </c>
      <c r="GK40" s="1534">
        <v>0</v>
      </c>
      <c r="GL40" s="1534">
        <v>0</v>
      </c>
      <c r="GM40" s="1534">
        <v>0</v>
      </c>
      <c r="GN40" s="1534">
        <v>0</v>
      </c>
      <c r="GO40" s="1534">
        <v>0</v>
      </c>
      <c r="GP40" s="1534">
        <v>0</v>
      </c>
      <c r="GQ40" s="1534">
        <v>0</v>
      </c>
      <c r="GR40" s="1534">
        <v>0</v>
      </c>
      <c r="GS40" s="1534">
        <v>0</v>
      </c>
      <c r="GT40" s="1534">
        <v>0</v>
      </c>
      <c r="GU40" s="1534">
        <v>0</v>
      </c>
      <c r="GV40" s="1534">
        <v>0</v>
      </c>
      <c r="GW40" s="1534">
        <v>0</v>
      </c>
      <c r="GX40" s="1534">
        <v>0</v>
      </c>
      <c r="GY40" s="1534">
        <v>0</v>
      </c>
      <c r="GZ40" s="1534">
        <v>0</v>
      </c>
      <c r="HA40" s="1534">
        <v>0</v>
      </c>
      <c r="HB40" s="1534">
        <v>0</v>
      </c>
      <c r="HC40" s="1534">
        <v>0</v>
      </c>
      <c r="HD40" s="1534">
        <v>0</v>
      </c>
      <c r="HE40" s="1534">
        <v>0</v>
      </c>
      <c r="HF40" s="1534">
        <v>0</v>
      </c>
      <c r="HG40" s="1534">
        <v>0</v>
      </c>
      <c r="HH40" s="1534">
        <v>0</v>
      </c>
      <c r="HI40" s="1534">
        <v>0</v>
      </c>
      <c r="HJ40" s="1534">
        <v>0</v>
      </c>
      <c r="HK40" s="1534">
        <v>0</v>
      </c>
      <c r="HL40" s="1534">
        <v>0</v>
      </c>
      <c r="HM40" s="1534">
        <v>0</v>
      </c>
      <c r="HN40" s="1534">
        <v>0</v>
      </c>
      <c r="HO40" s="1534">
        <v>0</v>
      </c>
      <c r="HP40" s="1534">
        <v>0</v>
      </c>
      <c r="HQ40" s="1534">
        <v>0</v>
      </c>
      <c r="HR40" s="1534">
        <v>0</v>
      </c>
      <c r="HS40" s="1534">
        <v>0</v>
      </c>
      <c r="HT40" s="1534">
        <v>0</v>
      </c>
      <c r="HU40" s="1534">
        <v>0</v>
      </c>
      <c r="HV40" s="1534">
        <v>0</v>
      </c>
      <c r="HW40" s="1534">
        <v>0</v>
      </c>
      <c r="HX40" s="1534">
        <v>0</v>
      </c>
      <c r="HY40" s="1534">
        <v>0</v>
      </c>
      <c r="HZ40" s="1534"/>
      <c r="IA40" s="1534">
        <v>0</v>
      </c>
      <c r="IB40" s="1534">
        <v>0</v>
      </c>
      <c r="IC40" s="1534">
        <v>0</v>
      </c>
      <c r="ID40" s="1534">
        <v>0</v>
      </c>
      <c r="IE40" s="1534">
        <v>0</v>
      </c>
      <c r="IF40" s="1534">
        <v>0</v>
      </c>
      <c r="IG40" s="1534">
        <v>0</v>
      </c>
      <c r="IH40" s="1534">
        <v>0</v>
      </c>
      <c r="II40" s="1534">
        <v>0</v>
      </c>
      <c r="IJ40" s="1534">
        <v>0</v>
      </c>
      <c r="IK40" s="1534">
        <v>0</v>
      </c>
      <c r="IL40" s="1534">
        <v>0</v>
      </c>
      <c r="IM40" s="1534">
        <v>0</v>
      </c>
      <c r="IN40" s="1534">
        <v>0</v>
      </c>
      <c r="IO40" s="1534">
        <v>0</v>
      </c>
      <c r="IP40" s="1534">
        <v>0</v>
      </c>
      <c r="IQ40" s="1534">
        <v>0</v>
      </c>
      <c r="IR40" s="1534">
        <v>0</v>
      </c>
      <c r="IS40" s="1534">
        <v>0</v>
      </c>
      <c r="IT40" s="1534">
        <v>0</v>
      </c>
      <c r="IU40" s="1534">
        <v>0</v>
      </c>
      <c r="IV40" s="1534">
        <v>0</v>
      </c>
      <c r="IW40" s="1534">
        <v>0</v>
      </c>
      <c r="IX40" s="1534">
        <v>0</v>
      </c>
      <c r="IY40" s="1534">
        <v>0</v>
      </c>
      <c r="IZ40" s="1534">
        <v>0</v>
      </c>
      <c r="JA40" s="1534">
        <v>0</v>
      </c>
      <c r="JB40" s="1534"/>
      <c r="JC40" s="1534">
        <v>0</v>
      </c>
      <c r="JD40" s="1534">
        <v>0</v>
      </c>
      <c r="JE40" s="1534">
        <v>0</v>
      </c>
      <c r="JF40" s="1534">
        <v>0</v>
      </c>
      <c r="JG40" s="1534">
        <v>0</v>
      </c>
      <c r="JH40" s="1534">
        <v>0</v>
      </c>
      <c r="JI40" s="1534">
        <v>0</v>
      </c>
      <c r="JJ40" s="1534">
        <v>97</v>
      </c>
      <c r="JK40" s="1534">
        <v>0</v>
      </c>
      <c r="JL40" s="1534">
        <v>0</v>
      </c>
      <c r="JM40" s="1534">
        <v>0</v>
      </c>
      <c r="JN40" s="1534">
        <v>0</v>
      </c>
      <c r="JO40" s="1534">
        <v>0</v>
      </c>
      <c r="JP40" s="1534">
        <v>0</v>
      </c>
      <c r="JQ40" s="1534">
        <v>0</v>
      </c>
      <c r="JR40" s="1534">
        <v>0</v>
      </c>
      <c r="JS40" s="1534">
        <v>0</v>
      </c>
      <c r="JT40" s="1534">
        <v>0</v>
      </c>
      <c r="JU40" s="1534">
        <v>0</v>
      </c>
      <c r="JV40" s="1534">
        <v>0</v>
      </c>
      <c r="JW40" s="1534">
        <v>0</v>
      </c>
      <c r="JX40" s="1534">
        <v>0</v>
      </c>
      <c r="JY40" s="1534">
        <v>0</v>
      </c>
      <c r="JZ40" s="1534">
        <v>0</v>
      </c>
      <c r="KA40" s="1534">
        <v>0</v>
      </c>
      <c r="KB40" s="1534">
        <v>0</v>
      </c>
      <c r="KC40" s="1534">
        <v>0</v>
      </c>
      <c r="KD40" s="1534">
        <v>0</v>
      </c>
      <c r="KE40" s="1534">
        <v>0</v>
      </c>
      <c r="KF40" s="1534">
        <v>0</v>
      </c>
      <c r="KG40" s="1534">
        <v>0</v>
      </c>
      <c r="KH40" s="1534">
        <v>0</v>
      </c>
      <c r="KI40" s="1534">
        <v>0</v>
      </c>
      <c r="KJ40" s="1534">
        <v>0</v>
      </c>
      <c r="KK40" s="1534">
        <v>0</v>
      </c>
      <c r="KL40" s="1534">
        <v>0</v>
      </c>
      <c r="KM40" s="1534">
        <v>0</v>
      </c>
      <c r="KN40" s="1534">
        <v>0</v>
      </c>
      <c r="KO40" s="1534">
        <v>0</v>
      </c>
      <c r="KP40" s="1534">
        <v>0</v>
      </c>
      <c r="KQ40" s="1534">
        <v>0</v>
      </c>
      <c r="KR40" s="1534">
        <v>0</v>
      </c>
      <c r="KS40" s="1534">
        <v>0</v>
      </c>
      <c r="KT40" s="1534">
        <v>0</v>
      </c>
      <c r="KU40" s="1534">
        <v>0</v>
      </c>
      <c r="KV40" s="1534">
        <v>0</v>
      </c>
      <c r="KW40" s="1534">
        <v>0</v>
      </c>
      <c r="KX40" s="1534">
        <v>0</v>
      </c>
      <c r="KY40" s="1534">
        <v>0</v>
      </c>
      <c r="KZ40" s="1534">
        <v>0</v>
      </c>
      <c r="LA40" s="1534">
        <v>0</v>
      </c>
      <c r="LB40" s="1534">
        <v>0</v>
      </c>
      <c r="LC40" s="1534">
        <v>0</v>
      </c>
      <c r="LD40" s="1534">
        <v>0</v>
      </c>
      <c r="LE40" s="1534">
        <v>0</v>
      </c>
      <c r="LF40" s="1534">
        <v>0</v>
      </c>
      <c r="LG40" s="1534">
        <v>0</v>
      </c>
      <c r="LH40" s="1534">
        <v>0</v>
      </c>
      <c r="LI40" s="1534">
        <v>0</v>
      </c>
      <c r="LJ40" s="1534">
        <v>0</v>
      </c>
      <c r="LK40" s="1534">
        <v>0</v>
      </c>
      <c r="LL40" s="1534">
        <v>0</v>
      </c>
      <c r="LM40" s="1534">
        <v>0</v>
      </c>
      <c r="LN40" s="1534">
        <v>0</v>
      </c>
      <c r="LO40" s="1534">
        <v>0</v>
      </c>
      <c r="LP40" s="1534">
        <v>0</v>
      </c>
      <c r="LQ40" s="1534">
        <v>0</v>
      </c>
      <c r="LR40" s="1534">
        <v>0</v>
      </c>
      <c r="LS40" s="1534">
        <v>0</v>
      </c>
      <c r="LT40" s="1534">
        <v>0</v>
      </c>
      <c r="LU40" s="1534">
        <v>0</v>
      </c>
      <c r="LV40" s="1534">
        <v>0</v>
      </c>
      <c r="LW40" s="1534">
        <v>0</v>
      </c>
      <c r="LX40" s="1534">
        <v>0</v>
      </c>
      <c r="LY40" s="1534">
        <v>0</v>
      </c>
      <c r="LZ40" s="1534">
        <v>0</v>
      </c>
      <c r="MA40" s="1534">
        <v>0</v>
      </c>
      <c r="MB40" s="1534">
        <v>0</v>
      </c>
      <c r="MC40" s="1534">
        <v>0</v>
      </c>
      <c r="MD40" s="1534">
        <v>0</v>
      </c>
      <c r="ME40" s="1534">
        <v>0</v>
      </c>
      <c r="MF40" s="1534">
        <v>0</v>
      </c>
      <c r="MG40" s="1534">
        <v>0</v>
      </c>
      <c r="MH40" s="1534">
        <v>0</v>
      </c>
      <c r="MI40" s="1534">
        <v>0</v>
      </c>
      <c r="MJ40" s="1534">
        <v>0</v>
      </c>
      <c r="MK40" s="1534">
        <v>0</v>
      </c>
      <c r="ML40" s="1534">
        <v>0</v>
      </c>
      <c r="MM40" s="1534">
        <v>0</v>
      </c>
      <c r="MN40" s="1534">
        <v>0</v>
      </c>
      <c r="MO40" s="1534">
        <v>0</v>
      </c>
      <c r="MP40" s="1534">
        <v>0</v>
      </c>
      <c r="MQ40" s="1534">
        <v>0</v>
      </c>
      <c r="MR40" s="1534">
        <v>0</v>
      </c>
      <c r="MS40" s="1534">
        <v>0</v>
      </c>
      <c r="MT40" s="1534">
        <v>0</v>
      </c>
      <c r="MU40" s="1534">
        <v>0</v>
      </c>
      <c r="MV40" s="1534">
        <v>0</v>
      </c>
      <c r="MW40" s="1534">
        <v>0</v>
      </c>
      <c r="MX40" s="1534">
        <v>0</v>
      </c>
      <c r="MY40" s="1534">
        <v>0</v>
      </c>
      <c r="MZ40" s="1534">
        <v>0</v>
      </c>
      <c r="NA40" s="1534">
        <v>0</v>
      </c>
      <c r="NB40" s="1534">
        <v>0</v>
      </c>
      <c r="NC40" s="1534">
        <v>0</v>
      </c>
      <c r="ND40" s="1534">
        <v>0</v>
      </c>
      <c r="NE40" s="1534">
        <v>0</v>
      </c>
      <c r="NF40" s="1534">
        <v>0</v>
      </c>
      <c r="NG40" s="1534">
        <v>0</v>
      </c>
      <c r="NH40" s="1534">
        <v>0</v>
      </c>
      <c r="NI40" s="1534">
        <v>0</v>
      </c>
      <c r="NJ40" s="1534">
        <v>0</v>
      </c>
      <c r="NK40" s="1534">
        <v>0</v>
      </c>
      <c r="NL40" s="1534">
        <v>0</v>
      </c>
      <c r="NM40" s="1534">
        <v>0</v>
      </c>
      <c r="NN40" s="1534">
        <v>0</v>
      </c>
      <c r="NO40" s="1534">
        <v>0</v>
      </c>
      <c r="NP40" s="1534">
        <v>0</v>
      </c>
      <c r="NQ40" s="1534">
        <v>0</v>
      </c>
      <c r="NR40" s="1534">
        <v>0</v>
      </c>
      <c r="NS40" s="1534">
        <v>0</v>
      </c>
      <c r="NT40" s="1534">
        <v>0</v>
      </c>
      <c r="NU40" s="1534">
        <v>0</v>
      </c>
      <c r="NV40" s="1534">
        <v>0</v>
      </c>
      <c r="NW40" s="1534">
        <v>0</v>
      </c>
      <c r="NX40" s="1534">
        <v>0</v>
      </c>
      <c r="NY40" s="1534">
        <v>0</v>
      </c>
      <c r="NZ40" s="1534">
        <v>0</v>
      </c>
      <c r="OA40" s="1534">
        <v>0</v>
      </c>
      <c r="OB40" s="1534">
        <v>0</v>
      </c>
      <c r="OC40" s="1534">
        <v>0</v>
      </c>
      <c r="OD40" s="1534">
        <v>0</v>
      </c>
      <c r="OE40" s="1534">
        <v>0</v>
      </c>
      <c r="OF40" s="1534">
        <v>0</v>
      </c>
      <c r="OG40" s="1534">
        <v>0</v>
      </c>
      <c r="OH40" s="1534">
        <v>0</v>
      </c>
      <c r="OI40" s="1534">
        <v>0</v>
      </c>
      <c r="OJ40" s="1534">
        <v>0</v>
      </c>
      <c r="OK40" s="1534">
        <v>0</v>
      </c>
      <c r="OL40" s="1534">
        <v>0</v>
      </c>
      <c r="OM40" s="1534">
        <v>0</v>
      </c>
      <c r="ON40" s="1534">
        <v>0</v>
      </c>
      <c r="OO40" s="1534">
        <v>0</v>
      </c>
      <c r="OP40" s="1534">
        <v>0</v>
      </c>
      <c r="OQ40" s="1534">
        <v>0</v>
      </c>
      <c r="OR40" s="1534">
        <v>0</v>
      </c>
      <c r="OS40" s="1534">
        <v>0</v>
      </c>
      <c r="OT40" s="1534">
        <v>0</v>
      </c>
      <c r="OU40" s="1534">
        <v>0</v>
      </c>
      <c r="OV40" s="1534">
        <v>0</v>
      </c>
      <c r="OW40" s="1534">
        <v>0</v>
      </c>
      <c r="OX40" s="1534">
        <v>0</v>
      </c>
      <c r="OY40" s="1534">
        <v>0</v>
      </c>
      <c r="OZ40" s="1534">
        <v>0</v>
      </c>
      <c r="PA40" s="1534">
        <v>0</v>
      </c>
      <c r="PB40" s="1534">
        <v>0</v>
      </c>
      <c r="PC40" s="1534">
        <v>0</v>
      </c>
      <c r="PD40" s="1534">
        <v>0</v>
      </c>
      <c r="PE40" s="1534">
        <v>0</v>
      </c>
      <c r="PF40" s="1534">
        <v>0</v>
      </c>
      <c r="PG40" s="1534">
        <v>0</v>
      </c>
      <c r="PH40" s="1534">
        <v>0</v>
      </c>
      <c r="PI40" s="1534">
        <v>0</v>
      </c>
      <c r="PJ40" s="1534">
        <v>0</v>
      </c>
      <c r="PK40" s="1534">
        <v>0</v>
      </c>
      <c r="PL40" s="1534">
        <v>0</v>
      </c>
      <c r="PM40" s="1534">
        <v>0</v>
      </c>
      <c r="PN40" s="1534">
        <v>0</v>
      </c>
      <c r="PO40" s="1534">
        <v>0</v>
      </c>
      <c r="PP40" s="1534">
        <v>0</v>
      </c>
      <c r="PQ40" s="1534">
        <v>0</v>
      </c>
      <c r="PR40" s="1534">
        <v>0</v>
      </c>
      <c r="PS40" s="1534">
        <v>0</v>
      </c>
      <c r="PT40" s="1534">
        <v>0</v>
      </c>
      <c r="PU40" s="1534">
        <v>0</v>
      </c>
      <c r="PV40" s="1534">
        <v>0</v>
      </c>
      <c r="PW40" s="1534">
        <v>0</v>
      </c>
      <c r="PX40" s="1534">
        <v>0</v>
      </c>
      <c r="PY40" s="1534">
        <v>0</v>
      </c>
      <c r="PZ40" s="1534">
        <v>0</v>
      </c>
      <c r="QA40" s="1534">
        <v>0</v>
      </c>
      <c r="QB40" s="1534">
        <v>0</v>
      </c>
      <c r="QC40" s="1534">
        <v>0</v>
      </c>
      <c r="QD40" s="1534">
        <v>0</v>
      </c>
      <c r="QE40" s="1534">
        <v>0</v>
      </c>
      <c r="QF40" s="1534">
        <v>0</v>
      </c>
      <c r="QG40" s="1534">
        <v>0</v>
      </c>
      <c r="QH40" s="1534">
        <v>0</v>
      </c>
      <c r="QI40" s="1534">
        <v>0</v>
      </c>
      <c r="QJ40" s="1534">
        <v>0</v>
      </c>
      <c r="QK40" s="1534">
        <v>0</v>
      </c>
      <c r="QL40" s="1534">
        <v>0</v>
      </c>
      <c r="QM40" s="1534">
        <v>0</v>
      </c>
      <c r="QN40" s="1534">
        <v>0</v>
      </c>
      <c r="QO40" s="1534">
        <v>0</v>
      </c>
      <c r="QP40" s="1534">
        <v>0</v>
      </c>
      <c r="QQ40" s="1534">
        <v>0</v>
      </c>
      <c r="QR40" s="1534">
        <v>0</v>
      </c>
      <c r="QS40" s="1534">
        <v>0</v>
      </c>
      <c r="QT40" s="1534">
        <v>0</v>
      </c>
      <c r="QU40" s="1534">
        <v>0</v>
      </c>
      <c r="QV40" s="1534">
        <v>0</v>
      </c>
      <c r="QW40" s="1534">
        <v>0</v>
      </c>
      <c r="QX40" s="1534">
        <v>0</v>
      </c>
      <c r="QY40" s="1534">
        <v>0</v>
      </c>
      <c r="QZ40" s="1534">
        <v>0</v>
      </c>
      <c r="RA40" s="1534">
        <v>0</v>
      </c>
      <c r="RB40" s="1534">
        <v>0</v>
      </c>
      <c r="RC40" s="1534">
        <v>0</v>
      </c>
      <c r="RD40" s="1534">
        <v>0</v>
      </c>
      <c r="RE40" s="1534">
        <v>0</v>
      </c>
      <c r="RF40" s="1534">
        <v>0</v>
      </c>
      <c r="RG40" s="1534">
        <v>0</v>
      </c>
    </row>
    <row r="41" spans="1:475" ht="14.4" x14ac:dyDescent="0.3">
      <c r="A41" s="3133" t="s">
        <v>450</v>
      </c>
      <c r="B41" s="1534">
        <v>1</v>
      </c>
      <c r="C41" s="1534">
        <v>2</v>
      </c>
      <c r="D41" s="1534">
        <v>2</v>
      </c>
      <c r="E41" s="1534">
        <v>0</v>
      </c>
      <c r="F41" s="1534">
        <v>1</v>
      </c>
      <c r="G41" s="1534">
        <v>0</v>
      </c>
      <c r="H41" s="1534">
        <v>0</v>
      </c>
      <c r="I41" s="1534">
        <v>4</v>
      </c>
      <c r="J41" s="1534">
        <v>1</v>
      </c>
      <c r="K41" s="1534">
        <v>0</v>
      </c>
      <c r="L41" s="1534">
        <v>0</v>
      </c>
      <c r="M41" s="1534">
        <v>1</v>
      </c>
      <c r="N41" s="1534">
        <v>9</v>
      </c>
      <c r="O41" s="1534">
        <v>4</v>
      </c>
      <c r="P41" s="1534">
        <v>3</v>
      </c>
      <c r="Q41" s="1534">
        <v>6</v>
      </c>
      <c r="R41" s="1534">
        <v>2</v>
      </c>
      <c r="S41" s="1534">
        <v>1</v>
      </c>
      <c r="T41" s="1534">
        <v>3</v>
      </c>
      <c r="U41" s="1534">
        <v>4</v>
      </c>
      <c r="V41" s="1534">
        <v>3</v>
      </c>
      <c r="W41" s="1534">
        <v>1</v>
      </c>
      <c r="X41" s="1534">
        <v>4</v>
      </c>
      <c r="Y41" s="1534">
        <v>2</v>
      </c>
      <c r="Z41" s="1534">
        <v>3</v>
      </c>
      <c r="AA41" s="1534">
        <v>7</v>
      </c>
      <c r="AB41" s="1534">
        <v>4</v>
      </c>
      <c r="AC41" s="1534">
        <v>2</v>
      </c>
      <c r="AD41" s="1534">
        <v>0</v>
      </c>
      <c r="AE41" s="1534">
        <v>0</v>
      </c>
      <c r="AF41" s="1534">
        <v>4</v>
      </c>
      <c r="AG41" s="1534">
        <v>3</v>
      </c>
      <c r="AH41" s="1534">
        <v>7</v>
      </c>
      <c r="AI41" s="1534">
        <v>7</v>
      </c>
      <c r="AJ41" s="1534">
        <v>6</v>
      </c>
      <c r="AK41" s="1534">
        <v>2</v>
      </c>
      <c r="AL41" s="1534">
        <v>9</v>
      </c>
      <c r="AM41" s="1534">
        <v>8</v>
      </c>
      <c r="AN41" s="1534">
        <v>0</v>
      </c>
      <c r="AO41" s="1534">
        <v>3</v>
      </c>
      <c r="AP41" s="1534">
        <v>5</v>
      </c>
      <c r="AQ41" s="1534">
        <v>6</v>
      </c>
      <c r="AR41" s="1534">
        <v>3</v>
      </c>
      <c r="AS41" s="1534">
        <v>2</v>
      </c>
      <c r="AT41" s="1534">
        <v>2</v>
      </c>
      <c r="AU41" s="1534">
        <v>1</v>
      </c>
      <c r="AV41" s="1534">
        <v>5</v>
      </c>
      <c r="AW41" s="1534">
        <v>5</v>
      </c>
      <c r="AX41" s="1534">
        <v>0</v>
      </c>
      <c r="AY41" s="1534">
        <v>2</v>
      </c>
      <c r="AZ41" s="1534">
        <v>2</v>
      </c>
      <c r="BA41" s="1534">
        <v>0</v>
      </c>
      <c r="BB41" s="1534">
        <v>5</v>
      </c>
      <c r="BC41" s="1534">
        <v>2</v>
      </c>
      <c r="BD41" s="1534">
        <v>2</v>
      </c>
      <c r="BE41" s="1534">
        <v>4</v>
      </c>
      <c r="BF41" s="1534">
        <v>2</v>
      </c>
      <c r="BG41" s="1534">
        <v>2</v>
      </c>
      <c r="BH41" s="1534">
        <v>1</v>
      </c>
      <c r="BI41" s="1534">
        <v>1</v>
      </c>
      <c r="BJ41" s="1534">
        <v>0</v>
      </c>
      <c r="BK41" s="1534">
        <v>1</v>
      </c>
      <c r="BL41" s="1534">
        <v>0</v>
      </c>
      <c r="BM41" s="1534">
        <v>0</v>
      </c>
      <c r="BN41" s="1534">
        <v>1</v>
      </c>
      <c r="BO41" s="1534">
        <v>2</v>
      </c>
      <c r="BP41" s="1534">
        <v>0</v>
      </c>
      <c r="BQ41" s="1534">
        <v>0</v>
      </c>
      <c r="BR41" s="1534">
        <v>2</v>
      </c>
      <c r="BS41" s="1534">
        <v>1</v>
      </c>
      <c r="BT41" s="1534">
        <v>1</v>
      </c>
      <c r="BU41" s="1534">
        <v>2</v>
      </c>
      <c r="BV41" s="1534">
        <v>0</v>
      </c>
      <c r="BW41" s="1534">
        <v>0</v>
      </c>
      <c r="BX41" s="1534">
        <v>1</v>
      </c>
      <c r="BY41" s="1534">
        <v>4</v>
      </c>
      <c r="BZ41" s="1534">
        <v>1</v>
      </c>
      <c r="CA41" s="1534">
        <v>0</v>
      </c>
      <c r="CB41" s="1534">
        <v>0</v>
      </c>
      <c r="CC41" s="1534">
        <v>0</v>
      </c>
      <c r="CD41" s="1534">
        <v>2</v>
      </c>
      <c r="CE41" s="1534">
        <v>0</v>
      </c>
      <c r="CF41" s="1534">
        <v>0</v>
      </c>
      <c r="CG41" s="1534">
        <v>1</v>
      </c>
      <c r="CH41" s="1534">
        <v>0</v>
      </c>
      <c r="CI41" s="1534">
        <v>3</v>
      </c>
      <c r="CJ41" s="1534">
        <v>1</v>
      </c>
      <c r="CK41" s="1534">
        <v>0</v>
      </c>
      <c r="CL41" s="1534">
        <v>3</v>
      </c>
      <c r="CM41" s="1534">
        <v>2</v>
      </c>
      <c r="CN41" s="1534">
        <v>4</v>
      </c>
      <c r="CO41" s="1534">
        <v>0</v>
      </c>
      <c r="CP41" s="1534">
        <v>1</v>
      </c>
      <c r="CQ41" s="1534">
        <v>2</v>
      </c>
      <c r="CR41" s="1534">
        <v>0</v>
      </c>
      <c r="CS41" s="1534">
        <v>1</v>
      </c>
      <c r="CT41" s="1534">
        <v>0</v>
      </c>
      <c r="CU41" s="1534">
        <v>0</v>
      </c>
      <c r="CV41" s="1534">
        <v>0</v>
      </c>
      <c r="CW41" s="1534">
        <v>2</v>
      </c>
      <c r="CX41" s="1534">
        <v>0</v>
      </c>
      <c r="CY41" s="1534">
        <v>2</v>
      </c>
      <c r="CZ41" s="1534">
        <v>0</v>
      </c>
      <c r="DA41" s="1534">
        <v>1</v>
      </c>
      <c r="DB41" s="1534">
        <v>0</v>
      </c>
      <c r="DC41" s="1534">
        <v>0</v>
      </c>
      <c r="DD41" s="1534">
        <v>0</v>
      </c>
      <c r="DE41" s="1534">
        <v>0</v>
      </c>
      <c r="DF41" s="1534">
        <v>1</v>
      </c>
      <c r="DG41" s="1534">
        <v>0</v>
      </c>
      <c r="DH41" s="1534">
        <v>0</v>
      </c>
      <c r="DI41" s="1534">
        <v>1</v>
      </c>
      <c r="DJ41" s="1534">
        <v>0</v>
      </c>
      <c r="DK41" s="1534">
        <v>2</v>
      </c>
      <c r="DL41" s="1534">
        <v>0</v>
      </c>
      <c r="DM41" s="1534">
        <v>1</v>
      </c>
      <c r="DN41" s="1534">
        <v>0</v>
      </c>
      <c r="DO41" s="1534">
        <v>0</v>
      </c>
      <c r="DP41" s="1534">
        <v>0</v>
      </c>
      <c r="DQ41" s="1534">
        <v>1</v>
      </c>
      <c r="DR41" s="1534">
        <v>1</v>
      </c>
      <c r="DS41" s="1534">
        <v>1</v>
      </c>
      <c r="DT41" s="1534">
        <v>2</v>
      </c>
      <c r="DU41" s="1534">
        <v>0</v>
      </c>
      <c r="DV41" s="1534">
        <v>0</v>
      </c>
      <c r="DW41" s="1534">
        <v>0</v>
      </c>
      <c r="DX41" s="1534">
        <v>0</v>
      </c>
      <c r="DY41" s="1534">
        <v>0</v>
      </c>
      <c r="DZ41" s="1534">
        <v>0</v>
      </c>
      <c r="EA41" s="1534">
        <v>0</v>
      </c>
      <c r="EB41" s="1534">
        <v>0</v>
      </c>
      <c r="EC41" s="1534">
        <v>5</v>
      </c>
      <c r="ED41" s="1534">
        <v>1</v>
      </c>
      <c r="EE41" s="1534">
        <v>1</v>
      </c>
      <c r="EF41" s="1534">
        <v>0</v>
      </c>
      <c r="EG41" s="1534">
        <v>1</v>
      </c>
      <c r="EH41" s="1534">
        <v>0</v>
      </c>
      <c r="EI41" s="1534">
        <v>0</v>
      </c>
      <c r="EJ41" s="1534">
        <v>0</v>
      </c>
      <c r="EK41" s="1534">
        <v>3</v>
      </c>
      <c r="EL41" s="1534">
        <v>0</v>
      </c>
      <c r="EM41" s="1534">
        <v>0</v>
      </c>
      <c r="EN41" s="1534">
        <v>0</v>
      </c>
      <c r="EO41" s="1534">
        <v>1</v>
      </c>
      <c r="EP41" s="1534">
        <v>0</v>
      </c>
      <c r="EQ41" s="1534">
        <v>0</v>
      </c>
      <c r="ER41" s="1534">
        <v>0</v>
      </c>
      <c r="ES41" s="1534">
        <v>0</v>
      </c>
      <c r="ET41" s="1534">
        <v>0</v>
      </c>
      <c r="EU41" s="1534">
        <v>1</v>
      </c>
      <c r="EV41" s="1534">
        <v>0</v>
      </c>
      <c r="EW41" s="1534">
        <v>0</v>
      </c>
      <c r="EX41" s="1534">
        <v>1</v>
      </c>
      <c r="EY41" s="1534">
        <v>1</v>
      </c>
      <c r="EZ41" s="1534">
        <v>0</v>
      </c>
      <c r="FA41" s="1534">
        <v>3</v>
      </c>
      <c r="FB41" s="1534">
        <v>1</v>
      </c>
      <c r="FC41" s="1534">
        <v>0</v>
      </c>
      <c r="FD41" s="1534">
        <v>0</v>
      </c>
      <c r="FE41" s="1534">
        <v>0</v>
      </c>
      <c r="FF41" s="1534">
        <v>0</v>
      </c>
      <c r="FG41" s="1534">
        <v>0</v>
      </c>
      <c r="FH41" s="1534">
        <v>0</v>
      </c>
      <c r="FI41" s="1534">
        <v>1</v>
      </c>
      <c r="FJ41" s="1534">
        <v>0</v>
      </c>
      <c r="FK41" s="1534">
        <v>1</v>
      </c>
      <c r="FL41" s="1534">
        <v>1</v>
      </c>
      <c r="FM41" s="1534">
        <v>1</v>
      </c>
      <c r="FN41" s="1534">
        <v>0</v>
      </c>
      <c r="FO41" s="1534">
        <v>0</v>
      </c>
      <c r="FP41" s="1534">
        <v>0</v>
      </c>
      <c r="FQ41" s="1534">
        <v>0</v>
      </c>
      <c r="FR41" s="1534">
        <v>0</v>
      </c>
      <c r="FS41" s="1534">
        <v>0</v>
      </c>
      <c r="FT41" s="1534">
        <v>0</v>
      </c>
      <c r="FU41" s="1534">
        <v>0</v>
      </c>
      <c r="FV41" s="1534">
        <v>0</v>
      </c>
      <c r="FW41" s="1534">
        <v>0</v>
      </c>
      <c r="FX41" s="1534">
        <v>0</v>
      </c>
      <c r="FY41" s="1534">
        <v>0</v>
      </c>
      <c r="FZ41" s="1534">
        <v>0</v>
      </c>
      <c r="GA41" s="1534">
        <v>0</v>
      </c>
      <c r="GB41" s="1534">
        <v>0</v>
      </c>
      <c r="GC41" s="1534">
        <v>0</v>
      </c>
      <c r="GD41" s="1534">
        <v>0</v>
      </c>
      <c r="GE41" s="1534">
        <v>2</v>
      </c>
      <c r="GF41" s="1534">
        <v>2</v>
      </c>
      <c r="GG41" s="1534">
        <v>0</v>
      </c>
      <c r="GH41" s="1534">
        <v>0</v>
      </c>
      <c r="GI41" s="1534">
        <v>0</v>
      </c>
      <c r="GJ41" s="1534">
        <v>0</v>
      </c>
      <c r="GK41" s="1534">
        <v>0</v>
      </c>
      <c r="GL41" s="1534">
        <v>0</v>
      </c>
      <c r="GM41" s="1534">
        <v>0</v>
      </c>
      <c r="GN41" s="1534">
        <v>0</v>
      </c>
      <c r="GO41" s="1534">
        <v>0</v>
      </c>
      <c r="GP41" s="1534">
        <v>0</v>
      </c>
      <c r="GQ41" s="1534">
        <v>0</v>
      </c>
      <c r="GR41" s="1534">
        <v>0</v>
      </c>
      <c r="GS41" s="1534">
        <v>0</v>
      </c>
      <c r="GT41" s="1534">
        <v>0</v>
      </c>
      <c r="GU41" s="1534">
        <v>0</v>
      </c>
      <c r="GV41" s="1534">
        <v>1</v>
      </c>
      <c r="GW41" s="1534">
        <v>1</v>
      </c>
      <c r="GX41" s="1534">
        <v>0</v>
      </c>
      <c r="GY41" s="1534">
        <v>0</v>
      </c>
      <c r="GZ41" s="1534">
        <v>0</v>
      </c>
      <c r="HA41" s="1534">
        <v>0</v>
      </c>
      <c r="HB41" s="1534">
        <v>0</v>
      </c>
      <c r="HC41" s="1534">
        <v>1</v>
      </c>
      <c r="HD41" s="1534">
        <v>0</v>
      </c>
      <c r="HE41" s="1534">
        <v>0</v>
      </c>
      <c r="HF41" s="1534">
        <v>0</v>
      </c>
      <c r="HG41" s="1534">
        <v>0</v>
      </c>
      <c r="HH41" s="1534">
        <v>0</v>
      </c>
      <c r="HI41" s="1534">
        <v>0</v>
      </c>
      <c r="HJ41" s="1534">
        <v>0</v>
      </c>
      <c r="HK41" s="1534">
        <v>0</v>
      </c>
      <c r="HL41" s="1534">
        <v>0</v>
      </c>
      <c r="HM41" s="1534">
        <v>0</v>
      </c>
      <c r="HN41" s="1534">
        <v>0</v>
      </c>
      <c r="HO41" s="1534">
        <v>0</v>
      </c>
      <c r="HP41" s="1534">
        <v>0</v>
      </c>
      <c r="HQ41" s="1534">
        <v>0</v>
      </c>
      <c r="HR41" s="1534">
        <v>0</v>
      </c>
      <c r="HS41" s="1534">
        <v>0</v>
      </c>
      <c r="HT41" s="1534">
        <v>0</v>
      </c>
      <c r="HU41" s="1534">
        <v>0</v>
      </c>
      <c r="HV41" s="1534">
        <v>4</v>
      </c>
      <c r="HW41" s="1534">
        <v>1</v>
      </c>
      <c r="HX41" s="1534">
        <v>0</v>
      </c>
      <c r="HY41" s="1534">
        <v>0</v>
      </c>
      <c r="HZ41" s="1534"/>
      <c r="IA41" s="1534">
        <v>0</v>
      </c>
      <c r="IB41" s="1534">
        <v>0</v>
      </c>
      <c r="IC41" s="1534">
        <v>0</v>
      </c>
      <c r="ID41" s="1534">
        <v>0</v>
      </c>
      <c r="IE41" s="1534">
        <v>0</v>
      </c>
      <c r="IF41" s="1534">
        <v>0</v>
      </c>
      <c r="IG41" s="1534">
        <v>0</v>
      </c>
      <c r="IH41" s="1534">
        <v>0</v>
      </c>
      <c r="II41" s="1534">
        <v>0</v>
      </c>
      <c r="IJ41" s="1534">
        <v>1</v>
      </c>
      <c r="IK41" s="1534">
        <v>0</v>
      </c>
      <c r="IL41" s="1534">
        <v>0</v>
      </c>
      <c r="IM41" s="1534">
        <v>1</v>
      </c>
      <c r="IN41" s="1534">
        <v>1</v>
      </c>
      <c r="IO41" s="1534">
        <v>0</v>
      </c>
      <c r="IP41" s="1534">
        <v>1</v>
      </c>
      <c r="IQ41" s="1534">
        <v>0</v>
      </c>
      <c r="IR41" s="1534">
        <v>0</v>
      </c>
      <c r="IS41" s="1534">
        <v>0</v>
      </c>
      <c r="IT41" s="1534">
        <v>0</v>
      </c>
      <c r="IU41" s="1534">
        <v>0</v>
      </c>
      <c r="IV41" s="1534">
        <v>0</v>
      </c>
      <c r="IW41" s="1534">
        <v>0</v>
      </c>
      <c r="IX41" s="1534">
        <v>0</v>
      </c>
      <c r="IY41" s="1534">
        <v>0</v>
      </c>
      <c r="IZ41" s="1534">
        <v>0</v>
      </c>
      <c r="JA41" s="1534">
        <v>0</v>
      </c>
      <c r="JB41" s="1534"/>
      <c r="JC41" s="1534">
        <v>0</v>
      </c>
      <c r="JD41" s="1534">
        <v>0</v>
      </c>
      <c r="JE41" s="1534">
        <v>0</v>
      </c>
      <c r="JF41" s="1534">
        <v>0</v>
      </c>
      <c r="JG41" s="1534">
        <v>0</v>
      </c>
      <c r="JH41" s="1534">
        <v>0</v>
      </c>
      <c r="JI41" s="1534">
        <v>0</v>
      </c>
      <c r="JJ41" s="1534">
        <v>0</v>
      </c>
      <c r="JK41" s="1534">
        <v>0</v>
      </c>
      <c r="JL41" s="1534">
        <v>0</v>
      </c>
      <c r="JM41" s="1534">
        <v>0</v>
      </c>
      <c r="JN41" s="1534">
        <v>0</v>
      </c>
      <c r="JO41" s="1534">
        <v>0</v>
      </c>
      <c r="JP41" s="1534">
        <v>0</v>
      </c>
      <c r="JQ41" s="1534">
        <v>1</v>
      </c>
      <c r="JR41" s="1534">
        <v>0</v>
      </c>
      <c r="JS41" s="1534">
        <v>0</v>
      </c>
      <c r="JT41" s="1534">
        <v>0</v>
      </c>
      <c r="JU41" s="1534">
        <v>0</v>
      </c>
      <c r="JV41" s="1534">
        <v>1</v>
      </c>
      <c r="JW41" s="1534">
        <v>2</v>
      </c>
      <c r="JX41" s="1534">
        <v>0</v>
      </c>
      <c r="JY41" s="1534">
        <v>0</v>
      </c>
      <c r="JZ41" s="1534">
        <v>1</v>
      </c>
      <c r="KA41" s="1534">
        <v>0</v>
      </c>
      <c r="KB41" s="1534">
        <v>0</v>
      </c>
      <c r="KC41" s="1534">
        <v>1</v>
      </c>
      <c r="KD41" s="1534">
        <v>1</v>
      </c>
      <c r="KE41" s="1534">
        <v>2</v>
      </c>
      <c r="KF41" s="1534">
        <v>0</v>
      </c>
      <c r="KG41" s="1534">
        <v>0</v>
      </c>
      <c r="KH41" s="1534">
        <v>0</v>
      </c>
      <c r="KI41" s="1534">
        <v>0</v>
      </c>
      <c r="KJ41" s="1534">
        <v>1</v>
      </c>
      <c r="KK41" s="1534">
        <v>1</v>
      </c>
      <c r="KL41" s="1534">
        <v>1</v>
      </c>
      <c r="KM41" s="1534">
        <v>1</v>
      </c>
      <c r="KN41" s="1534">
        <v>1</v>
      </c>
      <c r="KO41" s="1534">
        <v>1</v>
      </c>
      <c r="KP41" s="1534">
        <v>0</v>
      </c>
      <c r="KQ41" s="1534">
        <v>0</v>
      </c>
      <c r="KR41" s="1534">
        <v>1</v>
      </c>
      <c r="KS41" s="1534">
        <v>0</v>
      </c>
      <c r="KT41" s="1534">
        <v>0</v>
      </c>
      <c r="KU41" s="1534">
        <v>0</v>
      </c>
      <c r="KV41" s="1534">
        <v>0</v>
      </c>
      <c r="KW41" s="1534">
        <v>2</v>
      </c>
      <c r="KX41" s="1534">
        <v>0</v>
      </c>
      <c r="KY41" s="1534">
        <v>6</v>
      </c>
      <c r="KZ41" s="1534">
        <v>1</v>
      </c>
      <c r="LA41" s="1534">
        <v>0</v>
      </c>
      <c r="LB41" s="1534">
        <v>0</v>
      </c>
      <c r="LC41" s="1534">
        <v>0</v>
      </c>
      <c r="LD41" s="1534">
        <v>1</v>
      </c>
      <c r="LE41" s="1534">
        <v>0</v>
      </c>
      <c r="LF41" s="1534">
        <v>0</v>
      </c>
      <c r="LG41" s="1534">
        <v>3</v>
      </c>
      <c r="LH41" s="1534">
        <v>0</v>
      </c>
      <c r="LI41" s="1534">
        <v>1</v>
      </c>
      <c r="LJ41" s="1534">
        <v>0</v>
      </c>
      <c r="LK41" s="1534">
        <v>1</v>
      </c>
      <c r="LL41" s="1534">
        <v>0</v>
      </c>
      <c r="LM41" s="1534">
        <v>1</v>
      </c>
      <c r="LN41" s="1534">
        <v>0</v>
      </c>
      <c r="LO41" s="1534">
        <v>0</v>
      </c>
      <c r="LP41" s="1534">
        <v>0</v>
      </c>
      <c r="LQ41" s="1534">
        <v>0</v>
      </c>
      <c r="LR41" s="1534">
        <v>0</v>
      </c>
      <c r="LS41" s="1534">
        <v>0</v>
      </c>
      <c r="LT41" s="1534">
        <v>0</v>
      </c>
      <c r="LU41" s="1534">
        <v>2</v>
      </c>
      <c r="LV41" s="1534">
        <v>1</v>
      </c>
      <c r="LW41" s="1534">
        <v>0</v>
      </c>
      <c r="LX41" s="1534">
        <v>0</v>
      </c>
      <c r="LY41" s="1534">
        <v>0</v>
      </c>
      <c r="LZ41" s="1534">
        <v>1</v>
      </c>
      <c r="MA41" s="1534">
        <v>0</v>
      </c>
      <c r="MB41" s="1534">
        <v>2</v>
      </c>
      <c r="MC41" s="1534">
        <v>1</v>
      </c>
      <c r="MD41" s="1534">
        <v>0</v>
      </c>
      <c r="ME41" s="1534">
        <v>0</v>
      </c>
      <c r="MF41" s="1534">
        <v>0</v>
      </c>
      <c r="MG41" s="1534">
        <v>0</v>
      </c>
      <c r="MH41" s="1534">
        <v>0</v>
      </c>
      <c r="MI41" s="1534">
        <v>0</v>
      </c>
      <c r="MJ41" s="1534">
        <v>0</v>
      </c>
      <c r="MK41" s="1534">
        <v>0</v>
      </c>
      <c r="ML41" s="1534">
        <v>0</v>
      </c>
      <c r="MM41" s="1534">
        <v>0</v>
      </c>
      <c r="MN41" s="1534">
        <v>0</v>
      </c>
      <c r="MO41" s="1534">
        <v>0</v>
      </c>
      <c r="MP41" s="1534">
        <v>0</v>
      </c>
      <c r="MQ41" s="1534">
        <v>0</v>
      </c>
      <c r="MR41" s="1534">
        <v>0</v>
      </c>
      <c r="MS41" s="1534">
        <v>0</v>
      </c>
      <c r="MT41" s="1534">
        <v>0</v>
      </c>
      <c r="MU41" s="1534">
        <v>0</v>
      </c>
      <c r="MV41" s="1534">
        <v>0</v>
      </c>
      <c r="MW41" s="1534">
        <v>0</v>
      </c>
      <c r="MX41" s="1534">
        <v>0</v>
      </c>
      <c r="MY41" s="1534">
        <v>0</v>
      </c>
      <c r="MZ41" s="1534">
        <v>0</v>
      </c>
      <c r="NA41" s="1534">
        <v>0</v>
      </c>
      <c r="NB41" s="1534">
        <v>0</v>
      </c>
      <c r="NC41" s="1534">
        <v>0</v>
      </c>
      <c r="ND41" s="1534">
        <v>0</v>
      </c>
      <c r="NE41" s="1534">
        <v>0</v>
      </c>
      <c r="NF41" s="1534">
        <v>0</v>
      </c>
      <c r="NG41" s="1534">
        <v>0</v>
      </c>
      <c r="NH41" s="1534">
        <v>0</v>
      </c>
      <c r="NI41" s="1534">
        <v>0</v>
      </c>
      <c r="NJ41" s="1534">
        <v>0</v>
      </c>
      <c r="NK41" s="1534">
        <v>0</v>
      </c>
      <c r="NL41" s="1534">
        <v>0</v>
      </c>
      <c r="NM41" s="1534">
        <v>0</v>
      </c>
      <c r="NN41" s="1534">
        <v>0</v>
      </c>
      <c r="NO41" s="1534">
        <v>0</v>
      </c>
      <c r="NP41" s="1534">
        <v>0</v>
      </c>
      <c r="NQ41" s="1534">
        <v>0</v>
      </c>
      <c r="NR41" s="1534">
        <v>0</v>
      </c>
      <c r="NS41" s="1534">
        <v>0</v>
      </c>
      <c r="NT41" s="1534">
        <v>0</v>
      </c>
      <c r="NU41" s="1534">
        <v>0</v>
      </c>
      <c r="NV41" s="1534">
        <v>0</v>
      </c>
      <c r="NW41" s="1534">
        <v>0</v>
      </c>
      <c r="NX41" s="1534">
        <v>0</v>
      </c>
      <c r="NY41" s="1534">
        <v>0</v>
      </c>
      <c r="NZ41" s="1534">
        <v>0</v>
      </c>
      <c r="OA41" s="1534">
        <v>0</v>
      </c>
      <c r="OB41" s="1534">
        <v>0</v>
      </c>
      <c r="OC41" s="1534">
        <v>0</v>
      </c>
      <c r="OD41" s="1534">
        <v>0</v>
      </c>
      <c r="OE41" s="1534">
        <v>0</v>
      </c>
      <c r="OF41" s="1534">
        <v>0</v>
      </c>
      <c r="OG41" s="1534">
        <v>0</v>
      </c>
      <c r="OH41" s="1534">
        <v>0</v>
      </c>
      <c r="OI41" s="1534">
        <v>0</v>
      </c>
      <c r="OJ41" s="1534">
        <v>0</v>
      </c>
      <c r="OK41" s="1534">
        <v>0</v>
      </c>
      <c r="OL41" s="1534">
        <v>0</v>
      </c>
      <c r="OM41" s="1534">
        <v>0</v>
      </c>
      <c r="ON41" s="1534">
        <v>0</v>
      </c>
      <c r="OO41" s="1534">
        <v>0</v>
      </c>
      <c r="OP41" s="1534">
        <v>0</v>
      </c>
      <c r="OQ41" s="1534">
        <v>0</v>
      </c>
      <c r="OR41" s="1534">
        <v>0</v>
      </c>
      <c r="OS41" s="1534">
        <v>0</v>
      </c>
      <c r="OT41" s="1534">
        <v>0</v>
      </c>
      <c r="OU41" s="1534">
        <v>0</v>
      </c>
      <c r="OV41" s="1534">
        <v>0</v>
      </c>
      <c r="OW41" s="1534">
        <v>0</v>
      </c>
      <c r="OX41" s="1534">
        <v>0</v>
      </c>
      <c r="OY41" s="1534">
        <v>0</v>
      </c>
      <c r="OZ41" s="1534">
        <v>0</v>
      </c>
      <c r="PA41" s="1534">
        <v>0</v>
      </c>
      <c r="PB41" s="1534">
        <v>0</v>
      </c>
      <c r="PC41" s="1534">
        <v>0</v>
      </c>
      <c r="PD41" s="1534">
        <v>0</v>
      </c>
      <c r="PE41" s="1534">
        <v>0</v>
      </c>
      <c r="PF41" s="1534">
        <v>0</v>
      </c>
      <c r="PG41" s="1534">
        <v>0</v>
      </c>
      <c r="PH41" s="1534">
        <v>0</v>
      </c>
      <c r="PI41" s="1534">
        <v>0</v>
      </c>
      <c r="PJ41" s="1534">
        <v>0</v>
      </c>
      <c r="PK41" s="1534">
        <v>0</v>
      </c>
      <c r="PL41" s="1534">
        <v>0</v>
      </c>
      <c r="PM41" s="1534">
        <v>0</v>
      </c>
      <c r="PN41" s="1534">
        <v>0</v>
      </c>
      <c r="PO41" s="1534">
        <v>0</v>
      </c>
      <c r="PP41" s="1534">
        <v>0</v>
      </c>
      <c r="PQ41" s="1534">
        <v>0</v>
      </c>
      <c r="PR41" s="1534">
        <v>0</v>
      </c>
      <c r="PS41" s="1534">
        <v>0</v>
      </c>
      <c r="PT41" s="1534">
        <v>0</v>
      </c>
      <c r="PU41" s="1534">
        <v>0</v>
      </c>
      <c r="PV41" s="1534">
        <v>0</v>
      </c>
      <c r="PW41" s="1534">
        <v>0</v>
      </c>
      <c r="PX41" s="1534">
        <v>0</v>
      </c>
      <c r="PY41" s="1534">
        <v>0</v>
      </c>
      <c r="PZ41" s="1534">
        <v>0</v>
      </c>
      <c r="QA41" s="1534">
        <v>0</v>
      </c>
      <c r="QB41" s="1534">
        <v>0</v>
      </c>
      <c r="QC41" s="1534">
        <v>0</v>
      </c>
      <c r="QD41" s="1534">
        <v>0</v>
      </c>
      <c r="QE41" s="1534">
        <v>0</v>
      </c>
      <c r="QF41" s="1534">
        <v>0</v>
      </c>
      <c r="QG41" s="1534">
        <v>0</v>
      </c>
      <c r="QH41" s="1534"/>
      <c r="QI41" s="1534"/>
      <c r="QJ41" s="1534"/>
      <c r="QK41" s="1534"/>
      <c r="QL41" s="1534"/>
      <c r="QM41" s="1534"/>
      <c r="QN41" s="1534"/>
      <c r="QO41" s="1534"/>
      <c r="QP41" s="1534"/>
      <c r="QQ41" s="1534"/>
      <c r="QR41" s="1534"/>
      <c r="QS41" s="1534"/>
      <c r="QT41" s="1534"/>
      <c r="QU41" s="1534"/>
      <c r="QV41" s="1534"/>
      <c r="QW41" s="1534"/>
      <c r="QX41" s="1534"/>
      <c r="QY41" s="1534"/>
      <c r="QZ41" s="1534"/>
      <c r="RA41" s="1534"/>
      <c r="RB41" s="1534"/>
      <c r="RC41" s="1534"/>
      <c r="RD41" s="1534"/>
      <c r="RE41" s="1534"/>
      <c r="RF41" s="1534"/>
      <c r="RG41" s="1534"/>
    </row>
    <row r="42" spans="1:475" ht="13.8" thickBot="1" x14ac:dyDescent="0.3">
      <c r="B42" s="4636"/>
    </row>
    <row r="43" spans="1:475" ht="13.8" thickBot="1" x14ac:dyDescent="0.3">
      <c r="A43" s="3126" t="s">
        <v>449</v>
      </c>
      <c r="B43" s="1534">
        <f t="shared" ref="B43:H43" si="62">SUM(B29:B42)</f>
        <v>370</v>
      </c>
      <c r="C43" s="1534">
        <f t="shared" si="62"/>
        <v>18</v>
      </c>
      <c r="D43" s="1534">
        <f t="shared" si="62"/>
        <v>523</v>
      </c>
      <c r="E43" s="1534">
        <f t="shared" si="62"/>
        <v>89</v>
      </c>
      <c r="F43" s="1534">
        <f t="shared" si="62"/>
        <v>1186</v>
      </c>
      <c r="G43" s="1534">
        <f t="shared" si="62"/>
        <v>39</v>
      </c>
      <c r="H43" s="1534">
        <f t="shared" si="62"/>
        <v>90</v>
      </c>
      <c r="I43" s="1534">
        <f t="shared" ref="I43:AN43" si="63">SUM(I29:I42)</f>
        <v>99</v>
      </c>
      <c r="J43" s="1534">
        <f t="shared" si="63"/>
        <v>118</v>
      </c>
      <c r="K43" s="1534">
        <f t="shared" si="63"/>
        <v>3139</v>
      </c>
      <c r="L43" s="1534">
        <f t="shared" si="63"/>
        <v>33</v>
      </c>
      <c r="M43" s="1534">
        <f t="shared" si="63"/>
        <v>44</v>
      </c>
      <c r="N43" s="1534">
        <f t="shared" si="63"/>
        <v>632</v>
      </c>
      <c r="O43" s="1534">
        <f t="shared" si="63"/>
        <v>107</v>
      </c>
      <c r="P43" s="1534">
        <f t="shared" si="63"/>
        <v>433</v>
      </c>
      <c r="Q43" s="1534">
        <f t="shared" si="63"/>
        <v>61</v>
      </c>
      <c r="R43" s="1534">
        <f t="shared" si="63"/>
        <v>217</v>
      </c>
      <c r="S43" s="1534">
        <f t="shared" si="63"/>
        <v>132</v>
      </c>
      <c r="T43" s="1534">
        <f t="shared" si="63"/>
        <v>319</v>
      </c>
      <c r="U43" s="1534">
        <f t="shared" si="63"/>
        <v>615</v>
      </c>
      <c r="V43" s="1534">
        <f t="shared" si="63"/>
        <v>62</v>
      </c>
      <c r="W43" s="1534">
        <f t="shared" si="63"/>
        <v>250</v>
      </c>
      <c r="X43" s="1534">
        <f t="shared" si="63"/>
        <v>37</v>
      </c>
      <c r="Y43" s="1534">
        <f t="shared" si="63"/>
        <v>960</v>
      </c>
      <c r="Z43" s="1534">
        <f t="shared" si="63"/>
        <v>280</v>
      </c>
      <c r="AA43" s="1534">
        <f t="shared" si="63"/>
        <v>988</v>
      </c>
      <c r="AB43" s="1534">
        <f t="shared" si="63"/>
        <v>188</v>
      </c>
      <c r="AC43" s="1534">
        <f t="shared" si="63"/>
        <v>84</v>
      </c>
      <c r="AD43" s="1534">
        <f t="shared" si="63"/>
        <v>0</v>
      </c>
      <c r="AE43" s="1534">
        <f t="shared" si="63"/>
        <v>160</v>
      </c>
      <c r="AF43" s="1534">
        <f t="shared" si="63"/>
        <v>23</v>
      </c>
      <c r="AG43" s="1534">
        <f t="shared" si="63"/>
        <v>96</v>
      </c>
      <c r="AH43" s="1534">
        <f t="shared" si="63"/>
        <v>3662</v>
      </c>
      <c r="AI43" s="1534">
        <f t="shared" si="63"/>
        <v>69</v>
      </c>
      <c r="AJ43" s="1534">
        <f t="shared" si="63"/>
        <v>265</v>
      </c>
      <c r="AK43" s="1534">
        <f t="shared" si="63"/>
        <v>49</v>
      </c>
      <c r="AL43" s="1534">
        <f t="shared" si="63"/>
        <v>57</v>
      </c>
      <c r="AM43" s="1534">
        <f t="shared" si="63"/>
        <v>514</v>
      </c>
      <c r="AN43" s="1534">
        <f t="shared" si="63"/>
        <v>170</v>
      </c>
      <c r="AO43" s="1534">
        <f t="shared" ref="AO43:BT43" si="64">SUM(AO29:AO42)</f>
        <v>423</v>
      </c>
      <c r="AP43" s="1534">
        <f t="shared" si="64"/>
        <v>36</v>
      </c>
      <c r="AQ43" s="1534">
        <f t="shared" si="64"/>
        <v>496</v>
      </c>
      <c r="AR43" s="1534">
        <f t="shared" si="64"/>
        <v>34</v>
      </c>
      <c r="AS43" s="1534">
        <f t="shared" si="64"/>
        <v>980</v>
      </c>
      <c r="AT43" s="1534">
        <f t="shared" si="64"/>
        <v>355</v>
      </c>
      <c r="AU43" s="1534">
        <f t="shared" si="64"/>
        <v>938</v>
      </c>
      <c r="AV43" s="1534">
        <f t="shared" si="64"/>
        <v>747</v>
      </c>
      <c r="AW43" s="1534">
        <f t="shared" si="64"/>
        <v>58</v>
      </c>
      <c r="AX43" s="1534">
        <f t="shared" si="64"/>
        <v>153</v>
      </c>
      <c r="AY43" s="1534">
        <f t="shared" si="64"/>
        <v>368</v>
      </c>
      <c r="AZ43" s="1534">
        <f t="shared" si="64"/>
        <v>80</v>
      </c>
      <c r="BA43" s="1534">
        <f t="shared" si="64"/>
        <v>0</v>
      </c>
      <c r="BB43" s="1534">
        <f t="shared" si="64"/>
        <v>78</v>
      </c>
      <c r="BC43" s="1534">
        <f t="shared" si="64"/>
        <v>1890</v>
      </c>
      <c r="BD43" s="1534">
        <f t="shared" si="64"/>
        <v>415</v>
      </c>
      <c r="BE43" s="1534">
        <f t="shared" si="64"/>
        <v>1508</v>
      </c>
      <c r="BF43" s="1534">
        <f t="shared" si="64"/>
        <v>200</v>
      </c>
      <c r="BG43" s="1534">
        <f t="shared" si="64"/>
        <v>121</v>
      </c>
      <c r="BH43" s="1534">
        <f t="shared" si="64"/>
        <v>113</v>
      </c>
      <c r="BI43" s="1534">
        <f t="shared" si="64"/>
        <v>309</v>
      </c>
      <c r="BJ43" s="1534">
        <f t="shared" si="64"/>
        <v>43</v>
      </c>
      <c r="BK43" s="1534">
        <f t="shared" si="64"/>
        <v>209</v>
      </c>
      <c r="BL43" s="1534">
        <f t="shared" si="64"/>
        <v>96</v>
      </c>
      <c r="BM43" s="1534">
        <f t="shared" si="64"/>
        <v>170</v>
      </c>
      <c r="BN43" s="1534">
        <f t="shared" si="64"/>
        <v>698</v>
      </c>
      <c r="BO43" s="1534">
        <f t="shared" si="64"/>
        <v>35</v>
      </c>
      <c r="BP43" s="1534">
        <f t="shared" si="64"/>
        <v>1118</v>
      </c>
      <c r="BQ43" s="1534">
        <f t="shared" si="64"/>
        <v>108</v>
      </c>
      <c r="BR43" s="1534">
        <f t="shared" si="64"/>
        <v>931</v>
      </c>
      <c r="BS43" s="1534">
        <f t="shared" si="64"/>
        <v>221</v>
      </c>
      <c r="BT43" s="1534">
        <f t="shared" si="64"/>
        <v>65</v>
      </c>
      <c r="BU43" s="1534">
        <f t="shared" ref="BU43:BV43" si="65">SUM(BU29:BU42)</f>
        <v>90</v>
      </c>
      <c r="BV43" s="1534">
        <f t="shared" si="65"/>
        <v>95</v>
      </c>
      <c r="BW43" s="1534">
        <f t="shared" ref="BW43:BX43" si="66">SUM(BW29:BW42)</f>
        <v>72</v>
      </c>
      <c r="BX43" s="1534">
        <f t="shared" si="66"/>
        <v>3512</v>
      </c>
      <c r="BY43" s="1534">
        <f t="shared" ref="BY43:BZ43" si="67">SUM(BY29:BY42)</f>
        <v>204</v>
      </c>
      <c r="BZ43" s="1534">
        <f t="shared" si="67"/>
        <v>150</v>
      </c>
      <c r="CA43" s="1534">
        <f t="shared" ref="CA43:CB43" si="68">SUM(CA29:CA42)</f>
        <v>99</v>
      </c>
      <c r="CB43" s="1534">
        <f t="shared" si="68"/>
        <v>105</v>
      </c>
      <c r="CC43" s="1534">
        <f t="shared" ref="CC43:CD43" si="69">SUM(CC29:CC42)</f>
        <v>441</v>
      </c>
      <c r="CD43" s="1534">
        <f t="shared" si="69"/>
        <v>34</v>
      </c>
      <c r="CE43" s="1534">
        <f t="shared" ref="CE43:CF43" si="70">SUM(CE29:CE42)</f>
        <v>258</v>
      </c>
      <c r="CF43" s="1534">
        <f t="shared" si="70"/>
        <v>110</v>
      </c>
      <c r="CG43" s="1534">
        <f t="shared" ref="CG43:CH43" si="71">SUM(CG29:CG42)</f>
        <v>165</v>
      </c>
      <c r="CH43" s="1534">
        <f t="shared" si="71"/>
        <v>432</v>
      </c>
      <c r="CI43" s="1534">
        <f t="shared" ref="CI43:CJ43" si="72">SUM(CI29:CI42)</f>
        <v>5</v>
      </c>
      <c r="CJ43" s="1534">
        <f t="shared" si="72"/>
        <v>985</v>
      </c>
      <c r="CK43" s="1534">
        <f t="shared" ref="CK43:CL43" si="73">SUM(CK29:CK42)</f>
        <v>148</v>
      </c>
      <c r="CL43" s="1534">
        <f t="shared" si="73"/>
        <v>119</v>
      </c>
      <c r="CM43" s="1534">
        <f t="shared" ref="CM43:CN43" si="74">SUM(CM29:CM42)</f>
        <v>990</v>
      </c>
      <c r="CN43" s="1534">
        <f t="shared" si="74"/>
        <v>929</v>
      </c>
      <c r="CO43" s="1534">
        <f t="shared" ref="CO43:CP43" si="75">SUM(CO29:CO42)</f>
        <v>374</v>
      </c>
      <c r="CP43" s="1534">
        <f t="shared" si="75"/>
        <v>91</v>
      </c>
      <c r="CQ43" s="1534">
        <f t="shared" ref="CQ43:CR43" si="76">SUM(CQ29:CQ42)</f>
        <v>81</v>
      </c>
      <c r="CR43" s="1534">
        <f t="shared" si="76"/>
        <v>222</v>
      </c>
      <c r="CS43" s="1534">
        <f t="shared" ref="CS43:CT43" si="77">SUM(CS29:CS42)</f>
        <v>36</v>
      </c>
      <c r="CT43" s="1534">
        <f t="shared" si="77"/>
        <v>3482</v>
      </c>
      <c r="CU43" s="1534">
        <f t="shared" ref="CU43:CV43" si="78">SUM(CU29:CU42)</f>
        <v>93</v>
      </c>
      <c r="CV43" s="1534">
        <f t="shared" si="78"/>
        <v>265</v>
      </c>
      <c r="CW43" s="1534">
        <f t="shared" ref="CW43:CX43" si="79">SUM(CW29:CW42)</f>
        <v>160</v>
      </c>
      <c r="CX43" s="1534">
        <f t="shared" si="79"/>
        <v>10</v>
      </c>
      <c r="CY43" s="1534">
        <f t="shared" ref="CY43:CZ43" si="80">SUM(CY29:CY42)</f>
        <v>314</v>
      </c>
      <c r="CZ43" s="1534">
        <f t="shared" si="80"/>
        <v>203</v>
      </c>
      <c r="DA43" s="1534">
        <f t="shared" ref="DA43:DB43" si="81">SUM(DA29:DA42)</f>
        <v>187</v>
      </c>
      <c r="DB43" s="1534">
        <f t="shared" si="81"/>
        <v>402</v>
      </c>
      <c r="DC43" s="1534">
        <f t="shared" ref="DC43:DD43" si="82">SUM(DC29:DC42)</f>
        <v>0</v>
      </c>
      <c r="DD43" s="1534">
        <f t="shared" si="82"/>
        <v>43</v>
      </c>
      <c r="DE43" s="1534">
        <f t="shared" ref="DE43:DP43" si="83">SUM(DE29:DE42)</f>
        <v>208</v>
      </c>
      <c r="DF43" s="1534">
        <f t="shared" si="83"/>
        <v>61</v>
      </c>
      <c r="DG43" s="1534">
        <f t="shared" si="83"/>
        <v>1324</v>
      </c>
      <c r="DH43" s="1534">
        <f t="shared" si="83"/>
        <v>197</v>
      </c>
      <c r="DI43" s="1534">
        <f t="shared" si="83"/>
        <v>1506</v>
      </c>
      <c r="DJ43" s="1534">
        <f t="shared" si="83"/>
        <v>124</v>
      </c>
      <c r="DK43" s="1534">
        <f t="shared" si="83"/>
        <v>204</v>
      </c>
      <c r="DL43" s="1534">
        <f t="shared" si="83"/>
        <v>155</v>
      </c>
      <c r="DM43" s="1534">
        <f t="shared" si="83"/>
        <v>63</v>
      </c>
      <c r="DN43" s="1534">
        <f t="shared" si="83"/>
        <v>66</v>
      </c>
      <c r="DO43" s="1534">
        <f t="shared" si="83"/>
        <v>101</v>
      </c>
      <c r="DP43" s="1534">
        <f t="shared" si="83"/>
        <v>3512</v>
      </c>
      <c r="DQ43" s="1534">
        <f t="shared" ref="DQ43:DT43" si="84">SUM(DQ29:DQ42)</f>
        <v>382</v>
      </c>
      <c r="DR43" s="1534">
        <f t="shared" si="84"/>
        <v>33</v>
      </c>
      <c r="DS43" s="1534">
        <f t="shared" si="84"/>
        <v>307</v>
      </c>
      <c r="DT43" s="1534">
        <f t="shared" si="84"/>
        <v>166</v>
      </c>
      <c r="DU43" s="1534">
        <f t="shared" ref="DU43:DV43" si="85">SUM(DU29:DU42)</f>
        <v>130</v>
      </c>
      <c r="DV43" s="1534">
        <f t="shared" si="85"/>
        <v>280</v>
      </c>
      <c r="DW43" s="1534">
        <f t="shared" ref="DW43:DX43" si="86">SUM(DW29:DW42)</f>
        <v>121</v>
      </c>
      <c r="DX43" s="1534">
        <f t="shared" si="86"/>
        <v>270</v>
      </c>
      <c r="DY43" s="1534">
        <f t="shared" ref="DY43:DZ43" si="87">SUM(DY29:DY42)</f>
        <v>80</v>
      </c>
      <c r="DZ43" s="1534">
        <f t="shared" si="87"/>
        <v>223</v>
      </c>
      <c r="EA43" s="1534">
        <f t="shared" ref="EA43:EB43" si="88">SUM(EA29:EA42)</f>
        <v>637</v>
      </c>
      <c r="EB43" s="1534">
        <f t="shared" si="88"/>
        <v>547</v>
      </c>
      <c r="EC43" s="1534">
        <f t="shared" ref="EC43:ED43" si="89">SUM(EC29:EC42)</f>
        <v>879</v>
      </c>
      <c r="ED43" s="1534">
        <f t="shared" si="89"/>
        <v>144</v>
      </c>
      <c r="EE43" s="1534">
        <f t="shared" ref="EE43:EF43" si="90">SUM(EE29:EE42)</f>
        <v>222</v>
      </c>
      <c r="EF43" s="1534">
        <f t="shared" si="90"/>
        <v>68</v>
      </c>
      <c r="EG43" s="1534">
        <f t="shared" ref="EG43:EK43" si="91">SUM(EG29:EG42)</f>
        <v>111</v>
      </c>
      <c r="EH43" s="1534">
        <f t="shared" si="91"/>
        <v>73</v>
      </c>
      <c r="EI43" s="1534">
        <f t="shared" si="91"/>
        <v>141</v>
      </c>
      <c r="EJ43" s="1534">
        <f t="shared" si="91"/>
        <v>3601</v>
      </c>
      <c r="EK43" s="1534">
        <f t="shared" si="91"/>
        <v>303</v>
      </c>
      <c r="EL43" s="1534">
        <f t="shared" ref="EL43:EM43" si="92">SUM(EL29:EL42)</f>
        <v>166</v>
      </c>
      <c r="EM43" s="1534">
        <f t="shared" si="92"/>
        <v>107</v>
      </c>
      <c r="EN43" s="1534">
        <f t="shared" ref="EN43:EP43" si="93">SUM(EN29:EN42)</f>
        <v>160</v>
      </c>
      <c r="EO43" s="1534">
        <f t="shared" si="93"/>
        <v>323</v>
      </c>
      <c r="EP43" s="1534">
        <f t="shared" si="93"/>
        <v>42</v>
      </c>
      <c r="EQ43" s="1534">
        <f t="shared" ref="EQ43:EU43" si="94">SUM(EQ29:EQ42)</f>
        <v>303</v>
      </c>
      <c r="ER43" s="1534">
        <f t="shared" si="94"/>
        <v>107</v>
      </c>
      <c r="ES43" s="1534">
        <f t="shared" si="94"/>
        <v>197</v>
      </c>
      <c r="ET43" s="1534">
        <f t="shared" si="94"/>
        <v>264</v>
      </c>
      <c r="EU43" s="1534">
        <f t="shared" si="94"/>
        <v>36</v>
      </c>
      <c r="EV43" s="1534">
        <f t="shared" ref="EV43:EW43" si="95">SUM(EV29:EV42)</f>
        <v>87</v>
      </c>
      <c r="EW43" s="1534">
        <f t="shared" si="95"/>
        <v>1639</v>
      </c>
      <c r="EX43" s="1534">
        <f t="shared" ref="EX43:EZ43" si="96">SUM(EX29:EX42)</f>
        <v>99</v>
      </c>
      <c r="EY43" s="1534">
        <f t="shared" si="96"/>
        <v>269</v>
      </c>
      <c r="EZ43" s="1534">
        <f t="shared" si="96"/>
        <v>1017</v>
      </c>
      <c r="FA43" s="1534">
        <f t="shared" ref="FA43:FB43" si="97">SUM(FA29:FA42)</f>
        <v>196</v>
      </c>
      <c r="FB43" s="1534">
        <f t="shared" si="97"/>
        <v>79</v>
      </c>
      <c r="FC43" s="1534">
        <f t="shared" ref="FC43:FE43" si="98">SUM(FC29:FC42)</f>
        <v>75</v>
      </c>
      <c r="FD43" s="1534">
        <f t="shared" si="98"/>
        <v>205</v>
      </c>
      <c r="FE43" s="1534">
        <f t="shared" si="98"/>
        <v>19</v>
      </c>
      <c r="FF43" s="1534">
        <f t="shared" ref="FF43:FG43" si="99">SUM(FF29:FF42)</f>
        <v>3778</v>
      </c>
      <c r="FG43" s="1534">
        <f t="shared" si="99"/>
        <v>103</v>
      </c>
      <c r="FH43" s="1534">
        <f t="shared" ref="FH43:FJ43" si="100">SUM(FH29:FH42)</f>
        <v>166</v>
      </c>
      <c r="FI43" s="1534">
        <f t="shared" si="100"/>
        <v>86</v>
      </c>
      <c r="FJ43" s="1534">
        <f t="shared" si="100"/>
        <v>93</v>
      </c>
      <c r="FK43" s="1534">
        <f t="shared" ref="FK43:FL43" si="101">SUM(FK29:FK42)</f>
        <v>120</v>
      </c>
      <c r="FL43" s="1534">
        <f t="shared" si="101"/>
        <v>138</v>
      </c>
      <c r="FM43" s="1534">
        <f t="shared" ref="FM43:FO43" si="102">SUM(FM29:FM42)</f>
        <v>211</v>
      </c>
      <c r="FN43" s="1534">
        <f t="shared" si="102"/>
        <v>609</v>
      </c>
      <c r="FO43" s="1534">
        <f t="shared" si="102"/>
        <v>32</v>
      </c>
      <c r="FP43" s="1534">
        <f t="shared" ref="FP43:FS43" si="103">SUM(FP29:FP42)</f>
        <v>67</v>
      </c>
      <c r="FQ43" s="1534">
        <f t="shared" si="103"/>
        <v>63</v>
      </c>
      <c r="FR43" s="1534">
        <f t="shared" si="103"/>
        <v>351</v>
      </c>
      <c r="FS43" s="1534">
        <f t="shared" si="103"/>
        <v>415</v>
      </c>
      <c r="FT43" s="1534">
        <f t="shared" ref="FT43:FU43" si="104">SUM(FT29:FT42)</f>
        <v>0</v>
      </c>
      <c r="FU43" s="1534">
        <f t="shared" si="104"/>
        <v>95</v>
      </c>
      <c r="FV43" s="1534">
        <f t="shared" ref="FV43:GG43" si="105">SUM(FV29:FV42)</f>
        <v>1246</v>
      </c>
      <c r="FW43" s="1534">
        <f t="shared" si="105"/>
        <v>817</v>
      </c>
      <c r="FX43" s="1534">
        <f t="shared" si="105"/>
        <v>182</v>
      </c>
      <c r="FY43" s="1534">
        <f t="shared" si="105"/>
        <v>64</v>
      </c>
      <c r="FZ43" s="1534">
        <f t="shared" si="105"/>
        <v>162</v>
      </c>
      <c r="GA43" s="1534">
        <f t="shared" si="105"/>
        <v>64</v>
      </c>
      <c r="GB43" s="1534">
        <f t="shared" si="105"/>
        <v>69</v>
      </c>
      <c r="GC43" s="1534">
        <f t="shared" si="105"/>
        <v>3351</v>
      </c>
      <c r="GD43" s="1534">
        <f t="shared" si="105"/>
        <v>468</v>
      </c>
      <c r="GE43" s="1534">
        <f t="shared" si="105"/>
        <v>354</v>
      </c>
      <c r="GF43" s="1534">
        <f t="shared" si="105"/>
        <v>85</v>
      </c>
      <c r="GG43" s="1534">
        <f t="shared" si="105"/>
        <v>73</v>
      </c>
      <c r="GH43" s="1534">
        <f t="shared" ref="GH43:GZ43" si="106">SUM(GH29:GH42)</f>
        <v>328</v>
      </c>
      <c r="GI43" s="1534">
        <f t="shared" si="106"/>
        <v>66</v>
      </c>
      <c r="GJ43" s="1534">
        <f t="shared" si="106"/>
        <v>117</v>
      </c>
      <c r="GK43" s="1534">
        <f t="shared" si="106"/>
        <v>86</v>
      </c>
      <c r="GL43" s="1534">
        <f t="shared" si="106"/>
        <v>115</v>
      </c>
      <c r="GM43" s="1534">
        <f t="shared" si="106"/>
        <v>455</v>
      </c>
      <c r="GN43" s="1534">
        <f t="shared" si="106"/>
        <v>35</v>
      </c>
      <c r="GO43" s="1534">
        <f t="shared" si="106"/>
        <v>486</v>
      </c>
      <c r="GP43" s="1534">
        <f t="shared" si="106"/>
        <v>151</v>
      </c>
      <c r="GQ43" s="1534">
        <f t="shared" si="106"/>
        <v>182</v>
      </c>
      <c r="GR43" s="1534">
        <f t="shared" si="106"/>
        <v>189</v>
      </c>
      <c r="GS43" s="1534">
        <f t="shared" si="106"/>
        <v>129</v>
      </c>
      <c r="GT43" s="1534">
        <f t="shared" si="106"/>
        <v>17</v>
      </c>
      <c r="GU43" s="1534">
        <f t="shared" si="106"/>
        <v>155</v>
      </c>
      <c r="GV43" s="1534">
        <f t="shared" si="106"/>
        <v>95</v>
      </c>
      <c r="GW43" s="1534">
        <f t="shared" si="106"/>
        <v>3127</v>
      </c>
      <c r="GX43" s="1534">
        <f t="shared" si="106"/>
        <v>419</v>
      </c>
      <c r="GY43" s="1534">
        <f t="shared" si="106"/>
        <v>192</v>
      </c>
      <c r="GZ43" s="1534">
        <f t="shared" si="106"/>
        <v>82</v>
      </c>
      <c r="HA43" s="1534">
        <f t="shared" ref="HA43:HF43" si="107">SUM(HA29:HA42)</f>
        <v>161</v>
      </c>
      <c r="HB43" s="1534">
        <f t="shared" si="107"/>
        <v>162</v>
      </c>
      <c r="HC43" s="1534">
        <f t="shared" si="107"/>
        <v>30</v>
      </c>
      <c r="HD43" s="1534">
        <f t="shared" si="107"/>
        <v>152</v>
      </c>
      <c r="HE43" s="1534">
        <f t="shared" si="107"/>
        <v>96</v>
      </c>
      <c r="HF43" s="1534">
        <f t="shared" si="107"/>
        <v>118</v>
      </c>
      <c r="HG43" s="1534">
        <f t="shared" ref="HG43:HK43" si="108">SUM(HG29:HG42)</f>
        <v>426</v>
      </c>
      <c r="HH43" s="1534">
        <f t="shared" si="108"/>
        <v>33</v>
      </c>
      <c r="HI43" s="1534">
        <f t="shared" si="108"/>
        <v>277</v>
      </c>
      <c r="HJ43" s="1534">
        <f t="shared" si="108"/>
        <v>60</v>
      </c>
      <c r="HK43" s="1534">
        <f t="shared" si="108"/>
        <v>408</v>
      </c>
      <c r="HL43" s="1534">
        <f t="shared" ref="HL43:HO43" si="109">SUM(HL29:HL42)</f>
        <v>753</v>
      </c>
      <c r="HM43" s="1534">
        <f t="shared" si="109"/>
        <v>1153</v>
      </c>
      <c r="HN43" s="1534">
        <f t="shared" si="109"/>
        <v>217</v>
      </c>
      <c r="HO43" s="1534">
        <f t="shared" si="109"/>
        <v>74</v>
      </c>
      <c r="HP43" s="1534">
        <f t="shared" ref="HP43:HR43" si="110">SUM(HP29:HP42)</f>
        <v>152</v>
      </c>
      <c r="HQ43" s="1534">
        <f t="shared" si="110"/>
        <v>78</v>
      </c>
      <c r="HR43" s="1534">
        <f t="shared" si="110"/>
        <v>35</v>
      </c>
      <c r="HS43" s="1534">
        <f t="shared" ref="HS43:HT43" si="111">SUM(HS29:HS42)</f>
        <v>853</v>
      </c>
      <c r="HT43" s="1534">
        <f t="shared" si="111"/>
        <v>3224</v>
      </c>
      <c r="HU43" s="1534">
        <f t="shared" ref="HU43:IB43" si="112">SUM(HU29:HU42)</f>
        <v>103</v>
      </c>
      <c r="HV43" s="1534">
        <f t="shared" si="112"/>
        <v>242</v>
      </c>
      <c r="HW43" s="1534">
        <f t="shared" si="112"/>
        <v>40</v>
      </c>
      <c r="HX43" s="1534">
        <f t="shared" si="112"/>
        <v>125</v>
      </c>
      <c r="HY43" s="1534">
        <f t="shared" si="112"/>
        <v>355</v>
      </c>
      <c r="HZ43" s="1534">
        <f t="shared" si="112"/>
        <v>0</v>
      </c>
      <c r="IA43" s="1534">
        <f t="shared" si="112"/>
        <v>216</v>
      </c>
      <c r="IB43" s="1534">
        <f t="shared" si="112"/>
        <v>9</v>
      </c>
      <c r="IC43" s="1534">
        <f t="shared" ref="IC43:ID43" si="113">SUM(IC29:IC42)</f>
        <v>92</v>
      </c>
      <c r="ID43" s="1534">
        <f t="shared" si="113"/>
        <v>37</v>
      </c>
      <c r="IE43" s="1534">
        <f t="shared" ref="IE43:IJ43" si="114">SUM(IE29:IE42)</f>
        <v>0</v>
      </c>
      <c r="IF43" s="1534">
        <f t="shared" si="114"/>
        <v>0</v>
      </c>
      <c r="IG43" s="1534">
        <f t="shared" si="114"/>
        <v>1758</v>
      </c>
      <c r="IH43" s="1534">
        <f t="shared" si="114"/>
        <v>142</v>
      </c>
      <c r="II43" s="1534">
        <f t="shared" si="114"/>
        <v>805</v>
      </c>
      <c r="IJ43" s="1534">
        <f t="shared" si="114"/>
        <v>110</v>
      </c>
      <c r="IK43" s="1534">
        <f t="shared" ref="IK43:IO43" si="115">SUM(IK29:IK42)</f>
        <v>87</v>
      </c>
      <c r="IL43" s="1534">
        <f t="shared" si="115"/>
        <v>192</v>
      </c>
      <c r="IM43" s="1534">
        <f t="shared" si="115"/>
        <v>1267</v>
      </c>
      <c r="IN43" s="1534">
        <f t="shared" si="115"/>
        <v>54</v>
      </c>
      <c r="IO43" s="1534">
        <f t="shared" si="115"/>
        <v>415</v>
      </c>
      <c r="IP43" s="1534">
        <f t="shared" ref="IP43:IR43" si="116">SUM(IP29:IP42)</f>
        <v>323</v>
      </c>
      <c r="IQ43" s="1534">
        <f t="shared" si="116"/>
        <v>95</v>
      </c>
      <c r="IR43" s="1534">
        <f t="shared" si="116"/>
        <v>120</v>
      </c>
      <c r="IS43" s="1534">
        <f t="shared" ref="IS43:IT43" si="117">SUM(IS29:IS42)</f>
        <v>33</v>
      </c>
      <c r="IT43" s="1534">
        <f t="shared" si="117"/>
        <v>129</v>
      </c>
      <c r="IU43" s="1534">
        <f t="shared" ref="IU43:JD43" si="118">SUM(IU29:IU42)</f>
        <v>349</v>
      </c>
      <c r="IV43" s="1534">
        <f t="shared" si="118"/>
        <v>39</v>
      </c>
      <c r="IW43" s="1534">
        <f t="shared" si="118"/>
        <v>34</v>
      </c>
      <c r="IX43" s="1534">
        <f t="shared" si="118"/>
        <v>3049</v>
      </c>
      <c r="IY43" s="1534">
        <f t="shared" si="118"/>
        <v>463</v>
      </c>
      <c r="IZ43" s="1534">
        <f t="shared" si="118"/>
        <v>40</v>
      </c>
      <c r="JA43" s="1534">
        <f t="shared" si="118"/>
        <v>146</v>
      </c>
      <c r="JB43" s="1534">
        <f t="shared" si="118"/>
        <v>0</v>
      </c>
      <c r="JC43" s="1534">
        <f t="shared" si="118"/>
        <v>703</v>
      </c>
      <c r="JD43" s="1534">
        <f t="shared" si="118"/>
        <v>1567</v>
      </c>
      <c r="JE43" s="1534">
        <f t="shared" ref="JE43:KW43" si="119">SUM(JE29:JE42)</f>
        <v>61</v>
      </c>
      <c r="JF43" s="1534">
        <f t="shared" si="119"/>
        <v>48</v>
      </c>
      <c r="JG43" s="1534">
        <f t="shared" si="119"/>
        <v>56</v>
      </c>
      <c r="JH43" s="1534">
        <f t="shared" si="119"/>
        <v>158</v>
      </c>
      <c r="JI43" s="1534">
        <f t="shared" si="119"/>
        <v>85</v>
      </c>
      <c r="JJ43" s="1534">
        <f t="shared" si="119"/>
        <v>133</v>
      </c>
      <c r="JK43" s="1534">
        <f t="shared" si="119"/>
        <v>81</v>
      </c>
      <c r="JL43" s="1534">
        <f t="shared" si="119"/>
        <v>1945</v>
      </c>
      <c r="JM43" s="1534">
        <f t="shared" si="119"/>
        <v>98</v>
      </c>
      <c r="JN43" s="1534">
        <f t="shared" si="119"/>
        <v>255</v>
      </c>
      <c r="JO43" s="1534">
        <f t="shared" si="119"/>
        <v>81</v>
      </c>
      <c r="JP43" s="1534">
        <f t="shared" si="119"/>
        <v>53</v>
      </c>
      <c r="JQ43" s="1534">
        <f t="shared" si="119"/>
        <v>113</v>
      </c>
      <c r="JR43" s="1534">
        <f t="shared" si="119"/>
        <v>511</v>
      </c>
      <c r="JS43" s="1534">
        <f t="shared" si="119"/>
        <v>31</v>
      </c>
      <c r="JT43" s="1534">
        <f t="shared" si="119"/>
        <v>78</v>
      </c>
      <c r="JU43" s="1534">
        <f t="shared" si="119"/>
        <v>445</v>
      </c>
      <c r="JV43" s="1534">
        <f t="shared" si="119"/>
        <v>114</v>
      </c>
      <c r="JW43" s="1534">
        <f t="shared" si="119"/>
        <v>501</v>
      </c>
      <c r="JX43" s="1534">
        <f t="shared" si="119"/>
        <v>31</v>
      </c>
      <c r="JY43" s="1534">
        <f t="shared" si="119"/>
        <v>805</v>
      </c>
      <c r="JZ43" s="1534">
        <f t="shared" si="119"/>
        <v>100</v>
      </c>
      <c r="KA43" s="1534">
        <f t="shared" si="119"/>
        <v>100</v>
      </c>
      <c r="KB43" s="1534">
        <f t="shared" si="119"/>
        <v>218</v>
      </c>
      <c r="KC43" s="1534">
        <f t="shared" si="119"/>
        <v>27</v>
      </c>
      <c r="KD43" s="1534">
        <f t="shared" si="119"/>
        <v>33</v>
      </c>
      <c r="KE43" s="1534">
        <f t="shared" si="119"/>
        <v>714</v>
      </c>
      <c r="KF43" s="1534">
        <f t="shared" si="119"/>
        <v>52</v>
      </c>
      <c r="KG43" s="1534">
        <f t="shared" si="119"/>
        <v>1120</v>
      </c>
      <c r="KH43" s="1534">
        <f t="shared" si="119"/>
        <v>38</v>
      </c>
      <c r="KI43" s="1534">
        <f t="shared" si="119"/>
        <v>45</v>
      </c>
      <c r="KJ43" s="1534">
        <f t="shared" si="119"/>
        <v>2741</v>
      </c>
      <c r="KK43" s="1534">
        <f t="shared" si="119"/>
        <v>97</v>
      </c>
      <c r="KL43" s="1534">
        <f t="shared" si="119"/>
        <v>1003</v>
      </c>
      <c r="KM43" s="1534">
        <f t="shared" si="119"/>
        <v>48</v>
      </c>
      <c r="KN43" s="1534">
        <f t="shared" si="119"/>
        <v>79</v>
      </c>
      <c r="KO43" s="1534">
        <f t="shared" si="119"/>
        <v>116</v>
      </c>
      <c r="KP43" s="1534">
        <f t="shared" si="119"/>
        <v>59</v>
      </c>
      <c r="KQ43" s="1534">
        <f t="shared" si="119"/>
        <v>300</v>
      </c>
      <c r="KR43" s="1534">
        <f t="shared" si="119"/>
        <v>208</v>
      </c>
      <c r="KS43" s="1534">
        <f t="shared" si="119"/>
        <v>1071</v>
      </c>
      <c r="KT43" s="1534">
        <f t="shared" si="119"/>
        <v>11</v>
      </c>
      <c r="KU43" s="1534">
        <f t="shared" si="119"/>
        <v>64</v>
      </c>
      <c r="KV43" s="1534">
        <f t="shared" si="119"/>
        <v>58</v>
      </c>
      <c r="KW43" s="1534">
        <f t="shared" si="119"/>
        <v>213</v>
      </c>
      <c r="KX43" s="1534">
        <f t="shared" ref="KX43:NJ43" si="120">SUM(KX29:KX42)</f>
        <v>0</v>
      </c>
      <c r="KY43" s="1534">
        <f t="shared" si="120"/>
        <v>52</v>
      </c>
      <c r="KZ43" s="1534">
        <f t="shared" si="120"/>
        <v>48</v>
      </c>
      <c r="LA43" s="1534">
        <f t="shared" si="120"/>
        <v>65</v>
      </c>
      <c r="LB43" s="1534">
        <f t="shared" si="120"/>
        <v>53</v>
      </c>
      <c r="LC43" s="1534">
        <f t="shared" si="120"/>
        <v>61</v>
      </c>
      <c r="LD43" s="1534">
        <f t="shared" si="120"/>
        <v>68</v>
      </c>
      <c r="LE43" s="1534">
        <f t="shared" si="120"/>
        <v>44</v>
      </c>
      <c r="LF43" s="1534">
        <f t="shared" si="120"/>
        <v>57</v>
      </c>
      <c r="LG43" s="1534">
        <f t="shared" si="120"/>
        <v>39</v>
      </c>
      <c r="LH43" s="1534">
        <f t="shared" si="120"/>
        <v>83</v>
      </c>
      <c r="LI43" s="1534">
        <f t="shared" si="120"/>
        <v>38</v>
      </c>
      <c r="LJ43" s="1534">
        <f t="shared" si="120"/>
        <v>522</v>
      </c>
      <c r="LK43" s="1534">
        <f t="shared" si="120"/>
        <v>1523</v>
      </c>
      <c r="LL43" s="1534">
        <f t="shared" si="120"/>
        <v>17</v>
      </c>
      <c r="LM43" s="1534">
        <f t="shared" si="120"/>
        <v>235</v>
      </c>
      <c r="LN43" s="1534">
        <f t="shared" si="120"/>
        <v>71</v>
      </c>
      <c r="LO43" s="1534">
        <f t="shared" si="120"/>
        <v>49</v>
      </c>
      <c r="LP43" s="1534">
        <f t="shared" si="120"/>
        <v>105</v>
      </c>
      <c r="LQ43" s="1534">
        <f t="shared" si="120"/>
        <v>47</v>
      </c>
      <c r="LR43" s="1534">
        <f t="shared" si="120"/>
        <v>29</v>
      </c>
      <c r="LS43" s="1534">
        <f t="shared" si="120"/>
        <v>112</v>
      </c>
      <c r="LT43" s="1534">
        <f t="shared" si="120"/>
        <v>74</v>
      </c>
      <c r="LU43" s="1534">
        <f t="shared" si="120"/>
        <v>71</v>
      </c>
      <c r="LV43" s="1534">
        <f t="shared" si="120"/>
        <v>27</v>
      </c>
      <c r="LW43" s="1534">
        <f t="shared" si="120"/>
        <v>70</v>
      </c>
      <c r="LX43" s="1534">
        <f t="shared" si="120"/>
        <v>64</v>
      </c>
      <c r="LY43" s="1534">
        <f t="shared" si="120"/>
        <v>34</v>
      </c>
      <c r="LZ43" s="1534">
        <f t="shared" si="120"/>
        <v>94</v>
      </c>
      <c r="MA43" s="1534">
        <f t="shared" si="120"/>
        <v>13</v>
      </c>
      <c r="MB43" s="1534">
        <f t="shared" si="120"/>
        <v>76</v>
      </c>
      <c r="MC43" s="1534">
        <f t="shared" si="120"/>
        <v>74</v>
      </c>
      <c r="MD43" s="1534">
        <f t="shared" si="120"/>
        <v>60</v>
      </c>
      <c r="ME43" s="1534">
        <f t="shared" si="120"/>
        <v>1177</v>
      </c>
      <c r="MF43" s="1534">
        <f t="shared" si="120"/>
        <v>10</v>
      </c>
      <c r="MG43" s="1534">
        <f t="shared" si="120"/>
        <v>0</v>
      </c>
      <c r="MH43" s="1534">
        <f t="shared" si="120"/>
        <v>0</v>
      </c>
      <c r="MI43" s="1534">
        <f t="shared" si="120"/>
        <v>0</v>
      </c>
      <c r="MJ43" s="1534">
        <f t="shared" si="120"/>
        <v>0</v>
      </c>
      <c r="MK43" s="1534">
        <f t="shared" si="120"/>
        <v>0</v>
      </c>
      <c r="ML43" s="1534">
        <f t="shared" si="120"/>
        <v>0</v>
      </c>
      <c r="MM43" s="1534">
        <f t="shared" si="120"/>
        <v>0</v>
      </c>
      <c r="MN43" s="1534">
        <f t="shared" si="120"/>
        <v>0</v>
      </c>
      <c r="MO43" s="1534">
        <f t="shared" si="120"/>
        <v>0</v>
      </c>
      <c r="MP43" s="1534">
        <f t="shared" si="120"/>
        <v>0</v>
      </c>
      <c r="MQ43" s="1534">
        <f t="shared" si="120"/>
        <v>0</v>
      </c>
      <c r="MR43" s="1534">
        <f t="shared" si="120"/>
        <v>0</v>
      </c>
      <c r="MS43" s="1534">
        <f t="shared" si="120"/>
        <v>0</v>
      </c>
      <c r="MT43" s="1534">
        <f t="shared" si="120"/>
        <v>0</v>
      </c>
      <c r="MU43" s="1534">
        <f t="shared" si="120"/>
        <v>0</v>
      </c>
      <c r="MV43" s="1534">
        <f t="shared" si="120"/>
        <v>0</v>
      </c>
      <c r="MW43" s="1534">
        <f t="shared" si="120"/>
        <v>0</v>
      </c>
      <c r="MX43" s="1534">
        <f t="shared" si="120"/>
        <v>0</v>
      </c>
      <c r="MY43" s="1534">
        <f t="shared" si="120"/>
        <v>0</v>
      </c>
      <c r="MZ43" s="1534">
        <f t="shared" si="120"/>
        <v>0</v>
      </c>
      <c r="NA43" s="1534">
        <f t="shared" si="120"/>
        <v>0</v>
      </c>
      <c r="NB43" s="1534">
        <f t="shared" si="120"/>
        <v>0</v>
      </c>
      <c r="NC43" s="1534">
        <f t="shared" si="120"/>
        <v>0</v>
      </c>
      <c r="ND43" s="1534">
        <f t="shared" si="120"/>
        <v>0</v>
      </c>
      <c r="NE43" s="1534">
        <f t="shared" si="120"/>
        <v>0</v>
      </c>
      <c r="NF43" s="1534">
        <f t="shared" si="120"/>
        <v>0</v>
      </c>
      <c r="NG43" s="1534">
        <f t="shared" si="120"/>
        <v>0</v>
      </c>
      <c r="NH43" s="1534">
        <f t="shared" si="120"/>
        <v>0</v>
      </c>
      <c r="NI43" s="1534">
        <f t="shared" si="120"/>
        <v>0</v>
      </c>
      <c r="NJ43" s="1534">
        <f t="shared" si="120"/>
        <v>0</v>
      </c>
      <c r="NK43" s="1534">
        <f t="shared" ref="NK43:PJ43" si="121">SUM(NK29:NK42)</f>
        <v>0</v>
      </c>
      <c r="NL43" s="1534">
        <f t="shared" si="121"/>
        <v>0</v>
      </c>
      <c r="NM43" s="1534">
        <f t="shared" si="121"/>
        <v>0</v>
      </c>
      <c r="NN43" s="1534">
        <f t="shared" si="121"/>
        <v>0</v>
      </c>
      <c r="NO43" s="1534">
        <f t="shared" si="121"/>
        <v>0</v>
      </c>
      <c r="NP43" s="1534">
        <f t="shared" si="121"/>
        <v>0</v>
      </c>
      <c r="NQ43" s="1534">
        <f t="shared" si="121"/>
        <v>0</v>
      </c>
      <c r="NR43" s="1534">
        <f t="shared" si="121"/>
        <v>0</v>
      </c>
      <c r="NS43" s="1534">
        <f t="shared" si="121"/>
        <v>0</v>
      </c>
      <c r="NT43" s="1534">
        <f t="shared" si="121"/>
        <v>0</v>
      </c>
      <c r="NU43" s="1534">
        <f t="shared" si="121"/>
        <v>0</v>
      </c>
      <c r="NV43" s="1534">
        <f t="shared" si="121"/>
        <v>0</v>
      </c>
      <c r="NW43" s="1534">
        <f t="shared" si="121"/>
        <v>0</v>
      </c>
      <c r="NX43" s="1534">
        <f t="shared" si="121"/>
        <v>0</v>
      </c>
      <c r="NY43" s="1534">
        <f t="shared" si="121"/>
        <v>0</v>
      </c>
      <c r="NZ43" s="1534">
        <f t="shared" si="121"/>
        <v>0</v>
      </c>
      <c r="OA43" s="1534">
        <f t="shared" si="121"/>
        <v>0</v>
      </c>
      <c r="OB43" s="1534">
        <f t="shared" si="121"/>
        <v>0</v>
      </c>
      <c r="OC43" s="1534">
        <f t="shared" si="121"/>
        <v>0</v>
      </c>
      <c r="OD43" s="1534">
        <f t="shared" si="121"/>
        <v>0</v>
      </c>
      <c r="OE43" s="1534">
        <f t="shared" si="121"/>
        <v>0</v>
      </c>
      <c r="OF43" s="1534">
        <f t="shared" si="121"/>
        <v>0</v>
      </c>
      <c r="OG43" s="1534">
        <f t="shared" si="121"/>
        <v>0</v>
      </c>
      <c r="OH43" s="1534">
        <f t="shared" si="121"/>
        <v>0</v>
      </c>
      <c r="OI43" s="1534">
        <f t="shared" si="121"/>
        <v>0</v>
      </c>
      <c r="OJ43" s="1534">
        <f t="shared" si="121"/>
        <v>0</v>
      </c>
      <c r="OK43" s="1534">
        <f t="shared" si="121"/>
        <v>0</v>
      </c>
      <c r="OL43" s="1534">
        <f t="shared" si="121"/>
        <v>0</v>
      </c>
      <c r="OM43" s="1534">
        <f t="shared" si="121"/>
        <v>0</v>
      </c>
      <c r="ON43" s="1534">
        <f t="shared" si="121"/>
        <v>0</v>
      </c>
      <c r="OO43" s="1534">
        <f t="shared" si="121"/>
        <v>0</v>
      </c>
      <c r="OP43" s="1534">
        <f t="shared" si="121"/>
        <v>0</v>
      </c>
      <c r="OQ43" s="1534">
        <f t="shared" si="121"/>
        <v>0</v>
      </c>
      <c r="OR43" s="1534">
        <f t="shared" si="121"/>
        <v>0</v>
      </c>
      <c r="OS43" s="1534">
        <f t="shared" si="121"/>
        <v>0</v>
      </c>
      <c r="OT43" s="1534">
        <f t="shared" si="121"/>
        <v>0</v>
      </c>
      <c r="OU43" s="1534">
        <f t="shared" si="121"/>
        <v>0</v>
      </c>
      <c r="OV43" s="1534">
        <f t="shared" si="121"/>
        <v>0</v>
      </c>
      <c r="OW43" s="1534">
        <f t="shared" si="121"/>
        <v>0</v>
      </c>
      <c r="OX43" s="1534">
        <f t="shared" si="121"/>
        <v>0</v>
      </c>
      <c r="OY43" s="1534">
        <f t="shared" si="121"/>
        <v>0</v>
      </c>
      <c r="OZ43" s="1534">
        <f t="shared" si="121"/>
        <v>0</v>
      </c>
      <c r="PA43" s="1534">
        <f t="shared" si="121"/>
        <v>0</v>
      </c>
      <c r="PB43" s="1534">
        <f t="shared" si="121"/>
        <v>0</v>
      </c>
      <c r="PC43" s="1534">
        <f t="shared" si="121"/>
        <v>0</v>
      </c>
      <c r="PD43" s="1534">
        <f t="shared" si="121"/>
        <v>0</v>
      </c>
      <c r="PE43" s="1534">
        <f t="shared" si="121"/>
        <v>0</v>
      </c>
      <c r="PF43" s="1534">
        <f t="shared" si="121"/>
        <v>0</v>
      </c>
      <c r="PG43" s="1534">
        <f t="shared" si="121"/>
        <v>0</v>
      </c>
      <c r="PH43" s="1534">
        <f t="shared" si="121"/>
        <v>0</v>
      </c>
      <c r="PI43" s="1534">
        <f t="shared" si="121"/>
        <v>0</v>
      </c>
      <c r="PJ43" s="1534">
        <f t="shared" si="121"/>
        <v>0</v>
      </c>
      <c r="PK43" s="1534">
        <v>0</v>
      </c>
      <c r="PL43" s="1534">
        <v>0</v>
      </c>
      <c r="PM43" s="1534">
        <v>0</v>
      </c>
      <c r="PN43" s="1534">
        <v>0</v>
      </c>
      <c r="PO43" s="1534">
        <v>0</v>
      </c>
      <c r="PP43" s="1534">
        <v>0</v>
      </c>
      <c r="PQ43" s="1534">
        <v>0</v>
      </c>
      <c r="PR43" s="1534">
        <v>0</v>
      </c>
      <c r="PS43" s="1534">
        <v>0</v>
      </c>
      <c r="PT43" s="1534">
        <v>0</v>
      </c>
      <c r="PU43" s="1534">
        <v>0</v>
      </c>
      <c r="PV43" s="1534">
        <v>0</v>
      </c>
      <c r="PW43" s="1534">
        <v>0</v>
      </c>
      <c r="PX43" s="1534">
        <v>0</v>
      </c>
      <c r="PY43" s="1534">
        <v>0</v>
      </c>
      <c r="PZ43" s="1534">
        <v>0</v>
      </c>
      <c r="QA43" s="1534">
        <v>0</v>
      </c>
      <c r="QB43" s="1534">
        <v>0</v>
      </c>
      <c r="QC43" s="1534">
        <v>0</v>
      </c>
      <c r="QD43" s="1534">
        <v>0</v>
      </c>
      <c r="QE43" s="1534">
        <v>0</v>
      </c>
      <c r="QF43" s="1534">
        <v>0</v>
      </c>
      <c r="QG43" s="1534">
        <v>0</v>
      </c>
      <c r="QH43" s="1534">
        <v>0</v>
      </c>
      <c r="QI43" s="1534">
        <v>0</v>
      </c>
      <c r="QJ43" s="1534">
        <v>0</v>
      </c>
      <c r="QK43" s="1534">
        <v>0</v>
      </c>
      <c r="QL43" s="1534">
        <v>0</v>
      </c>
      <c r="QM43" s="1534">
        <v>0</v>
      </c>
      <c r="QN43" s="1534">
        <v>0</v>
      </c>
      <c r="QO43" s="1534">
        <v>0</v>
      </c>
      <c r="QP43" s="1534">
        <v>0</v>
      </c>
      <c r="QQ43" s="1534">
        <v>0</v>
      </c>
      <c r="QR43" s="1534">
        <f t="shared" ref="QR43" si="122">SUM(QR29:QR42)</f>
        <v>0</v>
      </c>
      <c r="QS43" s="1534">
        <v>0</v>
      </c>
      <c r="QT43" s="1534">
        <v>0</v>
      </c>
      <c r="QU43" s="1534">
        <v>0</v>
      </c>
      <c r="QV43" s="1534">
        <v>0</v>
      </c>
      <c r="QW43" s="1534">
        <v>0</v>
      </c>
      <c r="QX43" s="1534">
        <v>0</v>
      </c>
      <c r="QY43" s="1534">
        <v>0</v>
      </c>
      <c r="QZ43" s="1534">
        <v>0</v>
      </c>
      <c r="RA43" s="1534">
        <v>0</v>
      </c>
      <c r="RB43" s="1534">
        <v>0</v>
      </c>
      <c r="RC43" s="1534">
        <v>0</v>
      </c>
      <c r="RD43" s="1534">
        <v>0</v>
      </c>
      <c r="RE43" s="1534">
        <v>0</v>
      </c>
      <c r="RF43" s="1534">
        <v>0</v>
      </c>
      <c r="RG43" s="1534">
        <v>0</v>
      </c>
    </row>
  </sheetData>
  <pageMargins left="0.7" right="0.7" top="0.75" bottom="0.75" header="0.3" footer="0.3"/>
  <pageSetup orientation="portrait" r:id="rId1"/>
  <ignoredErrors>
    <ignoredError sqref="FZ43"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D93"/>
  <sheetViews>
    <sheetView workbookViewId="0">
      <pane xSplit="2" ySplit="4" topLeftCell="N5" activePane="bottomRight" state="frozen"/>
      <selection activeCell="B4" sqref="B4"/>
      <selection pane="topRight" activeCell="B4" sqref="B4"/>
      <selection pane="bottomLeft" activeCell="B4" sqref="B4"/>
      <selection pane="bottomRight" activeCell="Y33" sqref="Y33"/>
    </sheetView>
  </sheetViews>
  <sheetFormatPr defaultColWidth="9.109375" defaultRowHeight="10.199999999999999" x14ac:dyDescent="0.2"/>
  <cols>
    <col min="1" max="1" width="9.109375" style="1352"/>
    <col min="2" max="2" width="27.5546875" style="1352" bestFit="1" customWidth="1"/>
    <col min="3" max="3" width="9.109375" style="1352"/>
    <col min="4" max="7" width="10.109375" style="1352" bestFit="1" customWidth="1"/>
    <col min="8" max="25" width="10.33203125" style="1352" bestFit="1" customWidth="1"/>
    <col min="26" max="27" width="8.88671875" style="1352" bestFit="1" customWidth="1"/>
    <col min="28" max="30" width="9.109375" style="1352" bestFit="1" customWidth="1"/>
    <col min="31" max="16384" width="9.109375" style="1352"/>
  </cols>
  <sheetData>
    <row r="1" spans="2:30" x14ac:dyDescent="0.2">
      <c r="B1" s="1352" t="s">
        <v>218</v>
      </c>
    </row>
    <row r="2" spans="2:30" x14ac:dyDescent="0.2">
      <c r="B2" s="1357" t="e">
        <f>#REF!</f>
        <v>#REF!</v>
      </c>
    </row>
    <row r="3" spans="2:30" x14ac:dyDescent="0.2">
      <c r="C3" s="1352" t="e">
        <f>MATCH('Data Extract'!C$4,#REF!,0)-1</f>
        <v>#REF!</v>
      </c>
      <c r="D3" s="1352" t="e">
        <f>MATCH('Data Extract'!D$4,#REF!,0)-1</f>
        <v>#REF!</v>
      </c>
      <c r="E3" s="1352" t="e">
        <f>MATCH('Data Extract'!E$4,#REF!,0)-1</f>
        <v>#REF!</v>
      </c>
      <c r="F3" s="1352" t="e">
        <f>MATCH('Data Extract'!F$4,#REF!,0)-1</f>
        <v>#REF!</v>
      </c>
      <c r="G3" s="1352" t="e">
        <f>MATCH('Data Extract'!G$4,#REF!,0)-1</f>
        <v>#REF!</v>
      </c>
      <c r="H3" s="1352" t="e">
        <f>MATCH('Data Extract'!H$4,#REF!,0)-1</f>
        <v>#REF!</v>
      </c>
      <c r="I3" s="1352" t="e">
        <f>MATCH('Data Extract'!I$4,#REF!,0)-1</f>
        <v>#REF!</v>
      </c>
      <c r="J3" s="1352" t="e">
        <f>MATCH('Data Extract'!J$4,#REF!,0)-1</f>
        <v>#REF!</v>
      </c>
      <c r="K3" s="1352" t="e">
        <f>MATCH('Data Extract'!K$4,#REF!,0)-1</f>
        <v>#REF!</v>
      </c>
      <c r="L3" s="1352" t="e">
        <f>MATCH('Data Extract'!L$4,#REF!,0)-1</f>
        <v>#REF!</v>
      </c>
      <c r="M3" s="1352" t="e">
        <f>MATCH('Data Extract'!M$4,#REF!,0)-1</f>
        <v>#REF!</v>
      </c>
      <c r="N3" s="1352" t="e">
        <f>MATCH('Data Extract'!N$4,#REF!,0)-1</f>
        <v>#REF!</v>
      </c>
      <c r="O3" s="1352" t="e">
        <f>MATCH('Data Extract'!O$4,#REF!,0)-1</f>
        <v>#REF!</v>
      </c>
      <c r="P3" s="1352" t="e">
        <f>MATCH('Data Extract'!P$4,#REF!,0)-1</f>
        <v>#REF!</v>
      </c>
      <c r="Q3" s="1352" t="e">
        <f>MATCH('Data Extract'!Q$4,#REF!,0)-1</f>
        <v>#REF!</v>
      </c>
      <c r="R3" s="1352" t="e">
        <f>MATCH('Data Extract'!R$4,#REF!,0)-1</f>
        <v>#REF!</v>
      </c>
      <c r="S3" s="1352" t="e">
        <f>MATCH('Data Extract'!S$4,#REF!,0)-1</f>
        <v>#REF!</v>
      </c>
      <c r="T3" s="1352" t="e">
        <f>MATCH('Data Extract'!T$4,#REF!,0)-1</f>
        <v>#REF!</v>
      </c>
      <c r="U3" s="1352" t="e">
        <f>MATCH('Data Extract'!U$4,#REF!,0)-1</f>
        <v>#REF!</v>
      </c>
      <c r="V3" s="1352" t="e">
        <f>MATCH('Data Extract'!V$4,#REF!,0)-1</f>
        <v>#REF!</v>
      </c>
      <c r="W3" s="1352" t="e">
        <f>MATCH('Data Extract'!W$4,#REF!,0)-1</f>
        <v>#REF!</v>
      </c>
      <c r="X3" s="1352" t="e">
        <f>MATCH('Data Extract'!X$4,#REF!,0)-1</f>
        <v>#REF!</v>
      </c>
      <c r="Y3" s="1352" t="e">
        <f>MATCH('Data Extract'!Y$4,#REF!,0)-1</f>
        <v>#REF!</v>
      </c>
      <c r="Z3" s="1352" t="e">
        <f>MATCH('Data Extract'!Z$4,#REF!,0)-1</f>
        <v>#REF!</v>
      </c>
      <c r="AA3" s="1352" t="e">
        <f>MATCH('Data Extract'!AA$4,#REF!,0)-1</f>
        <v>#REF!</v>
      </c>
      <c r="AB3" s="1352" t="e">
        <f>MATCH('Data Extract'!AB$4,#REF!,0)-1</f>
        <v>#REF!</v>
      </c>
      <c r="AC3" s="1352" t="e">
        <f>MATCH('Data Extract'!AC$4,#REF!,0)-1</f>
        <v>#REF!</v>
      </c>
      <c r="AD3" s="1352" t="e">
        <f>MATCH('Data Extract'!AD$4,#REF!,0)-1</f>
        <v>#REF!</v>
      </c>
    </row>
    <row r="4" spans="2:30" x14ac:dyDescent="0.2">
      <c r="B4" s="1352" t="s">
        <v>219</v>
      </c>
      <c r="C4" s="1356" t="e">
        <f t="shared" ref="C4:AB4" si="0">D4-1</f>
        <v>#REF!</v>
      </c>
      <c r="D4" s="1356" t="e">
        <f t="shared" si="0"/>
        <v>#REF!</v>
      </c>
      <c r="E4" s="1356" t="e">
        <f t="shared" si="0"/>
        <v>#REF!</v>
      </c>
      <c r="F4" s="1356" t="e">
        <f t="shared" si="0"/>
        <v>#REF!</v>
      </c>
      <c r="G4" s="1356" t="e">
        <f t="shared" si="0"/>
        <v>#REF!</v>
      </c>
      <c r="H4" s="1356" t="e">
        <f t="shared" si="0"/>
        <v>#REF!</v>
      </c>
      <c r="I4" s="1356" t="e">
        <f t="shared" si="0"/>
        <v>#REF!</v>
      </c>
      <c r="J4" s="1356" t="e">
        <f t="shared" si="0"/>
        <v>#REF!</v>
      </c>
      <c r="K4" s="1356" t="e">
        <f t="shared" si="0"/>
        <v>#REF!</v>
      </c>
      <c r="L4" s="1356" t="e">
        <f t="shared" si="0"/>
        <v>#REF!</v>
      </c>
      <c r="M4" s="1356" t="e">
        <f t="shared" si="0"/>
        <v>#REF!</v>
      </c>
      <c r="N4" s="1356" t="e">
        <f t="shared" si="0"/>
        <v>#REF!</v>
      </c>
      <c r="O4" s="1356" t="e">
        <f t="shared" si="0"/>
        <v>#REF!</v>
      </c>
      <c r="P4" s="1356" t="e">
        <f t="shared" si="0"/>
        <v>#REF!</v>
      </c>
      <c r="Q4" s="1356" t="e">
        <f t="shared" si="0"/>
        <v>#REF!</v>
      </c>
      <c r="R4" s="1356" t="e">
        <f t="shared" si="0"/>
        <v>#REF!</v>
      </c>
      <c r="S4" s="1356" t="e">
        <f t="shared" si="0"/>
        <v>#REF!</v>
      </c>
      <c r="T4" s="1356" t="e">
        <f t="shared" si="0"/>
        <v>#REF!</v>
      </c>
      <c r="U4" s="1356" t="e">
        <f t="shared" si="0"/>
        <v>#REF!</v>
      </c>
      <c r="V4" s="1356" t="e">
        <f t="shared" si="0"/>
        <v>#REF!</v>
      </c>
      <c r="W4" s="1356" t="e">
        <f t="shared" si="0"/>
        <v>#REF!</v>
      </c>
      <c r="X4" s="1356" t="e">
        <f t="shared" si="0"/>
        <v>#REF!</v>
      </c>
      <c r="Y4" s="1356" t="e">
        <f t="shared" si="0"/>
        <v>#REF!</v>
      </c>
      <c r="Z4" s="1356" t="e">
        <f t="shared" si="0"/>
        <v>#REF!</v>
      </c>
      <c r="AA4" s="1356" t="e">
        <f t="shared" si="0"/>
        <v>#REF!</v>
      </c>
      <c r="AB4" s="1356" t="e">
        <f t="shared" si="0"/>
        <v>#REF!</v>
      </c>
      <c r="AC4" s="1356" t="e">
        <f>AD4-1</f>
        <v>#REF!</v>
      </c>
      <c r="AD4" s="1356" t="e">
        <f>B2</f>
        <v>#REF!</v>
      </c>
    </row>
    <row r="5" spans="2:30" x14ac:dyDescent="0.2">
      <c r="B5" s="1352" t="s">
        <v>54</v>
      </c>
      <c r="C5" s="1352" t="e">
        <f t="shared" ref="C5:H5" ca="1" si="1">SUM(C21:C22)</f>
        <v>#REF!</v>
      </c>
      <c r="D5" s="1352" t="e">
        <f t="shared" ca="1" si="1"/>
        <v>#REF!</v>
      </c>
      <c r="E5" s="1352" t="e">
        <f t="shared" ca="1" si="1"/>
        <v>#REF!</v>
      </c>
      <c r="F5" s="1352" t="e">
        <f t="shared" ca="1" si="1"/>
        <v>#REF!</v>
      </c>
      <c r="G5" s="1352" t="e">
        <f t="shared" ca="1" si="1"/>
        <v>#REF!</v>
      </c>
      <c r="H5" s="1352" t="e">
        <f t="shared" ca="1" si="1"/>
        <v>#REF!</v>
      </c>
      <c r="I5" s="1352" t="e">
        <f t="shared" ref="I5:N5" ca="1" si="2">SUM(I21:I22)</f>
        <v>#REF!</v>
      </c>
      <c r="J5" s="1352" t="e">
        <f t="shared" ca="1" si="2"/>
        <v>#REF!</v>
      </c>
      <c r="K5" s="1352" t="e">
        <f t="shared" ca="1" si="2"/>
        <v>#REF!</v>
      </c>
      <c r="L5" s="1352" t="e">
        <f t="shared" ca="1" si="2"/>
        <v>#REF!</v>
      </c>
      <c r="M5" s="1352" t="e">
        <f t="shared" ca="1" si="2"/>
        <v>#REF!</v>
      </c>
      <c r="N5" s="1352" t="e">
        <f t="shared" ca="1" si="2"/>
        <v>#REF!</v>
      </c>
      <c r="O5" s="1352" t="e">
        <f t="shared" ref="O5:U5" ca="1" si="3">SUM(O21:O22)</f>
        <v>#REF!</v>
      </c>
      <c r="P5" s="1352" t="e">
        <f t="shared" ca="1" si="3"/>
        <v>#REF!</v>
      </c>
      <c r="Q5" s="1352" t="e">
        <f t="shared" ca="1" si="3"/>
        <v>#REF!</v>
      </c>
      <c r="R5" s="1352" t="e">
        <f t="shared" ca="1" si="3"/>
        <v>#REF!</v>
      </c>
      <c r="S5" s="1352" t="e">
        <f t="shared" ca="1" si="3"/>
        <v>#REF!</v>
      </c>
      <c r="T5" s="1352" t="e">
        <f t="shared" ca="1" si="3"/>
        <v>#REF!</v>
      </c>
      <c r="U5" s="1352" t="e">
        <f t="shared" ca="1" si="3"/>
        <v>#REF!</v>
      </c>
      <c r="V5" s="1352" t="e">
        <f t="shared" ref="V5:AC5" ca="1" si="4">SUM(V21:V22)</f>
        <v>#REF!</v>
      </c>
      <c r="W5" s="1352" t="e">
        <f t="shared" ca="1" si="4"/>
        <v>#REF!</v>
      </c>
      <c r="X5" s="1352" t="e">
        <f t="shared" ca="1" si="4"/>
        <v>#REF!</v>
      </c>
      <c r="Y5" s="1352" t="e">
        <f t="shared" ca="1" si="4"/>
        <v>#REF!</v>
      </c>
      <c r="Z5" s="1352" t="e">
        <f t="shared" ca="1" si="4"/>
        <v>#REF!</v>
      </c>
      <c r="AA5" s="1352" t="e">
        <f t="shared" ca="1" si="4"/>
        <v>#REF!</v>
      </c>
      <c r="AB5" s="1352" t="e">
        <f t="shared" ca="1" si="4"/>
        <v>#REF!</v>
      </c>
      <c r="AC5" s="1352" t="e">
        <f t="shared" ca="1" si="4"/>
        <v>#REF!</v>
      </c>
      <c r="AD5" s="1352" t="e">
        <f ca="1">SUM(AD21:AD22)</f>
        <v>#REF!</v>
      </c>
    </row>
    <row r="6" spans="2:30" x14ac:dyDescent="0.2">
      <c r="B6" s="1352" t="s">
        <v>220</v>
      </c>
      <c r="C6" s="1352" t="e">
        <f t="shared" ref="C6:H6" ca="1" si="5">SUM(C23:C24)</f>
        <v>#REF!</v>
      </c>
      <c r="D6" s="1352" t="e">
        <f t="shared" ca="1" si="5"/>
        <v>#REF!</v>
      </c>
      <c r="E6" s="1352" t="e">
        <f t="shared" ca="1" si="5"/>
        <v>#REF!</v>
      </c>
      <c r="F6" s="1352" t="e">
        <f t="shared" ca="1" si="5"/>
        <v>#REF!</v>
      </c>
      <c r="G6" s="1352" t="e">
        <f t="shared" ca="1" si="5"/>
        <v>#REF!</v>
      </c>
      <c r="H6" s="1352" t="e">
        <f t="shared" ca="1" si="5"/>
        <v>#REF!</v>
      </c>
      <c r="I6" s="1352" t="e">
        <f t="shared" ref="I6:N6" ca="1" si="6">SUM(I23:I24)</f>
        <v>#REF!</v>
      </c>
      <c r="J6" s="1352" t="e">
        <f t="shared" ca="1" si="6"/>
        <v>#REF!</v>
      </c>
      <c r="K6" s="1352" t="e">
        <f t="shared" ca="1" si="6"/>
        <v>#REF!</v>
      </c>
      <c r="L6" s="1352" t="e">
        <f t="shared" ca="1" si="6"/>
        <v>#REF!</v>
      </c>
      <c r="M6" s="1352" t="e">
        <f t="shared" ca="1" si="6"/>
        <v>#REF!</v>
      </c>
      <c r="N6" s="1352" t="e">
        <f t="shared" ca="1" si="6"/>
        <v>#REF!</v>
      </c>
      <c r="O6" s="1352" t="e">
        <f t="shared" ref="O6:U6" ca="1" si="7">SUM(O23:O24)</f>
        <v>#REF!</v>
      </c>
      <c r="P6" s="1352" t="e">
        <f t="shared" ca="1" si="7"/>
        <v>#REF!</v>
      </c>
      <c r="Q6" s="1352" t="e">
        <f t="shared" ca="1" si="7"/>
        <v>#REF!</v>
      </c>
      <c r="R6" s="1352" t="e">
        <f t="shared" ca="1" si="7"/>
        <v>#REF!</v>
      </c>
      <c r="S6" s="1352" t="e">
        <f t="shared" ca="1" si="7"/>
        <v>#REF!</v>
      </c>
      <c r="T6" s="1352" t="e">
        <f t="shared" ca="1" si="7"/>
        <v>#REF!</v>
      </c>
      <c r="U6" s="1352" t="e">
        <f t="shared" ca="1" si="7"/>
        <v>#REF!</v>
      </c>
      <c r="V6" s="1352" t="e">
        <f t="shared" ref="V6:AC6" ca="1" si="8">SUM(V23:V24)</f>
        <v>#REF!</v>
      </c>
      <c r="W6" s="1352" t="e">
        <f t="shared" ca="1" si="8"/>
        <v>#REF!</v>
      </c>
      <c r="X6" s="1352" t="e">
        <f t="shared" ca="1" si="8"/>
        <v>#REF!</v>
      </c>
      <c r="Y6" s="1352" t="e">
        <f t="shared" ca="1" si="8"/>
        <v>#REF!</v>
      </c>
      <c r="Z6" s="1352" t="e">
        <f t="shared" ca="1" si="8"/>
        <v>#REF!</v>
      </c>
      <c r="AA6" s="1352" t="e">
        <f t="shared" ca="1" si="8"/>
        <v>#REF!</v>
      </c>
      <c r="AB6" s="1352" t="e">
        <f t="shared" ca="1" si="8"/>
        <v>#REF!</v>
      </c>
      <c r="AC6" s="1352" t="e">
        <f t="shared" ca="1" si="8"/>
        <v>#REF!</v>
      </c>
      <c r="AD6" s="1352" t="e">
        <f ca="1">SUM(AD23:AD24)</f>
        <v>#REF!</v>
      </c>
    </row>
    <row r="7" spans="2:30" x14ac:dyDescent="0.2">
      <c r="B7" s="1352" t="s">
        <v>221</v>
      </c>
      <c r="C7" s="1352" t="e">
        <f t="shared" ref="C7:H7" ca="1" si="9">SUM(C25:C26)</f>
        <v>#REF!</v>
      </c>
      <c r="D7" s="1352" t="e">
        <f t="shared" ca="1" si="9"/>
        <v>#REF!</v>
      </c>
      <c r="E7" s="1352" t="e">
        <f t="shared" ca="1" si="9"/>
        <v>#REF!</v>
      </c>
      <c r="F7" s="1352" t="e">
        <f t="shared" ca="1" si="9"/>
        <v>#REF!</v>
      </c>
      <c r="G7" s="1352" t="e">
        <f t="shared" ca="1" si="9"/>
        <v>#REF!</v>
      </c>
      <c r="H7" s="1352" t="e">
        <f t="shared" ca="1" si="9"/>
        <v>#REF!</v>
      </c>
      <c r="I7" s="1352" t="e">
        <f t="shared" ref="I7:N7" ca="1" si="10">SUM(I25:I26)</f>
        <v>#REF!</v>
      </c>
      <c r="J7" s="1352" t="e">
        <f t="shared" ca="1" si="10"/>
        <v>#REF!</v>
      </c>
      <c r="K7" s="1352" t="e">
        <f t="shared" ca="1" si="10"/>
        <v>#REF!</v>
      </c>
      <c r="L7" s="1352" t="e">
        <f t="shared" ca="1" si="10"/>
        <v>#REF!</v>
      </c>
      <c r="M7" s="1352" t="e">
        <f t="shared" ca="1" si="10"/>
        <v>#REF!</v>
      </c>
      <c r="N7" s="1352" t="e">
        <f t="shared" ca="1" si="10"/>
        <v>#REF!</v>
      </c>
      <c r="O7" s="1352" t="e">
        <f t="shared" ref="O7:U7" ca="1" si="11">SUM(O25:O26)</f>
        <v>#REF!</v>
      </c>
      <c r="P7" s="1352" t="e">
        <f t="shared" ca="1" si="11"/>
        <v>#REF!</v>
      </c>
      <c r="Q7" s="1352" t="e">
        <f t="shared" ca="1" si="11"/>
        <v>#REF!</v>
      </c>
      <c r="R7" s="1352" t="e">
        <f t="shared" ca="1" si="11"/>
        <v>#REF!</v>
      </c>
      <c r="S7" s="1352" t="e">
        <f t="shared" ca="1" si="11"/>
        <v>#REF!</v>
      </c>
      <c r="T7" s="1352" t="e">
        <f t="shared" ca="1" si="11"/>
        <v>#REF!</v>
      </c>
      <c r="U7" s="1352" t="e">
        <f t="shared" ca="1" si="11"/>
        <v>#REF!</v>
      </c>
      <c r="V7" s="1352" t="e">
        <f t="shared" ref="V7:AC7" ca="1" si="12">SUM(V25:V26)</f>
        <v>#REF!</v>
      </c>
      <c r="W7" s="1352" t="e">
        <f t="shared" ca="1" si="12"/>
        <v>#REF!</v>
      </c>
      <c r="X7" s="1352" t="e">
        <f t="shared" ca="1" si="12"/>
        <v>#REF!</v>
      </c>
      <c r="Y7" s="1352" t="e">
        <f t="shared" ca="1" si="12"/>
        <v>#REF!</v>
      </c>
      <c r="Z7" s="1352" t="e">
        <f t="shared" ca="1" si="12"/>
        <v>#REF!</v>
      </c>
      <c r="AA7" s="1352" t="e">
        <f t="shared" ca="1" si="12"/>
        <v>#REF!</v>
      </c>
      <c r="AB7" s="1352" t="e">
        <f t="shared" ca="1" si="12"/>
        <v>#REF!</v>
      </c>
      <c r="AC7" s="1352" t="e">
        <f t="shared" ca="1" si="12"/>
        <v>#REF!</v>
      </c>
      <c r="AD7" s="1352" t="e">
        <f ca="1">SUM(AD25:AD26)</f>
        <v>#REF!</v>
      </c>
    </row>
    <row r="8" spans="2:30" x14ac:dyDescent="0.2">
      <c r="B8" s="1352" t="s">
        <v>55</v>
      </c>
      <c r="C8" s="1352" t="e">
        <f ca="1">OFFSET(#REF!,MATCH('Data Extract'!$B8,#REF!,0)-1,MATCH('Data Extract'!C$4,#REF!,0)-1)</f>
        <v>#REF!</v>
      </c>
      <c r="D8" s="1352" t="e">
        <f ca="1">OFFSET(#REF!,MATCH('Data Extract'!$B8,#REF!,0)-1,MATCH('Data Extract'!D$4,#REF!,0)-1)</f>
        <v>#REF!</v>
      </c>
      <c r="E8" s="1352" t="e">
        <f ca="1">OFFSET(#REF!,MATCH('Data Extract'!$B8,#REF!,0)-1,MATCH('Data Extract'!E$4,#REF!,0)-1)</f>
        <v>#REF!</v>
      </c>
      <c r="F8" s="1352" t="e">
        <f ca="1">OFFSET(#REF!,MATCH('Data Extract'!$B8,#REF!,0)-1,MATCH('Data Extract'!F$4,#REF!,0)-1)</f>
        <v>#REF!</v>
      </c>
      <c r="G8" s="1352" t="e">
        <f ca="1">OFFSET(#REF!,MATCH('Data Extract'!$B8,#REF!,0)-1,MATCH('Data Extract'!G$4,#REF!,0)-1)</f>
        <v>#REF!</v>
      </c>
      <c r="H8" s="1352" t="e">
        <f ca="1">OFFSET(#REF!,MATCH('Data Extract'!$B8,#REF!,0)-1,MATCH('Data Extract'!H$4,#REF!,0)-1)</f>
        <v>#REF!</v>
      </c>
      <c r="I8" s="1352" t="e">
        <f ca="1">OFFSET(#REF!,MATCH('Data Extract'!$B8,#REF!,0)-1,MATCH('Data Extract'!I$4,#REF!,0)-1)</f>
        <v>#REF!</v>
      </c>
      <c r="J8" s="1352" t="e">
        <f ca="1">OFFSET(#REF!,MATCH('Data Extract'!$B8,#REF!,0)-1,MATCH('Data Extract'!J$4,#REF!,0)-1)</f>
        <v>#REF!</v>
      </c>
      <c r="K8" s="1352" t="e">
        <f ca="1">OFFSET(#REF!,MATCH('Data Extract'!$B8,#REF!,0)-1,MATCH('Data Extract'!K$4,#REF!,0)-1)</f>
        <v>#REF!</v>
      </c>
      <c r="L8" s="1352" t="e">
        <f ca="1">OFFSET(#REF!,MATCH('Data Extract'!$B8,#REF!,0)-1,MATCH('Data Extract'!L$4,#REF!,0)-1)</f>
        <v>#REF!</v>
      </c>
      <c r="M8" s="1352" t="e">
        <f ca="1">OFFSET(#REF!,MATCH('Data Extract'!$B8,#REF!,0)-1,MATCH('Data Extract'!M$4,#REF!,0)-1)</f>
        <v>#REF!</v>
      </c>
      <c r="N8" s="1352" t="e">
        <f ca="1">OFFSET(#REF!,MATCH('Data Extract'!$B8,#REF!,0)-1,MATCH('Data Extract'!N$4,#REF!,0)-1)</f>
        <v>#REF!</v>
      </c>
      <c r="O8" s="1352" t="e">
        <f ca="1">OFFSET(#REF!,MATCH('Data Extract'!$B8,#REF!,0)-1,MATCH('Data Extract'!O$4,#REF!,0)-1)</f>
        <v>#REF!</v>
      </c>
      <c r="P8" s="1352" t="e">
        <f ca="1">OFFSET(#REF!,MATCH('Data Extract'!$B8,#REF!,0)-1,MATCH('Data Extract'!P$4,#REF!,0)-1)</f>
        <v>#REF!</v>
      </c>
      <c r="Q8" s="1352" t="e">
        <f ca="1">OFFSET(#REF!,MATCH('Data Extract'!$B8,#REF!,0)-1,MATCH('Data Extract'!Q$4,#REF!,0)-1)</f>
        <v>#REF!</v>
      </c>
      <c r="R8" s="1352" t="e">
        <f ca="1">OFFSET(#REF!,MATCH('Data Extract'!$B8,#REF!,0)-1,MATCH('Data Extract'!R$4,#REF!,0)-1)</f>
        <v>#REF!</v>
      </c>
      <c r="S8" s="1352" t="e">
        <f ca="1">OFFSET(#REF!,MATCH('Data Extract'!$B8,#REF!,0)-1,MATCH('Data Extract'!S$4,#REF!,0)-1)</f>
        <v>#REF!</v>
      </c>
      <c r="T8" s="1352" t="e">
        <f ca="1">OFFSET(#REF!,MATCH('Data Extract'!$B8,#REF!,0)-1,MATCH('Data Extract'!T$4,#REF!,0)-1)</f>
        <v>#REF!</v>
      </c>
      <c r="U8" s="1352" t="e">
        <f ca="1">OFFSET(#REF!,MATCH('Data Extract'!$B8,#REF!,0)-1,MATCH('Data Extract'!U$4,#REF!,0)-1)</f>
        <v>#REF!</v>
      </c>
      <c r="V8" s="1352" t="e">
        <f ca="1">OFFSET(#REF!,MATCH('Data Extract'!$B8,#REF!,0)-1,MATCH('Data Extract'!V$4,#REF!,0)-1)</f>
        <v>#REF!</v>
      </c>
      <c r="W8" s="1352" t="e">
        <f ca="1">OFFSET(#REF!,MATCH('Data Extract'!$B8,#REF!,0)-1,MATCH('Data Extract'!W$4,#REF!,0)-1)</f>
        <v>#REF!</v>
      </c>
      <c r="X8" s="1352" t="e">
        <f ca="1">OFFSET(#REF!,MATCH('Data Extract'!$B8,#REF!,0)-1,MATCH('Data Extract'!X$4,#REF!,0)-1)</f>
        <v>#REF!</v>
      </c>
      <c r="Y8" s="1352" t="e">
        <f ca="1">OFFSET(#REF!,MATCH('Data Extract'!$B8,#REF!,0)-1,MATCH('Data Extract'!Y$4,#REF!,0)-1)</f>
        <v>#REF!</v>
      </c>
      <c r="Z8" s="1352" t="e">
        <f ca="1">OFFSET(#REF!,MATCH('Data Extract'!$B8,#REF!,0)-1,MATCH('Data Extract'!Z$4,#REF!,0)-1)</f>
        <v>#REF!</v>
      </c>
      <c r="AA8" s="1352" t="e">
        <f ca="1">OFFSET(#REF!,MATCH('Data Extract'!$B8,#REF!,0)-1,MATCH('Data Extract'!AA$4,#REF!,0)-1)</f>
        <v>#REF!</v>
      </c>
      <c r="AB8" s="1352" t="e">
        <f ca="1">OFFSET(#REF!,MATCH('Data Extract'!$B8,#REF!,0)-1,MATCH('Data Extract'!AB$4,#REF!,0)-1)</f>
        <v>#REF!</v>
      </c>
      <c r="AC8" s="1352" t="e">
        <f ca="1">OFFSET(#REF!,MATCH('Data Extract'!$B8,#REF!,0)-1,MATCH('Data Extract'!AC$4,#REF!,0)-1)</f>
        <v>#REF!</v>
      </c>
      <c r="AD8" s="1352" t="e">
        <f ca="1">OFFSET(#REF!,MATCH('Data Extract'!$B8,#REF!,0)-1,MATCH('Data Extract'!AD$4,#REF!,0)-1)</f>
        <v>#REF!</v>
      </c>
    </row>
    <row r="9" spans="2:30" x14ac:dyDescent="0.2">
      <c r="B9" s="1352" t="s">
        <v>56</v>
      </c>
      <c r="C9" s="1352" t="e">
        <f ca="1">OFFSET(#REF!,MATCH('Data Extract'!$B9,#REF!,0)-1,MATCH('Data Extract'!C$4,#REF!,0)-1)</f>
        <v>#REF!</v>
      </c>
      <c r="D9" s="1352" t="e">
        <f ca="1">OFFSET(#REF!,MATCH('Data Extract'!$B9,#REF!,0)-1,MATCH('Data Extract'!D$4,#REF!,0)-1)</f>
        <v>#REF!</v>
      </c>
      <c r="E9" s="1352" t="e">
        <f ca="1">OFFSET(#REF!,MATCH('Data Extract'!$B9,#REF!,0)-1,MATCH('Data Extract'!E$4,#REF!,0)-1)</f>
        <v>#REF!</v>
      </c>
      <c r="F9" s="1352" t="e">
        <f ca="1">OFFSET(#REF!,MATCH('Data Extract'!$B9,#REF!,0)-1,MATCH('Data Extract'!F$4,#REF!,0)-1)</f>
        <v>#REF!</v>
      </c>
      <c r="G9" s="1352" t="e">
        <f ca="1">OFFSET(#REF!,MATCH('Data Extract'!$B9,#REF!,0)-1,MATCH('Data Extract'!G$4,#REF!,0)-1)</f>
        <v>#REF!</v>
      </c>
      <c r="H9" s="1352" t="e">
        <f ca="1">OFFSET(#REF!,MATCH('Data Extract'!$B9,#REF!,0)-1,MATCH('Data Extract'!H$4,#REF!,0)-1)</f>
        <v>#REF!</v>
      </c>
      <c r="I9" s="1352" t="e">
        <f ca="1">OFFSET(#REF!,MATCH('Data Extract'!$B9,#REF!,0)-1,MATCH('Data Extract'!I$4,#REF!,0)-1)</f>
        <v>#REF!</v>
      </c>
      <c r="J9" s="1352" t="e">
        <f ca="1">OFFSET(#REF!,MATCH('Data Extract'!$B9,#REF!,0)-1,MATCH('Data Extract'!J$4,#REF!,0)-1)</f>
        <v>#REF!</v>
      </c>
      <c r="K9" s="1352" t="e">
        <f ca="1">OFFSET(#REF!,MATCH('Data Extract'!$B9,#REF!,0)-1,MATCH('Data Extract'!K$4,#REF!,0)-1)</f>
        <v>#REF!</v>
      </c>
      <c r="L9" s="1352" t="e">
        <f ca="1">OFFSET(#REF!,MATCH('Data Extract'!$B9,#REF!,0)-1,MATCH('Data Extract'!L$4,#REF!,0)-1)</f>
        <v>#REF!</v>
      </c>
      <c r="M9" s="1352" t="e">
        <f ca="1">OFFSET(#REF!,MATCH('Data Extract'!$B9,#REF!,0)-1,MATCH('Data Extract'!M$4,#REF!,0)-1)</f>
        <v>#REF!</v>
      </c>
      <c r="N9" s="1352" t="e">
        <f ca="1">OFFSET(#REF!,MATCH('Data Extract'!$B9,#REF!,0)-1,MATCH('Data Extract'!N$4,#REF!,0)-1)</f>
        <v>#REF!</v>
      </c>
      <c r="O9" s="1352" t="e">
        <f ca="1">OFFSET(#REF!,MATCH('Data Extract'!$B9,#REF!,0)-1,MATCH('Data Extract'!O$4,#REF!,0)-1)</f>
        <v>#REF!</v>
      </c>
      <c r="P9" s="1352" t="e">
        <f ca="1">OFFSET(#REF!,MATCH('Data Extract'!$B9,#REF!,0)-1,MATCH('Data Extract'!P$4,#REF!,0)-1)</f>
        <v>#REF!</v>
      </c>
      <c r="Q9" s="1352" t="e">
        <f ca="1">OFFSET(#REF!,MATCH('Data Extract'!$B9,#REF!,0)-1,MATCH('Data Extract'!Q$4,#REF!,0)-1)</f>
        <v>#REF!</v>
      </c>
      <c r="R9" s="1352" t="e">
        <f ca="1">OFFSET(#REF!,MATCH('Data Extract'!$B9,#REF!,0)-1,MATCH('Data Extract'!R$4,#REF!,0)-1)</f>
        <v>#REF!</v>
      </c>
      <c r="S9" s="1352" t="e">
        <f ca="1">OFFSET(#REF!,MATCH('Data Extract'!$B9,#REF!,0)-1,MATCH('Data Extract'!S$4,#REF!,0)-1)</f>
        <v>#REF!</v>
      </c>
      <c r="T9" s="1352" t="e">
        <f ca="1">OFFSET(#REF!,MATCH('Data Extract'!$B9,#REF!,0)-1,MATCH('Data Extract'!T$4,#REF!,0)-1)</f>
        <v>#REF!</v>
      </c>
      <c r="U9" s="1352" t="e">
        <f ca="1">OFFSET(#REF!,MATCH('Data Extract'!$B9,#REF!,0)-1,MATCH('Data Extract'!U$4,#REF!,0)-1)</f>
        <v>#REF!</v>
      </c>
      <c r="V9" s="1352" t="e">
        <f ca="1">OFFSET(#REF!,MATCH('Data Extract'!$B9,#REF!,0)-1,MATCH('Data Extract'!V$4,#REF!,0)-1)</f>
        <v>#REF!</v>
      </c>
      <c r="W9" s="1352" t="e">
        <f ca="1">OFFSET(#REF!,MATCH('Data Extract'!$B9,#REF!,0)-1,MATCH('Data Extract'!W$4,#REF!,0)-1)</f>
        <v>#REF!</v>
      </c>
      <c r="X9" s="1352" t="e">
        <f ca="1">OFFSET(#REF!,MATCH('Data Extract'!$B9,#REF!,0)-1,MATCH('Data Extract'!X$4,#REF!,0)-1)</f>
        <v>#REF!</v>
      </c>
      <c r="Y9" s="1352" t="e">
        <f ca="1">OFFSET(#REF!,MATCH('Data Extract'!$B9,#REF!,0)-1,MATCH('Data Extract'!Y$4,#REF!,0)-1)</f>
        <v>#REF!</v>
      </c>
      <c r="Z9" s="1352" t="e">
        <f ca="1">OFFSET(#REF!,MATCH('Data Extract'!$B9,#REF!,0)-1,MATCH('Data Extract'!Z$4,#REF!,0)-1)</f>
        <v>#REF!</v>
      </c>
      <c r="AA9" s="1352" t="e">
        <f ca="1">OFFSET(#REF!,MATCH('Data Extract'!$B9,#REF!,0)-1,MATCH('Data Extract'!AA$4,#REF!,0)-1)</f>
        <v>#REF!</v>
      </c>
      <c r="AB9" s="1352" t="e">
        <f ca="1">OFFSET(#REF!,MATCH('Data Extract'!$B9,#REF!,0)-1,MATCH('Data Extract'!AB$4,#REF!,0)-1)</f>
        <v>#REF!</v>
      </c>
      <c r="AC9" s="1352" t="e">
        <f ca="1">OFFSET(#REF!,MATCH('Data Extract'!$B9,#REF!,0)-1,MATCH('Data Extract'!AC$4,#REF!,0)-1)</f>
        <v>#REF!</v>
      </c>
      <c r="AD9" s="1352" t="e">
        <f ca="1">OFFSET(#REF!,MATCH('Data Extract'!$B9,#REF!,0)-1,MATCH('Data Extract'!AD$4,#REF!,0)-1)</f>
        <v>#REF!</v>
      </c>
    </row>
    <row r="10" spans="2:30" x14ac:dyDescent="0.2">
      <c r="B10" s="1352" t="s">
        <v>431</v>
      </c>
      <c r="C10" s="1352">
        <f ca="1">IFERROR(OFFSET(#REF!,0,'Data Extract'!C$3),0)</f>
        <v>0</v>
      </c>
      <c r="D10" s="1352">
        <f ca="1">IFERROR(OFFSET(#REF!,0,'Data Extract'!D$3),0)</f>
        <v>0</v>
      </c>
      <c r="E10" s="1352">
        <f ca="1">IFERROR(OFFSET(#REF!,0,'Data Extract'!E$3),0)</f>
        <v>0</v>
      </c>
      <c r="F10" s="1352">
        <f ca="1">IFERROR(OFFSET(#REF!,0,'Data Extract'!F$3),0)</f>
        <v>0</v>
      </c>
      <c r="G10" s="1352">
        <f ca="1">IFERROR(OFFSET(#REF!,0,'Data Extract'!G$3),0)</f>
        <v>0</v>
      </c>
      <c r="H10" s="1352">
        <f ca="1">IFERROR(OFFSET(#REF!,0,'Data Extract'!H$3),0)</f>
        <v>0</v>
      </c>
      <c r="I10" s="1352">
        <f ca="1">IFERROR(OFFSET(#REF!,0,'Data Extract'!I$3),0)</f>
        <v>0</v>
      </c>
      <c r="J10" s="1352">
        <f ca="1">IFERROR(OFFSET(#REF!,0,'Data Extract'!J$3),0)</f>
        <v>0</v>
      </c>
      <c r="K10" s="1352">
        <f ca="1">IFERROR(OFFSET(#REF!,0,'Data Extract'!K$3),0)</f>
        <v>0</v>
      </c>
      <c r="L10" s="1352">
        <f ca="1">IFERROR(OFFSET(#REF!,0,'Data Extract'!L$3),0)</f>
        <v>0</v>
      </c>
      <c r="M10" s="1352">
        <f ca="1">IFERROR(OFFSET(#REF!,0,'Data Extract'!M$3),0)</f>
        <v>0</v>
      </c>
      <c r="N10" s="1352">
        <f ca="1">IFERROR(OFFSET(#REF!,0,'Data Extract'!N$3),0)</f>
        <v>0</v>
      </c>
      <c r="O10" s="1352">
        <f ca="1">IFERROR(OFFSET(#REF!,0,'Data Extract'!O$3),0)</f>
        <v>0</v>
      </c>
      <c r="P10" s="1352">
        <f ca="1">IFERROR(OFFSET(#REF!,0,'Data Extract'!P$3),0)</f>
        <v>0</v>
      </c>
      <c r="Q10" s="1352">
        <f ca="1">IFERROR(OFFSET(#REF!,0,'Data Extract'!Q$3),0)</f>
        <v>0</v>
      </c>
      <c r="R10" s="1352">
        <f ca="1">IFERROR(OFFSET(#REF!,0,'Data Extract'!R$3),0)</f>
        <v>0</v>
      </c>
      <c r="S10" s="1352">
        <f ca="1">IFERROR(OFFSET(#REF!,0,'Data Extract'!S$3),0)</f>
        <v>0</v>
      </c>
      <c r="T10" s="1352">
        <f ca="1">IFERROR(OFFSET(#REF!,0,'Data Extract'!T$3),0)</f>
        <v>0</v>
      </c>
      <c r="U10" s="1352">
        <f ca="1">IFERROR(OFFSET(#REF!,0,'Data Extract'!U$3),0)</f>
        <v>0</v>
      </c>
      <c r="V10" s="1352">
        <f ca="1">IFERROR(OFFSET(#REF!,0,'Data Extract'!V$3),0)</f>
        <v>0</v>
      </c>
      <c r="W10" s="1352">
        <f ca="1">IFERROR(OFFSET(#REF!,0,'Data Extract'!W$3),0)</f>
        <v>0</v>
      </c>
      <c r="X10" s="1352">
        <f ca="1">IFERROR(OFFSET(#REF!,0,'Data Extract'!X$3),0)</f>
        <v>0</v>
      </c>
      <c r="Y10" s="1352">
        <f ca="1">IFERROR(OFFSET(#REF!,0,'Data Extract'!Y$3),0)</f>
        <v>0</v>
      </c>
      <c r="Z10" s="1352">
        <f ca="1">IFERROR(OFFSET(#REF!,0,'Data Extract'!Z$3),0)</f>
        <v>0</v>
      </c>
      <c r="AA10" s="1352">
        <f ca="1">IFERROR(OFFSET(#REF!,0,'Data Extract'!AA$3),0)</f>
        <v>0</v>
      </c>
      <c r="AB10" s="1352">
        <f ca="1">IFERROR(OFFSET(#REF!,0,'Data Extract'!AB$3),0)</f>
        <v>0</v>
      </c>
      <c r="AC10" s="1352">
        <f ca="1">IFERROR(OFFSET(#REF!,0,'Data Extract'!AC$3),0)</f>
        <v>0</v>
      </c>
      <c r="AD10" s="1352">
        <f ca="1">IFERROR(OFFSET(#REF!,0,'Data Extract'!AD$3),0)</f>
        <v>0</v>
      </c>
    </row>
    <row r="11" spans="2:30" x14ac:dyDescent="0.2">
      <c r="B11" s="1352" t="s">
        <v>222</v>
      </c>
      <c r="C11" s="1352" t="e">
        <f t="shared" ref="C11:H12" ca="1" si="13">C27</f>
        <v>#REF!</v>
      </c>
      <c r="D11" s="1352" t="e">
        <f t="shared" ca="1" si="13"/>
        <v>#REF!</v>
      </c>
      <c r="E11" s="1352" t="e">
        <f t="shared" ca="1" si="13"/>
        <v>#REF!</v>
      </c>
      <c r="F11" s="1352" t="e">
        <f t="shared" ca="1" si="13"/>
        <v>#REF!</v>
      </c>
      <c r="G11" s="1352" t="e">
        <f t="shared" ca="1" si="13"/>
        <v>#REF!</v>
      </c>
      <c r="H11" s="1352" t="e">
        <f t="shared" ca="1" si="13"/>
        <v>#REF!</v>
      </c>
      <c r="I11" s="1352" t="e">
        <f t="shared" ref="I11:N11" ca="1" si="14">I27</f>
        <v>#REF!</v>
      </c>
      <c r="J11" s="1352" t="e">
        <f t="shared" ca="1" si="14"/>
        <v>#REF!</v>
      </c>
      <c r="K11" s="1352" t="e">
        <f t="shared" ca="1" si="14"/>
        <v>#REF!</v>
      </c>
      <c r="L11" s="1352" t="e">
        <f t="shared" ca="1" si="14"/>
        <v>#REF!</v>
      </c>
      <c r="M11" s="1352" t="e">
        <f t="shared" ca="1" si="14"/>
        <v>#REF!</v>
      </c>
      <c r="N11" s="1352" t="e">
        <f t="shared" ca="1" si="14"/>
        <v>#REF!</v>
      </c>
      <c r="O11" s="1352" t="e">
        <f t="shared" ref="O11:U11" ca="1" si="15">O27</f>
        <v>#REF!</v>
      </c>
      <c r="P11" s="1352" t="e">
        <f t="shared" ca="1" si="15"/>
        <v>#REF!</v>
      </c>
      <c r="Q11" s="1352" t="e">
        <f t="shared" ca="1" si="15"/>
        <v>#REF!</v>
      </c>
      <c r="R11" s="1352" t="e">
        <f t="shared" ca="1" si="15"/>
        <v>#REF!</v>
      </c>
      <c r="S11" s="1352" t="e">
        <f t="shared" ca="1" si="15"/>
        <v>#REF!</v>
      </c>
      <c r="T11" s="1352" t="e">
        <f t="shared" ca="1" si="15"/>
        <v>#REF!</v>
      </c>
      <c r="U11" s="1352" t="e">
        <f t="shared" ca="1" si="15"/>
        <v>#REF!</v>
      </c>
      <c r="V11" s="1352" t="e">
        <f t="shared" ref="V11:AC11" ca="1" si="16">V27</f>
        <v>#REF!</v>
      </c>
      <c r="W11" s="1352" t="e">
        <f t="shared" ca="1" si="16"/>
        <v>#REF!</v>
      </c>
      <c r="X11" s="1352" t="e">
        <f t="shared" ca="1" si="16"/>
        <v>#REF!</v>
      </c>
      <c r="Y11" s="1352" t="e">
        <f t="shared" ca="1" si="16"/>
        <v>#REF!</v>
      </c>
      <c r="Z11" s="1352" t="e">
        <f t="shared" ca="1" si="16"/>
        <v>#REF!</v>
      </c>
      <c r="AA11" s="1352" t="e">
        <f t="shared" ca="1" si="16"/>
        <v>#REF!</v>
      </c>
      <c r="AB11" s="1352" t="e">
        <f t="shared" ca="1" si="16"/>
        <v>#REF!</v>
      </c>
      <c r="AC11" s="1352" t="e">
        <f t="shared" ca="1" si="16"/>
        <v>#REF!</v>
      </c>
      <c r="AD11" s="1352" t="e">
        <f ca="1">AD27</f>
        <v>#REF!</v>
      </c>
    </row>
    <row r="12" spans="2:30" x14ac:dyDescent="0.2">
      <c r="B12" s="1352" t="s">
        <v>71</v>
      </c>
      <c r="C12" s="1352" t="e">
        <f t="shared" ca="1" si="13"/>
        <v>#REF!</v>
      </c>
      <c r="D12" s="1352" t="e">
        <f t="shared" ca="1" si="13"/>
        <v>#REF!</v>
      </c>
      <c r="E12" s="1352" t="e">
        <f t="shared" ca="1" si="13"/>
        <v>#REF!</v>
      </c>
      <c r="F12" s="1352" t="e">
        <f t="shared" ca="1" si="13"/>
        <v>#REF!</v>
      </c>
      <c r="G12" s="1352" t="e">
        <f t="shared" ca="1" si="13"/>
        <v>#REF!</v>
      </c>
      <c r="H12" s="1352" t="e">
        <f t="shared" ca="1" si="13"/>
        <v>#REF!</v>
      </c>
      <c r="I12" s="1352" t="e">
        <f t="shared" ref="I12:N12" ca="1" si="17">I28</f>
        <v>#REF!</v>
      </c>
      <c r="J12" s="1352" t="e">
        <f t="shared" ca="1" si="17"/>
        <v>#REF!</v>
      </c>
      <c r="K12" s="1352" t="e">
        <f t="shared" ca="1" si="17"/>
        <v>#REF!</v>
      </c>
      <c r="L12" s="1352" t="e">
        <f t="shared" ca="1" si="17"/>
        <v>#REF!</v>
      </c>
      <c r="M12" s="1352" t="e">
        <f t="shared" ca="1" si="17"/>
        <v>#REF!</v>
      </c>
      <c r="N12" s="1352" t="e">
        <f t="shared" ca="1" si="17"/>
        <v>#REF!</v>
      </c>
      <c r="O12" s="1352" t="e">
        <f t="shared" ref="O12:U12" ca="1" si="18">O28</f>
        <v>#REF!</v>
      </c>
      <c r="P12" s="1352" t="e">
        <f t="shared" ca="1" si="18"/>
        <v>#REF!</v>
      </c>
      <c r="Q12" s="1352" t="e">
        <f t="shared" ca="1" si="18"/>
        <v>#REF!</v>
      </c>
      <c r="R12" s="1352" t="e">
        <f t="shared" ca="1" si="18"/>
        <v>#REF!</v>
      </c>
      <c r="S12" s="1352" t="e">
        <f t="shared" ca="1" si="18"/>
        <v>#REF!</v>
      </c>
      <c r="T12" s="1352" t="e">
        <f t="shared" ca="1" si="18"/>
        <v>#REF!</v>
      </c>
      <c r="U12" s="1352" t="e">
        <f t="shared" ca="1" si="18"/>
        <v>#REF!</v>
      </c>
      <c r="V12" s="1352" t="e">
        <f t="shared" ref="V12:AC12" ca="1" si="19">V28</f>
        <v>#REF!</v>
      </c>
      <c r="W12" s="1352" t="e">
        <f t="shared" ca="1" si="19"/>
        <v>#REF!</v>
      </c>
      <c r="X12" s="1352" t="e">
        <f t="shared" ca="1" si="19"/>
        <v>#REF!</v>
      </c>
      <c r="Y12" s="1352" t="e">
        <f t="shared" ca="1" si="19"/>
        <v>#REF!</v>
      </c>
      <c r="Z12" s="1352" t="e">
        <f t="shared" ca="1" si="19"/>
        <v>#REF!</v>
      </c>
      <c r="AA12" s="1352" t="e">
        <f t="shared" ca="1" si="19"/>
        <v>#REF!</v>
      </c>
      <c r="AB12" s="1352" t="e">
        <f t="shared" ca="1" si="19"/>
        <v>#REF!</v>
      </c>
      <c r="AC12" s="1352" t="e">
        <f t="shared" ca="1" si="19"/>
        <v>#REF!</v>
      </c>
      <c r="AD12" s="1352" t="e">
        <f ca="1">AD28</f>
        <v>#REF!</v>
      </c>
    </row>
    <row r="13" spans="2:30" x14ac:dyDescent="0.2">
      <c r="B13" s="1352" t="s">
        <v>78</v>
      </c>
      <c r="C13" s="1352" t="e">
        <f ca="1">OFFSET(#REF!,MATCH('Data Extract'!$B13,#REF!,0)-1,MATCH('Data Extract'!C$4,#REF!,0)-1)</f>
        <v>#REF!</v>
      </c>
      <c r="D13" s="1352" t="e">
        <f ca="1">OFFSET(#REF!,MATCH('Data Extract'!$B13,#REF!,0)-1,MATCH('Data Extract'!D$4,#REF!,0)-1)</f>
        <v>#REF!</v>
      </c>
      <c r="E13" s="1352" t="e">
        <f ca="1">OFFSET(#REF!,MATCH('Data Extract'!$B13,#REF!,0)-1,MATCH('Data Extract'!E$4,#REF!,0)-1)</f>
        <v>#REF!</v>
      </c>
      <c r="F13" s="1352" t="e">
        <f ca="1">OFFSET(#REF!,MATCH('Data Extract'!$B13,#REF!,0)-1,MATCH('Data Extract'!F$4,#REF!,0)-1)</f>
        <v>#REF!</v>
      </c>
      <c r="G13" s="1352" t="e">
        <f ca="1">OFFSET(#REF!,MATCH('Data Extract'!$B13,#REF!,0)-1,MATCH('Data Extract'!G$4,#REF!,0)-1)</f>
        <v>#REF!</v>
      </c>
      <c r="H13" s="1352" t="e">
        <f ca="1">OFFSET(#REF!,MATCH('Data Extract'!$B13,#REF!,0)-1,MATCH('Data Extract'!H$4,#REF!,0)-1)</f>
        <v>#REF!</v>
      </c>
      <c r="I13" s="1352" t="e">
        <f ca="1">OFFSET(#REF!,MATCH('Data Extract'!$B13,#REF!,0)-1,MATCH('Data Extract'!I$4,#REF!,0)-1)</f>
        <v>#REF!</v>
      </c>
      <c r="J13" s="1352" t="e">
        <f ca="1">OFFSET(#REF!,MATCH('Data Extract'!$B13,#REF!,0)-1,MATCH('Data Extract'!J$4,#REF!,0)-1)</f>
        <v>#REF!</v>
      </c>
      <c r="K13" s="1352" t="e">
        <f ca="1">OFFSET(#REF!,MATCH('Data Extract'!$B13,#REF!,0)-1,MATCH('Data Extract'!K$4,#REF!,0)-1)</f>
        <v>#REF!</v>
      </c>
      <c r="L13" s="1352" t="e">
        <f ca="1">OFFSET(#REF!,MATCH('Data Extract'!$B13,#REF!,0)-1,MATCH('Data Extract'!L$4,#REF!,0)-1)</f>
        <v>#REF!</v>
      </c>
      <c r="M13" s="1352" t="e">
        <f ca="1">OFFSET(#REF!,MATCH('Data Extract'!$B13,#REF!,0)-1,MATCH('Data Extract'!M$4,#REF!,0)-1)</f>
        <v>#REF!</v>
      </c>
      <c r="N13" s="1352" t="e">
        <f ca="1">OFFSET(#REF!,MATCH('Data Extract'!$B13,#REF!,0)-1,MATCH('Data Extract'!N$4,#REF!,0)-1)</f>
        <v>#REF!</v>
      </c>
      <c r="O13" s="1352" t="e">
        <f ca="1">OFFSET(#REF!,MATCH('Data Extract'!$B13,#REF!,0)-1,MATCH('Data Extract'!O$4,#REF!,0)-1)</f>
        <v>#REF!</v>
      </c>
      <c r="P13" s="1352" t="e">
        <f ca="1">OFFSET(#REF!,MATCH('Data Extract'!$B13,#REF!,0)-1,MATCH('Data Extract'!P$4,#REF!,0)-1)</f>
        <v>#REF!</v>
      </c>
      <c r="Q13" s="1352" t="e">
        <f ca="1">OFFSET(#REF!,MATCH('Data Extract'!$B13,#REF!,0)-1,MATCH('Data Extract'!Q$4,#REF!,0)-1)</f>
        <v>#REF!</v>
      </c>
      <c r="R13" s="1352" t="e">
        <f ca="1">OFFSET(#REF!,MATCH('Data Extract'!$B13,#REF!,0)-1,MATCH('Data Extract'!R$4,#REF!,0)-1)</f>
        <v>#REF!</v>
      </c>
      <c r="S13" s="1352" t="e">
        <f ca="1">OFFSET(#REF!,MATCH('Data Extract'!$B13,#REF!,0)-1,MATCH('Data Extract'!S$4,#REF!,0)-1)</f>
        <v>#REF!</v>
      </c>
      <c r="T13" s="1352" t="e">
        <f ca="1">OFFSET(#REF!,MATCH('Data Extract'!$B13,#REF!,0)-1,MATCH('Data Extract'!T$4,#REF!,0)-1)</f>
        <v>#REF!</v>
      </c>
      <c r="U13" s="1352" t="e">
        <f ca="1">OFFSET(#REF!,MATCH('Data Extract'!$B13,#REF!,0)-1,MATCH('Data Extract'!U$4,#REF!,0)-1)</f>
        <v>#REF!</v>
      </c>
      <c r="V13" s="1352" t="e">
        <f ca="1">OFFSET(#REF!,MATCH('Data Extract'!$B13,#REF!,0)-1,MATCH('Data Extract'!V$4,#REF!,0)-1)</f>
        <v>#REF!</v>
      </c>
      <c r="W13" s="1352" t="e">
        <f ca="1">OFFSET(#REF!,MATCH('Data Extract'!$B13,#REF!,0)-1,MATCH('Data Extract'!W$4,#REF!,0)-1)</f>
        <v>#REF!</v>
      </c>
      <c r="X13" s="1352" t="e">
        <f ca="1">OFFSET(#REF!,MATCH('Data Extract'!$B13,#REF!,0)-1,MATCH('Data Extract'!X$4,#REF!,0)-1)</f>
        <v>#REF!</v>
      </c>
      <c r="Y13" s="1352" t="e">
        <f ca="1">OFFSET(#REF!,MATCH('Data Extract'!$B13,#REF!,0)-1,MATCH('Data Extract'!Y$4,#REF!,0)-1)</f>
        <v>#REF!</v>
      </c>
      <c r="Z13" s="1352" t="e">
        <f ca="1">OFFSET(#REF!,MATCH('Data Extract'!$B13,#REF!,0)-1,MATCH('Data Extract'!Z$4,#REF!,0)-1)</f>
        <v>#REF!</v>
      </c>
      <c r="AA13" s="1352" t="e">
        <f ca="1">OFFSET(#REF!,MATCH('Data Extract'!$B13,#REF!,0)-1,MATCH('Data Extract'!AA$4,#REF!,0)-1)</f>
        <v>#REF!</v>
      </c>
      <c r="AB13" s="1352" t="e">
        <f ca="1">OFFSET(#REF!,MATCH('Data Extract'!$B13,#REF!,0)-1,MATCH('Data Extract'!AB$4,#REF!,0)-1)</f>
        <v>#REF!</v>
      </c>
      <c r="AC13" s="1352" t="e">
        <f ca="1">OFFSET(#REF!,MATCH('Data Extract'!$B13,#REF!,0)-1,MATCH('Data Extract'!AC$4,#REF!,0)-1)</f>
        <v>#REF!</v>
      </c>
      <c r="AD13" s="1352" t="e">
        <f ca="1">OFFSET(#REF!,MATCH('Data Extract'!$B13,#REF!,0)-1,MATCH('Data Extract'!AD$4,#REF!,0)-1)</f>
        <v>#REF!</v>
      </c>
    </row>
    <row r="14" spans="2:30" x14ac:dyDescent="0.2">
      <c r="B14" s="1352" t="s">
        <v>223</v>
      </c>
      <c r="C14" s="1352" t="e">
        <f t="shared" ref="C14:H14" ca="1" si="20">IF(OR(WEEKDAY(C4)=7,WEEKDAY(C4)=1,C11=0),NA(),IF(C29&lt;0.85,-1,NA()))</f>
        <v>#REF!</v>
      </c>
      <c r="D14" s="1352" t="e">
        <f t="shared" ca="1" si="20"/>
        <v>#REF!</v>
      </c>
      <c r="E14" s="1352" t="e">
        <f t="shared" ca="1" si="20"/>
        <v>#REF!</v>
      </c>
      <c r="F14" s="1352" t="e">
        <f t="shared" ca="1" si="20"/>
        <v>#REF!</v>
      </c>
      <c r="G14" s="1352" t="e">
        <f t="shared" ca="1" si="20"/>
        <v>#REF!</v>
      </c>
      <c r="H14" s="1352" t="e">
        <f t="shared" ca="1" si="20"/>
        <v>#REF!</v>
      </c>
      <c r="I14" s="1352" t="e">
        <f t="shared" ref="I14:N14" ca="1" si="21">IF(OR(WEEKDAY(I4)=7,WEEKDAY(I4)=1,I11=0),NA(),IF(I29&lt;0.85,-1,NA()))</f>
        <v>#REF!</v>
      </c>
      <c r="J14" s="1352" t="e">
        <f t="shared" ca="1" si="21"/>
        <v>#REF!</v>
      </c>
      <c r="K14" s="1352" t="e">
        <f t="shared" ca="1" si="21"/>
        <v>#REF!</v>
      </c>
      <c r="L14" s="1352" t="e">
        <f t="shared" ca="1" si="21"/>
        <v>#REF!</v>
      </c>
      <c r="M14" s="1352" t="e">
        <f t="shared" ca="1" si="21"/>
        <v>#REF!</v>
      </c>
      <c r="N14" s="1352" t="e">
        <f t="shared" ca="1" si="21"/>
        <v>#REF!</v>
      </c>
      <c r="O14" s="1352" t="e">
        <f t="shared" ref="O14:U14" ca="1" si="22">IF(OR(WEEKDAY(O4)=7,WEEKDAY(O4)=1,O11=0),NA(),IF(O29&lt;0.85,-1,NA()))</f>
        <v>#REF!</v>
      </c>
      <c r="P14" s="1352" t="e">
        <f t="shared" ca="1" si="22"/>
        <v>#REF!</v>
      </c>
      <c r="Q14" s="1352" t="e">
        <f t="shared" ca="1" si="22"/>
        <v>#REF!</v>
      </c>
      <c r="R14" s="1352" t="e">
        <f t="shared" ca="1" si="22"/>
        <v>#REF!</v>
      </c>
      <c r="S14" s="1352" t="e">
        <f t="shared" ca="1" si="22"/>
        <v>#REF!</v>
      </c>
      <c r="T14" s="1352" t="e">
        <f t="shared" ca="1" si="22"/>
        <v>#REF!</v>
      </c>
      <c r="U14" s="1352" t="e">
        <f t="shared" ca="1" si="22"/>
        <v>#REF!</v>
      </c>
      <c r="V14" s="1352" t="e">
        <f t="shared" ref="V14:AC14" ca="1" si="23">IF(OR(WEEKDAY(V4)=7,WEEKDAY(V4)=1,V11=0),NA(),IF(V29&lt;0.85,-1,NA()))</f>
        <v>#REF!</v>
      </c>
      <c r="W14" s="1352" t="e">
        <f t="shared" ca="1" si="23"/>
        <v>#REF!</v>
      </c>
      <c r="X14" s="1352" t="e">
        <f t="shared" ca="1" si="23"/>
        <v>#REF!</v>
      </c>
      <c r="Y14" s="1352" t="e">
        <f t="shared" ca="1" si="23"/>
        <v>#REF!</v>
      </c>
      <c r="Z14" s="1352" t="e">
        <f t="shared" ca="1" si="23"/>
        <v>#REF!</v>
      </c>
      <c r="AA14" s="1352" t="e">
        <f t="shared" ca="1" si="23"/>
        <v>#REF!</v>
      </c>
      <c r="AB14" s="1352" t="e">
        <f t="shared" ca="1" si="23"/>
        <v>#REF!</v>
      </c>
      <c r="AC14" s="1352" t="e">
        <f t="shared" ca="1" si="23"/>
        <v>#REF!</v>
      </c>
      <c r="AD14" s="1352" t="e">
        <f ca="1">IF(OR(WEEKDAY(AD4)=7,WEEKDAY(AD4)=1,AD11=0),NA(),IF(AD29&lt;0.85,-1,NA()))</f>
        <v>#REF!</v>
      </c>
    </row>
    <row r="15" spans="2:30" x14ac:dyDescent="0.2">
      <c r="B15" s="1352" t="s">
        <v>224</v>
      </c>
      <c r="C15" s="1352" t="e">
        <f t="shared" ref="C15:H15" ca="1" si="24">IF(OR(WEEKDAY(C$4)=7,WEEKDAY(C$4)=1,C11=0),NA(),IF(C29&gt;=0.85,1,NA()))</f>
        <v>#REF!</v>
      </c>
      <c r="D15" s="1352" t="e">
        <f t="shared" ca="1" si="24"/>
        <v>#REF!</v>
      </c>
      <c r="E15" s="1352" t="e">
        <f t="shared" ca="1" si="24"/>
        <v>#REF!</v>
      </c>
      <c r="F15" s="1352" t="e">
        <f t="shared" ca="1" si="24"/>
        <v>#REF!</v>
      </c>
      <c r="G15" s="1352" t="e">
        <f t="shared" ca="1" si="24"/>
        <v>#REF!</v>
      </c>
      <c r="H15" s="1352" t="e">
        <f t="shared" ca="1" si="24"/>
        <v>#REF!</v>
      </c>
      <c r="I15" s="1352" t="e">
        <f t="shared" ref="I15:N15" ca="1" si="25">IF(OR(WEEKDAY(I$4)=7,WEEKDAY(I$4)=1,I11=0),NA(),IF(I29&gt;=0.85,1,NA()))</f>
        <v>#REF!</v>
      </c>
      <c r="J15" s="1352" t="e">
        <f t="shared" ca="1" si="25"/>
        <v>#REF!</v>
      </c>
      <c r="K15" s="1352" t="e">
        <f t="shared" ca="1" si="25"/>
        <v>#REF!</v>
      </c>
      <c r="L15" s="1352" t="e">
        <f t="shared" ca="1" si="25"/>
        <v>#REF!</v>
      </c>
      <c r="M15" s="1352" t="e">
        <f t="shared" ca="1" si="25"/>
        <v>#REF!</v>
      </c>
      <c r="N15" s="1352" t="e">
        <f t="shared" ca="1" si="25"/>
        <v>#REF!</v>
      </c>
      <c r="O15" s="1352" t="e">
        <f t="shared" ref="O15:U15" ca="1" si="26">IF(OR(WEEKDAY(O$4)=7,WEEKDAY(O$4)=1,O11=0),NA(),IF(O29&gt;=0.85,1,NA()))</f>
        <v>#REF!</v>
      </c>
      <c r="P15" s="1352" t="e">
        <f t="shared" ca="1" si="26"/>
        <v>#REF!</v>
      </c>
      <c r="Q15" s="1352" t="e">
        <f t="shared" ca="1" si="26"/>
        <v>#REF!</v>
      </c>
      <c r="R15" s="1352" t="e">
        <f t="shared" ca="1" si="26"/>
        <v>#REF!</v>
      </c>
      <c r="S15" s="1352" t="e">
        <f t="shared" ca="1" si="26"/>
        <v>#REF!</v>
      </c>
      <c r="T15" s="1352" t="e">
        <f t="shared" ca="1" si="26"/>
        <v>#REF!</v>
      </c>
      <c r="U15" s="1352" t="e">
        <f t="shared" ca="1" si="26"/>
        <v>#REF!</v>
      </c>
      <c r="V15" s="1352" t="e">
        <f t="shared" ref="V15:AC15" ca="1" si="27">IF(OR(WEEKDAY(V$4)=7,WEEKDAY(V$4)=1,V11=0),NA(),IF(V29&gt;=0.85,1,NA()))</f>
        <v>#REF!</v>
      </c>
      <c r="W15" s="1352" t="e">
        <f t="shared" ca="1" si="27"/>
        <v>#REF!</v>
      </c>
      <c r="X15" s="1352" t="e">
        <f t="shared" ca="1" si="27"/>
        <v>#REF!</v>
      </c>
      <c r="Y15" s="1352" t="e">
        <f t="shared" ca="1" si="27"/>
        <v>#REF!</v>
      </c>
      <c r="Z15" s="1352" t="e">
        <f t="shared" ca="1" si="27"/>
        <v>#REF!</v>
      </c>
      <c r="AA15" s="1352" t="e">
        <f t="shared" ca="1" si="27"/>
        <v>#REF!</v>
      </c>
      <c r="AB15" s="1352" t="e">
        <f t="shared" ca="1" si="27"/>
        <v>#REF!</v>
      </c>
      <c r="AC15" s="1352" t="e">
        <f t="shared" ca="1" si="27"/>
        <v>#REF!</v>
      </c>
      <c r="AD15" s="1352" t="e">
        <f ca="1">IF(OR(WEEKDAY(AD$4)=7,WEEKDAY(AD$4)=1,AD11=0),NA(),IF(AD29&gt;=0.85,1,NA()))</f>
        <v>#REF!</v>
      </c>
    </row>
    <row r="16" spans="2:30" x14ac:dyDescent="0.2">
      <c r="B16" s="1352" t="s">
        <v>225</v>
      </c>
      <c r="C16" s="1352" t="e">
        <f t="shared" ref="C16:H16" ca="1" si="28">IF(OR(WEEKDAY(C$4)=7,WEEKDAY(C$4)=1,C11=0),NA(),IF(C31&lt;0.9,-1,NA()))</f>
        <v>#REF!</v>
      </c>
      <c r="D16" s="1352" t="e">
        <f t="shared" ca="1" si="28"/>
        <v>#REF!</v>
      </c>
      <c r="E16" s="1352" t="e">
        <f t="shared" ca="1" si="28"/>
        <v>#REF!</v>
      </c>
      <c r="F16" s="1352" t="e">
        <f t="shared" ca="1" si="28"/>
        <v>#REF!</v>
      </c>
      <c r="G16" s="1352" t="e">
        <f t="shared" ca="1" si="28"/>
        <v>#REF!</v>
      </c>
      <c r="H16" s="1352" t="e">
        <f t="shared" ca="1" si="28"/>
        <v>#REF!</v>
      </c>
      <c r="I16" s="1352" t="e">
        <f t="shared" ref="I16:N16" ca="1" si="29">IF(OR(WEEKDAY(I$4)=7,WEEKDAY(I$4)=1,I11=0),NA(),IF(I31&lt;0.9,-1,NA()))</f>
        <v>#REF!</v>
      </c>
      <c r="J16" s="1352" t="e">
        <f t="shared" ca="1" si="29"/>
        <v>#REF!</v>
      </c>
      <c r="K16" s="1352" t="e">
        <f t="shared" ca="1" si="29"/>
        <v>#REF!</v>
      </c>
      <c r="L16" s="1352" t="e">
        <f t="shared" ca="1" si="29"/>
        <v>#REF!</v>
      </c>
      <c r="M16" s="1352" t="e">
        <f t="shared" ca="1" si="29"/>
        <v>#REF!</v>
      </c>
      <c r="N16" s="1352" t="e">
        <f t="shared" ca="1" si="29"/>
        <v>#REF!</v>
      </c>
      <c r="O16" s="1352" t="e">
        <f t="shared" ref="O16:U16" ca="1" si="30">IF(OR(WEEKDAY(O$4)=7,WEEKDAY(O$4)=1,O11=0),NA(),IF(O31&lt;0.9,-1,NA()))</f>
        <v>#REF!</v>
      </c>
      <c r="P16" s="1352" t="e">
        <f t="shared" ca="1" si="30"/>
        <v>#REF!</v>
      </c>
      <c r="Q16" s="1352" t="e">
        <f t="shared" ca="1" si="30"/>
        <v>#REF!</v>
      </c>
      <c r="R16" s="1352" t="e">
        <f t="shared" ca="1" si="30"/>
        <v>#REF!</v>
      </c>
      <c r="S16" s="1352" t="e">
        <f t="shared" ca="1" si="30"/>
        <v>#REF!</v>
      </c>
      <c r="T16" s="1352" t="e">
        <f t="shared" ca="1" si="30"/>
        <v>#REF!</v>
      </c>
      <c r="U16" s="1352" t="e">
        <f t="shared" ca="1" si="30"/>
        <v>#REF!</v>
      </c>
      <c r="V16" s="1352" t="e">
        <f t="shared" ref="V16:AC16" ca="1" si="31">IF(OR(WEEKDAY(V$4)=7,WEEKDAY(V$4)=1,V11=0),NA(),IF(V31&lt;0.9,-1,NA()))</f>
        <v>#REF!</v>
      </c>
      <c r="W16" s="1352" t="e">
        <f t="shared" ca="1" si="31"/>
        <v>#REF!</v>
      </c>
      <c r="X16" s="1352" t="e">
        <f t="shared" ca="1" si="31"/>
        <v>#REF!</v>
      </c>
      <c r="Y16" s="1352" t="e">
        <f t="shared" ca="1" si="31"/>
        <v>#REF!</v>
      </c>
      <c r="Z16" s="1352" t="e">
        <f t="shared" ca="1" si="31"/>
        <v>#REF!</v>
      </c>
      <c r="AA16" s="1352" t="e">
        <f t="shared" ca="1" si="31"/>
        <v>#REF!</v>
      </c>
      <c r="AB16" s="1352" t="e">
        <f t="shared" ca="1" si="31"/>
        <v>#REF!</v>
      </c>
      <c r="AC16" s="1352" t="e">
        <f t="shared" ca="1" si="31"/>
        <v>#REF!</v>
      </c>
      <c r="AD16" s="1352" t="e">
        <f ca="1">IF(OR(WEEKDAY(AD$4)=7,WEEKDAY(AD$4)=1,AD11=0),NA(),IF(AD31&lt;0.9,-1,NA()))</f>
        <v>#REF!</v>
      </c>
    </row>
    <row r="17" spans="1:30" x14ac:dyDescent="0.2">
      <c r="B17" s="1352" t="s">
        <v>226</v>
      </c>
      <c r="C17" s="1352" t="e">
        <f t="shared" ref="C17:H17" ca="1" si="32">IF(OR(WEEKDAY(C$4)=7,WEEKDAY(C$4)=1,C11=0),NA(),IF(C31&gt;=0.9,1,NA()))</f>
        <v>#REF!</v>
      </c>
      <c r="D17" s="1352" t="e">
        <f t="shared" ca="1" si="32"/>
        <v>#REF!</v>
      </c>
      <c r="E17" s="1352" t="e">
        <f t="shared" ca="1" si="32"/>
        <v>#REF!</v>
      </c>
      <c r="F17" s="1352" t="e">
        <f t="shared" ca="1" si="32"/>
        <v>#REF!</v>
      </c>
      <c r="G17" s="1352" t="e">
        <f t="shared" ca="1" si="32"/>
        <v>#REF!</v>
      </c>
      <c r="H17" s="1352" t="e">
        <f t="shared" ca="1" si="32"/>
        <v>#REF!</v>
      </c>
      <c r="I17" s="1352" t="e">
        <f t="shared" ref="I17:N17" ca="1" si="33">IF(OR(WEEKDAY(I$4)=7,WEEKDAY(I$4)=1,I11=0),NA(),IF(I31&gt;=0.9,1,NA()))</f>
        <v>#REF!</v>
      </c>
      <c r="J17" s="1352" t="e">
        <f t="shared" ca="1" si="33"/>
        <v>#REF!</v>
      </c>
      <c r="K17" s="1352" t="e">
        <f t="shared" ca="1" si="33"/>
        <v>#REF!</v>
      </c>
      <c r="L17" s="1352" t="e">
        <f t="shared" ca="1" si="33"/>
        <v>#REF!</v>
      </c>
      <c r="M17" s="1352" t="e">
        <f t="shared" ca="1" si="33"/>
        <v>#REF!</v>
      </c>
      <c r="N17" s="1352" t="e">
        <f t="shared" ca="1" si="33"/>
        <v>#REF!</v>
      </c>
      <c r="O17" s="1352" t="e">
        <f t="shared" ref="O17:U17" ca="1" si="34">IF(OR(WEEKDAY(O$4)=7,WEEKDAY(O$4)=1,O11=0),NA(),IF(O31&gt;=0.9,1,NA()))</f>
        <v>#REF!</v>
      </c>
      <c r="P17" s="1352" t="e">
        <f t="shared" ca="1" si="34"/>
        <v>#REF!</v>
      </c>
      <c r="Q17" s="1352" t="e">
        <f t="shared" ca="1" si="34"/>
        <v>#REF!</v>
      </c>
      <c r="R17" s="1352" t="e">
        <f t="shared" ca="1" si="34"/>
        <v>#REF!</v>
      </c>
      <c r="S17" s="1352" t="e">
        <f t="shared" ca="1" si="34"/>
        <v>#REF!</v>
      </c>
      <c r="T17" s="1352" t="e">
        <f t="shared" ca="1" si="34"/>
        <v>#REF!</v>
      </c>
      <c r="U17" s="1352" t="e">
        <f t="shared" ca="1" si="34"/>
        <v>#REF!</v>
      </c>
      <c r="V17" s="1352" t="e">
        <f t="shared" ref="V17:AC17" ca="1" si="35">IF(OR(WEEKDAY(V$4)=7,WEEKDAY(V$4)=1,V11=0),NA(),IF(V31&gt;=0.9,1,NA()))</f>
        <v>#REF!</v>
      </c>
      <c r="W17" s="1352" t="e">
        <f t="shared" ca="1" si="35"/>
        <v>#REF!</v>
      </c>
      <c r="X17" s="1352" t="e">
        <f t="shared" ca="1" si="35"/>
        <v>#REF!</v>
      </c>
      <c r="Y17" s="1352" t="e">
        <f t="shared" ca="1" si="35"/>
        <v>#REF!</v>
      </c>
      <c r="Z17" s="1352" t="e">
        <f t="shared" ca="1" si="35"/>
        <v>#REF!</v>
      </c>
      <c r="AA17" s="1352" t="e">
        <f t="shared" ca="1" si="35"/>
        <v>#REF!</v>
      </c>
      <c r="AB17" s="1352" t="e">
        <f t="shared" ca="1" si="35"/>
        <v>#REF!</v>
      </c>
      <c r="AC17" s="1352" t="e">
        <f t="shared" ca="1" si="35"/>
        <v>#REF!</v>
      </c>
      <c r="AD17" s="1352" t="e">
        <f ca="1">IF(OR(WEEKDAY(AD$4)=7,WEEKDAY(AD$4)=1,AD11=0),NA(),IF(AD31&gt;=0.9,1,NA()))</f>
        <v>#REF!</v>
      </c>
    </row>
    <row r="18" spans="1:30" x14ac:dyDescent="0.2">
      <c r="A18" s="2955"/>
      <c r="B18" s="1352" t="s">
        <v>227</v>
      </c>
      <c r="C18" s="1355" t="e">
        <f t="shared" ref="C18:H19" ca="1" si="36">C33/60</f>
        <v>#REF!</v>
      </c>
      <c r="D18" s="1355" t="e">
        <f t="shared" ca="1" si="36"/>
        <v>#REF!</v>
      </c>
      <c r="E18" s="1355" t="e">
        <f t="shared" ca="1" si="36"/>
        <v>#REF!</v>
      </c>
      <c r="F18" s="1355" t="e">
        <f t="shared" ca="1" si="36"/>
        <v>#REF!</v>
      </c>
      <c r="G18" s="1355" t="e">
        <f t="shared" ca="1" si="36"/>
        <v>#REF!</v>
      </c>
      <c r="H18" s="1355" t="e">
        <f t="shared" ca="1" si="36"/>
        <v>#REF!</v>
      </c>
      <c r="I18" s="1355" t="e">
        <f t="shared" ref="I18:N18" ca="1" si="37">I33/60</f>
        <v>#REF!</v>
      </c>
      <c r="J18" s="1355" t="e">
        <f t="shared" ca="1" si="37"/>
        <v>#REF!</v>
      </c>
      <c r="K18" s="1355" t="e">
        <f t="shared" ca="1" si="37"/>
        <v>#REF!</v>
      </c>
      <c r="L18" s="1355" t="e">
        <f t="shared" ca="1" si="37"/>
        <v>#REF!</v>
      </c>
      <c r="M18" s="1355" t="e">
        <f t="shared" ca="1" si="37"/>
        <v>#REF!</v>
      </c>
      <c r="N18" s="1355" t="e">
        <f t="shared" ca="1" si="37"/>
        <v>#REF!</v>
      </c>
      <c r="O18" s="1355" t="e">
        <f t="shared" ref="O18:U18" ca="1" si="38">O33/60</f>
        <v>#REF!</v>
      </c>
      <c r="P18" s="1355" t="e">
        <f t="shared" ca="1" si="38"/>
        <v>#REF!</v>
      </c>
      <c r="Q18" s="1355" t="e">
        <f t="shared" ca="1" si="38"/>
        <v>#REF!</v>
      </c>
      <c r="R18" s="1355" t="e">
        <f t="shared" ca="1" si="38"/>
        <v>#REF!</v>
      </c>
      <c r="S18" s="1355" t="e">
        <f t="shared" ca="1" si="38"/>
        <v>#REF!</v>
      </c>
      <c r="T18" s="1355" t="e">
        <f t="shared" ca="1" si="38"/>
        <v>#REF!</v>
      </c>
      <c r="U18" s="1355" t="e">
        <f t="shared" ca="1" si="38"/>
        <v>#REF!</v>
      </c>
      <c r="V18" s="1355" t="e">
        <f t="shared" ref="V18:AC18" ca="1" si="39">V33/60</f>
        <v>#REF!</v>
      </c>
      <c r="W18" s="1355" t="e">
        <f t="shared" ca="1" si="39"/>
        <v>#REF!</v>
      </c>
      <c r="X18" s="1355" t="e">
        <f t="shared" ca="1" si="39"/>
        <v>#REF!</v>
      </c>
      <c r="Y18" s="1355" t="e">
        <f t="shared" ca="1" si="39"/>
        <v>#REF!</v>
      </c>
      <c r="Z18" s="1355" t="e">
        <f t="shared" ca="1" si="39"/>
        <v>#REF!</v>
      </c>
      <c r="AA18" s="1355" t="e">
        <f t="shared" ca="1" si="39"/>
        <v>#REF!</v>
      </c>
      <c r="AB18" s="1355" t="e">
        <f t="shared" ca="1" si="39"/>
        <v>#REF!</v>
      </c>
      <c r="AC18" s="1355" t="e">
        <f t="shared" ca="1" si="39"/>
        <v>#REF!</v>
      </c>
      <c r="AD18" s="1355" t="e">
        <f ca="1">AD33/60</f>
        <v>#REF!</v>
      </c>
    </row>
    <row r="19" spans="1:30" x14ac:dyDescent="0.2">
      <c r="A19" s="2955"/>
      <c r="B19" s="1352" t="s">
        <v>228</v>
      </c>
      <c r="C19" s="1355" t="e">
        <f t="shared" ca="1" si="36"/>
        <v>#REF!</v>
      </c>
      <c r="D19" s="1355" t="e">
        <f t="shared" ca="1" si="36"/>
        <v>#REF!</v>
      </c>
      <c r="E19" s="1355" t="e">
        <f t="shared" ca="1" si="36"/>
        <v>#REF!</v>
      </c>
      <c r="F19" s="1355" t="e">
        <f t="shared" ca="1" si="36"/>
        <v>#REF!</v>
      </c>
      <c r="G19" s="1355" t="e">
        <f t="shared" ca="1" si="36"/>
        <v>#REF!</v>
      </c>
      <c r="H19" s="1355" t="e">
        <f t="shared" ca="1" si="36"/>
        <v>#REF!</v>
      </c>
      <c r="I19" s="1355" t="e">
        <f t="shared" ref="I19:N19" ca="1" si="40">I34/60</f>
        <v>#REF!</v>
      </c>
      <c r="J19" s="1355" t="e">
        <f t="shared" ca="1" si="40"/>
        <v>#REF!</v>
      </c>
      <c r="K19" s="1355" t="e">
        <f t="shared" ca="1" si="40"/>
        <v>#REF!</v>
      </c>
      <c r="L19" s="1355" t="e">
        <f t="shared" ca="1" si="40"/>
        <v>#REF!</v>
      </c>
      <c r="M19" s="1355" t="e">
        <f t="shared" ca="1" si="40"/>
        <v>#REF!</v>
      </c>
      <c r="N19" s="1355" t="e">
        <f t="shared" ca="1" si="40"/>
        <v>#REF!</v>
      </c>
      <c r="O19" s="1355" t="e">
        <f t="shared" ref="O19:U19" ca="1" si="41">O34/60</f>
        <v>#REF!</v>
      </c>
      <c r="P19" s="1355" t="e">
        <f t="shared" ca="1" si="41"/>
        <v>#REF!</v>
      </c>
      <c r="Q19" s="1355" t="e">
        <f t="shared" ca="1" si="41"/>
        <v>#REF!</v>
      </c>
      <c r="R19" s="1355" t="e">
        <f t="shared" ca="1" si="41"/>
        <v>#REF!</v>
      </c>
      <c r="S19" s="1355" t="e">
        <f t="shared" ca="1" si="41"/>
        <v>#REF!</v>
      </c>
      <c r="T19" s="1355" t="e">
        <f t="shared" ca="1" si="41"/>
        <v>#REF!</v>
      </c>
      <c r="U19" s="1355" t="e">
        <f t="shared" ca="1" si="41"/>
        <v>#REF!</v>
      </c>
      <c r="V19" s="1355" t="e">
        <f t="shared" ref="V19:AC19" ca="1" si="42">V34/60</f>
        <v>#REF!</v>
      </c>
      <c r="W19" s="1355" t="e">
        <f t="shared" ca="1" si="42"/>
        <v>#REF!</v>
      </c>
      <c r="X19" s="1355" t="e">
        <f t="shared" ca="1" si="42"/>
        <v>#REF!</v>
      </c>
      <c r="Y19" s="1355" t="e">
        <f t="shared" ca="1" si="42"/>
        <v>#REF!</v>
      </c>
      <c r="Z19" s="1355" t="e">
        <f t="shared" ca="1" si="42"/>
        <v>#REF!</v>
      </c>
      <c r="AA19" s="1355" t="e">
        <f t="shared" ca="1" si="42"/>
        <v>#REF!</v>
      </c>
      <c r="AB19" s="1355" t="e">
        <f t="shared" ca="1" si="42"/>
        <v>#REF!</v>
      </c>
      <c r="AC19" s="1355" t="e">
        <f t="shared" ca="1" si="42"/>
        <v>#REF!</v>
      </c>
      <c r="AD19" s="1355" t="e">
        <f ca="1">AD34/60</f>
        <v>#REF!</v>
      </c>
    </row>
    <row r="21" spans="1:30" x14ac:dyDescent="0.2">
      <c r="A21" s="1352" t="e">
        <f>MATCH('Data Extract'!$B21,#REF!,0)-1</f>
        <v>#REF!</v>
      </c>
      <c r="B21" s="1352" t="s">
        <v>59</v>
      </c>
      <c r="C21" s="1352" t="e">
        <f ca="1">OFFSET(#REF!,$A21,C$3)</f>
        <v>#REF!</v>
      </c>
      <c r="D21" s="1352" t="e">
        <f ca="1">OFFSET(#REF!,$A21,D$3)</f>
        <v>#REF!</v>
      </c>
      <c r="E21" s="1352" t="e">
        <f ca="1">OFFSET(#REF!,$A21,E$3)</f>
        <v>#REF!</v>
      </c>
      <c r="F21" s="1352" t="e">
        <f ca="1">OFFSET(#REF!,$A21,F$3)</f>
        <v>#REF!</v>
      </c>
      <c r="G21" s="1352" t="e">
        <f ca="1">OFFSET(#REF!,$A21,G$3)</f>
        <v>#REF!</v>
      </c>
      <c r="H21" s="1352" t="e">
        <f ca="1">OFFSET(#REF!,$A21,H$3)</f>
        <v>#REF!</v>
      </c>
      <c r="I21" s="1352" t="e">
        <f ca="1">OFFSET(#REF!,$A21,I$3)</f>
        <v>#REF!</v>
      </c>
      <c r="J21" s="1352" t="e">
        <f ca="1">OFFSET(#REF!,$A21,J$3)</f>
        <v>#REF!</v>
      </c>
      <c r="K21" s="1352" t="e">
        <f ca="1">OFFSET(#REF!,$A21,K$3)</f>
        <v>#REF!</v>
      </c>
      <c r="L21" s="1352" t="e">
        <f ca="1">OFFSET(#REF!,$A21,L$3)</f>
        <v>#REF!</v>
      </c>
      <c r="M21" s="1352" t="e">
        <f ca="1">OFFSET(#REF!,$A21,M$3)</f>
        <v>#REF!</v>
      </c>
      <c r="N21" s="1352" t="e">
        <f ca="1">OFFSET(#REF!,$A21,N$3)</f>
        <v>#REF!</v>
      </c>
      <c r="O21" s="1352" t="e">
        <f ca="1">OFFSET(#REF!,$A21,O$3)</f>
        <v>#REF!</v>
      </c>
      <c r="P21" s="1352" t="e">
        <f ca="1">OFFSET(#REF!,$A21,P$3)</f>
        <v>#REF!</v>
      </c>
      <c r="Q21" s="1352" t="e">
        <f ca="1">OFFSET(#REF!,$A21,Q$3)</f>
        <v>#REF!</v>
      </c>
      <c r="R21" s="1352" t="e">
        <f ca="1">OFFSET(#REF!,$A21,R$3)</f>
        <v>#REF!</v>
      </c>
      <c r="S21" s="1352" t="e">
        <f ca="1">OFFSET(#REF!,$A21,S$3)</f>
        <v>#REF!</v>
      </c>
      <c r="T21" s="1352" t="e">
        <f ca="1">OFFSET(#REF!,$A21,T$3)</f>
        <v>#REF!</v>
      </c>
      <c r="U21" s="1352" t="e">
        <f ca="1">OFFSET(#REF!,$A21,U$3)</f>
        <v>#REF!</v>
      </c>
      <c r="V21" s="1352" t="e">
        <f ca="1">OFFSET(#REF!,$A21,V$3)</f>
        <v>#REF!</v>
      </c>
      <c r="W21" s="1352" t="e">
        <f ca="1">OFFSET(#REF!,$A21,W$3)</f>
        <v>#REF!</v>
      </c>
      <c r="X21" s="1352" t="e">
        <f ca="1">OFFSET(#REF!,$A21,X$3)</f>
        <v>#REF!</v>
      </c>
      <c r="Y21" s="1352" t="e">
        <f ca="1">OFFSET(#REF!,$A21,Y$3)</f>
        <v>#REF!</v>
      </c>
      <c r="Z21" s="1352" t="e">
        <f ca="1">OFFSET(#REF!,$A21,Z$3)</f>
        <v>#REF!</v>
      </c>
      <c r="AA21" s="1352" t="e">
        <f ca="1">OFFSET(#REF!,$A21,AA$3)</f>
        <v>#REF!</v>
      </c>
      <c r="AB21" s="1352" t="e">
        <f ca="1">OFFSET(#REF!,$A21,AB$3)</f>
        <v>#REF!</v>
      </c>
      <c r="AC21" s="1352" t="e">
        <f ca="1">OFFSET(#REF!,$A21,AC$3)</f>
        <v>#REF!</v>
      </c>
      <c r="AD21" s="1352" t="e">
        <f ca="1">OFFSET(#REF!,$A21,AD$3)</f>
        <v>#REF!</v>
      </c>
    </row>
    <row r="22" spans="1:30" x14ac:dyDescent="0.2">
      <c r="A22" s="1352" t="e">
        <f>MATCH('Data Extract'!$B22,#REF!,0)-1</f>
        <v>#REF!</v>
      </c>
      <c r="B22" s="1352" t="s">
        <v>60</v>
      </c>
      <c r="C22" s="1352" t="e">
        <f ca="1">OFFSET(#REF!,$A22,C$3)</f>
        <v>#REF!</v>
      </c>
      <c r="D22" s="1352" t="e">
        <f ca="1">OFFSET(#REF!,$A22,D$3)</f>
        <v>#REF!</v>
      </c>
      <c r="E22" s="1352" t="e">
        <f ca="1">OFFSET(#REF!,$A22,E$3)</f>
        <v>#REF!</v>
      </c>
      <c r="F22" s="1352" t="e">
        <f ca="1">OFFSET(#REF!,$A22,F$3)</f>
        <v>#REF!</v>
      </c>
      <c r="G22" s="1352" t="e">
        <f ca="1">OFFSET(#REF!,$A22,G$3)</f>
        <v>#REF!</v>
      </c>
      <c r="H22" s="1352" t="e">
        <f ca="1">OFFSET(#REF!,$A22,H$3)</f>
        <v>#REF!</v>
      </c>
      <c r="I22" s="1352" t="e">
        <f ca="1">OFFSET(#REF!,$A22,I$3)</f>
        <v>#REF!</v>
      </c>
      <c r="J22" s="1352" t="e">
        <f ca="1">OFFSET(#REF!,$A22,J$3)</f>
        <v>#REF!</v>
      </c>
      <c r="K22" s="1352" t="e">
        <f ca="1">OFFSET(#REF!,$A22,K$3)</f>
        <v>#REF!</v>
      </c>
      <c r="L22" s="1352" t="e">
        <f ca="1">OFFSET(#REF!,$A22,L$3)</f>
        <v>#REF!</v>
      </c>
      <c r="M22" s="1352" t="e">
        <f ca="1">OFFSET(#REF!,$A22,M$3)</f>
        <v>#REF!</v>
      </c>
      <c r="N22" s="1352" t="e">
        <f ca="1">OFFSET(#REF!,$A22,N$3)</f>
        <v>#REF!</v>
      </c>
      <c r="O22" s="1352" t="e">
        <f ca="1">OFFSET(#REF!,$A22,O$3)</f>
        <v>#REF!</v>
      </c>
      <c r="P22" s="1352" t="e">
        <f ca="1">OFFSET(#REF!,$A22,P$3)</f>
        <v>#REF!</v>
      </c>
      <c r="Q22" s="1352" t="e">
        <f ca="1">OFFSET(#REF!,$A22,Q$3)</f>
        <v>#REF!</v>
      </c>
      <c r="R22" s="1352" t="e">
        <f ca="1">OFFSET(#REF!,$A22,R$3)</f>
        <v>#REF!</v>
      </c>
      <c r="S22" s="1352" t="e">
        <f ca="1">OFFSET(#REF!,$A22,S$3)</f>
        <v>#REF!</v>
      </c>
      <c r="T22" s="1352" t="e">
        <f ca="1">OFFSET(#REF!,$A22,T$3)</f>
        <v>#REF!</v>
      </c>
      <c r="U22" s="1352" t="e">
        <f ca="1">OFFSET(#REF!,$A22,U$3)</f>
        <v>#REF!</v>
      </c>
      <c r="V22" s="1352" t="e">
        <f ca="1">OFFSET(#REF!,$A22,V$3)</f>
        <v>#REF!</v>
      </c>
      <c r="W22" s="1352" t="e">
        <f ca="1">OFFSET(#REF!,$A22,W$3)</f>
        <v>#REF!</v>
      </c>
      <c r="X22" s="1352" t="e">
        <f ca="1">OFFSET(#REF!,$A22,X$3)</f>
        <v>#REF!</v>
      </c>
      <c r="Y22" s="1352" t="e">
        <f ca="1">OFFSET(#REF!,$A22,Y$3)</f>
        <v>#REF!</v>
      </c>
      <c r="Z22" s="1352" t="e">
        <f ca="1">OFFSET(#REF!,$A22,Z$3)</f>
        <v>#REF!</v>
      </c>
      <c r="AA22" s="1352" t="e">
        <f ca="1">OFFSET(#REF!,$A22,AA$3)</f>
        <v>#REF!</v>
      </c>
      <c r="AB22" s="1352" t="e">
        <f ca="1">OFFSET(#REF!,$A22,AB$3)</f>
        <v>#REF!</v>
      </c>
      <c r="AC22" s="1352" t="e">
        <f ca="1">OFFSET(#REF!,$A22,AC$3)</f>
        <v>#REF!</v>
      </c>
      <c r="AD22" s="1352" t="e">
        <f ca="1">OFFSET(#REF!,$A22,AD$3)</f>
        <v>#REF!</v>
      </c>
    </row>
    <row r="23" spans="1:30" x14ac:dyDescent="0.2">
      <c r="A23" s="1352" t="e">
        <f>MATCH('Data Extract'!$B23,#REF!,0)-1</f>
        <v>#REF!</v>
      </c>
      <c r="B23" s="1352" t="s">
        <v>61</v>
      </c>
      <c r="C23" s="1352" t="e">
        <f ca="1">OFFSET(#REF!,$A23,C$3)</f>
        <v>#REF!</v>
      </c>
      <c r="D23" s="1352" t="e">
        <f ca="1">OFFSET(#REF!,$A23,D$3)</f>
        <v>#REF!</v>
      </c>
      <c r="E23" s="1352" t="e">
        <f ca="1">OFFSET(#REF!,$A23,E$3)</f>
        <v>#REF!</v>
      </c>
      <c r="F23" s="1352" t="e">
        <f ca="1">OFFSET(#REF!,$A23,F$3)</f>
        <v>#REF!</v>
      </c>
      <c r="G23" s="1352" t="e">
        <f ca="1">OFFSET(#REF!,$A23,G$3)</f>
        <v>#REF!</v>
      </c>
      <c r="H23" s="1352" t="e">
        <f ca="1">OFFSET(#REF!,$A23,H$3)</f>
        <v>#REF!</v>
      </c>
      <c r="I23" s="1352" t="e">
        <f ca="1">OFFSET(#REF!,$A23,I$3)</f>
        <v>#REF!</v>
      </c>
      <c r="J23" s="1352" t="e">
        <f ca="1">OFFSET(#REF!,$A23,J$3)</f>
        <v>#REF!</v>
      </c>
      <c r="K23" s="1352" t="e">
        <f ca="1">OFFSET(#REF!,$A23,K$3)</f>
        <v>#REF!</v>
      </c>
      <c r="L23" s="1352" t="e">
        <f ca="1">OFFSET(#REF!,$A23,L$3)</f>
        <v>#REF!</v>
      </c>
      <c r="M23" s="1352" t="e">
        <f ca="1">OFFSET(#REF!,$A23,M$3)</f>
        <v>#REF!</v>
      </c>
      <c r="N23" s="1352" t="e">
        <f ca="1">OFFSET(#REF!,$A23,N$3)</f>
        <v>#REF!</v>
      </c>
      <c r="O23" s="1352" t="e">
        <f ca="1">OFFSET(#REF!,$A23,O$3)</f>
        <v>#REF!</v>
      </c>
      <c r="P23" s="1352" t="e">
        <f ca="1">OFFSET(#REF!,$A23,P$3)</f>
        <v>#REF!</v>
      </c>
      <c r="Q23" s="1352" t="e">
        <f ca="1">OFFSET(#REF!,$A23,Q$3)</f>
        <v>#REF!</v>
      </c>
      <c r="R23" s="1352" t="e">
        <f ca="1">OFFSET(#REF!,$A23,R$3)</f>
        <v>#REF!</v>
      </c>
      <c r="S23" s="1352" t="e">
        <f ca="1">OFFSET(#REF!,$A23,S$3)</f>
        <v>#REF!</v>
      </c>
      <c r="T23" s="1352" t="e">
        <f ca="1">OFFSET(#REF!,$A23,T$3)</f>
        <v>#REF!</v>
      </c>
      <c r="U23" s="1352" t="e">
        <f ca="1">OFFSET(#REF!,$A23,U$3)</f>
        <v>#REF!</v>
      </c>
      <c r="V23" s="1352" t="e">
        <f ca="1">OFFSET(#REF!,$A23,V$3)</f>
        <v>#REF!</v>
      </c>
      <c r="W23" s="1352" t="e">
        <f ca="1">OFFSET(#REF!,$A23,W$3)</f>
        <v>#REF!</v>
      </c>
      <c r="X23" s="1352" t="e">
        <f ca="1">OFFSET(#REF!,$A23,X$3)</f>
        <v>#REF!</v>
      </c>
      <c r="Y23" s="1352" t="e">
        <f ca="1">OFFSET(#REF!,$A23,Y$3)</f>
        <v>#REF!</v>
      </c>
      <c r="Z23" s="1352" t="e">
        <f ca="1">OFFSET(#REF!,$A23,Z$3)</f>
        <v>#REF!</v>
      </c>
      <c r="AA23" s="1352" t="e">
        <f ca="1">OFFSET(#REF!,$A23,AA$3)</f>
        <v>#REF!</v>
      </c>
      <c r="AB23" s="1352" t="e">
        <f ca="1">OFFSET(#REF!,$A23,AB$3)</f>
        <v>#REF!</v>
      </c>
      <c r="AC23" s="1352" t="e">
        <f ca="1">OFFSET(#REF!,$A23,AC$3)</f>
        <v>#REF!</v>
      </c>
      <c r="AD23" s="1352" t="e">
        <f ca="1">OFFSET(#REF!,$A23,AD$3)</f>
        <v>#REF!</v>
      </c>
    </row>
    <row r="24" spans="1:30" x14ac:dyDescent="0.2">
      <c r="A24" s="1352" t="e">
        <f>MATCH('Data Extract'!$B24,#REF!,0)-1</f>
        <v>#REF!</v>
      </c>
      <c r="B24" s="1352" t="s">
        <v>62</v>
      </c>
      <c r="C24" s="1352" t="e">
        <f ca="1">OFFSET(#REF!,$A24,C$3)</f>
        <v>#REF!</v>
      </c>
      <c r="D24" s="1352" t="e">
        <f ca="1">OFFSET(#REF!,$A24,D$3)</f>
        <v>#REF!</v>
      </c>
      <c r="E24" s="1352" t="e">
        <f ca="1">OFFSET(#REF!,$A24,E$3)</f>
        <v>#REF!</v>
      </c>
      <c r="F24" s="1352" t="e">
        <f ca="1">OFFSET(#REF!,$A24,F$3)</f>
        <v>#REF!</v>
      </c>
      <c r="G24" s="1352" t="e">
        <f ca="1">OFFSET(#REF!,$A24,G$3)</f>
        <v>#REF!</v>
      </c>
      <c r="H24" s="1352" t="e">
        <f ca="1">OFFSET(#REF!,$A24,H$3)</f>
        <v>#REF!</v>
      </c>
      <c r="I24" s="1352" t="e">
        <f ca="1">OFFSET(#REF!,$A24,I$3)</f>
        <v>#REF!</v>
      </c>
      <c r="J24" s="1352" t="e">
        <f ca="1">OFFSET(#REF!,$A24,J$3)</f>
        <v>#REF!</v>
      </c>
      <c r="K24" s="1352" t="e">
        <f ca="1">OFFSET(#REF!,$A24,K$3)</f>
        <v>#REF!</v>
      </c>
      <c r="L24" s="1352" t="e">
        <f ca="1">OFFSET(#REF!,$A24,L$3)</f>
        <v>#REF!</v>
      </c>
      <c r="M24" s="1352" t="e">
        <f ca="1">OFFSET(#REF!,$A24,M$3)</f>
        <v>#REF!</v>
      </c>
      <c r="N24" s="1352" t="e">
        <f ca="1">OFFSET(#REF!,$A24,N$3)</f>
        <v>#REF!</v>
      </c>
      <c r="O24" s="1352" t="e">
        <f ca="1">OFFSET(#REF!,$A24,O$3)</f>
        <v>#REF!</v>
      </c>
      <c r="P24" s="1352" t="e">
        <f ca="1">OFFSET(#REF!,$A24,P$3)</f>
        <v>#REF!</v>
      </c>
      <c r="Q24" s="1352" t="e">
        <f ca="1">OFFSET(#REF!,$A24,Q$3)</f>
        <v>#REF!</v>
      </c>
      <c r="R24" s="1352" t="e">
        <f ca="1">OFFSET(#REF!,$A24,R$3)</f>
        <v>#REF!</v>
      </c>
      <c r="S24" s="1352" t="e">
        <f ca="1">OFFSET(#REF!,$A24,S$3)</f>
        <v>#REF!</v>
      </c>
      <c r="T24" s="1352" t="e">
        <f ca="1">OFFSET(#REF!,$A24,T$3)</f>
        <v>#REF!</v>
      </c>
      <c r="U24" s="1352" t="e">
        <f ca="1">OFFSET(#REF!,$A24,U$3)</f>
        <v>#REF!</v>
      </c>
      <c r="V24" s="1352" t="e">
        <f ca="1">OFFSET(#REF!,$A24,V$3)</f>
        <v>#REF!</v>
      </c>
      <c r="W24" s="1352" t="e">
        <f ca="1">OFFSET(#REF!,$A24,W$3)</f>
        <v>#REF!</v>
      </c>
      <c r="X24" s="1352" t="e">
        <f ca="1">OFFSET(#REF!,$A24,X$3)</f>
        <v>#REF!</v>
      </c>
      <c r="Y24" s="1352" t="e">
        <f ca="1">OFFSET(#REF!,$A24,Y$3)</f>
        <v>#REF!</v>
      </c>
      <c r="Z24" s="1352" t="e">
        <f ca="1">OFFSET(#REF!,$A24,Z$3)</f>
        <v>#REF!</v>
      </c>
      <c r="AA24" s="1352" t="e">
        <f ca="1">OFFSET(#REF!,$A24,AA$3)</f>
        <v>#REF!</v>
      </c>
      <c r="AB24" s="1352" t="e">
        <f ca="1">OFFSET(#REF!,$A24,AB$3)</f>
        <v>#REF!</v>
      </c>
      <c r="AC24" s="1352" t="e">
        <f ca="1">OFFSET(#REF!,$A24,AC$3)</f>
        <v>#REF!</v>
      </c>
      <c r="AD24" s="1352" t="e">
        <f ca="1">OFFSET(#REF!,$A24,AD$3)</f>
        <v>#REF!</v>
      </c>
    </row>
    <row r="25" spans="1:30" x14ac:dyDescent="0.2">
      <c r="A25" s="1352" t="e">
        <f>MATCH('Data Extract'!$B25,#REF!,0)-1</f>
        <v>#REF!</v>
      </c>
      <c r="B25" s="1352" t="s">
        <v>63</v>
      </c>
      <c r="C25" s="1352" t="e">
        <f ca="1">OFFSET(#REF!,$A25,C$3)</f>
        <v>#REF!</v>
      </c>
      <c r="D25" s="1352" t="e">
        <f ca="1">OFFSET(#REF!,$A25,D$3)</f>
        <v>#REF!</v>
      </c>
      <c r="E25" s="1352" t="e">
        <f ca="1">OFFSET(#REF!,$A25,E$3)</f>
        <v>#REF!</v>
      </c>
      <c r="F25" s="1352" t="e">
        <f ca="1">OFFSET(#REF!,$A25,F$3)</f>
        <v>#REF!</v>
      </c>
      <c r="G25" s="1352" t="e">
        <f ca="1">OFFSET(#REF!,$A25,G$3)</f>
        <v>#REF!</v>
      </c>
      <c r="H25" s="1352" t="e">
        <f ca="1">OFFSET(#REF!,$A25,H$3)</f>
        <v>#REF!</v>
      </c>
      <c r="I25" s="1352" t="e">
        <f ca="1">OFFSET(#REF!,$A25,I$3)</f>
        <v>#REF!</v>
      </c>
      <c r="J25" s="1352" t="e">
        <f ca="1">OFFSET(#REF!,$A25,J$3)</f>
        <v>#REF!</v>
      </c>
      <c r="K25" s="1352" t="e">
        <f ca="1">OFFSET(#REF!,$A25,K$3)</f>
        <v>#REF!</v>
      </c>
      <c r="L25" s="1352" t="e">
        <f ca="1">OFFSET(#REF!,$A25,L$3)</f>
        <v>#REF!</v>
      </c>
      <c r="M25" s="1352" t="e">
        <f ca="1">OFFSET(#REF!,$A25,M$3)</f>
        <v>#REF!</v>
      </c>
      <c r="N25" s="1352" t="e">
        <f ca="1">OFFSET(#REF!,$A25,N$3)</f>
        <v>#REF!</v>
      </c>
      <c r="O25" s="1352" t="e">
        <f ca="1">OFFSET(#REF!,$A25,O$3)</f>
        <v>#REF!</v>
      </c>
      <c r="P25" s="1352" t="e">
        <f ca="1">OFFSET(#REF!,$A25,P$3)</f>
        <v>#REF!</v>
      </c>
      <c r="Q25" s="1352" t="e">
        <f ca="1">OFFSET(#REF!,$A25,Q$3)</f>
        <v>#REF!</v>
      </c>
      <c r="R25" s="1352" t="e">
        <f ca="1">OFFSET(#REF!,$A25,R$3)</f>
        <v>#REF!</v>
      </c>
      <c r="S25" s="1352" t="e">
        <f ca="1">OFFSET(#REF!,$A25,S$3)</f>
        <v>#REF!</v>
      </c>
      <c r="T25" s="1352" t="e">
        <f ca="1">OFFSET(#REF!,$A25,T$3)</f>
        <v>#REF!</v>
      </c>
      <c r="U25" s="1352" t="e">
        <f ca="1">OFFSET(#REF!,$A25,U$3)</f>
        <v>#REF!</v>
      </c>
      <c r="V25" s="1352" t="e">
        <f ca="1">OFFSET(#REF!,$A25,V$3)</f>
        <v>#REF!</v>
      </c>
      <c r="W25" s="1352" t="e">
        <f ca="1">OFFSET(#REF!,$A25,W$3)</f>
        <v>#REF!</v>
      </c>
      <c r="X25" s="1352" t="e">
        <f ca="1">OFFSET(#REF!,$A25,X$3)</f>
        <v>#REF!</v>
      </c>
      <c r="Y25" s="1352" t="e">
        <f ca="1">OFFSET(#REF!,$A25,Y$3)</f>
        <v>#REF!</v>
      </c>
      <c r="Z25" s="1352" t="e">
        <f ca="1">OFFSET(#REF!,$A25,Z$3)</f>
        <v>#REF!</v>
      </c>
      <c r="AA25" s="1352" t="e">
        <f ca="1">OFFSET(#REF!,$A25,AA$3)</f>
        <v>#REF!</v>
      </c>
      <c r="AB25" s="1352" t="e">
        <f ca="1">OFFSET(#REF!,$A25,AB$3)</f>
        <v>#REF!</v>
      </c>
      <c r="AC25" s="1352" t="e">
        <f ca="1">OFFSET(#REF!,$A25,AC$3)</f>
        <v>#REF!</v>
      </c>
      <c r="AD25" s="1352" t="e">
        <f ca="1">OFFSET(#REF!,$A25,AD$3)</f>
        <v>#REF!</v>
      </c>
    </row>
    <row r="26" spans="1:30" x14ac:dyDescent="0.2">
      <c r="A26" s="1352" t="e">
        <f>MATCH('Data Extract'!$B26,#REF!,0)-1</f>
        <v>#REF!</v>
      </c>
      <c r="B26" s="1352" t="s">
        <v>64</v>
      </c>
      <c r="C26" s="1352" t="e">
        <f ca="1">OFFSET(#REF!,$A26,C$3)</f>
        <v>#REF!</v>
      </c>
      <c r="D26" s="1352" t="e">
        <f ca="1">OFFSET(#REF!,$A26,D$3)</f>
        <v>#REF!</v>
      </c>
      <c r="E26" s="1352" t="e">
        <f ca="1">OFFSET(#REF!,$A26,E$3)</f>
        <v>#REF!</v>
      </c>
      <c r="F26" s="1352" t="e">
        <f ca="1">OFFSET(#REF!,$A26,F$3)</f>
        <v>#REF!</v>
      </c>
      <c r="G26" s="1352" t="e">
        <f ca="1">OFFSET(#REF!,$A26,G$3)</f>
        <v>#REF!</v>
      </c>
      <c r="H26" s="1352" t="e">
        <f ca="1">OFFSET(#REF!,$A26,H$3)</f>
        <v>#REF!</v>
      </c>
      <c r="I26" s="1352" t="e">
        <f ca="1">OFFSET(#REF!,$A26,I$3)</f>
        <v>#REF!</v>
      </c>
      <c r="J26" s="1352" t="e">
        <f ca="1">OFFSET(#REF!,$A26,J$3)</f>
        <v>#REF!</v>
      </c>
      <c r="K26" s="1352" t="e">
        <f ca="1">OFFSET(#REF!,$A26,K$3)</f>
        <v>#REF!</v>
      </c>
      <c r="L26" s="1352" t="e">
        <f ca="1">OFFSET(#REF!,$A26,L$3)</f>
        <v>#REF!</v>
      </c>
      <c r="M26" s="1352" t="e">
        <f ca="1">OFFSET(#REF!,$A26,M$3)</f>
        <v>#REF!</v>
      </c>
      <c r="N26" s="1352" t="e">
        <f ca="1">OFFSET(#REF!,$A26,N$3)</f>
        <v>#REF!</v>
      </c>
      <c r="O26" s="1352" t="e">
        <f ca="1">OFFSET(#REF!,$A26,O$3)</f>
        <v>#REF!</v>
      </c>
      <c r="P26" s="1352" t="e">
        <f ca="1">OFFSET(#REF!,$A26,P$3)</f>
        <v>#REF!</v>
      </c>
      <c r="Q26" s="1352" t="e">
        <f ca="1">OFFSET(#REF!,$A26,Q$3)</f>
        <v>#REF!</v>
      </c>
      <c r="R26" s="1352" t="e">
        <f ca="1">OFFSET(#REF!,$A26,R$3)</f>
        <v>#REF!</v>
      </c>
      <c r="S26" s="1352" t="e">
        <f ca="1">OFFSET(#REF!,$A26,S$3)</f>
        <v>#REF!</v>
      </c>
      <c r="T26" s="1352" t="e">
        <f ca="1">OFFSET(#REF!,$A26,T$3)</f>
        <v>#REF!</v>
      </c>
      <c r="U26" s="1352" t="e">
        <f ca="1">OFFSET(#REF!,$A26,U$3)</f>
        <v>#REF!</v>
      </c>
      <c r="V26" s="1352" t="e">
        <f ca="1">OFFSET(#REF!,$A26,V$3)</f>
        <v>#REF!</v>
      </c>
      <c r="W26" s="1352" t="e">
        <f ca="1">OFFSET(#REF!,$A26,W$3)</f>
        <v>#REF!</v>
      </c>
      <c r="X26" s="1352" t="e">
        <f ca="1">OFFSET(#REF!,$A26,X$3)</f>
        <v>#REF!</v>
      </c>
      <c r="Y26" s="1352" t="e">
        <f ca="1">OFFSET(#REF!,$A26,Y$3)</f>
        <v>#REF!</v>
      </c>
      <c r="Z26" s="1352" t="e">
        <f ca="1">OFFSET(#REF!,$A26,Z$3)</f>
        <v>#REF!</v>
      </c>
      <c r="AA26" s="1352" t="e">
        <f ca="1">OFFSET(#REF!,$A26,AA$3)</f>
        <v>#REF!</v>
      </c>
      <c r="AB26" s="1352" t="e">
        <f ca="1">OFFSET(#REF!,$A26,AB$3)</f>
        <v>#REF!</v>
      </c>
      <c r="AC26" s="1352" t="e">
        <f ca="1">OFFSET(#REF!,$A26,AC$3)</f>
        <v>#REF!</v>
      </c>
      <c r="AD26" s="1352" t="e">
        <f ca="1">OFFSET(#REF!,$A26,AD$3)</f>
        <v>#REF!</v>
      </c>
    </row>
    <row r="27" spans="1:30" x14ac:dyDescent="0.2">
      <c r="A27" s="1352" t="e">
        <f>MATCH('Data Extract'!$B27,#REF!,0)-1</f>
        <v>#REF!</v>
      </c>
      <c r="B27" s="1352" t="s">
        <v>57</v>
      </c>
      <c r="C27" s="1352" t="e">
        <f ca="1">OFFSET(#REF!,$A27,C$3)</f>
        <v>#REF!</v>
      </c>
      <c r="D27" s="1352" t="e">
        <f ca="1">OFFSET(#REF!,$A27,D$3)</f>
        <v>#REF!</v>
      </c>
      <c r="E27" s="1352" t="e">
        <f ca="1">OFFSET(#REF!,$A27,E$3)</f>
        <v>#REF!</v>
      </c>
      <c r="F27" s="1352" t="e">
        <f ca="1">OFFSET(#REF!,$A27,F$3)</f>
        <v>#REF!</v>
      </c>
      <c r="G27" s="1352" t="e">
        <f ca="1">OFFSET(#REF!,$A27,G$3)</f>
        <v>#REF!</v>
      </c>
      <c r="H27" s="1352" t="e">
        <f ca="1">OFFSET(#REF!,$A27,H$3)</f>
        <v>#REF!</v>
      </c>
      <c r="I27" s="1352" t="e">
        <f ca="1">OFFSET(#REF!,$A27,I$3)</f>
        <v>#REF!</v>
      </c>
      <c r="J27" s="1352" t="e">
        <f ca="1">OFFSET(#REF!,$A27,J$3)</f>
        <v>#REF!</v>
      </c>
      <c r="K27" s="1352" t="e">
        <f ca="1">OFFSET(#REF!,$A27,K$3)</f>
        <v>#REF!</v>
      </c>
      <c r="L27" s="1352" t="e">
        <f ca="1">OFFSET(#REF!,$A27,L$3)</f>
        <v>#REF!</v>
      </c>
      <c r="M27" s="1352" t="e">
        <f ca="1">OFFSET(#REF!,$A27,M$3)</f>
        <v>#REF!</v>
      </c>
      <c r="N27" s="1352" t="e">
        <f ca="1">OFFSET(#REF!,$A27,N$3)</f>
        <v>#REF!</v>
      </c>
      <c r="O27" s="1352" t="e">
        <f ca="1">OFFSET(#REF!,$A27,O$3)</f>
        <v>#REF!</v>
      </c>
      <c r="P27" s="1352" t="e">
        <f ca="1">OFFSET(#REF!,$A27,P$3)</f>
        <v>#REF!</v>
      </c>
      <c r="Q27" s="1352" t="e">
        <f ca="1">OFFSET(#REF!,$A27,Q$3)</f>
        <v>#REF!</v>
      </c>
      <c r="R27" s="1352" t="e">
        <f ca="1">OFFSET(#REF!,$A27,R$3)</f>
        <v>#REF!</v>
      </c>
      <c r="S27" s="1352" t="e">
        <f ca="1">OFFSET(#REF!,$A27,S$3)</f>
        <v>#REF!</v>
      </c>
      <c r="T27" s="1352" t="e">
        <f ca="1">OFFSET(#REF!,$A27,T$3)</f>
        <v>#REF!</v>
      </c>
      <c r="U27" s="1352" t="e">
        <f ca="1">OFFSET(#REF!,$A27,U$3)</f>
        <v>#REF!</v>
      </c>
      <c r="V27" s="1352" t="e">
        <f ca="1">OFFSET(#REF!,$A27,V$3)</f>
        <v>#REF!</v>
      </c>
      <c r="W27" s="1352" t="e">
        <f ca="1">OFFSET(#REF!,$A27,W$3)</f>
        <v>#REF!</v>
      </c>
      <c r="X27" s="1352" t="e">
        <f ca="1">OFFSET(#REF!,$A27,X$3)</f>
        <v>#REF!</v>
      </c>
      <c r="Y27" s="1352" t="e">
        <f ca="1">OFFSET(#REF!,$A27,Y$3)</f>
        <v>#REF!</v>
      </c>
      <c r="Z27" s="1352" t="e">
        <f ca="1">OFFSET(#REF!,$A27,Z$3)</f>
        <v>#REF!</v>
      </c>
      <c r="AA27" s="1352" t="e">
        <f ca="1">OFFSET(#REF!,$A27,AA$3)</f>
        <v>#REF!</v>
      </c>
      <c r="AB27" s="1352" t="e">
        <f ca="1">OFFSET(#REF!,$A27,AB$3)</f>
        <v>#REF!</v>
      </c>
      <c r="AC27" s="1352" t="e">
        <f ca="1">OFFSET(#REF!,$A27,AC$3)</f>
        <v>#REF!</v>
      </c>
      <c r="AD27" s="1352" t="e">
        <f ca="1">OFFSET(#REF!,$A27,AD$3)</f>
        <v>#REF!</v>
      </c>
    </row>
    <row r="28" spans="1:30" x14ac:dyDescent="0.2">
      <c r="A28" s="1352" t="e">
        <f>MATCH('Data Extract'!$B28,#REF!,0)-1</f>
        <v>#REF!</v>
      </c>
      <c r="B28" s="1352" t="s">
        <v>57</v>
      </c>
      <c r="C28" s="1352" t="e">
        <f ca="1">OFFSET(#REF!,$A28,C$3)</f>
        <v>#REF!</v>
      </c>
      <c r="D28" s="1352" t="e">
        <f ca="1">OFFSET(#REF!,$A28,D$3)</f>
        <v>#REF!</v>
      </c>
      <c r="E28" s="1352" t="e">
        <f ca="1">OFFSET(#REF!,$A28,E$3)</f>
        <v>#REF!</v>
      </c>
      <c r="F28" s="1352" t="e">
        <f ca="1">OFFSET(#REF!,$A28,F$3)</f>
        <v>#REF!</v>
      </c>
      <c r="G28" s="1352" t="e">
        <f ca="1">OFFSET(#REF!,$A28,G$3)</f>
        <v>#REF!</v>
      </c>
      <c r="H28" s="1352" t="e">
        <f ca="1">OFFSET(#REF!,$A28,H$3)</f>
        <v>#REF!</v>
      </c>
      <c r="I28" s="1352" t="e">
        <f ca="1">OFFSET(#REF!,$A28,I$3)</f>
        <v>#REF!</v>
      </c>
      <c r="J28" s="1352" t="e">
        <f ca="1">OFFSET(#REF!,$A28,J$3)</f>
        <v>#REF!</v>
      </c>
      <c r="K28" s="1352" t="e">
        <f ca="1">OFFSET(#REF!,$A28,K$3)</f>
        <v>#REF!</v>
      </c>
      <c r="L28" s="1352" t="e">
        <f ca="1">OFFSET(#REF!,$A28,L$3)</f>
        <v>#REF!</v>
      </c>
      <c r="M28" s="1352" t="e">
        <f ca="1">OFFSET(#REF!,$A28,M$3)</f>
        <v>#REF!</v>
      </c>
      <c r="N28" s="1352" t="e">
        <f ca="1">OFFSET(#REF!,$A28,N$3)</f>
        <v>#REF!</v>
      </c>
      <c r="O28" s="1352" t="e">
        <f ca="1">OFFSET(#REF!,$A28,O$3)</f>
        <v>#REF!</v>
      </c>
      <c r="P28" s="1352" t="e">
        <f ca="1">OFFSET(#REF!,$A28,P$3)</f>
        <v>#REF!</v>
      </c>
      <c r="Q28" s="1352" t="e">
        <f ca="1">OFFSET(#REF!,$A28,Q$3)</f>
        <v>#REF!</v>
      </c>
      <c r="R28" s="1352" t="e">
        <f ca="1">OFFSET(#REF!,$A28,R$3)</f>
        <v>#REF!</v>
      </c>
      <c r="S28" s="1352" t="e">
        <f ca="1">OFFSET(#REF!,$A28,S$3)</f>
        <v>#REF!</v>
      </c>
      <c r="T28" s="1352" t="e">
        <f ca="1">OFFSET(#REF!,$A28,T$3)</f>
        <v>#REF!</v>
      </c>
      <c r="U28" s="1352" t="e">
        <f ca="1">OFFSET(#REF!,$A28,U$3)</f>
        <v>#REF!</v>
      </c>
      <c r="V28" s="1352" t="e">
        <f ca="1">OFFSET(#REF!,$A28,V$3)</f>
        <v>#REF!</v>
      </c>
      <c r="W28" s="1352" t="e">
        <f ca="1">OFFSET(#REF!,$A28,W$3)</f>
        <v>#REF!</v>
      </c>
      <c r="X28" s="1352" t="e">
        <f ca="1">OFFSET(#REF!,$A28,X$3)</f>
        <v>#REF!</v>
      </c>
      <c r="Y28" s="1352" t="e">
        <f ca="1">OFFSET(#REF!,$A28,Y$3)</f>
        <v>#REF!</v>
      </c>
      <c r="Z28" s="1352" t="e">
        <f ca="1">OFFSET(#REF!,$A28,Z$3)</f>
        <v>#REF!</v>
      </c>
      <c r="AA28" s="1352" t="e">
        <f ca="1">OFFSET(#REF!,$A28,AA$3)</f>
        <v>#REF!</v>
      </c>
      <c r="AB28" s="1352" t="e">
        <f ca="1">OFFSET(#REF!,$A28,AB$3)</f>
        <v>#REF!</v>
      </c>
      <c r="AC28" s="1352" t="e">
        <f ca="1">OFFSET(#REF!,$A28,AC$3)</f>
        <v>#REF!</v>
      </c>
      <c r="AD28" s="1352" t="e">
        <f ca="1">OFFSET(#REF!,$A28,AD$3)</f>
        <v>#REF!</v>
      </c>
    </row>
    <row r="29" spans="1:30" x14ac:dyDescent="0.2">
      <c r="A29" s="1352" t="e">
        <f>MATCH('Data Extract'!$B29,#REF!,0)</f>
        <v>#REF!</v>
      </c>
      <c r="B29" s="1352" t="s">
        <v>81</v>
      </c>
      <c r="C29" s="1354" t="e">
        <f ca="1">OFFSET(#REF!,$A29,C$3)</f>
        <v>#REF!</v>
      </c>
      <c r="D29" s="1354" t="e">
        <f ca="1">OFFSET(#REF!,$A29,D$3)</f>
        <v>#REF!</v>
      </c>
      <c r="E29" s="1354" t="e">
        <f ca="1">OFFSET(#REF!,$A29,E$3)</f>
        <v>#REF!</v>
      </c>
      <c r="F29" s="1354" t="e">
        <f ca="1">OFFSET(#REF!,$A29,F$3)</f>
        <v>#REF!</v>
      </c>
      <c r="G29" s="1354" t="e">
        <f ca="1">OFFSET(#REF!,$A29,G$3)</f>
        <v>#REF!</v>
      </c>
      <c r="H29" s="1354" t="e">
        <f ca="1">OFFSET(#REF!,$A29,H$3)</f>
        <v>#REF!</v>
      </c>
      <c r="I29" s="1354" t="e">
        <f ca="1">OFFSET(#REF!,$A29,I$3)</f>
        <v>#REF!</v>
      </c>
      <c r="J29" s="1354" t="e">
        <f ca="1">OFFSET(#REF!,$A29,J$3)</f>
        <v>#REF!</v>
      </c>
      <c r="K29" s="1354" t="e">
        <f ca="1">OFFSET(#REF!,$A29,K$3)</f>
        <v>#REF!</v>
      </c>
      <c r="L29" s="1354" t="e">
        <f ca="1">OFFSET(#REF!,$A29,L$3)</f>
        <v>#REF!</v>
      </c>
      <c r="M29" s="1354" t="e">
        <f ca="1">OFFSET(#REF!,$A29,M$3)</f>
        <v>#REF!</v>
      </c>
      <c r="N29" s="1354" t="e">
        <f ca="1">OFFSET(#REF!,$A29,N$3)</f>
        <v>#REF!</v>
      </c>
      <c r="O29" s="1354" t="e">
        <f ca="1">OFFSET(#REF!,$A29,O$3)</f>
        <v>#REF!</v>
      </c>
      <c r="P29" s="1354" t="e">
        <f ca="1">OFFSET(#REF!,$A29,P$3)</f>
        <v>#REF!</v>
      </c>
      <c r="Q29" s="1354" t="e">
        <f ca="1">OFFSET(#REF!,$A29,Q$3)</f>
        <v>#REF!</v>
      </c>
      <c r="R29" s="1354" t="e">
        <f ca="1">OFFSET(#REF!,$A29,R$3)</f>
        <v>#REF!</v>
      </c>
      <c r="S29" s="1354" t="e">
        <f ca="1">OFFSET(#REF!,$A29,S$3)</f>
        <v>#REF!</v>
      </c>
      <c r="T29" s="1354" t="e">
        <f ca="1">OFFSET(#REF!,$A29,T$3)</f>
        <v>#REF!</v>
      </c>
      <c r="U29" s="1354" t="e">
        <f ca="1">OFFSET(#REF!,$A29,U$3)</f>
        <v>#REF!</v>
      </c>
      <c r="V29" s="1354" t="e">
        <f ca="1">OFFSET(#REF!,$A29,V$3)</f>
        <v>#REF!</v>
      </c>
      <c r="W29" s="1354" t="e">
        <f ca="1">OFFSET(#REF!,$A29,W$3)</f>
        <v>#REF!</v>
      </c>
      <c r="X29" s="1354" t="e">
        <f ca="1">OFFSET(#REF!,$A29,X$3)</f>
        <v>#REF!</v>
      </c>
      <c r="Y29" s="1354" t="e">
        <f ca="1">OFFSET(#REF!,$A29,Y$3)</f>
        <v>#REF!</v>
      </c>
      <c r="Z29" s="1354" t="e">
        <f ca="1">OFFSET(#REF!,$A29,Z$3)</f>
        <v>#REF!</v>
      </c>
      <c r="AA29" s="1354" t="e">
        <f ca="1">OFFSET(#REF!,$A29,AA$3)</f>
        <v>#REF!</v>
      </c>
      <c r="AB29" s="1354" t="e">
        <f ca="1">OFFSET(#REF!,$A29,AB$3)</f>
        <v>#REF!</v>
      </c>
      <c r="AC29" s="1354" t="e">
        <f ca="1">OFFSET(#REF!,$A29,AC$3)</f>
        <v>#REF!</v>
      </c>
      <c r="AD29" s="1354" t="e">
        <f ca="1">OFFSET(#REF!,$A29,AD$3)</f>
        <v>#REF!</v>
      </c>
    </row>
    <row r="30" spans="1:30" x14ac:dyDescent="0.2">
      <c r="A30" s="1352" t="e">
        <f>MATCH('Data Extract'!$B30,#REF!,0)-1</f>
        <v>#REF!</v>
      </c>
      <c r="B30" s="1352" t="s">
        <v>81</v>
      </c>
      <c r="W30" s="1352" t="e">
        <f ca="1">OFFSET(#REF!,$A30,W$3)</f>
        <v>#REF!</v>
      </c>
      <c r="X30" s="1352" t="e">
        <f ca="1">OFFSET(#REF!,$A30,X$3)</f>
        <v>#REF!</v>
      </c>
      <c r="Y30" s="1352" t="e">
        <f ca="1">OFFSET(#REF!,$A30,Y$3)</f>
        <v>#REF!</v>
      </c>
      <c r="Z30" s="1352" t="e">
        <f ca="1">OFFSET(#REF!,$A30,Z$3)</f>
        <v>#REF!</v>
      </c>
      <c r="AA30" s="1352" t="e">
        <f ca="1">OFFSET(#REF!,$A30,AA$3)</f>
        <v>#REF!</v>
      </c>
      <c r="AB30" s="1352" t="e">
        <f ca="1">OFFSET(#REF!,$A30,AB$3)</f>
        <v>#REF!</v>
      </c>
      <c r="AC30" s="1352" t="e">
        <f ca="1">OFFSET(#REF!,$A30,AC$3)</f>
        <v>#REF!</v>
      </c>
      <c r="AD30" s="1352" t="e">
        <f ca="1">OFFSET(#REF!,$A30,AD$3)</f>
        <v>#REF!</v>
      </c>
    </row>
    <row r="31" spans="1:30" x14ac:dyDescent="0.2">
      <c r="A31" s="1352" t="e">
        <f>MATCH('Data Extract'!$B31,#REF!,0)</f>
        <v>#REF!</v>
      </c>
      <c r="B31" s="1352" t="s">
        <v>83</v>
      </c>
      <c r="C31" s="1354" t="e">
        <f ca="1">OFFSET(#REF!,$A31,C$3)</f>
        <v>#REF!</v>
      </c>
      <c r="D31" s="1354" t="e">
        <f ca="1">OFFSET(#REF!,$A31,D$3)</f>
        <v>#REF!</v>
      </c>
      <c r="E31" s="1354" t="e">
        <f ca="1">OFFSET(#REF!,$A31,E$3)</f>
        <v>#REF!</v>
      </c>
      <c r="F31" s="1354" t="e">
        <f ca="1">OFFSET(#REF!,$A31,F$3)</f>
        <v>#REF!</v>
      </c>
      <c r="G31" s="1354" t="e">
        <f ca="1">OFFSET(#REF!,$A31,G$3)</f>
        <v>#REF!</v>
      </c>
      <c r="H31" s="1354" t="e">
        <f ca="1">OFFSET(#REF!,$A31,H$3)</f>
        <v>#REF!</v>
      </c>
      <c r="I31" s="1354" t="e">
        <f ca="1">OFFSET(#REF!,$A31,I$3)</f>
        <v>#REF!</v>
      </c>
      <c r="J31" s="1354" t="e">
        <f ca="1">OFFSET(#REF!,$A31,J$3)</f>
        <v>#REF!</v>
      </c>
      <c r="K31" s="1354" t="e">
        <f ca="1">OFFSET(#REF!,$A31,K$3)</f>
        <v>#REF!</v>
      </c>
      <c r="L31" s="1354" t="e">
        <f ca="1">OFFSET(#REF!,$A31,L$3)</f>
        <v>#REF!</v>
      </c>
      <c r="M31" s="1354" t="e">
        <f ca="1">OFFSET(#REF!,$A31,M$3)</f>
        <v>#REF!</v>
      </c>
      <c r="N31" s="1354" t="e">
        <f ca="1">OFFSET(#REF!,$A31,N$3)</f>
        <v>#REF!</v>
      </c>
      <c r="O31" s="1354" t="e">
        <f ca="1">OFFSET(#REF!,$A31,O$3)</f>
        <v>#REF!</v>
      </c>
      <c r="P31" s="1354" t="e">
        <f ca="1">OFFSET(#REF!,$A31,P$3)</f>
        <v>#REF!</v>
      </c>
      <c r="Q31" s="1354" t="e">
        <f ca="1">OFFSET(#REF!,$A31,Q$3)</f>
        <v>#REF!</v>
      </c>
      <c r="R31" s="1354" t="e">
        <f ca="1">OFFSET(#REF!,$A31,R$3)</f>
        <v>#REF!</v>
      </c>
      <c r="S31" s="1354" t="e">
        <f ca="1">OFFSET(#REF!,$A31,S$3)</f>
        <v>#REF!</v>
      </c>
      <c r="T31" s="1354" t="e">
        <f ca="1">OFFSET(#REF!,$A31,T$3)</f>
        <v>#REF!</v>
      </c>
      <c r="U31" s="1354" t="e">
        <f ca="1">OFFSET(#REF!,$A31,U$3)</f>
        <v>#REF!</v>
      </c>
      <c r="V31" s="1354" t="e">
        <f ca="1">OFFSET(#REF!,$A31,V$3)</f>
        <v>#REF!</v>
      </c>
      <c r="W31" s="1354" t="e">
        <f ca="1">OFFSET(#REF!,$A31,W$3)</f>
        <v>#REF!</v>
      </c>
      <c r="X31" s="1354" t="e">
        <f ca="1">OFFSET(#REF!,$A31,X$3)</f>
        <v>#REF!</v>
      </c>
      <c r="Y31" s="1354" t="e">
        <f ca="1">OFFSET(#REF!,$A31,Y$3)</f>
        <v>#REF!</v>
      </c>
      <c r="Z31" s="1354" t="e">
        <f ca="1">OFFSET(#REF!,$A31,Z$3)</f>
        <v>#REF!</v>
      </c>
      <c r="AA31" s="1354" t="e">
        <f ca="1">OFFSET(#REF!,$A31,AA$3)</f>
        <v>#REF!</v>
      </c>
      <c r="AB31" s="1354" t="e">
        <f ca="1">OFFSET(#REF!,$A31,AB$3)</f>
        <v>#REF!</v>
      </c>
      <c r="AC31" s="1354" t="e">
        <f ca="1">OFFSET(#REF!,$A31,AC$3)</f>
        <v>#REF!</v>
      </c>
      <c r="AD31" s="1354" t="e">
        <f ca="1">OFFSET(#REF!,$A31,AD$3)</f>
        <v>#REF!</v>
      </c>
    </row>
    <row r="32" spans="1:30" x14ac:dyDescent="0.2">
      <c r="A32" s="1352" t="e">
        <f>MATCH('Data Extract'!$B32,#REF!,0)-1</f>
        <v>#REF!</v>
      </c>
      <c r="B32" s="1352" t="s">
        <v>83</v>
      </c>
      <c r="W32" s="1352" t="e">
        <f ca="1">OFFSET(#REF!,$A32,W$3)</f>
        <v>#REF!</v>
      </c>
      <c r="X32" s="1352" t="e">
        <f ca="1">OFFSET(#REF!,$A32,X$3)</f>
        <v>#REF!</v>
      </c>
      <c r="Y32" s="1352" t="e">
        <f ca="1">OFFSET(#REF!,$A32,Y$3)</f>
        <v>#REF!</v>
      </c>
      <c r="Z32" s="1352" t="e">
        <f ca="1">OFFSET(#REF!,$A32,Z$3)</f>
        <v>#REF!</v>
      </c>
      <c r="AA32" s="1352" t="e">
        <f ca="1">OFFSET(#REF!,$A32,AA$3)</f>
        <v>#REF!</v>
      </c>
      <c r="AB32" s="1352" t="e">
        <f ca="1">OFFSET(#REF!,$A32,AB$3)</f>
        <v>#REF!</v>
      </c>
      <c r="AC32" s="1352" t="e">
        <f ca="1">OFFSET(#REF!,$A32,AC$3)</f>
        <v>#REF!</v>
      </c>
      <c r="AD32" s="1352" t="e">
        <f ca="1">OFFSET(#REF!,$A32,AD$3)</f>
        <v>#REF!</v>
      </c>
    </row>
    <row r="33" spans="1:30" x14ac:dyDescent="0.2">
      <c r="A33" s="1352" t="e">
        <f>MATCH('Data Extract'!$B33,#REF!,0)-1</f>
        <v>#REF!</v>
      </c>
      <c r="B33" s="1352" t="s">
        <v>89</v>
      </c>
      <c r="C33" s="1352" t="e">
        <f ca="1">OFFSET(#REF!,$A33,C$3)</f>
        <v>#REF!</v>
      </c>
      <c r="D33" s="1352" t="e">
        <f ca="1">OFFSET(#REF!,$A33,D$3)</f>
        <v>#REF!</v>
      </c>
      <c r="E33" s="1352" t="e">
        <f ca="1">OFFSET(#REF!,$A33,E$3)</f>
        <v>#REF!</v>
      </c>
      <c r="F33" s="1352" t="e">
        <f ca="1">OFFSET(#REF!,$A33,F$3)</f>
        <v>#REF!</v>
      </c>
      <c r="G33" s="1352" t="e">
        <f ca="1">OFFSET(#REF!,$A33,G$3)</f>
        <v>#REF!</v>
      </c>
      <c r="H33" s="1352" t="e">
        <f ca="1">OFFSET(#REF!,$A33,H$3)</f>
        <v>#REF!</v>
      </c>
      <c r="I33" s="1352" t="e">
        <f ca="1">OFFSET(#REF!,$A33,I$3)</f>
        <v>#REF!</v>
      </c>
      <c r="J33" s="1352" t="e">
        <f ca="1">OFFSET(#REF!,$A33,J$3)</f>
        <v>#REF!</v>
      </c>
      <c r="K33" s="1352" t="e">
        <f ca="1">OFFSET(#REF!,$A33,K$3)</f>
        <v>#REF!</v>
      </c>
      <c r="L33" s="1352" t="e">
        <f ca="1">OFFSET(#REF!,$A33,L$3)</f>
        <v>#REF!</v>
      </c>
      <c r="M33" s="1352" t="e">
        <f ca="1">OFFSET(#REF!,$A33,M$3)</f>
        <v>#REF!</v>
      </c>
      <c r="N33" s="1352" t="e">
        <f ca="1">OFFSET(#REF!,$A33,N$3)</f>
        <v>#REF!</v>
      </c>
      <c r="O33" s="1352" t="e">
        <f ca="1">OFFSET(#REF!,$A33,O$3)</f>
        <v>#REF!</v>
      </c>
      <c r="P33" s="1352" t="e">
        <f ca="1">OFFSET(#REF!,$A33,P$3)</f>
        <v>#REF!</v>
      </c>
      <c r="Q33" s="1352" t="e">
        <f ca="1">OFFSET(#REF!,$A33,Q$3)</f>
        <v>#REF!</v>
      </c>
      <c r="R33" s="1352" t="e">
        <f ca="1">OFFSET(#REF!,$A33,R$3)</f>
        <v>#REF!</v>
      </c>
      <c r="S33" s="1352" t="e">
        <f ca="1">OFFSET(#REF!,$A33,S$3)</f>
        <v>#REF!</v>
      </c>
      <c r="T33" s="1352" t="e">
        <f ca="1">OFFSET(#REF!,$A33,T$3)</f>
        <v>#REF!</v>
      </c>
      <c r="U33" s="1352" t="e">
        <f ca="1">OFFSET(#REF!,$A33,U$3)</f>
        <v>#REF!</v>
      </c>
      <c r="V33" s="1352" t="e">
        <f ca="1">OFFSET(#REF!,$A33,V$3)</f>
        <v>#REF!</v>
      </c>
      <c r="W33" s="1352" t="e">
        <f ca="1">OFFSET(#REF!,$A33,W$3)</f>
        <v>#REF!</v>
      </c>
      <c r="X33" s="1352" t="e">
        <f ca="1">OFFSET(#REF!,$A33,X$3)</f>
        <v>#REF!</v>
      </c>
      <c r="Y33" s="1352" t="e">
        <f ca="1">OFFSET(#REF!,$A33,Y$3)</f>
        <v>#REF!</v>
      </c>
      <c r="Z33" s="1352" t="e">
        <f ca="1">OFFSET(#REF!,$A33,Z$3)</f>
        <v>#REF!</v>
      </c>
      <c r="AA33" s="1352" t="e">
        <f ca="1">OFFSET(#REF!,$A33,AA$3)</f>
        <v>#REF!</v>
      </c>
      <c r="AB33" s="1352" t="e">
        <f ca="1">OFFSET(#REF!,$A33,AB$3)</f>
        <v>#REF!</v>
      </c>
      <c r="AC33" s="1352" t="e">
        <f ca="1">OFFSET(#REF!,$A33,AC$3)</f>
        <v>#REF!</v>
      </c>
      <c r="AD33" s="1352" t="e">
        <f ca="1">OFFSET(#REF!,$A33,AD$3)</f>
        <v>#REF!</v>
      </c>
    </row>
    <row r="34" spans="1:30" x14ac:dyDescent="0.2">
      <c r="A34" s="1352" t="e">
        <f>MATCH('Data Extract'!$B34,#REF!,0)-1</f>
        <v>#REF!</v>
      </c>
      <c r="B34" s="1352" t="s">
        <v>90</v>
      </c>
      <c r="C34" s="1352" t="e">
        <f ca="1">OFFSET(#REF!,$A34,C$3)</f>
        <v>#REF!</v>
      </c>
      <c r="D34" s="1352" t="e">
        <f ca="1">OFFSET(#REF!,$A34,D$3)</f>
        <v>#REF!</v>
      </c>
      <c r="E34" s="1352" t="e">
        <f ca="1">OFFSET(#REF!,$A34,E$3)</f>
        <v>#REF!</v>
      </c>
      <c r="F34" s="1352" t="e">
        <f ca="1">OFFSET(#REF!,$A34,F$3)</f>
        <v>#REF!</v>
      </c>
      <c r="G34" s="1352" t="e">
        <f ca="1">OFFSET(#REF!,$A34,G$3)</f>
        <v>#REF!</v>
      </c>
      <c r="H34" s="1352" t="e">
        <f ca="1">OFFSET(#REF!,$A34,H$3)</f>
        <v>#REF!</v>
      </c>
      <c r="I34" s="1352" t="e">
        <f ca="1">OFFSET(#REF!,$A34,I$3)</f>
        <v>#REF!</v>
      </c>
      <c r="J34" s="1352" t="e">
        <f ca="1">OFFSET(#REF!,$A34,J$3)</f>
        <v>#REF!</v>
      </c>
      <c r="K34" s="1352" t="e">
        <f ca="1">OFFSET(#REF!,$A34,K$3)</f>
        <v>#REF!</v>
      </c>
      <c r="L34" s="1352" t="e">
        <f ca="1">OFFSET(#REF!,$A34,L$3)</f>
        <v>#REF!</v>
      </c>
      <c r="M34" s="1352" t="e">
        <f ca="1">OFFSET(#REF!,$A34,M$3)</f>
        <v>#REF!</v>
      </c>
      <c r="N34" s="1352" t="e">
        <f ca="1">OFFSET(#REF!,$A34,N$3)</f>
        <v>#REF!</v>
      </c>
      <c r="O34" s="1352" t="e">
        <f ca="1">OFFSET(#REF!,$A34,O$3)</f>
        <v>#REF!</v>
      </c>
      <c r="P34" s="1352" t="e">
        <f ca="1">OFFSET(#REF!,$A34,P$3)</f>
        <v>#REF!</v>
      </c>
      <c r="Q34" s="1352" t="e">
        <f ca="1">OFFSET(#REF!,$A34,Q$3)</f>
        <v>#REF!</v>
      </c>
      <c r="R34" s="1352" t="e">
        <f ca="1">OFFSET(#REF!,$A34,R$3)</f>
        <v>#REF!</v>
      </c>
      <c r="S34" s="1352" t="e">
        <f ca="1">OFFSET(#REF!,$A34,S$3)</f>
        <v>#REF!</v>
      </c>
      <c r="T34" s="1352" t="e">
        <f ca="1">OFFSET(#REF!,$A34,T$3)</f>
        <v>#REF!</v>
      </c>
      <c r="U34" s="1352" t="e">
        <f ca="1">OFFSET(#REF!,$A34,U$3)</f>
        <v>#REF!</v>
      </c>
      <c r="V34" s="1352" t="e">
        <f ca="1">OFFSET(#REF!,$A34,V$3)</f>
        <v>#REF!</v>
      </c>
      <c r="W34" s="1352" t="e">
        <f ca="1">OFFSET(#REF!,$A34,W$3)</f>
        <v>#REF!</v>
      </c>
      <c r="X34" s="1352" t="e">
        <f ca="1">OFFSET(#REF!,$A34,X$3)</f>
        <v>#REF!</v>
      </c>
      <c r="Y34" s="1352" t="e">
        <f ca="1">OFFSET(#REF!,$A34,Y$3)</f>
        <v>#REF!</v>
      </c>
      <c r="Z34" s="1352" t="e">
        <f ca="1">OFFSET(#REF!,$A34,Z$3)</f>
        <v>#REF!</v>
      </c>
      <c r="AA34" s="1352" t="e">
        <f ca="1">OFFSET(#REF!,$A34,AA$3)</f>
        <v>#REF!</v>
      </c>
      <c r="AB34" s="1352" t="e">
        <f ca="1">OFFSET(#REF!,$A34,AB$3)</f>
        <v>#REF!</v>
      </c>
      <c r="AC34" s="1352" t="e">
        <f ca="1">OFFSET(#REF!,$A34,AC$3)</f>
        <v>#REF!</v>
      </c>
      <c r="AD34" s="1352" t="e">
        <f ca="1">OFFSET(#REF!,$A34,AD$3)</f>
        <v>#REF!</v>
      </c>
    </row>
    <row r="35" spans="1:30" x14ac:dyDescent="0.2">
      <c r="A35" s="1352" t="e">
        <f>MATCH('Data Extract'!$B35,#REF!,0)-1</f>
        <v>#REF!</v>
      </c>
      <c r="B35" s="1352" t="s">
        <v>85</v>
      </c>
      <c r="W35" s="1352" t="e">
        <f ca="1">OFFSET(#REF!,$A35,W$3)</f>
        <v>#REF!</v>
      </c>
      <c r="X35" s="1352" t="e">
        <f ca="1">OFFSET(#REF!,$A35,X$3)</f>
        <v>#REF!</v>
      </c>
      <c r="Y35" s="1352" t="e">
        <f ca="1">OFFSET(#REF!,$A35,Y$3)</f>
        <v>#REF!</v>
      </c>
      <c r="Z35" s="1352" t="e">
        <f ca="1">OFFSET(#REF!,$A35,Z$3)</f>
        <v>#REF!</v>
      </c>
      <c r="AA35" s="1352" t="e">
        <f ca="1">OFFSET(#REF!,$A35,AA$3)</f>
        <v>#REF!</v>
      </c>
      <c r="AB35" s="1352" t="e">
        <f ca="1">OFFSET(#REF!,$A35,AB$3)</f>
        <v>#REF!</v>
      </c>
      <c r="AC35" s="1352" t="e">
        <f ca="1">OFFSET(#REF!,$A35,AC$3)</f>
        <v>#REF!</v>
      </c>
      <c r="AD35" s="1352" t="e">
        <f ca="1">OFFSET(#REF!,$A35,AD$3)</f>
        <v>#REF!</v>
      </c>
    </row>
    <row r="38" spans="1:30" x14ac:dyDescent="0.2">
      <c r="C38" s="1353" t="e">
        <f>MATCH(C$39,'WS-3 Premium Billing'!$3:$3,0)-1</f>
        <v>#REF!</v>
      </c>
      <c r="D38" s="1353" t="e">
        <f>MATCH(D$39,'WS-3 Premium Billing'!$3:$3,0)-1</f>
        <v>#REF!</v>
      </c>
      <c r="E38" s="1353" t="e">
        <f>MATCH(E$39,'WS-3 Premium Billing'!$3:$3,0)-1</f>
        <v>#REF!</v>
      </c>
      <c r="F38" s="1353" t="e">
        <f>MATCH(F$39,'WS-3 Premium Billing'!$3:$3,0)-1</f>
        <v>#REF!</v>
      </c>
      <c r="G38" s="1353" t="e">
        <f>MATCH(G$39,'WS-3 Premium Billing'!$3:$3,0)-1</f>
        <v>#REF!</v>
      </c>
      <c r="H38" s="1353" t="e">
        <f>MATCH(H$39,'WS-3 Premium Billing'!$3:$3,0)-1</f>
        <v>#REF!</v>
      </c>
      <c r="I38" s="1353" t="e">
        <f>MATCH(I$39,'WS-3 Premium Billing'!$3:$3,0)-1</f>
        <v>#REF!</v>
      </c>
      <c r="J38" s="1353" t="e">
        <f>MATCH(J$39,'WS-3 Premium Billing'!$3:$3,0)-1</f>
        <v>#REF!</v>
      </c>
      <c r="K38" s="1353" t="e">
        <f>MATCH(K$39,'WS-3 Premium Billing'!$3:$3,0)-1</f>
        <v>#REF!</v>
      </c>
      <c r="L38" s="1353" t="e">
        <f>MATCH(L$39,'WS-3 Premium Billing'!$3:$3,0)-1</f>
        <v>#REF!</v>
      </c>
      <c r="M38" s="1353" t="e">
        <f>MATCH(M$39,'WS-3 Premium Billing'!$3:$3,0)-1</f>
        <v>#REF!</v>
      </c>
      <c r="N38" s="1353" t="e">
        <f>MATCH(N$39,'WS-3 Premium Billing'!$3:$3,0)-1</f>
        <v>#REF!</v>
      </c>
      <c r="O38" s="1353" t="e">
        <f>MATCH(O$39,'WS-3 Premium Billing'!$3:$3,0)-1</f>
        <v>#REF!</v>
      </c>
      <c r="P38" s="1353" t="e">
        <f>MATCH(P$39,'WS-3 Premium Billing'!$3:$3,0)-1</f>
        <v>#REF!</v>
      </c>
      <c r="Q38" s="1353" t="e">
        <f>MATCH(Q$39,'WS-3 Premium Billing'!$3:$3,0)-1</f>
        <v>#REF!</v>
      </c>
      <c r="R38" s="1353" t="e">
        <f>MATCH(R$39,'WS-3 Premium Billing'!$3:$3,0)-1</f>
        <v>#REF!</v>
      </c>
      <c r="S38" s="1353" t="e">
        <f>MATCH(S$39,'WS-3 Premium Billing'!$3:$3,0)-1</f>
        <v>#REF!</v>
      </c>
      <c r="T38" s="1353" t="e">
        <f>MATCH(T$39,'WS-3 Premium Billing'!$3:$3,0)-1</f>
        <v>#REF!</v>
      </c>
      <c r="U38" s="1353" t="e">
        <f>MATCH(U$39,'WS-3 Premium Billing'!$3:$3,0)-1</f>
        <v>#REF!</v>
      </c>
      <c r="V38" s="1353" t="e">
        <f>MATCH(V$39,'WS-3 Premium Billing'!$3:$3,0)-1</f>
        <v>#REF!</v>
      </c>
      <c r="W38" s="1353" t="e">
        <f>MATCH(W$39,'WS-3 Premium Billing'!$3:$3,0)-1</f>
        <v>#REF!</v>
      </c>
      <c r="X38" s="1353" t="e">
        <f>MATCH(X$39,'WS-3 Premium Billing'!$3:$3,0)-1</f>
        <v>#REF!</v>
      </c>
      <c r="Y38" s="1353" t="e">
        <f>MATCH(Y$39,'WS-3 Premium Billing'!$3:$3,0)-1</f>
        <v>#REF!</v>
      </c>
      <c r="Z38" s="1353" t="e">
        <f>MATCH(Z$39,'WS-3 Premium Billing'!$3:$3,0)-1</f>
        <v>#REF!</v>
      </c>
      <c r="AA38" s="1353" t="e">
        <f>MATCH(AA$39,'WS-3 Premium Billing'!$3:$3,0)-1</f>
        <v>#REF!</v>
      </c>
      <c r="AB38" s="1353" t="e">
        <f>MATCH(AB$39,'WS-3 Premium Billing'!$3:$3,0)-1</f>
        <v>#REF!</v>
      </c>
      <c r="AC38" s="1353" t="e">
        <f>MATCH(AC$39,'WS-3 Premium Billing'!$3:$3,0)-1</f>
        <v>#REF!</v>
      </c>
      <c r="AD38" s="1353" t="e">
        <f>MATCH(AD$39,'WS-3 Premium Billing'!$3:$3,0)-1</f>
        <v>#REF!</v>
      </c>
    </row>
    <row r="39" spans="1:30" x14ac:dyDescent="0.2">
      <c r="B39" s="1352" t="s">
        <v>229</v>
      </c>
      <c r="C39" s="1356" t="e">
        <f t="shared" ref="C39:AB39" si="43">D39-1</f>
        <v>#REF!</v>
      </c>
      <c r="D39" s="1356" t="e">
        <f t="shared" si="43"/>
        <v>#REF!</v>
      </c>
      <c r="E39" s="1356" t="e">
        <f t="shared" si="43"/>
        <v>#REF!</v>
      </c>
      <c r="F39" s="1356" t="e">
        <f t="shared" si="43"/>
        <v>#REF!</v>
      </c>
      <c r="G39" s="1356" t="e">
        <f t="shared" si="43"/>
        <v>#REF!</v>
      </c>
      <c r="H39" s="1356" t="e">
        <f t="shared" si="43"/>
        <v>#REF!</v>
      </c>
      <c r="I39" s="1356" t="e">
        <f t="shared" si="43"/>
        <v>#REF!</v>
      </c>
      <c r="J39" s="1356" t="e">
        <f t="shared" si="43"/>
        <v>#REF!</v>
      </c>
      <c r="K39" s="1356" t="e">
        <f t="shared" si="43"/>
        <v>#REF!</v>
      </c>
      <c r="L39" s="1356" t="e">
        <f t="shared" si="43"/>
        <v>#REF!</v>
      </c>
      <c r="M39" s="1356" t="e">
        <f t="shared" si="43"/>
        <v>#REF!</v>
      </c>
      <c r="N39" s="1356" t="e">
        <f t="shared" si="43"/>
        <v>#REF!</v>
      </c>
      <c r="O39" s="1356" t="e">
        <f t="shared" si="43"/>
        <v>#REF!</v>
      </c>
      <c r="P39" s="1356" t="e">
        <f t="shared" si="43"/>
        <v>#REF!</v>
      </c>
      <c r="Q39" s="1356" t="e">
        <f t="shared" si="43"/>
        <v>#REF!</v>
      </c>
      <c r="R39" s="1356" t="e">
        <f t="shared" si="43"/>
        <v>#REF!</v>
      </c>
      <c r="S39" s="1356" t="e">
        <f t="shared" si="43"/>
        <v>#REF!</v>
      </c>
      <c r="T39" s="1356" t="e">
        <f t="shared" si="43"/>
        <v>#REF!</v>
      </c>
      <c r="U39" s="1356" t="e">
        <f t="shared" si="43"/>
        <v>#REF!</v>
      </c>
      <c r="V39" s="1356" t="e">
        <f t="shared" si="43"/>
        <v>#REF!</v>
      </c>
      <c r="W39" s="1356" t="e">
        <f t="shared" si="43"/>
        <v>#REF!</v>
      </c>
      <c r="X39" s="1356" t="e">
        <f t="shared" si="43"/>
        <v>#REF!</v>
      </c>
      <c r="Y39" s="1356" t="e">
        <f t="shared" si="43"/>
        <v>#REF!</v>
      </c>
      <c r="Z39" s="1356" t="e">
        <f t="shared" si="43"/>
        <v>#REF!</v>
      </c>
      <c r="AA39" s="1356" t="e">
        <f t="shared" si="43"/>
        <v>#REF!</v>
      </c>
      <c r="AB39" s="1356" t="e">
        <f t="shared" si="43"/>
        <v>#REF!</v>
      </c>
      <c r="AC39" s="1356" t="e">
        <f>AD39-1</f>
        <v>#REF!</v>
      </c>
      <c r="AD39" s="1356" t="e">
        <f>B2</f>
        <v>#REF!</v>
      </c>
    </row>
    <row r="40" spans="1:30" x14ac:dyDescent="0.2">
      <c r="A40" s="1352">
        <v>4</v>
      </c>
      <c r="B40" s="1352" t="s">
        <v>791</v>
      </c>
      <c r="C40" s="1352">
        <f ca="1">IFERROR(OFFSET('WS-3 Premium Billing'!$A$1,$A40,C$38),0)</f>
        <v>0</v>
      </c>
      <c r="D40" s="1352">
        <f ca="1">IFERROR(OFFSET('WS-3 Premium Billing'!$A$1,$A40,D$38),0)</f>
        <v>0</v>
      </c>
      <c r="E40" s="1352">
        <f ca="1">IFERROR(OFFSET('WS-3 Premium Billing'!$A$1,$A40,E$38),0)</f>
        <v>0</v>
      </c>
      <c r="F40" s="1352">
        <f ca="1">IFERROR(OFFSET('WS-3 Premium Billing'!$A$1,$A40,F$38),0)</f>
        <v>0</v>
      </c>
      <c r="G40" s="1352">
        <f ca="1">IFERROR(OFFSET('WS-3 Premium Billing'!$A$1,$A40,G$38),0)</f>
        <v>0</v>
      </c>
      <c r="H40" s="1352">
        <f ca="1">IFERROR(OFFSET('WS-3 Premium Billing'!$A$1,$A40,H$38),0)</f>
        <v>0</v>
      </c>
      <c r="I40" s="1352">
        <f ca="1">IFERROR(OFFSET('WS-3 Premium Billing'!$A$1,$A40,I$38),0)</f>
        <v>0</v>
      </c>
      <c r="J40" s="1352">
        <f ca="1">IFERROR(OFFSET('WS-3 Premium Billing'!$A$1,$A40,J$38),0)</f>
        <v>0</v>
      </c>
      <c r="K40" s="1352">
        <f ca="1">IFERROR(OFFSET('WS-3 Premium Billing'!$A$1,$A40,K$38),0)</f>
        <v>0</v>
      </c>
      <c r="L40" s="1352">
        <f ca="1">IFERROR(OFFSET('WS-3 Premium Billing'!$A$1,$A40,L$38),0)</f>
        <v>0</v>
      </c>
      <c r="M40" s="1352">
        <f ca="1">IFERROR(OFFSET('WS-3 Premium Billing'!$A$1,$A40,M$38),0)</f>
        <v>0</v>
      </c>
      <c r="N40" s="1352">
        <f ca="1">IFERROR(OFFSET('WS-3 Premium Billing'!$A$1,$A40,N$38),0)</f>
        <v>0</v>
      </c>
      <c r="O40" s="1352">
        <f ca="1">IFERROR(OFFSET('WS-3 Premium Billing'!$A$1,$A40,O$38),0)</f>
        <v>0</v>
      </c>
      <c r="P40" s="1352">
        <f ca="1">IFERROR(OFFSET('WS-3 Premium Billing'!$A$1,$A40,P$38),0)</f>
        <v>0</v>
      </c>
      <c r="Q40" s="1352">
        <f ca="1">IFERROR(OFFSET('WS-3 Premium Billing'!$A$1,$A40,Q$38),0)</f>
        <v>0</v>
      </c>
      <c r="R40" s="1352">
        <f ca="1">IFERROR(OFFSET('WS-3 Premium Billing'!$A$1,$A40,R$38),0)</f>
        <v>0</v>
      </c>
      <c r="S40" s="1352">
        <f ca="1">IFERROR(OFFSET('WS-3 Premium Billing'!$A$1,$A40,S$38),0)</f>
        <v>0</v>
      </c>
      <c r="T40" s="1352">
        <f ca="1">IFERROR(OFFSET('WS-3 Premium Billing'!$A$1,$A40,T$38),0)</f>
        <v>0</v>
      </c>
      <c r="U40" s="1352">
        <f ca="1">IFERROR(OFFSET('WS-3 Premium Billing'!$A$1,$A40,U$38),0)</f>
        <v>0</v>
      </c>
      <c r="V40" s="1352">
        <f ca="1">IFERROR(OFFSET('WS-3 Premium Billing'!$A$1,$A40,V$38),0)</f>
        <v>0</v>
      </c>
      <c r="W40" s="1352">
        <f ca="1">IFERROR(OFFSET('WS-3 Premium Billing'!$A$1,$A40,W$38),0)</f>
        <v>0</v>
      </c>
      <c r="X40" s="1352">
        <f ca="1">IFERROR(OFFSET('WS-3 Premium Billing'!$A$1,$A40,X$38),0)</f>
        <v>0</v>
      </c>
      <c r="Y40" s="1352">
        <f ca="1">IFERROR(OFFSET('WS-3 Premium Billing'!$A$1,$A40,Y$38),0)</f>
        <v>0</v>
      </c>
      <c r="Z40" s="1352">
        <f ca="1">IFERROR(OFFSET('WS-3 Premium Billing'!$A$1,$A40,Z$38),0)</f>
        <v>0</v>
      </c>
      <c r="AA40" s="1352">
        <f ca="1">IFERROR(OFFSET('WS-3 Premium Billing'!$A$1,$A40,AA$38),0)</f>
        <v>0</v>
      </c>
      <c r="AB40" s="1352">
        <f ca="1">IFERROR(OFFSET('WS-3 Premium Billing'!$A$1,$A40,AB$38),0)</f>
        <v>0</v>
      </c>
      <c r="AC40" s="1352">
        <f ca="1">IFERROR(OFFSET('WS-3 Premium Billing'!$A$1,$A40,AC$38),0)</f>
        <v>0</v>
      </c>
      <c r="AD40" s="1352">
        <f ca="1">IFERROR(OFFSET('WS-3 Premium Billing'!$A$1,$A40,AD$38),0)</f>
        <v>0</v>
      </c>
    </row>
    <row r="41" spans="1:30" x14ac:dyDescent="0.2">
      <c r="A41" s="1352">
        <v>5</v>
      </c>
      <c r="B41" s="1352" t="s">
        <v>792</v>
      </c>
      <c r="C41" s="1352">
        <f ca="1">IFERROR(OFFSET('WS-3 Premium Billing'!$A$1,$A41,C$38),0)</f>
        <v>0</v>
      </c>
      <c r="D41" s="1352">
        <f ca="1">IFERROR(OFFSET('WS-3 Premium Billing'!$A$1,$A41,D$38),0)</f>
        <v>0</v>
      </c>
      <c r="E41" s="1352">
        <f ca="1">IFERROR(OFFSET('WS-3 Premium Billing'!$A$1,$A41,E$38),0)</f>
        <v>0</v>
      </c>
      <c r="F41" s="1352">
        <f ca="1">IFERROR(OFFSET('WS-3 Premium Billing'!$A$1,$A41,F$38),0)</f>
        <v>0</v>
      </c>
      <c r="G41" s="1352">
        <f ca="1">IFERROR(OFFSET('WS-3 Premium Billing'!$A$1,$A41,G$38),0)</f>
        <v>0</v>
      </c>
      <c r="H41" s="1352">
        <f ca="1">IFERROR(OFFSET('WS-3 Premium Billing'!$A$1,$A41,H$38),0)</f>
        <v>0</v>
      </c>
      <c r="I41" s="1352">
        <f ca="1">IFERROR(OFFSET('WS-3 Premium Billing'!$A$1,$A41,I$38),0)</f>
        <v>0</v>
      </c>
      <c r="J41" s="1352">
        <f ca="1">IFERROR(OFFSET('WS-3 Premium Billing'!$A$1,$A41,J$38),0)</f>
        <v>0</v>
      </c>
      <c r="K41" s="1352">
        <f ca="1">IFERROR(OFFSET('WS-3 Premium Billing'!$A$1,$A41,K$38),0)</f>
        <v>0</v>
      </c>
      <c r="L41" s="1352">
        <f ca="1">IFERROR(OFFSET('WS-3 Premium Billing'!$A$1,$A41,L$38),0)</f>
        <v>0</v>
      </c>
      <c r="M41" s="1352">
        <f ca="1">IFERROR(OFFSET('WS-3 Premium Billing'!$A$1,$A41,M$38),0)</f>
        <v>0</v>
      </c>
      <c r="N41" s="1352">
        <f ca="1">IFERROR(OFFSET('WS-3 Premium Billing'!$A$1,$A41,N$38),0)</f>
        <v>0</v>
      </c>
      <c r="O41" s="1352">
        <f ca="1">IFERROR(OFFSET('WS-3 Premium Billing'!$A$1,$A41,O$38),0)</f>
        <v>0</v>
      </c>
      <c r="P41" s="1352">
        <f ca="1">IFERROR(OFFSET('WS-3 Premium Billing'!$A$1,$A41,P$38),0)</f>
        <v>0</v>
      </c>
      <c r="Q41" s="1352">
        <f ca="1">IFERROR(OFFSET('WS-3 Premium Billing'!$A$1,$A41,Q$38),0)</f>
        <v>0</v>
      </c>
      <c r="R41" s="1352">
        <f ca="1">IFERROR(OFFSET('WS-3 Premium Billing'!$A$1,$A41,R$38),0)</f>
        <v>0</v>
      </c>
      <c r="S41" s="1352">
        <f ca="1">IFERROR(OFFSET('WS-3 Premium Billing'!$A$1,$A41,S$38),0)</f>
        <v>0</v>
      </c>
      <c r="T41" s="1352">
        <f ca="1">IFERROR(OFFSET('WS-3 Premium Billing'!$A$1,$A41,T$38),0)</f>
        <v>0</v>
      </c>
      <c r="U41" s="1352">
        <f ca="1">IFERROR(OFFSET('WS-3 Premium Billing'!$A$1,$A41,U$38),0)</f>
        <v>0</v>
      </c>
      <c r="V41" s="1352">
        <f ca="1">IFERROR(OFFSET('WS-3 Premium Billing'!$A$1,$A41,V$38),0)</f>
        <v>0</v>
      </c>
      <c r="W41" s="1352">
        <f ca="1">IFERROR(OFFSET('WS-3 Premium Billing'!$A$1,$A41,W$38),0)</f>
        <v>0</v>
      </c>
      <c r="X41" s="1352">
        <f ca="1">IFERROR(OFFSET('WS-3 Premium Billing'!$A$1,$A41,X$38),0)</f>
        <v>0</v>
      </c>
      <c r="Y41" s="1352">
        <f ca="1">IFERROR(OFFSET('WS-3 Premium Billing'!$A$1,$A41,Y$38),0)</f>
        <v>0</v>
      </c>
      <c r="Z41" s="1352">
        <f ca="1">IFERROR(OFFSET('WS-3 Premium Billing'!$A$1,$A41,Z$38),0)</f>
        <v>0</v>
      </c>
      <c r="AA41" s="1352">
        <f ca="1">IFERROR(OFFSET('WS-3 Premium Billing'!$A$1,$A41,AA$38),0)</f>
        <v>0</v>
      </c>
      <c r="AB41" s="1352">
        <f ca="1">IFERROR(OFFSET('WS-3 Premium Billing'!$A$1,$A41,AB$38),0)</f>
        <v>0</v>
      </c>
      <c r="AC41" s="1352">
        <f ca="1">IFERROR(OFFSET('WS-3 Premium Billing'!$A$1,$A41,AC$38),0)</f>
        <v>0</v>
      </c>
      <c r="AD41" s="1352">
        <f ca="1">IFERROR(OFFSET('WS-3 Premium Billing'!$A$1,$A41,AD$38),0)</f>
        <v>0</v>
      </c>
    </row>
    <row r="42" spans="1:30" x14ac:dyDescent="0.2">
      <c r="A42" s="1352">
        <v>9</v>
      </c>
      <c r="B42" s="1352" t="s">
        <v>793</v>
      </c>
      <c r="O42" s="1352">
        <f ca="1">IFERROR(OFFSET('WS-3 Premium Billing'!$A$1,$A42,O$38),0)</f>
        <v>0</v>
      </c>
      <c r="P42" s="1352">
        <f ca="1">IFERROR(OFFSET('WS-3 Premium Billing'!$A$1,$A42,P$38),0)</f>
        <v>0</v>
      </c>
      <c r="Q42" s="1352">
        <f ca="1">IFERROR(OFFSET('WS-3 Premium Billing'!$A$1,$A42,Q$38),0)</f>
        <v>0</v>
      </c>
      <c r="R42" s="1352">
        <f ca="1">IFERROR(OFFSET('WS-3 Premium Billing'!$A$1,$A42,R$38),0)</f>
        <v>0</v>
      </c>
      <c r="S42" s="1352">
        <f ca="1">IFERROR(OFFSET('WS-3 Premium Billing'!$A$1,$A42,S$38),0)</f>
        <v>0</v>
      </c>
      <c r="T42" s="1352">
        <f ca="1">IFERROR(OFFSET('WS-3 Premium Billing'!$A$1,$A42,T$38),0)</f>
        <v>0</v>
      </c>
      <c r="U42" s="1352">
        <f ca="1">IFERROR(OFFSET('WS-3 Premium Billing'!$A$1,$A42,U$38),0)</f>
        <v>0</v>
      </c>
      <c r="V42" s="1352">
        <f ca="1">IFERROR(OFFSET('WS-3 Premium Billing'!$A$1,$A42,V$38),0)</f>
        <v>0</v>
      </c>
      <c r="W42" s="1352">
        <f ca="1">IFERROR(OFFSET('WS-3 Premium Billing'!$A$1,$A42,W$38),0)</f>
        <v>0</v>
      </c>
      <c r="X42" s="1352">
        <f ca="1">IFERROR(OFFSET('WS-3 Premium Billing'!$A$1,$A42,X$38),0)</f>
        <v>0</v>
      </c>
      <c r="Y42" s="1352">
        <f ca="1">IFERROR(OFFSET('WS-3 Premium Billing'!$A$1,$A42,Y$38),0)</f>
        <v>0</v>
      </c>
      <c r="Z42" s="1352">
        <f ca="1">IFERROR(OFFSET('WS-3 Premium Billing'!$A$1,$A42,Z$38),0)</f>
        <v>0</v>
      </c>
      <c r="AA42" s="1352">
        <f ca="1">IFERROR(OFFSET('WS-3 Premium Billing'!$A$1,$A42,AA$38),0)</f>
        <v>0</v>
      </c>
      <c r="AB42" s="1352">
        <f ca="1">IFERROR(OFFSET('WS-3 Premium Billing'!$A$1,$A42,AB$38),0)</f>
        <v>0</v>
      </c>
      <c r="AC42" s="1352">
        <f ca="1">IFERROR(OFFSET('WS-3 Premium Billing'!$A$1,$A42,AC$38),0)</f>
        <v>0</v>
      </c>
      <c r="AD42" s="1352">
        <f ca="1">IFERROR(OFFSET('WS-3 Premium Billing'!$A$1,$A42,AD$38),0)</f>
        <v>0</v>
      </c>
    </row>
    <row r="43" spans="1:30" x14ac:dyDescent="0.2">
      <c r="A43" s="1352">
        <v>10</v>
      </c>
      <c r="B43" s="1352" t="s">
        <v>794</v>
      </c>
      <c r="O43" s="1352">
        <f ca="1">IFERROR(OFFSET('WS-3 Premium Billing'!$A$1,$A43,O$38),0)</f>
        <v>0</v>
      </c>
      <c r="P43" s="1352">
        <f ca="1">IFERROR(OFFSET('WS-3 Premium Billing'!$A$1,$A43,P$38),0)</f>
        <v>0</v>
      </c>
      <c r="Q43" s="1352">
        <f ca="1">IFERROR(OFFSET('WS-3 Premium Billing'!$A$1,$A43,Q$38),0)</f>
        <v>0</v>
      </c>
      <c r="R43" s="1352">
        <f ca="1">IFERROR(OFFSET('WS-3 Premium Billing'!$A$1,$A43,R$38),0)</f>
        <v>0</v>
      </c>
      <c r="S43" s="1352">
        <f ca="1">IFERROR(OFFSET('WS-3 Premium Billing'!$A$1,$A43,S$38),0)</f>
        <v>0</v>
      </c>
      <c r="T43" s="1352">
        <f ca="1">IFERROR(OFFSET('WS-3 Premium Billing'!$A$1,$A43,T$38),0)</f>
        <v>0</v>
      </c>
      <c r="U43" s="1352">
        <f ca="1">IFERROR(OFFSET('WS-3 Premium Billing'!$A$1,$A43,U$38),0)</f>
        <v>0</v>
      </c>
      <c r="V43" s="1352">
        <f ca="1">IFERROR(OFFSET('WS-3 Premium Billing'!$A$1,$A43,V$38),0)</f>
        <v>0</v>
      </c>
      <c r="W43" s="1352">
        <f ca="1">IFERROR(OFFSET('WS-3 Premium Billing'!$A$1,$A43,W$38),0)</f>
        <v>0</v>
      </c>
      <c r="X43" s="1352">
        <f ca="1">IFERROR(OFFSET('WS-3 Premium Billing'!$A$1,$A43,X$38),0)</f>
        <v>0</v>
      </c>
      <c r="Y43" s="1352">
        <f ca="1">IFERROR(OFFSET('WS-3 Premium Billing'!$A$1,$A43,Y$38),0)</f>
        <v>0</v>
      </c>
      <c r="Z43" s="1352">
        <f ca="1">IFERROR(OFFSET('WS-3 Premium Billing'!$A$1,$A43,Z$38),0)</f>
        <v>0</v>
      </c>
      <c r="AA43" s="1352">
        <f ca="1">IFERROR(OFFSET('WS-3 Premium Billing'!$A$1,$A43,AA$38),0)</f>
        <v>0</v>
      </c>
      <c r="AB43" s="1352">
        <f ca="1">IFERROR(OFFSET('WS-3 Premium Billing'!$A$1,$A43,AB$38),0)</f>
        <v>0</v>
      </c>
      <c r="AC43" s="1352">
        <f ca="1">IFERROR(OFFSET('WS-3 Premium Billing'!$A$1,$A43,AC$38),0)</f>
        <v>0</v>
      </c>
      <c r="AD43" s="1352">
        <f ca="1">IFERROR(OFFSET('WS-3 Premium Billing'!$A$1,$A43,AD$38),0)</f>
        <v>0</v>
      </c>
    </row>
    <row r="47" spans="1:30" x14ac:dyDescent="0.2">
      <c r="C47" s="1353" t="e">
        <f>MATCH(C$48,'WS-3 Spend-Downs'!$4:$4,0)-1</f>
        <v>#REF!</v>
      </c>
      <c r="D47" s="1353" t="e">
        <f>MATCH(D$48,'WS-3 Spend-Downs'!$4:$4,0)-1</f>
        <v>#REF!</v>
      </c>
      <c r="E47" s="1353" t="e">
        <f>MATCH(E$48,'WS-3 Spend-Downs'!$4:$4,0)-1</f>
        <v>#REF!</v>
      </c>
      <c r="F47" s="1353" t="e">
        <f>MATCH(F$48,'WS-3 Spend-Downs'!$4:$4,0)-1</f>
        <v>#REF!</v>
      </c>
      <c r="G47" s="1353" t="e">
        <f>MATCH(G$48,'WS-3 Spend-Downs'!$4:$4,0)-1</f>
        <v>#REF!</v>
      </c>
      <c r="H47" s="1353" t="e">
        <f>MATCH(H$48,'WS-3 Spend-Downs'!$4:$4,0)-1</f>
        <v>#REF!</v>
      </c>
      <c r="I47" s="1353" t="e">
        <f>MATCH(I$48,'WS-3 Spend-Downs'!$4:$4,0)-1</f>
        <v>#REF!</v>
      </c>
      <c r="J47" s="1353" t="e">
        <f>MATCH(J$48,'WS-3 Spend-Downs'!$4:$4,0)-1</f>
        <v>#REF!</v>
      </c>
      <c r="K47" s="1353" t="e">
        <f>MATCH(K$48,'WS-3 Spend-Downs'!$4:$4,0)-1</f>
        <v>#REF!</v>
      </c>
      <c r="L47" s="1353" t="e">
        <f>MATCH(L$48,'WS-3 Spend-Downs'!$4:$4,0)-1</f>
        <v>#REF!</v>
      </c>
      <c r="M47" s="1353" t="e">
        <f>MATCH(M$48,'WS-3 Spend-Downs'!$4:$4,0)-1</f>
        <v>#REF!</v>
      </c>
      <c r="N47" s="1353" t="e">
        <f>MATCH(N$48,'WS-3 Spend-Downs'!$4:$4,0)-1</f>
        <v>#REF!</v>
      </c>
      <c r="O47" s="1353" t="e">
        <f>MATCH(O$48,'WS-3 Spend-Downs'!$4:$4,0)-1</f>
        <v>#REF!</v>
      </c>
      <c r="P47" s="1353" t="e">
        <f>MATCH(P$48,'WS-3 Spend-Downs'!$4:$4,0)-1</f>
        <v>#REF!</v>
      </c>
      <c r="Q47" s="1353" t="e">
        <f>MATCH(Q$48,'WS-3 Spend-Downs'!$4:$4,0)-1</f>
        <v>#REF!</v>
      </c>
      <c r="R47" s="1353" t="e">
        <f>MATCH(R$48,'WS-3 Spend-Downs'!$4:$4,0)-1</f>
        <v>#REF!</v>
      </c>
      <c r="S47" s="1353" t="e">
        <f>MATCH(S$48,'WS-3 Spend-Downs'!$4:$4,0)-1</f>
        <v>#REF!</v>
      </c>
      <c r="T47" s="1353" t="e">
        <f>MATCH(T$48,'WS-3 Spend-Downs'!$4:$4,0)-1</f>
        <v>#REF!</v>
      </c>
      <c r="U47" s="1353" t="e">
        <f>MATCH(U$48,'WS-3 Spend-Downs'!$4:$4,0)-1</f>
        <v>#REF!</v>
      </c>
      <c r="V47" s="1353" t="e">
        <f>MATCH(V$48,'WS-3 Spend-Downs'!$4:$4,0)-1</f>
        <v>#REF!</v>
      </c>
      <c r="W47" s="1353" t="e">
        <f>MATCH(W$48,'WS-3 Spend-Downs'!$4:$4,0)-1</f>
        <v>#REF!</v>
      </c>
      <c r="X47" s="1353" t="e">
        <f>MATCH(X$48,'WS-3 Spend-Downs'!$4:$4,0)-1</f>
        <v>#REF!</v>
      </c>
      <c r="Y47" s="1353" t="e">
        <f>MATCH(Y$48,'WS-3 Spend-Downs'!$4:$4,0)-1</f>
        <v>#REF!</v>
      </c>
      <c r="Z47" s="1353" t="e">
        <f>MATCH(Z$48,'WS-3 Spend-Downs'!$4:$4,0)-1</f>
        <v>#REF!</v>
      </c>
      <c r="AA47" s="1353" t="e">
        <f>MATCH(AA$48,'WS-3 Spend-Downs'!$4:$4,0)-1</f>
        <v>#REF!</v>
      </c>
      <c r="AB47" s="1353" t="e">
        <f>MATCH(AB$48,'WS-3 Spend-Downs'!$4:$4,0)-1</f>
        <v>#REF!</v>
      </c>
      <c r="AC47" s="1353" t="e">
        <f>MATCH(AC$48,'WS-3 Spend-Downs'!$4:$4,0)-1</f>
        <v>#REF!</v>
      </c>
      <c r="AD47" s="1353" t="e">
        <f>MATCH(AD$48,'WS-3 Spend-Downs'!$4:$4,0)-1</f>
        <v>#REF!</v>
      </c>
    </row>
    <row r="48" spans="1:30" x14ac:dyDescent="0.2">
      <c r="C48" s="1356" t="e">
        <f t="shared" ref="C48:AB48" si="44">D48-1</f>
        <v>#REF!</v>
      </c>
      <c r="D48" s="1356" t="e">
        <f t="shared" si="44"/>
        <v>#REF!</v>
      </c>
      <c r="E48" s="1356" t="e">
        <f t="shared" si="44"/>
        <v>#REF!</v>
      </c>
      <c r="F48" s="1356" t="e">
        <f t="shared" si="44"/>
        <v>#REF!</v>
      </c>
      <c r="G48" s="1356" t="e">
        <f t="shared" si="44"/>
        <v>#REF!</v>
      </c>
      <c r="H48" s="1356" t="e">
        <f t="shared" si="44"/>
        <v>#REF!</v>
      </c>
      <c r="I48" s="1356" t="e">
        <f t="shared" si="44"/>
        <v>#REF!</v>
      </c>
      <c r="J48" s="1356" t="e">
        <f t="shared" si="44"/>
        <v>#REF!</v>
      </c>
      <c r="K48" s="1356" t="e">
        <f t="shared" si="44"/>
        <v>#REF!</v>
      </c>
      <c r="L48" s="1356" t="e">
        <f t="shared" si="44"/>
        <v>#REF!</v>
      </c>
      <c r="M48" s="1356" t="e">
        <f t="shared" si="44"/>
        <v>#REF!</v>
      </c>
      <c r="N48" s="1356" t="e">
        <f t="shared" si="44"/>
        <v>#REF!</v>
      </c>
      <c r="O48" s="1356" t="e">
        <f t="shared" si="44"/>
        <v>#REF!</v>
      </c>
      <c r="P48" s="1356" t="e">
        <f t="shared" si="44"/>
        <v>#REF!</v>
      </c>
      <c r="Q48" s="1356" t="e">
        <f t="shared" si="44"/>
        <v>#REF!</v>
      </c>
      <c r="R48" s="1356" t="e">
        <f t="shared" si="44"/>
        <v>#REF!</v>
      </c>
      <c r="S48" s="1356" t="e">
        <f t="shared" si="44"/>
        <v>#REF!</v>
      </c>
      <c r="T48" s="1356" t="e">
        <f t="shared" si="44"/>
        <v>#REF!</v>
      </c>
      <c r="U48" s="1356" t="e">
        <f t="shared" si="44"/>
        <v>#REF!</v>
      </c>
      <c r="V48" s="1356" t="e">
        <f t="shared" si="44"/>
        <v>#REF!</v>
      </c>
      <c r="W48" s="1356" t="e">
        <f t="shared" si="44"/>
        <v>#REF!</v>
      </c>
      <c r="X48" s="1356" t="e">
        <f t="shared" si="44"/>
        <v>#REF!</v>
      </c>
      <c r="Y48" s="1356" t="e">
        <f t="shared" si="44"/>
        <v>#REF!</v>
      </c>
      <c r="Z48" s="1356" t="e">
        <f t="shared" si="44"/>
        <v>#REF!</v>
      </c>
      <c r="AA48" s="1356" t="e">
        <f t="shared" si="44"/>
        <v>#REF!</v>
      </c>
      <c r="AB48" s="1356" t="e">
        <f t="shared" si="44"/>
        <v>#REF!</v>
      </c>
      <c r="AC48" s="1356" t="e">
        <f>AD48-1</f>
        <v>#REF!</v>
      </c>
      <c r="AD48" s="1356" t="e">
        <f>B2</f>
        <v>#REF!</v>
      </c>
    </row>
    <row r="49" spans="1:30" x14ac:dyDescent="0.2">
      <c r="A49" s="1352">
        <v>5</v>
      </c>
      <c r="B49" s="1352" t="s">
        <v>230</v>
      </c>
      <c r="C49" s="1352">
        <f ca="1">IFERROR(OFFSET('WS-3 Spend-Downs'!$A$2,$A49,C$47),0)</f>
        <v>0</v>
      </c>
      <c r="D49" s="1352">
        <f ca="1">IFERROR(OFFSET('WS-3 Spend-Downs'!$A$2,$A49,D$47),0)</f>
        <v>0</v>
      </c>
      <c r="E49" s="1352">
        <f ca="1">IFERROR(OFFSET('WS-3 Spend-Downs'!$A$2,$A49,E$47),0)</f>
        <v>0</v>
      </c>
      <c r="F49" s="1352">
        <f ca="1">IFERROR(OFFSET('WS-3 Spend-Downs'!$A$2,$A49,F$47),0)</f>
        <v>0</v>
      </c>
      <c r="G49" s="1352">
        <f ca="1">IFERROR(OFFSET('WS-3 Spend-Downs'!$A$2,$A49,G$47),0)</f>
        <v>0</v>
      </c>
      <c r="H49" s="1352">
        <f ca="1">IFERROR(OFFSET('WS-3 Spend-Downs'!$A$2,$A49,H$47),0)</f>
        <v>0</v>
      </c>
      <c r="I49" s="1352">
        <f ca="1">IFERROR(OFFSET('WS-3 Spend-Downs'!$A$2,$A49,I$47),0)</f>
        <v>0</v>
      </c>
      <c r="J49" s="1352">
        <f ca="1">IFERROR(OFFSET('WS-3 Spend-Downs'!$A$2,$A49,J$47),0)</f>
        <v>0</v>
      </c>
      <c r="K49" s="1352">
        <f ca="1">IFERROR(OFFSET('WS-3 Spend-Downs'!$A$2,$A49,K$47),0)</f>
        <v>0</v>
      </c>
      <c r="L49" s="1352">
        <f ca="1">IFERROR(OFFSET('WS-3 Spend-Downs'!$A$2,$A49,L$47),0)</f>
        <v>0</v>
      </c>
      <c r="M49" s="1352">
        <f ca="1">IFERROR(OFFSET('WS-3 Spend-Downs'!$A$2,$A49,M$47),0)</f>
        <v>0</v>
      </c>
      <c r="N49" s="1352">
        <f ca="1">IFERROR(OFFSET('WS-3 Spend-Downs'!$A$2,$A49,N$47),0)</f>
        <v>0</v>
      </c>
      <c r="O49" s="1352">
        <f ca="1">IFERROR(OFFSET('WS-3 Spend-Downs'!$A$2,$A49,O$47),0)</f>
        <v>0</v>
      </c>
      <c r="P49" s="1352">
        <f ca="1">IFERROR(OFFSET('WS-3 Spend-Downs'!$A$2,$A49,P$47),0)</f>
        <v>0</v>
      </c>
      <c r="Q49" s="1352">
        <f ca="1">IFERROR(OFFSET('WS-3 Spend-Downs'!$A$2,$A49,Q$47),0)</f>
        <v>0</v>
      </c>
      <c r="R49" s="1352">
        <f ca="1">IFERROR(OFFSET('WS-3 Spend-Downs'!$A$2,$A49,R$47),0)</f>
        <v>0</v>
      </c>
      <c r="S49" s="1352">
        <f ca="1">IFERROR(OFFSET('WS-3 Spend-Downs'!$A$2,$A49,S$47),0)</f>
        <v>0</v>
      </c>
      <c r="T49" s="1352">
        <f ca="1">IFERROR(OFFSET('WS-3 Spend-Downs'!$A$2,$A49,T$47),0)</f>
        <v>0</v>
      </c>
      <c r="U49" s="1352">
        <f ca="1">IFERROR(OFFSET('WS-3 Spend-Downs'!$A$2,$A49,U$47),0)</f>
        <v>0</v>
      </c>
      <c r="V49" s="1352">
        <f ca="1">IFERROR(OFFSET('WS-3 Spend-Downs'!$A$2,$A49,V$47),0)</f>
        <v>0</v>
      </c>
      <c r="W49" s="1352">
        <f ca="1">IFERROR(OFFSET('WS-3 Spend-Downs'!$A$2,$A49,W$47),0)</f>
        <v>0</v>
      </c>
      <c r="X49" s="1352">
        <f ca="1">IFERROR(OFFSET('WS-3 Spend-Downs'!$A$2,$A49,X$47),0)</f>
        <v>0</v>
      </c>
      <c r="Y49" s="1352">
        <f ca="1">IFERROR(OFFSET('WS-3 Spend-Downs'!$A$2,$A49,Y$47),0)</f>
        <v>0</v>
      </c>
      <c r="Z49" s="1352">
        <f ca="1">IFERROR(OFFSET('WS-3 Spend-Downs'!$A$2,$A49,Z$47),0)</f>
        <v>0</v>
      </c>
      <c r="AA49" s="1352">
        <f ca="1">IFERROR(OFFSET('WS-3 Spend-Downs'!$A$2,$A49,AA$47),0)</f>
        <v>0</v>
      </c>
      <c r="AB49" s="1352">
        <f ca="1">IFERROR(OFFSET('WS-3 Spend-Downs'!$A$2,$A49,AB$47),0)</f>
        <v>0</v>
      </c>
      <c r="AC49" s="1352">
        <f ca="1">IFERROR(OFFSET('WS-3 Spend-Downs'!$A$2,$A49,AC$47),0)</f>
        <v>0</v>
      </c>
      <c r="AD49" s="1352">
        <f ca="1">IFERROR(OFFSET('WS-3 Spend-Downs'!$A$2,$A49,AD$47),0)</f>
        <v>0</v>
      </c>
    </row>
    <row r="50" spans="1:30" x14ac:dyDescent="0.2">
      <c r="A50" s="1352">
        <v>6</v>
      </c>
      <c r="B50" s="1352" t="s">
        <v>231</v>
      </c>
      <c r="C50" s="1352">
        <f ca="1">IFERROR(OFFSET('WS-3 Spend-Downs'!$A$2,$A50,C$47),0)</f>
        <v>0</v>
      </c>
      <c r="D50" s="1352">
        <f ca="1">IFERROR(OFFSET('WS-3 Spend-Downs'!$A$2,$A50,D$47),0)</f>
        <v>0</v>
      </c>
      <c r="E50" s="1352">
        <f ca="1">IFERROR(OFFSET('WS-3 Spend-Downs'!$A$2,$A50,E$47),0)</f>
        <v>0</v>
      </c>
      <c r="F50" s="1352">
        <f ca="1">IFERROR(OFFSET('WS-3 Spend-Downs'!$A$2,$A50,F$47),0)</f>
        <v>0</v>
      </c>
      <c r="G50" s="1352">
        <f ca="1">IFERROR(OFFSET('WS-3 Spend-Downs'!$A$2,$A50,G$47),0)</f>
        <v>0</v>
      </c>
      <c r="H50" s="1352">
        <f ca="1">IFERROR(OFFSET('WS-3 Spend-Downs'!$A$2,$A50,H$47),0)</f>
        <v>0</v>
      </c>
      <c r="I50" s="1352">
        <f ca="1">IFERROR(OFFSET('WS-3 Spend-Downs'!$A$2,$A50,I$47),0)</f>
        <v>0</v>
      </c>
      <c r="J50" s="1352">
        <f ca="1">IFERROR(OFFSET('WS-3 Spend-Downs'!$A$2,$A50,J$47),0)</f>
        <v>0</v>
      </c>
      <c r="K50" s="1352">
        <f ca="1">IFERROR(OFFSET('WS-3 Spend-Downs'!$A$2,$A50,K$47),0)</f>
        <v>0</v>
      </c>
      <c r="L50" s="1352">
        <f ca="1">IFERROR(OFFSET('WS-3 Spend-Downs'!$A$2,$A50,L$47),0)</f>
        <v>0</v>
      </c>
      <c r="M50" s="1352">
        <f ca="1">IFERROR(OFFSET('WS-3 Spend-Downs'!$A$2,$A50,M$47),0)</f>
        <v>0</v>
      </c>
      <c r="N50" s="1352">
        <f ca="1">IFERROR(OFFSET('WS-3 Spend-Downs'!$A$2,$A50,N$47),0)</f>
        <v>0</v>
      </c>
      <c r="O50" s="1352">
        <f ca="1">IFERROR(OFFSET('WS-3 Spend-Downs'!$A$2,$A50,O$47),0)</f>
        <v>0</v>
      </c>
      <c r="P50" s="1352">
        <f ca="1">IFERROR(OFFSET('WS-3 Spend-Downs'!$A$2,$A50,P$47),0)</f>
        <v>0</v>
      </c>
      <c r="Q50" s="1352">
        <f ca="1">IFERROR(OFFSET('WS-3 Spend-Downs'!$A$2,$A50,Q$47),0)</f>
        <v>0</v>
      </c>
      <c r="R50" s="1352">
        <f ca="1">IFERROR(OFFSET('WS-3 Spend-Downs'!$A$2,$A50,R$47),0)</f>
        <v>0</v>
      </c>
      <c r="S50" s="1352">
        <f ca="1">IFERROR(OFFSET('WS-3 Spend-Downs'!$A$2,$A50,S$47),0)</f>
        <v>0</v>
      </c>
      <c r="T50" s="1352">
        <f ca="1">IFERROR(OFFSET('WS-3 Spend-Downs'!$A$2,$A50,T$47),0)</f>
        <v>0</v>
      </c>
      <c r="U50" s="1352">
        <f ca="1">IFERROR(OFFSET('WS-3 Spend-Downs'!$A$2,$A50,U$47),0)</f>
        <v>0</v>
      </c>
      <c r="V50" s="1352">
        <f ca="1">IFERROR(OFFSET('WS-3 Spend-Downs'!$A$2,$A50,V$47),0)</f>
        <v>0</v>
      </c>
      <c r="W50" s="1352">
        <f ca="1">IFERROR(OFFSET('WS-3 Spend-Downs'!$A$2,$A50,W$47),0)</f>
        <v>0</v>
      </c>
      <c r="X50" s="1352">
        <f ca="1">IFERROR(OFFSET('WS-3 Spend-Downs'!$A$2,$A50,X$47),0)</f>
        <v>0</v>
      </c>
      <c r="Y50" s="1352">
        <f ca="1">IFERROR(OFFSET('WS-3 Spend-Downs'!$A$2,$A50,Y$47),0)</f>
        <v>0</v>
      </c>
      <c r="Z50" s="1352">
        <f ca="1">IFERROR(OFFSET('WS-3 Spend-Downs'!$A$2,$A50,Z$47),0)</f>
        <v>0</v>
      </c>
      <c r="AA50" s="1352">
        <f ca="1">IFERROR(OFFSET('WS-3 Spend-Downs'!$A$2,$A50,AA$47),0)</f>
        <v>0</v>
      </c>
      <c r="AB50" s="1352">
        <f ca="1">IFERROR(OFFSET('WS-3 Spend-Downs'!$A$2,$A50,AB$47),0)</f>
        <v>0</v>
      </c>
      <c r="AC50" s="1352">
        <f ca="1">IFERROR(OFFSET('WS-3 Spend-Downs'!$A$2,$A50,AC$47),0)</f>
        <v>0</v>
      </c>
      <c r="AD50" s="1352">
        <f ca="1">IFERROR(OFFSET('WS-3 Spend-Downs'!$A$2,$A50,AD$47),0)</f>
        <v>0</v>
      </c>
    </row>
    <row r="51" spans="1:30" ht="11.4" x14ac:dyDescent="0.2">
      <c r="A51" s="1352">
        <v>7</v>
      </c>
      <c r="B51" s="4882" t="s">
        <v>783</v>
      </c>
      <c r="C51" s="1352">
        <f ca="1">IFERROR(OFFSET('WS-3 Spend-Downs'!$A$2,$A51,C$47),0)</f>
        <v>0</v>
      </c>
      <c r="D51" s="1352">
        <f ca="1">IFERROR(OFFSET('WS-3 Spend-Downs'!$A$2,$A51,D$47),0)</f>
        <v>0</v>
      </c>
      <c r="E51" s="1352">
        <f ca="1">IFERROR(OFFSET('WS-3 Spend-Downs'!$A$2,$A51,E$47),0)</f>
        <v>0</v>
      </c>
      <c r="F51" s="1352">
        <f ca="1">IFERROR(OFFSET('WS-3 Spend-Downs'!$A$2,$A51,F$47),0)</f>
        <v>0</v>
      </c>
      <c r="G51" s="1352">
        <f ca="1">IFERROR(OFFSET('WS-3 Spend-Downs'!$A$2,$A51,G$47),0)</f>
        <v>0</v>
      </c>
      <c r="H51" s="1352">
        <f ca="1">IFERROR(OFFSET('WS-3 Spend-Downs'!$A$2,$A51,H$47),0)</f>
        <v>0</v>
      </c>
      <c r="I51" s="1352">
        <f ca="1">IFERROR(OFFSET('WS-3 Spend-Downs'!$A$2,$A51,I$47),0)</f>
        <v>0</v>
      </c>
      <c r="J51" s="1352">
        <f ca="1">IFERROR(OFFSET('WS-3 Spend-Downs'!$A$2,$A51,J$47),0)</f>
        <v>0</v>
      </c>
      <c r="K51" s="1352">
        <f ca="1">IFERROR(OFFSET('WS-3 Spend-Downs'!$A$2,$A51,K$47),0)</f>
        <v>0</v>
      </c>
      <c r="L51" s="1352">
        <f ca="1">IFERROR(OFFSET('WS-3 Spend-Downs'!$A$2,$A51,L$47),0)</f>
        <v>0</v>
      </c>
      <c r="M51" s="1352">
        <f ca="1">IFERROR(OFFSET('WS-3 Spend-Downs'!$A$2,$A51,M$47),0)</f>
        <v>0</v>
      </c>
      <c r="N51" s="1352">
        <f ca="1">IFERROR(OFFSET('WS-3 Spend-Downs'!$A$2,$A51,N$47),0)</f>
        <v>0</v>
      </c>
      <c r="O51" s="1352">
        <f ca="1">IFERROR(OFFSET('WS-3 Spend-Downs'!$A$2,$A51,O$47),0)</f>
        <v>0</v>
      </c>
      <c r="P51" s="1352">
        <f ca="1">IFERROR(OFFSET('WS-3 Spend-Downs'!$A$2,$A51,P$47),0)</f>
        <v>0</v>
      </c>
      <c r="Q51" s="1352">
        <f ca="1">IFERROR(OFFSET('WS-3 Spend-Downs'!$A$2,$A51,Q$47),0)</f>
        <v>0</v>
      </c>
      <c r="R51" s="1352">
        <f ca="1">IFERROR(OFFSET('WS-3 Spend-Downs'!$A$2,$A51,R$47),0)</f>
        <v>0</v>
      </c>
      <c r="S51" s="1352">
        <f ca="1">IFERROR(OFFSET('WS-3 Spend-Downs'!$A$2,$A51,S$47),0)</f>
        <v>0</v>
      </c>
      <c r="T51" s="1352">
        <f ca="1">IFERROR(OFFSET('WS-3 Spend-Downs'!$A$2,$A51,T$47),0)</f>
        <v>0</v>
      </c>
      <c r="U51" s="1352">
        <f ca="1">IFERROR(OFFSET('WS-3 Spend-Downs'!$A$2,$A51,U$47),0)</f>
        <v>0</v>
      </c>
      <c r="V51" s="1352">
        <f ca="1">IFERROR(OFFSET('WS-3 Spend-Downs'!$A$2,$A51,V$47),0)</f>
        <v>0</v>
      </c>
      <c r="W51" s="1352">
        <f ca="1">IFERROR(OFFSET('WS-3 Spend-Downs'!$A$2,$A51,W$47),0)</f>
        <v>0</v>
      </c>
      <c r="X51" s="1352">
        <f ca="1">IFERROR(OFFSET('WS-3 Spend-Downs'!$A$2,$A51,X$47),0)</f>
        <v>0</v>
      </c>
      <c r="Y51" s="1352">
        <f ca="1">IFERROR(OFFSET('WS-3 Spend-Downs'!$A$2,$A51,Y$47),0)</f>
        <v>0</v>
      </c>
      <c r="Z51" s="1352">
        <f ca="1">IFERROR(OFFSET('WS-3 Spend-Downs'!$A$2,$A51,Z$47),0)</f>
        <v>0</v>
      </c>
      <c r="AA51" s="1352">
        <f ca="1">IFERROR(OFFSET('WS-3 Spend-Downs'!$A$2,$A51,AA$47),0)</f>
        <v>0</v>
      </c>
      <c r="AB51" s="1352">
        <f ca="1">IFERROR(OFFSET('WS-3 Spend-Downs'!$A$2,$A51,AB$47),0)</f>
        <v>0</v>
      </c>
      <c r="AC51" s="1352">
        <f ca="1">IFERROR(OFFSET('WS-3 Spend-Downs'!$A$2,$A51,AC$47),0)</f>
        <v>0</v>
      </c>
      <c r="AD51" s="1352">
        <f ca="1">IFERROR(OFFSET('WS-3 Spend-Downs'!$A$2,$A51,AD$47),0)</f>
        <v>0</v>
      </c>
    </row>
    <row r="52" spans="1:30" ht="11.4" x14ac:dyDescent="0.2">
      <c r="A52" s="1352">
        <v>8</v>
      </c>
      <c r="B52" s="4882" t="s">
        <v>784</v>
      </c>
      <c r="C52" s="1352">
        <f ca="1">IFERROR(OFFSET('WS-3 Spend-Downs'!$A$2,$A52,C$47),0)</f>
        <v>0</v>
      </c>
      <c r="D52" s="1352">
        <f ca="1">IFERROR(OFFSET('WS-3 Spend-Downs'!$A$2,$A52,D$47),0)</f>
        <v>0</v>
      </c>
      <c r="E52" s="1352">
        <f ca="1">IFERROR(OFFSET('WS-3 Spend-Downs'!$A$2,$A52,E$47),0)</f>
        <v>0</v>
      </c>
      <c r="F52" s="1352">
        <f ca="1">IFERROR(OFFSET('WS-3 Spend-Downs'!$A$2,$A52,F$47),0)</f>
        <v>0</v>
      </c>
      <c r="G52" s="1352">
        <f ca="1">IFERROR(OFFSET('WS-3 Spend-Downs'!$A$2,$A52,G$47),0)</f>
        <v>0</v>
      </c>
      <c r="H52" s="1352">
        <f ca="1">IFERROR(OFFSET('WS-3 Spend-Downs'!$A$2,$A52,H$47),0)</f>
        <v>0</v>
      </c>
      <c r="I52" s="1352">
        <f ca="1">IFERROR(OFFSET('WS-3 Spend-Downs'!$A$2,$A52,I$47),0)</f>
        <v>0</v>
      </c>
      <c r="J52" s="1352">
        <f ca="1">IFERROR(OFFSET('WS-3 Spend-Downs'!$A$2,$A52,J$47),0)</f>
        <v>0</v>
      </c>
      <c r="K52" s="1352">
        <f ca="1">IFERROR(OFFSET('WS-3 Spend-Downs'!$A$2,$A52,K$47),0)</f>
        <v>0</v>
      </c>
      <c r="L52" s="1352">
        <f ca="1">IFERROR(OFFSET('WS-3 Spend-Downs'!$A$2,$A52,L$47),0)</f>
        <v>0</v>
      </c>
      <c r="M52" s="1352">
        <f ca="1">IFERROR(OFFSET('WS-3 Spend-Downs'!$A$2,$A52,M$47),0)</f>
        <v>0</v>
      </c>
      <c r="N52" s="1352">
        <f ca="1">IFERROR(OFFSET('WS-3 Spend-Downs'!$A$2,$A52,N$47),0)</f>
        <v>0</v>
      </c>
      <c r="O52" s="1352">
        <f ca="1">IFERROR(OFFSET('WS-3 Spend-Downs'!$A$2,$A52,O$47),0)</f>
        <v>0</v>
      </c>
      <c r="P52" s="1352">
        <f ca="1">IFERROR(OFFSET('WS-3 Spend-Downs'!$A$2,$A52,P$47),0)</f>
        <v>0</v>
      </c>
      <c r="Q52" s="1352">
        <f ca="1">IFERROR(OFFSET('WS-3 Spend-Downs'!$A$2,$A52,Q$47),0)</f>
        <v>0</v>
      </c>
      <c r="R52" s="1352">
        <f ca="1">IFERROR(OFFSET('WS-3 Spend-Downs'!$A$2,$A52,R$47),0)</f>
        <v>0</v>
      </c>
      <c r="S52" s="1352">
        <f ca="1">IFERROR(OFFSET('WS-3 Spend-Downs'!$A$2,$A52,S$47),0)</f>
        <v>0</v>
      </c>
      <c r="T52" s="1352">
        <f ca="1">IFERROR(OFFSET('WS-3 Spend-Downs'!$A$2,$A52,T$47),0)</f>
        <v>0</v>
      </c>
      <c r="U52" s="1352">
        <f ca="1">IFERROR(OFFSET('WS-3 Spend-Downs'!$A$2,$A52,U$47),0)</f>
        <v>0</v>
      </c>
      <c r="V52" s="1352">
        <f ca="1">IFERROR(OFFSET('WS-3 Spend-Downs'!$A$2,$A52,V$47),0)</f>
        <v>0</v>
      </c>
      <c r="W52" s="1352">
        <f ca="1">IFERROR(OFFSET('WS-3 Spend-Downs'!$A$2,$A52,W$47),0)</f>
        <v>0</v>
      </c>
      <c r="X52" s="1352">
        <f ca="1">IFERROR(OFFSET('WS-3 Spend-Downs'!$A$2,$A52,X$47),0)</f>
        <v>0</v>
      </c>
      <c r="Y52" s="1352">
        <f ca="1">IFERROR(OFFSET('WS-3 Spend-Downs'!$A$2,$A52,Y$47),0)</f>
        <v>0</v>
      </c>
      <c r="Z52" s="1352">
        <f ca="1">IFERROR(OFFSET('WS-3 Spend-Downs'!$A$2,$A52,Z$47),0)</f>
        <v>0</v>
      </c>
      <c r="AA52" s="1352">
        <f ca="1">IFERROR(OFFSET('WS-3 Spend-Downs'!$A$2,$A52,AA$47),0)</f>
        <v>0</v>
      </c>
      <c r="AB52" s="1352">
        <f ca="1">IFERROR(OFFSET('WS-3 Spend-Downs'!$A$2,$A52,AB$47),0)</f>
        <v>0</v>
      </c>
      <c r="AC52" s="1352">
        <f ca="1">IFERROR(OFFSET('WS-3 Spend-Downs'!$A$2,$A52,AC$47),0)</f>
        <v>0</v>
      </c>
      <c r="AD52" s="1352">
        <f ca="1">IFERROR(OFFSET('WS-3 Spend-Downs'!$A$2,$A52,AD$47),0)</f>
        <v>0</v>
      </c>
    </row>
    <row r="55" spans="1:30" ht="11.4" x14ac:dyDescent="0.2">
      <c r="B55" s="1352" t="s">
        <v>483</v>
      </c>
      <c r="C55" s="3050">
        <f>MAX('WS-3 HUSKY C Referrals'!3:3)</f>
        <v>43461</v>
      </c>
      <c r="D55" s="1387"/>
      <c r="E55" s="1384"/>
      <c r="F55" s="1384"/>
      <c r="G55" s="1384"/>
      <c r="H55" s="1384"/>
      <c r="I55" s="1384"/>
      <c r="J55" s="1384"/>
    </row>
    <row r="56" spans="1:30" ht="11.4" x14ac:dyDescent="0.2">
      <c r="C56" s="1384"/>
      <c r="D56" s="1384"/>
      <c r="E56" s="1384"/>
      <c r="F56" s="1384"/>
      <c r="G56" s="1384"/>
      <c r="H56" s="1384"/>
      <c r="I56" s="1384"/>
      <c r="J56" s="1384"/>
    </row>
    <row r="57" spans="1:30" ht="11.4" x14ac:dyDescent="0.2">
      <c r="C57" s="1384">
        <f>MATCH(C58,'WS-3 HUSKY C Referrals'!3:3,0)</f>
        <v>105</v>
      </c>
      <c r="D57" s="1384">
        <f>MATCH(D58,'WS-3 HUSKY C Referrals'!3:3,0)</f>
        <v>106</v>
      </c>
      <c r="E57" s="1384">
        <f>MATCH(E58,'WS-3 HUSKY C Referrals'!3:3,0)</f>
        <v>107</v>
      </c>
      <c r="F57" s="1384">
        <f>MATCH(F58,'WS-3 HUSKY C Referrals'!3:3,0)</f>
        <v>108</v>
      </c>
      <c r="G57" s="1384">
        <f>MATCH(G58,'WS-3 HUSKY C Referrals'!3:3,0)</f>
        <v>109</v>
      </c>
      <c r="H57" s="1384">
        <f>MATCH(H58,'WS-3 HUSKY C Referrals'!3:3,0)</f>
        <v>110</v>
      </c>
      <c r="I57" s="1384">
        <f>MATCH(I58,'WS-3 HUSKY C Referrals'!3:3,0)</f>
        <v>111</v>
      </c>
      <c r="J57" s="1384">
        <f>MATCH(J58,'WS-3 HUSKY C Referrals'!3:3,0)</f>
        <v>112</v>
      </c>
    </row>
    <row r="58" spans="1:30" ht="11.4" x14ac:dyDescent="0.2">
      <c r="C58" s="1387">
        <f t="shared" ref="C58:I58" si="45">D58-7</f>
        <v>43412</v>
      </c>
      <c r="D58" s="1387">
        <f t="shared" si="45"/>
        <v>43419</v>
      </c>
      <c r="E58" s="1387">
        <f t="shared" si="45"/>
        <v>43426</v>
      </c>
      <c r="F58" s="1387">
        <f t="shared" si="45"/>
        <v>43433</v>
      </c>
      <c r="G58" s="1387">
        <f t="shared" si="45"/>
        <v>43440</v>
      </c>
      <c r="H58" s="1387">
        <f t="shared" si="45"/>
        <v>43447</v>
      </c>
      <c r="I58" s="1387">
        <f t="shared" si="45"/>
        <v>43454</v>
      </c>
      <c r="J58" s="1387">
        <f>C55</f>
        <v>43461</v>
      </c>
    </row>
    <row r="59" spans="1:30" ht="11.4" x14ac:dyDescent="0.2">
      <c r="B59" s="2947" t="s">
        <v>654</v>
      </c>
      <c r="C59" s="1384">
        <f ca="1">IFERROR(OFFSET('WS-3 HUSKY C Referrals'!$A$15,0,C$57-1),0)</f>
        <v>694</v>
      </c>
      <c r="D59" s="1384">
        <f ca="1">IFERROR(OFFSET('WS-3 HUSKY C Referrals'!$A$15,0,D$57-1),0)</f>
        <v>1192</v>
      </c>
      <c r="E59" s="1384">
        <f ca="1">IFERROR(OFFSET('WS-3 HUSKY C Referrals'!$A$15,0,E$57-1),0)</f>
        <v>967</v>
      </c>
      <c r="F59" s="1384">
        <f ca="1">IFERROR(OFFSET('WS-3 HUSKY C Referrals'!$A$15,0,F$57-1),0)</f>
        <v>494</v>
      </c>
      <c r="G59" s="1384">
        <f ca="1">IFERROR(OFFSET('WS-3 HUSKY C Referrals'!$A$15,0,G$57-1),0)</f>
        <v>815</v>
      </c>
      <c r="H59" s="1384">
        <f ca="1">IFERROR(OFFSET('WS-3 HUSKY C Referrals'!$A$15,0,H$57-1),0)</f>
        <v>1057</v>
      </c>
      <c r="I59" s="1384">
        <f ca="1">IFERROR(OFFSET('WS-3 HUSKY C Referrals'!$A$15,0,I$57-1),0)</f>
        <v>1297</v>
      </c>
      <c r="J59" s="1384">
        <f ca="1">IFERROR(OFFSET('WS-3 HUSKY C Referrals'!$A$15,0,J$57-1),0)</f>
        <v>429</v>
      </c>
    </row>
    <row r="60" spans="1:30" ht="11.4" x14ac:dyDescent="0.2">
      <c r="B60" s="2947" t="s">
        <v>252</v>
      </c>
      <c r="C60" s="1384">
        <f ca="1">IFERROR(OFFSET('WS-3 HUSKY C Referrals'!$A$17,0,C$57-1),0)</f>
        <v>3</v>
      </c>
      <c r="D60" s="1384">
        <f ca="1">IFERROR(OFFSET('WS-3 HUSKY C Referrals'!$A$17,0,D$57-1),0)</f>
        <v>11</v>
      </c>
      <c r="E60" s="1384">
        <f ca="1">IFERROR(OFFSET('WS-3 HUSKY C Referrals'!$A$17,0,E$57-1),0)</f>
        <v>15</v>
      </c>
      <c r="F60" s="1384">
        <f ca="1">IFERROR(OFFSET('WS-3 HUSKY C Referrals'!$A$17,0,F$57-1),0)</f>
        <v>3</v>
      </c>
      <c r="G60" s="1384">
        <f ca="1">IFERROR(OFFSET('WS-3 HUSKY C Referrals'!$A$17,0,G$57-1),0)</f>
        <v>0</v>
      </c>
      <c r="H60" s="1384">
        <f ca="1">IFERROR(OFFSET('WS-3 HUSKY C Referrals'!$A$17,0,H$57-1),0)</f>
        <v>14</v>
      </c>
      <c r="I60" s="1384">
        <f ca="1">IFERROR(OFFSET('WS-3 HUSKY C Referrals'!$A$17,0,I$57-1),0)</f>
        <v>6</v>
      </c>
      <c r="J60" s="1384">
        <f ca="1">IFERROR(OFFSET('WS-3 HUSKY C Referrals'!$A$17,0,J$57-1),0)</f>
        <v>9</v>
      </c>
    </row>
    <row r="62" spans="1:30" ht="11.4" x14ac:dyDescent="0.2">
      <c r="B62" s="1352" t="s">
        <v>518</v>
      </c>
      <c r="C62" s="3050" t="e">
        <f>MAX('WS-3 HUSKY C Referrals'!#REF!)</f>
        <v>#REF!</v>
      </c>
    </row>
    <row r="63" spans="1:30" x14ac:dyDescent="0.2">
      <c r="B63" s="1352" t="s">
        <v>519</v>
      </c>
      <c r="C63" s="1352">
        <f ca="1">IFERROR(OFFSET('WS-3 HUSKY C Referrals'!$A$31,0,MATCH(C62,'WS-3 HUSKY C Referrals'!$23:$23,0)-1),0)</f>
        <v>0</v>
      </c>
    </row>
    <row r="64" spans="1:30" x14ac:dyDescent="0.2">
      <c r="B64" s="1352" t="s">
        <v>520</v>
      </c>
      <c r="C64" s="1352">
        <f ca="1">IFERROR(OFFSET('WS-3 HUSKY C Referrals'!$A$35,0,MATCH(C62,'WS-3 HUSKY C Referrals'!$23:$23,0)-1),0)</f>
        <v>0</v>
      </c>
    </row>
    <row r="65" spans="1:30" x14ac:dyDescent="0.2">
      <c r="B65" s="1352" t="s">
        <v>521</v>
      </c>
      <c r="C65" s="1352">
        <f ca="1">IFERROR(OFFSET('WS-3 HUSKY C Referrals'!$A$26,0,MATCH(C62,'WS-3 HUSKY C Referrals'!$23:$23,0)-1),0)</f>
        <v>0</v>
      </c>
    </row>
    <row r="66" spans="1:30" x14ac:dyDescent="0.2">
      <c r="B66" s="1352" t="s">
        <v>522</v>
      </c>
      <c r="C66" s="1352">
        <v>2</v>
      </c>
    </row>
    <row r="67" spans="1:30" x14ac:dyDescent="0.2">
      <c r="B67" s="1352" t="s">
        <v>523</v>
      </c>
      <c r="C67" s="1355">
        <f ca="1">C63/C66</f>
        <v>0</v>
      </c>
    </row>
    <row r="68" spans="1:30" x14ac:dyDescent="0.2">
      <c r="B68" s="1352" t="s">
        <v>524</v>
      </c>
      <c r="C68" s="1355">
        <f ca="1">C64/C66</f>
        <v>0</v>
      </c>
    </row>
    <row r="69" spans="1:30" x14ac:dyDescent="0.2">
      <c r="B69" s="1352" t="s">
        <v>525</v>
      </c>
      <c r="C69" s="1355">
        <f ca="1">C65/C66</f>
        <v>0</v>
      </c>
    </row>
    <row r="71" spans="1:30" x14ac:dyDescent="0.2">
      <c r="B71" s="1352" t="s">
        <v>720</v>
      </c>
    </row>
    <row r="72" spans="1:30" x14ac:dyDescent="0.2">
      <c r="B72" s="1352" t="s">
        <v>65</v>
      </c>
      <c r="C72" s="1352" t="e">
        <f ca="1">OFFSET(#REF!,MATCH('Data Extract'!$B72,#REF!,0)-1,MATCH('Data Extract'!C$4,#REF!,0)-1)</f>
        <v>#REF!</v>
      </c>
      <c r="D72" s="1352" t="e">
        <f ca="1">OFFSET(#REF!,MATCH('Data Extract'!$B72,#REF!,0)-1,MATCH('Data Extract'!D$4,#REF!,0)-1)</f>
        <v>#REF!</v>
      </c>
      <c r="E72" s="1352" t="e">
        <f ca="1">OFFSET(#REF!,MATCH('Data Extract'!$B72,#REF!,0)-1,MATCH('Data Extract'!E$4,#REF!,0)-1)</f>
        <v>#REF!</v>
      </c>
      <c r="F72" s="1352" t="e">
        <f ca="1">OFFSET(#REF!,MATCH('Data Extract'!$B72,#REF!,0)-1,MATCH('Data Extract'!F$4,#REF!,0)-1)</f>
        <v>#REF!</v>
      </c>
      <c r="G72" s="1352" t="e">
        <f ca="1">OFFSET(#REF!,MATCH('Data Extract'!$B72,#REF!,0)-1,MATCH('Data Extract'!G$4,#REF!,0)-1)</f>
        <v>#REF!</v>
      </c>
      <c r="H72" s="1352" t="e">
        <f ca="1">OFFSET(#REF!,MATCH('Data Extract'!$B72,#REF!,0)-1,MATCH('Data Extract'!H$4,#REF!,0)-1)</f>
        <v>#REF!</v>
      </c>
      <c r="I72" s="1352" t="e">
        <f ca="1">OFFSET(#REF!,MATCH('Data Extract'!$B72,#REF!,0)-1,MATCH('Data Extract'!I$4,#REF!,0)-1)</f>
        <v>#REF!</v>
      </c>
      <c r="J72" s="1352" t="e">
        <f ca="1">OFFSET(#REF!,MATCH('Data Extract'!$B72,#REF!,0)-1,MATCH('Data Extract'!J$4,#REF!,0)-1)</f>
        <v>#REF!</v>
      </c>
      <c r="K72" s="1352" t="e">
        <f ca="1">OFFSET(#REF!,MATCH('Data Extract'!$B72,#REF!,0)-1,MATCH('Data Extract'!K$4,#REF!,0)-1)</f>
        <v>#REF!</v>
      </c>
      <c r="L72" s="1352" t="e">
        <f ca="1">OFFSET(#REF!,MATCH('Data Extract'!$B72,#REF!,0)-1,MATCH('Data Extract'!L$4,#REF!,0)-1)</f>
        <v>#REF!</v>
      </c>
      <c r="M72" s="1352" t="e">
        <f ca="1">OFFSET(#REF!,MATCH('Data Extract'!$B72,#REF!,0)-1,MATCH('Data Extract'!M$4,#REF!,0)-1)</f>
        <v>#REF!</v>
      </c>
      <c r="N72" s="1352" t="e">
        <f ca="1">OFFSET(#REF!,MATCH('Data Extract'!$B72,#REF!,0)-1,MATCH('Data Extract'!N$4,#REF!,0)-1)</f>
        <v>#REF!</v>
      </c>
      <c r="O72" s="1352" t="e">
        <f ca="1">OFFSET(#REF!,MATCH('Data Extract'!$B72,#REF!,0)-1,MATCH('Data Extract'!O$4,#REF!,0)-1)</f>
        <v>#REF!</v>
      </c>
      <c r="P72" s="1352" t="e">
        <f ca="1">OFFSET(#REF!,MATCH('Data Extract'!$B72,#REF!,0)-1,MATCH('Data Extract'!P$4,#REF!,0)-1)</f>
        <v>#REF!</v>
      </c>
      <c r="Q72" s="1352" t="e">
        <f ca="1">OFFSET(#REF!,MATCH('Data Extract'!$B72,#REF!,0)-1,MATCH('Data Extract'!Q$4,#REF!,0)-1)</f>
        <v>#REF!</v>
      </c>
      <c r="R72" s="1352" t="e">
        <f ca="1">OFFSET(#REF!,MATCH('Data Extract'!$B72,#REF!,0)-1,MATCH('Data Extract'!R$4,#REF!,0)-1)</f>
        <v>#REF!</v>
      </c>
      <c r="S72" s="1352" t="e">
        <f ca="1">OFFSET(#REF!,MATCH('Data Extract'!$B72,#REF!,0)-1,MATCH('Data Extract'!S$4,#REF!,0)-1)</f>
        <v>#REF!</v>
      </c>
      <c r="T72" s="1352" t="e">
        <f ca="1">OFFSET(#REF!,MATCH('Data Extract'!$B72,#REF!,0)-1,MATCH('Data Extract'!T$4,#REF!,0)-1)</f>
        <v>#REF!</v>
      </c>
      <c r="U72" s="1352" t="e">
        <f ca="1">OFFSET(#REF!,MATCH('Data Extract'!$B72,#REF!,0)-1,MATCH('Data Extract'!U$4,#REF!,0)-1)</f>
        <v>#REF!</v>
      </c>
      <c r="V72" s="1352" t="e">
        <f ca="1">OFFSET(#REF!,MATCH('Data Extract'!$B72,#REF!,0)-1,MATCH('Data Extract'!V$4,#REF!,0)-1)</f>
        <v>#REF!</v>
      </c>
      <c r="W72" s="1352" t="e">
        <f ca="1">OFFSET(#REF!,MATCH('Data Extract'!$B72,#REF!,0)-1,MATCH('Data Extract'!W$4,#REF!,0)-1)</f>
        <v>#REF!</v>
      </c>
      <c r="X72" s="1352" t="e">
        <f ca="1">OFFSET(#REF!,MATCH('Data Extract'!$B72,#REF!,0)-1,MATCH('Data Extract'!X$4,#REF!,0)-1)</f>
        <v>#REF!</v>
      </c>
      <c r="Y72" s="1352" t="e">
        <f ca="1">OFFSET(#REF!,MATCH('Data Extract'!$B72,#REF!,0)-1,MATCH('Data Extract'!Y$4,#REF!,0)-1)</f>
        <v>#REF!</v>
      </c>
      <c r="Z72" s="1352" t="e">
        <f ca="1">OFFSET(#REF!,MATCH('Data Extract'!$B72,#REF!,0)-1,MATCH('Data Extract'!Z$4,#REF!,0)-1)</f>
        <v>#REF!</v>
      </c>
      <c r="AA72" s="1352" t="e">
        <f ca="1">OFFSET(#REF!,MATCH('Data Extract'!$B72,#REF!,0)-1,MATCH('Data Extract'!AA$4,#REF!,0)-1)</f>
        <v>#REF!</v>
      </c>
      <c r="AB72" s="1352" t="e">
        <f ca="1">OFFSET(#REF!,MATCH('Data Extract'!$B72,#REF!,0)-1,MATCH('Data Extract'!AB$4,#REF!,0)-1)</f>
        <v>#REF!</v>
      </c>
      <c r="AC72" s="1352" t="e">
        <f ca="1">OFFSET(#REF!,MATCH('Data Extract'!$B72,#REF!,0)-1,MATCH('Data Extract'!AC$4,#REF!,0)-1)</f>
        <v>#REF!</v>
      </c>
      <c r="AD72" s="1352" t="e">
        <f ca="1">OFFSET(#REF!,MATCH('Data Extract'!$B72,#REF!,0)-1,MATCH('Data Extract'!AD$4,#REF!,0)-1)</f>
        <v>#REF!</v>
      </c>
    </row>
    <row r="73" spans="1:30" x14ac:dyDescent="0.2">
      <c r="B73" s="1352" t="s">
        <v>66</v>
      </c>
      <c r="C73" s="1352" t="e">
        <f ca="1">OFFSET(#REF!,MATCH('Data Extract'!$B73,#REF!,0)-1,MATCH('Data Extract'!C$4,#REF!,0)-1)</f>
        <v>#REF!</v>
      </c>
      <c r="D73" s="1352" t="e">
        <f ca="1">OFFSET(#REF!,MATCH('Data Extract'!$B73,#REF!,0)-1,MATCH('Data Extract'!D$4,#REF!,0)-1)</f>
        <v>#REF!</v>
      </c>
      <c r="E73" s="1352" t="e">
        <f ca="1">OFFSET(#REF!,MATCH('Data Extract'!$B73,#REF!,0)-1,MATCH('Data Extract'!E$4,#REF!,0)-1)</f>
        <v>#REF!</v>
      </c>
      <c r="F73" s="1352" t="e">
        <f ca="1">OFFSET(#REF!,MATCH('Data Extract'!$B73,#REF!,0)-1,MATCH('Data Extract'!F$4,#REF!,0)-1)</f>
        <v>#REF!</v>
      </c>
      <c r="G73" s="1352" t="e">
        <f ca="1">OFFSET(#REF!,MATCH('Data Extract'!$B73,#REF!,0)-1,MATCH('Data Extract'!G$4,#REF!,0)-1)</f>
        <v>#REF!</v>
      </c>
      <c r="H73" s="1352" t="e">
        <f ca="1">OFFSET(#REF!,MATCH('Data Extract'!$B73,#REF!,0)-1,MATCH('Data Extract'!H$4,#REF!,0)-1)</f>
        <v>#REF!</v>
      </c>
      <c r="I73" s="1352" t="e">
        <f ca="1">OFFSET(#REF!,MATCH('Data Extract'!$B73,#REF!,0)-1,MATCH('Data Extract'!I$4,#REF!,0)-1)</f>
        <v>#REF!</v>
      </c>
      <c r="J73" s="1352" t="e">
        <f ca="1">OFFSET(#REF!,MATCH('Data Extract'!$B73,#REF!,0)-1,MATCH('Data Extract'!J$4,#REF!,0)-1)</f>
        <v>#REF!</v>
      </c>
      <c r="K73" s="1352" t="e">
        <f ca="1">OFFSET(#REF!,MATCH('Data Extract'!$B73,#REF!,0)-1,MATCH('Data Extract'!K$4,#REF!,0)-1)</f>
        <v>#REF!</v>
      </c>
      <c r="L73" s="1352" t="e">
        <f ca="1">OFFSET(#REF!,MATCH('Data Extract'!$B73,#REF!,0)-1,MATCH('Data Extract'!L$4,#REF!,0)-1)</f>
        <v>#REF!</v>
      </c>
      <c r="M73" s="1352" t="e">
        <f ca="1">OFFSET(#REF!,MATCH('Data Extract'!$B73,#REF!,0)-1,MATCH('Data Extract'!M$4,#REF!,0)-1)</f>
        <v>#REF!</v>
      </c>
      <c r="N73" s="1352" t="e">
        <f ca="1">OFFSET(#REF!,MATCH('Data Extract'!$B73,#REF!,0)-1,MATCH('Data Extract'!N$4,#REF!,0)-1)</f>
        <v>#REF!</v>
      </c>
      <c r="O73" s="1352" t="e">
        <f ca="1">OFFSET(#REF!,MATCH('Data Extract'!$B73,#REF!,0)-1,MATCH('Data Extract'!O$4,#REF!,0)-1)</f>
        <v>#REF!</v>
      </c>
      <c r="P73" s="1352" t="e">
        <f ca="1">OFFSET(#REF!,MATCH('Data Extract'!$B73,#REF!,0)-1,MATCH('Data Extract'!P$4,#REF!,0)-1)</f>
        <v>#REF!</v>
      </c>
      <c r="Q73" s="1352" t="e">
        <f ca="1">OFFSET(#REF!,MATCH('Data Extract'!$B73,#REF!,0)-1,MATCH('Data Extract'!Q$4,#REF!,0)-1)</f>
        <v>#REF!</v>
      </c>
      <c r="R73" s="1352" t="e">
        <f ca="1">OFFSET(#REF!,MATCH('Data Extract'!$B73,#REF!,0)-1,MATCH('Data Extract'!R$4,#REF!,0)-1)</f>
        <v>#REF!</v>
      </c>
      <c r="S73" s="1352" t="e">
        <f ca="1">OFFSET(#REF!,MATCH('Data Extract'!$B73,#REF!,0)-1,MATCH('Data Extract'!S$4,#REF!,0)-1)</f>
        <v>#REF!</v>
      </c>
      <c r="T73" s="1352" t="e">
        <f ca="1">OFFSET(#REF!,MATCH('Data Extract'!$B73,#REF!,0)-1,MATCH('Data Extract'!T$4,#REF!,0)-1)</f>
        <v>#REF!</v>
      </c>
      <c r="U73" s="1352" t="e">
        <f ca="1">OFFSET(#REF!,MATCH('Data Extract'!$B73,#REF!,0)-1,MATCH('Data Extract'!U$4,#REF!,0)-1)</f>
        <v>#REF!</v>
      </c>
      <c r="V73" s="1352" t="e">
        <f ca="1">OFFSET(#REF!,MATCH('Data Extract'!$B73,#REF!,0)-1,MATCH('Data Extract'!V$4,#REF!,0)-1)</f>
        <v>#REF!</v>
      </c>
      <c r="W73" s="1352" t="e">
        <f ca="1">OFFSET(#REF!,MATCH('Data Extract'!$B73,#REF!,0)-1,MATCH('Data Extract'!W$4,#REF!,0)-1)</f>
        <v>#REF!</v>
      </c>
      <c r="X73" s="1352" t="e">
        <f ca="1">OFFSET(#REF!,MATCH('Data Extract'!$B73,#REF!,0)-1,MATCH('Data Extract'!X$4,#REF!,0)-1)</f>
        <v>#REF!</v>
      </c>
      <c r="Y73" s="1352" t="e">
        <f ca="1">OFFSET(#REF!,MATCH('Data Extract'!$B73,#REF!,0)-1,MATCH('Data Extract'!Y$4,#REF!,0)-1)</f>
        <v>#REF!</v>
      </c>
      <c r="Z73" s="1352" t="e">
        <f ca="1">OFFSET(#REF!,MATCH('Data Extract'!$B73,#REF!,0)-1,MATCH('Data Extract'!Z$4,#REF!,0)-1)</f>
        <v>#REF!</v>
      </c>
      <c r="AA73" s="1352" t="e">
        <f ca="1">OFFSET(#REF!,MATCH('Data Extract'!$B73,#REF!,0)-1,MATCH('Data Extract'!AA$4,#REF!,0)-1)</f>
        <v>#REF!</v>
      </c>
      <c r="AB73" s="1352" t="e">
        <f ca="1">OFFSET(#REF!,MATCH('Data Extract'!$B73,#REF!,0)-1,MATCH('Data Extract'!AB$4,#REF!,0)-1)</f>
        <v>#REF!</v>
      </c>
      <c r="AC73" s="1352" t="e">
        <f ca="1">OFFSET(#REF!,MATCH('Data Extract'!$B73,#REF!,0)-1,MATCH('Data Extract'!AC$4,#REF!,0)-1)</f>
        <v>#REF!</v>
      </c>
      <c r="AD73" s="1352" t="e">
        <f ca="1">OFFSET(#REF!,MATCH('Data Extract'!$B73,#REF!,0)-1,MATCH('Data Extract'!AD$4,#REF!,0)-1)</f>
        <v>#REF!</v>
      </c>
    </row>
    <row r="74" spans="1:30" x14ac:dyDescent="0.2">
      <c r="B74" s="1352" t="s">
        <v>719</v>
      </c>
      <c r="C74" s="1352" t="e">
        <f ca="1">SUM(C72:C73)</f>
        <v>#REF!</v>
      </c>
      <c r="D74" s="1352" t="e">
        <f t="shared" ref="D74:AD74" ca="1" si="46">SUM(D72:D73)</f>
        <v>#REF!</v>
      </c>
      <c r="E74" s="1352" t="e">
        <f t="shared" ca="1" si="46"/>
        <v>#REF!</v>
      </c>
      <c r="F74" s="1352" t="e">
        <f t="shared" ca="1" si="46"/>
        <v>#REF!</v>
      </c>
      <c r="G74" s="1352" t="e">
        <f t="shared" ca="1" si="46"/>
        <v>#REF!</v>
      </c>
      <c r="H74" s="1352" t="e">
        <f t="shared" ca="1" si="46"/>
        <v>#REF!</v>
      </c>
      <c r="I74" s="1352" t="e">
        <f t="shared" ca="1" si="46"/>
        <v>#REF!</v>
      </c>
      <c r="J74" s="1352" t="e">
        <f t="shared" ca="1" si="46"/>
        <v>#REF!</v>
      </c>
      <c r="K74" s="1352" t="e">
        <f t="shared" ca="1" si="46"/>
        <v>#REF!</v>
      </c>
      <c r="L74" s="1352" t="e">
        <f t="shared" ca="1" si="46"/>
        <v>#REF!</v>
      </c>
      <c r="M74" s="1352" t="e">
        <f t="shared" ca="1" si="46"/>
        <v>#REF!</v>
      </c>
      <c r="N74" s="1352" t="e">
        <f t="shared" ca="1" si="46"/>
        <v>#REF!</v>
      </c>
      <c r="O74" s="1352" t="e">
        <f t="shared" ca="1" si="46"/>
        <v>#REF!</v>
      </c>
      <c r="P74" s="1352" t="e">
        <f t="shared" ca="1" si="46"/>
        <v>#REF!</v>
      </c>
      <c r="Q74" s="1352" t="e">
        <f t="shared" ca="1" si="46"/>
        <v>#REF!</v>
      </c>
      <c r="R74" s="1352" t="e">
        <f t="shared" ca="1" si="46"/>
        <v>#REF!</v>
      </c>
      <c r="S74" s="1352" t="e">
        <f t="shared" ca="1" si="46"/>
        <v>#REF!</v>
      </c>
      <c r="T74" s="1352" t="e">
        <f t="shared" ca="1" si="46"/>
        <v>#REF!</v>
      </c>
      <c r="U74" s="1352" t="e">
        <f t="shared" ca="1" si="46"/>
        <v>#REF!</v>
      </c>
      <c r="V74" s="1352" t="e">
        <f t="shared" ca="1" si="46"/>
        <v>#REF!</v>
      </c>
      <c r="W74" s="1352" t="e">
        <f t="shared" ca="1" si="46"/>
        <v>#REF!</v>
      </c>
      <c r="X74" s="1352" t="e">
        <f t="shared" ca="1" si="46"/>
        <v>#REF!</v>
      </c>
      <c r="Y74" s="1352" t="e">
        <f t="shared" ca="1" si="46"/>
        <v>#REF!</v>
      </c>
      <c r="Z74" s="1352" t="e">
        <f t="shared" ca="1" si="46"/>
        <v>#REF!</v>
      </c>
      <c r="AA74" s="1352" t="e">
        <f t="shared" ca="1" si="46"/>
        <v>#REF!</v>
      </c>
      <c r="AB74" s="1352" t="e">
        <f t="shared" ca="1" si="46"/>
        <v>#REF!</v>
      </c>
      <c r="AC74" s="1352" t="e">
        <f t="shared" ca="1" si="46"/>
        <v>#REF!</v>
      </c>
      <c r="AD74" s="1352" t="e">
        <f t="shared" ca="1" si="46"/>
        <v>#REF!</v>
      </c>
    </row>
    <row r="77" spans="1:30" x14ac:dyDescent="0.2">
      <c r="B77" s="1352" t="s">
        <v>721</v>
      </c>
    </row>
    <row r="78" spans="1:30" x14ac:dyDescent="0.2">
      <c r="A78" s="1352">
        <v>60</v>
      </c>
      <c r="B78" s="1352" t="s">
        <v>65</v>
      </c>
      <c r="C78" s="1352" t="e">
        <f ca="1">OFFSET(#REF!,$A78,C$3)</f>
        <v>#REF!</v>
      </c>
      <c r="D78" s="1352" t="e">
        <f ca="1">OFFSET(#REF!,$A78,D$3)</f>
        <v>#REF!</v>
      </c>
      <c r="E78" s="1352" t="e">
        <f ca="1">OFFSET(#REF!,$A78,E$3)</f>
        <v>#REF!</v>
      </c>
      <c r="F78" s="1352" t="e">
        <f ca="1">OFFSET(#REF!,$A78,F$3)</f>
        <v>#REF!</v>
      </c>
      <c r="G78" s="1352" t="e">
        <f ca="1">OFFSET(#REF!,$A78,G$3)</f>
        <v>#REF!</v>
      </c>
      <c r="H78" s="1352" t="e">
        <f ca="1">OFFSET(#REF!,$A78,H$3)</f>
        <v>#REF!</v>
      </c>
      <c r="I78" s="1352" t="e">
        <f ca="1">OFFSET(#REF!,$A78,I$3)</f>
        <v>#REF!</v>
      </c>
      <c r="J78" s="1352" t="e">
        <f ca="1">OFFSET(#REF!,$A78,J$3)</f>
        <v>#REF!</v>
      </c>
      <c r="K78" s="1352" t="e">
        <f ca="1">OFFSET(#REF!,$A78,K$3)</f>
        <v>#REF!</v>
      </c>
      <c r="L78" s="1352" t="e">
        <f ca="1">OFFSET(#REF!,$A78,L$3)</f>
        <v>#REF!</v>
      </c>
      <c r="M78" s="1352" t="e">
        <f ca="1">OFFSET(#REF!,$A78,M$3)</f>
        <v>#REF!</v>
      </c>
      <c r="N78" s="1352" t="e">
        <f ca="1">OFFSET(#REF!,$A78,N$3)</f>
        <v>#REF!</v>
      </c>
      <c r="O78" s="1352" t="e">
        <f ca="1">OFFSET(#REF!,$A78,O$3)</f>
        <v>#REF!</v>
      </c>
      <c r="P78" s="1352" t="e">
        <f ca="1">OFFSET(#REF!,$A78,P$3)</f>
        <v>#REF!</v>
      </c>
      <c r="Q78" s="1352" t="e">
        <f ca="1">OFFSET(#REF!,$A78,Q$3)</f>
        <v>#REF!</v>
      </c>
      <c r="R78" s="1352" t="e">
        <f ca="1">OFFSET(#REF!,$A78,R$3)</f>
        <v>#REF!</v>
      </c>
      <c r="S78" s="1352" t="e">
        <f ca="1">OFFSET(#REF!,$A78,S$3)</f>
        <v>#REF!</v>
      </c>
      <c r="T78" s="1352" t="e">
        <f ca="1">OFFSET(#REF!,$A78,T$3)</f>
        <v>#REF!</v>
      </c>
      <c r="U78" s="1352" t="e">
        <f ca="1">OFFSET(#REF!,$A78,U$3)</f>
        <v>#REF!</v>
      </c>
      <c r="V78" s="1352" t="e">
        <f ca="1">OFFSET(#REF!,$A78,V$3)</f>
        <v>#REF!</v>
      </c>
      <c r="W78" s="1352" t="e">
        <f ca="1">OFFSET(#REF!,$A78,W$3)</f>
        <v>#REF!</v>
      </c>
      <c r="X78" s="1352" t="e">
        <f ca="1">OFFSET(#REF!,$A78,X$3)</f>
        <v>#REF!</v>
      </c>
      <c r="Y78" s="1352" t="e">
        <f ca="1">OFFSET(#REF!,$A78,Y$3)</f>
        <v>#REF!</v>
      </c>
      <c r="Z78" s="1352" t="e">
        <f ca="1">OFFSET(#REF!,$A78,Z$3)</f>
        <v>#REF!</v>
      </c>
      <c r="AA78" s="1352" t="e">
        <f ca="1">OFFSET(#REF!,$A78,AA$3)</f>
        <v>#REF!</v>
      </c>
      <c r="AB78" s="1352" t="e">
        <f ca="1">OFFSET(#REF!,$A78,AB$3)</f>
        <v>#REF!</v>
      </c>
      <c r="AC78" s="1352" t="e">
        <f ca="1">OFFSET(#REF!,$A78,AC$3)</f>
        <v>#REF!</v>
      </c>
      <c r="AD78" s="1352" t="e">
        <f ca="1">OFFSET(#REF!,$A78,AD$3)</f>
        <v>#REF!</v>
      </c>
    </row>
    <row r="79" spans="1:30" x14ac:dyDescent="0.2">
      <c r="A79" s="1352">
        <v>61</v>
      </c>
      <c r="B79" s="1352" t="s">
        <v>66</v>
      </c>
      <c r="C79" s="1352" t="e">
        <f ca="1">OFFSET(#REF!,$A79,C$3)</f>
        <v>#REF!</v>
      </c>
      <c r="D79" s="1352" t="e">
        <f ca="1">OFFSET(#REF!,$A79,D$3)</f>
        <v>#REF!</v>
      </c>
      <c r="E79" s="1352" t="e">
        <f ca="1">OFFSET(#REF!,$A79,E$3)</f>
        <v>#REF!</v>
      </c>
      <c r="F79" s="1352" t="e">
        <f ca="1">OFFSET(#REF!,$A79,F$3)</f>
        <v>#REF!</v>
      </c>
      <c r="G79" s="1352" t="e">
        <f ca="1">OFFSET(#REF!,$A79,G$3)</f>
        <v>#REF!</v>
      </c>
      <c r="H79" s="1352" t="e">
        <f ca="1">OFFSET(#REF!,$A79,H$3)</f>
        <v>#REF!</v>
      </c>
      <c r="I79" s="1352" t="e">
        <f ca="1">OFFSET(#REF!,$A79,I$3)</f>
        <v>#REF!</v>
      </c>
      <c r="J79" s="1352" t="e">
        <f ca="1">OFFSET(#REF!,$A79,J$3)</f>
        <v>#REF!</v>
      </c>
      <c r="K79" s="1352" t="e">
        <f ca="1">OFFSET(#REF!,$A79,K$3)</f>
        <v>#REF!</v>
      </c>
      <c r="L79" s="1352" t="e">
        <f ca="1">OFFSET(#REF!,$A79,L$3)</f>
        <v>#REF!</v>
      </c>
      <c r="M79" s="1352" t="e">
        <f ca="1">OFFSET(#REF!,$A79,M$3)</f>
        <v>#REF!</v>
      </c>
      <c r="N79" s="1352" t="e">
        <f ca="1">OFFSET(#REF!,$A79,N$3)</f>
        <v>#REF!</v>
      </c>
      <c r="O79" s="1352" t="e">
        <f ca="1">OFFSET(#REF!,$A79,O$3)</f>
        <v>#REF!</v>
      </c>
      <c r="P79" s="1352" t="e">
        <f ca="1">OFFSET(#REF!,$A79,P$3)</f>
        <v>#REF!</v>
      </c>
      <c r="Q79" s="1352" t="e">
        <f ca="1">OFFSET(#REF!,$A79,Q$3)</f>
        <v>#REF!</v>
      </c>
      <c r="R79" s="1352" t="e">
        <f ca="1">OFFSET(#REF!,$A79,R$3)</f>
        <v>#REF!</v>
      </c>
      <c r="S79" s="1352" t="e">
        <f ca="1">OFFSET(#REF!,$A79,S$3)</f>
        <v>#REF!</v>
      </c>
      <c r="T79" s="1352" t="e">
        <f ca="1">OFFSET(#REF!,$A79,T$3)</f>
        <v>#REF!</v>
      </c>
      <c r="U79" s="1352" t="e">
        <f ca="1">OFFSET(#REF!,$A79,U$3)</f>
        <v>#REF!</v>
      </c>
      <c r="V79" s="1352" t="e">
        <f ca="1">OFFSET(#REF!,$A79,V$3)</f>
        <v>#REF!</v>
      </c>
      <c r="W79" s="1352" t="e">
        <f ca="1">OFFSET(#REF!,$A79,W$3)</f>
        <v>#REF!</v>
      </c>
      <c r="X79" s="1352" t="e">
        <f ca="1">OFFSET(#REF!,$A79,X$3)</f>
        <v>#REF!</v>
      </c>
      <c r="Y79" s="1352" t="e">
        <f ca="1">OFFSET(#REF!,$A79,Y$3)</f>
        <v>#REF!</v>
      </c>
      <c r="Z79" s="1352" t="e">
        <f ca="1">OFFSET(#REF!,$A79,Z$3)</f>
        <v>#REF!</v>
      </c>
      <c r="AA79" s="1352" t="e">
        <f ca="1">OFFSET(#REF!,$A79,AA$3)</f>
        <v>#REF!</v>
      </c>
      <c r="AB79" s="1352" t="e">
        <f ca="1">OFFSET(#REF!,$A79,AB$3)</f>
        <v>#REF!</v>
      </c>
      <c r="AC79" s="1352" t="e">
        <f ca="1">OFFSET(#REF!,$A79,AC$3)</f>
        <v>#REF!</v>
      </c>
      <c r="AD79" s="1352" t="e">
        <f ca="1">OFFSET(#REF!,$A79,AD$3)</f>
        <v>#REF!</v>
      </c>
    </row>
    <row r="80" spans="1:30" x14ac:dyDescent="0.2">
      <c r="B80" s="1352" t="s">
        <v>723</v>
      </c>
      <c r="C80" s="1355" t="e">
        <f ca="1">SUM(C78:C79)/60</f>
        <v>#REF!</v>
      </c>
      <c r="D80" s="1355" t="e">
        <f t="shared" ref="D80:Y80" ca="1" si="47">SUM(D78:D79)/60</f>
        <v>#REF!</v>
      </c>
      <c r="E80" s="1355" t="e">
        <f t="shared" ca="1" si="47"/>
        <v>#REF!</v>
      </c>
      <c r="F80" s="1355" t="e">
        <f t="shared" ca="1" si="47"/>
        <v>#REF!</v>
      </c>
      <c r="G80" s="1355" t="e">
        <f t="shared" ca="1" si="47"/>
        <v>#REF!</v>
      </c>
      <c r="H80" s="1355" t="e">
        <f t="shared" ca="1" si="47"/>
        <v>#REF!</v>
      </c>
      <c r="I80" s="1355" t="e">
        <f t="shared" ca="1" si="47"/>
        <v>#REF!</v>
      </c>
      <c r="J80" s="1355" t="e">
        <f t="shared" ca="1" si="47"/>
        <v>#REF!</v>
      </c>
      <c r="K80" s="1355" t="e">
        <f t="shared" ca="1" si="47"/>
        <v>#REF!</v>
      </c>
      <c r="L80" s="1355" t="e">
        <f t="shared" ca="1" si="47"/>
        <v>#REF!</v>
      </c>
      <c r="M80" s="1355" t="e">
        <f t="shared" ca="1" si="47"/>
        <v>#REF!</v>
      </c>
      <c r="N80" s="1355" t="e">
        <f t="shared" ca="1" si="47"/>
        <v>#REF!</v>
      </c>
      <c r="O80" s="1355" t="e">
        <f t="shared" ca="1" si="47"/>
        <v>#REF!</v>
      </c>
      <c r="P80" s="1355" t="e">
        <f t="shared" ca="1" si="47"/>
        <v>#REF!</v>
      </c>
      <c r="Q80" s="1355" t="e">
        <f t="shared" ca="1" si="47"/>
        <v>#REF!</v>
      </c>
      <c r="R80" s="1355" t="e">
        <f t="shared" ca="1" si="47"/>
        <v>#REF!</v>
      </c>
      <c r="S80" s="1355" t="e">
        <f t="shared" ca="1" si="47"/>
        <v>#REF!</v>
      </c>
      <c r="T80" s="1355" t="e">
        <f t="shared" ca="1" si="47"/>
        <v>#REF!</v>
      </c>
      <c r="U80" s="1355" t="e">
        <f t="shared" ca="1" si="47"/>
        <v>#REF!</v>
      </c>
      <c r="V80" s="1355" t="e">
        <f t="shared" ca="1" si="47"/>
        <v>#REF!</v>
      </c>
      <c r="W80" s="1355" t="e">
        <f t="shared" ca="1" si="47"/>
        <v>#REF!</v>
      </c>
      <c r="X80" s="1355" t="e">
        <f t="shared" ca="1" si="47"/>
        <v>#REF!</v>
      </c>
      <c r="Y80" s="1355" t="e">
        <f t="shared" ca="1" si="47"/>
        <v>#REF!</v>
      </c>
      <c r="Z80" s="1355" t="e">
        <f t="shared" ref="Z80" ca="1" si="48">SUM(Z78:Z79)/60</f>
        <v>#REF!</v>
      </c>
      <c r="AA80" s="1355" t="e">
        <f t="shared" ref="AA80" ca="1" si="49">SUM(AA78:AA79)/60</f>
        <v>#REF!</v>
      </c>
      <c r="AB80" s="1355" t="e">
        <f t="shared" ref="AB80" ca="1" si="50">SUM(AB78:AB79)/60</f>
        <v>#REF!</v>
      </c>
      <c r="AC80" s="1355" t="e">
        <f t="shared" ref="AC80" ca="1" si="51">SUM(AC78:AC79)/60</f>
        <v>#REF!</v>
      </c>
      <c r="AD80" s="1355" t="e">
        <f t="shared" ref="AD80" ca="1" si="52">SUM(AD78:AD79)/60</f>
        <v>#REF!</v>
      </c>
    </row>
    <row r="81" spans="1:30" x14ac:dyDescent="0.2">
      <c r="B81" s="1352" t="s">
        <v>722</v>
      </c>
      <c r="C81" s="1355" t="e">
        <f ca="1">C80/C74</f>
        <v>#REF!</v>
      </c>
      <c r="D81" s="1355" t="e">
        <f t="shared" ref="D81" ca="1" si="53">D80/D74</f>
        <v>#REF!</v>
      </c>
      <c r="E81" s="1355" t="e">
        <f t="shared" ref="E81" ca="1" si="54">E80/E74</f>
        <v>#REF!</v>
      </c>
      <c r="F81" s="1355" t="e">
        <f t="shared" ref="F81" ca="1" si="55">F80/F74</f>
        <v>#REF!</v>
      </c>
      <c r="G81" s="1355" t="e">
        <f t="shared" ref="G81" ca="1" si="56">G80/G74</f>
        <v>#REF!</v>
      </c>
      <c r="H81" s="1355" t="e">
        <f t="shared" ref="H81" ca="1" si="57">H80/H74</f>
        <v>#REF!</v>
      </c>
      <c r="I81" s="1355" t="e">
        <f t="shared" ref="I81" ca="1" si="58">I80/I74</f>
        <v>#REF!</v>
      </c>
      <c r="J81" s="1355" t="e">
        <f t="shared" ref="J81" ca="1" si="59">J80/J74</f>
        <v>#REF!</v>
      </c>
      <c r="K81" s="1355" t="e">
        <f t="shared" ref="K81" ca="1" si="60">K80/K74</f>
        <v>#REF!</v>
      </c>
      <c r="L81" s="1355" t="e">
        <f t="shared" ref="L81" ca="1" si="61">L80/L74</f>
        <v>#REF!</v>
      </c>
      <c r="M81" s="1355" t="e">
        <f t="shared" ref="M81" ca="1" si="62">M80/M74</f>
        <v>#REF!</v>
      </c>
      <c r="N81" s="1355" t="e">
        <f t="shared" ref="N81" ca="1" si="63">N80/N74</f>
        <v>#REF!</v>
      </c>
      <c r="O81" s="1355" t="e">
        <f t="shared" ref="O81" ca="1" si="64">O80/O74</f>
        <v>#REF!</v>
      </c>
      <c r="P81" s="1355" t="e">
        <f t="shared" ref="P81" ca="1" si="65">P80/P74</f>
        <v>#REF!</v>
      </c>
      <c r="Q81" s="1355" t="e">
        <f t="shared" ref="Q81" ca="1" si="66">Q80/Q74</f>
        <v>#REF!</v>
      </c>
      <c r="R81" s="1355" t="e">
        <f t="shared" ref="R81" ca="1" si="67">R80/R74</f>
        <v>#REF!</v>
      </c>
      <c r="S81" s="1355" t="e">
        <f t="shared" ref="S81" ca="1" si="68">S80/S74</f>
        <v>#REF!</v>
      </c>
      <c r="T81" s="1355" t="e">
        <f t="shared" ref="T81" ca="1" si="69">T80/T74</f>
        <v>#REF!</v>
      </c>
      <c r="U81" s="1355" t="e">
        <f t="shared" ref="U81" ca="1" si="70">U80/U74</f>
        <v>#REF!</v>
      </c>
      <c r="V81" s="1355" t="e">
        <f t="shared" ref="V81" ca="1" si="71">V80/V74</f>
        <v>#REF!</v>
      </c>
      <c r="W81" s="1355" t="e">
        <f t="shared" ref="W81" ca="1" si="72">W80/W74</f>
        <v>#REF!</v>
      </c>
      <c r="X81" s="1355" t="e">
        <f t="shared" ref="X81" ca="1" si="73">X80/X74</f>
        <v>#REF!</v>
      </c>
      <c r="Y81" s="1355" t="e">
        <f t="shared" ref="Y81" ca="1" si="74">Y80/Y74</f>
        <v>#REF!</v>
      </c>
      <c r="Z81" s="1355" t="e">
        <f t="shared" ref="Z81" ca="1" si="75">Z80/Z74</f>
        <v>#REF!</v>
      </c>
      <c r="AA81" s="1355" t="e">
        <f t="shared" ref="AA81" ca="1" si="76">AA80/AA74</f>
        <v>#REF!</v>
      </c>
      <c r="AB81" s="1355" t="e">
        <f t="shared" ref="AB81" ca="1" si="77">AB80/AB74</f>
        <v>#REF!</v>
      </c>
      <c r="AC81" s="1355" t="e">
        <f t="shared" ref="AC81" ca="1" si="78">AC80/AC74</f>
        <v>#REF!</v>
      </c>
      <c r="AD81" s="1355" t="e">
        <f t="shared" ref="AD81" ca="1" si="79">AD80/AD74</f>
        <v>#REF!</v>
      </c>
    </row>
    <row r="84" spans="1:30" x14ac:dyDescent="0.2">
      <c r="B84" s="1352" t="s">
        <v>636</v>
      </c>
    </row>
    <row r="85" spans="1:30" x14ac:dyDescent="0.2">
      <c r="B85" s="1352" t="s">
        <v>634</v>
      </c>
      <c r="C85" s="1352" t="e">
        <f ca="1">OFFSET(#REF!,MATCH('Data Extract'!$B85,#REF!,0)-1,MATCH('Data Extract'!C$4,#REF!,0)-1)</f>
        <v>#REF!</v>
      </c>
      <c r="D85" s="1352" t="e">
        <f ca="1">OFFSET(#REF!,MATCH('Data Extract'!$B85,#REF!,0)-1,MATCH('Data Extract'!D$4,#REF!,0)-1)</f>
        <v>#REF!</v>
      </c>
      <c r="E85" s="1352" t="e">
        <f ca="1">OFFSET(#REF!,MATCH('Data Extract'!$B85,#REF!,0)-1,MATCH('Data Extract'!E$4,#REF!,0)-1)</f>
        <v>#REF!</v>
      </c>
      <c r="F85" s="1352" t="e">
        <f ca="1">OFFSET(#REF!,MATCH('Data Extract'!$B85,#REF!,0)-1,MATCH('Data Extract'!F$4,#REF!,0)-1)</f>
        <v>#REF!</v>
      </c>
      <c r="G85" s="1352" t="e">
        <f ca="1">OFFSET(#REF!,MATCH('Data Extract'!$B85,#REF!,0)-1,MATCH('Data Extract'!G$4,#REF!,0)-1)</f>
        <v>#REF!</v>
      </c>
      <c r="H85" s="1352" t="e">
        <f ca="1">OFFSET(#REF!,MATCH('Data Extract'!$B85,#REF!,0)-1,MATCH('Data Extract'!H$4,#REF!,0)-1)</f>
        <v>#REF!</v>
      </c>
      <c r="I85" s="1352" t="e">
        <f ca="1">OFFSET(#REF!,MATCH('Data Extract'!$B85,#REF!,0)-1,MATCH('Data Extract'!I$4,#REF!,0)-1)</f>
        <v>#REF!</v>
      </c>
      <c r="J85" s="1352" t="e">
        <f ca="1">OFFSET(#REF!,MATCH('Data Extract'!$B85,#REF!,0)-1,MATCH('Data Extract'!J$4,#REF!,0)-1)</f>
        <v>#REF!</v>
      </c>
      <c r="K85" s="1352" t="e">
        <f ca="1">OFFSET(#REF!,MATCH('Data Extract'!$B85,#REF!,0)-1,MATCH('Data Extract'!K$4,#REF!,0)-1)</f>
        <v>#REF!</v>
      </c>
      <c r="L85" s="1352" t="e">
        <f ca="1">OFFSET(#REF!,MATCH('Data Extract'!$B85,#REF!,0)-1,MATCH('Data Extract'!L$4,#REF!,0)-1)</f>
        <v>#REF!</v>
      </c>
      <c r="M85" s="1352" t="e">
        <f ca="1">OFFSET(#REF!,MATCH('Data Extract'!$B85,#REF!,0)-1,MATCH('Data Extract'!M$4,#REF!,0)-1)</f>
        <v>#REF!</v>
      </c>
      <c r="N85" s="1352" t="e">
        <f ca="1">OFFSET(#REF!,MATCH('Data Extract'!$B85,#REF!,0)-1,MATCH('Data Extract'!N$4,#REF!,0)-1)</f>
        <v>#REF!</v>
      </c>
      <c r="O85" s="1352" t="e">
        <f ca="1">OFFSET(#REF!,MATCH('Data Extract'!$B85,#REF!,0)-1,MATCH('Data Extract'!O$4,#REF!,0)-1)</f>
        <v>#REF!</v>
      </c>
      <c r="P85" s="1352" t="e">
        <f ca="1">OFFSET(#REF!,MATCH('Data Extract'!$B85,#REF!,0)-1,MATCH('Data Extract'!P$4,#REF!,0)-1)</f>
        <v>#REF!</v>
      </c>
      <c r="Q85" s="1352" t="e">
        <f ca="1">OFFSET(#REF!,MATCH('Data Extract'!$B85,#REF!,0)-1,MATCH('Data Extract'!Q$4,#REF!,0)-1)</f>
        <v>#REF!</v>
      </c>
      <c r="R85" s="1352" t="e">
        <f ca="1">OFFSET(#REF!,MATCH('Data Extract'!$B85,#REF!,0)-1,MATCH('Data Extract'!R$4,#REF!,0)-1)</f>
        <v>#REF!</v>
      </c>
      <c r="S85" s="1352" t="e">
        <f ca="1">OFFSET(#REF!,MATCH('Data Extract'!$B85,#REF!,0)-1,MATCH('Data Extract'!S$4,#REF!,0)-1)</f>
        <v>#REF!</v>
      </c>
      <c r="T85" s="1352" t="e">
        <f ca="1">OFFSET(#REF!,MATCH('Data Extract'!$B85,#REF!,0)-1,MATCH('Data Extract'!T$4,#REF!,0)-1)</f>
        <v>#REF!</v>
      </c>
      <c r="U85" s="1352" t="e">
        <f ca="1">OFFSET(#REF!,MATCH('Data Extract'!$B85,#REF!,0)-1,MATCH('Data Extract'!U$4,#REF!,0)-1)</f>
        <v>#REF!</v>
      </c>
      <c r="V85" s="1352" t="e">
        <f ca="1">OFFSET(#REF!,MATCH('Data Extract'!$B85,#REF!,0)-1,MATCH('Data Extract'!V$4,#REF!,0)-1)</f>
        <v>#REF!</v>
      </c>
      <c r="W85" s="1352" t="e">
        <f ca="1">OFFSET(#REF!,MATCH('Data Extract'!$B85,#REF!,0)-1,MATCH('Data Extract'!W$4,#REF!,0)-1)</f>
        <v>#REF!</v>
      </c>
      <c r="X85" s="1352" t="e">
        <f ca="1">OFFSET(#REF!,MATCH('Data Extract'!$B85,#REF!,0)-1,MATCH('Data Extract'!X$4,#REF!,0)-1)</f>
        <v>#REF!</v>
      </c>
      <c r="Y85" s="1352" t="e">
        <f ca="1">OFFSET(#REF!,MATCH('Data Extract'!$B85,#REF!,0)-1,MATCH('Data Extract'!Y$4,#REF!,0)-1)</f>
        <v>#REF!</v>
      </c>
      <c r="Z85" s="1352" t="e">
        <f ca="1">OFFSET(#REF!,MATCH('Data Extract'!$B85,#REF!,0)-1,MATCH('Data Extract'!Z$4,#REF!,0)-1)</f>
        <v>#REF!</v>
      </c>
      <c r="AA85" s="1352" t="e">
        <f ca="1">OFFSET(#REF!,MATCH('Data Extract'!$B85,#REF!,0)-1,MATCH('Data Extract'!AA$4,#REF!,0)-1)</f>
        <v>#REF!</v>
      </c>
      <c r="AB85" s="1352" t="e">
        <f ca="1">OFFSET(#REF!,MATCH('Data Extract'!$B85,#REF!,0)-1,MATCH('Data Extract'!AB$4,#REF!,0)-1)</f>
        <v>#REF!</v>
      </c>
      <c r="AC85" s="1352" t="e">
        <f ca="1">OFFSET(#REF!,MATCH('Data Extract'!$B85,#REF!,0)-1,MATCH('Data Extract'!AC$4,#REF!,0)-1)</f>
        <v>#REF!</v>
      </c>
      <c r="AD85" s="1352" t="e">
        <f ca="1">OFFSET(#REF!,MATCH('Data Extract'!$B85,#REF!,0)-1,MATCH('Data Extract'!AD$4,#REF!,0)-1)</f>
        <v>#REF!</v>
      </c>
    </row>
    <row r="86" spans="1:30" x14ac:dyDescent="0.2">
      <c r="B86" s="1352" t="s">
        <v>635</v>
      </c>
      <c r="C86" s="1352" t="e">
        <f ca="1">OFFSET(#REF!,MATCH('Data Extract'!$B86,#REF!,0)-1,MATCH('Data Extract'!C$4,#REF!,0)-1)</f>
        <v>#REF!</v>
      </c>
      <c r="D86" s="1352" t="e">
        <f ca="1">OFFSET(#REF!,MATCH('Data Extract'!$B86,#REF!,0)-1,MATCH('Data Extract'!D$4,#REF!,0)-1)</f>
        <v>#REF!</v>
      </c>
      <c r="E86" s="1352" t="e">
        <f ca="1">OFFSET(#REF!,MATCH('Data Extract'!$B86,#REF!,0)-1,MATCH('Data Extract'!E$4,#REF!,0)-1)</f>
        <v>#REF!</v>
      </c>
      <c r="F86" s="1352" t="e">
        <f ca="1">OFFSET(#REF!,MATCH('Data Extract'!$B86,#REF!,0)-1,MATCH('Data Extract'!F$4,#REF!,0)-1)</f>
        <v>#REF!</v>
      </c>
      <c r="G86" s="1352" t="e">
        <f ca="1">OFFSET(#REF!,MATCH('Data Extract'!$B86,#REF!,0)-1,MATCH('Data Extract'!G$4,#REF!,0)-1)</f>
        <v>#REF!</v>
      </c>
      <c r="H86" s="1352" t="e">
        <f ca="1">OFFSET(#REF!,MATCH('Data Extract'!$B86,#REF!,0)-1,MATCH('Data Extract'!H$4,#REF!,0)-1)</f>
        <v>#REF!</v>
      </c>
      <c r="I86" s="1352" t="e">
        <f ca="1">OFFSET(#REF!,MATCH('Data Extract'!$B86,#REF!,0)-1,MATCH('Data Extract'!I$4,#REF!,0)-1)</f>
        <v>#REF!</v>
      </c>
      <c r="J86" s="1352" t="e">
        <f ca="1">OFFSET(#REF!,MATCH('Data Extract'!$B86,#REF!,0)-1,MATCH('Data Extract'!J$4,#REF!,0)-1)</f>
        <v>#REF!</v>
      </c>
      <c r="K86" s="1352" t="e">
        <f ca="1">OFFSET(#REF!,MATCH('Data Extract'!$B86,#REF!,0)-1,MATCH('Data Extract'!K$4,#REF!,0)-1)</f>
        <v>#REF!</v>
      </c>
      <c r="L86" s="1352" t="e">
        <f ca="1">OFFSET(#REF!,MATCH('Data Extract'!$B86,#REF!,0)-1,MATCH('Data Extract'!L$4,#REF!,0)-1)</f>
        <v>#REF!</v>
      </c>
      <c r="M86" s="1352" t="e">
        <f ca="1">OFFSET(#REF!,MATCH('Data Extract'!$B86,#REF!,0)-1,MATCH('Data Extract'!M$4,#REF!,0)-1)</f>
        <v>#REF!</v>
      </c>
      <c r="N86" s="1352" t="e">
        <f ca="1">OFFSET(#REF!,MATCH('Data Extract'!$B86,#REF!,0)-1,MATCH('Data Extract'!N$4,#REF!,0)-1)</f>
        <v>#REF!</v>
      </c>
      <c r="O86" s="1352" t="e">
        <f ca="1">OFFSET(#REF!,MATCH('Data Extract'!$B86,#REF!,0)-1,MATCH('Data Extract'!O$4,#REF!,0)-1)</f>
        <v>#REF!</v>
      </c>
      <c r="P86" s="1352" t="e">
        <f ca="1">OFFSET(#REF!,MATCH('Data Extract'!$B86,#REF!,0)-1,MATCH('Data Extract'!P$4,#REF!,0)-1)</f>
        <v>#REF!</v>
      </c>
      <c r="Q86" s="1352" t="e">
        <f ca="1">OFFSET(#REF!,MATCH('Data Extract'!$B86,#REF!,0)-1,MATCH('Data Extract'!Q$4,#REF!,0)-1)</f>
        <v>#REF!</v>
      </c>
      <c r="R86" s="1352" t="e">
        <f ca="1">OFFSET(#REF!,MATCH('Data Extract'!$B86,#REF!,0)-1,MATCH('Data Extract'!R$4,#REF!,0)-1)</f>
        <v>#REF!</v>
      </c>
      <c r="S86" s="1352" t="e">
        <f ca="1">OFFSET(#REF!,MATCH('Data Extract'!$B86,#REF!,0)-1,MATCH('Data Extract'!S$4,#REF!,0)-1)</f>
        <v>#REF!</v>
      </c>
      <c r="T86" s="1352" t="e">
        <f ca="1">OFFSET(#REF!,MATCH('Data Extract'!$B86,#REF!,0)-1,MATCH('Data Extract'!T$4,#REF!,0)-1)</f>
        <v>#REF!</v>
      </c>
      <c r="U86" s="1352" t="e">
        <f ca="1">OFFSET(#REF!,MATCH('Data Extract'!$B86,#REF!,0)-1,MATCH('Data Extract'!U$4,#REF!,0)-1)</f>
        <v>#REF!</v>
      </c>
      <c r="V86" s="1352" t="e">
        <f ca="1">OFFSET(#REF!,MATCH('Data Extract'!$B86,#REF!,0)-1,MATCH('Data Extract'!V$4,#REF!,0)-1)</f>
        <v>#REF!</v>
      </c>
      <c r="W86" s="1352" t="e">
        <f ca="1">OFFSET(#REF!,MATCH('Data Extract'!$B86,#REF!,0)-1,MATCH('Data Extract'!W$4,#REF!,0)-1)</f>
        <v>#REF!</v>
      </c>
      <c r="X86" s="1352" t="e">
        <f ca="1">OFFSET(#REF!,MATCH('Data Extract'!$B86,#REF!,0)-1,MATCH('Data Extract'!X$4,#REF!,0)-1)</f>
        <v>#REF!</v>
      </c>
      <c r="Y86" s="1352" t="e">
        <f ca="1">OFFSET(#REF!,MATCH('Data Extract'!$B86,#REF!,0)-1,MATCH('Data Extract'!Y$4,#REF!,0)-1)</f>
        <v>#REF!</v>
      </c>
      <c r="Z86" s="1352" t="e">
        <f ca="1">OFFSET(#REF!,MATCH('Data Extract'!$B86,#REF!,0)-1,MATCH('Data Extract'!Z$4,#REF!,0)-1)</f>
        <v>#REF!</v>
      </c>
      <c r="AA86" s="1352" t="e">
        <f ca="1">OFFSET(#REF!,MATCH('Data Extract'!$B86,#REF!,0)-1,MATCH('Data Extract'!AA$4,#REF!,0)-1)</f>
        <v>#REF!</v>
      </c>
      <c r="AB86" s="1352" t="e">
        <f ca="1">OFFSET(#REF!,MATCH('Data Extract'!$B86,#REF!,0)-1,MATCH('Data Extract'!AB$4,#REF!,0)-1)</f>
        <v>#REF!</v>
      </c>
      <c r="AC86" s="1352" t="e">
        <f ca="1">OFFSET(#REF!,MATCH('Data Extract'!$B86,#REF!,0)-1,MATCH('Data Extract'!AC$4,#REF!,0)-1)</f>
        <v>#REF!</v>
      </c>
      <c r="AD86" s="1352" t="e">
        <f ca="1">OFFSET(#REF!,MATCH('Data Extract'!$B86,#REF!,0)-1,MATCH('Data Extract'!AD$4,#REF!,0)-1)</f>
        <v>#REF!</v>
      </c>
    </row>
    <row r="87" spans="1:30" x14ac:dyDescent="0.2">
      <c r="B87" s="1352" t="s">
        <v>719</v>
      </c>
      <c r="C87" s="1352" t="e">
        <f ca="1">SUM(C85:C86)</f>
        <v>#REF!</v>
      </c>
      <c r="D87" s="1352" t="e">
        <f t="shared" ref="D87:AD87" ca="1" si="80">SUM(D85:D86)</f>
        <v>#REF!</v>
      </c>
      <c r="E87" s="1352" t="e">
        <f t="shared" ca="1" si="80"/>
        <v>#REF!</v>
      </c>
      <c r="F87" s="1352" t="e">
        <f t="shared" ca="1" si="80"/>
        <v>#REF!</v>
      </c>
      <c r="G87" s="1352" t="e">
        <f t="shared" ca="1" si="80"/>
        <v>#REF!</v>
      </c>
      <c r="H87" s="1352" t="e">
        <f t="shared" ca="1" si="80"/>
        <v>#REF!</v>
      </c>
      <c r="I87" s="1352" t="e">
        <f t="shared" ca="1" si="80"/>
        <v>#REF!</v>
      </c>
      <c r="J87" s="1352" t="e">
        <f t="shared" ca="1" si="80"/>
        <v>#REF!</v>
      </c>
      <c r="K87" s="1352" t="e">
        <f t="shared" ca="1" si="80"/>
        <v>#REF!</v>
      </c>
      <c r="L87" s="1352" t="e">
        <f t="shared" ca="1" si="80"/>
        <v>#REF!</v>
      </c>
      <c r="M87" s="1352" t="e">
        <f t="shared" ca="1" si="80"/>
        <v>#REF!</v>
      </c>
      <c r="N87" s="1352" t="e">
        <f t="shared" ca="1" si="80"/>
        <v>#REF!</v>
      </c>
      <c r="O87" s="1352" t="e">
        <f t="shared" ca="1" si="80"/>
        <v>#REF!</v>
      </c>
      <c r="P87" s="1352" t="e">
        <f t="shared" ca="1" si="80"/>
        <v>#REF!</v>
      </c>
      <c r="Q87" s="1352" t="e">
        <f t="shared" ca="1" si="80"/>
        <v>#REF!</v>
      </c>
      <c r="R87" s="1352" t="e">
        <f t="shared" ca="1" si="80"/>
        <v>#REF!</v>
      </c>
      <c r="S87" s="1352" t="e">
        <f t="shared" ca="1" si="80"/>
        <v>#REF!</v>
      </c>
      <c r="T87" s="1352" t="e">
        <f t="shared" ca="1" si="80"/>
        <v>#REF!</v>
      </c>
      <c r="U87" s="1352" t="e">
        <f t="shared" ca="1" si="80"/>
        <v>#REF!</v>
      </c>
      <c r="V87" s="1352" t="e">
        <f t="shared" ca="1" si="80"/>
        <v>#REF!</v>
      </c>
      <c r="W87" s="1352" t="e">
        <f t="shared" ca="1" si="80"/>
        <v>#REF!</v>
      </c>
      <c r="X87" s="1352" t="e">
        <f t="shared" ca="1" si="80"/>
        <v>#REF!</v>
      </c>
      <c r="Y87" s="1352" t="e">
        <f t="shared" ca="1" si="80"/>
        <v>#REF!</v>
      </c>
      <c r="Z87" s="1352" t="e">
        <f t="shared" ca="1" si="80"/>
        <v>#REF!</v>
      </c>
      <c r="AA87" s="1352" t="e">
        <f t="shared" ca="1" si="80"/>
        <v>#REF!</v>
      </c>
      <c r="AB87" s="1352" t="e">
        <f t="shared" ca="1" si="80"/>
        <v>#REF!</v>
      </c>
      <c r="AC87" s="1352" t="e">
        <f t="shared" ca="1" si="80"/>
        <v>#REF!</v>
      </c>
      <c r="AD87" s="1352" t="e">
        <f t="shared" ca="1" si="80"/>
        <v>#REF!</v>
      </c>
    </row>
    <row r="89" spans="1:30" x14ac:dyDescent="0.2">
      <c r="B89" s="1352" t="s">
        <v>785</v>
      </c>
    </row>
    <row r="90" spans="1:30" x14ac:dyDescent="0.2">
      <c r="A90" s="1352">
        <v>67</v>
      </c>
      <c r="B90" s="1352" t="s">
        <v>634</v>
      </c>
      <c r="C90" s="1352" t="e">
        <f ca="1">OFFSET(#REF!,$A90,C$3)</f>
        <v>#REF!</v>
      </c>
      <c r="D90" s="1352" t="e">
        <f ca="1">OFFSET(#REF!,$A90,D$3)</f>
        <v>#REF!</v>
      </c>
      <c r="E90" s="1352" t="e">
        <f ca="1">OFFSET(#REF!,$A90,E$3)</f>
        <v>#REF!</v>
      </c>
      <c r="F90" s="1352" t="e">
        <f ca="1">OFFSET(#REF!,$A90,F$3)</f>
        <v>#REF!</v>
      </c>
      <c r="G90" s="1352" t="e">
        <f ca="1">OFFSET(#REF!,$A90,G$3)</f>
        <v>#REF!</v>
      </c>
      <c r="H90" s="1352" t="e">
        <f ca="1">OFFSET(#REF!,$A90,H$3)</f>
        <v>#REF!</v>
      </c>
      <c r="I90" s="1352" t="e">
        <f ca="1">OFFSET(#REF!,$A90,I$3)</f>
        <v>#REF!</v>
      </c>
      <c r="J90" s="1352" t="e">
        <f ca="1">OFFSET(#REF!,$A90,J$3)</f>
        <v>#REF!</v>
      </c>
      <c r="K90" s="1352" t="e">
        <f ca="1">OFFSET(#REF!,$A90,K$3)</f>
        <v>#REF!</v>
      </c>
      <c r="L90" s="1352" t="e">
        <f ca="1">OFFSET(#REF!,$A90,L$3)</f>
        <v>#REF!</v>
      </c>
      <c r="M90" s="1352" t="e">
        <f ca="1">OFFSET(#REF!,$A90,M$3)</f>
        <v>#REF!</v>
      </c>
      <c r="N90" s="1352" t="e">
        <f ca="1">OFFSET(#REF!,$A90,N$3)</f>
        <v>#REF!</v>
      </c>
      <c r="O90" s="1352" t="e">
        <f ca="1">OFFSET(#REF!,$A90,O$3)</f>
        <v>#REF!</v>
      </c>
      <c r="P90" s="1352" t="e">
        <f ca="1">OFFSET(#REF!,$A90,P$3)</f>
        <v>#REF!</v>
      </c>
      <c r="Q90" s="1352" t="e">
        <f ca="1">OFFSET(#REF!,$A90,Q$3)</f>
        <v>#REF!</v>
      </c>
      <c r="R90" s="1352" t="e">
        <f ca="1">OFFSET(#REF!,$A90,R$3)</f>
        <v>#REF!</v>
      </c>
      <c r="S90" s="1352" t="e">
        <f ca="1">OFFSET(#REF!,$A90,S$3)</f>
        <v>#REF!</v>
      </c>
      <c r="T90" s="1352" t="e">
        <f ca="1">OFFSET(#REF!,$A90,T$3)</f>
        <v>#REF!</v>
      </c>
      <c r="U90" s="1352" t="e">
        <f ca="1">OFFSET(#REF!,$A90,U$3)</f>
        <v>#REF!</v>
      </c>
      <c r="V90" s="1352" t="e">
        <f ca="1">OFFSET(#REF!,$A90,V$3)</f>
        <v>#REF!</v>
      </c>
      <c r="W90" s="1352" t="e">
        <f ca="1">OFFSET(#REF!,$A90,W$3)</f>
        <v>#REF!</v>
      </c>
      <c r="X90" s="1352" t="e">
        <f ca="1">OFFSET(#REF!,$A90,X$3)</f>
        <v>#REF!</v>
      </c>
      <c r="Y90" s="1352" t="e">
        <f ca="1">OFFSET(#REF!,$A90,Y$3)</f>
        <v>#REF!</v>
      </c>
      <c r="Z90" s="1352" t="e">
        <f ca="1">OFFSET(#REF!,$A90,Z$3)</f>
        <v>#REF!</v>
      </c>
      <c r="AA90" s="1352" t="e">
        <f ca="1">OFFSET(#REF!,$A90,AA$3)</f>
        <v>#REF!</v>
      </c>
      <c r="AB90" s="1352" t="e">
        <f ca="1">OFFSET(#REF!,$A90,AB$3)</f>
        <v>#REF!</v>
      </c>
      <c r="AC90" s="1352" t="e">
        <f ca="1">OFFSET(#REF!,$A90,AC$3)</f>
        <v>#REF!</v>
      </c>
      <c r="AD90" s="1352" t="e">
        <f ca="1">OFFSET(#REF!,$A90,AD$3)</f>
        <v>#REF!</v>
      </c>
    </row>
    <row r="91" spans="1:30" x14ac:dyDescent="0.2">
      <c r="A91" s="1352">
        <v>68</v>
      </c>
      <c r="B91" s="1352" t="s">
        <v>635</v>
      </c>
      <c r="C91" s="1352" t="e">
        <f ca="1">OFFSET(#REF!,$A91,C$3)</f>
        <v>#REF!</v>
      </c>
      <c r="D91" s="1352" t="e">
        <f ca="1">OFFSET(#REF!,$A91,D$3)</f>
        <v>#REF!</v>
      </c>
      <c r="E91" s="1352" t="e">
        <f ca="1">OFFSET(#REF!,$A91,E$3)</f>
        <v>#REF!</v>
      </c>
      <c r="F91" s="1352" t="e">
        <f ca="1">OFFSET(#REF!,$A91,F$3)</f>
        <v>#REF!</v>
      </c>
      <c r="G91" s="1352" t="e">
        <f ca="1">OFFSET(#REF!,$A91,G$3)</f>
        <v>#REF!</v>
      </c>
      <c r="H91" s="1352" t="e">
        <f ca="1">OFFSET(#REF!,$A91,H$3)</f>
        <v>#REF!</v>
      </c>
      <c r="I91" s="1352" t="e">
        <f ca="1">OFFSET(#REF!,$A91,I$3)</f>
        <v>#REF!</v>
      </c>
      <c r="J91" s="1352" t="e">
        <f ca="1">OFFSET(#REF!,$A91,J$3)</f>
        <v>#REF!</v>
      </c>
      <c r="K91" s="1352" t="e">
        <f ca="1">OFFSET(#REF!,$A91,K$3)</f>
        <v>#REF!</v>
      </c>
      <c r="L91" s="1352" t="e">
        <f ca="1">OFFSET(#REF!,$A91,L$3)</f>
        <v>#REF!</v>
      </c>
      <c r="M91" s="1352" t="e">
        <f ca="1">OFFSET(#REF!,$A91,M$3)</f>
        <v>#REF!</v>
      </c>
      <c r="N91" s="1352" t="e">
        <f ca="1">OFFSET(#REF!,$A91,N$3)</f>
        <v>#REF!</v>
      </c>
      <c r="O91" s="1352" t="e">
        <f ca="1">OFFSET(#REF!,$A91,O$3)</f>
        <v>#REF!</v>
      </c>
      <c r="P91" s="1352" t="e">
        <f ca="1">OFFSET(#REF!,$A91,P$3)</f>
        <v>#REF!</v>
      </c>
      <c r="Q91" s="1352" t="e">
        <f ca="1">OFFSET(#REF!,$A91,Q$3)</f>
        <v>#REF!</v>
      </c>
      <c r="R91" s="1352" t="e">
        <f ca="1">OFFSET(#REF!,$A91,R$3)</f>
        <v>#REF!</v>
      </c>
      <c r="S91" s="1352" t="e">
        <f ca="1">OFFSET(#REF!,$A91,S$3)</f>
        <v>#REF!</v>
      </c>
      <c r="T91" s="1352" t="e">
        <f ca="1">OFFSET(#REF!,$A91,T$3)</f>
        <v>#REF!</v>
      </c>
      <c r="U91" s="1352" t="e">
        <f ca="1">OFFSET(#REF!,$A91,U$3)</f>
        <v>#REF!</v>
      </c>
      <c r="V91" s="1352" t="e">
        <f ca="1">OFFSET(#REF!,$A91,V$3)</f>
        <v>#REF!</v>
      </c>
      <c r="W91" s="1352" t="e">
        <f ca="1">OFFSET(#REF!,$A91,W$3)</f>
        <v>#REF!</v>
      </c>
      <c r="X91" s="1352" t="e">
        <f ca="1">OFFSET(#REF!,$A91,X$3)</f>
        <v>#REF!</v>
      </c>
      <c r="Y91" s="1352" t="e">
        <f ca="1">OFFSET(#REF!,$A91,Y$3)</f>
        <v>#REF!</v>
      </c>
      <c r="Z91" s="1352" t="e">
        <f ca="1">OFFSET(#REF!,$A91,Z$3)</f>
        <v>#REF!</v>
      </c>
      <c r="AA91" s="1352" t="e">
        <f ca="1">OFFSET(#REF!,$A91,AA$3)</f>
        <v>#REF!</v>
      </c>
      <c r="AB91" s="1352" t="e">
        <f ca="1">OFFSET(#REF!,$A91,AB$3)</f>
        <v>#REF!</v>
      </c>
      <c r="AC91" s="1352" t="e">
        <f ca="1">OFFSET(#REF!,$A91,AC$3)</f>
        <v>#REF!</v>
      </c>
      <c r="AD91" s="1352" t="e">
        <f ca="1">OFFSET(#REF!,$A91,AD$3)</f>
        <v>#REF!</v>
      </c>
    </row>
    <row r="92" spans="1:30" x14ac:dyDescent="0.2">
      <c r="B92" s="1352" t="s">
        <v>723</v>
      </c>
      <c r="C92" s="1355" t="e">
        <f ca="1">SUM(C90:C91)/60</f>
        <v>#REF!</v>
      </c>
      <c r="D92" s="1355" t="e">
        <f t="shared" ref="D92:AD92" ca="1" si="81">SUM(D90:D91)/60</f>
        <v>#REF!</v>
      </c>
      <c r="E92" s="1355" t="e">
        <f t="shared" ca="1" si="81"/>
        <v>#REF!</v>
      </c>
      <c r="F92" s="1355" t="e">
        <f t="shared" ca="1" si="81"/>
        <v>#REF!</v>
      </c>
      <c r="G92" s="1355" t="e">
        <f t="shared" ca="1" si="81"/>
        <v>#REF!</v>
      </c>
      <c r="H92" s="1355" t="e">
        <f t="shared" ca="1" si="81"/>
        <v>#REF!</v>
      </c>
      <c r="I92" s="1355" t="e">
        <f t="shared" ca="1" si="81"/>
        <v>#REF!</v>
      </c>
      <c r="J92" s="1355" t="e">
        <f t="shared" ca="1" si="81"/>
        <v>#REF!</v>
      </c>
      <c r="K92" s="1355" t="e">
        <f t="shared" ca="1" si="81"/>
        <v>#REF!</v>
      </c>
      <c r="L92" s="1355" t="e">
        <f t="shared" ca="1" si="81"/>
        <v>#REF!</v>
      </c>
      <c r="M92" s="1355" t="e">
        <f t="shared" ca="1" si="81"/>
        <v>#REF!</v>
      </c>
      <c r="N92" s="1355" t="e">
        <f t="shared" ca="1" si="81"/>
        <v>#REF!</v>
      </c>
      <c r="O92" s="1355" t="e">
        <f t="shared" ca="1" si="81"/>
        <v>#REF!</v>
      </c>
      <c r="P92" s="1355" t="e">
        <f t="shared" ca="1" si="81"/>
        <v>#REF!</v>
      </c>
      <c r="Q92" s="1355" t="e">
        <f t="shared" ca="1" si="81"/>
        <v>#REF!</v>
      </c>
      <c r="R92" s="1355" t="e">
        <f t="shared" ca="1" si="81"/>
        <v>#REF!</v>
      </c>
      <c r="S92" s="1355" t="e">
        <f t="shared" ca="1" si="81"/>
        <v>#REF!</v>
      </c>
      <c r="T92" s="1355" t="e">
        <f t="shared" ca="1" si="81"/>
        <v>#REF!</v>
      </c>
      <c r="U92" s="1355" t="e">
        <f t="shared" ca="1" si="81"/>
        <v>#REF!</v>
      </c>
      <c r="V92" s="1355" t="e">
        <f t="shared" ca="1" si="81"/>
        <v>#REF!</v>
      </c>
      <c r="W92" s="1355" t="e">
        <f t="shared" ca="1" si="81"/>
        <v>#REF!</v>
      </c>
      <c r="X92" s="1355" t="e">
        <f t="shared" ca="1" si="81"/>
        <v>#REF!</v>
      </c>
      <c r="Y92" s="1355" t="e">
        <f t="shared" ca="1" si="81"/>
        <v>#REF!</v>
      </c>
      <c r="Z92" s="1355" t="e">
        <f t="shared" ca="1" si="81"/>
        <v>#REF!</v>
      </c>
      <c r="AA92" s="1355" t="e">
        <f t="shared" ca="1" si="81"/>
        <v>#REF!</v>
      </c>
      <c r="AB92" s="1355" t="e">
        <f t="shared" ca="1" si="81"/>
        <v>#REF!</v>
      </c>
      <c r="AC92" s="1355" t="e">
        <f t="shared" ca="1" si="81"/>
        <v>#REF!</v>
      </c>
      <c r="AD92" s="1355" t="e">
        <f t="shared" ca="1" si="81"/>
        <v>#REF!</v>
      </c>
    </row>
    <row r="93" spans="1:30" x14ac:dyDescent="0.2">
      <c r="B93" s="1352" t="s">
        <v>722</v>
      </c>
      <c r="C93" s="1355" t="e">
        <f ca="1">C92/C87</f>
        <v>#REF!</v>
      </c>
      <c r="D93" s="1355" t="e">
        <f t="shared" ref="D93:AD93" ca="1" si="82">D92/D87</f>
        <v>#REF!</v>
      </c>
      <c r="E93" s="1355" t="e">
        <f t="shared" ca="1" si="82"/>
        <v>#REF!</v>
      </c>
      <c r="F93" s="1355" t="e">
        <f t="shared" ca="1" si="82"/>
        <v>#REF!</v>
      </c>
      <c r="G93" s="1355" t="e">
        <f t="shared" ca="1" si="82"/>
        <v>#REF!</v>
      </c>
      <c r="H93" s="1355" t="e">
        <f t="shared" ca="1" si="82"/>
        <v>#REF!</v>
      </c>
      <c r="I93" s="1355" t="e">
        <f t="shared" ca="1" si="82"/>
        <v>#REF!</v>
      </c>
      <c r="J93" s="1355" t="e">
        <f t="shared" ca="1" si="82"/>
        <v>#REF!</v>
      </c>
      <c r="K93" s="1355" t="e">
        <f t="shared" ca="1" si="82"/>
        <v>#REF!</v>
      </c>
      <c r="L93" s="1355" t="e">
        <f t="shared" ca="1" si="82"/>
        <v>#REF!</v>
      </c>
      <c r="M93" s="1355" t="e">
        <f t="shared" ca="1" si="82"/>
        <v>#REF!</v>
      </c>
      <c r="N93" s="1355" t="e">
        <f t="shared" ca="1" si="82"/>
        <v>#REF!</v>
      </c>
      <c r="O93" s="1355" t="e">
        <f t="shared" ca="1" si="82"/>
        <v>#REF!</v>
      </c>
      <c r="P93" s="1355" t="e">
        <f t="shared" ca="1" si="82"/>
        <v>#REF!</v>
      </c>
      <c r="Q93" s="1355" t="e">
        <f t="shared" ca="1" si="82"/>
        <v>#REF!</v>
      </c>
      <c r="R93" s="1355" t="e">
        <f t="shared" ca="1" si="82"/>
        <v>#REF!</v>
      </c>
      <c r="S93" s="1355" t="e">
        <f t="shared" ca="1" si="82"/>
        <v>#REF!</v>
      </c>
      <c r="T93" s="1355" t="e">
        <f t="shared" ca="1" si="82"/>
        <v>#REF!</v>
      </c>
      <c r="U93" s="1355" t="e">
        <f t="shared" ca="1" si="82"/>
        <v>#REF!</v>
      </c>
      <c r="V93" s="1355" t="e">
        <f t="shared" ca="1" si="82"/>
        <v>#REF!</v>
      </c>
      <c r="W93" s="1355" t="e">
        <f t="shared" ca="1" si="82"/>
        <v>#REF!</v>
      </c>
      <c r="X93" s="1355" t="e">
        <f t="shared" ca="1" si="82"/>
        <v>#REF!</v>
      </c>
      <c r="Y93" s="1355" t="e">
        <f t="shared" ca="1" si="82"/>
        <v>#REF!</v>
      </c>
      <c r="Z93" s="1355" t="e">
        <f t="shared" ca="1" si="82"/>
        <v>#REF!</v>
      </c>
      <c r="AA93" s="1355" t="e">
        <f t="shared" ca="1" si="82"/>
        <v>#REF!</v>
      </c>
      <c r="AB93" s="1355" t="e">
        <f t="shared" ca="1" si="82"/>
        <v>#REF!</v>
      </c>
      <c r="AC93" s="1355" t="e">
        <f t="shared" ca="1" si="82"/>
        <v>#REF!</v>
      </c>
      <c r="AD93" s="1355" t="e">
        <f t="shared" ca="1" si="82"/>
        <v>#REF!</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CM26"/>
  <sheetViews>
    <sheetView workbookViewId="0">
      <pane xSplit="1" ySplit="1" topLeftCell="B2" activePane="bottomRight" state="frozen"/>
      <selection pane="topRight" activeCell="B1" sqref="B1"/>
      <selection pane="bottomLeft" activeCell="A2" sqref="A2"/>
      <selection pane="bottomRight" activeCell="F25" sqref="F25"/>
    </sheetView>
  </sheetViews>
  <sheetFormatPr defaultColWidth="9.109375" defaultRowHeight="14.4" x14ac:dyDescent="0.3"/>
  <cols>
    <col min="1" max="1" width="45.88671875" style="4915" bestFit="1" customWidth="1"/>
    <col min="2" max="91" width="1.6640625" style="4915" customWidth="1"/>
    <col min="92" max="16384" width="9.109375" style="4915"/>
  </cols>
  <sheetData>
    <row r="1" spans="1:91" ht="15" thickBot="1" x14ac:dyDescent="0.35">
      <c r="A1" s="4916" t="s">
        <v>738</v>
      </c>
      <c r="B1" s="4964">
        <v>42736</v>
      </c>
      <c r="C1" s="4962"/>
      <c r="D1" s="4962"/>
      <c r="E1" s="4962"/>
      <c r="F1" s="4962"/>
      <c r="G1" s="4962">
        <v>42743</v>
      </c>
      <c r="H1" s="4962"/>
      <c r="I1" s="4962"/>
      <c r="J1" s="4962"/>
      <c r="K1" s="4962"/>
      <c r="L1" s="4962">
        <v>42750</v>
      </c>
      <c r="M1" s="4962"/>
      <c r="N1" s="4962"/>
      <c r="O1" s="4962"/>
      <c r="P1" s="4962"/>
      <c r="Q1" s="4962">
        <v>42757</v>
      </c>
      <c r="R1" s="4962"/>
      <c r="S1" s="4962"/>
      <c r="T1" s="4962"/>
      <c r="U1" s="4962"/>
      <c r="V1" s="4962">
        <v>42764</v>
      </c>
      <c r="W1" s="4962"/>
      <c r="X1" s="4962"/>
      <c r="Y1" s="4962"/>
      <c r="Z1" s="4962"/>
      <c r="AA1" s="4962">
        <v>42771</v>
      </c>
      <c r="AB1" s="4962"/>
      <c r="AC1" s="4962"/>
      <c r="AD1" s="4962"/>
      <c r="AE1" s="4962"/>
      <c r="AF1" s="4962">
        <v>42778</v>
      </c>
      <c r="AG1" s="4962"/>
      <c r="AH1" s="4962"/>
      <c r="AI1" s="4962"/>
      <c r="AJ1" s="4962"/>
      <c r="AK1" s="4962">
        <v>42785</v>
      </c>
      <c r="AL1" s="4962"/>
      <c r="AM1" s="4962"/>
      <c r="AN1" s="4962"/>
      <c r="AO1" s="4962"/>
      <c r="AP1" s="4962">
        <v>42792</v>
      </c>
      <c r="AQ1" s="4962"/>
      <c r="AR1" s="4962"/>
      <c r="AS1" s="4962"/>
      <c r="AT1" s="4962"/>
      <c r="AU1" s="4962">
        <v>42799</v>
      </c>
      <c r="AV1" s="4962"/>
      <c r="AW1" s="4962"/>
      <c r="AX1" s="4962"/>
      <c r="AY1" s="4962"/>
      <c r="AZ1" s="4962">
        <v>42806</v>
      </c>
      <c r="BA1" s="4962"/>
      <c r="BB1" s="4962"/>
      <c r="BC1" s="4962"/>
      <c r="BD1" s="4962"/>
      <c r="BE1" s="4962">
        <v>42813</v>
      </c>
      <c r="BF1" s="4962"/>
      <c r="BG1" s="4962"/>
      <c r="BH1" s="4962"/>
      <c r="BI1" s="4962"/>
      <c r="BJ1" s="4962">
        <v>42820</v>
      </c>
      <c r="BK1" s="4962"/>
      <c r="BL1" s="4962"/>
      <c r="BM1" s="4962"/>
      <c r="BN1" s="4962"/>
      <c r="BO1" s="4962">
        <v>42827</v>
      </c>
      <c r="BP1" s="4962"/>
      <c r="BQ1" s="4962"/>
      <c r="BR1" s="4962"/>
      <c r="BS1" s="4962"/>
      <c r="BT1" s="4962">
        <v>42834</v>
      </c>
      <c r="BU1" s="4962"/>
      <c r="BV1" s="4962"/>
      <c r="BW1" s="4962"/>
      <c r="BX1" s="4962"/>
      <c r="BY1" s="4962">
        <v>42841</v>
      </c>
      <c r="BZ1" s="4962"/>
      <c r="CA1" s="4962"/>
      <c r="CB1" s="4962"/>
      <c r="CC1" s="4962"/>
      <c r="CD1" s="4962">
        <v>42848</v>
      </c>
      <c r="CE1" s="4962"/>
      <c r="CF1" s="4962"/>
      <c r="CG1" s="4962"/>
      <c r="CH1" s="4962"/>
      <c r="CI1" s="4962">
        <v>42855</v>
      </c>
      <c r="CJ1" s="4962"/>
      <c r="CK1" s="4962"/>
      <c r="CL1" s="4962"/>
      <c r="CM1" s="4963"/>
    </row>
    <row r="2" spans="1:91" ht="15.6" thickTop="1" thickBot="1" x14ac:dyDescent="0.35">
      <c r="A2" s="4923" t="s">
        <v>739</v>
      </c>
      <c r="B2" s="4925"/>
      <c r="C2" s="4926"/>
      <c r="D2" s="4926"/>
      <c r="E2" s="4926"/>
      <c r="F2" s="4926"/>
      <c r="G2" s="4926"/>
      <c r="H2" s="4926"/>
      <c r="I2" s="4926"/>
      <c r="J2" s="4926"/>
      <c r="K2" s="4926"/>
      <c r="L2" s="4926"/>
      <c r="M2" s="4926"/>
      <c r="N2" s="4926"/>
      <c r="O2" s="4926"/>
      <c r="P2" s="4926"/>
      <c r="Q2" s="4926"/>
      <c r="R2" s="4926"/>
      <c r="S2" s="4926"/>
      <c r="T2" s="4926"/>
      <c r="U2" s="4926"/>
      <c r="V2" s="4926"/>
      <c r="W2" s="4926"/>
      <c r="X2" s="4926"/>
      <c r="Y2" s="4927"/>
      <c r="Z2" s="4927"/>
      <c r="AA2" s="4927"/>
      <c r="AB2" s="4927"/>
      <c r="AC2" s="4927"/>
      <c r="AD2" s="4927"/>
      <c r="AE2" s="4927"/>
      <c r="AF2" s="4927"/>
      <c r="AG2" s="4927"/>
      <c r="AH2" s="4927"/>
      <c r="AI2" s="4927"/>
      <c r="AJ2" s="4927"/>
      <c r="AK2" s="4927"/>
      <c r="AL2" s="4927"/>
      <c r="AM2" s="4927"/>
      <c r="AN2" s="4927"/>
      <c r="AO2" s="4927"/>
      <c r="AP2" s="4927"/>
      <c r="AQ2" s="4927"/>
      <c r="AR2" s="4927"/>
      <c r="AS2" s="4927"/>
      <c r="AT2" s="4927"/>
      <c r="AU2" s="4927"/>
      <c r="AV2" s="4927"/>
      <c r="AW2" s="4927"/>
      <c r="AX2" s="4927"/>
      <c r="AY2" s="4927"/>
      <c r="AZ2" s="4927"/>
      <c r="BA2" s="4927"/>
      <c r="BB2" s="4927"/>
      <c r="BC2" s="4927"/>
      <c r="BD2" s="4927"/>
      <c r="BE2" s="4927"/>
      <c r="BF2" s="4927"/>
      <c r="BG2" s="4927"/>
      <c r="BH2" s="4927"/>
      <c r="BI2" s="4927"/>
      <c r="BJ2" s="4927"/>
      <c r="BK2" s="4927"/>
      <c r="BL2" s="4927"/>
      <c r="BM2" s="4927"/>
      <c r="BN2" s="4927"/>
      <c r="BO2" s="4927"/>
      <c r="BP2" s="4927"/>
      <c r="BQ2" s="4927"/>
      <c r="BR2" s="4927"/>
      <c r="BS2" s="4927"/>
      <c r="BT2" s="4927"/>
      <c r="BU2" s="4927"/>
      <c r="BV2" s="4927"/>
      <c r="BW2" s="4927"/>
      <c r="BX2" s="4927"/>
      <c r="BY2" s="4927"/>
      <c r="BZ2" s="4927"/>
      <c r="CA2" s="4927"/>
      <c r="CB2" s="4927"/>
      <c r="CC2" s="4927"/>
      <c r="CD2" s="4927"/>
      <c r="CE2" s="4927"/>
      <c r="CF2" s="4927"/>
      <c r="CG2" s="4927"/>
      <c r="CH2" s="4927"/>
      <c r="CI2" s="4927"/>
      <c r="CJ2" s="4927"/>
      <c r="CK2" s="4927"/>
      <c r="CL2" s="4927"/>
      <c r="CM2" s="4928"/>
    </row>
    <row r="3" spans="1:91" ht="15.6" thickTop="1" thickBot="1" x14ac:dyDescent="0.35">
      <c r="A3" s="4924" t="s">
        <v>740</v>
      </c>
      <c r="B3" s="4929"/>
      <c r="C3" s="4918"/>
      <c r="D3" s="4920"/>
      <c r="E3" s="4918"/>
      <c r="F3" s="4918"/>
      <c r="G3" s="4918"/>
      <c r="H3" s="4918"/>
      <c r="I3" s="4918"/>
      <c r="J3" s="4918"/>
      <c r="K3" s="4918"/>
      <c r="L3" s="4918"/>
      <c r="M3" s="4918"/>
      <c r="N3" s="4918"/>
      <c r="O3" s="4918"/>
      <c r="P3" s="4918"/>
      <c r="Q3" s="4918"/>
      <c r="R3" s="4918"/>
      <c r="S3" s="4918"/>
      <c r="T3" s="4918"/>
      <c r="U3" s="4918"/>
      <c r="V3" s="4918"/>
      <c r="W3" s="4918"/>
      <c r="X3" s="4918"/>
      <c r="Y3" s="4918"/>
      <c r="Z3" s="4918"/>
      <c r="AA3" s="4918"/>
      <c r="AB3" s="4918"/>
      <c r="AC3" s="4918"/>
      <c r="AD3" s="4918"/>
      <c r="AE3" s="4918"/>
      <c r="AF3" s="4918"/>
      <c r="AG3" s="4918"/>
      <c r="AH3" s="4918"/>
      <c r="AI3" s="4918"/>
      <c r="AJ3" s="4918"/>
      <c r="AK3" s="4918"/>
      <c r="AL3" s="4918"/>
      <c r="AM3" s="4918"/>
      <c r="AN3" s="4918"/>
      <c r="AO3" s="4918"/>
      <c r="AP3" s="4918"/>
      <c r="AQ3" s="4918"/>
      <c r="AR3" s="4918"/>
      <c r="AS3" s="4918"/>
      <c r="AT3" s="4918"/>
      <c r="AU3" s="4918"/>
      <c r="AV3" s="4918"/>
      <c r="AW3" s="4918"/>
      <c r="AX3" s="4918"/>
      <c r="AY3" s="4918"/>
      <c r="AZ3" s="4918"/>
      <c r="BA3" s="4918"/>
      <c r="BB3" s="4918"/>
      <c r="BC3" s="4918"/>
      <c r="BD3" s="4918"/>
      <c r="BE3" s="4918"/>
      <c r="BF3" s="4918"/>
      <c r="BG3" s="4918"/>
      <c r="BH3" s="4918"/>
      <c r="BI3" s="4918"/>
      <c r="BJ3" s="4918"/>
      <c r="BK3" s="4918"/>
      <c r="BL3" s="4918"/>
      <c r="BM3" s="4918"/>
      <c r="BN3" s="4918"/>
      <c r="BO3" s="4918"/>
      <c r="BP3" s="4918"/>
      <c r="BQ3" s="4918"/>
      <c r="BR3" s="4918"/>
      <c r="BS3" s="4918"/>
      <c r="BT3" s="4918"/>
      <c r="BU3" s="4918"/>
      <c r="BV3" s="4918"/>
      <c r="BW3" s="4918"/>
      <c r="BX3" s="4918"/>
      <c r="BY3" s="4918"/>
      <c r="BZ3" s="4918"/>
      <c r="CA3" s="4918"/>
      <c r="CB3" s="4918"/>
      <c r="CC3" s="4918"/>
      <c r="CD3" s="4918"/>
      <c r="CE3" s="4918"/>
      <c r="CF3" s="4918"/>
      <c r="CG3" s="4918"/>
      <c r="CH3" s="4918"/>
      <c r="CI3" s="4918"/>
      <c r="CJ3" s="4918"/>
      <c r="CK3" s="4918"/>
      <c r="CL3" s="4918"/>
      <c r="CM3" s="4919"/>
    </row>
    <row r="4" spans="1:91" ht="15.6" thickTop="1" thickBot="1" x14ac:dyDescent="0.35">
      <c r="A4" s="4924" t="s">
        <v>741</v>
      </c>
      <c r="B4" s="4929"/>
      <c r="C4" s="4920"/>
      <c r="D4" s="4918"/>
      <c r="E4" s="4918"/>
      <c r="F4" s="4918"/>
      <c r="G4" s="4918"/>
      <c r="H4" s="4918"/>
      <c r="I4" s="4918"/>
      <c r="J4" s="4918"/>
      <c r="K4" s="4918"/>
      <c r="L4" s="4918"/>
      <c r="M4" s="4918"/>
      <c r="N4" s="4918"/>
      <c r="O4" s="4918"/>
      <c r="P4" s="4918"/>
      <c r="Q4" s="4918"/>
      <c r="R4" s="4918"/>
      <c r="S4" s="4918"/>
      <c r="T4" s="4918"/>
      <c r="U4" s="4918"/>
      <c r="V4" s="4918"/>
      <c r="W4" s="4918"/>
      <c r="X4" s="4918"/>
      <c r="Y4" s="4918"/>
      <c r="Z4" s="4918"/>
      <c r="AA4" s="4918"/>
      <c r="AB4" s="4918"/>
      <c r="AC4" s="4918"/>
      <c r="AD4" s="4918"/>
      <c r="AE4" s="4918"/>
      <c r="AF4" s="4918"/>
      <c r="AG4" s="4918"/>
      <c r="AH4" s="4918"/>
      <c r="AI4" s="4918"/>
      <c r="AJ4" s="4918"/>
      <c r="AK4" s="4918"/>
      <c r="AL4" s="4918"/>
      <c r="AM4" s="4918"/>
      <c r="AN4" s="4918"/>
      <c r="AO4" s="4918"/>
      <c r="AP4" s="4918"/>
      <c r="AQ4" s="4918"/>
      <c r="AR4" s="4918"/>
      <c r="AS4" s="4918"/>
      <c r="AT4" s="4918"/>
      <c r="AU4" s="4918"/>
      <c r="AV4" s="4918"/>
      <c r="AW4" s="4918"/>
      <c r="AX4" s="4918"/>
      <c r="AY4" s="4918"/>
      <c r="AZ4" s="4918"/>
      <c r="BA4" s="4918"/>
      <c r="BB4" s="4918"/>
      <c r="BC4" s="4918"/>
      <c r="BD4" s="4918"/>
      <c r="BE4" s="4918"/>
      <c r="BF4" s="4918"/>
      <c r="BG4" s="4918"/>
      <c r="BH4" s="4918"/>
      <c r="BI4" s="4918"/>
      <c r="BJ4" s="4918"/>
      <c r="BK4" s="4918"/>
      <c r="BL4" s="4918"/>
      <c r="BM4" s="4918"/>
      <c r="BN4" s="4918"/>
      <c r="BO4" s="4918"/>
      <c r="BP4" s="4918"/>
      <c r="BQ4" s="4918"/>
      <c r="BR4" s="4918"/>
      <c r="BS4" s="4918"/>
      <c r="BT4" s="4918"/>
      <c r="BU4" s="4918"/>
      <c r="BV4" s="4918"/>
      <c r="BW4" s="4918"/>
      <c r="BX4" s="4918"/>
      <c r="BY4" s="4918"/>
      <c r="BZ4" s="4918"/>
      <c r="CA4" s="4918"/>
      <c r="CB4" s="4918"/>
      <c r="CC4" s="4918"/>
      <c r="CD4" s="4918"/>
      <c r="CE4" s="4918"/>
      <c r="CF4" s="4918"/>
      <c r="CG4" s="4918"/>
      <c r="CH4" s="4918"/>
      <c r="CI4" s="4918"/>
      <c r="CJ4" s="4918"/>
      <c r="CK4" s="4918"/>
      <c r="CL4" s="4918"/>
      <c r="CM4" s="4919"/>
    </row>
    <row r="5" spans="1:91" ht="15.6" thickTop="1" thickBot="1" x14ac:dyDescent="0.35">
      <c r="A5" s="4924" t="s">
        <v>742</v>
      </c>
      <c r="B5" s="4929"/>
      <c r="C5" s="4918"/>
      <c r="D5" s="4918"/>
      <c r="E5" s="4918"/>
      <c r="F5" s="4918"/>
      <c r="G5" s="4918"/>
      <c r="H5" s="4918"/>
      <c r="I5" s="4918"/>
      <c r="J5" s="4918"/>
      <c r="K5" s="4918"/>
      <c r="L5" s="4918"/>
      <c r="M5" s="4918"/>
      <c r="N5" s="4918"/>
      <c r="O5" s="4918"/>
      <c r="P5" s="4920"/>
      <c r="Q5" s="4920"/>
      <c r="R5" s="4920"/>
      <c r="S5" s="4920"/>
      <c r="T5" s="4920"/>
      <c r="U5" s="4920"/>
      <c r="V5" s="4920"/>
      <c r="W5" s="4920"/>
      <c r="X5" s="4920"/>
      <c r="Y5" s="4918"/>
      <c r="Z5" s="4918"/>
      <c r="AA5" s="4918"/>
      <c r="AB5" s="4918"/>
      <c r="AC5" s="4918"/>
      <c r="AD5" s="4918"/>
      <c r="AE5" s="4918"/>
      <c r="AF5" s="4918"/>
      <c r="AG5" s="4918"/>
      <c r="AH5" s="4918"/>
      <c r="AI5" s="4918"/>
      <c r="AJ5" s="4918"/>
      <c r="AK5" s="4918"/>
      <c r="AL5" s="4918"/>
      <c r="AM5" s="4918"/>
      <c r="AN5" s="4918"/>
      <c r="AO5" s="4918"/>
      <c r="AP5" s="4918"/>
      <c r="AQ5" s="4918"/>
      <c r="AR5" s="4918"/>
      <c r="AS5" s="4918"/>
      <c r="AT5" s="4918"/>
      <c r="AU5" s="4918"/>
      <c r="AV5" s="4918"/>
      <c r="AW5" s="4918"/>
      <c r="AX5" s="4918"/>
      <c r="AY5" s="4918"/>
      <c r="AZ5" s="4918"/>
      <c r="BA5" s="4918"/>
      <c r="BB5" s="4918"/>
      <c r="BC5" s="4918"/>
      <c r="BD5" s="4918"/>
      <c r="BE5" s="4918"/>
      <c r="BF5" s="4918"/>
      <c r="BG5" s="4918"/>
      <c r="BH5" s="4918"/>
      <c r="BI5" s="4918"/>
      <c r="BJ5" s="4918"/>
      <c r="BK5" s="4918"/>
      <c r="BL5" s="4918"/>
      <c r="BM5" s="4918"/>
      <c r="BN5" s="4918"/>
      <c r="BO5" s="4918"/>
      <c r="BP5" s="4918"/>
      <c r="BQ5" s="4918"/>
      <c r="BR5" s="4918"/>
      <c r="BS5" s="4918"/>
      <c r="BT5" s="4918"/>
      <c r="BU5" s="4918"/>
      <c r="BV5" s="4918"/>
      <c r="BW5" s="4918"/>
      <c r="BX5" s="4918"/>
      <c r="BY5" s="4918"/>
      <c r="BZ5" s="4918"/>
      <c r="CA5" s="4918"/>
      <c r="CB5" s="4918"/>
      <c r="CC5" s="4918"/>
      <c r="CD5" s="4918"/>
      <c r="CE5" s="4918"/>
      <c r="CF5" s="4918"/>
      <c r="CG5" s="4918"/>
      <c r="CH5" s="4918"/>
      <c r="CI5" s="4918"/>
      <c r="CJ5" s="4918"/>
      <c r="CK5" s="4918"/>
      <c r="CL5" s="4918"/>
      <c r="CM5" s="4919"/>
    </row>
    <row r="6" spans="1:91" ht="15.6" thickTop="1" thickBot="1" x14ac:dyDescent="0.35">
      <c r="A6" s="4924" t="s">
        <v>743</v>
      </c>
      <c r="B6" s="4929"/>
      <c r="C6" s="4918"/>
      <c r="D6" s="4918"/>
      <c r="E6" s="4918"/>
      <c r="F6" s="4918"/>
      <c r="G6" s="4918"/>
      <c r="H6" s="4918"/>
      <c r="I6" s="4918"/>
      <c r="J6" s="4918"/>
      <c r="K6" s="4918"/>
      <c r="L6" s="4918"/>
      <c r="M6" s="4918"/>
      <c r="N6" s="4918"/>
      <c r="O6" s="4918"/>
      <c r="P6" s="4918"/>
      <c r="Q6" s="4920"/>
      <c r="R6" s="4918"/>
      <c r="S6" s="4918"/>
      <c r="T6" s="4918"/>
      <c r="U6" s="4918"/>
      <c r="V6" s="4918"/>
      <c r="W6" s="4918"/>
      <c r="X6" s="4918"/>
      <c r="Y6" s="4918"/>
      <c r="Z6" s="4918"/>
      <c r="AA6" s="4918"/>
      <c r="AB6" s="4918"/>
      <c r="AC6" s="4918"/>
      <c r="AD6" s="4918"/>
      <c r="AE6" s="4918"/>
      <c r="AF6" s="4918"/>
      <c r="AG6" s="4918"/>
      <c r="AH6" s="4918"/>
      <c r="AI6" s="4918"/>
      <c r="AJ6" s="4918"/>
      <c r="AK6" s="4918"/>
      <c r="AL6" s="4918"/>
      <c r="AM6" s="4918"/>
      <c r="AN6" s="4918"/>
      <c r="AO6" s="4918"/>
      <c r="AP6" s="4918"/>
      <c r="AQ6" s="4918"/>
      <c r="AR6" s="4918"/>
      <c r="AS6" s="4918"/>
      <c r="AT6" s="4918"/>
      <c r="AU6" s="4918"/>
      <c r="AV6" s="4918"/>
      <c r="AW6" s="4918"/>
      <c r="AX6" s="4918"/>
      <c r="AY6" s="4918"/>
      <c r="AZ6" s="4918"/>
      <c r="BA6" s="4918"/>
      <c r="BB6" s="4918"/>
      <c r="BC6" s="4918"/>
      <c r="BD6" s="4918"/>
      <c r="BE6" s="4918"/>
      <c r="BF6" s="4918"/>
      <c r="BG6" s="4918"/>
      <c r="BH6" s="4918"/>
      <c r="BI6" s="4918"/>
      <c r="BJ6" s="4918"/>
      <c r="BK6" s="4918"/>
      <c r="BL6" s="4918"/>
      <c r="BM6" s="4918"/>
      <c r="BN6" s="4918"/>
      <c r="BO6" s="4918"/>
      <c r="BP6" s="4918"/>
      <c r="BQ6" s="4918"/>
      <c r="BR6" s="4918"/>
      <c r="BS6" s="4918"/>
      <c r="BT6" s="4918"/>
      <c r="BU6" s="4918"/>
      <c r="BV6" s="4918"/>
      <c r="BW6" s="4918"/>
      <c r="BX6" s="4918"/>
      <c r="BY6" s="4918"/>
      <c r="BZ6" s="4918"/>
      <c r="CA6" s="4918"/>
      <c r="CB6" s="4918"/>
      <c r="CC6" s="4918"/>
      <c r="CD6" s="4918"/>
      <c r="CE6" s="4918"/>
      <c r="CF6" s="4918"/>
      <c r="CG6" s="4918"/>
      <c r="CH6" s="4918"/>
      <c r="CI6" s="4918"/>
      <c r="CJ6" s="4918"/>
      <c r="CK6" s="4918"/>
      <c r="CL6" s="4918"/>
      <c r="CM6" s="4919"/>
    </row>
    <row r="7" spans="1:91" ht="15.6" thickTop="1" thickBot="1" x14ac:dyDescent="0.35">
      <c r="A7" s="4924" t="s">
        <v>744</v>
      </c>
      <c r="B7" s="4930"/>
      <c r="C7" s="4921"/>
      <c r="D7" s="4921"/>
      <c r="E7" s="4921"/>
      <c r="F7" s="4921"/>
      <c r="G7" s="4921"/>
      <c r="H7" s="4921"/>
      <c r="I7" s="4921"/>
      <c r="J7" s="4921"/>
      <c r="K7" s="4921"/>
      <c r="L7" s="4921"/>
      <c r="M7" s="4921"/>
      <c r="N7" s="4921"/>
      <c r="O7" s="4921"/>
      <c r="P7" s="4921"/>
      <c r="Q7" s="4921"/>
      <c r="R7" s="4921"/>
      <c r="S7" s="4921"/>
      <c r="T7" s="4921"/>
      <c r="U7" s="4921"/>
      <c r="V7" s="4921"/>
      <c r="W7" s="4921"/>
      <c r="X7" s="4931"/>
      <c r="Y7" s="4921"/>
      <c r="Z7" s="4921"/>
      <c r="AA7" s="4921"/>
      <c r="AB7" s="4921"/>
      <c r="AC7" s="4921"/>
      <c r="AD7" s="4921"/>
      <c r="AE7" s="4921"/>
      <c r="AF7" s="4921"/>
      <c r="AG7" s="4921"/>
      <c r="AH7" s="4921"/>
      <c r="AI7" s="4921"/>
      <c r="AJ7" s="4921"/>
      <c r="AK7" s="4921"/>
      <c r="AL7" s="4921"/>
      <c r="AM7" s="4921"/>
      <c r="AN7" s="4921"/>
      <c r="AO7" s="4921"/>
      <c r="AP7" s="4921"/>
      <c r="AQ7" s="4921"/>
      <c r="AR7" s="4921"/>
      <c r="AS7" s="4921"/>
      <c r="AT7" s="4921"/>
      <c r="AU7" s="4921"/>
      <c r="AV7" s="4921"/>
      <c r="AW7" s="4921"/>
      <c r="AX7" s="4921"/>
      <c r="AY7" s="4921"/>
      <c r="AZ7" s="4921"/>
      <c r="BA7" s="4921"/>
      <c r="BB7" s="4921"/>
      <c r="BC7" s="4921"/>
      <c r="BD7" s="4921"/>
      <c r="BE7" s="4921"/>
      <c r="BF7" s="4921"/>
      <c r="BG7" s="4921"/>
      <c r="BH7" s="4921"/>
      <c r="BI7" s="4921"/>
      <c r="BJ7" s="4921"/>
      <c r="BK7" s="4921"/>
      <c r="BL7" s="4921"/>
      <c r="BM7" s="4921"/>
      <c r="BN7" s="4921"/>
      <c r="BO7" s="4921"/>
      <c r="BP7" s="4921"/>
      <c r="BQ7" s="4921"/>
      <c r="BR7" s="4921"/>
      <c r="BS7" s="4921"/>
      <c r="BT7" s="4921"/>
      <c r="BU7" s="4921"/>
      <c r="BV7" s="4921"/>
      <c r="BW7" s="4921"/>
      <c r="BX7" s="4921"/>
      <c r="BY7" s="4921"/>
      <c r="BZ7" s="4921"/>
      <c r="CA7" s="4921"/>
      <c r="CB7" s="4921"/>
      <c r="CC7" s="4921"/>
      <c r="CD7" s="4921"/>
      <c r="CE7" s="4921"/>
      <c r="CF7" s="4921"/>
      <c r="CG7" s="4921"/>
      <c r="CH7" s="4921"/>
      <c r="CI7" s="4921"/>
      <c r="CJ7" s="4921"/>
      <c r="CK7" s="4921"/>
      <c r="CL7" s="4921"/>
      <c r="CM7" s="4922"/>
    </row>
    <row r="8" spans="1:91" ht="15.6" thickTop="1" thickBot="1" x14ac:dyDescent="0.35">
      <c r="A8" s="4923" t="s">
        <v>745</v>
      </c>
      <c r="B8" s="4932"/>
      <c r="C8" s="4927"/>
      <c r="D8" s="4927"/>
      <c r="E8" s="4927"/>
      <c r="F8" s="4927"/>
      <c r="G8" s="4927"/>
      <c r="H8" s="4927"/>
      <c r="I8" s="4927"/>
      <c r="J8" s="4927"/>
      <c r="K8" s="4927"/>
      <c r="L8" s="4927"/>
      <c r="M8" s="4927"/>
      <c r="N8" s="4927"/>
      <c r="O8" s="4927"/>
      <c r="P8" s="4927"/>
      <c r="Q8" s="4927"/>
      <c r="R8" s="4927"/>
      <c r="S8" s="4927"/>
      <c r="T8" s="4927"/>
      <c r="U8" s="4927"/>
      <c r="V8" s="4927"/>
      <c r="W8" s="4918"/>
      <c r="X8" s="4918"/>
      <c r="Y8" s="4917"/>
      <c r="Z8" s="4917"/>
      <c r="AA8" s="4917"/>
      <c r="AB8" s="4917"/>
      <c r="AC8" s="4917"/>
      <c r="AD8" s="4917"/>
      <c r="AE8" s="4917"/>
      <c r="AF8" s="4917"/>
      <c r="AG8" s="4917"/>
      <c r="AH8" s="4917"/>
      <c r="AI8" s="4917"/>
      <c r="AJ8" s="4917"/>
      <c r="AK8" s="4917"/>
      <c r="AL8" s="4917"/>
      <c r="AM8" s="4917"/>
      <c r="AN8" s="4917"/>
      <c r="AO8" s="4917"/>
      <c r="AP8" s="4917"/>
      <c r="AQ8" s="4917"/>
      <c r="AR8" s="4917"/>
      <c r="AS8" s="4938"/>
      <c r="AT8" s="4938"/>
      <c r="AU8" s="4927"/>
      <c r="AV8" s="4927"/>
      <c r="AW8" s="4927"/>
      <c r="AX8" s="4927"/>
      <c r="AY8" s="4927"/>
      <c r="AZ8" s="4927"/>
      <c r="BA8" s="4927"/>
      <c r="BB8" s="4927"/>
      <c r="BC8" s="4927"/>
      <c r="BD8" s="4927"/>
      <c r="BE8" s="4927"/>
      <c r="BF8" s="4927"/>
      <c r="BG8" s="4927"/>
      <c r="BH8" s="4927"/>
      <c r="BI8" s="4927"/>
      <c r="BJ8" s="4927"/>
      <c r="BK8" s="4927"/>
      <c r="BL8" s="4927"/>
      <c r="BM8" s="4927"/>
      <c r="BN8" s="4927"/>
      <c r="BO8" s="4927"/>
      <c r="BP8" s="4927"/>
      <c r="BQ8" s="4927"/>
      <c r="BR8" s="4927"/>
      <c r="BS8" s="4927"/>
      <c r="BT8" s="4927"/>
      <c r="BU8" s="4927"/>
      <c r="BV8" s="4927"/>
      <c r="BW8" s="4927"/>
      <c r="BX8" s="4927"/>
      <c r="BY8" s="4927"/>
      <c r="BZ8" s="4927"/>
      <c r="CA8" s="4927"/>
      <c r="CB8" s="4927"/>
      <c r="CC8" s="4927"/>
      <c r="CD8" s="4927"/>
      <c r="CE8" s="4927"/>
      <c r="CF8" s="4927"/>
      <c r="CG8" s="4927"/>
      <c r="CH8" s="4927"/>
      <c r="CI8" s="4927"/>
      <c r="CJ8" s="4927"/>
      <c r="CK8" s="4927"/>
      <c r="CL8" s="4927"/>
      <c r="CM8" s="4928"/>
    </row>
    <row r="9" spans="1:91" ht="15.6" thickTop="1" thickBot="1" x14ac:dyDescent="0.35">
      <c r="A9" s="4924" t="s">
        <v>746</v>
      </c>
      <c r="B9" s="4929"/>
      <c r="C9" s="4918"/>
      <c r="D9" s="4918"/>
      <c r="E9" s="4918"/>
      <c r="F9" s="4918"/>
      <c r="G9" s="4918"/>
      <c r="H9" s="4918"/>
      <c r="I9" s="4918"/>
      <c r="J9" s="4918"/>
      <c r="K9" s="4918"/>
      <c r="L9" s="4918"/>
      <c r="M9" s="4918"/>
      <c r="N9" s="4918"/>
      <c r="O9" s="4918"/>
      <c r="P9" s="4918"/>
      <c r="Q9" s="4918"/>
      <c r="R9" s="4918"/>
      <c r="S9" s="4918"/>
      <c r="T9" s="4918"/>
      <c r="U9" s="4918"/>
      <c r="V9" s="4918"/>
      <c r="W9" s="4918"/>
      <c r="X9" s="4918"/>
      <c r="Y9" s="4918"/>
      <c r="Z9" s="4918"/>
      <c r="AA9" s="4920"/>
      <c r="AB9" s="4918"/>
      <c r="AC9" s="4918"/>
      <c r="AD9" s="4918"/>
      <c r="AE9" s="4918"/>
      <c r="AF9" s="4918"/>
      <c r="AG9" s="4918"/>
      <c r="AH9" s="4918"/>
      <c r="AI9" s="4918"/>
      <c r="AJ9" s="4918"/>
      <c r="AK9" s="4918"/>
      <c r="AL9" s="4918"/>
      <c r="AM9" s="4918"/>
      <c r="AN9" s="4918"/>
      <c r="AO9" s="4918"/>
      <c r="AP9" s="4918"/>
      <c r="AQ9" s="4918"/>
      <c r="AR9" s="4918"/>
      <c r="AS9" s="4918"/>
      <c r="AT9" s="4918"/>
      <c r="AU9" s="4918"/>
      <c r="AV9" s="4918"/>
      <c r="AW9" s="4918"/>
      <c r="AX9" s="4918"/>
      <c r="AY9" s="4918"/>
      <c r="AZ9" s="4918"/>
      <c r="BA9" s="4918"/>
      <c r="BB9" s="4918"/>
      <c r="BC9" s="4918"/>
      <c r="BD9" s="4918"/>
      <c r="BE9" s="4918"/>
      <c r="BF9" s="4918"/>
      <c r="BG9" s="4918"/>
      <c r="BH9" s="4918"/>
      <c r="BI9" s="4918"/>
      <c r="BJ9" s="4918"/>
      <c r="BK9" s="4918"/>
      <c r="BL9" s="4918"/>
      <c r="BM9" s="4918"/>
      <c r="BN9" s="4918"/>
      <c r="BO9" s="4918"/>
      <c r="BP9" s="4918"/>
      <c r="BQ9" s="4918"/>
      <c r="BR9" s="4918"/>
      <c r="BS9" s="4918"/>
      <c r="BT9" s="4918"/>
      <c r="BU9" s="4918"/>
      <c r="BV9" s="4918"/>
      <c r="BW9" s="4918"/>
      <c r="BX9" s="4918"/>
      <c r="BY9" s="4918"/>
      <c r="BZ9" s="4918"/>
      <c r="CA9" s="4918"/>
      <c r="CB9" s="4918"/>
      <c r="CC9" s="4918"/>
      <c r="CD9" s="4918"/>
      <c r="CE9" s="4918"/>
      <c r="CF9" s="4918"/>
      <c r="CG9" s="4918"/>
      <c r="CH9" s="4918"/>
      <c r="CI9" s="4918"/>
      <c r="CJ9" s="4918"/>
      <c r="CK9" s="4918"/>
      <c r="CL9" s="4918"/>
      <c r="CM9" s="4919"/>
    </row>
    <row r="10" spans="1:91" ht="15.6" thickTop="1" thickBot="1" x14ac:dyDescent="0.35">
      <c r="A10" s="4924" t="s">
        <v>747</v>
      </c>
      <c r="B10" s="4929"/>
      <c r="C10" s="4918"/>
      <c r="D10" s="4918"/>
      <c r="E10" s="4918"/>
      <c r="F10" s="4918"/>
      <c r="G10" s="4918"/>
      <c r="H10" s="4918"/>
      <c r="I10" s="4918"/>
      <c r="J10" s="4918"/>
      <c r="K10" s="4918"/>
      <c r="L10" s="4918"/>
      <c r="M10" s="4918"/>
      <c r="N10" s="4918"/>
      <c r="O10" s="4918"/>
      <c r="P10" s="4918"/>
      <c r="Q10" s="4918"/>
      <c r="R10" s="4918"/>
      <c r="S10" s="4918"/>
      <c r="T10" s="4918"/>
      <c r="U10" s="4918"/>
      <c r="V10" s="4918"/>
      <c r="W10" s="4918"/>
      <c r="X10" s="4918"/>
      <c r="Y10" s="4918"/>
      <c r="Z10" s="4918"/>
      <c r="AA10" s="4918"/>
      <c r="AB10" s="4918"/>
      <c r="AC10" s="4918"/>
      <c r="AD10" s="4918"/>
      <c r="AE10" s="4918"/>
      <c r="AF10" s="4920"/>
      <c r="AG10" s="4918"/>
      <c r="AH10" s="4918"/>
      <c r="AI10" s="4918"/>
      <c r="AJ10" s="4918"/>
      <c r="AK10" s="4918"/>
      <c r="AL10" s="4918"/>
      <c r="AM10" s="4918"/>
      <c r="AN10" s="4918"/>
      <c r="AO10" s="4918"/>
      <c r="AP10" s="4918"/>
      <c r="AQ10" s="4918"/>
      <c r="AR10" s="4918"/>
      <c r="AS10" s="4918"/>
      <c r="AT10" s="4918"/>
      <c r="AU10" s="4918"/>
      <c r="AV10" s="4918"/>
      <c r="AW10" s="4918"/>
      <c r="AX10" s="4918"/>
      <c r="AY10" s="4918"/>
      <c r="AZ10" s="4918"/>
      <c r="BA10" s="4918"/>
      <c r="BB10" s="4918"/>
      <c r="BC10" s="4918"/>
      <c r="BD10" s="4918"/>
      <c r="BE10" s="4918"/>
      <c r="BF10" s="4918"/>
      <c r="BG10" s="4918"/>
      <c r="BH10" s="4918"/>
      <c r="BI10" s="4918"/>
      <c r="BJ10" s="4918"/>
      <c r="BK10" s="4918"/>
      <c r="BL10" s="4918"/>
      <c r="BM10" s="4918"/>
      <c r="BN10" s="4918"/>
      <c r="BO10" s="4918"/>
      <c r="BP10" s="4918"/>
      <c r="BQ10" s="4918"/>
      <c r="BR10" s="4918"/>
      <c r="BS10" s="4918"/>
      <c r="BT10" s="4918"/>
      <c r="BU10" s="4918"/>
      <c r="BV10" s="4918"/>
      <c r="BW10" s="4918"/>
      <c r="BX10" s="4918"/>
      <c r="BY10" s="4918"/>
      <c r="BZ10" s="4918"/>
      <c r="CA10" s="4918"/>
      <c r="CB10" s="4918"/>
      <c r="CC10" s="4918"/>
      <c r="CD10" s="4918"/>
      <c r="CE10" s="4918"/>
      <c r="CF10" s="4918"/>
      <c r="CG10" s="4918"/>
      <c r="CH10" s="4918"/>
      <c r="CI10" s="4918"/>
      <c r="CJ10" s="4918"/>
      <c r="CK10" s="4918"/>
      <c r="CL10" s="4918"/>
      <c r="CM10" s="4919"/>
    </row>
    <row r="11" spans="1:91" ht="15.6" thickTop="1" thickBot="1" x14ac:dyDescent="0.35">
      <c r="A11" s="4924" t="s">
        <v>748</v>
      </c>
      <c r="B11" s="4929"/>
      <c r="C11" s="4918"/>
      <c r="D11" s="4918"/>
      <c r="E11" s="4918"/>
      <c r="F11" s="4918"/>
      <c r="G11" s="4918"/>
      <c r="H11" s="4918"/>
      <c r="I11" s="4918"/>
      <c r="J11" s="4918"/>
      <c r="K11" s="4918"/>
      <c r="L11" s="4918"/>
      <c r="M11" s="4918"/>
      <c r="N11" s="4918"/>
      <c r="O11" s="4918"/>
      <c r="P11" s="4918"/>
      <c r="Q11" s="4918"/>
      <c r="R11" s="4918"/>
      <c r="S11" s="4918"/>
      <c r="T11" s="4918"/>
      <c r="U11" s="4918"/>
      <c r="V11" s="4918"/>
      <c r="W11" s="4918"/>
      <c r="X11" s="4918"/>
      <c r="Y11" s="4918"/>
      <c r="Z11" s="4918"/>
      <c r="AA11" s="4918"/>
      <c r="AB11" s="4918"/>
      <c r="AC11" s="4918"/>
      <c r="AD11" s="4918"/>
      <c r="AE11" s="4918"/>
      <c r="AF11" s="4918"/>
      <c r="AG11" s="4918"/>
      <c r="AH11" s="4918"/>
      <c r="AI11" s="4918"/>
      <c r="AJ11" s="4918"/>
      <c r="AK11" s="4920"/>
      <c r="AL11" s="4918"/>
      <c r="AM11" s="4918"/>
      <c r="AN11" s="4918"/>
      <c r="AO11" s="4918"/>
      <c r="AP11" s="4918"/>
      <c r="AQ11" s="4918"/>
      <c r="AR11" s="4918"/>
      <c r="AS11" s="4918"/>
      <c r="AT11" s="4918"/>
      <c r="AU11" s="4918"/>
      <c r="AV11" s="4918"/>
      <c r="AW11" s="4918"/>
      <c r="AX11" s="4918"/>
      <c r="AY11" s="4918"/>
      <c r="AZ11" s="4918"/>
      <c r="BA11" s="4918"/>
      <c r="BB11" s="4918"/>
      <c r="BC11" s="4918"/>
      <c r="BD11" s="4918"/>
      <c r="BE11" s="4918"/>
      <c r="BF11" s="4918"/>
      <c r="BG11" s="4918"/>
      <c r="BH11" s="4918"/>
      <c r="BI11" s="4918"/>
      <c r="BJ11" s="4918"/>
      <c r="BK11" s="4918"/>
      <c r="BL11" s="4918"/>
      <c r="BM11" s="4918"/>
      <c r="BN11" s="4918"/>
      <c r="BO11" s="4918"/>
      <c r="BP11" s="4918"/>
      <c r="BQ11" s="4918"/>
      <c r="BR11" s="4918"/>
      <c r="BS11" s="4918"/>
      <c r="BT11" s="4918"/>
      <c r="BU11" s="4918"/>
      <c r="BV11" s="4918"/>
      <c r="BW11" s="4918"/>
      <c r="BX11" s="4918"/>
      <c r="BY11" s="4918"/>
      <c r="BZ11" s="4918"/>
      <c r="CA11" s="4918"/>
      <c r="CB11" s="4918"/>
      <c r="CC11" s="4918"/>
      <c r="CD11" s="4918"/>
      <c r="CE11" s="4918"/>
      <c r="CF11" s="4918"/>
      <c r="CG11" s="4918"/>
      <c r="CH11" s="4918"/>
      <c r="CI11" s="4918"/>
      <c r="CJ11" s="4918"/>
      <c r="CK11" s="4918"/>
      <c r="CL11" s="4918"/>
      <c r="CM11" s="4919"/>
    </row>
    <row r="12" spans="1:91" ht="15.6" thickTop="1" thickBot="1" x14ac:dyDescent="0.35">
      <c r="A12" s="4924" t="s">
        <v>749</v>
      </c>
      <c r="B12" s="4930"/>
      <c r="C12" s="4921"/>
      <c r="D12" s="4921"/>
      <c r="E12" s="4921"/>
      <c r="F12" s="4921"/>
      <c r="G12" s="4921"/>
      <c r="H12" s="4921"/>
      <c r="I12" s="4921"/>
      <c r="J12" s="4921"/>
      <c r="K12" s="4921"/>
      <c r="L12" s="4921"/>
      <c r="M12" s="4921"/>
      <c r="N12" s="4921"/>
      <c r="O12" s="4921"/>
      <c r="P12" s="4921"/>
      <c r="Q12" s="4921"/>
      <c r="R12" s="4921"/>
      <c r="S12" s="4921"/>
      <c r="T12" s="4921"/>
      <c r="U12" s="4921"/>
      <c r="V12" s="4921"/>
      <c r="W12" s="4921"/>
      <c r="X12" s="4921"/>
      <c r="Y12" s="4921"/>
      <c r="Z12" s="4921"/>
      <c r="AA12" s="4921"/>
      <c r="AB12" s="4921"/>
      <c r="AC12" s="4921"/>
      <c r="AD12" s="4921"/>
      <c r="AE12" s="4921"/>
      <c r="AF12" s="4921"/>
      <c r="AG12" s="4921"/>
      <c r="AH12" s="4921"/>
      <c r="AI12" s="4921"/>
      <c r="AJ12" s="4921"/>
      <c r="AK12" s="4921"/>
      <c r="AL12" s="4921"/>
      <c r="AM12" s="4921"/>
      <c r="AN12" s="4921"/>
      <c r="AO12" s="4921"/>
      <c r="AP12" s="4931"/>
      <c r="AQ12" s="4921"/>
      <c r="AR12" s="4921"/>
      <c r="AS12" s="4921"/>
      <c r="AT12" s="4921"/>
      <c r="AU12" s="4921"/>
      <c r="AV12" s="4921"/>
      <c r="AW12" s="4921"/>
      <c r="AX12" s="4921"/>
      <c r="AY12" s="4921"/>
      <c r="AZ12" s="4921"/>
      <c r="BA12" s="4921"/>
      <c r="BB12" s="4921"/>
      <c r="BC12" s="4921"/>
      <c r="BD12" s="4921"/>
      <c r="BE12" s="4921"/>
      <c r="BF12" s="4921"/>
      <c r="BG12" s="4921"/>
      <c r="BH12" s="4921"/>
      <c r="BI12" s="4921"/>
      <c r="BJ12" s="4921"/>
      <c r="BK12" s="4921"/>
      <c r="BL12" s="4921"/>
      <c r="BM12" s="4921"/>
      <c r="BN12" s="4921"/>
      <c r="BO12" s="4921"/>
      <c r="BP12" s="4921"/>
      <c r="BQ12" s="4921"/>
      <c r="BR12" s="4921"/>
      <c r="BS12" s="4921"/>
      <c r="BT12" s="4921"/>
      <c r="BU12" s="4921"/>
      <c r="BV12" s="4921"/>
      <c r="BW12" s="4921"/>
      <c r="BX12" s="4921"/>
      <c r="BY12" s="4921"/>
      <c r="BZ12" s="4921"/>
      <c r="CA12" s="4921"/>
      <c r="CB12" s="4921"/>
      <c r="CC12" s="4921"/>
      <c r="CD12" s="4921"/>
      <c r="CE12" s="4921"/>
      <c r="CF12" s="4921"/>
      <c r="CG12" s="4921"/>
      <c r="CH12" s="4921"/>
      <c r="CI12" s="4921"/>
      <c r="CJ12" s="4921"/>
      <c r="CK12" s="4921"/>
      <c r="CL12" s="4921"/>
      <c r="CM12" s="4922"/>
    </row>
    <row r="13" spans="1:91" ht="15.6" thickTop="1" thickBot="1" x14ac:dyDescent="0.35">
      <c r="A13" s="4923" t="s">
        <v>750</v>
      </c>
      <c r="B13" s="4932"/>
      <c r="C13" s="4927"/>
      <c r="D13" s="4927"/>
      <c r="E13" s="4927"/>
      <c r="F13" s="4927"/>
      <c r="G13" s="4927"/>
      <c r="H13" s="4927"/>
      <c r="I13" s="4927"/>
      <c r="J13" s="4927"/>
      <c r="K13" s="4927"/>
      <c r="L13" s="4927"/>
      <c r="M13" s="4927"/>
      <c r="N13" s="4927"/>
      <c r="O13" s="4927"/>
      <c r="P13" s="4927"/>
      <c r="Q13" s="4927"/>
      <c r="R13" s="4927"/>
      <c r="S13" s="4927"/>
      <c r="T13" s="4927"/>
      <c r="U13" s="4927"/>
      <c r="V13" s="4927"/>
      <c r="W13" s="4927"/>
      <c r="X13" s="4927"/>
      <c r="Y13" s="4927"/>
      <c r="Z13" s="4927"/>
      <c r="AA13" s="4927"/>
      <c r="AB13" s="4927"/>
      <c r="AC13" s="4927"/>
      <c r="AD13" s="4927"/>
      <c r="AE13" s="4927"/>
      <c r="AF13" s="4927"/>
      <c r="AG13" s="4927"/>
      <c r="AH13" s="4927"/>
      <c r="AI13" s="4927"/>
      <c r="AJ13" s="4927"/>
      <c r="AK13" s="4927"/>
      <c r="AL13" s="4927"/>
      <c r="AM13" s="4927"/>
      <c r="AN13" s="4927"/>
      <c r="AO13" s="4927"/>
      <c r="AP13" s="4927"/>
      <c r="AQ13" s="4927"/>
      <c r="AR13" s="4927"/>
      <c r="AS13" s="4926"/>
      <c r="AT13" s="4926"/>
      <c r="AU13" s="4926"/>
      <c r="AV13" s="4926"/>
      <c r="AW13" s="4926"/>
      <c r="AX13" s="4926"/>
      <c r="AY13" s="4926"/>
      <c r="AZ13" s="4926"/>
      <c r="BA13" s="4926"/>
      <c r="BB13" s="4926"/>
      <c r="BC13" s="4926"/>
      <c r="BD13" s="4926"/>
      <c r="BE13" s="4926"/>
      <c r="BF13" s="4926"/>
      <c r="BG13" s="4926"/>
      <c r="BH13" s="4926"/>
      <c r="BI13" s="4926"/>
      <c r="BJ13" s="4926"/>
      <c r="BK13" s="4926"/>
      <c r="BL13" s="4926"/>
      <c r="BM13" s="4926"/>
      <c r="BN13" s="4926"/>
      <c r="BO13" s="4927"/>
      <c r="BP13" s="4927"/>
      <c r="BQ13" s="4927"/>
      <c r="BR13" s="4927"/>
      <c r="BS13" s="4927"/>
      <c r="BT13" s="4927"/>
      <c r="BU13" s="4927"/>
      <c r="BV13" s="4927"/>
      <c r="BW13" s="4927"/>
      <c r="BX13" s="4927"/>
      <c r="BY13" s="4927"/>
      <c r="BZ13" s="4927"/>
      <c r="CA13" s="4927"/>
      <c r="CB13" s="4927"/>
      <c r="CC13" s="4927"/>
      <c r="CD13" s="4927"/>
      <c r="CE13" s="4927"/>
      <c r="CF13" s="4927"/>
      <c r="CG13" s="4927"/>
      <c r="CH13" s="4927"/>
      <c r="CI13" s="4927"/>
      <c r="CJ13" s="4927"/>
      <c r="CK13" s="4927"/>
      <c r="CL13" s="4927"/>
      <c r="CM13" s="4928"/>
    </row>
    <row r="14" spans="1:91" ht="15.6" thickTop="1" thickBot="1" x14ac:dyDescent="0.35">
      <c r="A14" s="4924" t="s">
        <v>751</v>
      </c>
      <c r="B14" s="4929"/>
      <c r="C14" s="4918"/>
      <c r="D14" s="4918"/>
      <c r="E14" s="4918"/>
      <c r="F14" s="4918"/>
      <c r="G14" s="4918"/>
      <c r="H14" s="4918"/>
      <c r="I14" s="4918"/>
      <c r="J14" s="4918"/>
      <c r="K14" s="4918"/>
      <c r="L14" s="4918"/>
      <c r="M14" s="4918"/>
      <c r="N14" s="4918"/>
      <c r="O14" s="4918"/>
      <c r="P14" s="4918"/>
      <c r="Q14" s="4918"/>
      <c r="R14" s="4918"/>
      <c r="S14" s="4918"/>
      <c r="T14" s="4918"/>
      <c r="U14" s="4918"/>
      <c r="V14" s="4918"/>
      <c r="W14" s="4918"/>
      <c r="X14" s="4918"/>
      <c r="Y14" s="4918"/>
      <c r="Z14" s="4918"/>
      <c r="AA14" s="4918"/>
      <c r="AB14" s="4918"/>
      <c r="AC14" s="4918"/>
      <c r="AD14" s="4918"/>
      <c r="AE14" s="4918"/>
      <c r="AF14" s="4918"/>
      <c r="AG14" s="4918"/>
      <c r="AH14" s="4918"/>
      <c r="AI14" s="4918"/>
      <c r="AJ14" s="4918"/>
      <c r="AK14" s="4918"/>
      <c r="AL14" s="4918"/>
      <c r="AM14" s="4918"/>
      <c r="AN14" s="4918"/>
      <c r="AO14" s="4918"/>
      <c r="AP14" s="4918"/>
      <c r="AQ14" s="4918"/>
      <c r="AR14" s="4918"/>
      <c r="AS14" s="4918"/>
      <c r="AT14" s="4918"/>
      <c r="AU14" s="4920"/>
      <c r="AV14" s="4918"/>
      <c r="AW14" s="4918"/>
      <c r="AX14" s="4918"/>
      <c r="AY14" s="4918"/>
      <c r="AZ14" s="4918"/>
      <c r="BA14" s="4918"/>
      <c r="BB14" s="4918"/>
      <c r="BC14" s="4918"/>
      <c r="BD14" s="4918"/>
      <c r="BE14" s="4918"/>
      <c r="BF14" s="4918"/>
      <c r="BG14" s="4918"/>
      <c r="BH14" s="4918"/>
      <c r="BI14" s="4918"/>
      <c r="BJ14" s="4918"/>
      <c r="BK14" s="4918"/>
      <c r="BL14" s="4918"/>
      <c r="BM14" s="4918"/>
      <c r="BN14" s="4918"/>
      <c r="BO14" s="4918"/>
      <c r="BP14" s="4918"/>
      <c r="BQ14" s="4918"/>
      <c r="BR14" s="4918"/>
      <c r="BS14" s="4918"/>
      <c r="BT14" s="4918"/>
      <c r="BU14" s="4918"/>
      <c r="BV14" s="4918"/>
      <c r="BW14" s="4918"/>
      <c r="BX14" s="4918"/>
      <c r="BY14" s="4918"/>
      <c r="BZ14" s="4918"/>
      <c r="CA14" s="4918"/>
      <c r="CB14" s="4918"/>
      <c r="CC14" s="4918"/>
      <c r="CD14" s="4918"/>
      <c r="CE14" s="4918"/>
      <c r="CF14" s="4918"/>
      <c r="CG14" s="4918"/>
      <c r="CH14" s="4918"/>
      <c r="CI14" s="4918"/>
      <c r="CJ14" s="4918"/>
      <c r="CK14" s="4918"/>
      <c r="CL14" s="4918"/>
      <c r="CM14" s="4919"/>
    </row>
    <row r="15" spans="1:91" ht="15.6" thickTop="1" thickBot="1" x14ac:dyDescent="0.35">
      <c r="A15" s="4924" t="s">
        <v>752</v>
      </c>
      <c r="B15" s="4929"/>
      <c r="C15" s="4918"/>
      <c r="D15" s="4918"/>
      <c r="E15" s="4918"/>
      <c r="F15" s="4918"/>
      <c r="G15" s="4918"/>
      <c r="H15" s="4918"/>
      <c r="I15" s="4918"/>
      <c r="J15" s="4918"/>
      <c r="K15" s="4918"/>
      <c r="L15" s="4918"/>
      <c r="M15" s="4918"/>
      <c r="N15" s="4918"/>
      <c r="O15" s="4918"/>
      <c r="P15" s="4918"/>
      <c r="Q15" s="4918"/>
      <c r="R15" s="4918"/>
      <c r="S15" s="4918"/>
      <c r="T15" s="4918"/>
      <c r="U15" s="4918"/>
      <c r="V15" s="4918"/>
      <c r="W15" s="4918"/>
      <c r="X15" s="4918"/>
      <c r="Y15" s="4918"/>
      <c r="Z15" s="4918"/>
      <c r="AA15" s="4918"/>
      <c r="AB15" s="4918"/>
      <c r="AC15" s="4918"/>
      <c r="AD15" s="4918"/>
      <c r="AE15" s="4918"/>
      <c r="AF15" s="4918"/>
      <c r="AG15" s="4918"/>
      <c r="AH15" s="4918"/>
      <c r="AI15" s="4918"/>
      <c r="AJ15" s="4918"/>
      <c r="AK15" s="4918"/>
      <c r="AL15" s="4918"/>
      <c r="AM15" s="4918"/>
      <c r="AN15" s="4918"/>
      <c r="AO15" s="4918"/>
      <c r="AP15" s="4918"/>
      <c r="AQ15" s="4918"/>
      <c r="AR15" s="4918"/>
      <c r="AS15" s="4918"/>
      <c r="AT15" s="4918"/>
      <c r="AU15" s="4918"/>
      <c r="AV15" s="4918"/>
      <c r="AW15" s="4918"/>
      <c r="AX15" s="4918"/>
      <c r="AY15" s="4918"/>
      <c r="AZ15" s="4920"/>
      <c r="BA15" s="4918"/>
      <c r="BB15" s="4918"/>
      <c r="BC15" s="4918"/>
      <c r="BD15" s="4918"/>
      <c r="BE15" s="4918"/>
      <c r="BF15" s="4918"/>
      <c r="BG15" s="4918"/>
      <c r="BH15" s="4918"/>
      <c r="BI15" s="4918"/>
      <c r="BJ15" s="4918"/>
      <c r="BK15" s="4918"/>
      <c r="BL15" s="4918"/>
      <c r="BM15" s="4918"/>
      <c r="BN15" s="4918"/>
      <c r="BO15" s="4918"/>
      <c r="BP15" s="4918"/>
      <c r="BQ15" s="4918"/>
      <c r="BR15" s="4918"/>
      <c r="BS15" s="4918"/>
      <c r="BT15" s="4918"/>
      <c r="BU15" s="4918"/>
      <c r="BV15" s="4918"/>
      <c r="BW15" s="4918"/>
      <c r="BX15" s="4918"/>
      <c r="BY15" s="4918"/>
      <c r="BZ15" s="4918"/>
      <c r="CA15" s="4918"/>
      <c r="CB15" s="4918"/>
      <c r="CC15" s="4918"/>
      <c r="CD15" s="4918"/>
      <c r="CE15" s="4918"/>
      <c r="CF15" s="4918"/>
      <c r="CG15" s="4918"/>
      <c r="CH15" s="4918"/>
      <c r="CI15" s="4918"/>
      <c r="CJ15" s="4918"/>
      <c r="CK15" s="4918"/>
      <c r="CL15" s="4918"/>
      <c r="CM15" s="4919"/>
    </row>
    <row r="16" spans="1:91" ht="15.6" thickTop="1" thickBot="1" x14ac:dyDescent="0.35">
      <c r="A16" s="4924" t="s">
        <v>753</v>
      </c>
      <c r="B16" s="4929"/>
      <c r="C16" s="4918"/>
      <c r="D16" s="4918"/>
      <c r="E16" s="4918"/>
      <c r="F16" s="4918"/>
      <c r="G16" s="4918"/>
      <c r="H16" s="4918"/>
      <c r="I16" s="4918"/>
      <c r="J16" s="4918"/>
      <c r="K16" s="4918"/>
      <c r="L16" s="4918"/>
      <c r="M16" s="4918"/>
      <c r="N16" s="4918"/>
      <c r="O16" s="4918"/>
      <c r="P16" s="4918"/>
      <c r="Q16" s="4918"/>
      <c r="R16" s="4918"/>
      <c r="S16" s="4918"/>
      <c r="T16" s="4918"/>
      <c r="U16" s="4918"/>
      <c r="V16" s="4918"/>
      <c r="W16" s="4918"/>
      <c r="X16" s="4918"/>
      <c r="Y16" s="4918"/>
      <c r="Z16" s="4918"/>
      <c r="AA16" s="4918"/>
      <c r="AB16" s="4918"/>
      <c r="AC16" s="4918"/>
      <c r="AD16" s="4918"/>
      <c r="AE16" s="4918"/>
      <c r="AF16" s="4918"/>
      <c r="AG16" s="4918"/>
      <c r="AH16" s="4918"/>
      <c r="AI16" s="4918"/>
      <c r="AJ16" s="4918"/>
      <c r="AK16" s="4918"/>
      <c r="AL16" s="4918"/>
      <c r="AM16" s="4918"/>
      <c r="AN16" s="4918"/>
      <c r="AO16" s="4918"/>
      <c r="AP16" s="4918"/>
      <c r="AQ16" s="4918"/>
      <c r="AR16" s="4918"/>
      <c r="AS16" s="4918"/>
      <c r="AT16" s="4918"/>
      <c r="AU16" s="4918"/>
      <c r="AV16" s="4918"/>
      <c r="AW16" s="4918"/>
      <c r="AX16" s="4918"/>
      <c r="AY16" s="4918"/>
      <c r="AZ16" s="4918"/>
      <c r="BA16" s="4918"/>
      <c r="BB16" s="4918"/>
      <c r="BC16" s="4918"/>
      <c r="BD16" s="4918"/>
      <c r="BE16" s="4918"/>
      <c r="BF16" s="4920"/>
      <c r="BG16" s="4918"/>
      <c r="BH16" s="4918"/>
      <c r="BI16" s="4918"/>
      <c r="BJ16" s="4918"/>
      <c r="BK16" s="4918"/>
      <c r="BL16" s="4918"/>
      <c r="BM16" s="4918"/>
      <c r="BN16" s="4918"/>
      <c r="BO16" s="4918"/>
      <c r="BP16" s="4918"/>
      <c r="BQ16" s="4918"/>
      <c r="BR16" s="4918"/>
      <c r="BS16" s="4918"/>
      <c r="BT16" s="4918"/>
      <c r="BU16" s="4918"/>
      <c r="BV16" s="4918"/>
      <c r="BW16" s="4918"/>
      <c r="BX16" s="4918"/>
      <c r="BY16" s="4918"/>
      <c r="BZ16" s="4918"/>
      <c r="CA16" s="4918"/>
      <c r="CB16" s="4918"/>
      <c r="CC16" s="4918"/>
      <c r="CD16" s="4918"/>
      <c r="CE16" s="4918"/>
      <c r="CF16" s="4918"/>
      <c r="CG16" s="4918"/>
      <c r="CH16" s="4918"/>
      <c r="CI16" s="4918"/>
      <c r="CJ16" s="4918"/>
      <c r="CK16" s="4918"/>
      <c r="CL16" s="4918"/>
      <c r="CM16" s="4919"/>
    </row>
    <row r="17" spans="1:91" ht="15.6" thickTop="1" thickBot="1" x14ac:dyDescent="0.35">
      <c r="A17" s="4936" t="s">
        <v>754</v>
      </c>
      <c r="B17" s="4930"/>
      <c r="C17" s="4921"/>
      <c r="D17" s="4921"/>
      <c r="E17" s="4921"/>
      <c r="F17" s="4921"/>
      <c r="G17" s="4921"/>
      <c r="H17" s="4921"/>
      <c r="I17" s="4921"/>
      <c r="J17" s="4921"/>
      <c r="K17" s="4921"/>
      <c r="L17" s="4921"/>
      <c r="M17" s="4921"/>
      <c r="N17" s="4921"/>
      <c r="O17" s="4921"/>
      <c r="P17" s="4921"/>
      <c r="Q17" s="4921"/>
      <c r="R17" s="4921"/>
      <c r="S17" s="4921"/>
      <c r="T17" s="4921"/>
      <c r="U17" s="4921"/>
      <c r="V17" s="4921"/>
      <c r="W17" s="4921"/>
      <c r="X17" s="4921"/>
      <c r="Y17" s="4921"/>
      <c r="Z17" s="4921"/>
      <c r="AA17" s="4921"/>
      <c r="AB17" s="4921"/>
      <c r="AC17" s="4921"/>
      <c r="AD17" s="4921"/>
      <c r="AE17" s="4921"/>
      <c r="AF17" s="4921"/>
      <c r="AG17" s="4921"/>
      <c r="AH17" s="4921"/>
      <c r="AI17" s="4921"/>
      <c r="AJ17" s="4921"/>
      <c r="AK17" s="4921"/>
      <c r="AL17" s="4921"/>
      <c r="AM17" s="4921"/>
      <c r="AN17" s="4921"/>
      <c r="AO17" s="4921"/>
      <c r="AP17" s="4921"/>
      <c r="AQ17" s="4921"/>
      <c r="AR17" s="4921"/>
      <c r="AS17" s="4921"/>
      <c r="AT17" s="4921"/>
      <c r="AU17" s="4921"/>
      <c r="AV17" s="4921"/>
      <c r="AW17" s="4921"/>
      <c r="AX17" s="4921"/>
      <c r="AY17" s="4921"/>
      <c r="AZ17" s="4921"/>
      <c r="BA17" s="4921"/>
      <c r="BB17" s="4921"/>
      <c r="BC17" s="4921"/>
      <c r="BD17" s="4921"/>
      <c r="BE17" s="4921"/>
      <c r="BF17" s="4921"/>
      <c r="BG17" s="4921"/>
      <c r="BH17" s="4921"/>
      <c r="BI17" s="4921"/>
      <c r="BJ17" s="4921"/>
      <c r="BK17" s="4931"/>
      <c r="BL17" s="4921"/>
      <c r="BM17" s="4921"/>
      <c r="BN17" s="4921"/>
      <c r="BO17" s="4921"/>
      <c r="BP17" s="4921"/>
      <c r="BQ17" s="4921"/>
      <c r="BR17" s="4921"/>
      <c r="BS17" s="4921"/>
      <c r="BT17" s="4921"/>
      <c r="BU17" s="4921"/>
      <c r="BV17" s="4921"/>
      <c r="BW17" s="4921"/>
      <c r="BX17" s="4921"/>
      <c r="BY17" s="4921"/>
      <c r="BZ17" s="4921"/>
      <c r="CA17" s="4921"/>
      <c r="CB17" s="4921"/>
      <c r="CC17" s="4921"/>
      <c r="CD17" s="4921"/>
      <c r="CE17" s="4921"/>
      <c r="CF17" s="4921"/>
      <c r="CG17" s="4921"/>
      <c r="CH17" s="4921"/>
      <c r="CI17" s="4921"/>
      <c r="CJ17" s="4921"/>
      <c r="CK17" s="4921"/>
      <c r="CL17" s="4921"/>
      <c r="CM17" s="4922"/>
    </row>
    <row r="18" spans="1:91" ht="15" thickBot="1" x14ac:dyDescent="0.35">
      <c r="A18" s="4937" t="s">
        <v>755</v>
      </c>
      <c r="B18" s="4918"/>
      <c r="C18" s="4918"/>
      <c r="D18" s="4918"/>
      <c r="E18" s="4918"/>
      <c r="F18" s="4918"/>
      <c r="G18" s="4918"/>
      <c r="H18" s="4918"/>
      <c r="I18" s="4918"/>
      <c r="J18" s="4918"/>
      <c r="K18" s="4918"/>
      <c r="L18" s="4918"/>
      <c r="M18" s="4918"/>
      <c r="N18" s="4918"/>
      <c r="O18" s="4918"/>
      <c r="P18" s="4918"/>
      <c r="Q18" s="4918"/>
      <c r="R18" s="4918"/>
      <c r="S18" s="4918"/>
      <c r="T18" s="4918"/>
      <c r="U18" s="4918"/>
      <c r="V18" s="4918"/>
      <c r="W18" s="4918"/>
      <c r="X18" s="4918"/>
      <c r="Y18" s="4918"/>
      <c r="Z18" s="4918"/>
      <c r="AA18" s="4918"/>
      <c r="AB18" s="4918"/>
      <c r="AC18" s="4918"/>
      <c r="AD18" s="4918"/>
      <c r="AE18" s="4918"/>
      <c r="AF18" s="4918"/>
      <c r="AG18" s="4918"/>
      <c r="AH18" s="4918"/>
      <c r="AI18" s="4918"/>
      <c r="AJ18" s="4918"/>
      <c r="AK18" s="4918"/>
      <c r="AL18" s="4918"/>
      <c r="AM18" s="4918"/>
      <c r="AN18" s="4918"/>
      <c r="AO18" s="4918"/>
      <c r="AP18" s="4918"/>
      <c r="AQ18" s="4918"/>
      <c r="AR18" s="4918"/>
      <c r="AS18" s="4918"/>
      <c r="AT18" s="4918"/>
      <c r="AU18" s="4918"/>
      <c r="AV18" s="4918"/>
      <c r="AW18" s="4918"/>
      <c r="AX18" s="4918"/>
      <c r="AY18" s="4918"/>
      <c r="AZ18" s="4918"/>
      <c r="BA18" s="4918"/>
      <c r="BB18" s="4918"/>
      <c r="BC18" s="4918"/>
      <c r="BD18" s="4918"/>
      <c r="BE18" s="4918"/>
      <c r="BF18" s="4918"/>
      <c r="BG18" s="4918"/>
      <c r="BH18" s="4918"/>
      <c r="BI18" s="4918"/>
      <c r="BJ18" s="4918"/>
      <c r="BK18" s="4918"/>
      <c r="BL18" s="4918"/>
      <c r="BM18" s="4918"/>
      <c r="BN18" s="4918"/>
      <c r="BO18" s="4917"/>
      <c r="BP18" s="4917"/>
      <c r="BQ18" s="4917"/>
      <c r="BR18" s="4917"/>
      <c r="BS18" s="4917"/>
      <c r="BT18" s="4917"/>
      <c r="BU18" s="4917"/>
      <c r="BV18" s="4917"/>
      <c r="BW18" s="4917"/>
      <c r="BX18" s="4917"/>
      <c r="BY18" s="4917"/>
      <c r="BZ18" s="4917"/>
      <c r="CA18" s="4917"/>
      <c r="CB18" s="4917"/>
      <c r="CC18" s="4917"/>
      <c r="CD18" s="4917"/>
      <c r="CE18" s="4917"/>
      <c r="CF18" s="4917"/>
      <c r="CG18" s="4917"/>
      <c r="CH18" s="4917"/>
      <c r="CI18" s="4917"/>
      <c r="CJ18" s="4918"/>
      <c r="CK18" s="4918"/>
      <c r="CL18" s="4918"/>
      <c r="CM18" s="4919"/>
    </row>
    <row r="19" spans="1:91" ht="15" thickBot="1" x14ac:dyDescent="0.35">
      <c r="A19" s="4935" t="s">
        <v>756</v>
      </c>
      <c r="B19" s="4918"/>
      <c r="C19" s="4918"/>
      <c r="D19" s="4918"/>
      <c r="E19" s="4918"/>
      <c r="F19" s="4918"/>
      <c r="G19" s="4918"/>
      <c r="H19" s="4918"/>
      <c r="I19" s="4918"/>
      <c r="J19" s="4918"/>
      <c r="K19" s="4918"/>
      <c r="L19" s="4918"/>
      <c r="M19" s="4918"/>
      <c r="N19" s="4918"/>
      <c r="O19" s="4918"/>
      <c r="P19" s="4918"/>
      <c r="Q19" s="4918"/>
      <c r="R19" s="4918"/>
      <c r="S19" s="4918"/>
      <c r="T19" s="4918"/>
      <c r="U19" s="4918"/>
      <c r="V19" s="4918"/>
      <c r="W19" s="4918"/>
      <c r="X19" s="4918"/>
      <c r="Y19" s="4918"/>
      <c r="Z19" s="4918"/>
      <c r="AA19" s="4918"/>
      <c r="AB19" s="4918"/>
      <c r="AC19" s="4918"/>
      <c r="AD19" s="4918"/>
      <c r="AE19" s="4918"/>
      <c r="AF19" s="4918"/>
      <c r="AG19" s="4918"/>
      <c r="AH19" s="4918"/>
      <c r="AI19" s="4918"/>
      <c r="AJ19" s="4918"/>
      <c r="AK19" s="4918"/>
      <c r="AL19" s="4918"/>
      <c r="AM19" s="4918"/>
      <c r="AN19" s="4918"/>
      <c r="AO19" s="4918"/>
      <c r="AP19" s="4918"/>
      <c r="AQ19" s="4918"/>
      <c r="AR19" s="4918"/>
      <c r="AS19" s="4918"/>
      <c r="AT19" s="4918"/>
      <c r="AU19" s="4918"/>
      <c r="AV19" s="4918"/>
      <c r="AW19" s="4918"/>
      <c r="AX19" s="4918"/>
      <c r="AY19" s="4918"/>
      <c r="AZ19" s="4918"/>
      <c r="BA19" s="4918"/>
      <c r="BB19" s="4918"/>
      <c r="BC19" s="4918"/>
      <c r="BD19" s="4918"/>
      <c r="BE19" s="4918"/>
      <c r="BF19" s="4918"/>
      <c r="BG19" s="4918"/>
      <c r="BH19" s="4918"/>
      <c r="BI19" s="4918"/>
      <c r="BJ19" s="4918"/>
      <c r="BK19" s="4918"/>
      <c r="BL19" s="4918"/>
      <c r="BM19" s="4918"/>
      <c r="BN19" s="4918"/>
      <c r="BO19" s="4920"/>
      <c r="BP19" s="4918"/>
      <c r="BQ19" s="4918"/>
      <c r="BR19" s="4918"/>
      <c r="BS19" s="4918"/>
      <c r="BT19" s="4918"/>
      <c r="BU19" s="4918"/>
      <c r="BV19" s="4918"/>
      <c r="BW19" s="4918"/>
      <c r="BX19" s="4918"/>
      <c r="BY19" s="4918"/>
      <c r="BZ19" s="4918"/>
      <c r="CA19" s="4918"/>
      <c r="CB19" s="4918"/>
      <c r="CC19" s="4918"/>
      <c r="CD19" s="4918"/>
      <c r="CE19" s="4918"/>
      <c r="CF19" s="4918"/>
      <c r="CG19" s="4918"/>
      <c r="CH19" s="4918"/>
      <c r="CI19" s="4918"/>
      <c r="CJ19" s="4918"/>
      <c r="CK19" s="4918"/>
      <c r="CL19" s="4918"/>
      <c r="CM19" s="4919"/>
    </row>
    <row r="20" spans="1:91" ht="15" thickBot="1" x14ac:dyDescent="0.35">
      <c r="A20" s="4935" t="s">
        <v>757</v>
      </c>
      <c r="B20" s="4918"/>
      <c r="C20" s="4918"/>
      <c r="D20" s="4918"/>
      <c r="E20" s="4918"/>
      <c r="F20" s="4918"/>
      <c r="G20" s="4918"/>
      <c r="H20" s="4918"/>
      <c r="I20" s="4918"/>
      <c r="J20" s="4918"/>
      <c r="K20" s="4918"/>
      <c r="L20" s="4918"/>
      <c r="M20" s="4918"/>
      <c r="N20" s="4918"/>
      <c r="O20" s="4918"/>
      <c r="P20" s="4918"/>
      <c r="Q20" s="4918"/>
      <c r="R20" s="4918"/>
      <c r="S20" s="4918"/>
      <c r="T20" s="4918"/>
      <c r="U20" s="4918"/>
      <c r="V20" s="4918"/>
      <c r="W20" s="4918"/>
      <c r="X20" s="4918"/>
      <c r="Y20" s="4918"/>
      <c r="Z20" s="4918"/>
      <c r="AA20" s="4918"/>
      <c r="AB20" s="4918"/>
      <c r="AC20" s="4918"/>
      <c r="AD20" s="4918"/>
      <c r="AE20" s="4918"/>
      <c r="AF20" s="4918"/>
      <c r="AG20" s="4918"/>
      <c r="AH20" s="4918"/>
      <c r="AI20" s="4918"/>
      <c r="AJ20" s="4918"/>
      <c r="AK20" s="4918"/>
      <c r="AL20" s="4918"/>
      <c r="AM20" s="4918"/>
      <c r="AN20" s="4918"/>
      <c r="AO20" s="4918"/>
      <c r="AP20" s="4918"/>
      <c r="AQ20" s="4918"/>
      <c r="AR20" s="4918"/>
      <c r="AS20" s="4918"/>
      <c r="AT20" s="4918"/>
      <c r="AU20" s="4918"/>
      <c r="AV20" s="4918"/>
      <c r="AW20" s="4918"/>
      <c r="AX20" s="4918"/>
      <c r="AY20" s="4918"/>
      <c r="AZ20" s="4918"/>
      <c r="BA20" s="4918"/>
      <c r="BB20" s="4918"/>
      <c r="BC20" s="4918"/>
      <c r="BD20" s="4918"/>
      <c r="BE20" s="4918"/>
      <c r="BF20" s="4918"/>
      <c r="BG20" s="4918"/>
      <c r="BH20" s="4918"/>
      <c r="BI20" s="4918"/>
      <c r="BJ20" s="4918"/>
      <c r="BK20" s="4918"/>
      <c r="BL20" s="4918"/>
      <c r="BM20" s="4918"/>
      <c r="BN20" s="4918"/>
      <c r="BO20" s="4918"/>
      <c r="BP20" s="4918"/>
      <c r="BQ20" s="4918"/>
      <c r="BR20" s="4918"/>
      <c r="BS20" s="4918"/>
      <c r="BT20" s="4920"/>
      <c r="BU20" s="4918"/>
      <c r="BV20" s="4918"/>
      <c r="BW20" s="4918"/>
      <c r="BX20" s="4918"/>
      <c r="BY20" s="4918"/>
      <c r="BZ20" s="4918"/>
      <c r="CA20" s="4918"/>
      <c r="CB20" s="4918"/>
      <c r="CC20" s="4918"/>
      <c r="CD20" s="4918"/>
      <c r="CE20" s="4918"/>
      <c r="CF20" s="4918"/>
      <c r="CG20" s="4918"/>
      <c r="CH20" s="4918"/>
      <c r="CI20" s="4918"/>
      <c r="CJ20" s="4918"/>
      <c r="CK20" s="4918"/>
      <c r="CL20" s="4918"/>
      <c r="CM20" s="4919"/>
    </row>
    <row r="21" spans="1:91" ht="15" thickBot="1" x14ac:dyDescent="0.35">
      <c r="A21" s="4935" t="s">
        <v>758</v>
      </c>
      <c r="B21" s="4918"/>
      <c r="C21" s="4918"/>
      <c r="D21" s="4918"/>
      <c r="E21" s="4918"/>
      <c r="F21" s="4918"/>
      <c r="G21" s="4918"/>
      <c r="H21" s="4918"/>
      <c r="I21" s="4918"/>
      <c r="J21" s="4918"/>
      <c r="K21" s="4918"/>
      <c r="L21" s="4918"/>
      <c r="M21" s="4918"/>
      <c r="N21" s="4918"/>
      <c r="O21" s="4918"/>
      <c r="P21" s="4918"/>
      <c r="Q21" s="4918"/>
      <c r="R21" s="4918"/>
      <c r="S21" s="4918"/>
      <c r="T21" s="4918"/>
      <c r="U21" s="4918"/>
      <c r="V21" s="4918"/>
      <c r="W21" s="4918"/>
      <c r="X21" s="4918"/>
      <c r="Y21" s="4918"/>
      <c r="Z21" s="4918"/>
      <c r="AA21" s="4918"/>
      <c r="AB21" s="4918"/>
      <c r="AC21" s="4918"/>
      <c r="AD21" s="4918"/>
      <c r="AE21" s="4918"/>
      <c r="AF21" s="4918"/>
      <c r="AG21" s="4918"/>
      <c r="AH21" s="4918"/>
      <c r="AI21" s="4918"/>
      <c r="AJ21" s="4918"/>
      <c r="AK21" s="4918"/>
      <c r="AL21" s="4918"/>
      <c r="AM21" s="4918"/>
      <c r="AN21" s="4918"/>
      <c r="AO21" s="4918"/>
      <c r="AP21" s="4918"/>
      <c r="AQ21" s="4918"/>
      <c r="AR21" s="4918"/>
      <c r="AS21" s="4918"/>
      <c r="AT21" s="4918"/>
      <c r="AU21" s="4918"/>
      <c r="AV21" s="4918"/>
      <c r="AW21" s="4918"/>
      <c r="AX21" s="4918"/>
      <c r="AY21" s="4918"/>
      <c r="AZ21" s="4918"/>
      <c r="BA21" s="4918"/>
      <c r="BB21" s="4918"/>
      <c r="BC21" s="4918"/>
      <c r="BD21" s="4918"/>
      <c r="BE21" s="4918"/>
      <c r="BF21" s="4918"/>
      <c r="BG21" s="4918"/>
      <c r="BH21" s="4918"/>
      <c r="BI21" s="4918"/>
      <c r="BJ21" s="4918"/>
      <c r="BK21" s="4918"/>
      <c r="BL21" s="4918"/>
      <c r="BM21" s="4918"/>
      <c r="BN21" s="4918"/>
      <c r="BO21" s="4918"/>
      <c r="BP21" s="4918"/>
      <c r="BQ21" s="4918"/>
      <c r="BR21" s="4918"/>
      <c r="BS21" s="4918"/>
      <c r="BT21" s="4918"/>
      <c r="BU21" s="4918"/>
      <c r="BV21" s="4918"/>
      <c r="BW21" s="4918"/>
      <c r="BX21" s="4918"/>
      <c r="BY21" s="4920"/>
      <c r="BZ21" s="4918"/>
      <c r="CA21" s="4918"/>
      <c r="CB21" s="4918"/>
      <c r="CC21" s="4918"/>
      <c r="CD21" s="4918"/>
      <c r="CE21" s="4918"/>
      <c r="CF21" s="4918"/>
      <c r="CG21" s="4918"/>
      <c r="CH21" s="4918"/>
      <c r="CI21" s="4918"/>
      <c r="CJ21" s="4918"/>
      <c r="CK21" s="4918"/>
      <c r="CL21" s="4918"/>
      <c r="CM21" s="4919"/>
    </row>
    <row r="22" spans="1:91" ht="15" thickBot="1" x14ac:dyDescent="0.35">
      <c r="A22" s="4935" t="s">
        <v>759</v>
      </c>
      <c r="B22" s="4918"/>
      <c r="C22" s="4918"/>
      <c r="D22" s="4918"/>
      <c r="E22" s="4918"/>
      <c r="F22" s="4918"/>
      <c r="G22" s="4918"/>
      <c r="H22" s="4918"/>
      <c r="I22" s="4918"/>
      <c r="J22" s="4918"/>
      <c r="K22" s="4918"/>
      <c r="L22" s="4918"/>
      <c r="M22" s="4918"/>
      <c r="N22" s="4918"/>
      <c r="O22" s="4918"/>
      <c r="P22" s="4918"/>
      <c r="Q22" s="4918"/>
      <c r="R22" s="4918"/>
      <c r="S22" s="4918"/>
      <c r="T22" s="4918"/>
      <c r="U22" s="4918"/>
      <c r="V22" s="4918"/>
      <c r="W22" s="4918"/>
      <c r="X22" s="4918"/>
      <c r="Y22" s="4918"/>
      <c r="Z22" s="4918"/>
      <c r="AA22" s="4918"/>
      <c r="AB22" s="4918"/>
      <c r="AC22" s="4918"/>
      <c r="AD22" s="4918"/>
      <c r="AE22" s="4918"/>
      <c r="AF22" s="4918"/>
      <c r="AG22" s="4918"/>
      <c r="AH22" s="4918"/>
      <c r="AI22" s="4918"/>
      <c r="AJ22" s="4918"/>
      <c r="AK22" s="4918"/>
      <c r="AL22" s="4918"/>
      <c r="AM22" s="4918"/>
      <c r="AN22" s="4918"/>
      <c r="AO22" s="4918"/>
      <c r="AP22" s="4918"/>
      <c r="AQ22" s="4918"/>
      <c r="AR22" s="4918"/>
      <c r="AS22" s="4918"/>
      <c r="AT22" s="4918"/>
      <c r="AU22" s="4918"/>
      <c r="AV22" s="4918"/>
      <c r="AW22" s="4918"/>
      <c r="AX22" s="4918"/>
      <c r="AY22" s="4918"/>
      <c r="AZ22" s="4918"/>
      <c r="BA22" s="4918"/>
      <c r="BB22" s="4918"/>
      <c r="BC22" s="4918"/>
      <c r="BD22" s="4918"/>
      <c r="BE22" s="4918"/>
      <c r="BF22" s="4918"/>
      <c r="BG22" s="4918"/>
      <c r="BH22" s="4918"/>
      <c r="BI22" s="4918"/>
      <c r="BJ22" s="4918"/>
      <c r="BK22" s="4918"/>
      <c r="BL22" s="4918"/>
      <c r="BM22" s="4918"/>
      <c r="BN22" s="4918"/>
      <c r="BO22" s="4918"/>
      <c r="BP22" s="4918"/>
      <c r="BQ22" s="4918"/>
      <c r="BR22" s="4918"/>
      <c r="BS22" s="4918"/>
      <c r="BT22" s="4918"/>
      <c r="BU22" s="4918"/>
      <c r="BV22" s="4918"/>
      <c r="BW22" s="4918"/>
      <c r="BX22" s="4918"/>
      <c r="BY22" s="4918"/>
      <c r="BZ22" s="4918"/>
      <c r="CA22" s="4918"/>
      <c r="CB22" s="4918"/>
      <c r="CC22" s="4918"/>
      <c r="CD22" s="4920"/>
      <c r="CE22" s="4918"/>
      <c r="CF22" s="4918"/>
      <c r="CG22" s="4918"/>
      <c r="CH22" s="4918"/>
      <c r="CI22" s="4918"/>
      <c r="CJ22" s="4918"/>
      <c r="CK22" s="4918"/>
      <c r="CL22" s="4918"/>
      <c r="CM22" s="4919"/>
    </row>
    <row r="23" spans="1:91" ht="15" thickBot="1" x14ac:dyDescent="0.35">
      <c r="A23" s="4935" t="s">
        <v>760</v>
      </c>
      <c r="B23" s="4921"/>
      <c r="C23" s="4921"/>
      <c r="D23" s="4921"/>
      <c r="E23" s="4921"/>
      <c r="F23" s="4921"/>
      <c r="G23" s="4921"/>
      <c r="H23" s="4921"/>
      <c r="I23" s="4921"/>
      <c r="J23" s="4921"/>
      <c r="K23" s="4921"/>
      <c r="L23" s="4921"/>
      <c r="M23" s="4921"/>
      <c r="N23" s="4921"/>
      <c r="O23" s="4921"/>
      <c r="P23" s="4921"/>
      <c r="Q23" s="4921"/>
      <c r="R23" s="4921"/>
      <c r="S23" s="4921"/>
      <c r="T23" s="4921"/>
      <c r="U23" s="4921"/>
      <c r="V23" s="4921"/>
      <c r="W23" s="4921"/>
      <c r="X23" s="4921"/>
      <c r="Y23" s="4921"/>
      <c r="Z23" s="4921"/>
      <c r="AA23" s="4921"/>
      <c r="AB23" s="4921"/>
      <c r="AC23" s="4921"/>
      <c r="AD23" s="4921"/>
      <c r="AE23" s="4921"/>
      <c r="AF23" s="4921"/>
      <c r="AG23" s="4921"/>
      <c r="AH23" s="4921"/>
      <c r="AI23" s="4921"/>
      <c r="AJ23" s="4921"/>
      <c r="AK23" s="4921"/>
      <c r="AL23" s="4921"/>
      <c r="AM23" s="4921"/>
      <c r="AN23" s="4921"/>
      <c r="AO23" s="4921"/>
      <c r="AP23" s="4921"/>
      <c r="AQ23" s="4921"/>
      <c r="AR23" s="4921"/>
      <c r="AS23" s="4921"/>
      <c r="AT23" s="4921"/>
      <c r="AU23" s="4921"/>
      <c r="AV23" s="4921"/>
      <c r="AW23" s="4921"/>
      <c r="AX23" s="4921"/>
      <c r="AY23" s="4921"/>
      <c r="AZ23" s="4921"/>
      <c r="BA23" s="4921"/>
      <c r="BB23" s="4921"/>
      <c r="BC23" s="4921"/>
      <c r="BD23" s="4921"/>
      <c r="BE23" s="4921"/>
      <c r="BF23" s="4921"/>
      <c r="BG23" s="4921"/>
      <c r="BH23" s="4921"/>
      <c r="BI23" s="4921"/>
      <c r="BJ23" s="4921"/>
      <c r="BK23" s="4921"/>
      <c r="BL23" s="4921"/>
      <c r="BM23" s="4921"/>
      <c r="BN23" s="4921"/>
      <c r="BO23" s="4921"/>
      <c r="BP23" s="4921"/>
      <c r="BQ23" s="4921"/>
      <c r="BR23" s="4921"/>
      <c r="BS23" s="4921"/>
      <c r="BT23" s="4921"/>
      <c r="BU23" s="4921"/>
      <c r="BV23" s="4921"/>
      <c r="BW23" s="4921"/>
      <c r="BX23" s="4921"/>
      <c r="BY23" s="4921"/>
      <c r="BZ23" s="4921"/>
      <c r="CA23" s="4921"/>
      <c r="CB23" s="4921"/>
      <c r="CC23" s="4921"/>
      <c r="CD23" s="4921"/>
      <c r="CE23" s="4921"/>
      <c r="CF23" s="4921"/>
      <c r="CG23" s="4921"/>
      <c r="CH23" s="4921"/>
      <c r="CI23" s="4931"/>
      <c r="CJ23" s="4921"/>
      <c r="CK23" s="4921"/>
      <c r="CL23" s="4921"/>
      <c r="CM23" s="4922"/>
    </row>
    <row r="24" spans="1:91" x14ac:dyDescent="0.3">
      <c r="A24" s="4918"/>
      <c r="B24" s="4918"/>
      <c r="C24" s="4918"/>
      <c r="D24" s="4918"/>
      <c r="E24" s="4918"/>
      <c r="F24" s="4918"/>
      <c r="G24" s="4918"/>
      <c r="H24" s="4918"/>
      <c r="I24" s="4918"/>
      <c r="J24" s="4918"/>
      <c r="K24" s="4918"/>
      <c r="L24" s="4918"/>
      <c r="M24" s="4918"/>
      <c r="N24" s="4918"/>
      <c r="O24" s="4918"/>
      <c r="P24" s="4918"/>
      <c r="Q24" s="4918"/>
      <c r="R24" s="4918"/>
      <c r="S24" s="4918"/>
      <c r="T24" s="4918"/>
      <c r="U24" s="4918"/>
      <c r="V24" s="4918"/>
      <c r="W24" s="4918"/>
      <c r="X24" s="4918"/>
      <c r="Y24" s="4918"/>
      <c r="Z24" s="4918"/>
      <c r="AA24" s="4918"/>
      <c r="AB24" s="4918"/>
      <c r="AC24" s="4918"/>
      <c r="AD24" s="4918"/>
      <c r="AE24" s="4918"/>
      <c r="AF24" s="4918"/>
      <c r="AG24" s="4918"/>
      <c r="AH24" s="4918"/>
      <c r="AI24" s="4918"/>
      <c r="AJ24" s="4918"/>
      <c r="AK24" s="4918"/>
      <c r="AL24" s="4918"/>
      <c r="AM24" s="4918"/>
      <c r="AN24" s="4918"/>
      <c r="AO24" s="4918"/>
      <c r="AP24" s="4918"/>
      <c r="AQ24" s="4918"/>
      <c r="AR24" s="4918"/>
      <c r="AS24" s="4918"/>
      <c r="AT24" s="4918"/>
      <c r="AU24" s="4918"/>
      <c r="AV24" s="4918"/>
      <c r="AW24" s="4918"/>
      <c r="AX24" s="4918"/>
      <c r="AY24" s="4918"/>
      <c r="AZ24" s="4918"/>
      <c r="BA24" s="4918"/>
      <c r="BB24" s="4918"/>
      <c r="BC24" s="4918"/>
      <c r="BD24" s="4918"/>
      <c r="BE24" s="4918"/>
      <c r="BF24" s="4918"/>
      <c r="BG24" s="4918"/>
      <c r="BH24" s="4918"/>
      <c r="BI24" s="4918"/>
      <c r="BJ24" s="4918"/>
      <c r="BK24" s="4918"/>
      <c r="BL24" s="4918"/>
      <c r="BM24" s="4918"/>
      <c r="BN24" s="4918"/>
      <c r="BO24" s="4918"/>
      <c r="BP24" s="4918"/>
      <c r="BQ24" s="4918"/>
      <c r="BR24" s="4918"/>
      <c r="BS24" s="4918"/>
      <c r="BT24" s="4918"/>
      <c r="BU24" s="4918"/>
      <c r="BV24" s="4918"/>
      <c r="BW24" s="4918"/>
      <c r="BX24" s="4918"/>
      <c r="BY24" s="4918"/>
      <c r="BZ24" s="4918"/>
      <c r="CA24" s="4918"/>
      <c r="CB24" s="4918"/>
      <c r="CC24" s="4918"/>
      <c r="CD24" s="4918"/>
      <c r="CE24" s="4918"/>
      <c r="CF24" s="4918"/>
      <c r="CG24" s="4918"/>
      <c r="CH24" s="4918"/>
      <c r="CI24" s="4918"/>
      <c r="CJ24" s="4918"/>
      <c r="CK24" s="4918"/>
      <c r="CL24" s="4918"/>
      <c r="CM24" s="4918"/>
    </row>
    <row r="25" spans="1:91" x14ac:dyDescent="0.3">
      <c r="A25" s="4933" t="s">
        <v>761</v>
      </c>
      <c r="B25" s="4918"/>
    </row>
    <row r="26" spans="1:91" ht="187.2" x14ac:dyDescent="0.3">
      <c r="A26" s="4934" t="s">
        <v>762</v>
      </c>
      <c r="B26" s="4918"/>
    </row>
  </sheetData>
  <mergeCells count="18">
    <mergeCell ref="BJ1:BN1"/>
    <mergeCell ref="B1:F1"/>
    <mergeCell ref="G1:K1"/>
    <mergeCell ref="L1:P1"/>
    <mergeCell ref="Q1:U1"/>
    <mergeCell ref="V1:Z1"/>
    <mergeCell ref="AA1:AE1"/>
    <mergeCell ref="AF1:AJ1"/>
    <mergeCell ref="AK1:AO1"/>
    <mergeCell ref="AP1:AT1"/>
    <mergeCell ref="AU1:AY1"/>
    <mergeCell ref="AZ1:BD1"/>
    <mergeCell ref="BE1:BI1"/>
    <mergeCell ref="BO1:BS1"/>
    <mergeCell ref="BT1:BX1"/>
    <mergeCell ref="BY1:CC1"/>
    <mergeCell ref="CD1:CH1"/>
    <mergeCell ref="CI1:CM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PJ237"/>
  <sheetViews>
    <sheetView zoomScaleNormal="100" workbookViewId="0">
      <pane xSplit="2" ySplit="5" topLeftCell="AOR6" activePane="bottomRight" state="frozen"/>
      <selection activeCell="R36" sqref="R36"/>
      <selection pane="topRight" activeCell="R36" sqref="R36"/>
      <selection pane="bottomLeft" activeCell="R36" sqref="R36"/>
      <selection pane="bottomRight" activeCell="APJ4" sqref="APJ4"/>
    </sheetView>
  </sheetViews>
  <sheetFormatPr defaultColWidth="9.109375" defaultRowHeight="10.199999999999999" x14ac:dyDescent="0.2"/>
  <cols>
    <col min="1" max="1" width="19.33203125" style="1352" bestFit="1" customWidth="1"/>
    <col min="2" max="2" width="8.88671875" style="1352" customWidth="1"/>
    <col min="3" max="3" width="11.44140625" style="1352" customWidth="1"/>
    <col min="4" max="10" width="8.109375" style="1352" customWidth="1"/>
    <col min="11" max="13" width="9.109375" style="1352" customWidth="1"/>
    <col min="14" max="22" width="8.109375" style="1352" customWidth="1"/>
    <col min="23" max="28" width="9.109375" style="1352" customWidth="1"/>
    <col min="29" max="29" width="8.109375" style="1352" customWidth="1"/>
    <col min="30" max="32" width="9.109375" style="1352" customWidth="1"/>
    <col min="33" max="34" width="8.109375" style="1352" customWidth="1"/>
    <col min="35" max="37" width="9.109375" style="1352" customWidth="1"/>
    <col min="38" max="38" width="8.109375" style="1352" customWidth="1"/>
    <col min="39" max="41" width="9.109375" style="1352" customWidth="1"/>
    <col min="42" max="42" width="8.109375" style="1352" customWidth="1"/>
    <col min="43" max="46" width="9.109375" style="1352" customWidth="1"/>
    <col min="47" max="47" width="8.109375" style="1352" customWidth="1"/>
    <col min="48" max="50" width="9.109375" style="1352" customWidth="1"/>
    <col min="51" max="51" width="8.109375" style="1352" customWidth="1"/>
    <col min="52" max="56" width="9.109375" style="1352" customWidth="1"/>
    <col min="57" max="59" width="10.109375" style="1352" bestFit="1" customWidth="1"/>
    <col min="60" max="60" width="9.109375" style="1352" bestFit="1" customWidth="1"/>
    <col min="61" max="63" width="10.109375" style="1352" bestFit="1" customWidth="1"/>
    <col min="64" max="64" width="9.109375" style="1352" bestFit="1" customWidth="1"/>
    <col min="65" max="67" width="10.109375" style="1352" bestFit="1" customWidth="1"/>
    <col min="68" max="69" width="8.109375" style="1352" bestFit="1" customWidth="1"/>
    <col min="70" max="72" width="9.109375" style="1352" bestFit="1" customWidth="1"/>
    <col min="73" max="73" width="8.109375" style="1352" bestFit="1" customWidth="1"/>
    <col min="74" max="76" width="9.109375" style="1352" bestFit="1" customWidth="1"/>
    <col min="77" max="77" width="8.109375" style="1352" bestFit="1" customWidth="1"/>
    <col min="78" max="80" width="9.109375" style="1352" bestFit="1" customWidth="1"/>
    <col min="81" max="82" width="8.109375" style="1352" bestFit="1" customWidth="1"/>
    <col min="83" max="85" width="9.109375" style="1352" bestFit="1" customWidth="1"/>
    <col min="86" max="86" width="8.109375" style="1352" bestFit="1" customWidth="1"/>
    <col min="87" max="92" width="9.109375" style="1352" bestFit="1" customWidth="1"/>
    <col min="93" max="94" width="8.109375" style="1352" bestFit="1" customWidth="1"/>
    <col min="95" max="97" width="9.109375" style="1352" bestFit="1" customWidth="1"/>
    <col min="98" max="98" width="8.109375" style="1352" bestFit="1" customWidth="1"/>
    <col min="99" max="101" width="9.109375" style="1352" bestFit="1" customWidth="1"/>
    <col min="102" max="102" width="8.109375" style="1352" bestFit="1" customWidth="1"/>
    <col min="103" max="107" width="9.109375" style="1352" bestFit="1" customWidth="1"/>
    <col min="108" max="110" width="10.109375" style="1352" bestFit="1" customWidth="1"/>
    <col min="111" max="111" width="9.109375" style="1352" bestFit="1" customWidth="1"/>
    <col min="112" max="114" width="10.109375" style="1352" bestFit="1" customWidth="1"/>
    <col min="115" max="115" width="9.109375" style="1352" bestFit="1" customWidth="1"/>
    <col min="116" max="118" width="10.109375" style="1352" bestFit="1" customWidth="1"/>
    <col min="119" max="122" width="8" style="1352" bestFit="1" customWidth="1"/>
    <col min="123" max="131" width="7.109375" style="1352" bestFit="1" customWidth="1"/>
    <col min="132" max="161" width="8" style="1352" bestFit="1" customWidth="1"/>
    <col min="162" max="183" width="8.88671875" style="1352" bestFit="1" customWidth="1"/>
    <col min="184" max="192" width="8" style="1352" bestFit="1" customWidth="1"/>
    <col min="193" max="213" width="8.88671875" style="1352" bestFit="1" customWidth="1"/>
    <col min="214" max="222" width="8" style="1352" bestFit="1" customWidth="1"/>
    <col min="223" max="223" width="8.6640625" style="1352" customWidth="1"/>
    <col min="224" max="228" width="8.6640625" style="1352" bestFit="1" customWidth="1"/>
    <col min="229" max="242" width="8.88671875" style="1352" bestFit="1" customWidth="1"/>
    <col min="243" max="243" width="8.6640625" style="1352" customWidth="1"/>
    <col min="244" max="253" width="9.33203125" style="1352" bestFit="1" customWidth="1"/>
    <col min="254" max="349" width="9.33203125" style="1352" customWidth="1"/>
    <col min="350" max="351" width="9.33203125" style="1352" bestFit="1" customWidth="1"/>
    <col min="352" max="352" width="9.33203125" style="1352" customWidth="1"/>
    <col min="353" max="353" width="9.33203125" style="1352" bestFit="1" customWidth="1"/>
    <col min="354" max="16384" width="9.109375" style="1352"/>
  </cols>
  <sheetData>
    <row r="1" spans="1:1102" x14ac:dyDescent="0.2">
      <c r="A1" s="1352" t="s">
        <v>233</v>
      </c>
    </row>
    <row r="2" spans="1:1102" x14ac:dyDescent="0.2">
      <c r="B2" s="1352" t="s">
        <v>218</v>
      </c>
    </row>
    <row r="3" spans="1:1102" x14ac:dyDescent="0.2">
      <c r="B3" s="1357">
        <v>43467</v>
      </c>
    </row>
    <row r="4" spans="1:1102" x14ac:dyDescent="0.2">
      <c r="C4" s="1352">
        <v>1</v>
      </c>
      <c r="D4" s="1352">
        <v>2</v>
      </c>
      <c r="E4" s="1352">
        <v>3</v>
      </c>
      <c r="F4" s="1352">
        <v>4</v>
      </c>
      <c r="G4" s="1352">
        <v>5</v>
      </c>
      <c r="H4" s="1352">
        <v>6</v>
      </c>
      <c r="I4" s="1352">
        <v>7</v>
      </c>
      <c r="J4" s="1352">
        <v>8</v>
      </c>
      <c r="K4" s="1352">
        <v>9</v>
      </c>
      <c r="L4" s="1352">
        <v>10</v>
      </c>
      <c r="M4" s="1352">
        <v>11</v>
      </c>
      <c r="N4" s="1352">
        <v>12</v>
      </c>
      <c r="O4" s="1352">
        <v>13</v>
      </c>
      <c r="P4" s="1352">
        <v>14</v>
      </c>
      <c r="Q4" s="1352">
        <v>15</v>
      </c>
      <c r="R4" s="1352">
        <v>16</v>
      </c>
      <c r="S4" s="1352">
        <v>17</v>
      </c>
      <c r="T4" s="1352">
        <v>18</v>
      </c>
      <c r="U4" s="1352">
        <v>19</v>
      </c>
      <c r="V4" s="1352">
        <v>20</v>
      </c>
      <c r="W4" s="1352">
        <v>21</v>
      </c>
      <c r="X4" s="1352">
        <v>22</v>
      </c>
      <c r="Y4" s="1352">
        <v>23</v>
      </c>
      <c r="Z4" s="1352">
        <v>24</v>
      </c>
      <c r="AA4" s="1352">
        <v>25</v>
      </c>
      <c r="AB4" s="1352">
        <v>26</v>
      </c>
      <c r="AC4" s="1352">
        <v>27</v>
      </c>
      <c r="AD4" s="1352">
        <v>28</v>
      </c>
      <c r="AE4" s="1352">
        <v>29</v>
      </c>
      <c r="AF4" s="1352">
        <v>30</v>
      </c>
      <c r="AG4" s="1352">
        <v>31</v>
      </c>
      <c r="AH4" s="1352">
        <v>32</v>
      </c>
      <c r="AI4" s="1352">
        <v>33</v>
      </c>
      <c r="AJ4" s="1352">
        <v>34</v>
      </c>
      <c r="AK4" s="1352">
        <v>35</v>
      </c>
      <c r="AL4" s="1352">
        <v>36</v>
      </c>
      <c r="AM4" s="1352">
        <v>37</v>
      </c>
      <c r="AN4" s="1352">
        <v>38</v>
      </c>
      <c r="AO4" s="1352">
        <v>39</v>
      </c>
      <c r="AP4" s="1352">
        <v>40</v>
      </c>
      <c r="AQ4" s="1352">
        <v>41</v>
      </c>
      <c r="AR4" s="1352">
        <v>42</v>
      </c>
      <c r="AS4" s="1352">
        <v>43</v>
      </c>
      <c r="AT4" s="1352">
        <v>44</v>
      </c>
      <c r="AU4" s="1352">
        <v>45</v>
      </c>
      <c r="AV4" s="1352">
        <v>46</v>
      </c>
      <c r="AW4" s="1352">
        <v>47</v>
      </c>
      <c r="AX4" s="1352">
        <v>48</v>
      </c>
      <c r="AY4" s="1352">
        <v>49</v>
      </c>
      <c r="AZ4" s="1352">
        <v>50</v>
      </c>
      <c r="BA4" s="1352">
        <v>51</v>
      </c>
      <c r="BB4" s="1352">
        <v>52</v>
      </c>
      <c r="BC4" s="1352">
        <v>53</v>
      </c>
      <c r="BD4" s="1352">
        <v>54</v>
      </c>
      <c r="BE4" s="1352">
        <v>55</v>
      </c>
      <c r="BF4" s="1352">
        <v>56</v>
      </c>
      <c r="BG4" s="1352">
        <v>57</v>
      </c>
      <c r="BH4" s="1352">
        <v>58</v>
      </c>
      <c r="BI4" s="1352">
        <v>59</v>
      </c>
      <c r="BJ4" s="1352">
        <v>60</v>
      </c>
      <c r="BK4" s="1352">
        <v>61</v>
      </c>
      <c r="BL4" s="1352">
        <v>62</v>
      </c>
      <c r="BM4" s="1352">
        <v>63</v>
      </c>
      <c r="BN4" s="1352">
        <v>64</v>
      </c>
      <c r="BO4" s="1352">
        <v>65</v>
      </c>
      <c r="BP4" s="1352">
        <v>66</v>
      </c>
      <c r="BQ4" s="1352">
        <v>67</v>
      </c>
      <c r="BR4" s="1352">
        <v>68</v>
      </c>
      <c r="BS4" s="1352">
        <v>69</v>
      </c>
      <c r="BT4" s="1352">
        <v>70</v>
      </c>
      <c r="BU4" s="1352">
        <v>71</v>
      </c>
      <c r="BV4" s="1352">
        <v>72</v>
      </c>
      <c r="BW4" s="1352">
        <v>73</v>
      </c>
      <c r="BX4" s="1352">
        <v>74</v>
      </c>
      <c r="BY4" s="1352">
        <v>75</v>
      </c>
      <c r="BZ4" s="1352">
        <v>76</v>
      </c>
      <c r="CA4" s="1352">
        <v>77</v>
      </c>
      <c r="CB4" s="1352">
        <v>78</v>
      </c>
      <c r="CC4" s="1352">
        <v>79</v>
      </c>
      <c r="CD4" s="1352">
        <v>80</v>
      </c>
      <c r="CE4" s="1352">
        <v>81</v>
      </c>
      <c r="CF4" s="1352">
        <v>82</v>
      </c>
      <c r="CG4" s="1352">
        <v>83</v>
      </c>
      <c r="CH4" s="1352">
        <v>84</v>
      </c>
      <c r="CI4" s="1352">
        <v>85</v>
      </c>
      <c r="CJ4" s="1352">
        <v>86</v>
      </c>
      <c r="CK4" s="1352">
        <v>87</v>
      </c>
      <c r="CL4" s="1352">
        <v>88</v>
      </c>
      <c r="CM4" s="1352">
        <v>89</v>
      </c>
      <c r="CN4" s="1352">
        <v>90</v>
      </c>
      <c r="CO4" s="1352">
        <v>91</v>
      </c>
      <c r="CP4" s="1352">
        <v>92</v>
      </c>
      <c r="CQ4" s="1352">
        <v>93</v>
      </c>
      <c r="CR4" s="1352">
        <v>94</v>
      </c>
      <c r="CS4" s="1352">
        <v>95</v>
      </c>
      <c r="CT4" s="1352">
        <v>96</v>
      </c>
      <c r="CU4" s="1352">
        <v>97</v>
      </c>
      <c r="CV4" s="1352">
        <v>98</v>
      </c>
      <c r="CW4" s="1352">
        <v>99</v>
      </c>
      <c r="CX4" s="1352">
        <v>100</v>
      </c>
      <c r="CY4" s="1352">
        <v>101</v>
      </c>
      <c r="CZ4" s="1352">
        <v>102</v>
      </c>
      <c r="DA4" s="1352">
        <v>103</v>
      </c>
      <c r="DB4" s="1352">
        <v>104</v>
      </c>
      <c r="DC4" s="1352">
        <v>105</v>
      </c>
      <c r="DD4" s="1352">
        <v>106</v>
      </c>
      <c r="DE4" s="1352">
        <v>107</v>
      </c>
      <c r="DF4" s="1352">
        <v>108</v>
      </c>
      <c r="DG4" s="1352">
        <v>109</v>
      </c>
      <c r="DH4" s="1352">
        <v>110</v>
      </c>
      <c r="DI4" s="1352">
        <v>111</v>
      </c>
      <c r="DJ4" s="1352">
        <v>112</v>
      </c>
      <c r="DK4" s="1352">
        <v>113</v>
      </c>
      <c r="DL4" s="1352">
        <v>114</v>
      </c>
      <c r="DM4" s="1352">
        <v>115</v>
      </c>
      <c r="DN4" s="1352">
        <v>116</v>
      </c>
      <c r="DO4" s="1352">
        <v>117</v>
      </c>
      <c r="DP4" s="1352">
        <v>118</v>
      </c>
      <c r="DQ4" s="1352">
        <v>119</v>
      </c>
      <c r="DR4" s="1352">
        <v>120</v>
      </c>
      <c r="DS4" s="1352">
        <v>121</v>
      </c>
      <c r="DT4" s="1352">
        <v>122</v>
      </c>
      <c r="DU4" s="1352">
        <v>123</v>
      </c>
      <c r="DV4" s="1352">
        <v>124</v>
      </c>
      <c r="DW4" s="1352">
        <v>125</v>
      </c>
      <c r="DX4" s="1352">
        <v>126</v>
      </c>
      <c r="DY4" s="1352">
        <v>127</v>
      </c>
      <c r="DZ4" s="1352">
        <v>128</v>
      </c>
      <c r="EA4" s="1352">
        <v>129</v>
      </c>
      <c r="EB4" s="1352">
        <v>130</v>
      </c>
      <c r="EC4" s="1352">
        <v>131</v>
      </c>
      <c r="ED4" s="1352">
        <v>132</v>
      </c>
      <c r="EE4" s="1352">
        <v>133</v>
      </c>
      <c r="EF4" s="1352">
        <v>134</v>
      </c>
      <c r="EG4" s="1352">
        <v>135</v>
      </c>
      <c r="EH4" s="1352">
        <v>136</v>
      </c>
      <c r="EI4" s="1352">
        <v>137</v>
      </c>
      <c r="EJ4" s="1352">
        <v>138</v>
      </c>
      <c r="EK4" s="1352">
        <v>139</v>
      </c>
      <c r="EL4" s="1352">
        <v>140</v>
      </c>
      <c r="EM4" s="1352">
        <v>141</v>
      </c>
      <c r="EN4" s="1352">
        <v>142</v>
      </c>
      <c r="EO4" s="1352">
        <v>143</v>
      </c>
      <c r="EP4" s="1352">
        <v>144</v>
      </c>
      <c r="EQ4" s="1352">
        <v>145</v>
      </c>
      <c r="ER4" s="1352">
        <v>146</v>
      </c>
      <c r="ES4" s="1352">
        <v>147</v>
      </c>
      <c r="ET4" s="1352">
        <v>148</v>
      </c>
      <c r="EU4" s="1352">
        <v>149</v>
      </c>
      <c r="EV4" s="1352">
        <v>150</v>
      </c>
      <c r="EW4" s="1352">
        <v>151</v>
      </c>
      <c r="EX4" s="1352">
        <v>152</v>
      </c>
      <c r="EY4" s="1352">
        <v>153</v>
      </c>
      <c r="EZ4" s="1352">
        <v>154</v>
      </c>
      <c r="FA4" s="1352">
        <v>155</v>
      </c>
      <c r="FB4" s="1352">
        <v>156</v>
      </c>
      <c r="FC4" s="1352">
        <v>157</v>
      </c>
      <c r="FD4" s="1352">
        <v>158</v>
      </c>
      <c r="FE4" s="1352">
        <v>159</v>
      </c>
      <c r="FF4" s="1352">
        <v>160</v>
      </c>
      <c r="FG4" s="1352">
        <v>161</v>
      </c>
      <c r="FH4" s="1352">
        <v>162</v>
      </c>
      <c r="FI4" s="1352">
        <v>163</v>
      </c>
      <c r="FJ4" s="1352">
        <v>164</v>
      </c>
      <c r="FK4" s="1352">
        <v>165</v>
      </c>
      <c r="FL4" s="1352">
        <v>166</v>
      </c>
      <c r="FM4" s="1352">
        <v>167</v>
      </c>
      <c r="FN4" s="1352">
        <v>168</v>
      </c>
      <c r="FO4" s="1352">
        <v>169</v>
      </c>
      <c r="FP4" s="1352">
        <v>170</v>
      </c>
      <c r="FQ4" s="1352">
        <v>171</v>
      </c>
      <c r="FR4" s="1352">
        <v>172</v>
      </c>
      <c r="FS4" s="1352">
        <v>173</v>
      </c>
      <c r="FT4" s="1352">
        <v>174</v>
      </c>
      <c r="FU4" s="1352">
        <v>175</v>
      </c>
      <c r="FV4" s="1352">
        <v>176</v>
      </c>
      <c r="FW4" s="1352">
        <v>177</v>
      </c>
      <c r="FX4" s="1352">
        <v>178</v>
      </c>
      <c r="FY4" s="1352">
        <v>179</v>
      </c>
      <c r="FZ4" s="1352">
        <v>180</v>
      </c>
      <c r="GA4" s="1352">
        <v>181</v>
      </c>
      <c r="GB4" s="1352">
        <v>182</v>
      </c>
      <c r="GC4" s="1352">
        <v>183</v>
      </c>
      <c r="GD4" s="1352">
        <v>184</v>
      </c>
      <c r="GE4" s="1352">
        <v>185</v>
      </c>
      <c r="GF4" s="1352">
        <v>186</v>
      </c>
      <c r="GG4" s="1352">
        <v>187</v>
      </c>
      <c r="GH4" s="1352">
        <v>188</v>
      </c>
      <c r="GI4" s="1352">
        <v>189</v>
      </c>
      <c r="GJ4" s="1352">
        <v>190</v>
      </c>
      <c r="GK4" s="1352">
        <v>191</v>
      </c>
      <c r="GL4" s="1352">
        <v>192</v>
      </c>
      <c r="GM4" s="1352">
        <v>193</v>
      </c>
      <c r="GN4" s="1352">
        <v>194</v>
      </c>
      <c r="GO4" s="1352">
        <v>195</v>
      </c>
      <c r="GP4" s="1352">
        <v>196</v>
      </c>
      <c r="GQ4" s="1352">
        <v>197</v>
      </c>
      <c r="GR4" s="1352">
        <v>198</v>
      </c>
      <c r="GS4" s="1352">
        <v>199</v>
      </c>
      <c r="GT4" s="1352">
        <v>200</v>
      </c>
      <c r="GU4" s="1352">
        <v>201</v>
      </c>
      <c r="GV4" s="1352">
        <v>202</v>
      </c>
      <c r="GW4" s="1352">
        <v>203</v>
      </c>
      <c r="GX4" s="1352">
        <v>204</v>
      </c>
      <c r="GY4" s="1352">
        <v>205</v>
      </c>
      <c r="GZ4" s="1352">
        <v>206</v>
      </c>
      <c r="HA4" s="1352">
        <v>207</v>
      </c>
      <c r="HB4" s="1352">
        <v>208</v>
      </c>
      <c r="HC4" s="1352">
        <v>209</v>
      </c>
      <c r="HD4" s="1352">
        <v>210</v>
      </c>
      <c r="HE4" s="1352">
        <v>211</v>
      </c>
      <c r="HF4" s="1352">
        <v>212</v>
      </c>
      <c r="HG4" s="1352">
        <v>213</v>
      </c>
      <c r="HH4" s="1352">
        <v>214</v>
      </c>
      <c r="HI4" s="1352">
        <v>215</v>
      </c>
      <c r="HJ4" s="1352">
        <v>216</v>
      </c>
      <c r="HK4" s="1352">
        <v>217</v>
      </c>
      <c r="HL4" s="1352">
        <v>218</v>
      </c>
      <c r="HM4" s="1352">
        <v>219</v>
      </c>
      <c r="HN4" s="1352">
        <v>220</v>
      </c>
      <c r="HO4" s="1352">
        <v>221</v>
      </c>
      <c r="HP4" s="1352">
        <v>222</v>
      </c>
      <c r="HQ4" s="1352">
        <v>223</v>
      </c>
      <c r="HR4" s="1352">
        <v>224</v>
      </c>
      <c r="HS4" s="1352">
        <v>225</v>
      </c>
      <c r="HT4" s="1352">
        <v>226</v>
      </c>
      <c r="HU4" s="1352">
        <v>227</v>
      </c>
      <c r="HV4" s="1352">
        <v>228</v>
      </c>
      <c r="HW4" s="1352">
        <v>229</v>
      </c>
      <c r="HX4" s="1352">
        <v>230</v>
      </c>
      <c r="HY4" s="1352">
        <v>231</v>
      </c>
      <c r="HZ4" s="1352">
        <v>232</v>
      </c>
      <c r="IA4" s="1352">
        <v>233</v>
      </c>
      <c r="IB4" s="1352">
        <v>234</v>
      </c>
      <c r="IC4" s="1352">
        <v>235</v>
      </c>
      <c r="ID4" s="1352">
        <v>236</v>
      </c>
      <c r="IE4" s="1352">
        <v>237</v>
      </c>
      <c r="IF4" s="1352">
        <v>238</v>
      </c>
      <c r="IG4" s="1352">
        <v>239</v>
      </c>
      <c r="IH4" s="1352">
        <v>240</v>
      </c>
      <c r="II4" s="1352">
        <v>241</v>
      </c>
      <c r="IJ4" s="1352">
        <v>242</v>
      </c>
      <c r="IK4" s="1352">
        <v>243</v>
      </c>
      <c r="IL4" s="1352">
        <v>244</v>
      </c>
      <c r="IM4" s="1352">
        <v>245</v>
      </c>
      <c r="IN4" s="1352">
        <v>246</v>
      </c>
      <c r="IO4" s="1352">
        <v>247</v>
      </c>
      <c r="IP4" s="1352">
        <v>248</v>
      </c>
      <c r="IQ4" s="1352">
        <v>249</v>
      </c>
      <c r="IR4" s="1352">
        <v>250</v>
      </c>
      <c r="IS4" s="1352">
        <v>251</v>
      </c>
      <c r="IT4" s="1352">
        <v>252</v>
      </c>
      <c r="IU4" s="1352">
        <v>253</v>
      </c>
      <c r="IV4" s="1352">
        <v>254</v>
      </c>
      <c r="IW4" s="1352">
        <v>255</v>
      </c>
      <c r="IX4" s="1352">
        <v>256</v>
      </c>
      <c r="IY4" s="1352">
        <v>257</v>
      </c>
      <c r="IZ4" s="1352">
        <v>258</v>
      </c>
      <c r="JA4" s="1352">
        <v>259</v>
      </c>
      <c r="JB4" s="1352">
        <v>260</v>
      </c>
      <c r="JC4" s="1352">
        <v>261</v>
      </c>
      <c r="JD4" s="1352">
        <v>262</v>
      </c>
      <c r="JE4" s="1352">
        <v>263</v>
      </c>
      <c r="JF4" s="1352">
        <v>264</v>
      </c>
      <c r="JG4" s="1352">
        <v>265</v>
      </c>
      <c r="JH4" s="1352">
        <v>266</v>
      </c>
      <c r="JI4" s="1352">
        <v>267</v>
      </c>
      <c r="JJ4" s="1352">
        <v>268</v>
      </c>
      <c r="JK4" s="1352">
        <v>269</v>
      </c>
      <c r="JL4" s="1352">
        <v>270</v>
      </c>
      <c r="JM4" s="1352">
        <v>271</v>
      </c>
      <c r="JN4" s="1352">
        <v>272</v>
      </c>
      <c r="JO4" s="1352">
        <v>273</v>
      </c>
      <c r="JP4" s="1352">
        <v>274</v>
      </c>
      <c r="JQ4" s="1352">
        <v>275</v>
      </c>
      <c r="JR4" s="1352">
        <v>276</v>
      </c>
      <c r="JS4" s="1352">
        <v>277</v>
      </c>
      <c r="JT4" s="1352">
        <v>278</v>
      </c>
      <c r="JU4" s="1352">
        <v>279</v>
      </c>
      <c r="JV4" s="1352">
        <v>280</v>
      </c>
      <c r="JW4" s="1352">
        <v>281</v>
      </c>
      <c r="JX4" s="1352">
        <v>282</v>
      </c>
      <c r="JY4" s="1352">
        <v>283</v>
      </c>
      <c r="JZ4" s="1352">
        <v>284</v>
      </c>
      <c r="KA4" s="1352">
        <v>285</v>
      </c>
      <c r="KB4" s="1352">
        <v>286</v>
      </c>
      <c r="KC4" s="1352">
        <v>287</v>
      </c>
      <c r="KD4" s="1352">
        <v>288</v>
      </c>
      <c r="KE4" s="1352">
        <v>289</v>
      </c>
      <c r="KF4" s="1352">
        <v>290</v>
      </c>
      <c r="KG4" s="1352">
        <v>291</v>
      </c>
      <c r="KH4" s="1352">
        <v>292</v>
      </c>
      <c r="KI4" s="1352">
        <v>293</v>
      </c>
      <c r="KJ4" s="1352">
        <v>294</v>
      </c>
      <c r="KK4" s="1352">
        <v>295</v>
      </c>
      <c r="KL4" s="1352">
        <v>296</v>
      </c>
      <c r="KM4" s="1352">
        <v>297</v>
      </c>
      <c r="KN4" s="1352">
        <v>298</v>
      </c>
      <c r="KO4" s="1352">
        <v>299</v>
      </c>
      <c r="KP4" s="1352">
        <v>300</v>
      </c>
      <c r="KQ4" s="1352">
        <v>301</v>
      </c>
      <c r="KR4" s="1352">
        <v>302</v>
      </c>
      <c r="KS4" s="1352">
        <v>303</v>
      </c>
      <c r="KT4" s="1352">
        <v>304</v>
      </c>
      <c r="KU4" s="1352">
        <v>305</v>
      </c>
      <c r="KV4" s="1352">
        <v>306</v>
      </c>
      <c r="KW4" s="1352">
        <v>307</v>
      </c>
      <c r="KX4" s="1352">
        <v>308</v>
      </c>
      <c r="KY4" s="1352">
        <v>309</v>
      </c>
      <c r="KZ4" s="1352">
        <v>310</v>
      </c>
      <c r="LA4" s="1352">
        <v>311</v>
      </c>
      <c r="LB4" s="1352">
        <v>312</v>
      </c>
      <c r="LC4" s="1352">
        <v>313</v>
      </c>
      <c r="LD4" s="1352">
        <v>314</v>
      </c>
      <c r="LE4" s="1352">
        <v>315</v>
      </c>
      <c r="LF4" s="1352">
        <v>316</v>
      </c>
      <c r="LG4" s="1352">
        <v>317</v>
      </c>
      <c r="LH4" s="1352">
        <v>318</v>
      </c>
      <c r="LI4" s="1352">
        <v>319</v>
      </c>
      <c r="LJ4" s="1352">
        <v>320</v>
      </c>
      <c r="LK4" s="1352">
        <v>321</v>
      </c>
      <c r="LL4" s="1352">
        <v>322</v>
      </c>
      <c r="LM4" s="1352">
        <v>323</v>
      </c>
      <c r="LN4" s="1352">
        <v>324</v>
      </c>
      <c r="LO4" s="1352">
        <v>325</v>
      </c>
      <c r="LP4" s="1352">
        <v>326</v>
      </c>
      <c r="LQ4" s="1352">
        <v>327</v>
      </c>
      <c r="LR4" s="1352">
        <v>328</v>
      </c>
      <c r="LS4" s="1352">
        <v>329</v>
      </c>
      <c r="LT4" s="1352">
        <v>330</v>
      </c>
      <c r="LU4" s="1352">
        <v>331</v>
      </c>
      <c r="LV4" s="1352">
        <v>332</v>
      </c>
      <c r="LW4" s="1352">
        <v>333</v>
      </c>
      <c r="LX4" s="1352">
        <v>334</v>
      </c>
      <c r="LY4" s="1352">
        <v>335</v>
      </c>
      <c r="LZ4" s="1352">
        <v>336</v>
      </c>
      <c r="MA4" s="1352">
        <v>337</v>
      </c>
      <c r="MB4" s="1352">
        <v>338</v>
      </c>
      <c r="MC4" s="1352">
        <v>339</v>
      </c>
      <c r="MD4" s="1352">
        <v>340</v>
      </c>
      <c r="ME4" s="1352">
        <v>341</v>
      </c>
      <c r="MF4" s="1352">
        <v>342</v>
      </c>
      <c r="MG4" s="1352">
        <v>343</v>
      </c>
      <c r="MH4" s="1352">
        <v>344</v>
      </c>
      <c r="MI4" s="1352">
        <v>345</v>
      </c>
      <c r="MJ4" s="1352">
        <v>346</v>
      </c>
      <c r="MK4" s="1352">
        <v>347</v>
      </c>
      <c r="ML4" s="1352">
        <v>348</v>
      </c>
      <c r="MM4" s="1352">
        <v>349</v>
      </c>
      <c r="MN4" s="1352">
        <v>350</v>
      </c>
      <c r="MO4" s="1352">
        <v>351</v>
      </c>
      <c r="MP4" s="1352">
        <v>352</v>
      </c>
      <c r="MQ4" s="1352">
        <v>353</v>
      </c>
      <c r="MR4" s="1352">
        <v>354</v>
      </c>
      <c r="MS4" s="1352">
        <v>355</v>
      </c>
      <c r="MT4" s="1352">
        <v>356</v>
      </c>
      <c r="MU4" s="1352">
        <v>357</v>
      </c>
      <c r="MV4" s="1352">
        <v>358</v>
      </c>
      <c r="MW4" s="1352">
        <v>359</v>
      </c>
      <c r="MX4" s="1352">
        <v>360</v>
      </c>
      <c r="MY4" s="1352">
        <v>361</v>
      </c>
      <c r="MZ4" s="1352">
        <v>362</v>
      </c>
      <c r="NA4" s="1352">
        <v>363</v>
      </c>
      <c r="NB4" s="1352">
        <v>364</v>
      </c>
      <c r="NC4" s="1352">
        <v>1</v>
      </c>
      <c r="ND4" s="1352">
        <f t="shared" ref="ND4:OI4" si="0">NC4+1</f>
        <v>2</v>
      </c>
      <c r="NE4" s="1352">
        <f t="shared" si="0"/>
        <v>3</v>
      </c>
      <c r="NF4" s="1352">
        <f t="shared" si="0"/>
        <v>4</v>
      </c>
      <c r="NG4" s="1352">
        <f t="shared" si="0"/>
        <v>5</v>
      </c>
      <c r="NH4" s="1352">
        <f t="shared" si="0"/>
        <v>6</v>
      </c>
      <c r="NI4" s="1352">
        <f t="shared" si="0"/>
        <v>7</v>
      </c>
      <c r="NJ4" s="1352">
        <f t="shared" si="0"/>
        <v>8</v>
      </c>
      <c r="NK4" s="1352">
        <f t="shared" si="0"/>
        <v>9</v>
      </c>
      <c r="NL4" s="1352">
        <f t="shared" si="0"/>
        <v>10</v>
      </c>
      <c r="NM4" s="1352">
        <f t="shared" si="0"/>
        <v>11</v>
      </c>
      <c r="NN4" s="1352">
        <f t="shared" si="0"/>
        <v>12</v>
      </c>
      <c r="NO4" s="1352">
        <f t="shared" si="0"/>
        <v>13</v>
      </c>
      <c r="NP4" s="1352">
        <f t="shared" si="0"/>
        <v>14</v>
      </c>
      <c r="NQ4" s="1352">
        <f t="shared" si="0"/>
        <v>15</v>
      </c>
      <c r="NR4" s="1352">
        <f t="shared" si="0"/>
        <v>16</v>
      </c>
      <c r="NS4" s="1352">
        <f t="shared" si="0"/>
        <v>17</v>
      </c>
      <c r="NT4" s="1352">
        <f t="shared" si="0"/>
        <v>18</v>
      </c>
      <c r="NU4" s="1352">
        <f t="shared" si="0"/>
        <v>19</v>
      </c>
      <c r="NV4" s="1352">
        <f t="shared" si="0"/>
        <v>20</v>
      </c>
      <c r="NW4" s="1352">
        <f t="shared" si="0"/>
        <v>21</v>
      </c>
      <c r="NX4" s="1352">
        <f t="shared" si="0"/>
        <v>22</v>
      </c>
      <c r="NY4" s="1352">
        <f t="shared" si="0"/>
        <v>23</v>
      </c>
      <c r="NZ4" s="1352">
        <f t="shared" si="0"/>
        <v>24</v>
      </c>
      <c r="OA4" s="1352">
        <f t="shared" si="0"/>
        <v>25</v>
      </c>
      <c r="OB4" s="1352">
        <f t="shared" si="0"/>
        <v>26</v>
      </c>
      <c r="OC4" s="1352">
        <f t="shared" si="0"/>
        <v>27</v>
      </c>
      <c r="OD4" s="1352">
        <f t="shared" si="0"/>
        <v>28</v>
      </c>
      <c r="OE4" s="1352">
        <f t="shared" si="0"/>
        <v>29</v>
      </c>
      <c r="OF4" s="1352">
        <f t="shared" si="0"/>
        <v>30</v>
      </c>
      <c r="OG4" s="1352">
        <f t="shared" si="0"/>
        <v>31</v>
      </c>
      <c r="OH4" s="1352">
        <f t="shared" si="0"/>
        <v>32</v>
      </c>
      <c r="OI4" s="1352">
        <f t="shared" si="0"/>
        <v>33</v>
      </c>
      <c r="OJ4" s="1352">
        <f t="shared" ref="OJ4:PO4" si="1">OI4+1</f>
        <v>34</v>
      </c>
      <c r="OK4" s="1352">
        <f t="shared" si="1"/>
        <v>35</v>
      </c>
      <c r="OL4" s="1352">
        <f t="shared" si="1"/>
        <v>36</v>
      </c>
      <c r="OM4" s="1352">
        <f t="shared" si="1"/>
        <v>37</v>
      </c>
      <c r="ON4" s="1352">
        <f t="shared" si="1"/>
        <v>38</v>
      </c>
      <c r="OO4" s="1352">
        <f t="shared" si="1"/>
        <v>39</v>
      </c>
      <c r="OP4" s="1352">
        <f t="shared" si="1"/>
        <v>40</v>
      </c>
      <c r="OQ4" s="1352">
        <f t="shared" si="1"/>
        <v>41</v>
      </c>
      <c r="OR4" s="1352">
        <f t="shared" si="1"/>
        <v>42</v>
      </c>
      <c r="OS4" s="1352">
        <f t="shared" si="1"/>
        <v>43</v>
      </c>
      <c r="OT4" s="1352">
        <f t="shared" si="1"/>
        <v>44</v>
      </c>
      <c r="OU4" s="1352">
        <f t="shared" si="1"/>
        <v>45</v>
      </c>
      <c r="OV4" s="1352">
        <f t="shared" si="1"/>
        <v>46</v>
      </c>
      <c r="OW4" s="1352">
        <f t="shared" si="1"/>
        <v>47</v>
      </c>
      <c r="OX4" s="1352">
        <f t="shared" si="1"/>
        <v>48</v>
      </c>
      <c r="OY4" s="1352">
        <f t="shared" si="1"/>
        <v>49</v>
      </c>
      <c r="OZ4" s="1352">
        <f t="shared" si="1"/>
        <v>50</v>
      </c>
      <c r="PA4" s="1352">
        <f t="shared" si="1"/>
        <v>51</v>
      </c>
      <c r="PB4" s="1352">
        <f t="shared" si="1"/>
        <v>52</v>
      </c>
      <c r="PC4" s="1352">
        <f t="shared" si="1"/>
        <v>53</v>
      </c>
      <c r="PD4" s="1352">
        <f t="shared" si="1"/>
        <v>54</v>
      </c>
      <c r="PE4" s="1352">
        <f t="shared" si="1"/>
        <v>55</v>
      </c>
      <c r="PF4" s="1352">
        <f t="shared" si="1"/>
        <v>56</v>
      </c>
      <c r="PG4" s="1352">
        <f t="shared" si="1"/>
        <v>57</v>
      </c>
      <c r="PH4" s="1352">
        <f t="shared" si="1"/>
        <v>58</v>
      </c>
      <c r="PI4" s="1352">
        <f t="shared" si="1"/>
        <v>59</v>
      </c>
      <c r="PJ4" s="1352">
        <f t="shared" si="1"/>
        <v>60</v>
      </c>
      <c r="PK4" s="1352">
        <f t="shared" si="1"/>
        <v>61</v>
      </c>
      <c r="PL4" s="1352">
        <f t="shared" si="1"/>
        <v>62</v>
      </c>
      <c r="PM4" s="1352">
        <f t="shared" si="1"/>
        <v>63</v>
      </c>
      <c r="PN4" s="1352">
        <f t="shared" si="1"/>
        <v>64</v>
      </c>
      <c r="PO4" s="1352">
        <f t="shared" si="1"/>
        <v>65</v>
      </c>
      <c r="PP4" s="1352">
        <f t="shared" ref="PP4:QN4" si="2">PO4+1</f>
        <v>66</v>
      </c>
      <c r="PQ4" s="1352">
        <f t="shared" si="2"/>
        <v>67</v>
      </c>
      <c r="PR4" s="1352">
        <f t="shared" si="2"/>
        <v>68</v>
      </c>
      <c r="PS4" s="1352">
        <f t="shared" si="2"/>
        <v>69</v>
      </c>
      <c r="PT4" s="1352">
        <f t="shared" si="2"/>
        <v>70</v>
      </c>
      <c r="PU4" s="1352">
        <f t="shared" si="2"/>
        <v>71</v>
      </c>
      <c r="PV4" s="1352">
        <f t="shared" si="2"/>
        <v>72</v>
      </c>
      <c r="PW4" s="1352">
        <f t="shared" si="2"/>
        <v>73</v>
      </c>
      <c r="PX4" s="1352">
        <f t="shared" si="2"/>
        <v>74</v>
      </c>
      <c r="PY4" s="1352">
        <f t="shared" si="2"/>
        <v>75</v>
      </c>
      <c r="PZ4" s="1352">
        <f t="shared" si="2"/>
        <v>76</v>
      </c>
      <c r="QA4" s="1352">
        <f t="shared" si="2"/>
        <v>77</v>
      </c>
      <c r="QB4" s="1352">
        <f t="shared" si="2"/>
        <v>78</v>
      </c>
      <c r="QC4" s="1352">
        <f t="shared" si="2"/>
        <v>79</v>
      </c>
      <c r="QD4" s="1352">
        <f t="shared" si="2"/>
        <v>80</v>
      </c>
      <c r="QE4" s="1352">
        <f t="shared" si="2"/>
        <v>81</v>
      </c>
      <c r="QF4" s="1352">
        <f t="shared" si="2"/>
        <v>82</v>
      </c>
      <c r="QG4" s="1352">
        <f t="shared" si="2"/>
        <v>83</v>
      </c>
      <c r="QH4" s="1352">
        <f t="shared" si="2"/>
        <v>84</v>
      </c>
      <c r="QI4" s="1352">
        <f t="shared" si="2"/>
        <v>85</v>
      </c>
      <c r="QJ4" s="1352">
        <f t="shared" si="2"/>
        <v>86</v>
      </c>
      <c r="QK4" s="1352">
        <f t="shared" si="2"/>
        <v>87</v>
      </c>
      <c r="QL4" s="1352">
        <f t="shared" si="2"/>
        <v>88</v>
      </c>
      <c r="QM4" s="1352">
        <f t="shared" si="2"/>
        <v>89</v>
      </c>
      <c r="QN4" s="1352">
        <f t="shared" si="2"/>
        <v>90</v>
      </c>
      <c r="QO4" s="1352">
        <f t="shared" ref="QO4:QO5" si="3">QN4+1</f>
        <v>91</v>
      </c>
      <c r="QP4" s="1352">
        <f t="shared" ref="QP4:QP5" si="4">QO4+1</f>
        <v>92</v>
      </c>
      <c r="QQ4" s="1352">
        <f t="shared" ref="QQ4:QQ5" si="5">QP4+1</f>
        <v>93</v>
      </c>
      <c r="QR4" s="1352">
        <f t="shared" ref="QR4:QR5" si="6">QQ4+1</f>
        <v>94</v>
      </c>
      <c r="QS4" s="1352">
        <f t="shared" ref="QS4:QS5" si="7">QR4+1</f>
        <v>95</v>
      </c>
      <c r="QT4" s="1352">
        <f t="shared" ref="QT4:QT5" si="8">QS4+1</f>
        <v>96</v>
      </c>
      <c r="QU4" s="1352">
        <f t="shared" ref="QU4:QU5" si="9">QT4+1</f>
        <v>97</v>
      </c>
      <c r="QV4" s="1352">
        <f t="shared" ref="QV4:QV5" si="10">QU4+1</f>
        <v>98</v>
      </c>
      <c r="QW4" s="1352">
        <f t="shared" ref="QW4:QW5" si="11">QV4+1</f>
        <v>99</v>
      </c>
      <c r="QX4" s="1352">
        <f t="shared" ref="QX4:QX5" si="12">QW4+1</f>
        <v>100</v>
      </c>
      <c r="QY4" s="1352">
        <f t="shared" ref="QY4:QY5" si="13">QX4+1</f>
        <v>101</v>
      </c>
      <c r="QZ4" s="1352">
        <f t="shared" ref="QZ4:QZ5" si="14">QY4+1</f>
        <v>102</v>
      </c>
      <c r="RA4" s="1352">
        <f t="shared" ref="RA4:RA5" si="15">QZ4+1</f>
        <v>103</v>
      </c>
      <c r="RB4" s="1352">
        <f t="shared" ref="RB4:RB5" si="16">RA4+1</f>
        <v>104</v>
      </c>
      <c r="RC4" s="1352">
        <f t="shared" ref="RC4:RC5" si="17">RB4+1</f>
        <v>105</v>
      </c>
      <c r="RD4" s="1352">
        <f t="shared" ref="RD4:RD5" si="18">RC4+1</f>
        <v>106</v>
      </c>
      <c r="RE4" s="1352">
        <f t="shared" ref="RE4:RE5" si="19">RD4+1</f>
        <v>107</v>
      </c>
      <c r="RF4" s="1352">
        <f t="shared" ref="RF4:RF5" si="20">RE4+1</f>
        <v>108</v>
      </c>
      <c r="RG4" s="1352">
        <f t="shared" ref="RG4:RG5" si="21">RF4+1</f>
        <v>109</v>
      </c>
      <c r="RH4" s="1352">
        <f t="shared" ref="RH4:RH5" si="22">RG4+1</f>
        <v>110</v>
      </c>
      <c r="RI4" s="1352">
        <f t="shared" ref="RI4:RI5" si="23">RH4+1</f>
        <v>111</v>
      </c>
      <c r="RJ4" s="1352">
        <f t="shared" ref="RJ4:RJ5" si="24">RI4+1</f>
        <v>112</v>
      </c>
      <c r="RK4" s="1352">
        <f t="shared" ref="RK4:RK5" si="25">RJ4+1</f>
        <v>113</v>
      </c>
      <c r="RL4" s="1352">
        <f t="shared" ref="RL4:RL5" si="26">RK4+1</f>
        <v>114</v>
      </c>
      <c r="RM4" s="1352">
        <f t="shared" ref="RM4:RM5" si="27">RL4+1</f>
        <v>115</v>
      </c>
      <c r="RN4" s="1352">
        <f t="shared" ref="RN4:RN5" si="28">RM4+1</f>
        <v>116</v>
      </c>
      <c r="RO4" s="1352">
        <f t="shared" ref="RO4:RO5" si="29">RN4+1</f>
        <v>117</v>
      </c>
      <c r="RP4" s="1352">
        <f t="shared" ref="RP4:RP5" si="30">RO4+1</f>
        <v>118</v>
      </c>
      <c r="RQ4" s="1352">
        <f t="shared" ref="RQ4:RQ5" si="31">RP4+1</f>
        <v>119</v>
      </c>
      <c r="RR4" s="1352">
        <f t="shared" ref="RR4:RR5" si="32">RQ4+1</f>
        <v>120</v>
      </c>
      <c r="RS4" s="1352">
        <f t="shared" ref="RS4:RS5" si="33">RR4+1</f>
        <v>121</v>
      </c>
      <c r="RT4" s="1352">
        <f t="shared" ref="RT4:RT5" si="34">RS4+1</f>
        <v>122</v>
      </c>
      <c r="RU4" s="1352">
        <f t="shared" ref="RU4:RU5" si="35">RT4+1</f>
        <v>123</v>
      </c>
      <c r="RV4" s="1352">
        <f t="shared" ref="RV4:RV5" si="36">RU4+1</f>
        <v>124</v>
      </c>
      <c r="RW4" s="1352">
        <f t="shared" ref="RW4:RW5" si="37">RV4+1</f>
        <v>125</v>
      </c>
      <c r="RX4" s="1352">
        <f t="shared" ref="RX4:RX5" si="38">RW4+1</f>
        <v>126</v>
      </c>
      <c r="RY4" s="1352">
        <f t="shared" ref="RY4:RY5" si="39">RX4+1</f>
        <v>127</v>
      </c>
      <c r="RZ4" s="1352">
        <f t="shared" ref="RZ4:RZ5" si="40">RY4+1</f>
        <v>128</v>
      </c>
      <c r="SA4" s="1352">
        <f t="shared" ref="SA4:SA5" si="41">RZ4+1</f>
        <v>129</v>
      </c>
      <c r="SB4" s="1352">
        <f t="shared" ref="SB4:SB5" si="42">SA4+1</f>
        <v>130</v>
      </c>
      <c r="SC4" s="1352">
        <f t="shared" ref="SC4:SC5" si="43">SB4+1</f>
        <v>131</v>
      </c>
      <c r="SD4" s="1352">
        <f t="shared" ref="SD4:SD5" si="44">SC4+1</f>
        <v>132</v>
      </c>
      <c r="SE4" s="1352">
        <f t="shared" ref="SE4:SE5" si="45">SD4+1</f>
        <v>133</v>
      </c>
      <c r="SF4" s="1352">
        <f t="shared" ref="SF4:SF5" si="46">SE4+1</f>
        <v>134</v>
      </c>
      <c r="SG4" s="1352">
        <f t="shared" ref="SG4:SG5" si="47">SF4+1</f>
        <v>135</v>
      </c>
      <c r="SH4" s="1352">
        <f t="shared" ref="SH4:SH5" si="48">SG4+1</f>
        <v>136</v>
      </c>
      <c r="SI4" s="1352">
        <f t="shared" ref="SI4:SI5" si="49">SH4+1</f>
        <v>137</v>
      </c>
      <c r="SJ4" s="1352">
        <f t="shared" ref="SJ4:SJ5" si="50">SI4+1</f>
        <v>138</v>
      </c>
      <c r="SK4" s="1352">
        <f t="shared" ref="SK4:SK5" si="51">SJ4+1</f>
        <v>139</v>
      </c>
      <c r="SL4" s="1352">
        <f t="shared" ref="SL4:SL5" si="52">SK4+1</f>
        <v>140</v>
      </c>
      <c r="SM4" s="1352">
        <f t="shared" ref="SM4:SM5" si="53">SL4+1</f>
        <v>141</v>
      </c>
      <c r="SN4" s="1352">
        <f t="shared" ref="SN4:SN5" si="54">SM4+1</f>
        <v>142</v>
      </c>
      <c r="SO4" s="1352">
        <f t="shared" ref="SO4:SO5" si="55">SN4+1</f>
        <v>143</v>
      </c>
      <c r="SP4" s="1352">
        <f t="shared" ref="SP4:SP5" si="56">SO4+1</f>
        <v>144</v>
      </c>
      <c r="SQ4" s="1352">
        <f t="shared" ref="SQ4:SQ5" si="57">SP4+1</f>
        <v>145</v>
      </c>
      <c r="SR4" s="1352">
        <f t="shared" ref="SR4:SR5" si="58">SQ4+1</f>
        <v>146</v>
      </c>
      <c r="SS4" s="1352">
        <f t="shared" ref="SS4:SS5" si="59">SR4+1</f>
        <v>147</v>
      </c>
      <c r="ST4" s="1352">
        <f t="shared" ref="ST4:ST5" si="60">SS4+1</f>
        <v>148</v>
      </c>
      <c r="SU4" s="1352">
        <f t="shared" ref="SU4:SU5" si="61">ST4+1</f>
        <v>149</v>
      </c>
      <c r="SV4" s="1352">
        <f t="shared" ref="SV4:SV5" si="62">SU4+1</f>
        <v>150</v>
      </c>
      <c r="SW4" s="1352">
        <f t="shared" ref="SW4:SW5" si="63">SV4+1</f>
        <v>151</v>
      </c>
      <c r="SX4" s="1352">
        <f t="shared" ref="SX4:SX5" si="64">SW4+1</f>
        <v>152</v>
      </c>
      <c r="SY4" s="1352">
        <f t="shared" ref="SY4:SY5" si="65">SX4+1</f>
        <v>153</v>
      </c>
      <c r="SZ4" s="1352">
        <f t="shared" ref="SZ4:SZ5" si="66">SY4+1</f>
        <v>154</v>
      </c>
      <c r="TA4" s="1352">
        <f t="shared" ref="TA4:TA5" si="67">SZ4+1</f>
        <v>155</v>
      </c>
      <c r="TB4" s="1352">
        <f t="shared" ref="TB4:TB5" si="68">TA4+1</f>
        <v>156</v>
      </c>
      <c r="TC4" s="1352">
        <f t="shared" ref="TC4:TC5" si="69">TB4+1</f>
        <v>157</v>
      </c>
      <c r="TD4" s="1352">
        <f t="shared" ref="TD4:TD5" si="70">TC4+1</f>
        <v>158</v>
      </c>
      <c r="TE4" s="1352">
        <f t="shared" ref="TE4:TE5" si="71">TD4+1</f>
        <v>159</v>
      </c>
      <c r="TF4" s="1352">
        <f t="shared" ref="TF4:TF5" si="72">TE4+1</f>
        <v>160</v>
      </c>
      <c r="TG4" s="1352">
        <f t="shared" ref="TG4:TG5" si="73">TF4+1</f>
        <v>161</v>
      </c>
      <c r="TH4" s="1352">
        <f t="shared" ref="TH4:TH5" si="74">TG4+1</f>
        <v>162</v>
      </c>
      <c r="TI4" s="1352">
        <f t="shared" ref="TI4:TI5" si="75">TH4+1</f>
        <v>163</v>
      </c>
      <c r="TJ4" s="1352">
        <f t="shared" ref="TJ4:TJ5" si="76">TI4+1</f>
        <v>164</v>
      </c>
      <c r="TK4" s="1352">
        <f t="shared" ref="TK4:TK5" si="77">TJ4+1</f>
        <v>165</v>
      </c>
      <c r="TL4" s="1352">
        <f t="shared" ref="TL4:TL5" si="78">TK4+1</f>
        <v>166</v>
      </c>
      <c r="TM4" s="1352">
        <f t="shared" ref="TM4:TM5" si="79">TL4+1</f>
        <v>167</v>
      </c>
      <c r="TN4" s="1352">
        <f t="shared" ref="TN4:TN5" si="80">TM4+1</f>
        <v>168</v>
      </c>
      <c r="TO4" s="1352">
        <f t="shared" ref="TO4:TO5" si="81">TN4+1</f>
        <v>169</v>
      </c>
      <c r="TP4" s="1352">
        <f t="shared" ref="TP4:TP5" si="82">TO4+1</f>
        <v>170</v>
      </c>
      <c r="TQ4" s="1352">
        <f t="shared" ref="TQ4:TQ5" si="83">TP4+1</f>
        <v>171</v>
      </c>
      <c r="TR4" s="1352">
        <f t="shared" ref="TR4:TR5" si="84">TQ4+1</f>
        <v>172</v>
      </c>
      <c r="TS4" s="1352">
        <f t="shared" ref="TS4:TS5" si="85">TR4+1</f>
        <v>173</v>
      </c>
      <c r="TT4" s="1352">
        <f t="shared" ref="TT4:TT5" si="86">TS4+1</f>
        <v>174</v>
      </c>
      <c r="TU4" s="1352">
        <f t="shared" ref="TU4:TU5" si="87">TT4+1</f>
        <v>175</v>
      </c>
      <c r="TV4" s="1352">
        <f t="shared" ref="TV4:TV5" si="88">TU4+1</f>
        <v>176</v>
      </c>
      <c r="TW4" s="1352">
        <f t="shared" ref="TW4:TW5" si="89">TV4+1</f>
        <v>177</v>
      </c>
      <c r="TX4" s="1352">
        <f t="shared" ref="TX4:TX5" si="90">TW4+1</f>
        <v>178</v>
      </c>
      <c r="TY4" s="1352">
        <f t="shared" ref="TY4:TY5" si="91">TX4+1</f>
        <v>179</v>
      </c>
      <c r="TZ4" s="1352">
        <f t="shared" ref="TZ4:TZ5" si="92">TY4+1</f>
        <v>180</v>
      </c>
      <c r="UA4" s="1352">
        <f t="shared" ref="UA4:UA5" si="93">TZ4+1</f>
        <v>181</v>
      </c>
      <c r="UB4" s="1352">
        <f t="shared" ref="UB4:UB5" si="94">UA4+1</f>
        <v>182</v>
      </c>
      <c r="UC4" s="1352">
        <f t="shared" ref="UC4:UC5" si="95">UB4+1</f>
        <v>183</v>
      </c>
      <c r="UD4" s="1352">
        <f t="shared" ref="UD4:UD5" si="96">UC4+1</f>
        <v>184</v>
      </c>
      <c r="UE4" s="1352">
        <f t="shared" ref="UE4:UE5" si="97">UD4+1</f>
        <v>185</v>
      </c>
      <c r="UF4" s="1352">
        <f t="shared" ref="UF4:UF5" si="98">UE4+1</f>
        <v>186</v>
      </c>
      <c r="UG4" s="1352">
        <f t="shared" ref="UG4:UG5" si="99">UF4+1</f>
        <v>187</v>
      </c>
      <c r="UH4" s="1352">
        <f t="shared" ref="UH4:UH5" si="100">UG4+1</f>
        <v>188</v>
      </c>
      <c r="UI4" s="1352">
        <f t="shared" ref="UI4:UI5" si="101">UH4+1</f>
        <v>189</v>
      </c>
      <c r="UJ4" s="1352">
        <f t="shared" ref="UJ4:UJ5" si="102">UI4+1</f>
        <v>190</v>
      </c>
      <c r="UK4" s="1352">
        <f t="shared" ref="UK4:UK5" si="103">UJ4+1</f>
        <v>191</v>
      </c>
      <c r="UL4" s="1352">
        <f t="shared" ref="UL4:UL5" si="104">UK4+1</f>
        <v>192</v>
      </c>
      <c r="UM4" s="1352">
        <f t="shared" ref="UM4:UM5" si="105">UL4+1</f>
        <v>193</v>
      </c>
      <c r="UN4" s="1352">
        <f t="shared" ref="UN4:UN5" si="106">UM4+1</f>
        <v>194</v>
      </c>
      <c r="UO4" s="1352">
        <f t="shared" ref="UO4:UO5" si="107">UN4+1</f>
        <v>195</v>
      </c>
      <c r="UP4" s="1352">
        <f t="shared" ref="UP4:UP5" si="108">UO4+1</f>
        <v>196</v>
      </c>
      <c r="UQ4" s="1352">
        <f t="shared" ref="UQ4:UQ5" si="109">UP4+1</f>
        <v>197</v>
      </c>
      <c r="UR4" s="1352">
        <f t="shared" ref="UR4:UR5" si="110">UQ4+1</f>
        <v>198</v>
      </c>
      <c r="US4" s="1352">
        <f t="shared" ref="US4:US5" si="111">UR4+1</f>
        <v>199</v>
      </c>
      <c r="UT4" s="1352">
        <f t="shared" ref="UT4:UT5" si="112">US4+1</f>
        <v>200</v>
      </c>
      <c r="UU4" s="1352">
        <f t="shared" ref="UU4:UU5" si="113">UT4+1</f>
        <v>201</v>
      </c>
      <c r="UV4" s="1352">
        <f t="shared" ref="UV4:UV5" si="114">UU4+1</f>
        <v>202</v>
      </c>
      <c r="UW4" s="1352">
        <f t="shared" ref="UW4:UW5" si="115">UV4+1</f>
        <v>203</v>
      </c>
      <c r="UX4" s="1352">
        <f t="shared" ref="UX4:UX5" si="116">UW4+1</f>
        <v>204</v>
      </c>
      <c r="UY4" s="1352">
        <f t="shared" ref="UY4:UY5" si="117">UX4+1</f>
        <v>205</v>
      </c>
      <c r="UZ4" s="1352">
        <f t="shared" ref="UZ4:UZ5" si="118">UY4+1</f>
        <v>206</v>
      </c>
      <c r="VA4" s="1352">
        <f t="shared" ref="VA4:VA5" si="119">UZ4+1</f>
        <v>207</v>
      </c>
      <c r="VB4" s="1352">
        <f t="shared" ref="VB4:VB5" si="120">VA4+1</f>
        <v>208</v>
      </c>
      <c r="VC4" s="1352">
        <f t="shared" ref="VC4:VC5" si="121">VB4+1</f>
        <v>209</v>
      </c>
      <c r="VD4" s="1352">
        <f t="shared" ref="VD4:VD5" si="122">VC4+1</f>
        <v>210</v>
      </c>
      <c r="VE4" s="1352">
        <f t="shared" ref="VE4:VE5" si="123">VD4+1</f>
        <v>211</v>
      </c>
      <c r="VF4" s="1352">
        <f t="shared" ref="VF4:VF5" si="124">VE4+1</f>
        <v>212</v>
      </c>
      <c r="VG4" s="1352">
        <f t="shared" ref="VG4:VG5" si="125">VF4+1</f>
        <v>213</v>
      </c>
      <c r="VH4" s="1352">
        <f t="shared" ref="VH4:VH5" si="126">VG4+1</f>
        <v>214</v>
      </c>
      <c r="VI4" s="1352">
        <f t="shared" ref="VI4:VI5" si="127">VH4+1</f>
        <v>215</v>
      </c>
      <c r="VJ4" s="1352">
        <f t="shared" ref="VJ4:VJ5" si="128">VI4+1</f>
        <v>216</v>
      </c>
      <c r="VK4" s="1352">
        <f t="shared" ref="VK4:VK5" si="129">VJ4+1</f>
        <v>217</v>
      </c>
      <c r="VL4" s="1352">
        <f t="shared" ref="VL4:VL5" si="130">VK4+1</f>
        <v>218</v>
      </c>
      <c r="VM4" s="1352">
        <f t="shared" ref="VM4:VM5" si="131">VL4+1</f>
        <v>219</v>
      </c>
      <c r="VN4" s="1352">
        <f t="shared" ref="VN4:VN5" si="132">VM4+1</f>
        <v>220</v>
      </c>
      <c r="VO4" s="1352">
        <f t="shared" ref="VO4:VO5" si="133">VN4+1</f>
        <v>221</v>
      </c>
      <c r="VP4" s="1352">
        <f t="shared" ref="VP4:VP5" si="134">VO4+1</f>
        <v>222</v>
      </c>
      <c r="VQ4" s="1352">
        <f t="shared" ref="VQ4:VQ5" si="135">VP4+1</f>
        <v>223</v>
      </c>
      <c r="VR4" s="1352">
        <f t="shared" ref="VR4:VR5" si="136">VQ4+1</f>
        <v>224</v>
      </c>
      <c r="VS4" s="1352">
        <f t="shared" ref="VS4:VS5" si="137">VR4+1</f>
        <v>225</v>
      </c>
      <c r="VT4" s="1352">
        <f t="shared" ref="VT4:VT5" si="138">VS4+1</f>
        <v>226</v>
      </c>
      <c r="VU4" s="1352">
        <f t="shared" ref="VU4:VU5" si="139">VT4+1</f>
        <v>227</v>
      </c>
      <c r="VV4" s="1352">
        <f t="shared" ref="VV4:VV5" si="140">VU4+1</f>
        <v>228</v>
      </c>
      <c r="VW4" s="1352">
        <f t="shared" ref="VW4:VW5" si="141">VV4+1</f>
        <v>229</v>
      </c>
      <c r="VX4" s="1352">
        <f t="shared" ref="VX4:VX5" si="142">VW4+1</f>
        <v>230</v>
      </c>
      <c r="VY4" s="1352">
        <f t="shared" ref="VY4:VY5" si="143">VX4+1</f>
        <v>231</v>
      </c>
      <c r="VZ4" s="1352">
        <f t="shared" ref="VZ4:VZ5" si="144">VY4+1</f>
        <v>232</v>
      </c>
      <c r="WA4" s="1352">
        <f t="shared" ref="WA4:WA5" si="145">VZ4+1</f>
        <v>233</v>
      </c>
      <c r="WB4" s="1352">
        <f t="shared" ref="WB4:WB5" si="146">WA4+1</f>
        <v>234</v>
      </c>
      <c r="WC4" s="1352">
        <f t="shared" ref="WC4:WC5" si="147">WB4+1</f>
        <v>235</v>
      </c>
      <c r="WD4" s="1352">
        <f t="shared" ref="WD4:WD5" si="148">WC4+1</f>
        <v>236</v>
      </c>
      <c r="WE4" s="1352">
        <f t="shared" ref="WE4:WE5" si="149">WD4+1</f>
        <v>237</v>
      </c>
      <c r="WF4" s="1352">
        <f t="shared" ref="WF4:WF5" si="150">WE4+1</f>
        <v>238</v>
      </c>
      <c r="WG4" s="1352">
        <f t="shared" ref="WG4:WG5" si="151">WF4+1</f>
        <v>239</v>
      </c>
      <c r="WH4" s="1352">
        <f t="shared" ref="WH4:WH5" si="152">WG4+1</f>
        <v>240</v>
      </c>
      <c r="WI4" s="1352">
        <f t="shared" ref="WI4:WI5" si="153">WH4+1</f>
        <v>241</v>
      </c>
      <c r="WJ4" s="1352">
        <f t="shared" ref="WJ4:WJ5" si="154">WI4+1</f>
        <v>242</v>
      </c>
      <c r="WK4" s="1352">
        <f t="shared" ref="WK4:WK5" si="155">WJ4+1</f>
        <v>243</v>
      </c>
      <c r="WL4" s="1352">
        <f t="shared" ref="WL4:WL5" si="156">WK4+1</f>
        <v>244</v>
      </c>
      <c r="WM4" s="1352">
        <f t="shared" ref="WM4:WM5" si="157">WL4+1</f>
        <v>245</v>
      </c>
      <c r="WN4" s="1352">
        <f t="shared" ref="WN4:WN5" si="158">WM4+1</f>
        <v>246</v>
      </c>
      <c r="WO4" s="1352">
        <f t="shared" ref="WO4:WO5" si="159">WN4+1</f>
        <v>247</v>
      </c>
      <c r="WP4" s="1352">
        <f t="shared" ref="WP4:WP5" si="160">WO4+1</f>
        <v>248</v>
      </c>
      <c r="WQ4" s="1352">
        <f t="shared" ref="WQ4:WQ5" si="161">WP4+1</f>
        <v>249</v>
      </c>
      <c r="WR4" s="1352">
        <f t="shared" ref="WR4:WR5" si="162">WQ4+1</f>
        <v>250</v>
      </c>
      <c r="WS4" s="1352">
        <f t="shared" ref="WS4:WS5" si="163">WR4+1</f>
        <v>251</v>
      </c>
      <c r="WT4" s="1352">
        <f t="shared" ref="WT4:WT5" si="164">WS4+1</f>
        <v>252</v>
      </c>
      <c r="WU4" s="1352">
        <f t="shared" ref="WU4:WU5" si="165">WT4+1</f>
        <v>253</v>
      </c>
      <c r="WV4" s="1352">
        <f t="shared" ref="WV4:WV5" si="166">WU4+1</f>
        <v>254</v>
      </c>
      <c r="WW4" s="1352">
        <f t="shared" ref="WW4:WW5" si="167">WV4+1</f>
        <v>255</v>
      </c>
      <c r="WX4" s="1352">
        <f t="shared" ref="WX4:WX5" si="168">WW4+1</f>
        <v>256</v>
      </c>
      <c r="WY4" s="1352">
        <f t="shared" ref="WY4:WY5" si="169">WX4+1</f>
        <v>257</v>
      </c>
      <c r="WZ4" s="1352">
        <f t="shared" ref="WZ4:WZ5" si="170">WY4+1</f>
        <v>258</v>
      </c>
      <c r="XA4" s="1352">
        <f t="shared" ref="XA4:XA5" si="171">WZ4+1</f>
        <v>259</v>
      </c>
      <c r="XB4" s="1352">
        <f t="shared" ref="XB4:XB5" si="172">XA4+1</f>
        <v>260</v>
      </c>
      <c r="XC4" s="1352">
        <f t="shared" ref="XC4:XC5" si="173">XB4+1</f>
        <v>261</v>
      </c>
      <c r="XD4" s="1352">
        <f t="shared" ref="XD4:XD5" si="174">XC4+1</f>
        <v>262</v>
      </c>
      <c r="XE4" s="1352">
        <f t="shared" ref="XE4:XE5" si="175">XD4+1</f>
        <v>263</v>
      </c>
      <c r="XF4" s="1352">
        <f t="shared" ref="XF4:XF5" si="176">XE4+1</f>
        <v>264</v>
      </c>
      <c r="XG4" s="1352">
        <f t="shared" ref="XG4:XG5" si="177">XF4+1</f>
        <v>265</v>
      </c>
      <c r="XH4" s="1352">
        <f t="shared" ref="XH4:XH5" si="178">XG4+1</f>
        <v>266</v>
      </c>
      <c r="XI4" s="1352">
        <f t="shared" ref="XI4:XI5" si="179">XH4+1</f>
        <v>267</v>
      </c>
      <c r="XJ4" s="1352">
        <f t="shared" ref="XJ4:XJ5" si="180">XI4+1</f>
        <v>268</v>
      </c>
      <c r="XK4" s="1352">
        <f t="shared" ref="XK4:XK5" si="181">XJ4+1</f>
        <v>269</v>
      </c>
      <c r="XL4" s="1352">
        <f t="shared" ref="XL4:XL5" si="182">XK4+1</f>
        <v>270</v>
      </c>
      <c r="XM4" s="1352">
        <f t="shared" ref="XM4:XM5" si="183">XL4+1</f>
        <v>271</v>
      </c>
      <c r="XN4" s="1352">
        <f t="shared" ref="XN4:XN5" si="184">XM4+1</f>
        <v>272</v>
      </c>
      <c r="XO4" s="1352">
        <f t="shared" ref="XO4:XO5" si="185">XN4+1</f>
        <v>273</v>
      </c>
      <c r="XP4" s="1352">
        <f t="shared" ref="XP4:XP5" si="186">XO4+1</f>
        <v>274</v>
      </c>
      <c r="XQ4" s="1352">
        <f t="shared" ref="XQ4:XQ5" si="187">XP4+1</f>
        <v>275</v>
      </c>
      <c r="XR4" s="1352">
        <f t="shared" ref="XR4:XR5" si="188">XQ4+1</f>
        <v>276</v>
      </c>
      <c r="XS4" s="1352">
        <f t="shared" ref="XS4:XS5" si="189">XR4+1</f>
        <v>277</v>
      </c>
      <c r="XT4" s="1352">
        <f t="shared" ref="XT4:XT5" si="190">XS4+1</f>
        <v>278</v>
      </c>
      <c r="XU4" s="1352">
        <f t="shared" ref="XU4:XU5" si="191">XT4+1</f>
        <v>279</v>
      </c>
      <c r="XV4" s="1352">
        <f t="shared" ref="XV4:XV5" si="192">XU4+1</f>
        <v>280</v>
      </c>
      <c r="XW4" s="1352">
        <f t="shared" ref="XW4:XW5" si="193">XV4+1</f>
        <v>281</v>
      </c>
      <c r="XX4" s="1352">
        <f t="shared" ref="XX4:XX5" si="194">XW4+1</f>
        <v>282</v>
      </c>
      <c r="XY4" s="1352">
        <f t="shared" ref="XY4:XY5" si="195">XX4+1</f>
        <v>283</v>
      </c>
      <c r="XZ4" s="1352">
        <f t="shared" ref="XZ4:XZ5" si="196">XY4+1</f>
        <v>284</v>
      </c>
      <c r="YA4" s="1352">
        <f t="shared" ref="YA4:YA5" si="197">XZ4+1</f>
        <v>285</v>
      </c>
      <c r="YB4" s="1352">
        <f t="shared" ref="YB4:YB5" si="198">YA4+1</f>
        <v>286</v>
      </c>
      <c r="YC4" s="1352">
        <f t="shared" ref="YC4:YC5" si="199">YB4+1</f>
        <v>287</v>
      </c>
      <c r="YD4" s="1352">
        <f t="shared" ref="YD4:YD5" si="200">YC4+1</f>
        <v>288</v>
      </c>
      <c r="YE4" s="1352">
        <f t="shared" ref="YE4:YE5" si="201">YD4+1</f>
        <v>289</v>
      </c>
      <c r="YF4" s="1352">
        <f t="shared" ref="YF4:YF5" si="202">YE4+1</f>
        <v>290</v>
      </c>
      <c r="YG4" s="1352">
        <f t="shared" ref="YG4:YG5" si="203">YF4+1</f>
        <v>291</v>
      </c>
      <c r="YH4" s="1352">
        <f t="shared" ref="YH4:YH5" si="204">YG4+1</f>
        <v>292</v>
      </c>
      <c r="YI4" s="1352">
        <f t="shared" ref="YI4:YI5" si="205">YH4+1</f>
        <v>293</v>
      </c>
      <c r="YJ4" s="1352">
        <f t="shared" ref="YJ4:YJ5" si="206">YI4+1</f>
        <v>294</v>
      </c>
      <c r="YK4" s="1352">
        <f t="shared" ref="YK4:YK5" si="207">YJ4+1</f>
        <v>295</v>
      </c>
      <c r="YL4" s="1352">
        <f t="shared" ref="YL4:YL5" si="208">YK4+1</f>
        <v>296</v>
      </c>
      <c r="YM4" s="1352">
        <f t="shared" ref="YM4:YM5" si="209">YL4+1</f>
        <v>297</v>
      </c>
      <c r="YN4" s="1352">
        <f t="shared" ref="YN4:YN5" si="210">YM4+1</f>
        <v>298</v>
      </c>
      <c r="YO4" s="1352">
        <f t="shared" ref="YO4:YO5" si="211">YN4+1</f>
        <v>299</v>
      </c>
      <c r="YP4" s="1352">
        <f t="shared" ref="YP4:YP5" si="212">YO4+1</f>
        <v>300</v>
      </c>
      <c r="YQ4" s="1352">
        <f t="shared" ref="YQ4:YQ5" si="213">YP4+1</f>
        <v>301</v>
      </c>
      <c r="YR4" s="1352">
        <f t="shared" ref="YR4:YR5" si="214">YQ4+1</f>
        <v>302</v>
      </c>
      <c r="YS4" s="1352">
        <f t="shared" ref="YS4:YS5" si="215">YR4+1</f>
        <v>303</v>
      </c>
      <c r="YT4" s="1352">
        <f t="shared" ref="YT4:YT5" si="216">YS4+1</f>
        <v>304</v>
      </c>
      <c r="YU4" s="1352">
        <f t="shared" ref="YU4:YU5" si="217">YT4+1</f>
        <v>305</v>
      </c>
      <c r="YV4" s="1352">
        <f t="shared" ref="YV4:YV5" si="218">YU4+1</f>
        <v>306</v>
      </c>
      <c r="YW4" s="1352">
        <f t="shared" ref="YW4:YW5" si="219">YV4+1</f>
        <v>307</v>
      </c>
      <c r="YX4" s="1352">
        <f t="shared" ref="YX4:YX5" si="220">YW4+1</f>
        <v>308</v>
      </c>
      <c r="YY4" s="1352">
        <f t="shared" ref="YY4:YY5" si="221">YX4+1</f>
        <v>309</v>
      </c>
      <c r="YZ4" s="1352">
        <f t="shared" ref="YZ4:YZ5" si="222">YY4+1</f>
        <v>310</v>
      </c>
      <c r="ZA4" s="1352">
        <f t="shared" ref="ZA4:ZA5" si="223">YZ4+1</f>
        <v>311</v>
      </c>
      <c r="ZB4" s="1352">
        <f t="shared" ref="ZB4:ZB5" si="224">ZA4+1</f>
        <v>312</v>
      </c>
      <c r="ZC4" s="1352">
        <f t="shared" ref="ZC4:ZC5" si="225">ZB4+1</f>
        <v>313</v>
      </c>
      <c r="ZD4" s="1352">
        <f t="shared" ref="ZD4:ZD5" si="226">ZC4+1</f>
        <v>314</v>
      </c>
      <c r="ZE4" s="1352">
        <f t="shared" ref="ZE4:ZE5" si="227">ZD4+1</f>
        <v>315</v>
      </c>
      <c r="ZF4" s="1352">
        <f t="shared" ref="ZF4:ZF5" si="228">ZE4+1</f>
        <v>316</v>
      </c>
      <c r="ZG4" s="1352">
        <f t="shared" ref="ZG4:ZG5" si="229">ZF4+1</f>
        <v>317</v>
      </c>
      <c r="ZH4" s="1352">
        <f t="shared" ref="ZH4:ZH5" si="230">ZG4+1</f>
        <v>318</v>
      </c>
      <c r="ZI4" s="1352">
        <f t="shared" ref="ZI4:ZI5" si="231">ZH4+1</f>
        <v>319</v>
      </c>
      <c r="ZJ4" s="1352">
        <f t="shared" ref="ZJ4:ZJ5" si="232">ZI4+1</f>
        <v>320</v>
      </c>
      <c r="ZK4" s="1352">
        <f t="shared" ref="ZK4:ZK5" si="233">ZJ4+1</f>
        <v>321</v>
      </c>
      <c r="ZL4" s="1352">
        <f t="shared" ref="ZL4:ZL5" si="234">ZK4+1</f>
        <v>322</v>
      </c>
      <c r="ZM4" s="1352">
        <f t="shared" ref="ZM4:ZM5" si="235">ZL4+1</f>
        <v>323</v>
      </c>
      <c r="ZN4" s="1352">
        <f t="shared" ref="ZN4:ZN5" si="236">ZM4+1</f>
        <v>324</v>
      </c>
      <c r="ZO4" s="1352">
        <f t="shared" ref="ZO4:ZO5" si="237">ZN4+1</f>
        <v>325</v>
      </c>
      <c r="ZP4" s="1352">
        <f t="shared" ref="ZP4:ZP5" si="238">ZO4+1</f>
        <v>326</v>
      </c>
      <c r="ZQ4" s="1352">
        <f t="shared" ref="ZQ4:ZQ5" si="239">ZP4+1</f>
        <v>327</v>
      </c>
      <c r="ZR4" s="1352">
        <f t="shared" ref="ZR4:ZR5" si="240">ZQ4+1</f>
        <v>328</v>
      </c>
      <c r="ZS4" s="1352">
        <f t="shared" ref="ZS4:ZS5" si="241">ZR4+1</f>
        <v>329</v>
      </c>
      <c r="ZT4" s="1352">
        <f t="shared" ref="ZT4:ZT5" si="242">ZS4+1</f>
        <v>330</v>
      </c>
      <c r="ZU4" s="1352">
        <f t="shared" ref="ZU4:ZU5" si="243">ZT4+1</f>
        <v>331</v>
      </c>
      <c r="ZV4" s="1352">
        <f t="shared" ref="ZV4:ZV5" si="244">ZU4+1</f>
        <v>332</v>
      </c>
      <c r="ZW4" s="1352">
        <f t="shared" ref="ZW4:ZW5" si="245">ZV4+1</f>
        <v>333</v>
      </c>
      <c r="ZX4" s="1352">
        <f t="shared" ref="ZX4:ZX5" si="246">ZW4+1</f>
        <v>334</v>
      </c>
      <c r="ZY4" s="1352">
        <f t="shared" ref="ZY4:ZY5" si="247">ZX4+1</f>
        <v>335</v>
      </c>
      <c r="ZZ4" s="1352">
        <f t="shared" ref="ZZ4:ZZ5" si="248">ZY4+1</f>
        <v>336</v>
      </c>
      <c r="AAA4" s="1352">
        <f t="shared" ref="AAA4:AAA5" si="249">ZZ4+1</f>
        <v>337</v>
      </c>
      <c r="AAB4" s="1352">
        <f t="shared" ref="AAB4:AAB5" si="250">AAA4+1</f>
        <v>338</v>
      </c>
      <c r="AAC4" s="1352">
        <f t="shared" ref="AAC4:AAC5" si="251">AAB4+1</f>
        <v>339</v>
      </c>
      <c r="AAD4" s="1352">
        <f t="shared" ref="AAD4:AAD5" si="252">AAC4+1</f>
        <v>340</v>
      </c>
      <c r="AAE4" s="1352">
        <f t="shared" ref="AAE4:AAE5" si="253">AAD4+1</f>
        <v>341</v>
      </c>
      <c r="AAF4" s="1352">
        <f t="shared" ref="AAF4:AAF5" si="254">AAE4+1</f>
        <v>342</v>
      </c>
      <c r="AAG4" s="1352">
        <f t="shared" ref="AAG4:AAG5" si="255">AAF4+1</f>
        <v>343</v>
      </c>
      <c r="AAH4" s="1352">
        <f t="shared" ref="AAH4:AAH5" si="256">AAG4+1</f>
        <v>344</v>
      </c>
      <c r="AAI4" s="1352">
        <f t="shared" ref="AAI4:AAI5" si="257">AAH4+1</f>
        <v>345</v>
      </c>
      <c r="AAJ4" s="1352">
        <f t="shared" ref="AAJ4:AAJ5" si="258">AAI4+1</f>
        <v>346</v>
      </c>
      <c r="AAK4" s="1352">
        <f t="shared" ref="AAK4:AAK5" si="259">AAJ4+1</f>
        <v>347</v>
      </c>
      <c r="AAL4" s="1352">
        <f t="shared" ref="AAL4:AAL5" si="260">AAK4+1</f>
        <v>348</v>
      </c>
      <c r="AAM4" s="1352">
        <f t="shared" ref="AAM4:AAM5" si="261">AAL4+1</f>
        <v>349</v>
      </c>
      <c r="AAN4" s="1352">
        <f t="shared" ref="AAN4:AAN5" si="262">AAM4+1</f>
        <v>350</v>
      </c>
      <c r="AAO4" s="1352">
        <f t="shared" ref="AAO4:AAO5" si="263">AAN4+1</f>
        <v>351</v>
      </c>
      <c r="AAP4" s="1352">
        <f t="shared" ref="AAP4:AAP5" si="264">AAO4+1</f>
        <v>352</v>
      </c>
      <c r="AAQ4" s="1352">
        <f t="shared" ref="AAQ4:AAQ5" si="265">AAP4+1</f>
        <v>353</v>
      </c>
      <c r="AAR4" s="1352">
        <f t="shared" ref="AAR4:AAR5" si="266">AAQ4+1</f>
        <v>354</v>
      </c>
      <c r="AAS4" s="1352">
        <f t="shared" ref="AAS4:AAS5" si="267">AAR4+1</f>
        <v>355</v>
      </c>
      <c r="AAT4" s="1352">
        <f t="shared" ref="AAT4:AAT5" si="268">AAS4+1</f>
        <v>356</v>
      </c>
      <c r="AAU4" s="1352">
        <f t="shared" ref="AAU4:AAU5" si="269">AAT4+1</f>
        <v>357</v>
      </c>
      <c r="AAV4" s="1352">
        <f t="shared" ref="AAV4:AAV5" si="270">AAU4+1</f>
        <v>358</v>
      </c>
      <c r="AAW4" s="1352">
        <f t="shared" ref="AAW4:AAW5" si="271">AAV4+1</f>
        <v>359</v>
      </c>
      <c r="AAX4" s="1352">
        <f t="shared" ref="AAX4:AAX5" si="272">AAW4+1</f>
        <v>360</v>
      </c>
      <c r="AAY4" s="1352">
        <f t="shared" ref="AAY4:AAY5" si="273">AAX4+1</f>
        <v>361</v>
      </c>
      <c r="AAZ4" s="1352">
        <f t="shared" ref="AAZ4:AAZ5" si="274">AAY4+1</f>
        <v>362</v>
      </c>
      <c r="ABA4" s="1352">
        <f t="shared" ref="ABA4:ABA5" si="275">AAZ4+1</f>
        <v>363</v>
      </c>
      <c r="ABB4" s="1352">
        <f t="shared" ref="ABB4:ABB5" si="276">ABA4+1</f>
        <v>364</v>
      </c>
      <c r="ABC4" s="1352">
        <f t="shared" ref="ABC4:ABC5" si="277">ABB4+1</f>
        <v>365</v>
      </c>
      <c r="ABD4" s="1352">
        <f t="shared" ref="ABD4:ABD5" si="278">ABC4+1</f>
        <v>366</v>
      </c>
      <c r="ABE4" s="1352">
        <f t="shared" ref="ABE4:ABE5" si="279">ABD4+1</f>
        <v>367</v>
      </c>
      <c r="ABF4" s="1352">
        <f t="shared" ref="ABF4:ABF5" si="280">ABE4+1</f>
        <v>368</v>
      </c>
      <c r="ABG4" s="1352">
        <f t="shared" ref="ABG4:ABG5" si="281">ABF4+1</f>
        <v>369</v>
      </c>
      <c r="ABH4" s="1352">
        <f t="shared" ref="ABH4:ABH5" si="282">ABG4+1</f>
        <v>370</v>
      </c>
      <c r="ABI4" s="1352">
        <f t="shared" ref="ABI4:ABI5" si="283">ABH4+1</f>
        <v>371</v>
      </c>
      <c r="ABJ4" s="1352">
        <f t="shared" ref="ABJ4:ABJ5" si="284">ABI4+1</f>
        <v>372</v>
      </c>
      <c r="ABK4" s="1352">
        <f t="shared" ref="ABK4:ABK5" si="285">ABJ4+1</f>
        <v>373</v>
      </c>
      <c r="ABL4" s="1352">
        <f t="shared" ref="ABL4:ABL5" si="286">ABK4+1</f>
        <v>374</v>
      </c>
      <c r="ABM4" s="1352">
        <f t="shared" ref="ABM4:ABM5" si="287">ABL4+1</f>
        <v>375</v>
      </c>
      <c r="ABN4" s="1352">
        <f t="shared" ref="ABN4:ABN5" si="288">ABM4+1</f>
        <v>376</v>
      </c>
      <c r="ABO4" s="1352">
        <f t="shared" ref="ABO4:ABO5" si="289">ABN4+1</f>
        <v>377</v>
      </c>
      <c r="ABP4" s="1352">
        <f t="shared" ref="ABP4:ABP5" si="290">ABO4+1</f>
        <v>378</v>
      </c>
      <c r="ABQ4" s="1352">
        <f t="shared" ref="ABQ4:ABQ5" si="291">ABP4+1</f>
        <v>379</v>
      </c>
      <c r="ABR4" s="1352">
        <f t="shared" ref="ABR4:ABR5" si="292">ABQ4+1</f>
        <v>380</v>
      </c>
      <c r="ABS4" s="1352">
        <f t="shared" ref="ABS4:ABS5" si="293">ABR4+1</f>
        <v>381</v>
      </c>
      <c r="ABT4" s="1352">
        <f t="shared" ref="ABT4:ABT5" si="294">ABS4+1</f>
        <v>382</v>
      </c>
      <c r="ABU4" s="1352">
        <f t="shared" ref="ABU4:ABU5" si="295">ABT4+1</f>
        <v>383</v>
      </c>
      <c r="ABV4" s="1352">
        <f t="shared" ref="ABV4:ABV5" si="296">ABU4+1</f>
        <v>384</v>
      </c>
      <c r="ABW4" s="1352">
        <f t="shared" ref="ABW4:ABW5" si="297">ABV4+1</f>
        <v>385</v>
      </c>
      <c r="ABX4" s="1352">
        <f t="shared" ref="ABX4:ABX5" si="298">ABW4+1</f>
        <v>386</v>
      </c>
      <c r="ABY4" s="1352">
        <f t="shared" ref="ABY4:ABY5" si="299">ABX4+1</f>
        <v>387</v>
      </c>
      <c r="ABZ4" s="1352">
        <f t="shared" ref="ABZ4:ABZ5" si="300">ABY4+1</f>
        <v>388</v>
      </c>
      <c r="ACA4" s="1352">
        <f t="shared" ref="ACA4:ACA5" si="301">ABZ4+1</f>
        <v>389</v>
      </c>
      <c r="ACB4" s="1352">
        <f t="shared" ref="ACB4:ACB5" si="302">ACA4+1</f>
        <v>390</v>
      </c>
      <c r="ACC4" s="1352">
        <f t="shared" ref="ACC4:ACC5" si="303">ACB4+1</f>
        <v>391</v>
      </c>
      <c r="ACD4" s="1352">
        <f t="shared" ref="ACD4:ACD5" si="304">ACC4+1</f>
        <v>392</v>
      </c>
      <c r="ACE4" s="1352">
        <f t="shared" ref="ACE4:ACE5" si="305">ACD4+1</f>
        <v>393</v>
      </c>
      <c r="ACF4" s="1352">
        <f t="shared" ref="ACF4:ACF5" si="306">ACE4+1</f>
        <v>394</v>
      </c>
      <c r="ACG4" s="1352">
        <f t="shared" ref="ACG4:ACG5" si="307">ACF4+1</f>
        <v>395</v>
      </c>
      <c r="ACH4" s="1352">
        <f t="shared" ref="ACH4:ACH5" si="308">ACG4+1</f>
        <v>396</v>
      </c>
      <c r="ACI4" s="1352">
        <f t="shared" ref="ACI4:ACI5" si="309">ACH4+1</f>
        <v>397</v>
      </c>
      <c r="ACJ4" s="1352">
        <f t="shared" ref="ACJ4:ACJ5" si="310">ACI4+1</f>
        <v>398</v>
      </c>
      <c r="ACK4" s="1352">
        <f t="shared" ref="ACK4:ACK5" si="311">ACJ4+1</f>
        <v>399</v>
      </c>
      <c r="ACL4" s="1352">
        <f t="shared" ref="ACL4:ACL5" si="312">ACK4+1</f>
        <v>400</v>
      </c>
      <c r="ACM4" s="1352">
        <f t="shared" ref="ACM4:ACM5" si="313">ACL4+1</f>
        <v>401</v>
      </c>
      <c r="ACN4" s="1352">
        <f t="shared" ref="ACN4:ACN5" si="314">ACM4+1</f>
        <v>402</v>
      </c>
      <c r="ACO4" s="1352">
        <f t="shared" ref="ACO4:ACO5" si="315">ACN4+1</f>
        <v>403</v>
      </c>
      <c r="ACP4" s="1352">
        <f t="shared" ref="ACP4:ACP5" si="316">ACO4+1</f>
        <v>404</v>
      </c>
      <c r="ACQ4" s="1352">
        <f t="shared" ref="ACQ4:ACQ5" si="317">ACP4+1</f>
        <v>405</v>
      </c>
      <c r="ACR4" s="1352">
        <f t="shared" ref="ACR4:ACR5" si="318">ACQ4+1</f>
        <v>406</v>
      </c>
      <c r="ACS4" s="1352">
        <f t="shared" ref="ACS4:ACS5" si="319">ACR4+1</f>
        <v>407</v>
      </c>
      <c r="ACT4" s="1352">
        <f t="shared" ref="ACT4:ACT5" si="320">ACS4+1</f>
        <v>408</v>
      </c>
      <c r="ACU4" s="1352">
        <f t="shared" ref="ACU4:ACU5" si="321">ACT4+1</f>
        <v>409</v>
      </c>
      <c r="ACV4" s="1352">
        <f t="shared" ref="ACV4:ACV5" si="322">ACU4+1</f>
        <v>410</v>
      </c>
      <c r="ACW4" s="1352">
        <f t="shared" ref="ACW4:ACW5" si="323">ACV4+1</f>
        <v>411</v>
      </c>
      <c r="ACX4" s="1352">
        <f t="shared" ref="ACX4:ACX5" si="324">ACW4+1</f>
        <v>412</v>
      </c>
      <c r="ACY4" s="1352">
        <f t="shared" ref="ACY4:ACY5" si="325">ACX4+1</f>
        <v>413</v>
      </c>
      <c r="ACZ4" s="1352">
        <f t="shared" ref="ACZ4:ACZ5" si="326">ACY4+1</f>
        <v>414</v>
      </c>
      <c r="ADA4" s="1352">
        <f t="shared" ref="ADA4:ADA5" si="327">ACZ4+1</f>
        <v>415</v>
      </c>
      <c r="ADB4" s="1352">
        <f t="shared" ref="ADB4:ADB5" si="328">ADA4+1</f>
        <v>416</v>
      </c>
      <c r="ADC4" s="1352">
        <f t="shared" ref="ADC4:ADC5" si="329">ADB4+1</f>
        <v>417</v>
      </c>
      <c r="ADD4" s="1352">
        <f t="shared" ref="ADD4:ADD5" si="330">ADC4+1</f>
        <v>418</v>
      </c>
      <c r="ADE4" s="1352">
        <f t="shared" ref="ADE4:ADE5" si="331">ADD4+1</f>
        <v>419</v>
      </c>
      <c r="ADF4" s="1352">
        <f t="shared" ref="ADF4:ADF5" si="332">ADE4+1</f>
        <v>420</v>
      </c>
      <c r="ADG4" s="1352">
        <f t="shared" ref="ADG4:ADG5" si="333">ADF4+1</f>
        <v>421</v>
      </c>
      <c r="ADH4" s="1352">
        <f t="shared" ref="ADH4:ADH5" si="334">ADG4+1</f>
        <v>422</v>
      </c>
      <c r="ADI4" s="1352">
        <f t="shared" ref="ADI4:ADI5" si="335">ADH4+1</f>
        <v>423</v>
      </c>
      <c r="ADJ4" s="1352">
        <f t="shared" ref="ADJ4:ADJ5" si="336">ADI4+1</f>
        <v>424</v>
      </c>
      <c r="ADK4" s="1352">
        <f t="shared" ref="ADK4:ADK5" si="337">ADJ4+1</f>
        <v>425</v>
      </c>
      <c r="ADL4" s="1352">
        <f t="shared" ref="ADL4:ADL5" si="338">ADK4+1</f>
        <v>426</v>
      </c>
      <c r="ADM4" s="1352">
        <f t="shared" ref="ADM4:ADM5" si="339">ADL4+1</f>
        <v>427</v>
      </c>
      <c r="ADN4" s="1352">
        <f t="shared" ref="ADN4:ADN5" si="340">ADM4+1</f>
        <v>428</v>
      </c>
      <c r="ADO4" s="1352">
        <f t="shared" ref="ADO4:ADO5" si="341">ADN4+1</f>
        <v>429</v>
      </c>
      <c r="ADP4" s="1352">
        <f t="shared" ref="ADP4:ADP5" si="342">ADO4+1</f>
        <v>430</v>
      </c>
      <c r="ADQ4" s="1352">
        <f t="shared" ref="ADQ4:ADQ5" si="343">ADP4+1</f>
        <v>431</v>
      </c>
      <c r="ADR4" s="1352">
        <f t="shared" ref="ADR4:ADR5" si="344">ADQ4+1</f>
        <v>432</v>
      </c>
      <c r="ADS4" s="1352">
        <f t="shared" ref="ADS4:ADS5" si="345">ADR4+1</f>
        <v>433</v>
      </c>
      <c r="ADT4" s="1352">
        <f t="shared" ref="ADT4:ADT5" si="346">ADS4+1</f>
        <v>434</v>
      </c>
      <c r="ADU4" s="1352">
        <f t="shared" ref="ADU4:ADU5" si="347">ADT4+1</f>
        <v>435</v>
      </c>
      <c r="ADV4" s="1352">
        <f t="shared" ref="ADV4:ADV5" si="348">ADU4+1</f>
        <v>436</v>
      </c>
      <c r="ADW4" s="1352">
        <f t="shared" ref="ADW4:ADW5" si="349">ADV4+1</f>
        <v>437</v>
      </c>
      <c r="ADX4" s="1352">
        <f t="shared" ref="ADX4:ADX5" si="350">ADW4+1</f>
        <v>438</v>
      </c>
      <c r="ADY4" s="1352">
        <f t="shared" ref="ADY4:ADY5" si="351">ADX4+1</f>
        <v>439</v>
      </c>
      <c r="ADZ4" s="1352">
        <f t="shared" ref="ADZ4:ADZ5" si="352">ADY4+1</f>
        <v>440</v>
      </c>
      <c r="AEA4" s="1352">
        <f t="shared" ref="AEA4:AEA5" si="353">ADZ4+1</f>
        <v>441</v>
      </c>
      <c r="AEB4" s="1352">
        <f t="shared" ref="AEB4:AEB5" si="354">AEA4+1</f>
        <v>442</v>
      </c>
      <c r="AEC4" s="1352">
        <f t="shared" ref="AEC4:AEC5" si="355">AEB4+1</f>
        <v>443</v>
      </c>
      <c r="AED4" s="1352">
        <f t="shared" ref="AED4:AED5" si="356">AEC4+1</f>
        <v>444</v>
      </c>
      <c r="AEE4" s="1352">
        <f t="shared" ref="AEE4:AEE5" si="357">AED4+1</f>
        <v>445</v>
      </c>
      <c r="AEF4" s="1352">
        <f t="shared" ref="AEF4:AEF5" si="358">AEE4+1</f>
        <v>446</v>
      </c>
      <c r="AEG4" s="1352">
        <f t="shared" ref="AEG4:AEG5" si="359">AEF4+1</f>
        <v>447</v>
      </c>
      <c r="AEH4" s="1352">
        <f t="shared" ref="AEH4:AEH5" si="360">AEG4+1</f>
        <v>448</v>
      </c>
      <c r="AEI4" s="1352">
        <f t="shared" ref="AEI4:AEI5" si="361">AEH4+1</f>
        <v>449</v>
      </c>
      <c r="AEJ4" s="1352">
        <f t="shared" ref="AEJ4:AEJ5" si="362">AEI4+1</f>
        <v>450</v>
      </c>
      <c r="AEK4" s="1352">
        <f t="shared" ref="AEK4:AEK5" si="363">AEJ4+1</f>
        <v>451</v>
      </c>
      <c r="AEL4" s="1352">
        <f t="shared" ref="AEL4:AEL5" si="364">AEK4+1</f>
        <v>452</v>
      </c>
      <c r="AEM4" s="1352">
        <f t="shared" ref="AEM4:AEM5" si="365">AEL4+1</f>
        <v>453</v>
      </c>
      <c r="AEN4" s="1352">
        <f t="shared" ref="AEN4:AEN5" si="366">AEM4+1</f>
        <v>454</v>
      </c>
      <c r="AEO4" s="1352">
        <f t="shared" ref="AEO4:AEO5" si="367">AEN4+1</f>
        <v>455</v>
      </c>
      <c r="AEP4" s="1352">
        <f t="shared" ref="AEP4:AEP5" si="368">AEO4+1</f>
        <v>456</v>
      </c>
      <c r="AEQ4" s="1352">
        <f t="shared" ref="AEQ4:AEQ5" si="369">AEP4+1</f>
        <v>457</v>
      </c>
      <c r="AER4" s="1352">
        <f t="shared" ref="AER4:AER5" si="370">AEQ4+1</f>
        <v>458</v>
      </c>
      <c r="AES4" s="1352">
        <f t="shared" ref="AES4:AES5" si="371">AER4+1</f>
        <v>459</v>
      </c>
      <c r="AET4" s="1352">
        <f t="shared" ref="AET4:AET5" si="372">AES4+1</f>
        <v>460</v>
      </c>
      <c r="AEU4" s="1352">
        <f t="shared" ref="AEU4:AEU5" si="373">AET4+1</f>
        <v>461</v>
      </c>
      <c r="AEV4" s="1352">
        <f t="shared" ref="AEV4:AEV5" si="374">AEU4+1</f>
        <v>462</v>
      </c>
      <c r="AEW4" s="1352">
        <f t="shared" ref="AEW4:AEW5" si="375">AEV4+1</f>
        <v>463</v>
      </c>
      <c r="AEX4" s="1352">
        <f t="shared" ref="AEX4:AEX5" si="376">AEW4+1</f>
        <v>464</v>
      </c>
      <c r="AEY4" s="1352">
        <f t="shared" ref="AEY4:AEY5" si="377">AEX4+1</f>
        <v>465</v>
      </c>
      <c r="AEZ4" s="1352">
        <f t="shared" ref="AEZ4:AEZ5" si="378">AEY4+1</f>
        <v>466</v>
      </c>
      <c r="AFA4" s="1352">
        <f t="shared" ref="AFA4:AFA5" si="379">AEZ4+1</f>
        <v>467</v>
      </c>
      <c r="AFB4" s="1352">
        <f t="shared" ref="AFB4:AFB5" si="380">AFA4+1</f>
        <v>468</v>
      </c>
      <c r="AFC4" s="1352">
        <f t="shared" ref="AFC4:AFC5" si="381">AFB4+1</f>
        <v>469</v>
      </c>
      <c r="AFD4" s="1352">
        <f t="shared" ref="AFD4:AFD5" si="382">AFC4+1</f>
        <v>470</v>
      </c>
      <c r="AFE4" s="1352">
        <f t="shared" ref="AFE4:AFE5" si="383">AFD4+1</f>
        <v>471</v>
      </c>
      <c r="AFF4" s="1352">
        <f t="shared" ref="AFF4:AFF5" si="384">AFE4+1</f>
        <v>472</v>
      </c>
      <c r="AFG4" s="1352">
        <f t="shared" ref="AFG4:AFG5" si="385">AFF4+1</f>
        <v>473</v>
      </c>
      <c r="AFH4" s="1352">
        <f t="shared" ref="AFH4:AFH5" si="386">AFG4+1</f>
        <v>474</v>
      </c>
      <c r="AFI4" s="1352">
        <f t="shared" ref="AFI4:AFI5" si="387">AFH4+1</f>
        <v>475</v>
      </c>
      <c r="AFJ4" s="1352">
        <f t="shared" ref="AFJ4:AFJ5" si="388">AFI4+1</f>
        <v>476</v>
      </c>
      <c r="AFK4" s="1352">
        <f t="shared" ref="AFK4:AFK5" si="389">AFJ4+1</f>
        <v>477</v>
      </c>
      <c r="AFL4" s="1352">
        <f t="shared" ref="AFL4:AFL5" si="390">AFK4+1</f>
        <v>478</v>
      </c>
      <c r="AFM4" s="1352">
        <f t="shared" ref="AFM4:AFM5" si="391">AFL4+1</f>
        <v>479</v>
      </c>
      <c r="AFN4" s="1352">
        <f t="shared" ref="AFN4:AFN5" si="392">AFM4+1</f>
        <v>480</v>
      </c>
      <c r="AFO4" s="1352">
        <f t="shared" ref="AFO4:AFO5" si="393">AFN4+1</f>
        <v>481</v>
      </c>
      <c r="AFP4" s="1352">
        <f t="shared" ref="AFP4:AFP5" si="394">AFO4+1</f>
        <v>482</v>
      </c>
      <c r="AFQ4" s="1352">
        <f t="shared" ref="AFQ4:AFQ5" si="395">AFP4+1</f>
        <v>483</v>
      </c>
      <c r="AFR4" s="1352">
        <f t="shared" ref="AFR4:AFR5" si="396">AFQ4+1</f>
        <v>484</v>
      </c>
      <c r="AFS4" s="1352">
        <f t="shared" ref="AFS4:AFS5" si="397">AFR4+1</f>
        <v>485</v>
      </c>
      <c r="AFT4" s="1352">
        <f t="shared" ref="AFT4:AFT5" si="398">AFS4+1</f>
        <v>486</v>
      </c>
      <c r="AFU4" s="1352">
        <f t="shared" ref="AFU4:AFU5" si="399">AFT4+1</f>
        <v>487</v>
      </c>
      <c r="AFV4" s="1352">
        <f t="shared" ref="AFV4:AFV5" si="400">AFU4+1</f>
        <v>488</v>
      </c>
      <c r="AFW4" s="1352">
        <f t="shared" ref="AFW4:AFW5" si="401">AFV4+1</f>
        <v>489</v>
      </c>
      <c r="AFX4" s="1352">
        <f t="shared" ref="AFX4:AFX5" si="402">AFW4+1</f>
        <v>490</v>
      </c>
      <c r="AFY4" s="1352">
        <f t="shared" ref="AFY4:AFY5" si="403">AFX4+1</f>
        <v>491</v>
      </c>
      <c r="AFZ4" s="1352">
        <f t="shared" ref="AFZ4:AFZ5" si="404">AFY4+1</f>
        <v>492</v>
      </c>
      <c r="AGA4" s="1352">
        <f t="shared" ref="AGA4:AGA5" si="405">AFZ4+1</f>
        <v>493</v>
      </c>
      <c r="AGB4" s="1352">
        <f t="shared" ref="AGB4:AGB5" si="406">AGA4+1</f>
        <v>494</v>
      </c>
      <c r="AGC4" s="1352">
        <f t="shared" ref="AGC4:AGC5" si="407">AGB4+1</f>
        <v>495</v>
      </c>
      <c r="AGD4" s="1352">
        <f t="shared" ref="AGD4:AGD5" si="408">AGC4+1</f>
        <v>496</v>
      </c>
      <c r="AGE4" s="1352">
        <f t="shared" ref="AGE4:AGE5" si="409">AGD4+1</f>
        <v>497</v>
      </c>
      <c r="AGF4" s="1352">
        <f t="shared" ref="AGF4:AGF5" si="410">AGE4+1</f>
        <v>498</v>
      </c>
      <c r="AGG4" s="1352">
        <f t="shared" ref="AGG4:AGG5" si="411">AGF4+1</f>
        <v>499</v>
      </c>
      <c r="AGH4" s="1352">
        <f t="shared" ref="AGH4:AGH5" si="412">AGG4+1</f>
        <v>500</v>
      </c>
      <c r="AGI4" s="1352">
        <f t="shared" ref="AGI4:AGI5" si="413">AGH4+1</f>
        <v>501</v>
      </c>
      <c r="AGJ4" s="1352">
        <f t="shared" ref="AGJ4:AGJ5" si="414">AGI4+1</f>
        <v>502</v>
      </c>
      <c r="AGK4" s="1352">
        <f t="shared" ref="AGK4:AGK5" si="415">AGJ4+1</f>
        <v>503</v>
      </c>
      <c r="AGL4" s="1352">
        <f t="shared" ref="AGL4:AGL5" si="416">AGK4+1</f>
        <v>504</v>
      </c>
      <c r="AGM4" s="1352">
        <f t="shared" ref="AGM4:AGM5" si="417">AGL4+1</f>
        <v>505</v>
      </c>
      <c r="AGN4" s="1352">
        <f t="shared" ref="AGN4:AGN5" si="418">AGM4+1</f>
        <v>506</v>
      </c>
      <c r="AGO4" s="1352">
        <f t="shared" ref="AGO4:AGO5" si="419">AGN4+1</f>
        <v>507</v>
      </c>
      <c r="AGP4" s="1352">
        <f t="shared" ref="AGP4:AGP5" si="420">AGO4+1</f>
        <v>508</v>
      </c>
      <c r="AGQ4" s="1352">
        <f t="shared" ref="AGQ4:AGQ5" si="421">AGP4+1</f>
        <v>509</v>
      </c>
      <c r="AGR4" s="1352">
        <f t="shared" ref="AGR4:AGR5" si="422">AGQ4+1</f>
        <v>510</v>
      </c>
      <c r="AGS4" s="1352">
        <f t="shared" ref="AGS4:AGS5" si="423">AGR4+1</f>
        <v>511</v>
      </c>
      <c r="AGT4" s="1352">
        <f t="shared" ref="AGT4:AGT5" si="424">AGS4+1</f>
        <v>512</v>
      </c>
      <c r="AGU4" s="1352">
        <f t="shared" ref="AGU4:AGU5" si="425">AGT4+1</f>
        <v>513</v>
      </c>
      <c r="AGV4" s="1352">
        <f t="shared" ref="AGV4:AGV5" si="426">AGU4+1</f>
        <v>514</v>
      </c>
      <c r="AGW4" s="1352">
        <f t="shared" ref="AGW4:AGW5" si="427">AGV4+1</f>
        <v>515</v>
      </c>
      <c r="AGX4" s="1352">
        <f t="shared" ref="AGX4:AGX5" si="428">AGW4+1</f>
        <v>516</v>
      </c>
      <c r="AGY4" s="1352">
        <f t="shared" ref="AGY4:AGY5" si="429">AGX4+1</f>
        <v>517</v>
      </c>
      <c r="AGZ4" s="1352">
        <f t="shared" ref="AGZ4:AGZ5" si="430">AGY4+1</f>
        <v>518</v>
      </c>
      <c r="AHA4" s="1352">
        <f t="shared" ref="AHA4:AHA5" si="431">AGZ4+1</f>
        <v>519</v>
      </c>
      <c r="AHB4" s="1352">
        <f t="shared" ref="AHB4:AHB5" si="432">AHA4+1</f>
        <v>520</v>
      </c>
      <c r="AHC4" s="1352">
        <f t="shared" ref="AHC4:AHC5" si="433">AHB4+1</f>
        <v>521</v>
      </c>
      <c r="AHD4" s="1352">
        <f t="shared" ref="AHD4:AHD5" si="434">AHC4+1</f>
        <v>522</v>
      </c>
      <c r="AHE4" s="1352">
        <f t="shared" ref="AHE4:AHE5" si="435">AHD4+1</f>
        <v>523</v>
      </c>
      <c r="AHF4" s="1352">
        <f t="shared" ref="AHF4:AHF5" si="436">AHE4+1</f>
        <v>524</v>
      </c>
      <c r="AHG4" s="1352">
        <f t="shared" ref="AHG4:AHG5" si="437">AHF4+1</f>
        <v>525</v>
      </c>
      <c r="AHH4" s="1352">
        <f t="shared" ref="AHH4:AHH5" si="438">AHG4+1</f>
        <v>526</v>
      </c>
      <c r="AHI4" s="1352">
        <f t="shared" ref="AHI4:AHI5" si="439">AHH4+1</f>
        <v>527</v>
      </c>
      <c r="AHJ4" s="1352">
        <f t="shared" ref="AHJ4:AHJ5" si="440">AHI4+1</f>
        <v>528</v>
      </c>
      <c r="AHK4" s="1352">
        <f t="shared" ref="AHK4:AHK5" si="441">AHJ4+1</f>
        <v>529</v>
      </c>
      <c r="AHL4" s="1352">
        <f t="shared" ref="AHL4:AHL5" si="442">AHK4+1</f>
        <v>530</v>
      </c>
      <c r="AHM4" s="1352">
        <f t="shared" ref="AHM4:AHM5" si="443">AHL4+1</f>
        <v>531</v>
      </c>
      <c r="AHN4" s="1352">
        <f t="shared" ref="AHN4:AHN5" si="444">AHM4+1</f>
        <v>532</v>
      </c>
      <c r="AHO4" s="1352">
        <f t="shared" ref="AHO4:AHO5" si="445">AHN4+1</f>
        <v>533</v>
      </c>
      <c r="AHP4" s="1352">
        <f t="shared" ref="AHP4:AHP5" si="446">AHO4+1</f>
        <v>534</v>
      </c>
      <c r="AHQ4" s="1352">
        <f t="shared" ref="AHQ4:AHQ5" si="447">AHP4+1</f>
        <v>535</v>
      </c>
      <c r="AHR4" s="1352">
        <f t="shared" ref="AHR4:AHR5" si="448">AHQ4+1</f>
        <v>536</v>
      </c>
      <c r="AHS4" s="1352">
        <f t="shared" ref="AHS4:AHS5" si="449">AHR4+1</f>
        <v>537</v>
      </c>
      <c r="AHT4" s="1352">
        <f t="shared" ref="AHT4:AHT5" si="450">AHS4+1</f>
        <v>538</v>
      </c>
      <c r="AHU4" s="1352">
        <f t="shared" ref="AHU4:AHU5" si="451">AHT4+1</f>
        <v>539</v>
      </c>
      <c r="AHV4" s="1352">
        <f t="shared" ref="AHV4:AHV5" si="452">AHU4+1</f>
        <v>540</v>
      </c>
      <c r="AHW4" s="1352">
        <f t="shared" ref="AHW4:AHW5" si="453">AHV4+1</f>
        <v>541</v>
      </c>
      <c r="AHX4" s="1352">
        <f t="shared" ref="AHX4:AHX5" si="454">AHW4+1</f>
        <v>542</v>
      </c>
      <c r="AHY4" s="1352">
        <f t="shared" ref="AHY4:AHY5" si="455">AHX4+1</f>
        <v>543</v>
      </c>
      <c r="AHZ4" s="1352">
        <f t="shared" ref="AHZ4:AHZ5" si="456">AHY4+1</f>
        <v>544</v>
      </c>
      <c r="AIA4" s="1352">
        <f t="shared" ref="AIA4:AIA5" si="457">AHZ4+1</f>
        <v>545</v>
      </c>
      <c r="AIB4" s="1352">
        <f t="shared" ref="AIB4:AIB5" si="458">AIA4+1</f>
        <v>546</v>
      </c>
      <c r="AIC4" s="1352">
        <f t="shared" ref="AIC4:AIC5" si="459">AIB4+1</f>
        <v>547</v>
      </c>
      <c r="AID4" s="1352">
        <f t="shared" ref="AID4:AID5" si="460">AIC4+1</f>
        <v>548</v>
      </c>
      <c r="AIE4" s="1352">
        <f t="shared" ref="AIE4:AIE5" si="461">AID4+1</f>
        <v>549</v>
      </c>
      <c r="AIF4" s="1352">
        <f t="shared" ref="AIF4:AIF5" si="462">AIE4+1</f>
        <v>550</v>
      </c>
      <c r="AIG4" s="1352">
        <f t="shared" ref="AIG4:AIG5" si="463">AIF4+1</f>
        <v>551</v>
      </c>
      <c r="AIH4" s="1352">
        <f t="shared" ref="AIH4:AIH5" si="464">AIG4+1</f>
        <v>552</v>
      </c>
      <c r="AII4" s="1352">
        <f t="shared" ref="AII4:AII5" si="465">AIH4+1</f>
        <v>553</v>
      </c>
      <c r="AIJ4" s="1352">
        <f t="shared" ref="AIJ4:AIJ5" si="466">AII4+1</f>
        <v>554</v>
      </c>
      <c r="AIK4" s="1352">
        <f t="shared" ref="AIK4:AIK5" si="467">AIJ4+1</f>
        <v>555</v>
      </c>
      <c r="AIL4" s="1352">
        <f t="shared" ref="AIL4:AIL5" si="468">AIK4+1</f>
        <v>556</v>
      </c>
      <c r="AIM4" s="1352">
        <f t="shared" ref="AIM4:AIM5" si="469">AIL4+1</f>
        <v>557</v>
      </c>
      <c r="AIN4" s="1352">
        <f t="shared" ref="AIN4:AIN5" si="470">AIM4+1</f>
        <v>558</v>
      </c>
      <c r="AIO4" s="1352">
        <f t="shared" ref="AIO4:AIO5" si="471">AIN4+1</f>
        <v>559</v>
      </c>
      <c r="AIP4" s="1352">
        <f t="shared" ref="AIP4:AIP5" si="472">AIO4+1</f>
        <v>560</v>
      </c>
      <c r="AIQ4" s="1352">
        <f t="shared" ref="AIQ4:AIQ5" si="473">AIP4+1</f>
        <v>561</v>
      </c>
      <c r="AIR4" s="1352">
        <f t="shared" ref="AIR4:AIR5" si="474">AIQ4+1</f>
        <v>562</v>
      </c>
      <c r="AIS4" s="1352">
        <f t="shared" ref="AIS4:AIS5" si="475">AIR4+1</f>
        <v>563</v>
      </c>
      <c r="AIT4" s="1352">
        <f t="shared" ref="AIT4:AIT5" si="476">AIS4+1</f>
        <v>564</v>
      </c>
      <c r="AIU4" s="1352">
        <f t="shared" ref="AIU4:AIU5" si="477">AIT4+1</f>
        <v>565</v>
      </c>
      <c r="AIV4" s="1352">
        <f t="shared" ref="AIV4:AIV5" si="478">AIU4+1</f>
        <v>566</v>
      </c>
      <c r="AIW4" s="1352">
        <f t="shared" ref="AIW4:AIW5" si="479">AIV4+1</f>
        <v>567</v>
      </c>
      <c r="AIX4" s="1352">
        <f t="shared" ref="AIX4:AIX5" si="480">AIW4+1</f>
        <v>568</v>
      </c>
      <c r="AIY4" s="1352">
        <f t="shared" ref="AIY4:AIY5" si="481">AIX4+1</f>
        <v>569</v>
      </c>
      <c r="AIZ4" s="1352">
        <f t="shared" ref="AIZ4:AIZ5" si="482">AIY4+1</f>
        <v>570</v>
      </c>
      <c r="AJA4" s="1352">
        <f t="shared" ref="AJA4:AJA5" si="483">AIZ4+1</f>
        <v>571</v>
      </c>
      <c r="AJB4" s="1352">
        <f t="shared" ref="AJB4:AJB5" si="484">AJA4+1</f>
        <v>572</v>
      </c>
      <c r="AJC4" s="1352">
        <f t="shared" ref="AJC4:AJC5" si="485">AJB4+1</f>
        <v>573</v>
      </c>
      <c r="AJD4" s="1352">
        <f t="shared" ref="AJD4:AJD5" si="486">AJC4+1</f>
        <v>574</v>
      </c>
      <c r="AJE4" s="1352">
        <f t="shared" ref="AJE4:AJE5" si="487">AJD4+1</f>
        <v>575</v>
      </c>
      <c r="AJF4" s="1352">
        <f t="shared" ref="AJF4:AJF5" si="488">AJE4+1</f>
        <v>576</v>
      </c>
      <c r="AJG4" s="1352">
        <f t="shared" ref="AJG4:AJG5" si="489">AJF4+1</f>
        <v>577</v>
      </c>
      <c r="AJH4" s="1352">
        <f t="shared" ref="AJH4:AJH5" si="490">AJG4+1</f>
        <v>578</v>
      </c>
      <c r="AJI4" s="1352">
        <f t="shared" ref="AJI4:AJI5" si="491">AJH4+1</f>
        <v>579</v>
      </c>
      <c r="AJJ4" s="1352">
        <f t="shared" ref="AJJ4:AJJ5" si="492">AJI4+1</f>
        <v>580</v>
      </c>
      <c r="AJK4" s="1352">
        <f t="shared" ref="AJK4:AJK5" si="493">AJJ4+1</f>
        <v>581</v>
      </c>
      <c r="AJL4" s="1352">
        <f t="shared" ref="AJL4:AJL5" si="494">AJK4+1</f>
        <v>582</v>
      </c>
      <c r="AJM4" s="1352">
        <f t="shared" ref="AJM4:AJM5" si="495">AJL4+1</f>
        <v>583</v>
      </c>
      <c r="AJN4" s="1352">
        <f t="shared" ref="AJN4:AJN5" si="496">AJM4+1</f>
        <v>584</v>
      </c>
      <c r="AJO4" s="1352">
        <f t="shared" ref="AJO4:AJO5" si="497">AJN4+1</f>
        <v>585</v>
      </c>
      <c r="AJP4" s="1352">
        <f t="shared" ref="AJP4:AJP5" si="498">AJO4+1</f>
        <v>586</v>
      </c>
      <c r="AJQ4" s="1352">
        <f t="shared" ref="AJQ4:AJQ5" si="499">AJP4+1</f>
        <v>587</v>
      </c>
      <c r="AJR4" s="1352">
        <f t="shared" ref="AJR4:AJR5" si="500">AJQ4+1</f>
        <v>588</v>
      </c>
      <c r="AJS4" s="1352">
        <f t="shared" ref="AJS4:AJS5" si="501">AJR4+1</f>
        <v>589</v>
      </c>
      <c r="AJT4" s="1352">
        <f t="shared" ref="AJT4:AJT5" si="502">AJS4+1</f>
        <v>590</v>
      </c>
      <c r="AJU4" s="1352">
        <f t="shared" ref="AJU4:AJU5" si="503">AJT4+1</f>
        <v>591</v>
      </c>
      <c r="AJV4" s="1352">
        <f t="shared" ref="AJV4:AJV5" si="504">AJU4+1</f>
        <v>592</v>
      </c>
      <c r="AJW4" s="1352">
        <f t="shared" ref="AJW4:AJW5" si="505">AJV4+1</f>
        <v>593</v>
      </c>
      <c r="AJX4" s="1352">
        <f t="shared" ref="AJX4:AJX5" si="506">AJW4+1</f>
        <v>594</v>
      </c>
      <c r="AJY4" s="1352">
        <f t="shared" ref="AJY4:AJY5" si="507">AJX4+1</f>
        <v>595</v>
      </c>
      <c r="AJZ4" s="1352">
        <f t="shared" ref="AJZ4:AJZ5" si="508">AJY4+1</f>
        <v>596</v>
      </c>
      <c r="AKA4" s="1352">
        <f t="shared" ref="AKA4:AKA5" si="509">AJZ4+1</f>
        <v>597</v>
      </c>
      <c r="AKB4" s="1352">
        <f t="shared" ref="AKB4:AKB5" si="510">AKA4+1</f>
        <v>598</v>
      </c>
      <c r="AKC4" s="1352">
        <f t="shared" ref="AKC4:AKC5" si="511">AKB4+1</f>
        <v>599</v>
      </c>
      <c r="AKD4" s="1352">
        <f t="shared" ref="AKD4:AKD5" si="512">AKC4+1</f>
        <v>600</v>
      </c>
      <c r="AKE4" s="1352">
        <f t="shared" ref="AKE4:AKE5" si="513">AKD4+1</f>
        <v>601</v>
      </c>
      <c r="AKF4" s="1352">
        <f t="shared" ref="AKF4:AKF5" si="514">AKE4+1</f>
        <v>602</v>
      </c>
      <c r="AKG4" s="1352">
        <f t="shared" ref="AKG4:AKG5" si="515">AKF4+1</f>
        <v>603</v>
      </c>
      <c r="AKH4" s="1352">
        <f t="shared" ref="AKH4:AKH5" si="516">AKG4+1</f>
        <v>604</v>
      </c>
      <c r="AKI4" s="1352">
        <f t="shared" ref="AKI4:AKI5" si="517">AKH4+1</f>
        <v>605</v>
      </c>
      <c r="AKJ4" s="1352">
        <f t="shared" ref="AKJ4:AKJ5" si="518">AKI4+1</f>
        <v>606</v>
      </c>
      <c r="AKK4" s="1352">
        <f t="shared" ref="AKK4:AKK5" si="519">AKJ4+1</f>
        <v>607</v>
      </c>
      <c r="AKL4" s="1352">
        <f t="shared" ref="AKL4:AKL5" si="520">AKK4+1</f>
        <v>608</v>
      </c>
      <c r="AKM4" s="1352">
        <f t="shared" ref="AKM4:AKM5" si="521">AKL4+1</f>
        <v>609</v>
      </c>
      <c r="AKN4" s="1352">
        <f t="shared" ref="AKN4:AKN5" si="522">AKM4+1</f>
        <v>610</v>
      </c>
      <c r="AKO4" s="1352">
        <f t="shared" ref="AKO4:AKO5" si="523">AKN4+1</f>
        <v>611</v>
      </c>
      <c r="AKP4" s="1352">
        <f t="shared" ref="AKP4:AKP5" si="524">AKO4+1</f>
        <v>612</v>
      </c>
      <c r="AKQ4" s="1352">
        <f t="shared" ref="AKQ4:AKQ5" si="525">AKP4+1</f>
        <v>613</v>
      </c>
      <c r="AKR4" s="1352">
        <f t="shared" ref="AKR4:AKR5" si="526">AKQ4+1</f>
        <v>614</v>
      </c>
      <c r="AKS4" s="1352">
        <f t="shared" ref="AKS4:AKS5" si="527">AKR4+1</f>
        <v>615</v>
      </c>
      <c r="AKT4" s="1352">
        <f t="shared" ref="AKT4:AKT5" si="528">AKS4+1</f>
        <v>616</v>
      </c>
      <c r="AKU4" s="1352">
        <f t="shared" ref="AKU4:AKU5" si="529">AKT4+1</f>
        <v>617</v>
      </c>
      <c r="AKV4" s="1352">
        <f t="shared" ref="AKV4:AKV5" si="530">AKU4+1</f>
        <v>618</v>
      </c>
      <c r="AKW4" s="1352">
        <f t="shared" ref="AKW4:AKW5" si="531">AKV4+1</f>
        <v>619</v>
      </c>
      <c r="AKX4" s="1352">
        <f t="shared" ref="AKX4:AKX5" si="532">AKW4+1</f>
        <v>620</v>
      </c>
      <c r="AKY4" s="1352">
        <f t="shared" ref="AKY4:AKY5" si="533">AKX4+1</f>
        <v>621</v>
      </c>
      <c r="AKZ4" s="1352">
        <f t="shared" ref="AKZ4:AKZ5" si="534">AKY4+1</f>
        <v>622</v>
      </c>
      <c r="ALA4" s="1352">
        <f t="shared" ref="ALA4:ALA5" si="535">AKZ4+1</f>
        <v>623</v>
      </c>
      <c r="ALB4" s="1352">
        <f t="shared" ref="ALB4:ALB5" si="536">ALA4+1</f>
        <v>624</v>
      </c>
      <c r="ALC4" s="1352">
        <f t="shared" ref="ALC4:ALC5" si="537">ALB4+1</f>
        <v>625</v>
      </c>
      <c r="ALD4" s="1352">
        <f t="shared" ref="ALD4:ALD5" si="538">ALC4+1</f>
        <v>626</v>
      </c>
      <c r="ALE4" s="1352">
        <f t="shared" ref="ALE4:ALE5" si="539">ALD4+1</f>
        <v>627</v>
      </c>
      <c r="ALF4" s="1352">
        <f t="shared" ref="ALF4:ALF5" si="540">ALE4+1</f>
        <v>628</v>
      </c>
      <c r="ALG4" s="1352">
        <f t="shared" ref="ALG4:ALG5" si="541">ALF4+1</f>
        <v>629</v>
      </c>
      <c r="ALH4" s="1352">
        <f t="shared" ref="ALH4:ALH5" si="542">ALG4+1</f>
        <v>630</v>
      </c>
      <c r="ALI4" s="1352">
        <f t="shared" ref="ALI4:ALI5" si="543">ALH4+1</f>
        <v>631</v>
      </c>
      <c r="ALJ4" s="1352">
        <f t="shared" ref="ALJ4:ALJ5" si="544">ALI4+1</f>
        <v>632</v>
      </c>
      <c r="ALK4" s="1352">
        <f t="shared" ref="ALK4:ALK5" si="545">ALJ4+1</f>
        <v>633</v>
      </c>
      <c r="ALL4" s="1352">
        <f t="shared" ref="ALL4:ALL5" si="546">ALK4+1</f>
        <v>634</v>
      </c>
      <c r="ALM4" s="1352">
        <f t="shared" ref="ALM4:ALM5" si="547">ALL4+1</f>
        <v>635</v>
      </c>
      <c r="ALN4" s="1352">
        <f t="shared" ref="ALN4:ALN5" si="548">ALM4+1</f>
        <v>636</v>
      </c>
      <c r="ALO4" s="1352">
        <f t="shared" ref="ALO4:ALO5" si="549">ALN4+1</f>
        <v>637</v>
      </c>
      <c r="ALP4" s="1352">
        <f t="shared" ref="ALP4:ALP5" si="550">ALO4+1</f>
        <v>638</v>
      </c>
      <c r="ALQ4" s="1352">
        <f t="shared" ref="ALQ4:ALQ5" si="551">ALP4+1</f>
        <v>639</v>
      </c>
      <c r="ALR4" s="1352">
        <f t="shared" ref="ALR4:ALR5" si="552">ALQ4+1</f>
        <v>640</v>
      </c>
      <c r="ALS4" s="1352">
        <f t="shared" ref="ALS4:ALS5" si="553">ALR4+1</f>
        <v>641</v>
      </c>
      <c r="ALT4" s="1352">
        <f t="shared" ref="ALT4:ALT5" si="554">ALS4+1</f>
        <v>642</v>
      </c>
      <c r="ALU4" s="1352">
        <f t="shared" ref="ALU4:ALU5" si="555">ALT4+1</f>
        <v>643</v>
      </c>
      <c r="ALV4" s="1352">
        <f t="shared" ref="ALV4:ALV5" si="556">ALU4+1</f>
        <v>644</v>
      </c>
      <c r="ALW4" s="1352">
        <f t="shared" ref="ALW4:ALW5" si="557">ALV4+1</f>
        <v>645</v>
      </c>
      <c r="ALX4" s="1352">
        <f t="shared" ref="ALX4:ALX5" si="558">ALW4+1</f>
        <v>646</v>
      </c>
      <c r="ALY4" s="1352">
        <f t="shared" ref="ALY4:ALY5" si="559">ALX4+1</f>
        <v>647</v>
      </c>
      <c r="ALZ4" s="1352">
        <f t="shared" ref="ALZ4:ALZ5" si="560">ALY4+1</f>
        <v>648</v>
      </c>
      <c r="AMA4" s="1352">
        <f t="shared" ref="AMA4:AMA5" si="561">ALZ4+1</f>
        <v>649</v>
      </c>
      <c r="AMB4" s="1352">
        <f t="shared" ref="AMB4:AMB5" si="562">AMA4+1</f>
        <v>650</v>
      </c>
      <c r="AMC4" s="1352">
        <f t="shared" ref="AMC4:AMC5" si="563">AMB4+1</f>
        <v>651</v>
      </c>
      <c r="AMD4" s="1352">
        <f t="shared" ref="AMD4:AMD5" si="564">AMC4+1</f>
        <v>652</v>
      </c>
      <c r="AME4" s="1352">
        <f t="shared" ref="AME4:AME5" si="565">AMD4+1</f>
        <v>653</v>
      </c>
      <c r="AMF4" s="1352">
        <f t="shared" ref="AMF4:AMF5" si="566">AME4+1</f>
        <v>654</v>
      </c>
      <c r="AMG4" s="1352">
        <f t="shared" ref="AMG4:AMG5" si="567">AMF4+1</f>
        <v>655</v>
      </c>
      <c r="AMH4" s="1352">
        <f t="shared" ref="AMH4:AMH5" si="568">AMG4+1</f>
        <v>656</v>
      </c>
      <c r="AMI4" s="1352">
        <f t="shared" ref="AMI4:AMI5" si="569">AMH4+1</f>
        <v>657</v>
      </c>
      <c r="AMJ4" s="1352">
        <f t="shared" ref="AMJ4:AMJ5" si="570">AMI4+1</f>
        <v>658</v>
      </c>
      <c r="AMK4" s="1352">
        <f t="shared" ref="AMK4:AMK5" si="571">AMJ4+1</f>
        <v>659</v>
      </c>
      <c r="AML4" s="1352">
        <f t="shared" ref="AML4:AML5" si="572">AMK4+1</f>
        <v>660</v>
      </c>
      <c r="AMM4" s="1352">
        <f t="shared" ref="AMM4:AMM5" si="573">AML4+1</f>
        <v>661</v>
      </c>
      <c r="AMN4" s="1352">
        <f t="shared" ref="AMN4:AMN5" si="574">AMM4+1</f>
        <v>662</v>
      </c>
      <c r="AMO4" s="1352">
        <f t="shared" ref="AMO4:AMO5" si="575">AMN4+1</f>
        <v>663</v>
      </c>
      <c r="AMP4" s="1352">
        <f t="shared" ref="AMP4:AMP5" si="576">AMO4+1</f>
        <v>664</v>
      </c>
      <c r="AMQ4" s="1352">
        <f t="shared" ref="AMQ4:AMQ5" si="577">AMP4+1</f>
        <v>665</v>
      </c>
      <c r="AMR4" s="1352">
        <f t="shared" ref="AMR4:AMR5" si="578">AMQ4+1</f>
        <v>666</v>
      </c>
      <c r="AMS4" s="1352">
        <f t="shared" ref="AMS4:AMS5" si="579">AMR4+1</f>
        <v>667</v>
      </c>
      <c r="AMT4" s="1352">
        <f t="shared" ref="AMT4:AMT5" si="580">AMS4+1</f>
        <v>668</v>
      </c>
      <c r="AMU4" s="1352">
        <f t="shared" ref="AMU4:AMU5" si="581">AMT4+1</f>
        <v>669</v>
      </c>
      <c r="AMV4" s="1352">
        <f t="shared" ref="AMV4:AMV5" si="582">AMU4+1</f>
        <v>670</v>
      </c>
      <c r="AMW4" s="1352">
        <f t="shared" ref="AMW4:AMW5" si="583">AMV4+1</f>
        <v>671</v>
      </c>
      <c r="AMX4" s="1352">
        <f t="shared" ref="AMX4:AMX5" si="584">AMW4+1</f>
        <v>672</v>
      </c>
      <c r="AMY4" s="1352">
        <f t="shared" ref="AMY4:AMY5" si="585">AMX4+1</f>
        <v>673</v>
      </c>
      <c r="AMZ4" s="1352">
        <f t="shared" ref="AMZ4:AMZ5" si="586">AMY4+1</f>
        <v>674</v>
      </c>
      <c r="ANA4" s="1352">
        <f t="shared" ref="ANA4:ANA5" si="587">AMZ4+1</f>
        <v>675</v>
      </c>
      <c r="ANB4" s="1352">
        <f t="shared" ref="ANB4:ANB5" si="588">ANA4+1</f>
        <v>676</v>
      </c>
      <c r="ANC4" s="1352">
        <f t="shared" ref="ANC4:ANC5" si="589">ANB4+1</f>
        <v>677</v>
      </c>
      <c r="AND4" s="1352">
        <f t="shared" ref="AND4:AND5" si="590">ANC4+1</f>
        <v>678</v>
      </c>
      <c r="ANE4" s="1352">
        <f t="shared" ref="ANE4:ANE5" si="591">AND4+1</f>
        <v>679</v>
      </c>
      <c r="ANF4" s="1352">
        <f t="shared" ref="ANF4:ANF5" si="592">ANE4+1</f>
        <v>680</v>
      </c>
      <c r="ANG4" s="1352">
        <f t="shared" ref="ANG4:ANG5" si="593">ANF4+1</f>
        <v>681</v>
      </c>
      <c r="ANH4" s="1352">
        <f t="shared" ref="ANH4:ANH5" si="594">ANG4+1</f>
        <v>682</v>
      </c>
      <c r="ANI4" s="1352">
        <f t="shared" ref="ANI4:ANI5" si="595">ANH4+1</f>
        <v>683</v>
      </c>
      <c r="ANJ4" s="1352">
        <f t="shared" ref="ANJ4:ANJ5" si="596">ANI4+1</f>
        <v>684</v>
      </c>
      <c r="ANK4" s="1352">
        <f t="shared" ref="ANK4:ANK5" si="597">ANJ4+1</f>
        <v>685</v>
      </c>
      <c r="ANL4" s="1352">
        <f t="shared" ref="ANL4:ANL5" si="598">ANK4+1</f>
        <v>686</v>
      </c>
      <c r="ANM4" s="1352">
        <f t="shared" ref="ANM4:ANM5" si="599">ANL4+1</f>
        <v>687</v>
      </c>
      <c r="ANN4" s="1352">
        <f t="shared" ref="ANN4:ANN5" si="600">ANM4+1</f>
        <v>688</v>
      </c>
      <c r="ANO4" s="1352">
        <f t="shared" ref="ANO4:ANO5" si="601">ANN4+1</f>
        <v>689</v>
      </c>
      <c r="ANP4" s="1352">
        <f t="shared" ref="ANP4:ANP5" si="602">ANO4+1</f>
        <v>690</v>
      </c>
      <c r="ANQ4" s="1352">
        <f t="shared" ref="ANQ4:ANQ5" si="603">ANP4+1</f>
        <v>691</v>
      </c>
      <c r="ANR4" s="1352">
        <f t="shared" ref="ANR4:ANR5" si="604">ANQ4+1</f>
        <v>692</v>
      </c>
      <c r="ANS4" s="1352">
        <f t="shared" ref="ANS4:ANS5" si="605">ANR4+1</f>
        <v>693</v>
      </c>
      <c r="ANT4" s="1352">
        <f t="shared" ref="ANT4:ANT5" si="606">ANS4+1</f>
        <v>694</v>
      </c>
      <c r="ANU4" s="1352">
        <f t="shared" ref="ANU4:ANU5" si="607">ANT4+1</f>
        <v>695</v>
      </c>
      <c r="ANV4" s="1352">
        <f t="shared" ref="ANV4:ANV5" si="608">ANU4+1</f>
        <v>696</v>
      </c>
      <c r="ANW4" s="1352">
        <f t="shared" ref="ANW4:ANW5" si="609">ANV4+1</f>
        <v>697</v>
      </c>
      <c r="ANX4" s="1352">
        <f t="shared" ref="ANX4:ANX5" si="610">ANW4+1</f>
        <v>698</v>
      </c>
      <c r="ANY4" s="1352">
        <f t="shared" ref="ANY4:ANY5" si="611">ANX4+1</f>
        <v>699</v>
      </c>
      <c r="ANZ4" s="1352">
        <f t="shared" ref="ANZ4:ANZ5" si="612">ANY4+1</f>
        <v>700</v>
      </c>
      <c r="AOA4" s="1352">
        <f t="shared" ref="AOA4:AOA5" si="613">ANZ4+1</f>
        <v>701</v>
      </c>
      <c r="AOB4" s="1352">
        <f t="shared" ref="AOB4:AOB5" si="614">AOA4+1</f>
        <v>702</v>
      </c>
      <c r="AOC4" s="1352">
        <f t="shared" ref="AOC4:AOC5" si="615">AOB4+1</f>
        <v>703</v>
      </c>
      <c r="AOD4" s="1352">
        <f t="shared" ref="AOD4:AOD5" si="616">AOC4+1</f>
        <v>704</v>
      </c>
      <c r="AOE4" s="1352">
        <f t="shared" ref="AOE4:AOE5" si="617">AOD4+1</f>
        <v>705</v>
      </c>
      <c r="AOF4" s="1352">
        <f t="shared" ref="AOF4:AOF5" si="618">AOE4+1</f>
        <v>706</v>
      </c>
      <c r="AOG4" s="1352">
        <f t="shared" ref="AOG4:AOG5" si="619">AOF4+1</f>
        <v>707</v>
      </c>
      <c r="AOH4" s="1352">
        <f t="shared" ref="AOH4:AOH5" si="620">AOG4+1</f>
        <v>708</v>
      </c>
      <c r="AOI4" s="1352">
        <f t="shared" ref="AOI4:AOI5" si="621">AOH4+1</f>
        <v>709</v>
      </c>
      <c r="AOJ4" s="1352">
        <f t="shared" ref="AOJ4:AOJ5" si="622">AOI4+1</f>
        <v>710</v>
      </c>
      <c r="AOK4" s="1352">
        <f t="shared" ref="AOK4:AOK5" si="623">AOJ4+1</f>
        <v>711</v>
      </c>
      <c r="AOL4" s="1352">
        <f t="shared" ref="AOL4:AOL5" si="624">AOK4+1</f>
        <v>712</v>
      </c>
      <c r="AOM4" s="1352">
        <f t="shared" ref="AOM4:AOM5" si="625">AOL4+1</f>
        <v>713</v>
      </c>
      <c r="AON4" s="1352">
        <f t="shared" ref="AON4:AON5" si="626">AOM4+1</f>
        <v>714</v>
      </c>
      <c r="AOO4" s="1352">
        <f t="shared" ref="AOO4:AOO5" si="627">AON4+1</f>
        <v>715</v>
      </c>
      <c r="AOP4" s="1352">
        <f t="shared" ref="AOP4:AOP5" si="628">AOO4+1</f>
        <v>716</v>
      </c>
      <c r="AOQ4" s="1352">
        <f t="shared" ref="AOQ4:AOQ5" si="629">AOP4+1</f>
        <v>717</v>
      </c>
      <c r="AOR4" s="1352">
        <f t="shared" ref="AOR4:AOR5" si="630">AOQ4+1</f>
        <v>718</v>
      </c>
      <c r="AOS4" s="1352">
        <f t="shared" ref="AOS4:AOS5" si="631">AOR4+1</f>
        <v>719</v>
      </c>
      <c r="AOT4" s="1352">
        <f t="shared" ref="AOT4:AOT5" si="632">AOS4+1</f>
        <v>720</v>
      </c>
      <c r="AOU4" s="1352">
        <f t="shared" ref="AOU4:AOU5" si="633">AOT4+1</f>
        <v>721</v>
      </c>
      <c r="AOV4" s="1352">
        <f t="shared" ref="AOV4:AOV5" si="634">AOU4+1</f>
        <v>722</v>
      </c>
      <c r="AOW4" s="1352">
        <f t="shared" ref="AOW4:AOW5" si="635">AOV4+1</f>
        <v>723</v>
      </c>
      <c r="AOX4" s="1352">
        <f t="shared" ref="AOX4:AOX5" si="636">AOW4+1</f>
        <v>724</v>
      </c>
      <c r="AOY4" s="1352">
        <f t="shared" ref="AOY4:AOY5" si="637">AOX4+1</f>
        <v>725</v>
      </c>
      <c r="AOZ4" s="1352">
        <f t="shared" ref="AOZ4:AOZ5" si="638">AOY4+1</f>
        <v>726</v>
      </c>
      <c r="APA4" s="1352">
        <f t="shared" ref="APA4:APA5" si="639">AOZ4+1</f>
        <v>727</v>
      </c>
      <c r="APB4" s="1352">
        <f t="shared" ref="APB4:APB5" si="640">APA4+1</f>
        <v>728</v>
      </c>
      <c r="APC4" s="1352">
        <f t="shared" ref="APC4:APC5" si="641">APB4+1</f>
        <v>729</v>
      </c>
      <c r="APD4" s="1352">
        <f t="shared" ref="APD4:APD5" si="642">APC4+1</f>
        <v>730</v>
      </c>
      <c r="APE4" s="1352">
        <f t="shared" ref="APE4:APE5" si="643">APD4+1</f>
        <v>731</v>
      </c>
      <c r="APF4" s="1352">
        <f t="shared" ref="APF4:APF5" si="644">APE4+1</f>
        <v>732</v>
      </c>
      <c r="APG4" s="1352">
        <f t="shared" ref="APG4:APG5" si="645">APF4+1</f>
        <v>733</v>
      </c>
      <c r="APH4" s="1352">
        <f t="shared" ref="APH4:APH5" si="646">APG4+1</f>
        <v>734</v>
      </c>
      <c r="API4" s="1352">
        <f t="shared" ref="API4:API5" si="647">APH4+1</f>
        <v>735</v>
      </c>
    </row>
    <row r="5" spans="1:1102" x14ac:dyDescent="0.2">
      <c r="B5" s="1352" t="s">
        <v>219</v>
      </c>
      <c r="C5" s="1356">
        <v>42369</v>
      </c>
      <c r="D5" s="1356">
        <v>42370</v>
      </c>
      <c r="E5" s="1356">
        <v>42371</v>
      </c>
      <c r="F5" s="1356">
        <v>42372</v>
      </c>
      <c r="G5" s="1356">
        <v>42373</v>
      </c>
      <c r="H5" s="1356">
        <v>42374</v>
      </c>
      <c r="I5" s="1356">
        <v>42375</v>
      </c>
      <c r="J5" s="1356">
        <v>42376</v>
      </c>
      <c r="K5" s="1356">
        <v>42377</v>
      </c>
      <c r="L5" s="1356">
        <v>42378</v>
      </c>
      <c r="M5" s="1356">
        <v>42379</v>
      </c>
      <c r="N5" s="1356">
        <v>42380</v>
      </c>
      <c r="O5" s="1356">
        <v>42381</v>
      </c>
      <c r="P5" s="1356">
        <v>42382</v>
      </c>
      <c r="Q5" s="1356">
        <v>42383</v>
      </c>
      <c r="R5" s="1356">
        <v>42384</v>
      </c>
      <c r="S5" s="1356">
        <v>42385</v>
      </c>
      <c r="T5" s="1356">
        <v>42386</v>
      </c>
      <c r="U5" s="1356">
        <v>42387</v>
      </c>
      <c r="V5" s="1356">
        <v>42388</v>
      </c>
      <c r="W5" s="1356">
        <v>42389</v>
      </c>
      <c r="X5" s="1356">
        <v>42390</v>
      </c>
      <c r="Y5" s="1356">
        <v>42391</v>
      </c>
      <c r="Z5" s="1356">
        <v>42392</v>
      </c>
      <c r="AA5" s="1356">
        <v>42393</v>
      </c>
      <c r="AB5" s="1356">
        <v>42394</v>
      </c>
      <c r="AC5" s="1356">
        <v>42395</v>
      </c>
      <c r="AD5" s="1356">
        <v>42396</v>
      </c>
      <c r="AE5" s="1356">
        <v>42397</v>
      </c>
      <c r="AF5" s="1356">
        <v>42398</v>
      </c>
      <c r="AG5" s="1356">
        <v>42399</v>
      </c>
      <c r="AH5" s="1356">
        <v>42400</v>
      </c>
      <c r="AI5" s="1356">
        <v>42401</v>
      </c>
      <c r="AJ5" s="1356">
        <v>42402</v>
      </c>
      <c r="AK5" s="1356">
        <v>42403</v>
      </c>
      <c r="AL5" s="1356">
        <v>42404</v>
      </c>
      <c r="AM5" s="1356">
        <v>42405</v>
      </c>
      <c r="AN5" s="1356">
        <v>42406</v>
      </c>
      <c r="AO5" s="1356">
        <v>42407</v>
      </c>
      <c r="AP5" s="1356">
        <v>42408</v>
      </c>
      <c r="AQ5" s="1356">
        <v>42409</v>
      </c>
      <c r="AR5" s="1356">
        <v>42410</v>
      </c>
      <c r="AS5" s="1356">
        <v>42411</v>
      </c>
      <c r="AT5" s="1356">
        <v>42412</v>
      </c>
      <c r="AU5" s="1356">
        <v>42413</v>
      </c>
      <c r="AV5" s="1356">
        <v>42414</v>
      </c>
      <c r="AW5" s="1356">
        <v>42415</v>
      </c>
      <c r="AX5" s="1356">
        <v>42416</v>
      </c>
      <c r="AY5" s="1356">
        <v>42417</v>
      </c>
      <c r="AZ5" s="1356">
        <v>42418</v>
      </c>
      <c r="BA5" s="1356">
        <v>42419</v>
      </c>
      <c r="BB5" s="1356">
        <v>42420</v>
      </c>
      <c r="BC5" s="1356">
        <v>42421</v>
      </c>
      <c r="BD5" s="1356">
        <v>42422</v>
      </c>
      <c r="BE5" s="1356">
        <v>42423</v>
      </c>
      <c r="BF5" s="1356">
        <v>42424</v>
      </c>
      <c r="BG5" s="1356">
        <v>42425</v>
      </c>
      <c r="BH5" s="1356">
        <v>42426</v>
      </c>
      <c r="BI5" s="1356">
        <v>42427</v>
      </c>
      <c r="BJ5" s="1356">
        <v>42428</v>
      </c>
      <c r="BK5" s="1356">
        <v>42429</v>
      </c>
      <c r="BL5" s="1356">
        <v>42430</v>
      </c>
      <c r="BM5" s="1356">
        <v>42431</v>
      </c>
      <c r="BN5" s="1356">
        <v>42432</v>
      </c>
      <c r="BO5" s="1356">
        <v>42433</v>
      </c>
      <c r="BP5" s="1356">
        <v>42434</v>
      </c>
      <c r="BQ5" s="1356">
        <v>42435</v>
      </c>
      <c r="BR5" s="1356">
        <v>42436</v>
      </c>
      <c r="BS5" s="1356">
        <v>42437</v>
      </c>
      <c r="BT5" s="1356">
        <v>42438</v>
      </c>
      <c r="BU5" s="1356">
        <v>42439</v>
      </c>
      <c r="BV5" s="1356">
        <v>42440</v>
      </c>
      <c r="BW5" s="1356">
        <v>42441</v>
      </c>
      <c r="BX5" s="1356">
        <v>42442</v>
      </c>
      <c r="BY5" s="1356">
        <v>42443</v>
      </c>
      <c r="BZ5" s="1356">
        <v>42444</v>
      </c>
      <c r="CA5" s="1356">
        <v>42445</v>
      </c>
      <c r="CB5" s="1356">
        <v>42446</v>
      </c>
      <c r="CC5" s="1356">
        <v>42447</v>
      </c>
      <c r="CD5" s="1356">
        <v>42448</v>
      </c>
      <c r="CE5" s="1356">
        <v>42449</v>
      </c>
      <c r="CF5" s="1356">
        <v>42450</v>
      </c>
      <c r="CG5" s="1356">
        <v>42451</v>
      </c>
      <c r="CH5" s="1356">
        <v>42452</v>
      </c>
      <c r="CI5" s="1356">
        <v>42453</v>
      </c>
      <c r="CJ5" s="1356">
        <v>42454</v>
      </c>
      <c r="CK5" s="1356">
        <v>42455</v>
      </c>
      <c r="CL5" s="1356">
        <v>42456</v>
      </c>
      <c r="CM5" s="1356">
        <v>42457</v>
      </c>
      <c r="CN5" s="1356">
        <v>42458</v>
      </c>
      <c r="CO5" s="1356">
        <v>42459</v>
      </c>
      <c r="CP5" s="1356">
        <v>42460</v>
      </c>
      <c r="CQ5" s="1356">
        <v>42461</v>
      </c>
      <c r="CR5" s="1356">
        <v>42462</v>
      </c>
      <c r="CS5" s="1356">
        <v>42463</v>
      </c>
      <c r="CT5" s="1356">
        <v>42464</v>
      </c>
      <c r="CU5" s="1356">
        <v>42465</v>
      </c>
      <c r="CV5" s="1356">
        <v>42466</v>
      </c>
      <c r="CW5" s="1356">
        <v>42467</v>
      </c>
      <c r="CX5" s="1356">
        <v>42468</v>
      </c>
      <c r="CY5" s="1356">
        <v>42469</v>
      </c>
      <c r="CZ5" s="1356">
        <v>42470</v>
      </c>
      <c r="DA5" s="1356">
        <v>42471</v>
      </c>
      <c r="DB5" s="1356">
        <v>42472</v>
      </c>
      <c r="DC5" s="1356">
        <v>42473</v>
      </c>
      <c r="DD5" s="1356">
        <v>42474</v>
      </c>
      <c r="DE5" s="1356">
        <v>42475</v>
      </c>
      <c r="DF5" s="1356">
        <v>42476</v>
      </c>
      <c r="DG5" s="1356">
        <v>42477</v>
      </c>
      <c r="DH5" s="1356">
        <v>42478</v>
      </c>
      <c r="DI5" s="1356">
        <v>42479</v>
      </c>
      <c r="DJ5" s="1356">
        <v>42480</v>
      </c>
      <c r="DK5" s="1356">
        <v>42481</v>
      </c>
      <c r="DL5" s="1356">
        <v>42482</v>
      </c>
      <c r="DM5" s="1356">
        <v>42483</v>
      </c>
      <c r="DN5" s="1356">
        <v>42484</v>
      </c>
      <c r="DO5" s="1356">
        <v>42485</v>
      </c>
      <c r="DP5" s="1356">
        <v>42486</v>
      </c>
      <c r="DQ5" s="1356">
        <v>42487</v>
      </c>
      <c r="DR5" s="1356">
        <v>42488</v>
      </c>
      <c r="DS5" s="1356">
        <v>42489</v>
      </c>
      <c r="DT5" s="1356">
        <v>42490</v>
      </c>
      <c r="DU5" s="1356">
        <v>42491</v>
      </c>
      <c r="DV5" s="1356">
        <v>42492</v>
      </c>
      <c r="DW5" s="1356">
        <v>42493</v>
      </c>
      <c r="DX5" s="1356">
        <v>42494</v>
      </c>
      <c r="DY5" s="1356">
        <v>42495</v>
      </c>
      <c r="DZ5" s="1356">
        <v>42496</v>
      </c>
      <c r="EA5" s="1356">
        <v>42497</v>
      </c>
      <c r="EB5" s="1356">
        <v>42498</v>
      </c>
      <c r="EC5" s="1356">
        <v>42499</v>
      </c>
      <c r="ED5" s="1356">
        <v>42500</v>
      </c>
      <c r="EE5" s="1356">
        <v>42501</v>
      </c>
      <c r="EF5" s="1356">
        <v>42502</v>
      </c>
      <c r="EG5" s="1356">
        <v>42503</v>
      </c>
      <c r="EH5" s="1356">
        <v>42504</v>
      </c>
      <c r="EI5" s="1356">
        <v>42505</v>
      </c>
      <c r="EJ5" s="1356">
        <v>42506</v>
      </c>
      <c r="EK5" s="1356">
        <v>42507</v>
      </c>
      <c r="EL5" s="1356">
        <v>42508</v>
      </c>
      <c r="EM5" s="1356">
        <v>42509</v>
      </c>
      <c r="EN5" s="1356">
        <v>42510</v>
      </c>
      <c r="EO5" s="1356">
        <v>42511</v>
      </c>
      <c r="EP5" s="1356">
        <v>42512</v>
      </c>
      <c r="EQ5" s="1356">
        <v>42513</v>
      </c>
      <c r="ER5" s="1356">
        <v>42514</v>
      </c>
      <c r="ES5" s="1356">
        <v>42515</v>
      </c>
      <c r="ET5" s="1356">
        <v>42516</v>
      </c>
      <c r="EU5" s="1356">
        <v>42517</v>
      </c>
      <c r="EV5" s="1356">
        <v>42518</v>
      </c>
      <c r="EW5" s="1356">
        <v>42519</v>
      </c>
      <c r="EX5" s="1356">
        <v>42520</v>
      </c>
      <c r="EY5" s="1356">
        <v>42521</v>
      </c>
      <c r="EZ5" s="1356">
        <v>42522</v>
      </c>
      <c r="FA5" s="1356">
        <v>42523</v>
      </c>
      <c r="FB5" s="1356">
        <v>42524</v>
      </c>
      <c r="FC5" s="1356">
        <v>42525</v>
      </c>
      <c r="FD5" s="1356">
        <v>42526</v>
      </c>
      <c r="FE5" s="1356">
        <v>42527</v>
      </c>
      <c r="FF5" s="1356">
        <v>42528</v>
      </c>
      <c r="FG5" s="1356">
        <v>42529</v>
      </c>
      <c r="FH5" s="1356">
        <v>42530</v>
      </c>
      <c r="FI5" s="1356">
        <v>42531</v>
      </c>
      <c r="FJ5" s="1356">
        <v>42532</v>
      </c>
      <c r="FK5" s="1356">
        <v>42533</v>
      </c>
      <c r="FL5" s="1356">
        <v>42534</v>
      </c>
      <c r="FM5" s="1356">
        <v>42535</v>
      </c>
      <c r="FN5" s="1356">
        <v>42536</v>
      </c>
      <c r="FO5" s="1356">
        <v>42537</v>
      </c>
      <c r="FP5" s="1356">
        <v>42538</v>
      </c>
      <c r="FQ5" s="1356">
        <v>42539</v>
      </c>
      <c r="FR5" s="1356">
        <v>42540</v>
      </c>
      <c r="FS5" s="1356">
        <v>42541</v>
      </c>
      <c r="FT5" s="1356">
        <v>42542</v>
      </c>
      <c r="FU5" s="1356">
        <v>42543</v>
      </c>
      <c r="FV5" s="1356">
        <v>42544</v>
      </c>
      <c r="FW5" s="1356">
        <v>42545</v>
      </c>
      <c r="FX5" s="1356">
        <v>42546</v>
      </c>
      <c r="FY5" s="1356">
        <v>42547</v>
      </c>
      <c r="FZ5" s="1356">
        <v>42548</v>
      </c>
      <c r="GA5" s="1356">
        <v>42549</v>
      </c>
      <c r="GB5" s="1356">
        <v>42550</v>
      </c>
      <c r="GC5" s="1356">
        <v>42551</v>
      </c>
      <c r="GD5" s="1356">
        <v>42552</v>
      </c>
      <c r="GE5" s="1356">
        <v>42553</v>
      </c>
      <c r="GF5" s="1356">
        <v>42554</v>
      </c>
      <c r="GG5" s="1356">
        <v>42555</v>
      </c>
      <c r="GH5" s="1356">
        <v>42556</v>
      </c>
      <c r="GI5" s="1356">
        <v>42557</v>
      </c>
      <c r="GJ5" s="1356">
        <v>42558</v>
      </c>
      <c r="GK5" s="1356">
        <v>42559</v>
      </c>
      <c r="GL5" s="1356">
        <v>42560</v>
      </c>
      <c r="GM5" s="1356">
        <v>42561</v>
      </c>
      <c r="GN5" s="1356">
        <v>42562</v>
      </c>
      <c r="GO5" s="1356">
        <v>42563</v>
      </c>
      <c r="GP5" s="1356">
        <v>42564</v>
      </c>
      <c r="GQ5" s="1356">
        <v>42565</v>
      </c>
      <c r="GR5" s="1356">
        <v>42566</v>
      </c>
      <c r="GS5" s="1356">
        <v>42567</v>
      </c>
      <c r="GT5" s="1356">
        <v>42568</v>
      </c>
      <c r="GU5" s="1356">
        <v>42569</v>
      </c>
      <c r="GV5" s="1356">
        <v>42570</v>
      </c>
      <c r="GW5" s="1356">
        <v>42571</v>
      </c>
      <c r="GX5" s="1356">
        <v>42572</v>
      </c>
      <c r="GY5" s="1356">
        <v>42573</v>
      </c>
      <c r="GZ5" s="1356">
        <v>42574</v>
      </c>
      <c r="HA5" s="1356">
        <v>42575</v>
      </c>
      <c r="HB5" s="1356">
        <v>42576</v>
      </c>
      <c r="HC5" s="1356">
        <v>42577</v>
      </c>
      <c r="HD5" s="1356">
        <v>42578</v>
      </c>
      <c r="HE5" s="1356">
        <v>42579</v>
      </c>
      <c r="HF5" s="1356">
        <v>42580</v>
      </c>
      <c r="HG5" s="1356">
        <v>42581</v>
      </c>
      <c r="HH5" s="1356">
        <v>42582</v>
      </c>
      <c r="HI5" s="1356">
        <v>42583</v>
      </c>
      <c r="HJ5" s="1356">
        <v>42584</v>
      </c>
      <c r="HK5" s="1356">
        <v>42585</v>
      </c>
      <c r="HL5" s="1356">
        <v>42586</v>
      </c>
      <c r="HM5" s="1356">
        <v>42587</v>
      </c>
      <c r="HN5" s="1356">
        <v>42588</v>
      </c>
      <c r="HO5" s="1356">
        <v>42589</v>
      </c>
      <c r="HP5" s="1356">
        <v>42590</v>
      </c>
      <c r="HQ5" s="1356">
        <v>42591</v>
      </c>
      <c r="HR5" s="1356">
        <v>42592</v>
      </c>
      <c r="HS5" s="1356">
        <v>42593</v>
      </c>
      <c r="HT5" s="1356">
        <v>42594</v>
      </c>
      <c r="HU5" s="1356">
        <v>42595</v>
      </c>
      <c r="HV5" s="1356">
        <v>42596</v>
      </c>
      <c r="HW5" s="1356">
        <v>42597</v>
      </c>
      <c r="HX5" s="1356">
        <v>42598</v>
      </c>
      <c r="HY5" s="1356">
        <v>42599</v>
      </c>
      <c r="HZ5" s="1356">
        <v>42600</v>
      </c>
      <c r="IA5" s="1356">
        <v>42601</v>
      </c>
      <c r="IB5" s="1356">
        <v>42602</v>
      </c>
      <c r="IC5" s="1356">
        <v>42603</v>
      </c>
      <c r="ID5" s="1356">
        <v>42604</v>
      </c>
      <c r="IE5" s="1356">
        <v>42605</v>
      </c>
      <c r="IF5" s="1356">
        <v>42606</v>
      </c>
      <c r="IG5" s="1356">
        <v>42607</v>
      </c>
      <c r="IH5" s="1356">
        <v>42608</v>
      </c>
      <c r="II5" s="1356">
        <v>42609</v>
      </c>
      <c r="IJ5" s="1356">
        <v>42610</v>
      </c>
      <c r="IK5" s="1356">
        <v>42611</v>
      </c>
      <c r="IL5" s="1356">
        <v>42612</v>
      </c>
      <c r="IM5" s="1356">
        <v>42613</v>
      </c>
      <c r="IN5" s="1356">
        <v>42614</v>
      </c>
      <c r="IO5" s="1356">
        <v>42615</v>
      </c>
      <c r="IP5" s="1356">
        <v>42616</v>
      </c>
      <c r="IQ5" s="1356">
        <v>42617</v>
      </c>
      <c r="IR5" s="1356">
        <v>42618</v>
      </c>
      <c r="IS5" s="1356">
        <v>42619</v>
      </c>
      <c r="IT5" s="1356">
        <v>42620</v>
      </c>
      <c r="IU5" s="1356">
        <v>42621</v>
      </c>
      <c r="IV5" s="1356">
        <v>42622</v>
      </c>
      <c r="IW5" s="1356">
        <v>42623</v>
      </c>
      <c r="IX5" s="1356">
        <v>42624</v>
      </c>
      <c r="IY5" s="1356">
        <v>42625</v>
      </c>
      <c r="IZ5" s="1356">
        <v>42626</v>
      </c>
      <c r="JA5" s="1356">
        <v>42627</v>
      </c>
      <c r="JB5" s="1356">
        <v>42628</v>
      </c>
      <c r="JC5" s="1356">
        <v>42629</v>
      </c>
      <c r="JD5" s="1356">
        <v>42630</v>
      </c>
      <c r="JE5" s="1356">
        <v>42631</v>
      </c>
      <c r="JF5" s="1356">
        <v>42632</v>
      </c>
      <c r="JG5" s="1356">
        <v>42633</v>
      </c>
      <c r="JH5" s="1356">
        <v>42634</v>
      </c>
      <c r="JI5" s="1356">
        <v>42635</v>
      </c>
      <c r="JJ5" s="1356">
        <v>42636</v>
      </c>
      <c r="JK5" s="1356">
        <v>42637</v>
      </c>
      <c r="JL5" s="1356">
        <v>42638</v>
      </c>
      <c r="JM5" s="1356">
        <v>42639</v>
      </c>
      <c r="JN5" s="1356">
        <v>42640</v>
      </c>
      <c r="JO5" s="1356">
        <v>42641</v>
      </c>
      <c r="JP5" s="1356">
        <v>42642</v>
      </c>
      <c r="JQ5" s="1356">
        <v>42643</v>
      </c>
      <c r="JR5" s="1356">
        <v>42644</v>
      </c>
      <c r="JS5" s="1356">
        <v>42645</v>
      </c>
      <c r="JT5" s="1356">
        <v>42646</v>
      </c>
      <c r="JU5" s="1356">
        <v>42647</v>
      </c>
      <c r="JV5" s="1356">
        <v>42648</v>
      </c>
      <c r="JW5" s="1356">
        <v>42649</v>
      </c>
      <c r="JX5" s="1356">
        <v>42650</v>
      </c>
      <c r="JY5" s="1356">
        <v>42651</v>
      </c>
      <c r="JZ5" s="1356">
        <v>42652</v>
      </c>
      <c r="KA5" s="1356">
        <v>42653</v>
      </c>
      <c r="KB5" s="1356">
        <v>42654</v>
      </c>
      <c r="KC5" s="1356">
        <v>42655</v>
      </c>
      <c r="KD5" s="1356">
        <v>42656</v>
      </c>
      <c r="KE5" s="1356">
        <v>42657</v>
      </c>
      <c r="KF5" s="1356">
        <v>42658</v>
      </c>
      <c r="KG5" s="1356">
        <v>42659</v>
      </c>
      <c r="KH5" s="1356">
        <v>42660</v>
      </c>
      <c r="KI5" s="1356">
        <v>42661</v>
      </c>
      <c r="KJ5" s="1356">
        <v>42662</v>
      </c>
      <c r="KK5" s="1356">
        <v>42663</v>
      </c>
      <c r="KL5" s="1356">
        <v>42664</v>
      </c>
      <c r="KM5" s="1356">
        <v>42665</v>
      </c>
      <c r="KN5" s="1356">
        <v>42666</v>
      </c>
      <c r="KO5" s="1356">
        <v>42667</v>
      </c>
      <c r="KP5" s="1356">
        <v>42668</v>
      </c>
      <c r="KQ5" s="1356">
        <v>42669</v>
      </c>
      <c r="KR5" s="1356">
        <v>42670</v>
      </c>
      <c r="KS5" s="1356">
        <v>42671</v>
      </c>
      <c r="KT5" s="1356">
        <v>42672</v>
      </c>
      <c r="KU5" s="1356">
        <v>42673</v>
      </c>
      <c r="KV5" s="1356">
        <v>42674</v>
      </c>
      <c r="KW5" s="1356">
        <v>42675</v>
      </c>
      <c r="KX5" s="1356">
        <v>42676</v>
      </c>
      <c r="KY5" s="1356">
        <v>42677</v>
      </c>
      <c r="KZ5" s="1356">
        <v>42678</v>
      </c>
      <c r="LA5" s="1356">
        <v>42679</v>
      </c>
      <c r="LB5" s="1356">
        <v>42680</v>
      </c>
      <c r="LC5" s="1356">
        <v>42681</v>
      </c>
      <c r="LD5" s="1356">
        <v>42682</v>
      </c>
      <c r="LE5" s="1356">
        <v>42683</v>
      </c>
      <c r="LF5" s="1356">
        <v>42684</v>
      </c>
      <c r="LG5" s="1356">
        <v>42685</v>
      </c>
      <c r="LH5" s="1356">
        <v>42686</v>
      </c>
      <c r="LI5" s="1356">
        <v>42687</v>
      </c>
      <c r="LJ5" s="1356">
        <v>42688</v>
      </c>
      <c r="LK5" s="1356">
        <v>42689</v>
      </c>
      <c r="LL5" s="1356">
        <v>42690</v>
      </c>
      <c r="LM5" s="1356">
        <v>42691</v>
      </c>
      <c r="LN5" s="1356">
        <v>42692</v>
      </c>
      <c r="LO5" s="1356">
        <v>42693</v>
      </c>
      <c r="LP5" s="1356">
        <v>42694</v>
      </c>
      <c r="LQ5" s="1356">
        <v>42695</v>
      </c>
      <c r="LR5" s="1356">
        <v>42696</v>
      </c>
      <c r="LS5" s="1356">
        <v>42697</v>
      </c>
      <c r="LT5" s="1356">
        <v>42698</v>
      </c>
      <c r="LU5" s="1356">
        <v>42699</v>
      </c>
      <c r="LV5" s="1356">
        <v>42700</v>
      </c>
      <c r="LW5" s="1356">
        <v>42701</v>
      </c>
      <c r="LX5" s="1356">
        <v>42702</v>
      </c>
      <c r="LY5" s="1356">
        <v>42703</v>
      </c>
      <c r="LZ5" s="1356">
        <v>42704</v>
      </c>
      <c r="MA5" s="1356">
        <v>42705</v>
      </c>
      <c r="MB5" s="1356">
        <v>42706</v>
      </c>
      <c r="MC5" s="1356">
        <v>42707</v>
      </c>
      <c r="MD5" s="1356">
        <v>42708</v>
      </c>
      <c r="ME5" s="1356">
        <v>42709</v>
      </c>
      <c r="MF5" s="1356">
        <v>42710</v>
      </c>
      <c r="MG5" s="1356">
        <v>42711</v>
      </c>
      <c r="MH5" s="1356">
        <v>42712</v>
      </c>
      <c r="MI5" s="1356">
        <v>42713</v>
      </c>
      <c r="MJ5" s="1356">
        <v>42714</v>
      </c>
      <c r="MK5" s="1356">
        <v>42715</v>
      </c>
      <c r="ML5" s="1356">
        <v>42716</v>
      </c>
      <c r="MM5" s="1356">
        <v>42717</v>
      </c>
      <c r="MN5" s="1356">
        <v>42718</v>
      </c>
      <c r="MO5" s="1356">
        <v>42719</v>
      </c>
      <c r="MP5" s="1356">
        <v>42720</v>
      </c>
      <c r="MQ5" s="1356">
        <v>42721</v>
      </c>
      <c r="MR5" s="1356">
        <v>42722</v>
      </c>
      <c r="MS5" s="1356">
        <v>42723</v>
      </c>
      <c r="MT5" s="1356">
        <v>42724</v>
      </c>
      <c r="MU5" s="1356">
        <v>42725</v>
      </c>
      <c r="MV5" s="1356">
        <v>42726</v>
      </c>
      <c r="MW5" s="1356">
        <v>42727</v>
      </c>
      <c r="MX5" s="1356">
        <v>42728</v>
      </c>
      <c r="MY5" s="1356">
        <v>42729</v>
      </c>
      <c r="MZ5" s="1356">
        <v>42730</v>
      </c>
      <c r="NA5" s="1356">
        <v>42731</v>
      </c>
      <c r="NB5" s="1356">
        <v>42732</v>
      </c>
      <c r="NC5" s="1356">
        <f>NB5+1</f>
        <v>42733</v>
      </c>
      <c r="ND5" s="1356">
        <f t="shared" ref="ND5:OI5" si="648">NC5+1</f>
        <v>42734</v>
      </c>
      <c r="NE5" s="1356">
        <f t="shared" si="648"/>
        <v>42735</v>
      </c>
      <c r="NF5" s="1356">
        <f t="shared" si="648"/>
        <v>42736</v>
      </c>
      <c r="NG5" s="1356">
        <f t="shared" si="648"/>
        <v>42737</v>
      </c>
      <c r="NH5" s="1356">
        <f t="shared" si="648"/>
        <v>42738</v>
      </c>
      <c r="NI5" s="1356">
        <f t="shared" si="648"/>
        <v>42739</v>
      </c>
      <c r="NJ5" s="1356">
        <f t="shared" si="648"/>
        <v>42740</v>
      </c>
      <c r="NK5" s="1356">
        <f t="shared" si="648"/>
        <v>42741</v>
      </c>
      <c r="NL5" s="1356">
        <f t="shared" si="648"/>
        <v>42742</v>
      </c>
      <c r="NM5" s="1356">
        <f t="shared" si="648"/>
        <v>42743</v>
      </c>
      <c r="NN5" s="1356">
        <f t="shared" si="648"/>
        <v>42744</v>
      </c>
      <c r="NO5" s="1356">
        <f t="shared" si="648"/>
        <v>42745</v>
      </c>
      <c r="NP5" s="1356">
        <f t="shared" si="648"/>
        <v>42746</v>
      </c>
      <c r="NQ5" s="1356">
        <f t="shared" si="648"/>
        <v>42747</v>
      </c>
      <c r="NR5" s="1356">
        <f t="shared" si="648"/>
        <v>42748</v>
      </c>
      <c r="NS5" s="1356">
        <f t="shared" si="648"/>
        <v>42749</v>
      </c>
      <c r="NT5" s="1356">
        <f t="shared" si="648"/>
        <v>42750</v>
      </c>
      <c r="NU5" s="1356">
        <f t="shared" si="648"/>
        <v>42751</v>
      </c>
      <c r="NV5" s="1356">
        <f t="shared" si="648"/>
        <v>42752</v>
      </c>
      <c r="NW5" s="1356">
        <f t="shared" si="648"/>
        <v>42753</v>
      </c>
      <c r="NX5" s="1356">
        <f t="shared" si="648"/>
        <v>42754</v>
      </c>
      <c r="NY5" s="1356">
        <f t="shared" si="648"/>
        <v>42755</v>
      </c>
      <c r="NZ5" s="1356">
        <f t="shared" si="648"/>
        <v>42756</v>
      </c>
      <c r="OA5" s="1356">
        <f t="shared" si="648"/>
        <v>42757</v>
      </c>
      <c r="OB5" s="1356">
        <f t="shared" si="648"/>
        <v>42758</v>
      </c>
      <c r="OC5" s="1356">
        <f t="shared" si="648"/>
        <v>42759</v>
      </c>
      <c r="OD5" s="1356">
        <f t="shared" si="648"/>
        <v>42760</v>
      </c>
      <c r="OE5" s="1356">
        <f t="shared" si="648"/>
        <v>42761</v>
      </c>
      <c r="OF5" s="1356">
        <f t="shared" si="648"/>
        <v>42762</v>
      </c>
      <c r="OG5" s="1356">
        <f t="shared" si="648"/>
        <v>42763</v>
      </c>
      <c r="OH5" s="1356">
        <f t="shared" si="648"/>
        <v>42764</v>
      </c>
      <c r="OI5" s="1356">
        <f t="shared" si="648"/>
        <v>42765</v>
      </c>
      <c r="OJ5" s="1356">
        <f t="shared" ref="OJ5:PO5" si="649">OI5+1</f>
        <v>42766</v>
      </c>
      <c r="OK5" s="1356">
        <f t="shared" si="649"/>
        <v>42767</v>
      </c>
      <c r="OL5" s="1356">
        <f t="shared" si="649"/>
        <v>42768</v>
      </c>
      <c r="OM5" s="1356">
        <f t="shared" si="649"/>
        <v>42769</v>
      </c>
      <c r="ON5" s="1356">
        <f t="shared" si="649"/>
        <v>42770</v>
      </c>
      <c r="OO5" s="1356">
        <f t="shared" si="649"/>
        <v>42771</v>
      </c>
      <c r="OP5" s="1356">
        <f t="shared" si="649"/>
        <v>42772</v>
      </c>
      <c r="OQ5" s="1356">
        <f t="shared" si="649"/>
        <v>42773</v>
      </c>
      <c r="OR5" s="1356">
        <f t="shared" si="649"/>
        <v>42774</v>
      </c>
      <c r="OS5" s="1356">
        <f t="shared" si="649"/>
        <v>42775</v>
      </c>
      <c r="OT5" s="1356">
        <f t="shared" si="649"/>
        <v>42776</v>
      </c>
      <c r="OU5" s="1356">
        <f t="shared" si="649"/>
        <v>42777</v>
      </c>
      <c r="OV5" s="1356">
        <f t="shared" si="649"/>
        <v>42778</v>
      </c>
      <c r="OW5" s="1356">
        <f t="shared" si="649"/>
        <v>42779</v>
      </c>
      <c r="OX5" s="1356">
        <f t="shared" si="649"/>
        <v>42780</v>
      </c>
      <c r="OY5" s="1356">
        <f t="shared" si="649"/>
        <v>42781</v>
      </c>
      <c r="OZ5" s="1356">
        <f t="shared" si="649"/>
        <v>42782</v>
      </c>
      <c r="PA5" s="1356">
        <f t="shared" si="649"/>
        <v>42783</v>
      </c>
      <c r="PB5" s="1356">
        <f t="shared" si="649"/>
        <v>42784</v>
      </c>
      <c r="PC5" s="1356">
        <f t="shared" si="649"/>
        <v>42785</v>
      </c>
      <c r="PD5" s="1356">
        <f t="shared" si="649"/>
        <v>42786</v>
      </c>
      <c r="PE5" s="1356">
        <f t="shared" si="649"/>
        <v>42787</v>
      </c>
      <c r="PF5" s="1356">
        <f t="shared" si="649"/>
        <v>42788</v>
      </c>
      <c r="PG5" s="1356">
        <f t="shared" si="649"/>
        <v>42789</v>
      </c>
      <c r="PH5" s="1356">
        <f t="shared" si="649"/>
        <v>42790</v>
      </c>
      <c r="PI5" s="1356">
        <f t="shared" si="649"/>
        <v>42791</v>
      </c>
      <c r="PJ5" s="1356">
        <f t="shared" si="649"/>
        <v>42792</v>
      </c>
      <c r="PK5" s="1356">
        <f t="shared" si="649"/>
        <v>42793</v>
      </c>
      <c r="PL5" s="1356">
        <f t="shared" si="649"/>
        <v>42794</v>
      </c>
      <c r="PM5" s="1356">
        <f t="shared" si="649"/>
        <v>42795</v>
      </c>
      <c r="PN5" s="1356">
        <f t="shared" si="649"/>
        <v>42796</v>
      </c>
      <c r="PO5" s="1356">
        <f t="shared" si="649"/>
        <v>42797</v>
      </c>
      <c r="PP5" s="1356">
        <f t="shared" ref="PP5:QN5" si="650">PO5+1</f>
        <v>42798</v>
      </c>
      <c r="PQ5" s="1356">
        <f t="shared" si="650"/>
        <v>42799</v>
      </c>
      <c r="PR5" s="1356">
        <f t="shared" si="650"/>
        <v>42800</v>
      </c>
      <c r="PS5" s="1356">
        <f t="shared" si="650"/>
        <v>42801</v>
      </c>
      <c r="PT5" s="1356">
        <f t="shared" si="650"/>
        <v>42802</v>
      </c>
      <c r="PU5" s="1356">
        <f t="shared" si="650"/>
        <v>42803</v>
      </c>
      <c r="PV5" s="1356">
        <f t="shared" si="650"/>
        <v>42804</v>
      </c>
      <c r="PW5" s="1356">
        <f t="shared" si="650"/>
        <v>42805</v>
      </c>
      <c r="PX5" s="1356">
        <f t="shared" si="650"/>
        <v>42806</v>
      </c>
      <c r="PY5" s="1356">
        <f t="shared" si="650"/>
        <v>42807</v>
      </c>
      <c r="PZ5" s="1356">
        <f t="shared" si="650"/>
        <v>42808</v>
      </c>
      <c r="QA5" s="1356">
        <f t="shared" si="650"/>
        <v>42809</v>
      </c>
      <c r="QB5" s="1356">
        <f t="shared" si="650"/>
        <v>42810</v>
      </c>
      <c r="QC5" s="1356">
        <f t="shared" si="650"/>
        <v>42811</v>
      </c>
      <c r="QD5" s="1356">
        <f t="shared" si="650"/>
        <v>42812</v>
      </c>
      <c r="QE5" s="1356">
        <f t="shared" si="650"/>
        <v>42813</v>
      </c>
      <c r="QF5" s="1356">
        <f t="shared" si="650"/>
        <v>42814</v>
      </c>
      <c r="QG5" s="1356">
        <f t="shared" si="650"/>
        <v>42815</v>
      </c>
      <c r="QH5" s="1356">
        <f t="shared" si="650"/>
        <v>42816</v>
      </c>
      <c r="QI5" s="1356">
        <f t="shared" si="650"/>
        <v>42817</v>
      </c>
      <c r="QJ5" s="1356">
        <f t="shared" si="650"/>
        <v>42818</v>
      </c>
      <c r="QK5" s="1356">
        <f t="shared" si="650"/>
        <v>42819</v>
      </c>
      <c r="QL5" s="1356">
        <f t="shared" si="650"/>
        <v>42820</v>
      </c>
      <c r="QM5" s="1356">
        <f t="shared" si="650"/>
        <v>42821</v>
      </c>
      <c r="QN5" s="1356">
        <f t="shared" si="650"/>
        <v>42822</v>
      </c>
      <c r="QO5" s="1356">
        <f t="shared" si="3"/>
        <v>42823</v>
      </c>
      <c r="QP5" s="1356">
        <f t="shared" si="4"/>
        <v>42824</v>
      </c>
      <c r="QQ5" s="1356">
        <f t="shared" si="5"/>
        <v>42825</v>
      </c>
      <c r="QR5" s="1356">
        <f t="shared" si="6"/>
        <v>42826</v>
      </c>
      <c r="QS5" s="1356">
        <f t="shared" si="7"/>
        <v>42827</v>
      </c>
      <c r="QT5" s="1356">
        <f t="shared" si="8"/>
        <v>42828</v>
      </c>
      <c r="QU5" s="1356">
        <f t="shared" si="9"/>
        <v>42829</v>
      </c>
      <c r="QV5" s="1356">
        <f t="shared" si="10"/>
        <v>42830</v>
      </c>
      <c r="QW5" s="1356">
        <f t="shared" si="11"/>
        <v>42831</v>
      </c>
      <c r="QX5" s="1356">
        <f t="shared" si="12"/>
        <v>42832</v>
      </c>
      <c r="QY5" s="1356">
        <f t="shared" si="13"/>
        <v>42833</v>
      </c>
      <c r="QZ5" s="1356">
        <f t="shared" si="14"/>
        <v>42834</v>
      </c>
      <c r="RA5" s="1356">
        <f t="shared" si="15"/>
        <v>42835</v>
      </c>
      <c r="RB5" s="1356">
        <f t="shared" si="16"/>
        <v>42836</v>
      </c>
      <c r="RC5" s="1356">
        <f t="shared" si="17"/>
        <v>42837</v>
      </c>
      <c r="RD5" s="1356">
        <f t="shared" si="18"/>
        <v>42838</v>
      </c>
      <c r="RE5" s="1356">
        <f t="shared" si="19"/>
        <v>42839</v>
      </c>
      <c r="RF5" s="1356">
        <f t="shared" si="20"/>
        <v>42840</v>
      </c>
      <c r="RG5" s="1356">
        <f t="shared" si="21"/>
        <v>42841</v>
      </c>
      <c r="RH5" s="1356">
        <f t="shared" si="22"/>
        <v>42842</v>
      </c>
      <c r="RI5" s="1356">
        <f t="shared" si="23"/>
        <v>42843</v>
      </c>
      <c r="RJ5" s="1356">
        <f t="shared" si="24"/>
        <v>42844</v>
      </c>
      <c r="RK5" s="1356">
        <f t="shared" si="25"/>
        <v>42845</v>
      </c>
      <c r="RL5" s="1356">
        <f t="shared" si="26"/>
        <v>42846</v>
      </c>
      <c r="RM5" s="1356">
        <f t="shared" si="27"/>
        <v>42847</v>
      </c>
      <c r="RN5" s="1356">
        <f t="shared" si="28"/>
        <v>42848</v>
      </c>
      <c r="RO5" s="1356">
        <f t="shared" si="29"/>
        <v>42849</v>
      </c>
      <c r="RP5" s="1356">
        <f t="shared" si="30"/>
        <v>42850</v>
      </c>
      <c r="RQ5" s="1356">
        <f t="shared" si="31"/>
        <v>42851</v>
      </c>
      <c r="RR5" s="1356">
        <f t="shared" si="32"/>
        <v>42852</v>
      </c>
      <c r="RS5" s="1356">
        <f t="shared" si="33"/>
        <v>42853</v>
      </c>
      <c r="RT5" s="1356">
        <f t="shared" si="34"/>
        <v>42854</v>
      </c>
      <c r="RU5" s="1356">
        <f t="shared" si="35"/>
        <v>42855</v>
      </c>
      <c r="RV5" s="1356">
        <f t="shared" si="36"/>
        <v>42856</v>
      </c>
      <c r="RW5" s="1356">
        <f t="shared" si="37"/>
        <v>42857</v>
      </c>
      <c r="RX5" s="1356">
        <f t="shared" si="38"/>
        <v>42858</v>
      </c>
      <c r="RY5" s="1356">
        <f t="shared" si="39"/>
        <v>42859</v>
      </c>
      <c r="RZ5" s="1356">
        <f t="shared" si="40"/>
        <v>42860</v>
      </c>
      <c r="SA5" s="1356">
        <f t="shared" si="41"/>
        <v>42861</v>
      </c>
      <c r="SB5" s="1356">
        <f t="shared" si="42"/>
        <v>42862</v>
      </c>
      <c r="SC5" s="1356">
        <f t="shared" si="43"/>
        <v>42863</v>
      </c>
      <c r="SD5" s="1356">
        <f t="shared" si="44"/>
        <v>42864</v>
      </c>
      <c r="SE5" s="1356">
        <f t="shared" si="45"/>
        <v>42865</v>
      </c>
      <c r="SF5" s="1356">
        <f t="shared" si="46"/>
        <v>42866</v>
      </c>
      <c r="SG5" s="1356">
        <f t="shared" si="47"/>
        <v>42867</v>
      </c>
      <c r="SH5" s="1356">
        <f t="shared" si="48"/>
        <v>42868</v>
      </c>
      <c r="SI5" s="1356">
        <f t="shared" si="49"/>
        <v>42869</v>
      </c>
      <c r="SJ5" s="1356">
        <f t="shared" si="50"/>
        <v>42870</v>
      </c>
      <c r="SK5" s="1356">
        <f t="shared" si="51"/>
        <v>42871</v>
      </c>
      <c r="SL5" s="1356">
        <f t="shared" si="52"/>
        <v>42872</v>
      </c>
      <c r="SM5" s="1356">
        <f t="shared" si="53"/>
        <v>42873</v>
      </c>
      <c r="SN5" s="1356">
        <f t="shared" si="54"/>
        <v>42874</v>
      </c>
      <c r="SO5" s="1356">
        <f t="shared" si="55"/>
        <v>42875</v>
      </c>
      <c r="SP5" s="1356">
        <f t="shared" si="56"/>
        <v>42876</v>
      </c>
      <c r="SQ5" s="1356">
        <f t="shared" si="57"/>
        <v>42877</v>
      </c>
      <c r="SR5" s="1356">
        <f t="shared" si="58"/>
        <v>42878</v>
      </c>
      <c r="SS5" s="1356">
        <f t="shared" si="59"/>
        <v>42879</v>
      </c>
      <c r="ST5" s="1356">
        <f t="shared" si="60"/>
        <v>42880</v>
      </c>
      <c r="SU5" s="1356">
        <f t="shared" si="61"/>
        <v>42881</v>
      </c>
      <c r="SV5" s="1356">
        <f t="shared" si="62"/>
        <v>42882</v>
      </c>
      <c r="SW5" s="1356">
        <f t="shared" si="63"/>
        <v>42883</v>
      </c>
      <c r="SX5" s="1356">
        <f t="shared" si="64"/>
        <v>42884</v>
      </c>
      <c r="SY5" s="1356">
        <f t="shared" si="65"/>
        <v>42885</v>
      </c>
      <c r="SZ5" s="1356">
        <f t="shared" si="66"/>
        <v>42886</v>
      </c>
      <c r="TA5" s="1356">
        <f t="shared" si="67"/>
        <v>42887</v>
      </c>
      <c r="TB5" s="1356">
        <f t="shared" si="68"/>
        <v>42888</v>
      </c>
      <c r="TC5" s="1356">
        <f t="shared" si="69"/>
        <v>42889</v>
      </c>
      <c r="TD5" s="1356">
        <f t="shared" si="70"/>
        <v>42890</v>
      </c>
      <c r="TE5" s="1356">
        <f t="shared" si="71"/>
        <v>42891</v>
      </c>
      <c r="TF5" s="1356">
        <f t="shared" si="72"/>
        <v>42892</v>
      </c>
      <c r="TG5" s="1356">
        <f t="shared" si="73"/>
        <v>42893</v>
      </c>
      <c r="TH5" s="1356">
        <f t="shared" si="74"/>
        <v>42894</v>
      </c>
      <c r="TI5" s="1356">
        <f t="shared" si="75"/>
        <v>42895</v>
      </c>
      <c r="TJ5" s="1356">
        <f t="shared" si="76"/>
        <v>42896</v>
      </c>
      <c r="TK5" s="1356">
        <f t="shared" si="77"/>
        <v>42897</v>
      </c>
      <c r="TL5" s="1356">
        <f t="shared" si="78"/>
        <v>42898</v>
      </c>
      <c r="TM5" s="1356">
        <f t="shared" si="79"/>
        <v>42899</v>
      </c>
      <c r="TN5" s="1356">
        <f t="shared" si="80"/>
        <v>42900</v>
      </c>
      <c r="TO5" s="1356">
        <f t="shared" si="81"/>
        <v>42901</v>
      </c>
      <c r="TP5" s="1356">
        <f t="shared" si="82"/>
        <v>42902</v>
      </c>
      <c r="TQ5" s="1356">
        <f t="shared" si="83"/>
        <v>42903</v>
      </c>
      <c r="TR5" s="1356">
        <f t="shared" si="84"/>
        <v>42904</v>
      </c>
      <c r="TS5" s="1356">
        <f t="shared" si="85"/>
        <v>42905</v>
      </c>
      <c r="TT5" s="1356">
        <f t="shared" si="86"/>
        <v>42906</v>
      </c>
      <c r="TU5" s="1356">
        <f t="shared" si="87"/>
        <v>42907</v>
      </c>
      <c r="TV5" s="1356">
        <f t="shared" si="88"/>
        <v>42908</v>
      </c>
      <c r="TW5" s="1356">
        <f t="shared" si="89"/>
        <v>42909</v>
      </c>
      <c r="TX5" s="1356">
        <f t="shared" si="90"/>
        <v>42910</v>
      </c>
      <c r="TY5" s="1356">
        <f t="shared" si="91"/>
        <v>42911</v>
      </c>
      <c r="TZ5" s="1356">
        <f t="shared" si="92"/>
        <v>42912</v>
      </c>
      <c r="UA5" s="1356">
        <f t="shared" si="93"/>
        <v>42913</v>
      </c>
      <c r="UB5" s="1356">
        <f t="shared" si="94"/>
        <v>42914</v>
      </c>
      <c r="UC5" s="1356">
        <f t="shared" si="95"/>
        <v>42915</v>
      </c>
      <c r="UD5" s="1356">
        <f t="shared" si="96"/>
        <v>42916</v>
      </c>
      <c r="UE5" s="1356">
        <f t="shared" si="97"/>
        <v>42917</v>
      </c>
      <c r="UF5" s="1356">
        <f t="shared" si="98"/>
        <v>42918</v>
      </c>
      <c r="UG5" s="1356">
        <f t="shared" si="99"/>
        <v>42919</v>
      </c>
      <c r="UH5" s="1356">
        <f t="shared" si="100"/>
        <v>42920</v>
      </c>
      <c r="UI5" s="1356">
        <f t="shared" si="101"/>
        <v>42921</v>
      </c>
      <c r="UJ5" s="1356">
        <f t="shared" si="102"/>
        <v>42922</v>
      </c>
      <c r="UK5" s="1356">
        <f t="shared" si="103"/>
        <v>42923</v>
      </c>
      <c r="UL5" s="1356">
        <f t="shared" si="104"/>
        <v>42924</v>
      </c>
      <c r="UM5" s="1356">
        <f t="shared" si="105"/>
        <v>42925</v>
      </c>
      <c r="UN5" s="1356">
        <f t="shared" si="106"/>
        <v>42926</v>
      </c>
      <c r="UO5" s="1356">
        <f t="shared" si="107"/>
        <v>42927</v>
      </c>
      <c r="UP5" s="1356">
        <f t="shared" si="108"/>
        <v>42928</v>
      </c>
      <c r="UQ5" s="1356">
        <f t="shared" si="109"/>
        <v>42929</v>
      </c>
      <c r="UR5" s="1356">
        <f t="shared" si="110"/>
        <v>42930</v>
      </c>
      <c r="US5" s="1356">
        <f t="shared" si="111"/>
        <v>42931</v>
      </c>
      <c r="UT5" s="1356">
        <f t="shared" si="112"/>
        <v>42932</v>
      </c>
      <c r="UU5" s="1356">
        <f t="shared" si="113"/>
        <v>42933</v>
      </c>
      <c r="UV5" s="1356">
        <f t="shared" si="114"/>
        <v>42934</v>
      </c>
      <c r="UW5" s="1356">
        <f t="shared" si="115"/>
        <v>42935</v>
      </c>
      <c r="UX5" s="1356">
        <f t="shared" si="116"/>
        <v>42936</v>
      </c>
      <c r="UY5" s="1356">
        <f t="shared" si="117"/>
        <v>42937</v>
      </c>
      <c r="UZ5" s="1356">
        <f t="shared" si="118"/>
        <v>42938</v>
      </c>
      <c r="VA5" s="1356">
        <f t="shared" si="119"/>
        <v>42939</v>
      </c>
      <c r="VB5" s="1356">
        <f t="shared" si="120"/>
        <v>42940</v>
      </c>
      <c r="VC5" s="1356">
        <f t="shared" si="121"/>
        <v>42941</v>
      </c>
      <c r="VD5" s="1356">
        <f t="shared" si="122"/>
        <v>42942</v>
      </c>
      <c r="VE5" s="1356">
        <f t="shared" si="123"/>
        <v>42943</v>
      </c>
      <c r="VF5" s="1356">
        <f t="shared" si="124"/>
        <v>42944</v>
      </c>
      <c r="VG5" s="1356">
        <f t="shared" si="125"/>
        <v>42945</v>
      </c>
      <c r="VH5" s="1356">
        <f t="shared" si="126"/>
        <v>42946</v>
      </c>
      <c r="VI5" s="1356">
        <f t="shared" si="127"/>
        <v>42947</v>
      </c>
      <c r="VJ5" s="1356">
        <f t="shared" si="128"/>
        <v>42948</v>
      </c>
      <c r="VK5" s="1356">
        <f t="shared" si="129"/>
        <v>42949</v>
      </c>
      <c r="VL5" s="1356">
        <f t="shared" si="130"/>
        <v>42950</v>
      </c>
      <c r="VM5" s="1356">
        <f t="shared" si="131"/>
        <v>42951</v>
      </c>
      <c r="VN5" s="1356">
        <f t="shared" si="132"/>
        <v>42952</v>
      </c>
      <c r="VO5" s="1356">
        <f t="shared" si="133"/>
        <v>42953</v>
      </c>
      <c r="VP5" s="1356">
        <f t="shared" si="134"/>
        <v>42954</v>
      </c>
      <c r="VQ5" s="1356">
        <f t="shared" si="135"/>
        <v>42955</v>
      </c>
      <c r="VR5" s="1356">
        <f t="shared" si="136"/>
        <v>42956</v>
      </c>
      <c r="VS5" s="1356">
        <f t="shared" si="137"/>
        <v>42957</v>
      </c>
      <c r="VT5" s="1356">
        <f t="shared" si="138"/>
        <v>42958</v>
      </c>
      <c r="VU5" s="1356">
        <f t="shared" si="139"/>
        <v>42959</v>
      </c>
      <c r="VV5" s="1356">
        <f t="shared" si="140"/>
        <v>42960</v>
      </c>
      <c r="VW5" s="1356">
        <f t="shared" si="141"/>
        <v>42961</v>
      </c>
      <c r="VX5" s="1356">
        <f t="shared" si="142"/>
        <v>42962</v>
      </c>
      <c r="VY5" s="1356">
        <f t="shared" si="143"/>
        <v>42963</v>
      </c>
      <c r="VZ5" s="1356">
        <f t="shared" si="144"/>
        <v>42964</v>
      </c>
      <c r="WA5" s="1356">
        <f t="shared" si="145"/>
        <v>42965</v>
      </c>
      <c r="WB5" s="1356">
        <f t="shared" si="146"/>
        <v>42966</v>
      </c>
      <c r="WC5" s="1356">
        <f t="shared" si="147"/>
        <v>42967</v>
      </c>
      <c r="WD5" s="1356">
        <f t="shared" si="148"/>
        <v>42968</v>
      </c>
      <c r="WE5" s="1356">
        <f t="shared" si="149"/>
        <v>42969</v>
      </c>
      <c r="WF5" s="1356">
        <f t="shared" si="150"/>
        <v>42970</v>
      </c>
      <c r="WG5" s="1356">
        <f t="shared" si="151"/>
        <v>42971</v>
      </c>
      <c r="WH5" s="1356">
        <f t="shared" si="152"/>
        <v>42972</v>
      </c>
      <c r="WI5" s="1356">
        <f t="shared" si="153"/>
        <v>42973</v>
      </c>
      <c r="WJ5" s="1356">
        <f t="shared" si="154"/>
        <v>42974</v>
      </c>
      <c r="WK5" s="1356">
        <f t="shared" si="155"/>
        <v>42975</v>
      </c>
      <c r="WL5" s="1356">
        <f t="shared" si="156"/>
        <v>42976</v>
      </c>
      <c r="WM5" s="1356">
        <f t="shared" si="157"/>
        <v>42977</v>
      </c>
      <c r="WN5" s="1356">
        <f t="shared" si="158"/>
        <v>42978</v>
      </c>
      <c r="WO5" s="1356">
        <f t="shared" si="159"/>
        <v>42979</v>
      </c>
      <c r="WP5" s="1356">
        <f t="shared" si="160"/>
        <v>42980</v>
      </c>
      <c r="WQ5" s="1356">
        <f t="shared" si="161"/>
        <v>42981</v>
      </c>
      <c r="WR5" s="1356">
        <f t="shared" si="162"/>
        <v>42982</v>
      </c>
      <c r="WS5" s="1356">
        <f t="shared" si="163"/>
        <v>42983</v>
      </c>
      <c r="WT5" s="1356">
        <f t="shared" si="164"/>
        <v>42984</v>
      </c>
      <c r="WU5" s="1356">
        <f t="shared" si="165"/>
        <v>42985</v>
      </c>
      <c r="WV5" s="1356">
        <f t="shared" si="166"/>
        <v>42986</v>
      </c>
      <c r="WW5" s="1356">
        <f t="shared" si="167"/>
        <v>42987</v>
      </c>
      <c r="WX5" s="1356">
        <f t="shared" si="168"/>
        <v>42988</v>
      </c>
      <c r="WY5" s="1356">
        <f t="shared" si="169"/>
        <v>42989</v>
      </c>
      <c r="WZ5" s="1356">
        <f t="shared" si="170"/>
        <v>42990</v>
      </c>
      <c r="XA5" s="1356">
        <f t="shared" si="171"/>
        <v>42991</v>
      </c>
      <c r="XB5" s="1356">
        <f t="shared" si="172"/>
        <v>42992</v>
      </c>
      <c r="XC5" s="1356">
        <f t="shared" si="173"/>
        <v>42993</v>
      </c>
      <c r="XD5" s="1356">
        <f t="shared" si="174"/>
        <v>42994</v>
      </c>
      <c r="XE5" s="1356">
        <f t="shared" si="175"/>
        <v>42995</v>
      </c>
      <c r="XF5" s="1356">
        <f t="shared" si="176"/>
        <v>42996</v>
      </c>
      <c r="XG5" s="1356">
        <f t="shared" si="177"/>
        <v>42997</v>
      </c>
      <c r="XH5" s="1356">
        <f t="shared" si="178"/>
        <v>42998</v>
      </c>
      <c r="XI5" s="1356">
        <f t="shared" si="179"/>
        <v>42999</v>
      </c>
      <c r="XJ5" s="1356">
        <f t="shared" si="180"/>
        <v>43000</v>
      </c>
      <c r="XK5" s="1356">
        <f t="shared" si="181"/>
        <v>43001</v>
      </c>
      <c r="XL5" s="1356">
        <f t="shared" si="182"/>
        <v>43002</v>
      </c>
      <c r="XM5" s="1356">
        <f t="shared" si="183"/>
        <v>43003</v>
      </c>
      <c r="XN5" s="1356">
        <f t="shared" si="184"/>
        <v>43004</v>
      </c>
      <c r="XO5" s="1356">
        <f t="shared" si="185"/>
        <v>43005</v>
      </c>
      <c r="XP5" s="1356">
        <f t="shared" si="186"/>
        <v>43006</v>
      </c>
      <c r="XQ5" s="1356">
        <f t="shared" si="187"/>
        <v>43007</v>
      </c>
      <c r="XR5" s="1356">
        <f t="shared" si="188"/>
        <v>43008</v>
      </c>
      <c r="XS5" s="1356">
        <f t="shared" si="189"/>
        <v>43009</v>
      </c>
      <c r="XT5" s="1356">
        <f t="shared" si="190"/>
        <v>43010</v>
      </c>
      <c r="XU5" s="1356">
        <f t="shared" si="191"/>
        <v>43011</v>
      </c>
      <c r="XV5" s="1356">
        <f t="shared" si="192"/>
        <v>43012</v>
      </c>
      <c r="XW5" s="1356">
        <f t="shared" si="193"/>
        <v>43013</v>
      </c>
      <c r="XX5" s="1356">
        <f t="shared" si="194"/>
        <v>43014</v>
      </c>
      <c r="XY5" s="1356">
        <f t="shared" si="195"/>
        <v>43015</v>
      </c>
      <c r="XZ5" s="1356">
        <f t="shared" si="196"/>
        <v>43016</v>
      </c>
      <c r="YA5" s="1356">
        <f t="shared" si="197"/>
        <v>43017</v>
      </c>
      <c r="YB5" s="1356">
        <f t="shared" si="198"/>
        <v>43018</v>
      </c>
      <c r="YC5" s="1356">
        <f t="shared" si="199"/>
        <v>43019</v>
      </c>
      <c r="YD5" s="1356">
        <f t="shared" si="200"/>
        <v>43020</v>
      </c>
      <c r="YE5" s="1356">
        <f t="shared" si="201"/>
        <v>43021</v>
      </c>
      <c r="YF5" s="1356">
        <f t="shared" si="202"/>
        <v>43022</v>
      </c>
      <c r="YG5" s="1356">
        <f t="shared" si="203"/>
        <v>43023</v>
      </c>
      <c r="YH5" s="1356">
        <f t="shared" si="204"/>
        <v>43024</v>
      </c>
      <c r="YI5" s="1356">
        <f t="shared" si="205"/>
        <v>43025</v>
      </c>
      <c r="YJ5" s="1356">
        <f t="shared" si="206"/>
        <v>43026</v>
      </c>
      <c r="YK5" s="1356">
        <f t="shared" si="207"/>
        <v>43027</v>
      </c>
      <c r="YL5" s="1356">
        <f t="shared" si="208"/>
        <v>43028</v>
      </c>
      <c r="YM5" s="1356">
        <f t="shared" si="209"/>
        <v>43029</v>
      </c>
      <c r="YN5" s="1356">
        <f t="shared" si="210"/>
        <v>43030</v>
      </c>
      <c r="YO5" s="1356">
        <f t="shared" si="211"/>
        <v>43031</v>
      </c>
      <c r="YP5" s="1356">
        <f t="shared" si="212"/>
        <v>43032</v>
      </c>
      <c r="YQ5" s="1356">
        <f t="shared" si="213"/>
        <v>43033</v>
      </c>
      <c r="YR5" s="1356">
        <f t="shared" si="214"/>
        <v>43034</v>
      </c>
      <c r="YS5" s="1356">
        <f t="shared" si="215"/>
        <v>43035</v>
      </c>
      <c r="YT5" s="1356">
        <f t="shared" si="216"/>
        <v>43036</v>
      </c>
      <c r="YU5" s="1356">
        <f t="shared" si="217"/>
        <v>43037</v>
      </c>
      <c r="YV5" s="1356">
        <f t="shared" si="218"/>
        <v>43038</v>
      </c>
      <c r="YW5" s="1356">
        <f t="shared" si="219"/>
        <v>43039</v>
      </c>
      <c r="YX5" s="1356">
        <f t="shared" si="220"/>
        <v>43040</v>
      </c>
      <c r="YY5" s="1356">
        <f t="shared" si="221"/>
        <v>43041</v>
      </c>
      <c r="YZ5" s="1356">
        <f t="shared" si="222"/>
        <v>43042</v>
      </c>
      <c r="ZA5" s="1356">
        <f t="shared" si="223"/>
        <v>43043</v>
      </c>
      <c r="ZB5" s="1356">
        <f t="shared" si="224"/>
        <v>43044</v>
      </c>
      <c r="ZC5" s="1356">
        <f t="shared" si="225"/>
        <v>43045</v>
      </c>
      <c r="ZD5" s="1356">
        <f t="shared" si="226"/>
        <v>43046</v>
      </c>
      <c r="ZE5" s="1356">
        <f t="shared" si="227"/>
        <v>43047</v>
      </c>
      <c r="ZF5" s="1356">
        <f t="shared" si="228"/>
        <v>43048</v>
      </c>
      <c r="ZG5" s="1356">
        <f t="shared" si="229"/>
        <v>43049</v>
      </c>
      <c r="ZH5" s="1356">
        <f t="shared" si="230"/>
        <v>43050</v>
      </c>
      <c r="ZI5" s="1356">
        <f t="shared" si="231"/>
        <v>43051</v>
      </c>
      <c r="ZJ5" s="1356">
        <f t="shared" si="232"/>
        <v>43052</v>
      </c>
      <c r="ZK5" s="1356">
        <f t="shared" si="233"/>
        <v>43053</v>
      </c>
      <c r="ZL5" s="1356">
        <f t="shared" si="234"/>
        <v>43054</v>
      </c>
      <c r="ZM5" s="1356">
        <f t="shared" si="235"/>
        <v>43055</v>
      </c>
      <c r="ZN5" s="1356">
        <f t="shared" si="236"/>
        <v>43056</v>
      </c>
      <c r="ZO5" s="1356">
        <f t="shared" si="237"/>
        <v>43057</v>
      </c>
      <c r="ZP5" s="1356">
        <f t="shared" si="238"/>
        <v>43058</v>
      </c>
      <c r="ZQ5" s="1356">
        <f t="shared" si="239"/>
        <v>43059</v>
      </c>
      <c r="ZR5" s="1356">
        <f t="shared" si="240"/>
        <v>43060</v>
      </c>
      <c r="ZS5" s="1356">
        <f t="shared" si="241"/>
        <v>43061</v>
      </c>
      <c r="ZT5" s="1356">
        <f t="shared" si="242"/>
        <v>43062</v>
      </c>
      <c r="ZU5" s="1356">
        <f t="shared" si="243"/>
        <v>43063</v>
      </c>
      <c r="ZV5" s="1356">
        <f t="shared" si="244"/>
        <v>43064</v>
      </c>
      <c r="ZW5" s="1356">
        <f t="shared" si="245"/>
        <v>43065</v>
      </c>
      <c r="ZX5" s="1356">
        <f t="shared" si="246"/>
        <v>43066</v>
      </c>
      <c r="ZY5" s="1356">
        <f t="shared" si="247"/>
        <v>43067</v>
      </c>
      <c r="ZZ5" s="1356">
        <f t="shared" si="248"/>
        <v>43068</v>
      </c>
      <c r="AAA5" s="1356">
        <f t="shared" si="249"/>
        <v>43069</v>
      </c>
      <c r="AAB5" s="1356">
        <f t="shared" si="250"/>
        <v>43070</v>
      </c>
      <c r="AAC5" s="1356">
        <f t="shared" si="251"/>
        <v>43071</v>
      </c>
      <c r="AAD5" s="1356">
        <f t="shared" si="252"/>
        <v>43072</v>
      </c>
      <c r="AAE5" s="1356">
        <f t="shared" si="253"/>
        <v>43073</v>
      </c>
      <c r="AAF5" s="1356">
        <f t="shared" si="254"/>
        <v>43074</v>
      </c>
      <c r="AAG5" s="1356">
        <f t="shared" si="255"/>
        <v>43075</v>
      </c>
      <c r="AAH5" s="1356">
        <f t="shared" si="256"/>
        <v>43076</v>
      </c>
      <c r="AAI5" s="1356">
        <f t="shared" si="257"/>
        <v>43077</v>
      </c>
      <c r="AAJ5" s="1356">
        <f t="shared" si="258"/>
        <v>43078</v>
      </c>
      <c r="AAK5" s="1356">
        <f t="shared" si="259"/>
        <v>43079</v>
      </c>
      <c r="AAL5" s="1356">
        <f t="shared" si="260"/>
        <v>43080</v>
      </c>
      <c r="AAM5" s="1356">
        <f t="shared" si="261"/>
        <v>43081</v>
      </c>
      <c r="AAN5" s="1356">
        <f t="shared" si="262"/>
        <v>43082</v>
      </c>
      <c r="AAO5" s="1356">
        <f t="shared" si="263"/>
        <v>43083</v>
      </c>
      <c r="AAP5" s="1356">
        <f t="shared" si="264"/>
        <v>43084</v>
      </c>
      <c r="AAQ5" s="1356">
        <f t="shared" si="265"/>
        <v>43085</v>
      </c>
      <c r="AAR5" s="1356">
        <f t="shared" si="266"/>
        <v>43086</v>
      </c>
      <c r="AAS5" s="1356">
        <f t="shared" si="267"/>
        <v>43087</v>
      </c>
      <c r="AAT5" s="1356">
        <f t="shared" si="268"/>
        <v>43088</v>
      </c>
      <c r="AAU5" s="1356">
        <f t="shared" si="269"/>
        <v>43089</v>
      </c>
      <c r="AAV5" s="1356">
        <f t="shared" si="270"/>
        <v>43090</v>
      </c>
      <c r="AAW5" s="1356">
        <f t="shared" si="271"/>
        <v>43091</v>
      </c>
      <c r="AAX5" s="1356">
        <f t="shared" si="272"/>
        <v>43092</v>
      </c>
      <c r="AAY5" s="1356">
        <f t="shared" si="273"/>
        <v>43093</v>
      </c>
      <c r="AAZ5" s="1356">
        <f t="shared" si="274"/>
        <v>43094</v>
      </c>
      <c r="ABA5" s="1356">
        <f t="shared" si="275"/>
        <v>43095</v>
      </c>
      <c r="ABB5" s="1356">
        <f t="shared" si="276"/>
        <v>43096</v>
      </c>
      <c r="ABC5" s="1356">
        <f t="shared" si="277"/>
        <v>43097</v>
      </c>
      <c r="ABD5" s="1356">
        <f t="shared" si="278"/>
        <v>43098</v>
      </c>
      <c r="ABE5" s="1356">
        <f t="shared" si="279"/>
        <v>43099</v>
      </c>
      <c r="ABF5" s="1356">
        <f t="shared" si="280"/>
        <v>43100</v>
      </c>
      <c r="ABG5" s="1356">
        <f t="shared" si="281"/>
        <v>43101</v>
      </c>
      <c r="ABH5" s="1356">
        <f t="shared" si="282"/>
        <v>43102</v>
      </c>
      <c r="ABI5" s="1356">
        <f t="shared" si="283"/>
        <v>43103</v>
      </c>
      <c r="ABJ5" s="1356">
        <f t="shared" si="284"/>
        <v>43104</v>
      </c>
      <c r="ABK5" s="1356">
        <f t="shared" si="285"/>
        <v>43105</v>
      </c>
      <c r="ABL5" s="1356">
        <f t="shared" si="286"/>
        <v>43106</v>
      </c>
      <c r="ABM5" s="1356">
        <f t="shared" si="287"/>
        <v>43107</v>
      </c>
      <c r="ABN5" s="1356">
        <f t="shared" si="288"/>
        <v>43108</v>
      </c>
      <c r="ABO5" s="1356">
        <f t="shared" si="289"/>
        <v>43109</v>
      </c>
      <c r="ABP5" s="1356">
        <f t="shared" si="290"/>
        <v>43110</v>
      </c>
      <c r="ABQ5" s="1356">
        <f t="shared" si="291"/>
        <v>43111</v>
      </c>
      <c r="ABR5" s="1356">
        <f t="shared" si="292"/>
        <v>43112</v>
      </c>
      <c r="ABS5" s="1356">
        <f t="shared" si="293"/>
        <v>43113</v>
      </c>
      <c r="ABT5" s="1356">
        <f t="shared" si="294"/>
        <v>43114</v>
      </c>
      <c r="ABU5" s="1356">
        <f t="shared" si="295"/>
        <v>43115</v>
      </c>
      <c r="ABV5" s="1356">
        <f t="shared" si="296"/>
        <v>43116</v>
      </c>
      <c r="ABW5" s="1356">
        <f t="shared" si="297"/>
        <v>43117</v>
      </c>
      <c r="ABX5" s="1356">
        <f t="shared" si="298"/>
        <v>43118</v>
      </c>
      <c r="ABY5" s="1356">
        <f t="shared" si="299"/>
        <v>43119</v>
      </c>
      <c r="ABZ5" s="1356">
        <f t="shared" si="300"/>
        <v>43120</v>
      </c>
      <c r="ACA5" s="1356">
        <f t="shared" si="301"/>
        <v>43121</v>
      </c>
      <c r="ACB5" s="1356">
        <f t="shared" si="302"/>
        <v>43122</v>
      </c>
      <c r="ACC5" s="1356">
        <f t="shared" si="303"/>
        <v>43123</v>
      </c>
      <c r="ACD5" s="1356">
        <f t="shared" si="304"/>
        <v>43124</v>
      </c>
      <c r="ACE5" s="1356">
        <f t="shared" si="305"/>
        <v>43125</v>
      </c>
      <c r="ACF5" s="1356">
        <f t="shared" si="306"/>
        <v>43126</v>
      </c>
      <c r="ACG5" s="1356">
        <f t="shared" si="307"/>
        <v>43127</v>
      </c>
      <c r="ACH5" s="1356">
        <f t="shared" si="308"/>
        <v>43128</v>
      </c>
      <c r="ACI5" s="1356">
        <f t="shared" si="309"/>
        <v>43129</v>
      </c>
      <c r="ACJ5" s="1356">
        <f t="shared" si="310"/>
        <v>43130</v>
      </c>
      <c r="ACK5" s="1356">
        <f t="shared" si="311"/>
        <v>43131</v>
      </c>
      <c r="ACL5" s="1356">
        <f t="shared" si="312"/>
        <v>43132</v>
      </c>
      <c r="ACM5" s="1356">
        <f t="shared" si="313"/>
        <v>43133</v>
      </c>
      <c r="ACN5" s="1356">
        <f t="shared" si="314"/>
        <v>43134</v>
      </c>
      <c r="ACO5" s="1356">
        <f t="shared" si="315"/>
        <v>43135</v>
      </c>
      <c r="ACP5" s="1356">
        <f t="shared" si="316"/>
        <v>43136</v>
      </c>
      <c r="ACQ5" s="1356">
        <f t="shared" si="317"/>
        <v>43137</v>
      </c>
      <c r="ACR5" s="1356">
        <f t="shared" si="318"/>
        <v>43138</v>
      </c>
      <c r="ACS5" s="1356">
        <f t="shared" si="319"/>
        <v>43139</v>
      </c>
      <c r="ACT5" s="1356">
        <f t="shared" si="320"/>
        <v>43140</v>
      </c>
      <c r="ACU5" s="1356">
        <f t="shared" si="321"/>
        <v>43141</v>
      </c>
      <c r="ACV5" s="1356">
        <f t="shared" si="322"/>
        <v>43142</v>
      </c>
      <c r="ACW5" s="1356">
        <f t="shared" si="323"/>
        <v>43143</v>
      </c>
      <c r="ACX5" s="1356">
        <f t="shared" si="324"/>
        <v>43144</v>
      </c>
      <c r="ACY5" s="1356">
        <f t="shared" si="325"/>
        <v>43145</v>
      </c>
      <c r="ACZ5" s="1356">
        <f t="shared" si="326"/>
        <v>43146</v>
      </c>
      <c r="ADA5" s="1356">
        <f t="shared" si="327"/>
        <v>43147</v>
      </c>
      <c r="ADB5" s="1356">
        <f t="shared" si="328"/>
        <v>43148</v>
      </c>
      <c r="ADC5" s="1356">
        <f t="shared" si="329"/>
        <v>43149</v>
      </c>
      <c r="ADD5" s="1356">
        <f t="shared" si="330"/>
        <v>43150</v>
      </c>
      <c r="ADE5" s="1356">
        <f t="shared" si="331"/>
        <v>43151</v>
      </c>
      <c r="ADF5" s="1356">
        <f t="shared" si="332"/>
        <v>43152</v>
      </c>
      <c r="ADG5" s="1356">
        <f t="shared" si="333"/>
        <v>43153</v>
      </c>
      <c r="ADH5" s="1356">
        <f t="shared" si="334"/>
        <v>43154</v>
      </c>
      <c r="ADI5" s="1356">
        <f t="shared" si="335"/>
        <v>43155</v>
      </c>
      <c r="ADJ5" s="1356">
        <f t="shared" si="336"/>
        <v>43156</v>
      </c>
      <c r="ADK5" s="1356">
        <f t="shared" si="337"/>
        <v>43157</v>
      </c>
      <c r="ADL5" s="1356">
        <f t="shared" si="338"/>
        <v>43158</v>
      </c>
      <c r="ADM5" s="1356">
        <f t="shared" si="339"/>
        <v>43159</v>
      </c>
      <c r="ADN5" s="1356">
        <f t="shared" si="340"/>
        <v>43160</v>
      </c>
      <c r="ADO5" s="1356">
        <f t="shared" si="341"/>
        <v>43161</v>
      </c>
      <c r="ADP5" s="1356">
        <f t="shared" si="342"/>
        <v>43162</v>
      </c>
      <c r="ADQ5" s="1356">
        <f t="shared" si="343"/>
        <v>43163</v>
      </c>
      <c r="ADR5" s="1356">
        <f t="shared" si="344"/>
        <v>43164</v>
      </c>
      <c r="ADS5" s="1356">
        <f t="shared" si="345"/>
        <v>43165</v>
      </c>
      <c r="ADT5" s="1356">
        <f t="shared" si="346"/>
        <v>43166</v>
      </c>
      <c r="ADU5" s="1356">
        <f t="shared" si="347"/>
        <v>43167</v>
      </c>
      <c r="ADV5" s="1356">
        <f t="shared" si="348"/>
        <v>43168</v>
      </c>
      <c r="ADW5" s="1356">
        <f t="shared" si="349"/>
        <v>43169</v>
      </c>
      <c r="ADX5" s="1356">
        <f t="shared" si="350"/>
        <v>43170</v>
      </c>
      <c r="ADY5" s="1356">
        <f t="shared" si="351"/>
        <v>43171</v>
      </c>
      <c r="ADZ5" s="1356">
        <f t="shared" si="352"/>
        <v>43172</v>
      </c>
      <c r="AEA5" s="1356">
        <f t="shared" si="353"/>
        <v>43173</v>
      </c>
      <c r="AEB5" s="1356">
        <f t="shared" si="354"/>
        <v>43174</v>
      </c>
      <c r="AEC5" s="1356">
        <f t="shared" si="355"/>
        <v>43175</v>
      </c>
      <c r="AED5" s="1356">
        <f t="shared" si="356"/>
        <v>43176</v>
      </c>
      <c r="AEE5" s="1356">
        <f t="shared" si="357"/>
        <v>43177</v>
      </c>
      <c r="AEF5" s="1356">
        <f t="shared" si="358"/>
        <v>43178</v>
      </c>
      <c r="AEG5" s="1356">
        <f t="shared" si="359"/>
        <v>43179</v>
      </c>
      <c r="AEH5" s="1356">
        <f t="shared" si="360"/>
        <v>43180</v>
      </c>
      <c r="AEI5" s="1356">
        <f t="shared" si="361"/>
        <v>43181</v>
      </c>
      <c r="AEJ5" s="1356">
        <f t="shared" si="362"/>
        <v>43182</v>
      </c>
      <c r="AEK5" s="1356">
        <f t="shared" si="363"/>
        <v>43183</v>
      </c>
      <c r="AEL5" s="1356">
        <f t="shared" si="364"/>
        <v>43184</v>
      </c>
      <c r="AEM5" s="1356">
        <f t="shared" si="365"/>
        <v>43185</v>
      </c>
      <c r="AEN5" s="1356">
        <f t="shared" si="366"/>
        <v>43186</v>
      </c>
      <c r="AEO5" s="1356">
        <f t="shared" si="367"/>
        <v>43187</v>
      </c>
      <c r="AEP5" s="1356">
        <f t="shared" si="368"/>
        <v>43188</v>
      </c>
      <c r="AEQ5" s="1356">
        <f t="shared" si="369"/>
        <v>43189</v>
      </c>
      <c r="AER5" s="1356">
        <f t="shared" si="370"/>
        <v>43190</v>
      </c>
      <c r="AES5" s="1356">
        <f t="shared" si="371"/>
        <v>43191</v>
      </c>
      <c r="AET5" s="1356">
        <f t="shared" si="372"/>
        <v>43192</v>
      </c>
      <c r="AEU5" s="1356">
        <f t="shared" si="373"/>
        <v>43193</v>
      </c>
      <c r="AEV5" s="1356">
        <f t="shared" si="374"/>
        <v>43194</v>
      </c>
      <c r="AEW5" s="1356">
        <f t="shared" si="375"/>
        <v>43195</v>
      </c>
      <c r="AEX5" s="1356">
        <f t="shared" si="376"/>
        <v>43196</v>
      </c>
      <c r="AEY5" s="1356">
        <f t="shared" si="377"/>
        <v>43197</v>
      </c>
      <c r="AEZ5" s="1356">
        <f t="shared" si="378"/>
        <v>43198</v>
      </c>
      <c r="AFA5" s="1356">
        <f t="shared" si="379"/>
        <v>43199</v>
      </c>
      <c r="AFB5" s="1356">
        <f t="shared" si="380"/>
        <v>43200</v>
      </c>
      <c r="AFC5" s="1356">
        <f t="shared" si="381"/>
        <v>43201</v>
      </c>
      <c r="AFD5" s="1356">
        <f t="shared" si="382"/>
        <v>43202</v>
      </c>
      <c r="AFE5" s="1356">
        <f t="shared" si="383"/>
        <v>43203</v>
      </c>
      <c r="AFF5" s="1356">
        <f t="shared" si="384"/>
        <v>43204</v>
      </c>
      <c r="AFG5" s="1356">
        <f t="shared" si="385"/>
        <v>43205</v>
      </c>
      <c r="AFH5" s="1356">
        <f t="shared" si="386"/>
        <v>43206</v>
      </c>
      <c r="AFI5" s="1356">
        <f t="shared" si="387"/>
        <v>43207</v>
      </c>
      <c r="AFJ5" s="1356">
        <f t="shared" si="388"/>
        <v>43208</v>
      </c>
      <c r="AFK5" s="1356">
        <f t="shared" si="389"/>
        <v>43209</v>
      </c>
      <c r="AFL5" s="1356">
        <f t="shared" si="390"/>
        <v>43210</v>
      </c>
      <c r="AFM5" s="1356">
        <f t="shared" si="391"/>
        <v>43211</v>
      </c>
      <c r="AFN5" s="1356">
        <f t="shared" si="392"/>
        <v>43212</v>
      </c>
      <c r="AFO5" s="1356">
        <f t="shared" si="393"/>
        <v>43213</v>
      </c>
      <c r="AFP5" s="1356">
        <f t="shared" si="394"/>
        <v>43214</v>
      </c>
      <c r="AFQ5" s="1356">
        <f t="shared" si="395"/>
        <v>43215</v>
      </c>
      <c r="AFR5" s="1356">
        <f t="shared" si="396"/>
        <v>43216</v>
      </c>
      <c r="AFS5" s="1356">
        <f t="shared" si="397"/>
        <v>43217</v>
      </c>
      <c r="AFT5" s="1356">
        <f t="shared" si="398"/>
        <v>43218</v>
      </c>
      <c r="AFU5" s="1356">
        <f t="shared" si="399"/>
        <v>43219</v>
      </c>
      <c r="AFV5" s="1356">
        <f t="shared" si="400"/>
        <v>43220</v>
      </c>
      <c r="AFW5" s="1356">
        <f t="shared" si="401"/>
        <v>43221</v>
      </c>
      <c r="AFX5" s="1356">
        <f t="shared" si="402"/>
        <v>43222</v>
      </c>
      <c r="AFY5" s="1356">
        <f t="shared" si="403"/>
        <v>43223</v>
      </c>
      <c r="AFZ5" s="1356">
        <f t="shared" si="404"/>
        <v>43224</v>
      </c>
      <c r="AGA5" s="1356">
        <f t="shared" si="405"/>
        <v>43225</v>
      </c>
      <c r="AGB5" s="1356">
        <f t="shared" si="406"/>
        <v>43226</v>
      </c>
      <c r="AGC5" s="1356">
        <f t="shared" si="407"/>
        <v>43227</v>
      </c>
      <c r="AGD5" s="1356">
        <f t="shared" si="408"/>
        <v>43228</v>
      </c>
      <c r="AGE5" s="1356">
        <f t="shared" si="409"/>
        <v>43229</v>
      </c>
      <c r="AGF5" s="1356">
        <f t="shared" si="410"/>
        <v>43230</v>
      </c>
      <c r="AGG5" s="1356">
        <f t="shared" si="411"/>
        <v>43231</v>
      </c>
      <c r="AGH5" s="1356">
        <f t="shared" si="412"/>
        <v>43232</v>
      </c>
      <c r="AGI5" s="1356">
        <f t="shared" si="413"/>
        <v>43233</v>
      </c>
      <c r="AGJ5" s="1356">
        <f t="shared" si="414"/>
        <v>43234</v>
      </c>
      <c r="AGK5" s="1356">
        <f t="shared" si="415"/>
        <v>43235</v>
      </c>
      <c r="AGL5" s="1356">
        <f t="shared" si="416"/>
        <v>43236</v>
      </c>
      <c r="AGM5" s="1356">
        <f t="shared" si="417"/>
        <v>43237</v>
      </c>
      <c r="AGN5" s="1356">
        <f t="shared" si="418"/>
        <v>43238</v>
      </c>
      <c r="AGO5" s="1356">
        <f t="shared" si="419"/>
        <v>43239</v>
      </c>
      <c r="AGP5" s="1356">
        <f t="shared" si="420"/>
        <v>43240</v>
      </c>
      <c r="AGQ5" s="1356">
        <f t="shared" si="421"/>
        <v>43241</v>
      </c>
      <c r="AGR5" s="1356">
        <f t="shared" si="422"/>
        <v>43242</v>
      </c>
      <c r="AGS5" s="1356">
        <f t="shared" si="423"/>
        <v>43243</v>
      </c>
      <c r="AGT5" s="1356">
        <f t="shared" si="424"/>
        <v>43244</v>
      </c>
      <c r="AGU5" s="1356">
        <f t="shared" si="425"/>
        <v>43245</v>
      </c>
      <c r="AGV5" s="1356">
        <f t="shared" si="426"/>
        <v>43246</v>
      </c>
      <c r="AGW5" s="1356">
        <f t="shared" si="427"/>
        <v>43247</v>
      </c>
      <c r="AGX5" s="1356">
        <f t="shared" si="428"/>
        <v>43248</v>
      </c>
      <c r="AGY5" s="1356">
        <f t="shared" si="429"/>
        <v>43249</v>
      </c>
      <c r="AGZ5" s="1356">
        <f t="shared" si="430"/>
        <v>43250</v>
      </c>
      <c r="AHA5" s="1356">
        <f t="shared" si="431"/>
        <v>43251</v>
      </c>
      <c r="AHB5" s="1356">
        <f t="shared" si="432"/>
        <v>43252</v>
      </c>
      <c r="AHC5" s="1356">
        <f t="shared" si="433"/>
        <v>43253</v>
      </c>
      <c r="AHD5" s="1356">
        <f t="shared" si="434"/>
        <v>43254</v>
      </c>
      <c r="AHE5" s="1356">
        <f t="shared" si="435"/>
        <v>43255</v>
      </c>
      <c r="AHF5" s="1356">
        <f t="shared" si="436"/>
        <v>43256</v>
      </c>
      <c r="AHG5" s="1356">
        <f t="shared" si="437"/>
        <v>43257</v>
      </c>
      <c r="AHH5" s="1356">
        <f t="shared" si="438"/>
        <v>43258</v>
      </c>
      <c r="AHI5" s="1356">
        <f t="shared" si="439"/>
        <v>43259</v>
      </c>
      <c r="AHJ5" s="1356">
        <f t="shared" si="440"/>
        <v>43260</v>
      </c>
      <c r="AHK5" s="1356">
        <f t="shared" si="441"/>
        <v>43261</v>
      </c>
      <c r="AHL5" s="1356">
        <f t="shared" si="442"/>
        <v>43262</v>
      </c>
      <c r="AHM5" s="1356">
        <f t="shared" si="443"/>
        <v>43263</v>
      </c>
      <c r="AHN5" s="1356">
        <f t="shared" si="444"/>
        <v>43264</v>
      </c>
      <c r="AHO5" s="1356">
        <f t="shared" si="445"/>
        <v>43265</v>
      </c>
      <c r="AHP5" s="1356">
        <f t="shared" si="446"/>
        <v>43266</v>
      </c>
      <c r="AHQ5" s="1356">
        <f t="shared" si="447"/>
        <v>43267</v>
      </c>
      <c r="AHR5" s="1356">
        <f t="shared" si="448"/>
        <v>43268</v>
      </c>
      <c r="AHS5" s="1356">
        <f t="shared" si="449"/>
        <v>43269</v>
      </c>
      <c r="AHT5" s="1356">
        <f t="shared" si="450"/>
        <v>43270</v>
      </c>
      <c r="AHU5" s="1356">
        <f t="shared" si="451"/>
        <v>43271</v>
      </c>
      <c r="AHV5" s="1356">
        <f t="shared" si="452"/>
        <v>43272</v>
      </c>
      <c r="AHW5" s="1356">
        <f t="shared" si="453"/>
        <v>43273</v>
      </c>
      <c r="AHX5" s="1356">
        <f t="shared" si="454"/>
        <v>43274</v>
      </c>
      <c r="AHY5" s="1356">
        <f t="shared" si="455"/>
        <v>43275</v>
      </c>
      <c r="AHZ5" s="1356">
        <f t="shared" si="456"/>
        <v>43276</v>
      </c>
      <c r="AIA5" s="1356">
        <f t="shared" si="457"/>
        <v>43277</v>
      </c>
      <c r="AIB5" s="1356">
        <f t="shared" si="458"/>
        <v>43278</v>
      </c>
      <c r="AIC5" s="1356">
        <f t="shared" si="459"/>
        <v>43279</v>
      </c>
      <c r="AID5" s="1356">
        <f t="shared" si="460"/>
        <v>43280</v>
      </c>
      <c r="AIE5" s="1356">
        <f t="shared" si="461"/>
        <v>43281</v>
      </c>
      <c r="AIF5" s="1356">
        <f t="shared" si="462"/>
        <v>43282</v>
      </c>
      <c r="AIG5" s="1356">
        <f t="shared" si="463"/>
        <v>43283</v>
      </c>
      <c r="AIH5" s="1356">
        <f t="shared" si="464"/>
        <v>43284</v>
      </c>
      <c r="AII5" s="1356">
        <f t="shared" si="465"/>
        <v>43285</v>
      </c>
      <c r="AIJ5" s="1356">
        <f t="shared" si="466"/>
        <v>43286</v>
      </c>
      <c r="AIK5" s="1356">
        <f t="shared" si="467"/>
        <v>43287</v>
      </c>
      <c r="AIL5" s="1356">
        <f t="shared" si="468"/>
        <v>43288</v>
      </c>
      <c r="AIM5" s="1356">
        <f t="shared" si="469"/>
        <v>43289</v>
      </c>
      <c r="AIN5" s="1356">
        <f t="shared" si="470"/>
        <v>43290</v>
      </c>
      <c r="AIO5" s="1356">
        <f t="shared" si="471"/>
        <v>43291</v>
      </c>
      <c r="AIP5" s="1356">
        <f t="shared" si="472"/>
        <v>43292</v>
      </c>
      <c r="AIQ5" s="1356">
        <f t="shared" si="473"/>
        <v>43293</v>
      </c>
      <c r="AIR5" s="1356">
        <f t="shared" si="474"/>
        <v>43294</v>
      </c>
      <c r="AIS5" s="1356">
        <f t="shared" si="475"/>
        <v>43295</v>
      </c>
      <c r="AIT5" s="1356">
        <f t="shared" si="476"/>
        <v>43296</v>
      </c>
      <c r="AIU5" s="1356">
        <f t="shared" si="477"/>
        <v>43297</v>
      </c>
      <c r="AIV5" s="1356">
        <f t="shared" si="478"/>
        <v>43298</v>
      </c>
      <c r="AIW5" s="1356">
        <f t="shared" si="479"/>
        <v>43299</v>
      </c>
      <c r="AIX5" s="1356">
        <f t="shared" si="480"/>
        <v>43300</v>
      </c>
      <c r="AIY5" s="1356">
        <f t="shared" si="481"/>
        <v>43301</v>
      </c>
      <c r="AIZ5" s="1356">
        <f t="shared" si="482"/>
        <v>43302</v>
      </c>
      <c r="AJA5" s="1356">
        <f t="shared" si="483"/>
        <v>43303</v>
      </c>
      <c r="AJB5" s="1356">
        <f t="shared" si="484"/>
        <v>43304</v>
      </c>
      <c r="AJC5" s="1356">
        <f t="shared" si="485"/>
        <v>43305</v>
      </c>
      <c r="AJD5" s="1356">
        <f t="shared" si="486"/>
        <v>43306</v>
      </c>
      <c r="AJE5" s="1356">
        <f t="shared" si="487"/>
        <v>43307</v>
      </c>
      <c r="AJF5" s="1356">
        <f t="shared" si="488"/>
        <v>43308</v>
      </c>
      <c r="AJG5" s="1356">
        <f t="shared" si="489"/>
        <v>43309</v>
      </c>
      <c r="AJH5" s="1356">
        <f t="shared" si="490"/>
        <v>43310</v>
      </c>
      <c r="AJI5" s="1356">
        <f t="shared" si="491"/>
        <v>43311</v>
      </c>
      <c r="AJJ5" s="1356">
        <f t="shared" si="492"/>
        <v>43312</v>
      </c>
      <c r="AJK5" s="1356">
        <f t="shared" si="493"/>
        <v>43313</v>
      </c>
      <c r="AJL5" s="1356">
        <f t="shared" si="494"/>
        <v>43314</v>
      </c>
      <c r="AJM5" s="1356">
        <f t="shared" si="495"/>
        <v>43315</v>
      </c>
      <c r="AJN5" s="1356">
        <f t="shared" si="496"/>
        <v>43316</v>
      </c>
      <c r="AJO5" s="1356">
        <f t="shared" si="497"/>
        <v>43317</v>
      </c>
      <c r="AJP5" s="1356">
        <f t="shared" si="498"/>
        <v>43318</v>
      </c>
      <c r="AJQ5" s="1356">
        <f t="shared" si="499"/>
        <v>43319</v>
      </c>
      <c r="AJR5" s="1356">
        <f t="shared" si="500"/>
        <v>43320</v>
      </c>
      <c r="AJS5" s="1356">
        <f t="shared" si="501"/>
        <v>43321</v>
      </c>
      <c r="AJT5" s="1356">
        <f t="shared" si="502"/>
        <v>43322</v>
      </c>
      <c r="AJU5" s="1356">
        <f t="shared" si="503"/>
        <v>43323</v>
      </c>
      <c r="AJV5" s="1356">
        <f t="shared" si="504"/>
        <v>43324</v>
      </c>
      <c r="AJW5" s="1356">
        <f t="shared" si="505"/>
        <v>43325</v>
      </c>
      <c r="AJX5" s="1356">
        <f t="shared" si="506"/>
        <v>43326</v>
      </c>
      <c r="AJY5" s="1356">
        <f t="shared" si="507"/>
        <v>43327</v>
      </c>
      <c r="AJZ5" s="1356">
        <f t="shared" si="508"/>
        <v>43328</v>
      </c>
      <c r="AKA5" s="1356">
        <f t="shared" si="509"/>
        <v>43329</v>
      </c>
      <c r="AKB5" s="1356">
        <f t="shared" si="510"/>
        <v>43330</v>
      </c>
      <c r="AKC5" s="1356">
        <f t="shared" si="511"/>
        <v>43331</v>
      </c>
      <c r="AKD5" s="1356">
        <f t="shared" si="512"/>
        <v>43332</v>
      </c>
      <c r="AKE5" s="1356">
        <f t="shared" si="513"/>
        <v>43333</v>
      </c>
      <c r="AKF5" s="1356">
        <f t="shared" si="514"/>
        <v>43334</v>
      </c>
      <c r="AKG5" s="1356">
        <f t="shared" si="515"/>
        <v>43335</v>
      </c>
      <c r="AKH5" s="1356">
        <f t="shared" si="516"/>
        <v>43336</v>
      </c>
      <c r="AKI5" s="1356">
        <f t="shared" si="517"/>
        <v>43337</v>
      </c>
      <c r="AKJ5" s="1356">
        <f t="shared" si="518"/>
        <v>43338</v>
      </c>
      <c r="AKK5" s="1356">
        <f t="shared" si="519"/>
        <v>43339</v>
      </c>
      <c r="AKL5" s="1356">
        <f t="shared" si="520"/>
        <v>43340</v>
      </c>
      <c r="AKM5" s="1356">
        <f t="shared" si="521"/>
        <v>43341</v>
      </c>
      <c r="AKN5" s="1356">
        <f t="shared" si="522"/>
        <v>43342</v>
      </c>
      <c r="AKO5" s="1356">
        <f t="shared" si="523"/>
        <v>43343</v>
      </c>
      <c r="AKP5" s="1356">
        <f t="shared" si="524"/>
        <v>43344</v>
      </c>
      <c r="AKQ5" s="1356">
        <f t="shared" si="525"/>
        <v>43345</v>
      </c>
      <c r="AKR5" s="1356">
        <f t="shared" si="526"/>
        <v>43346</v>
      </c>
      <c r="AKS5" s="1356">
        <f t="shared" si="527"/>
        <v>43347</v>
      </c>
      <c r="AKT5" s="1356">
        <f t="shared" si="528"/>
        <v>43348</v>
      </c>
      <c r="AKU5" s="1356">
        <f t="shared" si="529"/>
        <v>43349</v>
      </c>
      <c r="AKV5" s="1356">
        <f t="shared" si="530"/>
        <v>43350</v>
      </c>
      <c r="AKW5" s="1356">
        <f t="shared" si="531"/>
        <v>43351</v>
      </c>
      <c r="AKX5" s="1356">
        <f t="shared" si="532"/>
        <v>43352</v>
      </c>
      <c r="AKY5" s="1356">
        <f t="shared" si="533"/>
        <v>43353</v>
      </c>
      <c r="AKZ5" s="1356">
        <f t="shared" si="534"/>
        <v>43354</v>
      </c>
      <c r="ALA5" s="1356">
        <f t="shared" si="535"/>
        <v>43355</v>
      </c>
      <c r="ALB5" s="1356">
        <f t="shared" si="536"/>
        <v>43356</v>
      </c>
      <c r="ALC5" s="1356">
        <f t="shared" si="537"/>
        <v>43357</v>
      </c>
      <c r="ALD5" s="1356">
        <f t="shared" si="538"/>
        <v>43358</v>
      </c>
      <c r="ALE5" s="1356">
        <f t="shared" si="539"/>
        <v>43359</v>
      </c>
      <c r="ALF5" s="1356">
        <f t="shared" si="540"/>
        <v>43360</v>
      </c>
      <c r="ALG5" s="1356">
        <f t="shared" si="541"/>
        <v>43361</v>
      </c>
      <c r="ALH5" s="1356">
        <f t="shared" si="542"/>
        <v>43362</v>
      </c>
      <c r="ALI5" s="1356">
        <f t="shared" si="543"/>
        <v>43363</v>
      </c>
      <c r="ALJ5" s="1356">
        <f t="shared" si="544"/>
        <v>43364</v>
      </c>
      <c r="ALK5" s="1356">
        <f t="shared" si="545"/>
        <v>43365</v>
      </c>
      <c r="ALL5" s="1356">
        <f t="shared" si="546"/>
        <v>43366</v>
      </c>
      <c r="ALM5" s="1356">
        <f t="shared" si="547"/>
        <v>43367</v>
      </c>
      <c r="ALN5" s="1356">
        <f t="shared" si="548"/>
        <v>43368</v>
      </c>
      <c r="ALO5" s="1356">
        <f t="shared" si="549"/>
        <v>43369</v>
      </c>
      <c r="ALP5" s="1356">
        <f t="shared" si="550"/>
        <v>43370</v>
      </c>
      <c r="ALQ5" s="1356">
        <f t="shared" si="551"/>
        <v>43371</v>
      </c>
      <c r="ALR5" s="1356">
        <f t="shared" si="552"/>
        <v>43372</v>
      </c>
      <c r="ALS5" s="1356">
        <f t="shared" si="553"/>
        <v>43373</v>
      </c>
      <c r="ALT5" s="1356">
        <f t="shared" si="554"/>
        <v>43374</v>
      </c>
      <c r="ALU5" s="1356">
        <f t="shared" si="555"/>
        <v>43375</v>
      </c>
      <c r="ALV5" s="1356">
        <f t="shared" si="556"/>
        <v>43376</v>
      </c>
      <c r="ALW5" s="1356">
        <f t="shared" si="557"/>
        <v>43377</v>
      </c>
      <c r="ALX5" s="1356">
        <f t="shared" si="558"/>
        <v>43378</v>
      </c>
      <c r="ALY5" s="1356">
        <f t="shared" si="559"/>
        <v>43379</v>
      </c>
      <c r="ALZ5" s="1356">
        <f t="shared" si="560"/>
        <v>43380</v>
      </c>
      <c r="AMA5" s="1356">
        <f t="shared" si="561"/>
        <v>43381</v>
      </c>
      <c r="AMB5" s="1356">
        <f t="shared" si="562"/>
        <v>43382</v>
      </c>
      <c r="AMC5" s="1356">
        <f t="shared" si="563"/>
        <v>43383</v>
      </c>
      <c r="AMD5" s="1356">
        <f t="shared" si="564"/>
        <v>43384</v>
      </c>
      <c r="AME5" s="1356">
        <f t="shared" si="565"/>
        <v>43385</v>
      </c>
      <c r="AMF5" s="1356">
        <f t="shared" si="566"/>
        <v>43386</v>
      </c>
      <c r="AMG5" s="1356">
        <f t="shared" si="567"/>
        <v>43387</v>
      </c>
      <c r="AMH5" s="1356">
        <f t="shared" si="568"/>
        <v>43388</v>
      </c>
      <c r="AMI5" s="1356">
        <f t="shared" si="569"/>
        <v>43389</v>
      </c>
      <c r="AMJ5" s="1356">
        <f t="shared" si="570"/>
        <v>43390</v>
      </c>
      <c r="AMK5" s="1356">
        <f t="shared" si="571"/>
        <v>43391</v>
      </c>
      <c r="AML5" s="1356">
        <f t="shared" si="572"/>
        <v>43392</v>
      </c>
      <c r="AMM5" s="1356">
        <f t="shared" si="573"/>
        <v>43393</v>
      </c>
      <c r="AMN5" s="1356">
        <f t="shared" si="574"/>
        <v>43394</v>
      </c>
      <c r="AMO5" s="1356">
        <f t="shared" si="575"/>
        <v>43395</v>
      </c>
      <c r="AMP5" s="1356">
        <f t="shared" si="576"/>
        <v>43396</v>
      </c>
      <c r="AMQ5" s="1356">
        <f t="shared" si="577"/>
        <v>43397</v>
      </c>
      <c r="AMR5" s="1356">
        <f t="shared" si="578"/>
        <v>43398</v>
      </c>
      <c r="AMS5" s="1356">
        <f t="shared" si="579"/>
        <v>43399</v>
      </c>
      <c r="AMT5" s="1356">
        <f t="shared" si="580"/>
        <v>43400</v>
      </c>
      <c r="AMU5" s="1356">
        <f t="shared" si="581"/>
        <v>43401</v>
      </c>
      <c r="AMV5" s="1356">
        <f t="shared" si="582"/>
        <v>43402</v>
      </c>
      <c r="AMW5" s="1356">
        <f t="shared" si="583"/>
        <v>43403</v>
      </c>
      <c r="AMX5" s="1356">
        <f t="shared" si="584"/>
        <v>43404</v>
      </c>
      <c r="AMY5" s="1356">
        <f t="shared" si="585"/>
        <v>43405</v>
      </c>
      <c r="AMZ5" s="1356">
        <f t="shared" si="586"/>
        <v>43406</v>
      </c>
      <c r="ANA5" s="1356">
        <f t="shared" si="587"/>
        <v>43407</v>
      </c>
      <c r="ANB5" s="1356">
        <f t="shared" si="588"/>
        <v>43408</v>
      </c>
      <c r="ANC5" s="1356">
        <f t="shared" si="589"/>
        <v>43409</v>
      </c>
      <c r="AND5" s="1356">
        <f t="shared" si="590"/>
        <v>43410</v>
      </c>
      <c r="ANE5" s="1356">
        <f t="shared" si="591"/>
        <v>43411</v>
      </c>
      <c r="ANF5" s="1356">
        <f t="shared" si="592"/>
        <v>43412</v>
      </c>
      <c r="ANG5" s="1356">
        <f t="shared" si="593"/>
        <v>43413</v>
      </c>
      <c r="ANH5" s="1356">
        <f t="shared" si="594"/>
        <v>43414</v>
      </c>
      <c r="ANI5" s="1356">
        <f t="shared" si="595"/>
        <v>43415</v>
      </c>
      <c r="ANJ5" s="1356">
        <f t="shared" si="596"/>
        <v>43416</v>
      </c>
      <c r="ANK5" s="1356">
        <f t="shared" si="597"/>
        <v>43417</v>
      </c>
      <c r="ANL5" s="1356">
        <f t="shared" si="598"/>
        <v>43418</v>
      </c>
      <c r="ANM5" s="1356">
        <f t="shared" si="599"/>
        <v>43419</v>
      </c>
      <c r="ANN5" s="1356">
        <f t="shared" si="600"/>
        <v>43420</v>
      </c>
      <c r="ANO5" s="1356">
        <f t="shared" si="601"/>
        <v>43421</v>
      </c>
      <c r="ANP5" s="1356">
        <f t="shared" si="602"/>
        <v>43422</v>
      </c>
      <c r="ANQ5" s="1356">
        <f t="shared" si="603"/>
        <v>43423</v>
      </c>
      <c r="ANR5" s="1356">
        <f t="shared" si="604"/>
        <v>43424</v>
      </c>
      <c r="ANS5" s="1356">
        <f t="shared" si="605"/>
        <v>43425</v>
      </c>
      <c r="ANT5" s="1356">
        <f t="shared" si="606"/>
        <v>43426</v>
      </c>
      <c r="ANU5" s="1356">
        <f t="shared" si="607"/>
        <v>43427</v>
      </c>
      <c r="ANV5" s="1356">
        <f t="shared" si="608"/>
        <v>43428</v>
      </c>
      <c r="ANW5" s="1356">
        <f t="shared" si="609"/>
        <v>43429</v>
      </c>
      <c r="ANX5" s="1356">
        <f t="shared" si="610"/>
        <v>43430</v>
      </c>
      <c r="ANY5" s="1356">
        <f t="shared" si="611"/>
        <v>43431</v>
      </c>
      <c r="ANZ5" s="1356">
        <f t="shared" si="612"/>
        <v>43432</v>
      </c>
      <c r="AOA5" s="1356">
        <f t="shared" si="613"/>
        <v>43433</v>
      </c>
      <c r="AOB5" s="1356">
        <f t="shared" si="614"/>
        <v>43434</v>
      </c>
      <c r="AOC5" s="1356">
        <f t="shared" si="615"/>
        <v>43435</v>
      </c>
      <c r="AOD5" s="1356">
        <f t="shared" si="616"/>
        <v>43436</v>
      </c>
      <c r="AOE5" s="1356">
        <f t="shared" si="617"/>
        <v>43437</v>
      </c>
      <c r="AOF5" s="1356">
        <f t="shared" si="618"/>
        <v>43438</v>
      </c>
      <c r="AOG5" s="1356">
        <f t="shared" si="619"/>
        <v>43439</v>
      </c>
      <c r="AOH5" s="1356">
        <f t="shared" si="620"/>
        <v>43440</v>
      </c>
      <c r="AOI5" s="1356">
        <f t="shared" si="621"/>
        <v>43441</v>
      </c>
      <c r="AOJ5" s="1356">
        <f t="shared" si="622"/>
        <v>43442</v>
      </c>
      <c r="AOK5" s="1356">
        <f t="shared" si="623"/>
        <v>43443</v>
      </c>
      <c r="AOL5" s="1356">
        <f t="shared" si="624"/>
        <v>43444</v>
      </c>
      <c r="AOM5" s="1356">
        <f t="shared" si="625"/>
        <v>43445</v>
      </c>
      <c r="AON5" s="1356">
        <f t="shared" si="626"/>
        <v>43446</v>
      </c>
      <c r="AOO5" s="1356">
        <f t="shared" si="627"/>
        <v>43447</v>
      </c>
      <c r="AOP5" s="1356">
        <f t="shared" si="628"/>
        <v>43448</v>
      </c>
      <c r="AOQ5" s="1356">
        <f t="shared" si="629"/>
        <v>43449</v>
      </c>
      <c r="AOR5" s="1356">
        <f t="shared" si="630"/>
        <v>43450</v>
      </c>
      <c r="AOS5" s="1356">
        <f t="shared" si="631"/>
        <v>43451</v>
      </c>
      <c r="AOT5" s="1356">
        <f t="shared" si="632"/>
        <v>43452</v>
      </c>
      <c r="AOU5" s="1356">
        <f t="shared" si="633"/>
        <v>43453</v>
      </c>
      <c r="AOV5" s="1356">
        <f t="shared" si="634"/>
        <v>43454</v>
      </c>
      <c r="AOW5" s="1356">
        <f t="shared" si="635"/>
        <v>43455</v>
      </c>
      <c r="AOX5" s="1356">
        <f t="shared" si="636"/>
        <v>43456</v>
      </c>
      <c r="AOY5" s="1356">
        <f t="shared" si="637"/>
        <v>43457</v>
      </c>
      <c r="AOZ5" s="1356">
        <f t="shared" si="638"/>
        <v>43458</v>
      </c>
      <c r="APA5" s="1356">
        <f t="shared" si="639"/>
        <v>43459</v>
      </c>
      <c r="APB5" s="1356">
        <f t="shared" si="640"/>
        <v>43460</v>
      </c>
      <c r="APC5" s="1356">
        <f t="shared" si="641"/>
        <v>43461</v>
      </c>
      <c r="APD5" s="1356">
        <f t="shared" si="642"/>
        <v>43462</v>
      </c>
      <c r="APE5" s="1356">
        <f t="shared" si="643"/>
        <v>43463</v>
      </c>
      <c r="APF5" s="1356">
        <f t="shared" si="644"/>
        <v>43464</v>
      </c>
      <c r="APG5" s="1356">
        <f t="shared" si="645"/>
        <v>43465</v>
      </c>
      <c r="APH5" s="1356">
        <f t="shared" si="646"/>
        <v>43466</v>
      </c>
      <c r="API5" s="1356">
        <f t="shared" si="647"/>
        <v>43467</v>
      </c>
      <c r="APJ5" s="1356"/>
    </row>
    <row r="6" spans="1:1102" x14ac:dyDescent="0.2">
      <c r="B6" s="1352" t="s">
        <v>234</v>
      </c>
      <c r="C6" s="1352" t="s">
        <v>243</v>
      </c>
      <c r="D6" s="1352" t="s">
        <v>244</v>
      </c>
      <c r="E6" s="1352" t="s">
        <v>245</v>
      </c>
      <c r="F6" s="1352" t="s">
        <v>246</v>
      </c>
      <c r="G6" s="1352" t="s">
        <v>240</v>
      </c>
      <c r="H6" s="1352" t="s">
        <v>241</v>
      </c>
      <c r="I6" s="1352" t="s">
        <v>242</v>
      </c>
      <c r="J6" s="1352" t="s">
        <v>243</v>
      </c>
      <c r="K6" s="1352" t="s">
        <v>244</v>
      </c>
      <c r="L6" s="1352" t="s">
        <v>245</v>
      </c>
      <c r="M6" s="1352" t="s">
        <v>246</v>
      </c>
      <c r="N6" s="1352" t="s">
        <v>240</v>
      </c>
      <c r="O6" s="1352" t="s">
        <v>241</v>
      </c>
      <c r="P6" s="1352" t="s">
        <v>242</v>
      </c>
      <c r="Q6" s="1352" t="s">
        <v>243</v>
      </c>
      <c r="R6" s="1352" t="s">
        <v>244</v>
      </c>
      <c r="S6" s="1352" t="s">
        <v>245</v>
      </c>
      <c r="T6" s="1352" t="s">
        <v>246</v>
      </c>
      <c r="U6" s="1352" t="s">
        <v>240</v>
      </c>
      <c r="V6" s="1352" t="s">
        <v>241</v>
      </c>
      <c r="W6" s="1352" t="s">
        <v>242</v>
      </c>
      <c r="X6" s="1352" t="s">
        <v>243</v>
      </c>
      <c r="Y6" s="1352" t="s">
        <v>244</v>
      </c>
      <c r="Z6" s="1352" t="s">
        <v>245</v>
      </c>
      <c r="AA6" s="1352" t="s">
        <v>246</v>
      </c>
      <c r="AB6" s="1352" t="s">
        <v>240</v>
      </c>
      <c r="AC6" s="1352" t="s">
        <v>241</v>
      </c>
      <c r="AD6" s="1352" t="s">
        <v>242</v>
      </c>
      <c r="AE6" s="1352" t="s">
        <v>243</v>
      </c>
      <c r="AF6" s="1352" t="s">
        <v>244</v>
      </c>
      <c r="AG6" s="1352" t="s">
        <v>245</v>
      </c>
      <c r="AH6" s="1352" t="s">
        <v>246</v>
      </c>
      <c r="AI6" s="1352" t="s">
        <v>240</v>
      </c>
      <c r="AJ6" s="1352" t="s">
        <v>241</v>
      </c>
      <c r="AK6" s="1352" t="s">
        <v>242</v>
      </c>
      <c r="AL6" s="1352" t="s">
        <v>243</v>
      </c>
      <c r="AM6" s="1352" t="s">
        <v>244</v>
      </c>
      <c r="AN6" s="1352" t="s">
        <v>245</v>
      </c>
      <c r="AO6" s="1352" t="s">
        <v>246</v>
      </c>
      <c r="AP6" s="1352" t="s">
        <v>240</v>
      </c>
      <c r="AQ6" s="1352" t="s">
        <v>241</v>
      </c>
      <c r="AR6" s="1352" t="s">
        <v>242</v>
      </c>
      <c r="AS6" s="1352" t="s">
        <v>243</v>
      </c>
      <c r="AT6" s="1352" t="s">
        <v>244</v>
      </c>
      <c r="AU6" s="1352" t="s">
        <v>245</v>
      </c>
      <c r="AV6" s="1352" t="s">
        <v>246</v>
      </c>
      <c r="AW6" s="1352" t="s">
        <v>240</v>
      </c>
      <c r="AX6" s="1352" t="s">
        <v>241</v>
      </c>
      <c r="AY6" s="1352" t="s">
        <v>242</v>
      </c>
      <c r="AZ6" s="1352" t="s">
        <v>243</v>
      </c>
      <c r="BA6" s="1352" t="s">
        <v>244</v>
      </c>
      <c r="BB6" s="1352" t="s">
        <v>245</v>
      </c>
      <c r="BC6" s="1352" t="s">
        <v>246</v>
      </c>
      <c r="BD6" s="1352" t="s">
        <v>240</v>
      </c>
      <c r="BE6" s="1352" t="s">
        <v>241</v>
      </c>
      <c r="BF6" s="1352" t="s">
        <v>242</v>
      </c>
      <c r="BG6" s="1352" t="s">
        <v>243</v>
      </c>
      <c r="BH6" s="1352" t="s">
        <v>244</v>
      </c>
      <c r="BI6" s="1352" t="s">
        <v>245</v>
      </c>
      <c r="BJ6" s="1352" t="s">
        <v>246</v>
      </c>
      <c r="BK6" s="1352" t="s">
        <v>240</v>
      </c>
      <c r="BL6" s="1352" t="s">
        <v>241</v>
      </c>
      <c r="BM6" s="1352" t="s">
        <v>242</v>
      </c>
      <c r="BN6" s="1352" t="s">
        <v>243</v>
      </c>
      <c r="BO6" s="1352" t="s">
        <v>244</v>
      </c>
      <c r="BP6" s="1352" t="s">
        <v>245</v>
      </c>
      <c r="BQ6" s="1352" t="s">
        <v>246</v>
      </c>
      <c r="BR6" s="1352" t="s">
        <v>240</v>
      </c>
      <c r="BS6" s="1352" t="s">
        <v>241</v>
      </c>
      <c r="BT6" s="1352" t="s">
        <v>242</v>
      </c>
      <c r="BU6" s="1352" t="s">
        <v>243</v>
      </c>
      <c r="BV6" s="1352" t="s">
        <v>244</v>
      </c>
      <c r="BW6" s="1352" t="s">
        <v>245</v>
      </c>
      <c r="BX6" s="1352" t="s">
        <v>246</v>
      </c>
      <c r="BY6" s="1352" t="s">
        <v>240</v>
      </c>
      <c r="BZ6" s="1352" t="s">
        <v>241</v>
      </c>
      <c r="CA6" s="1352" t="s">
        <v>242</v>
      </c>
      <c r="CB6" s="1352" t="s">
        <v>243</v>
      </c>
      <c r="CC6" s="1352" t="s">
        <v>244</v>
      </c>
      <c r="CD6" s="1352" t="s">
        <v>245</v>
      </c>
      <c r="CE6" s="1352" t="s">
        <v>246</v>
      </c>
      <c r="CF6" s="1352" t="s">
        <v>240</v>
      </c>
      <c r="CG6" s="1352" t="s">
        <v>241</v>
      </c>
      <c r="CH6" s="1352" t="s">
        <v>242</v>
      </c>
      <c r="CI6" s="1352" t="s">
        <v>243</v>
      </c>
      <c r="CJ6" s="1352" t="s">
        <v>244</v>
      </c>
      <c r="CK6" s="1352" t="s">
        <v>245</v>
      </c>
      <c r="CL6" s="1352" t="s">
        <v>246</v>
      </c>
      <c r="CM6" s="1352" t="s">
        <v>240</v>
      </c>
      <c r="CN6" s="1352" t="s">
        <v>241</v>
      </c>
      <c r="CO6" s="1352" t="s">
        <v>242</v>
      </c>
      <c r="CP6" s="1352" t="s">
        <v>243</v>
      </c>
      <c r="CQ6" s="1352" t="s">
        <v>244</v>
      </c>
      <c r="CR6" s="1352" t="s">
        <v>245</v>
      </c>
      <c r="CS6" s="1352" t="s">
        <v>246</v>
      </c>
      <c r="CT6" s="1352" t="s">
        <v>240</v>
      </c>
      <c r="CU6" s="1352" t="s">
        <v>241</v>
      </c>
      <c r="CV6" s="1352" t="s">
        <v>242</v>
      </c>
      <c r="CW6" s="1352" t="s">
        <v>243</v>
      </c>
      <c r="CX6" s="1352" t="s">
        <v>244</v>
      </c>
      <c r="CY6" s="1352" t="s">
        <v>245</v>
      </c>
      <c r="CZ6" s="1352" t="s">
        <v>246</v>
      </c>
      <c r="DA6" s="1352" t="s">
        <v>240</v>
      </c>
      <c r="DB6" s="1352" t="s">
        <v>241</v>
      </c>
      <c r="DC6" s="1352" t="s">
        <v>242</v>
      </c>
      <c r="DD6" s="1352" t="s">
        <v>243</v>
      </c>
      <c r="DE6" s="1352" t="s">
        <v>244</v>
      </c>
      <c r="DF6" s="1352" t="s">
        <v>245</v>
      </c>
      <c r="DG6" s="1352" t="s">
        <v>246</v>
      </c>
      <c r="DH6" s="1352" t="s">
        <v>240</v>
      </c>
      <c r="DI6" s="1352" t="s">
        <v>241</v>
      </c>
      <c r="DJ6" s="1352" t="s">
        <v>242</v>
      </c>
      <c r="DK6" s="1352" t="s">
        <v>243</v>
      </c>
      <c r="DL6" s="1352" t="s">
        <v>244</v>
      </c>
      <c r="DM6" s="1352" t="s">
        <v>245</v>
      </c>
      <c r="DN6" s="1352" t="s">
        <v>246</v>
      </c>
      <c r="DO6" s="1352" t="s">
        <v>240</v>
      </c>
      <c r="DP6" s="1352" t="s">
        <v>241</v>
      </c>
      <c r="DQ6" s="1352" t="s">
        <v>242</v>
      </c>
      <c r="DR6" s="1352" t="s">
        <v>243</v>
      </c>
      <c r="DS6" s="1352" t="s">
        <v>244</v>
      </c>
      <c r="DT6" s="1352" t="s">
        <v>245</v>
      </c>
      <c r="DU6" s="1352" t="s">
        <v>246</v>
      </c>
      <c r="DV6" s="1352" t="s">
        <v>240</v>
      </c>
      <c r="DW6" s="1352" t="s">
        <v>241</v>
      </c>
      <c r="DX6" s="1352" t="s">
        <v>242</v>
      </c>
      <c r="DY6" s="1352" t="s">
        <v>243</v>
      </c>
      <c r="DZ6" s="1352" t="s">
        <v>244</v>
      </c>
      <c r="EA6" s="1352" t="s">
        <v>245</v>
      </c>
      <c r="EB6" s="1352" t="s">
        <v>246</v>
      </c>
      <c r="EC6" s="1352" t="s">
        <v>240</v>
      </c>
      <c r="ED6" s="1352" t="s">
        <v>241</v>
      </c>
      <c r="EE6" s="1352" t="s">
        <v>242</v>
      </c>
      <c r="EF6" s="1352" t="s">
        <v>243</v>
      </c>
      <c r="EG6" s="1352" t="s">
        <v>244</v>
      </c>
      <c r="EH6" s="1352" t="s">
        <v>245</v>
      </c>
      <c r="EI6" s="1352" t="s">
        <v>246</v>
      </c>
      <c r="EJ6" s="1352" t="s">
        <v>240</v>
      </c>
      <c r="EK6" s="1352" t="s">
        <v>241</v>
      </c>
      <c r="EL6" s="1352" t="s">
        <v>242</v>
      </c>
      <c r="EM6" s="1352" t="s">
        <v>243</v>
      </c>
      <c r="EN6" s="1352" t="s">
        <v>244</v>
      </c>
      <c r="EO6" s="1352" t="s">
        <v>245</v>
      </c>
      <c r="EP6" s="1352" t="s">
        <v>246</v>
      </c>
      <c r="EQ6" s="1352" t="s">
        <v>240</v>
      </c>
      <c r="ER6" s="1352" t="s">
        <v>241</v>
      </c>
      <c r="ES6" s="1352" t="s">
        <v>242</v>
      </c>
      <c r="ET6" s="1352" t="s">
        <v>243</v>
      </c>
      <c r="EU6" s="1352" t="s">
        <v>244</v>
      </c>
      <c r="EV6" s="1352" t="s">
        <v>245</v>
      </c>
      <c r="EW6" s="1352" t="s">
        <v>246</v>
      </c>
      <c r="EX6" s="1352" t="s">
        <v>240</v>
      </c>
      <c r="EY6" s="1352" t="s">
        <v>241</v>
      </c>
      <c r="EZ6" s="1352" t="s">
        <v>242</v>
      </c>
      <c r="FA6" s="1352" t="s">
        <v>243</v>
      </c>
      <c r="FB6" s="1352" t="s">
        <v>244</v>
      </c>
      <c r="FC6" s="1352" t="s">
        <v>245</v>
      </c>
      <c r="FD6" s="1352" t="s">
        <v>246</v>
      </c>
      <c r="FE6" s="1352" t="s">
        <v>240</v>
      </c>
      <c r="FF6" s="1352" t="s">
        <v>241</v>
      </c>
      <c r="FG6" s="1352" t="s">
        <v>242</v>
      </c>
      <c r="FH6" s="1352" t="s">
        <v>243</v>
      </c>
      <c r="FI6" s="1352" t="s">
        <v>244</v>
      </c>
      <c r="FJ6" s="1352" t="s">
        <v>245</v>
      </c>
      <c r="FK6" s="1352" t="s">
        <v>246</v>
      </c>
      <c r="FL6" s="1352" t="s">
        <v>240</v>
      </c>
      <c r="FM6" s="1352" t="s">
        <v>241</v>
      </c>
      <c r="FN6" s="1352" t="s">
        <v>242</v>
      </c>
      <c r="FO6" s="1352" t="s">
        <v>243</v>
      </c>
      <c r="FP6" s="1352" t="s">
        <v>244</v>
      </c>
      <c r="FQ6" s="1352" t="s">
        <v>245</v>
      </c>
      <c r="FR6" s="1352" t="s">
        <v>246</v>
      </c>
      <c r="FS6" s="1352" t="s">
        <v>240</v>
      </c>
      <c r="FT6" s="1352" t="s">
        <v>241</v>
      </c>
      <c r="FU6" s="1352" t="s">
        <v>242</v>
      </c>
      <c r="FV6" s="1352" t="s">
        <v>243</v>
      </c>
      <c r="FW6" s="1352" t="s">
        <v>244</v>
      </c>
      <c r="FX6" s="1352" t="s">
        <v>245</v>
      </c>
      <c r="FY6" s="1352" t="s">
        <v>246</v>
      </c>
      <c r="FZ6" s="1352" t="s">
        <v>240</v>
      </c>
      <c r="GA6" s="1352" t="s">
        <v>241</v>
      </c>
      <c r="GB6" s="1352" t="s">
        <v>242</v>
      </c>
      <c r="GC6" s="1352" t="s">
        <v>243</v>
      </c>
      <c r="GD6" s="1352" t="s">
        <v>244</v>
      </c>
      <c r="GE6" s="1352" t="s">
        <v>245</v>
      </c>
      <c r="GF6" s="1352" t="s">
        <v>246</v>
      </c>
      <c r="GG6" s="1352" t="s">
        <v>240</v>
      </c>
      <c r="GH6" s="1352" t="s">
        <v>241</v>
      </c>
      <c r="GI6" s="1352" t="s">
        <v>242</v>
      </c>
      <c r="GJ6" s="1352" t="s">
        <v>243</v>
      </c>
      <c r="GK6" s="1352" t="s">
        <v>244</v>
      </c>
      <c r="GL6" s="1352" t="s">
        <v>245</v>
      </c>
      <c r="GM6" s="1352" t="s">
        <v>246</v>
      </c>
      <c r="GN6" s="1352" t="s">
        <v>240</v>
      </c>
      <c r="GO6" s="1352" t="s">
        <v>241</v>
      </c>
      <c r="GP6" s="1352" t="s">
        <v>242</v>
      </c>
      <c r="GQ6" s="1352" t="s">
        <v>243</v>
      </c>
      <c r="GR6" s="1352" t="s">
        <v>244</v>
      </c>
      <c r="GS6" s="1352" t="s">
        <v>245</v>
      </c>
      <c r="GT6" s="1352" t="s">
        <v>246</v>
      </c>
      <c r="GU6" s="1352" t="s">
        <v>240</v>
      </c>
      <c r="GV6" s="1352" t="s">
        <v>241</v>
      </c>
      <c r="GW6" s="1352" t="s">
        <v>242</v>
      </c>
      <c r="GX6" s="1352" t="s">
        <v>243</v>
      </c>
      <c r="GY6" s="1352" t="s">
        <v>244</v>
      </c>
      <c r="GZ6" s="1352" t="s">
        <v>245</v>
      </c>
      <c r="HA6" s="1352" t="s">
        <v>246</v>
      </c>
      <c r="HB6" s="1352" t="s">
        <v>240</v>
      </c>
      <c r="HC6" s="1352" t="s">
        <v>241</v>
      </c>
      <c r="HD6" s="1352" t="s">
        <v>242</v>
      </c>
      <c r="HE6" s="1352" t="s">
        <v>243</v>
      </c>
      <c r="HF6" s="1352" t="s">
        <v>244</v>
      </c>
      <c r="HG6" s="1352" t="s">
        <v>245</v>
      </c>
      <c r="HH6" s="1352" t="s">
        <v>246</v>
      </c>
      <c r="HI6" s="1352" t="s">
        <v>240</v>
      </c>
      <c r="HJ6" s="1352" t="s">
        <v>241</v>
      </c>
      <c r="HK6" s="1352" t="s">
        <v>242</v>
      </c>
      <c r="HL6" s="1352" t="s">
        <v>243</v>
      </c>
      <c r="HM6" s="1352" t="s">
        <v>244</v>
      </c>
      <c r="HN6" s="1352" t="s">
        <v>245</v>
      </c>
      <c r="HO6" s="1352" t="s">
        <v>246</v>
      </c>
      <c r="HP6" s="1352" t="s">
        <v>240</v>
      </c>
      <c r="HQ6" s="1352" t="s">
        <v>241</v>
      </c>
      <c r="HR6" s="1352" t="s">
        <v>242</v>
      </c>
      <c r="HS6" s="1352" t="s">
        <v>243</v>
      </c>
      <c r="HT6" s="1352" t="s">
        <v>244</v>
      </c>
      <c r="HU6" s="1352" t="s">
        <v>245</v>
      </c>
      <c r="HV6" s="1352" t="s">
        <v>246</v>
      </c>
      <c r="HW6" s="1352" t="s">
        <v>240</v>
      </c>
      <c r="HX6" s="1352" t="s">
        <v>241</v>
      </c>
      <c r="HY6" s="1352" t="s">
        <v>242</v>
      </c>
      <c r="HZ6" s="1352" t="s">
        <v>243</v>
      </c>
      <c r="IA6" s="1352" t="s">
        <v>244</v>
      </c>
      <c r="IB6" s="1352" t="s">
        <v>245</v>
      </c>
      <c r="IC6" s="1352" t="s">
        <v>246</v>
      </c>
      <c r="ID6" s="1352" t="s">
        <v>240</v>
      </c>
      <c r="IE6" s="1352" t="s">
        <v>241</v>
      </c>
      <c r="IF6" s="1352" t="s">
        <v>242</v>
      </c>
      <c r="IG6" s="1352" t="s">
        <v>243</v>
      </c>
      <c r="IH6" s="1352" t="s">
        <v>244</v>
      </c>
      <c r="II6" s="1352" t="s">
        <v>245</v>
      </c>
      <c r="IJ6" s="1352" t="s">
        <v>246</v>
      </c>
      <c r="IK6" s="1352" t="s">
        <v>240</v>
      </c>
      <c r="IL6" s="1352" t="s">
        <v>241</v>
      </c>
      <c r="IM6" s="1352" t="s">
        <v>242</v>
      </c>
      <c r="IN6" s="1352" t="s">
        <v>243</v>
      </c>
      <c r="IO6" s="1352" t="s">
        <v>244</v>
      </c>
      <c r="IP6" s="1352" t="s">
        <v>245</v>
      </c>
      <c r="IQ6" s="1352" t="s">
        <v>246</v>
      </c>
      <c r="IR6" s="1352" t="s">
        <v>240</v>
      </c>
      <c r="IS6" s="1352" t="s">
        <v>241</v>
      </c>
      <c r="IT6" s="1352" t="s">
        <v>242</v>
      </c>
      <c r="IU6" s="1352" t="s">
        <v>243</v>
      </c>
      <c r="IV6" s="1352" t="s">
        <v>244</v>
      </c>
      <c r="IW6" s="1352" t="s">
        <v>245</v>
      </c>
      <c r="IX6" s="1352" t="s">
        <v>246</v>
      </c>
      <c r="IY6" s="1352" t="s">
        <v>240</v>
      </c>
      <c r="IZ6" s="1352" t="s">
        <v>241</v>
      </c>
      <c r="JA6" s="1352" t="s">
        <v>242</v>
      </c>
      <c r="JB6" s="1352" t="s">
        <v>243</v>
      </c>
      <c r="JC6" s="1352" t="s">
        <v>244</v>
      </c>
      <c r="JD6" s="1352" t="s">
        <v>245</v>
      </c>
      <c r="JE6" s="1352" t="s">
        <v>246</v>
      </c>
      <c r="JF6" s="1352" t="s">
        <v>240</v>
      </c>
      <c r="JG6" s="1352" t="s">
        <v>241</v>
      </c>
      <c r="JH6" s="1352" t="s">
        <v>242</v>
      </c>
      <c r="JI6" s="1352" t="s">
        <v>243</v>
      </c>
      <c r="JJ6" s="1352" t="s">
        <v>244</v>
      </c>
      <c r="JK6" s="1352" t="s">
        <v>245</v>
      </c>
      <c r="JL6" s="1352" t="s">
        <v>246</v>
      </c>
      <c r="JM6" s="1352" t="s">
        <v>240</v>
      </c>
      <c r="JN6" s="1352" t="s">
        <v>241</v>
      </c>
      <c r="JO6" s="1352" t="s">
        <v>242</v>
      </c>
      <c r="JP6" s="1352" t="s">
        <v>243</v>
      </c>
      <c r="JQ6" s="1352" t="s">
        <v>244</v>
      </c>
      <c r="JR6" s="1352" t="s">
        <v>245</v>
      </c>
      <c r="JS6" s="1352" t="s">
        <v>246</v>
      </c>
      <c r="JT6" s="1352" t="s">
        <v>240</v>
      </c>
      <c r="JU6" s="1352" t="s">
        <v>241</v>
      </c>
      <c r="JV6" s="1352" t="s">
        <v>242</v>
      </c>
      <c r="JW6" s="1352" t="s">
        <v>243</v>
      </c>
      <c r="JX6" s="1352" t="s">
        <v>244</v>
      </c>
      <c r="JY6" s="1352" t="s">
        <v>245</v>
      </c>
      <c r="JZ6" s="1352" t="s">
        <v>246</v>
      </c>
      <c r="KA6" s="1352" t="s">
        <v>240</v>
      </c>
      <c r="KB6" s="1352" t="s">
        <v>241</v>
      </c>
      <c r="KC6" s="1352" t="s">
        <v>242</v>
      </c>
      <c r="KD6" s="1352" t="s">
        <v>243</v>
      </c>
      <c r="KE6" s="1352" t="s">
        <v>244</v>
      </c>
      <c r="KF6" s="1352" t="s">
        <v>245</v>
      </c>
      <c r="KG6" s="1352" t="s">
        <v>246</v>
      </c>
      <c r="KH6" s="1352" t="s">
        <v>240</v>
      </c>
      <c r="KI6" s="1352" t="s">
        <v>241</v>
      </c>
      <c r="KJ6" s="1352" t="s">
        <v>242</v>
      </c>
      <c r="KK6" s="1352" t="s">
        <v>243</v>
      </c>
      <c r="KL6" s="1352" t="s">
        <v>244</v>
      </c>
      <c r="KM6" s="1352" t="s">
        <v>245</v>
      </c>
      <c r="KN6" s="1352" t="s">
        <v>246</v>
      </c>
      <c r="KO6" s="1352" t="s">
        <v>240</v>
      </c>
      <c r="KP6" s="1352" t="s">
        <v>241</v>
      </c>
      <c r="KQ6" s="1352" t="s">
        <v>242</v>
      </c>
      <c r="KR6" s="1352" t="s">
        <v>243</v>
      </c>
      <c r="KS6" s="1352" t="s">
        <v>244</v>
      </c>
      <c r="KT6" s="1352" t="s">
        <v>245</v>
      </c>
      <c r="KU6" s="1352" t="s">
        <v>246</v>
      </c>
      <c r="KV6" s="1352" t="s">
        <v>240</v>
      </c>
      <c r="KW6" s="1352" t="s">
        <v>241</v>
      </c>
      <c r="KX6" s="1352" t="s">
        <v>242</v>
      </c>
      <c r="KY6" s="1352" t="s">
        <v>243</v>
      </c>
      <c r="KZ6" s="1352" t="s">
        <v>244</v>
      </c>
      <c r="LA6" s="1352" t="s">
        <v>245</v>
      </c>
      <c r="LB6" s="1352" t="s">
        <v>246</v>
      </c>
      <c r="LC6" s="1352" t="s">
        <v>240</v>
      </c>
      <c r="LD6" s="1352" t="s">
        <v>241</v>
      </c>
      <c r="LE6" s="1352" t="s">
        <v>242</v>
      </c>
      <c r="LF6" s="1352" t="s">
        <v>243</v>
      </c>
      <c r="LG6" s="1352" t="s">
        <v>244</v>
      </c>
      <c r="LH6" s="1352" t="s">
        <v>245</v>
      </c>
      <c r="LI6" s="1352" t="s">
        <v>246</v>
      </c>
      <c r="LJ6" s="1352" t="s">
        <v>240</v>
      </c>
      <c r="LK6" s="1352" t="s">
        <v>241</v>
      </c>
      <c r="LL6" s="1352" t="s">
        <v>242</v>
      </c>
      <c r="LM6" s="1352" t="s">
        <v>243</v>
      </c>
      <c r="LN6" s="1352" t="s">
        <v>244</v>
      </c>
      <c r="LO6" s="1352" t="s">
        <v>245</v>
      </c>
      <c r="LP6" s="1352" t="s">
        <v>246</v>
      </c>
      <c r="LQ6" s="1352" t="s">
        <v>240</v>
      </c>
      <c r="LR6" s="1352" t="s">
        <v>241</v>
      </c>
      <c r="LS6" s="1352" t="s">
        <v>242</v>
      </c>
      <c r="LT6" s="1352" t="s">
        <v>243</v>
      </c>
      <c r="LU6" s="1352" t="s">
        <v>244</v>
      </c>
      <c r="LV6" s="1352" t="s">
        <v>245</v>
      </c>
      <c r="LW6" s="1352" t="s">
        <v>246</v>
      </c>
      <c r="LX6" s="1352" t="s">
        <v>240</v>
      </c>
      <c r="LY6" s="1352" t="s">
        <v>241</v>
      </c>
      <c r="LZ6" s="1352" t="s">
        <v>242</v>
      </c>
      <c r="MA6" s="1352" t="s">
        <v>243</v>
      </c>
      <c r="MB6" s="1352" t="s">
        <v>244</v>
      </c>
      <c r="MC6" s="1352" t="s">
        <v>245</v>
      </c>
      <c r="MD6" s="1352" t="s">
        <v>246</v>
      </c>
      <c r="ME6" s="1352" t="s">
        <v>240</v>
      </c>
      <c r="MF6" s="1352" t="s">
        <v>241</v>
      </c>
      <c r="MG6" s="1352" t="s">
        <v>242</v>
      </c>
      <c r="MH6" s="1352" t="s">
        <v>243</v>
      </c>
      <c r="MI6" s="1352" t="s">
        <v>244</v>
      </c>
      <c r="MJ6" s="1352" t="s">
        <v>245</v>
      </c>
      <c r="MK6" s="1352" t="s">
        <v>246</v>
      </c>
      <c r="ML6" s="1352" t="s">
        <v>240</v>
      </c>
      <c r="MM6" s="1352" t="s">
        <v>241</v>
      </c>
      <c r="MN6" s="1352" t="s">
        <v>242</v>
      </c>
      <c r="MO6" s="1352" t="s">
        <v>243</v>
      </c>
      <c r="MP6" s="1352" t="s">
        <v>244</v>
      </c>
      <c r="MQ6" s="1352" t="s">
        <v>245</v>
      </c>
      <c r="MR6" s="1352" t="s">
        <v>246</v>
      </c>
      <c r="MS6" s="1352" t="s">
        <v>240</v>
      </c>
      <c r="MT6" s="1352" t="s">
        <v>241</v>
      </c>
      <c r="MU6" s="1352" t="s">
        <v>242</v>
      </c>
      <c r="MV6" s="1352" t="s">
        <v>243</v>
      </c>
      <c r="MW6" s="1352" t="s">
        <v>244</v>
      </c>
      <c r="MX6" s="1352" t="s">
        <v>245</v>
      </c>
      <c r="MY6" s="1352" t="s">
        <v>246</v>
      </c>
      <c r="MZ6" s="1352" t="s">
        <v>240</v>
      </c>
      <c r="NA6" s="1352" t="s">
        <v>241</v>
      </c>
      <c r="NB6" s="1352" t="s">
        <v>242</v>
      </c>
      <c r="NC6" s="1352" t="str">
        <f t="shared" ref="NC6:NH6" si="651">TEXT(WEEKDAY(NC5,1),"DDD")</f>
        <v>Thu</v>
      </c>
      <c r="ND6" s="1352" t="str">
        <f t="shared" si="651"/>
        <v>Fri</v>
      </c>
      <c r="NE6" s="1352" t="str">
        <f t="shared" si="651"/>
        <v>Sat</v>
      </c>
      <c r="NF6" s="1352" t="str">
        <f t="shared" si="651"/>
        <v>Sun</v>
      </c>
      <c r="NG6" s="1352" t="str">
        <f t="shared" si="651"/>
        <v>Mon</v>
      </c>
      <c r="NH6" s="1352" t="str">
        <f t="shared" si="651"/>
        <v>Tue</v>
      </c>
      <c r="NI6" s="1352" t="str">
        <f t="shared" ref="NI6:NO6" si="652">TEXT(WEEKDAY(NI5,1),"DDD")</f>
        <v>Wed</v>
      </c>
      <c r="NJ6" s="1352" t="str">
        <f t="shared" si="652"/>
        <v>Thu</v>
      </c>
      <c r="NK6" s="1352" t="str">
        <f t="shared" si="652"/>
        <v>Fri</v>
      </c>
      <c r="NL6" s="1352" t="str">
        <f t="shared" si="652"/>
        <v>Sat</v>
      </c>
      <c r="NM6" s="1352" t="str">
        <f t="shared" si="652"/>
        <v>Sun</v>
      </c>
      <c r="NN6" s="1352" t="str">
        <f t="shared" si="652"/>
        <v>Mon</v>
      </c>
      <c r="NO6" s="1352" t="str">
        <f t="shared" si="652"/>
        <v>Tue</v>
      </c>
      <c r="NP6" s="1352" t="str">
        <f t="shared" ref="NP6:NV6" si="653">TEXT(WEEKDAY(NP5,1),"DDD")</f>
        <v>Wed</v>
      </c>
      <c r="NQ6" s="1352" t="str">
        <f t="shared" si="653"/>
        <v>Thu</v>
      </c>
      <c r="NR6" s="1352" t="str">
        <f t="shared" si="653"/>
        <v>Fri</v>
      </c>
      <c r="NS6" s="1352" t="str">
        <f t="shared" si="653"/>
        <v>Sat</v>
      </c>
      <c r="NT6" s="1352" t="str">
        <f t="shared" si="653"/>
        <v>Sun</v>
      </c>
      <c r="NU6" s="1352" t="str">
        <f t="shared" si="653"/>
        <v>Mon</v>
      </c>
      <c r="NV6" s="1352" t="str">
        <f t="shared" si="653"/>
        <v>Tue</v>
      </c>
      <c r="NW6" s="1352" t="str">
        <f t="shared" ref="NW6:OC6" si="654">TEXT(WEEKDAY(NW5,1),"DDD")</f>
        <v>Wed</v>
      </c>
      <c r="NX6" s="1352" t="str">
        <f t="shared" si="654"/>
        <v>Thu</v>
      </c>
      <c r="NY6" s="1352" t="str">
        <f t="shared" si="654"/>
        <v>Fri</v>
      </c>
      <c r="NZ6" s="1352" t="str">
        <f t="shared" si="654"/>
        <v>Sat</v>
      </c>
      <c r="OA6" s="1352" t="str">
        <f t="shared" si="654"/>
        <v>Sun</v>
      </c>
      <c r="OB6" s="1352" t="str">
        <f t="shared" si="654"/>
        <v>Mon</v>
      </c>
      <c r="OC6" s="1352" t="str">
        <f t="shared" si="654"/>
        <v>Tue</v>
      </c>
      <c r="OD6" s="1352" t="str">
        <f t="shared" ref="OD6:OI6" si="655">TEXT(WEEKDAY(OD5,1),"DDD")</f>
        <v>Wed</v>
      </c>
      <c r="OE6" s="1352" t="str">
        <f t="shared" si="655"/>
        <v>Thu</v>
      </c>
      <c r="OF6" s="1352" t="str">
        <f t="shared" si="655"/>
        <v>Fri</v>
      </c>
      <c r="OG6" s="1352" t="str">
        <f t="shared" si="655"/>
        <v>Sat</v>
      </c>
      <c r="OH6" s="1352" t="str">
        <f t="shared" si="655"/>
        <v>Sun</v>
      </c>
      <c r="OI6" s="1352" t="str">
        <f t="shared" si="655"/>
        <v>Mon</v>
      </c>
      <c r="OJ6" s="1352" t="str">
        <f>TEXT(WEEKDAY(OJ5,1),"DDD")</f>
        <v>Tue</v>
      </c>
      <c r="OK6" s="1352" t="str">
        <f>TEXT(WEEKDAY(OK5,1),"DDD")</f>
        <v>Wed</v>
      </c>
      <c r="OL6" s="1352" t="str">
        <f>TEXT(WEEKDAY(OL5,1),"DDD")</f>
        <v>Thu</v>
      </c>
      <c r="OM6" s="1352" t="str">
        <f>TEXT(WEEKDAY(OM5,1),"DDD")</f>
        <v>Fri</v>
      </c>
      <c r="ON6" s="1352" t="str">
        <f>TEXT(WEEKDAY(ON5,1),"DDD")</f>
        <v>Sat</v>
      </c>
      <c r="OO6" s="1352" t="str">
        <f t="shared" ref="OO6:OV6" si="656">TEXT(WEEKDAY(OO5,1),"DDD")</f>
        <v>Sun</v>
      </c>
      <c r="OP6" s="1352" t="str">
        <f t="shared" si="656"/>
        <v>Mon</v>
      </c>
      <c r="OQ6" s="1352" t="str">
        <f t="shared" si="656"/>
        <v>Tue</v>
      </c>
      <c r="OR6" s="1352" t="str">
        <f t="shared" si="656"/>
        <v>Wed</v>
      </c>
      <c r="OS6" s="1352" t="str">
        <f t="shared" si="656"/>
        <v>Thu</v>
      </c>
      <c r="OT6" s="1352" t="str">
        <f t="shared" si="656"/>
        <v>Fri</v>
      </c>
      <c r="OU6" s="1352" t="str">
        <f t="shared" si="656"/>
        <v>Sat</v>
      </c>
      <c r="OV6" s="1352" t="str">
        <f t="shared" si="656"/>
        <v>Sun</v>
      </c>
      <c r="OW6" s="1352" t="str">
        <f t="shared" ref="OW6:PE6" si="657">TEXT(WEEKDAY(OW5,1),"DDD")</f>
        <v>Mon</v>
      </c>
      <c r="OX6" s="1352" t="str">
        <f t="shared" si="657"/>
        <v>Tue</v>
      </c>
      <c r="OY6" s="1352" t="str">
        <f t="shared" si="657"/>
        <v>Wed</v>
      </c>
      <c r="OZ6" s="1352" t="str">
        <f t="shared" si="657"/>
        <v>Thu</v>
      </c>
      <c r="PA6" s="1352" t="str">
        <f t="shared" si="657"/>
        <v>Fri</v>
      </c>
      <c r="PB6" s="1352" t="str">
        <f t="shared" si="657"/>
        <v>Sat</v>
      </c>
      <c r="PC6" s="1352" t="str">
        <f t="shared" si="657"/>
        <v>Sun</v>
      </c>
      <c r="PD6" s="1352" t="str">
        <f t="shared" si="657"/>
        <v>Mon</v>
      </c>
      <c r="PE6" s="1352" t="str">
        <f t="shared" si="657"/>
        <v>Tue</v>
      </c>
      <c r="PF6" s="1352" t="str">
        <f t="shared" ref="PF6:PK6" si="658">TEXT(WEEKDAY(PF5,1),"DDD")</f>
        <v>Wed</v>
      </c>
      <c r="PG6" s="1352" t="str">
        <f t="shared" si="658"/>
        <v>Thu</v>
      </c>
      <c r="PH6" s="1352" t="str">
        <f t="shared" si="658"/>
        <v>Fri</v>
      </c>
      <c r="PI6" s="1352" t="str">
        <f t="shared" si="658"/>
        <v>Sat</v>
      </c>
      <c r="PJ6" s="1352" t="str">
        <f t="shared" si="658"/>
        <v>Sun</v>
      </c>
      <c r="PK6" s="1352" t="str">
        <f t="shared" si="658"/>
        <v>Mon</v>
      </c>
      <c r="PL6" s="1352" t="str">
        <f t="shared" ref="PL6:PS6" si="659">TEXT(WEEKDAY(PL5,1),"DDD")</f>
        <v>Tue</v>
      </c>
      <c r="PM6" s="1352" t="str">
        <f t="shared" si="659"/>
        <v>Wed</v>
      </c>
      <c r="PN6" s="1352" t="str">
        <f t="shared" si="659"/>
        <v>Thu</v>
      </c>
      <c r="PO6" s="1352" t="str">
        <f t="shared" si="659"/>
        <v>Fri</v>
      </c>
      <c r="PP6" s="1352" t="str">
        <f t="shared" si="659"/>
        <v>Sat</v>
      </c>
      <c r="PQ6" s="1352" t="str">
        <f t="shared" si="659"/>
        <v>Sun</v>
      </c>
      <c r="PR6" s="1352" t="str">
        <f t="shared" si="659"/>
        <v>Mon</v>
      </c>
      <c r="PS6" s="1352" t="str">
        <f t="shared" si="659"/>
        <v>Tue</v>
      </c>
      <c r="PT6" s="1352" t="str">
        <f t="shared" ref="PT6:PZ6" si="660">TEXT(WEEKDAY(PT5,1),"DDD")</f>
        <v>Wed</v>
      </c>
      <c r="PU6" s="1352" t="str">
        <f t="shared" si="660"/>
        <v>Thu</v>
      </c>
      <c r="PV6" s="1352" t="str">
        <f t="shared" si="660"/>
        <v>Fri</v>
      </c>
      <c r="PW6" s="1352" t="str">
        <f t="shared" si="660"/>
        <v>Sat</v>
      </c>
      <c r="PX6" s="1352" t="str">
        <f t="shared" si="660"/>
        <v>Sun</v>
      </c>
      <c r="PY6" s="1352" t="str">
        <f t="shared" si="660"/>
        <v>Mon</v>
      </c>
      <c r="PZ6" s="1352" t="str">
        <f t="shared" si="660"/>
        <v>Tue</v>
      </c>
      <c r="QA6" s="1352" t="str">
        <f>TEXT(WEEKDAY(QA5,1),"DDD")</f>
        <v>Wed</v>
      </c>
      <c r="QB6" s="1352" t="str">
        <f t="shared" ref="QB6:QN6" si="661">TEXT(WEEKDAY(QB5,1),"DDD")</f>
        <v>Thu</v>
      </c>
      <c r="QC6" s="1352" t="str">
        <f t="shared" si="661"/>
        <v>Fri</v>
      </c>
      <c r="QD6" s="1352" t="str">
        <f t="shared" si="661"/>
        <v>Sat</v>
      </c>
      <c r="QE6" s="1352" t="str">
        <f t="shared" si="661"/>
        <v>Sun</v>
      </c>
      <c r="QF6" s="1352" t="str">
        <f t="shared" si="661"/>
        <v>Mon</v>
      </c>
      <c r="QG6" s="1352" t="str">
        <f t="shared" si="661"/>
        <v>Tue</v>
      </c>
      <c r="QH6" s="1352" t="str">
        <f t="shared" si="661"/>
        <v>Wed</v>
      </c>
      <c r="QI6" s="1352" t="str">
        <f t="shared" si="661"/>
        <v>Thu</v>
      </c>
      <c r="QJ6" s="1352" t="str">
        <f t="shared" si="661"/>
        <v>Fri</v>
      </c>
      <c r="QK6" s="1352" t="str">
        <f t="shared" si="661"/>
        <v>Sat</v>
      </c>
      <c r="QL6" s="1352" t="str">
        <f t="shared" si="661"/>
        <v>Sun</v>
      </c>
      <c r="QM6" s="1352" t="str">
        <f t="shared" si="661"/>
        <v>Mon</v>
      </c>
      <c r="QN6" s="1352" t="str">
        <f t="shared" si="661"/>
        <v>Tue</v>
      </c>
      <c r="QO6" s="1352" t="str">
        <f t="shared" ref="QO6:QU6" si="662">TEXT(WEEKDAY(QO5,1),"DDD")</f>
        <v>Wed</v>
      </c>
      <c r="QP6" s="1352" t="str">
        <f t="shared" si="662"/>
        <v>Thu</v>
      </c>
      <c r="QQ6" s="1352" t="str">
        <f t="shared" si="662"/>
        <v>Fri</v>
      </c>
      <c r="QR6" s="1352" t="str">
        <f t="shared" si="662"/>
        <v>Sat</v>
      </c>
      <c r="QS6" s="1352" t="str">
        <f t="shared" si="662"/>
        <v>Sun</v>
      </c>
      <c r="QT6" s="1352" t="str">
        <f t="shared" si="662"/>
        <v>Mon</v>
      </c>
      <c r="QU6" s="1352" t="str">
        <f t="shared" si="662"/>
        <v>Tue</v>
      </c>
      <c r="QV6" s="1352" t="str">
        <f t="shared" ref="QV6:RC6" si="663">TEXT(WEEKDAY(QV5,1),"DDD")</f>
        <v>Wed</v>
      </c>
      <c r="QW6" s="1352" t="str">
        <f t="shared" si="663"/>
        <v>Thu</v>
      </c>
      <c r="QX6" s="1352" t="str">
        <f t="shared" si="663"/>
        <v>Fri</v>
      </c>
      <c r="QY6" s="1352" t="str">
        <f t="shared" si="663"/>
        <v>Sat</v>
      </c>
      <c r="QZ6" s="1352" t="str">
        <f t="shared" si="663"/>
        <v>Sun</v>
      </c>
      <c r="RA6" s="1352" t="str">
        <f t="shared" si="663"/>
        <v>Mon</v>
      </c>
      <c r="RB6" s="1352" t="str">
        <f t="shared" si="663"/>
        <v>Tue</v>
      </c>
      <c r="RC6" s="1352" t="str">
        <f t="shared" si="663"/>
        <v>Wed</v>
      </c>
      <c r="RD6" s="1352" t="str">
        <f t="shared" ref="RD6:RJ6" si="664">TEXT(WEEKDAY(RD5,1),"DDD")</f>
        <v>Thu</v>
      </c>
      <c r="RE6" s="1352" t="str">
        <f t="shared" si="664"/>
        <v>Fri</v>
      </c>
      <c r="RF6" s="1352" t="str">
        <f t="shared" si="664"/>
        <v>Sat</v>
      </c>
      <c r="RG6" s="1352" t="str">
        <f t="shared" si="664"/>
        <v>Sun</v>
      </c>
      <c r="RH6" s="1352" t="str">
        <f t="shared" si="664"/>
        <v>Mon</v>
      </c>
      <c r="RI6" s="1352" t="str">
        <f t="shared" si="664"/>
        <v>Tue</v>
      </c>
      <c r="RJ6" s="1352" t="str">
        <f t="shared" si="664"/>
        <v>Wed</v>
      </c>
      <c r="RK6" s="1352" t="str">
        <f t="shared" ref="RK6:RQ6" si="665">TEXT(WEEKDAY(RK5,1),"DDD")</f>
        <v>Thu</v>
      </c>
      <c r="RL6" s="1352" t="str">
        <f t="shared" si="665"/>
        <v>Fri</v>
      </c>
      <c r="RM6" s="1352" t="str">
        <f t="shared" si="665"/>
        <v>Sat</v>
      </c>
      <c r="RN6" s="1352" t="str">
        <f t="shared" si="665"/>
        <v>Sun</v>
      </c>
      <c r="RO6" s="1352" t="str">
        <f t="shared" si="665"/>
        <v>Mon</v>
      </c>
      <c r="RP6" s="1352" t="str">
        <f t="shared" si="665"/>
        <v>Tue</v>
      </c>
      <c r="RQ6" s="1352" t="str">
        <f t="shared" si="665"/>
        <v>Wed</v>
      </c>
      <c r="RR6" s="1352" t="str">
        <f t="shared" ref="RR6:RX6" si="666">TEXT(WEEKDAY(RR5,1),"DDD")</f>
        <v>Thu</v>
      </c>
      <c r="RS6" s="1352" t="str">
        <f t="shared" si="666"/>
        <v>Fri</v>
      </c>
      <c r="RT6" s="1352" t="str">
        <f t="shared" si="666"/>
        <v>Sat</v>
      </c>
      <c r="RU6" s="1352" t="str">
        <f t="shared" si="666"/>
        <v>Sun</v>
      </c>
      <c r="RV6" s="1352" t="str">
        <f t="shared" si="666"/>
        <v>Mon</v>
      </c>
      <c r="RW6" s="1352" t="str">
        <f t="shared" si="666"/>
        <v>Tue</v>
      </c>
      <c r="RX6" s="1352" t="str">
        <f t="shared" si="666"/>
        <v>Wed</v>
      </c>
      <c r="RY6" s="1352" t="str">
        <f t="shared" ref="RY6:SD6" si="667">TEXT(WEEKDAY(RY5,1),"DDD")</f>
        <v>Thu</v>
      </c>
      <c r="RZ6" s="1352" t="str">
        <f t="shared" si="667"/>
        <v>Fri</v>
      </c>
      <c r="SA6" s="1352" t="str">
        <f t="shared" si="667"/>
        <v>Sat</v>
      </c>
      <c r="SB6" s="1352" t="str">
        <f t="shared" si="667"/>
        <v>Sun</v>
      </c>
      <c r="SC6" s="1352" t="str">
        <f t="shared" si="667"/>
        <v>Mon</v>
      </c>
      <c r="SD6" s="1352" t="str">
        <f t="shared" si="667"/>
        <v>Tue</v>
      </c>
      <c r="SE6" s="1352" t="str">
        <f t="shared" ref="SE6:SL6" si="668">TEXT(WEEKDAY(SE5,1),"DDD")</f>
        <v>Wed</v>
      </c>
      <c r="SF6" s="1352" t="str">
        <f t="shared" si="668"/>
        <v>Thu</v>
      </c>
      <c r="SG6" s="1352" t="str">
        <f t="shared" si="668"/>
        <v>Fri</v>
      </c>
      <c r="SH6" s="1352" t="str">
        <f t="shared" si="668"/>
        <v>Sat</v>
      </c>
      <c r="SI6" s="1352" t="str">
        <f t="shared" si="668"/>
        <v>Sun</v>
      </c>
      <c r="SJ6" s="1352" t="str">
        <f t="shared" si="668"/>
        <v>Mon</v>
      </c>
      <c r="SK6" s="1352" t="str">
        <f t="shared" si="668"/>
        <v>Tue</v>
      </c>
      <c r="SL6" s="1352" t="str">
        <f t="shared" si="668"/>
        <v>Wed</v>
      </c>
      <c r="SM6" s="1352" t="str">
        <f t="shared" ref="SM6:SR6" si="669">TEXT(WEEKDAY(SM5,1),"DDD")</f>
        <v>Thu</v>
      </c>
      <c r="SN6" s="1352" t="str">
        <f t="shared" si="669"/>
        <v>Fri</v>
      </c>
      <c r="SO6" s="1352" t="str">
        <f t="shared" si="669"/>
        <v>Sat</v>
      </c>
      <c r="SP6" s="1352" t="str">
        <f t="shared" si="669"/>
        <v>Sun</v>
      </c>
      <c r="SQ6" s="1352" t="str">
        <f t="shared" si="669"/>
        <v>Mon</v>
      </c>
      <c r="SR6" s="1352" t="str">
        <f t="shared" si="669"/>
        <v>Tue</v>
      </c>
      <c r="SS6" s="1352" t="str">
        <f t="shared" ref="SS6:SZ6" si="670">TEXT(WEEKDAY(SS5,1),"DDD")</f>
        <v>Wed</v>
      </c>
      <c r="ST6" s="1352" t="str">
        <f t="shared" si="670"/>
        <v>Thu</v>
      </c>
      <c r="SU6" s="1352" t="str">
        <f t="shared" si="670"/>
        <v>Fri</v>
      </c>
      <c r="SV6" s="1352" t="str">
        <f t="shared" si="670"/>
        <v>Sat</v>
      </c>
      <c r="SW6" s="1352" t="str">
        <f t="shared" si="670"/>
        <v>Sun</v>
      </c>
      <c r="SX6" s="1352" t="str">
        <f t="shared" si="670"/>
        <v>Mon</v>
      </c>
      <c r="SY6" s="1352" t="str">
        <f t="shared" si="670"/>
        <v>Tue</v>
      </c>
      <c r="SZ6" s="1352" t="str">
        <f t="shared" si="670"/>
        <v>Wed</v>
      </c>
      <c r="TA6" s="1352" t="str">
        <f t="shared" ref="TA6:TG6" si="671">TEXT(WEEKDAY(TA5,1),"DDD")</f>
        <v>Thu</v>
      </c>
      <c r="TB6" s="1352" t="str">
        <f t="shared" si="671"/>
        <v>Fri</v>
      </c>
      <c r="TC6" s="1352" t="str">
        <f t="shared" si="671"/>
        <v>Sat</v>
      </c>
      <c r="TD6" s="1352" t="str">
        <f t="shared" si="671"/>
        <v>Sun</v>
      </c>
      <c r="TE6" s="1352" t="str">
        <f t="shared" si="671"/>
        <v>Mon</v>
      </c>
      <c r="TF6" s="1352" t="str">
        <f t="shared" si="671"/>
        <v>Tue</v>
      </c>
      <c r="TG6" s="1352" t="str">
        <f t="shared" si="671"/>
        <v>Wed</v>
      </c>
      <c r="TH6" s="1352" t="str">
        <f t="shared" ref="TH6:TN6" si="672">TEXT(WEEKDAY(TH5,1),"DDD")</f>
        <v>Thu</v>
      </c>
      <c r="TI6" s="1352" t="str">
        <f t="shared" si="672"/>
        <v>Fri</v>
      </c>
      <c r="TJ6" s="1352" t="str">
        <f t="shared" si="672"/>
        <v>Sat</v>
      </c>
      <c r="TK6" s="1352" t="str">
        <f t="shared" si="672"/>
        <v>Sun</v>
      </c>
      <c r="TL6" s="1352" t="str">
        <f t="shared" si="672"/>
        <v>Mon</v>
      </c>
      <c r="TM6" s="1352" t="str">
        <f t="shared" si="672"/>
        <v>Tue</v>
      </c>
      <c r="TN6" s="1352" t="str">
        <f t="shared" si="672"/>
        <v>Wed</v>
      </c>
      <c r="TO6" s="1352" t="str">
        <f t="shared" ref="TO6:TT6" si="673">TEXT(WEEKDAY(TO5,1),"DDD")</f>
        <v>Thu</v>
      </c>
      <c r="TP6" s="1352" t="str">
        <f t="shared" si="673"/>
        <v>Fri</v>
      </c>
      <c r="TQ6" s="1352" t="str">
        <f t="shared" si="673"/>
        <v>Sat</v>
      </c>
      <c r="TR6" s="1352" t="str">
        <f t="shared" si="673"/>
        <v>Sun</v>
      </c>
      <c r="TS6" s="1352" t="str">
        <f t="shared" si="673"/>
        <v>Mon</v>
      </c>
      <c r="TT6" s="1352" t="str">
        <f t="shared" si="673"/>
        <v>Tue</v>
      </c>
      <c r="TU6" s="1352" t="str">
        <f t="shared" ref="TU6:UB6" si="674">TEXT(WEEKDAY(TU5,1),"DDD")</f>
        <v>Wed</v>
      </c>
      <c r="TV6" s="1352" t="str">
        <f t="shared" si="674"/>
        <v>Thu</v>
      </c>
      <c r="TW6" s="1352" t="str">
        <f t="shared" si="674"/>
        <v>Fri</v>
      </c>
      <c r="TX6" s="1352" t="str">
        <f t="shared" si="674"/>
        <v>Sat</v>
      </c>
      <c r="TY6" s="1352" t="str">
        <f t="shared" si="674"/>
        <v>Sun</v>
      </c>
      <c r="TZ6" s="1352" t="str">
        <f t="shared" si="674"/>
        <v>Mon</v>
      </c>
      <c r="UA6" s="1352" t="str">
        <f t="shared" si="674"/>
        <v>Tue</v>
      </c>
      <c r="UB6" s="1352" t="str">
        <f t="shared" si="674"/>
        <v>Wed</v>
      </c>
      <c r="UC6" s="1352" t="str">
        <f t="shared" ref="UC6:UI6" si="675">TEXT(WEEKDAY(UC5,1),"DDD")</f>
        <v>Thu</v>
      </c>
      <c r="UD6" s="1352" t="str">
        <f t="shared" si="675"/>
        <v>Fri</v>
      </c>
      <c r="UE6" s="1352" t="str">
        <f t="shared" si="675"/>
        <v>Sat</v>
      </c>
      <c r="UF6" s="1352" t="str">
        <f t="shared" si="675"/>
        <v>Sun</v>
      </c>
      <c r="UG6" s="1352" t="str">
        <f t="shared" si="675"/>
        <v>Mon</v>
      </c>
      <c r="UH6" s="1352" t="str">
        <f t="shared" si="675"/>
        <v>Tue</v>
      </c>
      <c r="UI6" s="1352" t="str">
        <f t="shared" si="675"/>
        <v>Wed</v>
      </c>
      <c r="UJ6" s="1352" t="str">
        <f t="shared" ref="UJ6:UO6" si="676">TEXT(WEEKDAY(UJ5,1),"DDD")</f>
        <v>Thu</v>
      </c>
      <c r="UK6" s="1352" t="str">
        <f t="shared" si="676"/>
        <v>Fri</v>
      </c>
      <c r="UL6" s="1352" t="str">
        <f t="shared" si="676"/>
        <v>Sat</v>
      </c>
      <c r="UM6" s="1352" t="str">
        <f t="shared" si="676"/>
        <v>Sun</v>
      </c>
      <c r="UN6" s="1352" t="str">
        <f t="shared" si="676"/>
        <v>Mon</v>
      </c>
      <c r="UO6" s="1352" t="str">
        <f t="shared" si="676"/>
        <v>Tue</v>
      </c>
      <c r="UP6" s="1352" t="str">
        <f t="shared" ref="UP6:UW6" si="677">TEXT(WEEKDAY(UP5,1),"DDD")</f>
        <v>Wed</v>
      </c>
      <c r="UQ6" s="1352" t="str">
        <f t="shared" si="677"/>
        <v>Thu</v>
      </c>
      <c r="UR6" s="1352" t="str">
        <f t="shared" si="677"/>
        <v>Fri</v>
      </c>
      <c r="US6" s="1352" t="str">
        <f t="shared" si="677"/>
        <v>Sat</v>
      </c>
      <c r="UT6" s="1352" t="str">
        <f t="shared" si="677"/>
        <v>Sun</v>
      </c>
      <c r="UU6" s="1352" t="str">
        <f t="shared" si="677"/>
        <v>Mon</v>
      </c>
      <c r="UV6" s="1352" t="str">
        <f t="shared" si="677"/>
        <v>Tue</v>
      </c>
      <c r="UW6" s="1352" t="str">
        <f t="shared" si="677"/>
        <v>Wed</v>
      </c>
      <c r="UX6" s="1352" t="str">
        <f t="shared" ref="UX6:VD6" si="678">TEXT(WEEKDAY(UX5,1),"DDD")</f>
        <v>Thu</v>
      </c>
      <c r="UY6" s="1352" t="str">
        <f t="shared" si="678"/>
        <v>Fri</v>
      </c>
      <c r="UZ6" s="1352" t="str">
        <f t="shared" si="678"/>
        <v>Sat</v>
      </c>
      <c r="VA6" s="1352" t="str">
        <f t="shared" si="678"/>
        <v>Sun</v>
      </c>
      <c r="VB6" s="1352" t="str">
        <f t="shared" si="678"/>
        <v>Mon</v>
      </c>
      <c r="VC6" s="1352" t="str">
        <f t="shared" si="678"/>
        <v>Tue</v>
      </c>
      <c r="VD6" s="1352" t="str">
        <f t="shared" si="678"/>
        <v>Wed</v>
      </c>
      <c r="VE6" s="1352" t="str">
        <f t="shared" ref="VE6:VK6" si="679">TEXT(WEEKDAY(VE5,1),"DDD")</f>
        <v>Thu</v>
      </c>
      <c r="VF6" s="1352" t="str">
        <f t="shared" si="679"/>
        <v>Fri</v>
      </c>
      <c r="VG6" s="1352" t="str">
        <f t="shared" si="679"/>
        <v>Sat</v>
      </c>
      <c r="VH6" s="1352" t="str">
        <f t="shared" si="679"/>
        <v>Sun</v>
      </c>
      <c r="VI6" s="1352" t="str">
        <f t="shared" si="679"/>
        <v>Mon</v>
      </c>
      <c r="VJ6" s="1352" t="str">
        <f t="shared" si="679"/>
        <v>Tue</v>
      </c>
      <c r="VK6" s="1352" t="str">
        <f t="shared" si="679"/>
        <v>Wed</v>
      </c>
      <c r="VL6" s="1352" t="str">
        <f t="shared" ref="VL6:VR6" si="680">TEXT(WEEKDAY(VL5,1),"DDD")</f>
        <v>Thu</v>
      </c>
      <c r="VM6" s="1352" t="str">
        <f t="shared" si="680"/>
        <v>Fri</v>
      </c>
      <c r="VN6" s="1352" t="str">
        <f t="shared" si="680"/>
        <v>Sat</v>
      </c>
      <c r="VO6" s="1352" t="str">
        <f t="shared" si="680"/>
        <v>Sun</v>
      </c>
      <c r="VP6" s="1352" t="str">
        <f t="shared" si="680"/>
        <v>Mon</v>
      </c>
      <c r="VQ6" s="1352" t="str">
        <f t="shared" si="680"/>
        <v>Tue</v>
      </c>
      <c r="VR6" s="1352" t="str">
        <f t="shared" si="680"/>
        <v>Wed</v>
      </c>
      <c r="VS6" s="1352" t="str">
        <f t="shared" ref="VS6:VY6" si="681">TEXT(WEEKDAY(VS5,1),"DDD")</f>
        <v>Thu</v>
      </c>
      <c r="VT6" s="1352" t="str">
        <f t="shared" si="681"/>
        <v>Fri</v>
      </c>
      <c r="VU6" s="1352" t="str">
        <f t="shared" si="681"/>
        <v>Sat</v>
      </c>
      <c r="VV6" s="1352" t="str">
        <f t="shared" si="681"/>
        <v>Sun</v>
      </c>
      <c r="VW6" s="1352" t="str">
        <f t="shared" si="681"/>
        <v>Mon</v>
      </c>
      <c r="VX6" s="1352" t="str">
        <f t="shared" si="681"/>
        <v>Tue</v>
      </c>
      <c r="VY6" s="1352" t="str">
        <f t="shared" si="681"/>
        <v>Wed</v>
      </c>
      <c r="VZ6" s="1352" t="str">
        <f t="shared" ref="VZ6:WE6" si="682">TEXT(WEEKDAY(VZ5,1),"DDD")</f>
        <v>Thu</v>
      </c>
      <c r="WA6" s="1352" t="str">
        <f t="shared" si="682"/>
        <v>Fri</v>
      </c>
      <c r="WB6" s="1352" t="str">
        <f t="shared" si="682"/>
        <v>Sat</v>
      </c>
      <c r="WC6" s="1352" t="str">
        <f t="shared" si="682"/>
        <v>Sun</v>
      </c>
      <c r="WD6" s="1352" t="str">
        <f t="shared" si="682"/>
        <v>Mon</v>
      </c>
      <c r="WE6" s="1352" t="str">
        <f t="shared" si="682"/>
        <v>Tue</v>
      </c>
      <c r="WF6" s="1352" t="str">
        <f t="shared" ref="WF6:WM6" si="683">TEXT(WEEKDAY(WF5,1),"DDD")</f>
        <v>Wed</v>
      </c>
      <c r="WG6" s="1352" t="str">
        <f t="shared" si="683"/>
        <v>Thu</v>
      </c>
      <c r="WH6" s="1352" t="str">
        <f t="shared" si="683"/>
        <v>Fri</v>
      </c>
      <c r="WI6" s="1352" t="str">
        <f t="shared" si="683"/>
        <v>Sat</v>
      </c>
      <c r="WJ6" s="1352" t="str">
        <f t="shared" si="683"/>
        <v>Sun</v>
      </c>
      <c r="WK6" s="1352" t="str">
        <f t="shared" si="683"/>
        <v>Mon</v>
      </c>
      <c r="WL6" s="1352" t="str">
        <f t="shared" si="683"/>
        <v>Tue</v>
      </c>
      <c r="WM6" s="1352" t="str">
        <f t="shared" si="683"/>
        <v>Wed</v>
      </c>
      <c r="WN6" s="1352" t="str">
        <f t="shared" ref="WN6:WT6" si="684">TEXT(WEEKDAY(WN5,1),"DDD")</f>
        <v>Thu</v>
      </c>
      <c r="WO6" s="1352" t="str">
        <f t="shared" si="684"/>
        <v>Fri</v>
      </c>
      <c r="WP6" s="1352" t="str">
        <f t="shared" si="684"/>
        <v>Sat</v>
      </c>
      <c r="WQ6" s="1352" t="str">
        <f t="shared" si="684"/>
        <v>Sun</v>
      </c>
      <c r="WR6" s="1352" t="str">
        <f t="shared" si="684"/>
        <v>Mon</v>
      </c>
      <c r="WS6" s="1352" t="str">
        <f t="shared" si="684"/>
        <v>Tue</v>
      </c>
      <c r="WT6" s="1352" t="str">
        <f t="shared" si="684"/>
        <v>Wed</v>
      </c>
      <c r="WU6" s="1352" t="str">
        <f t="shared" ref="WU6:XA6" si="685">TEXT(WEEKDAY(WU5,1),"DDD")</f>
        <v>Thu</v>
      </c>
      <c r="WV6" s="1352" t="str">
        <f t="shared" si="685"/>
        <v>Fri</v>
      </c>
      <c r="WW6" s="1352" t="str">
        <f t="shared" si="685"/>
        <v>Sat</v>
      </c>
      <c r="WX6" s="1352" t="str">
        <f t="shared" si="685"/>
        <v>Sun</v>
      </c>
      <c r="WY6" s="1352" t="str">
        <f t="shared" si="685"/>
        <v>Mon</v>
      </c>
      <c r="WZ6" s="1352" t="str">
        <f t="shared" si="685"/>
        <v>Tue</v>
      </c>
      <c r="XA6" s="1352" t="str">
        <f t="shared" si="685"/>
        <v>Wed</v>
      </c>
      <c r="XB6" s="1352" t="str">
        <f t="shared" ref="XB6:XH6" si="686">TEXT(WEEKDAY(XB5,1),"DDD")</f>
        <v>Thu</v>
      </c>
      <c r="XC6" s="1352" t="str">
        <f t="shared" si="686"/>
        <v>Fri</v>
      </c>
      <c r="XD6" s="1352" t="str">
        <f t="shared" si="686"/>
        <v>Sat</v>
      </c>
      <c r="XE6" s="1352" t="str">
        <f t="shared" si="686"/>
        <v>Sun</v>
      </c>
      <c r="XF6" s="1352" t="str">
        <f t="shared" si="686"/>
        <v>Mon</v>
      </c>
      <c r="XG6" s="1352" t="str">
        <f t="shared" si="686"/>
        <v>Tue</v>
      </c>
      <c r="XH6" s="1352" t="str">
        <f t="shared" si="686"/>
        <v>Wed</v>
      </c>
      <c r="XI6" s="1352" t="str">
        <f t="shared" ref="XI6:XO6" si="687">TEXT(WEEKDAY(XI5,1),"DDD")</f>
        <v>Thu</v>
      </c>
      <c r="XJ6" s="1352" t="str">
        <f t="shared" si="687"/>
        <v>Fri</v>
      </c>
      <c r="XK6" s="1352" t="str">
        <f t="shared" si="687"/>
        <v>Sat</v>
      </c>
      <c r="XL6" s="1352" t="str">
        <f t="shared" si="687"/>
        <v>Sun</v>
      </c>
      <c r="XM6" s="1352" t="str">
        <f t="shared" si="687"/>
        <v>Mon</v>
      </c>
      <c r="XN6" s="1352" t="str">
        <f t="shared" si="687"/>
        <v>Tue</v>
      </c>
      <c r="XO6" s="1352" t="str">
        <f t="shared" si="687"/>
        <v>Wed</v>
      </c>
      <c r="XP6" s="1352" t="str">
        <f t="shared" ref="XP6:XV6" si="688">TEXT(WEEKDAY(XP5,1),"DDD")</f>
        <v>Thu</v>
      </c>
      <c r="XQ6" s="1352" t="str">
        <f t="shared" si="688"/>
        <v>Fri</v>
      </c>
      <c r="XR6" s="1352" t="str">
        <f t="shared" si="688"/>
        <v>Sat</v>
      </c>
      <c r="XS6" s="1352" t="str">
        <f t="shared" si="688"/>
        <v>Sun</v>
      </c>
      <c r="XT6" s="1352" t="str">
        <f t="shared" si="688"/>
        <v>Mon</v>
      </c>
      <c r="XU6" s="1352" t="str">
        <f t="shared" si="688"/>
        <v>Tue</v>
      </c>
      <c r="XV6" s="1352" t="str">
        <f t="shared" si="688"/>
        <v>Wed</v>
      </c>
      <c r="XW6" s="1352" t="str">
        <f t="shared" ref="XW6:YC6" si="689">TEXT(WEEKDAY(XW5,1),"DDD")</f>
        <v>Thu</v>
      </c>
      <c r="XX6" s="1352" t="str">
        <f t="shared" si="689"/>
        <v>Fri</v>
      </c>
      <c r="XY6" s="1352" t="str">
        <f t="shared" si="689"/>
        <v>Sat</v>
      </c>
      <c r="XZ6" s="1352" t="str">
        <f t="shared" si="689"/>
        <v>Sun</v>
      </c>
      <c r="YA6" s="1352" t="str">
        <f t="shared" si="689"/>
        <v>Mon</v>
      </c>
      <c r="YB6" s="1352" t="str">
        <f t="shared" si="689"/>
        <v>Tue</v>
      </c>
      <c r="YC6" s="1352" t="str">
        <f t="shared" si="689"/>
        <v>Wed</v>
      </c>
      <c r="YD6" s="1352" t="str">
        <f t="shared" ref="YD6:YJ6" si="690">TEXT(WEEKDAY(YD5,1),"DDD")</f>
        <v>Thu</v>
      </c>
      <c r="YE6" s="1352" t="str">
        <f t="shared" si="690"/>
        <v>Fri</v>
      </c>
      <c r="YF6" s="1352" t="str">
        <f t="shared" si="690"/>
        <v>Sat</v>
      </c>
      <c r="YG6" s="1352" t="str">
        <f t="shared" si="690"/>
        <v>Sun</v>
      </c>
      <c r="YH6" s="1352" t="str">
        <f t="shared" si="690"/>
        <v>Mon</v>
      </c>
      <c r="YI6" s="1352" t="str">
        <f t="shared" si="690"/>
        <v>Tue</v>
      </c>
      <c r="YJ6" s="1352" t="str">
        <f t="shared" si="690"/>
        <v>Wed</v>
      </c>
      <c r="YK6" s="1352" t="str">
        <f t="shared" ref="YK6:YQ6" si="691">TEXT(WEEKDAY(YK5,1),"DDD")</f>
        <v>Thu</v>
      </c>
      <c r="YL6" s="1352" t="str">
        <f t="shared" si="691"/>
        <v>Fri</v>
      </c>
      <c r="YM6" s="1352" t="str">
        <f t="shared" si="691"/>
        <v>Sat</v>
      </c>
      <c r="YN6" s="1352" t="str">
        <f t="shared" si="691"/>
        <v>Sun</v>
      </c>
      <c r="YO6" s="1352" t="str">
        <f t="shared" si="691"/>
        <v>Mon</v>
      </c>
      <c r="YP6" s="1352" t="str">
        <f t="shared" si="691"/>
        <v>Tue</v>
      </c>
      <c r="YQ6" s="1352" t="str">
        <f t="shared" si="691"/>
        <v>Wed</v>
      </c>
      <c r="YR6" s="1352" t="str">
        <f t="shared" ref="YR6:YW6" si="692">TEXT(WEEKDAY(YR5,1),"DDD")</f>
        <v>Thu</v>
      </c>
      <c r="YS6" s="1352" t="str">
        <f t="shared" si="692"/>
        <v>Fri</v>
      </c>
      <c r="YT6" s="1352" t="str">
        <f t="shared" si="692"/>
        <v>Sat</v>
      </c>
      <c r="YU6" s="1352" t="str">
        <f t="shared" si="692"/>
        <v>Sun</v>
      </c>
      <c r="YV6" s="1352" t="str">
        <f t="shared" si="692"/>
        <v>Mon</v>
      </c>
      <c r="YW6" s="1352" t="str">
        <f t="shared" si="692"/>
        <v>Tue</v>
      </c>
      <c r="YX6" s="1352" t="str">
        <f t="shared" ref="YX6:ZD6" si="693">TEXT(WEEKDAY(YX5,1),"DDD")</f>
        <v>Wed</v>
      </c>
      <c r="YY6" s="1352" t="str">
        <f t="shared" si="693"/>
        <v>Thu</v>
      </c>
      <c r="YZ6" s="1352" t="str">
        <f t="shared" si="693"/>
        <v>Fri</v>
      </c>
      <c r="ZA6" s="1352" t="str">
        <f t="shared" si="693"/>
        <v>Sat</v>
      </c>
      <c r="ZB6" s="1352" t="str">
        <f t="shared" si="693"/>
        <v>Sun</v>
      </c>
      <c r="ZC6" s="1352" t="str">
        <f t="shared" si="693"/>
        <v>Mon</v>
      </c>
      <c r="ZD6" s="1352" t="str">
        <f t="shared" si="693"/>
        <v>Tue</v>
      </c>
      <c r="ZE6" s="1352" t="str">
        <f t="shared" ref="ZE6:ZM6" si="694">TEXT(WEEKDAY(ZE5,1),"DDD")</f>
        <v>Wed</v>
      </c>
      <c r="ZF6" s="1352" t="str">
        <f t="shared" si="694"/>
        <v>Thu</v>
      </c>
      <c r="ZG6" s="1352" t="str">
        <f t="shared" si="694"/>
        <v>Fri</v>
      </c>
      <c r="ZH6" s="1352" t="str">
        <f t="shared" si="694"/>
        <v>Sat</v>
      </c>
      <c r="ZI6" s="1352" t="str">
        <f t="shared" si="694"/>
        <v>Sun</v>
      </c>
      <c r="ZJ6" s="1352" t="str">
        <f t="shared" si="694"/>
        <v>Mon</v>
      </c>
      <c r="ZK6" s="1352" t="str">
        <f t="shared" si="694"/>
        <v>Tue</v>
      </c>
      <c r="ZL6" s="1352" t="str">
        <f t="shared" si="694"/>
        <v>Wed</v>
      </c>
      <c r="ZM6" s="1352" t="str">
        <f t="shared" si="694"/>
        <v>Thu</v>
      </c>
      <c r="ZN6" s="1352" t="str">
        <f t="shared" ref="ZN6:ZS6" si="695">TEXT(WEEKDAY(ZN5,1),"DDD")</f>
        <v>Fri</v>
      </c>
      <c r="ZO6" s="1352" t="str">
        <f t="shared" si="695"/>
        <v>Sat</v>
      </c>
      <c r="ZP6" s="1352" t="str">
        <f t="shared" si="695"/>
        <v>Sun</v>
      </c>
      <c r="ZQ6" s="1352" t="str">
        <f t="shared" si="695"/>
        <v>Mon</v>
      </c>
      <c r="ZR6" s="1352" t="str">
        <f t="shared" si="695"/>
        <v>Tue</v>
      </c>
      <c r="ZS6" s="1352" t="str">
        <f t="shared" si="695"/>
        <v>Wed</v>
      </c>
      <c r="ZT6" s="1352" t="str">
        <f t="shared" ref="ZT6:ZZ6" si="696">TEXT(WEEKDAY(ZT5,1),"DDD")</f>
        <v>Thu</v>
      </c>
      <c r="ZU6" s="1352" t="str">
        <f t="shared" si="696"/>
        <v>Fri</v>
      </c>
      <c r="ZV6" s="1352" t="str">
        <f t="shared" si="696"/>
        <v>Sat</v>
      </c>
      <c r="ZW6" s="1352" t="str">
        <f t="shared" si="696"/>
        <v>Sun</v>
      </c>
      <c r="ZX6" s="1352" t="str">
        <f t="shared" si="696"/>
        <v>Mon</v>
      </c>
      <c r="ZY6" s="1352" t="str">
        <f t="shared" si="696"/>
        <v>Tue</v>
      </c>
      <c r="ZZ6" s="1352" t="str">
        <f t="shared" si="696"/>
        <v>Wed</v>
      </c>
      <c r="AAA6" s="1352" t="str">
        <f t="shared" ref="AAA6:AAF6" si="697">TEXT(WEEKDAY(AAA5,1),"DDD")</f>
        <v>Thu</v>
      </c>
      <c r="AAB6" s="1352" t="str">
        <f t="shared" si="697"/>
        <v>Fri</v>
      </c>
      <c r="AAC6" s="1352" t="str">
        <f t="shared" si="697"/>
        <v>Sat</v>
      </c>
      <c r="AAD6" s="1352" t="str">
        <f t="shared" si="697"/>
        <v>Sun</v>
      </c>
      <c r="AAE6" s="1352" t="str">
        <f t="shared" si="697"/>
        <v>Mon</v>
      </c>
      <c r="AAF6" s="1352" t="str">
        <f t="shared" si="697"/>
        <v>Tue</v>
      </c>
      <c r="AAG6" s="1352" t="str">
        <f t="shared" ref="AAG6:AAM6" si="698">TEXT(WEEKDAY(AAG5,1),"DDD")</f>
        <v>Wed</v>
      </c>
      <c r="AAH6" s="1352" t="str">
        <f t="shared" si="698"/>
        <v>Thu</v>
      </c>
      <c r="AAI6" s="1352" t="str">
        <f t="shared" si="698"/>
        <v>Fri</v>
      </c>
      <c r="AAJ6" s="1352" t="str">
        <f t="shared" si="698"/>
        <v>Sat</v>
      </c>
      <c r="AAK6" s="1352" t="str">
        <f t="shared" si="698"/>
        <v>Sun</v>
      </c>
      <c r="AAL6" s="1352" t="str">
        <f t="shared" si="698"/>
        <v>Mon</v>
      </c>
      <c r="AAM6" s="1352" t="str">
        <f t="shared" si="698"/>
        <v>Tue</v>
      </c>
      <c r="AAN6" s="1352" t="str">
        <f t="shared" ref="AAN6:AAU6" si="699">TEXT(WEEKDAY(AAN5,1),"DDD")</f>
        <v>Wed</v>
      </c>
      <c r="AAO6" s="1352" t="str">
        <f t="shared" si="699"/>
        <v>Thu</v>
      </c>
      <c r="AAP6" s="1352" t="str">
        <f t="shared" si="699"/>
        <v>Fri</v>
      </c>
      <c r="AAQ6" s="1352" t="str">
        <f t="shared" si="699"/>
        <v>Sat</v>
      </c>
      <c r="AAR6" s="1352" t="str">
        <f t="shared" si="699"/>
        <v>Sun</v>
      </c>
      <c r="AAS6" s="1352" t="str">
        <f t="shared" si="699"/>
        <v>Mon</v>
      </c>
      <c r="AAT6" s="1352" t="str">
        <f t="shared" si="699"/>
        <v>Tue</v>
      </c>
      <c r="AAU6" s="1352" t="str">
        <f t="shared" si="699"/>
        <v>Wed</v>
      </c>
      <c r="AAV6" s="1352" t="str">
        <f t="shared" ref="AAV6:ABA6" si="700">TEXT(WEEKDAY(AAV5,1),"DDD")</f>
        <v>Thu</v>
      </c>
      <c r="AAW6" s="1352" t="str">
        <f t="shared" si="700"/>
        <v>Fri</v>
      </c>
      <c r="AAX6" s="1352" t="str">
        <f t="shared" si="700"/>
        <v>Sat</v>
      </c>
      <c r="AAY6" s="1352" t="str">
        <f t="shared" si="700"/>
        <v>Sun</v>
      </c>
      <c r="AAZ6" s="1352" t="str">
        <f t="shared" si="700"/>
        <v>Mon</v>
      </c>
      <c r="ABA6" s="1352" t="str">
        <f t="shared" si="700"/>
        <v>Tue</v>
      </c>
      <c r="ABB6" s="1352" t="str">
        <f t="shared" ref="ABB6:ABI6" si="701">TEXT(WEEKDAY(ABB5,1),"DDD")</f>
        <v>Wed</v>
      </c>
      <c r="ABC6" s="1352" t="str">
        <f t="shared" si="701"/>
        <v>Thu</v>
      </c>
      <c r="ABD6" s="1352" t="str">
        <f t="shared" si="701"/>
        <v>Fri</v>
      </c>
      <c r="ABE6" s="1352" t="str">
        <f t="shared" si="701"/>
        <v>Sat</v>
      </c>
      <c r="ABF6" s="1352" t="str">
        <f t="shared" si="701"/>
        <v>Sun</v>
      </c>
      <c r="ABG6" s="1352" t="str">
        <f t="shared" si="701"/>
        <v>Mon</v>
      </c>
      <c r="ABH6" s="1352" t="str">
        <f t="shared" si="701"/>
        <v>Tue</v>
      </c>
      <c r="ABI6" s="1352" t="str">
        <f t="shared" si="701"/>
        <v>Wed</v>
      </c>
      <c r="ABJ6" s="1352" t="str">
        <f t="shared" ref="ABJ6:ABP6" si="702">TEXT(WEEKDAY(ABJ5,1),"DDD")</f>
        <v>Thu</v>
      </c>
      <c r="ABK6" s="1352" t="str">
        <f t="shared" si="702"/>
        <v>Fri</v>
      </c>
      <c r="ABL6" s="1352" t="str">
        <f t="shared" si="702"/>
        <v>Sat</v>
      </c>
      <c r="ABM6" s="1352" t="str">
        <f t="shared" si="702"/>
        <v>Sun</v>
      </c>
      <c r="ABN6" s="1352" t="str">
        <f t="shared" si="702"/>
        <v>Mon</v>
      </c>
      <c r="ABO6" s="1352" t="str">
        <f t="shared" si="702"/>
        <v>Tue</v>
      </c>
      <c r="ABP6" s="1352" t="str">
        <f t="shared" si="702"/>
        <v>Wed</v>
      </c>
      <c r="ABQ6" s="1352" t="str">
        <f t="shared" ref="ABQ6:ABW6" si="703">TEXT(WEEKDAY(ABQ5,1),"DDD")</f>
        <v>Thu</v>
      </c>
      <c r="ABR6" s="1352" t="str">
        <f t="shared" si="703"/>
        <v>Fri</v>
      </c>
      <c r="ABS6" s="1352" t="str">
        <f t="shared" si="703"/>
        <v>Sat</v>
      </c>
      <c r="ABT6" s="1352" t="str">
        <f t="shared" si="703"/>
        <v>Sun</v>
      </c>
      <c r="ABU6" s="1352" t="str">
        <f t="shared" si="703"/>
        <v>Mon</v>
      </c>
      <c r="ABV6" s="1352" t="str">
        <f t="shared" si="703"/>
        <v>Tue</v>
      </c>
      <c r="ABW6" s="1352" t="str">
        <f t="shared" si="703"/>
        <v>Wed</v>
      </c>
      <c r="ABX6" s="1352" t="str">
        <f t="shared" ref="ABX6:ACD6" si="704">TEXT(WEEKDAY(ABX5,1),"DDD")</f>
        <v>Thu</v>
      </c>
      <c r="ABY6" s="1352" t="str">
        <f t="shared" si="704"/>
        <v>Fri</v>
      </c>
      <c r="ABZ6" s="1352" t="str">
        <f t="shared" si="704"/>
        <v>Sat</v>
      </c>
      <c r="ACA6" s="1352" t="str">
        <f t="shared" si="704"/>
        <v>Sun</v>
      </c>
      <c r="ACB6" s="1352" t="str">
        <f t="shared" si="704"/>
        <v>Mon</v>
      </c>
      <c r="ACC6" s="1352" t="str">
        <f t="shared" si="704"/>
        <v>Tue</v>
      </c>
      <c r="ACD6" s="1352" t="str">
        <f t="shared" si="704"/>
        <v>Wed</v>
      </c>
      <c r="ACE6" s="1352" t="str">
        <f t="shared" ref="ACE6:ACJ6" si="705">TEXT(WEEKDAY(ACE5,1),"DDD")</f>
        <v>Thu</v>
      </c>
      <c r="ACF6" s="1352" t="str">
        <f t="shared" si="705"/>
        <v>Fri</v>
      </c>
      <c r="ACG6" s="1352" t="str">
        <f t="shared" si="705"/>
        <v>Sat</v>
      </c>
      <c r="ACH6" s="1352" t="str">
        <f t="shared" si="705"/>
        <v>Sun</v>
      </c>
      <c r="ACI6" s="1352" t="str">
        <f t="shared" si="705"/>
        <v>Mon</v>
      </c>
      <c r="ACJ6" s="1352" t="str">
        <f t="shared" si="705"/>
        <v>Tue</v>
      </c>
      <c r="ACK6" s="1352" t="str">
        <f t="shared" ref="ACK6:ACR6" si="706">TEXT(WEEKDAY(ACK5,1),"DDD")</f>
        <v>Wed</v>
      </c>
      <c r="ACL6" s="1352" t="str">
        <f t="shared" si="706"/>
        <v>Thu</v>
      </c>
      <c r="ACM6" s="1352" t="str">
        <f t="shared" si="706"/>
        <v>Fri</v>
      </c>
      <c r="ACN6" s="1352" t="str">
        <f t="shared" si="706"/>
        <v>Sat</v>
      </c>
      <c r="ACO6" s="1352" t="str">
        <f t="shared" si="706"/>
        <v>Sun</v>
      </c>
      <c r="ACP6" s="1352" t="str">
        <f t="shared" si="706"/>
        <v>Mon</v>
      </c>
      <c r="ACQ6" s="1352" t="str">
        <f t="shared" si="706"/>
        <v>Tue</v>
      </c>
      <c r="ACR6" s="1352" t="str">
        <f t="shared" si="706"/>
        <v>Wed</v>
      </c>
      <c r="ACS6" s="1352" t="str">
        <f t="shared" ref="ACS6:ACY6" si="707">TEXT(WEEKDAY(ACS5,1),"DDD")</f>
        <v>Thu</v>
      </c>
      <c r="ACT6" s="1352" t="str">
        <f t="shared" si="707"/>
        <v>Fri</v>
      </c>
      <c r="ACU6" s="1352" t="str">
        <f t="shared" si="707"/>
        <v>Sat</v>
      </c>
      <c r="ACV6" s="1352" t="str">
        <f t="shared" si="707"/>
        <v>Sun</v>
      </c>
      <c r="ACW6" s="1352" t="str">
        <f t="shared" si="707"/>
        <v>Mon</v>
      </c>
      <c r="ACX6" s="1352" t="str">
        <f t="shared" si="707"/>
        <v>Tue</v>
      </c>
      <c r="ACY6" s="1352" t="str">
        <f t="shared" si="707"/>
        <v>Wed</v>
      </c>
      <c r="ACZ6" s="1352" t="str">
        <f t="shared" ref="ACZ6:ADF6" si="708">TEXT(WEEKDAY(ACZ5,1),"DDD")</f>
        <v>Thu</v>
      </c>
      <c r="ADA6" s="1352" t="str">
        <f t="shared" si="708"/>
        <v>Fri</v>
      </c>
      <c r="ADB6" s="1352" t="str">
        <f t="shared" si="708"/>
        <v>Sat</v>
      </c>
      <c r="ADC6" s="1352" t="str">
        <f t="shared" si="708"/>
        <v>Sun</v>
      </c>
      <c r="ADD6" s="1352" t="str">
        <f t="shared" si="708"/>
        <v>Mon</v>
      </c>
      <c r="ADE6" s="1352" t="str">
        <f t="shared" si="708"/>
        <v>Tue</v>
      </c>
      <c r="ADF6" s="1352" t="str">
        <f t="shared" si="708"/>
        <v>Wed</v>
      </c>
      <c r="ADG6" s="1352" t="str">
        <f t="shared" ref="ADG6:ADL6" si="709">TEXT(WEEKDAY(ADG5,1),"DDD")</f>
        <v>Thu</v>
      </c>
      <c r="ADH6" s="1352" t="str">
        <f t="shared" si="709"/>
        <v>Fri</v>
      </c>
      <c r="ADI6" s="1352" t="str">
        <f t="shared" si="709"/>
        <v>Sat</v>
      </c>
      <c r="ADJ6" s="1352" t="str">
        <f t="shared" si="709"/>
        <v>Sun</v>
      </c>
      <c r="ADK6" s="1352" t="str">
        <f t="shared" si="709"/>
        <v>Mon</v>
      </c>
      <c r="ADL6" s="1352" t="str">
        <f t="shared" si="709"/>
        <v>Tue</v>
      </c>
      <c r="ADM6" s="1352" t="str">
        <f t="shared" ref="ADM6:ADT6" si="710">TEXT(WEEKDAY(ADM5,1),"DDD")</f>
        <v>Wed</v>
      </c>
      <c r="ADN6" s="1352" t="str">
        <f t="shared" si="710"/>
        <v>Thu</v>
      </c>
      <c r="ADO6" s="1352" t="str">
        <f t="shared" si="710"/>
        <v>Fri</v>
      </c>
      <c r="ADP6" s="1352" t="str">
        <f t="shared" si="710"/>
        <v>Sat</v>
      </c>
      <c r="ADQ6" s="1352" t="str">
        <f t="shared" si="710"/>
        <v>Sun</v>
      </c>
      <c r="ADR6" s="1352" t="str">
        <f t="shared" si="710"/>
        <v>Mon</v>
      </c>
      <c r="ADS6" s="1352" t="str">
        <f t="shared" si="710"/>
        <v>Tue</v>
      </c>
      <c r="ADT6" s="1352" t="str">
        <f t="shared" si="710"/>
        <v>Wed</v>
      </c>
      <c r="ADU6" s="1352" t="str">
        <f t="shared" ref="ADU6:ADZ6" si="711">TEXT(WEEKDAY(ADU5,1),"DDD")</f>
        <v>Thu</v>
      </c>
      <c r="ADV6" s="1352" t="str">
        <f t="shared" si="711"/>
        <v>Fri</v>
      </c>
      <c r="ADW6" s="1352" t="str">
        <f t="shared" si="711"/>
        <v>Sat</v>
      </c>
      <c r="ADX6" s="1352" t="str">
        <f t="shared" si="711"/>
        <v>Sun</v>
      </c>
      <c r="ADY6" s="1352" t="str">
        <f t="shared" si="711"/>
        <v>Mon</v>
      </c>
      <c r="ADZ6" s="1352" t="str">
        <f t="shared" si="711"/>
        <v>Tue</v>
      </c>
      <c r="AEA6" s="1352" t="str">
        <f t="shared" ref="AEA6:AEH6" si="712">TEXT(WEEKDAY(AEA5,1),"DDD")</f>
        <v>Wed</v>
      </c>
      <c r="AEB6" s="1352" t="str">
        <f t="shared" si="712"/>
        <v>Thu</v>
      </c>
      <c r="AEC6" s="1352" t="str">
        <f t="shared" si="712"/>
        <v>Fri</v>
      </c>
      <c r="AED6" s="1352" t="str">
        <f t="shared" si="712"/>
        <v>Sat</v>
      </c>
      <c r="AEE6" s="1352" t="str">
        <f t="shared" si="712"/>
        <v>Sun</v>
      </c>
      <c r="AEF6" s="1352" t="str">
        <f t="shared" si="712"/>
        <v>Mon</v>
      </c>
      <c r="AEG6" s="1352" t="str">
        <f t="shared" si="712"/>
        <v>Tue</v>
      </c>
      <c r="AEH6" s="1352" t="str">
        <f t="shared" si="712"/>
        <v>Wed</v>
      </c>
      <c r="AEI6" s="1352" t="str">
        <f t="shared" ref="AEI6:AEN6" si="713">TEXT(WEEKDAY(AEI5,1),"DDD")</f>
        <v>Thu</v>
      </c>
      <c r="AEJ6" s="1352" t="str">
        <f t="shared" si="713"/>
        <v>Fri</v>
      </c>
      <c r="AEK6" s="1352" t="str">
        <f t="shared" si="713"/>
        <v>Sat</v>
      </c>
      <c r="AEL6" s="1352" t="str">
        <f t="shared" si="713"/>
        <v>Sun</v>
      </c>
      <c r="AEM6" s="1352" t="str">
        <f t="shared" si="713"/>
        <v>Mon</v>
      </c>
      <c r="AEN6" s="1352" t="str">
        <f t="shared" si="713"/>
        <v>Tue</v>
      </c>
      <c r="AEO6" s="1352" t="str">
        <f t="shared" ref="AEO6:AEV6" si="714">TEXT(WEEKDAY(AEO5,1),"DDD")</f>
        <v>Wed</v>
      </c>
      <c r="AEP6" s="1352" t="str">
        <f t="shared" si="714"/>
        <v>Thu</v>
      </c>
      <c r="AEQ6" s="1352" t="str">
        <f t="shared" si="714"/>
        <v>Fri</v>
      </c>
      <c r="AER6" s="1352" t="str">
        <f t="shared" si="714"/>
        <v>Sat</v>
      </c>
      <c r="AES6" s="1352" t="str">
        <f t="shared" si="714"/>
        <v>Sun</v>
      </c>
      <c r="AET6" s="1352" t="str">
        <f t="shared" si="714"/>
        <v>Mon</v>
      </c>
      <c r="AEU6" s="1352" t="str">
        <f t="shared" si="714"/>
        <v>Tue</v>
      </c>
      <c r="AEV6" s="1352" t="str">
        <f t="shared" si="714"/>
        <v>Wed</v>
      </c>
      <c r="AEW6" s="1352" t="str">
        <f t="shared" ref="AEW6:AFC6" si="715">TEXT(WEEKDAY(AEW5,1),"DDD")</f>
        <v>Thu</v>
      </c>
      <c r="AEX6" s="1352" t="str">
        <f t="shared" si="715"/>
        <v>Fri</v>
      </c>
      <c r="AEY6" s="1352" t="str">
        <f t="shared" si="715"/>
        <v>Sat</v>
      </c>
      <c r="AEZ6" s="1352" t="str">
        <f t="shared" si="715"/>
        <v>Sun</v>
      </c>
      <c r="AFA6" s="1352" t="str">
        <f t="shared" si="715"/>
        <v>Mon</v>
      </c>
      <c r="AFB6" s="1352" t="str">
        <f t="shared" si="715"/>
        <v>Tue</v>
      </c>
      <c r="AFC6" s="1352" t="str">
        <f t="shared" si="715"/>
        <v>Wed</v>
      </c>
      <c r="AFD6" s="1352" t="str">
        <f t="shared" ref="AFD6:AFI6" si="716">TEXT(WEEKDAY(AFD5,1),"DDD")</f>
        <v>Thu</v>
      </c>
      <c r="AFE6" s="1352" t="str">
        <f t="shared" si="716"/>
        <v>Fri</v>
      </c>
      <c r="AFF6" s="1352" t="str">
        <f t="shared" si="716"/>
        <v>Sat</v>
      </c>
      <c r="AFG6" s="1352" t="str">
        <f t="shared" si="716"/>
        <v>Sun</v>
      </c>
      <c r="AFH6" s="1352" t="str">
        <f t="shared" si="716"/>
        <v>Mon</v>
      </c>
      <c r="AFI6" s="1352" t="str">
        <f t="shared" si="716"/>
        <v>Tue</v>
      </c>
      <c r="AFJ6" s="1352" t="str">
        <f t="shared" ref="AFJ6:AFQ6" si="717">TEXT(WEEKDAY(AFJ5,1),"DDD")</f>
        <v>Wed</v>
      </c>
      <c r="AFK6" s="1352" t="str">
        <f t="shared" si="717"/>
        <v>Thu</v>
      </c>
      <c r="AFL6" s="1352" t="str">
        <f t="shared" si="717"/>
        <v>Fri</v>
      </c>
      <c r="AFM6" s="1352" t="str">
        <f t="shared" si="717"/>
        <v>Sat</v>
      </c>
      <c r="AFN6" s="1352" t="str">
        <f t="shared" si="717"/>
        <v>Sun</v>
      </c>
      <c r="AFO6" s="1352" t="str">
        <f t="shared" si="717"/>
        <v>Mon</v>
      </c>
      <c r="AFP6" s="1352" t="str">
        <f t="shared" si="717"/>
        <v>Tue</v>
      </c>
      <c r="AFQ6" s="1352" t="str">
        <f t="shared" si="717"/>
        <v>Wed</v>
      </c>
      <c r="AFR6" s="1352" t="str">
        <f t="shared" ref="AFR6:AFX6" si="718">TEXT(WEEKDAY(AFR5,1),"DDD")</f>
        <v>Thu</v>
      </c>
      <c r="AFS6" s="1352" t="str">
        <f t="shared" si="718"/>
        <v>Fri</v>
      </c>
      <c r="AFT6" s="1352" t="str">
        <f t="shared" si="718"/>
        <v>Sat</v>
      </c>
      <c r="AFU6" s="1352" t="str">
        <f t="shared" si="718"/>
        <v>Sun</v>
      </c>
      <c r="AFV6" s="1352" t="str">
        <f t="shared" si="718"/>
        <v>Mon</v>
      </c>
      <c r="AFW6" s="1352" t="str">
        <f t="shared" si="718"/>
        <v>Tue</v>
      </c>
      <c r="AFX6" s="1352" t="str">
        <f t="shared" si="718"/>
        <v>Wed</v>
      </c>
      <c r="AFY6" s="1352" t="str">
        <f t="shared" ref="AFY6:AGE6" si="719">TEXT(WEEKDAY(AFY5,1),"DDD")</f>
        <v>Thu</v>
      </c>
      <c r="AFZ6" s="1352" t="str">
        <f t="shared" si="719"/>
        <v>Fri</v>
      </c>
      <c r="AGA6" s="1352" t="str">
        <f t="shared" si="719"/>
        <v>Sat</v>
      </c>
      <c r="AGB6" s="1352" t="str">
        <f t="shared" si="719"/>
        <v>Sun</v>
      </c>
      <c r="AGC6" s="1352" t="str">
        <f t="shared" si="719"/>
        <v>Mon</v>
      </c>
      <c r="AGD6" s="1352" t="str">
        <f t="shared" si="719"/>
        <v>Tue</v>
      </c>
      <c r="AGE6" s="1352" t="str">
        <f t="shared" si="719"/>
        <v>Wed</v>
      </c>
      <c r="AGF6" s="1352" t="str">
        <f t="shared" ref="AGF6:AGL6" si="720">TEXT(WEEKDAY(AGF5,1),"DDD")</f>
        <v>Thu</v>
      </c>
      <c r="AGG6" s="1352" t="str">
        <f t="shared" si="720"/>
        <v>Fri</v>
      </c>
      <c r="AGH6" s="1352" t="str">
        <f t="shared" si="720"/>
        <v>Sat</v>
      </c>
      <c r="AGI6" s="1352" t="str">
        <f t="shared" si="720"/>
        <v>Sun</v>
      </c>
      <c r="AGJ6" s="1352" t="str">
        <f t="shared" si="720"/>
        <v>Mon</v>
      </c>
      <c r="AGK6" s="1352" t="str">
        <f t="shared" si="720"/>
        <v>Tue</v>
      </c>
      <c r="AGL6" s="1352" t="str">
        <f t="shared" si="720"/>
        <v>Wed</v>
      </c>
      <c r="AGM6" s="1352" t="str">
        <f t="shared" ref="AGM6:AGR6" si="721">TEXT(WEEKDAY(AGM5,1),"DDD")</f>
        <v>Thu</v>
      </c>
      <c r="AGN6" s="1352" t="str">
        <f t="shared" si="721"/>
        <v>Fri</v>
      </c>
      <c r="AGO6" s="1352" t="str">
        <f t="shared" si="721"/>
        <v>Sat</v>
      </c>
      <c r="AGP6" s="1352" t="str">
        <f t="shared" si="721"/>
        <v>Sun</v>
      </c>
      <c r="AGQ6" s="1352" t="str">
        <f t="shared" si="721"/>
        <v>Mon</v>
      </c>
      <c r="AGR6" s="1352" t="str">
        <f t="shared" si="721"/>
        <v>Tue</v>
      </c>
      <c r="AGS6" s="1352" t="str">
        <f t="shared" ref="AGS6:AGY6" si="722">TEXT(WEEKDAY(AGS5,1),"DDD")</f>
        <v>Wed</v>
      </c>
      <c r="AGT6" s="1352" t="str">
        <f t="shared" si="722"/>
        <v>Thu</v>
      </c>
      <c r="AGU6" s="1352" t="str">
        <f t="shared" si="722"/>
        <v>Fri</v>
      </c>
      <c r="AGV6" s="1352" t="str">
        <f t="shared" si="722"/>
        <v>Sat</v>
      </c>
      <c r="AGW6" s="1352" t="str">
        <f t="shared" si="722"/>
        <v>Sun</v>
      </c>
      <c r="AGX6" s="1352" t="str">
        <f t="shared" si="722"/>
        <v>Mon</v>
      </c>
      <c r="AGY6" s="1352" t="str">
        <f t="shared" si="722"/>
        <v>Tue</v>
      </c>
      <c r="AGZ6" s="1352" t="str">
        <f t="shared" ref="AGZ6:AHF6" si="723">TEXT(WEEKDAY(AGZ5,1),"DDD")</f>
        <v>Wed</v>
      </c>
      <c r="AHA6" s="1352" t="str">
        <f t="shared" si="723"/>
        <v>Thu</v>
      </c>
      <c r="AHB6" s="1352" t="str">
        <f t="shared" si="723"/>
        <v>Fri</v>
      </c>
      <c r="AHC6" s="1352" t="str">
        <f t="shared" si="723"/>
        <v>Sat</v>
      </c>
      <c r="AHD6" s="1352" t="str">
        <f t="shared" si="723"/>
        <v>Sun</v>
      </c>
      <c r="AHE6" s="1352" t="str">
        <f t="shared" si="723"/>
        <v>Mon</v>
      </c>
      <c r="AHF6" s="1352" t="str">
        <f t="shared" si="723"/>
        <v>Tue</v>
      </c>
      <c r="AHG6" s="1352" t="str">
        <f t="shared" ref="AHG6:AHN6" si="724">TEXT(WEEKDAY(AHG5,1),"DDD")</f>
        <v>Wed</v>
      </c>
      <c r="AHH6" s="1352" t="str">
        <f t="shared" si="724"/>
        <v>Thu</v>
      </c>
      <c r="AHI6" s="1352" t="str">
        <f t="shared" si="724"/>
        <v>Fri</v>
      </c>
      <c r="AHJ6" s="1352" t="str">
        <f t="shared" si="724"/>
        <v>Sat</v>
      </c>
      <c r="AHK6" s="1352" t="str">
        <f t="shared" si="724"/>
        <v>Sun</v>
      </c>
      <c r="AHL6" s="1352" t="str">
        <f t="shared" si="724"/>
        <v>Mon</v>
      </c>
      <c r="AHM6" s="1352" t="str">
        <f t="shared" si="724"/>
        <v>Tue</v>
      </c>
      <c r="AHN6" s="1352" t="str">
        <f t="shared" si="724"/>
        <v>Wed</v>
      </c>
      <c r="AHO6" s="1352" t="str">
        <f t="shared" ref="AHO6:AHU6" si="725">TEXT(WEEKDAY(AHO5,1),"DDD")</f>
        <v>Thu</v>
      </c>
      <c r="AHP6" s="1352" t="str">
        <f t="shared" si="725"/>
        <v>Fri</v>
      </c>
      <c r="AHQ6" s="1352" t="str">
        <f t="shared" si="725"/>
        <v>Sat</v>
      </c>
      <c r="AHR6" s="1352" t="str">
        <f t="shared" si="725"/>
        <v>Sun</v>
      </c>
      <c r="AHS6" s="1352" t="str">
        <f t="shared" si="725"/>
        <v>Mon</v>
      </c>
      <c r="AHT6" s="1352" t="str">
        <f t="shared" si="725"/>
        <v>Tue</v>
      </c>
      <c r="AHU6" s="1352" t="str">
        <f t="shared" si="725"/>
        <v>Wed</v>
      </c>
      <c r="AHV6" s="1352" t="str">
        <f t="shared" ref="AHV6:AIB6" si="726">TEXT(WEEKDAY(AHV5,1),"DDD")</f>
        <v>Thu</v>
      </c>
      <c r="AHW6" s="1352" t="str">
        <f t="shared" si="726"/>
        <v>Fri</v>
      </c>
      <c r="AHX6" s="1352" t="str">
        <f t="shared" si="726"/>
        <v>Sat</v>
      </c>
      <c r="AHY6" s="1352" t="str">
        <f t="shared" si="726"/>
        <v>Sun</v>
      </c>
      <c r="AHZ6" s="1352" t="str">
        <f t="shared" si="726"/>
        <v>Mon</v>
      </c>
      <c r="AIA6" s="1352" t="str">
        <f t="shared" si="726"/>
        <v>Tue</v>
      </c>
      <c r="AIB6" s="1352" t="str">
        <f t="shared" si="726"/>
        <v>Wed</v>
      </c>
      <c r="AIC6" s="1352" t="str">
        <f t="shared" ref="AIC6:AII6" si="727">TEXT(WEEKDAY(AIC5,1),"DDD")</f>
        <v>Thu</v>
      </c>
      <c r="AID6" s="1352" t="str">
        <f t="shared" si="727"/>
        <v>Fri</v>
      </c>
      <c r="AIE6" s="1352" t="str">
        <f t="shared" si="727"/>
        <v>Sat</v>
      </c>
      <c r="AIF6" s="1352" t="str">
        <f t="shared" si="727"/>
        <v>Sun</v>
      </c>
      <c r="AIG6" s="1352" t="str">
        <f t="shared" si="727"/>
        <v>Mon</v>
      </c>
      <c r="AIH6" s="1352" t="str">
        <f t="shared" si="727"/>
        <v>Tue</v>
      </c>
      <c r="AII6" s="1352" t="str">
        <f t="shared" si="727"/>
        <v>Wed</v>
      </c>
      <c r="AIJ6" s="1352" t="str">
        <f t="shared" ref="AIJ6:AIO6" si="728">TEXT(WEEKDAY(AIJ5,1),"DDD")</f>
        <v>Thu</v>
      </c>
      <c r="AIK6" s="1352" t="str">
        <f t="shared" si="728"/>
        <v>Fri</v>
      </c>
      <c r="AIL6" s="1352" t="str">
        <f t="shared" si="728"/>
        <v>Sat</v>
      </c>
      <c r="AIM6" s="1352" t="str">
        <f t="shared" si="728"/>
        <v>Sun</v>
      </c>
      <c r="AIN6" s="1352" t="str">
        <f t="shared" si="728"/>
        <v>Mon</v>
      </c>
      <c r="AIO6" s="1352" t="str">
        <f t="shared" si="728"/>
        <v>Tue</v>
      </c>
      <c r="AIP6" s="1352" t="str">
        <f t="shared" ref="AIP6:AIW6" si="729">TEXT(WEEKDAY(AIP5,1),"DDD")</f>
        <v>Wed</v>
      </c>
      <c r="AIQ6" s="1352" t="str">
        <f t="shared" si="729"/>
        <v>Thu</v>
      </c>
      <c r="AIR6" s="1352" t="str">
        <f t="shared" si="729"/>
        <v>Fri</v>
      </c>
      <c r="AIS6" s="1352" t="str">
        <f t="shared" si="729"/>
        <v>Sat</v>
      </c>
      <c r="AIT6" s="1352" t="str">
        <f t="shared" si="729"/>
        <v>Sun</v>
      </c>
      <c r="AIU6" s="1352" t="str">
        <f t="shared" si="729"/>
        <v>Mon</v>
      </c>
      <c r="AIV6" s="1352" t="str">
        <f t="shared" si="729"/>
        <v>Tue</v>
      </c>
      <c r="AIW6" s="1352" t="str">
        <f t="shared" si="729"/>
        <v>Wed</v>
      </c>
      <c r="AIX6" s="1352" t="str">
        <f t="shared" ref="AIX6:AJC6" si="730">TEXT(WEEKDAY(AIX5,1),"DDD")</f>
        <v>Thu</v>
      </c>
      <c r="AIY6" s="1352" t="str">
        <f t="shared" si="730"/>
        <v>Fri</v>
      </c>
      <c r="AIZ6" s="1352" t="str">
        <f t="shared" si="730"/>
        <v>Sat</v>
      </c>
      <c r="AJA6" s="1352" t="str">
        <f t="shared" si="730"/>
        <v>Sun</v>
      </c>
      <c r="AJB6" s="1352" t="str">
        <f t="shared" si="730"/>
        <v>Mon</v>
      </c>
      <c r="AJC6" s="1352" t="str">
        <f t="shared" si="730"/>
        <v>Tue</v>
      </c>
      <c r="AJD6" s="1352" t="str">
        <f t="shared" ref="AJD6:AJJ6" si="731">TEXT(WEEKDAY(AJD5,1),"DDD")</f>
        <v>Wed</v>
      </c>
      <c r="AJE6" s="1352" t="str">
        <f t="shared" si="731"/>
        <v>Thu</v>
      </c>
      <c r="AJF6" s="1352" t="str">
        <f t="shared" si="731"/>
        <v>Fri</v>
      </c>
      <c r="AJG6" s="1352" t="str">
        <f t="shared" si="731"/>
        <v>Sat</v>
      </c>
      <c r="AJH6" s="1352" t="str">
        <f t="shared" si="731"/>
        <v>Sun</v>
      </c>
      <c r="AJI6" s="1352" t="str">
        <f t="shared" si="731"/>
        <v>Mon</v>
      </c>
      <c r="AJJ6" s="1352" t="str">
        <f t="shared" si="731"/>
        <v>Tue</v>
      </c>
      <c r="AJK6" s="1352" t="str">
        <f t="shared" ref="AJK6:AJR6" si="732">TEXT(WEEKDAY(AJK5,1),"DDD")</f>
        <v>Wed</v>
      </c>
      <c r="AJL6" s="1352" t="str">
        <f t="shared" si="732"/>
        <v>Thu</v>
      </c>
      <c r="AJM6" s="1352" t="str">
        <f t="shared" si="732"/>
        <v>Fri</v>
      </c>
      <c r="AJN6" s="1352" t="str">
        <f t="shared" si="732"/>
        <v>Sat</v>
      </c>
      <c r="AJO6" s="1352" t="str">
        <f t="shared" si="732"/>
        <v>Sun</v>
      </c>
      <c r="AJP6" s="1352" t="str">
        <f t="shared" si="732"/>
        <v>Mon</v>
      </c>
      <c r="AJQ6" s="1352" t="str">
        <f t="shared" si="732"/>
        <v>Tue</v>
      </c>
      <c r="AJR6" s="1352" t="str">
        <f t="shared" si="732"/>
        <v>Wed</v>
      </c>
      <c r="AJS6" s="1352" t="str">
        <f t="shared" ref="AJS6:AJY6" si="733">TEXT(WEEKDAY(AJS5,1),"DDD")</f>
        <v>Thu</v>
      </c>
      <c r="AJT6" s="1352" t="str">
        <f t="shared" si="733"/>
        <v>Fri</v>
      </c>
      <c r="AJU6" s="1352" t="str">
        <f t="shared" si="733"/>
        <v>Sat</v>
      </c>
      <c r="AJV6" s="1352" t="str">
        <f t="shared" si="733"/>
        <v>Sun</v>
      </c>
      <c r="AJW6" s="1352" t="str">
        <f t="shared" si="733"/>
        <v>Mon</v>
      </c>
      <c r="AJX6" s="1352" t="str">
        <f t="shared" si="733"/>
        <v>Tue</v>
      </c>
      <c r="AJY6" s="1352" t="str">
        <f t="shared" si="733"/>
        <v>Wed</v>
      </c>
      <c r="AJZ6" s="1352" t="str">
        <f t="shared" ref="AJZ6:AKE6" si="734">TEXT(WEEKDAY(AJZ5,1),"DDD")</f>
        <v>Thu</v>
      </c>
      <c r="AKA6" s="1352" t="str">
        <f t="shared" si="734"/>
        <v>Fri</v>
      </c>
      <c r="AKB6" s="1352" t="str">
        <f t="shared" si="734"/>
        <v>Sat</v>
      </c>
      <c r="AKC6" s="1352" t="str">
        <f t="shared" si="734"/>
        <v>Sun</v>
      </c>
      <c r="AKD6" s="1352" t="str">
        <f t="shared" si="734"/>
        <v>Mon</v>
      </c>
      <c r="AKE6" s="1352" t="str">
        <f t="shared" si="734"/>
        <v>Tue</v>
      </c>
      <c r="AKF6" s="1352" t="str">
        <f t="shared" ref="AKF6:AKM6" si="735">TEXT(WEEKDAY(AKF5,1),"DDD")</f>
        <v>Wed</v>
      </c>
      <c r="AKG6" s="1352" t="str">
        <f t="shared" si="735"/>
        <v>Thu</v>
      </c>
      <c r="AKH6" s="1352" t="str">
        <f t="shared" si="735"/>
        <v>Fri</v>
      </c>
      <c r="AKI6" s="1352" t="str">
        <f t="shared" si="735"/>
        <v>Sat</v>
      </c>
      <c r="AKJ6" s="1352" t="str">
        <f t="shared" si="735"/>
        <v>Sun</v>
      </c>
      <c r="AKK6" s="1352" t="str">
        <f t="shared" si="735"/>
        <v>Mon</v>
      </c>
      <c r="AKL6" s="1352" t="str">
        <f t="shared" si="735"/>
        <v>Tue</v>
      </c>
      <c r="AKM6" s="1352" t="str">
        <f t="shared" si="735"/>
        <v>Wed</v>
      </c>
      <c r="AKN6" s="1352" t="str">
        <f t="shared" ref="AKN6:AKS6" si="736">TEXT(WEEKDAY(AKN5,1),"DDD")</f>
        <v>Thu</v>
      </c>
      <c r="AKO6" s="1352" t="str">
        <f t="shared" si="736"/>
        <v>Fri</v>
      </c>
      <c r="AKP6" s="1352" t="str">
        <f t="shared" si="736"/>
        <v>Sat</v>
      </c>
      <c r="AKQ6" s="1352" t="str">
        <f t="shared" si="736"/>
        <v>Sun</v>
      </c>
      <c r="AKR6" s="1352" t="str">
        <f t="shared" si="736"/>
        <v>Mon</v>
      </c>
      <c r="AKS6" s="1352" t="str">
        <f t="shared" si="736"/>
        <v>Tue</v>
      </c>
      <c r="AKT6" s="1352" t="str">
        <f t="shared" ref="AKT6:ALA6" si="737">TEXT(WEEKDAY(AKT5,1),"DDD")</f>
        <v>Wed</v>
      </c>
      <c r="AKU6" s="1352" t="str">
        <f t="shared" si="737"/>
        <v>Thu</v>
      </c>
      <c r="AKV6" s="1352" t="str">
        <f t="shared" si="737"/>
        <v>Fri</v>
      </c>
      <c r="AKW6" s="1352" t="str">
        <f t="shared" si="737"/>
        <v>Sat</v>
      </c>
      <c r="AKX6" s="1352" t="str">
        <f t="shared" si="737"/>
        <v>Sun</v>
      </c>
      <c r="AKY6" s="1352" t="str">
        <f t="shared" si="737"/>
        <v>Mon</v>
      </c>
      <c r="AKZ6" s="1352" t="str">
        <f t="shared" si="737"/>
        <v>Tue</v>
      </c>
      <c r="ALA6" s="1352" t="str">
        <f t="shared" si="737"/>
        <v>Wed</v>
      </c>
      <c r="ALB6" s="1352" t="str">
        <f t="shared" ref="ALB6:ALH6" si="738">TEXT(WEEKDAY(ALB5,1),"DDD")</f>
        <v>Thu</v>
      </c>
      <c r="ALC6" s="1352" t="str">
        <f t="shared" si="738"/>
        <v>Fri</v>
      </c>
      <c r="ALD6" s="1352" t="str">
        <f t="shared" si="738"/>
        <v>Sat</v>
      </c>
      <c r="ALE6" s="1352" t="str">
        <f t="shared" si="738"/>
        <v>Sun</v>
      </c>
      <c r="ALF6" s="1352" t="str">
        <f t="shared" si="738"/>
        <v>Mon</v>
      </c>
      <c r="ALG6" s="1352" t="str">
        <f t="shared" si="738"/>
        <v>Tue</v>
      </c>
      <c r="ALH6" s="1352" t="str">
        <f t="shared" si="738"/>
        <v>Wed</v>
      </c>
      <c r="ALI6" s="1352" t="str">
        <f t="shared" ref="ALI6:ALO6" si="739">TEXT(WEEKDAY(ALI5,1),"DDD")</f>
        <v>Thu</v>
      </c>
      <c r="ALJ6" s="1352" t="str">
        <f t="shared" si="739"/>
        <v>Fri</v>
      </c>
      <c r="ALK6" s="1352" t="str">
        <f t="shared" si="739"/>
        <v>Sat</v>
      </c>
      <c r="ALL6" s="1352" t="str">
        <f t="shared" si="739"/>
        <v>Sun</v>
      </c>
      <c r="ALM6" s="1352" t="str">
        <f t="shared" si="739"/>
        <v>Mon</v>
      </c>
      <c r="ALN6" s="1352" t="str">
        <f t="shared" si="739"/>
        <v>Tue</v>
      </c>
      <c r="ALO6" s="1352" t="str">
        <f t="shared" si="739"/>
        <v>Wed</v>
      </c>
      <c r="ALP6" s="1352" t="str">
        <f t="shared" ref="ALP6:ALV6" si="740">TEXT(WEEKDAY(ALP5,1),"DDD")</f>
        <v>Thu</v>
      </c>
      <c r="ALQ6" s="1352" t="str">
        <f t="shared" si="740"/>
        <v>Fri</v>
      </c>
      <c r="ALR6" s="1352" t="str">
        <f t="shared" si="740"/>
        <v>Sat</v>
      </c>
      <c r="ALS6" s="1352" t="str">
        <f t="shared" si="740"/>
        <v>Sun</v>
      </c>
      <c r="ALT6" s="1352" t="str">
        <f t="shared" si="740"/>
        <v>Mon</v>
      </c>
      <c r="ALU6" s="1352" t="str">
        <f t="shared" si="740"/>
        <v>Tue</v>
      </c>
      <c r="ALV6" s="1352" t="str">
        <f t="shared" si="740"/>
        <v>Wed</v>
      </c>
      <c r="ALW6" s="1352" t="str">
        <f t="shared" ref="ALW6:AMC6" si="741">TEXT(WEEKDAY(ALW5,1),"DDD")</f>
        <v>Thu</v>
      </c>
      <c r="ALX6" s="1352" t="str">
        <f t="shared" si="741"/>
        <v>Fri</v>
      </c>
      <c r="ALY6" s="1352" t="str">
        <f t="shared" si="741"/>
        <v>Sat</v>
      </c>
      <c r="ALZ6" s="1352" t="str">
        <f t="shared" si="741"/>
        <v>Sun</v>
      </c>
      <c r="AMA6" s="1352" t="str">
        <f t="shared" si="741"/>
        <v>Mon</v>
      </c>
      <c r="AMB6" s="1352" t="str">
        <f t="shared" si="741"/>
        <v>Tue</v>
      </c>
      <c r="AMC6" s="1352" t="str">
        <f t="shared" si="741"/>
        <v>Wed</v>
      </c>
      <c r="AMD6" s="1352" t="str">
        <f t="shared" ref="AMD6:AMJ6" si="742">TEXT(WEEKDAY(AMD5,1),"DDD")</f>
        <v>Thu</v>
      </c>
      <c r="AME6" s="1352" t="str">
        <f t="shared" si="742"/>
        <v>Fri</v>
      </c>
      <c r="AMF6" s="1352" t="str">
        <f t="shared" si="742"/>
        <v>Sat</v>
      </c>
      <c r="AMG6" s="1352" t="str">
        <f t="shared" si="742"/>
        <v>Sun</v>
      </c>
      <c r="AMH6" s="1352" t="str">
        <f t="shared" si="742"/>
        <v>Mon</v>
      </c>
      <c r="AMI6" s="1352" t="str">
        <f t="shared" si="742"/>
        <v>Tue</v>
      </c>
      <c r="AMJ6" s="1352" t="str">
        <f t="shared" si="742"/>
        <v>Wed</v>
      </c>
      <c r="AMK6" s="1352" t="str">
        <f t="shared" ref="AMK6:AMQ6" si="743">TEXT(WEEKDAY(AMK5,1),"DDD")</f>
        <v>Thu</v>
      </c>
      <c r="AML6" s="1352" t="str">
        <f t="shared" si="743"/>
        <v>Fri</v>
      </c>
      <c r="AMM6" s="1352" t="str">
        <f t="shared" si="743"/>
        <v>Sat</v>
      </c>
      <c r="AMN6" s="1352" t="str">
        <f t="shared" si="743"/>
        <v>Sun</v>
      </c>
      <c r="AMO6" s="1352" t="str">
        <f t="shared" si="743"/>
        <v>Mon</v>
      </c>
      <c r="AMP6" s="1352" t="str">
        <f t="shared" si="743"/>
        <v>Tue</v>
      </c>
      <c r="AMQ6" s="1352" t="str">
        <f t="shared" si="743"/>
        <v>Wed</v>
      </c>
      <c r="AMR6" s="1352" t="str">
        <f t="shared" ref="AMR6:AMX6" si="744">TEXT(WEEKDAY(AMR5,1),"DDD")</f>
        <v>Thu</v>
      </c>
      <c r="AMS6" s="1352" t="str">
        <f t="shared" si="744"/>
        <v>Fri</v>
      </c>
      <c r="AMT6" s="1352" t="str">
        <f t="shared" si="744"/>
        <v>Sat</v>
      </c>
      <c r="AMU6" s="1352" t="str">
        <f t="shared" si="744"/>
        <v>Sun</v>
      </c>
      <c r="AMV6" s="1352" t="str">
        <f t="shared" si="744"/>
        <v>Mon</v>
      </c>
      <c r="AMW6" s="1352" t="str">
        <f t="shared" si="744"/>
        <v>Tue</v>
      </c>
      <c r="AMX6" s="1352" t="str">
        <f t="shared" si="744"/>
        <v>Wed</v>
      </c>
      <c r="AMY6" s="1352" t="str">
        <f t="shared" ref="AMY6:ANE6" si="745">TEXT(WEEKDAY(AMY5,1),"DDD")</f>
        <v>Thu</v>
      </c>
      <c r="AMZ6" s="1352" t="str">
        <f t="shared" si="745"/>
        <v>Fri</v>
      </c>
      <c r="ANA6" s="1352" t="str">
        <f t="shared" si="745"/>
        <v>Sat</v>
      </c>
      <c r="ANB6" s="1352" t="str">
        <f t="shared" si="745"/>
        <v>Sun</v>
      </c>
      <c r="ANC6" s="1352" t="str">
        <f t="shared" si="745"/>
        <v>Mon</v>
      </c>
      <c r="AND6" s="1352" t="str">
        <f t="shared" si="745"/>
        <v>Tue</v>
      </c>
      <c r="ANE6" s="1352" t="str">
        <f t="shared" si="745"/>
        <v>Wed</v>
      </c>
      <c r="ANF6" s="1352" t="str">
        <f t="shared" ref="ANF6:ANL6" si="746">TEXT(WEEKDAY(ANF5,1),"DDD")</f>
        <v>Thu</v>
      </c>
      <c r="ANG6" s="1352" t="str">
        <f t="shared" si="746"/>
        <v>Fri</v>
      </c>
      <c r="ANH6" s="1352" t="str">
        <f t="shared" si="746"/>
        <v>Sat</v>
      </c>
      <c r="ANI6" s="1352" t="str">
        <f t="shared" si="746"/>
        <v>Sun</v>
      </c>
      <c r="ANJ6" s="1352" t="str">
        <f t="shared" si="746"/>
        <v>Mon</v>
      </c>
      <c r="ANK6" s="1352" t="str">
        <f t="shared" si="746"/>
        <v>Tue</v>
      </c>
      <c r="ANL6" s="1352" t="str">
        <f t="shared" si="746"/>
        <v>Wed</v>
      </c>
      <c r="ANM6" s="1352" t="str">
        <f t="shared" ref="ANM6:ANS6" si="747">TEXT(WEEKDAY(ANM5,1),"DDD")</f>
        <v>Thu</v>
      </c>
      <c r="ANN6" s="1352" t="str">
        <f t="shared" si="747"/>
        <v>Fri</v>
      </c>
      <c r="ANO6" s="1352" t="str">
        <f t="shared" si="747"/>
        <v>Sat</v>
      </c>
      <c r="ANP6" s="1352" t="str">
        <f t="shared" si="747"/>
        <v>Sun</v>
      </c>
      <c r="ANQ6" s="1352" t="str">
        <f t="shared" si="747"/>
        <v>Mon</v>
      </c>
      <c r="ANR6" s="1352" t="str">
        <f t="shared" si="747"/>
        <v>Tue</v>
      </c>
      <c r="ANS6" s="1352" t="str">
        <f t="shared" si="747"/>
        <v>Wed</v>
      </c>
      <c r="ANT6" s="1352" t="str">
        <f t="shared" ref="ANT6:ANZ6" si="748">TEXT(WEEKDAY(ANT5,1),"DDD")</f>
        <v>Thu</v>
      </c>
      <c r="ANU6" s="1352" t="str">
        <f t="shared" si="748"/>
        <v>Fri</v>
      </c>
      <c r="ANV6" s="1352" t="str">
        <f t="shared" si="748"/>
        <v>Sat</v>
      </c>
      <c r="ANW6" s="1352" t="str">
        <f t="shared" si="748"/>
        <v>Sun</v>
      </c>
      <c r="ANX6" s="1352" t="str">
        <f t="shared" si="748"/>
        <v>Mon</v>
      </c>
      <c r="ANY6" s="1352" t="str">
        <f t="shared" si="748"/>
        <v>Tue</v>
      </c>
      <c r="ANZ6" s="1352" t="str">
        <f t="shared" si="748"/>
        <v>Wed</v>
      </c>
      <c r="AOA6" s="1352" t="str">
        <f t="shared" ref="AOA6:AOG6" si="749">TEXT(WEEKDAY(AOA5,1),"DDD")</f>
        <v>Thu</v>
      </c>
      <c r="AOB6" s="1352" t="str">
        <f t="shared" si="749"/>
        <v>Fri</v>
      </c>
      <c r="AOC6" s="1352" t="str">
        <f t="shared" si="749"/>
        <v>Sat</v>
      </c>
      <c r="AOD6" s="1352" t="str">
        <f t="shared" si="749"/>
        <v>Sun</v>
      </c>
      <c r="AOE6" s="1352" t="str">
        <f t="shared" si="749"/>
        <v>Mon</v>
      </c>
      <c r="AOF6" s="1352" t="str">
        <f t="shared" si="749"/>
        <v>Tue</v>
      </c>
      <c r="AOG6" s="1352" t="str">
        <f t="shared" si="749"/>
        <v>Wed</v>
      </c>
      <c r="AOH6" s="1352" t="str">
        <f t="shared" ref="AOH6:AON6" si="750">TEXT(WEEKDAY(AOH5,1),"DDD")</f>
        <v>Thu</v>
      </c>
      <c r="AOI6" s="1352" t="str">
        <f t="shared" si="750"/>
        <v>Fri</v>
      </c>
      <c r="AOJ6" s="1352" t="str">
        <f t="shared" si="750"/>
        <v>Sat</v>
      </c>
      <c r="AOK6" s="1352" t="str">
        <f t="shared" si="750"/>
        <v>Sun</v>
      </c>
      <c r="AOL6" s="1352" t="str">
        <f t="shared" si="750"/>
        <v>Mon</v>
      </c>
      <c r="AOM6" s="1352" t="str">
        <f t="shared" si="750"/>
        <v>Tue</v>
      </c>
      <c r="AON6" s="1352" t="str">
        <f t="shared" si="750"/>
        <v>Wed</v>
      </c>
      <c r="AOO6" s="1352" t="str">
        <f t="shared" ref="AOO6:AOU6" si="751">TEXT(WEEKDAY(AOO5,1),"DDD")</f>
        <v>Thu</v>
      </c>
      <c r="AOP6" s="1352" t="str">
        <f t="shared" si="751"/>
        <v>Fri</v>
      </c>
      <c r="AOQ6" s="1352" t="str">
        <f t="shared" si="751"/>
        <v>Sat</v>
      </c>
      <c r="AOR6" s="1352" t="str">
        <f t="shared" si="751"/>
        <v>Sun</v>
      </c>
      <c r="AOS6" s="1352" t="str">
        <f t="shared" si="751"/>
        <v>Mon</v>
      </c>
      <c r="AOT6" s="1352" t="str">
        <f t="shared" si="751"/>
        <v>Tue</v>
      </c>
      <c r="AOU6" s="1352" t="str">
        <f t="shared" si="751"/>
        <v>Wed</v>
      </c>
      <c r="AOV6" s="1352" t="str">
        <f t="shared" ref="AOV6:API6" si="752">TEXT(WEEKDAY(AOV5,1),"DDD")</f>
        <v>Thu</v>
      </c>
      <c r="AOW6" s="1352" t="str">
        <f t="shared" si="752"/>
        <v>Fri</v>
      </c>
      <c r="AOX6" s="1352" t="str">
        <f t="shared" si="752"/>
        <v>Sat</v>
      </c>
      <c r="AOY6" s="1352" t="str">
        <f t="shared" si="752"/>
        <v>Sun</v>
      </c>
      <c r="AOZ6" s="1352" t="str">
        <f t="shared" si="752"/>
        <v>Mon</v>
      </c>
      <c r="APA6" s="1352" t="str">
        <f t="shared" si="752"/>
        <v>Tue</v>
      </c>
      <c r="APB6" s="1352" t="str">
        <f t="shared" si="752"/>
        <v>Wed</v>
      </c>
      <c r="APC6" s="1352" t="str">
        <f t="shared" si="752"/>
        <v>Thu</v>
      </c>
      <c r="APD6" s="1352" t="str">
        <f t="shared" si="752"/>
        <v>Fri</v>
      </c>
      <c r="APE6" s="1352" t="str">
        <f t="shared" si="752"/>
        <v>Sat</v>
      </c>
      <c r="APF6" s="1352" t="str">
        <f t="shared" si="752"/>
        <v>Sun</v>
      </c>
      <c r="APG6" s="1352" t="str">
        <f t="shared" si="752"/>
        <v>Mon</v>
      </c>
      <c r="APH6" s="1352" t="str">
        <f t="shared" si="752"/>
        <v>Tue</v>
      </c>
      <c r="API6" s="1352" t="str">
        <f t="shared" si="752"/>
        <v>Wed</v>
      </c>
    </row>
    <row r="7" spans="1:1102" x14ac:dyDescent="0.2">
      <c r="A7" s="1352">
        <v>3</v>
      </c>
      <c r="B7" s="1352" t="s">
        <v>235</v>
      </c>
      <c r="C7" s="1352">
        <v>2907</v>
      </c>
      <c r="D7" s="1352">
        <v>0</v>
      </c>
      <c r="E7" s="1352">
        <v>0</v>
      </c>
      <c r="F7" s="1352">
        <v>0</v>
      </c>
      <c r="G7" s="1352">
        <v>2245</v>
      </c>
      <c r="H7" s="1352">
        <v>3000</v>
      </c>
      <c r="I7" s="1352">
        <v>2561</v>
      </c>
      <c r="J7" s="1352">
        <v>2528</v>
      </c>
      <c r="K7" s="1352">
        <v>1859</v>
      </c>
      <c r="L7" s="1352">
        <v>0</v>
      </c>
      <c r="M7" s="1352">
        <v>0</v>
      </c>
      <c r="N7" s="1352">
        <v>3001</v>
      </c>
      <c r="O7" s="1352">
        <v>3331</v>
      </c>
      <c r="P7" s="1352">
        <v>2226</v>
      </c>
      <c r="Q7" s="1352">
        <v>2607</v>
      </c>
      <c r="R7" s="1352">
        <v>2061</v>
      </c>
      <c r="S7" s="1352">
        <v>0</v>
      </c>
      <c r="T7" s="1352">
        <v>0</v>
      </c>
      <c r="U7" s="1352">
        <v>2290</v>
      </c>
      <c r="V7" s="1352">
        <v>7166</v>
      </c>
      <c r="W7" s="1352">
        <v>3504</v>
      </c>
      <c r="X7" s="1352">
        <v>2622</v>
      </c>
      <c r="Y7" s="1352">
        <v>1712</v>
      </c>
      <c r="Z7" s="1352">
        <v>0</v>
      </c>
      <c r="AA7" s="1352">
        <v>0</v>
      </c>
      <c r="AB7" s="1352">
        <v>1497</v>
      </c>
      <c r="AC7" s="1352">
        <v>2916</v>
      </c>
      <c r="AD7" s="1352">
        <v>2176</v>
      </c>
      <c r="AE7" s="1352">
        <v>2016</v>
      </c>
      <c r="AF7" s="1352">
        <v>2975</v>
      </c>
      <c r="AG7" s="1352">
        <v>0</v>
      </c>
      <c r="AH7" s="1352">
        <v>0</v>
      </c>
      <c r="AI7" s="1352">
        <v>3386</v>
      </c>
      <c r="AJ7" s="1352">
        <v>3243</v>
      </c>
      <c r="AK7" s="1352">
        <v>3134</v>
      </c>
      <c r="AL7" s="1352">
        <v>3430</v>
      </c>
      <c r="AM7" s="1352">
        <v>2978</v>
      </c>
      <c r="AN7" s="1352">
        <v>0</v>
      </c>
      <c r="AO7" s="1352">
        <v>0</v>
      </c>
      <c r="AP7" s="1352">
        <v>2916</v>
      </c>
      <c r="AQ7" s="1352">
        <v>1901</v>
      </c>
      <c r="AR7" s="1352">
        <v>2651</v>
      </c>
      <c r="AS7" s="1352">
        <v>1671</v>
      </c>
      <c r="AT7" s="1352">
        <v>0</v>
      </c>
      <c r="AU7" s="1352">
        <v>0</v>
      </c>
      <c r="AV7" s="1352">
        <v>0</v>
      </c>
      <c r="AW7" s="1352">
        <v>2843</v>
      </c>
      <c r="AX7" s="1352">
        <v>5670</v>
      </c>
      <c r="AY7" s="1352">
        <v>4019</v>
      </c>
      <c r="AZ7" s="1352">
        <v>2417</v>
      </c>
      <c r="BA7" s="1352">
        <v>1931</v>
      </c>
      <c r="BB7" s="1352">
        <v>0</v>
      </c>
      <c r="BC7" s="1352">
        <v>0</v>
      </c>
      <c r="BD7" s="1352">
        <v>2408</v>
      </c>
      <c r="BE7" s="1352">
        <v>1573</v>
      </c>
      <c r="BF7" s="1352">
        <v>1899</v>
      </c>
      <c r="BG7" s="1352">
        <v>897</v>
      </c>
      <c r="BH7" s="1352">
        <v>1795</v>
      </c>
      <c r="BI7" s="1352">
        <v>0</v>
      </c>
      <c r="BJ7" s="1352">
        <v>0</v>
      </c>
      <c r="BK7" s="1352">
        <v>3532</v>
      </c>
      <c r="BL7" s="1352">
        <v>3417</v>
      </c>
      <c r="BM7" s="1352">
        <v>2980</v>
      </c>
      <c r="BN7" s="1352">
        <v>2154</v>
      </c>
      <c r="BO7" s="1352">
        <v>1812</v>
      </c>
      <c r="BP7" s="1352">
        <v>0</v>
      </c>
      <c r="BQ7" s="1352">
        <v>0</v>
      </c>
      <c r="BR7" s="1352">
        <v>2120</v>
      </c>
      <c r="BS7" s="1352">
        <v>1809</v>
      </c>
      <c r="BT7" s="1352">
        <v>2375</v>
      </c>
      <c r="BU7" s="1352">
        <v>1520</v>
      </c>
      <c r="BV7" s="1352">
        <v>1858</v>
      </c>
      <c r="BW7" s="1352">
        <v>0</v>
      </c>
      <c r="BX7" s="1352">
        <v>0</v>
      </c>
      <c r="BY7" s="1352">
        <v>3225</v>
      </c>
      <c r="BZ7" s="1352">
        <v>2159</v>
      </c>
      <c r="CA7" s="1352">
        <v>4653</v>
      </c>
      <c r="CB7" s="1352">
        <v>4132</v>
      </c>
      <c r="CC7" s="1352">
        <v>2808</v>
      </c>
      <c r="CD7" s="1352">
        <v>0</v>
      </c>
      <c r="CE7" s="1352">
        <v>0</v>
      </c>
      <c r="CF7" s="1352">
        <v>2592</v>
      </c>
      <c r="CG7" s="1352">
        <v>1365</v>
      </c>
      <c r="CH7" s="1352">
        <v>2078</v>
      </c>
      <c r="CI7" s="1352">
        <v>1146</v>
      </c>
      <c r="CJ7" s="1352">
        <v>1643</v>
      </c>
      <c r="CK7" s="1352">
        <v>0</v>
      </c>
      <c r="CL7" s="1352">
        <v>0</v>
      </c>
      <c r="CM7" s="1352">
        <v>978</v>
      </c>
      <c r="CN7" s="1352">
        <v>1260</v>
      </c>
      <c r="CO7" s="1352">
        <v>1605</v>
      </c>
      <c r="CP7" s="1352">
        <v>3250</v>
      </c>
      <c r="CQ7" s="1352">
        <v>2287</v>
      </c>
      <c r="CR7" s="1352">
        <v>0</v>
      </c>
      <c r="CS7" s="1352">
        <v>0</v>
      </c>
      <c r="CT7" s="1352">
        <v>2527</v>
      </c>
      <c r="CU7" s="1352">
        <v>1547</v>
      </c>
      <c r="CV7" s="1352">
        <v>2075</v>
      </c>
      <c r="CW7" s="1352">
        <v>1481</v>
      </c>
      <c r="CX7" s="1352">
        <v>1569</v>
      </c>
      <c r="CY7" s="1352">
        <v>0</v>
      </c>
      <c r="CZ7" s="1352">
        <v>0</v>
      </c>
      <c r="DA7" s="1352">
        <v>1245</v>
      </c>
      <c r="DB7" s="1352">
        <v>1759</v>
      </c>
      <c r="DC7" s="1352">
        <v>1420</v>
      </c>
      <c r="DD7" s="1352">
        <v>1367</v>
      </c>
      <c r="DE7" s="1352">
        <v>1273</v>
      </c>
      <c r="DF7" s="1352">
        <v>0</v>
      </c>
      <c r="DG7" s="1352">
        <v>0</v>
      </c>
      <c r="DH7" s="1352">
        <v>2075</v>
      </c>
      <c r="DI7" s="1352">
        <v>3543</v>
      </c>
      <c r="DJ7" s="1352">
        <v>3094</v>
      </c>
      <c r="DK7" s="1352">
        <v>3245</v>
      </c>
      <c r="DL7" s="1352">
        <v>2934</v>
      </c>
      <c r="DM7" s="1352">
        <v>0</v>
      </c>
      <c r="DN7" s="1352">
        <v>0</v>
      </c>
      <c r="DO7" s="1352">
        <v>2762</v>
      </c>
      <c r="DP7" s="1352">
        <v>2338</v>
      </c>
      <c r="DQ7" s="1352">
        <v>4185</v>
      </c>
      <c r="DR7" s="1352">
        <v>2848</v>
      </c>
      <c r="DS7" s="1352">
        <v>2732</v>
      </c>
      <c r="DT7" s="1352">
        <v>0</v>
      </c>
      <c r="DU7" s="1352">
        <v>0</v>
      </c>
      <c r="DV7" s="1352">
        <v>3037</v>
      </c>
      <c r="DW7" s="1352">
        <v>3651</v>
      </c>
      <c r="DX7" s="1352">
        <v>2788</v>
      </c>
      <c r="DY7" s="1352">
        <v>2252</v>
      </c>
      <c r="DZ7" s="1352">
        <v>2545</v>
      </c>
      <c r="EA7" s="1352">
        <v>0</v>
      </c>
      <c r="EB7" s="1352">
        <v>0</v>
      </c>
      <c r="EC7" s="1352">
        <v>3258</v>
      </c>
      <c r="ED7" s="1352">
        <v>1641</v>
      </c>
      <c r="EE7" s="1352">
        <v>2402</v>
      </c>
      <c r="EF7" s="1352">
        <v>1304</v>
      </c>
      <c r="EG7" s="1352">
        <v>1478</v>
      </c>
      <c r="EH7" s="1352">
        <v>0</v>
      </c>
      <c r="EI7" s="1352">
        <v>0</v>
      </c>
      <c r="EJ7" s="1352">
        <v>3749</v>
      </c>
      <c r="EK7" s="1352">
        <v>3768</v>
      </c>
      <c r="EL7" s="1352">
        <v>2741</v>
      </c>
      <c r="EM7" s="1352">
        <v>1148</v>
      </c>
      <c r="EN7" s="1352">
        <v>1370</v>
      </c>
      <c r="EO7" s="1352">
        <v>0</v>
      </c>
      <c r="EP7" s="1352">
        <v>0</v>
      </c>
      <c r="EQ7" s="1352">
        <v>997</v>
      </c>
      <c r="ER7" s="1352">
        <v>1882</v>
      </c>
      <c r="ES7" s="1352">
        <v>1684</v>
      </c>
      <c r="ET7" s="1352">
        <v>1023</v>
      </c>
      <c r="EU7" s="1352">
        <v>1124</v>
      </c>
      <c r="EV7" s="1352">
        <v>0</v>
      </c>
      <c r="EW7" s="1352">
        <v>0</v>
      </c>
      <c r="EX7" s="1352">
        <v>0</v>
      </c>
      <c r="EY7" s="1352">
        <v>2931</v>
      </c>
      <c r="EZ7" s="1352">
        <v>2712</v>
      </c>
      <c r="FA7" s="1352">
        <v>2012</v>
      </c>
      <c r="FB7" s="1352">
        <v>1771</v>
      </c>
      <c r="FC7" s="1352">
        <v>0</v>
      </c>
      <c r="FD7" s="1352">
        <v>0</v>
      </c>
      <c r="FE7" s="1352">
        <v>2258</v>
      </c>
      <c r="FF7" s="1352">
        <v>1618</v>
      </c>
      <c r="FG7" s="1352">
        <v>2402</v>
      </c>
      <c r="FH7" s="1352">
        <v>1554</v>
      </c>
      <c r="FI7" s="1352">
        <v>1776</v>
      </c>
      <c r="FJ7" s="1352">
        <v>0</v>
      </c>
      <c r="FK7" s="1352">
        <v>0</v>
      </c>
      <c r="FL7" s="1352">
        <v>1743</v>
      </c>
      <c r="FM7" s="1352">
        <v>1736</v>
      </c>
      <c r="FN7" s="1352">
        <v>2123</v>
      </c>
      <c r="FO7" s="1352">
        <v>3595</v>
      </c>
      <c r="FP7" s="1352">
        <v>3081</v>
      </c>
      <c r="FQ7" s="1352">
        <v>0</v>
      </c>
      <c r="FR7" s="1352">
        <v>0</v>
      </c>
      <c r="FS7" s="1352">
        <v>4403</v>
      </c>
      <c r="FT7" s="1352">
        <v>2773</v>
      </c>
      <c r="FU7" s="1352">
        <v>1486</v>
      </c>
      <c r="FV7" s="1352">
        <v>1531</v>
      </c>
      <c r="FW7" s="1352">
        <v>1367</v>
      </c>
      <c r="FX7" s="1352">
        <v>0</v>
      </c>
      <c r="FY7" s="1352">
        <v>0</v>
      </c>
      <c r="FZ7" s="1352">
        <v>2932</v>
      </c>
      <c r="GA7" s="1352">
        <v>1825</v>
      </c>
      <c r="GB7" s="1352">
        <v>1522</v>
      </c>
      <c r="GC7" s="1352">
        <v>2701</v>
      </c>
      <c r="GD7" s="1352">
        <v>2221</v>
      </c>
      <c r="GE7" s="1352">
        <v>0</v>
      </c>
      <c r="GF7" s="1352">
        <v>0</v>
      </c>
      <c r="GG7" s="1352">
        <v>0</v>
      </c>
      <c r="GH7" s="1352">
        <v>2084</v>
      </c>
      <c r="GI7" s="1352">
        <v>2902</v>
      </c>
      <c r="GJ7" s="1352">
        <v>2311</v>
      </c>
      <c r="GK7" s="1352">
        <v>2378</v>
      </c>
      <c r="GL7" s="1352">
        <v>0</v>
      </c>
      <c r="GM7" s="1352">
        <v>0</v>
      </c>
      <c r="GN7" s="1352">
        <v>2116</v>
      </c>
      <c r="GO7" s="1352">
        <v>2921</v>
      </c>
      <c r="GP7" s="1352">
        <v>2099</v>
      </c>
      <c r="GQ7" s="1352">
        <v>1716</v>
      </c>
      <c r="GR7" s="1352">
        <v>1613</v>
      </c>
      <c r="GS7" s="1352">
        <v>0</v>
      </c>
      <c r="GT7" s="1352">
        <v>0</v>
      </c>
      <c r="GU7" s="1352">
        <v>3922</v>
      </c>
      <c r="GV7" s="1352">
        <v>3888</v>
      </c>
      <c r="GW7" s="1352">
        <v>2694</v>
      </c>
      <c r="GX7" s="1352">
        <v>2601</v>
      </c>
      <c r="GY7" s="1352">
        <v>1800</v>
      </c>
      <c r="GZ7" s="1352">
        <v>0</v>
      </c>
      <c r="HA7" s="1352">
        <v>0</v>
      </c>
      <c r="HB7" s="1352">
        <v>2386</v>
      </c>
      <c r="HC7" s="1352">
        <v>2366</v>
      </c>
      <c r="HD7" s="1352">
        <v>2907</v>
      </c>
      <c r="HE7" s="1352">
        <v>2197</v>
      </c>
      <c r="HF7" s="1352">
        <v>2294</v>
      </c>
      <c r="HG7" s="1352">
        <v>0</v>
      </c>
      <c r="HH7" s="1352">
        <v>0</v>
      </c>
      <c r="HI7" s="1352">
        <v>3095</v>
      </c>
      <c r="HJ7" s="1352">
        <v>2814</v>
      </c>
      <c r="HK7" s="1352">
        <v>3171</v>
      </c>
      <c r="HL7" s="1352">
        <v>1695</v>
      </c>
      <c r="HM7" s="1352">
        <v>1835</v>
      </c>
      <c r="HN7" s="1352">
        <v>0</v>
      </c>
      <c r="HO7" s="1352">
        <v>0</v>
      </c>
      <c r="HP7" s="1352">
        <v>2826</v>
      </c>
      <c r="HQ7" s="1352">
        <v>2062</v>
      </c>
      <c r="HR7" s="1352">
        <v>2471</v>
      </c>
      <c r="HS7" s="1352">
        <v>1442</v>
      </c>
      <c r="HT7" s="1352">
        <v>1566</v>
      </c>
      <c r="HU7" s="1352">
        <v>0</v>
      </c>
      <c r="HV7" s="1352">
        <v>0</v>
      </c>
      <c r="HW7" s="1352">
        <v>4220</v>
      </c>
      <c r="HX7" s="1352">
        <v>4984</v>
      </c>
      <c r="HY7" s="1352">
        <v>2278</v>
      </c>
      <c r="HZ7" s="1352">
        <v>2037</v>
      </c>
      <c r="IA7" s="1352">
        <v>2069</v>
      </c>
      <c r="IB7" s="1352">
        <v>0</v>
      </c>
      <c r="IC7" s="1352">
        <v>0</v>
      </c>
      <c r="ID7" s="1352">
        <v>2358</v>
      </c>
      <c r="IE7" s="1352">
        <v>2681</v>
      </c>
      <c r="IF7" s="1352">
        <v>1775</v>
      </c>
      <c r="IG7" s="1352">
        <v>1306</v>
      </c>
      <c r="IH7" s="1352">
        <v>1252</v>
      </c>
      <c r="II7" s="1352">
        <v>0</v>
      </c>
      <c r="IJ7" s="1352">
        <v>0</v>
      </c>
      <c r="IK7" s="1352">
        <v>2191</v>
      </c>
      <c r="IL7" s="1352">
        <v>1105</v>
      </c>
      <c r="IM7" s="1352">
        <v>2257</v>
      </c>
      <c r="IN7" s="1352">
        <v>3516</v>
      </c>
      <c r="IO7" s="1352">
        <v>2634</v>
      </c>
      <c r="IP7" s="1352">
        <v>0</v>
      </c>
      <c r="IQ7" s="1352">
        <v>0</v>
      </c>
      <c r="IR7" s="1352">
        <v>0</v>
      </c>
      <c r="IS7" s="1352">
        <v>2901</v>
      </c>
      <c r="IT7" s="1352">
        <v>2991</v>
      </c>
      <c r="IU7" s="1352">
        <v>1609</v>
      </c>
      <c r="IV7" s="1352">
        <v>1811</v>
      </c>
      <c r="IW7" s="1352">
        <v>0</v>
      </c>
      <c r="IX7" s="1352">
        <v>0</v>
      </c>
      <c r="IY7" s="1352">
        <v>2418</v>
      </c>
      <c r="IZ7" s="1352">
        <v>2832</v>
      </c>
      <c r="JA7" s="1352">
        <v>2369</v>
      </c>
      <c r="JB7" s="1352">
        <v>4283</v>
      </c>
      <c r="JC7" s="1352">
        <v>2588</v>
      </c>
      <c r="JD7" s="1352">
        <v>0</v>
      </c>
      <c r="JE7" s="1352">
        <v>0</v>
      </c>
      <c r="JF7" s="1352">
        <v>2100</v>
      </c>
      <c r="JG7" s="1352">
        <v>1746</v>
      </c>
      <c r="JH7" s="1352">
        <v>2325</v>
      </c>
      <c r="JI7" s="1352">
        <v>2313</v>
      </c>
      <c r="JJ7" s="1352">
        <v>1697</v>
      </c>
      <c r="JK7" s="1352">
        <v>0</v>
      </c>
      <c r="JL7" s="1352">
        <v>0</v>
      </c>
      <c r="JM7" s="1352">
        <v>2669</v>
      </c>
      <c r="JN7" s="1352">
        <v>1883</v>
      </c>
      <c r="JO7" s="1352">
        <v>1926</v>
      </c>
      <c r="JP7" s="1352">
        <v>1945</v>
      </c>
      <c r="JQ7" s="1352">
        <v>1515</v>
      </c>
      <c r="JR7" s="1352">
        <v>0</v>
      </c>
      <c r="JS7" s="1352">
        <v>0</v>
      </c>
      <c r="JT7" s="1352">
        <v>2517</v>
      </c>
      <c r="JU7" s="1352">
        <v>2223</v>
      </c>
      <c r="JV7" s="1352">
        <v>2283</v>
      </c>
      <c r="JW7" s="1352">
        <v>2079</v>
      </c>
      <c r="JX7" s="1352">
        <v>2805</v>
      </c>
      <c r="JY7" s="1352">
        <v>0</v>
      </c>
      <c r="JZ7" s="1352">
        <v>0</v>
      </c>
      <c r="KA7" s="1352">
        <v>0</v>
      </c>
      <c r="KB7" s="1352">
        <v>1646</v>
      </c>
      <c r="KC7" s="1352">
        <v>2994</v>
      </c>
      <c r="KD7" s="1352">
        <v>2230</v>
      </c>
      <c r="KE7" s="1352">
        <v>1449</v>
      </c>
      <c r="KF7" s="1352">
        <v>0</v>
      </c>
      <c r="KG7" s="1352">
        <v>0</v>
      </c>
      <c r="KH7" s="1352">
        <v>1281</v>
      </c>
      <c r="KI7" s="1352">
        <v>1701</v>
      </c>
      <c r="KJ7" s="1352">
        <v>2164</v>
      </c>
      <c r="KK7" s="1352">
        <v>4030</v>
      </c>
      <c r="KL7" s="1352">
        <v>2215</v>
      </c>
      <c r="KM7" s="1352">
        <v>0</v>
      </c>
      <c r="KN7" s="1352">
        <v>0</v>
      </c>
      <c r="KO7" s="1352">
        <v>2034</v>
      </c>
      <c r="KP7" s="1352">
        <v>2107</v>
      </c>
      <c r="KQ7" s="1352">
        <v>2191</v>
      </c>
      <c r="KR7" s="1352">
        <v>2140</v>
      </c>
      <c r="KS7" s="1352">
        <v>1838</v>
      </c>
      <c r="KT7" s="1352">
        <v>0</v>
      </c>
      <c r="KU7" s="1352">
        <v>0</v>
      </c>
      <c r="KV7" s="1352">
        <v>2097</v>
      </c>
      <c r="KW7" s="1352">
        <v>2495</v>
      </c>
      <c r="KX7" s="1352">
        <v>2029</v>
      </c>
      <c r="KY7" s="1352">
        <v>2024</v>
      </c>
      <c r="KZ7" s="1352">
        <v>1510</v>
      </c>
      <c r="LA7" s="1352">
        <v>0</v>
      </c>
      <c r="LB7" s="1352">
        <v>0</v>
      </c>
      <c r="LC7" s="1352">
        <v>2484</v>
      </c>
      <c r="LD7" s="1352">
        <v>2353</v>
      </c>
      <c r="LE7" s="1352">
        <v>2700</v>
      </c>
      <c r="LF7" s="1352">
        <v>2332</v>
      </c>
      <c r="LG7" s="1352">
        <v>1878</v>
      </c>
      <c r="LH7" s="1352">
        <v>0</v>
      </c>
      <c r="LI7" s="1352">
        <v>0</v>
      </c>
      <c r="LJ7" s="1352">
        <v>2457</v>
      </c>
      <c r="LK7" s="1352">
        <v>2919</v>
      </c>
      <c r="LL7" s="1352">
        <v>2879</v>
      </c>
      <c r="LM7" s="1352">
        <v>2632</v>
      </c>
      <c r="LN7" s="1352">
        <v>2756</v>
      </c>
      <c r="LO7" s="1352">
        <v>0</v>
      </c>
      <c r="LP7" s="1352">
        <v>0</v>
      </c>
      <c r="LQ7" s="1352">
        <v>3682</v>
      </c>
      <c r="LR7" s="1352">
        <v>3186</v>
      </c>
      <c r="LS7" s="1352">
        <v>2214</v>
      </c>
      <c r="LT7" s="1352">
        <v>0</v>
      </c>
      <c r="LU7" s="1352">
        <v>2451</v>
      </c>
      <c r="LV7" s="1352">
        <v>0</v>
      </c>
      <c r="LW7" s="1352">
        <v>0</v>
      </c>
      <c r="LX7" s="1352">
        <v>2407</v>
      </c>
      <c r="LY7" s="1352">
        <v>3067</v>
      </c>
      <c r="LZ7" s="1352">
        <v>1924</v>
      </c>
      <c r="MA7" s="1352">
        <v>3071</v>
      </c>
      <c r="MB7" s="1352">
        <v>2666</v>
      </c>
      <c r="MC7" s="1352">
        <v>0</v>
      </c>
      <c r="MD7" s="1352">
        <v>0</v>
      </c>
      <c r="ME7" s="1352">
        <v>2400</v>
      </c>
      <c r="MF7" s="1352">
        <v>2757</v>
      </c>
      <c r="MG7" s="1352">
        <v>2730</v>
      </c>
      <c r="MH7" s="1352">
        <v>3120</v>
      </c>
      <c r="MI7" s="1352">
        <v>2929</v>
      </c>
      <c r="MJ7" s="1352">
        <v>0</v>
      </c>
      <c r="MK7" s="1352">
        <v>0</v>
      </c>
      <c r="ML7" s="1352">
        <v>2545</v>
      </c>
      <c r="MM7" s="1352">
        <v>2887</v>
      </c>
      <c r="MN7" s="1352">
        <v>3489</v>
      </c>
      <c r="MO7" s="1352">
        <v>2993</v>
      </c>
      <c r="MP7" s="1352">
        <v>3100</v>
      </c>
      <c r="MQ7" s="1352">
        <v>880</v>
      </c>
      <c r="MR7" s="1352">
        <v>0</v>
      </c>
      <c r="MS7" s="1352">
        <v>3247</v>
      </c>
      <c r="MT7" s="1352">
        <v>3163</v>
      </c>
      <c r="MU7" s="1352">
        <v>4491</v>
      </c>
      <c r="MV7" s="1352">
        <v>2486</v>
      </c>
      <c r="MW7" s="1352">
        <v>2434</v>
      </c>
      <c r="MX7" s="1352">
        <v>0</v>
      </c>
      <c r="MY7" s="1352">
        <v>0</v>
      </c>
      <c r="MZ7" s="1352">
        <v>0</v>
      </c>
      <c r="NA7" s="1352">
        <v>2734</v>
      </c>
      <c r="NB7" s="1352">
        <v>2423</v>
      </c>
      <c r="NC7" s="1352" t="str">
        <f ca="1">IFERROR(OFFSET(#REF!,'Dashboard Extract'!$A7,'Dashboard Extract'!NC$4),"")</f>
        <v/>
      </c>
      <c r="ND7" s="1352" t="str">
        <f ca="1">IFERROR(OFFSET(#REF!,'Dashboard Extract'!$A7,'Dashboard Extract'!ND$4),"")</f>
        <v/>
      </c>
      <c r="NE7" s="1352" t="str">
        <f ca="1">IFERROR(OFFSET(#REF!,'Dashboard Extract'!$A7,'Dashboard Extract'!NE$4),"")</f>
        <v/>
      </c>
      <c r="NF7" s="1352" t="str">
        <f ca="1">IFERROR(OFFSET(#REF!,'Dashboard Extract'!$A7,'Dashboard Extract'!NF$4),"")</f>
        <v/>
      </c>
      <c r="NG7" s="1352" t="str">
        <f ca="1">IFERROR(OFFSET(#REF!,'Dashboard Extract'!$A7,'Dashboard Extract'!NG$4),"")</f>
        <v/>
      </c>
      <c r="NH7" s="1352" t="str">
        <f ca="1">IFERROR(OFFSET(#REF!,'Dashboard Extract'!$A7,'Dashboard Extract'!NH$4),"")</f>
        <v/>
      </c>
      <c r="NI7" s="1352" t="str">
        <f ca="1">IFERROR(OFFSET(#REF!,'Dashboard Extract'!$A7,'Dashboard Extract'!NI$4),"")</f>
        <v/>
      </c>
      <c r="NJ7" s="1352" t="str">
        <f ca="1">IFERROR(OFFSET(#REF!,'Dashboard Extract'!$A7,'Dashboard Extract'!NJ$4),"")</f>
        <v/>
      </c>
      <c r="NK7" s="1352" t="str">
        <f ca="1">IFERROR(OFFSET(#REF!,'Dashboard Extract'!$A7,'Dashboard Extract'!NK$4),"")</f>
        <v/>
      </c>
      <c r="NL7" s="1352" t="str">
        <f ca="1">IFERROR(OFFSET(#REF!,'Dashboard Extract'!$A7,'Dashboard Extract'!NL$4),"")</f>
        <v/>
      </c>
      <c r="NM7" s="1352" t="str">
        <f ca="1">IFERROR(OFFSET(#REF!,'Dashboard Extract'!$A7,'Dashboard Extract'!NM$4),"")</f>
        <v/>
      </c>
      <c r="NN7" s="1352" t="str">
        <f ca="1">IFERROR(OFFSET(#REF!,'Dashboard Extract'!$A7,'Dashboard Extract'!NN$4),"")</f>
        <v/>
      </c>
      <c r="NO7" s="1352" t="str">
        <f ca="1">IFERROR(OFFSET(#REF!,'Dashboard Extract'!$A7,'Dashboard Extract'!NO$4),"")</f>
        <v/>
      </c>
      <c r="NP7" s="1352" t="str">
        <f ca="1">IFERROR(OFFSET(#REF!,'Dashboard Extract'!$A7,'Dashboard Extract'!NP$4),"")</f>
        <v/>
      </c>
      <c r="NQ7" s="1352" t="str">
        <f ca="1">IFERROR(OFFSET(#REF!,'Dashboard Extract'!$A7,'Dashboard Extract'!NQ$4),"")</f>
        <v/>
      </c>
      <c r="NR7" s="1352" t="str">
        <f ca="1">IFERROR(OFFSET(#REF!,'Dashboard Extract'!$A7,'Dashboard Extract'!NR$4),"")</f>
        <v/>
      </c>
      <c r="NS7" s="1352" t="str">
        <f ca="1">IFERROR(OFFSET(#REF!,'Dashboard Extract'!$A7,'Dashboard Extract'!NS$4),"")</f>
        <v/>
      </c>
      <c r="NT7" s="1352" t="str">
        <f ca="1">IFERROR(OFFSET(#REF!,'Dashboard Extract'!$A7,'Dashboard Extract'!NT$4),"")</f>
        <v/>
      </c>
      <c r="NU7" s="1352" t="str">
        <f ca="1">IFERROR(OFFSET(#REF!,'Dashboard Extract'!$A7,'Dashboard Extract'!NU$4),"")</f>
        <v/>
      </c>
      <c r="NV7" s="1352" t="str">
        <f ca="1">IFERROR(OFFSET(#REF!,'Dashboard Extract'!$A7,'Dashboard Extract'!NV$4),"")</f>
        <v/>
      </c>
      <c r="NW7" s="1352" t="str">
        <f ca="1">IFERROR(OFFSET(#REF!,'Dashboard Extract'!$A7,'Dashboard Extract'!NW$4),"")</f>
        <v/>
      </c>
      <c r="NX7" s="1352" t="str">
        <f ca="1">IFERROR(OFFSET(#REF!,'Dashboard Extract'!$A7,'Dashboard Extract'!NX$4),"")</f>
        <v/>
      </c>
      <c r="NY7" s="1352" t="str">
        <f ca="1">IFERROR(OFFSET(#REF!,'Dashboard Extract'!$A7,'Dashboard Extract'!NY$4),"")</f>
        <v/>
      </c>
      <c r="NZ7" s="1352" t="str">
        <f ca="1">IFERROR(OFFSET(#REF!,'Dashboard Extract'!$A7,'Dashboard Extract'!NZ$4),"")</f>
        <v/>
      </c>
      <c r="OA7" s="1352" t="str">
        <f ca="1">IFERROR(OFFSET(#REF!,'Dashboard Extract'!$A7,'Dashboard Extract'!OA$4),"")</f>
        <v/>
      </c>
      <c r="OB7" s="1352" t="str">
        <f ca="1">IFERROR(OFFSET(#REF!,'Dashboard Extract'!$A7,'Dashboard Extract'!OB$4),"")</f>
        <v/>
      </c>
      <c r="OC7" s="1352" t="str">
        <f ca="1">IFERROR(OFFSET(#REF!,'Dashboard Extract'!$A7,'Dashboard Extract'!OC$4),"")</f>
        <v/>
      </c>
      <c r="OD7" s="1352" t="str">
        <f ca="1">IFERROR(OFFSET(#REF!,'Dashboard Extract'!$A7,'Dashboard Extract'!OD$4),"")</f>
        <v/>
      </c>
      <c r="OE7" s="1352" t="str">
        <f ca="1">IFERROR(OFFSET(#REF!,'Dashboard Extract'!$A7,'Dashboard Extract'!OE$4),"")</f>
        <v/>
      </c>
      <c r="OF7" s="1352" t="str">
        <f ca="1">IFERROR(OFFSET(#REF!,'Dashboard Extract'!$A7,'Dashboard Extract'!OF$4),"")</f>
        <v/>
      </c>
      <c r="OG7" s="1352" t="str">
        <f ca="1">IFERROR(OFFSET(#REF!,'Dashboard Extract'!$A7,'Dashboard Extract'!OG$4),"")</f>
        <v/>
      </c>
      <c r="OH7" s="1352" t="str">
        <f ca="1">IFERROR(OFFSET(#REF!,'Dashboard Extract'!$A7,'Dashboard Extract'!OH$4),"")</f>
        <v/>
      </c>
      <c r="OI7" s="1352" t="str">
        <f ca="1">IFERROR(OFFSET(#REF!,'Dashboard Extract'!$A7,'Dashboard Extract'!OI$4),"")</f>
        <v/>
      </c>
      <c r="OJ7" s="1352" t="str">
        <f ca="1">IFERROR(OFFSET(#REF!,'Dashboard Extract'!$A7,'Dashboard Extract'!OJ$4),"")</f>
        <v/>
      </c>
      <c r="OK7" s="1352" t="str">
        <f ca="1">IFERROR(OFFSET(#REF!,'Dashboard Extract'!$A7,'Dashboard Extract'!OK$4),"")</f>
        <v/>
      </c>
      <c r="OL7" s="1352" t="str">
        <f ca="1">IFERROR(OFFSET(#REF!,'Dashboard Extract'!$A7,'Dashboard Extract'!OL$4),"")</f>
        <v/>
      </c>
      <c r="OM7" s="1352" t="str">
        <f ca="1">IFERROR(OFFSET(#REF!,'Dashboard Extract'!$A7,'Dashboard Extract'!OM$4),"")</f>
        <v/>
      </c>
      <c r="ON7" s="1352" t="str">
        <f ca="1">IFERROR(OFFSET(#REF!,'Dashboard Extract'!$A7,'Dashboard Extract'!ON$4),"")</f>
        <v/>
      </c>
      <c r="OO7" s="1352" t="str">
        <f ca="1">IFERROR(OFFSET(#REF!,'Dashboard Extract'!$A7,'Dashboard Extract'!OO$4),"")</f>
        <v/>
      </c>
      <c r="OP7" s="1352" t="str">
        <f ca="1">IFERROR(OFFSET(#REF!,'Dashboard Extract'!$A7,'Dashboard Extract'!OP$4),"")</f>
        <v/>
      </c>
      <c r="OQ7" s="1352" t="str">
        <f ca="1">IFERROR(OFFSET(#REF!,'Dashboard Extract'!$A7,'Dashboard Extract'!OQ$4),"")</f>
        <v/>
      </c>
      <c r="OR7" s="1352" t="str">
        <f ca="1">IFERROR(OFFSET(#REF!,'Dashboard Extract'!$A7,'Dashboard Extract'!OR$4),"")</f>
        <v/>
      </c>
      <c r="OS7" s="1352" t="str">
        <f ca="1">IFERROR(OFFSET(#REF!,'Dashboard Extract'!$A7,'Dashboard Extract'!OS$4),"")</f>
        <v/>
      </c>
      <c r="OT7" s="1352" t="str">
        <f ca="1">IFERROR(OFFSET(#REF!,'Dashboard Extract'!$A7,'Dashboard Extract'!OT$4),"")</f>
        <v/>
      </c>
      <c r="OU7" s="1352" t="str">
        <f ca="1">IFERROR(OFFSET(#REF!,'Dashboard Extract'!$A7,'Dashboard Extract'!OU$4),"")</f>
        <v/>
      </c>
      <c r="OV7" s="1352" t="str">
        <f ca="1">IFERROR(OFFSET(#REF!,'Dashboard Extract'!$A7,'Dashboard Extract'!OV$4),"")</f>
        <v/>
      </c>
      <c r="OW7" s="1352" t="str">
        <f ca="1">IFERROR(OFFSET(#REF!,'Dashboard Extract'!$A7,'Dashboard Extract'!OW$4),"")</f>
        <v/>
      </c>
      <c r="OX7" s="1352" t="str">
        <f ca="1">IFERROR(OFFSET(#REF!,'Dashboard Extract'!$A7,'Dashboard Extract'!OX$4),"")</f>
        <v/>
      </c>
      <c r="OY7" s="1352" t="str">
        <f ca="1">IFERROR(OFFSET(#REF!,'Dashboard Extract'!$A7,'Dashboard Extract'!OY$4),"")</f>
        <v/>
      </c>
      <c r="OZ7" s="1352" t="str">
        <f ca="1">IFERROR(OFFSET(#REF!,'Dashboard Extract'!$A7,'Dashboard Extract'!OZ$4),"")</f>
        <v/>
      </c>
      <c r="PA7" s="1352" t="str">
        <f ca="1">IFERROR(OFFSET(#REF!,'Dashboard Extract'!$A7,'Dashboard Extract'!PA$4),"")</f>
        <v/>
      </c>
      <c r="PB7" s="1352" t="str">
        <f ca="1">IFERROR(OFFSET(#REF!,'Dashboard Extract'!$A7,'Dashboard Extract'!PB$4),"")</f>
        <v/>
      </c>
      <c r="PC7" s="1352" t="str">
        <f ca="1">IFERROR(OFFSET(#REF!,'Dashboard Extract'!$A7,'Dashboard Extract'!PC$4),"")</f>
        <v/>
      </c>
      <c r="PD7" s="1352" t="str">
        <f ca="1">IFERROR(OFFSET(#REF!,'Dashboard Extract'!$A7,'Dashboard Extract'!PD$4),"")</f>
        <v/>
      </c>
      <c r="PE7" s="1352" t="str">
        <f ca="1">IFERROR(OFFSET(#REF!,'Dashboard Extract'!$A7,'Dashboard Extract'!PE$4),"")</f>
        <v/>
      </c>
      <c r="PF7" s="1352" t="str">
        <f ca="1">IFERROR(OFFSET(#REF!,'Dashboard Extract'!$A7,'Dashboard Extract'!PF$4),"")</f>
        <v/>
      </c>
      <c r="PG7" s="1352" t="str">
        <f ca="1">IFERROR(OFFSET(#REF!,'Dashboard Extract'!$A7,'Dashboard Extract'!PG$4),"")</f>
        <v/>
      </c>
      <c r="PH7" s="1352" t="str">
        <f ca="1">IFERROR(OFFSET(#REF!,'Dashboard Extract'!$A7,'Dashboard Extract'!PH$4),"")</f>
        <v/>
      </c>
      <c r="PI7" s="1352" t="str">
        <f ca="1">IFERROR(OFFSET(#REF!,'Dashboard Extract'!$A7,'Dashboard Extract'!PI$4),"")</f>
        <v/>
      </c>
      <c r="PJ7" s="1352" t="str">
        <f ca="1">IFERROR(OFFSET(#REF!,'Dashboard Extract'!$A7,'Dashboard Extract'!PJ$4),"")</f>
        <v/>
      </c>
      <c r="PK7" s="1352" t="str">
        <f ca="1">IFERROR(OFFSET(#REF!,'Dashboard Extract'!$A7,'Dashboard Extract'!PK$4),"")</f>
        <v/>
      </c>
      <c r="PL7" s="1352" t="str">
        <f ca="1">IFERROR(OFFSET(#REF!,'Dashboard Extract'!$A7,'Dashboard Extract'!PL$4),"")</f>
        <v/>
      </c>
      <c r="PM7" s="1352" t="str">
        <f ca="1">IFERROR(OFFSET(#REF!,'Dashboard Extract'!$A7,'Dashboard Extract'!PM$4),"")</f>
        <v/>
      </c>
      <c r="PN7" s="1352" t="str">
        <f ca="1">IFERROR(OFFSET(#REF!,'Dashboard Extract'!$A7,'Dashboard Extract'!PN$4),"")</f>
        <v/>
      </c>
      <c r="PO7" s="1352" t="str">
        <f ca="1">IFERROR(OFFSET(#REF!,'Dashboard Extract'!$A7,'Dashboard Extract'!PO$4),"")</f>
        <v/>
      </c>
      <c r="PP7" s="1352" t="str">
        <f ca="1">IFERROR(OFFSET(#REF!,'Dashboard Extract'!$A7,'Dashboard Extract'!PP$4),"")</f>
        <v/>
      </c>
      <c r="PQ7" s="1352" t="str">
        <f ca="1">IFERROR(OFFSET(#REF!,'Dashboard Extract'!$A7,'Dashboard Extract'!PQ$4),"")</f>
        <v/>
      </c>
      <c r="PR7" s="1352" t="str">
        <f ca="1">IFERROR(OFFSET(#REF!,'Dashboard Extract'!$A7,'Dashboard Extract'!PR$4),"")</f>
        <v/>
      </c>
      <c r="PS7" s="1352" t="str">
        <f ca="1">IFERROR(OFFSET(#REF!,'Dashboard Extract'!$A7,'Dashboard Extract'!PS$4),"")</f>
        <v/>
      </c>
      <c r="PT7" s="1352" t="str">
        <f ca="1">IFERROR(OFFSET(#REF!,'Dashboard Extract'!$A7,'Dashboard Extract'!PT$4),"")</f>
        <v/>
      </c>
      <c r="PU7" s="1352" t="str">
        <f ca="1">IFERROR(OFFSET(#REF!,'Dashboard Extract'!$A7,'Dashboard Extract'!PU$4),"")</f>
        <v/>
      </c>
      <c r="PV7" s="1352" t="str">
        <f ca="1">IFERROR(OFFSET(#REF!,'Dashboard Extract'!$A7,'Dashboard Extract'!PV$4),"")</f>
        <v/>
      </c>
      <c r="PW7" s="1352" t="str">
        <f ca="1">IFERROR(OFFSET(#REF!,'Dashboard Extract'!$A7,'Dashboard Extract'!PW$4),"")</f>
        <v/>
      </c>
      <c r="PX7" s="1352" t="str">
        <f ca="1">IFERROR(OFFSET(#REF!,'Dashboard Extract'!$A7,'Dashboard Extract'!PX$4),"")</f>
        <v/>
      </c>
      <c r="PY7" s="1352" t="str">
        <f ca="1">IFERROR(OFFSET(#REF!,'Dashboard Extract'!$A7,'Dashboard Extract'!PY$4),"")</f>
        <v/>
      </c>
      <c r="PZ7" s="1352" t="str">
        <f ca="1">IFERROR(OFFSET(#REF!,'Dashboard Extract'!$A7,'Dashboard Extract'!PZ$4),"")</f>
        <v/>
      </c>
      <c r="QA7" s="1352" t="str">
        <f ca="1">IFERROR(OFFSET(#REF!,'Dashboard Extract'!$A7,'Dashboard Extract'!QA$4),"")</f>
        <v/>
      </c>
      <c r="QB7" s="1352" t="str">
        <f ca="1">IFERROR(OFFSET(#REF!,'Dashboard Extract'!$A7,'Dashboard Extract'!QB$4),"")</f>
        <v/>
      </c>
      <c r="QC7" s="1352" t="str">
        <f ca="1">IFERROR(OFFSET(#REF!,'Dashboard Extract'!$A7,'Dashboard Extract'!QC$4),"")</f>
        <v/>
      </c>
      <c r="QD7" s="1352" t="str">
        <f ca="1">IFERROR(OFFSET(#REF!,'Dashboard Extract'!$A7,'Dashboard Extract'!QD$4),"")</f>
        <v/>
      </c>
      <c r="QE7" s="1352" t="str">
        <f ca="1">IFERROR(OFFSET(#REF!,'Dashboard Extract'!$A7,'Dashboard Extract'!QE$4),"")</f>
        <v/>
      </c>
      <c r="QF7" s="1352" t="str">
        <f ca="1">IFERROR(OFFSET(#REF!,'Dashboard Extract'!$A7,'Dashboard Extract'!QF$4),"")</f>
        <v/>
      </c>
      <c r="QG7" s="1352" t="str">
        <f ca="1">IFERROR(OFFSET(#REF!,'Dashboard Extract'!$A7,'Dashboard Extract'!QG$4),"")</f>
        <v/>
      </c>
      <c r="QH7" s="1352" t="str">
        <f ca="1">IFERROR(OFFSET(#REF!,'Dashboard Extract'!$A7,'Dashboard Extract'!QH$4),"")</f>
        <v/>
      </c>
      <c r="QI7" s="1352" t="str">
        <f ca="1">IFERROR(OFFSET(#REF!,'Dashboard Extract'!$A7,'Dashboard Extract'!QI$4),"")</f>
        <v/>
      </c>
      <c r="QJ7" s="1352" t="str">
        <f ca="1">IFERROR(OFFSET(#REF!,'Dashboard Extract'!$A7,'Dashboard Extract'!QJ$4),"")</f>
        <v/>
      </c>
      <c r="QK7" s="1352" t="str">
        <f ca="1">IFERROR(OFFSET(#REF!,'Dashboard Extract'!$A7,'Dashboard Extract'!QK$4),"")</f>
        <v/>
      </c>
      <c r="QL7" s="1352" t="str">
        <f ca="1">IFERROR(OFFSET(#REF!,'Dashboard Extract'!$A7,'Dashboard Extract'!QL$4),"")</f>
        <v/>
      </c>
      <c r="QM7" s="1352" t="str">
        <f ca="1">IFERROR(OFFSET(#REF!,'Dashboard Extract'!$A7,'Dashboard Extract'!QM$4),"")</f>
        <v/>
      </c>
      <c r="QN7" s="1352" t="str">
        <f ca="1">IFERROR(OFFSET(#REF!,'Dashboard Extract'!$A7,'Dashboard Extract'!QN$4),"")</f>
        <v/>
      </c>
      <c r="QO7" s="1352" t="str">
        <f ca="1">IFERROR(OFFSET(#REF!,'Dashboard Extract'!$A7,'Dashboard Extract'!QO$4),"")</f>
        <v/>
      </c>
      <c r="QP7" s="1352" t="str">
        <f ca="1">IFERROR(OFFSET(#REF!,'Dashboard Extract'!$A7,'Dashboard Extract'!QP$4),"")</f>
        <v/>
      </c>
      <c r="QQ7" s="1352" t="str">
        <f ca="1">IFERROR(OFFSET(#REF!,'Dashboard Extract'!$A7,'Dashboard Extract'!QQ$4),"")</f>
        <v/>
      </c>
      <c r="QR7" s="1352" t="str">
        <f ca="1">IFERROR(OFFSET(#REF!,'Dashboard Extract'!$A7,'Dashboard Extract'!QR$4),"")</f>
        <v/>
      </c>
      <c r="QS7" s="1352" t="str">
        <f ca="1">IFERROR(OFFSET(#REF!,'Dashboard Extract'!$A7,'Dashboard Extract'!QS$4),"")</f>
        <v/>
      </c>
      <c r="QT7" s="1352" t="str">
        <f ca="1">IFERROR(OFFSET(#REF!,'Dashboard Extract'!$A7,'Dashboard Extract'!QT$4),"")</f>
        <v/>
      </c>
      <c r="QU7" s="1352" t="str">
        <f ca="1">IFERROR(OFFSET(#REF!,'Dashboard Extract'!$A7,'Dashboard Extract'!QU$4),"")</f>
        <v/>
      </c>
      <c r="QV7" s="1352" t="str">
        <f ca="1">IFERROR(OFFSET(#REF!,'Dashboard Extract'!$A7,'Dashboard Extract'!QV$4),"")</f>
        <v/>
      </c>
      <c r="QW7" s="1352" t="str">
        <f ca="1">IFERROR(OFFSET(#REF!,'Dashboard Extract'!$A7,'Dashboard Extract'!QW$4),"")</f>
        <v/>
      </c>
      <c r="QX7" s="1352" t="str">
        <f ca="1">IFERROR(OFFSET(#REF!,'Dashboard Extract'!$A7,'Dashboard Extract'!QX$4),"")</f>
        <v/>
      </c>
      <c r="QY7" s="1352" t="str">
        <f ca="1">IFERROR(OFFSET(#REF!,'Dashboard Extract'!$A7,'Dashboard Extract'!QY$4),"")</f>
        <v/>
      </c>
      <c r="QZ7" s="1352" t="str">
        <f ca="1">IFERROR(OFFSET(#REF!,'Dashboard Extract'!$A7,'Dashboard Extract'!QZ$4),"")</f>
        <v/>
      </c>
      <c r="RA7" s="1352" t="str">
        <f ca="1">IFERROR(OFFSET(#REF!,'Dashboard Extract'!$A7,'Dashboard Extract'!RA$4),"")</f>
        <v/>
      </c>
      <c r="RB7" s="1352" t="str">
        <f ca="1">IFERROR(OFFSET(#REF!,'Dashboard Extract'!$A7,'Dashboard Extract'!RB$4),"")</f>
        <v/>
      </c>
      <c r="RC7" s="1352" t="str">
        <f ca="1">IFERROR(OFFSET(#REF!,'Dashboard Extract'!$A7,'Dashboard Extract'!RC$4),"")</f>
        <v/>
      </c>
      <c r="RD7" s="1352" t="str">
        <f ca="1">IFERROR(OFFSET(#REF!,'Dashboard Extract'!$A7,'Dashboard Extract'!RD$4),"")</f>
        <v/>
      </c>
      <c r="RE7" s="1352" t="str">
        <f ca="1">IFERROR(OFFSET(#REF!,'Dashboard Extract'!$A7,'Dashboard Extract'!RE$4),"")</f>
        <v/>
      </c>
      <c r="RF7" s="1352" t="str">
        <f ca="1">IFERROR(OFFSET(#REF!,'Dashboard Extract'!$A7,'Dashboard Extract'!RF$4),"")</f>
        <v/>
      </c>
      <c r="RG7" s="1352" t="str">
        <f ca="1">IFERROR(OFFSET(#REF!,'Dashboard Extract'!$A7,'Dashboard Extract'!RG$4),"")</f>
        <v/>
      </c>
      <c r="RH7" s="1352" t="str">
        <f ca="1">IFERROR(OFFSET(#REF!,'Dashboard Extract'!$A7,'Dashboard Extract'!RH$4),"")</f>
        <v/>
      </c>
      <c r="RI7" s="1352" t="str">
        <f ca="1">IFERROR(OFFSET(#REF!,'Dashboard Extract'!$A7,'Dashboard Extract'!RI$4),"")</f>
        <v/>
      </c>
      <c r="RJ7" s="1352" t="str">
        <f ca="1">IFERROR(OFFSET(#REF!,'Dashboard Extract'!$A7,'Dashboard Extract'!RJ$4),"")</f>
        <v/>
      </c>
      <c r="RK7" s="1352" t="str">
        <f ca="1">IFERROR(OFFSET(#REF!,'Dashboard Extract'!$A7,'Dashboard Extract'!RK$4),"")</f>
        <v/>
      </c>
      <c r="RL7" s="1352" t="str">
        <f ca="1">IFERROR(OFFSET(#REF!,'Dashboard Extract'!$A7,'Dashboard Extract'!RL$4),"")</f>
        <v/>
      </c>
      <c r="RM7" s="1352" t="str">
        <f ca="1">IFERROR(OFFSET(#REF!,'Dashboard Extract'!$A7,'Dashboard Extract'!RM$4),"")</f>
        <v/>
      </c>
      <c r="RN7" s="1352" t="str">
        <f ca="1">IFERROR(OFFSET(#REF!,'Dashboard Extract'!$A7,'Dashboard Extract'!RN$4),"")</f>
        <v/>
      </c>
      <c r="RO7" s="1352" t="str">
        <f ca="1">IFERROR(OFFSET(#REF!,'Dashboard Extract'!$A7,'Dashboard Extract'!RO$4),"")</f>
        <v/>
      </c>
      <c r="RP7" s="1352" t="str">
        <f ca="1">IFERROR(OFFSET(#REF!,'Dashboard Extract'!$A7,'Dashboard Extract'!RP$4),"")</f>
        <v/>
      </c>
      <c r="RQ7" s="1352" t="str">
        <f ca="1">IFERROR(OFFSET(#REF!,'Dashboard Extract'!$A7,'Dashboard Extract'!RQ$4),"")</f>
        <v/>
      </c>
      <c r="RR7" s="1352" t="str">
        <f ca="1">IFERROR(OFFSET(#REF!,'Dashboard Extract'!$A7,'Dashboard Extract'!RR$4),"")</f>
        <v/>
      </c>
      <c r="RS7" s="1352" t="str">
        <f ca="1">IFERROR(OFFSET(#REF!,'Dashboard Extract'!$A7,'Dashboard Extract'!RS$4),"")</f>
        <v/>
      </c>
      <c r="RT7" s="1352" t="str">
        <f ca="1">IFERROR(OFFSET(#REF!,'Dashboard Extract'!$A7,'Dashboard Extract'!RT$4),"")</f>
        <v/>
      </c>
      <c r="RU7" s="1352" t="str">
        <f ca="1">IFERROR(OFFSET(#REF!,'Dashboard Extract'!$A7,'Dashboard Extract'!RU$4),"")</f>
        <v/>
      </c>
      <c r="RV7" s="1352" t="str">
        <f ca="1">IFERROR(OFFSET(#REF!,'Dashboard Extract'!$A7,'Dashboard Extract'!RV$4),"")</f>
        <v/>
      </c>
      <c r="RW7" s="1352" t="str">
        <f ca="1">IFERROR(OFFSET(#REF!,'Dashboard Extract'!$A7,'Dashboard Extract'!RW$4),"")</f>
        <v/>
      </c>
      <c r="RX7" s="1352" t="str">
        <f ca="1">IFERROR(OFFSET(#REF!,'Dashboard Extract'!$A7,'Dashboard Extract'!RX$4),"")</f>
        <v/>
      </c>
      <c r="RY7" s="1352" t="str">
        <f ca="1">IFERROR(OFFSET(#REF!,'Dashboard Extract'!$A7,'Dashboard Extract'!RY$4),"")</f>
        <v/>
      </c>
      <c r="RZ7" s="1352" t="str">
        <f ca="1">IFERROR(OFFSET(#REF!,'Dashboard Extract'!$A7,'Dashboard Extract'!RZ$4),"")</f>
        <v/>
      </c>
      <c r="SA7" s="1352" t="str">
        <f ca="1">IFERROR(OFFSET(#REF!,'Dashboard Extract'!$A7,'Dashboard Extract'!SA$4),"")</f>
        <v/>
      </c>
      <c r="SB7" s="1352" t="str">
        <f ca="1">IFERROR(OFFSET(#REF!,'Dashboard Extract'!$A7,'Dashboard Extract'!SB$4),"")</f>
        <v/>
      </c>
      <c r="SC7" s="1352" t="str">
        <f ca="1">IFERROR(OFFSET(#REF!,'Dashboard Extract'!$A7,'Dashboard Extract'!SC$4),"")</f>
        <v/>
      </c>
      <c r="SD7" s="1352" t="str">
        <f ca="1">IFERROR(OFFSET(#REF!,'Dashboard Extract'!$A7,'Dashboard Extract'!SD$4),"")</f>
        <v/>
      </c>
      <c r="SE7" s="1352" t="str">
        <f ca="1">IFERROR(OFFSET(#REF!,'Dashboard Extract'!$A7,'Dashboard Extract'!SE$4),"")</f>
        <v/>
      </c>
      <c r="SF7" s="1352" t="str">
        <f ca="1">IFERROR(OFFSET(#REF!,'Dashboard Extract'!$A7,'Dashboard Extract'!SF$4),"")</f>
        <v/>
      </c>
      <c r="SG7" s="1352" t="str">
        <f ca="1">IFERROR(OFFSET(#REF!,'Dashboard Extract'!$A7,'Dashboard Extract'!SG$4),"")</f>
        <v/>
      </c>
      <c r="SH7" s="1352" t="str">
        <f ca="1">IFERROR(OFFSET(#REF!,'Dashboard Extract'!$A7,'Dashboard Extract'!SH$4),"")</f>
        <v/>
      </c>
      <c r="SI7" s="1352" t="str">
        <f ca="1">IFERROR(OFFSET(#REF!,'Dashboard Extract'!$A7,'Dashboard Extract'!SI$4),"")</f>
        <v/>
      </c>
      <c r="SJ7" s="1352" t="str">
        <f ca="1">IFERROR(OFFSET(#REF!,'Dashboard Extract'!$A7,'Dashboard Extract'!SJ$4),"")</f>
        <v/>
      </c>
      <c r="SK7" s="1352" t="str">
        <f ca="1">IFERROR(OFFSET(#REF!,'Dashboard Extract'!$A7,'Dashboard Extract'!SK$4),"")</f>
        <v/>
      </c>
      <c r="SL7" s="1352" t="str">
        <f ca="1">IFERROR(OFFSET(#REF!,'Dashboard Extract'!$A7,'Dashboard Extract'!SL$4),"")</f>
        <v/>
      </c>
      <c r="SM7" s="1352" t="str">
        <f ca="1">IFERROR(OFFSET(#REF!,'Dashboard Extract'!$A7,'Dashboard Extract'!SM$4),"")</f>
        <v/>
      </c>
      <c r="SN7" s="1352" t="str">
        <f ca="1">IFERROR(OFFSET(#REF!,'Dashboard Extract'!$A7,'Dashboard Extract'!SN$4),"")</f>
        <v/>
      </c>
      <c r="SO7" s="1352" t="str">
        <f ca="1">IFERROR(OFFSET(#REF!,'Dashboard Extract'!$A7,'Dashboard Extract'!SO$4),"")</f>
        <v/>
      </c>
      <c r="SP7" s="1352" t="str">
        <f ca="1">IFERROR(OFFSET(#REF!,'Dashboard Extract'!$A7,'Dashboard Extract'!SP$4),"")</f>
        <v/>
      </c>
      <c r="SQ7" s="1352" t="str">
        <f ca="1">IFERROR(OFFSET(#REF!,'Dashboard Extract'!$A7,'Dashboard Extract'!SQ$4),"")</f>
        <v/>
      </c>
      <c r="SR7" s="1352" t="str">
        <f ca="1">IFERROR(OFFSET(#REF!,'Dashboard Extract'!$A7,'Dashboard Extract'!SR$4),"")</f>
        <v/>
      </c>
      <c r="SS7" s="1352" t="str">
        <f ca="1">IFERROR(OFFSET(#REF!,'Dashboard Extract'!$A7,'Dashboard Extract'!SS$4),"")</f>
        <v/>
      </c>
      <c r="ST7" s="1352" t="str">
        <f ca="1">IFERROR(OFFSET(#REF!,'Dashboard Extract'!$A7,'Dashboard Extract'!ST$4),"")</f>
        <v/>
      </c>
      <c r="SU7" s="1352" t="str">
        <f ca="1">IFERROR(OFFSET(#REF!,'Dashboard Extract'!$A7,'Dashboard Extract'!SU$4),"")</f>
        <v/>
      </c>
      <c r="SV7" s="1352" t="str">
        <f ca="1">IFERROR(OFFSET(#REF!,'Dashboard Extract'!$A7,'Dashboard Extract'!SV$4),"")</f>
        <v/>
      </c>
      <c r="SW7" s="1352" t="str">
        <f ca="1">IFERROR(OFFSET(#REF!,'Dashboard Extract'!$A7,'Dashboard Extract'!SW$4),"")</f>
        <v/>
      </c>
      <c r="SX7" s="1352" t="str">
        <f ca="1">IFERROR(OFFSET(#REF!,'Dashboard Extract'!$A7,'Dashboard Extract'!SX$4),"")</f>
        <v/>
      </c>
      <c r="SY7" s="1352" t="str">
        <f ca="1">IFERROR(OFFSET(#REF!,'Dashboard Extract'!$A7,'Dashboard Extract'!SY$4),"")</f>
        <v/>
      </c>
      <c r="SZ7" s="1352" t="str">
        <f ca="1">IFERROR(OFFSET(#REF!,'Dashboard Extract'!$A7,'Dashboard Extract'!SZ$4),"")</f>
        <v/>
      </c>
      <c r="TA7" s="1352" t="str">
        <f ca="1">IFERROR(OFFSET(#REF!,'Dashboard Extract'!$A7,'Dashboard Extract'!TA$4),"")</f>
        <v/>
      </c>
      <c r="TB7" s="1352" t="str">
        <f ca="1">IFERROR(OFFSET(#REF!,'Dashboard Extract'!$A7,'Dashboard Extract'!TB$4),"")</f>
        <v/>
      </c>
      <c r="TC7" s="1352" t="str">
        <f ca="1">IFERROR(OFFSET(#REF!,'Dashboard Extract'!$A7,'Dashboard Extract'!TC$4),"")</f>
        <v/>
      </c>
      <c r="TD7" s="1352" t="str">
        <f ca="1">IFERROR(OFFSET(#REF!,'Dashboard Extract'!$A7,'Dashboard Extract'!TD$4),"")</f>
        <v/>
      </c>
      <c r="TE7" s="1352" t="str">
        <f ca="1">IFERROR(OFFSET(#REF!,'Dashboard Extract'!$A7,'Dashboard Extract'!TE$4),"")</f>
        <v/>
      </c>
      <c r="TF7" s="1352" t="str">
        <f ca="1">IFERROR(OFFSET(#REF!,'Dashboard Extract'!$A7,'Dashboard Extract'!TF$4),"")</f>
        <v/>
      </c>
      <c r="TG7" s="1352" t="str">
        <f ca="1">IFERROR(OFFSET(#REF!,'Dashboard Extract'!$A7,'Dashboard Extract'!TG$4),"")</f>
        <v/>
      </c>
      <c r="TH7" s="1352" t="str">
        <f ca="1">IFERROR(OFFSET(#REF!,'Dashboard Extract'!$A7,'Dashboard Extract'!TH$4),"")</f>
        <v/>
      </c>
      <c r="TI7" s="1352" t="str">
        <f ca="1">IFERROR(OFFSET(#REF!,'Dashboard Extract'!$A7,'Dashboard Extract'!TI$4),"")</f>
        <v/>
      </c>
      <c r="TJ7" s="1352" t="str">
        <f ca="1">IFERROR(OFFSET(#REF!,'Dashboard Extract'!$A7,'Dashboard Extract'!TJ$4),"")</f>
        <v/>
      </c>
      <c r="TK7" s="1352" t="str">
        <f ca="1">IFERROR(OFFSET(#REF!,'Dashboard Extract'!$A7,'Dashboard Extract'!TK$4),"")</f>
        <v/>
      </c>
      <c r="TL7" s="1352" t="str">
        <f ca="1">IFERROR(OFFSET(#REF!,'Dashboard Extract'!$A7,'Dashboard Extract'!TL$4),"")</f>
        <v/>
      </c>
      <c r="TM7" s="1352" t="str">
        <f ca="1">IFERROR(OFFSET(#REF!,'Dashboard Extract'!$A7,'Dashboard Extract'!TM$4),"")</f>
        <v/>
      </c>
      <c r="TN7" s="1352" t="str">
        <f ca="1">IFERROR(OFFSET(#REF!,'Dashboard Extract'!$A7,'Dashboard Extract'!TN$4),"")</f>
        <v/>
      </c>
      <c r="TO7" s="1352" t="str">
        <f ca="1">IFERROR(OFFSET(#REF!,'Dashboard Extract'!$A7,'Dashboard Extract'!TO$4),"")</f>
        <v/>
      </c>
      <c r="TP7" s="1352" t="str">
        <f ca="1">IFERROR(OFFSET(#REF!,'Dashboard Extract'!$A7,'Dashboard Extract'!TP$4),"")</f>
        <v/>
      </c>
      <c r="TQ7" s="1352" t="str">
        <f ca="1">IFERROR(OFFSET(#REF!,'Dashboard Extract'!$A7,'Dashboard Extract'!TQ$4),"")</f>
        <v/>
      </c>
      <c r="TR7" s="1352" t="str">
        <f ca="1">IFERROR(OFFSET(#REF!,'Dashboard Extract'!$A7,'Dashboard Extract'!TR$4),"")</f>
        <v/>
      </c>
      <c r="TS7" s="1352" t="str">
        <f ca="1">IFERROR(OFFSET(#REF!,'Dashboard Extract'!$A7,'Dashboard Extract'!TS$4),"")</f>
        <v/>
      </c>
      <c r="TT7" s="1352" t="str">
        <f ca="1">IFERROR(OFFSET(#REF!,'Dashboard Extract'!$A7,'Dashboard Extract'!TT$4),"")</f>
        <v/>
      </c>
      <c r="TU7" s="1352" t="str">
        <f ca="1">IFERROR(OFFSET(#REF!,'Dashboard Extract'!$A7,'Dashboard Extract'!TU$4),"")</f>
        <v/>
      </c>
      <c r="TV7" s="1352" t="str">
        <f ca="1">IFERROR(OFFSET(#REF!,'Dashboard Extract'!$A7,'Dashboard Extract'!TV$4),"")</f>
        <v/>
      </c>
      <c r="TW7" s="1352" t="str">
        <f ca="1">IFERROR(OFFSET(#REF!,'Dashboard Extract'!$A7,'Dashboard Extract'!TW$4),"")</f>
        <v/>
      </c>
      <c r="TX7" s="1352" t="str">
        <f ca="1">IFERROR(OFFSET(#REF!,'Dashboard Extract'!$A7,'Dashboard Extract'!TX$4),"")</f>
        <v/>
      </c>
      <c r="TY7" s="1352" t="str">
        <f ca="1">IFERROR(OFFSET(#REF!,'Dashboard Extract'!$A7,'Dashboard Extract'!TY$4),"")</f>
        <v/>
      </c>
      <c r="TZ7" s="1352" t="str">
        <f ca="1">IFERROR(OFFSET(#REF!,'Dashboard Extract'!$A7,'Dashboard Extract'!TZ$4),"")</f>
        <v/>
      </c>
      <c r="UA7" s="1352" t="str">
        <f ca="1">IFERROR(OFFSET(#REF!,'Dashboard Extract'!$A7,'Dashboard Extract'!UA$4),"")</f>
        <v/>
      </c>
      <c r="UB7" s="1352" t="str">
        <f ca="1">IFERROR(OFFSET(#REF!,'Dashboard Extract'!$A7,'Dashboard Extract'!UB$4),"")</f>
        <v/>
      </c>
      <c r="UC7" s="1352" t="str">
        <f ca="1">IFERROR(OFFSET(#REF!,'Dashboard Extract'!$A7,'Dashboard Extract'!UC$4),"")</f>
        <v/>
      </c>
      <c r="UD7" s="1352" t="str">
        <f ca="1">IFERROR(OFFSET(#REF!,'Dashboard Extract'!$A7,'Dashboard Extract'!UD$4),"")</f>
        <v/>
      </c>
      <c r="UE7" s="1352" t="str">
        <f ca="1">IFERROR(OFFSET(#REF!,'Dashboard Extract'!$A7,'Dashboard Extract'!UE$4),"")</f>
        <v/>
      </c>
      <c r="UF7" s="1352" t="str">
        <f ca="1">IFERROR(OFFSET(#REF!,'Dashboard Extract'!$A7,'Dashboard Extract'!UF$4),"")</f>
        <v/>
      </c>
      <c r="UG7" s="1352" t="str">
        <f ca="1">IFERROR(OFFSET(#REF!,'Dashboard Extract'!$A7,'Dashboard Extract'!UG$4),"")</f>
        <v/>
      </c>
      <c r="UH7" s="1352" t="str">
        <f ca="1">IFERROR(OFFSET(#REF!,'Dashboard Extract'!$A7,'Dashboard Extract'!UH$4),"")</f>
        <v/>
      </c>
      <c r="UI7" s="1352" t="str">
        <f ca="1">IFERROR(OFFSET(#REF!,'Dashboard Extract'!$A7,'Dashboard Extract'!UI$4),"")</f>
        <v/>
      </c>
      <c r="UJ7" s="1352" t="str">
        <f ca="1">IFERROR(OFFSET(#REF!,'Dashboard Extract'!$A7,'Dashboard Extract'!UJ$4),"")</f>
        <v/>
      </c>
      <c r="UK7" s="1352" t="str">
        <f ca="1">IFERROR(OFFSET(#REF!,'Dashboard Extract'!$A7,'Dashboard Extract'!UK$4),"")</f>
        <v/>
      </c>
      <c r="UL7" s="1352" t="str">
        <f ca="1">IFERROR(OFFSET(#REF!,'Dashboard Extract'!$A7,'Dashboard Extract'!UL$4),"")</f>
        <v/>
      </c>
      <c r="UM7" s="1352" t="str">
        <f ca="1">IFERROR(OFFSET(#REF!,'Dashboard Extract'!$A7,'Dashboard Extract'!UM$4),"")</f>
        <v/>
      </c>
      <c r="UN7" s="1352" t="str">
        <f ca="1">IFERROR(OFFSET(#REF!,'Dashboard Extract'!$A7,'Dashboard Extract'!UN$4),"")</f>
        <v/>
      </c>
      <c r="UO7" s="1352" t="str">
        <f ca="1">IFERROR(OFFSET(#REF!,'Dashboard Extract'!$A7,'Dashboard Extract'!UO$4),"")</f>
        <v/>
      </c>
      <c r="UP7" s="1352" t="str">
        <f ca="1">IFERROR(OFFSET(#REF!,'Dashboard Extract'!$A7,'Dashboard Extract'!UP$4),"")</f>
        <v/>
      </c>
      <c r="UQ7" s="1352" t="str">
        <f ca="1">IFERROR(OFFSET(#REF!,'Dashboard Extract'!$A7,'Dashboard Extract'!UQ$4),"")</f>
        <v/>
      </c>
      <c r="UR7" s="1352" t="str">
        <f ca="1">IFERROR(OFFSET(#REF!,'Dashboard Extract'!$A7,'Dashboard Extract'!UR$4),"")</f>
        <v/>
      </c>
      <c r="US7" s="1352" t="str">
        <f ca="1">IFERROR(OFFSET(#REF!,'Dashboard Extract'!$A7,'Dashboard Extract'!US$4),"")</f>
        <v/>
      </c>
      <c r="UT7" s="1352" t="str">
        <f ca="1">IFERROR(OFFSET(#REF!,'Dashboard Extract'!$A7,'Dashboard Extract'!UT$4),"")</f>
        <v/>
      </c>
      <c r="UU7" s="1352" t="str">
        <f ca="1">IFERROR(OFFSET(#REF!,'Dashboard Extract'!$A7,'Dashboard Extract'!UU$4),"")</f>
        <v/>
      </c>
      <c r="UV7" s="1352" t="str">
        <f ca="1">IFERROR(OFFSET(#REF!,'Dashboard Extract'!$A7,'Dashboard Extract'!UV$4),"")</f>
        <v/>
      </c>
      <c r="UW7" s="1352" t="str">
        <f ca="1">IFERROR(OFFSET(#REF!,'Dashboard Extract'!$A7,'Dashboard Extract'!UW$4),"")</f>
        <v/>
      </c>
      <c r="UX7" s="1352" t="str">
        <f ca="1">IFERROR(OFFSET(#REF!,'Dashboard Extract'!$A7,'Dashboard Extract'!UX$4),"")</f>
        <v/>
      </c>
      <c r="UY7" s="1352" t="str">
        <f ca="1">IFERROR(OFFSET(#REF!,'Dashboard Extract'!$A7,'Dashboard Extract'!UY$4),"")</f>
        <v/>
      </c>
      <c r="UZ7" s="1352" t="str">
        <f ca="1">IFERROR(OFFSET(#REF!,'Dashboard Extract'!$A7,'Dashboard Extract'!UZ$4),"")</f>
        <v/>
      </c>
      <c r="VA7" s="1352" t="str">
        <f ca="1">IFERROR(OFFSET(#REF!,'Dashboard Extract'!$A7,'Dashboard Extract'!VA$4),"")</f>
        <v/>
      </c>
      <c r="VB7" s="1352" t="str">
        <f ca="1">IFERROR(OFFSET(#REF!,'Dashboard Extract'!$A7,'Dashboard Extract'!VB$4),"")</f>
        <v/>
      </c>
      <c r="VC7" s="1352" t="str">
        <f ca="1">IFERROR(OFFSET(#REF!,'Dashboard Extract'!$A7,'Dashboard Extract'!VC$4),"")</f>
        <v/>
      </c>
      <c r="VD7" s="1352" t="str">
        <f ca="1">IFERROR(OFFSET(#REF!,'Dashboard Extract'!$A7,'Dashboard Extract'!VD$4),"")</f>
        <v/>
      </c>
      <c r="VE7" s="1352" t="str">
        <f ca="1">IFERROR(OFFSET(#REF!,'Dashboard Extract'!$A7,'Dashboard Extract'!VE$4),"")</f>
        <v/>
      </c>
      <c r="VF7" s="1352" t="str">
        <f ca="1">IFERROR(OFFSET(#REF!,'Dashboard Extract'!$A7,'Dashboard Extract'!VF$4),"")</f>
        <v/>
      </c>
      <c r="VG7" s="1352" t="str">
        <f ca="1">IFERROR(OFFSET(#REF!,'Dashboard Extract'!$A7,'Dashboard Extract'!VG$4),"")</f>
        <v/>
      </c>
      <c r="VH7" s="1352" t="str">
        <f ca="1">IFERROR(OFFSET(#REF!,'Dashboard Extract'!$A7,'Dashboard Extract'!VH$4),"")</f>
        <v/>
      </c>
      <c r="VI7" s="1352" t="str">
        <f ca="1">IFERROR(OFFSET(#REF!,'Dashboard Extract'!$A7,'Dashboard Extract'!VI$4),"")</f>
        <v/>
      </c>
      <c r="VJ7" s="1352" t="str">
        <f ca="1">IFERROR(OFFSET(#REF!,'Dashboard Extract'!$A7,'Dashboard Extract'!VJ$4),"")</f>
        <v/>
      </c>
      <c r="VK7" s="1352" t="str">
        <f ca="1">IFERROR(OFFSET(#REF!,'Dashboard Extract'!$A7,'Dashboard Extract'!VK$4),"")</f>
        <v/>
      </c>
      <c r="VL7" s="1352" t="str">
        <f ca="1">IFERROR(OFFSET(#REF!,'Dashboard Extract'!$A7,'Dashboard Extract'!VL$4),"")</f>
        <v/>
      </c>
      <c r="VM7" s="1352" t="str">
        <f ca="1">IFERROR(OFFSET(#REF!,'Dashboard Extract'!$A7,'Dashboard Extract'!VM$4),"")</f>
        <v/>
      </c>
      <c r="VN7" s="1352" t="str">
        <f ca="1">IFERROR(OFFSET(#REF!,'Dashboard Extract'!$A7,'Dashboard Extract'!VN$4),"")</f>
        <v/>
      </c>
      <c r="VO7" s="1352" t="str">
        <f ca="1">IFERROR(OFFSET(#REF!,'Dashboard Extract'!$A7,'Dashboard Extract'!VO$4),"")</f>
        <v/>
      </c>
      <c r="VP7" s="1352" t="str">
        <f ca="1">IFERROR(OFFSET(#REF!,'Dashboard Extract'!$A7,'Dashboard Extract'!VP$4),"")</f>
        <v/>
      </c>
      <c r="VQ7" s="1352" t="str">
        <f ca="1">IFERROR(OFFSET(#REF!,'Dashboard Extract'!$A7,'Dashboard Extract'!VQ$4),"")</f>
        <v/>
      </c>
      <c r="VR7" s="1352" t="str">
        <f ca="1">IFERROR(OFFSET(#REF!,'Dashboard Extract'!$A7,'Dashboard Extract'!VR$4),"")</f>
        <v/>
      </c>
      <c r="VS7" s="1352" t="str">
        <f ca="1">IFERROR(OFFSET(#REF!,'Dashboard Extract'!$A7,'Dashboard Extract'!VS$4),"")</f>
        <v/>
      </c>
      <c r="VT7" s="1352" t="str">
        <f ca="1">IFERROR(OFFSET(#REF!,'Dashboard Extract'!$A7,'Dashboard Extract'!VT$4),"")</f>
        <v/>
      </c>
      <c r="VU7" s="1352" t="str">
        <f ca="1">IFERROR(OFFSET(#REF!,'Dashboard Extract'!$A7,'Dashboard Extract'!VU$4),"")</f>
        <v/>
      </c>
      <c r="VV7" s="1352" t="str">
        <f ca="1">IFERROR(OFFSET(#REF!,'Dashboard Extract'!$A7,'Dashboard Extract'!VV$4),"")</f>
        <v/>
      </c>
      <c r="VW7" s="1352" t="str">
        <f ca="1">IFERROR(OFFSET(#REF!,'Dashboard Extract'!$A7,'Dashboard Extract'!VW$4),"")</f>
        <v/>
      </c>
      <c r="VX7" s="1352" t="str">
        <f ca="1">IFERROR(OFFSET(#REF!,'Dashboard Extract'!$A7,'Dashboard Extract'!VX$4),"")</f>
        <v/>
      </c>
      <c r="VY7" s="1352" t="str">
        <f ca="1">IFERROR(OFFSET(#REF!,'Dashboard Extract'!$A7,'Dashboard Extract'!VY$4),"")</f>
        <v/>
      </c>
      <c r="VZ7" s="1352" t="str">
        <f ca="1">IFERROR(OFFSET(#REF!,'Dashboard Extract'!$A7,'Dashboard Extract'!VZ$4),"")</f>
        <v/>
      </c>
      <c r="WA7" s="1352" t="str">
        <f ca="1">IFERROR(OFFSET(#REF!,'Dashboard Extract'!$A7,'Dashboard Extract'!WA$4),"")</f>
        <v/>
      </c>
      <c r="WB7" s="1352" t="str">
        <f ca="1">IFERROR(OFFSET(#REF!,'Dashboard Extract'!$A7,'Dashboard Extract'!WB$4),"")</f>
        <v/>
      </c>
      <c r="WC7" s="1352" t="str">
        <f ca="1">IFERROR(OFFSET(#REF!,'Dashboard Extract'!$A7,'Dashboard Extract'!WC$4),"")</f>
        <v/>
      </c>
      <c r="WD7" s="1352" t="str">
        <f ca="1">IFERROR(OFFSET(#REF!,'Dashboard Extract'!$A7,'Dashboard Extract'!WD$4),"")</f>
        <v/>
      </c>
      <c r="WE7" s="1352" t="str">
        <f ca="1">IFERROR(OFFSET(#REF!,'Dashboard Extract'!$A7,'Dashboard Extract'!WE$4),"")</f>
        <v/>
      </c>
      <c r="WF7" s="1352" t="str">
        <f ca="1">IFERROR(OFFSET(#REF!,'Dashboard Extract'!$A7,'Dashboard Extract'!WF$4),"")</f>
        <v/>
      </c>
      <c r="WG7" s="1352" t="str">
        <f ca="1">IFERROR(OFFSET(#REF!,'Dashboard Extract'!$A7,'Dashboard Extract'!WG$4),"")</f>
        <v/>
      </c>
      <c r="WH7" s="1352" t="str">
        <f ca="1">IFERROR(OFFSET(#REF!,'Dashboard Extract'!$A7,'Dashboard Extract'!WH$4),"")</f>
        <v/>
      </c>
      <c r="WI7" s="1352" t="str">
        <f ca="1">IFERROR(OFFSET(#REF!,'Dashboard Extract'!$A7,'Dashboard Extract'!WI$4),"")</f>
        <v/>
      </c>
      <c r="WJ7" s="1352" t="str">
        <f ca="1">IFERROR(OFFSET(#REF!,'Dashboard Extract'!$A7,'Dashboard Extract'!WJ$4),"")</f>
        <v/>
      </c>
      <c r="WK7" s="1352" t="str">
        <f ca="1">IFERROR(OFFSET(#REF!,'Dashboard Extract'!$A7,'Dashboard Extract'!WK$4),"")</f>
        <v/>
      </c>
      <c r="WL7" s="1352" t="str">
        <f ca="1">IFERROR(OFFSET(#REF!,'Dashboard Extract'!$A7,'Dashboard Extract'!WL$4),"")</f>
        <v/>
      </c>
      <c r="WM7" s="1352" t="str">
        <f ca="1">IFERROR(OFFSET(#REF!,'Dashboard Extract'!$A7,'Dashboard Extract'!WM$4),"")</f>
        <v/>
      </c>
      <c r="WN7" s="1352" t="str">
        <f ca="1">IFERROR(OFFSET(#REF!,'Dashboard Extract'!$A7,'Dashboard Extract'!WN$4),"")</f>
        <v/>
      </c>
      <c r="WO7" s="1352" t="str">
        <f ca="1">IFERROR(OFFSET(#REF!,'Dashboard Extract'!$A7,'Dashboard Extract'!WO$4),"")</f>
        <v/>
      </c>
      <c r="WP7" s="1352" t="str">
        <f ca="1">IFERROR(OFFSET(#REF!,'Dashboard Extract'!$A7,'Dashboard Extract'!WP$4),"")</f>
        <v/>
      </c>
      <c r="WQ7" s="1352" t="str">
        <f ca="1">IFERROR(OFFSET(#REF!,'Dashboard Extract'!$A7,'Dashboard Extract'!WQ$4),"")</f>
        <v/>
      </c>
      <c r="WR7" s="1352" t="str">
        <f ca="1">IFERROR(OFFSET(#REF!,'Dashboard Extract'!$A7,'Dashboard Extract'!WR$4),"")</f>
        <v/>
      </c>
      <c r="WS7" s="1352" t="str">
        <f ca="1">IFERROR(OFFSET(#REF!,'Dashboard Extract'!$A7,'Dashboard Extract'!WS$4),"")</f>
        <v/>
      </c>
      <c r="WT7" s="1352" t="str">
        <f ca="1">IFERROR(OFFSET(#REF!,'Dashboard Extract'!$A7,'Dashboard Extract'!WT$4),"")</f>
        <v/>
      </c>
      <c r="WU7" s="1352" t="str">
        <f ca="1">IFERROR(OFFSET(#REF!,'Dashboard Extract'!$A7,'Dashboard Extract'!WU$4),"")</f>
        <v/>
      </c>
      <c r="WV7" s="1352" t="str">
        <f ca="1">IFERROR(OFFSET(#REF!,'Dashboard Extract'!$A7,'Dashboard Extract'!WV$4),"")</f>
        <v/>
      </c>
      <c r="WW7" s="1352" t="str">
        <f ca="1">IFERROR(OFFSET(#REF!,'Dashboard Extract'!$A7,'Dashboard Extract'!WW$4),"")</f>
        <v/>
      </c>
      <c r="WX7" s="1352" t="str">
        <f ca="1">IFERROR(OFFSET(#REF!,'Dashboard Extract'!$A7,'Dashboard Extract'!WX$4),"")</f>
        <v/>
      </c>
      <c r="WY7" s="1352" t="str">
        <f ca="1">IFERROR(OFFSET(#REF!,'Dashboard Extract'!$A7,'Dashboard Extract'!WY$4),"")</f>
        <v/>
      </c>
      <c r="WZ7" s="1352" t="str">
        <f ca="1">IFERROR(OFFSET(#REF!,'Dashboard Extract'!$A7,'Dashboard Extract'!WZ$4),"")</f>
        <v/>
      </c>
      <c r="XA7" s="1352" t="str">
        <f ca="1">IFERROR(OFFSET(#REF!,'Dashboard Extract'!$A7,'Dashboard Extract'!XA$4),"")</f>
        <v/>
      </c>
      <c r="XB7" s="1352" t="str">
        <f ca="1">IFERROR(OFFSET(#REF!,'Dashboard Extract'!$A7,'Dashboard Extract'!XB$4),"")</f>
        <v/>
      </c>
      <c r="XC7" s="1352" t="str">
        <f ca="1">IFERROR(OFFSET(#REF!,'Dashboard Extract'!$A7,'Dashboard Extract'!XC$4),"")</f>
        <v/>
      </c>
      <c r="XD7" s="1352" t="str">
        <f ca="1">IFERROR(OFFSET(#REF!,'Dashboard Extract'!$A7,'Dashboard Extract'!XD$4),"")</f>
        <v/>
      </c>
      <c r="XE7" s="1352" t="str">
        <f ca="1">IFERROR(OFFSET(#REF!,'Dashboard Extract'!$A7,'Dashboard Extract'!XE$4),"")</f>
        <v/>
      </c>
      <c r="XF7" s="1352" t="str">
        <f ca="1">IFERROR(OFFSET(#REF!,'Dashboard Extract'!$A7,'Dashboard Extract'!XF$4),"")</f>
        <v/>
      </c>
      <c r="XG7" s="1352" t="str">
        <f ca="1">IFERROR(OFFSET(#REF!,'Dashboard Extract'!$A7,'Dashboard Extract'!XG$4),"")</f>
        <v/>
      </c>
      <c r="XH7" s="1352" t="str">
        <f ca="1">IFERROR(OFFSET(#REF!,'Dashboard Extract'!$A7,'Dashboard Extract'!XH$4),"")</f>
        <v/>
      </c>
      <c r="XI7" s="1352" t="str">
        <f ca="1">IFERROR(OFFSET(#REF!,'Dashboard Extract'!$A7,'Dashboard Extract'!XI$4),"")</f>
        <v/>
      </c>
      <c r="XJ7" s="1352" t="str">
        <f ca="1">IFERROR(OFFSET(#REF!,'Dashboard Extract'!$A7,'Dashboard Extract'!XJ$4),"")</f>
        <v/>
      </c>
      <c r="XK7" s="1352" t="str">
        <f ca="1">IFERROR(OFFSET(#REF!,'Dashboard Extract'!$A7,'Dashboard Extract'!XK$4),"")</f>
        <v/>
      </c>
      <c r="XL7" s="1352" t="str">
        <f ca="1">IFERROR(OFFSET(#REF!,'Dashboard Extract'!$A7,'Dashboard Extract'!XL$4),"")</f>
        <v/>
      </c>
      <c r="XM7" s="1352" t="str">
        <f ca="1">IFERROR(OFFSET(#REF!,'Dashboard Extract'!$A7,'Dashboard Extract'!XM$4),"")</f>
        <v/>
      </c>
      <c r="XN7" s="1352" t="str">
        <f ca="1">IFERROR(OFFSET(#REF!,'Dashboard Extract'!$A7,'Dashboard Extract'!XN$4),"")</f>
        <v/>
      </c>
      <c r="XO7" s="1352" t="str">
        <f ca="1">IFERROR(OFFSET(#REF!,'Dashboard Extract'!$A7,'Dashboard Extract'!XO$4),"")</f>
        <v/>
      </c>
      <c r="XP7" s="1352" t="str">
        <f ca="1">IFERROR(OFFSET(#REF!,'Dashboard Extract'!$A7,'Dashboard Extract'!XP$4),"")</f>
        <v/>
      </c>
      <c r="XQ7" s="1352" t="str">
        <f ca="1">IFERROR(OFFSET(#REF!,'Dashboard Extract'!$A7,'Dashboard Extract'!XQ$4),"")</f>
        <v/>
      </c>
      <c r="XR7" s="1352" t="str">
        <f ca="1">IFERROR(OFFSET(#REF!,'Dashboard Extract'!$A7,'Dashboard Extract'!XR$4),"")</f>
        <v/>
      </c>
      <c r="XS7" s="1352" t="str">
        <f ca="1">IFERROR(OFFSET(#REF!,'Dashboard Extract'!$A7,'Dashboard Extract'!XS$4),"")</f>
        <v/>
      </c>
      <c r="XT7" s="1352" t="str">
        <f ca="1">IFERROR(OFFSET(#REF!,'Dashboard Extract'!$A7,'Dashboard Extract'!XT$4),"")</f>
        <v/>
      </c>
      <c r="XU7" s="1352" t="str">
        <f ca="1">IFERROR(OFFSET(#REF!,'Dashboard Extract'!$A7,'Dashboard Extract'!XU$4),"")</f>
        <v/>
      </c>
      <c r="XV7" s="1352" t="str">
        <f ca="1">IFERROR(OFFSET(#REF!,'Dashboard Extract'!$A7,'Dashboard Extract'!XV$4),"")</f>
        <v/>
      </c>
      <c r="XW7" s="1352" t="str">
        <f ca="1">IFERROR(OFFSET(#REF!,'Dashboard Extract'!$A7,'Dashboard Extract'!XW$4),"")</f>
        <v/>
      </c>
      <c r="XX7" s="1352" t="str">
        <f ca="1">IFERROR(OFFSET(#REF!,'Dashboard Extract'!$A7,'Dashboard Extract'!XX$4),"")</f>
        <v/>
      </c>
      <c r="XY7" s="1352" t="str">
        <f ca="1">IFERROR(OFFSET(#REF!,'Dashboard Extract'!$A7,'Dashboard Extract'!XY$4),"")</f>
        <v/>
      </c>
      <c r="XZ7" s="1352" t="str">
        <f ca="1">IFERROR(OFFSET(#REF!,'Dashboard Extract'!$A7,'Dashboard Extract'!XZ$4),"")</f>
        <v/>
      </c>
      <c r="YA7" s="1352" t="str">
        <f ca="1">IFERROR(OFFSET(#REF!,'Dashboard Extract'!$A7,'Dashboard Extract'!YA$4),"")</f>
        <v/>
      </c>
      <c r="YB7" s="1352" t="str">
        <f ca="1">IFERROR(OFFSET(#REF!,'Dashboard Extract'!$A7,'Dashboard Extract'!YB$4),"")</f>
        <v/>
      </c>
      <c r="YC7" s="1352" t="str">
        <f ca="1">IFERROR(OFFSET(#REF!,'Dashboard Extract'!$A7,'Dashboard Extract'!YC$4),"")</f>
        <v/>
      </c>
      <c r="YD7" s="1352" t="str">
        <f ca="1">IFERROR(OFFSET(#REF!,'Dashboard Extract'!$A7,'Dashboard Extract'!YD$4),"")</f>
        <v/>
      </c>
      <c r="YE7" s="1352" t="str">
        <f ca="1">IFERROR(OFFSET(#REF!,'Dashboard Extract'!$A7,'Dashboard Extract'!YE$4),"")</f>
        <v/>
      </c>
      <c r="YF7" s="1352" t="str">
        <f ca="1">IFERROR(OFFSET(#REF!,'Dashboard Extract'!$A7,'Dashboard Extract'!YF$4),"")</f>
        <v/>
      </c>
      <c r="YG7" s="1352" t="str">
        <f ca="1">IFERROR(OFFSET(#REF!,'Dashboard Extract'!$A7,'Dashboard Extract'!YG$4),"")</f>
        <v/>
      </c>
      <c r="YH7" s="1352" t="str">
        <f ca="1">IFERROR(OFFSET(#REF!,'Dashboard Extract'!$A7,'Dashboard Extract'!YH$4),"")</f>
        <v/>
      </c>
      <c r="YI7" s="1352" t="str">
        <f ca="1">IFERROR(OFFSET(#REF!,'Dashboard Extract'!$A7,'Dashboard Extract'!YI$4),"")</f>
        <v/>
      </c>
      <c r="YJ7" s="1352" t="str">
        <f ca="1">IFERROR(OFFSET(#REF!,'Dashboard Extract'!$A7,'Dashboard Extract'!YJ$4),"")</f>
        <v/>
      </c>
      <c r="YK7" s="1352" t="str">
        <f ca="1">IFERROR(OFFSET(#REF!,'Dashboard Extract'!$A7,'Dashboard Extract'!YK$4),"")</f>
        <v/>
      </c>
      <c r="YL7" s="1352" t="str">
        <f ca="1">IFERROR(OFFSET(#REF!,'Dashboard Extract'!$A7,'Dashboard Extract'!YL$4),"")</f>
        <v/>
      </c>
      <c r="YM7" s="1352" t="str">
        <f ca="1">IFERROR(OFFSET(#REF!,'Dashboard Extract'!$A7,'Dashboard Extract'!YM$4),"")</f>
        <v/>
      </c>
      <c r="YN7" s="1352" t="str">
        <f ca="1">IFERROR(OFFSET(#REF!,'Dashboard Extract'!$A7,'Dashboard Extract'!YN$4),"")</f>
        <v/>
      </c>
      <c r="YO7" s="1352" t="str">
        <f ca="1">IFERROR(OFFSET(#REF!,'Dashboard Extract'!$A7,'Dashboard Extract'!YO$4),"")</f>
        <v/>
      </c>
      <c r="YP7" s="1352" t="str">
        <f ca="1">IFERROR(OFFSET(#REF!,'Dashboard Extract'!$A7,'Dashboard Extract'!YP$4),"")</f>
        <v/>
      </c>
      <c r="YQ7" s="1352" t="str">
        <f ca="1">IFERROR(OFFSET(#REF!,'Dashboard Extract'!$A7,'Dashboard Extract'!YQ$4),"")</f>
        <v/>
      </c>
      <c r="YR7" s="1352" t="str">
        <f ca="1">IFERROR(OFFSET(#REF!,'Dashboard Extract'!$A7,'Dashboard Extract'!YR$4),"")</f>
        <v/>
      </c>
      <c r="YS7" s="1352" t="str">
        <f ca="1">IFERROR(OFFSET(#REF!,'Dashboard Extract'!$A7,'Dashboard Extract'!YS$4),"")</f>
        <v/>
      </c>
      <c r="YT7" s="1352" t="str">
        <f ca="1">IFERROR(OFFSET(#REF!,'Dashboard Extract'!$A7,'Dashboard Extract'!YT$4),"")</f>
        <v/>
      </c>
      <c r="YU7" s="1352" t="str">
        <f ca="1">IFERROR(OFFSET(#REF!,'Dashboard Extract'!$A7,'Dashboard Extract'!YU$4),"")</f>
        <v/>
      </c>
      <c r="YV7" s="1352" t="str">
        <f ca="1">IFERROR(OFFSET(#REF!,'Dashboard Extract'!$A7,'Dashboard Extract'!YV$4),"")</f>
        <v/>
      </c>
      <c r="YW7" s="1352" t="str">
        <f ca="1">IFERROR(OFFSET(#REF!,'Dashboard Extract'!$A7,'Dashboard Extract'!YW$4),"")</f>
        <v/>
      </c>
      <c r="YX7" s="1352" t="str">
        <f ca="1">IFERROR(OFFSET(#REF!,'Dashboard Extract'!$A7,'Dashboard Extract'!YX$4),"")</f>
        <v/>
      </c>
      <c r="YY7" s="1352" t="str">
        <f ca="1">IFERROR(OFFSET(#REF!,'Dashboard Extract'!$A7,'Dashboard Extract'!YY$4),"")</f>
        <v/>
      </c>
      <c r="YZ7" s="1352" t="str">
        <f ca="1">IFERROR(OFFSET(#REF!,'Dashboard Extract'!$A7,'Dashboard Extract'!YZ$4),"")</f>
        <v/>
      </c>
      <c r="ZA7" s="1352" t="str">
        <f ca="1">IFERROR(OFFSET(#REF!,'Dashboard Extract'!$A7,'Dashboard Extract'!ZA$4),"")</f>
        <v/>
      </c>
      <c r="ZB7" s="1352" t="str">
        <f ca="1">IFERROR(OFFSET(#REF!,'Dashboard Extract'!$A7,'Dashboard Extract'!ZB$4),"")</f>
        <v/>
      </c>
      <c r="ZC7" s="1352" t="str">
        <f ca="1">IFERROR(OFFSET(#REF!,'Dashboard Extract'!$A7,'Dashboard Extract'!ZC$4),"")</f>
        <v/>
      </c>
      <c r="ZD7" s="1352" t="str">
        <f ca="1">IFERROR(OFFSET(#REF!,'Dashboard Extract'!$A7,'Dashboard Extract'!ZD$4),"")</f>
        <v/>
      </c>
      <c r="ZE7" s="1352" t="str">
        <f ca="1">IFERROR(OFFSET(#REF!,'Dashboard Extract'!$A7,'Dashboard Extract'!ZE$4),"")</f>
        <v/>
      </c>
      <c r="ZF7" s="1352" t="str">
        <f ca="1">IFERROR(OFFSET(#REF!,'Dashboard Extract'!$A7,'Dashboard Extract'!ZF$4),"")</f>
        <v/>
      </c>
      <c r="ZG7" s="1352" t="str">
        <f ca="1">IFERROR(OFFSET(#REF!,'Dashboard Extract'!$A7,'Dashboard Extract'!ZG$4),"")</f>
        <v/>
      </c>
      <c r="ZH7" s="1352" t="str">
        <f ca="1">IFERROR(OFFSET(#REF!,'Dashboard Extract'!$A7,'Dashboard Extract'!ZH$4),"")</f>
        <v/>
      </c>
      <c r="ZI7" s="1352" t="str">
        <f ca="1">IFERROR(OFFSET(#REF!,'Dashboard Extract'!$A7,'Dashboard Extract'!ZI$4),"")</f>
        <v/>
      </c>
      <c r="ZJ7" s="1352" t="str">
        <f ca="1">IFERROR(OFFSET(#REF!,'Dashboard Extract'!$A7,'Dashboard Extract'!ZJ$4),"")</f>
        <v/>
      </c>
      <c r="ZK7" s="1352" t="str">
        <f ca="1">IFERROR(OFFSET(#REF!,'Dashboard Extract'!$A7,'Dashboard Extract'!ZK$4),"")</f>
        <v/>
      </c>
      <c r="ZL7" s="1352" t="str">
        <f ca="1">IFERROR(OFFSET(#REF!,'Dashboard Extract'!$A7,'Dashboard Extract'!ZL$4),"")</f>
        <v/>
      </c>
      <c r="ZM7" s="1352" t="str">
        <f ca="1">IFERROR(OFFSET(#REF!,'Dashboard Extract'!$A7,'Dashboard Extract'!ZM$4),"")</f>
        <v/>
      </c>
      <c r="ZN7" s="1352" t="str">
        <f ca="1">IFERROR(OFFSET(#REF!,'Dashboard Extract'!$A7,'Dashboard Extract'!ZN$4),"")</f>
        <v/>
      </c>
      <c r="ZO7" s="1352" t="str">
        <f ca="1">IFERROR(OFFSET(#REF!,'Dashboard Extract'!$A7,'Dashboard Extract'!ZO$4),"")</f>
        <v/>
      </c>
      <c r="ZP7" s="1352" t="str">
        <f ca="1">IFERROR(OFFSET(#REF!,'Dashboard Extract'!$A7,'Dashboard Extract'!ZP$4),"")</f>
        <v/>
      </c>
      <c r="ZQ7" s="1352" t="str">
        <f ca="1">IFERROR(OFFSET(#REF!,'Dashboard Extract'!$A7,'Dashboard Extract'!ZQ$4),"")</f>
        <v/>
      </c>
      <c r="ZR7" s="1352" t="str">
        <f ca="1">IFERROR(OFFSET(#REF!,'Dashboard Extract'!$A7,'Dashboard Extract'!ZR$4),"")</f>
        <v/>
      </c>
      <c r="ZS7" s="1352" t="str">
        <f ca="1">IFERROR(OFFSET(#REF!,'Dashboard Extract'!$A7,'Dashboard Extract'!ZS$4),"")</f>
        <v/>
      </c>
      <c r="ZT7" s="1352" t="str">
        <f ca="1">IFERROR(OFFSET(#REF!,'Dashboard Extract'!$A7,'Dashboard Extract'!ZT$4),"")</f>
        <v/>
      </c>
      <c r="ZU7" s="1352" t="str">
        <f ca="1">IFERROR(OFFSET(#REF!,'Dashboard Extract'!$A7,'Dashboard Extract'!ZU$4),"")</f>
        <v/>
      </c>
      <c r="ZV7" s="1352" t="str">
        <f ca="1">IFERROR(OFFSET(#REF!,'Dashboard Extract'!$A7,'Dashboard Extract'!ZV$4),"")</f>
        <v/>
      </c>
      <c r="ZW7" s="1352" t="str">
        <f ca="1">IFERROR(OFFSET(#REF!,'Dashboard Extract'!$A7,'Dashboard Extract'!ZW$4),"")</f>
        <v/>
      </c>
      <c r="ZX7" s="1352" t="str">
        <f ca="1">IFERROR(OFFSET(#REF!,'Dashboard Extract'!$A7,'Dashboard Extract'!ZX$4),"")</f>
        <v/>
      </c>
      <c r="ZY7" s="1352" t="str">
        <f ca="1">IFERROR(OFFSET(#REF!,'Dashboard Extract'!$A7,'Dashboard Extract'!ZY$4),"")</f>
        <v/>
      </c>
      <c r="ZZ7" s="1352" t="str">
        <f ca="1">IFERROR(OFFSET(#REF!,'Dashboard Extract'!$A7,'Dashboard Extract'!ZZ$4),"")</f>
        <v/>
      </c>
      <c r="AAA7" s="1352" t="str">
        <f ca="1">IFERROR(OFFSET(#REF!,'Dashboard Extract'!$A7,'Dashboard Extract'!AAA$4),"")</f>
        <v/>
      </c>
      <c r="AAB7" s="1352" t="str">
        <f ca="1">IFERROR(OFFSET(#REF!,'Dashboard Extract'!$A7,'Dashboard Extract'!AAB$4),"")</f>
        <v/>
      </c>
      <c r="AAC7" s="1352" t="str">
        <f ca="1">IFERROR(OFFSET(#REF!,'Dashboard Extract'!$A7,'Dashboard Extract'!AAC$4),"")</f>
        <v/>
      </c>
      <c r="AAD7" s="1352" t="str">
        <f ca="1">IFERROR(OFFSET(#REF!,'Dashboard Extract'!$A7,'Dashboard Extract'!AAD$4),"")</f>
        <v/>
      </c>
      <c r="AAE7" s="1352" t="str">
        <f ca="1">IFERROR(OFFSET(#REF!,'Dashboard Extract'!$A7,'Dashboard Extract'!AAE$4),"")</f>
        <v/>
      </c>
      <c r="AAF7" s="1352" t="str">
        <f ca="1">IFERROR(OFFSET(#REF!,'Dashboard Extract'!$A7,'Dashboard Extract'!AAF$4),"")</f>
        <v/>
      </c>
      <c r="AAG7" s="1352" t="str">
        <f ca="1">IFERROR(OFFSET(#REF!,'Dashboard Extract'!$A7,'Dashboard Extract'!AAG$4),"")</f>
        <v/>
      </c>
      <c r="AAH7" s="1352" t="str">
        <f ca="1">IFERROR(OFFSET(#REF!,'Dashboard Extract'!$A7,'Dashboard Extract'!AAH$4),"")</f>
        <v/>
      </c>
      <c r="AAI7" s="1352" t="str">
        <f ca="1">IFERROR(OFFSET(#REF!,'Dashboard Extract'!$A7,'Dashboard Extract'!AAI$4),"")</f>
        <v/>
      </c>
      <c r="AAJ7" s="1352" t="str">
        <f ca="1">IFERROR(OFFSET(#REF!,'Dashboard Extract'!$A7,'Dashboard Extract'!AAJ$4),"")</f>
        <v/>
      </c>
      <c r="AAK7" s="1352" t="str">
        <f ca="1">IFERROR(OFFSET(#REF!,'Dashboard Extract'!$A7,'Dashboard Extract'!AAK$4),"")</f>
        <v/>
      </c>
      <c r="AAL7" s="1352" t="str">
        <f ca="1">IFERROR(OFFSET(#REF!,'Dashboard Extract'!$A7,'Dashboard Extract'!AAL$4),"")</f>
        <v/>
      </c>
      <c r="AAM7" s="1352" t="str">
        <f ca="1">IFERROR(OFFSET(#REF!,'Dashboard Extract'!$A7,'Dashboard Extract'!AAM$4),"")</f>
        <v/>
      </c>
      <c r="AAN7" s="1352" t="str">
        <f ca="1">IFERROR(OFFSET(#REF!,'Dashboard Extract'!$A7,'Dashboard Extract'!AAN$4),"")</f>
        <v/>
      </c>
      <c r="AAO7" s="1352" t="str">
        <f ca="1">IFERROR(OFFSET(#REF!,'Dashboard Extract'!$A7,'Dashboard Extract'!AAO$4),"")</f>
        <v/>
      </c>
      <c r="AAP7" s="1352" t="str">
        <f ca="1">IFERROR(OFFSET(#REF!,'Dashboard Extract'!$A7,'Dashboard Extract'!AAP$4),"")</f>
        <v/>
      </c>
      <c r="AAQ7" s="1352" t="str">
        <f ca="1">IFERROR(OFFSET(#REF!,'Dashboard Extract'!$A7,'Dashboard Extract'!AAQ$4),"")</f>
        <v/>
      </c>
      <c r="AAR7" s="1352" t="str">
        <f ca="1">IFERROR(OFFSET(#REF!,'Dashboard Extract'!$A7,'Dashboard Extract'!AAR$4),"")</f>
        <v/>
      </c>
      <c r="AAS7" s="1352" t="str">
        <f ca="1">IFERROR(OFFSET(#REF!,'Dashboard Extract'!$A7,'Dashboard Extract'!AAS$4),"")</f>
        <v/>
      </c>
      <c r="AAT7" s="1352" t="str">
        <f ca="1">IFERROR(OFFSET(#REF!,'Dashboard Extract'!$A7,'Dashboard Extract'!AAT$4),"")</f>
        <v/>
      </c>
      <c r="AAU7" s="1352" t="str">
        <f ca="1">IFERROR(OFFSET(#REF!,'Dashboard Extract'!$A7,'Dashboard Extract'!AAU$4),"")</f>
        <v/>
      </c>
      <c r="AAV7" s="1352" t="str">
        <f ca="1">IFERROR(OFFSET(#REF!,'Dashboard Extract'!$A7,'Dashboard Extract'!AAV$4),"")</f>
        <v/>
      </c>
      <c r="AAW7" s="1352" t="str">
        <f ca="1">IFERROR(OFFSET(#REF!,'Dashboard Extract'!$A7,'Dashboard Extract'!AAW$4),"")</f>
        <v/>
      </c>
      <c r="AAX7" s="1352" t="str">
        <f ca="1">IFERROR(OFFSET(#REF!,'Dashboard Extract'!$A7,'Dashboard Extract'!AAX$4),"")</f>
        <v/>
      </c>
      <c r="AAY7" s="1352" t="str">
        <f ca="1">IFERROR(OFFSET(#REF!,'Dashboard Extract'!$A7,'Dashboard Extract'!AAY$4),"")</f>
        <v/>
      </c>
      <c r="AAZ7" s="1352" t="str">
        <f ca="1">IFERROR(OFFSET(#REF!,'Dashboard Extract'!$A7,'Dashboard Extract'!AAZ$4),"")</f>
        <v/>
      </c>
      <c r="ABA7" s="1352" t="str">
        <f ca="1">IFERROR(OFFSET(#REF!,'Dashboard Extract'!$A7,'Dashboard Extract'!ABA$4),"")</f>
        <v/>
      </c>
      <c r="ABB7" s="1352" t="str">
        <f ca="1">IFERROR(OFFSET(#REF!,'Dashboard Extract'!$A7,'Dashboard Extract'!ABB$4),"")</f>
        <v/>
      </c>
      <c r="ABC7" s="1352" t="str">
        <f ca="1">IFERROR(OFFSET(#REF!,'Dashboard Extract'!$A7,'Dashboard Extract'!ABC$4),"")</f>
        <v/>
      </c>
      <c r="ABD7" s="1352" t="str">
        <f ca="1">IFERROR(OFFSET(#REF!,'Dashboard Extract'!$A7,'Dashboard Extract'!ABD$4),"")</f>
        <v/>
      </c>
      <c r="ABE7" s="1352" t="str">
        <f ca="1">IFERROR(OFFSET(#REF!,'Dashboard Extract'!$A7,'Dashboard Extract'!ABE$4),"")</f>
        <v/>
      </c>
      <c r="ABF7" s="1352" t="str">
        <f ca="1">IFERROR(OFFSET(#REF!,'Dashboard Extract'!$A7,'Dashboard Extract'!ABF$4),"")</f>
        <v/>
      </c>
      <c r="ABG7" s="1352" t="str">
        <f ca="1">IFERROR(OFFSET(#REF!,'Dashboard Extract'!$A7,'Dashboard Extract'!ABG$4),"")</f>
        <v/>
      </c>
      <c r="ABH7" s="1352" t="str">
        <f ca="1">IFERROR(OFFSET(#REF!,'Dashboard Extract'!$A7,'Dashboard Extract'!ABH$4),"")</f>
        <v/>
      </c>
      <c r="ABI7" s="1352" t="str">
        <f ca="1">IFERROR(OFFSET(#REF!,'Dashboard Extract'!$A7,'Dashboard Extract'!ABI$4),"")</f>
        <v/>
      </c>
      <c r="ABJ7" s="1352" t="str">
        <f ca="1">IFERROR(OFFSET(#REF!,'Dashboard Extract'!$A7,'Dashboard Extract'!ABJ$4),"")</f>
        <v/>
      </c>
      <c r="ABK7" s="1352" t="str">
        <f ca="1">IFERROR(OFFSET(#REF!,'Dashboard Extract'!$A7,'Dashboard Extract'!ABK$4),"")</f>
        <v/>
      </c>
      <c r="ABL7" s="1352" t="str">
        <f ca="1">IFERROR(OFFSET(#REF!,'Dashboard Extract'!$A7,'Dashboard Extract'!ABL$4),"")</f>
        <v/>
      </c>
      <c r="ABM7" s="1352" t="str">
        <f ca="1">IFERROR(OFFSET(#REF!,'Dashboard Extract'!$A7,'Dashboard Extract'!ABM$4),"")</f>
        <v/>
      </c>
      <c r="ABN7" s="1352" t="str">
        <f ca="1">IFERROR(OFFSET(#REF!,'Dashboard Extract'!$A7,'Dashboard Extract'!ABN$4),"")</f>
        <v/>
      </c>
      <c r="ABO7" s="1352" t="str">
        <f ca="1">IFERROR(OFFSET(#REF!,'Dashboard Extract'!$A7,'Dashboard Extract'!ABO$4),"")</f>
        <v/>
      </c>
      <c r="ABP7" s="1352" t="str">
        <f ca="1">IFERROR(OFFSET(#REF!,'Dashboard Extract'!$A7,'Dashboard Extract'!ABP$4),"")</f>
        <v/>
      </c>
      <c r="ABQ7" s="1352" t="str">
        <f ca="1">IFERROR(OFFSET(#REF!,'Dashboard Extract'!$A7,'Dashboard Extract'!ABQ$4),"")</f>
        <v/>
      </c>
      <c r="ABR7" s="1352" t="str">
        <f ca="1">IFERROR(OFFSET(#REF!,'Dashboard Extract'!$A7,'Dashboard Extract'!ABR$4),"")</f>
        <v/>
      </c>
      <c r="ABS7" s="1352" t="str">
        <f ca="1">IFERROR(OFFSET(#REF!,'Dashboard Extract'!$A7,'Dashboard Extract'!ABS$4),"")</f>
        <v/>
      </c>
      <c r="ABT7" s="1352" t="str">
        <f ca="1">IFERROR(OFFSET(#REF!,'Dashboard Extract'!$A7,'Dashboard Extract'!ABT$4),"")</f>
        <v/>
      </c>
      <c r="ABU7" s="1352" t="str">
        <f ca="1">IFERROR(OFFSET(#REF!,'Dashboard Extract'!$A7,'Dashboard Extract'!ABU$4),"")</f>
        <v/>
      </c>
      <c r="ABV7" s="1352" t="str">
        <f ca="1">IFERROR(OFFSET(#REF!,'Dashboard Extract'!$A7,'Dashboard Extract'!ABV$4),"")</f>
        <v/>
      </c>
      <c r="ABW7" s="1352" t="str">
        <f ca="1">IFERROR(OFFSET(#REF!,'Dashboard Extract'!$A7,'Dashboard Extract'!ABW$4),"")</f>
        <v/>
      </c>
      <c r="ABX7" s="1352" t="str">
        <f ca="1">IFERROR(OFFSET(#REF!,'Dashboard Extract'!$A7,'Dashboard Extract'!ABX$4),"")</f>
        <v/>
      </c>
      <c r="ABY7" s="1352" t="str">
        <f ca="1">IFERROR(OFFSET(#REF!,'Dashboard Extract'!$A7,'Dashboard Extract'!ABY$4),"")</f>
        <v/>
      </c>
      <c r="ABZ7" s="1352" t="str">
        <f ca="1">IFERROR(OFFSET(#REF!,'Dashboard Extract'!$A7,'Dashboard Extract'!ABZ$4),"")</f>
        <v/>
      </c>
      <c r="ACA7" s="1352" t="str">
        <f ca="1">IFERROR(OFFSET(#REF!,'Dashboard Extract'!$A7,'Dashboard Extract'!ACA$4),"")</f>
        <v/>
      </c>
      <c r="ACB7" s="1352" t="str">
        <f ca="1">IFERROR(OFFSET(#REF!,'Dashboard Extract'!$A7,'Dashboard Extract'!ACB$4),"")</f>
        <v/>
      </c>
      <c r="ACC7" s="1352" t="str">
        <f ca="1">IFERROR(OFFSET(#REF!,'Dashboard Extract'!$A7,'Dashboard Extract'!ACC$4),"")</f>
        <v/>
      </c>
      <c r="ACD7" s="1352" t="str">
        <f ca="1">IFERROR(OFFSET(#REF!,'Dashboard Extract'!$A7,'Dashboard Extract'!ACD$4),"")</f>
        <v/>
      </c>
      <c r="ACE7" s="1352" t="str">
        <f ca="1">IFERROR(OFFSET(#REF!,'Dashboard Extract'!$A7,'Dashboard Extract'!ACE$4),"")</f>
        <v/>
      </c>
      <c r="ACF7" s="1352" t="str">
        <f ca="1">IFERROR(OFFSET(#REF!,'Dashboard Extract'!$A7,'Dashboard Extract'!ACF$4),"")</f>
        <v/>
      </c>
      <c r="ACG7" s="1352" t="str">
        <f ca="1">IFERROR(OFFSET(#REF!,'Dashboard Extract'!$A7,'Dashboard Extract'!ACG$4),"")</f>
        <v/>
      </c>
      <c r="ACH7" s="1352" t="str">
        <f ca="1">IFERROR(OFFSET(#REF!,'Dashboard Extract'!$A7,'Dashboard Extract'!ACH$4),"")</f>
        <v/>
      </c>
      <c r="ACI7" s="1352" t="str">
        <f ca="1">IFERROR(OFFSET(#REF!,'Dashboard Extract'!$A7,'Dashboard Extract'!ACI$4),"")</f>
        <v/>
      </c>
      <c r="ACJ7" s="1352" t="str">
        <f ca="1">IFERROR(OFFSET(#REF!,'Dashboard Extract'!$A7,'Dashboard Extract'!ACJ$4),"")</f>
        <v/>
      </c>
      <c r="ACK7" s="1352" t="str">
        <f ca="1">IFERROR(OFFSET(#REF!,'Dashboard Extract'!$A7,'Dashboard Extract'!ACK$4),"")</f>
        <v/>
      </c>
      <c r="ACL7" s="1352" t="str">
        <f ca="1">IFERROR(OFFSET(#REF!,'Dashboard Extract'!$A7,'Dashboard Extract'!ACL$4),"")</f>
        <v/>
      </c>
      <c r="ACM7" s="1352" t="str">
        <f ca="1">IFERROR(OFFSET(#REF!,'Dashboard Extract'!$A7,'Dashboard Extract'!ACM$4),"")</f>
        <v/>
      </c>
      <c r="ACN7" s="1352" t="str">
        <f ca="1">IFERROR(OFFSET(#REF!,'Dashboard Extract'!$A7,'Dashboard Extract'!ACN$4),"")</f>
        <v/>
      </c>
      <c r="ACO7" s="1352" t="str">
        <f ca="1">IFERROR(OFFSET(#REF!,'Dashboard Extract'!$A7,'Dashboard Extract'!ACO$4),"")</f>
        <v/>
      </c>
      <c r="ACP7" s="1352" t="str">
        <f ca="1">IFERROR(OFFSET(#REF!,'Dashboard Extract'!$A7,'Dashboard Extract'!ACP$4),"")</f>
        <v/>
      </c>
      <c r="ACQ7" s="1352" t="str">
        <f ca="1">IFERROR(OFFSET(#REF!,'Dashboard Extract'!$A7,'Dashboard Extract'!ACQ$4),"")</f>
        <v/>
      </c>
      <c r="ACR7" s="1352" t="str">
        <f ca="1">IFERROR(OFFSET(#REF!,'Dashboard Extract'!$A7,'Dashboard Extract'!ACR$4),"")</f>
        <v/>
      </c>
      <c r="ACS7" s="1352" t="str">
        <f ca="1">IFERROR(OFFSET(#REF!,'Dashboard Extract'!$A7,'Dashboard Extract'!ACS$4),"")</f>
        <v/>
      </c>
      <c r="ACT7" s="1352" t="str">
        <f ca="1">IFERROR(OFFSET(#REF!,'Dashboard Extract'!$A7,'Dashboard Extract'!ACT$4),"")</f>
        <v/>
      </c>
      <c r="ACU7" s="1352" t="str">
        <f ca="1">IFERROR(OFFSET(#REF!,'Dashboard Extract'!$A7,'Dashboard Extract'!ACU$4),"")</f>
        <v/>
      </c>
      <c r="ACV7" s="1352" t="str">
        <f ca="1">IFERROR(OFFSET(#REF!,'Dashboard Extract'!$A7,'Dashboard Extract'!ACV$4),"")</f>
        <v/>
      </c>
      <c r="ACW7" s="1352" t="str">
        <f ca="1">IFERROR(OFFSET(#REF!,'Dashboard Extract'!$A7,'Dashboard Extract'!ACW$4),"")</f>
        <v/>
      </c>
      <c r="ACX7" s="1352" t="str">
        <f ca="1">IFERROR(OFFSET(#REF!,'Dashboard Extract'!$A7,'Dashboard Extract'!ACX$4),"")</f>
        <v/>
      </c>
      <c r="ACY7" s="1352" t="str">
        <f ca="1">IFERROR(OFFSET(#REF!,'Dashboard Extract'!$A7,'Dashboard Extract'!ACY$4),"")</f>
        <v/>
      </c>
      <c r="ACZ7" s="1352" t="str">
        <f ca="1">IFERROR(OFFSET(#REF!,'Dashboard Extract'!$A7,'Dashboard Extract'!ACZ$4),"")</f>
        <v/>
      </c>
      <c r="ADA7" s="1352" t="str">
        <f ca="1">IFERROR(OFFSET(#REF!,'Dashboard Extract'!$A7,'Dashboard Extract'!ADA$4),"")</f>
        <v/>
      </c>
      <c r="ADB7" s="1352" t="str">
        <f ca="1">IFERROR(OFFSET(#REF!,'Dashboard Extract'!$A7,'Dashboard Extract'!ADB$4),"")</f>
        <v/>
      </c>
      <c r="ADC7" s="1352" t="str">
        <f ca="1">IFERROR(OFFSET(#REF!,'Dashboard Extract'!$A7,'Dashboard Extract'!ADC$4),"")</f>
        <v/>
      </c>
      <c r="ADD7" s="1352" t="str">
        <f ca="1">IFERROR(OFFSET(#REF!,'Dashboard Extract'!$A7,'Dashboard Extract'!ADD$4),"")</f>
        <v/>
      </c>
      <c r="ADE7" s="1352" t="str">
        <f ca="1">IFERROR(OFFSET(#REF!,'Dashboard Extract'!$A7,'Dashboard Extract'!ADE$4),"")</f>
        <v/>
      </c>
      <c r="ADF7" s="1352" t="str">
        <f ca="1">IFERROR(OFFSET(#REF!,'Dashboard Extract'!$A7,'Dashboard Extract'!ADF$4),"")</f>
        <v/>
      </c>
      <c r="ADG7" s="1352" t="str">
        <f ca="1">IFERROR(OFFSET(#REF!,'Dashboard Extract'!$A7,'Dashboard Extract'!ADG$4),"")</f>
        <v/>
      </c>
      <c r="ADH7" s="1352" t="str">
        <f ca="1">IFERROR(OFFSET(#REF!,'Dashboard Extract'!$A7,'Dashboard Extract'!ADH$4),"")</f>
        <v/>
      </c>
      <c r="ADI7" s="1352" t="str">
        <f ca="1">IFERROR(OFFSET(#REF!,'Dashboard Extract'!$A7,'Dashboard Extract'!ADI$4),"")</f>
        <v/>
      </c>
      <c r="ADJ7" s="1352" t="str">
        <f ca="1">IFERROR(OFFSET(#REF!,'Dashboard Extract'!$A7,'Dashboard Extract'!ADJ$4),"")</f>
        <v/>
      </c>
      <c r="ADK7" s="1352" t="str">
        <f ca="1">IFERROR(OFFSET(#REF!,'Dashboard Extract'!$A7,'Dashboard Extract'!ADK$4),"")</f>
        <v/>
      </c>
      <c r="ADL7" s="1352" t="str">
        <f ca="1">IFERROR(OFFSET(#REF!,'Dashboard Extract'!$A7,'Dashboard Extract'!ADL$4),"")</f>
        <v/>
      </c>
      <c r="ADM7" s="1352" t="str">
        <f ca="1">IFERROR(OFFSET(#REF!,'Dashboard Extract'!$A7,'Dashboard Extract'!ADM$4),"")</f>
        <v/>
      </c>
      <c r="ADN7" s="1352" t="str">
        <f ca="1">IFERROR(OFFSET(#REF!,'Dashboard Extract'!$A7,'Dashboard Extract'!ADN$4),"")</f>
        <v/>
      </c>
      <c r="ADO7" s="1352" t="str">
        <f ca="1">IFERROR(OFFSET(#REF!,'Dashboard Extract'!$A7,'Dashboard Extract'!ADO$4),"")</f>
        <v/>
      </c>
      <c r="ADP7" s="1352" t="str">
        <f ca="1">IFERROR(OFFSET(#REF!,'Dashboard Extract'!$A7,'Dashboard Extract'!ADP$4),"")</f>
        <v/>
      </c>
      <c r="ADQ7" s="1352" t="str">
        <f ca="1">IFERROR(OFFSET(#REF!,'Dashboard Extract'!$A7,'Dashboard Extract'!ADQ$4),"")</f>
        <v/>
      </c>
      <c r="ADR7" s="1352" t="str">
        <f ca="1">IFERROR(OFFSET(#REF!,'Dashboard Extract'!$A7,'Dashboard Extract'!ADR$4),"")</f>
        <v/>
      </c>
      <c r="ADS7" s="1352" t="str">
        <f ca="1">IFERROR(OFFSET(#REF!,'Dashboard Extract'!$A7,'Dashboard Extract'!ADS$4),"")</f>
        <v/>
      </c>
      <c r="ADT7" s="1352" t="str">
        <f ca="1">IFERROR(OFFSET(#REF!,'Dashboard Extract'!$A7,'Dashboard Extract'!ADT$4),"")</f>
        <v/>
      </c>
      <c r="ADU7" s="1352" t="str">
        <f ca="1">IFERROR(OFFSET(#REF!,'Dashboard Extract'!$A7,'Dashboard Extract'!ADU$4),"")</f>
        <v/>
      </c>
      <c r="ADV7" s="1352" t="str">
        <f ca="1">IFERROR(OFFSET(#REF!,'Dashboard Extract'!$A7,'Dashboard Extract'!ADV$4),"")</f>
        <v/>
      </c>
      <c r="ADW7" s="1352" t="str">
        <f ca="1">IFERROR(OFFSET(#REF!,'Dashboard Extract'!$A7,'Dashboard Extract'!ADW$4),"")</f>
        <v/>
      </c>
      <c r="ADX7" s="1352" t="str">
        <f ca="1">IFERROR(OFFSET(#REF!,'Dashboard Extract'!$A7,'Dashboard Extract'!ADX$4),"")</f>
        <v/>
      </c>
      <c r="ADY7" s="1352" t="str">
        <f ca="1">IFERROR(OFFSET(#REF!,'Dashboard Extract'!$A7,'Dashboard Extract'!ADY$4),"")</f>
        <v/>
      </c>
      <c r="ADZ7" s="1352" t="str">
        <f ca="1">IFERROR(OFFSET(#REF!,'Dashboard Extract'!$A7,'Dashboard Extract'!ADZ$4),"")</f>
        <v/>
      </c>
      <c r="AEA7" s="1352" t="str">
        <f ca="1">IFERROR(OFFSET(#REF!,'Dashboard Extract'!$A7,'Dashboard Extract'!AEA$4),"")</f>
        <v/>
      </c>
      <c r="AEB7" s="1352" t="str">
        <f ca="1">IFERROR(OFFSET(#REF!,'Dashboard Extract'!$A7,'Dashboard Extract'!AEB$4),"")</f>
        <v/>
      </c>
      <c r="AEC7" s="1352" t="str">
        <f ca="1">IFERROR(OFFSET(#REF!,'Dashboard Extract'!$A7,'Dashboard Extract'!AEC$4),"")</f>
        <v/>
      </c>
      <c r="AED7" s="1352" t="str">
        <f ca="1">IFERROR(OFFSET(#REF!,'Dashboard Extract'!$A7,'Dashboard Extract'!AED$4),"")</f>
        <v/>
      </c>
      <c r="AEE7" s="1352" t="str">
        <f ca="1">IFERROR(OFFSET(#REF!,'Dashboard Extract'!$A7,'Dashboard Extract'!AEE$4),"")</f>
        <v/>
      </c>
      <c r="AEF7" s="1352" t="str">
        <f ca="1">IFERROR(OFFSET(#REF!,'Dashboard Extract'!$A7,'Dashboard Extract'!AEF$4),"")</f>
        <v/>
      </c>
      <c r="AEG7" s="1352" t="str">
        <f ca="1">IFERROR(OFFSET(#REF!,'Dashboard Extract'!$A7,'Dashboard Extract'!AEG$4),"")</f>
        <v/>
      </c>
      <c r="AEH7" s="1352" t="str">
        <f ca="1">IFERROR(OFFSET(#REF!,'Dashboard Extract'!$A7,'Dashboard Extract'!AEH$4),"")</f>
        <v/>
      </c>
      <c r="AEI7" s="1352" t="str">
        <f ca="1">IFERROR(OFFSET(#REF!,'Dashboard Extract'!$A7,'Dashboard Extract'!AEI$4),"")</f>
        <v/>
      </c>
      <c r="AEJ7" s="1352" t="str">
        <f ca="1">IFERROR(OFFSET(#REF!,'Dashboard Extract'!$A7,'Dashboard Extract'!AEJ$4),"")</f>
        <v/>
      </c>
      <c r="AEK7" s="1352" t="str">
        <f ca="1">IFERROR(OFFSET(#REF!,'Dashboard Extract'!$A7,'Dashboard Extract'!AEK$4),"")</f>
        <v/>
      </c>
      <c r="AEL7" s="1352" t="str">
        <f ca="1">IFERROR(OFFSET(#REF!,'Dashboard Extract'!$A7,'Dashboard Extract'!AEL$4),"")</f>
        <v/>
      </c>
      <c r="AEM7" s="1352" t="str">
        <f ca="1">IFERROR(OFFSET(#REF!,'Dashboard Extract'!$A7,'Dashboard Extract'!AEM$4),"")</f>
        <v/>
      </c>
      <c r="AEN7" s="1352" t="str">
        <f ca="1">IFERROR(OFFSET(#REF!,'Dashboard Extract'!$A7,'Dashboard Extract'!AEN$4),"")</f>
        <v/>
      </c>
      <c r="AEO7" s="1352" t="str">
        <f ca="1">IFERROR(OFFSET(#REF!,'Dashboard Extract'!$A7,'Dashboard Extract'!AEO$4),"")</f>
        <v/>
      </c>
      <c r="AEP7" s="1352" t="str">
        <f ca="1">IFERROR(OFFSET(#REF!,'Dashboard Extract'!$A7,'Dashboard Extract'!AEP$4),"")</f>
        <v/>
      </c>
      <c r="AEQ7" s="1352" t="str">
        <f ca="1">IFERROR(OFFSET(#REF!,'Dashboard Extract'!$A7,'Dashboard Extract'!AEQ$4),"")</f>
        <v/>
      </c>
      <c r="AER7" s="1352" t="str">
        <f ca="1">IFERROR(OFFSET(#REF!,'Dashboard Extract'!$A7,'Dashboard Extract'!AER$4),"")</f>
        <v/>
      </c>
      <c r="AES7" s="1352" t="str">
        <f ca="1">IFERROR(OFFSET(#REF!,'Dashboard Extract'!$A7,'Dashboard Extract'!AES$4),"")</f>
        <v/>
      </c>
      <c r="AET7" s="1352" t="str">
        <f ca="1">IFERROR(OFFSET(#REF!,'Dashboard Extract'!$A7,'Dashboard Extract'!AET$4),"")</f>
        <v/>
      </c>
      <c r="AEU7" s="1352" t="str">
        <f ca="1">IFERROR(OFFSET(#REF!,'Dashboard Extract'!$A7,'Dashboard Extract'!AEU$4),"")</f>
        <v/>
      </c>
      <c r="AEV7" s="1352" t="str">
        <f ca="1">IFERROR(OFFSET(#REF!,'Dashboard Extract'!$A7,'Dashboard Extract'!AEV$4),"")</f>
        <v/>
      </c>
      <c r="AEW7" s="1352" t="str">
        <f ca="1">IFERROR(OFFSET(#REF!,'Dashboard Extract'!$A7,'Dashboard Extract'!AEW$4),"")</f>
        <v/>
      </c>
      <c r="AEX7" s="1352" t="str">
        <f ca="1">IFERROR(OFFSET(#REF!,'Dashboard Extract'!$A7,'Dashboard Extract'!AEX$4),"")</f>
        <v/>
      </c>
      <c r="AEY7" s="1352" t="str">
        <f ca="1">IFERROR(OFFSET(#REF!,'Dashboard Extract'!$A7,'Dashboard Extract'!AEY$4),"")</f>
        <v/>
      </c>
      <c r="AEZ7" s="1352" t="str">
        <f ca="1">IFERROR(OFFSET(#REF!,'Dashboard Extract'!$A7,'Dashboard Extract'!AEZ$4),"")</f>
        <v/>
      </c>
      <c r="AFA7" s="1352" t="str">
        <f ca="1">IFERROR(OFFSET(#REF!,'Dashboard Extract'!$A7,'Dashboard Extract'!AFA$4),"")</f>
        <v/>
      </c>
      <c r="AFB7" s="1352" t="str">
        <f ca="1">IFERROR(OFFSET(#REF!,'Dashboard Extract'!$A7,'Dashboard Extract'!AFB$4),"")</f>
        <v/>
      </c>
      <c r="AFC7" s="1352" t="str">
        <f ca="1">IFERROR(OFFSET(#REF!,'Dashboard Extract'!$A7,'Dashboard Extract'!AFC$4),"")</f>
        <v/>
      </c>
      <c r="AFD7" s="1352" t="str">
        <f ca="1">IFERROR(OFFSET(#REF!,'Dashboard Extract'!$A7,'Dashboard Extract'!AFD$4),"")</f>
        <v/>
      </c>
      <c r="AFE7" s="1352" t="str">
        <f ca="1">IFERROR(OFFSET(#REF!,'Dashboard Extract'!$A7,'Dashboard Extract'!AFE$4),"")</f>
        <v/>
      </c>
      <c r="AFF7" s="1352" t="str">
        <f ca="1">IFERROR(OFFSET(#REF!,'Dashboard Extract'!$A7,'Dashboard Extract'!AFF$4),"")</f>
        <v/>
      </c>
      <c r="AFG7" s="1352" t="str">
        <f ca="1">IFERROR(OFFSET(#REF!,'Dashboard Extract'!$A7,'Dashboard Extract'!AFG$4),"")</f>
        <v/>
      </c>
      <c r="AFH7" s="1352" t="str">
        <f ca="1">IFERROR(OFFSET(#REF!,'Dashboard Extract'!$A7,'Dashboard Extract'!AFH$4),"")</f>
        <v/>
      </c>
      <c r="AFI7" s="1352" t="str">
        <f ca="1">IFERROR(OFFSET(#REF!,'Dashboard Extract'!$A7,'Dashboard Extract'!AFI$4),"")</f>
        <v/>
      </c>
      <c r="AFJ7" s="1352" t="str">
        <f ca="1">IFERROR(OFFSET(#REF!,'Dashboard Extract'!$A7,'Dashboard Extract'!AFJ$4),"")</f>
        <v/>
      </c>
      <c r="AFK7" s="1352" t="str">
        <f ca="1">IFERROR(OFFSET(#REF!,'Dashboard Extract'!$A7,'Dashboard Extract'!AFK$4),"")</f>
        <v/>
      </c>
      <c r="AFL7" s="1352" t="str">
        <f ca="1">IFERROR(OFFSET(#REF!,'Dashboard Extract'!$A7,'Dashboard Extract'!AFL$4),"")</f>
        <v/>
      </c>
      <c r="AFM7" s="1352" t="str">
        <f ca="1">IFERROR(OFFSET(#REF!,'Dashboard Extract'!$A7,'Dashboard Extract'!AFM$4),"")</f>
        <v/>
      </c>
      <c r="AFN7" s="1352" t="str">
        <f ca="1">IFERROR(OFFSET(#REF!,'Dashboard Extract'!$A7,'Dashboard Extract'!AFN$4),"")</f>
        <v/>
      </c>
      <c r="AFO7" s="1352" t="str">
        <f ca="1">IFERROR(OFFSET(#REF!,'Dashboard Extract'!$A7,'Dashboard Extract'!AFO$4),"")</f>
        <v/>
      </c>
      <c r="AFP7" s="1352" t="str">
        <f ca="1">IFERROR(OFFSET(#REF!,'Dashboard Extract'!$A7,'Dashboard Extract'!AFP$4),"")</f>
        <v/>
      </c>
      <c r="AFQ7" s="1352" t="str">
        <f ca="1">IFERROR(OFFSET(#REF!,'Dashboard Extract'!$A7,'Dashboard Extract'!AFQ$4),"")</f>
        <v/>
      </c>
      <c r="AFR7" s="1352" t="str">
        <f ca="1">IFERROR(OFFSET(#REF!,'Dashboard Extract'!$A7,'Dashboard Extract'!AFR$4),"")</f>
        <v/>
      </c>
      <c r="AFS7" s="1352" t="str">
        <f ca="1">IFERROR(OFFSET(#REF!,'Dashboard Extract'!$A7,'Dashboard Extract'!AFS$4),"")</f>
        <v/>
      </c>
      <c r="AFT7" s="1352" t="str">
        <f ca="1">IFERROR(OFFSET(#REF!,'Dashboard Extract'!$A7,'Dashboard Extract'!AFT$4),"")</f>
        <v/>
      </c>
      <c r="AFU7" s="1352" t="str">
        <f ca="1">IFERROR(OFFSET(#REF!,'Dashboard Extract'!$A7,'Dashboard Extract'!AFU$4),"")</f>
        <v/>
      </c>
      <c r="AFV7" s="1352" t="str">
        <f ca="1">IFERROR(OFFSET(#REF!,'Dashboard Extract'!$A7,'Dashboard Extract'!AFV$4),"")</f>
        <v/>
      </c>
      <c r="AFW7" s="1352" t="str">
        <f ca="1">IFERROR(OFFSET(#REF!,'Dashboard Extract'!$A7,'Dashboard Extract'!AFW$4),"")</f>
        <v/>
      </c>
      <c r="AFX7" s="1352" t="str">
        <f ca="1">IFERROR(OFFSET(#REF!,'Dashboard Extract'!$A7,'Dashboard Extract'!AFX$4),"")</f>
        <v/>
      </c>
      <c r="AFY7" s="1352" t="str">
        <f ca="1">IFERROR(OFFSET(#REF!,'Dashboard Extract'!$A7,'Dashboard Extract'!AFY$4),"")</f>
        <v/>
      </c>
      <c r="AFZ7" s="1352" t="str">
        <f ca="1">IFERROR(OFFSET(#REF!,'Dashboard Extract'!$A7,'Dashboard Extract'!AFZ$4),"")</f>
        <v/>
      </c>
      <c r="AGA7" s="1352" t="str">
        <f ca="1">IFERROR(OFFSET(#REF!,'Dashboard Extract'!$A7,'Dashboard Extract'!AGA$4),"")</f>
        <v/>
      </c>
      <c r="AGB7" s="1352" t="str">
        <f ca="1">IFERROR(OFFSET(#REF!,'Dashboard Extract'!$A7,'Dashboard Extract'!AGB$4),"")</f>
        <v/>
      </c>
      <c r="AGC7" s="1352" t="str">
        <f ca="1">IFERROR(OFFSET(#REF!,'Dashboard Extract'!$A7,'Dashboard Extract'!AGC$4),"")</f>
        <v/>
      </c>
      <c r="AGD7" s="1352" t="str">
        <f ca="1">IFERROR(OFFSET(#REF!,'Dashboard Extract'!$A7,'Dashboard Extract'!AGD$4),"")</f>
        <v/>
      </c>
      <c r="AGE7" s="1352" t="str">
        <f ca="1">IFERROR(OFFSET(#REF!,'Dashboard Extract'!$A7,'Dashboard Extract'!AGE$4),"")</f>
        <v/>
      </c>
      <c r="AGF7" s="1352" t="str">
        <f ca="1">IFERROR(OFFSET(#REF!,'Dashboard Extract'!$A7,'Dashboard Extract'!AGF$4),"")</f>
        <v/>
      </c>
      <c r="AGG7" s="1352" t="str">
        <f ca="1">IFERROR(OFFSET(#REF!,'Dashboard Extract'!$A7,'Dashboard Extract'!AGG$4),"")</f>
        <v/>
      </c>
      <c r="AGH7" s="1352" t="str">
        <f ca="1">IFERROR(OFFSET(#REF!,'Dashboard Extract'!$A7,'Dashboard Extract'!AGH$4),"")</f>
        <v/>
      </c>
      <c r="AGI7" s="1352" t="str">
        <f ca="1">IFERROR(OFFSET(#REF!,'Dashboard Extract'!$A7,'Dashboard Extract'!AGI$4),"")</f>
        <v/>
      </c>
      <c r="AGJ7" s="1352" t="str">
        <f ca="1">IFERROR(OFFSET(#REF!,'Dashboard Extract'!$A7,'Dashboard Extract'!AGJ$4),"")</f>
        <v/>
      </c>
      <c r="AGK7" s="1352" t="str">
        <f ca="1">IFERROR(OFFSET(#REF!,'Dashboard Extract'!$A7,'Dashboard Extract'!AGK$4),"")</f>
        <v/>
      </c>
      <c r="AGL7" s="1352" t="str">
        <f ca="1">IFERROR(OFFSET(#REF!,'Dashboard Extract'!$A7,'Dashboard Extract'!AGL$4),"")</f>
        <v/>
      </c>
      <c r="AGM7" s="1352" t="str">
        <f ca="1">IFERROR(OFFSET(#REF!,'Dashboard Extract'!$A7,'Dashboard Extract'!AGM$4),"")</f>
        <v/>
      </c>
      <c r="AGN7" s="1352" t="str">
        <f ca="1">IFERROR(OFFSET(#REF!,'Dashboard Extract'!$A7,'Dashboard Extract'!AGN$4),"")</f>
        <v/>
      </c>
      <c r="AGO7" s="1352" t="str">
        <f ca="1">IFERROR(OFFSET(#REF!,'Dashboard Extract'!$A7,'Dashboard Extract'!AGO$4),"")</f>
        <v/>
      </c>
      <c r="AGP7" s="1352" t="str">
        <f ca="1">IFERROR(OFFSET(#REF!,'Dashboard Extract'!$A7,'Dashboard Extract'!AGP$4),"")</f>
        <v/>
      </c>
      <c r="AGQ7" s="1352" t="str">
        <f ca="1">IFERROR(OFFSET(#REF!,'Dashboard Extract'!$A7,'Dashboard Extract'!AGQ$4),"")</f>
        <v/>
      </c>
      <c r="AGR7" s="1352" t="str">
        <f ca="1">IFERROR(OFFSET(#REF!,'Dashboard Extract'!$A7,'Dashboard Extract'!AGR$4),"")</f>
        <v/>
      </c>
      <c r="AGS7" s="1352" t="str">
        <f ca="1">IFERROR(OFFSET(#REF!,'Dashboard Extract'!$A7,'Dashboard Extract'!AGS$4),"")</f>
        <v/>
      </c>
      <c r="AGT7" s="1352" t="str">
        <f ca="1">IFERROR(OFFSET(#REF!,'Dashboard Extract'!$A7,'Dashboard Extract'!AGT$4),"")</f>
        <v/>
      </c>
      <c r="AGU7" s="1352" t="str">
        <f ca="1">IFERROR(OFFSET(#REF!,'Dashboard Extract'!$A7,'Dashboard Extract'!AGU$4),"")</f>
        <v/>
      </c>
      <c r="AGV7" s="1352" t="str">
        <f ca="1">IFERROR(OFFSET(#REF!,'Dashboard Extract'!$A7,'Dashboard Extract'!AGV$4),"")</f>
        <v/>
      </c>
      <c r="AGW7" s="1352" t="str">
        <f ca="1">IFERROR(OFFSET(#REF!,'Dashboard Extract'!$A7,'Dashboard Extract'!AGW$4),"")</f>
        <v/>
      </c>
      <c r="AGX7" s="1352" t="str">
        <f ca="1">IFERROR(OFFSET(#REF!,'Dashboard Extract'!$A7,'Dashboard Extract'!AGX$4),"")</f>
        <v/>
      </c>
      <c r="AGY7" s="1352" t="str">
        <f ca="1">IFERROR(OFFSET(#REF!,'Dashboard Extract'!$A7,'Dashboard Extract'!AGY$4),"")</f>
        <v/>
      </c>
      <c r="AGZ7" s="1352" t="str">
        <f ca="1">IFERROR(OFFSET(#REF!,'Dashboard Extract'!$A7,'Dashboard Extract'!AGZ$4),"")</f>
        <v/>
      </c>
      <c r="AHA7" s="1352" t="str">
        <f ca="1">IFERROR(OFFSET(#REF!,'Dashboard Extract'!$A7,'Dashboard Extract'!AHA$4),"")</f>
        <v/>
      </c>
      <c r="AHB7" s="1352" t="str">
        <f ca="1">IFERROR(OFFSET(#REF!,'Dashboard Extract'!$A7,'Dashboard Extract'!AHB$4),"")</f>
        <v/>
      </c>
      <c r="AHC7" s="1352" t="str">
        <f ca="1">IFERROR(OFFSET(#REF!,'Dashboard Extract'!$A7,'Dashboard Extract'!AHC$4),"")</f>
        <v/>
      </c>
      <c r="AHD7" s="1352" t="str">
        <f ca="1">IFERROR(OFFSET(#REF!,'Dashboard Extract'!$A7,'Dashboard Extract'!AHD$4),"")</f>
        <v/>
      </c>
      <c r="AHE7" s="1352" t="str">
        <f ca="1">IFERROR(OFFSET(#REF!,'Dashboard Extract'!$A7,'Dashboard Extract'!AHE$4),"")</f>
        <v/>
      </c>
      <c r="AHF7" s="1352" t="str">
        <f ca="1">IFERROR(OFFSET(#REF!,'Dashboard Extract'!$A7,'Dashboard Extract'!AHF$4),"")</f>
        <v/>
      </c>
      <c r="AHG7" s="1352" t="str">
        <f ca="1">IFERROR(OFFSET(#REF!,'Dashboard Extract'!$A7,'Dashboard Extract'!AHG$4),"")</f>
        <v/>
      </c>
      <c r="AHH7" s="1352" t="str">
        <f ca="1">IFERROR(OFFSET(#REF!,'Dashboard Extract'!$A7,'Dashboard Extract'!AHH$4),"")</f>
        <v/>
      </c>
      <c r="AHI7" s="1352" t="str">
        <f ca="1">IFERROR(OFFSET(#REF!,'Dashboard Extract'!$A7,'Dashboard Extract'!AHI$4),"")</f>
        <v/>
      </c>
      <c r="AHJ7" s="1352" t="str">
        <f ca="1">IFERROR(OFFSET(#REF!,'Dashboard Extract'!$A7,'Dashboard Extract'!AHJ$4),"")</f>
        <v/>
      </c>
      <c r="AHK7" s="1352" t="str">
        <f ca="1">IFERROR(OFFSET(#REF!,'Dashboard Extract'!$A7,'Dashboard Extract'!AHK$4),"")</f>
        <v/>
      </c>
      <c r="AHL7" s="1352" t="str">
        <f ca="1">IFERROR(OFFSET(#REF!,'Dashboard Extract'!$A7,'Dashboard Extract'!AHL$4),"")</f>
        <v/>
      </c>
      <c r="AHM7" s="1352" t="str">
        <f ca="1">IFERROR(OFFSET(#REF!,'Dashboard Extract'!$A7,'Dashboard Extract'!AHM$4),"")</f>
        <v/>
      </c>
      <c r="AHN7" s="1352" t="str">
        <f ca="1">IFERROR(OFFSET(#REF!,'Dashboard Extract'!$A7,'Dashboard Extract'!AHN$4),"")</f>
        <v/>
      </c>
      <c r="AHO7" s="1352" t="str">
        <f ca="1">IFERROR(OFFSET(#REF!,'Dashboard Extract'!$A7,'Dashboard Extract'!AHO$4),"")</f>
        <v/>
      </c>
      <c r="AHP7" s="1352" t="str">
        <f ca="1">IFERROR(OFFSET(#REF!,'Dashboard Extract'!$A7,'Dashboard Extract'!AHP$4),"")</f>
        <v/>
      </c>
      <c r="AHQ7" s="1352" t="str">
        <f ca="1">IFERROR(OFFSET(#REF!,'Dashboard Extract'!$A7,'Dashboard Extract'!AHQ$4),"")</f>
        <v/>
      </c>
      <c r="AHR7" s="1352" t="str">
        <f ca="1">IFERROR(OFFSET(#REF!,'Dashboard Extract'!$A7,'Dashboard Extract'!AHR$4),"")</f>
        <v/>
      </c>
      <c r="AHS7" s="1352" t="str">
        <f ca="1">IFERROR(OFFSET(#REF!,'Dashboard Extract'!$A7,'Dashboard Extract'!AHS$4),"")</f>
        <v/>
      </c>
      <c r="AHT7" s="1352" t="str">
        <f ca="1">IFERROR(OFFSET(#REF!,'Dashboard Extract'!$A7,'Dashboard Extract'!AHT$4),"")</f>
        <v/>
      </c>
      <c r="AHU7" s="1352" t="str">
        <f ca="1">IFERROR(OFFSET(#REF!,'Dashboard Extract'!$A7,'Dashboard Extract'!AHU$4),"")</f>
        <v/>
      </c>
      <c r="AHV7" s="1352" t="str">
        <f ca="1">IFERROR(OFFSET(#REF!,'Dashboard Extract'!$A7,'Dashboard Extract'!AHV$4),"")</f>
        <v/>
      </c>
      <c r="AHW7" s="1352" t="str">
        <f ca="1">IFERROR(OFFSET(#REF!,'Dashboard Extract'!$A7,'Dashboard Extract'!AHW$4),"")</f>
        <v/>
      </c>
      <c r="AHX7" s="1352" t="str">
        <f ca="1">IFERROR(OFFSET(#REF!,'Dashboard Extract'!$A7,'Dashboard Extract'!AHX$4),"")</f>
        <v/>
      </c>
      <c r="AHY7" s="1352" t="str">
        <f ca="1">IFERROR(OFFSET(#REF!,'Dashboard Extract'!$A7,'Dashboard Extract'!AHY$4),"")</f>
        <v/>
      </c>
      <c r="AHZ7" s="1352" t="str">
        <f ca="1">IFERROR(OFFSET(#REF!,'Dashboard Extract'!$A7,'Dashboard Extract'!AHZ$4),"")</f>
        <v/>
      </c>
      <c r="AIA7" s="1352" t="str">
        <f ca="1">IFERROR(OFFSET(#REF!,'Dashboard Extract'!$A7,'Dashboard Extract'!AIA$4),"")</f>
        <v/>
      </c>
      <c r="AIB7" s="1352" t="str">
        <f ca="1">IFERROR(OFFSET(#REF!,'Dashboard Extract'!$A7,'Dashboard Extract'!AIB$4),"")</f>
        <v/>
      </c>
      <c r="AIC7" s="1352" t="str">
        <f ca="1">IFERROR(OFFSET(#REF!,'Dashboard Extract'!$A7,'Dashboard Extract'!AIC$4),"")</f>
        <v/>
      </c>
      <c r="AID7" s="1352" t="str">
        <f ca="1">IFERROR(OFFSET(#REF!,'Dashboard Extract'!$A7,'Dashboard Extract'!AID$4),"")</f>
        <v/>
      </c>
      <c r="AIE7" s="1352" t="str">
        <f ca="1">IFERROR(OFFSET(#REF!,'Dashboard Extract'!$A7,'Dashboard Extract'!AIE$4),"")</f>
        <v/>
      </c>
      <c r="AIF7" s="1352" t="str">
        <f ca="1">IFERROR(OFFSET(#REF!,'Dashboard Extract'!$A7,'Dashboard Extract'!AIF$4),"")</f>
        <v/>
      </c>
      <c r="AIG7" s="1352" t="str">
        <f ca="1">IFERROR(OFFSET(#REF!,'Dashboard Extract'!$A7,'Dashboard Extract'!AIG$4),"")</f>
        <v/>
      </c>
      <c r="AIH7" s="1352" t="str">
        <f ca="1">IFERROR(OFFSET(#REF!,'Dashboard Extract'!$A7,'Dashboard Extract'!AIH$4),"")</f>
        <v/>
      </c>
      <c r="AII7" s="1352" t="str">
        <f ca="1">IFERROR(OFFSET(#REF!,'Dashboard Extract'!$A7,'Dashboard Extract'!AII$4),"")</f>
        <v/>
      </c>
      <c r="AIJ7" s="1352" t="str">
        <f ca="1">IFERROR(OFFSET(#REF!,'Dashboard Extract'!$A7,'Dashboard Extract'!AIJ$4),"")</f>
        <v/>
      </c>
      <c r="AIK7" s="1352" t="str">
        <f ca="1">IFERROR(OFFSET(#REF!,'Dashboard Extract'!$A7,'Dashboard Extract'!AIK$4),"")</f>
        <v/>
      </c>
      <c r="AIL7" s="1352" t="str">
        <f ca="1">IFERROR(OFFSET(#REF!,'Dashboard Extract'!$A7,'Dashboard Extract'!AIL$4),"")</f>
        <v/>
      </c>
      <c r="AIM7" s="1352" t="str">
        <f ca="1">IFERROR(OFFSET(#REF!,'Dashboard Extract'!$A7,'Dashboard Extract'!AIM$4),"")</f>
        <v/>
      </c>
      <c r="AIN7" s="1352" t="str">
        <f ca="1">IFERROR(OFFSET(#REF!,'Dashboard Extract'!$A7,'Dashboard Extract'!AIN$4),"")</f>
        <v/>
      </c>
      <c r="AIO7" s="1352" t="str">
        <f ca="1">IFERROR(OFFSET(#REF!,'Dashboard Extract'!$A7,'Dashboard Extract'!AIO$4),"")</f>
        <v/>
      </c>
      <c r="AIP7" s="1352" t="str">
        <f ca="1">IFERROR(OFFSET(#REF!,'Dashboard Extract'!$A7,'Dashboard Extract'!AIP$4),"")</f>
        <v/>
      </c>
      <c r="AIQ7" s="1352" t="str">
        <f ca="1">IFERROR(OFFSET(#REF!,'Dashboard Extract'!$A7,'Dashboard Extract'!AIQ$4),"")</f>
        <v/>
      </c>
      <c r="AIR7" s="1352" t="str">
        <f ca="1">IFERROR(OFFSET(#REF!,'Dashboard Extract'!$A7,'Dashboard Extract'!AIR$4),"")</f>
        <v/>
      </c>
      <c r="AIS7" s="1352" t="str">
        <f ca="1">IFERROR(OFFSET(#REF!,'Dashboard Extract'!$A7,'Dashboard Extract'!AIS$4),"")</f>
        <v/>
      </c>
      <c r="AIT7" s="1352" t="str">
        <f ca="1">IFERROR(OFFSET(#REF!,'Dashboard Extract'!$A7,'Dashboard Extract'!AIT$4),"")</f>
        <v/>
      </c>
      <c r="AIU7" s="1352" t="str">
        <f ca="1">IFERROR(OFFSET(#REF!,'Dashboard Extract'!$A7,'Dashboard Extract'!AIU$4),"")</f>
        <v/>
      </c>
      <c r="AIV7" s="1352" t="str">
        <f ca="1">IFERROR(OFFSET(#REF!,'Dashboard Extract'!$A7,'Dashboard Extract'!AIV$4),"")</f>
        <v/>
      </c>
      <c r="AIW7" s="1352" t="str">
        <f ca="1">IFERROR(OFFSET(#REF!,'Dashboard Extract'!$A7,'Dashboard Extract'!AIW$4),"")</f>
        <v/>
      </c>
      <c r="AIX7" s="1352" t="str">
        <f ca="1">IFERROR(OFFSET(#REF!,'Dashboard Extract'!$A7,'Dashboard Extract'!AIX$4),"")</f>
        <v/>
      </c>
      <c r="AIY7" s="1352" t="str">
        <f ca="1">IFERROR(OFFSET(#REF!,'Dashboard Extract'!$A7,'Dashboard Extract'!AIY$4),"")</f>
        <v/>
      </c>
      <c r="AIZ7" s="1352" t="str">
        <f ca="1">IFERROR(OFFSET(#REF!,'Dashboard Extract'!$A7,'Dashboard Extract'!AIZ$4),"")</f>
        <v/>
      </c>
      <c r="AJA7" s="1352" t="str">
        <f ca="1">IFERROR(OFFSET(#REF!,'Dashboard Extract'!$A7,'Dashboard Extract'!AJA$4),"")</f>
        <v/>
      </c>
      <c r="AJB7" s="1352" t="str">
        <f ca="1">IFERROR(OFFSET(#REF!,'Dashboard Extract'!$A7,'Dashboard Extract'!AJB$4),"")</f>
        <v/>
      </c>
      <c r="AJC7" s="1352" t="str">
        <f ca="1">IFERROR(OFFSET(#REF!,'Dashboard Extract'!$A7,'Dashboard Extract'!AJC$4),"")</f>
        <v/>
      </c>
      <c r="AJD7" s="1352" t="str">
        <f ca="1">IFERROR(OFFSET(#REF!,'Dashboard Extract'!$A7,'Dashboard Extract'!AJD$4),"")</f>
        <v/>
      </c>
      <c r="AJE7" s="1352" t="str">
        <f ca="1">IFERROR(OFFSET(#REF!,'Dashboard Extract'!$A7,'Dashboard Extract'!AJE$4),"")</f>
        <v/>
      </c>
      <c r="AJF7" s="1352" t="str">
        <f ca="1">IFERROR(OFFSET(#REF!,'Dashboard Extract'!$A7,'Dashboard Extract'!AJF$4),"")</f>
        <v/>
      </c>
      <c r="AJG7" s="1352" t="str">
        <f ca="1">IFERROR(OFFSET(#REF!,'Dashboard Extract'!$A7,'Dashboard Extract'!AJG$4),"")</f>
        <v/>
      </c>
      <c r="AJH7" s="1352" t="str">
        <f ca="1">IFERROR(OFFSET(#REF!,'Dashboard Extract'!$A7,'Dashboard Extract'!AJH$4),"")</f>
        <v/>
      </c>
      <c r="AJI7" s="1352" t="str">
        <f ca="1">IFERROR(OFFSET(#REF!,'Dashboard Extract'!$A7,'Dashboard Extract'!AJI$4),"")</f>
        <v/>
      </c>
      <c r="AJJ7" s="1352" t="str">
        <f ca="1">IFERROR(OFFSET(#REF!,'Dashboard Extract'!$A7,'Dashboard Extract'!AJJ$4),"")</f>
        <v/>
      </c>
      <c r="AJK7" s="1352" t="str">
        <f ca="1">IFERROR(OFFSET(#REF!,'Dashboard Extract'!$A7,'Dashboard Extract'!AJK$4),"")</f>
        <v/>
      </c>
      <c r="AJL7" s="1352" t="str">
        <f ca="1">IFERROR(OFFSET(#REF!,'Dashboard Extract'!$A7,'Dashboard Extract'!AJL$4),"")</f>
        <v/>
      </c>
      <c r="AJM7" s="1352" t="str">
        <f ca="1">IFERROR(OFFSET(#REF!,'Dashboard Extract'!$A7,'Dashboard Extract'!AJM$4),"")</f>
        <v/>
      </c>
      <c r="AJN7" s="1352" t="str">
        <f ca="1">IFERROR(OFFSET(#REF!,'Dashboard Extract'!$A7,'Dashboard Extract'!AJN$4),"")</f>
        <v/>
      </c>
      <c r="AJO7" s="1352" t="str">
        <f ca="1">IFERROR(OFFSET(#REF!,'Dashboard Extract'!$A7,'Dashboard Extract'!AJO$4),"")</f>
        <v/>
      </c>
      <c r="AJP7" s="1352" t="str">
        <f ca="1">IFERROR(OFFSET(#REF!,'Dashboard Extract'!$A7,'Dashboard Extract'!AJP$4),"")</f>
        <v/>
      </c>
      <c r="AJQ7" s="1352" t="str">
        <f ca="1">IFERROR(OFFSET(#REF!,'Dashboard Extract'!$A7,'Dashboard Extract'!AJQ$4),"")</f>
        <v/>
      </c>
      <c r="AJR7" s="1352" t="str">
        <f ca="1">IFERROR(OFFSET(#REF!,'Dashboard Extract'!$A7,'Dashboard Extract'!AJR$4),"")</f>
        <v/>
      </c>
      <c r="AJS7" s="1352" t="str">
        <f ca="1">IFERROR(OFFSET(#REF!,'Dashboard Extract'!$A7,'Dashboard Extract'!AJS$4),"")</f>
        <v/>
      </c>
      <c r="AJT7" s="1352" t="str">
        <f ca="1">IFERROR(OFFSET(#REF!,'Dashboard Extract'!$A7,'Dashboard Extract'!AJT$4),"")</f>
        <v/>
      </c>
      <c r="AJU7" s="1352" t="str">
        <f ca="1">IFERROR(OFFSET(#REF!,'Dashboard Extract'!$A7,'Dashboard Extract'!AJU$4),"")</f>
        <v/>
      </c>
      <c r="AJV7" s="1352" t="str">
        <f ca="1">IFERROR(OFFSET(#REF!,'Dashboard Extract'!$A7,'Dashboard Extract'!AJV$4),"")</f>
        <v/>
      </c>
      <c r="AJW7" s="1352" t="str">
        <f ca="1">IFERROR(OFFSET(#REF!,'Dashboard Extract'!$A7,'Dashboard Extract'!AJW$4),"")</f>
        <v/>
      </c>
      <c r="AJX7" s="1352" t="str">
        <f ca="1">IFERROR(OFFSET(#REF!,'Dashboard Extract'!$A7,'Dashboard Extract'!AJX$4),"")</f>
        <v/>
      </c>
      <c r="AJY7" s="1352" t="str">
        <f ca="1">IFERROR(OFFSET(#REF!,'Dashboard Extract'!$A7,'Dashboard Extract'!AJY$4),"")</f>
        <v/>
      </c>
      <c r="AJZ7" s="1352" t="str">
        <f ca="1">IFERROR(OFFSET(#REF!,'Dashboard Extract'!$A7,'Dashboard Extract'!AJZ$4),"")</f>
        <v/>
      </c>
      <c r="AKA7" s="1352" t="str">
        <f ca="1">IFERROR(OFFSET(#REF!,'Dashboard Extract'!$A7,'Dashboard Extract'!AKA$4),"")</f>
        <v/>
      </c>
      <c r="AKB7" s="1352" t="str">
        <f ca="1">IFERROR(OFFSET(#REF!,'Dashboard Extract'!$A7,'Dashboard Extract'!AKB$4),"")</f>
        <v/>
      </c>
      <c r="AKC7" s="1352" t="str">
        <f ca="1">IFERROR(OFFSET(#REF!,'Dashboard Extract'!$A7,'Dashboard Extract'!AKC$4),"")</f>
        <v/>
      </c>
      <c r="AKD7" s="1352" t="str">
        <f ca="1">IFERROR(OFFSET(#REF!,'Dashboard Extract'!$A7,'Dashboard Extract'!AKD$4),"")</f>
        <v/>
      </c>
      <c r="AKE7" s="1352" t="str">
        <f ca="1">IFERROR(OFFSET(#REF!,'Dashboard Extract'!$A7,'Dashboard Extract'!AKE$4),"")</f>
        <v/>
      </c>
      <c r="AKF7" s="1352" t="str">
        <f ca="1">IFERROR(OFFSET(#REF!,'Dashboard Extract'!$A7,'Dashboard Extract'!AKF$4),"")</f>
        <v/>
      </c>
      <c r="AKG7" s="1352" t="str">
        <f ca="1">IFERROR(OFFSET(#REF!,'Dashboard Extract'!$A7,'Dashboard Extract'!AKG$4),"")</f>
        <v/>
      </c>
      <c r="AKH7" s="1352" t="str">
        <f ca="1">IFERROR(OFFSET(#REF!,'Dashboard Extract'!$A7,'Dashboard Extract'!AKH$4),"")</f>
        <v/>
      </c>
      <c r="AKI7" s="1352" t="str">
        <f ca="1">IFERROR(OFFSET(#REF!,'Dashboard Extract'!$A7,'Dashboard Extract'!AKI$4),"")</f>
        <v/>
      </c>
      <c r="AKJ7" s="1352" t="str">
        <f ca="1">IFERROR(OFFSET(#REF!,'Dashboard Extract'!$A7,'Dashboard Extract'!AKJ$4),"")</f>
        <v/>
      </c>
      <c r="AKK7" s="1352" t="str">
        <f ca="1">IFERROR(OFFSET(#REF!,'Dashboard Extract'!$A7,'Dashboard Extract'!AKK$4),"")</f>
        <v/>
      </c>
      <c r="AKL7" s="1352" t="str">
        <f ca="1">IFERROR(OFFSET(#REF!,'Dashboard Extract'!$A7,'Dashboard Extract'!AKL$4),"")</f>
        <v/>
      </c>
      <c r="AKM7" s="1352" t="str">
        <f ca="1">IFERROR(OFFSET(#REF!,'Dashboard Extract'!$A7,'Dashboard Extract'!AKM$4),"")</f>
        <v/>
      </c>
      <c r="AKN7" s="1352" t="str">
        <f ca="1">IFERROR(OFFSET(#REF!,'Dashboard Extract'!$A7,'Dashboard Extract'!AKN$4),"")</f>
        <v/>
      </c>
      <c r="AKO7" s="1352" t="str">
        <f ca="1">IFERROR(OFFSET(#REF!,'Dashboard Extract'!$A7,'Dashboard Extract'!AKO$4),"")</f>
        <v/>
      </c>
      <c r="AKP7" s="1352" t="str">
        <f ca="1">IFERROR(OFFSET(#REF!,'Dashboard Extract'!$A7,'Dashboard Extract'!AKP$4),"")</f>
        <v/>
      </c>
      <c r="AKQ7" s="1352" t="str">
        <f ca="1">IFERROR(OFFSET(#REF!,'Dashboard Extract'!$A7,'Dashboard Extract'!AKQ$4),"")</f>
        <v/>
      </c>
      <c r="AKR7" s="1352" t="str">
        <f ca="1">IFERROR(OFFSET(#REF!,'Dashboard Extract'!$A7,'Dashboard Extract'!AKR$4),"")</f>
        <v/>
      </c>
      <c r="AKS7" s="1352" t="str">
        <f ca="1">IFERROR(OFFSET(#REF!,'Dashboard Extract'!$A7,'Dashboard Extract'!AKS$4),"")</f>
        <v/>
      </c>
      <c r="AKT7" s="1352" t="str">
        <f ca="1">IFERROR(OFFSET(#REF!,'Dashboard Extract'!$A7,'Dashboard Extract'!AKT$4),"")</f>
        <v/>
      </c>
      <c r="AKU7" s="1352" t="str">
        <f ca="1">IFERROR(OFFSET(#REF!,'Dashboard Extract'!$A7,'Dashboard Extract'!AKU$4),"")</f>
        <v/>
      </c>
      <c r="AKV7" s="1352" t="str">
        <f ca="1">IFERROR(OFFSET(#REF!,'Dashboard Extract'!$A7,'Dashboard Extract'!AKV$4),"")</f>
        <v/>
      </c>
      <c r="AKW7" s="1352" t="str">
        <f ca="1">IFERROR(OFFSET(#REF!,'Dashboard Extract'!$A7,'Dashboard Extract'!AKW$4),"")</f>
        <v/>
      </c>
      <c r="AKX7" s="1352" t="str">
        <f ca="1">IFERROR(OFFSET(#REF!,'Dashboard Extract'!$A7,'Dashboard Extract'!AKX$4),"")</f>
        <v/>
      </c>
      <c r="AKY7" s="1352" t="str">
        <f ca="1">IFERROR(OFFSET(#REF!,'Dashboard Extract'!$A7,'Dashboard Extract'!AKY$4),"")</f>
        <v/>
      </c>
      <c r="AKZ7" s="1352" t="str">
        <f ca="1">IFERROR(OFFSET(#REF!,'Dashboard Extract'!$A7,'Dashboard Extract'!AKZ$4),"")</f>
        <v/>
      </c>
      <c r="ALA7" s="1352" t="str">
        <f ca="1">IFERROR(OFFSET(#REF!,'Dashboard Extract'!$A7,'Dashboard Extract'!ALA$4),"")</f>
        <v/>
      </c>
      <c r="ALB7" s="1352" t="str">
        <f ca="1">IFERROR(OFFSET(#REF!,'Dashboard Extract'!$A7,'Dashboard Extract'!ALB$4),"")</f>
        <v/>
      </c>
      <c r="ALC7" s="1352" t="str">
        <f ca="1">IFERROR(OFFSET(#REF!,'Dashboard Extract'!$A7,'Dashboard Extract'!ALC$4),"")</f>
        <v/>
      </c>
      <c r="ALD7" s="1352" t="str">
        <f ca="1">IFERROR(OFFSET(#REF!,'Dashboard Extract'!$A7,'Dashboard Extract'!ALD$4),"")</f>
        <v/>
      </c>
      <c r="ALE7" s="1352" t="str">
        <f ca="1">IFERROR(OFFSET(#REF!,'Dashboard Extract'!$A7,'Dashboard Extract'!ALE$4),"")</f>
        <v/>
      </c>
      <c r="ALF7" s="1352" t="str">
        <f ca="1">IFERROR(OFFSET(#REF!,'Dashboard Extract'!$A7,'Dashboard Extract'!ALF$4),"")</f>
        <v/>
      </c>
      <c r="ALG7" s="1352" t="str">
        <f ca="1">IFERROR(OFFSET(#REF!,'Dashboard Extract'!$A7,'Dashboard Extract'!ALG$4),"")</f>
        <v/>
      </c>
      <c r="ALH7" s="1352" t="str">
        <f ca="1">IFERROR(OFFSET(#REF!,'Dashboard Extract'!$A7,'Dashboard Extract'!ALH$4),"")</f>
        <v/>
      </c>
      <c r="ALI7" s="1352" t="str">
        <f ca="1">IFERROR(OFFSET(#REF!,'Dashboard Extract'!$A7,'Dashboard Extract'!ALI$4),"")</f>
        <v/>
      </c>
      <c r="ALJ7" s="1352" t="str">
        <f ca="1">IFERROR(OFFSET(#REF!,'Dashboard Extract'!$A7,'Dashboard Extract'!ALJ$4),"")</f>
        <v/>
      </c>
      <c r="ALK7" s="1352" t="str">
        <f ca="1">IFERROR(OFFSET(#REF!,'Dashboard Extract'!$A7,'Dashboard Extract'!ALK$4),"")</f>
        <v/>
      </c>
      <c r="ALL7" s="1352" t="str">
        <f ca="1">IFERROR(OFFSET(#REF!,'Dashboard Extract'!$A7,'Dashboard Extract'!ALL$4),"")</f>
        <v/>
      </c>
      <c r="ALM7" s="1352" t="str">
        <f ca="1">IFERROR(OFFSET(#REF!,'Dashboard Extract'!$A7,'Dashboard Extract'!ALM$4),"")</f>
        <v/>
      </c>
      <c r="ALN7" s="1352" t="str">
        <f ca="1">IFERROR(OFFSET(#REF!,'Dashboard Extract'!$A7,'Dashboard Extract'!ALN$4),"")</f>
        <v/>
      </c>
      <c r="ALO7" s="1352" t="str">
        <f ca="1">IFERROR(OFFSET(#REF!,'Dashboard Extract'!$A7,'Dashboard Extract'!ALO$4),"")</f>
        <v/>
      </c>
      <c r="ALP7" s="1352" t="str">
        <f ca="1">IFERROR(OFFSET(#REF!,'Dashboard Extract'!$A7,'Dashboard Extract'!ALP$4),"")</f>
        <v/>
      </c>
      <c r="ALQ7" s="1352" t="str">
        <f ca="1">IFERROR(OFFSET(#REF!,'Dashboard Extract'!$A7,'Dashboard Extract'!ALQ$4),"")</f>
        <v/>
      </c>
      <c r="ALR7" s="1352" t="str">
        <f ca="1">IFERROR(OFFSET(#REF!,'Dashboard Extract'!$A7,'Dashboard Extract'!ALR$4),"")</f>
        <v/>
      </c>
      <c r="ALS7" s="1352" t="str">
        <f ca="1">IFERROR(OFFSET(#REF!,'Dashboard Extract'!$A7,'Dashboard Extract'!ALS$4),"")</f>
        <v/>
      </c>
      <c r="ALT7" s="1352" t="str">
        <f ca="1">IFERROR(OFFSET(#REF!,'Dashboard Extract'!$A7,'Dashboard Extract'!ALT$4),"")</f>
        <v/>
      </c>
      <c r="ALU7" s="1352" t="str">
        <f ca="1">IFERROR(OFFSET(#REF!,'Dashboard Extract'!$A7,'Dashboard Extract'!ALU$4),"")</f>
        <v/>
      </c>
      <c r="ALV7" s="1352" t="str">
        <f ca="1">IFERROR(OFFSET(#REF!,'Dashboard Extract'!$A7,'Dashboard Extract'!ALV$4),"")</f>
        <v/>
      </c>
      <c r="ALW7" s="1352" t="str">
        <f ca="1">IFERROR(OFFSET(#REF!,'Dashboard Extract'!$A7,'Dashboard Extract'!ALW$4),"")</f>
        <v/>
      </c>
      <c r="ALX7" s="1352" t="str">
        <f ca="1">IFERROR(OFFSET(#REF!,'Dashboard Extract'!$A7,'Dashboard Extract'!ALX$4),"")</f>
        <v/>
      </c>
      <c r="ALY7" s="1352" t="str">
        <f ca="1">IFERROR(OFFSET(#REF!,'Dashboard Extract'!$A7,'Dashboard Extract'!ALY$4),"")</f>
        <v/>
      </c>
      <c r="ALZ7" s="1352" t="str">
        <f ca="1">IFERROR(OFFSET(#REF!,'Dashboard Extract'!$A7,'Dashboard Extract'!ALZ$4),"")</f>
        <v/>
      </c>
      <c r="AMA7" s="1352" t="str">
        <f ca="1">IFERROR(OFFSET(#REF!,'Dashboard Extract'!$A7,'Dashboard Extract'!AMA$4),"")</f>
        <v/>
      </c>
      <c r="AMB7" s="1352" t="str">
        <f ca="1">IFERROR(OFFSET(#REF!,'Dashboard Extract'!$A7,'Dashboard Extract'!AMB$4),"")</f>
        <v/>
      </c>
      <c r="AMC7" s="1352" t="str">
        <f ca="1">IFERROR(OFFSET(#REF!,'Dashboard Extract'!$A7,'Dashboard Extract'!AMC$4),"")</f>
        <v/>
      </c>
      <c r="AMD7" s="1352" t="str">
        <f ca="1">IFERROR(OFFSET(#REF!,'Dashboard Extract'!$A7,'Dashboard Extract'!AMD$4),"")</f>
        <v/>
      </c>
      <c r="AME7" s="1352" t="str">
        <f ca="1">IFERROR(OFFSET(#REF!,'Dashboard Extract'!$A7,'Dashboard Extract'!AME$4),"")</f>
        <v/>
      </c>
      <c r="AMF7" s="1352" t="str">
        <f ca="1">IFERROR(OFFSET(#REF!,'Dashboard Extract'!$A7,'Dashboard Extract'!AMF$4),"")</f>
        <v/>
      </c>
      <c r="AMG7" s="1352" t="str">
        <f ca="1">IFERROR(OFFSET(#REF!,'Dashboard Extract'!$A7,'Dashboard Extract'!AMG$4),"")</f>
        <v/>
      </c>
      <c r="AMH7" s="1352" t="str">
        <f ca="1">IFERROR(OFFSET(#REF!,'Dashboard Extract'!$A7,'Dashboard Extract'!AMH$4),"")</f>
        <v/>
      </c>
      <c r="AMI7" s="1352" t="str">
        <f ca="1">IFERROR(OFFSET(#REF!,'Dashboard Extract'!$A7,'Dashboard Extract'!AMI$4),"")</f>
        <v/>
      </c>
      <c r="AMJ7" s="1352" t="str">
        <f ca="1">IFERROR(OFFSET(#REF!,'Dashboard Extract'!$A7,'Dashboard Extract'!AMJ$4),"")</f>
        <v/>
      </c>
      <c r="AMK7" s="1352" t="str">
        <f ca="1">IFERROR(OFFSET(#REF!,'Dashboard Extract'!$A7,'Dashboard Extract'!AMK$4),"")</f>
        <v/>
      </c>
      <c r="AML7" s="1352" t="str">
        <f ca="1">IFERROR(OFFSET(#REF!,'Dashboard Extract'!$A7,'Dashboard Extract'!AML$4),"")</f>
        <v/>
      </c>
      <c r="AMM7" s="1352" t="str">
        <f ca="1">IFERROR(OFFSET(#REF!,'Dashboard Extract'!$A7,'Dashboard Extract'!AMM$4),"")</f>
        <v/>
      </c>
      <c r="AMN7" s="1352" t="str">
        <f ca="1">IFERROR(OFFSET(#REF!,'Dashboard Extract'!$A7,'Dashboard Extract'!AMN$4),"")</f>
        <v/>
      </c>
      <c r="AMO7" s="1352" t="str">
        <f ca="1">IFERROR(OFFSET(#REF!,'Dashboard Extract'!$A7,'Dashboard Extract'!AMO$4),"")</f>
        <v/>
      </c>
      <c r="AMP7" s="1352" t="str">
        <f ca="1">IFERROR(OFFSET(#REF!,'Dashboard Extract'!$A7,'Dashboard Extract'!AMP$4),"")</f>
        <v/>
      </c>
      <c r="AMQ7" s="1352" t="str">
        <f ca="1">IFERROR(OFFSET(#REF!,'Dashboard Extract'!$A7,'Dashboard Extract'!AMQ$4),"")</f>
        <v/>
      </c>
      <c r="AMR7" s="1352" t="str">
        <f ca="1">IFERROR(OFFSET(#REF!,'Dashboard Extract'!$A7,'Dashboard Extract'!AMR$4),"")</f>
        <v/>
      </c>
      <c r="AMS7" s="1352" t="str">
        <f ca="1">IFERROR(OFFSET(#REF!,'Dashboard Extract'!$A7,'Dashboard Extract'!AMS$4),"")</f>
        <v/>
      </c>
      <c r="AMT7" s="1352" t="str">
        <f ca="1">IFERROR(OFFSET(#REF!,'Dashboard Extract'!$A7,'Dashboard Extract'!AMT$4),"")</f>
        <v/>
      </c>
      <c r="AMU7" s="1352" t="str">
        <f ca="1">IFERROR(OFFSET(#REF!,'Dashboard Extract'!$A7,'Dashboard Extract'!AMU$4),"")</f>
        <v/>
      </c>
      <c r="AMV7" s="1352" t="str">
        <f ca="1">IFERROR(OFFSET(#REF!,'Dashboard Extract'!$A7,'Dashboard Extract'!AMV$4),"")</f>
        <v/>
      </c>
      <c r="AMW7" s="1352" t="str">
        <f ca="1">IFERROR(OFFSET(#REF!,'Dashboard Extract'!$A7,'Dashboard Extract'!AMW$4),"")</f>
        <v/>
      </c>
      <c r="AMX7" s="1352" t="str">
        <f ca="1">IFERROR(OFFSET(#REF!,'Dashboard Extract'!$A7,'Dashboard Extract'!AMX$4),"")</f>
        <v/>
      </c>
      <c r="AMY7" s="1352" t="str">
        <f ca="1">IFERROR(OFFSET(#REF!,'Dashboard Extract'!$A7,'Dashboard Extract'!AMY$4),"")</f>
        <v/>
      </c>
      <c r="AMZ7" s="1352" t="str">
        <f ca="1">IFERROR(OFFSET(#REF!,'Dashboard Extract'!$A7,'Dashboard Extract'!AMZ$4),"")</f>
        <v/>
      </c>
      <c r="ANA7" s="1352" t="str">
        <f ca="1">IFERROR(OFFSET(#REF!,'Dashboard Extract'!$A7,'Dashboard Extract'!ANA$4),"")</f>
        <v/>
      </c>
      <c r="ANB7" s="1352" t="str">
        <f ca="1">IFERROR(OFFSET(#REF!,'Dashboard Extract'!$A7,'Dashboard Extract'!ANB$4),"")</f>
        <v/>
      </c>
      <c r="ANC7" s="1352" t="str">
        <f ca="1">IFERROR(OFFSET(#REF!,'Dashboard Extract'!$A7,'Dashboard Extract'!ANC$4),"")</f>
        <v/>
      </c>
      <c r="AND7" s="1352" t="str">
        <f ca="1">IFERROR(OFFSET(#REF!,'Dashboard Extract'!$A7,'Dashboard Extract'!AND$4),"")</f>
        <v/>
      </c>
      <c r="ANE7" s="1352" t="str">
        <f ca="1">IFERROR(OFFSET(#REF!,'Dashboard Extract'!$A7,'Dashboard Extract'!ANE$4),"")</f>
        <v/>
      </c>
      <c r="ANF7" s="1352" t="str">
        <f ca="1">IFERROR(OFFSET(#REF!,'Dashboard Extract'!$A7,'Dashboard Extract'!ANF$4),"")</f>
        <v/>
      </c>
      <c r="ANG7" s="1352" t="str">
        <f ca="1">IFERROR(OFFSET(#REF!,'Dashboard Extract'!$A7,'Dashboard Extract'!ANG$4),"")</f>
        <v/>
      </c>
      <c r="ANH7" s="1352" t="str">
        <f ca="1">IFERROR(OFFSET(#REF!,'Dashboard Extract'!$A7,'Dashboard Extract'!ANH$4),"")</f>
        <v/>
      </c>
      <c r="ANI7" s="1352" t="str">
        <f ca="1">IFERROR(OFFSET(#REF!,'Dashboard Extract'!$A7,'Dashboard Extract'!ANI$4),"")</f>
        <v/>
      </c>
      <c r="ANJ7" s="1352" t="str">
        <f ca="1">IFERROR(OFFSET(#REF!,'Dashboard Extract'!$A7,'Dashboard Extract'!ANJ$4),"")</f>
        <v/>
      </c>
      <c r="ANK7" s="1352" t="str">
        <f ca="1">IFERROR(OFFSET(#REF!,'Dashboard Extract'!$A7,'Dashboard Extract'!ANK$4),"")</f>
        <v/>
      </c>
      <c r="ANL7" s="1352" t="str">
        <f ca="1">IFERROR(OFFSET(#REF!,'Dashboard Extract'!$A7,'Dashboard Extract'!ANL$4),"")</f>
        <v/>
      </c>
      <c r="ANM7" s="1352" t="str">
        <f ca="1">IFERROR(OFFSET(#REF!,'Dashboard Extract'!$A7,'Dashboard Extract'!ANM$4),"")</f>
        <v/>
      </c>
      <c r="ANN7" s="1352" t="str">
        <f ca="1">IFERROR(OFFSET(#REF!,'Dashboard Extract'!$A7,'Dashboard Extract'!ANN$4),"")</f>
        <v/>
      </c>
      <c r="ANO7" s="1352" t="str">
        <f ca="1">IFERROR(OFFSET(#REF!,'Dashboard Extract'!$A7,'Dashboard Extract'!ANO$4),"")</f>
        <v/>
      </c>
      <c r="ANP7" s="1352" t="str">
        <f ca="1">IFERROR(OFFSET(#REF!,'Dashboard Extract'!$A7,'Dashboard Extract'!ANP$4),"")</f>
        <v/>
      </c>
      <c r="ANQ7" s="1352" t="str">
        <f ca="1">IFERROR(OFFSET(#REF!,'Dashboard Extract'!$A7,'Dashboard Extract'!ANQ$4),"")</f>
        <v/>
      </c>
      <c r="ANR7" s="1352" t="str">
        <f ca="1">IFERROR(OFFSET(#REF!,'Dashboard Extract'!$A7,'Dashboard Extract'!ANR$4),"")</f>
        <v/>
      </c>
      <c r="ANS7" s="1352" t="str">
        <f ca="1">IFERROR(OFFSET(#REF!,'Dashboard Extract'!$A7,'Dashboard Extract'!ANS$4),"")</f>
        <v/>
      </c>
      <c r="ANT7" s="1352" t="str">
        <f ca="1">IFERROR(OFFSET(#REF!,'Dashboard Extract'!$A7,'Dashboard Extract'!ANT$4),"")</f>
        <v/>
      </c>
      <c r="ANU7" s="1352" t="str">
        <f ca="1">IFERROR(OFFSET(#REF!,'Dashboard Extract'!$A7,'Dashboard Extract'!ANU$4),"")</f>
        <v/>
      </c>
      <c r="ANV7" s="1352" t="str">
        <f ca="1">IFERROR(OFFSET(#REF!,'Dashboard Extract'!$A7,'Dashboard Extract'!ANV$4),"")</f>
        <v/>
      </c>
      <c r="ANW7" s="1352" t="str">
        <f ca="1">IFERROR(OFFSET(#REF!,'Dashboard Extract'!$A7,'Dashboard Extract'!ANW$4),"")</f>
        <v/>
      </c>
      <c r="ANX7" s="1352" t="str">
        <f ca="1">IFERROR(OFFSET(#REF!,'Dashboard Extract'!$A7,'Dashboard Extract'!ANX$4),"")</f>
        <v/>
      </c>
      <c r="ANY7" s="1352" t="str">
        <f ca="1">IFERROR(OFFSET(#REF!,'Dashboard Extract'!$A7,'Dashboard Extract'!ANY$4),"")</f>
        <v/>
      </c>
      <c r="ANZ7" s="1352" t="str">
        <f ca="1">IFERROR(OFFSET(#REF!,'Dashboard Extract'!$A7,'Dashboard Extract'!ANZ$4),"")</f>
        <v/>
      </c>
      <c r="AOA7" s="1352" t="str">
        <f ca="1">IFERROR(OFFSET(#REF!,'Dashboard Extract'!$A7,'Dashboard Extract'!AOA$4),"")</f>
        <v/>
      </c>
      <c r="AOB7" s="1352" t="str">
        <f ca="1">IFERROR(OFFSET(#REF!,'Dashboard Extract'!$A7,'Dashboard Extract'!AOB$4),"")</f>
        <v/>
      </c>
      <c r="AOC7" s="1352" t="str">
        <f ca="1">IFERROR(OFFSET(#REF!,'Dashboard Extract'!$A7,'Dashboard Extract'!AOC$4),"")</f>
        <v/>
      </c>
      <c r="AOD7" s="1352" t="str">
        <f ca="1">IFERROR(OFFSET(#REF!,'Dashboard Extract'!$A7,'Dashboard Extract'!AOD$4),"")</f>
        <v/>
      </c>
      <c r="AOE7" s="1352" t="str">
        <f ca="1">IFERROR(OFFSET(#REF!,'Dashboard Extract'!$A7,'Dashboard Extract'!AOE$4),"")</f>
        <v/>
      </c>
      <c r="AOF7" s="1352" t="str">
        <f ca="1">IFERROR(OFFSET(#REF!,'Dashboard Extract'!$A7,'Dashboard Extract'!AOF$4),"")</f>
        <v/>
      </c>
      <c r="AOG7" s="1352" t="str">
        <f ca="1">IFERROR(OFFSET(#REF!,'Dashboard Extract'!$A7,'Dashboard Extract'!AOG$4),"")</f>
        <v/>
      </c>
      <c r="AOH7" s="1352" t="str">
        <f ca="1">IFERROR(OFFSET(#REF!,'Dashboard Extract'!$A7,'Dashboard Extract'!AOH$4),"")</f>
        <v/>
      </c>
      <c r="AOI7" s="1352" t="str">
        <f ca="1">IFERROR(OFFSET(#REF!,'Dashboard Extract'!$A7,'Dashboard Extract'!AOI$4),"")</f>
        <v/>
      </c>
      <c r="AOJ7" s="1352" t="str">
        <f ca="1">IFERROR(OFFSET(#REF!,'Dashboard Extract'!$A7,'Dashboard Extract'!AOJ$4),"")</f>
        <v/>
      </c>
      <c r="AOK7" s="1352" t="str">
        <f ca="1">IFERROR(OFFSET(#REF!,'Dashboard Extract'!$A7,'Dashboard Extract'!AOK$4),"")</f>
        <v/>
      </c>
      <c r="AOL7" s="1352" t="str">
        <f ca="1">IFERROR(OFFSET(#REF!,'Dashboard Extract'!$A7,'Dashboard Extract'!AOL$4),"")</f>
        <v/>
      </c>
      <c r="AOM7" s="1352" t="str">
        <f ca="1">IFERROR(OFFSET(#REF!,'Dashboard Extract'!$A7,'Dashboard Extract'!AOM$4),"")</f>
        <v/>
      </c>
      <c r="AON7" s="1352" t="str">
        <f ca="1">IFERROR(OFFSET(#REF!,'Dashboard Extract'!$A7,'Dashboard Extract'!AON$4),"")</f>
        <v/>
      </c>
      <c r="AOO7" s="1352" t="str">
        <f ca="1">IFERROR(OFFSET(#REF!,'Dashboard Extract'!$A7,'Dashboard Extract'!AOO$4),"")</f>
        <v/>
      </c>
      <c r="AOP7" s="1352" t="str">
        <f ca="1">IFERROR(OFFSET(#REF!,'Dashboard Extract'!$A7,'Dashboard Extract'!AOP$4),"")</f>
        <v/>
      </c>
      <c r="AOQ7" s="1352" t="str">
        <f ca="1">IFERROR(OFFSET(#REF!,'Dashboard Extract'!$A7,'Dashboard Extract'!AOQ$4),"")</f>
        <v/>
      </c>
      <c r="AOR7" s="1352" t="str">
        <f ca="1">IFERROR(OFFSET(#REF!,'Dashboard Extract'!$A7,'Dashboard Extract'!AOR$4),"")</f>
        <v/>
      </c>
      <c r="AOS7" s="1352" t="str">
        <f ca="1">IFERROR(OFFSET(#REF!,'Dashboard Extract'!$A7,'Dashboard Extract'!AOS$4),"")</f>
        <v/>
      </c>
      <c r="AOT7" s="1352" t="str">
        <f ca="1">IFERROR(OFFSET(#REF!,'Dashboard Extract'!$A7,'Dashboard Extract'!AOT$4),"")</f>
        <v/>
      </c>
      <c r="AOU7" s="1352" t="str">
        <f ca="1">IFERROR(OFFSET(#REF!,'Dashboard Extract'!$A7,'Dashboard Extract'!AOU$4),"")</f>
        <v/>
      </c>
      <c r="AOV7" s="1352" t="str">
        <f ca="1">IFERROR(OFFSET(#REF!,'Dashboard Extract'!$A7,'Dashboard Extract'!AOV$4),"")</f>
        <v/>
      </c>
      <c r="AOW7" s="1352" t="str">
        <f ca="1">IFERROR(OFFSET(#REF!,'Dashboard Extract'!$A7,'Dashboard Extract'!AOW$4),"")</f>
        <v/>
      </c>
      <c r="AOX7" s="1352" t="str">
        <f ca="1">IFERROR(OFFSET(#REF!,'Dashboard Extract'!$A7,'Dashboard Extract'!AOX$4),"")</f>
        <v/>
      </c>
      <c r="AOY7" s="1352" t="str">
        <f ca="1">IFERROR(OFFSET(#REF!,'Dashboard Extract'!$A7,'Dashboard Extract'!AOY$4),"")</f>
        <v/>
      </c>
      <c r="AOZ7" s="1352" t="str">
        <f ca="1">IFERROR(OFFSET(#REF!,'Dashboard Extract'!$A7,'Dashboard Extract'!AOZ$4),"")</f>
        <v/>
      </c>
      <c r="APA7" s="1352" t="str">
        <f ca="1">IFERROR(OFFSET(#REF!,'Dashboard Extract'!$A7,'Dashboard Extract'!APA$4),"")</f>
        <v/>
      </c>
      <c r="APB7" s="1352" t="str">
        <f ca="1">IFERROR(OFFSET(#REF!,'Dashboard Extract'!$A7,'Dashboard Extract'!APB$4),"")</f>
        <v/>
      </c>
      <c r="APC7" s="1352" t="str">
        <f ca="1">IFERROR(OFFSET(#REF!,'Dashboard Extract'!$A7,'Dashboard Extract'!APC$4),"")</f>
        <v/>
      </c>
      <c r="APD7" s="1352" t="str">
        <f ca="1">IFERROR(OFFSET(#REF!,'Dashboard Extract'!$A7,'Dashboard Extract'!APD$4),"")</f>
        <v/>
      </c>
      <c r="APE7" s="1352" t="str">
        <f ca="1">IFERROR(OFFSET(#REF!,'Dashboard Extract'!$A7,'Dashboard Extract'!APE$4),"")</f>
        <v/>
      </c>
      <c r="APF7" s="1352" t="str">
        <f ca="1">IFERROR(OFFSET(#REF!,'Dashboard Extract'!$A7,'Dashboard Extract'!APF$4),"")</f>
        <v/>
      </c>
      <c r="APG7" s="1352" t="str">
        <f ca="1">IFERROR(OFFSET(#REF!,'Dashboard Extract'!$A7,'Dashboard Extract'!APG$4),"")</f>
        <v/>
      </c>
      <c r="APH7" s="1352" t="str">
        <f ca="1">IFERROR(OFFSET(#REF!,'Dashboard Extract'!$A7,'Dashboard Extract'!APH$4),"")</f>
        <v/>
      </c>
      <c r="API7" s="1352" t="str">
        <f ca="1">IFERROR(OFFSET(#REF!,'Dashboard Extract'!$A7,'Dashboard Extract'!API$4),"")</f>
        <v/>
      </c>
    </row>
    <row r="8" spans="1:1102" x14ac:dyDescent="0.2">
      <c r="A8" s="1352">
        <v>1</v>
      </c>
      <c r="B8" s="1352" t="s">
        <v>236</v>
      </c>
      <c r="C8" s="1352">
        <v>2556</v>
      </c>
      <c r="D8" s="1352">
        <v>968</v>
      </c>
      <c r="E8" s="1352">
        <v>173</v>
      </c>
      <c r="F8" s="1352">
        <v>380</v>
      </c>
      <c r="G8" s="1352">
        <v>375</v>
      </c>
      <c r="H8" s="1352">
        <v>3247</v>
      </c>
      <c r="I8" s="1352">
        <v>2840</v>
      </c>
      <c r="J8" s="1352">
        <v>2880</v>
      </c>
      <c r="K8" s="1352">
        <v>2185</v>
      </c>
      <c r="L8" s="1352">
        <v>2599</v>
      </c>
      <c r="M8" s="1352">
        <v>294</v>
      </c>
      <c r="N8" s="1352">
        <v>555</v>
      </c>
      <c r="O8" s="1352">
        <v>3879</v>
      </c>
      <c r="P8" s="1352">
        <v>2688</v>
      </c>
      <c r="Q8" s="1352">
        <v>3107</v>
      </c>
      <c r="R8" s="1352">
        <v>2497</v>
      </c>
      <c r="S8" s="1352">
        <v>16050</v>
      </c>
      <c r="T8" s="1352">
        <v>9665</v>
      </c>
      <c r="U8" s="1352">
        <v>587</v>
      </c>
      <c r="V8" s="1352">
        <v>910</v>
      </c>
      <c r="W8" s="1352">
        <v>2713</v>
      </c>
      <c r="X8" s="1352">
        <v>2187</v>
      </c>
      <c r="Y8" s="1352">
        <v>2244</v>
      </c>
      <c r="Z8" s="1352">
        <v>1471</v>
      </c>
      <c r="AA8" s="1352">
        <v>438</v>
      </c>
      <c r="AB8" s="1352">
        <v>487</v>
      </c>
      <c r="AC8" s="1352">
        <v>3554</v>
      </c>
      <c r="AD8" s="1352">
        <v>2713</v>
      </c>
      <c r="AE8" s="1352">
        <v>2613</v>
      </c>
      <c r="AF8" s="1352">
        <v>2221</v>
      </c>
      <c r="AG8" s="1352">
        <v>2769</v>
      </c>
      <c r="AH8" s="1352">
        <v>816</v>
      </c>
      <c r="AI8" s="1352">
        <v>2262</v>
      </c>
      <c r="AJ8" s="1352">
        <v>1791</v>
      </c>
      <c r="AK8" s="1352">
        <v>2794</v>
      </c>
      <c r="AL8" s="1352">
        <v>2180</v>
      </c>
      <c r="AM8" s="1352">
        <v>2065</v>
      </c>
      <c r="AN8" s="1352">
        <v>1316</v>
      </c>
      <c r="AO8" s="1352">
        <v>658</v>
      </c>
      <c r="AP8" s="1352">
        <v>566</v>
      </c>
      <c r="AQ8" s="1352">
        <v>2148</v>
      </c>
      <c r="AR8" s="1352">
        <v>3001</v>
      </c>
      <c r="AS8" s="1352">
        <v>1969</v>
      </c>
      <c r="AT8" s="1352">
        <v>2222</v>
      </c>
      <c r="AU8" s="1352">
        <v>0</v>
      </c>
      <c r="AV8" s="1352">
        <v>0</v>
      </c>
      <c r="AW8" s="1352">
        <v>9697</v>
      </c>
      <c r="AX8" s="1352">
        <v>19444</v>
      </c>
      <c r="AY8" s="1352">
        <v>2435</v>
      </c>
      <c r="AZ8" s="1352">
        <v>1950</v>
      </c>
      <c r="BA8" s="1352">
        <v>2297</v>
      </c>
      <c r="BB8" s="1352">
        <v>1620</v>
      </c>
      <c r="BC8" s="1352">
        <v>228</v>
      </c>
      <c r="BD8" s="1352">
        <v>469</v>
      </c>
      <c r="BE8" s="1352">
        <v>1910</v>
      </c>
      <c r="BF8" s="1352">
        <v>2437</v>
      </c>
      <c r="BG8" s="1352">
        <v>1619</v>
      </c>
      <c r="BH8" s="1352">
        <v>1709</v>
      </c>
      <c r="BI8" s="1352">
        <v>1449</v>
      </c>
      <c r="BJ8" s="1352">
        <v>1030</v>
      </c>
      <c r="BK8" s="1352">
        <v>442</v>
      </c>
      <c r="BL8" s="1352">
        <v>1840</v>
      </c>
      <c r="BM8" s="1352">
        <v>2023</v>
      </c>
      <c r="BN8" s="1352">
        <v>1776</v>
      </c>
      <c r="BO8" s="1352">
        <v>1971</v>
      </c>
      <c r="BP8" s="1352">
        <v>0</v>
      </c>
      <c r="BQ8" s="1352">
        <v>0</v>
      </c>
      <c r="BR8" s="1352">
        <v>2377</v>
      </c>
      <c r="BS8" s="1352">
        <v>2116</v>
      </c>
      <c r="BT8" s="1352">
        <v>2570</v>
      </c>
      <c r="BU8" s="1352">
        <v>1649</v>
      </c>
      <c r="BV8" s="1352">
        <v>1944</v>
      </c>
      <c r="BW8" s="1352">
        <v>1522</v>
      </c>
      <c r="BX8" s="1352">
        <v>913</v>
      </c>
      <c r="BY8" s="1352">
        <v>922</v>
      </c>
      <c r="BZ8" s="1352">
        <v>2016</v>
      </c>
      <c r="CA8" s="1352">
        <v>8459</v>
      </c>
      <c r="CB8" s="1352">
        <v>15232</v>
      </c>
      <c r="CC8" s="1352">
        <v>1878</v>
      </c>
      <c r="CD8" s="1352">
        <v>1190</v>
      </c>
      <c r="CE8" s="1352">
        <v>779</v>
      </c>
      <c r="CF8" s="1352">
        <v>688</v>
      </c>
      <c r="CG8" s="1352">
        <v>1555</v>
      </c>
      <c r="CH8" s="1352">
        <v>2396</v>
      </c>
      <c r="CI8" s="1352">
        <v>1441</v>
      </c>
      <c r="CJ8" s="1352">
        <v>1883</v>
      </c>
      <c r="CK8" s="1352">
        <v>491</v>
      </c>
      <c r="CL8" s="1352">
        <v>211</v>
      </c>
      <c r="CM8" s="1352">
        <v>351</v>
      </c>
      <c r="CN8" s="1352">
        <v>1523</v>
      </c>
      <c r="CO8" s="1352">
        <v>1836</v>
      </c>
      <c r="CP8" s="1352">
        <v>1415</v>
      </c>
      <c r="CQ8" s="1352">
        <v>1322</v>
      </c>
      <c r="CR8" s="1352">
        <v>1406</v>
      </c>
      <c r="CS8" s="1352">
        <v>834</v>
      </c>
      <c r="CT8" s="1352">
        <v>314</v>
      </c>
      <c r="CU8" s="1352">
        <v>1722</v>
      </c>
      <c r="CV8" s="1352">
        <v>2079</v>
      </c>
      <c r="CW8" s="1352">
        <v>1592</v>
      </c>
      <c r="CX8" s="1352">
        <v>1733</v>
      </c>
      <c r="CY8" s="1352">
        <v>0</v>
      </c>
      <c r="CZ8" s="1352">
        <v>0</v>
      </c>
      <c r="DA8" s="1352">
        <v>1726</v>
      </c>
      <c r="DB8" s="1352">
        <v>1696</v>
      </c>
      <c r="DC8" s="1352">
        <v>1561</v>
      </c>
      <c r="DD8" s="1352">
        <v>1495</v>
      </c>
      <c r="DE8" s="1352">
        <v>2059</v>
      </c>
      <c r="DF8" s="1352">
        <v>5401</v>
      </c>
      <c r="DG8" s="1352">
        <v>6027</v>
      </c>
      <c r="DH8" s="1352">
        <v>4430</v>
      </c>
      <c r="DI8" s="1352">
        <v>1461</v>
      </c>
      <c r="DJ8" s="1352">
        <v>1369</v>
      </c>
      <c r="DK8" s="1352">
        <v>1324</v>
      </c>
      <c r="DL8" s="1352">
        <v>1166</v>
      </c>
      <c r="DM8" s="1352">
        <v>2054</v>
      </c>
      <c r="DN8" s="1352">
        <v>1234</v>
      </c>
      <c r="DO8" s="1352">
        <v>2249</v>
      </c>
      <c r="DP8" s="1352">
        <v>1419</v>
      </c>
      <c r="DQ8" s="1352">
        <v>2397</v>
      </c>
      <c r="DR8" s="1352">
        <v>1267</v>
      </c>
      <c r="DS8" s="1352">
        <v>2302</v>
      </c>
      <c r="DT8" s="1352">
        <v>1476</v>
      </c>
      <c r="DU8" s="1352">
        <v>530</v>
      </c>
      <c r="DV8" s="1352">
        <v>163</v>
      </c>
      <c r="DW8" s="1352">
        <v>1744</v>
      </c>
      <c r="DX8" s="1352">
        <v>2707</v>
      </c>
      <c r="DY8" s="1352">
        <v>1467</v>
      </c>
      <c r="DZ8" s="1352">
        <v>2680</v>
      </c>
      <c r="EA8" s="1352">
        <v>1576</v>
      </c>
      <c r="EB8" s="1352">
        <v>958</v>
      </c>
      <c r="EC8" s="1352">
        <v>906</v>
      </c>
      <c r="ED8" s="1352">
        <v>1721</v>
      </c>
      <c r="EE8" s="1352">
        <v>2648</v>
      </c>
      <c r="EF8" s="1352">
        <v>1438</v>
      </c>
      <c r="EG8" s="1352">
        <v>1672</v>
      </c>
      <c r="EH8" s="1352">
        <v>1200</v>
      </c>
      <c r="EI8" s="1352">
        <v>123</v>
      </c>
      <c r="EJ8" s="1352">
        <v>5498</v>
      </c>
      <c r="EK8" s="1352">
        <v>12201</v>
      </c>
      <c r="EL8" s="1352">
        <v>2080</v>
      </c>
      <c r="EM8" s="1352">
        <v>1392</v>
      </c>
      <c r="EN8" s="1352">
        <v>1553</v>
      </c>
      <c r="EO8" s="1352">
        <v>1016</v>
      </c>
      <c r="EP8" s="1352">
        <v>108</v>
      </c>
      <c r="EQ8" s="1352">
        <v>20</v>
      </c>
      <c r="ER8" s="1352">
        <v>2226</v>
      </c>
      <c r="ES8" s="1352">
        <v>1977</v>
      </c>
      <c r="ET8" s="1352">
        <v>1329</v>
      </c>
      <c r="EU8" s="1352">
        <v>1110</v>
      </c>
      <c r="EV8" s="1352">
        <v>816</v>
      </c>
      <c r="EW8" s="1352">
        <v>442</v>
      </c>
      <c r="EX8" s="1352">
        <v>350</v>
      </c>
      <c r="EY8" s="1352">
        <v>23</v>
      </c>
      <c r="EZ8" s="1352">
        <v>2140</v>
      </c>
      <c r="FA8" s="1352">
        <v>1480</v>
      </c>
      <c r="FB8" s="1352">
        <v>1866</v>
      </c>
      <c r="FC8" s="1352">
        <v>1481</v>
      </c>
      <c r="FD8" s="1352">
        <v>453</v>
      </c>
      <c r="FE8" s="1352">
        <v>419</v>
      </c>
      <c r="FF8" s="1352">
        <v>1831</v>
      </c>
      <c r="FG8" s="1352">
        <v>2682</v>
      </c>
      <c r="FH8" s="1352">
        <v>1766</v>
      </c>
      <c r="FI8" s="1352">
        <v>1994</v>
      </c>
      <c r="FJ8" s="1352">
        <v>1455</v>
      </c>
      <c r="FK8" s="1352">
        <v>0</v>
      </c>
      <c r="FL8" s="1352">
        <v>709</v>
      </c>
      <c r="FM8" s="1352">
        <v>1714</v>
      </c>
      <c r="FN8" s="1352">
        <v>2400</v>
      </c>
      <c r="FO8" s="1352">
        <v>7080</v>
      </c>
      <c r="FP8" s="1352">
        <v>0</v>
      </c>
      <c r="FQ8" s="1352">
        <v>0</v>
      </c>
      <c r="FR8" s="1352">
        <v>0</v>
      </c>
      <c r="FS8" s="1352">
        <v>8741</v>
      </c>
      <c r="FT8" s="1352">
        <v>1796</v>
      </c>
      <c r="FU8" s="1352">
        <v>1902</v>
      </c>
      <c r="FV8" s="1352">
        <v>1942</v>
      </c>
      <c r="FW8" s="1352">
        <v>1801</v>
      </c>
      <c r="FX8" s="1352">
        <v>1174</v>
      </c>
      <c r="FY8" s="1352">
        <v>1635</v>
      </c>
      <c r="FZ8" s="1352">
        <v>512</v>
      </c>
      <c r="GA8" s="1352">
        <v>1983</v>
      </c>
      <c r="GB8" s="1352">
        <v>1851</v>
      </c>
      <c r="GC8" s="1352">
        <v>1756</v>
      </c>
      <c r="GD8" s="1352">
        <v>1695</v>
      </c>
      <c r="GE8" s="1352">
        <v>1259</v>
      </c>
      <c r="GF8" s="1352">
        <v>0</v>
      </c>
      <c r="GG8" s="1352">
        <v>399</v>
      </c>
      <c r="GH8" s="1352">
        <v>661</v>
      </c>
      <c r="GI8" s="1352">
        <v>2395</v>
      </c>
      <c r="GJ8" s="1352">
        <v>2203</v>
      </c>
      <c r="GK8" s="1352">
        <v>1839</v>
      </c>
      <c r="GL8" s="1352">
        <v>2461</v>
      </c>
      <c r="GM8" s="1352">
        <v>546</v>
      </c>
      <c r="GN8" s="1352">
        <v>420</v>
      </c>
      <c r="GO8" s="1352">
        <v>2268</v>
      </c>
      <c r="GP8" s="1352">
        <v>2184</v>
      </c>
      <c r="GQ8" s="1352">
        <v>1874</v>
      </c>
      <c r="GR8" s="1352">
        <v>1904</v>
      </c>
      <c r="GS8" s="1352">
        <v>6914</v>
      </c>
      <c r="GT8" s="1352">
        <v>5332</v>
      </c>
      <c r="GU8" s="1352">
        <v>5329</v>
      </c>
      <c r="GV8" s="1352">
        <v>2128</v>
      </c>
      <c r="GW8" s="1352">
        <v>2890</v>
      </c>
      <c r="GX8" s="1352">
        <v>1764</v>
      </c>
      <c r="GY8" s="1352">
        <v>1456</v>
      </c>
      <c r="GZ8" s="1352">
        <v>1741</v>
      </c>
      <c r="HA8" s="1352">
        <v>129</v>
      </c>
      <c r="HB8" s="1352">
        <v>601</v>
      </c>
      <c r="HC8" s="1352">
        <v>1956</v>
      </c>
      <c r="HD8" s="1352">
        <v>3963</v>
      </c>
      <c r="HE8" s="1352">
        <v>1675</v>
      </c>
      <c r="HF8" s="1352">
        <v>1463</v>
      </c>
      <c r="HG8" s="1352">
        <v>1837</v>
      </c>
      <c r="HH8" s="1352">
        <v>198</v>
      </c>
      <c r="HI8" s="1352">
        <v>363</v>
      </c>
      <c r="HJ8" s="1352">
        <v>2055</v>
      </c>
      <c r="HK8" s="1352">
        <v>2315</v>
      </c>
      <c r="HL8" s="1352">
        <v>1682</v>
      </c>
      <c r="HM8" s="1352">
        <v>1726</v>
      </c>
      <c r="HN8" s="1352">
        <v>2056</v>
      </c>
      <c r="HO8" s="1352">
        <v>27</v>
      </c>
      <c r="HP8" s="1352">
        <v>835</v>
      </c>
      <c r="HQ8" s="1352">
        <v>1846</v>
      </c>
      <c r="HR8" s="1352">
        <v>2748</v>
      </c>
      <c r="HS8" s="1352">
        <v>1777</v>
      </c>
      <c r="HT8" s="1352">
        <v>2210</v>
      </c>
      <c r="HU8" s="1352">
        <v>2375</v>
      </c>
      <c r="HV8" s="1352">
        <v>29</v>
      </c>
      <c r="HW8" s="1352">
        <v>7404</v>
      </c>
      <c r="HX8" s="1352">
        <v>14834</v>
      </c>
      <c r="HY8" s="1352">
        <v>2528</v>
      </c>
      <c r="HZ8" s="1352">
        <v>1680</v>
      </c>
      <c r="IA8" s="1352">
        <v>1718</v>
      </c>
      <c r="IB8" s="1352">
        <v>0</v>
      </c>
      <c r="IC8" s="1352">
        <v>2045</v>
      </c>
      <c r="ID8" s="1352">
        <v>758</v>
      </c>
      <c r="IE8" s="1352">
        <v>1720</v>
      </c>
      <c r="IF8" s="1352">
        <v>2151</v>
      </c>
      <c r="IG8" s="1352">
        <v>1746</v>
      </c>
      <c r="IH8" s="1352">
        <v>1492</v>
      </c>
      <c r="II8" s="1352">
        <v>0</v>
      </c>
      <c r="IJ8" s="1352">
        <v>1875</v>
      </c>
      <c r="IK8" s="1352">
        <v>657</v>
      </c>
      <c r="IL8" s="1352">
        <v>1617</v>
      </c>
      <c r="IM8" s="1352">
        <v>2036</v>
      </c>
      <c r="IN8" s="1352">
        <v>768</v>
      </c>
      <c r="IO8" s="1352">
        <v>2258</v>
      </c>
      <c r="IP8" s="1352">
        <v>1121</v>
      </c>
      <c r="IQ8" s="1352">
        <v>23</v>
      </c>
      <c r="IR8" s="1352">
        <v>819</v>
      </c>
      <c r="IS8" s="1352">
        <v>56</v>
      </c>
      <c r="IT8" s="1352">
        <v>2332</v>
      </c>
      <c r="IU8" s="1352">
        <v>1741</v>
      </c>
      <c r="IV8" s="1352">
        <v>2011</v>
      </c>
      <c r="IW8" s="1352">
        <v>2538</v>
      </c>
      <c r="IX8" s="1352">
        <v>604</v>
      </c>
      <c r="IY8" s="1352">
        <v>838</v>
      </c>
      <c r="IZ8" s="1352">
        <v>1903</v>
      </c>
      <c r="JA8" s="1352">
        <v>2636</v>
      </c>
      <c r="JB8" s="1352">
        <v>7503</v>
      </c>
      <c r="JC8" s="1352">
        <v>13493</v>
      </c>
      <c r="JD8" s="1352">
        <v>2173</v>
      </c>
      <c r="JE8" s="1352">
        <v>0</v>
      </c>
      <c r="JF8" s="1352">
        <v>488</v>
      </c>
      <c r="JG8" s="1352">
        <v>2318</v>
      </c>
      <c r="JH8" s="1352">
        <v>2039</v>
      </c>
      <c r="JI8" s="1352">
        <v>1641</v>
      </c>
      <c r="JJ8" s="1352">
        <v>1571</v>
      </c>
      <c r="JK8" s="1352">
        <v>0</v>
      </c>
      <c r="JL8" s="1352">
        <v>1898</v>
      </c>
      <c r="JM8" s="1352">
        <v>490</v>
      </c>
      <c r="JN8" s="1352">
        <v>1925</v>
      </c>
      <c r="JO8" s="1352">
        <v>2272</v>
      </c>
      <c r="JP8" s="1352">
        <v>1557</v>
      </c>
      <c r="JQ8" s="1352">
        <v>1347</v>
      </c>
      <c r="JR8" s="1352">
        <v>1388</v>
      </c>
      <c r="JS8" s="1352">
        <v>449</v>
      </c>
      <c r="JT8" s="1352">
        <v>765</v>
      </c>
      <c r="JU8" s="1352">
        <v>1703</v>
      </c>
      <c r="JV8" s="1352">
        <v>2223</v>
      </c>
      <c r="JW8" s="1352">
        <v>1808</v>
      </c>
      <c r="JX8" s="1352">
        <v>1618</v>
      </c>
      <c r="JY8" s="1352">
        <v>1443</v>
      </c>
      <c r="JZ8" s="1352">
        <v>28</v>
      </c>
      <c r="KA8" s="1352">
        <v>1164</v>
      </c>
      <c r="KB8" s="1352">
        <v>155</v>
      </c>
      <c r="KC8" s="1352">
        <v>2478</v>
      </c>
      <c r="KD8" s="1352">
        <v>1809</v>
      </c>
      <c r="KE8" s="1352">
        <v>1623</v>
      </c>
      <c r="KF8" s="1352">
        <v>0</v>
      </c>
      <c r="KG8" s="1352">
        <v>3286</v>
      </c>
      <c r="KH8" s="1352">
        <v>10069</v>
      </c>
      <c r="KI8" s="1352">
        <v>2771</v>
      </c>
      <c r="KJ8" s="1352">
        <v>2013</v>
      </c>
      <c r="KK8" s="1352">
        <v>6034</v>
      </c>
      <c r="KL8" s="1352">
        <v>1448</v>
      </c>
      <c r="KM8" s="1352">
        <v>1706</v>
      </c>
      <c r="KN8" s="1352">
        <v>40</v>
      </c>
      <c r="KO8" s="1352">
        <v>841</v>
      </c>
      <c r="KP8" s="1352">
        <v>1813</v>
      </c>
      <c r="KQ8" s="1352">
        <v>1817</v>
      </c>
      <c r="KR8" s="1352">
        <v>1960</v>
      </c>
      <c r="KS8" s="1352">
        <v>1427</v>
      </c>
      <c r="KT8" s="1352">
        <v>1447</v>
      </c>
      <c r="KU8" s="1352">
        <v>488</v>
      </c>
      <c r="KV8" s="1352">
        <v>456</v>
      </c>
      <c r="KW8" s="1352">
        <v>1380</v>
      </c>
      <c r="KX8" s="1352">
        <v>3295</v>
      </c>
      <c r="KY8" s="1352">
        <v>2500</v>
      </c>
      <c r="KZ8" s="1352">
        <v>1862</v>
      </c>
      <c r="LA8" s="1352">
        <v>1881</v>
      </c>
      <c r="LB8" s="1352">
        <v>681</v>
      </c>
      <c r="LC8" s="1352">
        <v>864</v>
      </c>
      <c r="LD8" s="1352">
        <v>2920</v>
      </c>
      <c r="LE8" s="1352">
        <v>2391</v>
      </c>
      <c r="LF8" s="1352">
        <v>2573</v>
      </c>
      <c r="LG8" s="1352">
        <v>2417</v>
      </c>
      <c r="LH8" s="1352">
        <v>2034</v>
      </c>
      <c r="LI8" s="1352">
        <v>190</v>
      </c>
      <c r="LJ8" s="1352">
        <v>809</v>
      </c>
      <c r="LK8" s="1352">
        <v>2578</v>
      </c>
      <c r="LL8" s="1352">
        <v>2873</v>
      </c>
      <c r="LM8" s="1352">
        <v>16480</v>
      </c>
      <c r="LN8" s="1352">
        <v>1771</v>
      </c>
      <c r="LO8" s="1352">
        <v>0</v>
      </c>
      <c r="LP8" s="1352">
        <v>7192</v>
      </c>
      <c r="LQ8" s="1352">
        <v>899</v>
      </c>
      <c r="LR8" s="1352">
        <v>1975</v>
      </c>
      <c r="LS8" s="1352">
        <v>1678</v>
      </c>
      <c r="LT8" s="1352">
        <v>1710</v>
      </c>
      <c r="LU8" s="1352">
        <v>14</v>
      </c>
      <c r="LV8" s="1352">
        <v>1127</v>
      </c>
      <c r="LW8" s="1352">
        <v>149</v>
      </c>
      <c r="LX8" s="1352">
        <v>823</v>
      </c>
      <c r="LY8" s="1352">
        <v>2335</v>
      </c>
      <c r="LZ8" s="1352">
        <v>2353</v>
      </c>
      <c r="MA8" s="1352">
        <v>2444</v>
      </c>
      <c r="MB8" s="1352">
        <v>2152</v>
      </c>
      <c r="MC8" s="1352">
        <v>2327</v>
      </c>
      <c r="MD8" s="1352">
        <v>304</v>
      </c>
      <c r="ME8" s="1352">
        <v>477</v>
      </c>
      <c r="MF8" s="1352">
        <v>3156</v>
      </c>
      <c r="MG8" s="1352">
        <v>2681</v>
      </c>
      <c r="MH8" s="1352">
        <v>2446</v>
      </c>
      <c r="MI8" s="1352">
        <v>2418</v>
      </c>
      <c r="MJ8" s="1352">
        <v>1633</v>
      </c>
      <c r="MK8" s="1352">
        <v>658</v>
      </c>
      <c r="ML8" s="1352">
        <v>486</v>
      </c>
      <c r="MM8" s="1352">
        <v>3829</v>
      </c>
      <c r="MN8" s="1352">
        <v>3990</v>
      </c>
      <c r="MO8" s="1352">
        <v>3739</v>
      </c>
      <c r="MP8" s="1352">
        <v>4187</v>
      </c>
      <c r="MQ8" s="1352">
        <v>7274</v>
      </c>
      <c r="MR8" s="1352">
        <v>825</v>
      </c>
      <c r="MS8" s="1352">
        <v>11943</v>
      </c>
      <c r="MT8" s="1352">
        <v>7480</v>
      </c>
      <c r="MU8" s="1352">
        <v>1877</v>
      </c>
      <c r="MV8" s="1352">
        <v>1310</v>
      </c>
      <c r="MW8" s="1352">
        <v>1085</v>
      </c>
      <c r="MX8" s="1352">
        <v>1180</v>
      </c>
      <c r="MY8" s="1352">
        <v>245</v>
      </c>
      <c r="MZ8" s="1352">
        <v>827</v>
      </c>
      <c r="NA8" s="1352">
        <v>634</v>
      </c>
      <c r="NB8" s="1352">
        <v>1564</v>
      </c>
      <c r="NC8" s="1352" t="str">
        <f ca="1">IFERROR(OFFSET(#REF!,'Dashboard Extract'!$A8,'Dashboard Extract'!NC$4),"")</f>
        <v/>
      </c>
      <c r="ND8" s="1352" t="str">
        <f ca="1">IFERROR(OFFSET(#REF!,'Dashboard Extract'!$A8,'Dashboard Extract'!ND$4),"")</f>
        <v/>
      </c>
      <c r="NE8" s="1352" t="str">
        <f ca="1">IFERROR(OFFSET(#REF!,'Dashboard Extract'!$A8,'Dashboard Extract'!NE$4),"")</f>
        <v/>
      </c>
      <c r="NF8" s="1352" t="str">
        <f ca="1">IFERROR(OFFSET(#REF!,'Dashboard Extract'!$A8,'Dashboard Extract'!NF$4),"")</f>
        <v/>
      </c>
      <c r="NG8" s="1352" t="str">
        <f ca="1">IFERROR(OFFSET(#REF!,'Dashboard Extract'!$A8,'Dashboard Extract'!NG$4),"")</f>
        <v/>
      </c>
      <c r="NH8" s="1352" t="str">
        <f ca="1">IFERROR(OFFSET(#REF!,'Dashboard Extract'!$A8,'Dashboard Extract'!NH$4),"")</f>
        <v/>
      </c>
      <c r="NI8" s="1352" t="str">
        <f ca="1">IFERROR(OFFSET(#REF!,'Dashboard Extract'!$A8,'Dashboard Extract'!NI$4),"")</f>
        <v/>
      </c>
      <c r="NJ8" s="1352" t="str">
        <f ca="1">IFERROR(OFFSET(#REF!,'Dashboard Extract'!$A8,'Dashboard Extract'!NJ$4),"")</f>
        <v/>
      </c>
      <c r="NK8" s="1352" t="str">
        <f ca="1">IFERROR(OFFSET(#REF!,'Dashboard Extract'!$A8,'Dashboard Extract'!NK$4),"")</f>
        <v/>
      </c>
      <c r="NL8" s="1352" t="str">
        <f ca="1">IFERROR(OFFSET(#REF!,'Dashboard Extract'!$A8,'Dashboard Extract'!NL$4),"")</f>
        <v/>
      </c>
      <c r="NM8" s="1352" t="str">
        <f ca="1">IFERROR(OFFSET(#REF!,'Dashboard Extract'!$A8,'Dashboard Extract'!NM$4),"")</f>
        <v/>
      </c>
      <c r="NN8" s="1352" t="str">
        <f ca="1">IFERROR(OFFSET(#REF!,'Dashboard Extract'!$A8,'Dashboard Extract'!NN$4),"")</f>
        <v/>
      </c>
      <c r="NO8" s="1352" t="str">
        <f ca="1">IFERROR(OFFSET(#REF!,'Dashboard Extract'!$A8,'Dashboard Extract'!NO$4),"")</f>
        <v/>
      </c>
      <c r="NP8" s="1352" t="str">
        <f ca="1">IFERROR(OFFSET(#REF!,'Dashboard Extract'!$A8,'Dashboard Extract'!NP$4),"")</f>
        <v/>
      </c>
      <c r="NQ8" s="1352" t="str">
        <f ca="1">IFERROR(OFFSET(#REF!,'Dashboard Extract'!$A8,'Dashboard Extract'!NQ$4),"")</f>
        <v/>
      </c>
      <c r="NR8" s="1352" t="str">
        <f ca="1">IFERROR(OFFSET(#REF!,'Dashboard Extract'!$A8,'Dashboard Extract'!NR$4),"")</f>
        <v/>
      </c>
      <c r="NS8" s="1352" t="str">
        <f ca="1">IFERROR(OFFSET(#REF!,'Dashboard Extract'!$A8,'Dashboard Extract'!NS$4),"")</f>
        <v/>
      </c>
      <c r="NT8" s="1352" t="str">
        <f ca="1">IFERROR(OFFSET(#REF!,'Dashboard Extract'!$A8,'Dashboard Extract'!NT$4),"")</f>
        <v/>
      </c>
      <c r="NU8" s="1352" t="str">
        <f ca="1">IFERROR(OFFSET(#REF!,'Dashboard Extract'!$A8,'Dashboard Extract'!NU$4),"")</f>
        <v/>
      </c>
      <c r="NV8" s="1352" t="str">
        <f ca="1">IFERROR(OFFSET(#REF!,'Dashboard Extract'!$A8,'Dashboard Extract'!NV$4),"")</f>
        <v/>
      </c>
      <c r="NW8" s="1352" t="str">
        <f ca="1">IFERROR(OFFSET(#REF!,'Dashboard Extract'!$A8,'Dashboard Extract'!NW$4),"")</f>
        <v/>
      </c>
      <c r="NX8" s="1352" t="str">
        <f ca="1">IFERROR(OFFSET(#REF!,'Dashboard Extract'!$A8,'Dashboard Extract'!NX$4),"")</f>
        <v/>
      </c>
      <c r="NY8" s="1352" t="str">
        <f ca="1">IFERROR(OFFSET(#REF!,'Dashboard Extract'!$A8,'Dashboard Extract'!NY$4),"")</f>
        <v/>
      </c>
      <c r="NZ8" s="1352" t="str">
        <f ca="1">IFERROR(OFFSET(#REF!,'Dashboard Extract'!$A8,'Dashboard Extract'!NZ$4),"")</f>
        <v/>
      </c>
      <c r="OA8" s="1352" t="str">
        <f ca="1">IFERROR(OFFSET(#REF!,'Dashboard Extract'!$A8,'Dashboard Extract'!OA$4),"")</f>
        <v/>
      </c>
      <c r="OB8" s="1352" t="str">
        <f ca="1">IFERROR(OFFSET(#REF!,'Dashboard Extract'!$A8,'Dashboard Extract'!OB$4),"")</f>
        <v/>
      </c>
      <c r="OC8" s="1352" t="str">
        <f ca="1">IFERROR(OFFSET(#REF!,'Dashboard Extract'!$A8,'Dashboard Extract'!OC$4),"")</f>
        <v/>
      </c>
      <c r="OD8" s="1352" t="str">
        <f ca="1">IFERROR(OFFSET(#REF!,'Dashboard Extract'!$A8,'Dashboard Extract'!OD$4),"")</f>
        <v/>
      </c>
      <c r="OE8" s="1352" t="str">
        <f ca="1">IFERROR(OFFSET(#REF!,'Dashboard Extract'!$A8,'Dashboard Extract'!OE$4),"")</f>
        <v/>
      </c>
      <c r="OF8" s="1352" t="str">
        <f ca="1">IFERROR(OFFSET(#REF!,'Dashboard Extract'!$A8,'Dashboard Extract'!OF$4),"")</f>
        <v/>
      </c>
      <c r="OG8" s="1352" t="str">
        <f ca="1">IFERROR(OFFSET(#REF!,'Dashboard Extract'!$A8,'Dashboard Extract'!OG$4),"")</f>
        <v/>
      </c>
      <c r="OH8" s="1352" t="str">
        <f ca="1">IFERROR(OFFSET(#REF!,'Dashboard Extract'!$A8,'Dashboard Extract'!OH$4),"")</f>
        <v/>
      </c>
      <c r="OI8" s="1352" t="str">
        <f ca="1">IFERROR(OFFSET(#REF!,'Dashboard Extract'!$A8,'Dashboard Extract'!OI$4),"")</f>
        <v/>
      </c>
      <c r="OJ8" s="1352" t="str">
        <f ca="1">IFERROR(OFFSET(#REF!,'Dashboard Extract'!$A8,'Dashboard Extract'!OJ$4),"")</f>
        <v/>
      </c>
      <c r="OK8" s="1352" t="str">
        <f ca="1">IFERROR(OFFSET(#REF!,'Dashboard Extract'!$A8,'Dashboard Extract'!OK$4),"")</f>
        <v/>
      </c>
      <c r="OL8" s="1352" t="str">
        <f ca="1">IFERROR(OFFSET(#REF!,'Dashboard Extract'!$A8,'Dashboard Extract'!OL$4),"")</f>
        <v/>
      </c>
      <c r="OM8" s="1352" t="str">
        <f ca="1">IFERROR(OFFSET(#REF!,'Dashboard Extract'!$A8,'Dashboard Extract'!OM$4),"")</f>
        <v/>
      </c>
      <c r="ON8" s="1352" t="str">
        <f ca="1">IFERROR(OFFSET(#REF!,'Dashboard Extract'!$A8,'Dashboard Extract'!ON$4),"")</f>
        <v/>
      </c>
      <c r="OO8" s="1352" t="str">
        <f ca="1">IFERROR(OFFSET(#REF!,'Dashboard Extract'!$A8,'Dashboard Extract'!OO$4),"")</f>
        <v/>
      </c>
      <c r="OP8" s="1352" t="str">
        <f ca="1">IFERROR(OFFSET(#REF!,'Dashboard Extract'!$A8,'Dashboard Extract'!OP$4),"")</f>
        <v/>
      </c>
      <c r="OQ8" s="1352" t="str">
        <f ca="1">IFERROR(OFFSET(#REF!,'Dashboard Extract'!$A8,'Dashboard Extract'!OQ$4),"")</f>
        <v/>
      </c>
      <c r="OR8" s="1352" t="str">
        <f ca="1">IFERROR(OFFSET(#REF!,'Dashboard Extract'!$A8,'Dashboard Extract'!OR$4),"")</f>
        <v/>
      </c>
      <c r="OS8" s="1352" t="str">
        <f ca="1">IFERROR(OFFSET(#REF!,'Dashboard Extract'!$A8,'Dashboard Extract'!OS$4),"")</f>
        <v/>
      </c>
      <c r="OT8" s="1352" t="str">
        <f ca="1">IFERROR(OFFSET(#REF!,'Dashboard Extract'!$A8,'Dashboard Extract'!OT$4),"")</f>
        <v/>
      </c>
      <c r="OU8" s="1352" t="str">
        <f ca="1">IFERROR(OFFSET(#REF!,'Dashboard Extract'!$A8,'Dashboard Extract'!OU$4),"")</f>
        <v/>
      </c>
      <c r="OV8" s="1352" t="str">
        <f ca="1">IFERROR(OFFSET(#REF!,'Dashboard Extract'!$A8,'Dashboard Extract'!OV$4),"")</f>
        <v/>
      </c>
      <c r="OW8" s="1352" t="str">
        <f ca="1">IFERROR(OFFSET(#REF!,'Dashboard Extract'!$A8,'Dashboard Extract'!OW$4),"")</f>
        <v/>
      </c>
      <c r="OX8" s="1352" t="str">
        <f ca="1">IFERROR(OFFSET(#REF!,'Dashboard Extract'!$A8,'Dashboard Extract'!OX$4),"")</f>
        <v/>
      </c>
      <c r="OY8" s="1352" t="str">
        <f ca="1">IFERROR(OFFSET(#REF!,'Dashboard Extract'!$A8,'Dashboard Extract'!OY$4),"")</f>
        <v/>
      </c>
      <c r="OZ8" s="1352" t="str">
        <f ca="1">IFERROR(OFFSET(#REF!,'Dashboard Extract'!$A8,'Dashboard Extract'!OZ$4),"")</f>
        <v/>
      </c>
      <c r="PA8" s="1352" t="str">
        <f ca="1">IFERROR(OFFSET(#REF!,'Dashboard Extract'!$A8,'Dashboard Extract'!PA$4),"")</f>
        <v/>
      </c>
      <c r="PB8" s="1352" t="str">
        <f ca="1">IFERROR(OFFSET(#REF!,'Dashboard Extract'!$A8,'Dashboard Extract'!PB$4),"")</f>
        <v/>
      </c>
      <c r="PC8" s="1352" t="str">
        <f ca="1">IFERROR(OFFSET(#REF!,'Dashboard Extract'!$A8,'Dashboard Extract'!PC$4),"")</f>
        <v/>
      </c>
      <c r="PD8" s="1352" t="str">
        <f ca="1">IFERROR(OFFSET(#REF!,'Dashboard Extract'!$A8,'Dashboard Extract'!PD$4),"")</f>
        <v/>
      </c>
      <c r="PE8" s="1352" t="str">
        <f ca="1">IFERROR(OFFSET(#REF!,'Dashboard Extract'!$A8,'Dashboard Extract'!PE$4),"")</f>
        <v/>
      </c>
      <c r="PF8" s="1352" t="str">
        <f ca="1">IFERROR(OFFSET(#REF!,'Dashboard Extract'!$A8,'Dashboard Extract'!PF$4),"")</f>
        <v/>
      </c>
      <c r="PG8" s="1352" t="str">
        <f ca="1">IFERROR(OFFSET(#REF!,'Dashboard Extract'!$A8,'Dashboard Extract'!PG$4),"")</f>
        <v/>
      </c>
      <c r="PH8" s="1352" t="str">
        <f ca="1">IFERROR(OFFSET(#REF!,'Dashboard Extract'!$A8,'Dashboard Extract'!PH$4),"")</f>
        <v/>
      </c>
      <c r="PI8" s="1352" t="str">
        <f ca="1">IFERROR(OFFSET(#REF!,'Dashboard Extract'!$A8,'Dashboard Extract'!PI$4),"")</f>
        <v/>
      </c>
      <c r="PJ8" s="1352" t="str">
        <f ca="1">IFERROR(OFFSET(#REF!,'Dashboard Extract'!$A8,'Dashboard Extract'!PJ$4),"")</f>
        <v/>
      </c>
      <c r="PK8" s="1352" t="str">
        <f ca="1">IFERROR(OFFSET(#REF!,'Dashboard Extract'!$A8,'Dashboard Extract'!PK$4),"")</f>
        <v/>
      </c>
      <c r="PL8" s="1352" t="str">
        <f ca="1">IFERROR(OFFSET(#REF!,'Dashboard Extract'!$A8,'Dashboard Extract'!PL$4),"")</f>
        <v/>
      </c>
      <c r="PM8" s="1352" t="str">
        <f ca="1">IFERROR(OFFSET(#REF!,'Dashboard Extract'!$A8,'Dashboard Extract'!PM$4),"")</f>
        <v/>
      </c>
      <c r="PN8" s="1352" t="str">
        <f ca="1">IFERROR(OFFSET(#REF!,'Dashboard Extract'!$A8,'Dashboard Extract'!PN$4),"")</f>
        <v/>
      </c>
      <c r="PO8" s="1352" t="str">
        <f ca="1">IFERROR(OFFSET(#REF!,'Dashboard Extract'!$A8,'Dashboard Extract'!PO$4),"")</f>
        <v/>
      </c>
      <c r="PP8" s="1352" t="str">
        <f ca="1">IFERROR(OFFSET(#REF!,'Dashboard Extract'!$A8,'Dashboard Extract'!PP$4),"")</f>
        <v/>
      </c>
      <c r="PQ8" s="1352" t="str">
        <f ca="1">IFERROR(OFFSET(#REF!,'Dashboard Extract'!$A8,'Dashboard Extract'!PQ$4),"")</f>
        <v/>
      </c>
      <c r="PR8" s="1352" t="str">
        <f ca="1">IFERROR(OFFSET(#REF!,'Dashboard Extract'!$A8,'Dashboard Extract'!PR$4),"")</f>
        <v/>
      </c>
      <c r="PS8" s="1352" t="str">
        <f ca="1">IFERROR(OFFSET(#REF!,'Dashboard Extract'!$A8,'Dashboard Extract'!PS$4),"")</f>
        <v/>
      </c>
      <c r="PT8" s="1352" t="str">
        <f ca="1">IFERROR(OFFSET(#REF!,'Dashboard Extract'!$A8,'Dashboard Extract'!PT$4),"")</f>
        <v/>
      </c>
      <c r="PU8" s="1352" t="str">
        <f ca="1">IFERROR(OFFSET(#REF!,'Dashboard Extract'!$A8,'Dashboard Extract'!PU$4),"")</f>
        <v/>
      </c>
      <c r="PV8" s="1352" t="str">
        <f ca="1">IFERROR(OFFSET(#REF!,'Dashboard Extract'!$A8,'Dashboard Extract'!PV$4),"")</f>
        <v/>
      </c>
      <c r="PW8" s="1352" t="str">
        <f ca="1">IFERROR(OFFSET(#REF!,'Dashboard Extract'!$A8,'Dashboard Extract'!PW$4),"")</f>
        <v/>
      </c>
      <c r="PX8" s="1352" t="str">
        <f ca="1">IFERROR(OFFSET(#REF!,'Dashboard Extract'!$A8,'Dashboard Extract'!PX$4),"")</f>
        <v/>
      </c>
      <c r="PY8" s="1352" t="str">
        <f ca="1">IFERROR(OFFSET(#REF!,'Dashboard Extract'!$A8,'Dashboard Extract'!PY$4),"")</f>
        <v/>
      </c>
      <c r="PZ8" s="1352" t="str">
        <f ca="1">IFERROR(OFFSET(#REF!,'Dashboard Extract'!$A8,'Dashboard Extract'!PZ$4),"")</f>
        <v/>
      </c>
      <c r="QA8" s="1352" t="str">
        <f ca="1">IFERROR(OFFSET(#REF!,'Dashboard Extract'!$A8,'Dashboard Extract'!QA$4),"")</f>
        <v/>
      </c>
      <c r="QB8" s="1352" t="str">
        <f ca="1">IFERROR(OFFSET(#REF!,'Dashboard Extract'!$A8,'Dashboard Extract'!QB$4),"")</f>
        <v/>
      </c>
      <c r="QC8" s="1352" t="str">
        <f ca="1">IFERROR(OFFSET(#REF!,'Dashboard Extract'!$A8,'Dashboard Extract'!QC$4),"")</f>
        <v/>
      </c>
      <c r="QD8" s="1352" t="str">
        <f ca="1">IFERROR(OFFSET(#REF!,'Dashboard Extract'!$A8,'Dashboard Extract'!QD$4),"")</f>
        <v/>
      </c>
      <c r="QE8" s="1352" t="str">
        <f ca="1">IFERROR(OFFSET(#REF!,'Dashboard Extract'!$A8,'Dashboard Extract'!QE$4),"")</f>
        <v/>
      </c>
      <c r="QF8" s="1352" t="str">
        <f ca="1">IFERROR(OFFSET(#REF!,'Dashboard Extract'!$A8,'Dashboard Extract'!QF$4),"")</f>
        <v/>
      </c>
      <c r="QG8" s="1352" t="str">
        <f ca="1">IFERROR(OFFSET(#REF!,'Dashboard Extract'!$A8,'Dashboard Extract'!QG$4),"")</f>
        <v/>
      </c>
      <c r="QH8" s="1352" t="str">
        <f ca="1">IFERROR(OFFSET(#REF!,'Dashboard Extract'!$A8,'Dashboard Extract'!QH$4),"")</f>
        <v/>
      </c>
      <c r="QI8" s="1352" t="str">
        <f ca="1">IFERROR(OFFSET(#REF!,'Dashboard Extract'!$A8,'Dashboard Extract'!QI$4),"")</f>
        <v/>
      </c>
      <c r="QJ8" s="1352" t="str">
        <f ca="1">IFERROR(OFFSET(#REF!,'Dashboard Extract'!$A8,'Dashboard Extract'!QJ$4),"")</f>
        <v/>
      </c>
      <c r="QK8" s="1352" t="str">
        <f ca="1">IFERROR(OFFSET(#REF!,'Dashboard Extract'!$A8,'Dashboard Extract'!QK$4),"")</f>
        <v/>
      </c>
      <c r="QL8" s="1352" t="str">
        <f ca="1">IFERROR(OFFSET(#REF!,'Dashboard Extract'!$A8,'Dashboard Extract'!QL$4),"")</f>
        <v/>
      </c>
      <c r="QM8" s="1352" t="str">
        <f ca="1">IFERROR(OFFSET(#REF!,'Dashboard Extract'!$A8,'Dashboard Extract'!QM$4),"")</f>
        <v/>
      </c>
      <c r="QN8" s="1352" t="str">
        <f ca="1">IFERROR(OFFSET(#REF!,'Dashboard Extract'!$A8,'Dashboard Extract'!QN$4),"")</f>
        <v/>
      </c>
      <c r="QO8" s="1352" t="str">
        <f ca="1">IFERROR(OFFSET(#REF!,'Dashboard Extract'!$A8,'Dashboard Extract'!QO$4),"")</f>
        <v/>
      </c>
      <c r="QP8" s="1352" t="str">
        <f ca="1">IFERROR(OFFSET(#REF!,'Dashboard Extract'!$A8,'Dashboard Extract'!QP$4),"")</f>
        <v/>
      </c>
      <c r="QQ8" s="1352" t="str">
        <f ca="1">IFERROR(OFFSET(#REF!,'Dashboard Extract'!$A8,'Dashboard Extract'!QQ$4),"")</f>
        <v/>
      </c>
      <c r="QR8" s="1352" t="str">
        <f ca="1">IFERROR(OFFSET(#REF!,'Dashboard Extract'!$A8,'Dashboard Extract'!QR$4),"")</f>
        <v/>
      </c>
      <c r="QS8" s="1352" t="str">
        <f ca="1">IFERROR(OFFSET(#REF!,'Dashboard Extract'!$A8,'Dashboard Extract'!QS$4),"")</f>
        <v/>
      </c>
      <c r="QT8" s="1352" t="str">
        <f ca="1">IFERROR(OFFSET(#REF!,'Dashboard Extract'!$A8,'Dashboard Extract'!QT$4),"")</f>
        <v/>
      </c>
      <c r="QU8" s="1352" t="str">
        <f ca="1">IFERROR(OFFSET(#REF!,'Dashboard Extract'!$A8,'Dashboard Extract'!QU$4),"")</f>
        <v/>
      </c>
      <c r="QV8" s="1352" t="str">
        <f ca="1">IFERROR(OFFSET(#REF!,'Dashboard Extract'!$A8,'Dashboard Extract'!QV$4),"")</f>
        <v/>
      </c>
      <c r="QW8" s="1352" t="str">
        <f ca="1">IFERROR(OFFSET(#REF!,'Dashboard Extract'!$A8,'Dashboard Extract'!QW$4),"")</f>
        <v/>
      </c>
      <c r="QX8" s="1352" t="str">
        <f ca="1">IFERROR(OFFSET(#REF!,'Dashboard Extract'!$A8,'Dashboard Extract'!QX$4),"")</f>
        <v/>
      </c>
      <c r="QY8" s="1352" t="str">
        <f ca="1">IFERROR(OFFSET(#REF!,'Dashboard Extract'!$A8,'Dashboard Extract'!QY$4),"")</f>
        <v/>
      </c>
      <c r="QZ8" s="1352" t="str">
        <f ca="1">IFERROR(OFFSET(#REF!,'Dashboard Extract'!$A8,'Dashboard Extract'!QZ$4),"")</f>
        <v/>
      </c>
      <c r="RA8" s="1352" t="str">
        <f ca="1">IFERROR(OFFSET(#REF!,'Dashboard Extract'!$A8,'Dashboard Extract'!RA$4),"")</f>
        <v/>
      </c>
      <c r="RB8" s="1352" t="str">
        <f ca="1">IFERROR(OFFSET(#REF!,'Dashboard Extract'!$A8,'Dashboard Extract'!RB$4),"")</f>
        <v/>
      </c>
      <c r="RC8" s="1352" t="str">
        <f ca="1">IFERROR(OFFSET(#REF!,'Dashboard Extract'!$A8,'Dashboard Extract'!RC$4),"")</f>
        <v/>
      </c>
      <c r="RD8" s="1352" t="str">
        <f ca="1">IFERROR(OFFSET(#REF!,'Dashboard Extract'!$A8,'Dashboard Extract'!RD$4),"")</f>
        <v/>
      </c>
      <c r="RE8" s="1352" t="str">
        <f ca="1">IFERROR(OFFSET(#REF!,'Dashboard Extract'!$A8,'Dashboard Extract'!RE$4),"")</f>
        <v/>
      </c>
      <c r="RF8" s="1352" t="str">
        <f ca="1">IFERROR(OFFSET(#REF!,'Dashboard Extract'!$A8,'Dashboard Extract'!RF$4),"")</f>
        <v/>
      </c>
      <c r="RG8" s="1352" t="str">
        <f ca="1">IFERROR(OFFSET(#REF!,'Dashboard Extract'!$A8,'Dashboard Extract'!RG$4),"")</f>
        <v/>
      </c>
      <c r="RH8" s="1352" t="str">
        <f ca="1">IFERROR(OFFSET(#REF!,'Dashboard Extract'!$A8,'Dashboard Extract'!RH$4),"")</f>
        <v/>
      </c>
      <c r="RI8" s="1352" t="str">
        <f ca="1">IFERROR(OFFSET(#REF!,'Dashboard Extract'!$A8,'Dashboard Extract'!RI$4),"")</f>
        <v/>
      </c>
      <c r="RJ8" s="1352" t="str">
        <f ca="1">IFERROR(OFFSET(#REF!,'Dashboard Extract'!$A8,'Dashboard Extract'!RJ$4),"")</f>
        <v/>
      </c>
      <c r="RK8" s="1352" t="str">
        <f ca="1">IFERROR(OFFSET(#REF!,'Dashboard Extract'!$A8,'Dashboard Extract'!RK$4),"")</f>
        <v/>
      </c>
      <c r="RL8" s="1352" t="str">
        <f ca="1">IFERROR(OFFSET(#REF!,'Dashboard Extract'!$A8,'Dashboard Extract'!RL$4),"")</f>
        <v/>
      </c>
      <c r="RM8" s="1352" t="str">
        <f ca="1">IFERROR(OFFSET(#REF!,'Dashboard Extract'!$A8,'Dashboard Extract'!RM$4),"")</f>
        <v/>
      </c>
      <c r="RN8" s="1352" t="str">
        <f ca="1">IFERROR(OFFSET(#REF!,'Dashboard Extract'!$A8,'Dashboard Extract'!RN$4),"")</f>
        <v/>
      </c>
      <c r="RO8" s="1352" t="str">
        <f ca="1">IFERROR(OFFSET(#REF!,'Dashboard Extract'!$A8,'Dashboard Extract'!RO$4),"")</f>
        <v/>
      </c>
      <c r="RP8" s="1352" t="str">
        <f ca="1">IFERROR(OFFSET(#REF!,'Dashboard Extract'!$A8,'Dashboard Extract'!RP$4),"")</f>
        <v/>
      </c>
      <c r="RQ8" s="1352" t="str">
        <f ca="1">IFERROR(OFFSET(#REF!,'Dashboard Extract'!$A8,'Dashboard Extract'!RQ$4),"")</f>
        <v/>
      </c>
      <c r="RR8" s="1352" t="str">
        <f ca="1">IFERROR(OFFSET(#REF!,'Dashboard Extract'!$A8,'Dashboard Extract'!RR$4),"")</f>
        <v/>
      </c>
      <c r="RS8" s="1352" t="str">
        <f ca="1">IFERROR(OFFSET(#REF!,'Dashboard Extract'!$A8,'Dashboard Extract'!RS$4),"")</f>
        <v/>
      </c>
      <c r="RT8" s="1352" t="str">
        <f ca="1">IFERROR(OFFSET(#REF!,'Dashboard Extract'!$A8,'Dashboard Extract'!RT$4),"")</f>
        <v/>
      </c>
      <c r="RU8" s="1352" t="str">
        <f ca="1">IFERROR(OFFSET(#REF!,'Dashboard Extract'!$A8,'Dashboard Extract'!RU$4),"")</f>
        <v/>
      </c>
      <c r="RV8" s="1352" t="str">
        <f ca="1">IFERROR(OFFSET(#REF!,'Dashboard Extract'!$A8,'Dashboard Extract'!RV$4),"")</f>
        <v/>
      </c>
      <c r="RW8" s="1352" t="str">
        <f ca="1">IFERROR(OFFSET(#REF!,'Dashboard Extract'!$A8,'Dashboard Extract'!RW$4),"")</f>
        <v/>
      </c>
      <c r="RX8" s="1352" t="str">
        <f ca="1">IFERROR(OFFSET(#REF!,'Dashboard Extract'!$A8,'Dashboard Extract'!RX$4),"")</f>
        <v/>
      </c>
      <c r="RY8" s="1352" t="str">
        <f ca="1">IFERROR(OFFSET(#REF!,'Dashboard Extract'!$A8,'Dashboard Extract'!RY$4),"")</f>
        <v/>
      </c>
      <c r="RZ8" s="1352" t="str">
        <f ca="1">IFERROR(OFFSET(#REF!,'Dashboard Extract'!$A8,'Dashboard Extract'!RZ$4),"")</f>
        <v/>
      </c>
      <c r="SA8" s="1352" t="str">
        <f ca="1">IFERROR(OFFSET(#REF!,'Dashboard Extract'!$A8,'Dashboard Extract'!SA$4),"")</f>
        <v/>
      </c>
      <c r="SB8" s="1352" t="str">
        <f ca="1">IFERROR(OFFSET(#REF!,'Dashboard Extract'!$A8,'Dashboard Extract'!SB$4),"")</f>
        <v/>
      </c>
      <c r="SC8" s="1352" t="str">
        <f ca="1">IFERROR(OFFSET(#REF!,'Dashboard Extract'!$A8,'Dashboard Extract'!SC$4),"")</f>
        <v/>
      </c>
      <c r="SD8" s="1352" t="str">
        <f ca="1">IFERROR(OFFSET(#REF!,'Dashboard Extract'!$A8,'Dashboard Extract'!SD$4),"")</f>
        <v/>
      </c>
      <c r="SE8" s="1352" t="str">
        <f ca="1">IFERROR(OFFSET(#REF!,'Dashboard Extract'!$A8,'Dashboard Extract'!SE$4),"")</f>
        <v/>
      </c>
      <c r="SF8" s="1352" t="str">
        <f ca="1">IFERROR(OFFSET(#REF!,'Dashboard Extract'!$A8,'Dashboard Extract'!SF$4),"")</f>
        <v/>
      </c>
      <c r="SG8" s="1352" t="str">
        <f ca="1">IFERROR(OFFSET(#REF!,'Dashboard Extract'!$A8,'Dashboard Extract'!SG$4),"")</f>
        <v/>
      </c>
      <c r="SH8" s="1352" t="str">
        <f ca="1">IFERROR(OFFSET(#REF!,'Dashboard Extract'!$A8,'Dashboard Extract'!SH$4),"")</f>
        <v/>
      </c>
      <c r="SI8" s="1352" t="str">
        <f ca="1">IFERROR(OFFSET(#REF!,'Dashboard Extract'!$A8,'Dashboard Extract'!SI$4),"")</f>
        <v/>
      </c>
      <c r="SJ8" s="1352" t="str">
        <f ca="1">IFERROR(OFFSET(#REF!,'Dashboard Extract'!$A8,'Dashboard Extract'!SJ$4),"")</f>
        <v/>
      </c>
      <c r="SK8" s="1352" t="str">
        <f ca="1">IFERROR(OFFSET(#REF!,'Dashboard Extract'!$A8,'Dashboard Extract'!SK$4),"")</f>
        <v/>
      </c>
      <c r="SL8" s="1352" t="str">
        <f ca="1">IFERROR(OFFSET(#REF!,'Dashboard Extract'!$A8,'Dashboard Extract'!SL$4),"")</f>
        <v/>
      </c>
      <c r="SM8" s="1352" t="str">
        <f ca="1">IFERROR(OFFSET(#REF!,'Dashboard Extract'!$A8,'Dashboard Extract'!SM$4),"")</f>
        <v/>
      </c>
      <c r="SN8" s="1352" t="str">
        <f ca="1">IFERROR(OFFSET(#REF!,'Dashboard Extract'!$A8,'Dashboard Extract'!SN$4),"")</f>
        <v/>
      </c>
      <c r="SO8" s="1352" t="str">
        <f ca="1">IFERROR(OFFSET(#REF!,'Dashboard Extract'!$A8,'Dashboard Extract'!SO$4),"")</f>
        <v/>
      </c>
      <c r="SP8" s="1352" t="str">
        <f ca="1">IFERROR(OFFSET(#REF!,'Dashboard Extract'!$A8,'Dashboard Extract'!SP$4),"")</f>
        <v/>
      </c>
      <c r="SQ8" s="1352" t="str">
        <f ca="1">IFERROR(OFFSET(#REF!,'Dashboard Extract'!$A8,'Dashboard Extract'!SQ$4),"")</f>
        <v/>
      </c>
      <c r="SR8" s="1352" t="str">
        <f ca="1">IFERROR(OFFSET(#REF!,'Dashboard Extract'!$A8,'Dashboard Extract'!SR$4),"")</f>
        <v/>
      </c>
      <c r="SS8" s="1352" t="str">
        <f ca="1">IFERROR(OFFSET(#REF!,'Dashboard Extract'!$A8,'Dashboard Extract'!SS$4),"")</f>
        <v/>
      </c>
      <c r="ST8" s="1352" t="str">
        <f ca="1">IFERROR(OFFSET(#REF!,'Dashboard Extract'!$A8,'Dashboard Extract'!ST$4),"")</f>
        <v/>
      </c>
      <c r="SU8" s="1352" t="str">
        <f ca="1">IFERROR(OFFSET(#REF!,'Dashboard Extract'!$A8,'Dashboard Extract'!SU$4),"")</f>
        <v/>
      </c>
      <c r="SV8" s="1352" t="str">
        <f ca="1">IFERROR(OFFSET(#REF!,'Dashboard Extract'!$A8,'Dashboard Extract'!SV$4),"")</f>
        <v/>
      </c>
      <c r="SW8" s="1352" t="str">
        <f ca="1">IFERROR(OFFSET(#REF!,'Dashboard Extract'!$A8,'Dashboard Extract'!SW$4),"")</f>
        <v/>
      </c>
      <c r="SX8" s="1352" t="str">
        <f ca="1">IFERROR(OFFSET(#REF!,'Dashboard Extract'!$A8,'Dashboard Extract'!SX$4),"")</f>
        <v/>
      </c>
      <c r="SY8" s="1352" t="str">
        <f ca="1">IFERROR(OFFSET(#REF!,'Dashboard Extract'!$A8,'Dashboard Extract'!SY$4),"")</f>
        <v/>
      </c>
      <c r="SZ8" s="1352" t="str">
        <f ca="1">IFERROR(OFFSET(#REF!,'Dashboard Extract'!$A8,'Dashboard Extract'!SZ$4),"")</f>
        <v/>
      </c>
      <c r="TA8" s="1352" t="str">
        <f ca="1">IFERROR(OFFSET(#REF!,'Dashboard Extract'!$A8,'Dashboard Extract'!TA$4),"")</f>
        <v/>
      </c>
      <c r="TB8" s="1352" t="str">
        <f ca="1">IFERROR(OFFSET(#REF!,'Dashboard Extract'!$A8,'Dashboard Extract'!TB$4),"")</f>
        <v/>
      </c>
      <c r="TC8" s="1352" t="str">
        <f ca="1">IFERROR(OFFSET(#REF!,'Dashboard Extract'!$A8,'Dashboard Extract'!TC$4),"")</f>
        <v/>
      </c>
      <c r="TD8" s="1352" t="str">
        <f ca="1">IFERROR(OFFSET(#REF!,'Dashboard Extract'!$A8,'Dashboard Extract'!TD$4),"")</f>
        <v/>
      </c>
      <c r="TE8" s="1352" t="str">
        <f ca="1">IFERROR(OFFSET(#REF!,'Dashboard Extract'!$A8,'Dashboard Extract'!TE$4),"")</f>
        <v/>
      </c>
      <c r="TF8" s="1352" t="str">
        <f ca="1">IFERROR(OFFSET(#REF!,'Dashboard Extract'!$A8,'Dashboard Extract'!TF$4),"")</f>
        <v/>
      </c>
      <c r="TG8" s="1352" t="str">
        <f ca="1">IFERROR(OFFSET(#REF!,'Dashboard Extract'!$A8,'Dashboard Extract'!TG$4),"")</f>
        <v/>
      </c>
      <c r="TH8" s="1352" t="str">
        <f ca="1">IFERROR(OFFSET(#REF!,'Dashboard Extract'!$A8,'Dashboard Extract'!TH$4),"")</f>
        <v/>
      </c>
      <c r="TI8" s="1352" t="str">
        <f ca="1">IFERROR(OFFSET(#REF!,'Dashboard Extract'!$A8,'Dashboard Extract'!TI$4),"")</f>
        <v/>
      </c>
      <c r="TJ8" s="1352" t="str">
        <f ca="1">IFERROR(OFFSET(#REF!,'Dashboard Extract'!$A8,'Dashboard Extract'!TJ$4),"")</f>
        <v/>
      </c>
      <c r="TK8" s="1352" t="str">
        <f ca="1">IFERROR(OFFSET(#REF!,'Dashboard Extract'!$A8,'Dashboard Extract'!TK$4),"")</f>
        <v/>
      </c>
      <c r="TL8" s="1352" t="str">
        <f ca="1">IFERROR(OFFSET(#REF!,'Dashboard Extract'!$A8,'Dashboard Extract'!TL$4),"")</f>
        <v/>
      </c>
      <c r="TM8" s="1352" t="str">
        <f ca="1">IFERROR(OFFSET(#REF!,'Dashboard Extract'!$A8,'Dashboard Extract'!TM$4),"")</f>
        <v/>
      </c>
      <c r="TN8" s="1352" t="str">
        <f ca="1">IFERROR(OFFSET(#REF!,'Dashboard Extract'!$A8,'Dashboard Extract'!TN$4),"")</f>
        <v/>
      </c>
      <c r="TO8" s="1352" t="str">
        <f ca="1">IFERROR(OFFSET(#REF!,'Dashboard Extract'!$A8,'Dashboard Extract'!TO$4),"")</f>
        <v/>
      </c>
      <c r="TP8" s="1352" t="str">
        <f ca="1">IFERROR(OFFSET(#REF!,'Dashboard Extract'!$A8,'Dashboard Extract'!TP$4),"")</f>
        <v/>
      </c>
      <c r="TQ8" s="1352" t="str">
        <f ca="1">IFERROR(OFFSET(#REF!,'Dashboard Extract'!$A8,'Dashboard Extract'!TQ$4),"")</f>
        <v/>
      </c>
      <c r="TR8" s="1352" t="str">
        <f ca="1">IFERROR(OFFSET(#REF!,'Dashboard Extract'!$A8,'Dashboard Extract'!TR$4),"")</f>
        <v/>
      </c>
      <c r="TS8" s="1352" t="str">
        <f ca="1">IFERROR(OFFSET(#REF!,'Dashboard Extract'!$A8,'Dashboard Extract'!TS$4),"")</f>
        <v/>
      </c>
      <c r="TT8" s="1352" t="str">
        <f ca="1">IFERROR(OFFSET(#REF!,'Dashboard Extract'!$A8,'Dashboard Extract'!TT$4),"")</f>
        <v/>
      </c>
      <c r="TU8" s="1352" t="str">
        <f ca="1">IFERROR(OFFSET(#REF!,'Dashboard Extract'!$A8,'Dashboard Extract'!TU$4),"")</f>
        <v/>
      </c>
      <c r="TV8" s="1352" t="str">
        <f ca="1">IFERROR(OFFSET(#REF!,'Dashboard Extract'!$A8,'Dashboard Extract'!TV$4),"")</f>
        <v/>
      </c>
      <c r="TW8" s="1352" t="str">
        <f ca="1">IFERROR(OFFSET(#REF!,'Dashboard Extract'!$A8,'Dashboard Extract'!TW$4),"")</f>
        <v/>
      </c>
      <c r="TX8" s="1352" t="str">
        <f ca="1">IFERROR(OFFSET(#REF!,'Dashboard Extract'!$A8,'Dashboard Extract'!TX$4),"")</f>
        <v/>
      </c>
      <c r="TY8" s="1352" t="str">
        <f ca="1">IFERROR(OFFSET(#REF!,'Dashboard Extract'!$A8,'Dashboard Extract'!TY$4),"")</f>
        <v/>
      </c>
      <c r="TZ8" s="1352" t="str">
        <f ca="1">IFERROR(OFFSET(#REF!,'Dashboard Extract'!$A8,'Dashboard Extract'!TZ$4),"")</f>
        <v/>
      </c>
      <c r="UA8" s="1352" t="str">
        <f ca="1">IFERROR(OFFSET(#REF!,'Dashboard Extract'!$A8,'Dashboard Extract'!UA$4),"")</f>
        <v/>
      </c>
      <c r="UB8" s="1352" t="str">
        <f ca="1">IFERROR(OFFSET(#REF!,'Dashboard Extract'!$A8,'Dashboard Extract'!UB$4),"")</f>
        <v/>
      </c>
      <c r="UC8" s="1352" t="str">
        <f ca="1">IFERROR(OFFSET(#REF!,'Dashboard Extract'!$A8,'Dashboard Extract'!UC$4),"")</f>
        <v/>
      </c>
      <c r="UD8" s="1352" t="str">
        <f ca="1">IFERROR(OFFSET(#REF!,'Dashboard Extract'!$A8,'Dashboard Extract'!UD$4),"")</f>
        <v/>
      </c>
      <c r="UE8" s="1352" t="str">
        <f ca="1">IFERROR(OFFSET(#REF!,'Dashboard Extract'!$A8,'Dashboard Extract'!UE$4),"")</f>
        <v/>
      </c>
      <c r="UF8" s="1352" t="str">
        <f ca="1">IFERROR(OFFSET(#REF!,'Dashboard Extract'!$A8,'Dashboard Extract'!UF$4),"")</f>
        <v/>
      </c>
      <c r="UG8" s="1352" t="str">
        <f ca="1">IFERROR(OFFSET(#REF!,'Dashboard Extract'!$A8,'Dashboard Extract'!UG$4),"")</f>
        <v/>
      </c>
      <c r="UH8" s="1352" t="str">
        <f ca="1">IFERROR(OFFSET(#REF!,'Dashboard Extract'!$A8,'Dashboard Extract'!UH$4),"")</f>
        <v/>
      </c>
      <c r="UI8" s="1352" t="str">
        <f ca="1">IFERROR(OFFSET(#REF!,'Dashboard Extract'!$A8,'Dashboard Extract'!UI$4),"")</f>
        <v/>
      </c>
      <c r="UJ8" s="1352" t="str">
        <f ca="1">IFERROR(OFFSET(#REF!,'Dashboard Extract'!$A8,'Dashboard Extract'!UJ$4),"")</f>
        <v/>
      </c>
      <c r="UK8" s="1352" t="str">
        <f ca="1">IFERROR(OFFSET(#REF!,'Dashboard Extract'!$A8,'Dashboard Extract'!UK$4),"")</f>
        <v/>
      </c>
      <c r="UL8" s="1352" t="str">
        <f ca="1">IFERROR(OFFSET(#REF!,'Dashboard Extract'!$A8,'Dashboard Extract'!UL$4),"")</f>
        <v/>
      </c>
      <c r="UM8" s="1352" t="str">
        <f ca="1">IFERROR(OFFSET(#REF!,'Dashboard Extract'!$A8,'Dashboard Extract'!UM$4),"")</f>
        <v/>
      </c>
      <c r="UN8" s="1352" t="str">
        <f ca="1">IFERROR(OFFSET(#REF!,'Dashboard Extract'!$A8,'Dashboard Extract'!UN$4),"")</f>
        <v/>
      </c>
      <c r="UO8" s="1352" t="str">
        <f ca="1">IFERROR(OFFSET(#REF!,'Dashboard Extract'!$A8,'Dashboard Extract'!UO$4),"")</f>
        <v/>
      </c>
      <c r="UP8" s="1352" t="str">
        <f ca="1">IFERROR(OFFSET(#REF!,'Dashboard Extract'!$A8,'Dashboard Extract'!UP$4),"")</f>
        <v/>
      </c>
      <c r="UQ8" s="1352" t="str">
        <f ca="1">IFERROR(OFFSET(#REF!,'Dashboard Extract'!$A8,'Dashboard Extract'!UQ$4),"")</f>
        <v/>
      </c>
      <c r="UR8" s="1352" t="str">
        <f ca="1">IFERROR(OFFSET(#REF!,'Dashboard Extract'!$A8,'Dashboard Extract'!UR$4),"")</f>
        <v/>
      </c>
      <c r="US8" s="1352" t="str">
        <f ca="1">IFERROR(OFFSET(#REF!,'Dashboard Extract'!$A8,'Dashboard Extract'!US$4),"")</f>
        <v/>
      </c>
      <c r="UT8" s="1352" t="str">
        <f ca="1">IFERROR(OFFSET(#REF!,'Dashboard Extract'!$A8,'Dashboard Extract'!UT$4),"")</f>
        <v/>
      </c>
      <c r="UU8" s="1352" t="str">
        <f ca="1">IFERROR(OFFSET(#REF!,'Dashboard Extract'!$A8,'Dashboard Extract'!UU$4),"")</f>
        <v/>
      </c>
      <c r="UV8" s="1352" t="str">
        <f ca="1">IFERROR(OFFSET(#REF!,'Dashboard Extract'!$A8,'Dashboard Extract'!UV$4),"")</f>
        <v/>
      </c>
      <c r="UW8" s="1352" t="str">
        <f ca="1">IFERROR(OFFSET(#REF!,'Dashboard Extract'!$A8,'Dashboard Extract'!UW$4),"")</f>
        <v/>
      </c>
      <c r="UX8" s="1352" t="str">
        <f ca="1">IFERROR(OFFSET(#REF!,'Dashboard Extract'!$A8,'Dashboard Extract'!UX$4),"")</f>
        <v/>
      </c>
      <c r="UY8" s="1352" t="str">
        <f ca="1">IFERROR(OFFSET(#REF!,'Dashboard Extract'!$A8,'Dashboard Extract'!UY$4),"")</f>
        <v/>
      </c>
      <c r="UZ8" s="1352" t="str">
        <f ca="1">IFERROR(OFFSET(#REF!,'Dashboard Extract'!$A8,'Dashboard Extract'!UZ$4),"")</f>
        <v/>
      </c>
      <c r="VA8" s="1352" t="str">
        <f ca="1">IFERROR(OFFSET(#REF!,'Dashboard Extract'!$A8,'Dashboard Extract'!VA$4),"")</f>
        <v/>
      </c>
      <c r="VB8" s="1352" t="str">
        <f ca="1">IFERROR(OFFSET(#REF!,'Dashboard Extract'!$A8,'Dashboard Extract'!VB$4),"")</f>
        <v/>
      </c>
      <c r="VC8" s="1352" t="str">
        <f ca="1">IFERROR(OFFSET(#REF!,'Dashboard Extract'!$A8,'Dashboard Extract'!VC$4),"")</f>
        <v/>
      </c>
      <c r="VD8" s="1352" t="str">
        <f ca="1">IFERROR(OFFSET(#REF!,'Dashboard Extract'!$A8,'Dashboard Extract'!VD$4),"")</f>
        <v/>
      </c>
      <c r="VE8" s="1352" t="str">
        <f ca="1">IFERROR(OFFSET(#REF!,'Dashboard Extract'!$A8,'Dashboard Extract'!VE$4),"")</f>
        <v/>
      </c>
      <c r="VF8" s="1352" t="str">
        <f ca="1">IFERROR(OFFSET(#REF!,'Dashboard Extract'!$A8,'Dashboard Extract'!VF$4),"")</f>
        <v/>
      </c>
      <c r="VG8" s="1352" t="str">
        <f ca="1">IFERROR(OFFSET(#REF!,'Dashboard Extract'!$A8,'Dashboard Extract'!VG$4),"")</f>
        <v/>
      </c>
      <c r="VH8" s="1352" t="str">
        <f ca="1">IFERROR(OFFSET(#REF!,'Dashboard Extract'!$A8,'Dashboard Extract'!VH$4),"")</f>
        <v/>
      </c>
      <c r="VI8" s="1352" t="str">
        <f ca="1">IFERROR(OFFSET(#REF!,'Dashboard Extract'!$A8,'Dashboard Extract'!VI$4),"")</f>
        <v/>
      </c>
      <c r="VJ8" s="1352" t="str">
        <f ca="1">IFERROR(OFFSET(#REF!,'Dashboard Extract'!$A8,'Dashboard Extract'!VJ$4),"")</f>
        <v/>
      </c>
      <c r="VK8" s="1352" t="str">
        <f ca="1">IFERROR(OFFSET(#REF!,'Dashboard Extract'!$A8,'Dashboard Extract'!VK$4),"")</f>
        <v/>
      </c>
      <c r="VL8" s="1352" t="str">
        <f ca="1">IFERROR(OFFSET(#REF!,'Dashboard Extract'!$A8,'Dashboard Extract'!VL$4),"")</f>
        <v/>
      </c>
      <c r="VM8" s="1352" t="str">
        <f ca="1">IFERROR(OFFSET(#REF!,'Dashboard Extract'!$A8,'Dashboard Extract'!VM$4),"")</f>
        <v/>
      </c>
      <c r="VN8" s="1352" t="str">
        <f ca="1">IFERROR(OFFSET(#REF!,'Dashboard Extract'!$A8,'Dashboard Extract'!VN$4),"")</f>
        <v/>
      </c>
      <c r="VO8" s="1352" t="str">
        <f ca="1">IFERROR(OFFSET(#REF!,'Dashboard Extract'!$A8,'Dashboard Extract'!VO$4),"")</f>
        <v/>
      </c>
      <c r="VP8" s="1352" t="str">
        <f ca="1">IFERROR(OFFSET(#REF!,'Dashboard Extract'!$A8,'Dashboard Extract'!VP$4),"")</f>
        <v/>
      </c>
      <c r="VQ8" s="1352" t="str">
        <f ca="1">IFERROR(OFFSET(#REF!,'Dashboard Extract'!$A8,'Dashboard Extract'!VQ$4),"")</f>
        <v/>
      </c>
      <c r="VR8" s="1352" t="str">
        <f ca="1">IFERROR(OFFSET(#REF!,'Dashboard Extract'!$A8,'Dashboard Extract'!VR$4),"")</f>
        <v/>
      </c>
      <c r="VS8" s="1352" t="str">
        <f ca="1">IFERROR(OFFSET(#REF!,'Dashboard Extract'!$A8,'Dashboard Extract'!VS$4),"")</f>
        <v/>
      </c>
      <c r="VT8" s="1352" t="str">
        <f ca="1">IFERROR(OFFSET(#REF!,'Dashboard Extract'!$A8,'Dashboard Extract'!VT$4),"")</f>
        <v/>
      </c>
      <c r="VU8" s="1352" t="str">
        <f ca="1">IFERROR(OFFSET(#REF!,'Dashboard Extract'!$A8,'Dashboard Extract'!VU$4),"")</f>
        <v/>
      </c>
      <c r="VV8" s="1352" t="str">
        <f ca="1">IFERROR(OFFSET(#REF!,'Dashboard Extract'!$A8,'Dashboard Extract'!VV$4),"")</f>
        <v/>
      </c>
      <c r="VW8" s="1352" t="str">
        <f ca="1">IFERROR(OFFSET(#REF!,'Dashboard Extract'!$A8,'Dashboard Extract'!VW$4),"")</f>
        <v/>
      </c>
      <c r="VX8" s="1352" t="str">
        <f ca="1">IFERROR(OFFSET(#REF!,'Dashboard Extract'!$A8,'Dashboard Extract'!VX$4),"")</f>
        <v/>
      </c>
      <c r="VY8" s="1352" t="str">
        <f ca="1">IFERROR(OFFSET(#REF!,'Dashboard Extract'!$A8,'Dashboard Extract'!VY$4),"")</f>
        <v/>
      </c>
      <c r="VZ8" s="1352" t="str">
        <f ca="1">IFERROR(OFFSET(#REF!,'Dashboard Extract'!$A8,'Dashboard Extract'!VZ$4),"")</f>
        <v/>
      </c>
      <c r="WA8" s="1352" t="str">
        <f ca="1">IFERROR(OFFSET(#REF!,'Dashboard Extract'!$A8,'Dashboard Extract'!WA$4),"")</f>
        <v/>
      </c>
      <c r="WB8" s="1352" t="str">
        <f ca="1">IFERROR(OFFSET(#REF!,'Dashboard Extract'!$A8,'Dashboard Extract'!WB$4),"")</f>
        <v/>
      </c>
      <c r="WC8" s="1352" t="str">
        <f ca="1">IFERROR(OFFSET(#REF!,'Dashboard Extract'!$A8,'Dashboard Extract'!WC$4),"")</f>
        <v/>
      </c>
      <c r="WD8" s="1352" t="str">
        <f ca="1">IFERROR(OFFSET(#REF!,'Dashboard Extract'!$A8,'Dashboard Extract'!WD$4),"")</f>
        <v/>
      </c>
      <c r="WE8" s="1352" t="str">
        <f ca="1">IFERROR(OFFSET(#REF!,'Dashboard Extract'!$A8,'Dashboard Extract'!WE$4),"")</f>
        <v/>
      </c>
      <c r="WF8" s="1352" t="str">
        <f ca="1">IFERROR(OFFSET(#REF!,'Dashboard Extract'!$A8,'Dashboard Extract'!WF$4),"")</f>
        <v/>
      </c>
      <c r="WG8" s="1352" t="str">
        <f ca="1">IFERROR(OFFSET(#REF!,'Dashboard Extract'!$A8,'Dashboard Extract'!WG$4),"")</f>
        <v/>
      </c>
      <c r="WH8" s="1352" t="str">
        <f ca="1">IFERROR(OFFSET(#REF!,'Dashboard Extract'!$A8,'Dashboard Extract'!WH$4),"")</f>
        <v/>
      </c>
      <c r="WI8" s="1352" t="str">
        <f ca="1">IFERROR(OFFSET(#REF!,'Dashboard Extract'!$A8,'Dashboard Extract'!WI$4),"")</f>
        <v/>
      </c>
      <c r="WJ8" s="1352" t="str">
        <f ca="1">IFERROR(OFFSET(#REF!,'Dashboard Extract'!$A8,'Dashboard Extract'!WJ$4),"")</f>
        <v/>
      </c>
      <c r="WK8" s="1352" t="str">
        <f ca="1">IFERROR(OFFSET(#REF!,'Dashboard Extract'!$A8,'Dashboard Extract'!WK$4),"")</f>
        <v/>
      </c>
      <c r="WL8" s="1352" t="str">
        <f ca="1">IFERROR(OFFSET(#REF!,'Dashboard Extract'!$A8,'Dashboard Extract'!WL$4),"")</f>
        <v/>
      </c>
      <c r="WM8" s="1352" t="str">
        <f ca="1">IFERROR(OFFSET(#REF!,'Dashboard Extract'!$A8,'Dashboard Extract'!WM$4),"")</f>
        <v/>
      </c>
      <c r="WN8" s="1352" t="str">
        <f ca="1">IFERROR(OFFSET(#REF!,'Dashboard Extract'!$A8,'Dashboard Extract'!WN$4),"")</f>
        <v/>
      </c>
      <c r="WO8" s="1352" t="str">
        <f ca="1">IFERROR(OFFSET(#REF!,'Dashboard Extract'!$A8,'Dashboard Extract'!WO$4),"")</f>
        <v/>
      </c>
      <c r="WP8" s="1352" t="str">
        <f ca="1">IFERROR(OFFSET(#REF!,'Dashboard Extract'!$A8,'Dashboard Extract'!WP$4),"")</f>
        <v/>
      </c>
      <c r="WQ8" s="1352" t="str">
        <f ca="1">IFERROR(OFFSET(#REF!,'Dashboard Extract'!$A8,'Dashboard Extract'!WQ$4),"")</f>
        <v/>
      </c>
      <c r="WR8" s="1352" t="str">
        <f ca="1">IFERROR(OFFSET(#REF!,'Dashboard Extract'!$A8,'Dashboard Extract'!WR$4),"")</f>
        <v/>
      </c>
      <c r="WS8" s="1352" t="str">
        <f ca="1">IFERROR(OFFSET(#REF!,'Dashboard Extract'!$A8,'Dashboard Extract'!WS$4),"")</f>
        <v/>
      </c>
      <c r="WT8" s="1352" t="str">
        <f ca="1">IFERROR(OFFSET(#REF!,'Dashboard Extract'!$A8,'Dashboard Extract'!WT$4),"")</f>
        <v/>
      </c>
      <c r="WU8" s="1352" t="str">
        <f ca="1">IFERROR(OFFSET(#REF!,'Dashboard Extract'!$A8,'Dashboard Extract'!WU$4),"")</f>
        <v/>
      </c>
      <c r="WV8" s="1352" t="str">
        <f ca="1">IFERROR(OFFSET(#REF!,'Dashboard Extract'!$A8,'Dashboard Extract'!WV$4),"")</f>
        <v/>
      </c>
      <c r="WW8" s="1352" t="str">
        <f ca="1">IFERROR(OFFSET(#REF!,'Dashboard Extract'!$A8,'Dashboard Extract'!WW$4),"")</f>
        <v/>
      </c>
      <c r="WX8" s="1352" t="str">
        <f ca="1">IFERROR(OFFSET(#REF!,'Dashboard Extract'!$A8,'Dashboard Extract'!WX$4),"")</f>
        <v/>
      </c>
      <c r="WY8" s="1352" t="str">
        <f ca="1">IFERROR(OFFSET(#REF!,'Dashboard Extract'!$A8,'Dashboard Extract'!WY$4),"")</f>
        <v/>
      </c>
      <c r="WZ8" s="1352" t="str">
        <f ca="1">IFERROR(OFFSET(#REF!,'Dashboard Extract'!$A8,'Dashboard Extract'!WZ$4),"")</f>
        <v/>
      </c>
      <c r="XA8" s="1352" t="str">
        <f ca="1">IFERROR(OFFSET(#REF!,'Dashboard Extract'!$A8,'Dashboard Extract'!XA$4),"")</f>
        <v/>
      </c>
      <c r="XB8" s="1352" t="str">
        <f ca="1">IFERROR(OFFSET(#REF!,'Dashboard Extract'!$A8,'Dashboard Extract'!XB$4),"")</f>
        <v/>
      </c>
      <c r="XC8" s="1352" t="str">
        <f ca="1">IFERROR(OFFSET(#REF!,'Dashboard Extract'!$A8,'Dashboard Extract'!XC$4),"")</f>
        <v/>
      </c>
      <c r="XD8" s="1352" t="str">
        <f ca="1">IFERROR(OFFSET(#REF!,'Dashboard Extract'!$A8,'Dashboard Extract'!XD$4),"")</f>
        <v/>
      </c>
      <c r="XE8" s="1352" t="str">
        <f ca="1">IFERROR(OFFSET(#REF!,'Dashboard Extract'!$A8,'Dashboard Extract'!XE$4),"")</f>
        <v/>
      </c>
      <c r="XF8" s="1352" t="str">
        <f ca="1">IFERROR(OFFSET(#REF!,'Dashboard Extract'!$A8,'Dashboard Extract'!XF$4),"")</f>
        <v/>
      </c>
      <c r="XG8" s="1352" t="str">
        <f ca="1">IFERROR(OFFSET(#REF!,'Dashboard Extract'!$A8,'Dashboard Extract'!XG$4),"")</f>
        <v/>
      </c>
      <c r="XH8" s="1352" t="str">
        <f ca="1">IFERROR(OFFSET(#REF!,'Dashboard Extract'!$A8,'Dashboard Extract'!XH$4),"")</f>
        <v/>
      </c>
      <c r="XI8" s="1352" t="str">
        <f ca="1">IFERROR(OFFSET(#REF!,'Dashboard Extract'!$A8,'Dashboard Extract'!XI$4),"")</f>
        <v/>
      </c>
      <c r="XJ8" s="1352" t="str">
        <f ca="1">IFERROR(OFFSET(#REF!,'Dashboard Extract'!$A8,'Dashboard Extract'!XJ$4),"")</f>
        <v/>
      </c>
      <c r="XK8" s="1352" t="str">
        <f ca="1">IFERROR(OFFSET(#REF!,'Dashboard Extract'!$A8,'Dashboard Extract'!XK$4),"")</f>
        <v/>
      </c>
      <c r="XL8" s="1352" t="str">
        <f ca="1">IFERROR(OFFSET(#REF!,'Dashboard Extract'!$A8,'Dashboard Extract'!XL$4),"")</f>
        <v/>
      </c>
      <c r="XM8" s="1352" t="str">
        <f ca="1">IFERROR(OFFSET(#REF!,'Dashboard Extract'!$A8,'Dashboard Extract'!XM$4),"")</f>
        <v/>
      </c>
      <c r="XN8" s="1352" t="str">
        <f ca="1">IFERROR(OFFSET(#REF!,'Dashboard Extract'!$A8,'Dashboard Extract'!XN$4),"")</f>
        <v/>
      </c>
      <c r="XO8" s="1352" t="str">
        <f ca="1">IFERROR(OFFSET(#REF!,'Dashboard Extract'!$A8,'Dashboard Extract'!XO$4),"")</f>
        <v/>
      </c>
      <c r="XP8" s="1352" t="str">
        <f ca="1">IFERROR(OFFSET(#REF!,'Dashboard Extract'!$A8,'Dashboard Extract'!XP$4),"")</f>
        <v/>
      </c>
      <c r="XQ8" s="1352" t="str">
        <f ca="1">IFERROR(OFFSET(#REF!,'Dashboard Extract'!$A8,'Dashboard Extract'!XQ$4),"")</f>
        <v/>
      </c>
      <c r="XR8" s="1352" t="str">
        <f ca="1">IFERROR(OFFSET(#REF!,'Dashboard Extract'!$A8,'Dashboard Extract'!XR$4),"")</f>
        <v/>
      </c>
      <c r="XS8" s="1352" t="str">
        <f ca="1">IFERROR(OFFSET(#REF!,'Dashboard Extract'!$A8,'Dashboard Extract'!XS$4),"")</f>
        <v/>
      </c>
      <c r="XT8" s="1352" t="str">
        <f ca="1">IFERROR(OFFSET(#REF!,'Dashboard Extract'!$A8,'Dashboard Extract'!XT$4),"")</f>
        <v/>
      </c>
      <c r="XU8" s="1352" t="str">
        <f ca="1">IFERROR(OFFSET(#REF!,'Dashboard Extract'!$A8,'Dashboard Extract'!XU$4),"")</f>
        <v/>
      </c>
      <c r="XV8" s="1352" t="str">
        <f ca="1">IFERROR(OFFSET(#REF!,'Dashboard Extract'!$A8,'Dashboard Extract'!XV$4),"")</f>
        <v/>
      </c>
      <c r="XW8" s="1352" t="str">
        <f ca="1">IFERROR(OFFSET(#REF!,'Dashboard Extract'!$A8,'Dashboard Extract'!XW$4),"")</f>
        <v/>
      </c>
      <c r="XX8" s="1352" t="str">
        <f ca="1">IFERROR(OFFSET(#REF!,'Dashboard Extract'!$A8,'Dashboard Extract'!XX$4),"")</f>
        <v/>
      </c>
      <c r="XY8" s="1352" t="str">
        <f ca="1">IFERROR(OFFSET(#REF!,'Dashboard Extract'!$A8,'Dashboard Extract'!XY$4),"")</f>
        <v/>
      </c>
      <c r="XZ8" s="1352" t="str">
        <f ca="1">IFERROR(OFFSET(#REF!,'Dashboard Extract'!$A8,'Dashboard Extract'!XZ$4),"")</f>
        <v/>
      </c>
      <c r="YA8" s="1352" t="str">
        <f ca="1">IFERROR(OFFSET(#REF!,'Dashboard Extract'!$A8,'Dashboard Extract'!YA$4),"")</f>
        <v/>
      </c>
      <c r="YB8" s="1352" t="str">
        <f ca="1">IFERROR(OFFSET(#REF!,'Dashboard Extract'!$A8,'Dashboard Extract'!YB$4),"")</f>
        <v/>
      </c>
      <c r="YC8" s="1352" t="str">
        <f ca="1">IFERROR(OFFSET(#REF!,'Dashboard Extract'!$A8,'Dashboard Extract'!YC$4),"")</f>
        <v/>
      </c>
      <c r="YD8" s="1352" t="str">
        <f ca="1">IFERROR(OFFSET(#REF!,'Dashboard Extract'!$A8,'Dashboard Extract'!YD$4),"")</f>
        <v/>
      </c>
      <c r="YE8" s="1352" t="str">
        <f ca="1">IFERROR(OFFSET(#REF!,'Dashboard Extract'!$A8,'Dashboard Extract'!YE$4),"")</f>
        <v/>
      </c>
      <c r="YF8" s="1352" t="str">
        <f ca="1">IFERROR(OFFSET(#REF!,'Dashboard Extract'!$A8,'Dashboard Extract'!YF$4),"")</f>
        <v/>
      </c>
      <c r="YG8" s="1352" t="str">
        <f ca="1">IFERROR(OFFSET(#REF!,'Dashboard Extract'!$A8,'Dashboard Extract'!YG$4),"")</f>
        <v/>
      </c>
      <c r="YH8" s="1352" t="str">
        <f ca="1">IFERROR(OFFSET(#REF!,'Dashboard Extract'!$A8,'Dashboard Extract'!YH$4),"")</f>
        <v/>
      </c>
      <c r="YI8" s="1352" t="str">
        <f ca="1">IFERROR(OFFSET(#REF!,'Dashboard Extract'!$A8,'Dashboard Extract'!YI$4),"")</f>
        <v/>
      </c>
      <c r="YJ8" s="1352" t="str">
        <f ca="1">IFERROR(OFFSET(#REF!,'Dashboard Extract'!$A8,'Dashboard Extract'!YJ$4),"")</f>
        <v/>
      </c>
      <c r="YK8" s="1352" t="str">
        <f ca="1">IFERROR(OFFSET(#REF!,'Dashboard Extract'!$A8,'Dashboard Extract'!YK$4),"")</f>
        <v/>
      </c>
      <c r="YL8" s="1352" t="str">
        <f ca="1">IFERROR(OFFSET(#REF!,'Dashboard Extract'!$A8,'Dashboard Extract'!YL$4),"")</f>
        <v/>
      </c>
      <c r="YM8" s="1352" t="str">
        <f ca="1">IFERROR(OFFSET(#REF!,'Dashboard Extract'!$A8,'Dashboard Extract'!YM$4),"")</f>
        <v/>
      </c>
      <c r="YN8" s="1352" t="str">
        <f ca="1">IFERROR(OFFSET(#REF!,'Dashboard Extract'!$A8,'Dashboard Extract'!YN$4),"")</f>
        <v/>
      </c>
      <c r="YO8" s="1352" t="str">
        <f ca="1">IFERROR(OFFSET(#REF!,'Dashboard Extract'!$A8,'Dashboard Extract'!YO$4),"")</f>
        <v/>
      </c>
      <c r="YP8" s="1352" t="str">
        <f ca="1">IFERROR(OFFSET(#REF!,'Dashboard Extract'!$A8,'Dashboard Extract'!YP$4),"")</f>
        <v/>
      </c>
      <c r="YQ8" s="1352" t="str">
        <f ca="1">IFERROR(OFFSET(#REF!,'Dashboard Extract'!$A8,'Dashboard Extract'!YQ$4),"")</f>
        <v/>
      </c>
      <c r="YR8" s="1352" t="str">
        <f ca="1">IFERROR(OFFSET(#REF!,'Dashboard Extract'!$A8,'Dashboard Extract'!YR$4),"")</f>
        <v/>
      </c>
      <c r="YS8" s="1352" t="str">
        <f ca="1">IFERROR(OFFSET(#REF!,'Dashboard Extract'!$A8,'Dashboard Extract'!YS$4),"")</f>
        <v/>
      </c>
      <c r="YT8" s="1352" t="str">
        <f ca="1">IFERROR(OFFSET(#REF!,'Dashboard Extract'!$A8,'Dashboard Extract'!YT$4),"")</f>
        <v/>
      </c>
      <c r="YU8" s="1352" t="str">
        <f ca="1">IFERROR(OFFSET(#REF!,'Dashboard Extract'!$A8,'Dashboard Extract'!YU$4),"")</f>
        <v/>
      </c>
      <c r="YV8" s="1352" t="str">
        <f ca="1">IFERROR(OFFSET(#REF!,'Dashboard Extract'!$A8,'Dashboard Extract'!YV$4),"")</f>
        <v/>
      </c>
      <c r="YW8" s="1352" t="str">
        <f ca="1">IFERROR(OFFSET(#REF!,'Dashboard Extract'!$A8,'Dashboard Extract'!YW$4),"")</f>
        <v/>
      </c>
      <c r="YX8" s="1352" t="str">
        <f ca="1">IFERROR(OFFSET(#REF!,'Dashboard Extract'!$A8,'Dashboard Extract'!YX$4),"")</f>
        <v/>
      </c>
      <c r="YY8" s="1352" t="str">
        <f ca="1">IFERROR(OFFSET(#REF!,'Dashboard Extract'!$A8,'Dashboard Extract'!YY$4),"")</f>
        <v/>
      </c>
      <c r="YZ8" s="1352" t="str">
        <f ca="1">IFERROR(OFFSET(#REF!,'Dashboard Extract'!$A8,'Dashboard Extract'!YZ$4),"")</f>
        <v/>
      </c>
      <c r="ZA8" s="1352" t="str">
        <f ca="1">IFERROR(OFFSET(#REF!,'Dashboard Extract'!$A8,'Dashboard Extract'!ZA$4),"")</f>
        <v/>
      </c>
      <c r="ZB8" s="1352" t="str">
        <f ca="1">IFERROR(OFFSET(#REF!,'Dashboard Extract'!$A8,'Dashboard Extract'!ZB$4),"")</f>
        <v/>
      </c>
      <c r="ZC8" s="1352" t="str">
        <f ca="1">IFERROR(OFFSET(#REF!,'Dashboard Extract'!$A8,'Dashboard Extract'!ZC$4),"")</f>
        <v/>
      </c>
      <c r="ZD8" s="1352" t="str">
        <f ca="1">IFERROR(OFFSET(#REF!,'Dashboard Extract'!$A8,'Dashboard Extract'!ZD$4),"")</f>
        <v/>
      </c>
      <c r="ZE8" s="1352" t="str">
        <f ca="1">IFERROR(OFFSET(#REF!,'Dashboard Extract'!$A8,'Dashboard Extract'!ZE$4),"")</f>
        <v/>
      </c>
      <c r="ZF8" s="1352" t="str">
        <f ca="1">IFERROR(OFFSET(#REF!,'Dashboard Extract'!$A8,'Dashboard Extract'!ZF$4),"")</f>
        <v/>
      </c>
      <c r="ZG8" s="1352" t="str">
        <f ca="1">IFERROR(OFFSET(#REF!,'Dashboard Extract'!$A8,'Dashboard Extract'!ZG$4),"")</f>
        <v/>
      </c>
      <c r="ZH8" s="1352" t="str">
        <f ca="1">IFERROR(OFFSET(#REF!,'Dashboard Extract'!$A8,'Dashboard Extract'!ZH$4),"")</f>
        <v/>
      </c>
      <c r="ZI8" s="1352" t="str">
        <f ca="1">IFERROR(OFFSET(#REF!,'Dashboard Extract'!$A8,'Dashboard Extract'!ZI$4),"")</f>
        <v/>
      </c>
      <c r="ZJ8" s="1352" t="str">
        <f ca="1">IFERROR(OFFSET(#REF!,'Dashboard Extract'!$A8,'Dashboard Extract'!ZJ$4),"")</f>
        <v/>
      </c>
      <c r="ZK8" s="1352" t="str">
        <f ca="1">IFERROR(OFFSET(#REF!,'Dashboard Extract'!$A8,'Dashboard Extract'!ZK$4),"")</f>
        <v/>
      </c>
      <c r="ZL8" s="1352" t="str">
        <f ca="1">IFERROR(OFFSET(#REF!,'Dashboard Extract'!$A8,'Dashboard Extract'!ZL$4),"")</f>
        <v/>
      </c>
      <c r="ZM8" s="1352" t="str">
        <f ca="1">IFERROR(OFFSET(#REF!,'Dashboard Extract'!$A8,'Dashboard Extract'!ZM$4),"")</f>
        <v/>
      </c>
      <c r="ZN8" s="1352" t="str">
        <f ca="1">IFERROR(OFFSET(#REF!,'Dashboard Extract'!$A8,'Dashboard Extract'!ZN$4),"")</f>
        <v/>
      </c>
      <c r="ZO8" s="1352" t="str">
        <f ca="1">IFERROR(OFFSET(#REF!,'Dashboard Extract'!$A8,'Dashboard Extract'!ZO$4),"")</f>
        <v/>
      </c>
      <c r="ZP8" s="1352" t="str">
        <f ca="1">IFERROR(OFFSET(#REF!,'Dashboard Extract'!$A8,'Dashboard Extract'!ZP$4),"")</f>
        <v/>
      </c>
      <c r="ZQ8" s="1352" t="str">
        <f ca="1">IFERROR(OFFSET(#REF!,'Dashboard Extract'!$A8,'Dashboard Extract'!ZQ$4),"")</f>
        <v/>
      </c>
      <c r="ZR8" s="1352" t="str">
        <f ca="1">IFERROR(OFFSET(#REF!,'Dashboard Extract'!$A8,'Dashboard Extract'!ZR$4),"")</f>
        <v/>
      </c>
      <c r="ZS8" s="1352" t="str">
        <f ca="1">IFERROR(OFFSET(#REF!,'Dashboard Extract'!$A8,'Dashboard Extract'!ZS$4),"")</f>
        <v/>
      </c>
      <c r="ZT8" s="1352" t="str">
        <f ca="1">IFERROR(OFFSET(#REF!,'Dashboard Extract'!$A8,'Dashboard Extract'!ZT$4),"")</f>
        <v/>
      </c>
      <c r="ZU8" s="1352" t="str">
        <f ca="1">IFERROR(OFFSET(#REF!,'Dashboard Extract'!$A8,'Dashboard Extract'!ZU$4),"")</f>
        <v/>
      </c>
      <c r="ZV8" s="1352" t="str">
        <f ca="1">IFERROR(OFFSET(#REF!,'Dashboard Extract'!$A8,'Dashboard Extract'!ZV$4),"")</f>
        <v/>
      </c>
      <c r="ZW8" s="1352" t="str">
        <f ca="1">IFERROR(OFFSET(#REF!,'Dashboard Extract'!$A8,'Dashboard Extract'!ZW$4),"")</f>
        <v/>
      </c>
      <c r="ZX8" s="1352" t="str">
        <f ca="1">IFERROR(OFFSET(#REF!,'Dashboard Extract'!$A8,'Dashboard Extract'!ZX$4),"")</f>
        <v/>
      </c>
      <c r="ZY8" s="1352" t="str">
        <f ca="1">IFERROR(OFFSET(#REF!,'Dashboard Extract'!$A8,'Dashboard Extract'!ZY$4),"")</f>
        <v/>
      </c>
      <c r="ZZ8" s="1352" t="str">
        <f ca="1">IFERROR(OFFSET(#REF!,'Dashboard Extract'!$A8,'Dashboard Extract'!ZZ$4),"")</f>
        <v/>
      </c>
      <c r="AAA8" s="1352" t="str">
        <f ca="1">IFERROR(OFFSET(#REF!,'Dashboard Extract'!$A8,'Dashboard Extract'!AAA$4),"")</f>
        <v/>
      </c>
      <c r="AAB8" s="1352" t="str">
        <f ca="1">IFERROR(OFFSET(#REF!,'Dashboard Extract'!$A8,'Dashboard Extract'!AAB$4),"")</f>
        <v/>
      </c>
      <c r="AAC8" s="1352" t="str">
        <f ca="1">IFERROR(OFFSET(#REF!,'Dashboard Extract'!$A8,'Dashboard Extract'!AAC$4),"")</f>
        <v/>
      </c>
      <c r="AAD8" s="1352" t="str">
        <f ca="1">IFERROR(OFFSET(#REF!,'Dashboard Extract'!$A8,'Dashboard Extract'!AAD$4),"")</f>
        <v/>
      </c>
      <c r="AAE8" s="1352" t="str">
        <f ca="1">IFERROR(OFFSET(#REF!,'Dashboard Extract'!$A8,'Dashboard Extract'!AAE$4),"")</f>
        <v/>
      </c>
      <c r="AAF8" s="1352" t="str">
        <f ca="1">IFERROR(OFFSET(#REF!,'Dashboard Extract'!$A8,'Dashboard Extract'!AAF$4),"")</f>
        <v/>
      </c>
      <c r="AAG8" s="1352" t="str">
        <f ca="1">IFERROR(OFFSET(#REF!,'Dashboard Extract'!$A8,'Dashboard Extract'!AAG$4),"")</f>
        <v/>
      </c>
      <c r="AAH8" s="1352" t="str">
        <f ca="1">IFERROR(OFFSET(#REF!,'Dashboard Extract'!$A8,'Dashboard Extract'!AAH$4),"")</f>
        <v/>
      </c>
      <c r="AAI8" s="1352" t="str">
        <f ca="1">IFERROR(OFFSET(#REF!,'Dashboard Extract'!$A8,'Dashboard Extract'!AAI$4),"")</f>
        <v/>
      </c>
      <c r="AAJ8" s="1352" t="str">
        <f ca="1">IFERROR(OFFSET(#REF!,'Dashboard Extract'!$A8,'Dashboard Extract'!AAJ$4),"")</f>
        <v/>
      </c>
      <c r="AAK8" s="1352" t="str">
        <f ca="1">IFERROR(OFFSET(#REF!,'Dashboard Extract'!$A8,'Dashboard Extract'!AAK$4),"")</f>
        <v/>
      </c>
      <c r="AAL8" s="1352" t="str">
        <f ca="1">IFERROR(OFFSET(#REF!,'Dashboard Extract'!$A8,'Dashboard Extract'!AAL$4),"")</f>
        <v/>
      </c>
      <c r="AAM8" s="1352" t="str">
        <f ca="1">IFERROR(OFFSET(#REF!,'Dashboard Extract'!$A8,'Dashboard Extract'!AAM$4),"")</f>
        <v/>
      </c>
      <c r="AAN8" s="1352" t="str">
        <f ca="1">IFERROR(OFFSET(#REF!,'Dashboard Extract'!$A8,'Dashboard Extract'!AAN$4),"")</f>
        <v/>
      </c>
      <c r="AAO8" s="1352" t="str">
        <f ca="1">IFERROR(OFFSET(#REF!,'Dashboard Extract'!$A8,'Dashboard Extract'!AAO$4),"")</f>
        <v/>
      </c>
      <c r="AAP8" s="1352" t="str">
        <f ca="1">IFERROR(OFFSET(#REF!,'Dashboard Extract'!$A8,'Dashboard Extract'!AAP$4),"")</f>
        <v/>
      </c>
      <c r="AAQ8" s="1352" t="str">
        <f ca="1">IFERROR(OFFSET(#REF!,'Dashboard Extract'!$A8,'Dashboard Extract'!AAQ$4),"")</f>
        <v/>
      </c>
      <c r="AAR8" s="1352" t="str">
        <f ca="1">IFERROR(OFFSET(#REF!,'Dashboard Extract'!$A8,'Dashboard Extract'!AAR$4),"")</f>
        <v/>
      </c>
      <c r="AAS8" s="1352" t="str">
        <f ca="1">IFERROR(OFFSET(#REF!,'Dashboard Extract'!$A8,'Dashboard Extract'!AAS$4),"")</f>
        <v/>
      </c>
      <c r="AAT8" s="1352" t="str">
        <f ca="1">IFERROR(OFFSET(#REF!,'Dashboard Extract'!$A8,'Dashboard Extract'!AAT$4),"")</f>
        <v/>
      </c>
      <c r="AAU8" s="1352" t="str">
        <f ca="1">IFERROR(OFFSET(#REF!,'Dashboard Extract'!$A8,'Dashboard Extract'!AAU$4),"")</f>
        <v/>
      </c>
      <c r="AAV8" s="1352" t="str">
        <f ca="1">IFERROR(OFFSET(#REF!,'Dashboard Extract'!$A8,'Dashboard Extract'!AAV$4),"")</f>
        <v/>
      </c>
      <c r="AAW8" s="1352" t="str">
        <f ca="1">IFERROR(OFFSET(#REF!,'Dashboard Extract'!$A8,'Dashboard Extract'!AAW$4),"")</f>
        <v/>
      </c>
      <c r="AAX8" s="1352" t="str">
        <f ca="1">IFERROR(OFFSET(#REF!,'Dashboard Extract'!$A8,'Dashboard Extract'!AAX$4),"")</f>
        <v/>
      </c>
      <c r="AAY8" s="1352" t="str">
        <f ca="1">IFERROR(OFFSET(#REF!,'Dashboard Extract'!$A8,'Dashboard Extract'!AAY$4),"")</f>
        <v/>
      </c>
      <c r="AAZ8" s="1352" t="str">
        <f ca="1">IFERROR(OFFSET(#REF!,'Dashboard Extract'!$A8,'Dashboard Extract'!AAZ$4),"")</f>
        <v/>
      </c>
      <c r="ABA8" s="1352" t="str">
        <f ca="1">IFERROR(OFFSET(#REF!,'Dashboard Extract'!$A8,'Dashboard Extract'!ABA$4),"")</f>
        <v/>
      </c>
      <c r="ABB8" s="1352" t="str">
        <f ca="1">IFERROR(OFFSET(#REF!,'Dashboard Extract'!$A8,'Dashboard Extract'!ABB$4),"")</f>
        <v/>
      </c>
      <c r="ABC8" s="1352" t="str">
        <f ca="1">IFERROR(OFFSET(#REF!,'Dashboard Extract'!$A8,'Dashboard Extract'!ABC$4),"")</f>
        <v/>
      </c>
      <c r="ABD8" s="1352" t="str">
        <f ca="1">IFERROR(OFFSET(#REF!,'Dashboard Extract'!$A8,'Dashboard Extract'!ABD$4),"")</f>
        <v/>
      </c>
      <c r="ABE8" s="1352" t="str">
        <f ca="1">IFERROR(OFFSET(#REF!,'Dashboard Extract'!$A8,'Dashboard Extract'!ABE$4),"")</f>
        <v/>
      </c>
      <c r="ABF8" s="1352" t="str">
        <f ca="1">IFERROR(OFFSET(#REF!,'Dashboard Extract'!$A8,'Dashboard Extract'!ABF$4),"")</f>
        <v/>
      </c>
      <c r="ABG8" s="1352" t="str">
        <f ca="1">IFERROR(OFFSET(#REF!,'Dashboard Extract'!$A8,'Dashboard Extract'!ABG$4),"")</f>
        <v/>
      </c>
      <c r="ABH8" s="1352" t="str">
        <f ca="1">IFERROR(OFFSET(#REF!,'Dashboard Extract'!$A8,'Dashboard Extract'!ABH$4),"")</f>
        <v/>
      </c>
      <c r="ABI8" s="1352" t="str">
        <f ca="1">IFERROR(OFFSET(#REF!,'Dashboard Extract'!$A8,'Dashboard Extract'!ABI$4),"")</f>
        <v/>
      </c>
      <c r="ABJ8" s="1352" t="str">
        <f ca="1">IFERROR(OFFSET(#REF!,'Dashboard Extract'!$A8,'Dashboard Extract'!ABJ$4),"")</f>
        <v/>
      </c>
      <c r="ABK8" s="1352" t="str">
        <f ca="1">IFERROR(OFFSET(#REF!,'Dashboard Extract'!$A8,'Dashboard Extract'!ABK$4),"")</f>
        <v/>
      </c>
      <c r="ABL8" s="1352" t="str">
        <f ca="1">IFERROR(OFFSET(#REF!,'Dashboard Extract'!$A8,'Dashboard Extract'!ABL$4),"")</f>
        <v/>
      </c>
      <c r="ABM8" s="1352" t="str">
        <f ca="1">IFERROR(OFFSET(#REF!,'Dashboard Extract'!$A8,'Dashboard Extract'!ABM$4),"")</f>
        <v/>
      </c>
      <c r="ABN8" s="1352" t="str">
        <f ca="1">IFERROR(OFFSET(#REF!,'Dashboard Extract'!$A8,'Dashboard Extract'!ABN$4),"")</f>
        <v/>
      </c>
      <c r="ABO8" s="1352" t="str">
        <f ca="1">IFERROR(OFFSET(#REF!,'Dashboard Extract'!$A8,'Dashboard Extract'!ABO$4),"")</f>
        <v/>
      </c>
      <c r="ABP8" s="1352" t="str">
        <f ca="1">IFERROR(OFFSET(#REF!,'Dashboard Extract'!$A8,'Dashboard Extract'!ABP$4),"")</f>
        <v/>
      </c>
      <c r="ABQ8" s="1352" t="str">
        <f ca="1">IFERROR(OFFSET(#REF!,'Dashboard Extract'!$A8,'Dashboard Extract'!ABQ$4),"")</f>
        <v/>
      </c>
      <c r="ABR8" s="1352" t="str">
        <f ca="1">IFERROR(OFFSET(#REF!,'Dashboard Extract'!$A8,'Dashboard Extract'!ABR$4),"")</f>
        <v/>
      </c>
      <c r="ABS8" s="1352" t="str">
        <f ca="1">IFERROR(OFFSET(#REF!,'Dashboard Extract'!$A8,'Dashboard Extract'!ABS$4),"")</f>
        <v/>
      </c>
      <c r="ABT8" s="1352" t="str">
        <f ca="1">IFERROR(OFFSET(#REF!,'Dashboard Extract'!$A8,'Dashboard Extract'!ABT$4),"")</f>
        <v/>
      </c>
      <c r="ABU8" s="1352" t="str">
        <f ca="1">IFERROR(OFFSET(#REF!,'Dashboard Extract'!$A8,'Dashboard Extract'!ABU$4),"")</f>
        <v/>
      </c>
      <c r="ABV8" s="1352" t="str">
        <f ca="1">IFERROR(OFFSET(#REF!,'Dashboard Extract'!$A8,'Dashboard Extract'!ABV$4),"")</f>
        <v/>
      </c>
      <c r="ABW8" s="1352" t="str">
        <f ca="1">IFERROR(OFFSET(#REF!,'Dashboard Extract'!$A8,'Dashboard Extract'!ABW$4),"")</f>
        <v/>
      </c>
      <c r="ABX8" s="1352" t="str">
        <f ca="1">IFERROR(OFFSET(#REF!,'Dashboard Extract'!$A8,'Dashboard Extract'!ABX$4),"")</f>
        <v/>
      </c>
      <c r="ABY8" s="1352" t="str">
        <f ca="1">IFERROR(OFFSET(#REF!,'Dashboard Extract'!$A8,'Dashboard Extract'!ABY$4),"")</f>
        <v/>
      </c>
      <c r="ABZ8" s="1352" t="str">
        <f ca="1">IFERROR(OFFSET(#REF!,'Dashboard Extract'!$A8,'Dashboard Extract'!ABZ$4),"")</f>
        <v/>
      </c>
      <c r="ACA8" s="1352" t="str">
        <f ca="1">IFERROR(OFFSET(#REF!,'Dashboard Extract'!$A8,'Dashboard Extract'!ACA$4),"")</f>
        <v/>
      </c>
      <c r="ACB8" s="1352" t="str">
        <f ca="1">IFERROR(OFFSET(#REF!,'Dashboard Extract'!$A8,'Dashboard Extract'!ACB$4),"")</f>
        <v/>
      </c>
      <c r="ACC8" s="1352" t="str">
        <f ca="1">IFERROR(OFFSET(#REF!,'Dashboard Extract'!$A8,'Dashboard Extract'!ACC$4),"")</f>
        <v/>
      </c>
      <c r="ACD8" s="1352" t="str">
        <f ca="1">IFERROR(OFFSET(#REF!,'Dashboard Extract'!$A8,'Dashboard Extract'!ACD$4),"")</f>
        <v/>
      </c>
      <c r="ACE8" s="1352" t="str">
        <f ca="1">IFERROR(OFFSET(#REF!,'Dashboard Extract'!$A8,'Dashboard Extract'!ACE$4),"")</f>
        <v/>
      </c>
      <c r="ACF8" s="1352" t="str">
        <f ca="1">IFERROR(OFFSET(#REF!,'Dashboard Extract'!$A8,'Dashboard Extract'!ACF$4),"")</f>
        <v/>
      </c>
      <c r="ACG8" s="1352" t="str">
        <f ca="1">IFERROR(OFFSET(#REF!,'Dashboard Extract'!$A8,'Dashboard Extract'!ACG$4),"")</f>
        <v/>
      </c>
      <c r="ACH8" s="1352" t="str">
        <f ca="1">IFERROR(OFFSET(#REF!,'Dashboard Extract'!$A8,'Dashboard Extract'!ACH$4),"")</f>
        <v/>
      </c>
      <c r="ACI8" s="1352" t="str">
        <f ca="1">IFERROR(OFFSET(#REF!,'Dashboard Extract'!$A8,'Dashboard Extract'!ACI$4),"")</f>
        <v/>
      </c>
      <c r="ACJ8" s="1352" t="str">
        <f ca="1">IFERROR(OFFSET(#REF!,'Dashboard Extract'!$A8,'Dashboard Extract'!ACJ$4),"")</f>
        <v/>
      </c>
      <c r="ACK8" s="1352" t="str">
        <f ca="1">IFERROR(OFFSET(#REF!,'Dashboard Extract'!$A8,'Dashboard Extract'!ACK$4),"")</f>
        <v/>
      </c>
      <c r="ACL8" s="1352" t="str">
        <f ca="1">IFERROR(OFFSET(#REF!,'Dashboard Extract'!$A8,'Dashboard Extract'!ACL$4),"")</f>
        <v/>
      </c>
      <c r="ACM8" s="1352" t="str">
        <f ca="1">IFERROR(OFFSET(#REF!,'Dashboard Extract'!$A8,'Dashboard Extract'!ACM$4),"")</f>
        <v/>
      </c>
      <c r="ACN8" s="1352" t="str">
        <f ca="1">IFERROR(OFFSET(#REF!,'Dashboard Extract'!$A8,'Dashboard Extract'!ACN$4),"")</f>
        <v/>
      </c>
      <c r="ACO8" s="1352" t="str">
        <f ca="1">IFERROR(OFFSET(#REF!,'Dashboard Extract'!$A8,'Dashboard Extract'!ACO$4),"")</f>
        <v/>
      </c>
      <c r="ACP8" s="1352" t="str">
        <f ca="1">IFERROR(OFFSET(#REF!,'Dashboard Extract'!$A8,'Dashboard Extract'!ACP$4),"")</f>
        <v/>
      </c>
      <c r="ACQ8" s="1352" t="str">
        <f ca="1">IFERROR(OFFSET(#REF!,'Dashboard Extract'!$A8,'Dashboard Extract'!ACQ$4),"")</f>
        <v/>
      </c>
      <c r="ACR8" s="1352" t="str">
        <f ca="1">IFERROR(OFFSET(#REF!,'Dashboard Extract'!$A8,'Dashboard Extract'!ACR$4),"")</f>
        <v/>
      </c>
      <c r="ACS8" s="1352" t="str">
        <f ca="1">IFERROR(OFFSET(#REF!,'Dashboard Extract'!$A8,'Dashboard Extract'!ACS$4),"")</f>
        <v/>
      </c>
      <c r="ACT8" s="1352" t="str">
        <f ca="1">IFERROR(OFFSET(#REF!,'Dashboard Extract'!$A8,'Dashboard Extract'!ACT$4),"")</f>
        <v/>
      </c>
      <c r="ACU8" s="1352" t="str">
        <f ca="1">IFERROR(OFFSET(#REF!,'Dashboard Extract'!$A8,'Dashboard Extract'!ACU$4),"")</f>
        <v/>
      </c>
      <c r="ACV8" s="1352" t="str">
        <f ca="1">IFERROR(OFFSET(#REF!,'Dashboard Extract'!$A8,'Dashboard Extract'!ACV$4),"")</f>
        <v/>
      </c>
      <c r="ACW8" s="1352" t="str">
        <f ca="1">IFERROR(OFFSET(#REF!,'Dashboard Extract'!$A8,'Dashboard Extract'!ACW$4),"")</f>
        <v/>
      </c>
      <c r="ACX8" s="1352" t="str">
        <f ca="1">IFERROR(OFFSET(#REF!,'Dashboard Extract'!$A8,'Dashboard Extract'!ACX$4),"")</f>
        <v/>
      </c>
      <c r="ACY8" s="1352" t="str">
        <f ca="1">IFERROR(OFFSET(#REF!,'Dashboard Extract'!$A8,'Dashboard Extract'!ACY$4),"")</f>
        <v/>
      </c>
      <c r="ACZ8" s="1352" t="str">
        <f ca="1">IFERROR(OFFSET(#REF!,'Dashboard Extract'!$A8,'Dashboard Extract'!ACZ$4),"")</f>
        <v/>
      </c>
      <c r="ADA8" s="1352" t="str">
        <f ca="1">IFERROR(OFFSET(#REF!,'Dashboard Extract'!$A8,'Dashboard Extract'!ADA$4),"")</f>
        <v/>
      </c>
      <c r="ADB8" s="1352" t="str">
        <f ca="1">IFERROR(OFFSET(#REF!,'Dashboard Extract'!$A8,'Dashboard Extract'!ADB$4),"")</f>
        <v/>
      </c>
      <c r="ADC8" s="1352" t="str">
        <f ca="1">IFERROR(OFFSET(#REF!,'Dashboard Extract'!$A8,'Dashboard Extract'!ADC$4),"")</f>
        <v/>
      </c>
      <c r="ADD8" s="1352" t="str">
        <f ca="1">IFERROR(OFFSET(#REF!,'Dashboard Extract'!$A8,'Dashboard Extract'!ADD$4),"")</f>
        <v/>
      </c>
      <c r="ADE8" s="1352" t="str">
        <f ca="1">IFERROR(OFFSET(#REF!,'Dashboard Extract'!$A8,'Dashboard Extract'!ADE$4),"")</f>
        <v/>
      </c>
      <c r="ADF8" s="1352" t="str">
        <f ca="1">IFERROR(OFFSET(#REF!,'Dashboard Extract'!$A8,'Dashboard Extract'!ADF$4),"")</f>
        <v/>
      </c>
      <c r="ADG8" s="1352" t="str">
        <f ca="1">IFERROR(OFFSET(#REF!,'Dashboard Extract'!$A8,'Dashboard Extract'!ADG$4),"")</f>
        <v/>
      </c>
      <c r="ADH8" s="1352" t="str">
        <f ca="1">IFERROR(OFFSET(#REF!,'Dashboard Extract'!$A8,'Dashboard Extract'!ADH$4),"")</f>
        <v/>
      </c>
      <c r="ADI8" s="1352" t="str">
        <f ca="1">IFERROR(OFFSET(#REF!,'Dashboard Extract'!$A8,'Dashboard Extract'!ADI$4),"")</f>
        <v/>
      </c>
      <c r="ADJ8" s="1352" t="str">
        <f ca="1">IFERROR(OFFSET(#REF!,'Dashboard Extract'!$A8,'Dashboard Extract'!ADJ$4),"")</f>
        <v/>
      </c>
      <c r="ADK8" s="1352" t="str">
        <f ca="1">IFERROR(OFFSET(#REF!,'Dashboard Extract'!$A8,'Dashboard Extract'!ADK$4),"")</f>
        <v/>
      </c>
      <c r="ADL8" s="1352" t="str">
        <f ca="1">IFERROR(OFFSET(#REF!,'Dashboard Extract'!$A8,'Dashboard Extract'!ADL$4),"")</f>
        <v/>
      </c>
      <c r="ADM8" s="1352" t="str">
        <f ca="1">IFERROR(OFFSET(#REF!,'Dashboard Extract'!$A8,'Dashboard Extract'!ADM$4),"")</f>
        <v/>
      </c>
      <c r="ADN8" s="1352" t="str">
        <f ca="1">IFERROR(OFFSET(#REF!,'Dashboard Extract'!$A8,'Dashboard Extract'!ADN$4),"")</f>
        <v/>
      </c>
      <c r="ADO8" s="1352" t="str">
        <f ca="1">IFERROR(OFFSET(#REF!,'Dashboard Extract'!$A8,'Dashboard Extract'!ADO$4),"")</f>
        <v/>
      </c>
      <c r="ADP8" s="1352" t="str">
        <f ca="1">IFERROR(OFFSET(#REF!,'Dashboard Extract'!$A8,'Dashboard Extract'!ADP$4),"")</f>
        <v/>
      </c>
      <c r="ADQ8" s="1352" t="str">
        <f ca="1">IFERROR(OFFSET(#REF!,'Dashboard Extract'!$A8,'Dashboard Extract'!ADQ$4),"")</f>
        <v/>
      </c>
      <c r="ADR8" s="1352" t="str">
        <f ca="1">IFERROR(OFFSET(#REF!,'Dashboard Extract'!$A8,'Dashboard Extract'!ADR$4),"")</f>
        <v/>
      </c>
      <c r="ADS8" s="1352" t="str">
        <f ca="1">IFERROR(OFFSET(#REF!,'Dashboard Extract'!$A8,'Dashboard Extract'!ADS$4),"")</f>
        <v/>
      </c>
      <c r="ADT8" s="1352" t="str">
        <f ca="1">IFERROR(OFFSET(#REF!,'Dashboard Extract'!$A8,'Dashboard Extract'!ADT$4),"")</f>
        <v/>
      </c>
      <c r="ADU8" s="1352" t="str">
        <f ca="1">IFERROR(OFFSET(#REF!,'Dashboard Extract'!$A8,'Dashboard Extract'!ADU$4),"")</f>
        <v/>
      </c>
      <c r="ADV8" s="1352" t="str">
        <f ca="1">IFERROR(OFFSET(#REF!,'Dashboard Extract'!$A8,'Dashboard Extract'!ADV$4),"")</f>
        <v/>
      </c>
      <c r="ADW8" s="1352" t="str">
        <f ca="1">IFERROR(OFFSET(#REF!,'Dashboard Extract'!$A8,'Dashboard Extract'!ADW$4),"")</f>
        <v/>
      </c>
      <c r="ADX8" s="1352" t="str">
        <f ca="1">IFERROR(OFFSET(#REF!,'Dashboard Extract'!$A8,'Dashboard Extract'!ADX$4),"")</f>
        <v/>
      </c>
      <c r="ADY8" s="1352" t="str">
        <f ca="1">IFERROR(OFFSET(#REF!,'Dashboard Extract'!$A8,'Dashboard Extract'!ADY$4),"")</f>
        <v/>
      </c>
      <c r="ADZ8" s="1352" t="str">
        <f ca="1">IFERROR(OFFSET(#REF!,'Dashboard Extract'!$A8,'Dashboard Extract'!ADZ$4),"")</f>
        <v/>
      </c>
      <c r="AEA8" s="1352" t="str">
        <f ca="1">IFERROR(OFFSET(#REF!,'Dashboard Extract'!$A8,'Dashboard Extract'!AEA$4),"")</f>
        <v/>
      </c>
      <c r="AEB8" s="1352" t="str">
        <f ca="1">IFERROR(OFFSET(#REF!,'Dashboard Extract'!$A8,'Dashboard Extract'!AEB$4),"")</f>
        <v/>
      </c>
      <c r="AEC8" s="1352" t="str">
        <f ca="1">IFERROR(OFFSET(#REF!,'Dashboard Extract'!$A8,'Dashboard Extract'!AEC$4),"")</f>
        <v/>
      </c>
      <c r="AED8" s="1352" t="str">
        <f ca="1">IFERROR(OFFSET(#REF!,'Dashboard Extract'!$A8,'Dashboard Extract'!AED$4),"")</f>
        <v/>
      </c>
      <c r="AEE8" s="1352" t="str">
        <f ca="1">IFERROR(OFFSET(#REF!,'Dashboard Extract'!$A8,'Dashboard Extract'!AEE$4),"")</f>
        <v/>
      </c>
      <c r="AEF8" s="1352" t="str">
        <f ca="1">IFERROR(OFFSET(#REF!,'Dashboard Extract'!$A8,'Dashboard Extract'!AEF$4),"")</f>
        <v/>
      </c>
      <c r="AEG8" s="1352" t="str">
        <f ca="1">IFERROR(OFFSET(#REF!,'Dashboard Extract'!$A8,'Dashboard Extract'!AEG$4),"")</f>
        <v/>
      </c>
      <c r="AEH8" s="1352" t="str">
        <f ca="1">IFERROR(OFFSET(#REF!,'Dashboard Extract'!$A8,'Dashboard Extract'!AEH$4),"")</f>
        <v/>
      </c>
      <c r="AEI8" s="1352" t="str">
        <f ca="1">IFERROR(OFFSET(#REF!,'Dashboard Extract'!$A8,'Dashboard Extract'!AEI$4),"")</f>
        <v/>
      </c>
      <c r="AEJ8" s="1352" t="str">
        <f ca="1">IFERROR(OFFSET(#REF!,'Dashboard Extract'!$A8,'Dashboard Extract'!AEJ$4),"")</f>
        <v/>
      </c>
      <c r="AEK8" s="1352" t="str">
        <f ca="1">IFERROR(OFFSET(#REF!,'Dashboard Extract'!$A8,'Dashboard Extract'!AEK$4),"")</f>
        <v/>
      </c>
      <c r="AEL8" s="1352" t="str">
        <f ca="1">IFERROR(OFFSET(#REF!,'Dashboard Extract'!$A8,'Dashboard Extract'!AEL$4),"")</f>
        <v/>
      </c>
      <c r="AEM8" s="1352" t="str">
        <f ca="1">IFERROR(OFFSET(#REF!,'Dashboard Extract'!$A8,'Dashboard Extract'!AEM$4),"")</f>
        <v/>
      </c>
      <c r="AEN8" s="1352" t="str">
        <f ca="1">IFERROR(OFFSET(#REF!,'Dashboard Extract'!$A8,'Dashboard Extract'!AEN$4),"")</f>
        <v/>
      </c>
      <c r="AEO8" s="1352" t="str">
        <f ca="1">IFERROR(OFFSET(#REF!,'Dashboard Extract'!$A8,'Dashboard Extract'!AEO$4),"")</f>
        <v/>
      </c>
      <c r="AEP8" s="1352" t="str">
        <f ca="1">IFERROR(OFFSET(#REF!,'Dashboard Extract'!$A8,'Dashboard Extract'!AEP$4),"")</f>
        <v/>
      </c>
      <c r="AEQ8" s="1352" t="str">
        <f ca="1">IFERROR(OFFSET(#REF!,'Dashboard Extract'!$A8,'Dashboard Extract'!AEQ$4),"")</f>
        <v/>
      </c>
      <c r="AER8" s="1352" t="str">
        <f ca="1">IFERROR(OFFSET(#REF!,'Dashboard Extract'!$A8,'Dashboard Extract'!AER$4),"")</f>
        <v/>
      </c>
      <c r="AES8" s="1352" t="str">
        <f ca="1">IFERROR(OFFSET(#REF!,'Dashboard Extract'!$A8,'Dashboard Extract'!AES$4),"")</f>
        <v/>
      </c>
      <c r="AET8" s="1352" t="str">
        <f ca="1">IFERROR(OFFSET(#REF!,'Dashboard Extract'!$A8,'Dashboard Extract'!AET$4),"")</f>
        <v/>
      </c>
      <c r="AEU8" s="1352" t="str">
        <f ca="1">IFERROR(OFFSET(#REF!,'Dashboard Extract'!$A8,'Dashboard Extract'!AEU$4),"")</f>
        <v/>
      </c>
      <c r="AEV8" s="1352" t="str">
        <f ca="1">IFERROR(OFFSET(#REF!,'Dashboard Extract'!$A8,'Dashboard Extract'!AEV$4),"")</f>
        <v/>
      </c>
      <c r="AEW8" s="1352" t="str">
        <f ca="1">IFERROR(OFFSET(#REF!,'Dashboard Extract'!$A8,'Dashboard Extract'!AEW$4),"")</f>
        <v/>
      </c>
      <c r="AEX8" s="1352" t="str">
        <f ca="1">IFERROR(OFFSET(#REF!,'Dashboard Extract'!$A8,'Dashboard Extract'!AEX$4),"")</f>
        <v/>
      </c>
      <c r="AEY8" s="1352" t="str">
        <f ca="1">IFERROR(OFFSET(#REF!,'Dashboard Extract'!$A8,'Dashboard Extract'!AEY$4),"")</f>
        <v/>
      </c>
      <c r="AEZ8" s="1352" t="str">
        <f ca="1">IFERROR(OFFSET(#REF!,'Dashboard Extract'!$A8,'Dashboard Extract'!AEZ$4),"")</f>
        <v/>
      </c>
      <c r="AFA8" s="1352" t="str">
        <f ca="1">IFERROR(OFFSET(#REF!,'Dashboard Extract'!$A8,'Dashboard Extract'!AFA$4),"")</f>
        <v/>
      </c>
      <c r="AFB8" s="1352" t="str">
        <f ca="1">IFERROR(OFFSET(#REF!,'Dashboard Extract'!$A8,'Dashboard Extract'!AFB$4),"")</f>
        <v/>
      </c>
      <c r="AFC8" s="1352" t="str">
        <f ca="1">IFERROR(OFFSET(#REF!,'Dashboard Extract'!$A8,'Dashboard Extract'!AFC$4),"")</f>
        <v/>
      </c>
      <c r="AFD8" s="1352" t="str">
        <f ca="1">IFERROR(OFFSET(#REF!,'Dashboard Extract'!$A8,'Dashboard Extract'!AFD$4),"")</f>
        <v/>
      </c>
      <c r="AFE8" s="1352" t="str">
        <f ca="1">IFERROR(OFFSET(#REF!,'Dashboard Extract'!$A8,'Dashboard Extract'!AFE$4),"")</f>
        <v/>
      </c>
      <c r="AFF8" s="1352" t="str">
        <f ca="1">IFERROR(OFFSET(#REF!,'Dashboard Extract'!$A8,'Dashboard Extract'!AFF$4),"")</f>
        <v/>
      </c>
      <c r="AFG8" s="1352" t="str">
        <f ca="1">IFERROR(OFFSET(#REF!,'Dashboard Extract'!$A8,'Dashboard Extract'!AFG$4),"")</f>
        <v/>
      </c>
      <c r="AFH8" s="1352" t="str">
        <f ca="1">IFERROR(OFFSET(#REF!,'Dashboard Extract'!$A8,'Dashboard Extract'!AFH$4),"")</f>
        <v/>
      </c>
      <c r="AFI8" s="1352" t="str">
        <f ca="1">IFERROR(OFFSET(#REF!,'Dashboard Extract'!$A8,'Dashboard Extract'!AFI$4),"")</f>
        <v/>
      </c>
      <c r="AFJ8" s="1352" t="str">
        <f ca="1">IFERROR(OFFSET(#REF!,'Dashboard Extract'!$A8,'Dashboard Extract'!AFJ$4),"")</f>
        <v/>
      </c>
      <c r="AFK8" s="1352" t="str">
        <f ca="1">IFERROR(OFFSET(#REF!,'Dashboard Extract'!$A8,'Dashboard Extract'!AFK$4),"")</f>
        <v/>
      </c>
      <c r="AFL8" s="1352" t="str">
        <f ca="1">IFERROR(OFFSET(#REF!,'Dashboard Extract'!$A8,'Dashboard Extract'!AFL$4),"")</f>
        <v/>
      </c>
      <c r="AFM8" s="1352" t="str">
        <f ca="1">IFERROR(OFFSET(#REF!,'Dashboard Extract'!$A8,'Dashboard Extract'!AFM$4),"")</f>
        <v/>
      </c>
      <c r="AFN8" s="1352" t="str">
        <f ca="1">IFERROR(OFFSET(#REF!,'Dashboard Extract'!$A8,'Dashboard Extract'!AFN$4),"")</f>
        <v/>
      </c>
      <c r="AFO8" s="1352" t="str">
        <f ca="1">IFERROR(OFFSET(#REF!,'Dashboard Extract'!$A8,'Dashboard Extract'!AFO$4),"")</f>
        <v/>
      </c>
      <c r="AFP8" s="1352" t="str">
        <f ca="1">IFERROR(OFFSET(#REF!,'Dashboard Extract'!$A8,'Dashboard Extract'!AFP$4),"")</f>
        <v/>
      </c>
      <c r="AFQ8" s="1352" t="str">
        <f ca="1">IFERROR(OFFSET(#REF!,'Dashboard Extract'!$A8,'Dashboard Extract'!AFQ$4),"")</f>
        <v/>
      </c>
      <c r="AFR8" s="1352" t="str">
        <f ca="1">IFERROR(OFFSET(#REF!,'Dashboard Extract'!$A8,'Dashboard Extract'!AFR$4),"")</f>
        <v/>
      </c>
      <c r="AFS8" s="1352" t="str">
        <f ca="1">IFERROR(OFFSET(#REF!,'Dashboard Extract'!$A8,'Dashboard Extract'!AFS$4),"")</f>
        <v/>
      </c>
      <c r="AFT8" s="1352" t="str">
        <f ca="1">IFERROR(OFFSET(#REF!,'Dashboard Extract'!$A8,'Dashboard Extract'!AFT$4),"")</f>
        <v/>
      </c>
      <c r="AFU8" s="1352" t="str">
        <f ca="1">IFERROR(OFFSET(#REF!,'Dashboard Extract'!$A8,'Dashboard Extract'!AFU$4),"")</f>
        <v/>
      </c>
      <c r="AFV8" s="1352" t="str">
        <f ca="1">IFERROR(OFFSET(#REF!,'Dashboard Extract'!$A8,'Dashboard Extract'!AFV$4),"")</f>
        <v/>
      </c>
      <c r="AFW8" s="1352" t="str">
        <f ca="1">IFERROR(OFFSET(#REF!,'Dashboard Extract'!$A8,'Dashboard Extract'!AFW$4),"")</f>
        <v/>
      </c>
      <c r="AFX8" s="1352" t="str">
        <f ca="1">IFERROR(OFFSET(#REF!,'Dashboard Extract'!$A8,'Dashboard Extract'!AFX$4),"")</f>
        <v/>
      </c>
      <c r="AFY8" s="1352" t="str">
        <f ca="1">IFERROR(OFFSET(#REF!,'Dashboard Extract'!$A8,'Dashboard Extract'!AFY$4),"")</f>
        <v/>
      </c>
      <c r="AFZ8" s="1352" t="str">
        <f ca="1">IFERROR(OFFSET(#REF!,'Dashboard Extract'!$A8,'Dashboard Extract'!AFZ$4),"")</f>
        <v/>
      </c>
      <c r="AGA8" s="1352" t="str">
        <f ca="1">IFERROR(OFFSET(#REF!,'Dashboard Extract'!$A8,'Dashboard Extract'!AGA$4),"")</f>
        <v/>
      </c>
      <c r="AGB8" s="1352" t="str">
        <f ca="1">IFERROR(OFFSET(#REF!,'Dashboard Extract'!$A8,'Dashboard Extract'!AGB$4),"")</f>
        <v/>
      </c>
      <c r="AGC8" s="1352" t="str">
        <f ca="1">IFERROR(OFFSET(#REF!,'Dashboard Extract'!$A8,'Dashboard Extract'!AGC$4),"")</f>
        <v/>
      </c>
      <c r="AGD8" s="1352" t="str">
        <f ca="1">IFERROR(OFFSET(#REF!,'Dashboard Extract'!$A8,'Dashboard Extract'!AGD$4),"")</f>
        <v/>
      </c>
      <c r="AGE8" s="1352" t="str">
        <f ca="1">IFERROR(OFFSET(#REF!,'Dashboard Extract'!$A8,'Dashboard Extract'!AGE$4),"")</f>
        <v/>
      </c>
      <c r="AGF8" s="1352" t="str">
        <f ca="1">IFERROR(OFFSET(#REF!,'Dashboard Extract'!$A8,'Dashboard Extract'!AGF$4),"")</f>
        <v/>
      </c>
      <c r="AGG8" s="1352" t="str">
        <f ca="1">IFERROR(OFFSET(#REF!,'Dashboard Extract'!$A8,'Dashboard Extract'!AGG$4),"")</f>
        <v/>
      </c>
      <c r="AGH8" s="1352" t="str">
        <f ca="1">IFERROR(OFFSET(#REF!,'Dashboard Extract'!$A8,'Dashboard Extract'!AGH$4),"")</f>
        <v/>
      </c>
      <c r="AGI8" s="1352" t="str">
        <f ca="1">IFERROR(OFFSET(#REF!,'Dashboard Extract'!$A8,'Dashboard Extract'!AGI$4),"")</f>
        <v/>
      </c>
      <c r="AGJ8" s="1352" t="str">
        <f ca="1">IFERROR(OFFSET(#REF!,'Dashboard Extract'!$A8,'Dashboard Extract'!AGJ$4),"")</f>
        <v/>
      </c>
      <c r="AGK8" s="1352" t="str">
        <f ca="1">IFERROR(OFFSET(#REF!,'Dashboard Extract'!$A8,'Dashboard Extract'!AGK$4),"")</f>
        <v/>
      </c>
      <c r="AGL8" s="1352" t="str">
        <f ca="1">IFERROR(OFFSET(#REF!,'Dashboard Extract'!$A8,'Dashboard Extract'!AGL$4),"")</f>
        <v/>
      </c>
      <c r="AGM8" s="1352" t="str">
        <f ca="1">IFERROR(OFFSET(#REF!,'Dashboard Extract'!$A8,'Dashboard Extract'!AGM$4),"")</f>
        <v/>
      </c>
      <c r="AGN8" s="1352" t="str">
        <f ca="1">IFERROR(OFFSET(#REF!,'Dashboard Extract'!$A8,'Dashboard Extract'!AGN$4),"")</f>
        <v/>
      </c>
      <c r="AGO8" s="1352" t="str">
        <f ca="1">IFERROR(OFFSET(#REF!,'Dashboard Extract'!$A8,'Dashboard Extract'!AGO$4),"")</f>
        <v/>
      </c>
      <c r="AGP8" s="1352" t="str">
        <f ca="1">IFERROR(OFFSET(#REF!,'Dashboard Extract'!$A8,'Dashboard Extract'!AGP$4),"")</f>
        <v/>
      </c>
      <c r="AGQ8" s="1352" t="str">
        <f ca="1">IFERROR(OFFSET(#REF!,'Dashboard Extract'!$A8,'Dashboard Extract'!AGQ$4),"")</f>
        <v/>
      </c>
      <c r="AGR8" s="1352" t="str">
        <f ca="1">IFERROR(OFFSET(#REF!,'Dashboard Extract'!$A8,'Dashboard Extract'!AGR$4),"")</f>
        <v/>
      </c>
      <c r="AGS8" s="1352" t="str">
        <f ca="1">IFERROR(OFFSET(#REF!,'Dashboard Extract'!$A8,'Dashboard Extract'!AGS$4),"")</f>
        <v/>
      </c>
      <c r="AGT8" s="1352" t="str">
        <f ca="1">IFERROR(OFFSET(#REF!,'Dashboard Extract'!$A8,'Dashboard Extract'!AGT$4),"")</f>
        <v/>
      </c>
      <c r="AGU8" s="1352" t="str">
        <f ca="1">IFERROR(OFFSET(#REF!,'Dashboard Extract'!$A8,'Dashboard Extract'!AGU$4),"")</f>
        <v/>
      </c>
      <c r="AGV8" s="1352" t="str">
        <f ca="1">IFERROR(OFFSET(#REF!,'Dashboard Extract'!$A8,'Dashboard Extract'!AGV$4),"")</f>
        <v/>
      </c>
      <c r="AGW8" s="1352" t="str">
        <f ca="1">IFERROR(OFFSET(#REF!,'Dashboard Extract'!$A8,'Dashboard Extract'!AGW$4),"")</f>
        <v/>
      </c>
      <c r="AGX8" s="1352" t="str">
        <f ca="1">IFERROR(OFFSET(#REF!,'Dashboard Extract'!$A8,'Dashboard Extract'!AGX$4),"")</f>
        <v/>
      </c>
      <c r="AGY8" s="1352" t="str">
        <f ca="1">IFERROR(OFFSET(#REF!,'Dashboard Extract'!$A8,'Dashboard Extract'!AGY$4),"")</f>
        <v/>
      </c>
      <c r="AGZ8" s="1352" t="str">
        <f ca="1">IFERROR(OFFSET(#REF!,'Dashboard Extract'!$A8,'Dashboard Extract'!AGZ$4),"")</f>
        <v/>
      </c>
      <c r="AHA8" s="1352" t="str">
        <f ca="1">IFERROR(OFFSET(#REF!,'Dashboard Extract'!$A8,'Dashboard Extract'!AHA$4),"")</f>
        <v/>
      </c>
      <c r="AHB8" s="1352" t="str">
        <f ca="1">IFERROR(OFFSET(#REF!,'Dashboard Extract'!$A8,'Dashboard Extract'!AHB$4),"")</f>
        <v/>
      </c>
      <c r="AHC8" s="1352" t="str">
        <f ca="1">IFERROR(OFFSET(#REF!,'Dashboard Extract'!$A8,'Dashboard Extract'!AHC$4),"")</f>
        <v/>
      </c>
      <c r="AHD8" s="1352" t="str">
        <f ca="1">IFERROR(OFFSET(#REF!,'Dashboard Extract'!$A8,'Dashboard Extract'!AHD$4),"")</f>
        <v/>
      </c>
      <c r="AHE8" s="1352" t="str">
        <f ca="1">IFERROR(OFFSET(#REF!,'Dashboard Extract'!$A8,'Dashboard Extract'!AHE$4),"")</f>
        <v/>
      </c>
      <c r="AHF8" s="1352" t="str">
        <f ca="1">IFERROR(OFFSET(#REF!,'Dashboard Extract'!$A8,'Dashboard Extract'!AHF$4),"")</f>
        <v/>
      </c>
      <c r="AHG8" s="1352" t="str">
        <f ca="1">IFERROR(OFFSET(#REF!,'Dashboard Extract'!$A8,'Dashboard Extract'!AHG$4),"")</f>
        <v/>
      </c>
      <c r="AHH8" s="1352" t="str">
        <f ca="1">IFERROR(OFFSET(#REF!,'Dashboard Extract'!$A8,'Dashboard Extract'!AHH$4),"")</f>
        <v/>
      </c>
      <c r="AHI8" s="1352" t="str">
        <f ca="1">IFERROR(OFFSET(#REF!,'Dashboard Extract'!$A8,'Dashboard Extract'!AHI$4),"")</f>
        <v/>
      </c>
      <c r="AHJ8" s="1352" t="str">
        <f ca="1">IFERROR(OFFSET(#REF!,'Dashboard Extract'!$A8,'Dashboard Extract'!AHJ$4),"")</f>
        <v/>
      </c>
      <c r="AHK8" s="1352" t="str">
        <f ca="1">IFERROR(OFFSET(#REF!,'Dashboard Extract'!$A8,'Dashboard Extract'!AHK$4),"")</f>
        <v/>
      </c>
      <c r="AHL8" s="1352" t="str">
        <f ca="1">IFERROR(OFFSET(#REF!,'Dashboard Extract'!$A8,'Dashboard Extract'!AHL$4),"")</f>
        <v/>
      </c>
      <c r="AHM8" s="1352" t="str">
        <f ca="1">IFERROR(OFFSET(#REF!,'Dashboard Extract'!$A8,'Dashboard Extract'!AHM$4),"")</f>
        <v/>
      </c>
      <c r="AHN8" s="1352" t="str">
        <f ca="1">IFERROR(OFFSET(#REF!,'Dashboard Extract'!$A8,'Dashboard Extract'!AHN$4),"")</f>
        <v/>
      </c>
      <c r="AHO8" s="1352" t="str">
        <f ca="1">IFERROR(OFFSET(#REF!,'Dashboard Extract'!$A8,'Dashboard Extract'!AHO$4),"")</f>
        <v/>
      </c>
      <c r="AHP8" s="1352" t="str">
        <f ca="1">IFERROR(OFFSET(#REF!,'Dashboard Extract'!$A8,'Dashboard Extract'!AHP$4),"")</f>
        <v/>
      </c>
      <c r="AHQ8" s="1352" t="str">
        <f ca="1">IFERROR(OFFSET(#REF!,'Dashboard Extract'!$A8,'Dashboard Extract'!AHQ$4),"")</f>
        <v/>
      </c>
      <c r="AHR8" s="1352" t="str">
        <f ca="1">IFERROR(OFFSET(#REF!,'Dashboard Extract'!$A8,'Dashboard Extract'!AHR$4),"")</f>
        <v/>
      </c>
      <c r="AHS8" s="1352" t="str">
        <f ca="1">IFERROR(OFFSET(#REF!,'Dashboard Extract'!$A8,'Dashboard Extract'!AHS$4),"")</f>
        <v/>
      </c>
      <c r="AHT8" s="1352" t="str">
        <f ca="1">IFERROR(OFFSET(#REF!,'Dashboard Extract'!$A8,'Dashboard Extract'!AHT$4),"")</f>
        <v/>
      </c>
      <c r="AHU8" s="1352" t="str">
        <f ca="1">IFERROR(OFFSET(#REF!,'Dashboard Extract'!$A8,'Dashboard Extract'!AHU$4),"")</f>
        <v/>
      </c>
      <c r="AHV8" s="1352" t="str">
        <f ca="1">IFERROR(OFFSET(#REF!,'Dashboard Extract'!$A8,'Dashboard Extract'!AHV$4),"")</f>
        <v/>
      </c>
      <c r="AHW8" s="1352" t="str">
        <f ca="1">IFERROR(OFFSET(#REF!,'Dashboard Extract'!$A8,'Dashboard Extract'!AHW$4),"")</f>
        <v/>
      </c>
      <c r="AHX8" s="1352" t="str">
        <f ca="1">IFERROR(OFFSET(#REF!,'Dashboard Extract'!$A8,'Dashboard Extract'!AHX$4),"")</f>
        <v/>
      </c>
      <c r="AHY8" s="1352" t="str">
        <f ca="1">IFERROR(OFFSET(#REF!,'Dashboard Extract'!$A8,'Dashboard Extract'!AHY$4),"")</f>
        <v/>
      </c>
      <c r="AHZ8" s="1352" t="str">
        <f ca="1">IFERROR(OFFSET(#REF!,'Dashboard Extract'!$A8,'Dashboard Extract'!AHZ$4),"")</f>
        <v/>
      </c>
      <c r="AIA8" s="1352" t="str">
        <f ca="1">IFERROR(OFFSET(#REF!,'Dashboard Extract'!$A8,'Dashboard Extract'!AIA$4),"")</f>
        <v/>
      </c>
      <c r="AIB8" s="1352" t="str">
        <f ca="1">IFERROR(OFFSET(#REF!,'Dashboard Extract'!$A8,'Dashboard Extract'!AIB$4),"")</f>
        <v/>
      </c>
      <c r="AIC8" s="1352" t="str">
        <f ca="1">IFERROR(OFFSET(#REF!,'Dashboard Extract'!$A8,'Dashboard Extract'!AIC$4),"")</f>
        <v/>
      </c>
      <c r="AID8" s="1352" t="str">
        <f ca="1">IFERROR(OFFSET(#REF!,'Dashboard Extract'!$A8,'Dashboard Extract'!AID$4),"")</f>
        <v/>
      </c>
      <c r="AIE8" s="1352" t="str">
        <f ca="1">IFERROR(OFFSET(#REF!,'Dashboard Extract'!$A8,'Dashboard Extract'!AIE$4),"")</f>
        <v/>
      </c>
      <c r="AIF8" s="1352" t="str">
        <f ca="1">IFERROR(OFFSET(#REF!,'Dashboard Extract'!$A8,'Dashboard Extract'!AIF$4),"")</f>
        <v/>
      </c>
      <c r="AIG8" s="1352" t="str">
        <f ca="1">IFERROR(OFFSET(#REF!,'Dashboard Extract'!$A8,'Dashboard Extract'!AIG$4),"")</f>
        <v/>
      </c>
      <c r="AIH8" s="1352" t="str">
        <f ca="1">IFERROR(OFFSET(#REF!,'Dashboard Extract'!$A8,'Dashboard Extract'!AIH$4),"")</f>
        <v/>
      </c>
      <c r="AII8" s="1352" t="str">
        <f ca="1">IFERROR(OFFSET(#REF!,'Dashboard Extract'!$A8,'Dashboard Extract'!AII$4),"")</f>
        <v/>
      </c>
      <c r="AIJ8" s="1352" t="str">
        <f ca="1">IFERROR(OFFSET(#REF!,'Dashboard Extract'!$A8,'Dashboard Extract'!AIJ$4),"")</f>
        <v/>
      </c>
      <c r="AIK8" s="1352" t="str">
        <f ca="1">IFERROR(OFFSET(#REF!,'Dashboard Extract'!$A8,'Dashboard Extract'!AIK$4),"")</f>
        <v/>
      </c>
      <c r="AIL8" s="1352" t="str">
        <f ca="1">IFERROR(OFFSET(#REF!,'Dashboard Extract'!$A8,'Dashboard Extract'!AIL$4),"")</f>
        <v/>
      </c>
      <c r="AIM8" s="1352" t="str">
        <f ca="1">IFERROR(OFFSET(#REF!,'Dashboard Extract'!$A8,'Dashboard Extract'!AIM$4),"")</f>
        <v/>
      </c>
      <c r="AIN8" s="1352" t="str">
        <f ca="1">IFERROR(OFFSET(#REF!,'Dashboard Extract'!$A8,'Dashboard Extract'!AIN$4),"")</f>
        <v/>
      </c>
      <c r="AIO8" s="1352" t="str">
        <f ca="1">IFERROR(OFFSET(#REF!,'Dashboard Extract'!$A8,'Dashboard Extract'!AIO$4),"")</f>
        <v/>
      </c>
      <c r="AIP8" s="1352" t="str">
        <f ca="1">IFERROR(OFFSET(#REF!,'Dashboard Extract'!$A8,'Dashboard Extract'!AIP$4),"")</f>
        <v/>
      </c>
      <c r="AIQ8" s="1352" t="str">
        <f ca="1">IFERROR(OFFSET(#REF!,'Dashboard Extract'!$A8,'Dashboard Extract'!AIQ$4),"")</f>
        <v/>
      </c>
      <c r="AIR8" s="1352" t="str">
        <f ca="1">IFERROR(OFFSET(#REF!,'Dashboard Extract'!$A8,'Dashboard Extract'!AIR$4),"")</f>
        <v/>
      </c>
      <c r="AIS8" s="1352" t="str">
        <f ca="1">IFERROR(OFFSET(#REF!,'Dashboard Extract'!$A8,'Dashboard Extract'!AIS$4),"")</f>
        <v/>
      </c>
      <c r="AIT8" s="1352" t="str">
        <f ca="1">IFERROR(OFFSET(#REF!,'Dashboard Extract'!$A8,'Dashboard Extract'!AIT$4),"")</f>
        <v/>
      </c>
      <c r="AIU8" s="1352" t="str">
        <f ca="1">IFERROR(OFFSET(#REF!,'Dashboard Extract'!$A8,'Dashboard Extract'!AIU$4),"")</f>
        <v/>
      </c>
      <c r="AIV8" s="1352" t="str">
        <f ca="1">IFERROR(OFFSET(#REF!,'Dashboard Extract'!$A8,'Dashboard Extract'!AIV$4),"")</f>
        <v/>
      </c>
      <c r="AIW8" s="1352" t="str">
        <f ca="1">IFERROR(OFFSET(#REF!,'Dashboard Extract'!$A8,'Dashboard Extract'!AIW$4),"")</f>
        <v/>
      </c>
      <c r="AIX8" s="1352" t="str">
        <f ca="1">IFERROR(OFFSET(#REF!,'Dashboard Extract'!$A8,'Dashboard Extract'!AIX$4),"")</f>
        <v/>
      </c>
      <c r="AIY8" s="1352" t="str">
        <f ca="1">IFERROR(OFFSET(#REF!,'Dashboard Extract'!$A8,'Dashboard Extract'!AIY$4),"")</f>
        <v/>
      </c>
      <c r="AIZ8" s="1352" t="str">
        <f ca="1">IFERROR(OFFSET(#REF!,'Dashboard Extract'!$A8,'Dashboard Extract'!AIZ$4),"")</f>
        <v/>
      </c>
      <c r="AJA8" s="1352" t="str">
        <f ca="1">IFERROR(OFFSET(#REF!,'Dashboard Extract'!$A8,'Dashboard Extract'!AJA$4),"")</f>
        <v/>
      </c>
      <c r="AJB8" s="1352" t="str">
        <f ca="1">IFERROR(OFFSET(#REF!,'Dashboard Extract'!$A8,'Dashboard Extract'!AJB$4),"")</f>
        <v/>
      </c>
      <c r="AJC8" s="1352" t="str">
        <f ca="1">IFERROR(OFFSET(#REF!,'Dashboard Extract'!$A8,'Dashboard Extract'!AJC$4),"")</f>
        <v/>
      </c>
      <c r="AJD8" s="1352" t="str">
        <f ca="1">IFERROR(OFFSET(#REF!,'Dashboard Extract'!$A8,'Dashboard Extract'!AJD$4),"")</f>
        <v/>
      </c>
      <c r="AJE8" s="1352" t="str">
        <f ca="1">IFERROR(OFFSET(#REF!,'Dashboard Extract'!$A8,'Dashboard Extract'!AJE$4),"")</f>
        <v/>
      </c>
      <c r="AJF8" s="1352" t="str">
        <f ca="1">IFERROR(OFFSET(#REF!,'Dashboard Extract'!$A8,'Dashboard Extract'!AJF$4),"")</f>
        <v/>
      </c>
      <c r="AJG8" s="1352" t="str">
        <f ca="1">IFERROR(OFFSET(#REF!,'Dashboard Extract'!$A8,'Dashboard Extract'!AJG$4),"")</f>
        <v/>
      </c>
      <c r="AJH8" s="1352" t="str">
        <f ca="1">IFERROR(OFFSET(#REF!,'Dashboard Extract'!$A8,'Dashboard Extract'!AJH$4),"")</f>
        <v/>
      </c>
      <c r="AJI8" s="1352" t="str">
        <f ca="1">IFERROR(OFFSET(#REF!,'Dashboard Extract'!$A8,'Dashboard Extract'!AJI$4),"")</f>
        <v/>
      </c>
      <c r="AJJ8" s="1352" t="str">
        <f ca="1">IFERROR(OFFSET(#REF!,'Dashboard Extract'!$A8,'Dashboard Extract'!AJJ$4),"")</f>
        <v/>
      </c>
      <c r="AJK8" s="1352" t="str">
        <f ca="1">IFERROR(OFFSET(#REF!,'Dashboard Extract'!$A8,'Dashboard Extract'!AJK$4),"")</f>
        <v/>
      </c>
      <c r="AJL8" s="1352" t="str">
        <f ca="1">IFERROR(OFFSET(#REF!,'Dashboard Extract'!$A8,'Dashboard Extract'!AJL$4),"")</f>
        <v/>
      </c>
      <c r="AJM8" s="1352" t="str">
        <f ca="1">IFERROR(OFFSET(#REF!,'Dashboard Extract'!$A8,'Dashboard Extract'!AJM$4),"")</f>
        <v/>
      </c>
      <c r="AJN8" s="1352" t="str">
        <f ca="1">IFERROR(OFFSET(#REF!,'Dashboard Extract'!$A8,'Dashboard Extract'!AJN$4),"")</f>
        <v/>
      </c>
      <c r="AJO8" s="1352" t="str">
        <f ca="1">IFERROR(OFFSET(#REF!,'Dashboard Extract'!$A8,'Dashboard Extract'!AJO$4),"")</f>
        <v/>
      </c>
      <c r="AJP8" s="1352" t="str">
        <f ca="1">IFERROR(OFFSET(#REF!,'Dashboard Extract'!$A8,'Dashboard Extract'!AJP$4),"")</f>
        <v/>
      </c>
      <c r="AJQ8" s="1352" t="str">
        <f ca="1">IFERROR(OFFSET(#REF!,'Dashboard Extract'!$A8,'Dashboard Extract'!AJQ$4),"")</f>
        <v/>
      </c>
      <c r="AJR8" s="1352" t="str">
        <f ca="1">IFERROR(OFFSET(#REF!,'Dashboard Extract'!$A8,'Dashboard Extract'!AJR$4),"")</f>
        <v/>
      </c>
      <c r="AJS8" s="1352" t="str">
        <f ca="1">IFERROR(OFFSET(#REF!,'Dashboard Extract'!$A8,'Dashboard Extract'!AJS$4),"")</f>
        <v/>
      </c>
      <c r="AJT8" s="1352" t="str">
        <f ca="1">IFERROR(OFFSET(#REF!,'Dashboard Extract'!$A8,'Dashboard Extract'!AJT$4),"")</f>
        <v/>
      </c>
      <c r="AJU8" s="1352" t="str">
        <f ca="1">IFERROR(OFFSET(#REF!,'Dashboard Extract'!$A8,'Dashboard Extract'!AJU$4),"")</f>
        <v/>
      </c>
      <c r="AJV8" s="1352" t="str">
        <f ca="1">IFERROR(OFFSET(#REF!,'Dashboard Extract'!$A8,'Dashboard Extract'!AJV$4),"")</f>
        <v/>
      </c>
      <c r="AJW8" s="1352" t="str">
        <f ca="1">IFERROR(OFFSET(#REF!,'Dashboard Extract'!$A8,'Dashboard Extract'!AJW$4),"")</f>
        <v/>
      </c>
      <c r="AJX8" s="1352" t="str">
        <f ca="1">IFERROR(OFFSET(#REF!,'Dashboard Extract'!$A8,'Dashboard Extract'!AJX$4),"")</f>
        <v/>
      </c>
      <c r="AJY8" s="1352" t="str">
        <f ca="1">IFERROR(OFFSET(#REF!,'Dashboard Extract'!$A8,'Dashboard Extract'!AJY$4),"")</f>
        <v/>
      </c>
      <c r="AJZ8" s="1352" t="str">
        <f ca="1">IFERROR(OFFSET(#REF!,'Dashboard Extract'!$A8,'Dashboard Extract'!AJZ$4),"")</f>
        <v/>
      </c>
      <c r="AKA8" s="1352" t="str">
        <f ca="1">IFERROR(OFFSET(#REF!,'Dashboard Extract'!$A8,'Dashboard Extract'!AKA$4),"")</f>
        <v/>
      </c>
      <c r="AKB8" s="1352" t="str">
        <f ca="1">IFERROR(OFFSET(#REF!,'Dashboard Extract'!$A8,'Dashboard Extract'!AKB$4),"")</f>
        <v/>
      </c>
      <c r="AKC8" s="1352" t="str">
        <f ca="1">IFERROR(OFFSET(#REF!,'Dashboard Extract'!$A8,'Dashboard Extract'!AKC$4),"")</f>
        <v/>
      </c>
      <c r="AKD8" s="1352" t="str">
        <f ca="1">IFERROR(OFFSET(#REF!,'Dashboard Extract'!$A8,'Dashboard Extract'!AKD$4),"")</f>
        <v/>
      </c>
      <c r="AKE8" s="1352" t="str">
        <f ca="1">IFERROR(OFFSET(#REF!,'Dashboard Extract'!$A8,'Dashboard Extract'!AKE$4),"")</f>
        <v/>
      </c>
      <c r="AKF8" s="1352" t="str">
        <f ca="1">IFERROR(OFFSET(#REF!,'Dashboard Extract'!$A8,'Dashboard Extract'!AKF$4),"")</f>
        <v/>
      </c>
      <c r="AKG8" s="1352" t="str">
        <f ca="1">IFERROR(OFFSET(#REF!,'Dashboard Extract'!$A8,'Dashboard Extract'!AKG$4),"")</f>
        <v/>
      </c>
      <c r="AKH8" s="1352" t="str">
        <f ca="1">IFERROR(OFFSET(#REF!,'Dashboard Extract'!$A8,'Dashboard Extract'!AKH$4),"")</f>
        <v/>
      </c>
      <c r="AKI8" s="1352" t="str">
        <f ca="1">IFERROR(OFFSET(#REF!,'Dashboard Extract'!$A8,'Dashboard Extract'!AKI$4),"")</f>
        <v/>
      </c>
      <c r="AKJ8" s="1352" t="str">
        <f ca="1">IFERROR(OFFSET(#REF!,'Dashboard Extract'!$A8,'Dashboard Extract'!AKJ$4),"")</f>
        <v/>
      </c>
      <c r="AKK8" s="1352" t="str">
        <f ca="1">IFERROR(OFFSET(#REF!,'Dashboard Extract'!$A8,'Dashboard Extract'!AKK$4),"")</f>
        <v/>
      </c>
      <c r="AKL8" s="1352" t="str">
        <f ca="1">IFERROR(OFFSET(#REF!,'Dashboard Extract'!$A8,'Dashboard Extract'!AKL$4),"")</f>
        <v/>
      </c>
      <c r="AKM8" s="1352" t="str">
        <f ca="1">IFERROR(OFFSET(#REF!,'Dashboard Extract'!$A8,'Dashboard Extract'!AKM$4),"")</f>
        <v/>
      </c>
      <c r="AKN8" s="1352" t="str">
        <f ca="1">IFERROR(OFFSET(#REF!,'Dashboard Extract'!$A8,'Dashboard Extract'!AKN$4),"")</f>
        <v/>
      </c>
      <c r="AKO8" s="1352" t="str">
        <f ca="1">IFERROR(OFFSET(#REF!,'Dashboard Extract'!$A8,'Dashboard Extract'!AKO$4),"")</f>
        <v/>
      </c>
      <c r="AKP8" s="1352" t="str">
        <f ca="1">IFERROR(OFFSET(#REF!,'Dashboard Extract'!$A8,'Dashboard Extract'!AKP$4),"")</f>
        <v/>
      </c>
      <c r="AKQ8" s="1352" t="str">
        <f ca="1">IFERROR(OFFSET(#REF!,'Dashboard Extract'!$A8,'Dashboard Extract'!AKQ$4),"")</f>
        <v/>
      </c>
      <c r="AKR8" s="1352" t="str">
        <f ca="1">IFERROR(OFFSET(#REF!,'Dashboard Extract'!$A8,'Dashboard Extract'!AKR$4),"")</f>
        <v/>
      </c>
      <c r="AKS8" s="1352" t="str">
        <f ca="1">IFERROR(OFFSET(#REF!,'Dashboard Extract'!$A8,'Dashboard Extract'!AKS$4),"")</f>
        <v/>
      </c>
      <c r="AKT8" s="1352" t="str">
        <f ca="1">IFERROR(OFFSET(#REF!,'Dashboard Extract'!$A8,'Dashboard Extract'!AKT$4),"")</f>
        <v/>
      </c>
      <c r="AKU8" s="1352" t="str">
        <f ca="1">IFERROR(OFFSET(#REF!,'Dashboard Extract'!$A8,'Dashboard Extract'!AKU$4),"")</f>
        <v/>
      </c>
      <c r="AKV8" s="1352" t="str">
        <f ca="1">IFERROR(OFFSET(#REF!,'Dashboard Extract'!$A8,'Dashboard Extract'!AKV$4),"")</f>
        <v/>
      </c>
      <c r="AKW8" s="1352" t="str">
        <f ca="1">IFERROR(OFFSET(#REF!,'Dashboard Extract'!$A8,'Dashboard Extract'!AKW$4),"")</f>
        <v/>
      </c>
      <c r="AKX8" s="1352" t="str">
        <f ca="1">IFERROR(OFFSET(#REF!,'Dashboard Extract'!$A8,'Dashboard Extract'!AKX$4),"")</f>
        <v/>
      </c>
      <c r="AKY8" s="1352" t="str">
        <f ca="1">IFERROR(OFFSET(#REF!,'Dashboard Extract'!$A8,'Dashboard Extract'!AKY$4),"")</f>
        <v/>
      </c>
      <c r="AKZ8" s="1352" t="str">
        <f ca="1">IFERROR(OFFSET(#REF!,'Dashboard Extract'!$A8,'Dashboard Extract'!AKZ$4),"")</f>
        <v/>
      </c>
      <c r="ALA8" s="1352" t="str">
        <f ca="1">IFERROR(OFFSET(#REF!,'Dashboard Extract'!$A8,'Dashboard Extract'!ALA$4),"")</f>
        <v/>
      </c>
      <c r="ALB8" s="1352" t="str">
        <f ca="1">IFERROR(OFFSET(#REF!,'Dashboard Extract'!$A8,'Dashboard Extract'!ALB$4),"")</f>
        <v/>
      </c>
      <c r="ALC8" s="1352" t="str">
        <f ca="1">IFERROR(OFFSET(#REF!,'Dashboard Extract'!$A8,'Dashboard Extract'!ALC$4),"")</f>
        <v/>
      </c>
      <c r="ALD8" s="1352" t="str">
        <f ca="1">IFERROR(OFFSET(#REF!,'Dashboard Extract'!$A8,'Dashboard Extract'!ALD$4),"")</f>
        <v/>
      </c>
      <c r="ALE8" s="1352" t="str">
        <f ca="1">IFERROR(OFFSET(#REF!,'Dashboard Extract'!$A8,'Dashboard Extract'!ALE$4),"")</f>
        <v/>
      </c>
      <c r="ALF8" s="1352" t="str">
        <f ca="1">IFERROR(OFFSET(#REF!,'Dashboard Extract'!$A8,'Dashboard Extract'!ALF$4),"")</f>
        <v/>
      </c>
      <c r="ALG8" s="1352" t="str">
        <f ca="1">IFERROR(OFFSET(#REF!,'Dashboard Extract'!$A8,'Dashboard Extract'!ALG$4),"")</f>
        <v/>
      </c>
      <c r="ALH8" s="1352" t="str">
        <f ca="1">IFERROR(OFFSET(#REF!,'Dashboard Extract'!$A8,'Dashboard Extract'!ALH$4),"")</f>
        <v/>
      </c>
      <c r="ALI8" s="1352" t="str">
        <f ca="1">IFERROR(OFFSET(#REF!,'Dashboard Extract'!$A8,'Dashboard Extract'!ALI$4),"")</f>
        <v/>
      </c>
      <c r="ALJ8" s="1352" t="str">
        <f ca="1">IFERROR(OFFSET(#REF!,'Dashboard Extract'!$A8,'Dashboard Extract'!ALJ$4),"")</f>
        <v/>
      </c>
      <c r="ALK8" s="1352" t="str">
        <f ca="1">IFERROR(OFFSET(#REF!,'Dashboard Extract'!$A8,'Dashboard Extract'!ALK$4),"")</f>
        <v/>
      </c>
      <c r="ALL8" s="1352" t="str">
        <f ca="1">IFERROR(OFFSET(#REF!,'Dashboard Extract'!$A8,'Dashboard Extract'!ALL$4),"")</f>
        <v/>
      </c>
      <c r="ALM8" s="1352" t="str">
        <f ca="1">IFERROR(OFFSET(#REF!,'Dashboard Extract'!$A8,'Dashboard Extract'!ALM$4),"")</f>
        <v/>
      </c>
      <c r="ALN8" s="1352" t="str">
        <f ca="1">IFERROR(OFFSET(#REF!,'Dashboard Extract'!$A8,'Dashboard Extract'!ALN$4),"")</f>
        <v/>
      </c>
      <c r="ALO8" s="1352" t="str">
        <f ca="1">IFERROR(OFFSET(#REF!,'Dashboard Extract'!$A8,'Dashboard Extract'!ALO$4),"")</f>
        <v/>
      </c>
      <c r="ALP8" s="1352" t="str">
        <f ca="1">IFERROR(OFFSET(#REF!,'Dashboard Extract'!$A8,'Dashboard Extract'!ALP$4),"")</f>
        <v/>
      </c>
      <c r="ALQ8" s="1352" t="str">
        <f ca="1">IFERROR(OFFSET(#REF!,'Dashboard Extract'!$A8,'Dashboard Extract'!ALQ$4),"")</f>
        <v/>
      </c>
      <c r="ALR8" s="1352" t="str">
        <f ca="1">IFERROR(OFFSET(#REF!,'Dashboard Extract'!$A8,'Dashboard Extract'!ALR$4),"")</f>
        <v/>
      </c>
      <c r="ALS8" s="1352" t="str">
        <f ca="1">IFERROR(OFFSET(#REF!,'Dashboard Extract'!$A8,'Dashboard Extract'!ALS$4),"")</f>
        <v/>
      </c>
      <c r="ALT8" s="1352" t="str">
        <f ca="1">IFERROR(OFFSET(#REF!,'Dashboard Extract'!$A8,'Dashboard Extract'!ALT$4),"")</f>
        <v/>
      </c>
      <c r="ALU8" s="1352" t="str">
        <f ca="1">IFERROR(OFFSET(#REF!,'Dashboard Extract'!$A8,'Dashboard Extract'!ALU$4),"")</f>
        <v/>
      </c>
      <c r="ALV8" s="1352" t="str">
        <f ca="1">IFERROR(OFFSET(#REF!,'Dashboard Extract'!$A8,'Dashboard Extract'!ALV$4),"")</f>
        <v/>
      </c>
      <c r="ALW8" s="1352" t="str">
        <f ca="1">IFERROR(OFFSET(#REF!,'Dashboard Extract'!$A8,'Dashboard Extract'!ALW$4),"")</f>
        <v/>
      </c>
      <c r="ALX8" s="1352" t="str">
        <f ca="1">IFERROR(OFFSET(#REF!,'Dashboard Extract'!$A8,'Dashboard Extract'!ALX$4),"")</f>
        <v/>
      </c>
      <c r="ALY8" s="1352" t="str">
        <f ca="1">IFERROR(OFFSET(#REF!,'Dashboard Extract'!$A8,'Dashboard Extract'!ALY$4),"")</f>
        <v/>
      </c>
      <c r="ALZ8" s="1352" t="str">
        <f ca="1">IFERROR(OFFSET(#REF!,'Dashboard Extract'!$A8,'Dashboard Extract'!ALZ$4),"")</f>
        <v/>
      </c>
      <c r="AMA8" s="1352" t="str">
        <f ca="1">IFERROR(OFFSET(#REF!,'Dashboard Extract'!$A8,'Dashboard Extract'!AMA$4),"")</f>
        <v/>
      </c>
      <c r="AMB8" s="1352" t="str">
        <f ca="1">IFERROR(OFFSET(#REF!,'Dashboard Extract'!$A8,'Dashboard Extract'!AMB$4),"")</f>
        <v/>
      </c>
      <c r="AMC8" s="1352" t="str">
        <f ca="1">IFERROR(OFFSET(#REF!,'Dashboard Extract'!$A8,'Dashboard Extract'!AMC$4),"")</f>
        <v/>
      </c>
      <c r="AMD8" s="1352" t="str">
        <f ca="1">IFERROR(OFFSET(#REF!,'Dashboard Extract'!$A8,'Dashboard Extract'!AMD$4),"")</f>
        <v/>
      </c>
      <c r="AME8" s="1352" t="str">
        <f ca="1">IFERROR(OFFSET(#REF!,'Dashboard Extract'!$A8,'Dashboard Extract'!AME$4),"")</f>
        <v/>
      </c>
      <c r="AMF8" s="1352" t="str">
        <f ca="1">IFERROR(OFFSET(#REF!,'Dashboard Extract'!$A8,'Dashboard Extract'!AMF$4),"")</f>
        <v/>
      </c>
      <c r="AMG8" s="1352" t="str">
        <f ca="1">IFERROR(OFFSET(#REF!,'Dashboard Extract'!$A8,'Dashboard Extract'!AMG$4),"")</f>
        <v/>
      </c>
      <c r="AMH8" s="1352" t="str">
        <f ca="1">IFERROR(OFFSET(#REF!,'Dashboard Extract'!$A8,'Dashboard Extract'!AMH$4),"")</f>
        <v/>
      </c>
      <c r="AMI8" s="1352" t="str">
        <f ca="1">IFERROR(OFFSET(#REF!,'Dashboard Extract'!$A8,'Dashboard Extract'!AMI$4),"")</f>
        <v/>
      </c>
      <c r="AMJ8" s="1352" t="str">
        <f ca="1">IFERROR(OFFSET(#REF!,'Dashboard Extract'!$A8,'Dashboard Extract'!AMJ$4),"")</f>
        <v/>
      </c>
      <c r="AMK8" s="1352" t="str">
        <f ca="1">IFERROR(OFFSET(#REF!,'Dashboard Extract'!$A8,'Dashboard Extract'!AMK$4),"")</f>
        <v/>
      </c>
      <c r="AML8" s="1352" t="str">
        <f ca="1">IFERROR(OFFSET(#REF!,'Dashboard Extract'!$A8,'Dashboard Extract'!AML$4),"")</f>
        <v/>
      </c>
      <c r="AMM8" s="1352" t="str">
        <f ca="1">IFERROR(OFFSET(#REF!,'Dashboard Extract'!$A8,'Dashboard Extract'!AMM$4),"")</f>
        <v/>
      </c>
      <c r="AMN8" s="1352" t="str">
        <f ca="1">IFERROR(OFFSET(#REF!,'Dashboard Extract'!$A8,'Dashboard Extract'!AMN$4),"")</f>
        <v/>
      </c>
      <c r="AMO8" s="1352" t="str">
        <f ca="1">IFERROR(OFFSET(#REF!,'Dashboard Extract'!$A8,'Dashboard Extract'!AMO$4),"")</f>
        <v/>
      </c>
      <c r="AMP8" s="1352" t="str">
        <f ca="1">IFERROR(OFFSET(#REF!,'Dashboard Extract'!$A8,'Dashboard Extract'!AMP$4),"")</f>
        <v/>
      </c>
      <c r="AMQ8" s="1352" t="str">
        <f ca="1">IFERROR(OFFSET(#REF!,'Dashboard Extract'!$A8,'Dashboard Extract'!AMQ$4),"")</f>
        <v/>
      </c>
      <c r="AMR8" s="1352" t="str">
        <f ca="1">IFERROR(OFFSET(#REF!,'Dashboard Extract'!$A8,'Dashboard Extract'!AMR$4),"")</f>
        <v/>
      </c>
      <c r="AMS8" s="1352" t="str">
        <f ca="1">IFERROR(OFFSET(#REF!,'Dashboard Extract'!$A8,'Dashboard Extract'!AMS$4),"")</f>
        <v/>
      </c>
      <c r="AMT8" s="1352" t="str">
        <f ca="1">IFERROR(OFFSET(#REF!,'Dashboard Extract'!$A8,'Dashboard Extract'!AMT$4),"")</f>
        <v/>
      </c>
      <c r="AMU8" s="1352" t="str">
        <f ca="1">IFERROR(OFFSET(#REF!,'Dashboard Extract'!$A8,'Dashboard Extract'!AMU$4),"")</f>
        <v/>
      </c>
      <c r="AMV8" s="1352" t="str">
        <f ca="1">IFERROR(OFFSET(#REF!,'Dashboard Extract'!$A8,'Dashboard Extract'!AMV$4),"")</f>
        <v/>
      </c>
      <c r="AMW8" s="1352" t="str">
        <f ca="1">IFERROR(OFFSET(#REF!,'Dashboard Extract'!$A8,'Dashboard Extract'!AMW$4),"")</f>
        <v/>
      </c>
      <c r="AMX8" s="1352" t="str">
        <f ca="1">IFERROR(OFFSET(#REF!,'Dashboard Extract'!$A8,'Dashboard Extract'!AMX$4),"")</f>
        <v/>
      </c>
      <c r="AMY8" s="1352" t="str">
        <f ca="1">IFERROR(OFFSET(#REF!,'Dashboard Extract'!$A8,'Dashboard Extract'!AMY$4),"")</f>
        <v/>
      </c>
      <c r="AMZ8" s="1352" t="str">
        <f ca="1">IFERROR(OFFSET(#REF!,'Dashboard Extract'!$A8,'Dashboard Extract'!AMZ$4),"")</f>
        <v/>
      </c>
      <c r="ANA8" s="1352" t="str">
        <f ca="1">IFERROR(OFFSET(#REF!,'Dashboard Extract'!$A8,'Dashboard Extract'!ANA$4),"")</f>
        <v/>
      </c>
      <c r="ANB8" s="1352" t="str">
        <f ca="1">IFERROR(OFFSET(#REF!,'Dashboard Extract'!$A8,'Dashboard Extract'!ANB$4),"")</f>
        <v/>
      </c>
      <c r="ANC8" s="1352" t="str">
        <f ca="1">IFERROR(OFFSET(#REF!,'Dashboard Extract'!$A8,'Dashboard Extract'!ANC$4),"")</f>
        <v/>
      </c>
      <c r="AND8" s="1352" t="str">
        <f ca="1">IFERROR(OFFSET(#REF!,'Dashboard Extract'!$A8,'Dashboard Extract'!AND$4),"")</f>
        <v/>
      </c>
      <c r="ANE8" s="1352" t="str">
        <f ca="1">IFERROR(OFFSET(#REF!,'Dashboard Extract'!$A8,'Dashboard Extract'!ANE$4),"")</f>
        <v/>
      </c>
      <c r="ANF8" s="1352" t="str">
        <f ca="1">IFERROR(OFFSET(#REF!,'Dashboard Extract'!$A8,'Dashboard Extract'!ANF$4),"")</f>
        <v/>
      </c>
      <c r="ANG8" s="1352" t="str">
        <f ca="1">IFERROR(OFFSET(#REF!,'Dashboard Extract'!$A8,'Dashboard Extract'!ANG$4),"")</f>
        <v/>
      </c>
      <c r="ANH8" s="1352" t="str">
        <f ca="1">IFERROR(OFFSET(#REF!,'Dashboard Extract'!$A8,'Dashboard Extract'!ANH$4),"")</f>
        <v/>
      </c>
      <c r="ANI8" s="1352" t="str">
        <f ca="1">IFERROR(OFFSET(#REF!,'Dashboard Extract'!$A8,'Dashboard Extract'!ANI$4),"")</f>
        <v/>
      </c>
      <c r="ANJ8" s="1352" t="str">
        <f ca="1">IFERROR(OFFSET(#REF!,'Dashboard Extract'!$A8,'Dashboard Extract'!ANJ$4),"")</f>
        <v/>
      </c>
      <c r="ANK8" s="1352" t="str">
        <f ca="1">IFERROR(OFFSET(#REF!,'Dashboard Extract'!$A8,'Dashboard Extract'!ANK$4),"")</f>
        <v/>
      </c>
      <c r="ANL8" s="1352" t="str">
        <f ca="1">IFERROR(OFFSET(#REF!,'Dashboard Extract'!$A8,'Dashboard Extract'!ANL$4),"")</f>
        <v/>
      </c>
      <c r="ANM8" s="1352" t="str">
        <f ca="1">IFERROR(OFFSET(#REF!,'Dashboard Extract'!$A8,'Dashboard Extract'!ANM$4),"")</f>
        <v/>
      </c>
      <c r="ANN8" s="1352" t="str">
        <f ca="1">IFERROR(OFFSET(#REF!,'Dashboard Extract'!$A8,'Dashboard Extract'!ANN$4),"")</f>
        <v/>
      </c>
      <c r="ANO8" s="1352" t="str">
        <f ca="1">IFERROR(OFFSET(#REF!,'Dashboard Extract'!$A8,'Dashboard Extract'!ANO$4),"")</f>
        <v/>
      </c>
      <c r="ANP8" s="1352" t="str">
        <f ca="1">IFERROR(OFFSET(#REF!,'Dashboard Extract'!$A8,'Dashboard Extract'!ANP$4),"")</f>
        <v/>
      </c>
      <c r="ANQ8" s="1352" t="str">
        <f ca="1">IFERROR(OFFSET(#REF!,'Dashboard Extract'!$A8,'Dashboard Extract'!ANQ$4),"")</f>
        <v/>
      </c>
      <c r="ANR8" s="1352" t="str">
        <f ca="1">IFERROR(OFFSET(#REF!,'Dashboard Extract'!$A8,'Dashboard Extract'!ANR$4),"")</f>
        <v/>
      </c>
      <c r="ANS8" s="1352" t="str">
        <f ca="1">IFERROR(OFFSET(#REF!,'Dashboard Extract'!$A8,'Dashboard Extract'!ANS$4),"")</f>
        <v/>
      </c>
      <c r="ANT8" s="1352" t="str">
        <f ca="1">IFERROR(OFFSET(#REF!,'Dashboard Extract'!$A8,'Dashboard Extract'!ANT$4),"")</f>
        <v/>
      </c>
      <c r="ANU8" s="1352" t="str">
        <f ca="1">IFERROR(OFFSET(#REF!,'Dashboard Extract'!$A8,'Dashboard Extract'!ANU$4),"")</f>
        <v/>
      </c>
      <c r="ANV8" s="1352" t="str">
        <f ca="1">IFERROR(OFFSET(#REF!,'Dashboard Extract'!$A8,'Dashboard Extract'!ANV$4),"")</f>
        <v/>
      </c>
      <c r="ANW8" s="1352" t="str">
        <f ca="1">IFERROR(OFFSET(#REF!,'Dashboard Extract'!$A8,'Dashboard Extract'!ANW$4),"")</f>
        <v/>
      </c>
      <c r="ANX8" s="1352" t="str">
        <f ca="1">IFERROR(OFFSET(#REF!,'Dashboard Extract'!$A8,'Dashboard Extract'!ANX$4),"")</f>
        <v/>
      </c>
      <c r="ANY8" s="1352" t="str">
        <f ca="1">IFERROR(OFFSET(#REF!,'Dashboard Extract'!$A8,'Dashboard Extract'!ANY$4),"")</f>
        <v/>
      </c>
      <c r="ANZ8" s="1352" t="str">
        <f ca="1">IFERROR(OFFSET(#REF!,'Dashboard Extract'!$A8,'Dashboard Extract'!ANZ$4),"")</f>
        <v/>
      </c>
      <c r="AOA8" s="1352" t="str">
        <f ca="1">IFERROR(OFFSET(#REF!,'Dashboard Extract'!$A8,'Dashboard Extract'!AOA$4),"")</f>
        <v/>
      </c>
      <c r="AOB8" s="1352" t="str">
        <f ca="1">IFERROR(OFFSET(#REF!,'Dashboard Extract'!$A8,'Dashboard Extract'!AOB$4),"")</f>
        <v/>
      </c>
      <c r="AOC8" s="1352" t="str">
        <f ca="1">IFERROR(OFFSET(#REF!,'Dashboard Extract'!$A8,'Dashboard Extract'!AOC$4),"")</f>
        <v/>
      </c>
      <c r="AOD8" s="1352" t="str">
        <f ca="1">IFERROR(OFFSET(#REF!,'Dashboard Extract'!$A8,'Dashboard Extract'!AOD$4),"")</f>
        <v/>
      </c>
      <c r="AOE8" s="1352" t="str">
        <f ca="1">IFERROR(OFFSET(#REF!,'Dashboard Extract'!$A8,'Dashboard Extract'!AOE$4),"")</f>
        <v/>
      </c>
      <c r="AOF8" s="1352" t="str">
        <f ca="1">IFERROR(OFFSET(#REF!,'Dashboard Extract'!$A8,'Dashboard Extract'!AOF$4),"")</f>
        <v/>
      </c>
      <c r="AOG8" s="1352" t="str">
        <f ca="1">IFERROR(OFFSET(#REF!,'Dashboard Extract'!$A8,'Dashboard Extract'!AOG$4),"")</f>
        <v/>
      </c>
      <c r="AOH8" s="1352" t="str">
        <f ca="1">IFERROR(OFFSET(#REF!,'Dashboard Extract'!$A8,'Dashboard Extract'!AOH$4),"")</f>
        <v/>
      </c>
      <c r="AOI8" s="1352" t="str">
        <f ca="1">IFERROR(OFFSET(#REF!,'Dashboard Extract'!$A8,'Dashboard Extract'!AOI$4),"")</f>
        <v/>
      </c>
      <c r="AOJ8" s="1352" t="str">
        <f ca="1">IFERROR(OFFSET(#REF!,'Dashboard Extract'!$A8,'Dashboard Extract'!AOJ$4),"")</f>
        <v/>
      </c>
      <c r="AOK8" s="1352" t="str">
        <f ca="1">IFERROR(OFFSET(#REF!,'Dashboard Extract'!$A8,'Dashboard Extract'!AOK$4),"")</f>
        <v/>
      </c>
      <c r="AOL8" s="1352" t="str">
        <f ca="1">IFERROR(OFFSET(#REF!,'Dashboard Extract'!$A8,'Dashboard Extract'!AOL$4),"")</f>
        <v/>
      </c>
      <c r="AOM8" s="1352" t="str">
        <f ca="1">IFERROR(OFFSET(#REF!,'Dashboard Extract'!$A8,'Dashboard Extract'!AOM$4),"")</f>
        <v/>
      </c>
      <c r="AON8" s="1352" t="str">
        <f ca="1">IFERROR(OFFSET(#REF!,'Dashboard Extract'!$A8,'Dashboard Extract'!AON$4),"")</f>
        <v/>
      </c>
      <c r="AOO8" s="1352" t="str">
        <f ca="1">IFERROR(OFFSET(#REF!,'Dashboard Extract'!$A8,'Dashboard Extract'!AOO$4),"")</f>
        <v/>
      </c>
      <c r="AOP8" s="1352" t="str">
        <f ca="1">IFERROR(OFFSET(#REF!,'Dashboard Extract'!$A8,'Dashboard Extract'!AOP$4),"")</f>
        <v/>
      </c>
      <c r="AOQ8" s="1352" t="str">
        <f ca="1">IFERROR(OFFSET(#REF!,'Dashboard Extract'!$A8,'Dashboard Extract'!AOQ$4),"")</f>
        <v/>
      </c>
      <c r="AOR8" s="1352" t="str">
        <f ca="1">IFERROR(OFFSET(#REF!,'Dashboard Extract'!$A8,'Dashboard Extract'!AOR$4),"")</f>
        <v/>
      </c>
      <c r="AOS8" s="1352" t="str">
        <f ca="1">IFERROR(OFFSET(#REF!,'Dashboard Extract'!$A8,'Dashboard Extract'!AOS$4),"")</f>
        <v/>
      </c>
      <c r="AOT8" s="1352" t="str">
        <f ca="1">IFERROR(OFFSET(#REF!,'Dashboard Extract'!$A8,'Dashboard Extract'!AOT$4),"")</f>
        <v/>
      </c>
      <c r="AOU8" s="1352" t="str">
        <f ca="1">IFERROR(OFFSET(#REF!,'Dashboard Extract'!$A8,'Dashboard Extract'!AOU$4),"")</f>
        <v/>
      </c>
      <c r="AOV8" s="1352" t="str">
        <f ca="1">IFERROR(OFFSET(#REF!,'Dashboard Extract'!$A8,'Dashboard Extract'!AOV$4),"")</f>
        <v/>
      </c>
      <c r="AOW8" s="1352" t="str">
        <f ca="1">IFERROR(OFFSET(#REF!,'Dashboard Extract'!$A8,'Dashboard Extract'!AOW$4),"")</f>
        <v/>
      </c>
      <c r="AOX8" s="1352" t="str">
        <f ca="1">IFERROR(OFFSET(#REF!,'Dashboard Extract'!$A8,'Dashboard Extract'!AOX$4),"")</f>
        <v/>
      </c>
      <c r="AOY8" s="1352" t="str">
        <f ca="1">IFERROR(OFFSET(#REF!,'Dashboard Extract'!$A8,'Dashboard Extract'!AOY$4),"")</f>
        <v/>
      </c>
      <c r="AOZ8" s="1352" t="str">
        <f ca="1">IFERROR(OFFSET(#REF!,'Dashboard Extract'!$A8,'Dashboard Extract'!AOZ$4),"")</f>
        <v/>
      </c>
      <c r="APA8" s="1352" t="str">
        <f ca="1">IFERROR(OFFSET(#REF!,'Dashboard Extract'!$A8,'Dashboard Extract'!APA$4),"")</f>
        <v/>
      </c>
      <c r="APB8" s="1352" t="str">
        <f ca="1">IFERROR(OFFSET(#REF!,'Dashboard Extract'!$A8,'Dashboard Extract'!APB$4),"")</f>
        <v/>
      </c>
      <c r="APC8" s="1352" t="str">
        <f ca="1">IFERROR(OFFSET(#REF!,'Dashboard Extract'!$A8,'Dashboard Extract'!APC$4),"")</f>
        <v/>
      </c>
      <c r="APD8" s="1352" t="str">
        <f ca="1">IFERROR(OFFSET(#REF!,'Dashboard Extract'!$A8,'Dashboard Extract'!APD$4),"")</f>
        <v/>
      </c>
      <c r="APE8" s="1352" t="str">
        <f ca="1">IFERROR(OFFSET(#REF!,'Dashboard Extract'!$A8,'Dashboard Extract'!APE$4),"")</f>
        <v/>
      </c>
      <c r="APF8" s="1352" t="str">
        <f ca="1">IFERROR(OFFSET(#REF!,'Dashboard Extract'!$A8,'Dashboard Extract'!APF$4),"")</f>
        <v/>
      </c>
      <c r="APG8" s="1352" t="str">
        <f ca="1">IFERROR(OFFSET(#REF!,'Dashboard Extract'!$A8,'Dashboard Extract'!APG$4),"")</f>
        <v/>
      </c>
      <c r="APH8" s="1352" t="str">
        <f ca="1">IFERROR(OFFSET(#REF!,'Dashboard Extract'!$A8,'Dashboard Extract'!APH$4),"")</f>
        <v/>
      </c>
      <c r="API8" s="1352" t="str">
        <f ca="1">IFERROR(OFFSET(#REF!,'Dashboard Extract'!$A8,'Dashboard Extract'!API$4),"")</f>
        <v/>
      </c>
    </row>
    <row r="9" spans="1:1102" x14ac:dyDescent="0.2">
      <c r="A9" s="1352">
        <v>28</v>
      </c>
      <c r="B9" s="1352" t="s">
        <v>237</v>
      </c>
      <c r="C9" s="1352">
        <v>742</v>
      </c>
      <c r="D9" s="1352">
        <v>1710</v>
      </c>
      <c r="E9" s="1352">
        <v>1883</v>
      </c>
      <c r="F9" s="1352">
        <v>2263</v>
      </c>
      <c r="G9" s="1352">
        <v>122</v>
      </c>
      <c r="H9" s="1352">
        <v>141</v>
      </c>
      <c r="I9" s="1352">
        <v>181</v>
      </c>
      <c r="J9" s="1352">
        <v>113</v>
      </c>
      <c r="K9" s="1352">
        <v>116</v>
      </c>
      <c r="L9" s="1352">
        <v>2540</v>
      </c>
      <c r="M9" s="1352">
        <v>2786</v>
      </c>
      <c r="N9" s="1352">
        <v>145</v>
      </c>
      <c r="O9" s="1352">
        <v>133</v>
      </c>
      <c r="P9" s="1352">
        <v>131</v>
      </c>
      <c r="Q9" s="1352">
        <v>136</v>
      </c>
      <c r="R9" s="1352">
        <v>129</v>
      </c>
      <c r="S9" s="1352">
        <v>15641</v>
      </c>
      <c r="T9" s="1352">
        <v>25006</v>
      </c>
      <c r="U9" s="1352">
        <v>22479</v>
      </c>
      <c r="V9" s="1352">
        <v>13349</v>
      </c>
      <c r="W9" s="1352">
        <v>1214</v>
      </c>
      <c r="X9" s="1352">
        <v>194</v>
      </c>
      <c r="Y9" s="1352">
        <v>179</v>
      </c>
      <c r="Z9" s="1352">
        <v>1524</v>
      </c>
      <c r="AA9" s="1352">
        <v>1524</v>
      </c>
      <c r="AB9" s="1352">
        <v>164</v>
      </c>
      <c r="AC9" s="1352">
        <v>177</v>
      </c>
      <c r="AD9" s="1352">
        <v>165</v>
      </c>
      <c r="AE9" s="1352">
        <v>173</v>
      </c>
      <c r="AF9" s="1352">
        <v>4184</v>
      </c>
      <c r="AG9" s="1352">
        <v>6733</v>
      </c>
      <c r="AH9" s="1352">
        <v>7456</v>
      </c>
      <c r="AI9" s="1352">
        <v>6322</v>
      </c>
      <c r="AJ9" s="1352">
        <v>4510</v>
      </c>
      <c r="AK9" s="1352">
        <v>3927</v>
      </c>
      <c r="AL9" s="1352">
        <v>4060</v>
      </c>
      <c r="AM9" s="1352">
        <v>917</v>
      </c>
      <c r="AN9" s="1352">
        <v>2445</v>
      </c>
      <c r="AO9" s="1352">
        <v>3183</v>
      </c>
      <c r="AP9" s="1352">
        <v>196</v>
      </c>
      <c r="AQ9" s="1352">
        <v>189</v>
      </c>
      <c r="AR9" s="1352">
        <v>208</v>
      </c>
      <c r="AS9" s="1352">
        <v>185</v>
      </c>
      <c r="AT9" s="1352">
        <v>2269</v>
      </c>
      <c r="AU9" s="1352">
        <v>2269</v>
      </c>
      <c r="AV9" s="1352">
        <v>2269</v>
      </c>
      <c r="AW9" s="1352">
        <v>8437</v>
      </c>
      <c r="AX9" s="1352">
        <v>20770</v>
      </c>
      <c r="AY9" s="1352">
        <v>14891</v>
      </c>
      <c r="AZ9" s="1352">
        <v>8604</v>
      </c>
      <c r="BA9" s="1352">
        <v>892</v>
      </c>
      <c r="BB9" s="1352">
        <v>2368</v>
      </c>
      <c r="BC9" s="1352">
        <v>2563</v>
      </c>
      <c r="BD9" s="1352">
        <v>453</v>
      </c>
      <c r="BE9" s="1352">
        <v>264</v>
      </c>
      <c r="BF9" s="1352">
        <v>264</v>
      </c>
      <c r="BG9" s="1352">
        <v>2543</v>
      </c>
      <c r="BH9" s="1352">
        <v>466</v>
      </c>
      <c r="BI9" s="1352">
        <v>1787</v>
      </c>
      <c r="BJ9" s="1352">
        <v>2754</v>
      </c>
      <c r="BK9" s="1352">
        <v>2904</v>
      </c>
      <c r="BL9" s="1352">
        <v>1805</v>
      </c>
      <c r="BM9" s="1352">
        <v>606</v>
      </c>
      <c r="BN9" s="1352">
        <v>121</v>
      </c>
      <c r="BO9" s="1352">
        <v>115</v>
      </c>
      <c r="BP9" s="1352">
        <v>118</v>
      </c>
      <c r="BQ9" s="1352">
        <v>118</v>
      </c>
      <c r="BR9" s="1352">
        <v>167</v>
      </c>
      <c r="BS9" s="1352">
        <v>148</v>
      </c>
      <c r="BT9" s="1352">
        <v>140</v>
      </c>
      <c r="BU9" s="1352">
        <v>158</v>
      </c>
      <c r="BV9" s="1352">
        <v>76</v>
      </c>
      <c r="BW9" s="1352">
        <v>1510</v>
      </c>
      <c r="BX9" s="1352">
        <v>2362</v>
      </c>
      <c r="BY9" s="1352">
        <v>86</v>
      </c>
      <c r="BZ9" s="1352">
        <v>104</v>
      </c>
      <c r="CA9" s="1352">
        <v>3758</v>
      </c>
      <c r="CB9" s="1352">
        <v>10256</v>
      </c>
      <c r="CC9" s="1352">
        <v>3561</v>
      </c>
      <c r="CD9" s="1352">
        <v>4697</v>
      </c>
      <c r="CE9" s="1352">
        <v>5428</v>
      </c>
      <c r="CF9" s="1352">
        <v>82</v>
      </c>
      <c r="CG9" s="1352">
        <v>64</v>
      </c>
      <c r="CH9" s="1352">
        <v>73</v>
      </c>
      <c r="CI9" s="1352">
        <v>69</v>
      </c>
      <c r="CJ9" s="1352">
        <v>89</v>
      </c>
      <c r="CK9" s="1352">
        <v>543</v>
      </c>
      <c r="CL9" s="1352">
        <v>743</v>
      </c>
      <c r="CM9" s="1352">
        <v>56</v>
      </c>
      <c r="CN9" s="1352">
        <v>62</v>
      </c>
      <c r="CO9" s="1352">
        <v>46</v>
      </c>
      <c r="CP9" s="1352">
        <v>1219</v>
      </c>
      <c r="CQ9" s="1352">
        <v>92</v>
      </c>
      <c r="CR9" s="1352">
        <v>1431</v>
      </c>
      <c r="CS9" s="1352">
        <v>2232</v>
      </c>
      <c r="CT9" s="1352">
        <v>93</v>
      </c>
      <c r="CU9" s="1352">
        <v>232</v>
      </c>
      <c r="CV9" s="1352">
        <v>108</v>
      </c>
      <c r="CW9" s="1352">
        <v>53</v>
      </c>
      <c r="CX9" s="1352">
        <v>62</v>
      </c>
      <c r="CY9" s="1352">
        <v>62</v>
      </c>
      <c r="CZ9" s="1352">
        <v>62</v>
      </c>
      <c r="DA9" s="1352">
        <v>411</v>
      </c>
      <c r="DB9" s="1352">
        <v>86</v>
      </c>
      <c r="DC9" s="1352">
        <v>73</v>
      </c>
      <c r="DD9" s="1352">
        <v>47</v>
      </c>
      <c r="DE9" s="1352">
        <v>44</v>
      </c>
      <c r="DF9" s="1352">
        <v>5259</v>
      </c>
      <c r="DG9" s="1352">
        <v>11177</v>
      </c>
      <c r="DH9" s="1352">
        <v>13265</v>
      </c>
      <c r="DI9" s="1352">
        <v>11390</v>
      </c>
      <c r="DJ9" s="1352">
        <v>9561</v>
      </c>
      <c r="DK9" s="1352">
        <v>7509</v>
      </c>
      <c r="DL9" s="1352">
        <v>5593</v>
      </c>
      <c r="DM9" s="1352">
        <v>7517</v>
      </c>
      <c r="DN9" s="1352">
        <v>8702</v>
      </c>
      <c r="DO9" s="1352">
        <v>7832</v>
      </c>
      <c r="DP9" s="1352">
        <v>6330</v>
      </c>
      <c r="DQ9" s="1352">
        <v>4281</v>
      </c>
      <c r="DR9" s="1352">
        <v>2540</v>
      </c>
      <c r="DS9" s="1352">
        <v>1974</v>
      </c>
      <c r="DT9" s="1352">
        <v>3388</v>
      </c>
      <c r="DU9" s="1352">
        <v>3895</v>
      </c>
      <c r="DV9" s="1352">
        <v>977</v>
      </c>
      <c r="DW9" s="1352">
        <v>1243</v>
      </c>
      <c r="DX9" s="1352">
        <v>1024</v>
      </c>
      <c r="DY9" s="1352">
        <v>75</v>
      </c>
      <c r="DZ9" s="1352">
        <v>45</v>
      </c>
      <c r="EA9" s="1352">
        <v>1528</v>
      </c>
      <c r="EB9" s="1352">
        <v>2432</v>
      </c>
      <c r="EC9" s="1352">
        <v>45</v>
      </c>
      <c r="ED9" s="1352">
        <v>44</v>
      </c>
      <c r="EE9" s="1352">
        <v>70</v>
      </c>
      <c r="EF9" s="1352">
        <v>46</v>
      </c>
      <c r="EG9" s="1352">
        <v>32</v>
      </c>
      <c r="EH9" s="1352">
        <v>1164</v>
      </c>
      <c r="EI9" s="1352">
        <v>1281</v>
      </c>
      <c r="EJ9" s="1352">
        <v>2875</v>
      </c>
      <c r="EK9" s="1352">
        <v>1051</v>
      </c>
      <c r="EL9" s="1352">
        <v>35</v>
      </c>
      <c r="EM9" s="1352">
        <v>32</v>
      </c>
      <c r="EN9" s="1352">
        <v>29</v>
      </c>
      <c r="EO9" s="1352">
        <v>998</v>
      </c>
      <c r="EP9" s="1352">
        <v>1097</v>
      </c>
      <c r="EQ9" s="1352">
        <v>27</v>
      </c>
      <c r="ER9" s="1352">
        <v>28</v>
      </c>
      <c r="ES9" s="1352">
        <v>32</v>
      </c>
      <c r="ET9" s="1352">
        <v>283</v>
      </c>
      <c r="EU9" s="1352">
        <v>34</v>
      </c>
      <c r="EV9" s="1352">
        <v>812</v>
      </c>
      <c r="EW9" s="1352">
        <v>1235</v>
      </c>
      <c r="EX9" s="1352">
        <v>1571</v>
      </c>
      <c r="EY9" s="1352">
        <v>1322</v>
      </c>
      <c r="EZ9" s="1352">
        <v>528</v>
      </c>
      <c r="FA9" s="1352">
        <v>63</v>
      </c>
      <c r="FB9" s="1352">
        <v>43</v>
      </c>
      <c r="FC9" s="1352">
        <v>1458</v>
      </c>
      <c r="FD9" s="1352">
        <v>1893</v>
      </c>
      <c r="FE9" s="1352">
        <v>27</v>
      </c>
      <c r="FF9" s="1352">
        <v>31</v>
      </c>
      <c r="FG9" s="1352">
        <v>34</v>
      </c>
      <c r="FH9" s="1352">
        <v>33</v>
      </c>
      <c r="FI9" s="1352">
        <v>45</v>
      </c>
      <c r="FJ9" s="1352">
        <v>1417</v>
      </c>
      <c r="FK9" s="1352">
        <v>1417</v>
      </c>
      <c r="FL9" s="1352">
        <v>258</v>
      </c>
      <c r="FM9" s="1352">
        <v>56</v>
      </c>
      <c r="FN9" s="1352">
        <v>47</v>
      </c>
      <c r="FO9" s="1352">
        <v>3249</v>
      </c>
      <c r="FP9" s="1352">
        <v>86</v>
      </c>
      <c r="FQ9" s="1352">
        <v>86</v>
      </c>
      <c r="FR9" s="1352">
        <v>86</v>
      </c>
      <c r="FS9" s="1352">
        <v>1379</v>
      </c>
      <c r="FT9" s="1352">
        <v>66</v>
      </c>
      <c r="FU9" s="1352">
        <v>42</v>
      </c>
      <c r="FV9" s="1352">
        <v>35</v>
      </c>
      <c r="FW9" s="1352">
        <v>192</v>
      </c>
      <c r="FX9" s="1352">
        <v>1312</v>
      </c>
      <c r="FY9" s="1352">
        <v>2886</v>
      </c>
      <c r="FZ9" s="1352">
        <v>239</v>
      </c>
      <c r="GA9" s="1352">
        <v>73</v>
      </c>
      <c r="GB9" s="1352">
        <v>49</v>
      </c>
      <c r="GC9" s="1352">
        <v>2364</v>
      </c>
      <c r="GD9" s="1352">
        <v>1619</v>
      </c>
      <c r="GE9" s="1352">
        <v>2801</v>
      </c>
      <c r="GF9" s="1352">
        <v>2801</v>
      </c>
      <c r="GG9" s="1352">
        <v>3186</v>
      </c>
      <c r="GH9" s="1352">
        <v>1739</v>
      </c>
      <c r="GI9" s="1352">
        <v>1087</v>
      </c>
      <c r="GJ9" s="1352">
        <v>768</v>
      </c>
      <c r="GK9" s="1352">
        <v>37</v>
      </c>
      <c r="GL9" s="1352">
        <v>2358</v>
      </c>
      <c r="GM9" s="1352">
        <v>2886</v>
      </c>
      <c r="GN9" s="1352">
        <v>1157</v>
      </c>
      <c r="GO9" s="1352">
        <v>258</v>
      </c>
      <c r="GP9" s="1352">
        <v>37</v>
      </c>
      <c r="GQ9" s="1352">
        <v>40</v>
      </c>
      <c r="GR9" s="1352">
        <v>39</v>
      </c>
      <c r="GS9" s="1352">
        <v>6666</v>
      </c>
      <c r="GT9" s="1352">
        <v>6666</v>
      </c>
      <c r="GU9" s="1352">
        <v>4260</v>
      </c>
      <c r="GV9" s="1352">
        <v>2314</v>
      </c>
      <c r="GW9" s="1352">
        <v>2019</v>
      </c>
      <c r="GX9" s="1352">
        <v>809</v>
      </c>
      <c r="GY9" s="1352">
        <v>49</v>
      </c>
      <c r="GZ9" s="1352">
        <v>1702</v>
      </c>
      <c r="HA9" s="1352">
        <v>1822</v>
      </c>
      <c r="HB9" s="1352">
        <v>170</v>
      </c>
      <c r="HC9" s="1352">
        <v>84</v>
      </c>
      <c r="HD9" s="1352">
        <v>893</v>
      </c>
      <c r="HE9" s="1352">
        <v>40</v>
      </c>
      <c r="HF9" s="1352">
        <v>2988</v>
      </c>
      <c r="HG9" s="1352">
        <v>4725</v>
      </c>
      <c r="HH9" s="1352">
        <v>4904</v>
      </c>
      <c r="HI9" s="1352">
        <v>2081</v>
      </c>
      <c r="HJ9" s="1352">
        <v>1191</v>
      </c>
      <c r="HK9" s="1352">
        <v>119</v>
      </c>
      <c r="HL9" s="1352">
        <v>45</v>
      </c>
      <c r="HM9" s="1352">
        <v>598</v>
      </c>
      <c r="HN9" s="1352">
        <v>598</v>
      </c>
      <c r="HO9" s="1352">
        <v>598</v>
      </c>
      <c r="HP9" s="1352">
        <v>515</v>
      </c>
      <c r="HQ9" s="1352">
        <v>51</v>
      </c>
      <c r="HR9" s="1352">
        <v>42</v>
      </c>
      <c r="HS9" s="1352">
        <v>59</v>
      </c>
      <c r="HT9" s="1352">
        <v>40</v>
      </c>
      <c r="HU9" s="1352">
        <v>2300</v>
      </c>
      <c r="HV9" s="1352">
        <v>2325</v>
      </c>
      <c r="HW9" s="1352">
        <v>5213</v>
      </c>
      <c r="HX9" s="1352">
        <v>3137</v>
      </c>
      <c r="HY9" s="1352">
        <v>2972</v>
      </c>
      <c r="HZ9" s="1352">
        <v>2313</v>
      </c>
      <c r="IA9" s="1352">
        <v>1532</v>
      </c>
      <c r="IB9" s="1352">
        <v>1532</v>
      </c>
      <c r="IC9" s="1352">
        <v>3464</v>
      </c>
      <c r="ID9" s="1352">
        <v>1415</v>
      </c>
      <c r="IE9" s="1352">
        <v>43</v>
      </c>
      <c r="IF9" s="1352">
        <v>38</v>
      </c>
      <c r="IG9" s="1352">
        <v>40</v>
      </c>
      <c r="IH9" s="1352">
        <v>57</v>
      </c>
      <c r="II9" s="1352">
        <v>57</v>
      </c>
      <c r="IJ9" s="1352">
        <v>1846</v>
      </c>
      <c r="IK9" s="1352">
        <v>55</v>
      </c>
      <c r="IL9" s="1352">
        <v>233</v>
      </c>
      <c r="IM9" s="1352">
        <v>5284</v>
      </c>
      <c r="IN9" s="1352">
        <v>2302</v>
      </c>
      <c r="IO9" s="1352">
        <v>1760</v>
      </c>
      <c r="IP9" s="1352">
        <v>2830</v>
      </c>
      <c r="IQ9" s="1352">
        <v>2851</v>
      </c>
      <c r="IR9" s="1352">
        <v>3641</v>
      </c>
      <c r="IS9" s="1352">
        <v>3473</v>
      </c>
      <c r="IT9" s="1352">
        <v>37</v>
      </c>
      <c r="IU9" s="1352">
        <v>39</v>
      </c>
      <c r="IV9" s="1352">
        <v>45</v>
      </c>
      <c r="IW9" s="1352">
        <v>2450</v>
      </c>
      <c r="IX9" s="1352">
        <v>3015</v>
      </c>
      <c r="IY9" s="1352">
        <v>1374</v>
      </c>
      <c r="IZ9" s="1352">
        <v>79</v>
      </c>
      <c r="JA9" s="1352">
        <v>79</v>
      </c>
      <c r="JB9" s="1352">
        <v>3151</v>
      </c>
      <c r="JC9" s="1352">
        <v>5214</v>
      </c>
      <c r="JD9" s="1352">
        <v>3138</v>
      </c>
      <c r="JE9" s="1352">
        <v>5214</v>
      </c>
      <c r="JF9" s="1352">
        <v>3359</v>
      </c>
      <c r="JG9" s="1352">
        <v>3703</v>
      </c>
      <c r="JH9" s="1352">
        <v>3063</v>
      </c>
      <c r="JI9" s="1352">
        <v>1959</v>
      </c>
      <c r="JJ9" s="1352">
        <v>1250</v>
      </c>
      <c r="JK9" s="1352">
        <v>1250</v>
      </c>
      <c r="JL9" s="1352">
        <v>3025</v>
      </c>
      <c r="JM9" s="1352">
        <v>446</v>
      </c>
      <c r="JN9" s="1352">
        <v>176</v>
      </c>
      <c r="JO9" s="1352">
        <v>173</v>
      </c>
      <c r="JP9" s="1352">
        <v>4257</v>
      </c>
      <c r="JQ9" s="1352">
        <v>3097</v>
      </c>
      <c r="JR9" s="1352">
        <v>3097</v>
      </c>
      <c r="JS9" s="1352">
        <v>3097</v>
      </c>
      <c r="JT9" s="1352">
        <v>4673</v>
      </c>
      <c r="JU9" s="1352">
        <v>2367</v>
      </c>
      <c r="JV9" s="1352">
        <v>2152</v>
      </c>
      <c r="JW9" s="1352">
        <v>1723</v>
      </c>
      <c r="JX9" s="1352">
        <v>463</v>
      </c>
      <c r="JY9" s="1352">
        <v>1819</v>
      </c>
      <c r="JZ9" s="1352">
        <v>1845</v>
      </c>
      <c r="KA9" s="1352">
        <v>3096</v>
      </c>
      <c r="KB9" s="1352">
        <v>1393</v>
      </c>
      <c r="KC9" s="1352">
        <v>701</v>
      </c>
      <c r="KD9" s="1352">
        <v>55</v>
      </c>
      <c r="KE9" s="1352">
        <v>45</v>
      </c>
      <c r="KF9" s="1352">
        <v>45</v>
      </c>
      <c r="KG9" s="1352">
        <v>3141</v>
      </c>
      <c r="KH9" s="1352">
        <v>2228</v>
      </c>
      <c r="KI9" s="1352">
        <v>3179</v>
      </c>
      <c r="KJ9" s="1352">
        <v>2660</v>
      </c>
      <c r="KK9" s="1352">
        <v>4564</v>
      </c>
      <c r="KL9" s="1352">
        <v>3464</v>
      </c>
      <c r="KM9" s="1352">
        <v>5091</v>
      </c>
      <c r="KN9" s="1352">
        <v>5129</v>
      </c>
      <c r="KO9" s="1352">
        <v>3548</v>
      </c>
      <c r="KP9" s="1352">
        <v>2803</v>
      </c>
      <c r="KQ9" s="1352">
        <v>1970</v>
      </c>
      <c r="KR9" s="1352">
        <v>1268</v>
      </c>
      <c r="KS9" s="1352">
        <v>375</v>
      </c>
      <c r="KT9" s="1352">
        <v>1735</v>
      </c>
      <c r="KU9" s="1352">
        <v>2199</v>
      </c>
      <c r="KV9" s="1352">
        <v>563</v>
      </c>
      <c r="KW9" s="1352">
        <v>2953</v>
      </c>
      <c r="KX9" s="1352">
        <v>4124</v>
      </c>
      <c r="KY9" s="1352">
        <v>4460</v>
      </c>
      <c r="KZ9" s="1352">
        <v>4798</v>
      </c>
      <c r="LA9" s="1352">
        <v>6548</v>
      </c>
      <c r="LB9" s="1352">
        <v>7197</v>
      </c>
      <c r="LC9" s="1352">
        <v>5516</v>
      </c>
      <c r="LD9" s="1352">
        <v>5883</v>
      </c>
      <c r="LE9" s="1352">
        <v>5493</v>
      </c>
      <c r="LF9" s="1352">
        <v>5399</v>
      </c>
      <c r="LG9" s="1352">
        <v>5642</v>
      </c>
      <c r="LH9" s="1352">
        <v>7543</v>
      </c>
      <c r="LI9" s="1352">
        <v>7714</v>
      </c>
      <c r="LJ9" s="1352">
        <v>5733</v>
      </c>
      <c r="LK9" s="1352">
        <v>4795</v>
      </c>
      <c r="LL9" s="1352">
        <v>4375</v>
      </c>
      <c r="LM9" s="1352">
        <v>4689</v>
      </c>
      <c r="LN9" s="1352">
        <v>3410</v>
      </c>
      <c r="LO9" s="1352">
        <v>9662</v>
      </c>
      <c r="LP9" s="1352">
        <v>9655</v>
      </c>
      <c r="LQ9" s="1352">
        <v>7606</v>
      </c>
      <c r="LR9" s="1352">
        <v>6127</v>
      </c>
      <c r="LS9" s="1352">
        <v>5188</v>
      </c>
      <c r="LT9" s="1352">
        <v>6774</v>
      </c>
      <c r="LU9" s="1352">
        <v>4061</v>
      </c>
      <c r="LV9" s="1352">
        <v>5128</v>
      </c>
      <c r="LW9" s="1352">
        <v>5260</v>
      </c>
      <c r="LX9" s="1352">
        <v>3088</v>
      </c>
      <c r="LY9" s="1352">
        <v>1886</v>
      </c>
      <c r="LZ9" s="1352">
        <v>7072</v>
      </c>
      <c r="MA9" s="1352">
        <v>6446</v>
      </c>
      <c r="MB9" s="1352">
        <v>7919</v>
      </c>
      <c r="MC9" s="1352">
        <v>7570</v>
      </c>
      <c r="MD9" s="1352">
        <v>7571</v>
      </c>
      <c r="ME9" s="1352">
        <v>7921</v>
      </c>
      <c r="MF9" s="1352">
        <v>6582</v>
      </c>
      <c r="MG9" s="1352">
        <v>6301</v>
      </c>
      <c r="MH9" s="1352">
        <v>5395</v>
      </c>
      <c r="MI9" s="1352">
        <v>4643</v>
      </c>
      <c r="MJ9" s="1352">
        <v>6139</v>
      </c>
      <c r="MK9" s="1352">
        <v>6730</v>
      </c>
      <c r="ML9" s="1352">
        <v>4576</v>
      </c>
      <c r="MM9" s="1352">
        <v>5080</v>
      </c>
      <c r="MN9" s="1352">
        <v>5101</v>
      </c>
      <c r="MO9" s="1352">
        <v>5260</v>
      </c>
      <c r="MP9" s="1352">
        <v>5101</v>
      </c>
      <c r="MQ9" s="1352">
        <v>6893</v>
      </c>
      <c r="MR9" s="1352">
        <v>7659</v>
      </c>
      <c r="MS9" s="1352">
        <v>6022</v>
      </c>
      <c r="MT9" s="1352">
        <v>10019</v>
      </c>
      <c r="MU9" s="1352">
        <v>7352</v>
      </c>
      <c r="MV9" s="1352">
        <v>6007</v>
      </c>
      <c r="MW9" s="1352">
        <v>4407</v>
      </c>
      <c r="MX9" s="1352">
        <v>5513</v>
      </c>
      <c r="MY9" s="1352">
        <v>5748</v>
      </c>
      <c r="MZ9" s="1352">
        <v>6548</v>
      </c>
      <c r="NA9" s="1352">
        <v>4198</v>
      </c>
      <c r="NB9" s="1352">
        <v>2995</v>
      </c>
      <c r="NC9" s="1352" t="str">
        <f ca="1">IFERROR(OFFSET(#REF!,'Dashboard Extract'!$A9,'Dashboard Extract'!NC$4),"")</f>
        <v/>
      </c>
      <c r="ND9" s="1352" t="str">
        <f ca="1">IFERROR(OFFSET(#REF!,'Dashboard Extract'!$A9,'Dashboard Extract'!ND$4),"")</f>
        <v/>
      </c>
      <c r="NE9" s="1352" t="str">
        <f ca="1">IFERROR(OFFSET(#REF!,'Dashboard Extract'!$A9,'Dashboard Extract'!NE$4),"")</f>
        <v/>
      </c>
      <c r="NF9" s="1352" t="str">
        <f ca="1">IFERROR(OFFSET(#REF!,'Dashboard Extract'!$A9,'Dashboard Extract'!NF$4),"")</f>
        <v/>
      </c>
      <c r="NG9" s="1352" t="str">
        <f ca="1">IFERROR(OFFSET(#REF!,'Dashboard Extract'!$A9,'Dashboard Extract'!NG$4),"")</f>
        <v/>
      </c>
      <c r="NH9" s="1352" t="str">
        <f ca="1">IFERROR(OFFSET(#REF!,'Dashboard Extract'!$A9,'Dashboard Extract'!NH$4),"")</f>
        <v/>
      </c>
      <c r="NI9" s="1352" t="str">
        <f ca="1">IFERROR(OFFSET(#REF!,'Dashboard Extract'!$A9,'Dashboard Extract'!NI$4),"")</f>
        <v/>
      </c>
      <c r="NJ9" s="1352" t="str">
        <f ca="1">IFERROR(OFFSET(#REF!,'Dashboard Extract'!$A9,'Dashboard Extract'!NJ$4),"")</f>
        <v/>
      </c>
      <c r="NK9" s="1352" t="str">
        <f ca="1">IFERROR(OFFSET(#REF!,'Dashboard Extract'!$A9,'Dashboard Extract'!NK$4),"")</f>
        <v/>
      </c>
      <c r="NL9" s="1352" t="str">
        <f ca="1">IFERROR(OFFSET(#REF!,'Dashboard Extract'!$A9,'Dashboard Extract'!NL$4),"")</f>
        <v/>
      </c>
      <c r="NM9" s="1352" t="str">
        <f ca="1">IFERROR(OFFSET(#REF!,'Dashboard Extract'!$A9,'Dashboard Extract'!NM$4),"")</f>
        <v/>
      </c>
      <c r="NN9" s="1352" t="str">
        <f ca="1">IFERROR(OFFSET(#REF!,'Dashboard Extract'!$A9,'Dashboard Extract'!NN$4),"")</f>
        <v/>
      </c>
      <c r="NO9" s="1352" t="str">
        <f ca="1">IFERROR(OFFSET(#REF!,'Dashboard Extract'!$A9,'Dashboard Extract'!NO$4),"")</f>
        <v/>
      </c>
      <c r="NP9" s="1352" t="str">
        <f ca="1">IFERROR(OFFSET(#REF!,'Dashboard Extract'!$A9,'Dashboard Extract'!NP$4),"")</f>
        <v/>
      </c>
      <c r="NQ9" s="1352" t="str">
        <f ca="1">IFERROR(OFFSET(#REF!,'Dashboard Extract'!$A9,'Dashboard Extract'!NQ$4),"")</f>
        <v/>
      </c>
      <c r="NR9" s="1352" t="str">
        <f ca="1">IFERROR(OFFSET(#REF!,'Dashboard Extract'!$A9,'Dashboard Extract'!NR$4),"")</f>
        <v/>
      </c>
      <c r="NS9" s="1352" t="str">
        <f ca="1">IFERROR(OFFSET(#REF!,'Dashboard Extract'!$A9,'Dashboard Extract'!NS$4),"")</f>
        <v/>
      </c>
      <c r="NT9" s="1352" t="str">
        <f ca="1">IFERROR(OFFSET(#REF!,'Dashboard Extract'!$A9,'Dashboard Extract'!NT$4),"")</f>
        <v/>
      </c>
      <c r="NU9" s="1352" t="str">
        <f ca="1">IFERROR(OFFSET(#REF!,'Dashboard Extract'!$A9,'Dashboard Extract'!NU$4),"")</f>
        <v/>
      </c>
      <c r="NV9" s="1352" t="str">
        <f ca="1">IFERROR(OFFSET(#REF!,'Dashboard Extract'!$A9,'Dashboard Extract'!NV$4),"")</f>
        <v/>
      </c>
      <c r="NW9" s="1352" t="str">
        <f ca="1">IFERROR(OFFSET(#REF!,'Dashboard Extract'!$A9,'Dashboard Extract'!NW$4),"")</f>
        <v/>
      </c>
      <c r="NX9" s="1352" t="str">
        <f ca="1">IFERROR(OFFSET(#REF!,'Dashboard Extract'!$A9,'Dashboard Extract'!NX$4),"")</f>
        <v/>
      </c>
      <c r="NY9" s="1352" t="str">
        <f ca="1">IFERROR(OFFSET(#REF!,'Dashboard Extract'!$A9,'Dashboard Extract'!NY$4),"")</f>
        <v/>
      </c>
      <c r="NZ9" s="1352" t="str">
        <f ca="1">IFERROR(OFFSET(#REF!,'Dashboard Extract'!$A9,'Dashboard Extract'!NZ$4),"")</f>
        <v/>
      </c>
      <c r="OA9" s="1352" t="str">
        <f ca="1">IFERROR(OFFSET(#REF!,'Dashboard Extract'!$A9,'Dashboard Extract'!OA$4),"")</f>
        <v/>
      </c>
      <c r="OB9" s="1352" t="str">
        <f ca="1">IFERROR(OFFSET(#REF!,'Dashboard Extract'!$A9,'Dashboard Extract'!OB$4),"")</f>
        <v/>
      </c>
      <c r="OC9" s="1352" t="str">
        <f ca="1">IFERROR(OFFSET(#REF!,'Dashboard Extract'!$A9,'Dashboard Extract'!OC$4),"")</f>
        <v/>
      </c>
      <c r="OD9" s="1352" t="str">
        <f ca="1">IFERROR(OFFSET(#REF!,'Dashboard Extract'!$A9,'Dashboard Extract'!OD$4),"")</f>
        <v/>
      </c>
      <c r="OE9" s="1352" t="str">
        <f ca="1">IFERROR(OFFSET(#REF!,'Dashboard Extract'!$A9,'Dashboard Extract'!OE$4),"")</f>
        <v/>
      </c>
      <c r="OF9" s="1352" t="str">
        <f ca="1">IFERROR(OFFSET(#REF!,'Dashboard Extract'!$A9,'Dashboard Extract'!OF$4),"")</f>
        <v/>
      </c>
      <c r="OG9" s="1352" t="str">
        <f ca="1">IFERROR(OFFSET(#REF!,'Dashboard Extract'!$A9,'Dashboard Extract'!OG$4),"")</f>
        <v/>
      </c>
      <c r="OH9" s="1352" t="str">
        <f ca="1">IFERROR(OFFSET(#REF!,'Dashboard Extract'!$A9,'Dashboard Extract'!OH$4),"")</f>
        <v/>
      </c>
      <c r="OI9" s="1352" t="str">
        <f ca="1">IFERROR(OFFSET(#REF!,'Dashboard Extract'!$A9,'Dashboard Extract'!OI$4),"")</f>
        <v/>
      </c>
      <c r="OJ9" s="1352" t="str">
        <f ca="1">IFERROR(OFFSET(#REF!,'Dashboard Extract'!$A9,'Dashboard Extract'!OJ$4),"")</f>
        <v/>
      </c>
      <c r="OK9" s="1352" t="str">
        <f ca="1">IFERROR(OFFSET(#REF!,'Dashboard Extract'!$A9,'Dashboard Extract'!OK$4),"")</f>
        <v/>
      </c>
      <c r="OL9" s="1352" t="str">
        <f ca="1">IFERROR(OFFSET(#REF!,'Dashboard Extract'!$A9,'Dashboard Extract'!OL$4),"")</f>
        <v/>
      </c>
      <c r="OM9" s="1352" t="str">
        <f ca="1">IFERROR(OFFSET(#REF!,'Dashboard Extract'!$A9,'Dashboard Extract'!OM$4),"")</f>
        <v/>
      </c>
      <c r="ON9" s="1352" t="str">
        <f ca="1">IFERROR(OFFSET(#REF!,'Dashboard Extract'!$A9,'Dashboard Extract'!ON$4),"")</f>
        <v/>
      </c>
      <c r="OO9" s="1352" t="str">
        <f ca="1">IFERROR(OFFSET(#REF!,'Dashboard Extract'!$A9,'Dashboard Extract'!OO$4),"")</f>
        <v/>
      </c>
      <c r="OP9" s="1352" t="str">
        <f ca="1">IFERROR(OFFSET(#REF!,'Dashboard Extract'!$A9,'Dashboard Extract'!OP$4),"")</f>
        <v/>
      </c>
      <c r="OQ9" s="1352" t="str">
        <f ca="1">IFERROR(OFFSET(#REF!,'Dashboard Extract'!$A9,'Dashboard Extract'!OQ$4),"")</f>
        <v/>
      </c>
      <c r="OR9" s="1352" t="str">
        <f ca="1">IFERROR(OFFSET(#REF!,'Dashboard Extract'!$A9,'Dashboard Extract'!OR$4),"")</f>
        <v/>
      </c>
      <c r="OS9" s="1352" t="str">
        <f ca="1">IFERROR(OFFSET(#REF!,'Dashboard Extract'!$A9,'Dashboard Extract'!OS$4),"")</f>
        <v/>
      </c>
      <c r="OT9" s="1352" t="str">
        <f ca="1">IFERROR(OFFSET(#REF!,'Dashboard Extract'!$A9,'Dashboard Extract'!OT$4),"")</f>
        <v/>
      </c>
      <c r="OU9" s="1352" t="str">
        <f ca="1">IFERROR(OFFSET(#REF!,'Dashboard Extract'!$A9,'Dashboard Extract'!OU$4),"")</f>
        <v/>
      </c>
      <c r="OV9" s="1352" t="str">
        <f ca="1">IFERROR(OFFSET(#REF!,'Dashboard Extract'!$A9,'Dashboard Extract'!OV$4),"")</f>
        <v/>
      </c>
      <c r="OW9" s="1352" t="str">
        <f ca="1">IFERROR(OFFSET(#REF!,'Dashboard Extract'!$A9,'Dashboard Extract'!OW$4),"")</f>
        <v/>
      </c>
      <c r="OX9" s="1352" t="str">
        <f ca="1">IFERROR(OFFSET(#REF!,'Dashboard Extract'!$A9,'Dashboard Extract'!OX$4),"")</f>
        <v/>
      </c>
      <c r="OY9" s="1352" t="str">
        <f ca="1">IFERROR(OFFSET(#REF!,'Dashboard Extract'!$A9,'Dashboard Extract'!OY$4),"")</f>
        <v/>
      </c>
      <c r="OZ9" s="1352" t="str">
        <f ca="1">IFERROR(OFFSET(#REF!,'Dashboard Extract'!$A9,'Dashboard Extract'!OZ$4),"")</f>
        <v/>
      </c>
      <c r="PA9" s="1352" t="str">
        <f ca="1">IFERROR(OFFSET(#REF!,'Dashboard Extract'!$A9,'Dashboard Extract'!PA$4),"")</f>
        <v/>
      </c>
      <c r="PB9" s="1352" t="str">
        <f ca="1">IFERROR(OFFSET(#REF!,'Dashboard Extract'!$A9,'Dashboard Extract'!PB$4),"")</f>
        <v/>
      </c>
      <c r="PC9" s="1352" t="str">
        <f ca="1">IFERROR(OFFSET(#REF!,'Dashboard Extract'!$A9,'Dashboard Extract'!PC$4),"")</f>
        <v/>
      </c>
      <c r="PD9" s="1352" t="str">
        <f ca="1">IFERROR(OFFSET(#REF!,'Dashboard Extract'!$A9,'Dashboard Extract'!PD$4),"")</f>
        <v/>
      </c>
      <c r="PE9" s="1352" t="str">
        <f ca="1">IFERROR(OFFSET(#REF!,'Dashboard Extract'!$A9,'Dashboard Extract'!PE$4),"")</f>
        <v/>
      </c>
      <c r="PF9" s="1352" t="str">
        <f ca="1">IFERROR(OFFSET(#REF!,'Dashboard Extract'!$A9,'Dashboard Extract'!PF$4),"")</f>
        <v/>
      </c>
      <c r="PG9" s="1352" t="str">
        <f ca="1">IFERROR(OFFSET(#REF!,'Dashboard Extract'!$A9,'Dashboard Extract'!PG$4),"")</f>
        <v/>
      </c>
      <c r="PH9" s="1352" t="str">
        <f ca="1">IFERROR(OFFSET(#REF!,'Dashboard Extract'!$A9,'Dashboard Extract'!PH$4),"")</f>
        <v/>
      </c>
      <c r="PI9" s="1352" t="str">
        <f ca="1">IFERROR(OFFSET(#REF!,'Dashboard Extract'!$A9,'Dashboard Extract'!PI$4),"")</f>
        <v/>
      </c>
      <c r="PJ9" s="1352" t="str">
        <f ca="1">IFERROR(OFFSET(#REF!,'Dashboard Extract'!$A9,'Dashboard Extract'!PJ$4),"")</f>
        <v/>
      </c>
      <c r="PK9" s="1352" t="str">
        <f ca="1">IFERROR(OFFSET(#REF!,'Dashboard Extract'!$A9,'Dashboard Extract'!PK$4),"")</f>
        <v/>
      </c>
      <c r="PL9" s="1352" t="str">
        <f ca="1">IFERROR(OFFSET(#REF!,'Dashboard Extract'!$A9,'Dashboard Extract'!PL$4),"")</f>
        <v/>
      </c>
      <c r="PM9" s="1352" t="str">
        <f ca="1">IFERROR(OFFSET(#REF!,'Dashboard Extract'!$A9,'Dashboard Extract'!PM$4),"")</f>
        <v/>
      </c>
      <c r="PN9" s="1352" t="str">
        <f ca="1">IFERROR(OFFSET(#REF!,'Dashboard Extract'!$A9,'Dashboard Extract'!PN$4),"")</f>
        <v/>
      </c>
      <c r="PO9" s="1352" t="str">
        <f ca="1">IFERROR(OFFSET(#REF!,'Dashboard Extract'!$A9,'Dashboard Extract'!PO$4),"")</f>
        <v/>
      </c>
      <c r="PP9" s="1352" t="str">
        <f ca="1">IFERROR(OFFSET(#REF!,'Dashboard Extract'!$A9,'Dashboard Extract'!PP$4),"")</f>
        <v/>
      </c>
      <c r="PQ9" s="1352" t="str">
        <f ca="1">IFERROR(OFFSET(#REF!,'Dashboard Extract'!$A9,'Dashboard Extract'!PQ$4),"")</f>
        <v/>
      </c>
      <c r="PR9" s="1352" t="str">
        <f ca="1">IFERROR(OFFSET(#REF!,'Dashboard Extract'!$A9,'Dashboard Extract'!PR$4),"")</f>
        <v/>
      </c>
      <c r="PS9" s="1352" t="str">
        <f ca="1">IFERROR(OFFSET(#REF!,'Dashboard Extract'!$A9,'Dashboard Extract'!PS$4),"")</f>
        <v/>
      </c>
      <c r="PT9" s="1352" t="str">
        <f ca="1">IFERROR(OFFSET(#REF!,'Dashboard Extract'!$A9,'Dashboard Extract'!PT$4),"")</f>
        <v/>
      </c>
      <c r="PU9" s="1352" t="str">
        <f ca="1">IFERROR(OFFSET(#REF!,'Dashboard Extract'!$A9,'Dashboard Extract'!PU$4),"")</f>
        <v/>
      </c>
      <c r="PV9" s="1352" t="str">
        <f ca="1">IFERROR(OFFSET(#REF!,'Dashboard Extract'!$A9,'Dashboard Extract'!PV$4),"")</f>
        <v/>
      </c>
      <c r="PW9" s="1352" t="str">
        <f ca="1">IFERROR(OFFSET(#REF!,'Dashboard Extract'!$A9,'Dashboard Extract'!PW$4),"")</f>
        <v/>
      </c>
      <c r="PX9" s="1352" t="str">
        <f ca="1">IFERROR(OFFSET(#REF!,'Dashboard Extract'!$A9,'Dashboard Extract'!PX$4),"")</f>
        <v/>
      </c>
      <c r="PY9" s="1352" t="str">
        <f ca="1">IFERROR(OFFSET(#REF!,'Dashboard Extract'!$A9,'Dashboard Extract'!PY$4),"")</f>
        <v/>
      </c>
      <c r="PZ9" s="1352" t="str">
        <f ca="1">IFERROR(OFFSET(#REF!,'Dashboard Extract'!$A9,'Dashboard Extract'!PZ$4),"")</f>
        <v/>
      </c>
      <c r="QA9" s="1352" t="str">
        <f ca="1">IFERROR(OFFSET(#REF!,'Dashboard Extract'!$A9,'Dashboard Extract'!QA$4),"")</f>
        <v/>
      </c>
      <c r="QB9" s="1352" t="str">
        <f ca="1">IFERROR(OFFSET(#REF!,'Dashboard Extract'!$A9,'Dashboard Extract'!QB$4),"")</f>
        <v/>
      </c>
      <c r="QC9" s="1352" t="str">
        <f ca="1">IFERROR(OFFSET(#REF!,'Dashboard Extract'!$A9,'Dashboard Extract'!QC$4),"")</f>
        <v/>
      </c>
      <c r="QD9" s="1352" t="str">
        <f ca="1">IFERROR(OFFSET(#REF!,'Dashboard Extract'!$A9,'Dashboard Extract'!QD$4),"")</f>
        <v/>
      </c>
      <c r="QE9" s="1352" t="str">
        <f ca="1">IFERROR(OFFSET(#REF!,'Dashboard Extract'!$A9,'Dashboard Extract'!QE$4),"")</f>
        <v/>
      </c>
      <c r="QF9" s="1352" t="str">
        <f ca="1">IFERROR(OFFSET(#REF!,'Dashboard Extract'!$A9,'Dashboard Extract'!QF$4),"")</f>
        <v/>
      </c>
      <c r="QG9" s="1352" t="str">
        <f ca="1">IFERROR(OFFSET(#REF!,'Dashboard Extract'!$A9,'Dashboard Extract'!QG$4),"")</f>
        <v/>
      </c>
      <c r="QH9" s="1352" t="str">
        <f ca="1">IFERROR(OFFSET(#REF!,'Dashboard Extract'!$A9,'Dashboard Extract'!QH$4),"")</f>
        <v/>
      </c>
      <c r="QI9" s="1352" t="str">
        <f ca="1">IFERROR(OFFSET(#REF!,'Dashboard Extract'!$A9,'Dashboard Extract'!QI$4),"")</f>
        <v/>
      </c>
      <c r="QJ9" s="1352" t="str">
        <f ca="1">IFERROR(OFFSET(#REF!,'Dashboard Extract'!$A9,'Dashboard Extract'!QJ$4),"")</f>
        <v/>
      </c>
      <c r="QK9" s="1352" t="str">
        <f ca="1">IFERROR(OFFSET(#REF!,'Dashboard Extract'!$A9,'Dashboard Extract'!QK$4),"")</f>
        <v/>
      </c>
      <c r="QL9" s="1352" t="str">
        <f ca="1">IFERROR(OFFSET(#REF!,'Dashboard Extract'!$A9,'Dashboard Extract'!QL$4),"")</f>
        <v/>
      </c>
      <c r="QM9" s="1352" t="str">
        <f ca="1">IFERROR(OFFSET(#REF!,'Dashboard Extract'!$A9,'Dashboard Extract'!QM$4),"")</f>
        <v/>
      </c>
      <c r="QN9" s="1352" t="str">
        <f ca="1">IFERROR(OFFSET(#REF!,'Dashboard Extract'!$A9,'Dashboard Extract'!QN$4),"")</f>
        <v/>
      </c>
      <c r="QO9" s="1352" t="str">
        <f ca="1">IFERROR(OFFSET(#REF!,'Dashboard Extract'!$A9,'Dashboard Extract'!QO$4),"")</f>
        <v/>
      </c>
      <c r="QP9" s="1352" t="str">
        <f ca="1">IFERROR(OFFSET(#REF!,'Dashboard Extract'!$A9,'Dashboard Extract'!QP$4),"")</f>
        <v/>
      </c>
      <c r="QQ9" s="1352" t="str">
        <f ca="1">IFERROR(OFFSET(#REF!,'Dashboard Extract'!$A9,'Dashboard Extract'!QQ$4),"")</f>
        <v/>
      </c>
      <c r="QR9" s="1352" t="str">
        <f ca="1">IFERROR(OFFSET(#REF!,'Dashboard Extract'!$A9,'Dashboard Extract'!QR$4),"")</f>
        <v/>
      </c>
      <c r="QS9" s="1352" t="str">
        <f ca="1">IFERROR(OFFSET(#REF!,'Dashboard Extract'!$A9,'Dashboard Extract'!QS$4),"")</f>
        <v/>
      </c>
      <c r="QT9" s="1352" t="str">
        <f ca="1">IFERROR(OFFSET(#REF!,'Dashboard Extract'!$A9,'Dashboard Extract'!QT$4),"")</f>
        <v/>
      </c>
      <c r="QU9" s="1352" t="str">
        <f ca="1">IFERROR(OFFSET(#REF!,'Dashboard Extract'!$A9,'Dashboard Extract'!QU$4),"")</f>
        <v/>
      </c>
      <c r="QV9" s="1352" t="str">
        <f ca="1">IFERROR(OFFSET(#REF!,'Dashboard Extract'!$A9,'Dashboard Extract'!QV$4),"")</f>
        <v/>
      </c>
      <c r="QW9" s="1352" t="str">
        <f ca="1">IFERROR(OFFSET(#REF!,'Dashboard Extract'!$A9,'Dashboard Extract'!QW$4),"")</f>
        <v/>
      </c>
      <c r="QX9" s="1352" t="str">
        <f ca="1">IFERROR(OFFSET(#REF!,'Dashboard Extract'!$A9,'Dashboard Extract'!QX$4),"")</f>
        <v/>
      </c>
      <c r="QY9" s="1352" t="str">
        <f ca="1">IFERROR(OFFSET(#REF!,'Dashboard Extract'!$A9,'Dashboard Extract'!QY$4),"")</f>
        <v/>
      </c>
      <c r="QZ9" s="1352" t="str">
        <f ca="1">IFERROR(OFFSET(#REF!,'Dashboard Extract'!$A9,'Dashboard Extract'!QZ$4),"")</f>
        <v/>
      </c>
      <c r="RA9" s="1352" t="str">
        <f ca="1">IFERROR(OFFSET(#REF!,'Dashboard Extract'!$A9,'Dashboard Extract'!RA$4),"")</f>
        <v/>
      </c>
      <c r="RB9" s="1352" t="str">
        <f ca="1">IFERROR(OFFSET(#REF!,'Dashboard Extract'!$A9,'Dashboard Extract'!RB$4),"")</f>
        <v/>
      </c>
      <c r="RC9" s="1352" t="str">
        <f ca="1">IFERROR(OFFSET(#REF!,'Dashboard Extract'!$A9,'Dashboard Extract'!RC$4),"")</f>
        <v/>
      </c>
      <c r="RD9" s="1352" t="str">
        <f ca="1">IFERROR(OFFSET(#REF!,'Dashboard Extract'!$A9,'Dashboard Extract'!RD$4),"")</f>
        <v/>
      </c>
      <c r="RE9" s="1352" t="str">
        <f ca="1">IFERROR(OFFSET(#REF!,'Dashboard Extract'!$A9,'Dashboard Extract'!RE$4),"")</f>
        <v/>
      </c>
      <c r="RF9" s="1352" t="str">
        <f ca="1">IFERROR(OFFSET(#REF!,'Dashboard Extract'!$A9,'Dashboard Extract'!RF$4),"")</f>
        <v/>
      </c>
      <c r="RG9" s="1352" t="str">
        <f ca="1">IFERROR(OFFSET(#REF!,'Dashboard Extract'!$A9,'Dashboard Extract'!RG$4),"")</f>
        <v/>
      </c>
      <c r="RH9" s="1352" t="str">
        <f ca="1">IFERROR(OFFSET(#REF!,'Dashboard Extract'!$A9,'Dashboard Extract'!RH$4),"")</f>
        <v/>
      </c>
      <c r="RI9" s="1352" t="str">
        <f ca="1">IFERROR(OFFSET(#REF!,'Dashboard Extract'!$A9,'Dashboard Extract'!RI$4),"")</f>
        <v/>
      </c>
      <c r="RJ9" s="1352" t="str">
        <f ca="1">IFERROR(OFFSET(#REF!,'Dashboard Extract'!$A9,'Dashboard Extract'!RJ$4),"")</f>
        <v/>
      </c>
      <c r="RK9" s="1352" t="str">
        <f ca="1">IFERROR(OFFSET(#REF!,'Dashboard Extract'!$A9,'Dashboard Extract'!RK$4),"")</f>
        <v/>
      </c>
      <c r="RL9" s="1352" t="str">
        <f ca="1">IFERROR(OFFSET(#REF!,'Dashboard Extract'!$A9,'Dashboard Extract'!RL$4),"")</f>
        <v/>
      </c>
      <c r="RM9" s="1352" t="str">
        <f ca="1">IFERROR(OFFSET(#REF!,'Dashboard Extract'!$A9,'Dashboard Extract'!RM$4),"")</f>
        <v/>
      </c>
      <c r="RN9" s="1352" t="str">
        <f ca="1">IFERROR(OFFSET(#REF!,'Dashboard Extract'!$A9,'Dashboard Extract'!RN$4),"")</f>
        <v/>
      </c>
      <c r="RO9" s="1352" t="str">
        <f ca="1">IFERROR(OFFSET(#REF!,'Dashboard Extract'!$A9,'Dashboard Extract'!RO$4),"")</f>
        <v/>
      </c>
      <c r="RP9" s="1352" t="str">
        <f ca="1">IFERROR(OFFSET(#REF!,'Dashboard Extract'!$A9,'Dashboard Extract'!RP$4),"")</f>
        <v/>
      </c>
      <c r="RQ9" s="1352" t="str">
        <f ca="1">IFERROR(OFFSET(#REF!,'Dashboard Extract'!$A9,'Dashboard Extract'!RQ$4),"")</f>
        <v/>
      </c>
      <c r="RR9" s="1352" t="str">
        <f ca="1">IFERROR(OFFSET(#REF!,'Dashboard Extract'!$A9,'Dashboard Extract'!RR$4),"")</f>
        <v/>
      </c>
      <c r="RS9" s="1352" t="str">
        <f ca="1">IFERROR(OFFSET(#REF!,'Dashboard Extract'!$A9,'Dashboard Extract'!RS$4),"")</f>
        <v/>
      </c>
      <c r="RT9" s="1352" t="str">
        <f ca="1">IFERROR(OFFSET(#REF!,'Dashboard Extract'!$A9,'Dashboard Extract'!RT$4),"")</f>
        <v/>
      </c>
      <c r="RU9" s="1352" t="str">
        <f ca="1">IFERROR(OFFSET(#REF!,'Dashboard Extract'!$A9,'Dashboard Extract'!RU$4),"")</f>
        <v/>
      </c>
      <c r="RV9" s="1352" t="str">
        <f ca="1">IFERROR(OFFSET(#REF!,'Dashboard Extract'!$A9,'Dashboard Extract'!RV$4),"")</f>
        <v/>
      </c>
      <c r="RW9" s="1352" t="str">
        <f ca="1">IFERROR(OFFSET(#REF!,'Dashboard Extract'!$A9,'Dashboard Extract'!RW$4),"")</f>
        <v/>
      </c>
      <c r="RX9" s="1352" t="str">
        <f ca="1">IFERROR(OFFSET(#REF!,'Dashboard Extract'!$A9,'Dashboard Extract'!RX$4),"")</f>
        <v/>
      </c>
      <c r="RY9" s="1352" t="str">
        <f ca="1">IFERROR(OFFSET(#REF!,'Dashboard Extract'!$A9,'Dashboard Extract'!RY$4),"")</f>
        <v/>
      </c>
      <c r="RZ9" s="1352" t="str">
        <f ca="1">IFERROR(OFFSET(#REF!,'Dashboard Extract'!$A9,'Dashboard Extract'!RZ$4),"")</f>
        <v/>
      </c>
      <c r="SA9" s="1352" t="str">
        <f ca="1">IFERROR(OFFSET(#REF!,'Dashboard Extract'!$A9,'Dashboard Extract'!SA$4),"")</f>
        <v/>
      </c>
      <c r="SB9" s="1352" t="str">
        <f ca="1">IFERROR(OFFSET(#REF!,'Dashboard Extract'!$A9,'Dashboard Extract'!SB$4),"")</f>
        <v/>
      </c>
      <c r="SC9" s="1352" t="str">
        <f ca="1">IFERROR(OFFSET(#REF!,'Dashboard Extract'!$A9,'Dashboard Extract'!SC$4),"")</f>
        <v/>
      </c>
      <c r="SD9" s="1352" t="str">
        <f ca="1">IFERROR(OFFSET(#REF!,'Dashboard Extract'!$A9,'Dashboard Extract'!SD$4),"")</f>
        <v/>
      </c>
      <c r="SE9" s="1352" t="str">
        <f ca="1">IFERROR(OFFSET(#REF!,'Dashboard Extract'!$A9,'Dashboard Extract'!SE$4),"")</f>
        <v/>
      </c>
      <c r="SF9" s="1352" t="str">
        <f ca="1">IFERROR(OFFSET(#REF!,'Dashboard Extract'!$A9,'Dashboard Extract'!SF$4),"")</f>
        <v/>
      </c>
      <c r="SG9" s="1352" t="str">
        <f ca="1">IFERROR(OFFSET(#REF!,'Dashboard Extract'!$A9,'Dashboard Extract'!SG$4),"")</f>
        <v/>
      </c>
      <c r="SH9" s="1352" t="str">
        <f ca="1">IFERROR(OFFSET(#REF!,'Dashboard Extract'!$A9,'Dashboard Extract'!SH$4),"")</f>
        <v/>
      </c>
      <c r="SI9" s="1352" t="str">
        <f ca="1">IFERROR(OFFSET(#REF!,'Dashboard Extract'!$A9,'Dashboard Extract'!SI$4),"")</f>
        <v/>
      </c>
      <c r="SJ9" s="1352" t="str">
        <f ca="1">IFERROR(OFFSET(#REF!,'Dashboard Extract'!$A9,'Dashboard Extract'!SJ$4),"")</f>
        <v/>
      </c>
      <c r="SK9" s="1352" t="str">
        <f ca="1">IFERROR(OFFSET(#REF!,'Dashboard Extract'!$A9,'Dashboard Extract'!SK$4),"")</f>
        <v/>
      </c>
      <c r="SL9" s="1352" t="str">
        <f ca="1">IFERROR(OFFSET(#REF!,'Dashboard Extract'!$A9,'Dashboard Extract'!SL$4),"")</f>
        <v/>
      </c>
      <c r="SM9" s="1352" t="str">
        <f ca="1">IFERROR(OFFSET(#REF!,'Dashboard Extract'!$A9,'Dashboard Extract'!SM$4),"")</f>
        <v/>
      </c>
      <c r="SN9" s="1352" t="str">
        <f ca="1">IFERROR(OFFSET(#REF!,'Dashboard Extract'!$A9,'Dashboard Extract'!SN$4),"")</f>
        <v/>
      </c>
      <c r="SO9" s="1352" t="str">
        <f ca="1">IFERROR(OFFSET(#REF!,'Dashboard Extract'!$A9,'Dashboard Extract'!SO$4),"")</f>
        <v/>
      </c>
      <c r="SP9" s="1352" t="str">
        <f ca="1">IFERROR(OFFSET(#REF!,'Dashboard Extract'!$A9,'Dashboard Extract'!SP$4),"")</f>
        <v/>
      </c>
      <c r="SQ9" s="1352" t="str">
        <f ca="1">IFERROR(OFFSET(#REF!,'Dashboard Extract'!$A9,'Dashboard Extract'!SQ$4),"")</f>
        <v/>
      </c>
      <c r="SR9" s="1352" t="str">
        <f ca="1">IFERROR(OFFSET(#REF!,'Dashboard Extract'!$A9,'Dashboard Extract'!SR$4),"")</f>
        <v/>
      </c>
      <c r="SS9" s="1352" t="str">
        <f ca="1">IFERROR(OFFSET(#REF!,'Dashboard Extract'!$A9,'Dashboard Extract'!SS$4),"")</f>
        <v/>
      </c>
      <c r="ST9" s="1352" t="str">
        <f ca="1">IFERROR(OFFSET(#REF!,'Dashboard Extract'!$A9,'Dashboard Extract'!ST$4),"")</f>
        <v/>
      </c>
      <c r="SU9" s="1352" t="str">
        <f ca="1">IFERROR(OFFSET(#REF!,'Dashboard Extract'!$A9,'Dashboard Extract'!SU$4),"")</f>
        <v/>
      </c>
      <c r="SV9" s="1352" t="str">
        <f ca="1">IFERROR(OFFSET(#REF!,'Dashboard Extract'!$A9,'Dashboard Extract'!SV$4),"")</f>
        <v/>
      </c>
      <c r="SW9" s="1352" t="str">
        <f ca="1">IFERROR(OFFSET(#REF!,'Dashboard Extract'!$A9,'Dashboard Extract'!SW$4),"")</f>
        <v/>
      </c>
      <c r="SX9" s="1352" t="str">
        <f ca="1">IFERROR(OFFSET(#REF!,'Dashboard Extract'!$A9,'Dashboard Extract'!SX$4),"")</f>
        <v/>
      </c>
      <c r="SY9" s="1352" t="str">
        <f ca="1">IFERROR(OFFSET(#REF!,'Dashboard Extract'!$A9,'Dashboard Extract'!SY$4),"")</f>
        <v/>
      </c>
      <c r="SZ9" s="1352" t="str">
        <f ca="1">IFERROR(OFFSET(#REF!,'Dashboard Extract'!$A9,'Dashboard Extract'!SZ$4),"")</f>
        <v/>
      </c>
      <c r="TA9" s="1352" t="str">
        <f ca="1">IFERROR(OFFSET(#REF!,'Dashboard Extract'!$A9,'Dashboard Extract'!TA$4),"")</f>
        <v/>
      </c>
      <c r="TB9" s="1352" t="str">
        <f ca="1">IFERROR(OFFSET(#REF!,'Dashboard Extract'!$A9,'Dashboard Extract'!TB$4),"")</f>
        <v/>
      </c>
      <c r="TC9" s="1352" t="str">
        <f ca="1">IFERROR(OFFSET(#REF!,'Dashboard Extract'!$A9,'Dashboard Extract'!TC$4),"")</f>
        <v/>
      </c>
      <c r="TD9" s="1352" t="str">
        <f ca="1">IFERROR(OFFSET(#REF!,'Dashboard Extract'!$A9,'Dashboard Extract'!TD$4),"")</f>
        <v/>
      </c>
      <c r="TE9" s="1352" t="str">
        <f ca="1">IFERROR(OFFSET(#REF!,'Dashboard Extract'!$A9,'Dashboard Extract'!TE$4),"")</f>
        <v/>
      </c>
      <c r="TF9" s="1352" t="str">
        <f ca="1">IFERROR(OFFSET(#REF!,'Dashboard Extract'!$A9,'Dashboard Extract'!TF$4),"")</f>
        <v/>
      </c>
      <c r="TG9" s="1352" t="str">
        <f ca="1">IFERROR(OFFSET(#REF!,'Dashboard Extract'!$A9,'Dashboard Extract'!TG$4),"")</f>
        <v/>
      </c>
      <c r="TH9" s="1352" t="str">
        <f ca="1">IFERROR(OFFSET(#REF!,'Dashboard Extract'!$A9,'Dashboard Extract'!TH$4),"")</f>
        <v/>
      </c>
      <c r="TI9" s="1352" t="str">
        <f ca="1">IFERROR(OFFSET(#REF!,'Dashboard Extract'!$A9,'Dashboard Extract'!TI$4),"")</f>
        <v/>
      </c>
      <c r="TJ9" s="1352" t="str">
        <f ca="1">IFERROR(OFFSET(#REF!,'Dashboard Extract'!$A9,'Dashboard Extract'!TJ$4),"")</f>
        <v/>
      </c>
      <c r="TK9" s="1352" t="str">
        <f ca="1">IFERROR(OFFSET(#REF!,'Dashboard Extract'!$A9,'Dashboard Extract'!TK$4),"")</f>
        <v/>
      </c>
      <c r="TL9" s="1352" t="str">
        <f ca="1">IFERROR(OFFSET(#REF!,'Dashboard Extract'!$A9,'Dashboard Extract'!TL$4),"")</f>
        <v/>
      </c>
      <c r="TM9" s="1352" t="str">
        <f ca="1">IFERROR(OFFSET(#REF!,'Dashboard Extract'!$A9,'Dashboard Extract'!TM$4),"")</f>
        <v/>
      </c>
      <c r="TN9" s="1352" t="str">
        <f ca="1">IFERROR(OFFSET(#REF!,'Dashboard Extract'!$A9,'Dashboard Extract'!TN$4),"")</f>
        <v/>
      </c>
      <c r="TO9" s="1352" t="str">
        <f ca="1">IFERROR(OFFSET(#REF!,'Dashboard Extract'!$A9,'Dashboard Extract'!TO$4),"")</f>
        <v/>
      </c>
      <c r="TP9" s="1352" t="str">
        <f ca="1">IFERROR(OFFSET(#REF!,'Dashboard Extract'!$A9,'Dashboard Extract'!TP$4),"")</f>
        <v/>
      </c>
      <c r="TQ9" s="1352" t="str">
        <f ca="1">IFERROR(OFFSET(#REF!,'Dashboard Extract'!$A9,'Dashboard Extract'!TQ$4),"")</f>
        <v/>
      </c>
      <c r="TR9" s="1352" t="str">
        <f ca="1">IFERROR(OFFSET(#REF!,'Dashboard Extract'!$A9,'Dashboard Extract'!TR$4),"")</f>
        <v/>
      </c>
      <c r="TS9" s="1352" t="str">
        <f ca="1">IFERROR(OFFSET(#REF!,'Dashboard Extract'!$A9,'Dashboard Extract'!TS$4),"")</f>
        <v/>
      </c>
      <c r="TT9" s="1352" t="str">
        <f ca="1">IFERROR(OFFSET(#REF!,'Dashboard Extract'!$A9,'Dashboard Extract'!TT$4),"")</f>
        <v/>
      </c>
      <c r="TU9" s="1352" t="str">
        <f ca="1">IFERROR(OFFSET(#REF!,'Dashboard Extract'!$A9,'Dashboard Extract'!TU$4),"")</f>
        <v/>
      </c>
      <c r="TV9" s="1352" t="str">
        <f ca="1">IFERROR(OFFSET(#REF!,'Dashboard Extract'!$A9,'Dashboard Extract'!TV$4),"")</f>
        <v/>
      </c>
      <c r="TW9" s="1352" t="str">
        <f ca="1">IFERROR(OFFSET(#REF!,'Dashboard Extract'!$A9,'Dashboard Extract'!TW$4),"")</f>
        <v/>
      </c>
      <c r="TX9" s="1352" t="str">
        <f ca="1">IFERROR(OFFSET(#REF!,'Dashboard Extract'!$A9,'Dashboard Extract'!TX$4),"")</f>
        <v/>
      </c>
      <c r="TY9" s="1352" t="str">
        <f ca="1">IFERROR(OFFSET(#REF!,'Dashboard Extract'!$A9,'Dashboard Extract'!TY$4),"")</f>
        <v/>
      </c>
      <c r="TZ9" s="1352" t="str">
        <f ca="1">IFERROR(OFFSET(#REF!,'Dashboard Extract'!$A9,'Dashboard Extract'!TZ$4),"")</f>
        <v/>
      </c>
      <c r="UA9" s="1352" t="str">
        <f ca="1">IFERROR(OFFSET(#REF!,'Dashboard Extract'!$A9,'Dashboard Extract'!UA$4),"")</f>
        <v/>
      </c>
      <c r="UB9" s="1352" t="str">
        <f ca="1">IFERROR(OFFSET(#REF!,'Dashboard Extract'!$A9,'Dashboard Extract'!UB$4),"")</f>
        <v/>
      </c>
      <c r="UC9" s="1352" t="str">
        <f ca="1">IFERROR(OFFSET(#REF!,'Dashboard Extract'!$A9,'Dashboard Extract'!UC$4),"")</f>
        <v/>
      </c>
      <c r="UD9" s="1352" t="str">
        <f ca="1">IFERROR(OFFSET(#REF!,'Dashboard Extract'!$A9,'Dashboard Extract'!UD$4),"")</f>
        <v/>
      </c>
      <c r="UE9" s="1352" t="str">
        <f ca="1">IFERROR(OFFSET(#REF!,'Dashboard Extract'!$A9,'Dashboard Extract'!UE$4),"")</f>
        <v/>
      </c>
      <c r="UF9" s="1352" t="str">
        <f ca="1">IFERROR(OFFSET(#REF!,'Dashboard Extract'!$A9,'Dashboard Extract'!UF$4),"")</f>
        <v/>
      </c>
      <c r="UG9" s="1352" t="str">
        <f ca="1">IFERROR(OFFSET(#REF!,'Dashboard Extract'!$A9,'Dashboard Extract'!UG$4),"")</f>
        <v/>
      </c>
      <c r="UH9" s="1352" t="str">
        <f ca="1">IFERROR(OFFSET(#REF!,'Dashboard Extract'!$A9,'Dashboard Extract'!UH$4),"")</f>
        <v/>
      </c>
      <c r="UI9" s="1352" t="str">
        <f ca="1">IFERROR(OFFSET(#REF!,'Dashboard Extract'!$A9,'Dashboard Extract'!UI$4),"")</f>
        <v/>
      </c>
      <c r="UJ9" s="1352" t="str">
        <f ca="1">IFERROR(OFFSET(#REF!,'Dashboard Extract'!$A9,'Dashboard Extract'!UJ$4),"")</f>
        <v/>
      </c>
      <c r="UK9" s="1352" t="str">
        <f ca="1">IFERROR(OFFSET(#REF!,'Dashboard Extract'!$A9,'Dashboard Extract'!UK$4),"")</f>
        <v/>
      </c>
      <c r="UL9" s="1352" t="str">
        <f ca="1">IFERROR(OFFSET(#REF!,'Dashboard Extract'!$A9,'Dashboard Extract'!UL$4),"")</f>
        <v/>
      </c>
      <c r="UM9" s="1352" t="str">
        <f ca="1">IFERROR(OFFSET(#REF!,'Dashboard Extract'!$A9,'Dashboard Extract'!UM$4),"")</f>
        <v/>
      </c>
      <c r="UN9" s="1352" t="str">
        <f ca="1">IFERROR(OFFSET(#REF!,'Dashboard Extract'!$A9,'Dashboard Extract'!UN$4),"")</f>
        <v/>
      </c>
      <c r="UO9" s="1352" t="str">
        <f ca="1">IFERROR(OFFSET(#REF!,'Dashboard Extract'!$A9,'Dashboard Extract'!UO$4),"")</f>
        <v/>
      </c>
      <c r="UP9" s="1352" t="str">
        <f ca="1">IFERROR(OFFSET(#REF!,'Dashboard Extract'!$A9,'Dashboard Extract'!UP$4),"")</f>
        <v/>
      </c>
      <c r="UQ9" s="1352" t="str">
        <f ca="1">IFERROR(OFFSET(#REF!,'Dashboard Extract'!$A9,'Dashboard Extract'!UQ$4),"")</f>
        <v/>
      </c>
      <c r="UR9" s="1352" t="str">
        <f ca="1">IFERROR(OFFSET(#REF!,'Dashboard Extract'!$A9,'Dashboard Extract'!UR$4),"")</f>
        <v/>
      </c>
      <c r="US9" s="1352" t="str">
        <f ca="1">IFERROR(OFFSET(#REF!,'Dashboard Extract'!$A9,'Dashboard Extract'!US$4),"")</f>
        <v/>
      </c>
      <c r="UT9" s="1352" t="str">
        <f ca="1">IFERROR(OFFSET(#REF!,'Dashboard Extract'!$A9,'Dashboard Extract'!UT$4),"")</f>
        <v/>
      </c>
      <c r="UU9" s="1352" t="str">
        <f ca="1">IFERROR(OFFSET(#REF!,'Dashboard Extract'!$A9,'Dashboard Extract'!UU$4),"")</f>
        <v/>
      </c>
      <c r="UV9" s="1352" t="str">
        <f ca="1">IFERROR(OFFSET(#REF!,'Dashboard Extract'!$A9,'Dashboard Extract'!UV$4),"")</f>
        <v/>
      </c>
      <c r="UW9" s="1352" t="str">
        <f ca="1">IFERROR(OFFSET(#REF!,'Dashboard Extract'!$A9,'Dashboard Extract'!UW$4),"")</f>
        <v/>
      </c>
      <c r="UX9" s="1352" t="str">
        <f ca="1">IFERROR(OFFSET(#REF!,'Dashboard Extract'!$A9,'Dashboard Extract'!UX$4),"")</f>
        <v/>
      </c>
      <c r="UY9" s="1352" t="str">
        <f ca="1">IFERROR(OFFSET(#REF!,'Dashboard Extract'!$A9,'Dashboard Extract'!UY$4),"")</f>
        <v/>
      </c>
      <c r="UZ9" s="1352" t="str">
        <f ca="1">IFERROR(OFFSET(#REF!,'Dashboard Extract'!$A9,'Dashboard Extract'!UZ$4),"")</f>
        <v/>
      </c>
      <c r="VA9" s="1352" t="str">
        <f ca="1">IFERROR(OFFSET(#REF!,'Dashboard Extract'!$A9,'Dashboard Extract'!VA$4),"")</f>
        <v/>
      </c>
      <c r="VB9" s="1352" t="str">
        <f ca="1">IFERROR(OFFSET(#REF!,'Dashboard Extract'!$A9,'Dashboard Extract'!VB$4),"")</f>
        <v/>
      </c>
      <c r="VC9" s="1352" t="str">
        <f ca="1">IFERROR(OFFSET(#REF!,'Dashboard Extract'!$A9,'Dashboard Extract'!VC$4),"")</f>
        <v/>
      </c>
      <c r="VD9" s="1352" t="str">
        <f ca="1">IFERROR(OFFSET(#REF!,'Dashboard Extract'!$A9,'Dashboard Extract'!VD$4),"")</f>
        <v/>
      </c>
      <c r="VE9" s="1352" t="str">
        <f ca="1">IFERROR(OFFSET(#REF!,'Dashboard Extract'!$A9,'Dashboard Extract'!VE$4),"")</f>
        <v/>
      </c>
      <c r="VF9" s="1352" t="str">
        <f ca="1">IFERROR(OFFSET(#REF!,'Dashboard Extract'!$A9,'Dashboard Extract'!VF$4),"")</f>
        <v/>
      </c>
      <c r="VG9" s="1352" t="str">
        <f ca="1">IFERROR(OFFSET(#REF!,'Dashboard Extract'!$A9,'Dashboard Extract'!VG$4),"")</f>
        <v/>
      </c>
      <c r="VH9" s="1352" t="str">
        <f ca="1">IFERROR(OFFSET(#REF!,'Dashboard Extract'!$A9,'Dashboard Extract'!VH$4),"")</f>
        <v/>
      </c>
      <c r="VI9" s="1352" t="str">
        <f ca="1">IFERROR(OFFSET(#REF!,'Dashboard Extract'!$A9,'Dashboard Extract'!VI$4),"")</f>
        <v/>
      </c>
      <c r="VJ9" s="1352" t="str">
        <f ca="1">IFERROR(OFFSET(#REF!,'Dashboard Extract'!$A9,'Dashboard Extract'!VJ$4),"")</f>
        <v/>
      </c>
      <c r="VK9" s="1352" t="str">
        <f ca="1">IFERROR(OFFSET(#REF!,'Dashboard Extract'!$A9,'Dashboard Extract'!VK$4),"")</f>
        <v/>
      </c>
      <c r="VL9" s="1352" t="str">
        <f ca="1">IFERROR(OFFSET(#REF!,'Dashboard Extract'!$A9,'Dashboard Extract'!VL$4),"")</f>
        <v/>
      </c>
      <c r="VM9" s="1352" t="str">
        <f ca="1">IFERROR(OFFSET(#REF!,'Dashboard Extract'!$A9,'Dashboard Extract'!VM$4),"")</f>
        <v/>
      </c>
      <c r="VN9" s="1352" t="str">
        <f ca="1">IFERROR(OFFSET(#REF!,'Dashboard Extract'!$A9,'Dashboard Extract'!VN$4),"")</f>
        <v/>
      </c>
      <c r="VO9" s="1352" t="str">
        <f ca="1">IFERROR(OFFSET(#REF!,'Dashboard Extract'!$A9,'Dashboard Extract'!VO$4),"")</f>
        <v/>
      </c>
      <c r="VP9" s="1352" t="str">
        <f ca="1">IFERROR(OFFSET(#REF!,'Dashboard Extract'!$A9,'Dashboard Extract'!VP$4),"")</f>
        <v/>
      </c>
      <c r="VQ9" s="1352" t="str">
        <f ca="1">IFERROR(OFFSET(#REF!,'Dashboard Extract'!$A9,'Dashboard Extract'!VQ$4),"")</f>
        <v/>
      </c>
      <c r="VR9" s="1352" t="str">
        <f ca="1">IFERROR(OFFSET(#REF!,'Dashboard Extract'!$A9,'Dashboard Extract'!VR$4),"")</f>
        <v/>
      </c>
      <c r="VS9" s="1352" t="str">
        <f ca="1">IFERROR(OFFSET(#REF!,'Dashboard Extract'!$A9,'Dashboard Extract'!VS$4),"")</f>
        <v/>
      </c>
      <c r="VT9" s="1352" t="str">
        <f ca="1">IFERROR(OFFSET(#REF!,'Dashboard Extract'!$A9,'Dashboard Extract'!VT$4),"")</f>
        <v/>
      </c>
      <c r="VU9" s="1352" t="str">
        <f ca="1">IFERROR(OFFSET(#REF!,'Dashboard Extract'!$A9,'Dashboard Extract'!VU$4),"")</f>
        <v/>
      </c>
      <c r="VV9" s="1352" t="str">
        <f ca="1">IFERROR(OFFSET(#REF!,'Dashboard Extract'!$A9,'Dashboard Extract'!VV$4),"")</f>
        <v/>
      </c>
      <c r="VW9" s="1352" t="str">
        <f ca="1">IFERROR(OFFSET(#REF!,'Dashboard Extract'!$A9,'Dashboard Extract'!VW$4),"")</f>
        <v/>
      </c>
      <c r="VX9" s="1352" t="str">
        <f ca="1">IFERROR(OFFSET(#REF!,'Dashboard Extract'!$A9,'Dashboard Extract'!VX$4),"")</f>
        <v/>
      </c>
      <c r="VY9" s="1352" t="str">
        <f ca="1">IFERROR(OFFSET(#REF!,'Dashboard Extract'!$A9,'Dashboard Extract'!VY$4),"")</f>
        <v/>
      </c>
      <c r="VZ9" s="1352" t="str">
        <f ca="1">IFERROR(OFFSET(#REF!,'Dashboard Extract'!$A9,'Dashboard Extract'!VZ$4),"")</f>
        <v/>
      </c>
      <c r="WA9" s="1352" t="str">
        <f ca="1">IFERROR(OFFSET(#REF!,'Dashboard Extract'!$A9,'Dashboard Extract'!WA$4),"")</f>
        <v/>
      </c>
      <c r="WB9" s="1352" t="str">
        <f ca="1">IFERROR(OFFSET(#REF!,'Dashboard Extract'!$A9,'Dashboard Extract'!WB$4),"")</f>
        <v/>
      </c>
      <c r="WC9" s="1352" t="str">
        <f ca="1">IFERROR(OFFSET(#REF!,'Dashboard Extract'!$A9,'Dashboard Extract'!WC$4),"")</f>
        <v/>
      </c>
      <c r="WD9" s="1352" t="str">
        <f ca="1">IFERROR(OFFSET(#REF!,'Dashboard Extract'!$A9,'Dashboard Extract'!WD$4),"")</f>
        <v/>
      </c>
      <c r="WE9" s="1352" t="str">
        <f ca="1">IFERROR(OFFSET(#REF!,'Dashboard Extract'!$A9,'Dashboard Extract'!WE$4),"")</f>
        <v/>
      </c>
      <c r="WF9" s="1352" t="str">
        <f ca="1">IFERROR(OFFSET(#REF!,'Dashboard Extract'!$A9,'Dashboard Extract'!WF$4),"")</f>
        <v/>
      </c>
      <c r="WG9" s="1352" t="str">
        <f ca="1">IFERROR(OFFSET(#REF!,'Dashboard Extract'!$A9,'Dashboard Extract'!WG$4),"")</f>
        <v/>
      </c>
      <c r="WH9" s="1352" t="str">
        <f ca="1">IFERROR(OFFSET(#REF!,'Dashboard Extract'!$A9,'Dashboard Extract'!WH$4),"")</f>
        <v/>
      </c>
      <c r="WI9" s="1352" t="str">
        <f ca="1">IFERROR(OFFSET(#REF!,'Dashboard Extract'!$A9,'Dashboard Extract'!WI$4),"")</f>
        <v/>
      </c>
      <c r="WJ9" s="1352" t="str">
        <f ca="1">IFERROR(OFFSET(#REF!,'Dashboard Extract'!$A9,'Dashboard Extract'!WJ$4),"")</f>
        <v/>
      </c>
      <c r="WK9" s="1352" t="str">
        <f ca="1">IFERROR(OFFSET(#REF!,'Dashboard Extract'!$A9,'Dashboard Extract'!WK$4),"")</f>
        <v/>
      </c>
      <c r="WL9" s="1352" t="str">
        <f ca="1">IFERROR(OFFSET(#REF!,'Dashboard Extract'!$A9,'Dashboard Extract'!WL$4),"")</f>
        <v/>
      </c>
      <c r="WM9" s="1352" t="str">
        <f ca="1">IFERROR(OFFSET(#REF!,'Dashboard Extract'!$A9,'Dashboard Extract'!WM$4),"")</f>
        <v/>
      </c>
      <c r="WN9" s="1352" t="str">
        <f ca="1">IFERROR(OFFSET(#REF!,'Dashboard Extract'!$A9,'Dashboard Extract'!WN$4),"")</f>
        <v/>
      </c>
      <c r="WO9" s="1352" t="str">
        <f ca="1">IFERROR(OFFSET(#REF!,'Dashboard Extract'!$A9,'Dashboard Extract'!WO$4),"")</f>
        <v/>
      </c>
      <c r="WP9" s="1352" t="str">
        <f ca="1">IFERROR(OFFSET(#REF!,'Dashboard Extract'!$A9,'Dashboard Extract'!WP$4),"")</f>
        <v/>
      </c>
      <c r="WQ9" s="1352" t="str">
        <f ca="1">IFERROR(OFFSET(#REF!,'Dashboard Extract'!$A9,'Dashboard Extract'!WQ$4),"")</f>
        <v/>
      </c>
      <c r="WR9" s="1352" t="str">
        <f ca="1">IFERROR(OFFSET(#REF!,'Dashboard Extract'!$A9,'Dashboard Extract'!WR$4),"")</f>
        <v/>
      </c>
      <c r="WS9" s="1352" t="str">
        <f ca="1">IFERROR(OFFSET(#REF!,'Dashboard Extract'!$A9,'Dashboard Extract'!WS$4),"")</f>
        <v/>
      </c>
      <c r="WT9" s="1352" t="str">
        <f ca="1">IFERROR(OFFSET(#REF!,'Dashboard Extract'!$A9,'Dashboard Extract'!WT$4),"")</f>
        <v/>
      </c>
      <c r="WU9" s="1352" t="str">
        <f ca="1">IFERROR(OFFSET(#REF!,'Dashboard Extract'!$A9,'Dashboard Extract'!WU$4),"")</f>
        <v/>
      </c>
      <c r="WV9" s="1352" t="str">
        <f ca="1">IFERROR(OFFSET(#REF!,'Dashboard Extract'!$A9,'Dashboard Extract'!WV$4),"")</f>
        <v/>
      </c>
      <c r="WW9" s="1352" t="str">
        <f ca="1">IFERROR(OFFSET(#REF!,'Dashboard Extract'!$A9,'Dashboard Extract'!WW$4),"")</f>
        <v/>
      </c>
      <c r="WX9" s="1352" t="str">
        <f ca="1">IFERROR(OFFSET(#REF!,'Dashboard Extract'!$A9,'Dashboard Extract'!WX$4),"")</f>
        <v/>
      </c>
      <c r="WY9" s="1352" t="str">
        <f ca="1">IFERROR(OFFSET(#REF!,'Dashboard Extract'!$A9,'Dashboard Extract'!WY$4),"")</f>
        <v/>
      </c>
      <c r="WZ9" s="1352" t="str">
        <f ca="1">IFERROR(OFFSET(#REF!,'Dashboard Extract'!$A9,'Dashboard Extract'!WZ$4),"")</f>
        <v/>
      </c>
      <c r="XA9" s="1352" t="str">
        <f ca="1">IFERROR(OFFSET(#REF!,'Dashboard Extract'!$A9,'Dashboard Extract'!XA$4),"")</f>
        <v/>
      </c>
      <c r="XB9" s="1352" t="str">
        <f ca="1">IFERROR(OFFSET(#REF!,'Dashboard Extract'!$A9,'Dashboard Extract'!XB$4),"")</f>
        <v/>
      </c>
      <c r="XC9" s="1352" t="str">
        <f ca="1">IFERROR(OFFSET(#REF!,'Dashboard Extract'!$A9,'Dashboard Extract'!XC$4),"")</f>
        <v/>
      </c>
      <c r="XD9" s="1352" t="str">
        <f ca="1">IFERROR(OFFSET(#REF!,'Dashboard Extract'!$A9,'Dashboard Extract'!XD$4),"")</f>
        <v/>
      </c>
      <c r="XE9" s="1352" t="str">
        <f ca="1">IFERROR(OFFSET(#REF!,'Dashboard Extract'!$A9,'Dashboard Extract'!XE$4),"")</f>
        <v/>
      </c>
      <c r="XF9" s="1352" t="str">
        <f ca="1">IFERROR(OFFSET(#REF!,'Dashboard Extract'!$A9,'Dashboard Extract'!XF$4),"")</f>
        <v/>
      </c>
      <c r="XG9" s="1352" t="str">
        <f ca="1">IFERROR(OFFSET(#REF!,'Dashboard Extract'!$A9,'Dashboard Extract'!XG$4),"")</f>
        <v/>
      </c>
      <c r="XH9" s="1352" t="str">
        <f ca="1">IFERROR(OFFSET(#REF!,'Dashboard Extract'!$A9,'Dashboard Extract'!XH$4),"")</f>
        <v/>
      </c>
      <c r="XI9" s="1352" t="str">
        <f ca="1">IFERROR(OFFSET(#REF!,'Dashboard Extract'!$A9,'Dashboard Extract'!XI$4),"")</f>
        <v/>
      </c>
      <c r="XJ9" s="1352" t="str">
        <f ca="1">IFERROR(OFFSET(#REF!,'Dashboard Extract'!$A9,'Dashboard Extract'!XJ$4),"")</f>
        <v/>
      </c>
      <c r="XK9" s="1352" t="str">
        <f ca="1">IFERROR(OFFSET(#REF!,'Dashboard Extract'!$A9,'Dashboard Extract'!XK$4),"")</f>
        <v/>
      </c>
      <c r="XL9" s="1352" t="str">
        <f ca="1">IFERROR(OFFSET(#REF!,'Dashboard Extract'!$A9,'Dashboard Extract'!XL$4),"")</f>
        <v/>
      </c>
      <c r="XM9" s="1352" t="str">
        <f ca="1">IFERROR(OFFSET(#REF!,'Dashboard Extract'!$A9,'Dashboard Extract'!XM$4),"")</f>
        <v/>
      </c>
      <c r="XN9" s="1352" t="str">
        <f ca="1">IFERROR(OFFSET(#REF!,'Dashboard Extract'!$A9,'Dashboard Extract'!XN$4),"")</f>
        <v/>
      </c>
      <c r="XO9" s="1352" t="str">
        <f ca="1">IFERROR(OFFSET(#REF!,'Dashboard Extract'!$A9,'Dashboard Extract'!XO$4),"")</f>
        <v/>
      </c>
      <c r="XP9" s="1352" t="str">
        <f ca="1">IFERROR(OFFSET(#REF!,'Dashboard Extract'!$A9,'Dashboard Extract'!XP$4),"")</f>
        <v/>
      </c>
      <c r="XQ9" s="1352" t="str">
        <f ca="1">IFERROR(OFFSET(#REF!,'Dashboard Extract'!$A9,'Dashboard Extract'!XQ$4),"")</f>
        <v/>
      </c>
      <c r="XR9" s="1352" t="str">
        <f ca="1">IFERROR(OFFSET(#REF!,'Dashboard Extract'!$A9,'Dashboard Extract'!XR$4),"")</f>
        <v/>
      </c>
      <c r="XS9" s="1352" t="str">
        <f ca="1">IFERROR(OFFSET(#REF!,'Dashboard Extract'!$A9,'Dashboard Extract'!XS$4),"")</f>
        <v/>
      </c>
      <c r="XT9" s="1352" t="str">
        <f ca="1">IFERROR(OFFSET(#REF!,'Dashboard Extract'!$A9,'Dashboard Extract'!XT$4),"")</f>
        <v/>
      </c>
      <c r="XU9" s="1352" t="str">
        <f ca="1">IFERROR(OFFSET(#REF!,'Dashboard Extract'!$A9,'Dashboard Extract'!XU$4),"")</f>
        <v/>
      </c>
      <c r="XV9" s="1352" t="str">
        <f ca="1">IFERROR(OFFSET(#REF!,'Dashboard Extract'!$A9,'Dashboard Extract'!XV$4),"")</f>
        <v/>
      </c>
      <c r="XW9" s="1352" t="str">
        <f ca="1">IFERROR(OFFSET(#REF!,'Dashboard Extract'!$A9,'Dashboard Extract'!XW$4),"")</f>
        <v/>
      </c>
      <c r="XX9" s="1352" t="str">
        <f ca="1">IFERROR(OFFSET(#REF!,'Dashboard Extract'!$A9,'Dashboard Extract'!XX$4),"")</f>
        <v/>
      </c>
      <c r="XY9" s="1352" t="str">
        <f ca="1">IFERROR(OFFSET(#REF!,'Dashboard Extract'!$A9,'Dashboard Extract'!XY$4),"")</f>
        <v/>
      </c>
      <c r="XZ9" s="1352" t="str">
        <f ca="1">IFERROR(OFFSET(#REF!,'Dashboard Extract'!$A9,'Dashboard Extract'!XZ$4),"")</f>
        <v/>
      </c>
      <c r="YA9" s="1352" t="str">
        <f ca="1">IFERROR(OFFSET(#REF!,'Dashboard Extract'!$A9,'Dashboard Extract'!YA$4),"")</f>
        <v/>
      </c>
      <c r="YB9" s="1352" t="str">
        <f ca="1">IFERROR(OFFSET(#REF!,'Dashboard Extract'!$A9,'Dashboard Extract'!YB$4),"")</f>
        <v/>
      </c>
      <c r="YC9" s="1352" t="str">
        <f ca="1">IFERROR(OFFSET(#REF!,'Dashboard Extract'!$A9,'Dashboard Extract'!YC$4),"")</f>
        <v/>
      </c>
      <c r="YD9" s="1352" t="str">
        <f ca="1">IFERROR(OFFSET(#REF!,'Dashboard Extract'!$A9,'Dashboard Extract'!YD$4),"")</f>
        <v/>
      </c>
      <c r="YE9" s="1352" t="str">
        <f ca="1">IFERROR(OFFSET(#REF!,'Dashboard Extract'!$A9,'Dashboard Extract'!YE$4),"")</f>
        <v/>
      </c>
      <c r="YF9" s="1352" t="str">
        <f ca="1">IFERROR(OFFSET(#REF!,'Dashboard Extract'!$A9,'Dashboard Extract'!YF$4),"")</f>
        <v/>
      </c>
      <c r="YG9" s="1352" t="str">
        <f ca="1">IFERROR(OFFSET(#REF!,'Dashboard Extract'!$A9,'Dashboard Extract'!YG$4),"")</f>
        <v/>
      </c>
      <c r="YH9" s="1352" t="str">
        <f ca="1">IFERROR(OFFSET(#REF!,'Dashboard Extract'!$A9,'Dashboard Extract'!YH$4),"")</f>
        <v/>
      </c>
      <c r="YI9" s="1352" t="str">
        <f ca="1">IFERROR(OFFSET(#REF!,'Dashboard Extract'!$A9,'Dashboard Extract'!YI$4),"")</f>
        <v/>
      </c>
      <c r="YJ9" s="1352" t="str">
        <f ca="1">IFERROR(OFFSET(#REF!,'Dashboard Extract'!$A9,'Dashboard Extract'!YJ$4),"")</f>
        <v/>
      </c>
      <c r="YK9" s="1352" t="str">
        <f ca="1">IFERROR(OFFSET(#REF!,'Dashboard Extract'!$A9,'Dashboard Extract'!YK$4),"")</f>
        <v/>
      </c>
      <c r="YL9" s="1352" t="str">
        <f ca="1">IFERROR(OFFSET(#REF!,'Dashboard Extract'!$A9,'Dashboard Extract'!YL$4),"")</f>
        <v/>
      </c>
      <c r="YM9" s="1352" t="str">
        <f ca="1">IFERROR(OFFSET(#REF!,'Dashboard Extract'!$A9,'Dashboard Extract'!YM$4),"")</f>
        <v/>
      </c>
      <c r="YN9" s="1352" t="str">
        <f ca="1">IFERROR(OFFSET(#REF!,'Dashboard Extract'!$A9,'Dashboard Extract'!YN$4),"")</f>
        <v/>
      </c>
      <c r="YO9" s="1352" t="str">
        <f ca="1">IFERROR(OFFSET(#REF!,'Dashboard Extract'!$A9,'Dashboard Extract'!YO$4),"")</f>
        <v/>
      </c>
      <c r="YP9" s="1352" t="str">
        <f ca="1">IFERROR(OFFSET(#REF!,'Dashboard Extract'!$A9,'Dashboard Extract'!YP$4),"")</f>
        <v/>
      </c>
      <c r="YQ9" s="1352" t="str">
        <f ca="1">IFERROR(OFFSET(#REF!,'Dashboard Extract'!$A9,'Dashboard Extract'!YQ$4),"")</f>
        <v/>
      </c>
      <c r="YR9" s="1352" t="str">
        <f ca="1">IFERROR(OFFSET(#REF!,'Dashboard Extract'!$A9,'Dashboard Extract'!YR$4),"")</f>
        <v/>
      </c>
      <c r="YS9" s="1352" t="str">
        <f ca="1">IFERROR(OFFSET(#REF!,'Dashboard Extract'!$A9,'Dashboard Extract'!YS$4),"")</f>
        <v/>
      </c>
      <c r="YT9" s="1352" t="str">
        <f ca="1">IFERROR(OFFSET(#REF!,'Dashboard Extract'!$A9,'Dashboard Extract'!YT$4),"")</f>
        <v/>
      </c>
      <c r="YU9" s="1352" t="str">
        <f ca="1">IFERROR(OFFSET(#REF!,'Dashboard Extract'!$A9,'Dashboard Extract'!YU$4),"")</f>
        <v/>
      </c>
      <c r="YV9" s="1352" t="str">
        <f ca="1">IFERROR(OFFSET(#REF!,'Dashboard Extract'!$A9,'Dashboard Extract'!YV$4),"")</f>
        <v/>
      </c>
      <c r="YW9" s="1352" t="str">
        <f ca="1">IFERROR(OFFSET(#REF!,'Dashboard Extract'!$A9,'Dashboard Extract'!YW$4),"")</f>
        <v/>
      </c>
      <c r="YX9" s="1352" t="str">
        <f ca="1">IFERROR(OFFSET(#REF!,'Dashboard Extract'!$A9,'Dashboard Extract'!YX$4),"")</f>
        <v/>
      </c>
      <c r="YY9" s="1352" t="str">
        <f ca="1">IFERROR(OFFSET(#REF!,'Dashboard Extract'!$A9,'Dashboard Extract'!YY$4),"")</f>
        <v/>
      </c>
      <c r="YZ9" s="1352" t="str">
        <f ca="1">IFERROR(OFFSET(#REF!,'Dashboard Extract'!$A9,'Dashboard Extract'!YZ$4),"")</f>
        <v/>
      </c>
      <c r="ZA9" s="1352" t="str">
        <f ca="1">IFERROR(OFFSET(#REF!,'Dashboard Extract'!$A9,'Dashboard Extract'!ZA$4),"")</f>
        <v/>
      </c>
      <c r="ZB9" s="1352" t="str">
        <f ca="1">IFERROR(OFFSET(#REF!,'Dashboard Extract'!$A9,'Dashboard Extract'!ZB$4),"")</f>
        <v/>
      </c>
      <c r="ZC9" s="1352" t="str">
        <f ca="1">IFERROR(OFFSET(#REF!,'Dashboard Extract'!$A9,'Dashboard Extract'!ZC$4),"")</f>
        <v/>
      </c>
      <c r="ZD9" s="1352" t="str">
        <f ca="1">IFERROR(OFFSET(#REF!,'Dashboard Extract'!$A9,'Dashboard Extract'!ZD$4),"")</f>
        <v/>
      </c>
      <c r="ZE9" s="1352" t="str">
        <f ca="1">IFERROR(OFFSET(#REF!,'Dashboard Extract'!$A9,'Dashboard Extract'!ZE$4),"")</f>
        <v/>
      </c>
      <c r="ZF9" s="1352" t="str">
        <f ca="1">IFERROR(OFFSET(#REF!,'Dashboard Extract'!$A9,'Dashboard Extract'!ZF$4),"")</f>
        <v/>
      </c>
      <c r="ZG9" s="1352" t="str">
        <f ca="1">IFERROR(OFFSET(#REF!,'Dashboard Extract'!$A9,'Dashboard Extract'!ZG$4),"")</f>
        <v/>
      </c>
      <c r="ZH9" s="1352" t="str">
        <f ca="1">IFERROR(OFFSET(#REF!,'Dashboard Extract'!$A9,'Dashboard Extract'!ZH$4),"")</f>
        <v/>
      </c>
      <c r="ZI9" s="1352" t="str">
        <f ca="1">IFERROR(OFFSET(#REF!,'Dashboard Extract'!$A9,'Dashboard Extract'!ZI$4),"")</f>
        <v/>
      </c>
      <c r="ZJ9" s="1352" t="str">
        <f ca="1">IFERROR(OFFSET(#REF!,'Dashboard Extract'!$A9,'Dashboard Extract'!ZJ$4),"")</f>
        <v/>
      </c>
      <c r="ZK9" s="1352" t="str">
        <f ca="1">IFERROR(OFFSET(#REF!,'Dashboard Extract'!$A9,'Dashboard Extract'!ZK$4),"")</f>
        <v/>
      </c>
      <c r="ZL9" s="1352" t="str">
        <f ca="1">IFERROR(OFFSET(#REF!,'Dashboard Extract'!$A9,'Dashboard Extract'!ZL$4),"")</f>
        <v/>
      </c>
      <c r="ZM9" s="1352" t="str">
        <f ca="1">IFERROR(OFFSET(#REF!,'Dashboard Extract'!$A9,'Dashboard Extract'!ZM$4),"")</f>
        <v/>
      </c>
      <c r="ZN9" s="1352" t="str">
        <f ca="1">IFERROR(OFFSET(#REF!,'Dashboard Extract'!$A9,'Dashboard Extract'!ZN$4),"")</f>
        <v/>
      </c>
      <c r="ZO9" s="1352" t="str">
        <f ca="1">IFERROR(OFFSET(#REF!,'Dashboard Extract'!$A9,'Dashboard Extract'!ZO$4),"")</f>
        <v/>
      </c>
      <c r="ZP9" s="1352" t="str">
        <f ca="1">IFERROR(OFFSET(#REF!,'Dashboard Extract'!$A9,'Dashboard Extract'!ZP$4),"")</f>
        <v/>
      </c>
      <c r="ZQ9" s="1352" t="str">
        <f ca="1">IFERROR(OFFSET(#REF!,'Dashboard Extract'!$A9,'Dashboard Extract'!ZQ$4),"")</f>
        <v/>
      </c>
      <c r="ZR9" s="1352" t="str">
        <f ca="1">IFERROR(OFFSET(#REF!,'Dashboard Extract'!$A9,'Dashboard Extract'!ZR$4),"")</f>
        <v/>
      </c>
      <c r="ZS9" s="1352" t="str">
        <f ca="1">IFERROR(OFFSET(#REF!,'Dashboard Extract'!$A9,'Dashboard Extract'!ZS$4),"")</f>
        <v/>
      </c>
      <c r="ZT9" s="1352" t="str">
        <f ca="1">IFERROR(OFFSET(#REF!,'Dashboard Extract'!$A9,'Dashboard Extract'!ZT$4),"")</f>
        <v/>
      </c>
      <c r="ZU9" s="1352" t="str">
        <f ca="1">IFERROR(OFFSET(#REF!,'Dashboard Extract'!$A9,'Dashboard Extract'!ZU$4),"")</f>
        <v/>
      </c>
      <c r="ZV9" s="1352" t="str">
        <f ca="1">IFERROR(OFFSET(#REF!,'Dashboard Extract'!$A9,'Dashboard Extract'!ZV$4),"")</f>
        <v/>
      </c>
      <c r="ZW9" s="1352" t="str">
        <f ca="1">IFERROR(OFFSET(#REF!,'Dashboard Extract'!$A9,'Dashboard Extract'!ZW$4),"")</f>
        <v/>
      </c>
      <c r="ZX9" s="1352" t="str">
        <f ca="1">IFERROR(OFFSET(#REF!,'Dashboard Extract'!$A9,'Dashboard Extract'!ZX$4),"")</f>
        <v/>
      </c>
      <c r="ZY9" s="1352" t="str">
        <f ca="1">IFERROR(OFFSET(#REF!,'Dashboard Extract'!$A9,'Dashboard Extract'!ZY$4),"")</f>
        <v/>
      </c>
      <c r="ZZ9" s="1352" t="str">
        <f ca="1">IFERROR(OFFSET(#REF!,'Dashboard Extract'!$A9,'Dashboard Extract'!ZZ$4),"")</f>
        <v/>
      </c>
      <c r="AAA9" s="1352" t="str">
        <f ca="1">IFERROR(OFFSET(#REF!,'Dashboard Extract'!$A9,'Dashboard Extract'!AAA$4),"")</f>
        <v/>
      </c>
      <c r="AAB9" s="1352" t="str">
        <f ca="1">IFERROR(OFFSET(#REF!,'Dashboard Extract'!$A9,'Dashboard Extract'!AAB$4),"")</f>
        <v/>
      </c>
      <c r="AAC9" s="1352" t="str">
        <f ca="1">IFERROR(OFFSET(#REF!,'Dashboard Extract'!$A9,'Dashboard Extract'!AAC$4),"")</f>
        <v/>
      </c>
      <c r="AAD9" s="1352" t="str">
        <f ca="1">IFERROR(OFFSET(#REF!,'Dashboard Extract'!$A9,'Dashboard Extract'!AAD$4),"")</f>
        <v/>
      </c>
      <c r="AAE9" s="1352" t="str">
        <f ca="1">IFERROR(OFFSET(#REF!,'Dashboard Extract'!$A9,'Dashboard Extract'!AAE$4),"")</f>
        <v/>
      </c>
      <c r="AAF9" s="1352" t="str">
        <f ca="1">IFERROR(OFFSET(#REF!,'Dashboard Extract'!$A9,'Dashboard Extract'!AAF$4),"")</f>
        <v/>
      </c>
      <c r="AAG9" s="1352" t="str">
        <f ca="1">IFERROR(OFFSET(#REF!,'Dashboard Extract'!$A9,'Dashboard Extract'!AAG$4),"")</f>
        <v/>
      </c>
      <c r="AAH9" s="1352" t="str">
        <f ca="1">IFERROR(OFFSET(#REF!,'Dashboard Extract'!$A9,'Dashboard Extract'!AAH$4),"")</f>
        <v/>
      </c>
      <c r="AAI9" s="1352" t="str">
        <f ca="1">IFERROR(OFFSET(#REF!,'Dashboard Extract'!$A9,'Dashboard Extract'!AAI$4),"")</f>
        <v/>
      </c>
      <c r="AAJ9" s="1352" t="str">
        <f ca="1">IFERROR(OFFSET(#REF!,'Dashboard Extract'!$A9,'Dashboard Extract'!AAJ$4),"")</f>
        <v/>
      </c>
      <c r="AAK9" s="1352" t="str">
        <f ca="1">IFERROR(OFFSET(#REF!,'Dashboard Extract'!$A9,'Dashboard Extract'!AAK$4),"")</f>
        <v/>
      </c>
      <c r="AAL9" s="1352" t="str">
        <f ca="1">IFERROR(OFFSET(#REF!,'Dashboard Extract'!$A9,'Dashboard Extract'!AAL$4),"")</f>
        <v/>
      </c>
      <c r="AAM9" s="1352" t="str">
        <f ca="1">IFERROR(OFFSET(#REF!,'Dashboard Extract'!$A9,'Dashboard Extract'!AAM$4),"")</f>
        <v/>
      </c>
      <c r="AAN9" s="1352" t="str">
        <f ca="1">IFERROR(OFFSET(#REF!,'Dashboard Extract'!$A9,'Dashboard Extract'!AAN$4),"")</f>
        <v/>
      </c>
      <c r="AAO9" s="1352" t="str">
        <f ca="1">IFERROR(OFFSET(#REF!,'Dashboard Extract'!$A9,'Dashboard Extract'!AAO$4),"")</f>
        <v/>
      </c>
      <c r="AAP9" s="1352" t="str">
        <f ca="1">IFERROR(OFFSET(#REF!,'Dashboard Extract'!$A9,'Dashboard Extract'!AAP$4),"")</f>
        <v/>
      </c>
      <c r="AAQ9" s="1352" t="str">
        <f ca="1">IFERROR(OFFSET(#REF!,'Dashboard Extract'!$A9,'Dashboard Extract'!AAQ$4),"")</f>
        <v/>
      </c>
      <c r="AAR9" s="1352" t="str">
        <f ca="1">IFERROR(OFFSET(#REF!,'Dashboard Extract'!$A9,'Dashboard Extract'!AAR$4),"")</f>
        <v/>
      </c>
      <c r="AAS9" s="1352" t="str">
        <f ca="1">IFERROR(OFFSET(#REF!,'Dashboard Extract'!$A9,'Dashboard Extract'!AAS$4),"")</f>
        <v/>
      </c>
      <c r="AAT9" s="1352" t="str">
        <f ca="1">IFERROR(OFFSET(#REF!,'Dashboard Extract'!$A9,'Dashboard Extract'!AAT$4),"")</f>
        <v/>
      </c>
      <c r="AAU9" s="1352" t="str">
        <f ca="1">IFERROR(OFFSET(#REF!,'Dashboard Extract'!$A9,'Dashboard Extract'!AAU$4),"")</f>
        <v/>
      </c>
      <c r="AAV9" s="1352" t="str">
        <f ca="1">IFERROR(OFFSET(#REF!,'Dashboard Extract'!$A9,'Dashboard Extract'!AAV$4),"")</f>
        <v/>
      </c>
      <c r="AAW9" s="1352" t="str">
        <f ca="1">IFERROR(OFFSET(#REF!,'Dashboard Extract'!$A9,'Dashboard Extract'!AAW$4),"")</f>
        <v/>
      </c>
      <c r="AAX9" s="1352" t="str">
        <f ca="1">IFERROR(OFFSET(#REF!,'Dashboard Extract'!$A9,'Dashboard Extract'!AAX$4),"")</f>
        <v/>
      </c>
      <c r="AAY9" s="1352" t="str">
        <f ca="1">IFERROR(OFFSET(#REF!,'Dashboard Extract'!$A9,'Dashboard Extract'!AAY$4),"")</f>
        <v/>
      </c>
      <c r="AAZ9" s="1352" t="str">
        <f ca="1">IFERROR(OFFSET(#REF!,'Dashboard Extract'!$A9,'Dashboard Extract'!AAZ$4),"")</f>
        <v/>
      </c>
      <c r="ABA9" s="1352" t="str">
        <f ca="1">IFERROR(OFFSET(#REF!,'Dashboard Extract'!$A9,'Dashboard Extract'!ABA$4),"")</f>
        <v/>
      </c>
      <c r="ABB9" s="1352" t="str">
        <f ca="1">IFERROR(OFFSET(#REF!,'Dashboard Extract'!$A9,'Dashboard Extract'!ABB$4),"")</f>
        <v/>
      </c>
      <c r="ABC9" s="1352" t="str">
        <f ca="1">IFERROR(OFFSET(#REF!,'Dashboard Extract'!$A9,'Dashboard Extract'!ABC$4),"")</f>
        <v/>
      </c>
      <c r="ABD9" s="1352" t="str">
        <f ca="1">IFERROR(OFFSET(#REF!,'Dashboard Extract'!$A9,'Dashboard Extract'!ABD$4),"")</f>
        <v/>
      </c>
      <c r="ABE9" s="1352" t="str">
        <f ca="1">IFERROR(OFFSET(#REF!,'Dashboard Extract'!$A9,'Dashboard Extract'!ABE$4),"")</f>
        <v/>
      </c>
      <c r="ABF9" s="1352" t="str">
        <f ca="1">IFERROR(OFFSET(#REF!,'Dashboard Extract'!$A9,'Dashboard Extract'!ABF$4),"")</f>
        <v/>
      </c>
      <c r="ABG9" s="1352" t="str">
        <f ca="1">IFERROR(OFFSET(#REF!,'Dashboard Extract'!$A9,'Dashboard Extract'!ABG$4),"")</f>
        <v/>
      </c>
      <c r="ABH9" s="1352" t="str">
        <f ca="1">IFERROR(OFFSET(#REF!,'Dashboard Extract'!$A9,'Dashboard Extract'!ABH$4),"")</f>
        <v/>
      </c>
      <c r="ABI9" s="1352" t="str">
        <f ca="1">IFERROR(OFFSET(#REF!,'Dashboard Extract'!$A9,'Dashboard Extract'!ABI$4),"")</f>
        <v/>
      </c>
      <c r="ABJ9" s="1352" t="str">
        <f ca="1">IFERROR(OFFSET(#REF!,'Dashboard Extract'!$A9,'Dashboard Extract'!ABJ$4),"")</f>
        <v/>
      </c>
      <c r="ABK9" s="1352" t="str">
        <f ca="1">IFERROR(OFFSET(#REF!,'Dashboard Extract'!$A9,'Dashboard Extract'!ABK$4),"")</f>
        <v/>
      </c>
      <c r="ABL9" s="1352" t="str">
        <f ca="1">IFERROR(OFFSET(#REF!,'Dashboard Extract'!$A9,'Dashboard Extract'!ABL$4),"")</f>
        <v/>
      </c>
      <c r="ABM9" s="1352" t="str">
        <f ca="1">IFERROR(OFFSET(#REF!,'Dashboard Extract'!$A9,'Dashboard Extract'!ABM$4),"")</f>
        <v/>
      </c>
      <c r="ABN9" s="1352" t="str">
        <f ca="1">IFERROR(OFFSET(#REF!,'Dashboard Extract'!$A9,'Dashboard Extract'!ABN$4),"")</f>
        <v/>
      </c>
      <c r="ABO9" s="1352" t="str">
        <f ca="1">IFERROR(OFFSET(#REF!,'Dashboard Extract'!$A9,'Dashboard Extract'!ABO$4),"")</f>
        <v/>
      </c>
      <c r="ABP9" s="1352" t="str">
        <f ca="1">IFERROR(OFFSET(#REF!,'Dashboard Extract'!$A9,'Dashboard Extract'!ABP$4),"")</f>
        <v/>
      </c>
      <c r="ABQ9" s="1352" t="str">
        <f ca="1">IFERROR(OFFSET(#REF!,'Dashboard Extract'!$A9,'Dashboard Extract'!ABQ$4),"")</f>
        <v/>
      </c>
      <c r="ABR9" s="1352" t="str">
        <f ca="1">IFERROR(OFFSET(#REF!,'Dashboard Extract'!$A9,'Dashboard Extract'!ABR$4),"")</f>
        <v/>
      </c>
      <c r="ABS9" s="1352" t="str">
        <f ca="1">IFERROR(OFFSET(#REF!,'Dashboard Extract'!$A9,'Dashboard Extract'!ABS$4),"")</f>
        <v/>
      </c>
      <c r="ABT9" s="1352" t="str">
        <f ca="1">IFERROR(OFFSET(#REF!,'Dashboard Extract'!$A9,'Dashboard Extract'!ABT$4),"")</f>
        <v/>
      </c>
      <c r="ABU9" s="1352" t="str">
        <f ca="1">IFERROR(OFFSET(#REF!,'Dashboard Extract'!$A9,'Dashboard Extract'!ABU$4),"")</f>
        <v/>
      </c>
      <c r="ABV9" s="1352" t="str">
        <f ca="1">IFERROR(OFFSET(#REF!,'Dashboard Extract'!$A9,'Dashboard Extract'!ABV$4),"")</f>
        <v/>
      </c>
      <c r="ABW9" s="1352" t="str">
        <f ca="1">IFERROR(OFFSET(#REF!,'Dashboard Extract'!$A9,'Dashboard Extract'!ABW$4),"")</f>
        <v/>
      </c>
      <c r="ABX9" s="1352" t="str">
        <f ca="1">IFERROR(OFFSET(#REF!,'Dashboard Extract'!$A9,'Dashboard Extract'!ABX$4),"")</f>
        <v/>
      </c>
      <c r="ABY9" s="1352" t="str">
        <f ca="1">IFERROR(OFFSET(#REF!,'Dashboard Extract'!$A9,'Dashboard Extract'!ABY$4),"")</f>
        <v/>
      </c>
      <c r="ABZ9" s="1352" t="str">
        <f ca="1">IFERROR(OFFSET(#REF!,'Dashboard Extract'!$A9,'Dashboard Extract'!ABZ$4),"")</f>
        <v/>
      </c>
      <c r="ACA9" s="1352" t="str">
        <f ca="1">IFERROR(OFFSET(#REF!,'Dashboard Extract'!$A9,'Dashboard Extract'!ACA$4),"")</f>
        <v/>
      </c>
      <c r="ACB9" s="1352" t="str">
        <f ca="1">IFERROR(OFFSET(#REF!,'Dashboard Extract'!$A9,'Dashboard Extract'!ACB$4),"")</f>
        <v/>
      </c>
      <c r="ACC9" s="1352" t="str">
        <f ca="1">IFERROR(OFFSET(#REF!,'Dashboard Extract'!$A9,'Dashboard Extract'!ACC$4),"")</f>
        <v/>
      </c>
      <c r="ACD9" s="1352" t="str">
        <f ca="1">IFERROR(OFFSET(#REF!,'Dashboard Extract'!$A9,'Dashboard Extract'!ACD$4),"")</f>
        <v/>
      </c>
      <c r="ACE9" s="1352" t="str">
        <f ca="1">IFERROR(OFFSET(#REF!,'Dashboard Extract'!$A9,'Dashboard Extract'!ACE$4),"")</f>
        <v/>
      </c>
      <c r="ACF9" s="1352" t="str">
        <f ca="1">IFERROR(OFFSET(#REF!,'Dashboard Extract'!$A9,'Dashboard Extract'!ACF$4),"")</f>
        <v/>
      </c>
      <c r="ACG9" s="1352" t="str">
        <f ca="1">IFERROR(OFFSET(#REF!,'Dashboard Extract'!$A9,'Dashboard Extract'!ACG$4),"")</f>
        <v/>
      </c>
      <c r="ACH9" s="1352" t="str">
        <f ca="1">IFERROR(OFFSET(#REF!,'Dashboard Extract'!$A9,'Dashboard Extract'!ACH$4),"")</f>
        <v/>
      </c>
      <c r="ACI9" s="1352" t="str">
        <f ca="1">IFERROR(OFFSET(#REF!,'Dashboard Extract'!$A9,'Dashboard Extract'!ACI$4),"")</f>
        <v/>
      </c>
      <c r="ACJ9" s="1352" t="str">
        <f ca="1">IFERROR(OFFSET(#REF!,'Dashboard Extract'!$A9,'Dashboard Extract'!ACJ$4),"")</f>
        <v/>
      </c>
      <c r="ACK9" s="1352" t="str">
        <f ca="1">IFERROR(OFFSET(#REF!,'Dashboard Extract'!$A9,'Dashboard Extract'!ACK$4),"")</f>
        <v/>
      </c>
      <c r="ACL9" s="1352" t="str">
        <f ca="1">IFERROR(OFFSET(#REF!,'Dashboard Extract'!$A9,'Dashboard Extract'!ACL$4),"")</f>
        <v/>
      </c>
      <c r="ACM9" s="1352" t="str">
        <f ca="1">IFERROR(OFFSET(#REF!,'Dashboard Extract'!$A9,'Dashboard Extract'!ACM$4),"")</f>
        <v/>
      </c>
      <c r="ACN9" s="1352" t="str">
        <f ca="1">IFERROR(OFFSET(#REF!,'Dashboard Extract'!$A9,'Dashboard Extract'!ACN$4),"")</f>
        <v/>
      </c>
      <c r="ACO9" s="1352" t="str">
        <f ca="1">IFERROR(OFFSET(#REF!,'Dashboard Extract'!$A9,'Dashboard Extract'!ACO$4),"")</f>
        <v/>
      </c>
      <c r="ACP9" s="1352" t="str">
        <f ca="1">IFERROR(OFFSET(#REF!,'Dashboard Extract'!$A9,'Dashboard Extract'!ACP$4),"")</f>
        <v/>
      </c>
      <c r="ACQ9" s="1352" t="str">
        <f ca="1">IFERROR(OFFSET(#REF!,'Dashboard Extract'!$A9,'Dashboard Extract'!ACQ$4),"")</f>
        <v/>
      </c>
      <c r="ACR9" s="1352" t="str">
        <f ca="1">IFERROR(OFFSET(#REF!,'Dashboard Extract'!$A9,'Dashboard Extract'!ACR$4),"")</f>
        <v/>
      </c>
      <c r="ACS9" s="1352" t="str">
        <f ca="1">IFERROR(OFFSET(#REF!,'Dashboard Extract'!$A9,'Dashboard Extract'!ACS$4),"")</f>
        <v/>
      </c>
      <c r="ACT9" s="1352" t="str">
        <f ca="1">IFERROR(OFFSET(#REF!,'Dashboard Extract'!$A9,'Dashboard Extract'!ACT$4),"")</f>
        <v/>
      </c>
      <c r="ACU9" s="1352" t="str">
        <f ca="1">IFERROR(OFFSET(#REF!,'Dashboard Extract'!$A9,'Dashboard Extract'!ACU$4),"")</f>
        <v/>
      </c>
      <c r="ACV9" s="1352" t="str">
        <f ca="1">IFERROR(OFFSET(#REF!,'Dashboard Extract'!$A9,'Dashboard Extract'!ACV$4),"")</f>
        <v/>
      </c>
      <c r="ACW9" s="1352" t="str">
        <f ca="1">IFERROR(OFFSET(#REF!,'Dashboard Extract'!$A9,'Dashboard Extract'!ACW$4),"")</f>
        <v/>
      </c>
      <c r="ACX9" s="1352" t="str">
        <f ca="1">IFERROR(OFFSET(#REF!,'Dashboard Extract'!$A9,'Dashboard Extract'!ACX$4),"")</f>
        <v/>
      </c>
      <c r="ACY9" s="1352" t="str">
        <f ca="1">IFERROR(OFFSET(#REF!,'Dashboard Extract'!$A9,'Dashboard Extract'!ACY$4),"")</f>
        <v/>
      </c>
      <c r="ACZ9" s="1352" t="str">
        <f ca="1">IFERROR(OFFSET(#REF!,'Dashboard Extract'!$A9,'Dashboard Extract'!ACZ$4),"")</f>
        <v/>
      </c>
      <c r="ADA9" s="1352" t="str">
        <f ca="1">IFERROR(OFFSET(#REF!,'Dashboard Extract'!$A9,'Dashboard Extract'!ADA$4),"")</f>
        <v/>
      </c>
      <c r="ADB9" s="1352" t="str">
        <f ca="1">IFERROR(OFFSET(#REF!,'Dashboard Extract'!$A9,'Dashboard Extract'!ADB$4),"")</f>
        <v/>
      </c>
      <c r="ADC9" s="1352" t="str">
        <f ca="1">IFERROR(OFFSET(#REF!,'Dashboard Extract'!$A9,'Dashboard Extract'!ADC$4),"")</f>
        <v/>
      </c>
      <c r="ADD9" s="1352" t="str">
        <f ca="1">IFERROR(OFFSET(#REF!,'Dashboard Extract'!$A9,'Dashboard Extract'!ADD$4),"")</f>
        <v/>
      </c>
      <c r="ADE9" s="1352" t="str">
        <f ca="1">IFERROR(OFFSET(#REF!,'Dashboard Extract'!$A9,'Dashboard Extract'!ADE$4),"")</f>
        <v/>
      </c>
      <c r="ADF9" s="1352" t="str">
        <f ca="1">IFERROR(OFFSET(#REF!,'Dashboard Extract'!$A9,'Dashboard Extract'!ADF$4),"")</f>
        <v/>
      </c>
      <c r="ADG9" s="1352" t="str">
        <f ca="1">IFERROR(OFFSET(#REF!,'Dashboard Extract'!$A9,'Dashboard Extract'!ADG$4),"")</f>
        <v/>
      </c>
      <c r="ADH9" s="1352" t="str">
        <f ca="1">IFERROR(OFFSET(#REF!,'Dashboard Extract'!$A9,'Dashboard Extract'!ADH$4),"")</f>
        <v/>
      </c>
      <c r="ADI9" s="1352" t="str">
        <f ca="1">IFERROR(OFFSET(#REF!,'Dashboard Extract'!$A9,'Dashboard Extract'!ADI$4),"")</f>
        <v/>
      </c>
      <c r="ADJ9" s="1352" t="str">
        <f ca="1">IFERROR(OFFSET(#REF!,'Dashboard Extract'!$A9,'Dashboard Extract'!ADJ$4),"")</f>
        <v/>
      </c>
      <c r="ADK9" s="1352" t="str">
        <f ca="1">IFERROR(OFFSET(#REF!,'Dashboard Extract'!$A9,'Dashboard Extract'!ADK$4),"")</f>
        <v/>
      </c>
      <c r="ADL9" s="1352" t="str">
        <f ca="1">IFERROR(OFFSET(#REF!,'Dashboard Extract'!$A9,'Dashboard Extract'!ADL$4),"")</f>
        <v/>
      </c>
      <c r="ADM9" s="1352" t="str">
        <f ca="1">IFERROR(OFFSET(#REF!,'Dashboard Extract'!$A9,'Dashboard Extract'!ADM$4),"")</f>
        <v/>
      </c>
      <c r="ADN9" s="1352" t="str">
        <f ca="1">IFERROR(OFFSET(#REF!,'Dashboard Extract'!$A9,'Dashboard Extract'!ADN$4),"")</f>
        <v/>
      </c>
      <c r="ADO9" s="1352" t="str">
        <f ca="1">IFERROR(OFFSET(#REF!,'Dashboard Extract'!$A9,'Dashboard Extract'!ADO$4),"")</f>
        <v/>
      </c>
      <c r="ADP9" s="1352" t="str">
        <f ca="1">IFERROR(OFFSET(#REF!,'Dashboard Extract'!$A9,'Dashboard Extract'!ADP$4),"")</f>
        <v/>
      </c>
      <c r="ADQ9" s="1352" t="str">
        <f ca="1">IFERROR(OFFSET(#REF!,'Dashboard Extract'!$A9,'Dashboard Extract'!ADQ$4),"")</f>
        <v/>
      </c>
      <c r="ADR9" s="1352" t="str">
        <f ca="1">IFERROR(OFFSET(#REF!,'Dashboard Extract'!$A9,'Dashboard Extract'!ADR$4),"")</f>
        <v/>
      </c>
      <c r="ADS9" s="1352" t="str">
        <f ca="1">IFERROR(OFFSET(#REF!,'Dashboard Extract'!$A9,'Dashboard Extract'!ADS$4),"")</f>
        <v/>
      </c>
      <c r="ADT9" s="1352" t="str">
        <f ca="1">IFERROR(OFFSET(#REF!,'Dashboard Extract'!$A9,'Dashboard Extract'!ADT$4),"")</f>
        <v/>
      </c>
      <c r="ADU9" s="1352" t="str">
        <f ca="1">IFERROR(OFFSET(#REF!,'Dashboard Extract'!$A9,'Dashboard Extract'!ADU$4),"")</f>
        <v/>
      </c>
      <c r="ADV9" s="1352" t="str">
        <f ca="1">IFERROR(OFFSET(#REF!,'Dashboard Extract'!$A9,'Dashboard Extract'!ADV$4),"")</f>
        <v/>
      </c>
      <c r="ADW9" s="1352" t="str">
        <f ca="1">IFERROR(OFFSET(#REF!,'Dashboard Extract'!$A9,'Dashboard Extract'!ADW$4),"")</f>
        <v/>
      </c>
      <c r="ADX9" s="1352" t="str">
        <f ca="1">IFERROR(OFFSET(#REF!,'Dashboard Extract'!$A9,'Dashboard Extract'!ADX$4),"")</f>
        <v/>
      </c>
      <c r="ADY9" s="1352" t="str">
        <f ca="1">IFERROR(OFFSET(#REF!,'Dashboard Extract'!$A9,'Dashboard Extract'!ADY$4),"")</f>
        <v/>
      </c>
      <c r="ADZ9" s="1352" t="str">
        <f ca="1">IFERROR(OFFSET(#REF!,'Dashboard Extract'!$A9,'Dashboard Extract'!ADZ$4),"")</f>
        <v/>
      </c>
      <c r="AEA9" s="1352" t="str">
        <f ca="1">IFERROR(OFFSET(#REF!,'Dashboard Extract'!$A9,'Dashboard Extract'!AEA$4),"")</f>
        <v/>
      </c>
      <c r="AEB9" s="1352" t="str">
        <f ca="1">IFERROR(OFFSET(#REF!,'Dashboard Extract'!$A9,'Dashboard Extract'!AEB$4),"")</f>
        <v/>
      </c>
      <c r="AEC9" s="1352" t="str">
        <f ca="1">IFERROR(OFFSET(#REF!,'Dashboard Extract'!$A9,'Dashboard Extract'!AEC$4),"")</f>
        <v/>
      </c>
      <c r="AED9" s="1352" t="str">
        <f ca="1">IFERROR(OFFSET(#REF!,'Dashboard Extract'!$A9,'Dashboard Extract'!AED$4),"")</f>
        <v/>
      </c>
      <c r="AEE9" s="1352" t="str">
        <f ca="1">IFERROR(OFFSET(#REF!,'Dashboard Extract'!$A9,'Dashboard Extract'!AEE$4),"")</f>
        <v/>
      </c>
      <c r="AEF9" s="1352" t="str">
        <f ca="1">IFERROR(OFFSET(#REF!,'Dashboard Extract'!$A9,'Dashboard Extract'!AEF$4),"")</f>
        <v/>
      </c>
      <c r="AEG9" s="1352" t="str">
        <f ca="1">IFERROR(OFFSET(#REF!,'Dashboard Extract'!$A9,'Dashboard Extract'!AEG$4),"")</f>
        <v/>
      </c>
      <c r="AEH9" s="1352" t="str">
        <f ca="1">IFERROR(OFFSET(#REF!,'Dashboard Extract'!$A9,'Dashboard Extract'!AEH$4),"")</f>
        <v/>
      </c>
      <c r="AEI9" s="1352" t="str">
        <f ca="1">IFERROR(OFFSET(#REF!,'Dashboard Extract'!$A9,'Dashboard Extract'!AEI$4),"")</f>
        <v/>
      </c>
      <c r="AEJ9" s="1352" t="str">
        <f ca="1">IFERROR(OFFSET(#REF!,'Dashboard Extract'!$A9,'Dashboard Extract'!AEJ$4),"")</f>
        <v/>
      </c>
      <c r="AEK9" s="1352" t="str">
        <f ca="1">IFERROR(OFFSET(#REF!,'Dashboard Extract'!$A9,'Dashboard Extract'!AEK$4),"")</f>
        <v/>
      </c>
      <c r="AEL9" s="1352" t="str">
        <f ca="1">IFERROR(OFFSET(#REF!,'Dashboard Extract'!$A9,'Dashboard Extract'!AEL$4),"")</f>
        <v/>
      </c>
      <c r="AEM9" s="1352" t="str">
        <f ca="1">IFERROR(OFFSET(#REF!,'Dashboard Extract'!$A9,'Dashboard Extract'!AEM$4),"")</f>
        <v/>
      </c>
      <c r="AEN9" s="1352" t="str">
        <f ca="1">IFERROR(OFFSET(#REF!,'Dashboard Extract'!$A9,'Dashboard Extract'!AEN$4),"")</f>
        <v/>
      </c>
      <c r="AEO9" s="1352" t="str">
        <f ca="1">IFERROR(OFFSET(#REF!,'Dashboard Extract'!$A9,'Dashboard Extract'!AEO$4),"")</f>
        <v/>
      </c>
      <c r="AEP9" s="1352" t="str">
        <f ca="1">IFERROR(OFFSET(#REF!,'Dashboard Extract'!$A9,'Dashboard Extract'!AEP$4),"")</f>
        <v/>
      </c>
      <c r="AEQ9" s="1352" t="str">
        <f ca="1">IFERROR(OFFSET(#REF!,'Dashboard Extract'!$A9,'Dashboard Extract'!AEQ$4),"")</f>
        <v/>
      </c>
      <c r="AER9" s="1352" t="str">
        <f ca="1">IFERROR(OFFSET(#REF!,'Dashboard Extract'!$A9,'Dashboard Extract'!AER$4),"")</f>
        <v/>
      </c>
      <c r="AES9" s="1352" t="str">
        <f ca="1">IFERROR(OFFSET(#REF!,'Dashboard Extract'!$A9,'Dashboard Extract'!AES$4),"")</f>
        <v/>
      </c>
      <c r="AET9" s="1352" t="str">
        <f ca="1">IFERROR(OFFSET(#REF!,'Dashboard Extract'!$A9,'Dashboard Extract'!AET$4),"")</f>
        <v/>
      </c>
      <c r="AEU9" s="1352" t="str">
        <f ca="1">IFERROR(OFFSET(#REF!,'Dashboard Extract'!$A9,'Dashboard Extract'!AEU$4),"")</f>
        <v/>
      </c>
      <c r="AEV9" s="1352" t="str">
        <f ca="1">IFERROR(OFFSET(#REF!,'Dashboard Extract'!$A9,'Dashboard Extract'!AEV$4),"")</f>
        <v/>
      </c>
      <c r="AEW9" s="1352" t="str">
        <f ca="1">IFERROR(OFFSET(#REF!,'Dashboard Extract'!$A9,'Dashboard Extract'!AEW$4),"")</f>
        <v/>
      </c>
      <c r="AEX9" s="1352" t="str">
        <f ca="1">IFERROR(OFFSET(#REF!,'Dashboard Extract'!$A9,'Dashboard Extract'!AEX$4),"")</f>
        <v/>
      </c>
      <c r="AEY9" s="1352" t="str">
        <f ca="1">IFERROR(OFFSET(#REF!,'Dashboard Extract'!$A9,'Dashboard Extract'!AEY$4),"")</f>
        <v/>
      </c>
      <c r="AEZ9" s="1352" t="str">
        <f ca="1">IFERROR(OFFSET(#REF!,'Dashboard Extract'!$A9,'Dashboard Extract'!AEZ$4),"")</f>
        <v/>
      </c>
      <c r="AFA9" s="1352" t="str">
        <f ca="1">IFERROR(OFFSET(#REF!,'Dashboard Extract'!$A9,'Dashboard Extract'!AFA$4),"")</f>
        <v/>
      </c>
      <c r="AFB9" s="1352" t="str">
        <f ca="1">IFERROR(OFFSET(#REF!,'Dashboard Extract'!$A9,'Dashboard Extract'!AFB$4),"")</f>
        <v/>
      </c>
      <c r="AFC9" s="1352" t="str">
        <f ca="1">IFERROR(OFFSET(#REF!,'Dashboard Extract'!$A9,'Dashboard Extract'!AFC$4),"")</f>
        <v/>
      </c>
      <c r="AFD9" s="1352" t="str">
        <f ca="1">IFERROR(OFFSET(#REF!,'Dashboard Extract'!$A9,'Dashboard Extract'!AFD$4),"")</f>
        <v/>
      </c>
      <c r="AFE9" s="1352" t="str">
        <f ca="1">IFERROR(OFFSET(#REF!,'Dashboard Extract'!$A9,'Dashboard Extract'!AFE$4),"")</f>
        <v/>
      </c>
      <c r="AFF9" s="1352" t="str">
        <f ca="1">IFERROR(OFFSET(#REF!,'Dashboard Extract'!$A9,'Dashboard Extract'!AFF$4),"")</f>
        <v/>
      </c>
      <c r="AFG9" s="1352" t="str">
        <f ca="1">IFERROR(OFFSET(#REF!,'Dashboard Extract'!$A9,'Dashboard Extract'!AFG$4),"")</f>
        <v/>
      </c>
      <c r="AFH9" s="1352" t="str">
        <f ca="1">IFERROR(OFFSET(#REF!,'Dashboard Extract'!$A9,'Dashboard Extract'!AFH$4),"")</f>
        <v/>
      </c>
      <c r="AFI9" s="1352" t="str">
        <f ca="1">IFERROR(OFFSET(#REF!,'Dashboard Extract'!$A9,'Dashboard Extract'!AFI$4),"")</f>
        <v/>
      </c>
      <c r="AFJ9" s="1352" t="str">
        <f ca="1">IFERROR(OFFSET(#REF!,'Dashboard Extract'!$A9,'Dashboard Extract'!AFJ$4),"")</f>
        <v/>
      </c>
      <c r="AFK9" s="1352" t="str">
        <f ca="1">IFERROR(OFFSET(#REF!,'Dashboard Extract'!$A9,'Dashboard Extract'!AFK$4),"")</f>
        <v/>
      </c>
      <c r="AFL9" s="1352" t="str">
        <f ca="1">IFERROR(OFFSET(#REF!,'Dashboard Extract'!$A9,'Dashboard Extract'!AFL$4),"")</f>
        <v/>
      </c>
      <c r="AFM9" s="1352" t="str">
        <f ca="1">IFERROR(OFFSET(#REF!,'Dashboard Extract'!$A9,'Dashboard Extract'!AFM$4),"")</f>
        <v/>
      </c>
      <c r="AFN9" s="1352" t="str">
        <f ca="1">IFERROR(OFFSET(#REF!,'Dashboard Extract'!$A9,'Dashboard Extract'!AFN$4),"")</f>
        <v/>
      </c>
      <c r="AFO9" s="1352" t="str">
        <f ca="1">IFERROR(OFFSET(#REF!,'Dashboard Extract'!$A9,'Dashboard Extract'!AFO$4),"")</f>
        <v/>
      </c>
      <c r="AFP9" s="1352" t="str">
        <f ca="1">IFERROR(OFFSET(#REF!,'Dashboard Extract'!$A9,'Dashboard Extract'!AFP$4),"")</f>
        <v/>
      </c>
      <c r="AFQ9" s="1352" t="str">
        <f ca="1">IFERROR(OFFSET(#REF!,'Dashboard Extract'!$A9,'Dashboard Extract'!AFQ$4),"")</f>
        <v/>
      </c>
      <c r="AFR9" s="1352" t="str">
        <f ca="1">IFERROR(OFFSET(#REF!,'Dashboard Extract'!$A9,'Dashboard Extract'!AFR$4),"")</f>
        <v/>
      </c>
      <c r="AFS9" s="1352" t="str">
        <f ca="1">IFERROR(OFFSET(#REF!,'Dashboard Extract'!$A9,'Dashboard Extract'!AFS$4),"")</f>
        <v/>
      </c>
      <c r="AFT9" s="1352" t="str">
        <f ca="1">IFERROR(OFFSET(#REF!,'Dashboard Extract'!$A9,'Dashboard Extract'!AFT$4),"")</f>
        <v/>
      </c>
      <c r="AFU9" s="1352" t="str">
        <f ca="1">IFERROR(OFFSET(#REF!,'Dashboard Extract'!$A9,'Dashboard Extract'!AFU$4),"")</f>
        <v/>
      </c>
      <c r="AFV9" s="1352" t="str">
        <f ca="1">IFERROR(OFFSET(#REF!,'Dashboard Extract'!$A9,'Dashboard Extract'!AFV$4),"")</f>
        <v/>
      </c>
      <c r="AFW9" s="1352" t="str">
        <f ca="1">IFERROR(OFFSET(#REF!,'Dashboard Extract'!$A9,'Dashboard Extract'!AFW$4),"")</f>
        <v/>
      </c>
      <c r="AFX9" s="1352" t="str">
        <f ca="1">IFERROR(OFFSET(#REF!,'Dashboard Extract'!$A9,'Dashboard Extract'!AFX$4),"")</f>
        <v/>
      </c>
      <c r="AFY9" s="1352" t="str">
        <f ca="1">IFERROR(OFFSET(#REF!,'Dashboard Extract'!$A9,'Dashboard Extract'!AFY$4),"")</f>
        <v/>
      </c>
      <c r="AFZ9" s="1352" t="str">
        <f ca="1">IFERROR(OFFSET(#REF!,'Dashboard Extract'!$A9,'Dashboard Extract'!AFZ$4),"")</f>
        <v/>
      </c>
      <c r="AGA9" s="1352" t="str">
        <f ca="1">IFERROR(OFFSET(#REF!,'Dashboard Extract'!$A9,'Dashboard Extract'!AGA$4),"")</f>
        <v/>
      </c>
      <c r="AGB9" s="1352" t="str">
        <f ca="1">IFERROR(OFFSET(#REF!,'Dashboard Extract'!$A9,'Dashboard Extract'!AGB$4),"")</f>
        <v/>
      </c>
      <c r="AGC9" s="1352" t="str">
        <f ca="1">IFERROR(OFFSET(#REF!,'Dashboard Extract'!$A9,'Dashboard Extract'!AGC$4),"")</f>
        <v/>
      </c>
      <c r="AGD9" s="1352" t="str">
        <f ca="1">IFERROR(OFFSET(#REF!,'Dashboard Extract'!$A9,'Dashboard Extract'!AGD$4),"")</f>
        <v/>
      </c>
      <c r="AGE9" s="1352" t="str">
        <f ca="1">IFERROR(OFFSET(#REF!,'Dashboard Extract'!$A9,'Dashboard Extract'!AGE$4),"")</f>
        <v/>
      </c>
      <c r="AGF9" s="1352" t="str">
        <f ca="1">IFERROR(OFFSET(#REF!,'Dashboard Extract'!$A9,'Dashboard Extract'!AGF$4),"")</f>
        <v/>
      </c>
      <c r="AGG9" s="1352" t="str">
        <f ca="1">IFERROR(OFFSET(#REF!,'Dashboard Extract'!$A9,'Dashboard Extract'!AGG$4),"")</f>
        <v/>
      </c>
      <c r="AGH9" s="1352" t="str">
        <f ca="1">IFERROR(OFFSET(#REF!,'Dashboard Extract'!$A9,'Dashboard Extract'!AGH$4),"")</f>
        <v/>
      </c>
      <c r="AGI9" s="1352" t="str">
        <f ca="1">IFERROR(OFFSET(#REF!,'Dashboard Extract'!$A9,'Dashboard Extract'!AGI$4),"")</f>
        <v/>
      </c>
      <c r="AGJ9" s="1352" t="str">
        <f ca="1">IFERROR(OFFSET(#REF!,'Dashboard Extract'!$A9,'Dashboard Extract'!AGJ$4),"")</f>
        <v/>
      </c>
      <c r="AGK9" s="1352" t="str">
        <f ca="1">IFERROR(OFFSET(#REF!,'Dashboard Extract'!$A9,'Dashboard Extract'!AGK$4),"")</f>
        <v/>
      </c>
      <c r="AGL9" s="1352" t="str">
        <f ca="1">IFERROR(OFFSET(#REF!,'Dashboard Extract'!$A9,'Dashboard Extract'!AGL$4),"")</f>
        <v/>
      </c>
      <c r="AGM9" s="1352" t="str">
        <f ca="1">IFERROR(OFFSET(#REF!,'Dashboard Extract'!$A9,'Dashboard Extract'!AGM$4),"")</f>
        <v/>
      </c>
      <c r="AGN9" s="1352" t="str">
        <f ca="1">IFERROR(OFFSET(#REF!,'Dashboard Extract'!$A9,'Dashboard Extract'!AGN$4),"")</f>
        <v/>
      </c>
      <c r="AGO9" s="1352" t="str">
        <f ca="1">IFERROR(OFFSET(#REF!,'Dashboard Extract'!$A9,'Dashboard Extract'!AGO$4),"")</f>
        <v/>
      </c>
      <c r="AGP9" s="1352" t="str">
        <f ca="1">IFERROR(OFFSET(#REF!,'Dashboard Extract'!$A9,'Dashboard Extract'!AGP$4),"")</f>
        <v/>
      </c>
      <c r="AGQ9" s="1352" t="str">
        <f ca="1">IFERROR(OFFSET(#REF!,'Dashboard Extract'!$A9,'Dashboard Extract'!AGQ$4),"")</f>
        <v/>
      </c>
      <c r="AGR9" s="1352" t="str">
        <f ca="1">IFERROR(OFFSET(#REF!,'Dashboard Extract'!$A9,'Dashboard Extract'!AGR$4),"")</f>
        <v/>
      </c>
      <c r="AGS9" s="1352" t="str">
        <f ca="1">IFERROR(OFFSET(#REF!,'Dashboard Extract'!$A9,'Dashboard Extract'!AGS$4),"")</f>
        <v/>
      </c>
      <c r="AGT9" s="1352" t="str">
        <f ca="1">IFERROR(OFFSET(#REF!,'Dashboard Extract'!$A9,'Dashboard Extract'!AGT$4),"")</f>
        <v/>
      </c>
      <c r="AGU9" s="1352" t="str">
        <f ca="1">IFERROR(OFFSET(#REF!,'Dashboard Extract'!$A9,'Dashboard Extract'!AGU$4),"")</f>
        <v/>
      </c>
      <c r="AGV9" s="1352" t="str">
        <f ca="1">IFERROR(OFFSET(#REF!,'Dashboard Extract'!$A9,'Dashboard Extract'!AGV$4),"")</f>
        <v/>
      </c>
      <c r="AGW9" s="1352" t="str">
        <f ca="1">IFERROR(OFFSET(#REF!,'Dashboard Extract'!$A9,'Dashboard Extract'!AGW$4),"")</f>
        <v/>
      </c>
      <c r="AGX9" s="1352" t="str">
        <f ca="1">IFERROR(OFFSET(#REF!,'Dashboard Extract'!$A9,'Dashboard Extract'!AGX$4),"")</f>
        <v/>
      </c>
      <c r="AGY9" s="1352" t="str">
        <f ca="1">IFERROR(OFFSET(#REF!,'Dashboard Extract'!$A9,'Dashboard Extract'!AGY$4),"")</f>
        <v/>
      </c>
      <c r="AGZ9" s="1352" t="str">
        <f ca="1">IFERROR(OFFSET(#REF!,'Dashboard Extract'!$A9,'Dashboard Extract'!AGZ$4),"")</f>
        <v/>
      </c>
      <c r="AHA9" s="1352" t="str">
        <f ca="1">IFERROR(OFFSET(#REF!,'Dashboard Extract'!$A9,'Dashboard Extract'!AHA$4),"")</f>
        <v/>
      </c>
      <c r="AHB9" s="1352" t="str">
        <f ca="1">IFERROR(OFFSET(#REF!,'Dashboard Extract'!$A9,'Dashboard Extract'!AHB$4),"")</f>
        <v/>
      </c>
      <c r="AHC9" s="1352" t="str">
        <f ca="1">IFERROR(OFFSET(#REF!,'Dashboard Extract'!$A9,'Dashboard Extract'!AHC$4),"")</f>
        <v/>
      </c>
      <c r="AHD9" s="1352" t="str">
        <f ca="1">IFERROR(OFFSET(#REF!,'Dashboard Extract'!$A9,'Dashboard Extract'!AHD$4),"")</f>
        <v/>
      </c>
      <c r="AHE9" s="1352" t="str">
        <f ca="1">IFERROR(OFFSET(#REF!,'Dashboard Extract'!$A9,'Dashboard Extract'!AHE$4),"")</f>
        <v/>
      </c>
      <c r="AHF9" s="1352" t="str">
        <f ca="1">IFERROR(OFFSET(#REF!,'Dashboard Extract'!$A9,'Dashboard Extract'!AHF$4),"")</f>
        <v/>
      </c>
      <c r="AHG9" s="1352" t="str">
        <f ca="1">IFERROR(OFFSET(#REF!,'Dashboard Extract'!$A9,'Dashboard Extract'!AHG$4),"")</f>
        <v/>
      </c>
      <c r="AHH9" s="1352" t="str">
        <f ca="1">IFERROR(OFFSET(#REF!,'Dashboard Extract'!$A9,'Dashboard Extract'!AHH$4),"")</f>
        <v/>
      </c>
      <c r="AHI9" s="1352" t="str">
        <f ca="1">IFERROR(OFFSET(#REF!,'Dashboard Extract'!$A9,'Dashboard Extract'!AHI$4),"")</f>
        <v/>
      </c>
      <c r="AHJ9" s="1352" t="str">
        <f ca="1">IFERROR(OFFSET(#REF!,'Dashboard Extract'!$A9,'Dashboard Extract'!AHJ$4),"")</f>
        <v/>
      </c>
      <c r="AHK9" s="1352" t="str">
        <f ca="1">IFERROR(OFFSET(#REF!,'Dashboard Extract'!$A9,'Dashboard Extract'!AHK$4),"")</f>
        <v/>
      </c>
      <c r="AHL9" s="1352" t="str">
        <f ca="1">IFERROR(OFFSET(#REF!,'Dashboard Extract'!$A9,'Dashboard Extract'!AHL$4),"")</f>
        <v/>
      </c>
      <c r="AHM9" s="1352" t="str">
        <f ca="1">IFERROR(OFFSET(#REF!,'Dashboard Extract'!$A9,'Dashboard Extract'!AHM$4),"")</f>
        <v/>
      </c>
      <c r="AHN9" s="1352" t="str">
        <f ca="1">IFERROR(OFFSET(#REF!,'Dashboard Extract'!$A9,'Dashboard Extract'!AHN$4),"")</f>
        <v/>
      </c>
      <c r="AHO9" s="1352" t="str">
        <f ca="1">IFERROR(OFFSET(#REF!,'Dashboard Extract'!$A9,'Dashboard Extract'!AHO$4),"")</f>
        <v/>
      </c>
      <c r="AHP9" s="1352" t="str">
        <f ca="1">IFERROR(OFFSET(#REF!,'Dashboard Extract'!$A9,'Dashboard Extract'!AHP$4),"")</f>
        <v/>
      </c>
      <c r="AHQ9" s="1352" t="str">
        <f ca="1">IFERROR(OFFSET(#REF!,'Dashboard Extract'!$A9,'Dashboard Extract'!AHQ$4),"")</f>
        <v/>
      </c>
      <c r="AHR9" s="1352" t="str">
        <f ca="1">IFERROR(OFFSET(#REF!,'Dashboard Extract'!$A9,'Dashboard Extract'!AHR$4),"")</f>
        <v/>
      </c>
      <c r="AHS9" s="1352" t="str">
        <f ca="1">IFERROR(OFFSET(#REF!,'Dashboard Extract'!$A9,'Dashboard Extract'!AHS$4),"")</f>
        <v/>
      </c>
      <c r="AHT9" s="1352" t="str">
        <f ca="1">IFERROR(OFFSET(#REF!,'Dashboard Extract'!$A9,'Dashboard Extract'!AHT$4),"")</f>
        <v/>
      </c>
      <c r="AHU9" s="1352" t="str">
        <f ca="1">IFERROR(OFFSET(#REF!,'Dashboard Extract'!$A9,'Dashboard Extract'!AHU$4),"")</f>
        <v/>
      </c>
      <c r="AHV9" s="1352" t="str">
        <f ca="1">IFERROR(OFFSET(#REF!,'Dashboard Extract'!$A9,'Dashboard Extract'!AHV$4),"")</f>
        <v/>
      </c>
      <c r="AHW9" s="1352" t="str">
        <f ca="1">IFERROR(OFFSET(#REF!,'Dashboard Extract'!$A9,'Dashboard Extract'!AHW$4),"")</f>
        <v/>
      </c>
      <c r="AHX9" s="1352" t="str">
        <f ca="1">IFERROR(OFFSET(#REF!,'Dashboard Extract'!$A9,'Dashboard Extract'!AHX$4),"")</f>
        <v/>
      </c>
      <c r="AHY9" s="1352" t="str">
        <f ca="1">IFERROR(OFFSET(#REF!,'Dashboard Extract'!$A9,'Dashboard Extract'!AHY$4),"")</f>
        <v/>
      </c>
      <c r="AHZ9" s="1352" t="str">
        <f ca="1">IFERROR(OFFSET(#REF!,'Dashboard Extract'!$A9,'Dashboard Extract'!AHZ$4),"")</f>
        <v/>
      </c>
      <c r="AIA9" s="1352" t="str">
        <f ca="1">IFERROR(OFFSET(#REF!,'Dashboard Extract'!$A9,'Dashboard Extract'!AIA$4),"")</f>
        <v/>
      </c>
      <c r="AIB9" s="1352" t="str">
        <f ca="1">IFERROR(OFFSET(#REF!,'Dashboard Extract'!$A9,'Dashboard Extract'!AIB$4),"")</f>
        <v/>
      </c>
      <c r="AIC9" s="1352" t="str">
        <f ca="1">IFERROR(OFFSET(#REF!,'Dashboard Extract'!$A9,'Dashboard Extract'!AIC$4),"")</f>
        <v/>
      </c>
      <c r="AID9" s="1352" t="str">
        <f ca="1">IFERROR(OFFSET(#REF!,'Dashboard Extract'!$A9,'Dashboard Extract'!AID$4),"")</f>
        <v/>
      </c>
      <c r="AIE9" s="1352" t="str">
        <f ca="1">IFERROR(OFFSET(#REF!,'Dashboard Extract'!$A9,'Dashboard Extract'!AIE$4),"")</f>
        <v/>
      </c>
      <c r="AIF9" s="1352" t="str">
        <f ca="1">IFERROR(OFFSET(#REF!,'Dashboard Extract'!$A9,'Dashboard Extract'!AIF$4),"")</f>
        <v/>
      </c>
      <c r="AIG9" s="1352" t="str">
        <f ca="1">IFERROR(OFFSET(#REF!,'Dashboard Extract'!$A9,'Dashboard Extract'!AIG$4),"")</f>
        <v/>
      </c>
      <c r="AIH9" s="1352" t="str">
        <f ca="1">IFERROR(OFFSET(#REF!,'Dashboard Extract'!$A9,'Dashboard Extract'!AIH$4),"")</f>
        <v/>
      </c>
      <c r="AII9" s="1352" t="str">
        <f ca="1">IFERROR(OFFSET(#REF!,'Dashboard Extract'!$A9,'Dashboard Extract'!AII$4),"")</f>
        <v/>
      </c>
      <c r="AIJ9" s="1352" t="str">
        <f ca="1">IFERROR(OFFSET(#REF!,'Dashboard Extract'!$A9,'Dashboard Extract'!AIJ$4),"")</f>
        <v/>
      </c>
      <c r="AIK9" s="1352" t="str">
        <f ca="1">IFERROR(OFFSET(#REF!,'Dashboard Extract'!$A9,'Dashboard Extract'!AIK$4),"")</f>
        <v/>
      </c>
      <c r="AIL9" s="1352" t="str">
        <f ca="1">IFERROR(OFFSET(#REF!,'Dashboard Extract'!$A9,'Dashboard Extract'!AIL$4),"")</f>
        <v/>
      </c>
      <c r="AIM9" s="1352" t="str">
        <f ca="1">IFERROR(OFFSET(#REF!,'Dashboard Extract'!$A9,'Dashboard Extract'!AIM$4),"")</f>
        <v/>
      </c>
      <c r="AIN9" s="1352" t="str">
        <f ca="1">IFERROR(OFFSET(#REF!,'Dashboard Extract'!$A9,'Dashboard Extract'!AIN$4),"")</f>
        <v/>
      </c>
      <c r="AIO9" s="1352" t="str">
        <f ca="1">IFERROR(OFFSET(#REF!,'Dashboard Extract'!$A9,'Dashboard Extract'!AIO$4),"")</f>
        <v/>
      </c>
      <c r="AIP9" s="1352" t="str">
        <f ca="1">IFERROR(OFFSET(#REF!,'Dashboard Extract'!$A9,'Dashboard Extract'!AIP$4),"")</f>
        <v/>
      </c>
      <c r="AIQ9" s="1352" t="str">
        <f ca="1">IFERROR(OFFSET(#REF!,'Dashboard Extract'!$A9,'Dashboard Extract'!AIQ$4),"")</f>
        <v/>
      </c>
      <c r="AIR9" s="1352" t="str">
        <f ca="1">IFERROR(OFFSET(#REF!,'Dashboard Extract'!$A9,'Dashboard Extract'!AIR$4),"")</f>
        <v/>
      </c>
      <c r="AIS9" s="1352" t="str">
        <f ca="1">IFERROR(OFFSET(#REF!,'Dashboard Extract'!$A9,'Dashboard Extract'!AIS$4),"")</f>
        <v/>
      </c>
      <c r="AIT9" s="1352" t="str">
        <f ca="1">IFERROR(OFFSET(#REF!,'Dashboard Extract'!$A9,'Dashboard Extract'!AIT$4),"")</f>
        <v/>
      </c>
      <c r="AIU9" s="1352" t="str">
        <f ca="1">IFERROR(OFFSET(#REF!,'Dashboard Extract'!$A9,'Dashboard Extract'!AIU$4),"")</f>
        <v/>
      </c>
      <c r="AIV9" s="1352" t="str">
        <f ca="1">IFERROR(OFFSET(#REF!,'Dashboard Extract'!$A9,'Dashboard Extract'!AIV$4),"")</f>
        <v/>
      </c>
      <c r="AIW9" s="1352" t="str">
        <f ca="1">IFERROR(OFFSET(#REF!,'Dashboard Extract'!$A9,'Dashboard Extract'!AIW$4),"")</f>
        <v/>
      </c>
      <c r="AIX9" s="1352" t="str">
        <f ca="1">IFERROR(OFFSET(#REF!,'Dashboard Extract'!$A9,'Dashboard Extract'!AIX$4),"")</f>
        <v/>
      </c>
      <c r="AIY9" s="1352" t="str">
        <f ca="1">IFERROR(OFFSET(#REF!,'Dashboard Extract'!$A9,'Dashboard Extract'!AIY$4),"")</f>
        <v/>
      </c>
      <c r="AIZ9" s="1352" t="str">
        <f ca="1">IFERROR(OFFSET(#REF!,'Dashboard Extract'!$A9,'Dashboard Extract'!AIZ$4),"")</f>
        <v/>
      </c>
      <c r="AJA9" s="1352" t="str">
        <f ca="1">IFERROR(OFFSET(#REF!,'Dashboard Extract'!$A9,'Dashboard Extract'!AJA$4),"")</f>
        <v/>
      </c>
      <c r="AJB9" s="1352" t="str">
        <f ca="1">IFERROR(OFFSET(#REF!,'Dashboard Extract'!$A9,'Dashboard Extract'!AJB$4),"")</f>
        <v/>
      </c>
      <c r="AJC9" s="1352" t="str">
        <f ca="1">IFERROR(OFFSET(#REF!,'Dashboard Extract'!$A9,'Dashboard Extract'!AJC$4),"")</f>
        <v/>
      </c>
      <c r="AJD9" s="1352" t="str">
        <f ca="1">IFERROR(OFFSET(#REF!,'Dashboard Extract'!$A9,'Dashboard Extract'!AJD$4),"")</f>
        <v/>
      </c>
      <c r="AJE9" s="1352" t="str">
        <f ca="1">IFERROR(OFFSET(#REF!,'Dashboard Extract'!$A9,'Dashboard Extract'!AJE$4),"")</f>
        <v/>
      </c>
      <c r="AJF9" s="1352" t="str">
        <f ca="1">IFERROR(OFFSET(#REF!,'Dashboard Extract'!$A9,'Dashboard Extract'!AJF$4),"")</f>
        <v/>
      </c>
      <c r="AJG9" s="1352" t="str">
        <f ca="1">IFERROR(OFFSET(#REF!,'Dashboard Extract'!$A9,'Dashboard Extract'!AJG$4),"")</f>
        <v/>
      </c>
      <c r="AJH9" s="1352" t="str">
        <f ca="1">IFERROR(OFFSET(#REF!,'Dashboard Extract'!$A9,'Dashboard Extract'!AJH$4),"")</f>
        <v/>
      </c>
      <c r="AJI9" s="1352" t="str">
        <f ca="1">IFERROR(OFFSET(#REF!,'Dashboard Extract'!$A9,'Dashboard Extract'!AJI$4),"")</f>
        <v/>
      </c>
      <c r="AJJ9" s="1352" t="str">
        <f ca="1">IFERROR(OFFSET(#REF!,'Dashboard Extract'!$A9,'Dashboard Extract'!AJJ$4),"")</f>
        <v/>
      </c>
      <c r="AJK9" s="1352" t="str">
        <f ca="1">IFERROR(OFFSET(#REF!,'Dashboard Extract'!$A9,'Dashboard Extract'!AJK$4),"")</f>
        <v/>
      </c>
      <c r="AJL9" s="1352" t="str">
        <f ca="1">IFERROR(OFFSET(#REF!,'Dashboard Extract'!$A9,'Dashboard Extract'!AJL$4),"")</f>
        <v/>
      </c>
      <c r="AJM9" s="1352" t="str">
        <f ca="1">IFERROR(OFFSET(#REF!,'Dashboard Extract'!$A9,'Dashboard Extract'!AJM$4),"")</f>
        <v/>
      </c>
      <c r="AJN9" s="1352" t="str">
        <f ca="1">IFERROR(OFFSET(#REF!,'Dashboard Extract'!$A9,'Dashboard Extract'!AJN$4),"")</f>
        <v/>
      </c>
      <c r="AJO9" s="1352" t="str">
        <f ca="1">IFERROR(OFFSET(#REF!,'Dashboard Extract'!$A9,'Dashboard Extract'!AJO$4),"")</f>
        <v/>
      </c>
      <c r="AJP9" s="1352" t="str">
        <f ca="1">IFERROR(OFFSET(#REF!,'Dashboard Extract'!$A9,'Dashboard Extract'!AJP$4),"")</f>
        <v/>
      </c>
      <c r="AJQ9" s="1352" t="str">
        <f ca="1">IFERROR(OFFSET(#REF!,'Dashboard Extract'!$A9,'Dashboard Extract'!AJQ$4),"")</f>
        <v/>
      </c>
      <c r="AJR9" s="1352" t="str">
        <f ca="1">IFERROR(OFFSET(#REF!,'Dashboard Extract'!$A9,'Dashboard Extract'!AJR$4),"")</f>
        <v/>
      </c>
      <c r="AJS9" s="1352" t="str">
        <f ca="1">IFERROR(OFFSET(#REF!,'Dashboard Extract'!$A9,'Dashboard Extract'!AJS$4),"")</f>
        <v/>
      </c>
      <c r="AJT9" s="1352" t="str">
        <f ca="1">IFERROR(OFFSET(#REF!,'Dashboard Extract'!$A9,'Dashboard Extract'!AJT$4),"")</f>
        <v/>
      </c>
      <c r="AJU9" s="1352" t="str">
        <f ca="1">IFERROR(OFFSET(#REF!,'Dashboard Extract'!$A9,'Dashboard Extract'!AJU$4),"")</f>
        <v/>
      </c>
      <c r="AJV9" s="1352" t="str">
        <f ca="1">IFERROR(OFFSET(#REF!,'Dashboard Extract'!$A9,'Dashboard Extract'!AJV$4),"")</f>
        <v/>
      </c>
      <c r="AJW9" s="1352" t="str">
        <f ca="1">IFERROR(OFFSET(#REF!,'Dashboard Extract'!$A9,'Dashboard Extract'!AJW$4),"")</f>
        <v/>
      </c>
      <c r="AJX9" s="1352" t="str">
        <f ca="1">IFERROR(OFFSET(#REF!,'Dashboard Extract'!$A9,'Dashboard Extract'!AJX$4),"")</f>
        <v/>
      </c>
      <c r="AJY9" s="1352" t="str">
        <f ca="1">IFERROR(OFFSET(#REF!,'Dashboard Extract'!$A9,'Dashboard Extract'!AJY$4),"")</f>
        <v/>
      </c>
      <c r="AJZ9" s="1352" t="str">
        <f ca="1">IFERROR(OFFSET(#REF!,'Dashboard Extract'!$A9,'Dashboard Extract'!AJZ$4),"")</f>
        <v/>
      </c>
      <c r="AKA9" s="1352" t="str">
        <f ca="1">IFERROR(OFFSET(#REF!,'Dashboard Extract'!$A9,'Dashboard Extract'!AKA$4),"")</f>
        <v/>
      </c>
      <c r="AKB9" s="1352" t="str">
        <f ca="1">IFERROR(OFFSET(#REF!,'Dashboard Extract'!$A9,'Dashboard Extract'!AKB$4),"")</f>
        <v/>
      </c>
      <c r="AKC9" s="1352" t="str">
        <f ca="1">IFERROR(OFFSET(#REF!,'Dashboard Extract'!$A9,'Dashboard Extract'!AKC$4),"")</f>
        <v/>
      </c>
      <c r="AKD9" s="1352" t="str">
        <f ca="1">IFERROR(OFFSET(#REF!,'Dashboard Extract'!$A9,'Dashboard Extract'!AKD$4),"")</f>
        <v/>
      </c>
      <c r="AKE9" s="1352" t="str">
        <f ca="1">IFERROR(OFFSET(#REF!,'Dashboard Extract'!$A9,'Dashboard Extract'!AKE$4),"")</f>
        <v/>
      </c>
      <c r="AKF9" s="1352" t="str">
        <f ca="1">IFERROR(OFFSET(#REF!,'Dashboard Extract'!$A9,'Dashboard Extract'!AKF$4),"")</f>
        <v/>
      </c>
      <c r="AKG9" s="1352" t="str">
        <f ca="1">IFERROR(OFFSET(#REF!,'Dashboard Extract'!$A9,'Dashboard Extract'!AKG$4),"")</f>
        <v/>
      </c>
      <c r="AKH9" s="1352" t="str">
        <f ca="1">IFERROR(OFFSET(#REF!,'Dashboard Extract'!$A9,'Dashboard Extract'!AKH$4),"")</f>
        <v/>
      </c>
      <c r="AKI9" s="1352" t="str">
        <f ca="1">IFERROR(OFFSET(#REF!,'Dashboard Extract'!$A9,'Dashboard Extract'!AKI$4),"")</f>
        <v/>
      </c>
      <c r="AKJ9" s="1352" t="str">
        <f ca="1">IFERROR(OFFSET(#REF!,'Dashboard Extract'!$A9,'Dashboard Extract'!AKJ$4),"")</f>
        <v/>
      </c>
      <c r="AKK9" s="1352" t="str">
        <f ca="1">IFERROR(OFFSET(#REF!,'Dashboard Extract'!$A9,'Dashboard Extract'!AKK$4),"")</f>
        <v/>
      </c>
      <c r="AKL9" s="1352" t="str">
        <f ca="1">IFERROR(OFFSET(#REF!,'Dashboard Extract'!$A9,'Dashboard Extract'!AKL$4),"")</f>
        <v/>
      </c>
      <c r="AKM9" s="1352" t="str">
        <f ca="1">IFERROR(OFFSET(#REF!,'Dashboard Extract'!$A9,'Dashboard Extract'!AKM$4),"")</f>
        <v/>
      </c>
      <c r="AKN9" s="1352" t="str">
        <f ca="1">IFERROR(OFFSET(#REF!,'Dashboard Extract'!$A9,'Dashboard Extract'!AKN$4),"")</f>
        <v/>
      </c>
      <c r="AKO9" s="1352" t="str">
        <f ca="1">IFERROR(OFFSET(#REF!,'Dashboard Extract'!$A9,'Dashboard Extract'!AKO$4),"")</f>
        <v/>
      </c>
      <c r="AKP9" s="1352" t="str">
        <f ca="1">IFERROR(OFFSET(#REF!,'Dashboard Extract'!$A9,'Dashboard Extract'!AKP$4),"")</f>
        <v/>
      </c>
      <c r="AKQ9" s="1352" t="str">
        <f ca="1">IFERROR(OFFSET(#REF!,'Dashboard Extract'!$A9,'Dashboard Extract'!AKQ$4),"")</f>
        <v/>
      </c>
      <c r="AKR9" s="1352" t="str">
        <f ca="1">IFERROR(OFFSET(#REF!,'Dashboard Extract'!$A9,'Dashboard Extract'!AKR$4),"")</f>
        <v/>
      </c>
      <c r="AKS9" s="1352" t="str">
        <f ca="1">IFERROR(OFFSET(#REF!,'Dashboard Extract'!$A9,'Dashboard Extract'!AKS$4),"")</f>
        <v/>
      </c>
      <c r="AKT9" s="1352" t="str">
        <f ca="1">IFERROR(OFFSET(#REF!,'Dashboard Extract'!$A9,'Dashboard Extract'!AKT$4),"")</f>
        <v/>
      </c>
      <c r="AKU9" s="1352" t="str">
        <f ca="1">IFERROR(OFFSET(#REF!,'Dashboard Extract'!$A9,'Dashboard Extract'!AKU$4),"")</f>
        <v/>
      </c>
      <c r="AKV9" s="1352" t="str">
        <f ca="1">IFERROR(OFFSET(#REF!,'Dashboard Extract'!$A9,'Dashboard Extract'!AKV$4),"")</f>
        <v/>
      </c>
      <c r="AKW9" s="1352" t="str">
        <f ca="1">IFERROR(OFFSET(#REF!,'Dashboard Extract'!$A9,'Dashboard Extract'!AKW$4),"")</f>
        <v/>
      </c>
      <c r="AKX9" s="1352" t="str">
        <f ca="1">IFERROR(OFFSET(#REF!,'Dashboard Extract'!$A9,'Dashboard Extract'!AKX$4),"")</f>
        <v/>
      </c>
      <c r="AKY9" s="1352" t="str">
        <f ca="1">IFERROR(OFFSET(#REF!,'Dashboard Extract'!$A9,'Dashboard Extract'!AKY$4),"")</f>
        <v/>
      </c>
      <c r="AKZ9" s="1352" t="str">
        <f ca="1">IFERROR(OFFSET(#REF!,'Dashboard Extract'!$A9,'Dashboard Extract'!AKZ$4),"")</f>
        <v/>
      </c>
      <c r="ALA9" s="1352" t="str">
        <f ca="1">IFERROR(OFFSET(#REF!,'Dashboard Extract'!$A9,'Dashboard Extract'!ALA$4),"")</f>
        <v/>
      </c>
      <c r="ALB9" s="1352" t="str">
        <f ca="1">IFERROR(OFFSET(#REF!,'Dashboard Extract'!$A9,'Dashboard Extract'!ALB$4),"")</f>
        <v/>
      </c>
      <c r="ALC9" s="1352" t="str">
        <f ca="1">IFERROR(OFFSET(#REF!,'Dashboard Extract'!$A9,'Dashboard Extract'!ALC$4),"")</f>
        <v/>
      </c>
      <c r="ALD9" s="1352" t="str">
        <f ca="1">IFERROR(OFFSET(#REF!,'Dashboard Extract'!$A9,'Dashboard Extract'!ALD$4),"")</f>
        <v/>
      </c>
      <c r="ALE9" s="1352" t="str">
        <f ca="1">IFERROR(OFFSET(#REF!,'Dashboard Extract'!$A9,'Dashboard Extract'!ALE$4),"")</f>
        <v/>
      </c>
      <c r="ALF9" s="1352" t="str">
        <f ca="1">IFERROR(OFFSET(#REF!,'Dashboard Extract'!$A9,'Dashboard Extract'!ALF$4),"")</f>
        <v/>
      </c>
      <c r="ALG9" s="1352" t="str">
        <f ca="1">IFERROR(OFFSET(#REF!,'Dashboard Extract'!$A9,'Dashboard Extract'!ALG$4),"")</f>
        <v/>
      </c>
      <c r="ALH9" s="1352" t="str">
        <f ca="1">IFERROR(OFFSET(#REF!,'Dashboard Extract'!$A9,'Dashboard Extract'!ALH$4),"")</f>
        <v/>
      </c>
      <c r="ALI9" s="1352" t="str">
        <f ca="1">IFERROR(OFFSET(#REF!,'Dashboard Extract'!$A9,'Dashboard Extract'!ALI$4),"")</f>
        <v/>
      </c>
      <c r="ALJ9" s="1352" t="str">
        <f ca="1">IFERROR(OFFSET(#REF!,'Dashboard Extract'!$A9,'Dashboard Extract'!ALJ$4),"")</f>
        <v/>
      </c>
      <c r="ALK9" s="1352" t="str">
        <f ca="1">IFERROR(OFFSET(#REF!,'Dashboard Extract'!$A9,'Dashboard Extract'!ALK$4),"")</f>
        <v/>
      </c>
      <c r="ALL9" s="1352" t="str">
        <f ca="1">IFERROR(OFFSET(#REF!,'Dashboard Extract'!$A9,'Dashboard Extract'!ALL$4),"")</f>
        <v/>
      </c>
      <c r="ALM9" s="1352" t="str">
        <f ca="1">IFERROR(OFFSET(#REF!,'Dashboard Extract'!$A9,'Dashboard Extract'!ALM$4),"")</f>
        <v/>
      </c>
      <c r="ALN9" s="1352" t="str">
        <f ca="1">IFERROR(OFFSET(#REF!,'Dashboard Extract'!$A9,'Dashboard Extract'!ALN$4),"")</f>
        <v/>
      </c>
      <c r="ALO9" s="1352" t="str">
        <f ca="1">IFERROR(OFFSET(#REF!,'Dashboard Extract'!$A9,'Dashboard Extract'!ALO$4),"")</f>
        <v/>
      </c>
      <c r="ALP9" s="1352" t="str">
        <f ca="1">IFERROR(OFFSET(#REF!,'Dashboard Extract'!$A9,'Dashboard Extract'!ALP$4),"")</f>
        <v/>
      </c>
      <c r="ALQ9" s="1352" t="str">
        <f ca="1">IFERROR(OFFSET(#REF!,'Dashboard Extract'!$A9,'Dashboard Extract'!ALQ$4),"")</f>
        <v/>
      </c>
      <c r="ALR9" s="1352" t="str">
        <f ca="1">IFERROR(OFFSET(#REF!,'Dashboard Extract'!$A9,'Dashboard Extract'!ALR$4),"")</f>
        <v/>
      </c>
      <c r="ALS9" s="1352" t="str">
        <f ca="1">IFERROR(OFFSET(#REF!,'Dashboard Extract'!$A9,'Dashboard Extract'!ALS$4),"")</f>
        <v/>
      </c>
      <c r="ALT9" s="1352" t="str">
        <f ca="1">IFERROR(OFFSET(#REF!,'Dashboard Extract'!$A9,'Dashboard Extract'!ALT$4),"")</f>
        <v/>
      </c>
      <c r="ALU9" s="1352" t="str">
        <f ca="1">IFERROR(OFFSET(#REF!,'Dashboard Extract'!$A9,'Dashboard Extract'!ALU$4),"")</f>
        <v/>
      </c>
      <c r="ALV9" s="1352" t="str">
        <f ca="1">IFERROR(OFFSET(#REF!,'Dashboard Extract'!$A9,'Dashboard Extract'!ALV$4),"")</f>
        <v/>
      </c>
      <c r="ALW9" s="1352" t="str">
        <f ca="1">IFERROR(OFFSET(#REF!,'Dashboard Extract'!$A9,'Dashboard Extract'!ALW$4),"")</f>
        <v/>
      </c>
      <c r="ALX9" s="1352" t="str">
        <f ca="1">IFERROR(OFFSET(#REF!,'Dashboard Extract'!$A9,'Dashboard Extract'!ALX$4),"")</f>
        <v/>
      </c>
      <c r="ALY9" s="1352" t="str">
        <f ca="1">IFERROR(OFFSET(#REF!,'Dashboard Extract'!$A9,'Dashboard Extract'!ALY$4),"")</f>
        <v/>
      </c>
      <c r="ALZ9" s="1352" t="str">
        <f ca="1">IFERROR(OFFSET(#REF!,'Dashboard Extract'!$A9,'Dashboard Extract'!ALZ$4),"")</f>
        <v/>
      </c>
      <c r="AMA9" s="1352" t="str">
        <f ca="1">IFERROR(OFFSET(#REF!,'Dashboard Extract'!$A9,'Dashboard Extract'!AMA$4),"")</f>
        <v/>
      </c>
      <c r="AMB9" s="1352" t="str">
        <f ca="1">IFERROR(OFFSET(#REF!,'Dashboard Extract'!$A9,'Dashboard Extract'!AMB$4),"")</f>
        <v/>
      </c>
      <c r="AMC9" s="1352" t="str">
        <f ca="1">IFERROR(OFFSET(#REF!,'Dashboard Extract'!$A9,'Dashboard Extract'!AMC$4),"")</f>
        <v/>
      </c>
      <c r="AMD9" s="1352" t="str">
        <f ca="1">IFERROR(OFFSET(#REF!,'Dashboard Extract'!$A9,'Dashboard Extract'!AMD$4),"")</f>
        <v/>
      </c>
      <c r="AME9" s="1352" t="str">
        <f ca="1">IFERROR(OFFSET(#REF!,'Dashboard Extract'!$A9,'Dashboard Extract'!AME$4),"")</f>
        <v/>
      </c>
      <c r="AMF9" s="1352" t="str">
        <f ca="1">IFERROR(OFFSET(#REF!,'Dashboard Extract'!$A9,'Dashboard Extract'!AMF$4),"")</f>
        <v/>
      </c>
      <c r="AMG9" s="1352" t="str">
        <f ca="1">IFERROR(OFFSET(#REF!,'Dashboard Extract'!$A9,'Dashboard Extract'!AMG$4),"")</f>
        <v/>
      </c>
      <c r="AMH9" s="1352" t="str">
        <f ca="1">IFERROR(OFFSET(#REF!,'Dashboard Extract'!$A9,'Dashboard Extract'!AMH$4),"")</f>
        <v/>
      </c>
      <c r="AMI9" s="1352" t="str">
        <f ca="1">IFERROR(OFFSET(#REF!,'Dashboard Extract'!$A9,'Dashboard Extract'!AMI$4),"")</f>
        <v/>
      </c>
      <c r="AMJ9" s="1352" t="str">
        <f ca="1">IFERROR(OFFSET(#REF!,'Dashboard Extract'!$A9,'Dashboard Extract'!AMJ$4),"")</f>
        <v/>
      </c>
      <c r="AMK9" s="1352" t="str">
        <f ca="1">IFERROR(OFFSET(#REF!,'Dashboard Extract'!$A9,'Dashboard Extract'!AMK$4),"")</f>
        <v/>
      </c>
      <c r="AML9" s="1352" t="str">
        <f ca="1">IFERROR(OFFSET(#REF!,'Dashboard Extract'!$A9,'Dashboard Extract'!AML$4),"")</f>
        <v/>
      </c>
      <c r="AMM9" s="1352" t="str">
        <f ca="1">IFERROR(OFFSET(#REF!,'Dashboard Extract'!$A9,'Dashboard Extract'!AMM$4),"")</f>
        <v/>
      </c>
      <c r="AMN9" s="1352" t="str">
        <f ca="1">IFERROR(OFFSET(#REF!,'Dashboard Extract'!$A9,'Dashboard Extract'!AMN$4),"")</f>
        <v/>
      </c>
      <c r="AMO9" s="1352" t="str">
        <f ca="1">IFERROR(OFFSET(#REF!,'Dashboard Extract'!$A9,'Dashboard Extract'!AMO$4),"")</f>
        <v/>
      </c>
      <c r="AMP9" s="1352" t="str">
        <f ca="1">IFERROR(OFFSET(#REF!,'Dashboard Extract'!$A9,'Dashboard Extract'!AMP$4),"")</f>
        <v/>
      </c>
      <c r="AMQ9" s="1352" t="str">
        <f ca="1">IFERROR(OFFSET(#REF!,'Dashboard Extract'!$A9,'Dashboard Extract'!AMQ$4),"")</f>
        <v/>
      </c>
      <c r="AMR9" s="1352" t="str">
        <f ca="1">IFERROR(OFFSET(#REF!,'Dashboard Extract'!$A9,'Dashboard Extract'!AMR$4),"")</f>
        <v/>
      </c>
      <c r="AMS9" s="1352" t="str">
        <f ca="1">IFERROR(OFFSET(#REF!,'Dashboard Extract'!$A9,'Dashboard Extract'!AMS$4),"")</f>
        <v/>
      </c>
      <c r="AMT9" s="1352" t="str">
        <f ca="1">IFERROR(OFFSET(#REF!,'Dashboard Extract'!$A9,'Dashboard Extract'!AMT$4),"")</f>
        <v/>
      </c>
      <c r="AMU9" s="1352" t="str">
        <f ca="1">IFERROR(OFFSET(#REF!,'Dashboard Extract'!$A9,'Dashboard Extract'!AMU$4),"")</f>
        <v/>
      </c>
      <c r="AMV9" s="1352" t="str">
        <f ca="1">IFERROR(OFFSET(#REF!,'Dashboard Extract'!$A9,'Dashboard Extract'!AMV$4),"")</f>
        <v/>
      </c>
      <c r="AMW9" s="1352" t="str">
        <f ca="1">IFERROR(OFFSET(#REF!,'Dashboard Extract'!$A9,'Dashboard Extract'!AMW$4),"")</f>
        <v/>
      </c>
      <c r="AMX9" s="1352" t="str">
        <f ca="1">IFERROR(OFFSET(#REF!,'Dashboard Extract'!$A9,'Dashboard Extract'!AMX$4),"")</f>
        <v/>
      </c>
      <c r="AMY9" s="1352" t="str">
        <f ca="1">IFERROR(OFFSET(#REF!,'Dashboard Extract'!$A9,'Dashboard Extract'!AMY$4),"")</f>
        <v/>
      </c>
      <c r="AMZ9" s="1352" t="str">
        <f ca="1">IFERROR(OFFSET(#REF!,'Dashboard Extract'!$A9,'Dashboard Extract'!AMZ$4),"")</f>
        <v/>
      </c>
      <c r="ANA9" s="1352" t="str">
        <f ca="1">IFERROR(OFFSET(#REF!,'Dashboard Extract'!$A9,'Dashboard Extract'!ANA$4),"")</f>
        <v/>
      </c>
      <c r="ANB9" s="1352" t="str">
        <f ca="1">IFERROR(OFFSET(#REF!,'Dashboard Extract'!$A9,'Dashboard Extract'!ANB$4),"")</f>
        <v/>
      </c>
      <c r="ANC9" s="1352" t="str">
        <f ca="1">IFERROR(OFFSET(#REF!,'Dashboard Extract'!$A9,'Dashboard Extract'!ANC$4),"")</f>
        <v/>
      </c>
      <c r="AND9" s="1352" t="str">
        <f ca="1">IFERROR(OFFSET(#REF!,'Dashboard Extract'!$A9,'Dashboard Extract'!AND$4),"")</f>
        <v/>
      </c>
      <c r="ANE9" s="1352" t="str">
        <f ca="1">IFERROR(OFFSET(#REF!,'Dashboard Extract'!$A9,'Dashboard Extract'!ANE$4),"")</f>
        <v/>
      </c>
      <c r="ANF9" s="1352" t="str">
        <f ca="1">IFERROR(OFFSET(#REF!,'Dashboard Extract'!$A9,'Dashboard Extract'!ANF$4),"")</f>
        <v/>
      </c>
      <c r="ANG9" s="1352" t="str">
        <f ca="1">IFERROR(OFFSET(#REF!,'Dashboard Extract'!$A9,'Dashboard Extract'!ANG$4),"")</f>
        <v/>
      </c>
      <c r="ANH9" s="1352" t="str">
        <f ca="1">IFERROR(OFFSET(#REF!,'Dashboard Extract'!$A9,'Dashboard Extract'!ANH$4),"")</f>
        <v/>
      </c>
      <c r="ANI9" s="1352" t="str">
        <f ca="1">IFERROR(OFFSET(#REF!,'Dashboard Extract'!$A9,'Dashboard Extract'!ANI$4),"")</f>
        <v/>
      </c>
      <c r="ANJ9" s="1352" t="str">
        <f ca="1">IFERROR(OFFSET(#REF!,'Dashboard Extract'!$A9,'Dashboard Extract'!ANJ$4),"")</f>
        <v/>
      </c>
      <c r="ANK9" s="1352" t="str">
        <f ca="1">IFERROR(OFFSET(#REF!,'Dashboard Extract'!$A9,'Dashboard Extract'!ANK$4),"")</f>
        <v/>
      </c>
      <c r="ANL9" s="1352" t="str">
        <f ca="1">IFERROR(OFFSET(#REF!,'Dashboard Extract'!$A9,'Dashboard Extract'!ANL$4),"")</f>
        <v/>
      </c>
      <c r="ANM9" s="1352" t="str">
        <f ca="1">IFERROR(OFFSET(#REF!,'Dashboard Extract'!$A9,'Dashboard Extract'!ANM$4),"")</f>
        <v/>
      </c>
      <c r="ANN9" s="1352" t="str">
        <f ca="1">IFERROR(OFFSET(#REF!,'Dashboard Extract'!$A9,'Dashboard Extract'!ANN$4),"")</f>
        <v/>
      </c>
      <c r="ANO9" s="1352" t="str">
        <f ca="1">IFERROR(OFFSET(#REF!,'Dashboard Extract'!$A9,'Dashboard Extract'!ANO$4),"")</f>
        <v/>
      </c>
      <c r="ANP9" s="1352" t="str">
        <f ca="1">IFERROR(OFFSET(#REF!,'Dashboard Extract'!$A9,'Dashboard Extract'!ANP$4),"")</f>
        <v/>
      </c>
      <c r="ANQ9" s="1352" t="str">
        <f ca="1">IFERROR(OFFSET(#REF!,'Dashboard Extract'!$A9,'Dashboard Extract'!ANQ$4),"")</f>
        <v/>
      </c>
      <c r="ANR9" s="1352" t="str">
        <f ca="1">IFERROR(OFFSET(#REF!,'Dashboard Extract'!$A9,'Dashboard Extract'!ANR$4),"")</f>
        <v/>
      </c>
      <c r="ANS9" s="1352" t="str">
        <f ca="1">IFERROR(OFFSET(#REF!,'Dashboard Extract'!$A9,'Dashboard Extract'!ANS$4),"")</f>
        <v/>
      </c>
      <c r="ANT9" s="1352" t="str">
        <f ca="1">IFERROR(OFFSET(#REF!,'Dashboard Extract'!$A9,'Dashboard Extract'!ANT$4),"")</f>
        <v/>
      </c>
      <c r="ANU9" s="1352" t="str">
        <f ca="1">IFERROR(OFFSET(#REF!,'Dashboard Extract'!$A9,'Dashboard Extract'!ANU$4),"")</f>
        <v/>
      </c>
      <c r="ANV9" s="1352" t="str">
        <f ca="1">IFERROR(OFFSET(#REF!,'Dashboard Extract'!$A9,'Dashboard Extract'!ANV$4),"")</f>
        <v/>
      </c>
      <c r="ANW9" s="1352" t="str">
        <f ca="1">IFERROR(OFFSET(#REF!,'Dashboard Extract'!$A9,'Dashboard Extract'!ANW$4),"")</f>
        <v/>
      </c>
      <c r="ANX9" s="1352" t="str">
        <f ca="1">IFERROR(OFFSET(#REF!,'Dashboard Extract'!$A9,'Dashboard Extract'!ANX$4),"")</f>
        <v/>
      </c>
      <c r="ANY9" s="1352" t="str">
        <f ca="1">IFERROR(OFFSET(#REF!,'Dashboard Extract'!$A9,'Dashboard Extract'!ANY$4),"")</f>
        <v/>
      </c>
      <c r="ANZ9" s="1352" t="str">
        <f ca="1">IFERROR(OFFSET(#REF!,'Dashboard Extract'!$A9,'Dashboard Extract'!ANZ$4),"")</f>
        <v/>
      </c>
      <c r="AOA9" s="1352" t="str">
        <f ca="1">IFERROR(OFFSET(#REF!,'Dashboard Extract'!$A9,'Dashboard Extract'!AOA$4),"")</f>
        <v/>
      </c>
      <c r="AOB9" s="1352" t="str">
        <f ca="1">IFERROR(OFFSET(#REF!,'Dashboard Extract'!$A9,'Dashboard Extract'!AOB$4),"")</f>
        <v/>
      </c>
      <c r="AOC9" s="1352" t="str">
        <f ca="1">IFERROR(OFFSET(#REF!,'Dashboard Extract'!$A9,'Dashboard Extract'!AOC$4),"")</f>
        <v/>
      </c>
      <c r="AOD9" s="1352" t="str">
        <f ca="1">IFERROR(OFFSET(#REF!,'Dashboard Extract'!$A9,'Dashboard Extract'!AOD$4),"")</f>
        <v/>
      </c>
      <c r="AOE9" s="1352" t="str">
        <f ca="1">IFERROR(OFFSET(#REF!,'Dashboard Extract'!$A9,'Dashboard Extract'!AOE$4),"")</f>
        <v/>
      </c>
      <c r="AOF9" s="1352" t="str">
        <f ca="1">IFERROR(OFFSET(#REF!,'Dashboard Extract'!$A9,'Dashboard Extract'!AOF$4),"")</f>
        <v/>
      </c>
      <c r="AOG9" s="1352" t="str">
        <f ca="1">IFERROR(OFFSET(#REF!,'Dashboard Extract'!$A9,'Dashboard Extract'!AOG$4),"")</f>
        <v/>
      </c>
      <c r="AOH9" s="1352" t="str">
        <f ca="1">IFERROR(OFFSET(#REF!,'Dashboard Extract'!$A9,'Dashboard Extract'!AOH$4),"")</f>
        <v/>
      </c>
      <c r="AOI9" s="1352" t="str">
        <f ca="1">IFERROR(OFFSET(#REF!,'Dashboard Extract'!$A9,'Dashboard Extract'!AOI$4),"")</f>
        <v/>
      </c>
      <c r="AOJ9" s="1352" t="str">
        <f ca="1">IFERROR(OFFSET(#REF!,'Dashboard Extract'!$A9,'Dashboard Extract'!AOJ$4),"")</f>
        <v/>
      </c>
      <c r="AOK9" s="1352" t="str">
        <f ca="1">IFERROR(OFFSET(#REF!,'Dashboard Extract'!$A9,'Dashboard Extract'!AOK$4),"")</f>
        <v/>
      </c>
      <c r="AOL9" s="1352" t="str">
        <f ca="1">IFERROR(OFFSET(#REF!,'Dashboard Extract'!$A9,'Dashboard Extract'!AOL$4),"")</f>
        <v/>
      </c>
      <c r="AOM9" s="1352" t="str">
        <f ca="1">IFERROR(OFFSET(#REF!,'Dashboard Extract'!$A9,'Dashboard Extract'!AOM$4),"")</f>
        <v/>
      </c>
      <c r="AON9" s="1352" t="str">
        <f ca="1">IFERROR(OFFSET(#REF!,'Dashboard Extract'!$A9,'Dashboard Extract'!AON$4),"")</f>
        <v/>
      </c>
      <c r="AOO9" s="1352" t="str">
        <f ca="1">IFERROR(OFFSET(#REF!,'Dashboard Extract'!$A9,'Dashboard Extract'!AOO$4),"")</f>
        <v/>
      </c>
      <c r="AOP9" s="1352" t="str">
        <f ca="1">IFERROR(OFFSET(#REF!,'Dashboard Extract'!$A9,'Dashboard Extract'!AOP$4),"")</f>
        <v/>
      </c>
      <c r="AOQ9" s="1352" t="str">
        <f ca="1">IFERROR(OFFSET(#REF!,'Dashboard Extract'!$A9,'Dashboard Extract'!AOQ$4),"")</f>
        <v/>
      </c>
      <c r="AOR9" s="1352" t="str">
        <f ca="1">IFERROR(OFFSET(#REF!,'Dashboard Extract'!$A9,'Dashboard Extract'!AOR$4),"")</f>
        <v/>
      </c>
      <c r="AOS9" s="1352" t="str">
        <f ca="1">IFERROR(OFFSET(#REF!,'Dashboard Extract'!$A9,'Dashboard Extract'!AOS$4),"")</f>
        <v/>
      </c>
      <c r="AOT9" s="1352" t="str">
        <f ca="1">IFERROR(OFFSET(#REF!,'Dashboard Extract'!$A9,'Dashboard Extract'!AOT$4),"")</f>
        <v/>
      </c>
      <c r="AOU9" s="1352" t="str">
        <f ca="1">IFERROR(OFFSET(#REF!,'Dashboard Extract'!$A9,'Dashboard Extract'!AOU$4),"")</f>
        <v/>
      </c>
      <c r="AOV9" s="1352" t="str">
        <f ca="1">IFERROR(OFFSET(#REF!,'Dashboard Extract'!$A9,'Dashboard Extract'!AOV$4),"")</f>
        <v/>
      </c>
      <c r="AOW9" s="1352" t="str">
        <f ca="1">IFERROR(OFFSET(#REF!,'Dashboard Extract'!$A9,'Dashboard Extract'!AOW$4),"")</f>
        <v/>
      </c>
      <c r="AOX9" s="1352" t="str">
        <f ca="1">IFERROR(OFFSET(#REF!,'Dashboard Extract'!$A9,'Dashboard Extract'!AOX$4),"")</f>
        <v/>
      </c>
      <c r="AOY9" s="1352" t="str">
        <f ca="1">IFERROR(OFFSET(#REF!,'Dashboard Extract'!$A9,'Dashboard Extract'!AOY$4),"")</f>
        <v/>
      </c>
      <c r="AOZ9" s="1352" t="str">
        <f ca="1">IFERROR(OFFSET(#REF!,'Dashboard Extract'!$A9,'Dashboard Extract'!AOZ$4),"")</f>
        <v/>
      </c>
      <c r="APA9" s="1352" t="str">
        <f ca="1">IFERROR(OFFSET(#REF!,'Dashboard Extract'!$A9,'Dashboard Extract'!APA$4),"")</f>
        <v/>
      </c>
      <c r="APB9" s="1352" t="str">
        <f ca="1">IFERROR(OFFSET(#REF!,'Dashboard Extract'!$A9,'Dashboard Extract'!APB$4),"")</f>
        <v/>
      </c>
      <c r="APC9" s="1352" t="str">
        <f ca="1">IFERROR(OFFSET(#REF!,'Dashboard Extract'!$A9,'Dashboard Extract'!APC$4),"")</f>
        <v/>
      </c>
      <c r="APD9" s="1352" t="str">
        <f ca="1">IFERROR(OFFSET(#REF!,'Dashboard Extract'!$A9,'Dashboard Extract'!APD$4),"")</f>
        <v/>
      </c>
      <c r="APE9" s="1352" t="str">
        <f ca="1">IFERROR(OFFSET(#REF!,'Dashboard Extract'!$A9,'Dashboard Extract'!APE$4),"")</f>
        <v/>
      </c>
      <c r="APF9" s="1352" t="str">
        <f ca="1">IFERROR(OFFSET(#REF!,'Dashboard Extract'!$A9,'Dashboard Extract'!APF$4),"")</f>
        <v/>
      </c>
      <c r="APG9" s="1352" t="str">
        <f ca="1">IFERROR(OFFSET(#REF!,'Dashboard Extract'!$A9,'Dashboard Extract'!APG$4),"")</f>
        <v/>
      </c>
      <c r="APH9" s="1352" t="str">
        <f ca="1">IFERROR(OFFSET(#REF!,'Dashboard Extract'!$A9,'Dashboard Extract'!APH$4),"")</f>
        <v/>
      </c>
      <c r="API9" s="1352" t="str">
        <f ca="1">IFERROR(OFFSET(#REF!,'Dashboard Extract'!$A9,'Dashboard Extract'!API$4),"")</f>
        <v/>
      </c>
    </row>
    <row r="10" spans="1:1102" x14ac:dyDescent="0.2">
      <c r="B10" s="1352" t="s">
        <v>238</v>
      </c>
      <c r="C10" s="1352" t="e">
        <v>#N/A</v>
      </c>
      <c r="D10" s="1352" t="e">
        <v>#N/A</v>
      </c>
      <c r="E10" s="1352" t="e">
        <v>#N/A</v>
      </c>
      <c r="F10" s="1352" t="e">
        <v>#N/A</v>
      </c>
      <c r="G10" s="1352" t="e">
        <v>#N/A</v>
      </c>
      <c r="H10" s="1352" t="e">
        <v>#N/A</v>
      </c>
      <c r="I10" s="1352" t="e">
        <v>#N/A</v>
      </c>
      <c r="J10" s="1352" t="e">
        <v>#N/A</v>
      </c>
      <c r="K10" s="1352" t="e">
        <v>#N/A</v>
      </c>
      <c r="L10" s="1352" t="e">
        <v>#N/A</v>
      </c>
      <c r="M10" s="1352" t="e">
        <v>#N/A</v>
      </c>
      <c r="N10" s="1352" t="e">
        <v>#N/A</v>
      </c>
      <c r="O10" s="1352" t="e">
        <v>#N/A</v>
      </c>
      <c r="P10" s="1352" t="e">
        <v>#N/A</v>
      </c>
      <c r="Q10" s="1352" t="e">
        <v>#N/A</v>
      </c>
      <c r="R10" s="1352" t="e">
        <v>#N/A</v>
      </c>
      <c r="S10" s="1352" t="e">
        <v>#N/A</v>
      </c>
      <c r="T10" s="1352" t="e">
        <v>#N/A</v>
      </c>
      <c r="U10" s="1352" t="e">
        <v>#N/A</v>
      </c>
      <c r="V10" s="1352" t="e">
        <v>#N/A</v>
      </c>
      <c r="W10" s="1352" t="e">
        <v>#N/A</v>
      </c>
      <c r="X10" s="1352" t="e">
        <v>#N/A</v>
      </c>
      <c r="Y10" s="1352" t="e">
        <v>#N/A</v>
      </c>
      <c r="Z10" s="1352" t="e">
        <v>#N/A</v>
      </c>
      <c r="AA10" s="1352" t="e">
        <v>#N/A</v>
      </c>
      <c r="AB10" s="1352" t="e">
        <v>#N/A</v>
      </c>
      <c r="AC10" s="1352" t="e">
        <v>#N/A</v>
      </c>
      <c r="AD10" s="1352" t="e">
        <v>#N/A</v>
      </c>
      <c r="AE10" s="1352" t="e">
        <v>#N/A</v>
      </c>
      <c r="AF10" s="1352" t="e">
        <v>#N/A</v>
      </c>
      <c r="AG10" s="1352" t="e">
        <v>#N/A</v>
      </c>
      <c r="AH10" s="1352" t="e">
        <v>#N/A</v>
      </c>
      <c r="AI10" s="1352" t="e">
        <v>#N/A</v>
      </c>
      <c r="AJ10" s="1352" t="e">
        <v>#N/A</v>
      </c>
      <c r="AK10" s="1352" t="e">
        <v>#N/A</v>
      </c>
      <c r="AL10" s="1352" t="e">
        <v>#N/A</v>
      </c>
      <c r="AM10" s="1352" t="e">
        <v>#N/A</v>
      </c>
      <c r="AN10" s="1352" t="e">
        <v>#N/A</v>
      </c>
      <c r="AO10" s="1352" t="e">
        <v>#N/A</v>
      </c>
      <c r="AP10" s="1352" t="e">
        <v>#N/A</v>
      </c>
      <c r="AQ10" s="1352" t="e">
        <v>#N/A</v>
      </c>
      <c r="AR10" s="1352" t="e">
        <v>#N/A</v>
      </c>
      <c r="AS10" s="1352" t="e">
        <v>#N/A</v>
      </c>
      <c r="AT10" s="1352" t="e">
        <v>#N/A</v>
      </c>
      <c r="AU10" s="1352" t="e">
        <v>#N/A</v>
      </c>
      <c r="AV10" s="1352" t="e">
        <v>#N/A</v>
      </c>
      <c r="AW10" s="1352" t="e">
        <v>#N/A</v>
      </c>
      <c r="AX10" s="1352" t="e">
        <v>#N/A</v>
      </c>
      <c r="AY10" s="1352" t="e">
        <v>#N/A</v>
      </c>
      <c r="AZ10" s="1352" t="e">
        <v>#N/A</v>
      </c>
      <c r="BA10" s="1352" t="e">
        <v>#N/A</v>
      </c>
      <c r="BB10" s="1352" t="e">
        <v>#N/A</v>
      </c>
      <c r="BC10" s="1352" t="e">
        <v>#N/A</v>
      </c>
      <c r="BD10" s="1352" t="e">
        <v>#N/A</v>
      </c>
      <c r="BE10" s="1352" t="e">
        <v>#N/A</v>
      </c>
      <c r="BF10" s="1352" t="e">
        <v>#N/A</v>
      </c>
      <c r="BG10" s="1352" t="e">
        <v>#N/A</v>
      </c>
      <c r="BH10" s="1352" t="e">
        <v>#N/A</v>
      </c>
      <c r="BI10" s="1352" t="e">
        <v>#N/A</v>
      </c>
      <c r="BJ10" s="1352" t="e">
        <v>#N/A</v>
      </c>
      <c r="BK10" s="1352" t="e">
        <v>#N/A</v>
      </c>
      <c r="BL10" s="1352" t="e">
        <v>#N/A</v>
      </c>
      <c r="BM10" s="1352" t="e">
        <v>#N/A</v>
      </c>
      <c r="BN10" s="1352" t="e">
        <v>#N/A</v>
      </c>
      <c r="BO10" s="1352" t="e">
        <v>#N/A</v>
      </c>
      <c r="BP10" s="1352" t="e">
        <v>#N/A</v>
      </c>
      <c r="BQ10" s="1352" t="e">
        <v>#N/A</v>
      </c>
      <c r="BR10" s="1352" t="e">
        <v>#N/A</v>
      </c>
      <c r="BS10" s="1352" t="e">
        <v>#N/A</v>
      </c>
      <c r="BT10" s="1352" t="e">
        <v>#N/A</v>
      </c>
      <c r="BU10" s="1352" t="e">
        <v>#N/A</v>
      </c>
      <c r="BV10" s="1352" t="e">
        <v>#N/A</v>
      </c>
      <c r="BW10" s="1352" t="e">
        <v>#N/A</v>
      </c>
      <c r="BX10" s="1352" t="e">
        <v>#N/A</v>
      </c>
      <c r="BY10" s="1352" t="e">
        <v>#N/A</v>
      </c>
      <c r="BZ10" s="1352" t="e">
        <v>#N/A</v>
      </c>
      <c r="CA10" s="1352" t="e">
        <v>#N/A</v>
      </c>
      <c r="CB10" s="1352" t="e">
        <v>#N/A</v>
      </c>
      <c r="CC10" s="1352" t="e">
        <v>#N/A</v>
      </c>
      <c r="CD10" s="1352" t="e">
        <v>#N/A</v>
      </c>
      <c r="CE10" s="1352" t="e">
        <v>#N/A</v>
      </c>
      <c r="CF10" s="1352" t="e">
        <v>#N/A</v>
      </c>
      <c r="CG10" s="1352" t="e">
        <v>#N/A</v>
      </c>
      <c r="CH10" s="1352" t="e">
        <v>#N/A</v>
      </c>
      <c r="CI10" s="1352" t="e">
        <v>#N/A</v>
      </c>
      <c r="CJ10" s="1352" t="e">
        <v>#N/A</v>
      </c>
      <c r="CK10" s="1352" t="e">
        <v>#N/A</v>
      </c>
      <c r="CL10" s="1352" t="e">
        <v>#N/A</v>
      </c>
      <c r="CM10" s="1352" t="e">
        <v>#N/A</v>
      </c>
      <c r="CN10" s="1352" t="e">
        <v>#N/A</v>
      </c>
      <c r="CO10" s="1352" t="e">
        <v>#N/A</v>
      </c>
      <c r="CP10" s="1352" t="e">
        <v>#N/A</v>
      </c>
      <c r="CQ10" s="1352" t="e">
        <v>#N/A</v>
      </c>
      <c r="CR10" s="1352" t="e">
        <v>#N/A</v>
      </c>
      <c r="CS10" s="1352" t="e">
        <v>#N/A</v>
      </c>
      <c r="CT10" s="1352" t="e">
        <v>#N/A</v>
      </c>
      <c r="CU10" s="1352" t="e">
        <v>#N/A</v>
      </c>
      <c r="CV10" s="1352" t="e">
        <v>#N/A</v>
      </c>
      <c r="CW10" s="1352" t="e">
        <v>#N/A</v>
      </c>
      <c r="CX10" s="1352" t="e">
        <v>#N/A</v>
      </c>
      <c r="CY10" s="1352" t="e">
        <v>#N/A</v>
      </c>
      <c r="CZ10" s="1352" t="e">
        <v>#N/A</v>
      </c>
      <c r="DA10" s="1352" t="e">
        <v>#N/A</v>
      </c>
      <c r="DB10" s="1352" t="e">
        <v>#N/A</v>
      </c>
      <c r="DC10" s="1352" t="e">
        <v>#N/A</v>
      </c>
      <c r="DD10" s="1352" t="e">
        <v>#N/A</v>
      </c>
      <c r="DE10" s="1352" t="e">
        <v>#N/A</v>
      </c>
      <c r="DF10" s="1352" t="e">
        <v>#N/A</v>
      </c>
      <c r="DG10" s="1352" t="e">
        <v>#N/A</v>
      </c>
      <c r="DH10" s="1352" t="e">
        <v>#N/A</v>
      </c>
      <c r="DI10" s="1352" t="e">
        <v>#N/A</v>
      </c>
      <c r="DJ10" s="1352" t="e">
        <v>#N/A</v>
      </c>
      <c r="DK10" s="1352" t="e">
        <v>#N/A</v>
      </c>
      <c r="DL10" s="1352" t="e">
        <v>#N/A</v>
      </c>
      <c r="DM10" s="1352" t="e">
        <v>#N/A</v>
      </c>
      <c r="DN10" s="1352" t="e">
        <v>#N/A</v>
      </c>
      <c r="DO10" s="1352" t="e">
        <v>#N/A</v>
      </c>
      <c r="DP10" s="1352" t="e">
        <v>#N/A</v>
      </c>
      <c r="DQ10" s="1352" t="e">
        <v>#N/A</v>
      </c>
      <c r="DR10" s="1352" t="e">
        <v>#N/A</v>
      </c>
      <c r="DS10" s="1352" t="e">
        <v>#N/A</v>
      </c>
      <c r="DT10" s="1352" t="e">
        <v>#N/A</v>
      </c>
      <c r="DU10" s="1352" t="e">
        <v>#N/A</v>
      </c>
      <c r="DV10" s="1352" t="e">
        <v>#N/A</v>
      </c>
      <c r="DW10" s="1352" t="e">
        <v>#N/A</v>
      </c>
      <c r="DX10" s="1352" t="e">
        <v>#N/A</v>
      </c>
      <c r="DY10" s="1352" t="e">
        <v>#N/A</v>
      </c>
      <c r="DZ10" s="1352" t="e">
        <v>#N/A</v>
      </c>
      <c r="EA10" s="1352" t="e">
        <v>#N/A</v>
      </c>
      <c r="EB10" s="1352" t="e">
        <v>#N/A</v>
      </c>
      <c r="EC10" s="1352" t="e">
        <v>#N/A</v>
      </c>
      <c r="ED10" s="1352" t="e">
        <v>#N/A</v>
      </c>
      <c r="EE10" s="1352" t="e">
        <v>#N/A</v>
      </c>
      <c r="EF10" s="1352" t="e">
        <v>#N/A</v>
      </c>
      <c r="EG10" s="1352" t="e">
        <v>#N/A</v>
      </c>
      <c r="EH10" s="1352" t="e">
        <v>#N/A</v>
      </c>
      <c r="EI10" s="1352" t="e">
        <v>#N/A</v>
      </c>
      <c r="EJ10" s="1352" t="e">
        <v>#N/A</v>
      </c>
      <c r="EK10" s="1352" t="e">
        <v>#N/A</v>
      </c>
      <c r="EL10" s="1352" t="e">
        <v>#N/A</v>
      </c>
      <c r="EM10" s="1352" t="e">
        <v>#N/A</v>
      </c>
      <c r="EN10" s="1352" t="e">
        <v>#N/A</v>
      </c>
      <c r="EO10" s="1352" t="e">
        <v>#N/A</v>
      </c>
      <c r="EP10" s="1352" t="e">
        <v>#N/A</v>
      </c>
      <c r="EQ10" s="1352" t="e">
        <v>#N/A</v>
      </c>
      <c r="ER10" s="1352" t="e">
        <v>#N/A</v>
      </c>
      <c r="ES10" s="1352" t="e">
        <v>#N/A</v>
      </c>
      <c r="ET10" s="1352" t="e">
        <v>#N/A</v>
      </c>
      <c r="EU10" s="1352" t="e">
        <v>#N/A</v>
      </c>
      <c r="EV10" s="1352" t="e">
        <v>#N/A</v>
      </c>
      <c r="EW10" s="1352" t="e">
        <v>#N/A</v>
      </c>
      <c r="EX10" s="1352" t="e">
        <v>#N/A</v>
      </c>
      <c r="EY10" s="1352" t="e">
        <v>#N/A</v>
      </c>
      <c r="EZ10" s="1352" t="e">
        <v>#N/A</v>
      </c>
      <c r="FA10" s="1352" t="e">
        <v>#N/A</v>
      </c>
      <c r="FB10" s="1352" t="e">
        <v>#N/A</v>
      </c>
      <c r="FC10" s="1352" t="e">
        <v>#N/A</v>
      </c>
      <c r="FD10" s="1352" t="e">
        <v>#N/A</v>
      </c>
      <c r="FE10" s="1352" t="e">
        <v>#N/A</v>
      </c>
      <c r="FF10" s="1352" t="e">
        <v>#N/A</v>
      </c>
      <c r="FG10" s="1352" t="e">
        <v>#N/A</v>
      </c>
      <c r="FH10" s="1352" t="e">
        <v>#N/A</v>
      </c>
      <c r="FI10" s="1352" t="e">
        <v>#N/A</v>
      </c>
      <c r="FJ10" s="1352" t="e">
        <v>#N/A</v>
      </c>
      <c r="FK10" s="1352" t="e">
        <v>#N/A</v>
      </c>
      <c r="FL10" s="1352" t="e">
        <v>#N/A</v>
      </c>
      <c r="FM10" s="1352" t="e">
        <v>#N/A</v>
      </c>
      <c r="FN10" s="1352" t="e">
        <v>#N/A</v>
      </c>
      <c r="FO10" s="1352" t="e">
        <v>#N/A</v>
      </c>
      <c r="FP10" s="1352" t="e">
        <v>#N/A</v>
      </c>
      <c r="FQ10" s="1352" t="e">
        <v>#N/A</v>
      </c>
      <c r="FR10" s="1352" t="e">
        <v>#N/A</v>
      </c>
      <c r="FS10" s="1352" t="e">
        <v>#N/A</v>
      </c>
      <c r="FT10" s="1352" t="e">
        <v>#N/A</v>
      </c>
      <c r="FU10" s="1352" t="e">
        <v>#N/A</v>
      </c>
      <c r="FV10" s="1352" t="e">
        <v>#N/A</v>
      </c>
      <c r="FW10" s="1352" t="e">
        <v>#N/A</v>
      </c>
      <c r="FX10" s="1352" t="e">
        <v>#N/A</v>
      </c>
      <c r="FY10" s="1352" t="e">
        <v>#N/A</v>
      </c>
      <c r="FZ10" s="1352" t="e">
        <v>#N/A</v>
      </c>
      <c r="GA10" s="1352" t="e">
        <v>#N/A</v>
      </c>
      <c r="GB10" s="1352" t="e">
        <v>#N/A</v>
      </c>
      <c r="GC10" s="1352" t="e">
        <v>#N/A</v>
      </c>
      <c r="GD10" s="1352" t="e">
        <v>#N/A</v>
      </c>
      <c r="GE10" s="1352" t="e">
        <v>#N/A</v>
      </c>
      <c r="GF10" s="1352" t="e">
        <v>#N/A</v>
      </c>
      <c r="GG10" s="1352" t="e">
        <v>#N/A</v>
      </c>
      <c r="GH10" s="1352" t="e">
        <v>#N/A</v>
      </c>
      <c r="GI10" s="1352" t="e">
        <v>#N/A</v>
      </c>
      <c r="GJ10" s="1352" t="e">
        <v>#N/A</v>
      </c>
      <c r="GK10" s="1352" t="e">
        <v>#N/A</v>
      </c>
      <c r="GL10" s="1352" t="e">
        <v>#N/A</v>
      </c>
      <c r="GM10" s="1352" t="e">
        <v>#N/A</v>
      </c>
      <c r="GN10" s="1352" t="e">
        <v>#N/A</v>
      </c>
      <c r="GO10" s="1352" t="e">
        <v>#N/A</v>
      </c>
      <c r="GP10" s="1352" t="e">
        <v>#N/A</v>
      </c>
      <c r="GQ10" s="1352" t="e">
        <v>#N/A</v>
      </c>
      <c r="GR10" s="1352" t="e">
        <v>#N/A</v>
      </c>
      <c r="GS10" s="1352" t="e">
        <v>#N/A</v>
      </c>
      <c r="GT10" s="1352" t="e">
        <v>#N/A</v>
      </c>
      <c r="GU10" s="1352" t="e">
        <v>#N/A</v>
      </c>
      <c r="GV10" s="1352" t="e">
        <v>#N/A</v>
      </c>
      <c r="GW10" s="1352" t="e">
        <v>#N/A</v>
      </c>
      <c r="GX10" s="1352" t="e">
        <v>#N/A</v>
      </c>
      <c r="GY10" s="1352" t="e">
        <v>#N/A</v>
      </c>
      <c r="GZ10" s="1352" t="e">
        <v>#N/A</v>
      </c>
      <c r="HA10" s="1352" t="e">
        <v>#N/A</v>
      </c>
      <c r="HB10" s="1352" t="e">
        <v>#N/A</v>
      </c>
      <c r="HC10" s="1352" t="e">
        <v>#N/A</v>
      </c>
      <c r="HD10" s="1352" t="e">
        <v>#N/A</v>
      </c>
      <c r="HE10" s="1352" t="e">
        <v>#N/A</v>
      </c>
      <c r="HF10" s="1352" t="e">
        <v>#N/A</v>
      </c>
      <c r="HG10" s="1352" t="e">
        <v>#N/A</v>
      </c>
      <c r="HH10" s="1352" t="e">
        <v>#N/A</v>
      </c>
      <c r="HI10" s="1352" t="e">
        <v>#N/A</v>
      </c>
      <c r="HJ10" s="1352" t="e">
        <v>#N/A</v>
      </c>
      <c r="HK10" s="1352" t="e">
        <v>#N/A</v>
      </c>
      <c r="HL10" s="1352" t="e">
        <v>#N/A</v>
      </c>
      <c r="HM10" s="1352" t="e">
        <v>#N/A</v>
      </c>
      <c r="HN10" s="1352" t="e">
        <v>#N/A</v>
      </c>
      <c r="HO10" s="1352" t="e">
        <v>#N/A</v>
      </c>
      <c r="HP10" s="1352" t="e">
        <v>#N/A</v>
      </c>
      <c r="HQ10" s="1352" t="e">
        <v>#N/A</v>
      </c>
      <c r="HR10" s="1352" t="e">
        <v>#N/A</v>
      </c>
      <c r="HS10" s="1352" t="e">
        <v>#N/A</v>
      </c>
      <c r="HT10" s="1352" t="e">
        <v>#N/A</v>
      </c>
      <c r="HU10" s="1352" t="e">
        <v>#N/A</v>
      </c>
      <c r="HV10" s="1352" t="e">
        <v>#N/A</v>
      </c>
      <c r="HW10" s="1352" t="e">
        <v>#N/A</v>
      </c>
      <c r="HX10" s="1352" t="e">
        <v>#N/A</v>
      </c>
      <c r="HY10" s="1352" t="e">
        <v>#N/A</v>
      </c>
      <c r="HZ10" s="1352" t="e">
        <v>#N/A</v>
      </c>
      <c r="IA10" s="1352" t="e">
        <v>#N/A</v>
      </c>
      <c r="IB10" s="1352" t="e">
        <v>#N/A</v>
      </c>
      <c r="IC10" s="1352" t="e">
        <v>#N/A</v>
      </c>
      <c r="ID10" s="1352" t="e">
        <v>#N/A</v>
      </c>
      <c r="IE10" s="1352" t="e">
        <v>#N/A</v>
      </c>
      <c r="IF10" s="1352" t="e">
        <v>#N/A</v>
      </c>
      <c r="IG10" s="1352" t="e">
        <v>#N/A</v>
      </c>
      <c r="IH10" s="1352" t="e">
        <v>#N/A</v>
      </c>
      <c r="II10" s="1352" t="e">
        <v>#N/A</v>
      </c>
      <c r="IJ10" s="1352" t="e">
        <v>#N/A</v>
      </c>
      <c r="IK10" s="1352" t="e">
        <v>#N/A</v>
      </c>
      <c r="IL10" s="1352" t="e">
        <v>#N/A</v>
      </c>
      <c r="IM10" s="1352" t="e">
        <v>#N/A</v>
      </c>
      <c r="IN10" s="1352" t="e">
        <v>#N/A</v>
      </c>
      <c r="IO10" s="1352" t="e">
        <v>#N/A</v>
      </c>
      <c r="IP10" s="1352" t="e">
        <v>#N/A</v>
      </c>
      <c r="IQ10" s="1352" t="e">
        <v>#N/A</v>
      </c>
      <c r="IR10" s="1352" t="e">
        <v>#N/A</v>
      </c>
      <c r="IS10" s="1352" t="e">
        <v>#N/A</v>
      </c>
      <c r="IT10" s="1352" t="e">
        <v>#N/A</v>
      </c>
      <c r="IU10" s="1352" t="e">
        <v>#N/A</v>
      </c>
      <c r="IV10" s="1352" t="e">
        <v>#N/A</v>
      </c>
      <c r="IW10" s="1352" t="e">
        <v>#N/A</v>
      </c>
      <c r="IX10" s="1352" t="e">
        <v>#N/A</v>
      </c>
      <c r="IY10" s="1352" t="e">
        <v>#N/A</v>
      </c>
      <c r="IZ10" s="1352" t="e">
        <v>#N/A</v>
      </c>
      <c r="JA10" s="1352" t="e">
        <v>#N/A</v>
      </c>
      <c r="JB10" s="1352" t="e">
        <v>#N/A</v>
      </c>
      <c r="JC10" s="1352" t="e">
        <v>#N/A</v>
      </c>
      <c r="JD10" s="1352" t="e">
        <v>#N/A</v>
      </c>
      <c r="JE10" s="1352" t="e">
        <v>#N/A</v>
      </c>
      <c r="JF10" s="1352" t="e">
        <v>#N/A</v>
      </c>
      <c r="JG10" s="1352" t="e">
        <v>#N/A</v>
      </c>
      <c r="JH10" s="1352" t="e">
        <v>#N/A</v>
      </c>
      <c r="JI10" s="1352" t="e">
        <v>#N/A</v>
      </c>
      <c r="JJ10" s="1352" t="e">
        <v>#N/A</v>
      </c>
      <c r="JK10" s="1352" t="e">
        <v>#N/A</v>
      </c>
      <c r="JL10" s="1352" t="e">
        <v>#N/A</v>
      </c>
      <c r="JM10" s="1352" t="e">
        <v>#N/A</v>
      </c>
      <c r="JN10" s="1352" t="e">
        <v>#N/A</v>
      </c>
      <c r="JO10" s="1352" t="e">
        <v>#N/A</v>
      </c>
      <c r="JP10" s="1352" t="e">
        <v>#N/A</v>
      </c>
      <c r="JQ10" s="1352" t="e">
        <v>#N/A</v>
      </c>
      <c r="JR10" s="1352" t="e">
        <v>#N/A</v>
      </c>
      <c r="JS10" s="1352" t="e">
        <v>#N/A</v>
      </c>
      <c r="JT10" s="1352" t="e">
        <v>#N/A</v>
      </c>
      <c r="JU10" s="1352" t="e">
        <v>#N/A</v>
      </c>
      <c r="JV10" s="1352" t="e">
        <v>#N/A</v>
      </c>
      <c r="JW10" s="1352" t="e">
        <v>#N/A</v>
      </c>
      <c r="JX10" s="1352" t="e">
        <v>#N/A</v>
      </c>
      <c r="JY10" s="1352" t="e">
        <v>#N/A</v>
      </c>
      <c r="JZ10" s="1352" t="e">
        <v>#N/A</v>
      </c>
      <c r="KA10" s="1352" t="e">
        <v>#N/A</v>
      </c>
      <c r="KB10" s="1352" t="e">
        <v>#N/A</v>
      </c>
      <c r="KC10" s="1352" t="e">
        <v>#N/A</v>
      </c>
      <c r="KD10" s="1352" t="e">
        <v>#N/A</v>
      </c>
      <c r="KE10" s="1352" t="e">
        <v>#N/A</v>
      </c>
      <c r="KF10" s="1352" t="e">
        <v>#N/A</v>
      </c>
      <c r="KG10" s="1352" t="e">
        <v>#N/A</v>
      </c>
      <c r="KH10" s="1352" t="e">
        <v>#N/A</v>
      </c>
      <c r="KI10" s="1352" t="e">
        <v>#N/A</v>
      </c>
      <c r="KJ10" s="1352" t="e">
        <v>#N/A</v>
      </c>
      <c r="KK10" s="1352" t="e">
        <v>#N/A</v>
      </c>
      <c r="KL10" s="1352" t="e">
        <v>#N/A</v>
      </c>
      <c r="KM10" s="1352" t="e">
        <v>#N/A</v>
      </c>
      <c r="KN10" s="1352" t="e">
        <v>#N/A</v>
      </c>
      <c r="KO10" s="1352" t="e">
        <v>#N/A</v>
      </c>
      <c r="KP10" s="1352" t="e">
        <v>#N/A</v>
      </c>
      <c r="KQ10" s="1352" t="e">
        <v>#N/A</v>
      </c>
      <c r="KR10" s="1352" t="e">
        <v>#N/A</v>
      </c>
      <c r="KS10" s="1352" t="e">
        <v>#N/A</v>
      </c>
      <c r="KT10" s="1352" t="e">
        <v>#N/A</v>
      </c>
      <c r="KU10" s="1352" t="e">
        <v>#N/A</v>
      </c>
      <c r="KV10" s="1352" t="e">
        <v>#N/A</v>
      </c>
      <c r="KW10" s="1352" t="e">
        <v>#N/A</v>
      </c>
      <c r="KX10" s="1352" t="e">
        <v>#N/A</v>
      </c>
      <c r="KY10" s="1352" t="e">
        <v>#N/A</v>
      </c>
      <c r="KZ10" s="1352" t="e">
        <v>#N/A</v>
      </c>
      <c r="LA10" s="1352" t="e">
        <v>#N/A</v>
      </c>
      <c r="LB10" s="1352" t="e">
        <v>#N/A</v>
      </c>
      <c r="LC10" s="1352" t="e">
        <v>#N/A</v>
      </c>
      <c r="LD10" s="1352" t="e">
        <v>#N/A</v>
      </c>
      <c r="LE10" s="1352" t="e">
        <v>#N/A</v>
      </c>
      <c r="LF10" s="1352" t="e">
        <v>#N/A</v>
      </c>
      <c r="LG10" s="1352" t="e">
        <v>#N/A</v>
      </c>
      <c r="LH10" s="1352" t="e">
        <v>#N/A</v>
      </c>
      <c r="LI10" s="1352" t="e">
        <v>#N/A</v>
      </c>
      <c r="LJ10" s="1352" t="e">
        <v>#N/A</v>
      </c>
      <c r="LK10" s="1352" t="e">
        <v>#N/A</v>
      </c>
      <c r="LL10" s="1352" t="e">
        <v>#N/A</v>
      </c>
      <c r="LM10" s="1352" t="e">
        <v>#N/A</v>
      </c>
      <c r="LN10" s="1352" t="e">
        <v>#N/A</v>
      </c>
      <c r="LO10" s="1352" t="e">
        <v>#N/A</v>
      </c>
      <c r="LP10" s="1352" t="e">
        <v>#N/A</v>
      </c>
      <c r="LQ10" s="1352" t="e">
        <v>#N/A</v>
      </c>
      <c r="LR10" s="1352" t="e">
        <v>#N/A</v>
      </c>
      <c r="LS10" s="1352" t="e">
        <v>#N/A</v>
      </c>
      <c r="LT10" s="1352" t="e">
        <v>#N/A</v>
      </c>
      <c r="LU10" s="1352" t="e">
        <v>#N/A</v>
      </c>
      <c r="LV10" s="1352" t="e">
        <v>#N/A</v>
      </c>
      <c r="LW10" s="1352" t="e">
        <v>#N/A</v>
      </c>
      <c r="LX10" s="1352" t="e">
        <v>#N/A</v>
      </c>
      <c r="LY10" s="1352" t="e">
        <v>#N/A</v>
      </c>
      <c r="LZ10" s="1352" t="e">
        <v>#N/A</v>
      </c>
      <c r="MA10" s="1352" t="e">
        <v>#N/A</v>
      </c>
      <c r="MB10" s="1352" t="e">
        <v>#N/A</v>
      </c>
      <c r="MC10" s="1352" t="e">
        <v>#N/A</v>
      </c>
      <c r="MD10" s="1352" t="e">
        <v>#N/A</v>
      </c>
      <c r="ME10" s="1352" t="e">
        <v>#N/A</v>
      </c>
      <c r="MF10" s="1352" t="e">
        <v>#N/A</v>
      </c>
      <c r="MG10" s="1352" t="e">
        <v>#N/A</v>
      </c>
      <c r="MH10" s="1352" t="e">
        <v>#N/A</v>
      </c>
      <c r="MI10" s="1352" t="e">
        <v>#N/A</v>
      </c>
      <c r="MJ10" s="1352" t="e">
        <v>#N/A</v>
      </c>
      <c r="MK10" s="1352" t="e">
        <v>#N/A</v>
      </c>
      <c r="ML10" s="1352" t="e">
        <v>#N/A</v>
      </c>
      <c r="MM10" s="1352" t="e">
        <v>#N/A</v>
      </c>
      <c r="MN10" s="1352" t="e">
        <v>#N/A</v>
      </c>
      <c r="MO10" s="1352" t="e">
        <v>#N/A</v>
      </c>
      <c r="MP10" s="1352" t="e">
        <v>#N/A</v>
      </c>
      <c r="MQ10" s="1352" t="e">
        <v>#N/A</v>
      </c>
      <c r="MR10" s="1352" t="e">
        <v>#N/A</v>
      </c>
      <c r="MS10" s="1352" t="e">
        <v>#N/A</v>
      </c>
      <c r="MT10" s="1352" t="e">
        <v>#N/A</v>
      </c>
      <c r="MU10" s="1352" t="e">
        <v>#N/A</v>
      </c>
      <c r="MV10" s="1352" t="e">
        <v>#N/A</v>
      </c>
      <c r="MW10" s="1352" t="e">
        <v>#N/A</v>
      </c>
      <c r="MX10" s="1352" t="e">
        <v>#N/A</v>
      </c>
      <c r="MY10" s="1352" t="e">
        <v>#N/A</v>
      </c>
      <c r="MZ10" s="1352" t="e">
        <v>#N/A</v>
      </c>
      <c r="NA10" s="1352" t="e">
        <v>#N/A</v>
      </c>
      <c r="NB10" s="1352" t="e">
        <v>#N/A</v>
      </c>
      <c r="NC10" s="1352" t="e">
        <f t="shared" ref="NC10:NH10" si="753">HLOOKUP(NC5,$B$16:$I$20,5)</f>
        <v>#N/A</v>
      </c>
      <c r="ND10" s="1352" t="e">
        <f t="shared" si="753"/>
        <v>#N/A</v>
      </c>
      <c r="NE10" s="1352" t="e">
        <f t="shared" si="753"/>
        <v>#N/A</v>
      </c>
      <c r="NF10" s="1352" t="e">
        <f t="shared" si="753"/>
        <v>#N/A</v>
      </c>
      <c r="NG10" s="1352" t="e">
        <f t="shared" si="753"/>
        <v>#N/A</v>
      </c>
      <c r="NH10" s="1352" t="e">
        <f t="shared" si="753"/>
        <v>#N/A</v>
      </c>
      <c r="NI10" s="1352" t="e">
        <f t="shared" ref="NI10:NO10" si="754">HLOOKUP(NI5,$B$16:$I$20,5)</f>
        <v>#N/A</v>
      </c>
      <c r="NJ10" s="1352" t="e">
        <f t="shared" si="754"/>
        <v>#N/A</v>
      </c>
      <c r="NK10" s="1352" t="e">
        <f t="shared" si="754"/>
        <v>#N/A</v>
      </c>
      <c r="NL10" s="1352" t="e">
        <f t="shared" si="754"/>
        <v>#N/A</v>
      </c>
      <c r="NM10" s="1352" t="e">
        <f t="shared" si="754"/>
        <v>#N/A</v>
      </c>
      <c r="NN10" s="1352" t="e">
        <f t="shared" si="754"/>
        <v>#N/A</v>
      </c>
      <c r="NO10" s="1352" t="e">
        <f t="shared" si="754"/>
        <v>#N/A</v>
      </c>
      <c r="NP10" s="1352" t="e">
        <f t="shared" ref="NP10:NV10" si="755">HLOOKUP(NP5,$B$16:$I$20,5)</f>
        <v>#N/A</v>
      </c>
      <c r="NQ10" s="1352" t="e">
        <f t="shared" si="755"/>
        <v>#N/A</v>
      </c>
      <c r="NR10" s="1352" t="e">
        <f t="shared" si="755"/>
        <v>#N/A</v>
      </c>
      <c r="NS10" s="1352" t="e">
        <f t="shared" si="755"/>
        <v>#N/A</v>
      </c>
      <c r="NT10" s="1352" t="e">
        <f t="shared" si="755"/>
        <v>#N/A</v>
      </c>
      <c r="NU10" s="1352" t="e">
        <f t="shared" si="755"/>
        <v>#N/A</v>
      </c>
      <c r="NV10" s="1352" t="e">
        <f t="shared" si="755"/>
        <v>#N/A</v>
      </c>
      <c r="NW10" s="1352" t="e">
        <f t="shared" ref="NW10:OC10" si="756">HLOOKUP(NW5,$B$16:$I$20,5)</f>
        <v>#N/A</v>
      </c>
      <c r="NX10" s="1352" t="e">
        <f t="shared" si="756"/>
        <v>#N/A</v>
      </c>
      <c r="NY10" s="1352" t="e">
        <f t="shared" si="756"/>
        <v>#N/A</v>
      </c>
      <c r="NZ10" s="1352" t="e">
        <f t="shared" si="756"/>
        <v>#N/A</v>
      </c>
      <c r="OA10" s="1352" t="e">
        <f t="shared" si="756"/>
        <v>#N/A</v>
      </c>
      <c r="OB10" s="1352" t="e">
        <f t="shared" si="756"/>
        <v>#N/A</v>
      </c>
      <c r="OC10" s="1352" t="e">
        <f t="shared" si="756"/>
        <v>#N/A</v>
      </c>
      <c r="OD10" s="1352" t="e">
        <f t="shared" ref="OD10:OI10" si="757">HLOOKUP(OD5,$B$16:$I$20,5)</f>
        <v>#N/A</v>
      </c>
      <c r="OE10" s="1352" t="e">
        <f t="shared" si="757"/>
        <v>#N/A</v>
      </c>
      <c r="OF10" s="1352" t="e">
        <f t="shared" si="757"/>
        <v>#N/A</v>
      </c>
      <c r="OG10" s="1352" t="e">
        <f t="shared" si="757"/>
        <v>#N/A</v>
      </c>
      <c r="OH10" s="1352" t="e">
        <f t="shared" si="757"/>
        <v>#N/A</v>
      </c>
      <c r="OI10" s="1352" t="e">
        <f t="shared" si="757"/>
        <v>#N/A</v>
      </c>
      <c r="OJ10" s="1352" t="e">
        <f>HLOOKUP(OJ5,$B$16:$I$20,5)</f>
        <v>#N/A</v>
      </c>
      <c r="OK10" s="1352" t="e">
        <f>HLOOKUP(OK5,$B$16:$I$20,5)</f>
        <v>#N/A</v>
      </c>
      <c r="OL10" s="1352" t="e">
        <f>HLOOKUP(OL5,$B$16:$I$20,5)</f>
        <v>#N/A</v>
      </c>
      <c r="OM10" s="1352" t="e">
        <f>HLOOKUP(OM5,$B$16:$I$20,5)</f>
        <v>#N/A</v>
      </c>
      <c r="ON10" s="1352" t="e">
        <f>HLOOKUP(ON5,$B$16:$I$20,5)</f>
        <v>#N/A</v>
      </c>
      <c r="OO10" s="1352" t="e">
        <f t="shared" ref="OO10:OV10" si="758">HLOOKUP(OO5,$B$16:$I$20,5)</f>
        <v>#N/A</v>
      </c>
      <c r="OP10" s="1352" t="e">
        <f t="shared" si="758"/>
        <v>#N/A</v>
      </c>
      <c r="OQ10" s="1352" t="e">
        <f t="shared" si="758"/>
        <v>#N/A</v>
      </c>
      <c r="OR10" s="1352" t="e">
        <f t="shared" si="758"/>
        <v>#N/A</v>
      </c>
      <c r="OS10" s="1352" t="e">
        <f t="shared" si="758"/>
        <v>#N/A</v>
      </c>
      <c r="OT10" s="1352" t="e">
        <f t="shared" si="758"/>
        <v>#N/A</v>
      </c>
      <c r="OU10" s="1352" t="e">
        <f t="shared" si="758"/>
        <v>#N/A</v>
      </c>
      <c r="OV10" s="1352" t="e">
        <f t="shared" si="758"/>
        <v>#N/A</v>
      </c>
      <c r="OW10" s="1352" t="e">
        <f t="shared" ref="OW10:PE10" si="759">HLOOKUP(OW5,$B$16:$I$20,5)</f>
        <v>#N/A</v>
      </c>
      <c r="OX10" s="1352" t="e">
        <f t="shared" si="759"/>
        <v>#N/A</v>
      </c>
      <c r="OY10" s="1352" t="e">
        <f t="shared" si="759"/>
        <v>#N/A</v>
      </c>
      <c r="OZ10" s="1352" t="e">
        <f t="shared" si="759"/>
        <v>#N/A</v>
      </c>
      <c r="PA10" s="1352" t="e">
        <f t="shared" si="759"/>
        <v>#N/A</v>
      </c>
      <c r="PB10" s="1352" t="e">
        <f t="shared" si="759"/>
        <v>#N/A</v>
      </c>
      <c r="PC10" s="1352" t="e">
        <f t="shared" si="759"/>
        <v>#N/A</v>
      </c>
      <c r="PD10" s="1352" t="e">
        <f t="shared" si="759"/>
        <v>#N/A</v>
      </c>
      <c r="PE10" s="1352" t="e">
        <f t="shared" si="759"/>
        <v>#N/A</v>
      </c>
      <c r="PF10" s="1352" t="e">
        <f t="shared" ref="PF10:PK10" si="760">HLOOKUP(PF5,$B$16:$I$20,5)</f>
        <v>#N/A</v>
      </c>
      <c r="PG10" s="1352" t="e">
        <f t="shared" si="760"/>
        <v>#N/A</v>
      </c>
      <c r="PH10" s="1352" t="e">
        <f t="shared" si="760"/>
        <v>#N/A</v>
      </c>
      <c r="PI10" s="1352" t="e">
        <f t="shared" si="760"/>
        <v>#N/A</v>
      </c>
      <c r="PJ10" s="1352" t="e">
        <f t="shared" si="760"/>
        <v>#N/A</v>
      </c>
      <c r="PK10" s="1352" t="e">
        <f t="shared" si="760"/>
        <v>#N/A</v>
      </c>
      <c r="PL10" s="1352" t="e">
        <f t="shared" ref="PL10:PS10" si="761">HLOOKUP(PL5,$B$16:$I$20,5)</f>
        <v>#N/A</v>
      </c>
      <c r="PM10" s="1352" t="e">
        <f t="shared" si="761"/>
        <v>#N/A</v>
      </c>
      <c r="PN10" s="1352" t="e">
        <f t="shared" si="761"/>
        <v>#N/A</v>
      </c>
      <c r="PO10" s="1352" t="e">
        <f t="shared" si="761"/>
        <v>#N/A</v>
      </c>
      <c r="PP10" s="1352" t="e">
        <f t="shared" si="761"/>
        <v>#N/A</v>
      </c>
      <c r="PQ10" s="1352" t="e">
        <f t="shared" si="761"/>
        <v>#N/A</v>
      </c>
      <c r="PR10" s="1352" t="e">
        <f t="shared" si="761"/>
        <v>#N/A</v>
      </c>
      <c r="PS10" s="1352" t="e">
        <f t="shared" si="761"/>
        <v>#N/A</v>
      </c>
      <c r="PT10" s="1352" t="e">
        <f t="shared" ref="PT10:PZ10" si="762">HLOOKUP(PT5,$B$16:$I$20,5)</f>
        <v>#N/A</v>
      </c>
      <c r="PU10" s="1352" t="e">
        <f t="shared" si="762"/>
        <v>#N/A</v>
      </c>
      <c r="PV10" s="1352" t="e">
        <f t="shared" si="762"/>
        <v>#N/A</v>
      </c>
      <c r="PW10" s="1352" t="e">
        <f t="shared" si="762"/>
        <v>#N/A</v>
      </c>
      <c r="PX10" s="1352" t="e">
        <f t="shared" si="762"/>
        <v>#N/A</v>
      </c>
      <c r="PY10" s="1352" t="e">
        <f t="shared" si="762"/>
        <v>#N/A</v>
      </c>
      <c r="PZ10" s="1352" t="e">
        <f t="shared" si="762"/>
        <v>#N/A</v>
      </c>
      <c r="QA10" s="1352" t="e">
        <f>HLOOKUP(QA5,$B$16:$I$20,5)</f>
        <v>#N/A</v>
      </c>
      <c r="QB10" s="1352" t="e">
        <f t="shared" ref="QB10:QN10" si="763">HLOOKUP(QB5,$B$16:$I$20,5)</f>
        <v>#N/A</v>
      </c>
      <c r="QC10" s="1352" t="e">
        <f t="shared" si="763"/>
        <v>#N/A</v>
      </c>
      <c r="QD10" s="1352" t="e">
        <f t="shared" si="763"/>
        <v>#N/A</v>
      </c>
      <c r="QE10" s="1352" t="e">
        <f t="shared" si="763"/>
        <v>#N/A</v>
      </c>
      <c r="QF10" s="1352" t="e">
        <f t="shared" si="763"/>
        <v>#N/A</v>
      </c>
      <c r="QG10" s="1352" t="e">
        <f t="shared" si="763"/>
        <v>#N/A</v>
      </c>
      <c r="QH10" s="1352" t="e">
        <f t="shared" si="763"/>
        <v>#N/A</v>
      </c>
      <c r="QI10" s="1352" t="e">
        <f t="shared" si="763"/>
        <v>#N/A</v>
      </c>
      <c r="QJ10" s="1352" t="e">
        <f t="shared" si="763"/>
        <v>#N/A</v>
      </c>
      <c r="QK10" s="1352" t="e">
        <f t="shared" si="763"/>
        <v>#N/A</v>
      </c>
      <c r="QL10" s="1352" t="e">
        <f t="shared" si="763"/>
        <v>#N/A</v>
      </c>
      <c r="QM10" s="1352" t="e">
        <f t="shared" si="763"/>
        <v>#N/A</v>
      </c>
      <c r="QN10" s="1352" t="e">
        <f t="shared" si="763"/>
        <v>#N/A</v>
      </c>
      <c r="QO10" s="1352" t="e">
        <f t="shared" ref="QO10:QU10" si="764">HLOOKUP(QO5,$B$16:$I$20,5)</f>
        <v>#N/A</v>
      </c>
      <c r="QP10" s="1352" t="e">
        <f t="shared" si="764"/>
        <v>#N/A</v>
      </c>
      <c r="QQ10" s="1352" t="e">
        <f t="shared" si="764"/>
        <v>#N/A</v>
      </c>
      <c r="QR10" s="1352" t="e">
        <f t="shared" si="764"/>
        <v>#N/A</v>
      </c>
      <c r="QS10" s="1352" t="e">
        <f t="shared" si="764"/>
        <v>#N/A</v>
      </c>
      <c r="QT10" s="1352" t="e">
        <f t="shared" si="764"/>
        <v>#N/A</v>
      </c>
      <c r="QU10" s="1352" t="e">
        <f t="shared" si="764"/>
        <v>#N/A</v>
      </c>
      <c r="QV10" s="1352" t="e">
        <f t="shared" ref="QV10:RC10" si="765">HLOOKUP(QV5,$B$16:$I$20,5)</f>
        <v>#N/A</v>
      </c>
      <c r="QW10" s="1352" t="e">
        <f t="shared" si="765"/>
        <v>#N/A</v>
      </c>
      <c r="QX10" s="1352" t="e">
        <f t="shared" si="765"/>
        <v>#N/A</v>
      </c>
      <c r="QY10" s="1352" t="e">
        <f t="shared" si="765"/>
        <v>#N/A</v>
      </c>
      <c r="QZ10" s="1352" t="e">
        <f t="shared" si="765"/>
        <v>#N/A</v>
      </c>
      <c r="RA10" s="1352" t="e">
        <f t="shared" si="765"/>
        <v>#N/A</v>
      </c>
      <c r="RB10" s="1352" t="e">
        <f t="shared" si="765"/>
        <v>#N/A</v>
      </c>
      <c r="RC10" s="1352" t="e">
        <f t="shared" si="765"/>
        <v>#N/A</v>
      </c>
      <c r="RD10" s="1352" t="e">
        <f t="shared" ref="RD10:RJ10" si="766">HLOOKUP(RD5,$B$16:$I$20,5)</f>
        <v>#N/A</v>
      </c>
      <c r="RE10" s="1352" t="e">
        <f t="shared" si="766"/>
        <v>#N/A</v>
      </c>
      <c r="RF10" s="1352" t="e">
        <f t="shared" si="766"/>
        <v>#N/A</v>
      </c>
      <c r="RG10" s="1352" t="e">
        <f t="shared" si="766"/>
        <v>#N/A</v>
      </c>
      <c r="RH10" s="1352" t="e">
        <f t="shared" si="766"/>
        <v>#N/A</v>
      </c>
      <c r="RI10" s="1352" t="e">
        <f t="shared" si="766"/>
        <v>#N/A</v>
      </c>
      <c r="RJ10" s="1352" t="e">
        <f t="shared" si="766"/>
        <v>#N/A</v>
      </c>
      <c r="RK10" s="1352" t="e">
        <f t="shared" ref="RK10:RQ10" si="767">HLOOKUP(RK5,$B$16:$I$20,5)</f>
        <v>#N/A</v>
      </c>
      <c r="RL10" s="1352" t="e">
        <f t="shared" si="767"/>
        <v>#N/A</v>
      </c>
      <c r="RM10" s="1352" t="e">
        <f t="shared" si="767"/>
        <v>#N/A</v>
      </c>
      <c r="RN10" s="1352" t="e">
        <f t="shared" si="767"/>
        <v>#N/A</v>
      </c>
      <c r="RO10" s="1352" t="e">
        <f t="shared" si="767"/>
        <v>#N/A</v>
      </c>
      <c r="RP10" s="1352" t="e">
        <f t="shared" si="767"/>
        <v>#N/A</v>
      </c>
      <c r="RQ10" s="1352" t="e">
        <f t="shared" si="767"/>
        <v>#N/A</v>
      </c>
      <c r="RR10" s="1352" t="e">
        <f t="shared" ref="RR10:RX10" si="768">HLOOKUP(RR5,$B$16:$I$20,5)</f>
        <v>#N/A</v>
      </c>
      <c r="RS10" s="1352" t="e">
        <f t="shared" si="768"/>
        <v>#N/A</v>
      </c>
      <c r="RT10" s="1352" t="e">
        <f t="shared" si="768"/>
        <v>#N/A</v>
      </c>
      <c r="RU10" s="1352" t="e">
        <f t="shared" si="768"/>
        <v>#N/A</v>
      </c>
      <c r="RV10" s="1352" t="e">
        <f t="shared" si="768"/>
        <v>#N/A</v>
      </c>
      <c r="RW10" s="1352" t="e">
        <f t="shared" si="768"/>
        <v>#N/A</v>
      </c>
      <c r="RX10" s="1352" t="e">
        <f t="shared" si="768"/>
        <v>#N/A</v>
      </c>
      <c r="RY10" s="1352" t="e">
        <f t="shared" ref="RY10:SD10" si="769">HLOOKUP(RY5,$B$16:$I$20,5)</f>
        <v>#N/A</v>
      </c>
      <c r="RZ10" s="1352" t="e">
        <f t="shared" si="769"/>
        <v>#N/A</v>
      </c>
      <c r="SA10" s="1352" t="e">
        <f t="shared" si="769"/>
        <v>#N/A</v>
      </c>
      <c r="SB10" s="1352" t="e">
        <f t="shared" si="769"/>
        <v>#N/A</v>
      </c>
      <c r="SC10" s="1352" t="e">
        <f t="shared" si="769"/>
        <v>#N/A</v>
      </c>
      <c r="SD10" s="1352" t="e">
        <f t="shared" si="769"/>
        <v>#N/A</v>
      </c>
      <c r="SE10" s="1352" t="e">
        <f t="shared" ref="SE10:SL10" si="770">HLOOKUP(SE5,$B$16:$I$20,5)</f>
        <v>#N/A</v>
      </c>
      <c r="SF10" s="1352" t="e">
        <f t="shared" si="770"/>
        <v>#N/A</v>
      </c>
      <c r="SG10" s="1352" t="e">
        <f t="shared" si="770"/>
        <v>#N/A</v>
      </c>
      <c r="SH10" s="1352" t="e">
        <f t="shared" si="770"/>
        <v>#N/A</v>
      </c>
      <c r="SI10" s="1352" t="e">
        <f t="shared" si="770"/>
        <v>#N/A</v>
      </c>
      <c r="SJ10" s="1352" t="e">
        <f t="shared" si="770"/>
        <v>#N/A</v>
      </c>
      <c r="SK10" s="1352" t="e">
        <f t="shared" si="770"/>
        <v>#N/A</v>
      </c>
      <c r="SL10" s="1352" t="e">
        <f t="shared" si="770"/>
        <v>#N/A</v>
      </c>
      <c r="SM10" s="1352" t="e">
        <f t="shared" ref="SM10:SR10" si="771">HLOOKUP(SM5,$B$16:$I$20,5)</f>
        <v>#N/A</v>
      </c>
      <c r="SN10" s="1352" t="e">
        <f t="shared" si="771"/>
        <v>#N/A</v>
      </c>
      <c r="SO10" s="1352" t="e">
        <f t="shared" si="771"/>
        <v>#N/A</v>
      </c>
      <c r="SP10" s="1352" t="e">
        <f t="shared" si="771"/>
        <v>#N/A</v>
      </c>
      <c r="SQ10" s="1352" t="e">
        <f t="shared" si="771"/>
        <v>#N/A</v>
      </c>
      <c r="SR10" s="1352" t="e">
        <f t="shared" si="771"/>
        <v>#N/A</v>
      </c>
      <c r="SS10" s="1352" t="e">
        <f t="shared" ref="SS10:SZ10" si="772">HLOOKUP(SS5,$B$16:$I$20,5)</f>
        <v>#N/A</v>
      </c>
      <c r="ST10" s="1352" t="e">
        <f t="shared" si="772"/>
        <v>#N/A</v>
      </c>
      <c r="SU10" s="1352" t="e">
        <f t="shared" si="772"/>
        <v>#N/A</v>
      </c>
      <c r="SV10" s="1352" t="e">
        <f t="shared" si="772"/>
        <v>#N/A</v>
      </c>
      <c r="SW10" s="1352" t="e">
        <f t="shared" si="772"/>
        <v>#N/A</v>
      </c>
      <c r="SX10" s="1352" t="e">
        <f t="shared" si="772"/>
        <v>#N/A</v>
      </c>
      <c r="SY10" s="1352" t="e">
        <f t="shared" si="772"/>
        <v>#N/A</v>
      </c>
      <c r="SZ10" s="1352" t="e">
        <f t="shared" si="772"/>
        <v>#N/A</v>
      </c>
      <c r="TA10" s="1352" t="e">
        <f t="shared" ref="TA10:TG10" si="773">HLOOKUP(TA5,$B$16:$I$20,5)</f>
        <v>#N/A</v>
      </c>
      <c r="TB10" s="1352" t="e">
        <f t="shared" si="773"/>
        <v>#N/A</v>
      </c>
      <c r="TC10" s="1352" t="e">
        <f t="shared" si="773"/>
        <v>#N/A</v>
      </c>
      <c r="TD10" s="1352" t="e">
        <f t="shared" si="773"/>
        <v>#N/A</v>
      </c>
      <c r="TE10" s="1352" t="e">
        <f t="shared" si="773"/>
        <v>#N/A</v>
      </c>
      <c r="TF10" s="1352" t="e">
        <f t="shared" si="773"/>
        <v>#N/A</v>
      </c>
      <c r="TG10" s="1352" t="e">
        <f t="shared" si="773"/>
        <v>#N/A</v>
      </c>
      <c r="TH10" s="1352" t="e">
        <f t="shared" ref="TH10:TN10" si="774">HLOOKUP(TH5,$B$16:$I$20,5)</f>
        <v>#N/A</v>
      </c>
      <c r="TI10" s="1352" t="e">
        <f t="shared" si="774"/>
        <v>#N/A</v>
      </c>
      <c r="TJ10" s="1352" t="e">
        <f t="shared" si="774"/>
        <v>#N/A</v>
      </c>
      <c r="TK10" s="1352" t="e">
        <f t="shared" si="774"/>
        <v>#N/A</v>
      </c>
      <c r="TL10" s="1352" t="e">
        <f t="shared" si="774"/>
        <v>#N/A</v>
      </c>
      <c r="TM10" s="1352" t="e">
        <f t="shared" si="774"/>
        <v>#N/A</v>
      </c>
      <c r="TN10" s="1352" t="e">
        <f t="shared" si="774"/>
        <v>#N/A</v>
      </c>
      <c r="TO10" s="1352" t="e">
        <f t="shared" ref="TO10:TT10" si="775">HLOOKUP(TO5,$B$16:$I$20,5)</f>
        <v>#N/A</v>
      </c>
      <c r="TP10" s="1352" t="e">
        <f t="shared" si="775"/>
        <v>#N/A</v>
      </c>
      <c r="TQ10" s="1352" t="e">
        <f t="shared" si="775"/>
        <v>#N/A</v>
      </c>
      <c r="TR10" s="1352" t="e">
        <f t="shared" si="775"/>
        <v>#N/A</v>
      </c>
      <c r="TS10" s="1352" t="e">
        <f t="shared" si="775"/>
        <v>#N/A</v>
      </c>
      <c r="TT10" s="1352" t="e">
        <f t="shared" si="775"/>
        <v>#N/A</v>
      </c>
      <c r="TU10" s="1352" t="e">
        <f t="shared" ref="TU10:UB10" si="776">HLOOKUP(TU5,$B$16:$I$20,5)</f>
        <v>#N/A</v>
      </c>
      <c r="TV10" s="1352" t="e">
        <f t="shared" si="776"/>
        <v>#N/A</v>
      </c>
      <c r="TW10" s="1352" t="e">
        <f t="shared" si="776"/>
        <v>#N/A</v>
      </c>
      <c r="TX10" s="1352" t="e">
        <f t="shared" si="776"/>
        <v>#N/A</v>
      </c>
      <c r="TY10" s="1352" t="e">
        <f t="shared" si="776"/>
        <v>#N/A</v>
      </c>
      <c r="TZ10" s="1352" t="e">
        <f t="shared" si="776"/>
        <v>#N/A</v>
      </c>
      <c r="UA10" s="1352" t="e">
        <f t="shared" si="776"/>
        <v>#N/A</v>
      </c>
      <c r="UB10" s="1352" t="e">
        <f t="shared" si="776"/>
        <v>#N/A</v>
      </c>
      <c r="UC10" s="1352" t="e">
        <f t="shared" ref="UC10:UI10" si="777">HLOOKUP(UC5,$B$16:$I$20,5)</f>
        <v>#N/A</v>
      </c>
      <c r="UD10" s="1352" t="e">
        <f t="shared" si="777"/>
        <v>#N/A</v>
      </c>
      <c r="UE10" s="1352" t="e">
        <f t="shared" si="777"/>
        <v>#N/A</v>
      </c>
      <c r="UF10" s="1352" t="e">
        <f t="shared" si="777"/>
        <v>#N/A</v>
      </c>
      <c r="UG10" s="1352" t="e">
        <f t="shared" si="777"/>
        <v>#N/A</v>
      </c>
      <c r="UH10" s="1352" t="e">
        <f t="shared" si="777"/>
        <v>#N/A</v>
      </c>
      <c r="UI10" s="1352" t="e">
        <f t="shared" si="777"/>
        <v>#N/A</v>
      </c>
      <c r="UJ10" s="1352" t="e">
        <f t="shared" ref="UJ10:UO10" si="778">HLOOKUP(UJ5,$B$16:$I$20,5)</f>
        <v>#N/A</v>
      </c>
      <c r="UK10" s="1352" t="e">
        <f t="shared" si="778"/>
        <v>#N/A</v>
      </c>
      <c r="UL10" s="1352" t="e">
        <f t="shared" si="778"/>
        <v>#N/A</v>
      </c>
      <c r="UM10" s="1352" t="e">
        <f t="shared" si="778"/>
        <v>#N/A</v>
      </c>
      <c r="UN10" s="1352" t="e">
        <f t="shared" si="778"/>
        <v>#N/A</v>
      </c>
      <c r="UO10" s="1352" t="e">
        <f t="shared" si="778"/>
        <v>#N/A</v>
      </c>
      <c r="UP10" s="1352" t="e">
        <f t="shared" ref="UP10:UW10" si="779">HLOOKUP(UP5,$B$16:$I$20,5)</f>
        <v>#N/A</v>
      </c>
      <c r="UQ10" s="1352" t="e">
        <f t="shared" si="779"/>
        <v>#N/A</v>
      </c>
      <c r="UR10" s="1352" t="e">
        <f t="shared" si="779"/>
        <v>#N/A</v>
      </c>
      <c r="US10" s="1352" t="e">
        <f t="shared" si="779"/>
        <v>#N/A</v>
      </c>
      <c r="UT10" s="1352" t="e">
        <f t="shared" si="779"/>
        <v>#N/A</v>
      </c>
      <c r="UU10" s="1352" t="e">
        <f t="shared" si="779"/>
        <v>#N/A</v>
      </c>
      <c r="UV10" s="1352" t="e">
        <f t="shared" si="779"/>
        <v>#N/A</v>
      </c>
      <c r="UW10" s="1352" t="e">
        <f t="shared" si="779"/>
        <v>#N/A</v>
      </c>
      <c r="UX10" s="1352" t="e">
        <f t="shared" ref="UX10:VD10" si="780">HLOOKUP(UX5,$B$16:$I$20,5)</f>
        <v>#N/A</v>
      </c>
      <c r="UY10" s="1352" t="e">
        <f t="shared" si="780"/>
        <v>#N/A</v>
      </c>
      <c r="UZ10" s="1352" t="e">
        <f t="shared" si="780"/>
        <v>#N/A</v>
      </c>
      <c r="VA10" s="1352" t="e">
        <f t="shared" si="780"/>
        <v>#N/A</v>
      </c>
      <c r="VB10" s="1352" t="e">
        <f t="shared" si="780"/>
        <v>#N/A</v>
      </c>
      <c r="VC10" s="1352" t="e">
        <f t="shared" si="780"/>
        <v>#N/A</v>
      </c>
      <c r="VD10" s="1352" t="e">
        <f t="shared" si="780"/>
        <v>#N/A</v>
      </c>
      <c r="VE10" s="1352" t="e">
        <f t="shared" ref="VE10:VK10" si="781">HLOOKUP(VE5,$B$16:$I$20,5)</f>
        <v>#N/A</v>
      </c>
      <c r="VF10" s="1352" t="e">
        <f t="shared" si="781"/>
        <v>#N/A</v>
      </c>
      <c r="VG10" s="1352" t="e">
        <f t="shared" si="781"/>
        <v>#N/A</v>
      </c>
      <c r="VH10" s="1352" t="e">
        <f t="shared" si="781"/>
        <v>#N/A</v>
      </c>
      <c r="VI10" s="1352" t="e">
        <f t="shared" si="781"/>
        <v>#N/A</v>
      </c>
      <c r="VJ10" s="1352" t="e">
        <f t="shared" si="781"/>
        <v>#N/A</v>
      </c>
      <c r="VK10" s="1352" t="e">
        <f t="shared" si="781"/>
        <v>#N/A</v>
      </c>
      <c r="VL10" s="1352" t="e">
        <f t="shared" ref="VL10:VR10" si="782">HLOOKUP(VL5,$B$16:$I$20,5)</f>
        <v>#N/A</v>
      </c>
      <c r="VM10" s="1352" t="e">
        <f t="shared" si="782"/>
        <v>#N/A</v>
      </c>
      <c r="VN10" s="1352" t="e">
        <f t="shared" si="782"/>
        <v>#N/A</v>
      </c>
      <c r="VO10" s="1352" t="e">
        <f t="shared" si="782"/>
        <v>#N/A</v>
      </c>
      <c r="VP10" s="1352" t="e">
        <f t="shared" si="782"/>
        <v>#N/A</v>
      </c>
      <c r="VQ10" s="1352" t="e">
        <f t="shared" si="782"/>
        <v>#N/A</v>
      </c>
      <c r="VR10" s="1352" t="e">
        <f t="shared" si="782"/>
        <v>#N/A</v>
      </c>
      <c r="VS10" s="1352" t="e">
        <f t="shared" ref="VS10:VY10" si="783">HLOOKUP(VS5,$B$16:$I$20,5)</f>
        <v>#N/A</v>
      </c>
      <c r="VT10" s="1352" t="e">
        <f t="shared" si="783"/>
        <v>#N/A</v>
      </c>
      <c r="VU10" s="1352" t="e">
        <f t="shared" si="783"/>
        <v>#N/A</v>
      </c>
      <c r="VV10" s="1352" t="e">
        <f t="shared" si="783"/>
        <v>#N/A</v>
      </c>
      <c r="VW10" s="1352" t="e">
        <f t="shared" si="783"/>
        <v>#N/A</v>
      </c>
      <c r="VX10" s="1352" t="e">
        <f t="shared" si="783"/>
        <v>#N/A</v>
      </c>
      <c r="VY10" s="1352" t="e">
        <f t="shared" si="783"/>
        <v>#N/A</v>
      </c>
      <c r="VZ10" s="1352" t="e">
        <f t="shared" ref="VZ10:WE10" si="784">HLOOKUP(VZ5,$B$16:$I$20,5)</f>
        <v>#N/A</v>
      </c>
      <c r="WA10" s="1352" t="e">
        <f t="shared" si="784"/>
        <v>#N/A</v>
      </c>
      <c r="WB10" s="1352" t="e">
        <f t="shared" si="784"/>
        <v>#N/A</v>
      </c>
      <c r="WC10" s="1352" t="e">
        <f t="shared" si="784"/>
        <v>#N/A</v>
      </c>
      <c r="WD10" s="1352" t="e">
        <f t="shared" si="784"/>
        <v>#N/A</v>
      </c>
      <c r="WE10" s="1352" t="e">
        <f t="shared" si="784"/>
        <v>#N/A</v>
      </c>
      <c r="WF10" s="1352" t="e">
        <f t="shared" ref="WF10:WM10" si="785">HLOOKUP(WF5,$B$16:$I$20,5)</f>
        <v>#N/A</v>
      </c>
      <c r="WG10" s="1352" t="e">
        <f t="shared" si="785"/>
        <v>#N/A</v>
      </c>
      <c r="WH10" s="1352" t="e">
        <f t="shared" si="785"/>
        <v>#N/A</v>
      </c>
      <c r="WI10" s="1352" t="e">
        <f t="shared" si="785"/>
        <v>#N/A</v>
      </c>
      <c r="WJ10" s="1352" t="e">
        <f t="shared" si="785"/>
        <v>#N/A</v>
      </c>
      <c r="WK10" s="1352" t="e">
        <f t="shared" si="785"/>
        <v>#N/A</v>
      </c>
      <c r="WL10" s="1352" t="e">
        <f t="shared" si="785"/>
        <v>#N/A</v>
      </c>
      <c r="WM10" s="1352" t="e">
        <f t="shared" si="785"/>
        <v>#N/A</v>
      </c>
      <c r="WN10" s="1352" t="e">
        <f t="shared" ref="WN10:WT10" si="786">HLOOKUP(WN5,$B$16:$I$20,5)</f>
        <v>#N/A</v>
      </c>
      <c r="WO10" s="1352" t="e">
        <f t="shared" si="786"/>
        <v>#N/A</v>
      </c>
      <c r="WP10" s="1352" t="e">
        <f t="shared" si="786"/>
        <v>#N/A</v>
      </c>
      <c r="WQ10" s="1352" t="e">
        <f t="shared" si="786"/>
        <v>#N/A</v>
      </c>
      <c r="WR10" s="1352" t="e">
        <f t="shared" si="786"/>
        <v>#N/A</v>
      </c>
      <c r="WS10" s="1352" t="e">
        <f t="shared" si="786"/>
        <v>#N/A</v>
      </c>
      <c r="WT10" s="1352" t="e">
        <f t="shared" si="786"/>
        <v>#N/A</v>
      </c>
      <c r="WU10" s="1352" t="e">
        <f t="shared" ref="WU10:XA10" si="787">HLOOKUP(WU5,$B$16:$I$20,5)</f>
        <v>#N/A</v>
      </c>
      <c r="WV10" s="1352" t="e">
        <f t="shared" si="787"/>
        <v>#N/A</v>
      </c>
      <c r="WW10" s="1352" t="e">
        <f t="shared" si="787"/>
        <v>#N/A</v>
      </c>
      <c r="WX10" s="1352" t="e">
        <f t="shared" si="787"/>
        <v>#N/A</v>
      </c>
      <c r="WY10" s="1352" t="e">
        <f t="shared" si="787"/>
        <v>#N/A</v>
      </c>
      <c r="WZ10" s="1352" t="e">
        <f t="shared" si="787"/>
        <v>#N/A</v>
      </c>
      <c r="XA10" s="1352" t="e">
        <f t="shared" si="787"/>
        <v>#N/A</v>
      </c>
      <c r="XB10" s="1352" t="e">
        <f t="shared" ref="XB10:XH10" si="788">HLOOKUP(XB5,$B$16:$I$20,5)</f>
        <v>#N/A</v>
      </c>
      <c r="XC10" s="1352" t="e">
        <f t="shared" si="788"/>
        <v>#N/A</v>
      </c>
      <c r="XD10" s="1352" t="e">
        <f t="shared" si="788"/>
        <v>#N/A</v>
      </c>
      <c r="XE10" s="1352" t="e">
        <f t="shared" si="788"/>
        <v>#N/A</v>
      </c>
      <c r="XF10" s="1352" t="e">
        <f t="shared" si="788"/>
        <v>#N/A</v>
      </c>
      <c r="XG10" s="1352" t="e">
        <f t="shared" si="788"/>
        <v>#N/A</v>
      </c>
      <c r="XH10" s="1352" t="e">
        <f t="shared" si="788"/>
        <v>#N/A</v>
      </c>
      <c r="XI10" s="1352" t="e">
        <f t="shared" ref="XI10:XO10" si="789">HLOOKUP(XI5,$B$16:$I$20,5)</f>
        <v>#N/A</v>
      </c>
      <c r="XJ10" s="1352" t="e">
        <f t="shared" si="789"/>
        <v>#N/A</v>
      </c>
      <c r="XK10" s="1352" t="e">
        <f t="shared" si="789"/>
        <v>#N/A</v>
      </c>
      <c r="XL10" s="1352" t="e">
        <f t="shared" si="789"/>
        <v>#N/A</v>
      </c>
      <c r="XM10" s="1352" t="e">
        <f t="shared" si="789"/>
        <v>#N/A</v>
      </c>
      <c r="XN10" s="1352" t="e">
        <f t="shared" si="789"/>
        <v>#N/A</v>
      </c>
      <c r="XO10" s="1352" t="e">
        <f t="shared" si="789"/>
        <v>#N/A</v>
      </c>
      <c r="XP10" s="1352" t="e">
        <f t="shared" ref="XP10:XV10" si="790">HLOOKUP(XP5,$B$16:$I$20,5)</f>
        <v>#N/A</v>
      </c>
      <c r="XQ10" s="1352" t="e">
        <f t="shared" si="790"/>
        <v>#N/A</v>
      </c>
      <c r="XR10" s="1352" t="e">
        <f t="shared" si="790"/>
        <v>#N/A</v>
      </c>
      <c r="XS10" s="1352" t="e">
        <f t="shared" si="790"/>
        <v>#N/A</v>
      </c>
      <c r="XT10" s="1352" t="e">
        <f t="shared" si="790"/>
        <v>#N/A</v>
      </c>
      <c r="XU10" s="1352" t="e">
        <f t="shared" si="790"/>
        <v>#N/A</v>
      </c>
      <c r="XV10" s="1352" t="e">
        <f t="shared" si="790"/>
        <v>#N/A</v>
      </c>
      <c r="XW10" s="1352" t="e">
        <f t="shared" ref="XW10:YC10" si="791">HLOOKUP(XW5,$B$16:$I$20,5)</f>
        <v>#N/A</v>
      </c>
      <c r="XX10" s="1352" t="e">
        <f t="shared" si="791"/>
        <v>#N/A</v>
      </c>
      <c r="XY10" s="1352" t="e">
        <f t="shared" si="791"/>
        <v>#N/A</v>
      </c>
      <c r="XZ10" s="1352" t="e">
        <f t="shared" si="791"/>
        <v>#N/A</v>
      </c>
      <c r="YA10" s="1352" t="e">
        <f t="shared" si="791"/>
        <v>#N/A</v>
      </c>
      <c r="YB10" s="1352" t="e">
        <f t="shared" si="791"/>
        <v>#N/A</v>
      </c>
      <c r="YC10" s="1352" t="e">
        <f t="shared" si="791"/>
        <v>#N/A</v>
      </c>
      <c r="YD10" s="1352" t="e">
        <f t="shared" ref="YD10:YJ10" si="792">HLOOKUP(YD5,$B$16:$I$20,5)</f>
        <v>#N/A</v>
      </c>
      <c r="YE10" s="1352" t="e">
        <f t="shared" si="792"/>
        <v>#N/A</v>
      </c>
      <c r="YF10" s="1352" t="e">
        <f t="shared" si="792"/>
        <v>#N/A</v>
      </c>
      <c r="YG10" s="1352" t="e">
        <f t="shared" si="792"/>
        <v>#N/A</v>
      </c>
      <c r="YH10" s="1352" t="e">
        <f t="shared" si="792"/>
        <v>#N/A</v>
      </c>
      <c r="YI10" s="1352" t="e">
        <f t="shared" si="792"/>
        <v>#N/A</v>
      </c>
      <c r="YJ10" s="1352" t="e">
        <f t="shared" si="792"/>
        <v>#N/A</v>
      </c>
      <c r="YK10" s="1352" t="e">
        <f t="shared" ref="YK10:YQ10" si="793">HLOOKUP(YK5,$B$16:$I$20,5)</f>
        <v>#N/A</v>
      </c>
      <c r="YL10" s="1352" t="e">
        <f t="shared" si="793"/>
        <v>#N/A</v>
      </c>
      <c r="YM10" s="1352" t="e">
        <f t="shared" si="793"/>
        <v>#N/A</v>
      </c>
      <c r="YN10" s="1352" t="e">
        <f t="shared" si="793"/>
        <v>#N/A</v>
      </c>
      <c r="YO10" s="1352" t="e">
        <f t="shared" si="793"/>
        <v>#N/A</v>
      </c>
      <c r="YP10" s="1352" t="e">
        <f t="shared" si="793"/>
        <v>#N/A</v>
      </c>
      <c r="YQ10" s="1352" t="e">
        <f t="shared" si="793"/>
        <v>#N/A</v>
      </c>
      <c r="YR10" s="1352" t="e">
        <f t="shared" ref="YR10:YW10" si="794">HLOOKUP(YR5,$B$16:$I$20,5)</f>
        <v>#N/A</v>
      </c>
      <c r="YS10" s="1352" t="e">
        <f t="shared" si="794"/>
        <v>#N/A</v>
      </c>
      <c r="YT10" s="1352" t="e">
        <f t="shared" si="794"/>
        <v>#N/A</v>
      </c>
      <c r="YU10" s="1352" t="e">
        <f t="shared" si="794"/>
        <v>#N/A</v>
      </c>
      <c r="YV10" s="1352" t="e">
        <f t="shared" si="794"/>
        <v>#N/A</v>
      </c>
      <c r="YW10" s="1352" t="e">
        <f t="shared" si="794"/>
        <v>#N/A</v>
      </c>
      <c r="YX10" s="1352" t="e">
        <f t="shared" ref="YX10:ZD10" si="795">HLOOKUP(YX5,$B$16:$I$20,5)</f>
        <v>#N/A</v>
      </c>
      <c r="YY10" s="1352" t="e">
        <f t="shared" si="795"/>
        <v>#N/A</v>
      </c>
      <c r="YZ10" s="1352" t="e">
        <f t="shared" si="795"/>
        <v>#N/A</v>
      </c>
      <c r="ZA10" s="1352" t="e">
        <f t="shared" si="795"/>
        <v>#N/A</v>
      </c>
      <c r="ZB10" s="1352" t="e">
        <f t="shared" si="795"/>
        <v>#N/A</v>
      </c>
      <c r="ZC10" s="1352" t="e">
        <f t="shared" si="795"/>
        <v>#N/A</v>
      </c>
      <c r="ZD10" s="1352" t="e">
        <f t="shared" si="795"/>
        <v>#N/A</v>
      </c>
      <c r="ZE10" s="1352" t="e">
        <f t="shared" ref="ZE10:ZM10" si="796">HLOOKUP(ZE5,$B$16:$I$20,5)</f>
        <v>#N/A</v>
      </c>
      <c r="ZF10" s="1352" t="e">
        <f t="shared" si="796"/>
        <v>#N/A</v>
      </c>
      <c r="ZG10" s="1352" t="e">
        <f t="shared" si="796"/>
        <v>#N/A</v>
      </c>
      <c r="ZH10" s="1352" t="e">
        <f t="shared" si="796"/>
        <v>#N/A</v>
      </c>
      <c r="ZI10" s="1352" t="e">
        <f t="shared" si="796"/>
        <v>#N/A</v>
      </c>
      <c r="ZJ10" s="1352" t="e">
        <f t="shared" si="796"/>
        <v>#N/A</v>
      </c>
      <c r="ZK10" s="1352" t="e">
        <f t="shared" si="796"/>
        <v>#N/A</v>
      </c>
      <c r="ZL10" s="1352" t="e">
        <f t="shared" si="796"/>
        <v>#N/A</v>
      </c>
      <c r="ZM10" s="1352" t="e">
        <f t="shared" si="796"/>
        <v>#N/A</v>
      </c>
      <c r="ZN10" s="1352" t="e">
        <f t="shared" ref="ZN10:ZS10" si="797">HLOOKUP(ZN5,$B$16:$I$20,5)</f>
        <v>#N/A</v>
      </c>
      <c r="ZO10" s="1352" t="e">
        <f t="shared" si="797"/>
        <v>#N/A</v>
      </c>
      <c r="ZP10" s="1352" t="e">
        <f t="shared" si="797"/>
        <v>#N/A</v>
      </c>
      <c r="ZQ10" s="1352" t="e">
        <f t="shared" si="797"/>
        <v>#N/A</v>
      </c>
      <c r="ZR10" s="1352" t="e">
        <f t="shared" si="797"/>
        <v>#N/A</v>
      </c>
      <c r="ZS10" s="1352" t="e">
        <f t="shared" si="797"/>
        <v>#N/A</v>
      </c>
      <c r="ZT10" s="1352" t="e">
        <f t="shared" ref="ZT10:ZZ10" si="798">HLOOKUP(ZT5,$B$16:$I$20,5)</f>
        <v>#N/A</v>
      </c>
      <c r="ZU10" s="1352" t="e">
        <f t="shared" si="798"/>
        <v>#N/A</v>
      </c>
      <c r="ZV10" s="1352" t="e">
        <f t="shared" si="798"/>
        <v>#N/A</v>
      </c>
      <c r="ZW10" s="1352" t="e">
        <f t="shared" si="798"/>
        <v>#N/A</v>
      </c>
      <c r="ZX10" s="1352" t="e">
        <f t="shared" si="798"/>
        <v>#N/A</v>
      </c>
      <c r="ZY10" s="1352" t="e">
        <f t="shared" si="798"/>
        <v>#N/A</v>
      </c>
      <c r="ZZ10" s="1352" t="e">
        <f t="shared" si="798"/>
        <v>#N/A</v>
      </c>
      <c r="AAA10" s="1352" t="e">
        <f t="shared" ref="AAA10:AAF10" si="799">HLOOKUP(AAA5,$B$16:$I$20,5)</f>
        <v>#N/A</v>
      </c>
      <c r="AAB10" s="1352" t="e">
        <f t="shared" si="799"/>
        <v>#N/A</v>
      </c>
      <c r="AAC10" s="1352" t="e">
        <f t="shared" si="799"/>
        <v>#N/A</v>
      </c>
      <c r="AAD10" s="1352" t="e">
        <f t="shared" si="799"/>
        <v>#N/A</v>
      </c>
      <c r="AAE10" s="1352" t="e">
        <f t="shared" si="799"/>
        <v>#N/A</v>
      </c>
      <c r="AAF10" s="1352" t="e">
        <f t="shared" si="799"/>
        <v>#N/A</v>
      </c>
      <c r="AAG10" s="1352" t="e">
        <f t="shared" ref="AAG10:AAM10" si="800">HLOOKUP(AAG5,$B$16:$I$20,5)</f>
        <v>#N/A</v>
      </c>
      <c r="AAH10" s="1352" t="e">
        <f t="shared" si="800"/>
        <v>#N/A</v>
      </c>
      <c r="AAI10" s="1352" t="e">
        <f t="shared" si="800"/>
        <v>#N/A</v>
      </c>
      <c r="AAJ10" s="1352" t="e">
        <f t="shared" si="800"/>
        <v>#N/A</v>
      </c>
      <c r="AAK10" s="1352" t="e">
        <f t="shared" si="800"/>
        <v>#N/A</v>
      </c>
      <c r="AAL10" s="1352" t="e">
        <f t="shared" si="800"/>
        <v>#N/A</v>
      </c>
      <c r="AAM10" s="1352" t="e">
        <f t="shared" si="800"/>
        <v>#N/A</v>
      </c>
      <c r="AAN10" s="1352" t="e">
        <f t="shared" ref="AAN10:AAU10" si="801">HLOOKUP(AAN5,$B$16:$I$20,5)</f>
        <v>#N/A</v>
      </c>
      <c r="AAO10" s="1352" t="e">
        <f t="shared" si="801"/>
        <v>#N/A</v>
      </c>
      <c r="AAP10" s="1352" t="e">
        <f t="shared" si="801"/>
        <v>#N/A</v>
      </c>
      <c r="AAQ10" s="1352" t="e">
        <f t="shared" si="801"/>
        <v>#N/A</v>
      </c>
      <c r="AAR10" s="1352" t="e">
        <f t="shared" si="801"/>
        <v>#N/A</v>
      </c>
      <c r="AAS10" s="1352" t="e">
        <f t="shared" si="801"/>
        <v>#N/A</v>
      </c>
      <c r="AAT10" s="1352" t="e">
        <f t="shared" si="801"/>
        <v>#N/A</v>
      </c>
      <c r="AAU10" s="1352" t="e">
        <f t="shared" si="801"/>
        <v>#N/A</v>
      </c>
      <c r="AAV10" s="1352" t="e">
        <f t="shared" ref="AAV10:ABA10" si="802">HLOOKUP(AAV5,$B$16:$I$20,5)</f>
        <v>#N/A</v>
      </c>
      <c r="AAW10" s="1352" t="e">
        <f t="shared" si="802"/>
        <v>#N/A</v>
      </c>
      <c r="AAX10" s="1352" t="e">
        <f t="shared" si="802"/>
        <v>#N/A</v>
      </c>
      <c r="AAY10" s="1352" t="e">
        <f t="shared" si="802"/>
        <v>#N/A</v>
      </c>
      <c r="AAZ10" s="1352" t="e">
        <f t="shared" si="802"/>
        <v>#N/A</v>
      </c>
      <c r="ABA10" s="1352" t="e">
        <f t="shared" si="802"/>
        <v>#N/A</v>
      </c>
      <c r="ABB10" s="1352" t="e">
        <f t="shared" ref="ABB10:ABI10" si="803">HLOOKUP(ABB5,$B$16:$I$20,5)</f>
        <v>#N/A</v>
      </c>
      <c r="ABC10" s="1352" t="e">
        <f t="shared" si="803"/>
        <v>#N/A</v>
      </c>
      <c r="ABD10" s="1352" t="e">
        <f t="shared" si="803"/>
        <v>#N/A</v>
      </c>
      <c r="ABE10" s="1352" t="e">
        <f t="shared" si="803"/>
        <v>#N/A</v>
      </c>
      <c r="ABF10" s="1352" t="e">
        <f t="shared" si="803"/>
        <v>#N/A</v>
      </c>
      <c r="ABG10" s="1352" t="e">
        <f t="shared" si="803"/>
        <v>#N/A</v>
      </c>
      <c r="ABH10" s="1352" t="e">
        <f t="shared" si="803"/>
        <v>#N/A</v>
      </c>
      <c r="ABI10" s="1352" t="e">
        <f t="shared" si="803"/>
        <v>#N/A</v>
      </c>
      <c r="ABJ10" s="1352" t="e">
        <f t="shared" ref="ABJ10:ABP10" si="804">HLOOKUP(ABJ5,$B$16:$I$20,5)</f>
        <v>#N/A</v>
      </c>
      <c r="ABK10" s="1352" t="e">
        <f t="shared" si="804"/>
        <v>#N/A</v>
      </c>
      <c r="ABL10" s="1352" t="e">
        <f t="shared" si="804"/>
        <v>#N/A</v>
      </c>
      <c r="ABM10" s="1352" t="e">
        <f t="shared" si="804"/>
        <v>#N/A</v>
      </c>
      <c r="ABN10" s="1352" t="e">
        <f t="shared" si="804"/>
        <v>#N/A</v>
      </c>
      <c r="ABO10" s="1352" t="e">
        <f t="shared" si="804"/>
        <v>#N/A</v>
      </c>
      <c r="ABP10" s="1352" t="e">
        <f t="shared" si="804"/>
        <v>#N/A</v>
      </c>
      <c r="ABQ10" s="1352" t="e">
        <f t="shared" ref="ABQ10:ABW10" si="805">HLOOKUP(ABQ5,$B$16:$I$20,5)</f>
        <v>#N/A</v>
      </c>
      <c r="ABR10" s="1352" t="e">
        <f t="shared" si="805"/>
        <v>#N/A</v>
      </c>
      <c r="ABS10" s="1352" t="e">
        <f t="shared" si="805"/>
        <v>#N/A</v>
      </c>
      <c r="ABT10" s="1352" t="e">
        <f t="shared" si="805"/>
        <v>#N/A</v>
      </c>
      <c r="ABU10" s="1352" t="e">
        <f t="shared" si="805"/>
        <v>#N/A</v>
      </c>
      <c r="ABV10" s="1352" t="e">
        <f t="shared" si="805"/>
        <v>#N/A</v>
      </c>
      <c r="ABW10" s="1352" t="e">
        <f t="shared" si="805"/>
        <v>#N/A</v>
      </c>
      <c r="ABX10" s="1352" t="e">
        <f t="shared" ref="ABX10:ACD10" si="806">HLOOKUP(ABX5,$B$16:$I$20,5)</f>
        <v>#N/A</v>
      </c>
      <c r="ABY10" s="1352" t="e">
        <f t="shared" si="806"/>
        <v>#N/A</v>
      </c>
      <c r="ABZ10" s="1352" t="e">
        <f t="shared" si="806"/>
        <v>#N/A</v>
      </c>
      <c r="ACA10" s="1352" t="e">
        <f t="shared" si="806"/>
        <v>#N/A</v>
      </c>
      <c r="ACB10" s="1352" t="e">
        <f t="shared" si="806"/>
        <v>#N/A</v>
      </c>
      <c r="ACC10" s="1352" t="e">
        <f t="shared" si="806"/>
        <v>#N/A</v>
      </c>
      <c r="ACD10" s="1352" t="e">
        <f t="shared" si="806"/>
        <v>#N/A</v>
      </c>
      <c r="ACE10" s="1352" t="e">
        <f t="shared" ref="ACE10:ACJ10" si="807">HLOOKUP(ACE5,$B$16:$I$20,5)</f>
        <v>#N/A</v>
      </c>
      <c r="ACF10" s="1352" t="e">
        <f t="shared" si="807"/>
        <v>#N/A</v>
      </c>
      <c r="ACG10" s="1352" t="e">
        <f t="shared" si="807"/>
        <v>#N/A</v>
      </c>
      <c r="ACH10" s="1352" t="e">
        <f t="shared" si="807"/>
        <v>#N/A</v>
      </c>
      <c r="ACI10" s="1352" t="e">
        <f t="shared" si="807"/>
        <v>#N/A</v>
      </c>
      <c r="ACJ10" s="1352" t="e">
        <f t="shared" si="807"/>
        <v>#N/A</v>
      </c>
      <c r="ACK10" s="1352" t="e">
        <f t="shared" ref="ACK10:ACR10" si="808">HLOOKUP(ACK5,$B$16:$I$20,5)</f>
        <v>#N/A</v>
      </c>
      <c r="ACL10" s="1352" t="e">
        <f t="shared" si="808"/>
        <v>#N/A</v>
      </c>
      <c r="ACM10" s="1352" t="e">
        <f t="shared" si="808"/>
        <v>#N/A</v>
      </c>
      <c r="ACN10" s="1352" t="e">
        <f t="shared" si="808"/>
        <v>#N/A</v>
      </c>
      <c r="ACO10" s="1352" t="e">
        <f t="shared" si="808"/>
        <v>#N/A</v>
      </c>
      <c r="ACP10" s="1352" t="e">
        <f t="shared" si="808"/>
        <v>#N/A</v>
      </c>
      <c r="ACQ10" s="1352" t="e">
        <f t="shared" si="808"/>
        <v>#N/A</v>
      </c>
      <c r="ACR10" s="1352" t="e">
        <f t="shared" si="808"/>
        <v>#N/A</v>
      </c>
      <c r="ACS10" s="1352" t="e">
        <f t="shared" ref="ACS10:ACY10" si="809">HLOOKUP(ACS5,$B$16:$I$20,5)</f>
        <v>#N/A</v>
      </c>
      <c r="ACT10" s="1352" t="e">
        <f t="shared" si="809"/>
        <v>#N/A</v>
      </c>
      <c r="ACU10" s="1352" t="e">
        <f t="shared" si="809"/>
        <v>#N/A</v>
      </c>
      <c r="ACV10" s="1352" t="e">
        <f t="shared" si="809"/>
        <v>#N/A</v>
      </c>
      <c r="ACW10" s="1352" t="e">
        <f t="shared" si="809"/>
        <v>#N/A</v>
      </c>
      <c r="ACX10" s="1352" t="e">
        <f t="shared" si="809"/>
        <v>#N/A</v>
      </c>
      <c r="ACY10" s="1352" t="e">
        <f t="shared" si="809"/>
        <v>#N/A</v>
      </c>
      <c r="ACZ10" s="1352" t="e">
        <f t="shared" ref="ACZ10:ADF10" si="810">HLOOKUP(ACZ5,$B$16:$I$20,5)</f>
        <v>#N/A</v>
      </c>
      <c r="ADA10" s="1352" t="e">
        <f t="shared" si="810"/>
        <v>#N/A</v>
      </c>
      <c r="ADB10" s="1352" t="e">
        <f t="shared" si="810"/>
        <v>#N/A</v>
      </c>
      <c r="ADC10" s="1352" t="e">
        <f t="shared" si="810"/>
        <v>#N/A</v>
      </c>
      <c r="ADD10" s="1352" t="e">
        <f t="shared" si="810"/>
        <v>#N/A</v>
      </c>
      <c r="ADE10" s="1352" t="e">
        <f t="shared" si="810"/>
        <v>#N/A</v>
      </c>
      <c r="ADF10" s="1352" t="e">
        <f t="shared" si="810"/>
        <v>#N/A</v>
      </c>
      <c r="ADG10" s="1352" t="e">
        <f t="shared" ref="ADG10:ADL10" si="811">HLOOKUP(ADG5,$B$16:$I$20,5)</f>
        <v>#N/A</v>
      </c>
      <c r="ADH10" s="1352" t="e">
        <f t="shared" si="811"/>
        <v>#N/A</v>
      </c>
      <c r="ADI10" s="1352" t="e">
        <f t="shared" si="811"/>
        <v>#N/A</v>
      </c>
      <c r="ADJ10" s="1352" t="e">
        <f t="shared" si="811"/>
        <v>#N/A</v>
      </c>
      <c r="ADK10" s="1352" t="e">
        <f t="shared" si="811"/>
        <v>#N/A</v>
      </c>
      <c r="ADL10" s="1352" t="e">
        <f t="shared" si="811"/>
        <v>#N/A</v>
      </c>
      <c r="ADM10" s="1352" t="e">
        <f t="shared" ref="ADM10:ADT10" si="812">HLOOKUP(ADM5,$B$16:$I$20,5)</f>
        <v>#N/A</v>
      </c>
      <c r="ADN10" s="1352" t="e">
        <f t="shared" si="812"/>
        <v>#N/A</v>
      </c>
      <c r="ADO10" s="1352" t="e">
        <f t="shared" si="812"/>
        <v>#N/A</v>
      </c>
      <c r="ADP10" s="1352" t="e">
        <f t="shared" si="812"/>
        <v>#N/A</v>
      </c>
      <c r="ADQ10" s="1352" t="e">
        <f t="shared" si="812"/>
        <v>#N/A</v>
      </c>
      <c r="ADR10" s="1352" t="e">
        <f t="shared" si="812"/>
        <v>#N/A</v>
      </c>
      <c r="ADS10" s="1352" t="e">
        <f t="shared" si="812"/>
        <v>#N/A</v>
      </c>
      <c r="ADT10" s="1352" t="e">
        <f t="shared" si="812"/>
        <v>#N/A</v>
      </c>
      <c r="ADU10" s="1352" t="e">
        <f t="shared" ref="ADU10:ADZ10" si="813">HLOOKUP(ADU5,$B$16:$I$20,5)</f>
        <v>#N/A</v>
      </c>
      <c r="ADV10" s="1352" t="e">
        <f t="shared" si="813"/>
        <v>#N/A</v>
      </c>
      <c r="ADW10" s="1352" t="e">
        <f t="shared" si="813"/>
        <v>#N/A</v>
      </c>
      <c r="ADX10" s="1352" t="e">
        <f t="shared" si="813"/>
        <v>#N/A</v>
      </c>
      <c r="ADY10" s="1352" t="e">
        <f t="shared" si="813"/>
        <v>#N/A</v>
      </c>
      <c r="ADZ10" s="1352" t="e">
        <f t="shared" si="813"/>
        <v>#N/A</v>
      </c>
      <c r="AEA10" s="1352" t="e">
        <f t="shared" ref="AEA10:AEH10" si="814">HLOOKUP(AEA5,$B$16:$I$20,5)</f>
        <v>#N/A</v>
      </c>
      <c r="AEB10" s="1352" t="e">
        <f t="shared" si="814"/>
        <v>#N/A</v>
      </c>
      <c r="AEC10" s="1352" t="e">
        <f t="shared" si="814"/>
        <v>#N/A</v>
      </c>
      <c r="AED10" s="1352" t="e">
        <f t="shared" si="814"/>
        <v>#N/A</v>
      </c>
      <c r="AEE10" s="1352" t="e">
        <f t="shared" si="814"/>
        <v>#N/A</v>
      </c>
      <c r="AEF10" s="1352" t="e">
        <f t="shared" si="814"/>
        <v>#N/A</v>
      </c>
      <c r="AEG10" s="1352" t="e">
        <f t="shared" si="814"/>
        <v>#N/A</v>
      </c>
      <c r="AEH10" s="1352" t="e">
        <f t="shared" si="814"/>
        <v>#N/A</v>
      </c>
      <c r="AEI10" s="1352" t="e">
        <f t="shared" ref="AEI10:AEN10" si="815">HLOOKUP(AEI5,$B$16:$I$20,5)</f>
        <v>#N/A</v>
      </c>
      <c r="AEJ10" s="1352" t="e">
        <f t="shared" si="815"/>
        <v>#N/A</v>
      </c>
      <c r="AEK10" s="1352" t="e">
        <f t="shared" si="815"/>
        <v>#N/A</v>
      </c>
      <c r="AEL10" s="1352" t="e">
        <f t="shared" si="815"/>
        <v>#N/A</v>
      </c>
      <c r="AEM10" s="1352" t="e">
        <f t="shared" si="815"/>
        <v>#N/A</v>
      </c>
      <c r="AEN10" s="1352" t="e">
        <f t="shared" si="815"/>
        <v>#N/A</v>
      </c>
      <c r="AEO10" s="1352" t="e">
        <f t="shared" ref="AEO10:AEV10" si="816">HLOOKUP(AEO5,$B$16:$I$20,5)</f>
        <v>#N/A</v>
      </c>
      <c r="AEP10" s="1352" t="e">
        <f t="shared" si="816"/>
        <v>#N/A</v>
      </c>
      <c r="AEQ10" s="1352" t="e">
        <f t="shared" si="816"/>
        <v>#N/A</v>
      </c>
      <c r="AER10" s="1352" t="e">
        <f t="shared" si="816"/>
        <v>#N/A</v>
      </c>
      <c r="AES10" s="1352" t="e">
        <f t="shared" si="816"/>
        <v>#N/A</v>
      </c>
      <c r="AET10" s="1352" t="e">
        <f t="shared" si="816"/>
        <v>#N/A</v>
      </c>
      <c r="AEU10" s="1352" t="e">
        <f t="shared" si="816"/>
        <v>#N/A</v>
      </c>
      <c r="AEV10" s="1352" t="e">
        <f t="shared" si="816"/>
        <v>#N/A</v>
      </c>
      <c r="AEW10" s="1352" t="e">
        <f t="shared" ref="AEW10:AFC10" si="817">HLOOKUP(AEW5,$B$16:$I$20,5)</f>
        <v>#N/A</v>
      </c>
      <c r="AEX10" s="1352" t="e">
        <f t="shared" si="817"/>
        <v>#N/A</v>
      </c>
      <c r="AEY10" s="1352" t="e">
        <f t="shared" si="817"/>
        <v>#N/A</v>
      </c>
      <c r="AEZ10" s="1352" t="e">
        <f t="shared" si="817"/>
        <v>#N/A</v>
      </c>
      <c r="AFA10" s="1352" t="e">
        <f t="shared" si="817"/>
        <v>#N/A</v>
      </c>
      <c r="AFB10" s="1352" t="e">
        <f t="shared" si="817"/>
        <v>#N/A</v>
      </c>
      <c r="AFC10" s="1352" t="e">
        <f t="shared" si="817"/>
        <v>#N/A</v>
      </c>
      <c r="AFD10" s="1352" t="e">
        <f t="shared" ref="AFD10:AFI10" si="818">HLOOKUP(AFD5,$B$16:$I$20,5)</f>
        <v>#N/A</v>
      </c>
      <c r="AFE10" s="1352" t="e">
        <f t="shared" si="818"/>
        <v>#N/A</v>
      </c>
      <c r="AFF10" s="1352" t="e">
        <f t="shared" si="818"/>
        <v>#N/A</v>
      </c>
      <c r="AFG10" s="1352" t="e">
        <f t="shared" si="818"/>
        <v>#N/A</v>
      </c>
      <c r="AFH10" s="1352" t="e">
        <f t="shared" si="818"/>
        <v>#N/A</v>
      </c>
      <c r="AFI10" s="1352" t="e">
        <f t="shared" si="818"/>
        <v>#N/A</v>
      </c>
      <c r="AFJ10" s="1352" t="e">
        <f t="shared" ref="AFJ10:AFQ10" si="819">HLOOKUP(AFJ5,$B$16:$I$20,5)</f>
        <v>#N/A</v>
      </c>
      <c r="AFK10" s="1352" t="e">
        <f t="shared" si="819"/>
        <v>#N/A</v>
      </c>
      <c r="AFL10" s="1352" t="e">
        <f t="shared" si="819"/>
        <v>#N/A</v>
      </c>
      <c r="AFM10" s="1352" t="e">
        <f t="shared" si="819"/>
        <v>#N/A</v>
      </c>
      <c r="AFN10" s="1352" t="e">
        <f t="shared" si="819"/>
        <v>#N/A</v>
      </c>
      <c r="AFO10" s="1352" t="e">
        <f t="shared" si="819"/>
        <v>#N/A</v>
      </c>
      <c r="AFP10" s="1352" t="e">
        <f t="shared" si="819"/>
        <v>#N/A</v>
      </c>
      <c r="AFQ10" s="1352" t="e">
        <f t="shared" si="819"/>
        <v>#N/A</v>
      </c>
      <c r="AFR10" s="1352" t="e">
        <f t="shared" ref="AFR10:AFX10" si="820">HLOOKUP(AFR5,$B$16:$I$20,5)</f>
        <v>#N/A</v>
      </c>
      <c r="AFS10" s="1352" t="e">
        <f t="shared" si="820"/>
        <v>#N/A</v>
      </c>
      <c r="AFT10" s="1352" t="e">
        <f t="shared" si="820"/>
        <v>#N/A</v>
      </c>
      <c r="AFU10" s="1352" t="e">
        <f t="shared" si="820"/>
        <v>#N/A</v>
      </c>
      <c r="AFV10" s="1352" t="e">
        <f t="shared" si="820"/>
        <v>#N/A</v>
      </c>
      <c r="AFW10" s="1352" t="e">
        <f t="shared" si="820"/>
        <v>#N/A</v>
      </c>
      <c r="AFX10" s="1352" t="e">
        <f t="shared" si="820"/>
        <v>#N/A</v>
      </c>
      <c r="AFY10" s="1352" t="e">
        <f t="shared" ref="AFY10:AGE10" si="821">HLOOKUP(AFY5,$B$16:$I$20,5)</f>
        <v>#N/A</v>
      </c>
      <c r="AFZ10" s="1352" t="e">
        <f t="shared" si="821"/>
        <v>#N/A</v>
      </c>
      <c r="AGA10" s="1352" t="e">
        <f t="shared" si="821"/>
        <v>#N/A</v>
      </c>
      <c r="AGB10" s="1352" t="e">
        <f t="shared" si="821"/>
        <v>#N/A</v>
      </c>
      <c r="AGC10" s="1352" t="e">
        <f t="shared" si="821"/>
        <v>#N/A</v>
      </c>
      <c r="AGD10" s="1352" t="e">
        <f t="shared" si="821"/>
        <v>#N/A</v>
      </c>
      <c r="AGE10" s="1352" t="e">
        <f t="shared" si="821"/>
        <v>#N/A</v>
      </c>
      <c r="AGF10" s="1352" t="e">
        <f t="shared" ref="AGF10:AGL10" si="822">HLOOKUP(AGF5,$B$16:$I$20,5)</f>
        <v>#N/A</v>
      </c>
      <c r="AGG10" s="1352" t="e">
        <f t="shared" si="822"/>
        <v>#N/A</v>
      </c>
      <c r="AGH10" s="1352" t="e">
        <f t="shared" si="822"/>
        <v>#N/A</v>
      </c>
      <c r="AGI10" s="1352" t="e">
        <f t="shared" si="822"/>
        <v>#N/A</v>
      </c>
      <c r="AGJ10" s="1352" t="e">
        <f t="shared" si="822"/>
        <v>#N/A</v>
      </c>
      <c r="AGK10" s="1352" t="e">
        <f t="shared" si="822"/>
        <v>#N/A</v>
      </c>
      <c r="AGL10" s="1352" t="e">
        <f t="shared" si="822"/>
        <v>#N/A</v>
      </c>
      <c r="AGM10" s="1352" t="e">
        <f t="shared" ref="AGM10:AGR10" si="823">HLOOKUP(AGM5,$B$16:$I$20,5)</f>
        <v>#N/A</v>
      </c>
      <c r="AGN10" s="1352" t="e">
        <f t="shared" si="823"/>
        <v>#N/A</v>
      </c>
      <c r="AGO10" s="1352" t="e">
        <f t="shared" si="823"/>
        <v>#N/A</v>
      </c>
      <c r="AGP10" s="1352" t="e">
        <f t="shared" si="823"/>
        <v>#N/A</v>
      </c>
      <c r="AGQ10" s="1352" t="e">
        <f t="shared" si="823"/>
        <v>#N/A</v>
      </c>
      <c r="AGR10" s="1352" t="e">
        <f t="shared" si="823"/>
        <v>#N/A</v>
      </c>
      <c r="AGS10" s="1352" t="e">
        <f t="shared" ref="AGS10:AGY10" si="824">HLOOKUP(AGS5,$B$16:$I$20,5)</f>
        <v>#N/A</v>
      </c>
      <c r="AGT10" s="1352" t="e">
        <f t="shared" si="824"/>
        <v>#N/A</v>
      </c>
      <c r="AGU10" s="1352" t="e">
        <f t="shared" si="824"/>
        <v>#N/A</v>
      </c>
      <c r="AGV10" s="1352" t="e">
        <f t="shared" si="824"/>
        <v>#N/A</v>
      </c>
      <c r="AGW10" s="1352" t="e">
        <f t="shared" si="824"/>
        <v>#N/A</v>
      </c>
      <c r="AGX10" s="1352" t="e">
        <f t="shared" si="824"/>
        <v>#N/A</v>
      </c>
      <c r="AGY10" s="1352" t="e">
        <f t="shared" si="824"/>
        <v>#N/A</v>
      </c>
      <c r="AGZ10" s="1352" t="e">
        <f t="shared" ref="AGZ10:AHF10" si="825">HLOOKUP(AGZ5,$B$16:$I$20,5)</f>
        <v>#N/A</v>
      </c>
      <c r="AHA10" s="1352" t="e">
        <f t="shared" si="825"/>
        <v>#N/A</v>
      </c>
      <c r="AHB10" s="1352" t="e">
        <f t="shared" si="825"/>
        <v>#N/A</v>
      </c>
      <c r="AHC10" s="1352" t="e">
        <f t="shared" si="825"/>
        <v>#N/A</v>
      </c>
      <c r="AHD10" s="1352" t="e">
        <f t="shared" si="825"/>
        <v>#N/A</v>
      </c>
      <c r="AHE10" s="1352" t="e">
        <f t="shared" si="825"/>
        <v>#N/A</v>
      </c>
      <c r="AHF10" s="1352" t="e">
        <f t="shared" si="825"/>
        <v>#N/A</v>
      </c>
      <c r="AHG10" s="1352" t="e">
        <f t="shared" ref="AHG10:AHN10" si="826">HLOOKUP(AHG5,$B$16:$I$20,5)</f>
        <v>#N/A</v>
      </c>
      <c r="AHH10" s="1352" t="e">
        <f t="shared" si="826"/>
        <v>#N/A</v>
      </c>
      <c r="AHI10" s="1352" t="e">
        <f t="shared" si="826"/>
        <v>#N/A</v>
      </c>
      <c r="AHJ10" s="1352" t="e">
        <f t="shared" si="826"/>
        <v>#N/A</v>
      </c>
      <c r="AHK10" s="1352" t="e">
        <f t="shared" si="826"/>
        <v>#N/A</v>
      </c>
      <c r="AHL10" s="1352" t="e">
        <f t="shared" si="826"/>
        <v>#N/A</v>
      </c>
      <c r="AHM10" s="1352" t="e">
        <f t="shared" si="826"/>
        <v>#N/A</v>
      </c>
      <c r="AHN10" s="1352" t="e">
        <f t="shared" si="826"/>
        <v>#N/A</v>
      </c>
      <c r="AHO10" s="1352" t="e">
        <f t="shared" ref="AHO10:AHU10" si="827">HLOOKUP(AHO5,$B$16:$I$20,5)</f>
        <v>#N/A</v>
      </c>
      <c r="AHP10" s="1352" t="e">
        <f t="shared" si="827"/>
        <v>#N/A</v>
      </c>
      <c r="AHQ10" s="1352" t="e">
        <f t="shared" si="827"/>
        <v>#N/A</v>
      </c>
      <c r="AHR10" s="1352" t="e">
        <f t="shared" si="827"/>
        <v>#N/A</v>
      </c>
      <c r="AHS10" s="1352" t="e">
        <f t="shared" si="827"/>
        <v>#N/A</v>
      </c>
      <c r="AHT10" s="1352" t="e">
        <f t="shared" si="827"/>
        <v>#N/A</v>
      </c>
      <c r="AHU10" s="1352" t="e">
        <f t="shared" si="827"/>
        <v>#N/A</v>
      </c>
      <c r="AHV10" s="1352" t="e">
        <f t="shared" ref="AHV10:AIB10" si="828">HLOOKUP(AHV5,$B$16:$I$20,5)</f>
        <v>#N/A</v>
      </c>
      <c r="AHW10" s="1352" t="e">
        <f t="shared" si="828"/>
        <v>#N/A</v>
      </c>
      <c r="AHX10" s="1352" t="e">
        <f t="shared" si="828"/>
        <v>#N/A</v>
      </c>
      <c r="AHY10" s="1352" t="e">
        <f t="shared" si="828"/>
        <v>#N/A</v>
      </c>
      <c r="AHZ10" s="1352" t="e">
        <f t="shared" si="828"/>
        <v>#N/A</v>
      </c>
      <c r="AIA10" s="1352" t="e">
        <f t="shared" si="828"/>
        <v>#N/A</v>
      </c>
      <c r="AIB10" s="1352" t="e">
        <f t="shared" si="828"/>
        <v>#N/A</v>
      </c>
      <c r="AIC10" s="1352" t="e">
        <f t="shared" ref="AIC10:AII10" si="829">HLOOKUP(AIC5,$B$16:$I$20,5)</f>
        <v>#N/A</v>
      </c>
      <c r="AID10" s="1352" t="e">
        <f t="shared" si="829"/>
        <v>#N/A</v>
      </c>
      <c r="AIE10" s="1352" t="e">
        <f t="shared" si="829"/>
        <v>#N/A</v>
      </c>
      <c r="AIF10" s="1352" t="e">
        <f t="shared" si="829"/>
        <v>#N/A</v>
      </c>
      <c r="AIG10" s="1352" t="e">
        <f t="shared" si="829"/>
        <v>#N/A</v>
      </c>
      <c r="AIH10" s="1352" t="e">
        <f t="shared" si="829"/>
        <v>#N/A</v>
      </c>
      <c r="AII10" s="1352" t="e">
        <f t="shared" si="829"/>
        <v>#N/A</v>
      </c>
      <c r="AIJ10" s="1352" t="e">
        <f t="shared" ref="AIJ10:AIO10" si="830">HLOOKUP(AIJ5,$B$16:$I$20,5)</f>
        <v>#N/A</v>
      </c>
      <c r="AIK10" s="1352" t="e">
        <f t="shared" si="830"/>
        <v>#N/A</v>
      </c>
      <c r="AIL10" s="1352" t="e">
        <f t="shared" si="830"/>
        <v>#N/A</v>
      </c>
      <c r="AIM10" s="1352" t="e">
        <f t="shared" si="830"/>
        <v>#N/A</v>
      </c>
      <c r="AIN10" s="1352" t="e">
        <f t="shared" si="830"/>
        <v>#N/A</v>
      </c>
      <c r="AIO10" s="1352" t="e">
        <f t="shared" si="830"/>
        <v>#N/A</v>
      </c>
      <c r="AIP10" s="1352" t="e">
        <f t="shared" ref="AIP10:AIW10" si="831">HLOOKUP(AIP5,$B$16:$I$20,5)</f>
        <v>#N/A</v>
      </c>
      <c r="AIQ10" s="1352" t="e">
        <f t="shared" si="831"/>
        <v>#N/A</v>
      </c>
      <c r="AIR10" s="1352" t="e">
        <f t="shared" si="831"/>
        <v>#N/A</v>
      </c>
      <c r="AIS10" s="1352" t="e">
        <f t="shared" si="831"/>
        <v>#N/A</v>
      </c>
      <c r="AIT10" s="1352" t="e">
        <f t="shared" si="831"/>
        <v>#N/A</v>
      </c>
      <c r="AIU10" s="1352" t="e">
        <f t="shared" si="831"/>
        <v>#N/A</v>
      </c>
      <c r="AIV10" s="1352" t="e">
        <f t="shared" si="831"/>
        <v>#N/A</v>
      </c>
      <c r="AIW10" s="1352" t="e">
        <f t="shared" si="831"/>
        <v>#N/A</v>
      </c>
      <c r="AIX10" s="1352" t="e">
        <f t="shared" ref="AIX10:AJC10" si="832">HLOOKUP(AIX5,$B$16:$I$20,5)</f>
        <v>#N/A</v>
      </c>
      <c r="AIY10" s="1352" t="e">
        <f t="shared" si="832"/>
        <v>#N/A</v>
      </c>
      <c r="AIZ10" s="1352" t="e">
        <f t="shared" si="832"/>
        <v>#N/A</v>
      </c>
      <c r="AJA10" s="1352" t="e">
        <f t="shared" si="832"/>
        <v>#N/A</v>
      </c>
      <c r="AJB10" s="1352" t="e">
        <f t="shared" si="832"/>
        <v>#N/A</v>
      </c>
      <c r="AJC10" s="1352" t="e">
        <f t="shared" si="832"/>
        <v>#N/A</v>
      </c>
      <c r="AJD10" s="1352" t="e">
        <f t="shared" ref="AJD10:AJJ10" si="833">HLOOKUP(AJD5,$B$16:$I$20,5)</f>
        <v>#N/A</v>
      </c>
      <c r="AJE10" s="1352" t="e">
        <f t="shared" si="833"/>
        <v>#N/A</v>
      </c>
      <c r="AJF10" s="1352" t="e">
        <f t="shared" si="833"/>
        <v>#N/A</v>
      </c>
      <c r="AJG10" s="1352" t="e">
        <f t="shared" si="833"/>
        <v>#N/A</v>
      </c>
      <c r="AJH10" s="1352" t="e">
        <f t="shared" si="833"/>
        <v>#N/A</v>
      </c>
      <c r="AJI10" s="1352" t="e">
        <f t="shared" si="833"/>
        <v>#N/A</v>
      </c>
      <c r="AJJ10" s="1352" t="e">
        <f t="shared" si="833"/>
        <v>#N/A</v>
      </c>
      <c r="AJK10" s="1352" t="e">
        <f t="shared" ref="AJK10:AJR10" si="834">HLOOKUP(AJK5,$B$16:$I$20,5)</f>
        <v>#N/A</v>
      </c>
      <c r="AJL10" s="1352" t="e">
        <f t="shared" si="834"/>
        <v>#N/A</v>
      </c>
      <c r="AJM10" s="1352" t="e">
        <f t="shared" si="834"/>
        <v>#N/A</v>
      </c>
      <c r="AJN10" s="1352" t="e">
        <f t="shared" si="834"/>
        <v>#N/A</v>
      </c>
      <c r="AJO10" s="1352" t="e">
        <f t="shared" si="834"/>
        <v>#N/A</v>
      </c>
      <c r="AJP10" s="1352" t="e">
        <f t="shared" si="834"/>
        <v>#N/A</v>
      </c>
      <c r="AJQ10" s="1352" t="e">
        <f t="shared" si="834"/>
        <v>#N/A</v>
      </c>
      <c r="AJR10" s="1352" t="e">
        <f t="shared" si="834"/>
        <v>#N/A</v>
      </c>
      <c r="AJS10" s="1352" t="e">
        <f t="shared" ref="AJS10:AJY10" si="835">HLOOKUP(AJS5,$B$16:$I$20,5)</f>
        <v>#N/A</v>
      </c>
      <c r="AJT10" s="1352" t="e">
        <f t="shared" si="835"/>
        <v>#N/A</v>
      </c>
      <c r="AJU10" s="1352" t="e">
        <f t="shared" si="835"/>
        <v>#N/A</v>
      </c>
      <c r="AJV10" s="1352" t="e">
        <f t="shared" si="835"/>
        <v>#N/A</v>
      </c>
      <c r="AJW10" s="1352" t="e">
        <f t="shared" si="835"/>
        <v>#N/A</v>
      </c>
      <c r="AJX10" s="1352" t="e">
        <f t="shared" si="835"/>
        <v>#N/A</v>
      </c>
      <c r="AJY10" s="1352" t="e">
        <f t="shared" si="835"/>
        <v>#N/A</v>
      </c>
      <c r="AJZ10" s="1352" t="e">
        <f t="shared" ref="AJZ10:AKE10" si="836">HLOOKUP(AJZ5,$B$16:$I$20,5)</f>
        <v>#N/A</v>
      </c>
      <c r="AKA10" s="1352" t="e">
        <f t="shared" si="836"/>
        <v>#N/A</v>
      </c>
      <c r="AKB10" s="1352" t="e">
        <f t="shared" si="836"/>
        <v>#N/A</v>
      </c>
      <c r="AKC10" s="1352" t="e">
        <f t="shared" si="836"/>
        <v>#N/A</v>
      </c>
      <c r="AKD10" s="1352" t="e">
        <f t="shared" si="836"/>
        <v>#N/A</v>
      </c>
      <c r="AKE10" s="1352" t="e">
        <f t="shared" si="836"/>
        <v>#N/A</v>
      </c>
      <c r="AKF10" s="1352" t="e">
        <f t="shared" ref="AKF10:AKM10" si="837">HLOOKUP(AKF5,$B$16:$I$20,5)</f>
        <v>#N/A</v>
      </c>
      <c r="AKG10" s="1352" t="e">
        <f t="shared" si="837"/>
        <v>#N/A</v>
      </c>
      <c r="AKH10" s="1352" t="e">
        <f t="shared" si="837"/>
        <v>#N/A</v>
      </c>
      <c r="AKI10" s="1352" t="e">
        <f t="shared" si="837"/>
        <v>#N/A</v>
      </c>
      <c r="AKJ10" s="1352" t="e">
        <f t="shared" si="837"/>
        <v>#N/A</v>
      </c>
      <c r="AKK10" s="1352" t="e">
        <f t="shared" si="837"/>
        <v>#N/A</v>
      </c>
      <c r="AKL10" s="1352" t="e">
        <f t="shared" si="837"/>
        <v>#N/A</v>
      </c>
      <c r="AKM10" s="1352" t="e">
        <f t="shared" si="837"/>
        <v>#N/A</v>
      </c>
      <c r="AKN10" s="1352" t="e">
        <f t="shared" ref="AKN10:AKS10" si="838">HLOOKUP(AKN5,$B$16:$I$20,5)</f>
        <v>#N/A</v>
      </c>
      <c r="AKO10" s="1352" t="e">
        <f t="shared" si="838"/>
        <v>#N/A</v>
      </c>
      <c r="AKP10" s="1352" t="e">
        <f t="shared" si="838"/>
        <v>#N/A</v>
      </c>
      <c r="AKQ10" s="1352" t="e">
        <f t="shared" si="838"/>
        <v>#N/A</v>
      </c>
      <c r="AKR10" s="1352" t="e">
        <f t="shared" si="838"/>
        <v>#N/A</v>
      </c>
      <c r="AKS10" s="1352" t="e">
        <f t="shared" si="838"/>
        <v>#N/A</v>
      </c>
      <c r="AKT10" s="1352" t="e">
        <f t="shared" ref="AKT10:ALA10" si="839">HLOOKUP(AKT5,$B$16:$I$20,5)</f>
        <v>#N/A</v>
      </c>
      <c r="AKU10" s="1352" t="e">
        <f t="shared" si="839"/>
        <v>#N/A</v>
      </c>
      <c r="AKV10" s="1352" t="e">
        <f t="shared" si="839"/>
        <v>#N/A</v>
      </c>
      <c r="AKW10" s="1352" t="e">
        <f t="shared" si="839"/>
        <v>#N/A</v>
      </c>
      <c r="AKX10" s="1352" t="e">
        <f t="shared" si="839"/>
        <v>#N/A</v>
      </c>
      <c r="AKY10" s="1352" t="e">
        <f t="shared" si="839"/>
        <v>#N/A</v>
      </c>
      <c r="AKZ10" s="1352" t="e">
        <f t="shared" si="839"/>
        <v>#N/A</v>
      </c>
      <c r="ALA10" s="1352" t="e">
        <f t="shared" si="839"/>
        <v>#N/A</v>
      </c>
      <c r="ALB10" s="1352" t="e">
        <f t="shared" ref="ALB10:ALH10" si="840">HLOOKUP(ALB5,$B$16:$I$20,5)</f>
        <v>#N/A</v>
      </c>
      <c r="ALC10" s="1352" t="e">
        <f t="shared" si="840"/>
        <v>#N/A</v>
      </c>
      <c r="ALD10" s="1352" t="e">
        <f t="shared" si="840"/>
        <v>#N/A</v>
      </c>
      <c r="ALE10" s="1352" t="e">
        <f t="shared" si="840"/>
        <v>#N/A</v>
      </c>
      <c r="ALF10" s="1352" t="e">
        <f t="shared" si="840"/>
        <v>#N/A</v>
      </c>
      <c r="ALG10" s="1352" t="e">
        <f t="shared" si="840"/>
        <v>#N/A</v>
      </c>
      <c r="ALH10" s="1352" t="e">
        <f t="shared" si="840"/>
        <v>#N/A</v>
      </c>
      <c r="ALI10" s="1352" t="e">
        <f t="shared" ref="ALI10:ALO10" si="841">HLOOKUP(ALI5,$B$16:$I$20,5)</f>
        <v>#N/A</v>
      </c>
      <c r="ALJ10" s="1352" t="e">
        <f t="shared" si="841"/>
        <v>#N/A</v>
      </c>
      <c r="ALK10" s="1352" t="e">
        <f t="shared" si="841"/>
        <v>#N/A</v>
      </c>
      <c r="ALL10" s="1352" t="e">
        <f t="shared" si="841"/>
        <v>#N/A</v>
      </c>
      <c r="ALM10" s="1352" t="e">
        <f t="shared" si="841"/>
        <v>#N/A</v>
      </c>
      <c r="ALN10" s="1352" t="e">
        <f t="shared" si="841"/>
        <v>#N/A</v>
      </c>
      <c r="ALO10" s="1352" t="e">
        <f t="shared" si="841"/>
        <v>#N/A</v>
      </c>
      <c r="ALP10" s="1352" t="e">
        <f t="shared" ref="ALP10:ALV10" si="842">HLOOKUP(ALP5,$B$16:$I$20,5)</f>
        <v>#N/A</v>
      </c>
      <c r="ALQ10" s="1352" t="e">
        <f t="shared" si="842"/>
        <v>#N/A</v>
      </c>
      <c r="ALR10" s="1352" t="e">
        <f t="shared" si="842"/>
        <v>#N/A</v>
      </c>
      <c r="ALS10" s="1352" t="e">
        <f t="shared" si="842"/>
        <v>#N/A</v>
      </c>
      <c r="ALT10" s="1352" t="e">
        <f t="shared" si="842"/>
        <v>#N/A</v>
      </c>
      <c r="ALU10" s="1352" t="e">
        <f t="shared" si="842"/>
        <v>#N/A</v>
      </c>
      <c r="ALV10" s="1352" t="e">
        <f t="shared" si="842"/>
        <v>#N/A</v>
      </c>
      <c r="ALW10" s="1352" t="e">
        <f t="shared" ref="ALW10:AMC10" si="843">HLOOKUP(ALW5,$B$16:$I$20,5)</f>
        <v>#N/A</v>
      </c>
      <c r="ALX10" s="1352" t="e">
        <f t="shared" si="843"/>
        <v>#N/A</v>
      </c>
      <c r="ALY10" s="1352" t="e">
        <f t="shared" si="843"/>
        <v>#N/A</v>
      </c>
      <c r="ALZ10" s="1352" t="e">
        <f t="shared" si="843"/>
        <v>#N/A</v>
      </c>
      <c r="AMA10" s="1352" t="e">
        <f t="shared" si="843"/>
        <v>#N/A</v>
      </c>
      <c r="AMB10" s="1352" t="e">
        <f t="shared" si="843"/>
        <v>#N/A</v>
      </c>
      <c r="AMC10" s="1352" t="e">
        <f t="shared" si="843"/>
        <v>#N/A</v>
      </c>
      <c r="AMD10" s="1352" t="e">
        <f t="shared" ref="AMD10:AMJ10" si="844">HLOOKUP(AMD5,$B$16:$I$20,5)</f>
        <v>#N/A</v>
      </c>
      <c r="AME10" s="1352" t="e">
        <f t="shared" si="844"/>
        <v>#N/A</v>
      </c>
      <c r="AMF10" s="1352" t="e">
        <f t="shared" si="844"/>
        <v>#N/A</v>
      </c>
      <c r="AMG10" s="1352" t="e">
        <f t="shared" si="844"/>
        <v>#N/A</v>
      </c>
      <c r="AMH10" s="1352" t="e">
        <f t="shared" si="844"/>
        <v>#N/A</v>
      </c>
      <c r="AMI10" s="1352" t="e">
        <f t="shared" si="844"/>
        <v>#N/A</v>
      </c>
      <c r="AMJ10" s="1352" t="e">
        <f t="shared" si="844"/>
        <v>#N/A</v>
      </c>
      <c r="AMK10" s="1352" t="e">
        <f t="shared" ref="AMK10:AMQ10" si="845">HLOOKUP(AMK5,$B$16:$I$20,5)</f>
        <v>#N/A</v>
      </c>
      <c r="AML10" s="1352" t="e">
        <f t="shared" si="845"/>
        <v>#N/A</v>
      </c>
      <c r="AMM10" s="1352" t="e">
        <f t="shared" si="845"/>
        <v>#N/A</v>
      </c>
      <c r="AMN10" s="1352" t="e">
        <f t="shared" si="845"/>
        <v>#N/A</v>
      </c>
      <c r="AMO10" s="1352" t="e">
        <f t="shared" si="845"/>
        <v>#N/A</v>
      </c>
      <c r="AMP10" s="1352" t="e">
        <f t="shared" si="845"/>
        <v>#N/A</v>
      </c>
      <c r="AMQ10" s="1352" t="e">
        <f t="shared" si="845"/>
        <v>#N/A</v>
      </c>
      <c r="AMR10" s="1352" t="e">
        <f t="shared" ref="AMR10:AMX10" si="846">HLOOKUP(AMR5,$B$16:$I$20,5)</f>
        <v>#N/A</v>
      </c>
      <c r="AMS10" s="1352" t="e">
        <f t="shared" si="846"/>
        <v>#N/A</v>
      </c>
      <c r="AMT10" s="1352" t="e">
        <f t="shared" si="846"/>
        <v>#N/A</v>
      </c>
      <c r="AMU10" s="1352" t="e">
        <f t="shared" si="846"/>
        <v>#N/A</v>
      </c>
      <c r="AMV10" s="1352" t="e">
        <f t="shared" si="846"/>
        <v>#N/A</v>
      </c>
      <c r="AMW10" s="1352" t="e">
        <f t="shared" si="846"/>
        <v>#N/A</v>
      </c>
      <c r="AMX10" s="1352" t="e">
        <f t="shared" si="846"/>
        <v>#N/A</v>
      </c>
      <c r="AMY10" s="1352" t="e">
        <f t="shared" ref="AMY10:ANE10" si="847">HLOOKUP(AMY5,$B$16:$I$20,5)</f>
        <v>#N/A</v>
      </c>
      <c r="AMZ10" s="1352" t="e">
        <f t="shared" si="847"/>
        <v>#N/A</v>
      </c>
      <c r="ANA10" s="1352" t="e">
        <f t="shared" si="847"/>
        <v>#N/A</v>
      </c>
      <c r="ANB10" s="1352" t="e">
        <f t="shared" si="847"/>
        <v>#N/A</v>
      </c>
      <c r="ANC10" s="1352" t="e">
        <f t="shared" si="847"/>
        <v>#N/A</v>
      </c>
      <c r="AND10" s="1352" t="e">
        <f t="shared" si="847"/>
        <v>#N/A</v>
      </c>
      <c r="ANE10" s="1352" t="e">
        <f t="shared" si="847"/>
        <v>#N/A</v>
      </c>
      <c r="ANF10" s="1352" t="e">
        <f t="shared" ref="ANF10:ANL10" si="848">HLOOKUP(ANF5,$B$16:$I$20,5)</f>
        <v>#N/A</v>
      </c>
      <c r="ANG10" s="1352" t="e">
        <f t="shared" si="848"/>
        <v>#N/A</v>
      </c>
      <c r="ANH10" s="1352" t="e">
        <f t="shared" si="848"/>
        <v>#N/A</v>
      </c>
      <c r="ANI10" s="1352" t="e">
        <f t="shared" si="848"/>
        <v>#N/A</v>
      </c>
      <c r="ANJ10" s="1352" t="e">
        <f t="shared" si="848"/>
        <v>#N/A</v>
      </c>
      <c r="ANK10" s="1352" t="e">
        <f t="shared" si="848"/>
        <v>#N/A</v>
      </c>
      <c r="ANL10" s="1352" t="e">
        <f t="shared" si="848"/>
        <v>#N/A</v>
      </c>
      <c r="ANM10" s="1352" t="e">
        <f t="shared" ref="ANM10:ANS10" si="849">HLOOKUP(ANM5,$B$16:$I$20,5)</f>
        <v>#N/A</v>
      </c>
      <c r="ANN10" s="1352" t="e">
        <f t="shared" si="849"/>
        <v>#N/A</v>
      </c>
      <c r="ANO10" s="1352" t="e">
        <f t="shared" si="849"/>
        <v>#N/A</v>
      </c>
      <c r="ANP10" s="1352" t="e">
        <f t="shared" si="849"/>
        <v>#N/A</v>
      </c>
      <c r="ANQ10" s="1352" t="e">
        <f t="shared" si="849"/>
        <v>#N/A</v>
      </c>
      <c r="ANR10" s="1352" t="e">
        <f t="shared" si="849"/>
        <v>#N/A</v>
      </c>
      <c r="ANS10" s="1352" t="e">
        <f t="shared" si="849"/>
        <v>#N/A</v>
      </c>
      <c r="ANT10" s="1352" t="e">
        <f t="shared" ref="ANT10:ANZ10" si="850">HLOOKUP(ANT5,$B$16:$I$20,5)</f>
        <v>#N/A</v>
      </c>
      <c r="ANU10" s="1352" t="e">
        <f t="shared" si="850"/>
        <v>#N/A</v>
      </c>
      <c r="ANV10" s="1352" t="e">
        <f t="shared" si="850"/>
        <v>#N/A</v>
      </c>
      <c r="ANW10" s="1352" t="e">
        <f t="shared" si="850"/>
        <v>#N/A</v>
      </c>
      <c r="ANX10" s="1352" t="e">
        <f t="shared" si="850"/>
        <v>#N/A</v>
      </c>
      <c r="ANY10" s="1352" t="e">
        <f t="shared" si="850"/>
        <v>#N/A</v>
      </c>
      <c r="ANZ10" s="1352" t="e">
        <f t="shared" si="850"/>
        <v>#N/A</v>
      </c>
      <c r="AOA10" s="1352" t="e">
        <f t="shared" ref="AOA10:AOG10" si="851">HLOOKUP(AOA5,$B$16:$I$20,5)</f>
        <v>#N/A</v>
      </c>
      <c r="AOB10" s="1352" t="e">
        <f t="shared" si="851"/>
        <v>#N/A</v>
      </c>
      <c r="AOC10" s="1352" t="e">
        <f t="shared" si="851"/>
        <v>#N/A</v>
      </c>
      <c r="AOD10" s="1352" t="e">
        <f t="shared" si="851"/>
        <v>#N/A</v>
      </c>
      <c r="AOE10" s="1352" t="e">
        <f t="shared" si="851"/>
        <v>#N/A</v>
      </c>
      <c r="AOF10" s="1352" t="e">
        <f t="shared" si="851"/>
        <v>#N/A</v>
      </c>
      <c r="AOG10" s="1352" t="e">
        <f t="shared" si="851"/>
        <v>#N/A</v>
      </c>
      <c r="AOH10" s="1352" t="e">
        <f t="shared" ref="AOH10:AON10" si="852">HLOOKUP(AOH5,$B$16:$I$20,5)</f>
        <v>#N/A</v>
      </c>
      <c r="AOI10" s="1352" t="e">
        <f t="shared" si="852"/>
        <v>#N/A</v>
      </c>
      <c r="AOJ10" s="1352" t="e">
        <f t="shared" si="852"/>
        <v>#N/A</v>
      </c>
      <c r="AOK10" s="1352" t="e">
        <f t="shared" si="852"/>
        <v>#N/A</v>
      </c>
      <c r="AOL10" s="1352" t="e">
        <f t="shared" si="852"/>
        <v>#N/A</v>
      </c>
      <c r="AOM10" s="1352" t="e">
        <f t="shared" si="852"/>
        <v>#N/A</v>
      </c>
      <c r="AON10" s="1352" t="e">
        <f t="shared" si="852"/>
        <v>#N/A</v>
      </c>
      <c r="AOO10" s="1352" t="e">
        <f t="shared" ref="AOO10:AOU10" si="853">HLOOKUP(AOO5,$B$16:$I$20,5)</f>
        <v>#N/A</v>
      </c>
      <c r="AOP10" s="1352" t="e">
        <f t="shared" si="853"/>
        <v>#N/A</v>
      </c>
      <c r="AOQ10" s="1352" t="e">
        <f t="shared" si="853"/>
        <v>#N/A</v>
      </c>
      <c r="AOR10" s="1352" t="e">
        <f t="shared" si="853"/>
        <v>#N/A</v>
      </c>
      <c r="AOS10" s="1352" t="e">
        <f t="shared" si="853"/>
        <v>#N/A</v>
      </c>
      <c r="AOT10" s="1352" t="e">
        <f t="shared" si="853"/>
        <v>#N/A</v>
      </c>
      <c r="AOU10" s="1352" t="e">
        <f t="shared" si="853"/>
        <v>#N/A</v>
      </c>
      <c r="AOV10" s="1352" t="e">
        <f t="shared" ref="AOV10:API10" si="854">HLOOKUP(AOV5,$B$16:$I$20,5)</f>
        <v>#N/A</v>
      </c>
      <c r="AOW10" s="1352" t="e">
        <f t="shared" si="854"/>
        <v>#N/A</v>
      </c>
      <c r="AOX10" s="1352" t="e">
        <f t="shared" si="854"/>
        <v>#N/A</v>
      </c>
      <c r="AOY10" s="1352" t="e">
        <f t="shared" si="854"/>
        <v>#N/A</v>
      </c>
      <c r="AOZ10" s="1352" t="e">
        <f t="shared" si="854"/>
        <v>#N/A</v>
      </c>
      <c r="APA10" s="1352" t="e">
        <f t="shared" si="854"/>
        <v>#N/A</v>
      </c>
      <c r="APB10" s="1352" t="e">
        <f t="shared" si="854"/>
        <v>#N/A</v>
      </c>
      <c r="APC10" s="1352" t="e">
        <f t="shared" ca="1" si="854"/>
        <v>#VALUE!</v>
      </c>
      <c r="APD10" s="1352" t="e">
        <f t="shared" ca="1" si="854"/>
        <v>#VALUE!</v>
      </c>
      <c r="APE10" s="1352" t="e">
        <f t="shared" ca="1" si="854"/>
        <v>#VALUE!</v>
      </c>
      <c r="APF10" s="1352" t="e">
        <f t="shared" ca="1" si="854"/>
        <v>#VALUE!</v>
      </c>
      <c r="APG10" s="1352" t="e">
        <f t="shared" ca="1" si="854"/>
        <v>#VALUE!</v>
      </c>
      <c r="APH10" s="1352" t="e">
        <f t="shared" ca="1" si="854"/>
        <v>#VALUE!</v>
      </c>
      <c r="API10" s="1352" t="e">
        <f t="shared" ca="1" si="854"/>
        <v>#VALUE!</v>
      </c>
    </row>
    <row r="11" spans="1:1102" x14ac:dyDescent="0.2">
      <c r="B11" s="1352" t="s">
        <v>239</v>
      </c>
    </row>
    <row r="12" spans="1:1102" x14ac:dyDescent="0.2">
      <c r="A12" s="1352">
        <v>6</v>
      </c>
      <c r="B12" s="1352" t="s">
        <v>358</v>
      </c>
      <c r="C12" s="1353">
        <v>4863</v>
      </c>
      <c r="D12" s="1353">
        <v>4863</v>
      </c>
      <c r="E12" s="1353">
        <v>4863</v>
      </c>
      <c r="F12" s="1353">
        <v>4863</v>
      </c>
      <c r="G12" s="1353">
        <v>4798</v>
      </c>
      <c r="H12" s="1353">
        <v>4790</v>
      </c>
      <c r="I12" s="1353">
        <v>4725</v>
      </c>
      <c r="J12" s="1353">
        <v>4819</v>
      </c>
      <c r="K12" s="1353">
        <v>4753</v>
      </c>
      <c r="L12" s="1353">
        <v>4543</v>
      </c>
      <c r="M12" s="1353">
        <v>4543</v>
      </c>
      <c r="N12" s="1353">
        <v>4503</v>
      </c>
      <c r="O12" s="1353">
        <v>4501</v>
      </c>
      <c r="P12" s="1353">
        <v>4464</v>
      </c>
      <c r="Q12" s="1353">
        <v>4465</v>
      </c>
      <c r="R12" s="1353">
        <v>4506</v>
      </c>
      <c r="S12" s="1353">
        <v>4506</v>
      </c>
      <c r="T12" s="1353">
        <v>4356</v>
      </c>
      <c r="U12" s="1353">
        <v>4460</v>
      </c>
      <c r="V12" s="1353">
        <v>4604</v>
      </c>
      <c r="W12" s="1353">
        <v>4632</v>
      </c>
      <c r="X12" s="1353">
        <v>4717</v>
      </c>
      <c r="Y12" s="1353">
        <v>4765</v>
      </c>
      <c r="Z12" s="1353">
        <v>4765</v>
      </c>
      <c r="AA12" s="1353">
        <v>4765</v>
      </c>
      <c r="AB12" s="1353">
        <v>4676</v>
      </c>
      <c r="AC12" s="1353">
        <v>4667</v>
      </c>
      <c r="AD12" s="1353">
        <v>4625</v>
      </c>
      <c r="AE12" s="1353">
        <v>4594</v>
      </c>
      <c r="AF12" s="1353">
        <v>4720</v>
      </c>
      <c r="AG12" s="1353">
        <v>4565</v>
      </c>
      <c r="AH12" s="1353">
        <v>4570</v>
      </c>
      <c r="AI12" s="1353">
        <v>4600</v>
      </c>
      <c r="AJ12" s="1353">
        <v>4720</v>
      </c>
      <c r="AK12" s="1353">
        <v>4771</v>
      </c>
      <c r="AL12" s="1353">
        <v>4812</v>
      </c>
      <c r="AM12" s="1353">
        <v>4852</v>
      </c>
      <c r="AN12" s="1353">
        <v>4591</v>
      </c>
      <c r="AO12" s="1353">
        <v>4591</v>
      </c>
      <c r="AP12" s="1353">
        <v>4577</v>
      </c>
      <c r="AQ12" s="1353">
        <v>4418</v>
      </c>
      <c r="AR12" s="1353">
        <v>4327</v>
      </c>
      <c r="AS12" s="1353">
        <v>4274</v>
      </c>
      <c r="AT12" s="1353">
        <v>4274</v>
      </c>
      <c r="AU12" s="1353">
        <v>4274</v>
      </c>
      <c r="AV12" s="1353">
        <v>4274</v>
      </c>
      <c r="AW12" s="1353">
        <v>4463</v>
      </c>
      <c r="AX12" s="1353">
        <v>4451</v>
      </c>
      <c r="AY12" s="1353">
        <v>4373</v>
      </c>
      <c r="AZ12" s="1353">
        <v>4314</v>
      </c>
      <c r="BA12" s="1353">
        <v>4265</v>
      </c>
      <c r="BB12" s="1353">
        <v>4096</v>
      </c>
      <c r="BC12" s="1353">
        <v>4096</v>
      </c>
      <c r="BD12" s="1353">
        <v>4134</v>
      </c>
      <c r="BE12" s="1353">
        <v>4057</v>
      </c>
      <c r="BF12" s="1353">
        <v>3771</v>
      </c>
      <c r="BG12" s="1353">
        <v>3767</v>
      </c>
      <c r="BH12" s="1353">
        <v>3680</v>
      </c>
      <c r="BI12" s="1353">
        <v>3519</v>
      </c>
      <c r="BJ12" s="1353">
        <v>3519</v>
      </c>
      <c r="BK12" s="1353">
        <v>3492</v>
      </c>
      <c r="BL12" s="1353">
        <v>3625</v>
      </c>
      <c r="BM12" s="1353">
        <v>3716</v>
      </c>
      <c r="BN12" s="1353">
        <v>3711</v>
      </c>
      <c r="BO12" s="1353">
        <v>3712</v>
      </c>
      <c r="BP12" s="1353">
        <v>3592</v>
      </c>
      <c r="BQ12" s="1353">
        <v>3592</v>
      </c>
      <c r="BR12" s="1353">
        <v>3578</v>
      </c>
      <c r="BS12" s="1353">
        <v>3613</v>
      </c>
      <c r="BT12" s="1353">
        <v>3601</v>
      </c>
      <c r="BU12" s="1353">
        <v>3611</v>
      </c>
      <c r="BV12" s="1353">
        <v>3468</v>
      </c>
      <c r="BW12" s="1353">
        <v>3324</v>
      </c>
      <c r="BX12" s="1353">
        <v>3324</v>
      </c>
      <c r="BY12" s="1353">
        <v>3153</v>
      </c>
      <c r="BZ12" s="1353">
        <v>2702</v>
      </c>
      <c r="CA12" s="1353">
        <v>2505</v>
      </c>
      <c r="CB12" s="1353">
        <v>2459</v>
      </c>
      <c r="CC12" s="1353">
        <v>2511</v>
      </c>
      <c r="CD12" s="1353">
        <v>2511</v>
      </c>
      <c r="CE12" s="1353">
        <v>2511</v>
      </c>
      <c r="CF12" s="1353">
        <v>2407</v>
      </c>
      <c r="CG12" s="1353">
        <v>2297</v>
      </c>
      <c r="CH12" s="1353">
        <v>2274</v>
      </c>
      <c r="CI12" s="1353">
        <v>2223</v>
      </c>
      <c r="CJ12" s="1353">
        <v>2274</v>
      </c>
      <c r="CK12" s="1353">
        <v>2274</v>
      </c>
      <c r="CL12" s="1353">
        <v>2274</v>
      </c>
      <c r="CM12" s="1353">
        <v>2183</v>
      </c>
      <c r="CN12" s="1353">
        <v>2182</v>
      </c>
      <c r="CO12" s="1353">
        <v>2153</v>
      </c>
      <c r="CP12" s="1353">
        <v>2209</v>
      </c>
      <c r="CQ12" s="1353">
        <v>2208</v>
      </c>
      <c r="CR12" s="1353">
        <v>2208</v>
      </c>
      <c r="CS12" s="1353">
        <v>2208</v>
      </c>
      <c r="CT12" s="1353">
        <v>2152</v>
      </c>
      <c r="CU12" s="1353">
        <v>2086</v>
      </c>
      <c r="CV12" s="1353">
        <v>2059</v>
      </c>
      <c r="CW12" s="1353">
        <v>2066</v>
      </c>
      <c r="CX12" s="1353">
        <v>2045</v>
      </c>
      <c r="CY12" s="1353">
        <v>2045</v>
      </c>
      <c r="CZ12" s="1353">
        <v>2045</v>
      </c>
      <c r="DA12" s="1353">
        <v>1992</v>
      </c>
      <c r="DB12" s="1353">
        <v>1913</v>
      </c>
      <c r="DC12" s="1353">
        <v>1863</v>
      </c>
      <c r="DD12" s="1353">
        <v>1843</v>
      </c>
      <c r="DE12" s="1353">
        <v>1781</v>
      </c>
      <c r="DF12" s="1353">
        <v>1781</v>
      </c>
      <c r="DG12" s="1353">
        <v>1781</v>
      </c>
      <c r="DH12" s="1353">
        <v>1763</v>
      </c>
      <c r="DI12" s="1353">
        <v>1728</v>
      </c>
      <c r="DJ12" s="1353">
        <v>1767</v>
      </c>
      <c r="DK12" s="1353">
        <v>1850</v>
      </c>
      <c r="DL12" s="1353">
        <v>1914</v>
      </c>
      <c r="DM12" s="1353">
        <v>1914</v>
      </c>
      <c r="DN12" s="1353">
        <v>1914</v>
      </c>
      <c r="DO12" s="1353">
        <v>1955</v>
      </c>
      <c r="DP12" s="1353">
        <v>1958</v>
      </c>
      <c r="DQ12" s="1353">
        <v>2020</v>
      </c>
      <c r="DR12" s="1353">
        <v>2038</v>
      </c>
      <c r="DS12" s="1353">
        <v>2127</v>
      </c>
      <c r="DT12" s="1353">
        <v>2127</v>
      </c>
      <c r="DU12" s="1353">
        <v>2127</v>
      </c>
      <c r="DV12" s="1353">
        <v>2164</v>
      </c>
      <c r="DW12" s="1353">
        <v>2293</v>
      </c>
      <c r="DX12" s="1353">
        <v>2296</v>
      </c>
      <c r="DY12" s="1353">
        <v>2308</v>
      </c>
      <c r="DZ12" s="1353">
        <v>2322</v>
      </c>
      <c r="EA12" s="1353">
        <v>2322</v>
      </c>
      <c r="EB12" s="1353">
        <v>2322</v>
      </c>
      <c r="EC12" s="1353">
        <v>2306</v>
      </c>
      <c r="ED12" s="1353">
        <v>2260</v>
      </c>
      <c r="EE12" s="1353">
        <v>2233</v>
      </c>
      <c r="EF12" s="1353">
        <v>2173</v>
      </c>
      <c r="EG12" s="1353">
        <v>2122</v>
      </c>
      <c r="EH12" s="1353">
        <v>2122</v>
      </c>
      <c r="EI12" s="1353">
        <v>2122</v>
      </c>
      <c r="EJ12" s="1353">
        <v>2033</v>
      </c>
      <c r="EK12" s="1353">
        <v>2009</v>
      </c>
      <c r="EL12" s="1353">
        <v>1991</v>
      </c>
      <c r="EM12" s="1353">
        <v>1958</v>
      </c>
      <c r="EN12" s="1353">
        <v>1906</v>
      </c>
      <c r="EO12" s="1353">
        <v>1906</v>
      </c>
      <c r="EP12" s="1353">
        <v>1906</v>
      </c>
      <c r="EQ12" s="1353">
        <v>1878</v>
      </c>
      <c r="ER12" s="1353">
        <v>1878</v>
      </c>
      <c r="ES12" s="1353">
        <v>1840</v>
      </c>
      <c r="ET12" s="1353">
        <v>1797</v>
      </c>
      <c r="EU12" s="1353">
        <v>1761</v>
      </c>
      <c r="EV12" s="1353">
        <v>1761</v>
      </c>
      <c r="EW12" s="1353">
        <v>1761</v>
      </c>
      <c r="EX12" s="1353">
        <v>1761</v>
      </c>
      <c r="EY12" s="1353">
        <v>1767</v>
      </c>
      <c r="EZ12" s="1353">
        <v>1807</v>
      </c>
      <c r="FA12" s="1353">
        <v>1839</v>
      </c>
      <c r="FB12" s="1353">
        <v>1830</v>
      </c>
      <c r="FC12" s="1353">
        <v>1830</v>
      </c>
      <c r="FD12" s="1353">
        <v>1830</v>
      </c>
      <c r="FE12" s="1353">
        <v>1790</v>
      </c>
      <c r="FF12" s="1353">
        <v>1765</v>
      </c>
      <c r="FG12" s="1353">
        <v>1762</v>
      </c>
      <c r="FH12" s="1353">
        <v>1698</v>
      </c>
      <c r="FI12" s="1353">
        <v>1688</v>
      </c>
      <c r="FJ12" s="1353">
        <v>1688</v>
      </c>
      <c r="FK12" s="1353">
        <v>1688</v>
      </c>
      <c r="FL12" s="1353">
        <v>1662</v>
      </c>
      <c r="FM12" s="1353">
        <v>1624</v>
      </c>
      <c r="FN12" s="1353">
        <v>1624</v>
      </c>
      <c r="FO12" s="1353">
        <v>1682</v>
      </c>
      <c r="FP12" s="1353">
        <v>1732</v>
      </c>
      <c r="FQ12" s="1353">
        <v>1732</v>
      </c>
      <c r="FR12" s="1353">
        <v>1732</v>
      </c>
      <c r="FS12" s="1353">
        <v>1826</v>
      </c>
      <c r="FT12" s="1353">
        <v>1797</v>
      </c>
      <c r="FU12" s="1353">
        <v>1813</v>
      </c>
      <c r="FV12" s="1353">
        <v>1791</v>
      </c>
      <c r="FW12" s="1353">
        <v>1732</v>
      </c>
      <c r="FX12" s="1353">
        <v>1732</v>
      </c>
      <c r="FY12" s="1353">
        <v>1732</v>
      </c>
      <c r="FZ12" s="1353">
        <v>1721</v>
      </c>
      <c r="GA12" s="1353">
        <v>1706</v>
      </c>
      <c r="GB12" s="1353">
        <v>1684</v>
      </c>
      <c r="GC12" s="1353">
        <v>1790</v>
      </c>
      <c r="GD12" s="1353">
        <v>1865</v>
      </c>
      <c r="GE12" s="1353">
        <v>1865</v>
      </c>
      <c r="GF12" s="1353">
        <v>1865</v>
      </c>
      <c r="GG12" s="1353">
        <v>1865</v>
      </c>
      <c r="GH12" s="1353">
        <v>1926</v>
      </c>
      <c r="GI12" s="1353">
        <v>1923</v>
      </c>
      <c r="GJ12" s="1353">
        <v>1939</v>
      </c>
      <c r="GK12" s="1353">
        <v>1926</v>
      </c>
      <c r="GL12" s="1353">
        <v>1926</v>
      </c>
      <c r="GM12" s="1353">
        <v>1926</v>
      </c>
      <c r="GN12" s="1353">
        <v>1946</v>
      </c>
      <c r="GO12" s="1353">
        <v>1939</v>
      </c>
      <c r="GP12" s="1353">
        <v>1936</v>
      </c>
      <c r="GQ12" s="1353">
        <v>1898</v>
      </c>
      <c r="GR12" s="1353">
        <v>1863</v>
      </c>
      <c r="GS12" s="1353">
        <v>1863</v>
      </c>
      <c r="GT12" s="1353">
        <v>1863</v>
      </c>
      <c r="GU12" s="1353">
        <v>1801</v>
      </c>
      <c r="GV12" s="1353">
        <v>1849</v>
      </c>
      <c r="GW12" s="1353">
        <v>1939</v>
      </c>
      <c r="GX12" s="1353">
        <v>1979</v>
      </c>
      <c r="GY12" s="1353">
        <v>1979</v>
      </c>
      <c r="GZ12" s="1353">
        <v>1979</v>
      </c>
      <c r="HA12" s="1353">
        <v>1979</v>
      </c>
      <c r="HB12" s="1353">
        <v>1917</v>
      </c>
      <c r="HC12" s="1353">
        <v>1915</v>
      </c>
      <c r="HD12" s="1353">
        <v>1960</v>
      </c>
      <c r="HE12" s="1353">
        <v>1958</v>
      </c>
      <c r="HF12" s="1353">
        <v>2006</v>
      </c>
      <c r="HG12" s="1353">
        <v>2006</v>
      </c>
      <c r="HH12" s="1353">
        <v>2006</v>
      </c>
      <c r="HI12" s="1353">
        <v>2122</v>
      </c>
      <c r="HJ12" s="1353">
        <v>2124</v>
      </c>
      <c r="HK12" s="1353">
        <v>2198</v>
      </c>
      <c r="HL12" s="1353">
        <v>2149</v>
      </c>
      <c r="HM12" s="1353">
        <v>2071</v>
      </c>
      <c r="HN12" s="1353">
        <v>2071</v>
      </c>
      <c r="HO12" s="1353">
        <v>2071</v>
      </c>
      <c r="HP12" s="1353">
        <v>2106</v>
      </c>
      <c r="HQ12" s="1353">
        <v>2101</v>
      </c>
      <c r="HR12" s="1353">
        <v>2130</v>
      </c>
      <c r="HS12" s="1353">
        <v>2162</v>
      </c>
      <c r="HT12" s="1353">
        <v>2108</v>
      </c>
      <c r="HU12" s="1353">
        <v>2108</v>
      </c>
      <c r="HV12" s="1353">
        <v>2108</v>
      </c>
      <c r="HW12" s="1353">
        <v>2128</v>
      </c>
      <c r="HX12" s="1353">
        <v>2146</v>
      </c>
      <c r="HY12" s="1353">
        <v>2256</v>
      </c>
      <c r="HZ12" s="1353">
        <v>2328</v>
      </c>
      <c r="IA12" s="1353">
        <v>2378</v>
      </c>
      <c r="IB12" s="1353">
        <v>2378</v>
      </c>
      <c r="IC12" s="1353">
        <v>2378</v>
      </c>
      <c r="ID12" s="1353">
        <v>2335</v>
      </c>
      <c r="IE12" s="1353">
        <v>2354</v>
      </c>
      <c r="IF12" s="1353">
        <v>2362</v>
      </c>
      <c r="IG12" s="1353">
        <v>2370</v>
      </c>
      <c r="IH12" s="1353">
        <v>2311</v>
      </c>
      <c r="II12" s="1353">
        <v>2311</v>
      </c>
      <c r="IJ12" s="1353">
        <v>2311</v>
      </c>
      <c r="IK12" s="1353">
        <v>2300</v>
      </c>
      <c r="IL12" s="1353">
        <v>2297</v>
      </c>
      <c r="IM12" s="1353">
        <v>2349</v>
      </c>
      <c r="IN12" s="1353">
        <v>2427</v>
      </c>
      <c r="IO12" s="1353">
        <v>2497</v>
      </c>
      <c r="IP12" s="1353">
        <v>2497</v>
      </c>
      <c r="IQ12" s="1353">
        <v>2497</v>
      </c>
      <c r="IR12" s="1353">
        <v>2497</v>
      </c>
      <c r="IS12" s="1353">
        <v>2617</v>
      </c>
      <c r="IT12" s="1353">
        <v>2629</v>
      </c>
      <c r="IU12" s="1353">
        <v>2583</v>
      </c>
      <c r="IV12" s="1353">
        <v>2594</v>
      </c>
      <c r="IW12" s="1353">
        <v>2594</v>
      </c>
      <c r="IX12" s="1353">
        <v>2594</v>
      </c>
      <c r="IY12" s="1353">
        <v>2610</v>
      </c>
      <c r="IZ12" s="1353">
        <v>2645</v>
      </c>
      <c r="JA12" s="1353">
        <v>2620</v>
      </c>
      <c r="JB12" s="1353">
        <v>2700</v>
      </c>
      <c r="JC12" s="1353">
        <v>2665</v>
      </c>
      <c r="JD12" s="1353">
        <v>2665</v>
      </c>
      <c r="JE12" s="1353">
        <v>2665</v>
      </c>
      <c r="JF12" s="1353">
        <v>2627</v>
      </c>
      <c r="JG12" s="1353">
        <v>2653</v>
      </c>
      <c r="JH12" s="1353">
        <v>2612</v>
      </c>
      <c r="JI12" s="1353">
        <v>2629</v>
      </c>
      <c r="JJ12" s="1353">
        <v>2665</v>
      </c>
      <c r="JK12" s="1353">
        <v>2665</v>
      </c>
      <c r="JL12" s="1353">
        <v>2665</v>
      </c>
      <c r="JM12" s="1353">
        <v>2663</v>
      </c>
      <c r="JN12" s="1353">
        <v>2635</v>
      </c>
      <c r="JO12" s="1353">
        <v>2617</v>
      </c>
      <c r="JP12" s="1353">
        <v>2583</v>
      </c>
      <c r="JQ12" s="1353">
        <v>2599</v>
      </c>
      <c r="JR12" s="1353">
        <v>2599</v>
      </c>
      <c r="JS12" s="1353">
        <v>2599</v>
      </c>
      <c r="JT12" s="1353">
        <v>2641</v>
      </c>
      <c r="JU12" s="1353">
        <v>2700</v>
      </c>
      <c r="JV12" s="1353">
        <v>2787</v>
      </c>
      <c r="JW12" s="1353">
        <v>2811</v>
      </c>
      <c r="JX12" s="1353">
        <v>2846</v>
      </c>
      <c r="JY12" s="1353">
        <v>2846</v>
      </c>
      <c r="JZ12" s="1353">
        <v>2846</v>
      </c>
      <c r="KA12" s="1353">
        <v>2847</v>
      </c>
      <c r="KB12" s="1353">
        <v>2806</v>
      </c>
      <c r="KC12" s="1353">
        <v>2767</v>
      </c>
      <c r="KD12" s="1353">
        <v>2733</v>
      </c>
      <c r="KE12" s="1353">
        <v>2630</v>
      </c>
      <c r="KF12" s="1353">
        <v>2630</v>
      </c>
      <c r="KG12" s="1353">
        <v>2630</v>
      </c>
      <c r="KH12" s="1353">
        <v>2506</v>
      </c>
      <c r="KI12" s="1353">
        <v>2477</v>
      </c>
      <c r="KJ12" s="1353">
        <v>2461</v>
      </c>
      <c r="KK12" s="1353">
        <v>2422</v>
      </c>
      <c r="KL12" s="1353">
        <v>2385</v>
      </c>
      <c r="KM12" s="1353">
        <v>2385</v>
      </c>
      <c r="KN12" s="1353">
        <v>2385</v>
      </c>
      <c r="KO12" s="1353">
        <v>2365</v>
      </c>
      <c r="KP12" s="1353">
        <v>2382</v>
      </c>
      <c r="KQ12" s="1353">
        <v>2406</v>
      </c>
      <c r="KR12" s="1353">
        <v>2375</v>
      </c>
      <c r="KS12" s="1353">
        <v>2256</v>
      </c>
      <c r="KT12" s="1353">
        <v>2256</v>
      </c>
      <c r="KU12" s="1353">
        <v>2256</v>
      </c>
      <c r="KV12" s="1353">
        <v>2253</v>
      </c>
      <c r="KW12" s="1353">
        <v>2319</v>
      </c>
      <c r="KX12" s="1353">
        <v>2278</v>
      </c>
      <c r="KY12" s="1353">
        <v>2250</v>
      </c>
      <c r="KZ12" s="1353">
        <v>2189</v>
      </c>
      <c r="LA12" s="1353">
        <v>2189</v>
      </c>
      <c r="LB12" s="1353">
        <v>2189</v>
      </c>
      <c r="LC12" s="1353">
        <v>2157</v>
      </c>
      <c r="LD12" s="1353">
        <v>2159</v>
      </c>
      <c r="LE12" s="1353">
        <v>2115</v>
      </c>
      <c r="LF12" s="1353">
        <v>2104</v>
      </c>
      <c r="LG12" s="1353">
        <v>2184</v>
      </c>
      <c r="LH12" s="1353">
        <v>2184</v>
      </c>
      <c r="LI12" s="1353">
        <v>2184</v>
      </c>
      <c r="LJ12" s="1353">
        <v>2197</v>
      </c>
      <c r="LK12" s="1353">
        <v>2284</v>
      </c>
      <c r="LL12" s="1353">
        <v>2295</v>
      </c>
      <c r="LM12" s="1353">
        <v>2415</v>
      </c>
      <c r="LN12" s="1353">
        <v>2381</v>
      </c>
      <c r="LO12" s="1353">
        <v>2366</v>
      </c>
      <c r="LP12" s="1353">
        <v>2366</v>
      </c>
      <c r="LQ12" s="1353">
        <v>2312</v>
      </c>
      <c r="LR12" s="1353">
        <v>2309</v>
      </c>
      <c r="LS12" s="1353">
        <v>2186</v>
      </c>
      <c r="LT12" s="1353">
        <v>2186</v>
      </c>
      <c r="LU12" s="1353">
        <v>2158</v>
      </c>
      <c r="LV12" s="1353">
        <v>2158</v>
      </c>
      <c r="LW12" s="1353">
        <v>2158</v>
      </c>
      <c r="LX12" s="1353">
        <v>2184</v>
      </c>
      <c r="LY12" s="1353">
        <v>2096</v>
      </c>
      <c r="LZ12" s="1353">
        <v>2077</v>
      </c>
      <c r="MA12" s="1353">
        <v>2195</v>
      </c>
      <c r="MB12" s="1353">
        <v>2229</v>
      </c>
      <c r="MC12" s="1353">
        <v>2200</v>
      </c>
      <c r="MD12" s="1353">
        <v>2200</v>
      </c>
      <c r="ME12" s="1353">
        <v>2197</v>
      </c>
      <c r="MF12" s="1353">
        <v>2216</v>
      </c>
      <c r="MG12" s="1353">
        <v>2219</v>
      </c>
      <c r="MH12" s="1353">
        <v>2192</v>
      </c>
      <c r="MI12" s="1353">
        <v>2123</v>
      </c>
      <c r="MJ12" s="1353">
        <v>2123</v>
      </c>
      <c r="MK12" s="1353">
        <v>2123</v>
      </c>
      <c r="ML12" s="1353">
        <v>2096</v>
      </c>
      <c r="MM12" s="1353">
        <v>2080</v>
      </c>
      <c r="MN12" s="1353">
        <v>2109</v>
      </c>
      <c r="MO12" s="1353">
        <v>2132</v>
      </c>
      <c r="MP12" s="1353">
        <v>2075</v>
      </c>
      <c r="MQ12" s="1353">
        <v>2107</v>
      </c>
      <c r="MR12" s="1353">
        <v>2107</v>
      </c>
      <c r="MS12" s="1353">
        <v>2119</v>
      </c>
      <c r="MT12" s="1353">
        <v>2162</v>
      </c>
      <c r="MU12" s="1353">
        <v>2171</v>
      </c>
      <c r="MV12" s="1353">
        <v>2212</v>
      </c>
      <c r="MW12" s="1353">
        <v>2196</v>
      </c>
      <c r="MX12" s="1353">
        <v>2196</v>
      </c>
      <c r="MY12" s="1353">
        <v>2196</v>
      </c>
      <c r="MZ12" s="1353">
        <v>2196</v>
      </c>
      <c r="NA12" s="1353">
        <v>2267</v>
      </c>
      <c r="NB12" s="1353">
        <v>2282</v>
      </c>
      <c r="NC12" s="1353" t="str">
        <f ca="1">IFERROR(OFFSET(#REF!,$A$12,'Dashboard Extract'!NC$4),"")</f>
        <v/>
      </c>
      <c r="ND12" s="1353" t="str">
        <f ca="1">IFERROR(OFFSET(#REF!,$A$12,'Dashboard Extract'!ND$4),"")</f>
        <v/>
      </c>
      <c r="NE12" s="1353" t="str">
        <f ca="1">IFERROR(OFFSET(#REF!,$A$12,'Dashboard Extract'!NE$4),"")</f>
        <v/>
      </c>
      <c r="NF12" s="1353" t="str">
        <f ca="1">IFERROR(OFFSET(#REF!,$A$12,'Dashboard Extract'!NF$4),"")</f>
        <v/>
      </c>
      <c r="NG12" s="1353" t="str">
        <f ca="1">IFERROR(OFFSET(#REF!,$A$12,'Dashboard Extract'!NG$4),"")</f>
        <v/>
      </c>
      <c r="NH12" s="1353" t="str">
        <f ca="1">IFERROR(OFFSET(#REF!,$A$12,'Dashboard Extract'!NH$4),"")</f>
        <v/>
      </c>
      <c r="NI12" s="1353" t="str">
        <f ca="1">IFERROR(OFFSET(#REF!,$A$12,'Dashboard Extract'!NI$4),"")</f>
        <v/>
      </c>
      <c r="NJ12" s="1353" t="str">
        <f ca="1">IFERROR(OFFSET(#REF!,$A$12,'Dashboard Extract'!NJ$4),"")</f>
        <v/>
      </c>
      <c r="NK12" s="1353" t="str">
        <f ca="1">IFERROR(OFFSET(#REF!,$A$12,'Dashboard Extract'!NK$4),"")</f>
        <v/>
      </c>
      <c r="NL12" s="1353" t="str">
        <f ca="1">IFERROR(OFFSET(#REF!,$A$12,'Dashboard Extract'!NL$4),"")</f>
        <v/>
      </c>
      <c r="NM12" s="1353" t="str">
        <f ca="1">IFERROR(OFFSET(#REF!,$A$12,'Dashboard Extract'!NM$4),"")</f>
        <v/>
      </c>
      <c r="NN12" s="1353" t="str">
        <f ca="1">IFERROR(OFFSET(#REF!,$A$12,'Dashboard Extract'!NN$4),"")</f>
        <v/>
      </c>
      <c r="NO12" s="1353" t="str">
        <f ca="1">IFERROR(OFFSET(#REF!,$A$12,'Dashboard Extract'!NO$4),"")</f>
        <v/>
      </c>
      <c r="NP12" s="1353" t="str">
        <f ca="1">IFERROR(OFFSET(#REF!,$A$12,'Dashboard Extract'!NP$4),"")</f>
        <v/>
      </c>
      <c r="NQ12" s="1353" t="str">
        <f ca="1">IFERROR(OFFSET(#REF!,$A$12,'Dashboard Extract'!NQ$4),"")</f>
        <v/>
      </c>
      <c r="NR12" s="1353" t="str">
        <f ca="1">IFERROR(OFFSET(#REF!,$A$12,'Dashboard Extract'!NR$4),"")</f>
        <v/>
      </c>
      <c r="NS12" s="1353" t="str">
        <f ca="1">IFERROR(OFFSET(#REF!,$A$12,'Dashboard Extract'!NS$4),"")</f>
        <v/>
      </c>
      <c r="NT12" s="1353" t="str">
        <f ca="1">IFERROR(OFFSET(#REF!,$A$12,'Dashboard Extract'!NT$4),"")</f>
        <v/>
      </c>
      <c r="NU12" s="1353" t="str">
        <f ca="1">IFERROR(OFFSET(#REF!,$A$12,'Dashboard Extract'!NU$4),"")</f>
        <v/>
      </c>
      <c r="NV12" s="1353" t="str">
        <f ca="1">IFERROR(OFFSET(#REF!,$A$12,'Dashboard Extract'!NV$4),"")</f>
        <v/>
      </c>
      <c r="NW12" s="1353" t="str">
        <f ca="1">IFERROR(OFFSET(#REF!,$A$12,'Dashboard Extract'!NW$4),"")</f>
        <v/>
      </c>
      <c r="NX12" s="1353" t="str">
        <f ca="1">IFERROR(OFFSET(#REF!,$A$12,'Dashboard Extract'!NX$4),"")</f>
        <v/>
      </c>
      <c r="NY12" s="1353" t="str">
        <f ca="1">IFERROR(OFFSET(#REF!,$A$12,'Dashboard Extract'!NY$4),"")</f>
        <v/>
      </c>
      <c r="NZ12" s="1353" t="str">
        <f ca="1">IFERROR(OFFSET(#REF!,$A$12,'Dashboard Extract'!NZ$4),"")</f>
        <v/>
      </c>
      <c r="OA12" s="1353" t="str">
        <f ca="1">IFERROR(OFFSET(#REF!,$A$12,'Dashboard Extract'!OA$4),"")</f>
        <v/>
      </c>
      <c r="OB12" s="1353" t="str">
        <f ca="1">IFERROR(OFFSET(#REF!,$A$12,'Dashboard Extract'!OB$4),"")</f>
        <v/>
      </c>
      <c r="OC12" s="1353" t="str">
        <f ca="1">IFERROR(OFFSET(#REF!,$A$12,'Dashboard Extract'!OC$4),"")</f>
        <v/>
      </c>
      <c r="OD12" s="1353" t="str">
        <f ca="1">IFERROR(OFFSET(#REF!,$A$12,'Dashboard Extract'!OD$4),"")</f>
        <v/>
      </c>
      <c r="OE12" s="1353" t="str">
        <f ca="1">IFERROR(OFFSET(#REF!,$A$12,'Dashboard Extract'!OE$4),"")</f>
        <v/>
      </c>
      <c r="OF12" s="1353" t="str">
        <f ca="1">IFERROR(OFFSET(#REF!,$A$12,'Dashboard Extract'!OF$4),"")</f>
        <v/>
      </c>
      <c r="OG12" s="1353" t="str">
        <f ca="1">IFERROR(OFFSET(#REF!,$A$12,'Dashboard Extract'!OG$4),"")</f>
        <v/>
      </c>
      <c r="OH12" s="1353" t="str">
        <f ca="1">IFERROR(OFFSET(#REF!,$A$12,'Dashboard Extract'!OH$4),"")</f>
        <v/>
      </c>
      <c r="OI12" s="1353" t="str">
        <f ca="1">IFERROR(OFFSET(#REF!,$A$12,'Dashboard Extract'!OI$4),"")</f>
        <v/>
      </c>
      <c r="OJ12" s="1353" t="str">
        <f ca="1">IFERROR(OFFSET(#REF!,$A$12,'Dashboard Extract'!OJ$4),"")</f>
        <v/>
      </c>
      <c r="OK12" s="1353" t="str">
        <f ca="1">IFERROR(OFFSET(#REF!,$A$12,'Dashboard Extract'!OK$4),"")</f>
        <v/>
      </c>
      <c r="OL12" s="1353" t="str">
        <f ca="1">IFERROR(OFFSET(#REF!,$A$12,'Dashboard Extract'!OL$4),"")</f>
        <v/>
      </c>
      <c r="OM12" s="1353" t="str">
        <f ca="1">IFERROR(OFFSET(#REF!,$A$12,'Dashboard Extract'!OM$4),"")</f>
        <v/>
      </c>
      <c r="ON12" s="1353" t="str">
        <f ca="1">IFERROR(OFFSET(#REF!,$A$12,'Dashboard Extract'!ON$4),"")</f>
        <v/>
      </c>
      <c r="OO12" s="1353" t="str">
        <f ca="1">IFERROR(OFFSET(#REF!,$A$12,'Dashboard Extract'!OO$4),"")</f>
        <v/>
      </c>
      <c r="OP12" s="1353" t="str">
        <f ca="1">IFERROR(OFFSET(#REF!,$A$12,'Dashboard Extract'!OP$4),"")</f>
        <v/>
      </c>
      <c r="OQ12" s="1353" t="str">
        <f ca="1">IFERROR(OFFSET(#REF!,$A$12,'Dashboard Extract'!OQ$4),"")</f>
        <v/>
      </c>
      <c r="OR12" s="1353" t="str">
        <f ca="1">IFERROR(OFFSET(#REF!,$A$12,'Dashboard Extract'!OR$4),"")</f>
        <v/>
      </c>
      <c r="OS12" s="1353" t="str">
        <f ca="1">IFERROR(OFFSET(#REF!,$A$12,'Dashboard Extract'!OS$4),"")</f>
        <v/>
      </c>
      <c r="OT12" s="1353" t="str">
        <f ca="1">IFERROR(OFFSET(#REF!,$A$12,'Dashboard Extract'!OT$4),"")</f>
        <v/>
      </c>
      <c r="OU12" s="1353" t="str">
        <f ca="1">IFERROR(OFFSET(#REF!,$A$12,'Dashboard Extract'!OU$4),"")</f>
        <v/>
      </c>
      <c r="OV12" s="1353" t="str">
        <f ca="1">IFERROR(OFFSET(#REF!,$A$12,'Dashboard Extract'!OV$4),"")</f>
        <v/>
      </c>
      <c r="OW12" s="1353" t="str">
        <f ca="1">IFERROR(OFFSET(#REF!,$A$12,'Dashboard Extract'!OW$4),"")</f>
        <v/>
      </c>
      <c r="OX12" s="1353" t="str">
        <f ca="1">IFERROR(OFFSET(#REF!,$A$12,'Dashboard Extract'!OX$4),"")</f>
        <v/>
      </c>
      <c r="OY12" s="1353" t="str">
        <f ca="1">IFERROR(OFFSET(#REF!,$A$12,'Dashboard Extract'!OY$4),"")</f>
        <v/>
      </c>
      <c r="OZ12" s="1353" t="str">
        <f ca="1">IFERROR(OFFSET(#REF!,$A$12,'Dashboard Extract'!OZ$4),"")</f>
        <v/>
      </c>
      <c r="PA12" s="1353" t="str">
        <f ca="1">IFERROR(OFFSET(#REF!,$A$12,'Dashboard Extract'!PA$4),"")</f>
        <v/>
      </c>
      <c r="PB12" s="1353" t="str">
        <f ca="1">IFERROR(OFFSET(#REF!,$A$12,'Dashboard Extract'!PB$4),"")</f>
        <v/>
      </c>
      <c r="PC12" s="1353" t="str">
        <f ca="1">IFERROR(OFFSET(#REF!,$A$12,'Dashboard Extract'!PC$4),"")</f>
        <v/>
      </c>
      <c r="PD12" s="1353" t="str">
        <f ca="1">IFERROR(OFFSET(#REF!,$A$12,'Dashboard Extract'!PD$4),"")</f>
        <v/>
      </c>
      <c r="PE12" s="1353" t="str">
        <f ca="1">IFERROR(OFFSET(#REF!,$A$12,'Dashboard Extract'!PE$4),"")</f>
        <v/>
      </c>
      <c r="PF12" s="1353" t="str">
        <f ca="1">IFERROR(OFFSET(#REF!,$A$12,'Dashboard Extract'!PF$4),"")</f>
        <v/>
      </c>
      <c r="PG12" s="1353" t="str">
        <f ca="1">IFERROR(OFFSET(#REF!,$A$12,'Dashboard Extract'!PG$4),"")</f>
        <v/>
      </c>
      <c r="PH12" s="1353" t="str">
        <f ca="1">IFERROR(OFFSET(#REF!,$A$12,'Dashboard Extract'!PH$4),"")</f>
        <v/>
      </c>
      <c r="PI12" s="1353" t="str">
        <f ca="1">IFERROR(OFFSET(#REF!,$A$12,'Dashboard Extract'!PI$4),"")</f>
        <v/>
      </c>
      <c r="PJ12" s="1353" t="str">
        <f ca="1">IFERROR(OFFSET(#REF!,$A$12,'Dashboard Extract'!PJ$4),"")</f>
        <v/>
      </c>
      <c r="PK12" s="1353" t="str">
        <f ca="1">IFERROR(OFFSET(#REF!,$A$12,'Dashboard Extract'!PK$4),"")</f>
        <v/>
      </c>
      <c r="PL12" s="1353" t="str">
        <f ca="1">IFERROR(OFFSET(#REF!,$A$12,'Dashboard Extract'!PL$4),"")</f>
        <v/>
      </c>
      <c r="PM12" s="1353" t="str">
        <f ca="1">IFERROR(OFFSET(#REF!,$A$12,'Dashboard Extract'!PM$4),"")</f>
        <v/>
      </c>
      <c r="PN12" s="1353" t="str">
        <f ca="1">IFERROR(OFFSET(#REF!,$A$12,'Dashboard Extract'!PN$4),"")</f>
        <v/>
      </c>
      <c r="PO12" s="1353" t="str">
        <f ca="1">IFERROR(OFFSET(#REF!,$A$12,'Dashboard Extract'!PO$4),"")</f>
        <v/>
      </c>
      <c r="PP12" s="1353" t="str">
        <f ca="1">IFERROR(OFFSET(#REF!,$A$12,'Dashboard Extract'!PP$4),"")</f>
        <v/>
      </c>
      <c r="PQ12" s="1353" t="str">
        <f ca="1">IFERROR(OFFSET(#REF!,$A$12,'Dashboard Extract'!PQ$4),"")</f>
        <v/>
      </c>
      <c r="PR12" s="1353" t="str">
        <f ca="1">IFERROR(OFFSET(#REF!,$A$12,'Dashboard Extract'!PR$4),"")</f>
        <v/>
      </c>
      <c r="PS12" s="1353" t="str">
        <f ca="1">IFERROR(OFFSET(#REF!,$A$12,'Dashboard Extract'!PS$4),"")</f>
        <v/>
      </c>
      <c r="PT12" s="1353" t="str">
        <f ca="1">IFERROR(OFFSET(#REF!,$A$12,'Dashboard Extract'!PT$4),"")</f>
        <v/>
      </c>
      <c r="PU12" s="1353" t="str">
        <f ca="1">IFERROR(OFFSET(#REF!,$A$12,'Dashboard Extract'!PU$4),"")</f>
        <v/>
      </c>
      <c r="PV12" s="1353" t="str">
        <f ca="1">IFERROR(OFFSET(#REF!,$A$12,'Dashboard Extract'!PV$4),"")</f>
        <v/>
      </c>
      <c r="PW12" s="1353" t="str">
        <f ca="1">IFERROR(OFFSET(#REF!,$A$12,'Dashboard Extract'!PW$4),"")</f>
        <v/>
      </c>
      <c r="PX12" s="1353" t="str">
        <f ca="1">IFERROR(OFFSET(#REF!,$A$12,'Dashboard Extract'!PX$4),"")</f>
        <v/>
      </c>
      <c r="PY12" s="1353" t="str">
        <f ca="1">IFERROR(OFFSET(#REF!,$A$12,'Dashboard Extract'!PY$4),"")</f>
        <v/>
      </c>
      <c r="PZ12" s="1353" t="str">
        <f ca="1">IFERROR(OFFSET(#REF!,$A$12,'Dashboard Extract'!PZ$4),"")</f>
        <v/>
      </c>
      <c r="QA12" s="1353" t="str">
        <f ca="1">IFERROR(OFFSET(#REF!,$A$12,'Dashboard Extract'!QA$4),"")</f>
        <v/>
      </c>
      <c r="QB12" s="1353" t="str">
        <f ca="1">IFERROR(OFFSET(#REF!,$A$12,'Dashboard Extract'!QB$4),"")</f>
        <v/>
      </c>
      <c r="QC12" s="1353" t="str">
        <f ca="1">IFERROR(OFFSET(#REF!,$A$12,'Dashboard Extract'!QC$4),"")</f>
        <v/>
      </c>
      <c r="QD12" s="1353" t="str">
        <f ca="1">IFERROR(OFFSET(#REF!,$A$12,'Dashboard Extract'!QD$4),"")</f>
        <v/>
      </c>
      <c r="QE12" s="1353" t="str">
        <f ca="1">IFERROR(OFFSET(#REF!,$A$12,'Dashboard Extract'!QE$4),"")</f>
        <v/>
      </c>
      <c r="QF12" s="1353" t="str">
        <f ca="1">IFERROR(OFFSET(#REF!,$A$12,'Dashboard Extract'!QF$4),"")</f>
        <v/>
      </c>
      <c r="QG12" s="1353" t="str">
        <f ca="1">IFERROR(OFFSET(#REF!,$A$12,'Dashboard Extract'!QG$4),"")</f>
        <v/>
      </c>
      <c r="QH12" s="1353" t="str">
        <f ca="1">IFERROR(OFFSET(#REF!,$A$12,'Dashboard Extract'!QH$4),"")</f>
        <v/>
      </c>
      <c r="QI12" s="1353" t="str">
        <f ca="1">IFERROR(OFFSET(#REF!,$A$12,'Dashboard Extract'!QI$4),"")</f>
        <v/>
      </c>
      <c r="QJ12" s="1353" t="str">
        <f ca="1">IFERROR(OFFSET(#REF!,$A$12,'Dashboard Extract'!QJ$4),"")</f>
        <v/>
      </c>
      <c r="QK12" s="1353" t="str">
        <f ca="1">IFERROR(OFFSET(#REF!,$A$12,'Dashboard Extract'!QK$4),"")</f>
        <v/>
      </c>
      <c r="QL12" s="1353" t="str">
        <f ca="1">IFERROR(OFFSET(#REF!,$A$12,'Dashboard Extract'!QL$4),"")</f>
        <v/>
      </c>
      <c r="QM12" s="1353" t="str">
        <f ca="1">IFERROR(OFFSET(#REF!,$A$12,'Dashboard Extract'!QM$4),"")</f>
        <v/>
      </c>
      <c r="QN12" s="1353" t="str">
        <f ca="1">IFERROR(OFFSET(#REF!,$A$12,'Dashboard Extract'!QN$4),"")</f>
        <v/>
      </c>
      <c r="QO12" s="1353" t="str">
        <f ca="1">IFERROR(OFFSET(#REF!,$A$12,'Dashboard Extract'!QO$4),"")</f>
        <v/>
      </c>
      <c r="QP12" s="1353" t="str">
        <f ca="1">IFERROR(OFFSET(#REF!,$A$12,'Dashboard Extract'!QP$4),"")</f>
        <v/>
      </c>
      <c r="QQ12" s="1353" t="str">
        <f ca="1">IFERROR(OFFSET(#REF!,$A$12,'Dashboard Extract'!QQ$4),"")</f>
        <v/>
      </c>
      <c r="QR12" s="1353" t="str">
        <f ca="1">IFERROR(OFFSET(#REF!,$A$12,'Dashboard Extract'!QR$4),"")</f>
        <v/>
      </c>
      <c r="QS12" s="1353" t="str">
        <f ca="1">IFERROR(OFFSET(#REF!,$A$12,'Dashboard Extract'!QS$4),"")</f>
        <v/>
      </c>
      <c r="QT12" s="1353" t="str">
        <f ca="1">IFERROR(OFFSET(#REF!,$A$12,'Dashboard Extract'!QT$4),"")</f>
        <v/>
      </c>
      <c r="QU12" s="1353" t="str">
        <f ca="1">IFERROR(OFFSET(#REF!,$A$12,'Dashboard Extract'!QU$4),"")</f>
        <v/>
      </c>
      <c r="QV12" s="1353" t="str">
        <f ca="1">IFERROR(OFFSET(#REF!,$A$12,'Dashboard Extract'!QV$4),"")</f>
        <v/>
      </c>
      <c r="QW12" s="1353" t="str">
        <f ca="1">IFERROR(OFFSET(#REF!,$A$12,'Dashboard Extract'!QW$4),"")</f>
        <v/>
      </c>
      <c r="QX12" s="1353" t="str">
        <f ca="1">IFERROR(OFFSET(#REF!,$A$12,'Dashboard Extract'!QX$4),"")</f>
        <v/>
      </c>
      <c r="QY12" s="1353" t="str">
        <f ca="1">IFERROR(OFFSET(#REF!,$A$12,'Dashboard Extract'!QY$4),"")</f>
        <v/>
      </c>
      <c r="QZ12" s="1353" t="str">
        <f ca="1">IFERROR(OFFSET(#REF!,$A$12,'Dashboard Extract'!QZ$4),"")</f>
        <v/>
      </c>
      <c r="RA12" s="1353" t="str">
        <f ca="1">IFERROR(OFFSET(#REF!,$A$12,'Dashboard Extract'!RA$4),"")</f>
        <v/>
      </c>
      <c r="RB12" s="1353" t="str">
        <f ca="1">IFERROR(OFFSET(#REF!,$A$12,'Dashboard Extract'!RB$4),"")</f>
        <v/>
      </c>
      <c r="RC12" s="1353" t="str">
        <f ca="1">IFERROR(OFFSET(#REF!,$A$12,'Dashboard Extract'!RC$4),"")</f>
        <v/>
      </c>
      <c r="RD12" s="1353" t="str">
        <f ca="1">IFERROR(OFFSET(#REF!,$A$12,'Dashboard Extract'!RD$4),"")</f>
        <v/>
      </c>
      <c r="RE12" s="1353" t="str">
        <f ca="1">IFERROR(OFFSET(#REF!,$A$12,'Dashboard Extract'!RE$4),"")</f>
        <v/>
      </c>
      <c r="RF12" s="1353" t="str">
        <f ca="1">IFERROR(OFFSET(#REF!,$A$12,'Dashboard Extract'!RF$4),"")</f>
        <v/>
      </c>
      <c r="RG12" s="1353" t="str">
        <f ca="1">IFERROR(OFFSET(#REF!,$A$12,'Dashboard Extract'!RG$4),"")</f>
        <v/>
      </c>
      <c r="RH12" s="1353" t="str">
        <f ca="1">IFERROR(OFFSET(#REF!,$A$12,'Dashboard Extract'!RH$4),"")</f>
        <v/>
      </c>
      <c r="RI12" s="1353" t="str">
        <f ca="1">IFERROR(OFFSET(#REF!,$A$12,'Dashboard Extract'!RI$4),"")</f>
        <v/>
      </c>
      <c r="RJ12" s="1353" t="str">
        <f ca="1">IFERROR(OFFSET(#REF!,$A$12,'Dashboard Extract'!RJ$4),"")</f>
        <v/>
      </c>
      <c r="RK12" s="1353" t="str">
        <f ca="1">IFERROR(OFFSET(#REF!,$A$12,'Dashboard Extract'!RK$4),"")</f>
        <v/>
      </c>
      <c r="RL12" s="1353" t="str">
        <f ca="1">IFERROR(OFFSET(#REF!,$A$12,'Dashboard Extract'!RL$4),"")</f>
        <v/>
      </c>
      <c r="RM12" s="1353" t="str">
        <f ca="1">IFERROR(OFFSET(#REF!,$A$12,'Dashboard Extract'!RM$4),"")</f>
        <v/>
      </c>
      <c r="RN12" s="1353" t="str">
        <f ca="1">IFERROR(OFFSET(#REF!,$A$12,'Dashboard Extract'!RN$4),"")</f>
        <v/>
      </c>
      <c r="RO12" s="1353" t="str">
        <f ca="1">IFERROR(OFFSET(#REF!,$A$12,'Dashboard Extract'!RO$4),"")</f>
        <v/>
      </c>
      <c r="RP12" s="1353" t="str">
        <f ca="1">IFERROR(OFFSET(#REF!,$A$12,'Dashboard Extract'!RP$4),"")</f>
        <v/>
      </c>
      <c r="RQ12" s="1353" t="str">
        <f ca="1">IFERROR(OFFSET(#REF!,$A$12,'Dashboard Extract'!RQ$4),"")</f>
        <v/>
      </c>
      <c r="RR12" s="1353" t="str">
        <f ca="1">IFERROR(OFFSET(#REF!,$A$12,'Dashboard Extract'!RR$4),"")</f>
        <v/>
      </c>
      <c r="RS12" s="1353" t="str">
        <f ca="1">IFERROR(OFFSET(#REF!,$A$12,'Dashboard Extract'!RS$4),"")</f>
        <v/>
      </c>
      <c r="RT12" s="1353" t="str">
        <f ca="1">IFERROR(OFFSET(#REF!,$A$12,'Dashboard Extract'!RT$4),"")</f>
        <v/>
      </c>
      <c r="RU12" s="1353" t="str">
        <f ca="1">IFERROR(OFFSET(#REF!,$A$12,'Dashboard Extract'!RU$4),"")</f>
        <v/>
      </c>
      <c r="RV12" s="1353" t="str">
        <f ca="1">IFERROR(OFFSET(#REF!,$A$12,'Dashboard Extract'!RV$4),"")</f>
        <v/>
      </c>
      <c r="RW12" s="1353" t="str">
        <f ca="1">IFERROR(OFFSET(#REF!,$A$12,'Dashboard Extract'!RW$4),"")</f>
        <v/>
      </c>
      <c r="RX12" s="1353" t="str">
        <f ca="1">IFERROR(OFFSET(#REF!,$A$12,'Dashboard Extract'!RX$4),"")</f>
        <v/>
      </c>
      <c r="RY12" s="1353" t="str">
        <f ca="1">IFERROR(OFFSET(#REF!,$A$12,'Dashboard Extract'!RY$4),"")</f>
        <v/>
      </c>
      <c r="RZ12" s="1353" t="str">
        <f ca="1">IFERROR(OFFSET(#REF!,$A$12,'Dashboard Extract'!RZ$4),"")</f>
        <v/>
      </c>
      <c r="SA12" s="1353" t="str">
        <f ca="1">IFERROR(OFFSET(#REF!,$A$12,'Dashboard Extract'!SA$4),"")</f>
        <v/>
      </c>
      <c r="SB12" s="1353" t="str">
        <f ca="1">IFERROR(OFFSET(#REF!,$A$12,'Dashboard Extract'!SB$4),"")</f>
        <v/>
      </c>
      <c r="SC12" s="1353" t="str">
        <f ca="1">IFERROR(OFFSET(#REF!,$A$12,'Dashboard Extract'!SC$4),"")</f>
        <v/>
      </c>
      <c r="SD12" s="1353" t="str">
        <f ca="1">IFERROR(OFFSET(#REF!,$A$12,'Dashboard Extract'!SD$4),"")</f>
        <v/>
      </c>
      <c r="SE12" s="1353" t="str">
        <f ca="1">IFERROR(OFFSET(#REF!,$A$12,'Dashboard Extract'!SE$4),"")</f>
        <v/>
      </c>
      <c r="SF12" s="1353" t="str">
        <f ca="1">IFERROR(OFFSET(#REF!,$A$12,'Dashboard Extract'!SF$4),"")</f>
        <v/>
      </c>
      <c r="SG12" s="1353" t="str">
        <f ca="1">IFERROR(OFFSET(#REF!,$A$12,'Dashboard Extract'!SG$4),"")</f>
        <v/>
      </c>
      <c r="SH12" s="1353" t="str">
        <f ca="1">IFERROR(OFFSET(#REF!,$A$12,'Dashboard Extract'!SH$4),"")</f>
        <v/>
      </c>
      <c r="SI12" s="1353" t="str">
        <f ca="1">IFERROR(OFFSET(#REF!,$A$12,'Dashboard Extract'!SI$4),"")</f>
        <v/>
      </c>
      <c r="SJ12" s="1353" t="str">
        <f ca="1">IFERROR(OFFSET(#REF!,$A$12,'Dashboard Extract'!SJ$4),"")</f>
        <v/>
      </c>
      <c r="SK12" s="1353" t="str">
        <f ca="1">IFERROR(OFFSET(#REF!,$A$12,'Dashboard Extract'!SK$4),"")</f>
        <v/>
      </c>
      <c r="SL12" s="1353" t="str">
        <f ca="1">IFERROR(OFFSET(#REF!,$A$12,'Dashboard Extract'!SL$4),"")</f>
        <v/>
      </c>
      <c r="SM12" s="1353" t="str">
        <f ca="1">IFERROR(OFFSET(#REF!,$A$12,'Dashboard Extract'!SM$4),"")</f>
        <v/>
      </c>
      <c r="SN12" s="1353" t="str">
        <f ca="1">IFERROR(OFFSET(#REF!,$A$12,'Dashboard Extract'!SN$4),"")</f>
        <v/>
      </c>
      <c r="SO12" s="1353" t="str">
        <f ca="1">IFERROR(OFFSET(#REF!,$A$12,'Dashboard Extract'!SO$4),"")</f>
        <v/>
      </c>
      <c r="SP12" s="1353" t="str">
        <f ca="1">IFERROR(OFFSET(#REF!,$A$12,'Dashboard Extract'!SP$4),"")</f>
        <v/>
      </c>
      <c r="SQ12" s="1353" t="str">
        <f ca="1">IFERROR(OFFSET(#REF!,$A$12,'Dashboard Extract'!SQ$4),"")</f>
        <v/>
      </c>
      <c r="SR12" s="1353" t="str">
        <f ca="1">IFERROR(OFFSET(#REF!,$A$12,'Dashboard Extract'!SR$4),"")</f>
        <v/>
      </c>
      <c r="SS12" s="1353" t="str">
        <f ca="1">IFERROR(OFFSET(#REF!,$A$12,'Dashboard Extract'!SS$4),"")</f>
        <v/>
      </c>
      <c r="ST12" s="1353" t="str">
        <f ca="1">IFERROR(OFFSET(#REF!,$A$12,'Dashboard Extract'!ST$4),"")</f>
        <v/>
      </c>
      <c r="SU12" s="1353" t="str">
        <f ca="1">IFERROR(OFFSET(#REF!,$A$12,'Dashboard Extract'!SU$4),"")</f>
        <v/>
      </c>
      <c r="SV12" s="1353" t="str">
        <f ca="1">IFERROR(OFFSET(#REF!,$A$12,'Dashboard Extract'!SV$4),"")</f>
        <v/>
      </c>
      <c r="SW12" s="1353" t="str">
        <f ca="1">IFERROR(OFFSET(#REF!,$A$12,'Dashboard Extract'!SW$4),"")</f>
        <v/>
      </c>
      <c r="SX12" s="1353" t="str">
        <f ca="1">IFERROR(OFFSET(#REF!,$A$12,'Dashboard Extract'!SX$4),"")</f>
        <v/>
      </c>
      <c r="SY12" s="1353" t="str">
        <f ca="1">IFERROR(OFFSET(#REF!,$A$12,'Dashboard Extract'!SY$4),"")</f>
        <v/>
      </c>
      <c r="SZ12" s="1353" t="str">
        <f ca="1">IFERROR(OFFSET(#REF!,$A$12,'Dashboard Extract'!SZ$4),"")</f>
        <v/>
      </c>
      <c r="TA12" s="1353" t="str">
        <f ca="1">IFERROR(OFFSET(#REF!,$A$12,'Dashboard Extract'!TA$4),"")</f>
        <v/>
      </c>
      <c r="TB12" s="1353" t="str">
        <f ca="1">IFERROR(OFFSET(#REF!,$A$12,'Dashboard Extract'!TB$4),"")</f>
        <v/>
      </c>
      <c r="TC12" s="1353" t="str">
        <f ca="1">IFERROR(OFFSET(#REF!,$A$12,'Dashboard Extract'!TC$4),"")</f>
        <v/>
      </c>
      <c r="TD12" s="1353" t="str">
        <f ca="1">IFERROR(OFFSET(#REF!,$A$12,'Dashboard Extract'!TD$4),"")</f>
        <v/>
      </c>
      <c r="TE12" s="1353" t="str">
        <f ca="1">IFERROR(OFFSET(#REF!,$A$12,'Dashboard Extract'!TE$4),"")</f>
        <v/>
      </c>
      <c r="TF12" s="1353" t="str">
        <f ca="1">IFERROR(OFFSET(#REF!,$A$12,'Dashboard Extract'!TF$4),"")</f>
        <v/>
      </c>
      <c r="TG12" s="1353" t="str">
        <f ca="1">IFERROR(OFFSET(#REF!,$A$12,'Dashboard Extract'!TG$4),"")</f>
        <v/>
      </c>
      <c r="TH12" s="1353" t="str">
        <f ca="1">IFERROR(OFFSET(#REF!,$A$12,'Dashboard Extract'!TH$4),"")</f>
        <v/>
      </c>
      <c r="TI12" s="1353" t="str">
        <f ca="1">IFERROR(OFFSET(#REF!,$A$12,'Dashboard Extract'!TI$4),"")</f>
        <v/>
      </c>
      <c r="TJ12" s="1353" t="str">
        <f ca="1">IFERROR(OFFSET(#REF!,$A$12,'Dashboard Extract'!TJ$4),"")</f>
        <v/>
      </c>
      <c r="TK12" s="1353" t="str">
        <f ca="1">IFERROR(OFFSET(#REF!,$A$12,'Dashboard Extract'!TK$4),"")</f>
        <v/>
      </c>
      <c r="TL12" s="1353" t="str">
        <f ca="1">IFERROR(OFFSET(#REF!,$A$12,'Dashboard Extract'!TL$4),"")</f>
        <v/>
      </c>
      <c r="TM12" s="1353" t="str">
        <f ca="1">IFERROR(OFFSET(#REF!,$A$12,'Dashboard Extract'!TM$4),"")</f>
        <v/>
      </c>
      <c r="TN12" s="1353" t="str">
        <f ca="1">IFERROR(OFFSET(#REF!,$A$12,'Dashboard Extract'!TN$4),"")</f>
        <v/>
      </c>
      <c r="TO12" s="1353" t="str">
        <f ca="1">IFERROR(OFFSET(#REF!,$A$12,'Dashboard Extract'!TO$4),"")</f>
        <v/>
      </c>
      <c r="TP12" s="1353" t="str">
        <f ca="1">IFERROR(OFFSET(#REF!,$A$12,'Dashboard Extract'!TP$4),"")</f>
        <v/>
      </c>
      <c r="TQ12" s="1353" t="str">
        <f ca="1">IFERROR(OFFSET(#REF!,$A$12,'Dashboard Extract'!TQ$4),"")</f>
        <v/>
      </c>
      <c r="TR12" s="1353" t="str">
        <f ca="1">IFERROR(OFFSET(#REF!,$A$12,'Dashboard Extract'!TR$4),"")</f>
        <v/>
      </c>
      <c r="TS12" s="1353" t="str">
        <f ca="1">IFERROR(OFFSET(#REF!,$A$12,'Dashboard Extract'!TS$4),"")</f>
        <v/>
      </c>
      <c r="TT12" s="1353" t="str">
        <f ca="1">IFERROR(OFFSET(#REF!,$A$12,'Dashboard Extract'!TT$4),"")</f>
        <v/>
      </c>
      <c r="TU12" s="1353" t="str">
        <f ca="1">IFERROR(OFFSET(#REF!,$A$12,'Dashboard Extract'!TU$4),"")</f>
        <v/>
      </c>
      <c r="TV12" s="1353" t="str">
        <f ca="1">IFERROR(OFFSET(#REF!,$A$12,'Dashboard Extract'!TV$4),"")</f>
        <v/>
      </c>
      <c r="TW12" s="1353" t="str">
        <f ca="1">IFERROR(OFFSET(#REF!,$A$12,'Dashboard Extract'!TW$4),"")</f>
        <v/>
      </c>
      <c r="TX12" s="1353" t="str">
        <f ca="1">IFERROR(OFFSET(#REF!,$A$12,'Dashboard Extract'!TX$4),"")</f>
        <v/>
      </c>
      <c r="TY12" s="1353" t="str">
        <f ca="1">IFERROR(OFFSET(#REF!,$A$12,'Dashboard Extract'!TY$4),"")</f>
        <v/>
      </c>
      <c r="TZ12" s="1353" t="str">
        <f ca="1">IFERROR(OFFSET(#REF!,$A$12,'Dashboard Extract'!TZ$4),"")</f>
        <v/>
      </c>
      <c r="UA12" s="1353" t="str">
        <f ca="1">IFERROR(OFFSET(#REF!,$A$12,'Dashboard Extract'!UA$4),"")</f>
        <v/>
      </c>
      <c r="UB12" s="1353" t="str">
        <f ca="1">IFERROR(OFFSET(#REF!,$A$12,'Dashboard Extract'!UB$4),"")</f>
        <v/>
      </c>
      <c r="UC12" s="1353" t="str">
        <f ca="1">IFERROR(OFFSET(#REF!,$A$12,'Dashboard Extract'!UC$4),"")</f>
        <v/>
      </c>
      <c r="UD12" s="1353" t="str">
        <f ca="1">IFERROR(OFFSET(#REF!,$A$12,'Dashboard Extract'!UD$4),"")</f>
        <v/>
      </c>
      <c r="UE12" s="1353" t="str">
        <f ca="1">IFERROR(OFFSET(#REF!,$A$12,'Dashboard Extract'!UE$4),"")</f>
        <v/>
      </c>
      <c r="UF12" s="1353" t="str">
        <f ca="1">IFERROR(OFFSET(#REF!,$A$12,'Dashboard Extract'!UF$4),"")</f>
        <v/>
      </c>
      <c r="UG12" s="1353" t="str">
        <f ca="1">IFERROR(OFFSET(#REF!,$A$12,'Dashboard Extract'!UG$4),"")</f>
        <v/>
      </c>
      <c r="UH12" s="1353" t="str">
        <f ca="1">IFERROR(OFFSET(#REF!,$A$12,'Dashboard Extract'!UH$4),"")</f>
        <v/>
      </c>
      <c r="UI12" s="1353" t="str">
        <f ca="1">IFERROR(OFFSET(#REF!,$A$12,'Dashboard Extract'!UI$4),"")</f>
        <v/>
      </c>
      <c r="UJ12" s="1353" t="str">
        <f ca="1">IFERROR(OFFSET(#REF!,$A$12,'Dashboard Extract'!UJ$4),"")</f>
        <v/>
      </c>
      <c r="UK12" s="1353" t="str">
        <f ca="1">IFERROR(OFFSET(#REF!,$A$12,'Dashboard Extract'!UK$4),"")</f>
        <v/>
      </c>
      <c r="UL12" s="1353" t="str">
        <f ca="1">IFERROR(OFFSET(#REF!,$A$12,'Dashboard Extract'!UL$4),"")</f>
        <v/>
      </c>
      <c r="UM12" s="1353" t="str">
        <f ca="1">IFERROR(OFFSET(#REF!,$A$12,'Dashboard Extract'!UM$4),"")</f>
        <v/>
      </c>
      <c r="UN12" s="1353" t="str">
        <f ca="1">IFERROR(OFFSET(#REF!,$A$12,'Dashboard Extract'!UN$4),"")</f>
        <v/>
      </c>
      <c r="UO12" s="1353" t="str">
        <f ca="1">IFERROR(OFFSET(#REF!,$A$12,'Dashboard Extract'!UO$4),"")</f>
        <v/>
      </c>
      <c r="UP12" s="1353" t="str">
        <f ca="1">IFERROR(OFFSET(#REF!,$A$12,'Dashboard Extract'!UP$4),"")</f>
        <v/>
      </c>
      <c r="UQ12" s="1353" t="str">
        <f ca="1">IFERROR(OFFSET(#REF!,$A$12,'Dashboard Extract'!UQ$4),"")</f>
        <v/>
      </c>
      <c r="UR12" s="1353" t="str">
        <f ca="1">IFERROR(OFFSET(#REF!,$A$12,'Dashboard Extract'!UR$4),"")</f>
        <v/>
      </c>
      <c r="US12" s="1353" t="str">
        <f ca="1">IFERROR(OFFSET(#REF!,$A$12,'Dashboard Extract'!US$4),"")</f>
        <v/>
      </c>
      <c r="UT12" s="1353" t="str">
        <f ca="1">IFERROR(OFFSET(#REF!,$A$12,'Dashboard Extract'!UT$4),"")</f>
        <v/>
      </c>
      <c r="UU12" s="1353" t="str">
        <f ca="1">IFERROR(OFFSET(#REF!,$A$12,'Dashboard Extract'!UU$4),"")</f>
        <v/>
      </c>
      <c r="UV12" s="1353" t="str">
        <f ca="1">IFERROR(OFFSET(#REF!,$A$12,'Dashboard Extract'!UV$4),"")</f>
        <v/>
      </c>
      <c r="UW12" s="1353" t="str">
        <f ca="1">IFERROR(OFFSET(#REF!,$A$12,'Dashboard Extract'!UW$4),"")</f>
        <v/>
      </c>
      <c r="UX12" s="1353" t="str">
        <f ca="1">IFERROR(OFFSET(#REF!,$A$12,'Dashboard Extract'!UX$4),"")</f>
        <v/>
      </c>
      <c r="UY12" s="1353" t="str">
        <f ca="1">IFERROR(OFFSET(#REF!,$A$12,'Dashboard Extract'!UY$4),"")</f>
        <v/>
      </c>
      <c r="UZ12" s="1353" t="str">
        <f ca="1">IFERROR(OFFSET(#REF!,$A$12,'Dashboard Extract'!UZ$4),"")</f>
        <v/>
      </c>
      <c r="VA12" s="1353" t="str">
        <f ca="1">IFERROR(OFFSET(#REF!,$A$12,'Dashboard Extract'!VA$4),"")</f>
        <v/>
      </c>
      <c r="VB12" s="1353" t="str">
        <f ca="1">IFERROR(OFFSET(#REF!,$A$12,'Dashboard Extract'!VB$4),"")</f>
        <v/>
      </c>
      <c r="VC12" s="1353" t="str">
        <f ca="1">IFERROR(OFFSET(#REF!,$A$12,'Dashboard Extract'!VC$4),"")</f>
        <v/>
      </c>
      <c r="VD12" s="1353" t="str">
        <f ca="1">IFERROR(OFFSET(#REF!,$A$12,'Dashboard Extract'!VD$4),"")</f>
        <v/>
      </c>
      <c r="VE12" s="1353" t="str">
        <f ca="1">IFERROR(OFFSET(#REF!,$A$12,'Dashboard Extract'!VE$4),"")</f>
        <v/>
      </c>
      <c r="VF12" s="1353" t="str">
        <f ca="1">IFERROR(OFFSET(#REF!,$A$12,'Dashboard Extract'!VF$4),"")</f>
        <v/>
      </c>
      <c r="VG12" s="1353" t="str">
        <f ca="1">IFERROR(OFFSET(#REF!,$A$12,'Dashboard Extract'!VG$4),"")</f>
        <v/>
      </c>
      <c r="VH12" s="1353" t="str">
        <f ca="1">IFERROR(OFFSET(#REF!,$A$12,'Dashboard Extract'!VH$4),"")</f>
        <v/>
      </c>
      <c r="VI12" s="1353" t="str">
        <f ca="1">IFERROR(OFFSET(#REF!,$A$12,'Dashboard Extract'!VI$4),"")</f>
        <v/>
      </c>
      <c r="VJ12" s="1353" t="str">
        <f ca="1">IFERROR(OFFSET(#REF!,$A$12,'Dashboard Extract'!VJ$4),"")</f>
        <v/>
      </c>
      <c r="VK12" s="1353" t="str">
        <f ca="1">IFERROR(OFFSET(#REF!,$A$12,'Dashboard Extract'!VK$4),"")</f>
        <v/>
      </c>
      <c r="VL12" s="1353" t="str">
        <f ca="1">IFERROR(OFFSET(#REF!,$A$12,'Dashboard Extract'!VL$4),"")</f>
        <v/>
      </c>
      <c r="VM12" s="1353" t="str">
        <f ca="1">IFERROR(OFFSET(#REF!,$A$12,'Dashboard Extract'!VM$4),"")</f>
        <v/>
      </c>
      <c r="VN12" s="1353" t="str">
        <f ca="1">IFERROR(OFFSET(#REF!,$A$12,'Dashboard Extract'!VN$4),"")</f>
        <v/>
      </c>
      <c r="VO12" s="1353" t="str">
        <f ca="1">IFERROR(OFFSET(#REF!,$A$12,'Dashboard Extract'!VO$4),"")</f>
        <v/>
      </c>
      <c r="VP12" s="1353" t="str">
        <f ca="1">IFERROR(OFFSET(#REF!,$A$12,'Dashboard Extract'!VP$4),"")</f>
        <v/>
      </c>
      <c r="VQ12" s="1353" t="str">
        <f ca="1">IFERROR(OFFSET(#REF!,$A$12,'Dashboard Extract'!VQ$4),"")</f>
        <v/>
      </c>
      <c r="VR12" s="1353" t="str">
        <f ca="1">IFERROR(OFFSET(#REF!,$A$12,'Dashboard Extract'!VR$4),"")</f>
        <v/>
      </c>
      <c r="VS12" s="1353" t="str">
        <f ca="1">IFERROR(OFFSET(#REF!,$A$12,'Dashboard Extract'!VS$4),"")</f>
        <v/>
      </c>
      <c r="VT12" s="1353" t="str">
        <f ca="1">IFERROR(OFFSET(#REF!,$A$12,'Dashboard Extract'!VT$4),"")</f>
        <v/>
      </c>
      <c r="VU12" s="1353" t="str">
        <f ca="1">IFERROR(OFFSET(#REF!,$A$12,'Dashboard Extract'!VU$4),"")</f>
        <v/>
      </c>
      <c r="VV12" s="1353" t="str">
        <f ca="1">IFERROR(OFFSET(#REF!,$A$12,'Dashboard Extract'!VV$4),"")</f>
        <v/>
      </c>
      <c r="VW12" s="1353" t="str">
        <f ca="1">IFERROR(OFFSET(#REF!,$A$12,'Dashboard Extract'!VW$4),"")</f>
        <v/>
      </c>
      <c r="VX12" s="1353" t="str">
        <f ca="1">IFERROR(OFFSET(#REF!,$A$12,'Dashboard Extract'!VX$4),"")</f>
        <v/>
      </c>
      <c r="VY12" s="1353" t="str">
        <f ca="1">IFERROR(OFFSET(#REF!,$A$12,'Dashboard Extract'!VY$4),"")</f>
        <v/>
      </c>
      <c r="VZ12" s="1353" t="str">
        <f ca="1">IFERROR(OFFSET(#REF!,$A$12,'Dashboard Extract'!VZ$4),"")</f>
        <v/>
      </c>
      <c r="WA12" s="1353" t="str">
        <f ca="1">IFERROR(OFFSET(#REF!,$A$12,'Dashboard Extract'!WA$4),"")</f>
        <v/>
      </c>
      <c r="WB12" s="1353" t="str">
        <f ca="1">IFERROR(OFFSET(#REF!,$A$12,'Dashboard Extract'!WB$4),"")</f>
        <v/>
      </c>
      <c r="WC12" s="1353" t="str">
        <f ca="1">IFERROR(OFFSET(#REF!,$A$12,'Dashboard Extract'!WC$4),"")</f>
        <v/>
      </c>
      <c r="WD12" s="1353" t="str">
        <f ca="1">IFERROR(OFFSET(#REF!,$A$12,'Dashboard Extract'!WD$4),"")</f>
        <v/>
      </c>
      <c r="WE12" s="1353" t="str">
        <f ca="1">IFERROR(OFFSET(#REF!,$A$12,'Dashboard Extract'!WE$4),"")</f>
        <v/>
      </c>
      <c r="WF12" s="1353" t="str">
        <f ca="1">IFERROR(OFFSET(#REF!,$A$12,'Dashboard Extract'!WF$4),"")</f>
        <v/>
      </c>
      <c r="WG12" s="1353" t="str">
        <f ca="1">IFERROR(OFFSET(#REF!,$A$12,'Dashboard Extract'!WG$4),"")</f>
        <v/>
      </c>
      <c r="WH12" s="1353" t="str">
        <f ca="1">IFERROR(OFFSET(#REF!,$A$12,'Dashboard Extract'!WH$4),"")</f>
        <v/>
      </c>
      <c r="WI12" s="1353" t="str">
        <f ca="1">IFERROR(OFFSET(#REF!,$A$12,'Dashboard Extract'!WI$4),"")</f>
        <v/>
      </c>
      <c r="WJ12" s="1353" t="str">
        <f ca="1">IFERROR(OFFSET(#REF!,$A$12,'Dashboard Extract'!WJ$4),"")</f>
        <v/>
      </c>
      <c r="WK12" s="1353" t="str">
        <f ca="1">IFERROR(OFFSET(#REF!,$A$12,'Dashboard Extract'!WK$4),"")</f>
        <v/>
      </c>
      <c r="WL12" s="1353" t="str">
        <f ca="1">IFERROR(OFFSET(#REF!,$A$12,'Dashboard Extract'!WL$4),"")</f>
        <v/>
      </c>
      <c r="WM12" s="1353" t="str">
        <f ca="1">IFERROR(OFFSET(#REF!,$A$12,'Dashboard Extract'!WM$4),"")</f>
        <v/>
      </c>
      <c r="WN12" s="1353" t="str">
        <f ca="1">IFERROR(OFFSET(#REF!,$A$12,'Dashboard Extract'!WN$4),"")</f>
        <v/>
      </c>
      <c r="WO12" s="1353" t="str">
        <f ca="1">IFERROR(OFFSET(#REF!,$A$12,'Dashboard Extract'!WO$4),"")</f>
        <v/>
      </c>
      <c r="WP12" s="1353" t="str">
        <f ca="1">IFERROR(OFFSET(#REF!,$A$12,'Dashboard Extract'!WP$4),"")</f>
        <v/>
      </c>
      <c r="WQ12" s="1353" t="str">
        <f ca="1">IFERROR(OFFSET(#REF!,$A$12,'Dashboard Extract'!WQ$4),"")</f>
        <v/>
      </c>
      <c r="WR12" s="1353" t="str">
        <f ca="1">IFERROR(OFFSET(#REF!,$A$12,'Dashboard Extract'!WR$4),"")</f>
        <v/>
      </c>
      <c r="WS12" s="1353" t="str">
        <f ca="1">IFERROR(OFFSET(#REF!,$A$12,'Dashboard Extract'!WS$4),"")</f>
        <v/>
      </c>
      <c r="WT12" s="1353" t="str">
        <f ca="1">IFERROR(OFFSET(#REF!,$A$12,'Dashboard Extract'!WT$4),"")</f>
        <v/>
      </c>
      <c r="WU12" s="1353" t="str">
        <f ca="1">IFERROR(OFFSET(#REF!,$A$12,'Dashboard Extract'!WU$4),"")</f>
        <v/>
      </c>
      <c r="WV12" s="1353" t="str">
        <f ca="1">IFERROR(OFFSET(#REF!,$A$12,'Dashboard Extract'!WV$4),"")</f>
        <v/>
      </c>
      <c r="WW12" s="1353" t="str">
        <f ca="1">IFERROR(OFFSET(#REF!,$A$12,'Dashboard Extract'!WW$4),"")</f>
        <v/>
      </c>
      <c r="WX12" s="1353" t="str">
        <f ca="1">IFERROR(OFFSET(#REF!,$A$12,'Dashboard Extract'!WX$4),"")</f>
        <v/>
      </c>
      <c r="WY12" s="1353" t="str">
        <f ca="1">IFERROR(OFFSET(#REF!,$A$12,'Dashboard Extract'!WY$4),"")</f>
        <v/>
      </c>
      <c r="WZ12" s="1353" t="str">
        <f ca="1">IFERROR(OFFSET(#REF!,$A$12,'Dashboard Extract'!WZ$4),"")</f>
        <v/>
      </c>
      <c r="XA12" s="1353" t="str">
        <f ca="1">IFERROR(OFFSET(#REF!,$A$12,'Dashboard Extract'!XA$4),"")</f>
        <v/>
      </c>
      <c r="XB12" s="1353" t="str">
        <f ca="1">IFERROR(OFFSET(#REF!,$A$12,'Dashboard Extract'!XB$4),"")</f>
        <v/>
      </c>
      <c r="XC12" s="1353" t="str">
        <f ca="1">IFERROR(OFFSET(#REF!,$A$12,'Dashboard Extract'!XC$4),"")</f>
        <v/>
      </c>
      <c r="XD12" s="1353" t="str">
        <f ca="1">IFERROR(OFFSET(#REF!,$A$12,'Dashboard Extract'!XD$4),"")</f>
        <v/>
      </c>
      <c r="XE12" s="1353" t="str">
        <f ca="1">IFERROR(OFFSET(#REF!,$A$12,'Dashboard Extract'!XE$4),"")</f>
        <v/>
      </c>
      <c r="XF12" s="1353" t="str">
        <f ca="1">IFERROR(OFFSET(#REF!,$A$12,'Dashboard Extract'!XF$4),"")</f>
        <v/>
      </c>
      <c r="XG12" s="1353" t="str">
        <f ca="1">IFERROR(OFFSET(#REF!,$A$12,'Dashboard Extract'!XG$4),"")</f>
        <v/>
      </c>
      <c r="XH12" s="1353" t="str">
        <f ca="1">IFERROR(OFFSET(#REF!,$A$12,'Dashboard Extract'!XH$4),"")</f>
        <v/>
      </c>
      <c r="XI12" s="1353" t="str">
        <f ca="1">IFERROR(OFFSET(#REF!,$A$12,'Dashboard Extract'!XI$4),"")</f>
        <v/>
      </c>
      <c r="XJ12" s="1353" t="str">
        <f ca="1">IFERROR(OFFSET(#REF!,$A$12,'Dashboard Extract'!XJ$4),"")</f>
        <v/>
      </c>
      <c r="XK12" s="1353" t="str">
        <f ca="1">IFERROR(OFFSET(#REF!,$A$12,'Dashboard Extract'!XK$4),"")</f>
        <v/>
      </c>
      <c r="XL12" s="1353" t="str">
        <f ca="1">IFERROR(OFFSET(#REF!,$A$12,'Dashboard Extract'!XL$4),"")</f>
        <v/>
      </c>
      <c r="XM12" s="1353" t="str">
        <f ca="1">IFERROR(OFFSET(#REF!,$A$12,'Dashboard Extract'!XM$4),"")</f>
        <v/>
      </c>
      <c r="XN12" s="1353" t="str">
        <f ca="1">IFERROR(OFFSET(#REF!,$A$12,'Dashboard Extract'!XN$4),"")</f>
        <v/>
      </c>
      <c r="XO12" s="1353" t="str">
        <f ca="1">IFERROR(OFFSET(#REF!,$A$12,'Dashboard Extract'!XO$4),"")</f>
        <v/>
      </c>
      <c r="XP12" s="1353" t="str">
        <f ca="1">IFERROR(OFFSET(#REF!,$A$12,'Dashboard Extract'!XP$4),"")</f>
        <v/>
      </c>
      <c r="XQ12" s="1353" t="str">
        <f ca="1">IFERROR(OFFSET(#REF!,$A$12,'Dashboard Extract'!XQ$4),"")</f>
        <v/>
      </c>
      <c r="XR12" s="1353" t="str">
        <f ca="1">IFERROR(OFFSET(#REF!,$A$12,'Dashboard Extract'!XR$4),"")</f>
        <v/>
      </c>
      <c r="XS12" s="1353" t="str">
        <f ca="1">IFERROR(OFFSET(#REF!,$A$12,'Dashboard Extract'!XS$4),"")</f>
        <v/>
      </c>
      <c r="XT12" s="1353" t="str">
        <f ca="1">IFERROR(OFFSET(#REF!,$A$12,'Dashboard Extract'!XT$4),"")</f>
        <v/>
      </c>
      <c r="XU12" s="1353" t="str">
        <f ca="1">IFERROR(OFFSET(#REF!,$A$12,'Dashboard Extract'!XU$4),"")</f>
        <v/>
      </c>
      <c r="XV12" s="1353" t="str">
        <f ca="1">IFERROR(OFFSET(#REF!,$A$12,'Dashboard Extract'!XV$4),"")</f>
        <v/>
      </c>
      <c r="XW12" s="1353" t="str">
        <f ca="1">IFERROR(OFFSET(#REF!,$A$12,'Dashboard Extract'!XW$4),"")</f>
        <v/>
      </c>
      <c r="XX12" s="1353" t="str">
        <f ca="1">IFERROR(OFFSET(#REF!,$A$12,'Dashboard Extract'!XX$4),"")</f>
        <v/>
      </c>
      <c r="XY12" s="1353" t="str">
        <f ca="1">IFERROR(OFFSET(#REF!,$A$12,'Dashboard Extract'!XY$4),"")</f>
        <v/>
      </c>
      <c r="XZ12" s="1353" t="str">
        <f ca="1">IFERROR(OFFSET(#REF!,$A$12,'Dashboard Extract'!XZ$4),"")</f>
        <v/>
      </c>
      <c r="YA12" s="1353" t="str">
        <f ca="1">IFERROR(OFFSET(#REF!,$A$12,'Dashboard Extract'!YA$4),"")</f>
        <v/>
      </c>
      <c r="YB12" s="1353" t="str">
        <f ca="1">IFERROR(OFFSET(#REF!,$A$12,'Dashboard Extract'!YB$4),"")</f>
        <v/>
      </c>
      <c r="YC12" s="1353" t="str">
        <f ca="1">IFERROR(OFFSET(#REF!,$A$12,'Dashboard Extract'!YC$4),"")</f>
        <v/>
      </c>
      <c r="YD12" s="1353" t="str">
        <f ca="1">IFERROR(OFFSET(#REF!,$A$12,'Dashboard Extract'!YD$4),"")</f>
        <v/>
      </c>
      <c r="YE12" s="1353" t="str">
        <f ca="1">IFERROR(OFFSET(#REF!,$A$12,'Dashboard Extract'!YE$4),"")</f>
        <v/>
      </c>
      <c r="YF12" s="1353" t="str">
        <f ca="1">IFERROR(OFFSET(#REF!,$A$12,'Dashboard Extract'!YF$4),"")</f>
        <v/>
      </c>
      <c r="YG12" s="1353" t="str">
        <f ca="1">IFERROR(OFFSET(#REF!,$A$12,'Dashboard Extract'!YG$4),"")</f>
        <v/>
      </c>
      <c r="YH12" s="1353" t="str">
        <f ca="1">IFERROR(OFFSET(#REF!,$A$12,'Dashboard Extract'!YH$4),"")</f>
        <v/>
      </c>
      <c r="YI12" s="1353" t="str">
        <f ca="1">IFERROR(OFFSET(#REF!,$A$12,'Dashboard Extract'!YI$4),"")</f>
        <v/>
      </c>
      <c r="YJ12" s="1353" t="str">
        <f ca="1">IFERROR(OFFSET(#REF!,$A$12,'Dashboard Extract'!YJ$4),"")</f>
        <v/>
      </c>
      <c r="YK12" s="1353" t="str">
        <f ca="1">IFERROR(OFFSET(#REF!,$A$12,'Dashboard Extract'!YK$4),"")</f>
        <v/>
      </c>
      <c r="YL12" s="1353" t="str">
        <f ca="1">IFERROR(OFFSET(#REF!,$A$12,'Dashboard Extract'!YL$4),"")</f>
        <v/>
      </c>
      <c r="YM12" s="1353" t="str">
        <f ca="1">IFERROR(OFFSET(#REF!,$A$12,'Dashboard Extract'!YM$4),"")</f>
        <v/>
      </c>
      <c r="YN12" s="1353" t="str">
        <f ca="1">IFERROR(OFFSET(#REF!,$A$12,'Dashboard Extract'!YN$4),"")</f>
        <v/>
      </c>
      <c r="YO12" s="1353" t="str">
        <f ca="1">IFERROR(OFFSET(#REF!,$A$12,'Dashboard Extract'!YO$4),"")</f>
        <v/>
      </c>
      <c r="YP12" s="1353" t="str">
        <f ca="1">IFERROR(OFFSET(#REF!,$A$12,'Dashboard Extract'!YP$4),"")</f>
        <v/>
      </c>
      <c r="YQ12" s="1353" t="str">
        <f ca="1">IFERROR(OFFSET(#REF!,$A$12,'Dashboard Extract'!YQ$4),"")</f>
        <v/>
      </c>
      <c r="YR12" s="1353" t="str">
        <f ca="1">IFERROR(OFFSET(#REF!,$A$12,'Dashboard Extract'!YR$4),"")</f>
        <v/>
      </c>
      <c r="YS12" s="1353" t="str">
        <f ca="1">IFERROR(OFFSET(#REF!,$A$12,'Dashboard Extract'!YS$4),"")</f>
        <v/>
      </c>
      <c r="YT12" s="1353" t="str">
        <f ca="1">IFERROR(OFFSET(#REF!,$A$12,'Dashboard Extract'!YT$4),"")</f>
        <v/>
      </c>
      <c r="YU12" s="1353" t="str">
        <f ca="1">IFERROR(OFFSET(#REF!,$A$12,'Dashboard Extract'!YU$4),"")</f>
        <v/>
      </c>
      <c r="YV12" s="1353" t="str">
        <f ca="1">IFERROR(OFFSET(#REF!,$A$12,'Dashboard Extract'!YV$4),"")</f>
        <v/>
      </c>
      <c r="YW12" s="1353" t="str">
        <f ca="1">IFERROR(OFFSET(#REF!,$A$12,'Dashboard Extract'!YW$4),"")</f>
        <v/>
      </c>
      <c r="YX12" s="1353" t="str">
        <f ca="1">IFERROR(OFFSET(#REF!,$A$12,'Dashboard Extract'!YX$4),"")</f>
        <v/>
      </c>
      <c r="YY12" s="1353" t="str">
        <f ca="1">IFERROR(OFFSET(#REF!,$A$12,'Dashboard Extract'!YY$4),"")</f>
        <v/>
      </c>
      <c r="YZ12" s="1353" t="str">
        <f ca="1">IFERROR(OFFSET(#REF!,$A$12,'Dashboard Extract'!YZ$4),"")</f>
        <v/>
      </c>
      <c r="ZA12" s="1353" t="str">
        <f ca="1">IFERROR(OFFSET(#REF!,$A$12,'Dashboard Extract'!ZA$4),"")</f>
        <v/>
      </c>
      <c r="ZB12" s="1353" t="str">
        <f ca="1">IFERROR(OFFSET(#REF!,$A$12,'Dashboard Extract'!ZB$4),"")</f>
        <v/>
      </c>
      <c r="ZC12" s="1353" t="str">
        <f ca="1">IFERROR(OFFSET(#REF!,$A$12,'Dashboard Extract'!ZC$4),"")</f>
        <v/>
      </c>
      <c r="ZD12" s="1353" t="str">
        <f ca="1">IFERROR(OFFSET(#REF!,$A$12,'Dashboard Extract'!ZD$4),"")</f>
        <v/>
      </c>
      <c r="ZE12" s="1353" t="str">
        <f ca="1">IFERROR(OFFSET(#REF!,$A$12,'Dashboard Extract'!ZE$4),"")</f>
        <v/>
      </c>
      <c r="ZF12" s="1353" t="str">
        <f ca="1">IFERROR(OFFSET(#REF!,$A$12,'Dashboard Extract'!ZF$4),"")</f>
        <v/>
      </c>
      <c r="ZG12" s="1353" t="str">
        <f ca="1">IFERROR(OFFSET(#REF!,$A$12,'Dashboard Extract'!ZG$4),"")</f>
        <v/>
      </c>
      <c r="ZH12" s="1353" t="str">
        <f ca="1">IFERROR(OFFSET(#REF!,$A$12,'Dashboard Extract'!ZH$4),"")</f>
        <v/>
      </c>
      <c r="ZI12" s="1353" t="str">
        <f ca="1">IFERROR(OFFSET(#REF!,$A$12,'Dashboard Extract'!ZI$4),"")</f>
        <v/>
      </c>
      <c r="ZJ12" s="1353" t="str">
        <f ca="1">IFERROR(OFFSET(#REF!,$A$12,'Dashboard Extract'!ZJ$4),"")</f>
        <v/>
      </c>
      <c r="ZK12" s="1353" t="str">
        <f ca="1">IFERROR(OFFSET(#REF!,$A$12,'Dashboard Extract'!ZK$4),"")</f>
        <v/>
      </c>
      <c r="ZL12" s="1353" t="str">
        <f ca="1">IFERROR(OFFSET(#REF!,$A$12,'Dashboard Extract'!ZL$4),"")</f>
        <v/>
      </c>
      <c r="ZM12" s="1353" t="str">
        <f ca="1">IFERROR(OFFSET(#REF!,$A$12,'Dashboard Extract'!ZM$4),"")</f>
        <v/>
      </c>
      <c r="ZN12" s="1353" t="str">
        <f ca="1">IFERROR(OFFSET(#REF!,$A$12,'Dashboard Extract'!ZN$4),"")</f>
        <v/>
      </c>
      <c r="ZO12" s="1353" t="str">
        <f ca="1">IFERROR(OFFSET(#REF!,$A$12,'Dashboard Extract'!ZO$4),"")</f>
        <v/>
      </c>
      <c r="ZP12" s="1353" t="str">
        <f ca="1">IFERROR(OFFSET(#REF!,$A$12,'Dashboard Extract'!ZP$4),"")</f>
        <v/>
      </c>
      <c r="ZQ12" s="1353" t="str">
        <f ca="1">IFERROR(OFFSET(#REF!,$A$12,'Dashboard Extract'!ZQ$4),"")</f>
        <v/>
      </c>
      <c r="ZR12" s="1353" t="str">
        <f ca="1">IFERROR(OFFSET(#REF!,$A$12,'Dashboard Extract'!ZR$4),"")</f>
        <v/>
      </c>
      <c r="ZS12" s="1353" t="str">
        <f ca="1">IFERROR(OFFSET(#REF!,$A$12,'Dashboard Extract'!ZS$4),"")</f>
        <v/>
      </c>
      <c r="ZT12" s="1353" t="str">
        <f ca="1">IFERROR(OFFSET(#REF!,$A$12,'Dashboard Extract'!ZT$4),"")</f>
        <v/>
      </c>
      <c r="ZU12" s="1353" t="str">
        <f ca="1">IFERROR(OFFSET(#REF!,$A$12,'Dashboard Extract'!ZU$4),"")</f>
        <v/>
      </c>
      <c r="ZV12" s="1353" t="str">
        <f ca="1">IFERROR(OFFSET(#REF!,$A$12,'Dashboard Extract'!ZV$4),"")</f>
        <v/>
      </c>
      <c r="ZW12" s="1353" t="str">
        <f ca="1">IFERROR(OFFSET(#REF!,$A$12,'Dashboard Extract'!ZW$4),"")</f>
        <v/>
      </c>
      <c r="ZX12" s="1353" t="str">
        <f ca="1">IFERROR(OFFSET(#REF!,$A$12,'Dashboard Extract'!ZX$4),"")</f>
        <v/>
      </c>
      <c r="ZY12" s="1353" t="str">
        <f ca="1">IFERROR(OFFSET(#REF!,$A$12,'Dashboard Extract'!ZY$4),"")</f>
        <v/>
      </c>
      <c r="ZZ12" s="1353" t="str">
        <f ca="1">IFERROR(OFFSET(#REF!,$A$12,'Dashboard Extract'!ZZ$4),"")</f>
        <v/>
      </c>
      <c r="AAA12" s="1353" t="str">
        <f ca="1">IFERROR(OFFSET(#REF!,$A$12,'Dashboard Extract'!AAA$4),"")</f>
        <v/>
      </c>
      <c r="AAB12" s="1353" t="str">
        <f ca="1">IFERROR(OFFSET(#REF!,$A$12,'Dashboard Extract'!AAB$4),"")</f>
        <v/>
      </c>
      <c r="AAC12" s="1353" t="str">
        <f ca="1">IFERROR(OFFSET(#REF!,$A$12,'Dashboard Extract'!AAC$4),"")</f>
        <v/>
      </c>
      <c r="AAD12" s="1353" t="str">
        <f ca="1">IFERROR(OFFSET(#REF!,$A$12,'Dashboard Extract'!AAD$4),"")</f>
        <v/>
      </c>
      <c r="AAE12" s="1353" t="str">
        <f ca="1">IFERROR(OFFSET(#REF!,$A$12,'Dashboard Extract'!AAE$4),"")</f>
        <v/>
      </c>
      <c r="AAF12" s="1353" t="str">
        <f ca="1">IFERROR(OFFSET(#REF!,$A$12,'Dashboard Extract'!AAF$4),"")</f>
        <v/>
      </c>
      <c r="AAG12" s="1353" t="str">
        <f ca="1">IFERROR(OFFSET(#REF!,$A$12,'Dashboard Extract'!AAG$4),"")</f>
        <v/>
      </c>
      <c r="AAH12" s="1353" t="str">
        <f ca="1">IFERROR(OFFSET(#REF!,$A$12,'Dashboard Extract'!AAH$4),"")</f>
        <v/>
      </c>
      <c r="AAI12" s="1353" t="str">
        <f ca="1">IFERROR(OFFSET(#REF!,$A$12,'Dashboard Extract'!AAI$4),"")</f>
        <v/>
      </c>
      <c r="AAJ12" s="1353" t="str">
        <f ca="1">IFERROR(OFFSET(#REF!,$A$12,'Dashboard Extract'!AAJ$4),"")</f>
        <v/>
      </c>
      <c r="AAK12" s="1353" t="str">
        <f ca="1">IFERROR(OFFSET(#REF!,$A$12,'Dashboard Extract'!AAK$4),"")</f>
        <v/>
      </c>
      <c r="AAL12" s="1353" t="str">
        <f ca="1">IFERROR(OFFSET(#REF!,$A$12,'Dashboard Extract'!AAL$4),"")</f>
        <v/>
      </c>
      <c r="AAM12" s="1353" t="str">
        <f ca="1">IFERROR(OFFSET(#REF!,$A$12,'Dashboard Extract'!AAM$4),"")</f>
        <v/>
      </c>
      <c r="AAN12" s="1353" t="str">
        <f ca="1">IFERROR(OFFSET(#REF!,$A$12,'Dashboard Extract'!AAN$4),"")</f>
        <v/>
      </c>
      <c r="AAO12" s="1353" t="str">
        <f ca="1">IFERROR(OFFSET(#REF!,$A$12,'Dashboard Extract'!AAO$4),"")</f>
        <v/>
      </c>
      <c r="AAP12" s="1353" t="str">
        <f ca="1">IFERROR(OFFSET(#REF!,$A$12,'Dashboard Extract'!AAP$4),"")</f>
        <v/>
      </c>
      <c r="AAQ12" s="1353" t="str">
        <f ca="1">IFERROR(OFFSET(#REF!,$A$12,'Dashboard Extract'!AAQ$4),"")</f>
        <v/>
      </c>
      <c r="AAR12" s="1353" t="str">
        <f ca="1">IFERROR(OFFSET(#REF!,$A$12,'Dashboard Extract'!AAR$4),"")</f>
        <v/>
      </c>
      <c r="AAS12" s="1353" t="str">
        <f ca="1">IFERROR(OFFSET(#REF!,$A$12,'Dashboard Extract'!AAS$4),"")</f>
        <v/>
      </c>
      <c r="AAT12" s="1353" t="str">
        <f ca="1">IFERROR(OFFSET(#REF!,$A$12,'Dashboard Extract'!AAT$4),"")</f>
        <v/>
      </c>
      <c r="AAU12" s="1353" t="str">
        <f ca="1">IFERROR(OFFSET(#REF!,$A$12,'Dashboard Extract'!AAU$4),"")</f>
        <v/>
      </c>
      <c r="AAV12" s="1353" t="str">
        <f ca="1">IFERROR(OFFSET(#REF!,$A$12,'Dashboard Extract'!AAV$4),"")</f>
        <v/>
      </c>
      <c r="AAW12" s="1353" t="str">
        <f ca="1">IFERROR(OFFSET(#REF!,$A$12,'Dashboard Extract'!AAW$4),"")</f>
        <v/>
      </c>
      <c r="AAX12" s="1353" t="str">
        <f ca="1">IFERROR(OFFSET(#REF!,$A$12,'Dashboard Extract'!AAX$4),"")</f>
        <v/>
      </c>
      <c r="AAY12" s="1353" t="str">
        <f ca="1">IFERROR(OFFSET(#REF!,$A$12,'Dashboard Extract'!AAY$4),"")</f>
        <v/>
      </c>
      <c r="AAZ12" s="1353" t="str">
        <f ca="1">IFERROR(OFFSET(#REF!,$A$12,'Dashboard Extract'!AAZ$4),"")</f>
        <v/>
      </c>
      <c r="ABA12" s="1353" t="str">
        <f ca="1">IFERROR(OFFSET(#REF!,$A$12,'Dashboard Extract'!ABA$4),"")</f>
        <v/>
      </c>
      <c r="ABB12" s="1353" t="str">
        <f ca="1">IFERROR(OFFSET(#REF!,$A$12,'Dashboard Extract'!ABB$4),"")</f>
        <v/>
      </c>
      <c r="ABC12" s="1353" t="str">
        <f ca="1">IFERROR(OFFSET(#REF!,$A$12,'Dashboard Extract'!ABC$4),"")</f>
        <v/>
      </c>
      <c r="ABD12" s="1353" t="str">
        <f ca="1">IFERROR(OFFSET(#REF!,$A$12,'Dashboard Extract'!ABD$4),"")</f>
        <v/>
      </c>
      <c r="ABE12" s="1353" t="str">
        <f ca="1">IFERROR(OFFSET(#REF!,$A$12,'Dashboard Extract'!ABE$4),"")</f>
        <v/>
      </c>
      <c r="ABF12" s="1353" t="str">
        <f ca="1">IFERROR(OFFSET(#REF!,$A$12,'Dashboard Extract'!ABF$4),"")</f>
        <v/>
      </c>
      <c r="ABG12" s="1353" t="str">
        <f ca="1">IFERROR(OFFSET(#REF!,$A$12,'Dashboard Extract'!ABG$4),"")</f>
        <v/>
      </c>
      <c r="ABH12" s="1353" t="str">
        <f ca="1">IFERROR(OFFSET(#REF!,$A$12,'Dashboard Extract'!ABH$4),"")</f>
        <v/>
      </c>
      <c r="ABI12" s="1353" t="str">
        <f ca="1">IFERROR(OFFSET(#REF!,$A$12,'Dashboard Extract'!ABI$4),"")</f>
        <v/>
      </c>
      <c r="ABJ12" s="1353" t="str">
        <f ca="1">IFERROR(OFFSET(#REF!,$A$12,'Dashboard Extract'!ABJ$4),"")</f>
        <v/>
      </c>
      <c r="ABK12" s="1353" t="str">
        <f ca="1">IFERROR(OFFSET(#REF!,$A$12,'Dashboard Extract'!ABK$4),"")</f>
        <v/>
      </c>
      <c r="ABL12" s="1353" t="str">
        <f ca="1">IFERROR(OFFSET(#REF!,$A$12,'Dashboard Extract'!ABL$4),"")</f>
        <v/>
      </c>
      <c r="ABM12" s="1353" t="str">
        <f ca="1">IFERROR(OFFSET(#REF!,$A$12,'Dashboard Extract'!ABM$4),"")</f>
        <v/>
      </c>
      <c r="ABN12" s="1353" t="str">
        <f ca="1">IFERROR(OFFSET(#REF!,$A$12,'Dashboard Extract'!ABN$4),"")</f>
        <v/>
      </c>
      <c r="ABO12" s="1353" t="str">
        <f ca="1">IFERROR(OFFSET(#REF!,$A$12,'Dashboard Extract'!ABO$4),"")</f>
        <v/>
      </c>
      <c r="ABP12" s="1353" t="str">
        <f ca="1">IFERROR(OFFSET(#REF!,$A$12,'Dashboard Extract'!ABP$4),"")</f>
        <v/>
      </c>
      <c r="ABQ12" s="1353" t="str">
        <f ca="1">IFERROR(OFFSET(#REF!,$A$12,'Dashboard Extract'!ABQ$4),"")</f>
        <v/>
      </c>
      <c r="ABR12" s="1353" t="str">
        <f ca="1">IFERROR(OFFSET(#REF!,$A$12,'Dashboard Extract'!ABR$4),"")</f>
        <v/>
      </c>
      <c r="ABS12" s="1353" t="str">
        <f ca="1">IFERROR(OFFSET(#REF!,$A$12,'Dashboard Extract'!ABS$4),"")</f>
        <v/>
      </c>
      <c r="ABT12" s="1353" t="str">
        <f ca="1">IFERROR(OFFSET(#REF!,$A$12,'Dashboard Extract'!ABT$4),"")</f>
        <v/>
      </c>
      <c r="ABU12" s="1353" t="str">
        <f ca="1">IFERROR(OFFSET(#REF!,$A$12,'Dashboard Extract'!ABU$4),"")</f>
        <v/>
      </c>
      <c r="ABV12" s="1353" t="str">
        <f ca="1">IFERROR(OFFSET(#REF!,$A$12,'Dashboard Extract'!ABV$4),"")</f>
        <v/>
      </c>
      <c r="ABW12" s="1353" t="str">
        <f ca="1">IFERROR(OFFSET(#REF!,$A$12,'Dashboard Extract'!ABW$4),"")</f>
        <v/>
      </c>
      <c r="ABX12" s="1353" t="str">
        <f ca="1">IFERROR(OFFSET(#REF!,$A$12,'Dashboard Extract'!ABX$4),"")</f>
        <v/>
      </c>
      <c r="ABY12" s="1353" t="str">
        <f ca="1">IFERROR(OFFSET(#REF!,$A$12,'Dashboard Extract'!ABY$4),"")</f>
        <v/>
      </c>
      <c r="ABZ12" s="1353" t="str">
        <f ca="1">IFERROR(OFFSET(#REF!,$A$12,'Dashboard Extract'!ABZ$4),"")</f>
        <v/>
      </c>
      <c r="ACA12" s="1353" t="str">
        <f ca="1">IFERROR(OFFSET(#REF!,$A$12,'Dashboard Extract'!ACA$4),"")</f>
        <v/>
      </c>
      <c r="ACB12" s="1353" t="str">
        <f ca="1">IFERROR(OFFSET(#REF!,$A$12,'Dashboard Extract'!ACB$4),"")</f>
        <v/>
      </c>
      <c r="ACC12" s="1353" t="str">
        <f ca="1">IFERROR(OFFSET(#REF!,$A$12,'Dashboard Extract'!ACC$4),"")</f>
        <v/>
      </c>
      <c r="ACD12" s="1353" t="str">
        <f ca="1">IFERROR(OFFSET(#REF!,$A$12,'Dashboard Extract'!ACD$4),"")</f>
        <v/>
      </c>
      <c r="ACE12" s="1353" t="str">
        <f ca="1">IFERROR(OFFSET(#REF!,$A$12,'Dashboard Extract'!ACE$4),"")</f>
        <v/>
      </c>
      <c r="ACF12" s="1353" t="str">
        <f ca="1">IFERROR(OFFSET(#REF!,$A$12,'Dashboard Extract'!ACF$4),"")</f>
        <v/>
      </c>
      <c r="ACG12" s="1353" t="str">
        <f ca="1">IFERROR(OFFSET(#REF!,$A$12,'Dashboard Extract'!ACG$4),"")</f>
        <v/>
      </c>
      <c r="ACH12" s="1353" t="str">
        <f ca="1">IFERROR(OFFSET(#REF!,$A$12,'Dashboard Extract'!ACH$4),"")</f>
        <v/>
      </c>
      <c r="ACI12" s="1353" t="str">
        <f ca="1">IFERROR(OFFSET(#REF!,$A$12,'Dashboard Extract'!ACI$4),"")</f>
        <v/>
      </c>
      <c r="ACJ12" s="1353" t="str">
        <f ca="1">IFERROR(OFFSET(#REF!,$A$12,'Dashboard Extract'!ACJ$4),"")</f>
        <v/>
      </c>
      <c r="ACK12" s="1353" t="str">
        <f ca="1">IFERROR(OFFSET(#REF!,$A$12,'Dashboard Extract'!ACK$4),"")</f>
        <v/>
      </c>
      <c r="ACL12" s="1353" t="str">
        <f ca="1">IFERROR(OFFSET(#REF!,$A$12,'Dashboard Extract'!ACL$4),"")</f>
        <v/>
      </c>
      <c r="ACM12" s="1353" t="str">
        <f ca="1">IFERROR(OFFSET(#REF!,$A$12,'Dashboard Extract'!ACM$4),"")</f>
        <v/>
      </c>
      <c r="ACN12" s="1353" t="str">
        <f ca="1">IFERROR(OFFSET(#REF!,$A$12,'Dashboard Extract'!ACN$4),"")</f>
        <v/>
      </c>
      <c r="ACO12" s="1353" t="str">
        <f ca="1">IFERROR(OFFSET(#REF!,$A$12,'Dashboard Extract'!ACO$4),"")</f>
        <v/>
      </c>
      <c r="ACP12" s="1353" t="str">
        <f ca="1">IFERROR(OFFSET(#REF!,$A$12,'Dashboard Extract'!ACP$4),"")</f>
        <v/>
      </c>
      <c r="ACQ12" s="1353" t="str">
        <f ca="1">IFERROR(OFFSET(#REF!,$A$12,'Dashboard Extract'!ACQ$4),"")</f>
        <v/>
      </c>
      <c r="ACR12" s="1353" t="str">
        <f ca="1">IFERROR(OFFSET(#REF!,$A$12,'Dashboard Extract'!ACR$4),"")</f>
        <v/>
      </c>
      <c r="ACS12" s="1353" t="str">
        <f ca="1">IFERROR(OFFSET(#REF!,$A$12,'Dashboard Extract'!ACS$4),"")</f>
        <v/>
      </c>
      <c r="ACT12" s="1353" t="str">
        <f ca="1">IFERROR(OFFSET(#REF!,$A$12,'Dashboard Extract'!ACT$4),"")</f>
        <v/>
      </c>
      <c r="ACU12" s="1353" t="str">
        <f ca="1">IFERROR(OFFSET(#REF!,$A$12,'Dashboard Extract'!ACU$4),"")</f>
        <v/>
      </c>
      <c r="ACV12" s="1353" t="str">
        <f ca="1">IFERROR(OFFSET(#REF!,$A$12,'Dashboard Extract'!ACV$4),"")</f>
        <v/>
      </c>
      <c r="ACW12" s="1353" t="str">
        <f ca="1">IFERROR(OFFSET(#REF!,$A$12,'Dashboard Extract'!ACW$4),"")</f>
        <v/>
      </c>
      <c r="ACX12" s="1353" t="str">
        <f ca="1">IFERROR(OFFSET(#REF!,$A$12,'Dashboard Extract'!ACX$4),"")</f>
        <v/>
      </c>
      <c r="ACY12" s="1353" t="str">
        <f ca="1">IFERROR(OFFSET(#REF!,$A$12,'Dashboard Extract'!ACY$4),"")</f>
        <v/>
      </c>
      <c r="ACZ12" s="1353" t="str">
        <f ca="1">IFERROR(OFFSET(#REF!,$A$12,'Dashboard Extract'!ACZ$4),"")</f>
        <v/>
      </c>
      <c r="ADA12" s="1353" t="str">
        <f ca="1">IFERROR(OFFSET(#REF!,$A$12,'Dashboard Extract'!ADA$4),"")</f>
        <v/>
      </c>
      <c r="ADB12" s="1353" t="str">
        <f ca="1">IFERROR(OFFSET(#REF!,$A$12,'Dashboard Extract'!ADB$4),"")</f>
        <v/>
      </c>
      <c r="ADC12" s="1353" t="str">
        <f ca="1">IFERROR(OFFSET(#REF!,$A$12,'Dashboard Extract'!ADC$4),"")</f>
        <v/>
      </c>
      <c r="ADD12" s="1353" t="str">
        <f ca="1">IFERROR(OFFSET(#REF!,$A$12,'Dashboard Extract'!ADD$4),"")</f>
        <v/>
      </c>
      <c r="ADE12" s="1353" t="str">
        <f ca="1">IFERROR(OFFSET(#REF!,$A$12,'Dashboard Extract'!ADE$4),"")</f>
        <v/>
      </c>
      <c r="ADF12" s="1353" t="str">
        <f ca="1">IFERROR(OFFSET(#REF!,$A$12,'Dashboard Extract'!ADF$4),"")</f>
        <v/>
      </c>
      <c r="ADG12" s="1353" t="str">
        <f ca="1">IFERROR(OFFSET(#REF!,$A$12,'Dashboard Extract'!ADG$4),"")</f>
        <v/>
      </c>
      <c r="ADH12" s="1353" t="str">
        <f ca="1">IFERROR(OFFSET(#REF!,$A$12,'Dashboard Extract'!ADH$4),"")</f>
        <v/>
      </c>
      <c r="ADI12" s="1353" t="str">
        <f ca="1">IFERROR(OFFSET(#REF!,$A$12,'Dashboard Extract'!ADI$4),"")</f>
        <v/>
      </c>
      <c r="ADJ12" s="1353" t="str">
        <f ca="1">IFERROR(OFFSET(#REF!,$A$12,'Dashboard Extract'!ADJ$4),"")</f>
        <v/>
      </c>
      <c r="ADK12" s="1353" t="str">
        <f ca="1">IFERROR(OFFSET(#REF!,$A$12,'Dashboard Extract'!ADK$4),"")</f>
        <v/>
      </c>
      <c r="ADL12" s="1353" t="str">
        <f ca="1">IFERROR(OFFSET(#REF!,$A$12,'Dashboard Extract'!ADL$4),"")</f>
        <v/>
      </c>
      <c r="ADM12" s="1353" t="str">
        <f ca="1">IFERROR(OFFSET(#REF!,$A$12,'Dashboard Extract'!ADM$4),"")</f>
        <v/>
      </c>
      <c r="ADN12" s="1353" t="str">
        <f ca="1">IFERROR(OFFSET(#REF!,$A$12,'Dashboard Extract'!ADN$4),"")</f>
        <v/>
      </c>
      <c r="ADO12" s="1353" t="str">
        <f ca="1">IFERROR(OFFSET(#REF!,$A$12,'Dashboard Extract'!ADO$4),"")</f>
        <v/>
      </c>
      <c r="ADP12" s="1353" t="str">
        <f ca="1">IFERROR(OFFSET(#REF!,$A$12,'Dashboard Extract'!ADP$4),"")</f>
        <v/>
      </c>
      <c r="ADQ12" s="1353" t="str">
        <f ca="1">IFERROR(OFFSET(#REF!,$A$12,'Dashboard Extract'!ADQ$4),"")</f>
        <v/>
      </c>
      <c r="ADR12" s="1353" t="str">
        <f ca="1">IFERROR(OFFSET(#REF!,$A$12,'Dashboard Extract'!ADR$4),"")</f>
        <v/>
      </c>
      <c r="ADS12" s="1353" t="str">
        <f ca="1">IFERROR(OFFSET(#REF!,$A$12,'Dashboard Extract'!ADS$4),"")</f>
        <v/>
      </c>
      <c r="ADT12" s="1353" t="str">
        <f ca="1">IFERROR(OFFSET(#REF!,$A$12,'Dashboard Extract'!ADT$4),"")</f>
        <v/>
      </c>
      <c r="ADU12" s="1353" t="str">
        <f ca="1">IFERROR(OFFSET(#REF!,$A$12,'Dashboard Extract'!ADU$4),"")</f>
        <v/>
      </c>
      <c r="ADV12" s="1353" t="str">
        <f ca="1">IFERROR(OFFSET(#REF!,$A$12,'Dashboard Extract'!ADV$4),"")</f>
        <v/>
      </c>
      <c r="ADW12" s="1353" t="str">
        <f ca="1">IFERROR(OFFSET(#REF!,$A$12,'Dashboard Extract'!ADW$4),"")</f>
        <v/>
      </c>
      <c r="ADX12" s="1353" t="str">
        <f ca="1">IFERROR(OFFSET(#REF!,$A$12,'Dashboard Extract'!ADX$4),"")</f>
        <v/>
      </c>
      <c r="ADY12" s="1353" t="str">
        <f ca="1">IFERROR(OFFSET(#REF!,$A$12,'Dashboard Extract'!ADY$4),"")</f>
        <v/>
      </c>
      <c r="ADZ12" s="1353" t="str">
        <f ca="1">IFERROR(OFFSET(#REF!,$A$12,'Dashboard Extract'!ADZ$4),"")</f>
        <v/>
      </c>
      <c r="AEA12" s="1353" t="str">
        <f ca="1">IFERROR(OFFSET(#REF!,$A$12,'Dashboard Extract'!AEA$4),"")</f>
        <v/>
      </c>
      <c r="AEB12" s="1353" t="str">
        <f ca="1">IFERROR(OFFSET(#REF!,$A$12,'Dashboard Extract'!AEB$4),"")</f>
        <v/>
      </c>
      <c r="AEC12" s="1353" t="str">
        <f ca="1">IFERROR(OFFSET(#REF!,$A$12,'Dashboard Extract'!AEC$4),"")</f>
        <v/>
      </c>
      <c r="AED12" s="1353" t="str">
        <f ca="1">IFERROR(OFFSET(#REF!,$A$12,'Dashboard Extract'!AED$4),"")</f>
        <v/>
      </c>
      <c r="AEE12" s="1353" t="str">
        <f ca="1">IFERROR(OFFSET(#REF!,$A$12,'Dashboard Extract'!AEE$4),"")</f>
        <v/>
      </c>
      <c r="AEF12" s="1353" t="str">
        <f ca="1">IFERROR(OFFSET(#REF!,$A$12,'Dashboard Extract'!AEF$4),"")</f>
        <v/>
      </c>
      <c r="AEG12" s="1353" t="str">
        <f ca="1">IFERROR(OFFSET(#REF!,$A$12,'Dashboard Extract'!AEG$4),"")</f>
        <v/>
      </c>
      <c r="AEH12" s="1353" t="str">
        <f ca="1">IFERROR(OFFSET(#REF!,$A$12,'Dashboard Extract'!AEH$4),"")</f>
        <v/>
      </c>
      <c r="AEI12" s="1353" t="str">
        <f ca="1">IFERROR(OFFSET(#REF!,$A$12,'Dashboard Extract'!AEI$4),"")</f>
        <v/>
      </c>
      <c r="AEJ12" s="1353" t="str">
        <f ca="1">IFERROR(OFFSET(#REF!,$A$12,'Dashboard Extract'!AEJ$4),"")</f>
        <v/>
      </c>
      <c r="AEK12" s="1353" t="str">
        <f ca="1">IFERROR(OFFSET(#REF!,$A$12,'Dashboard Extract'!AEK$4),"")</f>
        <v/>
      </c>
      <c r="AEL12" s="1353" t="str">
        <f ca="1">IFERROR(OFFSET(#REF!,$A$12,'Dashboard Extract'!AEL$4),"")</f>
        <v/>
      </c>
      <c r="AEM12" s="1353" t="str">
        <f ca="1">IFERROR(OFFSET(#REF!,$A$12,'Dashboard Extract'!AEM$4),"")</f>
        <v/>
      </c>
      <c r="AEN12" s="1353" t="str">
        <f ca="1">IFERROR(OFFSET(#REF!,$A$12,'Dashboard Extract'!AEN$4),"")</f>
        <v/>
      </c>
      <c r="AEO12" s="1353" t="str">
        <f ca="1">IFERROR(OFFSET(#REF!,$A$12,'Dashboard Extract'!AEO$4),"")</f>
        <v/>
      </c>
      <c r="AEP12" s="1353" t="str">
        <f ca="1">IFERROR(OFFSET(#REF!,$A$12,'Dashboard Extract'!AEP$4),"")</f>
        <v/>
      </c>
      <c r="AEQ12" s="1353" t="str">
        <f ca="1">IFERROR(OFFSET(#REF!,$A$12,'Dashboard Extract'!AEQ$4),"")</f>
        <v/>
      </c>
      <c r="AER12" s="1353" t="str">
        <f ca="1">IFERROR(OFFSET(#REF!,$A$12,'Dashboard Extract'!AER$4),"")</f>
        <v/>
      </c>
      <c r="AES12" s="1353" t="str">
        <f ca="1">IFERROR(OFFSET(#REF!,$A$12,'Dashboard Extract'!AES$4),"")</f>
        <v/>
      </c>
      <c r="AET12" s="1353" t="str">
        <f ca="1">IFERROR(OFFSET(#REF!,$A$12,'Dashboard Extract'!AET$4),"")</f>
        <v/>
      </c>
      <c r="AEU12" s="1353" t="str">
        <f ca="1">IFERROR(OFFSET(#REF!,$A$12,'Dashboard Extract'!AEU$4),"")</f>
        <v/>
      </c>
      <c r="AEV12" s="1353" t="str">
        <f ca="1">IFERROR(OFFSET(#REF!,$A$12,'Dashboard Extract'!AEV$4),"")</f>
        <v/>
      </c>
      <c r="AEW12" s="1353" t="str">
        <f ca="1">IFERROR(OFFSET(#REF!,$A$12,'Dashboard Extract'!AEW$4),"")</f>
        <v/>
      </c>
      <c r="AEX12" s="1353" t="str">
        <f ca="1">IFERROR(OFFSET(#REF!,$A$12,'Dashboard Extract'!AEX$4),"")</f>
        <v/>
      </c>
      <c r="AEY12" s="1353" t="str">
        <f ca="1">IFERROR(OFFSET(#REF!,$A$12,'Dashboard Extract'!AEY$4),"")</f>
        <v/>
      </c>
      <c r="AEZ12" s="1353" t="str">
        <f ca="1">IFERROR(OFFSET(#REF!,$A$12,'Dashboard Extract'!AEZ$4),"")</f>
        <v/>
      </c>
      <c r="AFA12" s="1353" t="str">
        <f ca="1">IFERROR(OFFSET(#REF!,$A$12,'Dashboard Extract'!AFA$4),"")</f>
        <v/>
      </c>
      <c r="AFB12" s="1353" t="str">
        <f ca="1">IFERROR(OFFSET(#REF!,$A$12,'Dashboard Extract'!AFB$4),"")</f>
        <v/>
      </c>
      <c r="AFC12" s="1353" t="str">
        <f ca="1">IFERROR(OFFSET(#REF!,$A$12,'Dashboard Extract'!AFC$4),"")</f>
        <v/>
      </c>
      <c r="AFD12" s="1353" t="str">
        <f ca="1">IFERROR(OFFSET(#REF!,$A$12,'Dashboard Extract'!AFD$4),"")</f>
        <v/>
      </c>
      <c r="AFE12" s="1353" t="str">
        <f ca="1">IFERROR(OFFSET(#REF!,$A$12,'Dashboard Extract'!AFE$4),"")</f>
        <v/>
      </c>
      <c r="AFF12" s="1353" t="str">
        <f ca="1">IFERROR(OFFSET(#REF!,$A$12,'Dashboard Extract'!AFF$4),"")</f>
        <v/>
      </c>
      <c r="AFG12" s="1353" t="str">
        <f ca="1">IFERROR(OFFSET(#REF!,$A$12,'Dashboard Extract'!AFG$4),"")</f>
        <v/>
      </c>
      <c r="AFH12" s="1353" t="str">
        <f ca="1">IFERROR(OFFSET(#REF!,$A$12,'Dashboard Extract'!AFH$4),"")</f>
        <v/>
      </c>
      <c r="AFI12" s="1353" t="str">
        <f ca="1">IFERROR(OFFSET(#REF!,$A$12,'Dashboard Extract'!AFI$4),"")</f>
        <v/>
      </c>
      <c r="AFJ12" s="1353" t="str">
        <f ca="1">IFERROR(OFFSET(#REF!,$A$12,'Dashboard Extract'!AFJ$4),"")</f>
        <v/>
      </c>
      <c r="AFK12" s="1353" t="str">
        <f ca="1">IFERROR(OFFSET(#REF!,$A$12,'Dashboard Extract'!AFK$4),"")</f>
        <v/>
      </c>
      <c r="AFL12" s="1353" t="str">
        <f ca="1">IFERROR(OFFSET(#REF!,$A$12,'Dashboard Extract'!AFL$4),"")</f>
        <v/>
      </c>
      <c r="AFM12" s="1353" t="str">
        <f ca="1">IFERROR(OFFSET(#REF!,$A$12,'Dashboard Extract'!AFM$4),"")</f>
        <v/>
      </c>
      <c r="AFN12" s="1353" t="str">
        <f ca="1">IFERROR(OFFSET(#REF!,$A$12,'Dashboard Extract'!AFN$4),"")</f>
        <v/>
      </c>
      <c r="AFO12" s="1353" t="str">
        <f ca="1">IFERROR(OFFSET(#REF!,$A$12,'Dashboard Extract'!AFO$4),"")</f>
        <v/>
      </c>
      <c r="AFP12" s="1353" t="str">
        <f ca="1">IFERROR(OFFSET(#REF!,$A$12,'Dashboard Extract'!AFP$4),"")</f>
        <v/>
      </c>
      <c r="AFQ12" s="1353" t="str">
        <f ca="1">IFERROR(OFFSET(#REF!,$A$12,'Dashboard Extract'!AFQ$4),"")</f>
        <v/>
      </c>
      <c r="AFR12" s="1353" t="str">
        <f ca="1">IFERROR(OFFSET(#REF!,$A$12,'Dashboard Extract'!AFR$4),"")</f>
        <v/>
      </c>
      <c r="AFS12" s="1353" t="str">
        <f ca="1">IFERROR(OFFSET(#REF!,$A$12,'Dashboard Extract'!AFS$4),"")</f>
        <v/>
      </c>
      <c r="AFT12" s="1353" t="str">
        <f ca="1">IFERROR(OFFSET(#REF!,$A$12,'Dashboard Extract'!AFT$4),"")</f>
        <v/>
      </c>
      <c r="AFU12" s="1353" t="str">
        <f ca="1">IFERROR(OFFSET(#REF!,$A$12,'Dashboard Extract'!AFU$4),"")</f>
        <v/>
      </c>
      <c r="AFV12" s="1353" t="str">
        <f ca="1">IFERROR(OFFSET(#REF!,$A$12,'Dashboard Extract'!AFV$4),"")</f>
        <v/>
      </c>
      <c r="AFW12" s="1353" t="str">
        <f ca="1">IFERROR(OFFSET(#REF!,$A$12,'Dashboard Extract'!AFW$4),"")</f>
        <v/>
      </c>
      <c r="AFX12" s="1353" t="str">
        <f ca="1">IFERROR(OFFSET(#REF!,$A$12,'Dashboard Extract'!AFX$4),"")</f>
        <v/>
      </c>
      <c r="AFY12" s="1353" t="str">
        <f ca="1">IFERROR(OFFSET(#REF!,$A$12,'Dashboard Extract'!AFY$4),"")</f>
        <v/>
      </c>
      <c r="AFZ12" s="1353" t="str">
        <f ca="1">IFERROR(OFFSET(#REF!,$A$12,'Dashboard Extract'!AFZ$4),"")</f>
        <v/>
      </c>
      <c r="AGA12" s="1353" t="str">
        <f ca="1">IFERROR(OFFSET(#REF!,$A$12,'Dashboard Extract'!AGA$4),"")</f>
        <v/>
      </c>
      <c r="AGB12" s="1353" t="str">
        <f ca="1">IFERROR(OFFSET(#REF!,$A$12,'Dashboard Extract'!AGB$4),"")</f>
        <v/>
      </c>
      <c r="AGC12" s="1353" t="str">
        <f ca="1">IFERROR(OFFSET(#REF!,$A$12,'Dashboard Extract'!AGC$4),"")</f>
        <v/>
      </c>
      <c r="AGD12" s="1353" t="str">
        <f ca="1">IFERROR(OFFSET(#REF!,$A$12,'Dashboard Extract'!AGD$4),"")</f>
        <v/>
      </c>
      <c r="AGE12" s="1353" t="str">
        <f ca="1">IFERROR(OFFSET(#REF!,$A$12,'Dashboard Extract'!AGE$4),"")</f>
        <v/>
      </c>
      <c r="AGF12" s="1353" t="str">
        <f ca="1">IFERROR(OFFSET(#REF!,$A$12,'Dashboard Extract'!AGF$4),"")</f>
        <v/>
      </c>
      <c r="AGG12" s="1353" t="str">
        <f ca="1">IFERROR(OFFSET(#REF!,$A$12,'Dashboard Extract'!AGG$4),"")</f>
        <v/>
      </c>
      <c r="AGH12" s="1353" t="str">
        <f ca="1">IFERROR(OFFSET(#REF!,$A$12,'Dashboard Extract'!AGH$4),"")</f>
        <v/>
      </c>
      <c r="AGI12" s="1353" t="str">
        <f ca="1">IFERROR(OFFSET(#REF!,$A$12,'Dashboard Extract'!AGI$4),"")</f>
        <v/>
      </c>
      <c r="AGJ12" s="1353" t="str">
        <f ca="1">IFERROR(OFFSET(#REF!,$A$12,'Dashboard Extract'!AGJ$4),"")</f>
        <v/>
      </c>
      <c r="AGK12" s="1353" t="str">
        <f ca="1">IFERROR(OFFSET(#REF!,$A$12,'Dashboard Extract'!AGK$4),"")</f>
        <v/>
      </c>
      <c r="AGL12" s="1353" t="str">
        <f ca="1">IFERROR(OFFSET(#REF!,$A$12,'Dashboard Extract'!AGL$4),"")</f>
        <v/>
      </c>
      <c r="AGM12" s="1353" t="str">
        <f ca="1">IFERROR(OFFSET(#REF!,$A$12,'Dashboard Extract'!AGM$4),"")</f>
        <v/>
      </c>
      <c r="AGN12" s="1353" t="str">
        <f ca="1">IFERROR(OFFSET(#REF!,$A$12,'Dashboard Extract'!AGN$4),"")</f>
        <v/>
      </c>
      <c r="AGO12" s="1353" t="str">
        <f ca="1">IFERROR(OFFSET(#REF!,$A$12,'Dashboard Extract'!AGO$4),"")</f>
        <v/>
      </c>
      <c r="AGP12" s="1353" t="str">
        <f ca="1">IFERROR(OFFSET(#REF!,$A$12,'Dashboard Extract'!AGP$4),"")</f>
        <v/>
      </c>
      <c r="AGQ12" s="1353" t="str">
        <f ca="1">IFERROR(OFFSET(#REF!,$A$12,'Dashboard Extract'!AGQ$4),"")</f>
        <v/>
      </c>
      <c r="AGR12" s="1353" t="str">
        <f ca="1">IFERROR(OFFSET(#REF!,$A$12,'Dashboard Extract'!AGR$4),"")</f>
        <v/>
      </c>
      <c r="AGS12" s="1353" t="str">
        <f ca="1">IFERROR(OFFSET(#REF!,$A$12,'Dashboard Extract'!AGS$4),"")</f>
        <v/>
      </c>
      <c r="AGT12" s="1353" t="str">
        <f ca="1">IFERROR(OFFSET(#REF!,$A$12,'Dashboard Extract'!AGT$4),"")</f>
        <v/>
      </c>
      <c r="AGU12" s="1353" t="str">
        <f ca="1">IFERROR(OFFSET(#REF!,$A$12,'Dashboard Extract'!AGU$4),"")</f>
        <v/>
      </c>
      <c r="AGV12" s="1353" t="str">
        <f ca="1">IFERROR(OFFSET(#REF!,$A$12,'Dashboard Extract'!AGV$4),"")</f>
        <v/>
      </c>
      <c r="AGW12" s="1353" t="str">
        <f ca="1">IFERROR(OFFSET(#REF!,$A$12,'Dashboard Extract'!AGW$4),"")</f>
        <v/>
      </c>
      <c r="AGX12" s="1353" t="str">
        <f ca="1">IFERROR(OFFSET(#REF!,$A$12,'Dashboard Extract'!AGX$4),"")</f>
        <v/>
      </c>
      <c r="AGY12" s="1353" t="str">
        <f ca="1">IFERROR(OFFSET(#REF!,$A$12,'Dashboard Extract'!AGY$4),"")</f>
        <v/>
      </c>
      <c r="AGZ12" s="1353" t="str">
        <f ca="1">IFERROR(OFFSET(#REF!,$A$12,'Dashboard Extract'!AGZ$4),"")</f>
        <v/>
      </c>
      <c r="AHA12" s="1353" t="str">
        <f ca="1">IFERROR(OFFSET(#REF!,$A$12,'Dashboard Extract'!AHA$4),"")</f>
        <v/>
      </c>
      <c r="AHB12" s="1353" t="str">
        <f ca="1">IFERROR(OFFSET(#REF!,$A$12,'Dashboard Extract'!AHB$4),"")</f>
        <v/>
      </c>
      <c r="AHC12" s="1353" t="str">
        <f ca="1">IFERROR(OFFSET(#REF!,$A$12,'Dashboard Extract'!AHC$4),"")</f>
        <v/>
      </c>
      <c r="AHD12" s="1353" t="str">
        <f ca="1">IFERROR(OFFSET(#REF!,$A$12,'Dashboard Extract'!AHD$4),"")</f>
        <v/>
      </c>
      <c r="AHE12" s="1353" t="str">
        <f ca="1">IFERROR(OFFSET(#REF!,$A$12,'Dashboard Extract'!AHE$4),"")</f>
        <v/>
      </c>
      <c r="AHF12" s="1353" t="str">
        <f ca="1">IFERROR(OFFSET(#REF!,$A$12,'Dashboard Extract'!AHF$4),"")</f>
        <v/>
      </c>
      <c r="AHG12" s="1353" t="str">
        <f ca="1">IFERROR(OFFSET(#REF!,$A$12,'Dashboard Extract'!AHG$4),"")</f>
        <v/>
      </c>
      <c r="AHH12" s="1353" t="str">
        <f ca="1">IFERROR(OFFSET(#REF!,$A$12,'Dashboard Extract'!AHH$4),"")</f>
        <v/>
      </c>
      <c r="AHI12" s="1353" t="str">
        <f ca="1">IFERROR(OFFSET(#REF!,$A$12,'Dashboard Extract'!AHI$4),"")</f>
        <v/>
      </c>
      <c r="AHJ12" s="1353" t="str">
        <f ca="1">IFERROR(OFFSET(#REF!,$A$12,'Dashboard Extract'!AHJ$4),"")</f>
        <v/>
      </c>
      <c r="AHK12" s="1353" t="str">
        <f ca="1">IFERROR(OFFSET(#REF!,$A$12,'Dashboard Extract'!AHK$4),"")</f>
        <v/>
      </c>
      <c r="AHL12" s="1353" t="str">
        <f ca="1">IFERROR(OFFSET(#REF!,$A$12,'Dashboard Extract'!AHL$4),"")</f>
        <v/>
      </c>
      <c r="AHM12" s="1353" t="str">
        <f ca="1">IFERROR(OFFSET(#REF!,$A$12,'Dashboard Extract'!AHM$4),"")</f>
        <v/>
      </c>
      <c r="AHN12" s="1353" t="str">
        <f ca="1">IFERROR(OFFSET(#REF!,$A$12,'Dashboard Extract'!AHN$4),"")</f>
        <v/>
      </c>
      <c r="AHO12" s="1353" t="str">
        <f ca="1">IFERROR(OFFSET(#REF!,$A$12,'Dashboard Extract'!AHO$4),"")</f>
        <v/>
      </c>
      <c r="AHP12" s="1353" t="str">
        <f ca="1">IFERROR(OFFSET(#REF!,$A$12,'Dashboard Extract'!AHP$4),"")</f>
        <v/>
      </c>
      <c r="AHQ12" s="1353" t="str">
        <f ca="1">IFERROR(OFFSET(#REF!,$A$12,'Dashboard Extract'!AHQ$4),"")</f>
        <v/>
      </c>
      <c r="AHR12" s="1353" t="str">
        <f ca="1">IFERROR(OFFSET(#REF!,$A$12,'Dashboard Extract'!AHR$4),"")</f>
        <v/>
      </c>
      <c r="AHS12" s="1353" t="str">
        <f ca="1">IFERROR(OFFSET(#REF!,$A$12,'Dashboard Extract'!AHS$4),"")</f>
        <v/>
      </c>
      <c r="AHT12" s="1353" t="str">
        <f ca="1">IFERROR(OFFSET(#REF!,$A$12,'Dashboard Extract'!AHT$4),"")</f>
        <v/>
      </c>
      <c r="AHU12" s="1353" t="str">
        <f ca="1">IFERROR(OFFSET(#REF!,$A$12,'Dashboard Extract'!AHU$4),"")</f>
        <v/>
      </c>
      <c r="AHV12" s="1353" t="str">
        <f ca="1">IFERROR(OFFSET(#REF!,$A$12,'Dashboard Extract'!AHV$4),"")</f>
        <v/>
      </c>
      <c r="AHW12" s="1353" t="str">
        <f ca="1">IFERROR(OFFSET(#REF!,$A$12,'Dashboard Extract'!AHW$4),"")</f>
        <v/>
      </c>
      <c r="AHX12" s="1353" t="str">
        <f ca="1">IFERROR(OFFSET(#REF!,$A$12,'Dashboard Extract'!AHX$4),"")</f>
        <v/>
      </c>
      <c r="AHY12" s="1353" t="str">
        <f ca="1">IFERROR(OFFSET(#REF!,$A$12,'Dashboard Extract'!AHY$4),"")</f>
        <v/>
      </c>
      <c r="AHZ12" s="1353" t="str">
        <f ca="1">IFERROR(OFFSET(#REF!,$A$12,'Dashboard Extract'!AHZ$4),"")</f>
        <v/>
      </c>
      <c r="AIA12" s="1353" t="str">
        <f ca="1">IFERROR(OFFSET(#REF!,$A$12,'Dashboard Extract'!AIA$4),"")</f>
        <v/>
      </c>
      <c r="AIB12" s="1353" t="str">
        <f ca="1">IFERROR(OFFSET(#REF!,$A$12,'Dashboard Extract'!AIB$4),"")</f>
        <v/>
      </c>
      <c r="AIC12" s="1353" t="str">
        <f ca="1">IFERROR(OFFSET(#REF!,$A$12,'Dashboard Extract'!AIC$4),"")</f>
        <v/>
      </c>
      <c r="AID12" s="1353" t="str">
        <f ca="1">IFERROR(OFFSET(#REF!,$A$12,'Dashboard Extract'!AID$4),"")</f>
        <v/>
      </c>
      <c r="AIE12" s="1353" t="str">
        <f ca="1">IFERROR(OFFSET(#REF!,$A$12,'Dashboard Extract'!AIE$4),"")</f>
        <v/>
      </c>
      <c r="AIF12" s="1353" t="str">
        <f ca="1">IFERROR(OFFSET(#REF!,$A$12,'Dashboard Extract'!AIF$4),"")</f>
        <v/>
      </c>
      <c r="AIG12" s="1353" t="str">
        <f ca="1">IFERROR(OFFSET(#REF!,$A$12,'Dashboard Extract'!AIG$4),"")</f>
        <v/>
      </c>
      <c r="AIH12" s="1353" t="str">
        <f ca="1">IFERROR(OFFSET(#REF!,$A$12,'Dashboard Extract'!AIH$4),"")</f>
        <v/>
      </c>
      <c r="AII12" s="1353" t="str">
        <f ca="1">IFERROR(OFFSET(#REF!,$A$12,'Dashboard Extract'!AII$4),"")</f>
        <v/>
      </c>
      <c r="AIJ12" s="1353" t="str">
        <f ca="1">IFERROR(OFFSET(#REF!,$A$12,'Dashboard Extract'!AIJ$4),"")</f>
        <v/>
      </c>
      <c r="AIK12" s="1353" t="str">
        <f ca="1">IFERROR(OFFSET(#REF!,$A$12,'Dashboard Extract'!AIK$4),"")</f>
        <v/>
      </c>
      <c r="AIL12" s="1353" t="str">
        <f ca="1">IFERROR(OFFSET(#REF!,$A$12,'Dashboard Extract'!AIL$4),"")</f>
        <v/>
      </c>
      <c r="AIM12" s="1353" t="str">
        <f ca="1">IFERROR(OFFSET(#REF!,$A$12,'Dashboard Extract'!AIM$4),"")</f>
        <v/>
      </c>
      <c r="AIN12" s="1353" t="str">
        <f ca="1">IFERROR(OFFSET(#REF!,$A$12,'Dashboard Extract'!AIN$4),"")</f>
        <v/>
      </c>
      <c r="AIO12" s="1353" t="str">
        <f ca="1">IFERROR(OFFSET(#REF!,$A$12,'Dashboard Extract'!AIO$4),"")</f>
        <v/>
      </c>
      <c r="AIP12" s="1353" t="str">
        <f ca="1">IFERROR(OFFSET(#REF!,$A$12,'Dashboard Extract'!AIP$4),"")</f>
        <v/>
      </c>
      <c r="AIQ12" s="1353" t="str">
        <f ca="1">IFERROR(OFFSET(#REF!,$A$12,'Dashboard Extract'!AIQ$4),"")</f>
        <v/>
      </c>
      <c r="AIR12" s="1353" t="str">
        <f ca="1">IFERROR(OFFSET(#REF!,$A$12,'Dashboard Extract'!AIR$4),"")</f>
        <v/>
      </c>
      <c r="AIS12" s="1353" t="str">
        <f ca="1">IFERROR(OFFSET(#REF!,$A$12,'Dashboard Extract'!AIS$4),"")</f>
        <v/>
      </c>
      <c r="AIT12" s="1353" t="str">
        <f ca="1">IFERROR(OFFSET(#REF!,$A$12,'Dashboard Extract'!AIT$4),"")</f>
        <v/>
      </c>
      <c r="AIU12" s="1353" t="str">
        <f ca="1">IFERROR(OFFSET(#REF!,$A$12,'Dashboard Extract'!AIU$4),"")</f>
        <v/>
      </c>
      <c r="AIV12" s="1353" t="str">
        <f ca="1">IFERROR(OFFSET(#REF!,$A$12,'Dashboard Extract'!AIV$4),"")</f>
        <v/>
      </c>
      <c r="AIW12" s="1353" t="str">
        <f ca="1">IFERROR(OFFSET(#REF!,$A$12,'Dashboard Extract'!AIW$4),"")</f>
        <v/>
      </c>
      <c r="AIX12" s="1353" t="str">
        <f ca="1">IFERROR(OFFSET(#REF!,$A$12,'Dashboard Extract'!AIX$4),"")</f>
        <v/>
      </c>
      <c r="AIY12" s="1353" t="str">
        <f ca="1">IFERROR(OFFSET(#REF!,$A$12,'Dashboard Extract'!AIY$4),"")</f>
        <v/>
      </c>
      <c r="AIZ12" s="1353" t="str">
        <f ca="1">IFERROR(OFFSET(#REF!,$A$12,'Dashboard Extract'!AIZ$4),"")</f>
        <v/>
      </c>
      <c r="AJA12" s="1353" t="str">
        <f ca="1">IFERROR(OFFSET(#REF!,$A$12,'Dashboard Extract'!AJA$4),"")</f>
        <v/>
      </c>
      <c r="AJB12" s="1353" t="str">
        <f ca="1">IFERROR(OFFSET(#REF!,$A$12,'Dashboard Extract'!AJB$4),"")</f>
        <v/>
      </c>
      <c r="AJC12" s="1353" t="str">
        <f ca="1">IFERROR(OFFSET(#REF!,$A$12,'Dashboard Extract'!AJC$4),"")</f>
        <v/>
      </c>
      <c r="AJD12" s="1353" t="str">
        <f ca="1">IFERROR(OFFSET(#REF!,$A$12,'Dashboard Extract'!AJD$4),"")</f>
        <v/>
      </c>
      <c r="AJE12" s="1353" t="str">
        <f ca="1">IFERROR(OFFSET(#REF!,$A$12,'Dashboard Extract'!AJE$4),"")</f>
        <v/>
      </c>
      <c r="AJF12" s="1353" t="str">
        <f ca="1">IFERROR(OFFSET(#REF!,$A$12,'Dashboard Extract'!AJF$4),"")</f>
        <v/>
      </c>
      <c r="AJG12" s="1353" t="str">
        <f ca="1">IFERROR(OFFSET(#REF!,$A$12,'Dashboard Extract'!AJG$4),"")</f>
        <v/>
      </c>
      <c r="AJH12" s="1353" t="str">
        <f ca="1">IFERROR(OFFSET(#REF!,$A$12,'Dashboard Extract'!AJH$4),"")</f>
        <v/>
      </c>
      <c r="AJI12" s="1353" t="str">
        <f ca="1">IFERROR(OFFSET(#REF!,$A$12,'Dashboard Extract'!AJI$4),"")</f>
        <v/>
      </c>
      <c r="AJJ12" s="1353" t="str">
        <f ca="1">IFERROR(OFFSET(#REF!,$A$12,'Dashboard Extract'!AJJ$4),"")</f>
        <v/>
      </c>
      <c r="AJK12" s="1353" t="str">
        <f ca="1">IFERROR(OFFSET(#REF!,$A$12,'Dashboard Extract'!AJK$4),"")</f>
        <v/>
      </c>
      <c r="AJL12" s="1353" t="str">
        <f ca="1">IFERROR(OFFSET(#REF!,$A$12,'Dashboard Extract'!AJL$4),"")</f>
        <v/>
      </c>
      <c r="AJM12" s="1353" t="str">
        <f ca="1">IFERROR(OFFSET(#REF!,$A$12,'Dashboard Extract'!AJM$4),"")</f>
        <v/>
      </c>
      <c r="AJN12" s="1353" t="str">
        <f ca="1">IFERROR(OFFSET(#REF!,$A$12,'Dashboard Extract'!AJN$4),"")</f>
        <v/>
      </c>
      <c r="AJO12" s="1353" t="str">
        <f ca="1">IFERROR(OFFSET(#REF!,$A$12,'Dashboard Extract'!AJO$4),"")</f>
        <v/>
      </c>
      <c r="AJP12" s="1353" t="str">
        <f ca="1">IFERROR(OFFSET(#REF!,$A$12,'Dashboard Extract'!AJP$4),"")</f>
        <v/>
      </c>
      <c r="AJQ12" s="1353" t="str">
        <f ca="1">IFERROR(OFFSET(#REF!,$A$12,'Dashboard Extract'!AJQ$4),"")</f>
        <v/>
      </c>
      <c r="AJR12" s="1353" t="str">
        <f ca="1">IFERROR(OFFSET(#REF!,$A$12,'Dashboard Extract'!AJR$4),"")</f>
        <v/>
      </c>
      <c r="AJS12" s="1353" t="str">
        <f ca="1">IFERROR(OFFSET(#REF!,$A$12,'Dashboard Extract'!AJS$4),"")</f>
        <v/>
      </c>
      <c r="AJT12" s="1353" t="str">
        <f ca="1">IFERROR(OFFSET(#REF!,$A$12,'Dashboard Extract'!AJT$4),"")</f>
        <v/>
      </c>
      <c r="AJU12" s="1353" t="str">
        <f ca="1">IFERROR(OFFSET(#REF!,$A$12,'Dashboard Extract'!AJU$4),"")</f>
        <v/>
      </c>
      <c r="AJV12" s="1353" t="str">
        <f ca="1">IFERROR(OFFSET(#REF!,$A$12,'Dashboard Extract'!AJV$4),"")</f>
        <v/>
      </c>
      <c r="AJW12" s="1353" t="str">
        <f ca="1">IFERROR(OFFSET(#REF!,$A$12,'Dashboard Extract'!AJW$4),"")</f>
        <v/>
      </c>
      <c r="AJX12" s="1353" t="str">
        <f ca="1">IFERROR(OFFSET(#REF!,$A$12,'Dashboard Extract'!AJX$4),"")</f>
        <v/>
      </c>
      <c r="AJY12" s="1353" t="str">
        <f ca="1">IFERROR(OFFSET(#REF!,$A$12,'Dashboard Extract'!AJY$4),"")</f>
        <v/>
      </c>
      <c r="AJZ12" s="1353" t="str">
        <f ca="1">IFERROR(OFFSET(#REF!,$A$12,'Dashboard Extract'!AJZ$4),"")</f>
        <v/>
      </c>
      <c r="AKA12" s="1353" t="str">
        <f ca="1">IFERROR(OFFSET(#REF!,$A$12,'Dashboard Extract'!AKA$4),"")</f>
        <v/>
      </c>
      <c r="AKB12" s="1353" t="str">
        <f ca="1">IFERROR(OFFSET(#REF!,$A$12,'Dashboard Extract'!AKB$4),"")</f>
        <v/>
      </c>
      <c r="AKC12" s="1353" t="str">
        <f ca="1">IFERROR(OFFSET(#REF!,$A$12,'Dashboard Extract'!AKC$4),"")</f>
        <v/>
      </c>
      <c r="AKD12" s="1353" t="str">
        <f ca="1">IFERROR(OFFSET(#REF!,$A$12,'Dashboard Extract'!AKD$4),"")</f>
        <v/>
      </c>
      <c r="AKE12" s="1353" t="str">
        <f ca="1">IFERROR(OFFSET(#REF!,$A$12,'Dashboard Extract'!AKE$4),"")</f>
        <v/>
      </c>
      <c r="AKF12" s="1353" t="str">
        <f ca="1">IFERROR(OFFSET(#REF!,$A$12,'Dashboard Extract'!AKF$4),"")</f>
        <v/>
      </c>
      <c r="AKG12" s="1353" t="str">
        <f ca="1">IFERROR(OFFSET(#REF!,$A$12,'Dashboard Extract'!AKG$4),"")</f>
        <v/>
      </c>
      <c r="AKH12" s="1353" t="str">
        <f ca="1">IFERROR(OFFSET(#REF!,$A$12,'Dashboard Extract'!AKH$4),"")</f>
        <v/>
      </c>
      <c r="AKI12" s="1353" t="str">
        <f ca="1">IFERROR(OFFSET(#REF!,$A$12,'Dashboard Extract'!AKI$4),"")</f>
        <v/>
      </c>
      <c r="AKJ12" s="1353" t="str">
        <f ca="1">IFERROR(OFFSET(#REF!,$A$12,'Dashboard Extract'!AKJ$4),"")</f>
        <v/>
      </c>
      <c r="AKK12" s="1353" t="str">
        <f ca="1">IFERROR(OFFSET(#REF!,$A$12,'Dashboard Extract'!AKK$4),"")</f>
        <v/>
      </c>
      <c r="AKL12" s="1353" t="str">
        <f ca="1">IFERROR(OFFSET(#REF!,$A$12,'Dashboard Extract'!AKL$4),"")</f>
        <v/>
      </c>
      <c r="AKM12" s="1353" t="str">
        <f ca="1">IFERROR(OFFSET(#REF!,$A$12,'Dashboard Extract'!AKM$4),"")</f>
        <v/>
      </c>
      <c r="AKN12" s="1353" t="str">
        <f ca="1">IFERROR(OFFSET(#REF!,$A$12,'Dashboard Extract'!AKN$4),"")</f>
        <v/>
      </c>
      <c r="AKO12" s="1353" t="str">
        <f ca="1">IFERROR(OFFSET(#REF!,$A$12,'Dashboard Extract'!AKO$4),"")</f>
        <v/>
      </c>
      <c r="AKP12" s="1353" t="str">
        <f ca="1">IFERROR(OFFSET(#REF!,$A$12,'Dashboard Extract'!AKP$4),"")</f>
        <v/>
      </c>
      <c r="AKQ12" s="1353" t="str">
        <f ca="1">IFERROR(OFFSET(#REF!,$A$12,'Dashboard Extract'!AKQ$4),"")</f>
        <v/>
      </c>
      <c r="AKR12" s="1353" t="str">
        <f ca="1">IFERROR(OFFSET(#REF!,$A$12,'Dashboard Extract'!AKR$4),"")</f>
        <v/>
      </c>
      <c r="AKS12" s="1353" t="str">
        <f ca="1">IFERROR(OFFSET(#REF!,$A$12,'Dashboard Extract'!AKS$4),"")</f>
        <v/>
      </c>
      <c r="AKT12" s="1353" t="str">
        <f ca="1">IFERROR(OFFSET(#REF!,$A$12,'Dashboard Extract'!AKT$4),"")</f>
        <v/>
      </c>
      <c r="AKU12" s="1353" t="str">
        <f ca="1">IFERROR(OFFSET(#REF!,$A$12,'Dashboard Extract'!AKU$4),"")</f>
        <v/>
      </c>
      <c r="AKV12" s="1353" t="str">
        <f ca="1">IFERROR(OFFSET(#REF!,$A$12,'Dashboard Extract'!AKV$4),"")</f>
        <v/>
      </c>
      <c r="AKW12" s="1353" t="str">
        <f ca="1">IFERROR(OFFSET(#REF!,$A$12,'Dashboard Extract'!AKW$4),"")</f>
        <v/>
      </c>
      <c r="AKX12" s="1353" t="str">
        <f ca="1">IFERROR(OFFSET(#REF!,$A$12,'Dashboard Extract'!AKX$4),"")</f>
        <v/>
      </c>
      <c r="AKY12" s="1353" t="str">
        <f ca="1">IFERROR(OFFSET(#REF!,$A$12,'Dashboard Extract'!AKY$4),"")</f>
        <v/>
      </c>
      <c r="AKZ12" s="1353" t="str">
        <f ca="1">IFERROR(OFFSET(#REF!,$A$12,'Dashboard Extract'!AKZ$4),"")</f>
        <v/>
      </c>
      <c r="ALA12" s="1353" t="str">
        <f ca="1">IFERROR(OFFSET(#REF!,$A$12,'Dashboard Extract'!ALA$4),"")</f>
        <v/>
      </c>
      <c r="ALB12" s="1353" t="str">
        <f ca="1">IFERROR(OFFSET(#REF!,$A$12,'Dashboard Extract'!ALB$4),"")</f>
        <v/>
      </c>
      <c r="ALC12" s="1353" t="str">
        <f ca="1">IFERROR(OFFSET(#REF!,$A$12,'Dashboard Extract'!ALC$4),"")</f>
        <v/>
      </c>
      <c r="ALD12" s="1353" t="str">
        <f ca="1">IFERROR(OFFSET(#REF!,$A$12,'Dashboard Extract'!ALD$4),"")</f>
        <v/>
      </c>
      <c r="ALE12" s="1353" t="str">
        <f ca="1">IFERROR(OFFSET(#REF!,$A$12,'Dashboard Extract'!ALE$4),"")</f>
        <v/>
      </c>
      <c r="ALF12" s="1353" t="str">
        <f ca="1">IFERROR(OFFSET(#REF!,$A$12,'Dashboard Extract'!ALF$4),"")</f>
        <v/>
      </c>
      <c r="ALG12" s="1353" t="str">
        <f ca="1">IFERROR(OFFSET(#REF!,$A$12,'Dashboard Extract'!ALG$4),"")</f>
        <v/>
      </c>
      <c r="ALH12" s="1353" t="str">
        <f ca="1">IFERROR(OFFSET(#REF!,$A$12,'Dashboard Extract'!ALH$4),"")</f>
        <v/>
      </c>
      <c r="ALI12" s="1353" t="str">
        <f ca="1">IFERROR(OFFSET(#REF!,$A$12,'Dashboard Extract'!ALI$4),"")</f>
        <v/>
      </c>
      <c r="ALJ12" s="1353" t="str">
        <f ca="1">IFERROR(OFFSET(#REF!,$A$12,'Dashboard Extract'!ALJ$4),"")</f>
        <v/>
      </c>
      <c r="ALK12" s="1353" t="str">
        <f ca="1">IFERROR(OFFSET(#REF!,$A$12,'Dashboard Extract'!ALK$4),"")</f>
        <v/>
      </c>
      <c r="ALL12" s="1353" t="str">
        <f ca="1">IFERROR(OFFSET(#REF!,$A$12,'Dashboard Extract'!ALL$4),"")</f>
        <v/>
      </c>
      <c r="ALM12" s="1353" t="str">
        <f ca="1">IFERROR(OFFSET(#REF!,$A$12,'Dashboard Extract'!ALM$4),"")</f>
        <v/>
      </c>
      <c r="ALN12" s="1353" t="str">
        <f ca="1">IFERROR(OFFSET(#REF!,$A$12,'Dashboard Extract'!ALN$4),"")</f>
        <v/>
      </c>
      <c r="ALO12" s="1353" t="str">
        <f ca="1">IFERROR(OFFSET(#REF!,$A$12,'Dashboard Extract'!ALO$4),"")</f>
        <v/>
      </c>
      <c r="ALP12" s="1353" t="str">
        <f ca="1">IFERROR(OFFSET(#REF!,$A$12,'Dashboard Extract'!ALP$4),"")</f>
        <v/>
      </c>
      <c r="ALQ12" s="1353" t="str">
        <f ca="1">IFERROR(OFFSET(#REF!,$A$12,'Dashboard Extract'!ALQ$4),"")</f>
        <v/>
      </c>
      <c r="ALR12" s="1353" t="str">
        <f ca="1">IFERROR(OFFSET(#REF!,$A$12,'Dashboard Extract'!ALR$4),"")</f>
        <v/>
      </c>
      <c r="ALS12" s="1353" t="str">
        <f ca="1">IFERROR(OFFSET(#REF!,$A$12,'Dashboard Extract'!ALS$4),"")</f>
        <v/>
      </c>
      <c r="ALT12" s="1353" t="str">
        <f ca="1">IFERROR(OFFSET(#REF!,$A$12,'Dashboard Extract'!ALT$4),"")</f>
        <v/>
      </c>
      <c r="ALU12" s="1353" t="str">
        <f ca="1">IFERROR(OFFSET(#REF!,$A$12,'Dashboard Extract'!ALU$4),"")</f>
        <v/>
      </c>
      <c r="ALV12" s="1353" t="str">
        <f ca="1">IFERROR(OFFSET(#REF!,$A$12,'Dashboard Extract'!ALV$4),"")</f>
        <v/>
      </c>
      <c r="ALW12" s="1353" t="str">
        <f ca="1">IFERROR(OFFSET(#REF!,$A$12,'Dashboard Extract'!ALW$4),"")</f>
        <v/>
      </c>
      <c r="ALX12" s="1353" t="str">
        <f ca="1">IFERROR(OFFSET(#REF!,$A$12,'Dashboard Extract'!ALX$4),"")</f>
        <v/>
      </c>
      <c r="ALY12" s="1353" t="str">
        <f ca="1">IFERROR(OFFSET(#REF!,$A$12,'Dashboard Extract'!ALY$4),"")</f>
        <v/>
      </c>
      <c r="ALZ12" s="1353" t="str">
        <f ca="1">IFERROR(OFFSET(#REF!,$A$12,'Dashboard Extract'!ALZ$4),"")</f>
        <v/>
      </c>
      <c r="AMA12" s="1353" t="str">
        <f ca="1">IFERROR(OFFSET(#REF!,$A$12,'Dashboard Extract'!AMA$4),"")</f>
        <v/>
      </c>
      <c r="AMB12" s="1353" t="str">
        <f ca="1">IFERROR(OFFSET(#REF!,$A$12,'Dashboard Extract'!AMB$4),"")</f>
        <v/>
      </c>
      <c r="AMC12" s="1353" t="str">
        <f ca="1">IFERROR(OFFSET(#REF!,$A$12,'Dashboard Extract'!AMC$4),"")</f>
        <v/>
      </c>
      <c r="AMD12" s="1353" t="str">
        <f ca="1">IFERROR(OFFSET(#REF!,$A$12,'Dashboard Extract'!AMD$4),"")</f>
        <v/>
      </c>
      <c r="AME12" s="1353" t="str">
        <f ca="1">IFERROR(OFFSET(#REF!,$A$12,'Dashboard Extract'!AME$4),"")</f>
        <v/>
      </c>
      <c r="AMF12" s="1353" t="str">
        <f ca="1">IFERROR(OFFSET(#REF!,$A$12,'Dashboard Extract'!AMF$4),"")</f>
        <v/>
      </c>
      <c r="AMG12" s="1353" t="str">
        <f ca="1">IFERROR(OFFSET(#REF!,$A$12,'Dashboard Extract'!AMG$4),"")</f>
        <v/>
      </c>
      <c r="AMH12" s="1353" t="str">
        <f ca="1">IFERROR(OFFSET(#REF!,$A$12,'Dashboard Extract'!AMH$4),"")</f>
        <v/>
      </c>
      <c r="AMI12" s="1353" t="str">
        <f ca="1">IFERROR(OFFSET(#REF!,$A$12,'Dashboard Extract'!AMI$4),"")</f>
        <v/>
      </c>
      <c r="AMJ12" s="1353" t="str">
        <f ca="1">IFERROR(OFFSET(#REF!,$A$12,'Dashboard Extract'!AMJ$4),"")</f>
        <v/>
      </c>
      <c r="AMK12" s="1353" t="str">
        <f ca="1">IFERROR(OFFSET(#REF!,$A$12,'Dashboard Extract'!AMK$4),"")</f>
        <v/>
      </c>
      <c r="AML12" s="1353" t="str">
        <f ca="1">IFERROR(OFFSET(#REF!,$A$12,'Dashboard Extract'!AML$4),"")</f>
        <v/>
      </c>
      <c r="AMM12" s="1353" t="str">
        <f ca="1">IFERROR(OFFSET(#REF!,$A$12,'Dashboard Extract'!AMM$4),"")</f>
        <v/>
      </c>
      <c r="AMN12" s="1353" t="str">
        <f ca="1">IFERROR(OFFSET(#REF!,$A$12,'Dashboard Extract'!AMN$4),"")</f>
        <v/>
      </c>
      <c r="AMO12" s="1353" t="str">
        <f ca="1">IFERROR(OFFSET(#REF!,$A$12,'Dashboard Extract'!AMO$4),"")</f>
        <v/>
      </c>
      <c r="AMP12" s="1353" t="str">
        <f ca="1">IFERROR(OFFSET(#REF!,$A$12,'Dashboard Extract'!AMP$4),"")</f>
        <v/>
      </c>
      <c r="AMQ12" s="1353" t="str">
        <f ca="1">IFERROR(OFFSET(#REF!,$A$12,'Dashboard Extract'!AMQ$4),"")</f>
        <v/>
      </c>
      <c r="AMR12" s="1353" t="str">
        <f ca="1">IFERROR(OFFSET(#REF!,$A$12,'Dashboard Extract'!AMR$4),"")</f>
        <v/>
      </c>
      <c r="AMS12" s="1353" t="str">
        <f ca="1">IFERROR(OFFSET(#REF!,$A$12,'Dashboard Extract'!AMS$4),"")</f>
        <v/>
      </c>
      <c r="AMT12" s="1353" t="str">
        <f ca="1">IFERROR(OFFSET(#REF!,$A$12,'Dashboard Extract'!AMT$4),"")</f>
        <v/>
      </c>
      <c r="AMU12" s="1353" t="str">
        <f ca="1">IFERROR(OFFSET(#REF!,$A$12,'Dashboard Extract'!AMU$4),"")</f>
        <v/>
      </c>
      <c r="AMV12" s="1353" t="str">
        <f ca="1">IFERROR(OFFSET(#REF!,$A$12,'Dashboard Extract'!AMV$4),"")</f>
        <v/>
      </c>
      <c r="AMW12" s="1353" t="str">
        <f ca="1">IFERROR(OFFSET(#REF!,$A$12,'Dashboard Extract'!AMW$4),"")</f>
        <v/>
      </c>
      <c r="AMX12" s="1353" t="str">
        <f ca="1">IFERROR(OFFSET(#REF!,$A$12,'Dashboard Extract'!AMX$4),"")</f>
        <v/>
      </c>
      <c r="AMY12" s="1353" t="str">
        <f ca="1">IFERROR(OFFSET(#REF!,$A$12,'Dashboard Extract'!AMY$4),"")</f>
        <v/>
      </c>
      <c r="AMZ12" s="1353" t="str">
        <f ca="1">IFERROR(OFFSET(#REF!,$A$12,'Dashboard Extract'!AMZ$4),"")</f>
        <v/>
      </c>
      <c r="ANA12" s="1353" t="str">
        <f ca="1">IFERROR(OFFSET(#REF!,$A$12,'Dashboard Extract'!ANA$4),"")</f>
        <v/>
      </c>
      <c r="ANB12" s="1353" t="str">
        <f ca="1">IFERROR(OFFSET(#REF!,$A$12,'Dashboard Extract'!ANB$4),"")</f>
        <v/>
      </c>
      <c r="ANC12" s="1353" t="str">
        <f ca="1">IFERROR(OFFSET(#REF!,$A$12,'Dashboard Extract'!ANC$4),"")</f>
        <v/>
      </c>
      <c r="AND12" s="1353" t="str">
        <f ca="1">IFERROR(OFFSET(#REF!,$A$12,'Dashboard Extract'!AND$4),"")</f>
        <v/>
      </c>
      <c r="ANE12" s="1353" t="str">
        <f ca="1">IFERROR(OFFSET(#REF!,$A$12,'Dashboard Extract'!ANE$4),"")</f>
        <v/>
      </c>
      <c r="ANF12" s="1353" t="str">
        <f ca="1">IFERROR(OFFSET(#REF!,$A$12,'Dashboard Extract'!ANF$4),"")</f>
        <v/>
      </c>
      <c r="ANG12" s="1353" t="str">
        <f ca="1">IFERROR(OFFSET(#REF!,$A$12,'Dashboard Extract'!ANG$4),"")</f>
        <v/>
      </c>
      <c r="ANH12" s="1353" t="str">
        <f ca="1">IFERROR(OFFSET(#REF!,$A$12,'Dashboard Extract'!ANH$4),"")</f>
        <v/>
      </c>
      <c r="ANI12" s="1353" t="str">
        <f ca="1">IFERROR(OFFSET(#REF!,$A$12,'Dashboard Extract'!ANI$4),"")</f>
        <v/>
      </c>
      <c r="ANJ12" s="1353" t="str">
        <f ca="1">IFERROR(OFFSET(#REF!,$A$12,'Dashboard Extract'!ANJ$4),"")</f>
        <v/>
      </c>
      <c r="ANK12" s="1353" t="str">
        <f ca="1">IFERROR(OFFSET(#REF!,$A$12,'Dashboard Extract'!ANK$4),"")</f>
        <v/>
      </c>
      <c r="ANL12" s="1353" t="str">
        <f ca="1">IFERROR(OFFSET(#REF!,$A$12,'Dashboard Extract'!ANL$4),"")</f>
        <v/>
      </c>
      <c r="ANM12" s="1353" t="str">
        <f ca="1">IFERROR(OFFSET(#REF!,$A$12,'Dashboard Extract'!ANM$4),"")</f>
        <v/>
      </c>
      <c r="ANN12" s="1353" t="str">
        <f ca="1">IFERROR(OFFSET(#REF!,$A$12,'Dashboard Extract'!ANN$4),"")</f>
        <v/>
      </c>
      <c r="ANO12" s="1353" t="str">
        <f ca="1">IFERROR(OFFSET(#REF!,$A$12,'Dashboard Extract'!ANO$4),"")</f>
        <v/>
      </c>
      <c r="ANP12" s="1353" t="str">
        <f ca="1">IFERROR(OFFSET(#REF!,$A$12,'Dashboard Extract'!ANP$4),"")</f>
        <v/>
      </c>
      <c r="ANQ12" s="1353" t="str">
        <f ca="1">IFERROR(OFFSET(#REF!,$A$12,'Dashboard Extract'!ANQ$4),"")</f>
        <v/>
      </c>
      <c r="ANR12" s="1353" t="str">
        <f ca="1">IFERROR(OFFSET(#REF!,$A$12,'Dashboard Extract'!ANR$4),"")</f>
        <v/>
      </c>
      <c r="ANS12" s="1353" t="str">
        <f ca="1">IFERROR(OFFSET(#REF!,$A$12,'Dashboard Extract'!ANS$4),"")</f>
        <v/>
      </c>
      <c r="ANT12" s="1353" t="str">
        <f ca="1">IFERROR(OFFSET(#REF!,$A$12,'Dashboard Extract'!ANT$4),"")</f>
        <v/>
      </c>
      <c r="ANU12" s="1353" t="str">
        <f ca="1">IFERROR(OFFSET(#REF!,$A$12,'Dashboard Extract'!ANU$4),"")</f>
        <v/>
      </c>
      <c r="ANV12" s="1353" t="str">
        <f ca="1">IFERROR(OFFSET(#REF!,$A$12,'Dashboard Extract'!ANV$4),"")</f>
        <v/>
      </c>
      <c r="ANW12" s="1353" t="str">
        <f ca="1">IFERROR(OFFSET(#REF!,$A$12,'Dashboard Extract'!ANW$4),"")</f>
        <v/>
      </c>
      <c r="ANX12" s="1353" t="str">
        <f ca="1">IFERROR(OFFSET(#REF!,$A$12,'Dashboard Extract'!ANX$4),"")</f>
        <v/>
      </c>
      <c r="ANY12" s="1353" t="str">
        <f ca="1">IFERROR(OFFSET(#REF!,$A$12,'Dashboard Extract'!ANY$4),"")</f>
        <v/>
      </c>
      <c r="ANZ12" s="1353" t="str">
        <f ca="1">IFERROR(OFFSET(#REF!,$A$12,'Dashboard Extract'!ANZ$4),"")</f>
        <v/>
      </c>
      <c r="AOA12" s="1353" t="str">
        <f ca="1">IFERROR(OFFSET(#REF!,$A$12,'Dashboard Extract'!AOA$4),"")</f>
        <v/>
      </c>
      <c r="AOB12" s="1353" t="str">
        <f ca="1">IFERROR(OFFSET(#REF!,$A$12,'Dashboard Extract'!AOB$4),"")</f>
        <v/>
      </c>
      <c r="AOC12" s="1353" t="str">
        <f ca="1">IFERROR(OFFSET(#REF!,$A$12,'Dashboard Extract'!AOC$4),"")</f>
        <v/>
      </c>
      <c r="AOD12" s="1353" t="str">
        <f ca="1">IFERROR(OFFSET(#REF!,$A$12,'Dashboard Extract'!AOD$4),"")</f>
        <v/>
      </c>
      <c r="AOE12" s="1353" t="str">
        <f ca="1">IFERROR(OFFSET(#REF!,$A$12,'Dashboard Extract'!AOE$4),"")</f>
        <v/>
      </c>
      <c r="AOF12" s="1353" t="str">
        <f ca="1">IFERROR(OFFSET(#REF!,$A$12,'Dashboard Extract'!AOF$4),"")</f>
        <v/>
      </c>
      <c r="AOG12" s="1353" t="str">
        <f ca="1">IFERROR(OFFSET(#REF!,$A$12,'Dashboard Extract'!AOG$4),"")</f>
        <v/>
      </c>
      <c r="AOH12" s="1353" t="str">
        <f ca="1">IFERROR(OFFSET(#REF!,$A$12,'Dashboard Extract'!AOH$4),"")</f>
        <v/>
      </c>
      <c r="AOI12" s="1353" t="str">
        <f ca="1">IFERROR(OFFSET(#REF!,$A$12,'Dashboard Extract'!AOI$4),"")</f>
        <v/>
      </c>
      <c r="AOJ12" s="1353" t="str">
        <f ca="1">IFERROR(OFFSET(#REF!,$A$12,'Dashboard Extract'!AOJ$4),"")</f>
        <v/>
      </c>
      <c r="AOK12" s="1353" t="str">
        <f ca="1">IFERROR(OFFSET(#REF!,$A$12,'Dashboard Extract'!AOK$4),"")</f>
        <v/>
      </c>
      <c r="AOL12" s="1353" t="str">
        <f ca="1">IFERROR(OFFSET(#REF!,$A$12,'Dashboard Extract'!AOL$4),"")</f>
        <v/>
      </c>
      <c r="AOM12" s="1353" t="str">
        <f ca="1">IFERROR(OFFSET(#REF!,$A$12,'Dashboard Extract'!AOM$4),"")</f>
        <v/>
      </c>
      <c r="AON12" s="1353" t="str">
        <f ca="1">IFERROR(OFFSET(#REF!,$A$12,'Dashboard Extract'!AON$4),"")</f>
        <v/>
      </c>
      <c r="AOO12" s="1353" t="str">
        <f ca="1">IFERROR(OFFSET(#REF!,$A$12,'Dashboard Extract'!AOO$4),"")</f>
        <v/>
      </c>
      <c r="AOP12" s="1353" t="str">
        <f ca="1">IFERROR(OFFSET(#REF!,$A$12,'Dashboard Extract'!AOP$4),"")</f>
        <v/>
      </c>
      <c r="AOQ12" s="1353" t="str">
        <f ca="1">IFERROR(OFFSET(#REF!,$A$12,'Dashboard Extract'!AOQ$4),"")</f>
        <v/>
      </c>
      <c r="AOR12" s="1353" t="str">
        <f ca="1">IFERROR(OFFSET(#REF!,$A$12,'Dashboard Extract'!AOR$4),"")</f>
        <v/>
      </c>
      <c r="AOS12" s="1353" t="str">
        <f ca="1">IFERROR(OFFSET(#REF!,$A$12,'Dashboard Extract'!AOS$4),"")</f>
        <v/>
      </c>
      <c r="AOT12" s="1353" t="str">
        <f ca="1">IFERROR(OFFSET(#REF!,$A$12,'Dashboard Extract'!AOT$4),"")</f>
        <v/>
      </c>
      <c r="AOU12" s="1353" t="str">
        <f ca="1">IFERROR(OFFSET(#REF!,$A$12,'Dashboard Extract'!AOU$4),"")</f>
        <v/>
      </c>
      <c r="AOV12" s="1353" t="str">
        <f ca="1">IFERROR(OFFSET(#REF!,$A$12,'Dashboard Extract'!AOV$4),"")</f>
        <v/>
      </c>
      <c r="AOW12" s="1353" t="str">
        <f ca="1">IFERROR(OFFSET(#REF!,$A$12,'Dashboard Extract'!AOW$4),"")</f>
        <v/>
      </c>
      <c r="AOX12" s="1353" t="str">
        <f ca="1">IFERROR(OFFSET(#REF!,$A$12,'Dashboard Extract'!AOX$4),"")</f>
        <v/>
      </c>
      <c r="AOY12" s="1353" t="str">
        <f ca="1">IFERROR(OFFSET(#REF!,$A$12,'Dashboard Extract'!AOY$4),"")</f>
        <v/>
      </c>
      <c r="AOZ12" s="1353" t="str">
        <f ca="1">IFERROR(OFFSET(#REF!,$A$12,'Dashboard Extract'!AOZ$4),"")</f>
        <v/>
      </c>
      <c r="APA12" s="1353" t="str">
        <f ca="1">IFERROR(OFFSET(#REF!,$A$12,'Dashboard Extract'!APA$4),"")</f>
        <v/>
      </c>
      <c r="APB12" s="1353" t="str">
        <f ca="1">IFERROR(OFFSET(#REF!,$A$12,'Dashboard Extract'!APB$4),"")</f>
        <v/>
      </c>
      <c r="APC12" s="1353" t="str">
        <f ca="1">IFERROR(OFFSET(#REF!,$A$12,'Dashboard Extract'!APC$4),"")</f>
        <v/>
      </c>
      <c r="APD12" s="1353" t="str">
        <f ca="1">IFERROR(OFFSET(#REF!,$A$12,'Dashboard Extract'!APD$4),"")</f>
        <v/>
      </c>
      <c r="APE12" s="1353" t="str">
        <f ca="1">IFERROR(OFFSET(#REF!,$A$12,'Dashboard Extract'!APE$4),"")</f>
        <v/>
      </c>
      <c r="APF12" s="1353" t="str">
        <f ca="1">IFERROR(OFFSET(#REF!,$A$12,'Dashboard Extract'!APF$4),"")</f>
        <v/>
      </c>
      <c r="APG12" s="1353" t="str">
        <f ca="1">IFERROR(OFFSET(#REF!,$A$12,'Dashboard Extract'!APG$4),"")</f>
        <v/>
      </c>
      <c r="APH12" s="1353" t="str">
        <f ca="1">IFERROR(OFFSET(#REF!,$A$12,'Dashboard Extract'!APH$4),"")</f>
        <v/>
      </c>
      <c r="API12" s="1353" t="str">
        <f ca="1">IFERROR(OFFSET(#REF!,$A$12,'Dashboard Extract'!API$4),"")</f>
        <v/>
      </c>
      <c r="APJ12" s="1353"/>
    </row>
    <row r="13" spans="1:1102" x14ac:dyDescent="0.2">
      <c r="B13" s="1352" t="s">
        <v>359</v>
      </c>
      <c r="C13" s="1352">
        <v>5605</v>
      </c>
      <c r="D13" s="1352">
        <v>6573</v>
      </c>
      <c r="E13" s="1352">
        <v>6746</v>
      </c>
      <c r="F13" s="1352">
        <v>7126</v>
      </c>
      <c r="G13" s="1352">
        <v>4920</v>
      </c>
      <c r="H13" s="1352">
        <v>4931</v>
      </c>
      <c r="I13" s="1352">
        <v>4906</v>
      </c>
      <c r="J13" s="1352">
        <v>4932</v>
      </c>
      <c r="K13" s="1352">
        <v>4869</v>
      </c>
      <c r="L13" s="1352">
        <v>7083</v>
      </c>
      <c r="M13" s="1352">
        <v>7329</v>
      </c>
      <c r="N13" s="1352">
        <v>4648</v>
      </c>
      <c r="O13" s="1352">
        <v>4634</v>
      </c>
      <c r="P13" s="1352">
        <v>4595</v>
      </c>
      <c r="Q13" s="1352">
        <v>4601</v>
      </c>
      <c r="R13" s="1352">
        <v>4635</v>
      </c>
      <c r="S13" s="1352">
        <v>20147</v>
      </c>
      <c r="T13" s="1352">
        <v>29362</v>
      </c>
      <c r="U13" s="1352">
        <v>26939</v>
      </c>
      <c r="V13" s="1352">
        <v>17953</v>
      </c>
      <c r="W13" s="1352">
        <v>5846</v>
      </c>
      <c r="X13" s="1352">
        <v>4911</v>
      </c>
      <c r="Y13" s="1352">
        <v>4944</v>
      </c>
      <c r="Z13" s="1352">
        <v>6289</v>
      </c>
      <c r="AA13" s="1352">
        <v>6289</v>
      </c>
      <c r="AB13" s="1352">
        <v>4840</v>
      </c>
      <c r="AC13" s="1352">
        <v>4844</v>
      </c>
      <c r="AD13" s="1352">
        <v>4790</v>
      </c>
      <c r="AE13" s="1352">
        <v>4767</v>
      </c>
      <c r="AF13" s="1352">
        <v>8904</v>
      </c>
      <c r="AG13" s="1352">
        <v>11298</v>
      </c>
      <c r="AH13" s="1352">
        <v>12026</v>
      </c>
      <c r="AI13" s="1352">
        <v>10922</v>
      </c>
      <c r="AJ13" s="1352">
        <v>9230</v>
      </c>
      <c r="AK13" s="1352">
        <v>8698</v>
      </c>
      <c r="AL13" s="1352">
        <v>8872</v>
      </c>
      <c r="AM13" s="1352">
        <v>5769</v>
      </c>
      <c r="AN13" s="1352">
        <v>7036</v>
      </c>
      <c r="AO13" s="1352">
        <v>7774</v>
      </c>
      <c r="AP13" s="1352">
        <v>4773</v>
      </c>
      <c r="AQ13" s="1352">
        <v>4607</v>
      </c>
      <c r="AR13" s="1352">
        <v>4535</v>
      </c>
      <c r="AS13" s="1352">
        <v>4459</v>
      </c>
      <c r="AT13" s="1352">
        <v>6543</v>
      </c>
      <c r="AU13" s="1352">
        <v>6543</v>
      </c>
      <c r="AV13" s="1352">
        <v>6543</v>
      </c>
      <c r="AW13" s="1352">
        <v>12900</v>
      </c>
      <c r="AX13" s="1352">
        <v>25221</v>
      </c>
      <c r="AY13" s="1352">
        <v>19264</v>
      </c>
      <c r="AZ13" s="1352">
        <v>12918</v>
      </c>
      <c r="BA13" s="1352">
        <v>5157</v>
      </c>
      <c r="BB13" s="1352">
        <v>6464</v>
      </c>
      <c r="BC13" s="1352">
        <v>6659</v>
      </c>
      <c r="BD13" s="1352">
        <v>4587</v>
      </c>
      <c r="BE13" s="1352">
        <v>4321</v>
      </c>
      <c r="BF13" s="1352">
        <v>4035</v>
      </c>
      <c r="BG13" s="1352">
        <v>6310</v>
      </c>
      <c r="BH13" s="1352">
        <v>4146</v>
      </c>
      <c r="BI13" s="1352">
        <v>5306</v>
      </c>
      <c r="BJ13" s="1352">
        <v>6273</v>
      </c>
      <c r="BK13" s="1352">
        <v>6396</v>
      </c>
      <c r="BL13" s="1352">
        <v>5430</v>
      </c>
      <c r="BM13" s="1352">
        <v>4322</v>
      </c>
      <c r="BN13" s="1352">
        <v>3832</v>
      </c>
      <c r="BO13" s="1352">
        <v>3827</v>
      </c>
      <c r="BP13" s="1352">
        <v>3710</v>
      </c>
      <c r="BQ13" s="1352">
        <v>3710</v>
      </c>
      <c r="BR13" s="1352">
        <v>3745</v>
      </c>
      <c r="BS13" s="1352">
        <v>3761</v>
      </c>
      <c r="BT13" s="1352">
        <v>3741</v>
      </c>
      <c r="BU13" s="1352">
        <v>3769</v>
      </c>
      <c r="BV13" s="1352">
        <v>3544</v>
      </c>
      <c r="BW13" s="1352">
        <v>4834</v>
      </c>
      <c r="BX13" s="1352">
        <v>5686</v>
      </c>
      <c r="BY13" s="1352">
        <v>3239</v>
      </c>
      <c r="BZ13" s="1352">
        <v>2806</v>
      </c>
      <c r="CA13" s="1352">
        <v>6263</v>
      </c>
      <c r="CB13" s="1352">
        <v>12715</v>
      </c>
      <c r="CC13" s="1352">
        <v>6072</v>
      </c>
      <c r="CD13" s="1352">
        <v>7208</v>
      </c>
      <c r="CE13" s="1352">
        <v>7939</v>
      </c>
      <c r="CF13" s="1352">
        <v>2489</v>
      </c>
      <c r="CG13" s="1352">
        <v>2361</v>
      </c>
      <c r="CH13" s="1352">
        <v>2347</v>
      </c>
      <c r="CI13" s="1352">
        <v>2292</v>
      </c>
      <c r="CJ13" s="1352">
        <v>2363</v>
      </c>
      <c r="CK13" s="1352">
        <v>2817</v>
      </c>
      <c r="CL13" s="1352">
        <v>3017</v>
      </c>
      <c r="CM13" s="1352">
        <v>2239</v>
      </c>
      <c r="CN13" s="1352">
        <v>2244</v>
      </c>
      <c r="CO13" s="1352">
        <v>2199</v>
      </c>
      <c r="CP13" s="1352">
        <v>3428</v>
      </c>
      <c r="CQ13" s="1352">
        <v>2300</v>
      </c>
      <c r="CR13" s="1352">
        <v>3639</v>
      </c>
      <c r="CS13" s="1352">
        <v>4440</v>
      </c>
      <c r="CT13" s="1352">
        <v>2245</v>
      </c>
      <c r="CU13" s="1352">
        <v>2318</v>
      </c>
      <c r="CV13" s="1352">
        <v>2167</v>
      </c>
      <c r="CW13" s="1352">
        <v>2119</v>
      </c>
      <c r="CX13" s="1352">
        <v>2107</v>
      </c>
      <c r="CY13" s="1352">
        <v>2107</v>
      </c>
      <c r="CZ13" s="1352">
        <v>2107</v>
      </c>
      <c r="DA13" s="1352">
        <v>2403</v>
      </c>
      <c r="DB13" s="1352">
        <v>1999</v>
      </c>
      <c r="DC13" s="1352">
        <v>1936</v>
      </c>
      <c r="DD13" s="1352">
        <v>1890</v>
      </c>
      <c r="DE13" s="1352">
        <v>1825</v>
      </c>
      <c r="DF13" s="1352">
        <v>7040</v>
      </c>
      <c r="DG13" s="1352">
        <v>12958</v>
      </c>
      <c r="DH13" s="1352">
        <v>15028</v>
      </c>
      <c r="DI13" s="1352">
        <v>13118</v>
      </c>
      <c r="DJ13" s="1352">
        <v>11328</v>
      </c>
      <c r="DK13" s="1352">
        <v>9359</v>
      </c>
      <c r="DL13" s="1352">
        <v>7507</v>
      </c>
      <c r="DM13" s="1352">
        <v>9431</v>
      </c>
      <c r="DN13" s="1352">
        <v>10616</v>
      </c>
      <c r="DO13" s="1352">
        <v>9787</v>
      </c>
      <c r="DP13" s="1352">
        <v>8288</v>
      </c>
      <c r="DQ13" s="1352">
        <v>6301</v>
      </c>
      <c r="DR13" s="1352">
        <v>4578</v>
      </c>
      <c r="DS13" s="1352">
        <v>4101</v>
      </c>
      <c r="DT13" s="1352">
        <v>5515</v>
      </c>
      <c r="DU13" s="1352">
        <v>6022</v>
      </c>
      <c r="DV13" s="1352">
        <v>3141</v>
      </c>
      <c r="DW13" s="1352">
        <v>3536</v>
      </c>
      <c r="DX13" s="1352">
        <v>3320</v>
      </c>
      <c r="DY13" s="1352">
        <v>2383</v>
      </c>
      <c r="DZ13" s="1352">
        <v>2367</v>
      </c>
      <c r="EA13" s="1352">
        <v>3850</v>
      </c>
      <c r="EB13" s="1352">
        <v>4754</v>
      </c>
      <c r="EC13" s="1352">
        <v>2351</v>
      </c>
      <c r="ED13" s="1352">
        <v>2304</v>
      </c>
      <c r="EE13" s="1352">
        <v>2303</v>
      </c>
      <c r="EF13" s="1352">
        <v>2219</v>
      </c>
      <c r="EG13" s="1352">
        <v>2154</v>
      </c>
      <c r="EH13" s="1352">
        <v>3286</v>
      </c>
      <c r="EI13" s="1352">
        <v>3403</v>
      </c>
      <c r="EJ13" s="1352">
        <v>4908</v>
      </c>
      <c r="EK13" s="1352">
        <v>3060</v>
      </c>
      <c r="EL13" s="1352">
        <v>2026</v>
      </c>
      <c r="EM13" s="1352">
        <v>1990</v>
      </c>
      <c r="EN13" s="1352">
        <v>1935</v>
      </c>
      <c r="EO13" s="1352">
        <v>2904</v>
      </c>
      <c r="EP13" s="1352">
        <v>3003</v>
      </c>
      <c r="EQ13" s="1352">
        <v>1905</v>
      </c>
      <c r="ER13" s="1352">
        <v>1906</v>
      </c>
      <c r="ES13" s="1352">
        <v>1872</v>
      </c>
      <c r="ET13" s="1352">
        <v>2080</v>
      </c>
      <c r="EU13" s="1352">
        <v>1795</v>
      </c>
      <c r="EV13" s="1352">
        <v>2573</v>
      </c>
      <c r="EW13" s="1352">
        <v>2996</v>
      </c>
      <c r="EX13" s="1352">
        <v>3332</v>
      </c>
      <c r="EY13" s="1352">
        <v>3089</v>
      </c>
      <c r="EZ13" s="1352">
        <v>2335</v>
      </c>
      <c r="FA13" s="1352">
        <v>1902</v>
      </c>
      <c r="FB13" s="1352">
        <v>1873</v>
      </c>
      <c r="FC13" s="1352">
        <v>3288</v>
      </c>
      <c r="FD13" s="1352">
        <v>3723</v>
      </c>
      <c r="FE13" s="1352">
        <v>1817</v>
      </c>
      <c r="FF13" s="1352">
        <v>1796</v>
      </c>
      <c r="FG13" s="1352">
        <v>1796</v>
      </c>
      <c r="FH13" s="1352">
        <v>1731</v>
      </c>
      <c r="FI13" s="1352">
        <v>1733</v>
      </c>
      <c r="FJ13" s="1352">
        <v>3105</v>
      </c>
      <c r="FK13" s="1352">
        <v>3105</v>
      </c>
      <c r="FL13" s="1352">
        <v>1920</v>
      </c>
      <c r="FM13" s="1352">
        <v>1680</v>
      </c>
      <c r="FN13" s="1352">
        <v>1671</v>
      </c>
      <c r="FO13" s="1352">
        <v>4931</v>
      </c>
      <c r="FP13" s="1352">
        <v>1818</v>
      </c>
      <c r="FQ13" s="1352">
        <v>1818</v>
      </c>
      <c r="FR13" s="1352">
        <v>1818</v>
      </c>
      <c r="FS13" s="1352">
        <v>3205</v>
      </c>
      <c r="FT13" s="1352">
        <v>1863</v>
      </c>
      <c r="FU13" s="1352">
        <v>1855</v>
      </c>
      <c r="FV13" s="1352">
        <v>1826</v>
      </c>
      <c r="FW13" s="1352">
        <v>1924</v>
      </c>
      <c r="FX13" s="1352">
        <v>3044</v>
      </c>
      <c r="FY13" s="1352">
        <v>4618</v>
      </c>
      <c r="FZ13" s="1352">
        <v>1960</v>
      </c>
      <c r="GA13" s="1352">
        <v>1779</v>
      </c>
      <c r="GB13" s="1352">
        <v>1733</v>
      </c>
      <c r="GC13" s="1352">
        <v>4154</v>
      </c>
      <c r="GD13" s="1352">
        <v>3484</v>
      </c>
      <c r="GE13" s="1352">
        <v>4666</v>
      </c>
      <c r="GF13" s="1352">
        <v>4666</v>
      </c>
      <c r="GG13" s="1352">
        <v>5051</v>
      </c>
      <c r="GH13" s="1352">
        <v>3665</v>
      </c>
      <c r="GI13" s="1352">
        <v>3010</v>
      </c>
      <c r="GJ13" s="1352">
        <v>2707</v>
      </c>
      <c r="GK13" s="1352">
        <v>1963</v>
      </c>
      <c r="GL13" s="1352">
        <v>4284</v>
      </c>
      <c r="GM13" s="1352">
        <v>4812</v>
      </c>
      <c r="GN13" s="1352">
        <v>3103</v>
      </c>
      <c r="GO13" s="1352">
        <v>2197</v>
      </c>
      <c r="GP13" s="1352">
        <v>1973</v>
      </c>
      <c r="GQ13" s="1352">
        <v>1938</v>
      </c>
      <c r="GR13" s="1352">
        <v>1902</v>
      </c>
      <c r="GS13" s="1352">
        <v>8529</v>
      </c>
      <c r="GT13" s="1352">
        <v>8529</v>
      </c>
      <c r="GU13" s="1352">
        <v>6061</v>
      </c>
      <c r="GV13" s="1352">
        <v>4163</v>
      </c>
      <c r="GW13" s="1352">
        <v>3958</v>
      </c>
      <c r="GX13" s="1352">
        <v>2788</v>
      </c>
      <c r="GY13" s="1352">
        <v>2028</v>
      </c>
      <c r="GZ13" s="1352">
        <v>3681</v>
      </c>
      <c r="HA13" s="1352">
        <v>3801</v>
      </c>
      <c r="HB13" s="1352">
        <v>2087</v>
      </c>
      <c r="HC13" s="1352">
        <v>1999</v>
      </c>
      <c r="HD13" s="1352">
        <v>2853</v>
      </c>
      <c r="HE13" s="1352">
        <v>1998</v>
      </c>
      <c r="HF13" s="1352">
        <v>4994</v>
      </c>
      <c r="HG13" s="1352">
        <v>6731</v>
      </c>
      <c r="HH13" s="1352">
        <v>6910</v>
      </c>
      <c r="HI13" s="1352">
        <v>4203</v>
      </c>
      <c r="HJ13" s="1352">
        <v>3315</v>
      </c>
      <c r="HK13" s="1352">
        <v>2317</v>
      </c>
      <c r="HL13" s="1352">
        <v>2194</v>
      </c>
      <c r="HM13" s="1352">
        <v>2669</v>
      </c>
      <c r="HN13" s="1352">
        <v>2669</v>
      </c>
      <c r="HO13" s="1352">
        <v>2669</v>
      </c>
      <c r="HP13" s="1352">
        <v>2621</v>
      </c>
      <c r="HQ13" s="1352">
        <v>2152</v>
      </c>
      <c r="HR13" s="1352">
        <v>2172</v>
      </c>
      <c r="HS13" s="1352">
        <v>2221</v>
      </c>
      <c r="HT13" s="1352">
        <v>2148</v>
      </c>
      <c r="HU13" s="1352">
        <v>4408</v>
      </c>
      <c r="HV13" s="1352">
        <v>4433</v>
      </c>
      <c r="HW13" s="1352">
        <v>7341</v>
      </c>
      <c r="HX13" s="1352">
        <v>5283</v>
      </c>
      <c r="HY13" s="1352">
        <v>5228</v>
      </c>
      <c r="HZ13" s="1352">
        <v>4641</v>
      </c>
      <c r="IA13" s="1352">
        <v>3910</v>
      </c>
      <c r="IB13" s="1352">
        <v>3910</v>
      </c>
      <c r="IC13" s="1352">
        <v>5842</v>
      </c>
      <c r="ID13" s="1352">
        <v>3750</v>
      </c>
      <c r="IE13" s="1352">
        <v>2397</v>
      </c>
      <c r="IF13" s="1352">
        <v>2400</v>
      </c>
      <c r="IG13" s="1352">
        <v>2410</v>
      </c>
      <c r="IH13" s="1352">
        <v>2368</v>
      </c>
      <c r="II13" s="1352">
        <v>2368</v>
      </c>
      <c r="IJ13" s="1352">
        <v>4157</v>
      </c>
      <c r="IK13" s="1352">
        <v>2355</v>
      </c>
      <c r="IL13" s="1352">
        <v>2530</v>
      </c>
      <c r="IM13" s="1352">
        <v>7633</v>
      </c>
      <c r="IN13" s="1352">
        <v>4729</v>
      </c>
      <c r="IO13" s="1352">
        <v>4257</v>
      </c>
      <c r="IP13" s="1352">
        <v>5327</v>
      </c>
      <c r="IQ13" s="1352">
        <v>5348</v>
      </c>
      <c r="IR13" s="1352">
        <v>6138</v>
      </c>
      <c r="IS13" s="1352">
        <v>6090</v>
      </c>
      <c r="IT13" s="1352">
        <v>2666</v>
      </c>
      <c r="IU13" s="1352">
        <v>2622</v>
      </c>
      <c r="IV13" s="1352">
        <v>2639</v>
      </c>
      <c r="IW13" s="1352">
        <v>5044</v>
      </c>
      <c r="IX13" s="1352">
        <v>5609</v>
      </c>
      <c r="IY13" s="1352">
        <v>3984</v>
      </c>
      <c r="IZ13" s="1352">
        <v>2724</v>
      </c>
      <c r="JA13" s="1352">
        <v>2699</v>
      </c>
      <c r="JB13" s="1352">
        <v>5851</v>
      </c>
      <c r="JC13" s="1352">
        <v>7879</v>
      </c>
      <c r="JD13" s="1352">
        <v>5803</v>
      </c>
      <c r="JE13" s="1352">
        <v>7879</v>
      </c>
      <c r="JF13" s="1352">
        <v>5986</v>
      </c>
      <c r="JG13" s="1352">
        <v>6356</v>
      </c>
      <c r="JH13" s="1352">
        <v>5675</v>
      </c>
      <c r="JI13" s="1352">
        <v>4588</v>
      </c>
      <c r="JJ13" s="1352">
        <v>3915</v>
      </c>
      <c r="JK13" s="1352">
        <v>3915</v>
      </c>
      <c r="JL13" s="1352">
        <v>5690</v>
      </c>
      <c r="JM13" s="1352">
        <v>3109</v>
      </c>
      <c r="JN13" s="1352">
        <v>2811</v>
      </c>
      <c r="JO13" s="1352">
        <v>2790</v>
      </c>
      <c r="JP13" s="1352">
        <v>6840</v>
      </c>
      <c r="JQ13" s="1352">
        <v>5696</v>
      </c>
      <c r="JR13" s="1352">
        <v>5696</v>
      </c>
      <c r="JS13" s="1352">
        <v>5696</v>
      </c>
      <c r="JT13" s="1352">
        <v>7314</v>
      </c>
      <c r="JU13" s="1352">
        <v>5067</v>
      </c>
      <c r="JV13" s="1352">
        <v>4939</v>
      </c>
      <c r="JW13" s="1352">
        <v>4534</v>
      </c>
      <c r="JX13" s="1352">
        <v>3309</v>
      </c>
      <c r="JY13" s="1352">
        <v>4665</v>
      </c>
      <c r="JZ13" s="1352">
        <v>4691</v>
      </c>
      <c r="KA13" s="1352">
        <v>5943</v>
      </c>
      <c r="KB13" s="1352">
        <v>4199</v>
      </c>
      <c r="KC13" s="1352">
        <v>3468</v>
      </c>
      <c r="KD13" s="1352">
        <v>2788</v>
      </c>
      <c r="KE13" s="1352">
        <v>2675</v>
      </c>
      <c r="KF13" s="1352">
        <v>2675</v>
      </c>
      <c r="KG13" s="1352">
        <v>5771</v>
      </c>
      <c r="KH13" s="1352">
        <v>4734</v>
      </c>
      <c r="KI13" s="1352">
        <v>5656</v>
      </c>
      <c r="KJ13" s="1352">
        <v>5121</v>
      </c>
      <c r="KK13" s="1352">
        <v>6986</v>
      </c>
      <c r="KL13" s="1352">
        <v>5849</v>
      </c>
      <c r="KM13" s="1352">
        <v>7476</v>
      </c>
      <c r="KN13" s="1352">
        <v>7514</v>
      </c>
      <c r="KO13" s="1352">
        <v>5913</v>
      </c>
      <c r="KP13" s="1352">
        <v>5185</v>
      </c>
      <c r="KQ13" s="1352">
        <v>4376</v>
      </c>
      <c r="KR13" s="1352">
        <v>3643</v>
      </c>
      <c r="KS13" s="1352">
        <v>2631</v>
      </c>
      <c r="KT13" s="1352">
        <v>3991</v>
      </c>
      <c r="KU13" s="1352">
        <v>4455</v>
      </c>
      <c r="KV13" s="1352">
        <v>2816</v>
      </c>
      <c r="KW13" s="1352">
        <v>5272</v>
      </c>
      <c r="KX13" s="1352">
        <v>6402</v>
      </c>
      <c r="KY13" s="1352">
        <v>6710</v>
      </c>
      <c r="KZ13" s="1352">
        <v>6987</v>
      </c>
      <c r="LA13" s="1352">
        <v>8737</v>
      </c>
      <c r="LB13" s="1352">
        <v>9386</v>
      </c>
      <c r="LC13" s="1352">
        <v>7673</v>
      </c>
      <c r="LD13" s="1352">
        <v>8042</v>
      </c>
      <c r="LE13" s="1352">
        <v>7608</v>
      </c>
      <c r="LF13" s="1352">
        <v>7503</v>
      </c>
      <c r="LG13" s="1352">
        <v>7826</v>
      </c>
      <c r="LH13" s="1352">
        <v>9727</v>
      </c>
      <c r="LI13" s="1352">
        <v>9898</v>
      </c>
      <c r="LJ13" s="1352">
        <v>7930</v>
      </c>
      <c r="LK13" s="1352">
        <v>7079</v>
      </c>
      <c r="LL13" s="1352">
        <v>6670</v>
      </c>
      <c r="LM13" s="1352">
        <v>7104</v>
      </c>
      <c r="LN13" s="1352">
        <v>5791</v>
      </c>
      <c r="LO13" s="1352">
        <v>12028</v>
      </c>
      <c r="LP13" s="1352">
        <v>12021</v>
      </c>
      <c r="LQ13" s="1352">
        <v>9918</v>
      </c>
      <c r="LR13" s="1352">
        <v>8436</v>
      </c>
      <c r="LS13" s="1352">
        <v>7374</v>
      </c>
      <c r="LT13" s="1352">
        <v>8960</v>
      </c>
      <c r="LU13" s="1352">
        <v>6219</v>
      </c>
      <c r="LV13" s="1352">
        <v>7286</v>
      </c>
      <c r="LW13" s="1352">
        <v>7418</v>
      </c>
      <c r="LX13" s="1352">
        <v>5272</v>
      </c>
      <c r="LY13" s="1352">
        <v>3982</v>
      </c>
      <c r="LZ13" s="1352">
        <v>9149</v>
      </c>
      <c r="MA13" s="1352">
        <v>8641</v>
      </c>
      <c r="MB13" s="1352">
        <v>10148</v>
      </c>
      <c r="MC13" s="1352">
        <v>9770</v>
      </c>
      <c r="MD13" s="1352">
        <v>9771</v>
      </c>
      <c r="ME13" s="1352">
        <v>10118</v>
      </c>
      <c r="MF13" s="1352">
        <v>8798</v>
      </c>
      <c r="MG13" s="1352">
        <v>8520</v>
      </c>
      <c r="MH13" s="1352">
        <v>7587</v>
      </c>
      <c r="MI13" s="1352">
        <v>6766</v>
      </c>
      <c r="MJ13" s="1352">
        <v>8262</v>
      </c>
      <c r="MK13" s="1352">
        <v>8853</v>
      </c>
      <c r="ML13" s="1352">
        <v>6672</v>
      </c>
      <c r="MM13" s="1352">
        <v>7160</v>
      </c>
      <c r="MN13" s="1352">
        <v>7210</v>
      </c>
      <c r="MO13" s="1352">
        <v>7392</v>
      </c>
      <c r="MP13" s="1352">
        <v>7176</v>
      </c>
      <c r="MQ13" s="1352">
        <v>9000</v>
      </c>
      <c r="MR13" s="1352">
        <v>9766</v>
      </c>
      <c r="MS13" s="1352">
        <v>8141</v>
      </c>
      <c r="MT13" s="1352">
        <v>12181</v>
      </c>
      <c r="MU13" s="1352">
        <v>9523</v>
      </c>
      <c r="MV13" s="1352">
        <v>8219</v>
      </c>
      <c r="MW13" s="1352">
        <v>6603</v>
      </c>
      <c r="MX13" s="1352">
        <v>7709</v>
      </c>
      <c r="MY13" s="1352">
        <v>7944</v>
      </c>
      <c r="MZ13" s="1352">
        <v>8744</v>
      </c>
      <c r="NA13" s="1352">
        <v>6465</v>
      </c>
      <c r="NB13" s="1352">
        <v>5277</v>
      </c>
      <c r="NC13" s="1352" t="e">
        <f t="shared" ref="NC13:NH13" ca="1" si="855">NC9+NC12</f>
        <v>#VALUE!</v>
      </c>
      <c r="ND13" s="1352" t="e">
        <f t="shared" ca="1" si="855"/>
        <v>#VALUE!</v>
      </c>
      <c r="NE13" s="1352" t="e">
        <f t="shared" ca="1" si="855"/>
        <v>#VALUE!</v>
      </c>
      <c r="NF13" s="1352" t="e">
        <f t="shared" ca="1" si="855"/>
        <v>#VALUE!</v>
      </c>
      <c r="NG13" s="1352" t="e">
        <f t="shared" ca="1" si="855"/>
        <v>#VALUE!</v>
      </c>
      <c r="NH13" s="1352" t="e">
        <f t="shared" ca="1" si="855"/>
        <v>#VALUE!</v>
      </c>
      <c r="NI13" s="1352" t="e">
        <f t="shared" ref="NI13:NO13" ca="1" si="856">NI9+NI12</f>
        <v>#VALUE!</v>
      </c>
      <c r="NJ13" s="1352" t="e">
        <f t="shared" ca="1" si="856"/>
        <v>#VALUE!</v>
      </c>
      <c r="NK13" s="1352" t="e">
        <f t="shared" ca="1" si="856"/>
        <v>#VALUE!</v>
      </c>
      <c r="NL13" s="1352" t="e">
        <f t="shared" ca="1" si="856"/>
        <v>#VALUE!</v>
      </c>
      <c r="NM13" s="1352" t="e">
        <f t="shared" ca="1" si="856"/>
        <v>#VALUE!</v>
      </c>
      <c r="NN13" s="1352" t="e">
        <f t="shared" ca="1" si="856"/>
        <v>#VALUE!</v>
      </c>
      <c r="NO13" s="1352" t="e">
        <f t="shared" ca="1" si="856"/>
        <v>#VALUE!</v>
      </c>
      <c r="NP13" s="1352" t="e">
        <f t="shared" ref="NP13:NV13" ca="1" si="857">NP9+NP12</f>
        <v>#VALUE!</v>
      </c>
      <c r="NQ13" s="1352" t="e">
        <f t="shared" ca="1" si="857"/>
        <v>#VALUE!</v>
      </c>
      <c r="NR13" s="1352" t="e">
        <f t="shared" ca="1" si="857"/>
        <v>#VALUE!</v>
      </c>
      <c r="NS13" s="1352" t="e">
        <f t="shared" ca="1" si="857"/>
        <v>#VALUE!</v>
      </c>
      <c r="NT13" s="1352" t="e">
        <f t="shared" ca="1" si="857"/>
        <v>#VALUE!</v>
      </c>
      <c r="NU13" s="1352" t="e">
        <f t="shared" ca="1" si="857"/>
        <v>#VALUE!</v>
      </c>
      <c r="NV13" s="1352" t="e">
        <f t="shared" ca="1" si="857"/>
        <v>#VALUE!</v>
      </c>
      <c r="NW13" s="1352" t="e">
        <f t="shared" ref="NW13:OC13" ca="1" si="858">NW9+NW12</f>
        <v>#VALUE!</v>
      </c>
      <c r="NX13" s="1352" t="e">
        <f t="shared" ca="1" si="858"/>
        <v>#VALUE!</v>
      </c>
      <c r="NY13" s="1352" t="e">
        <f t="shared" ca="1" si="858"/>
        <v>#VALUE!</v>
      </c>
      <c r="NZ13" s="1352" t="e">
        <f t="shared" ca="1" si="858"/>
        <v>#VALUE!</v>
      </c>
      <c r="OA13" s="1352" t="e">
        <f t="shared" ca="1" si="858"/>
        <v>#VALUE!</v>
      </c>
      <c r="OB13" s="1352" t="e">
        <f t="shared" ca="1" si="858"/>
        <v>#VALUE!</v>
      </c>
      <c r="OC13" s="1352" t="e">
        <f t="shared" ca="1" si="858"/>
        <v>#VALUE!</v>
      </c>
      <c r="OD13" s="1352" t="e">
        <f t="shared" ref="OD13:OI13" ca="1" si="859">OD9+OD12</f>
        <v>#VALUE!</v>
      </c>
      <c r="OE13" s="1352" t="e">
        <f t="shared" ca="1" si="859"/>
        <v>#VALUE!</v>
      </c>
      <c r="OF13" s="1352" t="e">
        <f t="shared" ca="1" si="859"/>
        <v>#VALUE!</v>
      </c>
      <c r="OG13" s="1352" t="e">
        <f t="shared" ca="1" si="859"/>
        <v>#VALUE!</v>
      </c>
      <c r="OH13" s="1352" t="e">
        <f t="shared" ca="1" si="859"/>
        <v>#VALUE!</v>
      </c>
      <c r="OI13" s="1352" t="e">
        <f t="shared" ca="1" si="859"/>
        <v>#VALUE!</v>
      </c>
      <c r="OJ13" s="1352" t="e">
        <f ca="1">OJ9+OJ12</f>
        <v>#VALUE!</v>
      </c>
      <c r="OK13" s="1352" t="e">
        <f ca="1">OK9+OK12</f>
        <v>#VALUE!</v>
      </c>
      <c r="OL13" s="1352" t="e">
        <f ca="1">OL9+OL12</f>
        <v>#VALUE!</v>
      </c>
      <c r="OM13" s="1352" t="e">
        <f ca="1">OM9+OM12</f>
        <v>#VALUE!</v>
      </c>
      <c r="ON13" s="1352" t="e">
        <f ca="1">ON9+ON12</f>
        <v>#VALUE!</v>
      </c>
      <c r="OO13" s="1352" t="e">
        <f t="shared" ref="OO13:OV13" ca="1" si="860">OO9+OO12</f>
        <v>#VALUE!</v>
      </c>
      <c r="OP13" s="1352" t="e">
        <f t="shared" ca="1" si="860"/>
        <v>#VALUE!</v>
      </c>
      <c r="OQ13" s="1352" t="e">
        <f t="shared" ca="1" si="860"/>
        <v>#VALUE!</v>
      </c>
      <c r="OR13" s="1352" t="e">
        <f t="shared" ca="1" si="860"/>
        <v>#VALUE!</v>
      </c>
      <c r="OS13" s="1352" t="e">
        <f t="shared" ca="1" si="860"/>
        <v>#VALUE!</v>
      </c>
      <c r="OT13" s="1352" t="e">
        <f t="shared" ca="1" si="860"/>
        <v>#VALUE!</v>
      </c>
      <c r="OU13" s="1352" t="e">
        <f t="shared" ca="1" si="860"/>
        <v>#VALUE!</v>
      </c>
      <c r="OV13" s="1352" t="e">
        <f t="shared" ca="1" si="860"/>
        <v>#VALUE!</v>
      </c>
      <c r="OW13" s="1352" t="e">
        <f t="shared" ref="OW13:PE13" ca="1" si="861">OW9+OW12</f>
        <v>#VALUE!</v>
      </c>
      <c r="OX13" s="1352" t="e">
        <f t="shared" ca="1" si="861"/>
        <v>#VALUE!</v>
      </c>
      <c r="OY13" s="1352" t="e">
        <f t="shared" ca="1" si="861"/>
        <v>#VALUE!</v>
      </c>
      <c r="OZ13" s="1352" t="e">
        <f t="shared" ca="1" si="861"/>
        <v>#VALUE!</v>
      </c>
      <c r="PA13" s="1352" t="e">
        <f t="shared" ca="1" si="861"/>
        <v>#VALUE!</v>
      </c>
      <c r="PB13" s="1352" t="e">
        <f t="shared" ca="1" si="861"/>
        <v>#VALUE!</v>
      </c>
      <c r="PC13" s="1352" t="e">
        <f t="shared" ca="1" si="861"/>
        <v>#VALUE!</v>
      </c>
      <c r="PD13" s="1352" t="e">
        <f t="shared" ca="1" si="861"/>
        <v>#VALUE!</v>
      </c>
      <c r="PE13" s="1352" t="e">
        <f t="shared" ca="1" si="861"/>
        <v>#VALUE!</v>
      </c>
      <c r="PF13" s="1352" t="e">
        <f t="shared" ref="PF13:PK13" ca="1" si="862">PF9+PF12</f>
        <v>#VALUE!</v>
      </c>
      <c r="PG13" s="1352" t="e">
        <f t="shared" ca="1" si="862"/>
        <v>#VALUE!</v>
      </c>
      <c r="PH13" s="1352" t="e">
        <f t="shared" ca="1" si="862"/>
        <v>#VALUE!</v>
      </c>
      <c r="PI13" s="1352" t="e">
        <f t="shared" ca="1" si="862"/>
        <v>#VALUE!</v>
      </c>
      <c r="PJ13" s="1352" t="e">
        <f t="shared" ca="1" si="862"/>
        <v>#VALUE!</v>
      </c>
      <c r="PK13" s="1352" t="e">
        <f t="shared" ca="1" si="862"/>
        <v>#VALUE!</v>
      </c>
      <c r="PL13" s="1352" t="e">
        <f t="shared" ref="PL13:PS13" ca="1" si="863">PL9+PL12</f>
        <v>#VALUE!</v>
      </c>
      <c r="PM13" s="1352" t="e">
        <f t="shared" ca="1" si="863"/>
        <v>#VALUE!</v>
      </c>
      <c r="PN13" s="1352" t="e">
        <f t="shared" ca="1" si="863"/>
        <v>#VALUE!</v>
      </c>
      <c r="PO13" s="1352" t="e">
        <f t="shared" ca="1" si="863"/>
        <v>#VALUE!</v>
      </c>
      <c r="PP13" s="1352" t="e">
        <f t="shared" ca="1" si="863"/>
        <v>#VALUE!</v>
      </c>
      <c r="PQ13" s="1352" t="e">
        <f t="shared" ca="1" si="863"/>
        <v>#VALUE!</v>
      </c>
      <c r="PR13" s="1352" t="e">
        <f t="shared" ca="1" si="863"/>
        <v>#VALUE!</v>
      </c>
      <c r="PS13" s="1352" t="e">
        <f t="shared" ca="1" si="863"/>
        <v>#VALUE!</v>
      </c>
      <c r="PT13" s="1352" t="e">
        <f t="shared" ref="PT13:PZ13" ca="1" si="864">PT9+PT12</f>
        <v>#VALUE!</v>
      </c>
      <c r="PU13" s="1352" t="e">
        <f t="shared" ca="1" si="864"/>
        <v>#VALUE!</v>
      </c>
      <c r="PV13" s="1352" t="e">
        <f t="shared" ca="1" si="864"/>
        <v>#VALUE!</v>
      </c>
      <c r="PW13" s="1352" t="e">
        <f t="shared" ca="1" si="864"/>
        <v>#VALUE!</v>
      </c>
      <c r="PX13" s="1352" t="e">
        <f t="shared" ca="1" si="864"/>
        <v>#VALUE!</v>
      </c>
      <c r="PY13" s="1352" t="e">
        <f t="shared" ca="1" si="864"/>
        <v>#VALUE!</v>
      </c>
      <c r="PZ13" s="1352" t="e">
        <f t="shared" ca="1" si="864"/>
        <v>#VALUE!</v>
      </c>
      <c r="QA13" s="1352" t="e">
        <f ca="1">QA9+QA12</f>
        <v>#VALUE!</v>
      </c>
      <c r="QB13" s="1352" t="e">
        <f t="shared" ref="QB13:QN13" ca="1" si="865">QB9+QB12</f>
        <v>#VALUE!</v>
      </c>
      <c r="QC13" s="1352" t="e">
        <f t="shared" ca="1" si="865"/>
        <v>#VALUE!</v>
      </c>
      <c r="QD13" s="1352" t="e">
        <f t="shared" ca="1" si="865"/>
        <v>#VALUE!</v>
      </c>
      <c r="QE13" s="1352" t="e">
        <f t="shared" ca="1" si="865"/>
        <v>#VALUE!</v>
      </c>
      <c r="QF13" s="1352" t="e">
        <f t="shared" ca="1" si="865"/>
        <v>#VALUE!</v>
      </c>
      <c r="QG13" s="1352" t="e">
        <f t="shared" ca="1" si="865"/>
        <v>#VALUE!</v>
      </c>
      <c r="QH13" s="1352" t="e">
        <f t="shared" ca="1" si="865"/>
        <v>#VALUE!</v>
      </c>
      <c r="QI13" s="1352" t="e">
        <f t="shared" ca="1" si="865"/>
        <v>#VALUE!</v>
      </c>
      <c r="QJ13" s="1352" t="e">
        <f t="shared" ca="1" si="865"/>
        <v>#VALUE!</v>
      </c>
      <c r="QK13" s="1352" t="e">
        <f t="shared" ca="1" si="865"/>
        <v>#VALUE!</v>
      </c>
      <c r="QL13" s="1352" t="e">
        <f t="shared" ca="1" si="865"/>
        <v>#VALUE!</v>
      </c>
      <c r="QM13" s="1352" t="e">
        <f t="shared" ca="1" si="865"/>
        <v>#VALUE!</v>
      </c>
      <c r="QN13" s="1352" t="e">
        <f t="shared" ca="1" si="865"/>
        <v>#VALUE!</v>
      </c>
      <c r="QO13" s="1352" t="e">
        <f t="shared" ref="QO13:QU13" ca="1" si="866">QO9+QO12</f>
        <v>#VALUE!</v>
      </c>
      <c r="QP13" s="1352" t="e">
        <f t="shared" ca="1" si="866"/>
        <v>#VALUE!</v>
      </c>
      <c r="QQ13" s="1352" t="e">
        <f t="shared" ca="1" si="866"/>
        <v>#VALUE!</v>
      </c>
      <c r="QR13" s="1352" t="e">
        <f t="shared" ca="1" si="866"/>
        <v>#VALUE!</v>
      </c>
      <c r="QS13" s="1352" t="e">
        <f t="shared" ca="1" si="866"/>
        <v>#VALUE!</v>
      </c>
      <c r="QT13" s="1352" t="e">
        <f t="shared" ca="1" si="866"/>
        <v>#VALUE!</v>
      </c>
      <c r="QU13" s="1352" t="e">
        <f t="shared" ca="1" si="866"/>
        <v>#VALUE!</v>
      </c>
      <c r="QV13" s="1352" t="e">
        <f t="shared" ref="QV13:RC13" ca="1" si="867">QV9+QV12</f>
        <v>#VALUE!</v>
      </c>
      <c r="QW13" s="1352" t="e">
        <f t="shared" ca="1" si="867"/>
        <v>#VALUE!</v>
      </c>
      <c r="QX13" s="1352" t="e">
        <f t="shared" ca="1" si="867"/>
        <v>#VALUE!</v>
      </c>
      <c r="QY13" s="1352" t="e">
        <f t="shared" ca="1" si="867"/>
        <v>#VALUE!</v>
      </c>
      <c r="QZ13" s="1352" t="e">
        <f t="shared" ca="1" si="867"/>
        <v>#VALUE!</v>
      </c>
      <c r="RA13" s="1352" t="e">
        <f t="shared" ca="1" si="867"/>
        <v>#VALUE!</v>
      </c>
      <c r="RB13" s="1352" t="e">
        <f t="shared" ca="1" si="867"/>
        <v>#VALUE!</v>
      </c>
      <c r="RC13" s="1352" t="e">
        <f t="shared" ca="1" si="867"/>
        <v>#VALUE!</v>
      </c>
      <c r="RD13" s="1352" t="e">
        <f t="shared" ref="RD13:RJ13" ca="1" si="868">RD9+RD12</f>
        <v>#VALUE!</v>
      </c>
      <c r="RE13" s="1352" t="e">
        <f t="shared" ca="1" si="868"/>
        <v>#VALUE!</v>
      </c>
      <c r="RF13" s="1352" t="e">
        <f t="shared" ca="1" si="868"/>
        <v>#VALUE!</v>
      </c>
      <c r="RG13" s="1352" t="e">
        <f t="shared" ca="1" si="868"/>
        <v>#VALUE!</v>
      </c>
      <c r="RH13" s="1352" t="e">
        <f t="shared" ca="1" si="868"/>
        <v>#VALUE!</v>
      </c>
      <c r="RI13" s="1352" t="e">
        <f t="shared" ca="1" si="868"/>
        <v>#VALUE!</v>
      </c>
      <c r="RJ13" s="1352" t="e">
        <f t="shared" ca="1" si="868"/>
        <v>#VALUE!</v>
      </c>
      <c r="RK13" s="1352" t="e">
        <f t="shared" ref="RK13:RQ13" ca="1" si="869">RK9+RK12</f>
        <v>#VALUE!</v>
      </c>
      <c r="RL13" s="1352" t="e">
        <f t="shared" ca="1" si="869"/>
        <v>#VALUE!</v>
      </c>
      <c r="RM13" s="1352" t="e">
        <f t="shared" ca="1" si="869"/>
        <v>#VALUE!</v>
      </c>
      <c r="RN13" s="1352" t="e">
        <f t="shared" ca="1" si="869"/>
        <v>#VALUE!</v>
      </c>
      <c r="RO13" s="1352" t="e">
        <f t="shared" ca="1" si="869"/>
        <v>#VALUE!</v>
      </c>
      <c r="RP13" s="1352" t="e">
        <f t="shared" ca="1" si="869"/>
        <v>#VALUE!</v>
      </c>
      <c r="RQ13" s="1352" t="e">
        <f t="shared" ca="1" si="869"/>
        <v>#VALUE!</v>
      </c>
      <c r="RR13" s="1352" t="e">
        <f t="shared" ref="RR13:RX13" ca="1" si="870">RR9+RR12</f>
        <v>#VALUE!</v>
      </c>
      <c r="RS13" s="1352" t="e">
        <f t="shared" ca="1" si="870"/>
        <v>#VALUE!</v>
      </c>
      <c r="RT13" s="1352" t="e">
        <f t="shared" ca="1" si="870"/>
        <v>#VALUE!</v>
      </c>
      <c r="RU13" s="1352" t="e">
        <f t="shared" ca="1" si="870"/>
        <v>#VALUE!</v>
      </c>
      <c r="RV13" s="1352" t="e">
        <f t="shared" ca="1" si="870"/>
        <v>#VALUE!</v>
      </c>
      <c r="RW13" s="1352" t="e">
        <f t="shared" ca="1" si="870"/>
        <v>#VALUE!</v>
      </c>
      <c r="RX13" s="1352" t="e">
        <f t="shared" ca="1" si="870"/>
        <v>#VALUE!</v>
      </c>
      <c r="RY13" s="1352" t="e">
        <f t="shared" ref="RY13:SD13" ca="1" si="871">RY9+RY12</f>
        <v>#VALUE!</v>
      </c>
      <c r="RZ13" s="1352" t="e">
        <f t="shared" ca="1" si="871"/>
        <v>#VALUE!</v>
      </c>
      <c r="SA13" s="1352" t="e">
        <f t="shared" ca="1" si="871"/>
        <v>#VALUE!</v>
      </c>
      <c r="SB13" s="1352" t="e">
        <f t="shared" ca="1" si="871"/>
        <v>#VALUE!</v>
      </c>
      <c r="SC13" s="1352" t="e">
        <f t="shared" ca="1" si="871"/>
        <v>#VALUE!</v>
      </c>
      <c r="SD13" s="1352" t="e">
        <f t="shared" ca="1" si="871"/>
        <v>#VALUE!</v>
      </c>
      <c r="SE13" s="1352" t="e">
        <f t="shared" ref="SE13:SL13" ca="1" si="872">SE9+SE12</f>
        <v>#VALUE!</v>
      </c>
      <c r="SF13" s="1352" t="e">
        <f t="shared" ca="1" si="872"/>
        <v>#VALUE!</v>
      </c>
      <c r="SG13" s="1352" t="e">
        <f t="shared" ca="1" si="872"/>
        <v>#VALUE!</v>
      </c>
      <c r="SH13" s="1352" t="e">
        <f t="shared" ca="1" si="872"/>
        <v>#VALUE!</v>
      </c>
      <c r="SI13" s="1352" t="e">
        <f t="shared" ca="1" si="872"/>
        <v>#VALUE!</v>
      </c>
      <c r="SJ13" s="1352" t="e">
        <f t="shared" ca="1" si="872"/>
        <v>#VALUE!</v>
      </c>
      <c r="SK13" s="1352" t="e">
        <f t="shared" ca="1" si="872"/>
        <v>#VALUE!</v>
      </c>
      <c r="SL13" s="1352" t="e">
        <f t="shared" ca="1" si="872"/>
        <v>#VALUE!</v>
      </c>
      <c r="SM13" s="1352" t="e">
        <f t="shared" ref="SM13:SR13" ca="1" si="873">SM9+SM12</f>
        <v>#VALUE!</v>
      </c>
      <c r="SN13" s="1352" t="e">
        <f t="shared" ca="1" si="873"/>
        <v>#VALUE!</v>
      </c>
      <c r="SO13" s="1352" t="e">
        <f t="shared" ca="1" si="873"/>
        <v>#VALUE!</v>
      </c>
      <c r="SP13" s="1352" t="e">
        <f t="shared" ca="1" si="873"/>
        <v>#VALUE!</v>
      </c>
      <c r="SQ13" s="1352" t="e">
        <f t="shared" ca="1" si="873"/>
        <v>#VALUE!</v>
      </c>
      <c r="SR13" s="1352" t="e">
        <f t="shared" ca="1" si="873"/>
        <v>#VALUE!</v>
      </c>
      <c r="SS13" s="1352" t="e">
        <f t="shared" ref="SS13:SZ13" ca="1" si="874">SS9+SS12</f>
        <v>#VALUE!</v>
      </c>
      <c r="ST13" s="1352" t="e">
        <f t="shared" ca="1" si="874"/>
        <v>#VALUE!</v>
      </c>
      <c r="SU13" s="1352" t="e">
        <f t="shared" ca="1" si="874"/>
        <v>#VALUE!</v>
      </c>
      <c r="SV13" s="1352" t="e">
        <f t="shared" ca="1" si="874"/>
        <v>#VALUE!</v>
      </c>
      <c r="SW13" s="1352" t="e">
        <f t="shared" ca="1" si="874"/>
        <v>#VALUE!</v>
      </c>
      <c r="SX13" s="1352" t="e">
        <f t="shared" ca="1" si="874"/>
        <v>#VALUE!</v>
      </c>
      <c r="SY13" s="1352" t="e">
        <f t="shared" ca="1" si="874"/>
        <v>#VALUE!</v>
      </c>
      <c r="SZ13" s="1352" t="e">
        <f t="shared" ca="1" si="874"/>
        <v>#VALUE!</v>
      </c>
      <c r="TA13" s="1352" t="e">
        <f t="shared" ref="TA13:TG13" ca="1" si="875">TA9+TA12</f>
        <v>#VALUE!</v>
      </c>
      <c r="TB13" s="1352" t="e">
        <f t="shared" ca="1" si="875"/>
        <v>#VALUE!</v>
      </c>
      <c r="TC13" s="1352" t="e">
        <f t="shared" ca="1" si="875"/>
        <v>#VALUE!</v>
      </c>
      <c r="TD13" s="1352" t="e">
        <f t="shared" ca="1" si="875"/>
        <v>#VALUE!</v>
      </c>
      <c r="TE13" s="1352" t="e">
        <f t="shared" ca="1" si="875"/>
        <v>#VALUE!</v>
      </c>
      <c r="TF13" s="1352" t="e">
        <f t="shared" ca="1" si="875"/>
        <v>#VALUE!</v>
      </c>
      <c r="TG13" s="1352" t="e">
        <f t="shared" ca="1" si="875"/>
        <v>#VALUE!</v>
      </c>
      <c r="TH13" s="1352" t="e">
        <f t="shared" ref="TH13:TN13" ca="1" si="876">TH9+TH12</f>
        <v>#VALUE!</v>
      </c>
      <c r="TI13" s="1352" t="e">
        <f t="shared" ca="1" si="876"/>
        <v>#VALUE!</v>
      </c>
      <c r="TJ13" s="1352" t="e">
        <f t="shared" ca="1" si="876"/>
        <v>#VALUE!</v>
      </c>
      <c r="TK13" s="1352" t="e">
        <f t="shared" ca="1" si="876"/>
        <v>#VALUE!</v>
      </c>
      <c r="TL13" s="1352" t="e">
        <f t="shared" ca="1" si="876"/>
        <v>#VALUE!</v>
      </c>
      <c r="TM13" s="1352" t="e">
        <f t="shared" ca="1" si="876"/>
        <v>#VALUE!</v>
      </c>
      <c r="TN13" s="1352" t="e">
        <f t="shared" ca="1" si="876"/>
        <v>#VALUE!</v>
      </c>
      <c r="TO13" s="1352" t="e">
        <f t="shared" ref="TO13:TT13" ca="1" si="877">TO9+TO12</f>
        <v>#VALUE!</v>
      </c>
      <c r="TP13" s="1352" t="e">
        <f t="shared" ca="1" si="877"/>
        <v>#VALUE!</v>
      </c>
      <c r="TQ13" s="1352" t="e">
        <f t="shared" ca="1" si="877"/>
        <v>#VALUE!</v>
      </c>
      <c r="TR13" s="1352" t="e">
        <f t="shared" ca="1" si="877"/>
        <v>#VALUE!</v>
      </c>
      <c r="TS13" s="1352" t="e">
        <f t="shared" ca="1" si="877"/>
        <v>#VALUE!</v>
      </c>
      <c r="TT13" s="1352" t="e">
        <f t="shared" ca="1" si="877"/>
        <v>#VALUE!</v>
      </c>
      <c r="TU13" s="1352" t="e">
        <f t="shared" ref="TU13:UB13" ca="1" si="878">TU9+TU12</f>
        <v>#VALUE!</v>
      </c>
      <c r="TV13" s="1352" t="e">
        <f t="shared" ca="1" si="878"/>
        <v>#VALUE!</v>
      </c>
      <c r="TW13" s="1352" t="e">
        <f t="shared" ca="1" si="878"/>
        <v>#VALUE!</v>
      </c>
      <c r="TX13" s="1352" t="e">
        <f t="shared" ca="1" si="878"/>
        <v>#VALUE!</v>
      </c>
      <c r="TY13" s="1352" t="e">
        <f t="shared" ca="1" si="878"/>
        <v>#VALUE!</v>
      </c>
      <c r="TZ13" s="1352" t="e">
        <f t="shared" ca="1" si="878"/>
        <v>#VALUE!</v>
      </c>
      <c r="UA13" s="1352" t="e">
        <f t="shared" ca="1" si="878"/>
        <v>#VALUE!</v>
      </c>
      <c r="UB13" s="1352" t="e">
        <f t="shared" ca="1" si="878"/>
        <v>#VALUE!</v>
      </c>
      <c r="UC13" s="1352" t="e">
        <f t="shared" ref="UC13:UI13" ca="1" si="879">UC9+UC12</f>
        <v>#VALUE!</v>
      </c>
      <c r="UD13" s="1352" t="e">
        <f t="shared" ca="1" si="879"/>
        <v>#VALUE!</v>
      </c>
      <c r="UE13" s="1352" t="e">
        <f t="shared" ca="1" si="879"/>
        <v>#VALUE!</v>
      </c>
      <c r="UF13" s="1352" t="e">
        <f t="shared" ca="1" si="879"/>
        <v>#VALUE!</v>
      </c>
      <c r="UG13" s="1352" t="e">
        <f t="shared" ca="1" si="879"/>
        <v>#VALUE!</v>
      </c>
      <c r="UH13" s="1352" t="e">
        <f t="shared" ca="1" si="879"/>
        <v>#VALUE!</v>
      </c>
      <c r="UI13" s="1352" t="e">
        <f t="shared" ca="1" si="879"/>
        <v>#VALUE!</v>
      </c>
      <c r="UJ13" s="1352" t="e">
        <f t="shared" ref="UJ13:UO13" ca="1" si="880">UJ9+UJ12</f>
        <v>#VALUE!</v>
      </c>
      <c r="UK13" s="1352" t="e">
        <f t="shared" ca="1" si="880"/>
        <v>#VALUE!</v>
      </c>
      <c r="UL13" s="1352" t="e">
        <f t="shared" ca="1" si="880"/>
        <v>#VALUE!</v>
      </c>
      <c r="UM13" s="1352" t="e">
        <f t="shared" ca="1" si="880"/>
        <v>#VALUE!</v>
      </c>
      <c r="UN13" s="1352" t="e">
        <f t="shared" ca="1" si="880"/>
        <v>#VALUE!</v>
      </c>
      <c r="UO13" s="1352" t="e">
        <f t="shared" ca="1" si="880"/>
        <v>#VALUE!</v>
      </c>
      <c r="UP13" s="1352" t="e">
        <f t="shared" ref="UP13:UW13" ca="1" si="881">UP9+UP12</f>
        <v>#VALUE!</v>
      </c>
      <c r="UQ13" s="1352" t="e">
        <f t="shared" ca="1" si="881"/>
        <v>#VALUE!</v>
      </c>
      <c r="UR13" s="1352" t="e">
        <f t="shared" ca="1" si="881"/>
        <v>#VALUE!</v>
      </c>
      <c r="US13" s="1352" t="e">
        <f t="shared" ca="1" si="881"/>
        <v>#VALUE!</v>
      </c>
      <c r="UT13" s="1352" t="e">
        <f t="shared" ca="1" si="881"/>
        <v>#VALUE!</v>
      </c>
      <c r="UU13" s="1352" t="e">
        <f t="shared" ca="1" si="881"/>
        <v>#VALUE!</v>
      </c>
      <c r="UV13" s="1352" t="e">
        <f t="shared" ca="1" si="881"/>
        <v>#VALUE!</v>
      </c>
      <c r="UW13" s="1352" t="e">
        <f t="shared" ca="1" si="881"/>
        <v>#VALUE!</v>
      </c>
      <c r="UX13" s="1352" t="e">
        <f t="shared" ref="UX13:VD13" ca="1" si="882">UX9+UX12</f>
        <v>#VALUE!</v>
      </c>
      <c r="UY13" s="1352" t="e">
        <f t="shared" ca="1" si="882"/>
        <v>#VALUE!</v>
      </c>
      <c r="UZ13" s="1352" t="e">
        <f t="shared" ca="1" si="882"/>
        <v>#VALUE!</v>
      </c>
      <c r="VA13" s="1352" t="e">
        <f t="shared" ca="1" si="882"/>
        <v>#VALUE!</v>
      </c>
      <c r="VB13" s="1352" t="e">
        <f t="shared" ca="1" si="882"/>
        <v>#VALUE!</v>
      </c>
      <c r="VC13" s="1352" t="e">
        <f t="shared" ca="1" si="882"/>
        <v>#VALUE!</v>
      </c>
      <c r="VD13" s="1352" t="e">
        <f t="shared" ca="1" si="882"/>
        <v>#VALUE!</v>
      </c>
      <c r="VE13" s="1352" t="e">
        <f t="shared" ref="VE13:VK13" ca="1" si="883">VE9+VE12</f>
        <v>#VALUE!</v>
      </c>
      <c r="VF13" s="1352" t="e">
        <f t="shared" ca="1" si="883"/>
        <v>#VALUE!</v>
      </c>
      <c r="VG13" s="1352" t="e">
        <f t="shared" ca="1" si="883"/>
        <v>#VALUE!</v>
      </c>
      <c r="VH13" s="1352" t="e">
        <f t="shared" ca="1" si="883"/>
        <v>#VALUE!</v>
      </c>
      <c r="VI13" s="1352" t="e">
        <f t="shared" ca="1" si="883"/>
        <v>#VALUE!</v>
      </c>
      <c r="VJ13" s="1352" t="e">
        <f t="shared" ca="1" si="883"/>
        <v>#VALUE!</v>
      </c>
      <c r="VK13" s="1352" t="e">
        <f t="shared" ca="1" si="883"/>
        <v>#VALUE!</v>
      </c>
      <c r="VL13" s="1352" t="e">
        <f t="shared" ref="VL13:VR13" ca="1" si="884">VL9+VL12</f>
        <v>#VALUE!</v>
      </c>
      <c r="VM13" s="1352" t="e">
        <f t="shared" ca="1" si="884"/>
        <v>#VALUE!</v>
      </c>
      <c r="VN13" s="1352" t="e">
        <f t="shared" ca="1" si="884"/>
        <v>#VALUE!</v>
      </c>
      <c r="VO13" s="1352" t="e">
        <f t="shared" ca="1" si="884"/>
        <v>#VALUE!</v>
      </c>
      <c r="VP13" s="1352" t="e">
        <f t="shared" ca="1" si="884"/>
        <v>#VALUE!</v>
      </c>
      <c r="VQ13" s="1352" t="e">
        <f t="shared" ca="1" si="884"/>
        <v>#VALUE!</v>
      </c>
      <c r="VR13" s="1352" t="e">
        <f t="shared" ca="1" si="884"/>
        <v>#VALUE!</v>
      </c>
      <c r="VS13" s="1352" t="e">
        <f t="shared" ref="VS13:VY13" ca="1" si="885">VS9+VS12</f>
        <v>#VALUE!</v>
      </c>
      <c r="VT13" s="1352" t="e">
        <f t="shared" ca="1" si="885"/>
        <v>#VALUE!</v>
      </c>
      <c r="VU13" s="1352" t="e">
        <f t="shared" ca="1" si="885"/>
        <v>#VALUE!</v>
      </c>
      <c r="VV13" s="1352" t="e">
        <f t="shared" ca="1" si="885"/>
        <v>#VALUE!</v>
      </c>
      <c r="VW13" s="1352" t="e">
        <f t="shared" ca="1" si="885"/>
        <v>#VALUE!</v>
      </c>
      <c r="VX13" s="1352" t="e">
        <f t="shared" ca="1" si="885"/>
        <v>#VALUE!</v>
      </c>
      <c r="VY13" s="1352" t="e">
        <f t="shared" ca="1" si="885"/>
        <v>#VALUE!</v>
      </c>
      <c r="VZ13" s="1352" t="e">
        <f t="shared" ref="VZ13:WE13" ca="1" si="886">VZ9+VZ12</f>
        <v>#VALUE!</v>
      </c>
      <c r="WA13" s="1352" t="e">
        <f t="shared" ca="1" si="886"/>
        <v>#VALUE!</v>
      </c>
      <c r="WB13" s="1352" t="e">
        <f t="shared" ca="1" si="886"/>
        <v>#VALUE!</v>
      </c>
      <c r="WC13" s="1352" t="e">
        <f t="shared" ca="1" si="886"/>
        <v>#VALUE!</v>
      </c>
      <c r="WD13" s="1352" t="e">
        <f t="shared" ca="1" si="886"/>
        <v>#VALUE!</v>
      </c>
      <c r="WE13" s="1352" t="e">
        <f t="shared" ca="1" si="886"/>
        <v>#VALUE!</v>
      </c>
      <c r="WF13" s="1352" t="e">
        <f t="shared" ref="WF13:WM13" ca="1" si="887">WF9+WF12</f>
        <v>#VALUE!</v>
      </c>
      <c r="WG13" s="1352" t="e">
        <f t="shared" ca="1" si="887"/>
        <v>#VALUE!</v>
      </c>
      <c r="WH13" s="1352" t="e">
        <f t="shared" ca="1" si="887"/>
        <v>#VALUE!</v>
      </c>
      <c r="WI13" s="1352" t="e">
        <f t="shared" ca="1" si="887"/>
        <v>#VALUE!</v>
      </c>
      <c r="WJ13" s="1352" t="e">
        <f t="shared" ca="1" si="887"/>
        <v>#VALUE!</v>
      </c>
      <c r="WK13" s="1352" t="e">
        <f t="shared" ca="1" si="887"/>
        <v>#VALUE!</v>
      </c>
      <c r="WL13" s="1352" t="e">
        <f t="shared" ca="1" si="887"/>
        <v>#VALUE!</v>
      </c>
      <c r="WM13" s="1352" t="e">
        <f t="shared" ca="1" si="887"/>
        <v>#VALUE!</v>
      </c>
      <c r="WN13" s="1352" t="e">
        <f t="shared" ref="WN13:WT13" ca="1" si="888">WN9+WN12</f>
        <v>#VALUE!</v>
      </c>
      <c r="WO13" s="1352" t="e">
        <f t="shared" ca="1" si="888"/>
        <v>#VALUE!</v>
      </c>
      <c r="WP13" s="1352" t="e">
        <f t="shared" ca="1" si="888"/>
        <v>#VALUE!</v>
      </c>
      <c r="WQ13" s="1352" t="e">
        <f t="shared" ca="1" si="888"/>
        <v>#VALUE!</v>
      </c>
      <c r="WR13" s="1352" t="e">
        <f t="shared" ca="1" si="888"/>
        <v>#VALUE!</v>
      </c>
      <c r="WS13" s="1352" t="e">
        <f t="shared" ca="1" si="888"/>
        <v>#VALUE!</v>
      </c>
      <c r="WT13" s="1352" t="e">
        <f t="shared" ca="1" si="888"/>
        <v>#VALUE!</v>
      </c>
      <c r="WU13" s="1352" t="e">
        <f t="shared" ref="WU13:XA13" ca="1" si="889">WU9+WU12</f>
        <v>#VALUE!</v>
      </c>
      <c r="WV13" s="1352" t="e">
        <f t="shared" ca="1" si="889"/>
        <v>#VALUE!</v>
      </c>
      <c r="WW13" s="1352" t="e">
        <f t="shared" ca="1" si="889"/>
        <v>#VALUE!</v>
      </c>
      <c r="WX13" s="1352" t="e">
        <f t="shared" ca="1" si="889"/>
        <v>#VALUE!</v>
      </c>
      <c r="WY13" s="1352" t="e">
        <f t="shared" ca="1" si="889"/>
        <v>#VALUE!</v>
      </c>
      <c r="WZ13" s="1352" t="e">
        <f t="shared" ca="1" si="889"/>
        <v>#VALUE!</v>
      </c>
      <c r="XA13" s="1352" t="e">
        <f t="shared" ca="1" si="889"/>
        <v>#VALUE!</v>
      </c>
      <c r="XB13" s="1352" t="e">
        <f t="shared" ref="XB13:XH13" ca="1" si="890">XB9+XB12</f>
        <v>#VALUE!</v>
      </c>
      <c r="XC13" s="1352" t="e">
        <f t="shared" ca="1" si="890"/>
        <v>#VALUE!</v>
      </c>
      <c r="XD13" s="1352" t="e">
        <f t="shared" ca="1" si="890"/>
        <v>#VALUE!</v>
      </c>
      <c r="XE13" s="1352" t="e">
        <f t="shared" ca="1" si="890"/>
        <v>#VALUE!</v>
      </c>
      <c r="XF13" s="1352" t="e">
        <f t="shared" ca="1" si="890"/>
        <v>#VALUE!</v>
      </c>
      <c r="XG13" s="1352" t="e">
        <f t="shared" ca="1" si="890"/>
        <v>#VALUE!</v>
      </c>
      <c r="XH13" s="1352" t="e">
        <f t="shared" ca="1" si="890"/>
        <v>#VALUE!</v>
      </c>
      <c r="XI13" s="1352" t="e">
        <f t="shared" ref="XI13:XO13" ca="1" si="891">XI9+XI12</f>
        <v>#VALUE!</v>
      </c>
      <c r="XJ13" s="1352" t="e">
        <f t="shared" ca="1" si="891"/>
        <v>#VALUE!</v>
      </c>
      <c r="XK13" s="1352" t="e">
        <f t="shared" ca="1" si="891"/>
        <v>#VALUE!</v>
      </c>
      <c r="XL13" s="1352" t="e">
        <f t="shared" ca="1" si="891"/>
        <v>#VALUE!</v>
      </c>
      <c r="XM13" s="1352" t="e">
        <f t="shared" ca="1" si="891"/>
        <v>#VALUE!</v>
      </c>
      <c r="XN13" s="1352" t="e">
        <f t="shared" ca="1" si="891"/>
        <v>#VALUE!</v>
      </c>
      <c r="XO13" s="1352" t="e">
        <f t="shared" ca="1" si="891"/>
        <v>#VALUE!</v>
      </c>
      <c r="XP13" s="1352" t="e">
        <f t="shared" ref="XP13:XV13" ca="1" si="892">XP9+XP12</f>
        <v>#VALUE!</v>
      </c>
      <c r="XQ13" s="1352" t="e">
        <f t="shared" ca="1" si="892"/>
        <v>#VALUE!</v>
      </c>
      <c r="XR13" s="1352" t="e">
        <f t="shared" ca="1" si="892"/>
        <v>#VALUE!</v>
      </c>
      <c r="XS13" s="1352" t="e">
        <f t="shared" ca="1" si="892"/>
        <v>#VALUE!</v>
      </c>
      <c r="XT13" s="1352" t="e">
        <f t="shared" ca="1" si="892"/>
        <v>#VALUE!</v>
      </c>
      <c r="XU13" s="1352" t="e">
        <f t="shared" ca="1" si="892"/>
        <v>#VALUE!</v>
      </c>
      <c r="XV13" s="1352" t="e">
        <f t="shared" ca="1" si="892"/>
        <v>#VALUE!</v>
      </c>
      <c r="XW13" s="1352" t="e">
        <f t="shared" ref="XW13:YC13" ca="1" si="893">XW9+XW12</f>
        <v>#VALUE!</v>
      </c>
      <c r="XX13" s="1352" t="e">
        <f t="shared" ca="1" si="893"/>
        <v>#VALUE!</v>
      </c>
      <c r="XY13" s="1352" t="e">
        <f t="shared" ca="1" si="893"/>
        <v>#VALUE!</v>
      </c>
      <c r="XZ13" s="1352" t="e">
        <f t="shared" ca="1" si="893"/>
        <v>#VALUE!</v>
      </c>
      <c r="YA13" s="1352" t="e">
        <f t="shared" ca="1" si="893"/>
        <v>#VALUE!</v>
      </c>
      <c r="YB13" s="1352" t="e">
        <f t="shared" ca="1" si="893"/>
        <v>#VALUE!</v>
      </c>
      <c r="YC13" s="1352" t="e">
        <f t="shared" ca="1" si="893"/>
        <v>#VALUE!</v>
      </c>
      <c r="YD13" s="1352" t="e">
        <f t="shared" ref="YD13:YJ13" ca="1" si="894">YD9+YD12</f>
        <v>#VALUE!</v>
      </c>
      <c r="YE13" s="1352" t="e">
        <f t="shared" ca="1" si="894"/>
        <v>#VALUE!</v>
      </c>
      <c r="YF13" s="1352" t="e">
        <f t="shared" ca="1" si="894"/>
        <v>#VALUE!</v>
      </c>
      <c r="YG13" s="1352" t="e">
        <f t="shared" ca="1" si="894"/>
        <v>#VALUE!</v>
      </c>
      <c r="YH13" s="1352" t="e">
        <f t="shared" ca="1" si="894"/>
        <v>#VALUE!</v>
      </c>
      <c r="YI13" s="1352" t="e">
        <f t="shared" ca="1" si="894"/>
        <v>#VALUE!</v>
      </c>
      <c r="YJ13" s="1352" t="e">
        <f t="shared" ca="1" si="894"/>
        <v>#VALUE!</v>
      </c>
      <c r="YK13" s="1352" t="e">
        <f t="shared" ref="YK13:YQ13" ca="1" si="895">YK9+YK12</f>
        <v>#VALUE!</v>
      </c>
      <c r="YL13" s="1352" t="e">
        <f t="shared" ca="1" si="895"/>
        <v>#VALUE!</v>
      </c>
      <c r="YM13" s="1352" t="e">
        <f t="shared" ca="1" si="895"/>
        <v>#VALUE!</v>
      </c>
      <c r="YN13" s="1352" t="e">
        <f t="shared" ca="1" si="895"/>
        <v>#VALUE!</v>
      </c>
      <c r="YO13" s="1352" t="e">
        <f t="shared" ca="1" si="895"/>
        <v>#VALUE!</v>
      </c>
      <c r="YP13" s="1352" t="e">
        <f t="shared" ca="1" si="895"/>
        <v>#VALUE!</v>
      </c>
      <c r="YQ13" s="1352" t="e">
        <f t="shared" ca="1" si="895"/>
        <v>#VALUE!</v>
      </c>
      <c r="YR13" s="1352" t="e">
        <f t="shared" ref="YR13:YW13" ca="1" si="896">YR9+YR12</f>
        <v>#VALUE!</v>
      </c>
      <c r="YS13" s="1352" t="e">
        <f t="shared" ca="1" si="896"/>
        <v>#VALUE!</v>
      </c>
      <c r="YT13" s="1352" t="e">
        <f t="shared" ca="1" si="896"/>
        <v>#VALUE!</v>
      </c>
      <c r="YU13" s="1352" t="e">
        <f t="shared" ca="1" si="896"/>
        <v>#VALUE!</v>
      </c>
      <c r="YV13" s="1352" t="e">
        <f t="shared" ca="1" si="896"/>
        <v>#VALUE!</v>
      </c>
      <c r="YW13" s="1352" t="e">
        <f t="shared" ca="1" si="896"/>
        <v>#VALUE!</v>
      </c>
      <c r="YX13" s="1352" t="e">
        <f t="shared" ref="YX13:ZD13" ca="1" si="897">YX9+YX12</f>
        <v>#VALUE!</v>
      </c>
      <c r="YY13" s="1352" t="e">
        <f t="shared" ca="1" si="897"/>
        <v>#VALUE!</v>
      </c>
      <c r="YZ13" s="1352" t="e">
        <f t="shared" ca="1" si="897"/>
        <v>#VALUE!</v>
      </c>
      <c r="ZA13" s="1352" t="e">
        <f t="shared" ca="1" si="897"/>
        <v>#VALUE!</v>
      </c>
      <c r="ZB13" s="1352" t="e">
        <f t="shared" ca="1" si="897"/>
        <v>#VALUE!</v>
      </c>
      <c r="ZC13" s="1352" t="e">
        <f t="shared" ca="1" si="897"/>
        <v>#VALUE!</v>
      </c>
      <c r="ZD13" s="1352" t="e">
        <f t="shared" ca="1" si="897"/>
        <v>#VALUE!</v>
      </c>
      <c r="ZE13" s="1352" t="e">
        <f t="shared" ref="ZE13:ZM13" ca="1" si="898">ZE9+ZE12</f>
        <v>#VALUE!</v>
      </c>
      <c r="ZF13" s="1352" t="e">
        <f t="shared" ca="1" si="898"/>
        <v>#VALUE!</v>
      </c>
      <c r="ZG13" s="1352" t="e">
        <f t="shared" ca="1" si="898"/>
        <v>#VALUE!</v>
      </c>
      <c r="ZH13" s="1352" t="e">
        <f t="shared" ca="1" si="898"/>
        <v>#VALUE!</v>
      </c>
      <c r="ZI13" s="1352" t="e">
        <f t="shared" ca="1" si="898"/>
        <v>#VALUE!</v>
      </c>
      <c r="ZJ13" s="1352" t="e">
        <f t="shared" ca="1" si="898"/>
        <v>#VALUE!</v>
      </c>
      <c r="ZK13" s="1352" t="e">
        <f t="shared" ca="1" si="898"/>
        <v>#VALUE!</v>
      </c>
      <c r="ZL13" s="1352" t="e">
        <f t="shared" ca="1" si="898"/>
        <v>#VALUE!</v>
      </c>
      <c r="ZM13" s="1352" t="e">
        <f t="shared" ca="1" si="898"/>
        <v>#VALUE!</v>
      </c>
      <c r="ZN13" s="1352" t="e">
        <f t="shared" ref="ZN13:ZS13" ca="1" si="899">ZN9+ZN12</f>
        <v>#VALUE!</v>
      </c>
      <c r="ZO13" s="1352" t="e">
        <f t="shared" ca="1" si="899"/>
        <v>#VALUE!</v>
      </c>
      <c r="ZP13" s="1352" t="e">
        <f t="shared" ca="1" si="899"/>
        <v>#VALUE!</v>
      </c>
      <c r="ZQ13" s="1352" t="e">
        <f t="shared" ca="1" si="899"/>
        <v>#VALUE!</v>
      </c>
      <c r="ZR13" s="1352" t="e">
        <f t="shared" ca="1" si="899"/>
        <v>#VALUE!</v>
      </c>
      <c r="ZS13" s="1352" t="e">
        <f t="shared" ca="1" si="899"/>
        <v>#VALUE!</v>
      </c>
      <c r="ZT13" s="1352" t="e">
        <f t="shared" ref="ZT13:ZZ13" ca="1" si="900">ZT9+ZT12</f>
        <v>#VALUE!</v>
      </c>
      <c r="ZU13" s="1352" t="e">
        <f t="shared" ca="1" si="900"/>
        <v>#VALUE!</v>
      </c>
      <c r="ZV13" s="1352" t="e">
        <f t="shared" ca="1" si="900"/>
        <v>#VALUE!</v>
      </c>
      <c r="ZW13" s="1352" t="e">
        <f t="shared" ca="1" si="900"/>
        <v>#VALUE!</v>
      </c>
      <c r="ZX13" s="1352" t="e">
        <f t="shared" ca="1" si="900"/>
        <v>#VALUE!</v>
      </c>
      <c r="ZY13" s="1352" t="e">
        <f t="shared" ca="1" si="900"/>
        <v>#VALUE!</v>
      </c>
      <c r="ZZ13" s="1352" t="e">
        <f t="shared" ca="1" si="900"/>
        <v>#VALUE!</v>
      </c>
      <c r="AAA13" s="1352" t="e">
        <f t="shared" ref="AAA13:AAF13" ca="1" si="901">AAA9+AAA12</f>
        <v>#VALUE!</v>
      </c>
      <c r="AAB13" s="1352" t="e">
        <f t="shared" ca="1" si="901"/>
        <v>#VALUE!</v>
      </c>
      <c r="AAC13" s="1352" t="e">
        <f t="shared" ca="1" si="901"/>
        <v>#VALUE!</v>
      </c>
      <c r="AAD13" s="1352" t="e">
        <f t="shared" ca="1" si="901"/>
        <v>#VALUE!</v>
      </c>
      <c r="AAE13" s="1352" t="e">
        <f t="shared" ca="1" si="901"/>
        <v>#VALUE!</v>
      </c>
      <c r="AAF13" s="1352" t="e">
        <f t="shared" ca="1" si="901"/>
        <v>#VALUE!</v>
      </c>
      <c r="AAG13" s="1352" t="e">
        <f t="shared" ref="AAG13:AAM13" ca="1" si="902">AAG9+AAG12</f>
        <v>#VALUE!</v>
      </c>
      <c r="AAH13" s="1352" t="e">
        <f t="shared" ca="1" si="902"/>
        <v>#VALUE!</v>
      </c>
      <c r="AAI13" s="1352" t="e">
        <f t="shared" ca="1" si="902"/>
        <v>#VALUE!</v>
      </c>
      <c r="AAJ13" s="1352" t="e">
        <f t="shared" ca="1" si="902"/>
        <v>#VALUE!</v>
      </c>
      <c r="AAK13" s="1352" t="e">
        <f t="shared" ca="1" si="902"/>
        <v>#VALUE!</v>
      </c>
      <c r="AAL13" s="1352" t="e">
        <f t="shared" ca="1" si="902"/>
        <v>#VALUE!</v>
      </c>
      <c r="AAM13" s="1352" t="e">
        <f t="shared" ca="1" si="902"/>
        <v>#VALUE!</v>
      </c>
      <c r="AAN13" s="1352" t="e">
        <f t="shared" ref="AAN13:AAU13" ca="1" si="903">AAN9+AAN12</f>
        <v>#VALUE!</v>
      </c>
      <c r="AAO13" s="1352" t="e">
        <f t="shared" ca="1" si="903"/>
        <v>#VALUE!</v>
      </c>
      <c r="AAP13" s="1352" t="e">
        <f t="shared" ca="1" si="903"/>
        <v>#VALUE!</v>
      </c>
      <c r="AAQ13" s="1352" t="e">
        <f t="shared" ca="1" si="903"/>
        <v>#VALUE!</v>
      </c>
      <c r="AAR13" s="1352" t="e">
        <f t="shared" ca="1" si="903"/>
        <v>#VALUE!</v>
      </c>
      <c r="AAS13" s="1352" t="e">
        <f t="shared" ca="1" si="903"/>
        <v>#VALUE!</v>
      </c>
      <c r="AAT13" s="1352" t="e">
        <f t="shared" ca="1" si="903"/>
        <v>#VALUE!</v>
      </c>
      <c r="AAU13" s="1352" t="e">
        <f t="shared" ca="1" si="903"/>
        <v>#VALUE!</v>
      </c>
      <c r="AAV13" s="1352" t="e">
        <f t="shared" ref="AAV13:ABA13" ca="1" si="904">AAV9+AAV12</f>
        <v>#VALUE!</v>
      </c>
      <c r="AAW13" s="1352" t="e">
        <f t="shared" ca="1" si="904"/>
        <v>#VALUE!</v>
      </c>
      <c r="AAX13" s="1352" t="e">
        <f t="shared" ca="1" si="904"/>
        <v>#VALUE!</v>
      </c>
      <c r="AAY13" s="1352" t="e">
        <f t="shared" ca="1" si="904"/>
        <v>#VALUE!</v>
      </c>
      <c r="AAZ13" s="1352" t="e">
        <f t="shared" ca="1" si="904"/>
        <v>#VALUE!</v>
      </c>
      <c r="ABA13" s="1352" t="e">
        <f t="shared" ca="1" si="904"/>
        <v>#VALUE!</v>
      </c>
      <c r="ABB13" s="1352" t="e">
        <f t="shared" ref="ABB13:ABI13" ca="1" si="905">ABB9+ABB12</f>
        <v>#VALUE!</v>
      </c>
      <c r="ABC13" s="1352" t="e">
        <f t="shared" ca="1" si="905"/>
        <v>#VALUE!</v>
      </c>
      <c r="ABD13" s="1352" t="e">
        <f t="shared" ca="1" si="905"/>
        <v>#VALUE!</v>
      </c>
      <c r="ABE13" s="1352" t="e">
        <f t="shared" ca="1" si="905"/>
        <v>#VALUE!</v>
      </c>
      <c r="ABF13" s="1352" t="e">
        <f t="shared" ca="1" si="905"/>
        <v>#VALUE!</v>
      </c>
      <c r="ABG13" s="1352" t="e">
        <f t="shared" ca="1" si="905"/>
        <v>#VALUE!</v>
      </c>
      <c r="ABH13" s="1352" t="e">
        <f t="shared" ca="1" si="905"/>
        <v>#VALUE!</v>
      </c>
      <c r="ABI13" s="1352" t="e">
        <f t="shared" ca="1" si="905"/>
        <v>#VALUE!</v>
      </c>
      <c r="ABJ13" s="1352" t="e">
        <f t="shared" ref="ABJ13:ABP13" ca="1" si="906">ABJ9+ABJ12</f>
        <v>#VALUE!</v>
      </c>
      <c r="ABK13" s="1352" t="e">
        <f t="shared" ca="1" si="906"/>
        <v>#VALUE!</v>
      </c>
      <c r="ABL13" s="1352" t="e">
        <f t="shared" ca="1" si="906"/>
        <v>#VALUE!</v>
      </c>
      <c r="ABM13" s="1352" t="e">
        <f t="shared" ca="1" si="906"/>
        <v>#VALUE!</v>
      </c>
      <c r="ABN13" s="1352" t="e">
        <f t="shared" ca="1" si="906"/>
        <v>#VALUE!</v>
      </c>
      <c r="ABO13" s="1352" t="e">
        <f t="shared" ca="1" si="906"/>
        <v>#VALUE!</v>
      </c>
      <c r="ABP13" s="1352" t="e">
        <f t="shared" ca="1" si="906"/>
        <v>#VALUE!</v>
      </c>
      <c r="ABQ13" s="1352" t="e">
        <f t="shared" ref="ABQ13:ABW13" ca="1" si="907">ABQ9+ABQ12</f>
        <v>#VALUE!</v>
      </c>
      <c r="ABR13" s="1352" t="e">
        <f t="shared" ca="1" si="907"/>
        <v>#VALUE!</v>
      </c>
      <c r="ABS13" s="1352" t="e">
        <f t="shared" ca="1" si="907"/>
        <v>#VALUE!</v>
      </c>
      <c r="ABT13" s="1352" t="e">
        <f t="shared" ca="1" si="907"/>
        <v>#VALUE!</v>
      </c>
      <c r="ABU13" s="1352" t="e">
        <f t="shared" ca="1" si="907"/>
        <v>#VALUE!</v>
      </c>
      <c r="ABV13" s="1352" t="e">
        <f t="shared" ca="1" si="907"/>
        <v>#VALUE!</v>
      </c>
      <c r="ABW13" s="1352" t="e">
        <f t="shared" ca="1" si="907"/>
        <v>#VALUE!</v>
      </c>
      <c r="ABX13" s="1352" t="e">
        <f t="shared" ref="ABX13:ACD13" ca="1" si="908">ABX9+ABX12</f>
        <v>#VALUE!</v>
      </c>
      <c r="ABY13" s="1352" t="e">
        <f t="shared" ca="1" si="908"/>
        <v>#VALUE!</v>
      </c>
      <c r="ABZ13" s="1352" t="e">
        <f t="shared" ca="1" si="908"/>
        <v>#VALUE!</v>
      </c>
      <c r="ACA13" s="1352" t="e">
        <f t="shared" ca="1" si="908"/>
        <v>#VALUE!</v>
      </c>
      <c r="ACB13" s="1352" t="e">
        <f t="shared" ca="1" si="908"/>
        <v>#VALUE!</v>
      </c>
      <c r="ACC13" s="1352" t="e">
        <f t="shared" ca="1" si="908"/>
        <v>#VALUE!</v>
      </c>
      <c r="ACD13" s="1352" t="e">
        <f t="shared" ca="1" si="908"/>
        <v>#VALUE!</v>
      </c>
      <c r="ACE13" s="1352" t="e">
        <f t="shared" ref="ACE13:ACJ13" ca="1" si="909">ACE9+ACE12</f>
        <v>#VALUE!</v>
      </c>
      <c r="ACF13" s="1352" t="e">
        <f t="shared" ca="1" si="909"/>
        <v>#VALUE!</v>
      </c>
      <c r="ACG13" s="1352" t="e">
        <f t="shared" ca="1" si="909"/>
        <v>#VALUE!</v>
      </c>
      <c r="ACH13" s="1352" t="e">
        <f t="shared" ca="1" si="909"/>
        <v>#VALUE!</v>
      </c>
      <c r="ACI13" s="1352" t="e">
        <f t="shared" ca="1" si="909"/>
        <v>#VALUE!</v>
      </c>
      <c r="ACJ13" s="1352" t="e">
        <f t="shared" ca="1" si="909"/>
        <v>#VALUE!</v>
      </c>
      <c r="ACK13" s="1352" t="e">
        <f t="shared" ref="ACK13:ACR13" ca="1" si="910">ACK9+ACK12</f>
        <v>#VALUE!</v>
      </c>
      <c r="ACL13" s="1352" t="e">
        <f t="shared" ca="1" si="910"/>
        <v>#VALUE!</v>
      </c>
      <c r="ACM13" s="1352" t="e">
        <f t="shared" ca="1" si="910"/>
        <v>#VALUE!</v>
      </c>
      <c r="ACN13" s="1352" t="e">
        <f t="shared" ca="1" si="910"/>
        <v>#VALUE!</v>
      </c>
      <c r="ACO13" s="1352" t="e">
        <f t="shared" ca="1" si="910"/>
        <v>#VALUE!</v>
      </c>
      <c r="ACP13" s="1352" t="e">
        <f t="shared" ca="1" si="910"/>
        <v>#VALUE!</v>
      </c>
      <c r="ACQ13" s="1352" t="e">
        <f t="shared" ca="1" si="910"/>
        <v>#VALUE!</v>
      </c>
      <c r="ACR13" s="1352" t="e">
        <f t="shared" ca="1" si="910"/>
        <v>#VALUE!</v>
      </c>
      <c r="ACS13" s="1352" t="e">
        <f t="shared" ref="ACS13:ACY13" ca="1" si="911">ACS9+ACS12</f>
        <v>#VALUE!</v>
      </c>
      <c r="ACT13" s="1352" t="e">
        <f t="shared" ca="1" si="911"/>
        <v>#VALUE!</v>
      </c>
      <c r="ACU13" s="1352" t="e">
        <f t="shared" ca="1" si="911"/>
        <v>#VALUE!</v>
      </c>
      <c r="ACV13" s="1352" t="e">
        <f t="shared" ca="1" si="911"/>
        <v>#VALUE!</v>
      </c>
      <c r="ACW13" s="1352" t="e">
        <f t="shared" ca="1" si="911"/>
        <v>#VALUE!</v>
      </c>
      <c r="ACX13" s="1352" t="e">
        <f t="shared" ca="1" si="911"/>
        <v>#VALUE!</v>
      </c>
      <c r="ACY13" s="1352" t="e">
        <f t="shared" ca="1" si="911"/>
        <v>#VALUE!</v>
      </c>
      <c r="ACZ13" s="1352" t="e">
        <f t="shared" ref="ACZ13:ADF13" ca="1" si="912">ACZ9+ACZ12</f>
        <v>#VALUE!</v>
      </c>
      <c r="ADA13" s="1352" t="e">
        <f t="shared" ca="1" si="912"/>
        <v>#VALUE!</v>
      </c>
      <c r="ADB13" s="1352" t="e">
        <f t="shared" ca="1" si="912"/>
        <v>#VALUE!</v>
      </c>
      <c r="ADC13" s="1352" t="e">
        <f t="shared" ca="1" si="912"/>
        <v>#VALUE!</v>
      </c>
      <c r="ADD13" s="1352" t="e">
        <f t="shared" ca="1" si="912"/>
        <v>#VALUE!</v>
      </c>
      <c r="ADE13" s="1352" t="e">
        <f t="shared" ca="1" si="912"/>
        <v>#VALUE!</v>
      </c>
      <c r="ADF13" s="1352" t="e">
        <f t="shared" ca="1" si="912"/>
        <v>#VALUE!</v>
      </c>
      <c r="ADG13" s="1352" t="e">
        <f t="shared" ref="ADG13:ADL13" ca="1" si="913">ADG9+ADG12</f>
        <v>#VALUE!</v>
      </c>
      <c r="ADH13" s="1352" t="e">
        <f t="shared" ca="1" si="913"/>
        <v>#VALUE!</v>
      </c>
      <c r="ADI13" s="1352" t="e">
        <f t="shared" ca="1" si="913"/>
        <v>#VALUE!</v>
      </c>
      <c r="ADJ13" s="1352" t="e">
        <f t="shared" ca="1" si="913"/>
        <v>#VALUE!</v>
      </c>
      <c r="ADK13" s="1352" t="e">
        <f t="shared" ca="1" si="913"/>
        <v>#VALUE!</v>
      </c>
      <c r="ADL13" s="1352" t="e">
        <f t="shared" ca="1" si="913"/>
        <v>#VALUE!</v>
      </c>
      <c r="ADM13" s="1352" t="e">
        <f t="shared" ref="ADM13:ADT13" ca="1" si="914">ADM9+ADM12</f>
        <v>#VALUE!</v>
      </c>
      <c r="ADN13" s="1352" t="e">
        <f t="shared" ca="1" si="914"/>
        <v>#VALUE!</v>
      </c>
      <c r="ADO13" s="1352" t="e">
        <f t="shared" ca="1" si="914"/>
        <v>#VALUE!</v>
      </c>
      <c r="ADP13" s="1352" t="e">
        <f t="shared" ca="1" si="914"/>
        <v>#VALUE!</v>
      </c>
      <c r="ADQ13" s="1352" t="e">
        <f t="shared" ca="1" si="914"/>
        <v>#VALUE!</v>
      </c>
      <c r="ADR13" s="1352" t="e">
        <f t="shared" ca="1" si="914"/>
        <v>#VALUE!</v>
      </c>
      <c r="ADS13" s="1352" t="e">
        <f t="shared" ca="1" si="914"/>
        <v>#VALUE!</v>
      </c>
      <c r="ADT13" s="1352" t="e">
        <f t="shared" ca="1" si="914"/>
        <v>#VALUE!</v>
      </c>
      <c r="ADU13" s="1352" t="e">
        <f t="shared" ref="ADU13:ADZ13" ca="1" si="915">ADU9+ADU12</f>
        <v>#VALUE!</v>
      </c>
      <c r="ADV13" s="1352" t="e">
        <f t="shared" ca="1" si="915"/>
        <v>#VALUE!</v>
      </c>
      <c r="ADW13" s="1352" t="e">
        <f t="shared" ca="1" si="915"/>
        <v>#VALUE!</v>
      </c>
      <c r="ADX13" s="1352" t="e">
        <f t="shared" ca="1" si="915"/>
        <v>#VALUE!</v>
      </c>
      <c r="ADY13" s="1352" t="e">
        <f t="shared" ca="1" si="915"/>
        <v>#VALUE!</v>
      </c>
      <c r="ADZ13" s="1352" t="e">
        <f t="shared" ca="1" si="915"/>
        <v>#VALUE!</v>
      </c>
      <c r="AEA13" s="1352" t="e">
        <f t="shared" ref="AEA13:AEH13" ca="1" si="916">AEA9+AEA12</f>
        <v>#VALUE!</v>
      </c>
      <c r="AEB13" s="1352" t="e">
        <f t="shared" ca="1" si="916"/>
        <v>#VALUE!</v>
      </c>
      <c r="AEC13" s="1352" t="e">
        <f t="shared" ca="1" si="916"/>
        <v>#VALUE!</v>
      </c>
      <c r="AED13" s="1352" t="e">
        <f t="shared" ca="1" si="916"/>
        <v>#VALUE!</v>
      </c>
      <c r="AEE13" s="1352" t="e">
        <f t="shared" ca="1" si="916"/>
        <v>#VALUE!</v>
      </c>
      <c r="AEF13" s="1352" t="e">
        <f t="shared" ca="1" si="916"/>
        <v>#VALUE!</v>
      </c>
      <c r="AEG13" s="1352" t="e">
        <f t="shared" ca="1" si="916"/>
        <v>#VALUE!</v>
      </c>
      <c r="AEH13" s="1352" t="e">
        <f t="shared" ca="1" si="916"/>
        <v>#VALUE!</v>
      </c>
      <c r="AEI13" s="1352" t="e">
        <f t="shared" ref="AEI13:AEN13" ca="1" si="917">AEI9+AEI12</f>
        <v>#VALUE!</v>
      </c>
      <c r="AEJ13" s="1352" t="e">
        <f t="shared" ca="1" si="917"/>
        <v>#VALUE!</v>
      </c>
      <c r="AEK13" s="1352" t="e">
        <f t="shared" ca="1" si="917"/>
        <v>#VALUE!</v>
      </c>
      <c r="AEL13" s="1352" t="e">
        <f t="shared" ca="1" si="917"/>
        <v>#VALUE!</v>
      </c>
      <c r="AEM13" s="1352" t="e">
        <f t="shared" ca="1" si="917"/>
        <v>#VALUE!</v>
      </c>
      <c r="AEN13" s="1352" t="e">
        <f t="shared" ca="1" si="917"/>
        <v>#VALUE!</v>
      </c>
      <c r="AEO13" s="1352" t="e">
        <f t="shared" ref="AEO13:AEV13" ca="1" si="918">AEO9+AEO12</f>
        <v>#VALUE!</v>
      </c>
      <c r="AEP13" s="1352" t="e">
        <f t="shared" ca="1" si="918"/>
        <v>#VALUE!</v>
      </c>
      <c r="AEQ13" s="1352" t="e">
        <f t="shared" ca="1" si="918"/>
        <v>#VALUE!</v>
      </c>
      <c r="AER13" s="1352" t="e">
        <f t="shared" ca="1" si="918"/>
        <v>#VALUE!</v>
      </c>
      <c r="AES13" s="1352" t="e">
        <f t="shared" ca="1" si="918"/>
        <v>#VALUE!</v>
      </c>
      <c r="AET13" s="1352" t="e">
        <f t="shared" ca="1" si="918"/>
        <v>#VALUE!</v>
      </c>
      <c r="AEU13" s="1352" t="e">
        <f t="shared" ca="1" si="918"/>
        <v>#VALUE!</v>
      </c>
      <c r="AEV13" s="1352" t="e">
        <f t="shared" ca="1" si="918"/>
        <v>#VALUE!</v>
      </c>
      <c r="AEW13" s="1352" t="e">
        <f t="shared" ref="AEW13:AFC13" ca="1" si="919">AEW9+AEW12</f>
        <v>#VALUE!</v>
      </c>
      <c r="AEX13" s="1352" t="e">
        <f t="shared" ca="1" si="919"/>
        <v>#VALUE!</v>
      </c>
      <c r="AEY13" s="1352" t="e">
        <f t="shared" ca="1" si="919"/>
        <v>#VALUE!</v>
      </c>
      <c r="AEZ13" s="1352" t="e">
        <f t="shared" ca="1" si="919"/>
        <v>#VALUE!</v>
      </c>
      <c r="AFA13" s="1352" t="e">
        <f t="shared" ca="1" si="919"/>
        <v>#VALUE!</v>
      </c>
      <c r="AFB13" s="1352" t="e">
        <f t="shared" ca="1" si="919"/>
        <v>#VALUE!</v>
      </c>
      <c r="AFC13" s="1352" t="e">
        <f t="shared" ca="1" si="919"/>
        <v>#VALUE!</v>
      </c>
      <c r="AFD13" s="1352" t="e">
        <f t="shared" ref="AFD13:AFI13" ca="1" si="920">AFD9+AFD12</f>
        <v>#VALUE!</v>
      </c>
      <c r="AFE13" s="1352" t="e">
        <f t="shared" ca="1" si="920"/>
        <v>#VALUE!</v>
      </c>
      <c r="AFF13" s="1352" t="e">
        <f t="shared" ca="1" si="920"/>
        <v>#VALUE!</v>
      </c>
      <c r="AFG13" s="1352" t="e">
        <f t="shared" ca="1" si="920"/>
        <v>#VALUE!</v>
      </c>
      <c r="AFH13" s="1352" t="e">
        <f t="shared" ca="1" si="920"/>
        <v>#VALUE!</v>
      </c>
      <c r="AFI13" s="1352" t="e">
        <f t="shared" ca="1" si="920"/>
        <v>#VALUE!</v>
      </c>
      <c r="AFJ13" s="1352" t="e">
        <f t="shared" ref="AFJ13:AFQ13" ca="1" si="921">AFJ9+AFJ12</f>
        <v>#VALUE!</v>
      </c>
      <c r="AFK13" s="1352" t="e">
        <f t="shared" ca="1" si="921"/>
        <v>#VALUE!</v>
      </c>
      <c r="AFL13" s="1352" t="e">
        <f t="shared" ca="1" si="921"/>
        <v>#VALUE!</v>
      </c>
      <c r="AFM13" s="1352" t="e">
        <f t="shared" ca="1" si="921"/>
        <v>#VALUE!</v>
      </c>
      <c r="AFN13" s="1352" t="e">
        <f t="shared" ca="1" si="921"/>
        <v>#VALUE!</v>
      </c>
      <c r="AFO13" s="1352" t="e">
        <f t="shared" ca="1" si="921"/>
        <v>#VALUE!</v>
      </c>
      <c r="AFP13" s="1352" t="e">
        <f t="shared" ca="1" si="921"/>
        <v>#VALUE!</v>
      </c>
      <c r="AFQ13" s="1352" t="e">
        <f t="shared" ca="1" si="921"/>
        <v>#VALUE!</v>
      </c>
      <c r="AFR13" s="1352" t="e">
        <f t="shared" ref="AFR13:AFX13" ca="1" si="922">AFR9+AFR12</f>
        <v>#VALUE!</v>
      </c>
      <c r="AFS13" s="1352" t="e">
        <f t="shared" ca="1" si="922"/>
        <v>#VALUE!</v>
      </c>
      <c r="AFT13" s="1352" t="e">
        <f t="shared" ca="1" si="922"/>
        <v>#VALUE!</v>
      </c>
      <c r="AFU13" s="1352" t="e">
        <f t="shared" ca="1" si="922"/>
        <v>#VALUE!</v>
      </c>
      <c r="AFV13" s="1352" t="e">
        <f t="shared" ca="1" si="922"/>
        <v>#VALUE!</v>
      </c>
      <c r="AFW13" s="1352" t="e">
        <f t="shared" ca="1" si="922"/>
        <v>#VALUE!</v>
      </c>
      <c r="AFX13" s="1352" t="e">
        <f t="shared" ca="1" si="922"/>
        <v>#VALUE!</v>
      </c>
      <c r="AFY13" s="1352" t="e">
        <f t="shared" ref="AFY13:AGE13" ca="1" si="923">AFY9+AFY12</f>
        <v>#VALUE!</v>
      </c>
      <c r="AFZ13" s="1352" t="e">
        <f t="shared" ca="1" si="923"/>
        <v>#VALUE!</v>
      </c>
      <c r="AGA13" s="1352" t="e">
        <f t="shared" ca="1" si="923"/>
        <v>#VALUE!</v>
      </c>
      <c r="AGB13" s="1352" t="e">
        <f t="shared" ca="1" si="923"/>
        <v>#VALUE!</v>
      </c>
      <c r="AGC13" s="1352" t="e">
        <f t="shared" ca="1" si="923"/>
        <v>#VALUE!</v>
      </c>
      <c r="AGD13" s="1352" t="e">
        <f t="shared" ca="1" si="923"/>
        <v>#VALUE!</v>
      </c>
      <c r="AGE13" s="1352" t="e">
        <f t="shared" ca="1" si="923"/>
        <v>#VALUE!</v>
      </c>
      <c r="AGF13" s="1352" t="e">
        <f t="shared" ref="AGF13:AGL13" ca="1" si="924">AGF9+AGF12</f>
        <v>#VALUE!</v>
      </c>
      <c r="AGG13" s="1352" t="e">
        <f t="shared" ca="1" si="924"/>
        <v>#VALUE!</v>
      </c>
      <c r="AGH13" s="1352" t="e">
        <f t="shared" ca="1" si="924"/>
        <v>#VALUE!</v>
      </c>
      <c r="AGI13" s="1352" t="e">
        <f t="shared" ca="1" si="924"/>
        <v>#VALUE!</v>
      </c>
      <c r="AGJ13" s="1352" t="e">
        <f t="shared" ca="1" si="924"/>
        <v>#VALUE!</v>
      </c>
      <c r="AGK13" s="1352" t="e">
        <f t="shared" ca="1" si="924"/>
        <v>#VALUE!</v>
      </c>
      <c r="AGL13" s="1352" t="e">
        <f t="shared" ca="1" si="924"/>
        <v>#VALUE!</v>
      </c>
      <c r="AGM13" s="1352" t="e">
        <f t="shared" ref="AGM13:AGR13" ca="1" si="925">AGM9+AGM12</f>
        <v>#VALUE!</v>
      </c>
      <c r="AGN13" s="1352" t="e">
        <f t="shared" ca="1" si="925"/>
        <v>#VALUE!</v>
      </c>
      <c r="AGO13" s="1352" t="e">
        <f t="shared" ca="1" si="925"/>
        <v>#VALUE!</v>
      </c>
      <c r="AGP13" s="1352" t="e">
        <f t="shared" ca="1" si="925"/>
        <v>#VALUE!</v>
      </c>
      <c r="AGQ13" s="1352" t="e">
        <f t="shared" ca="1" si="925"/>
        <v>#VALUE!</v>
      </c>
      <c r="AGR13" s="1352" t="e">
        <f t="shared" ca="1" si="925"/>
        <v>#VALUE!</v>
      </c>
      <c r="AGS13" s="1352" t="e">
        <f t="shared" ref="AGS13:AGY13" ca="1" si="926">AGS9+AGS12</f>
        <v>#VALUE!</v>
      </c>
      <c r="AGT13" s="1352" t="e">
        <f t="shared" ca="1" si="926"/>
        <v>#VALUE!</v>
      </c>
      <c r="AGU13" s="1352" t="e">
        <f t="shared" ca="1" si="926"/>
        <v>#VALUE!</v>
      </c>
      <c r="AGV13" s="1352" t="e">
        <f t="shared" ca="1" si="926"/>
        <v>#VALUE!</v>
      </c>
      <c r="AGW13" s="1352" t="e">
        <f t="shared" ca="1" si="926"/>
        <v>#VALUE!</v>
      </c>
      <c r="AGX13" s="1352" t="e">
        <f t="shared" ca="1" si="926"/>
        <v>#VALUE!</v>
      </c>
      <c r="AGY13" s="1352" t="e">
        <f t="shared" ca="1" si="926"/>
        <v>#VALUE!</v>
      </c>
      <c r="AGZ13" s="1352" t="e">
        <f t="shared" ref="AGZ13:AHF13" ca="1" si="927">AGZ9+AGZ12</f>
        <v>#VALUE!</v>
      </c>
      <c r="AHA13" s="1352" t="e">
        <f t="shared" ca="1" si="927"/>
        <v>#VALUE!</v>
      </c>
      <c r="AHB13" s="1352" t="e">
        <f t="shared" ca="1" si="927"/>
        <v>#VALUE!</v>
      </c>
      <c r="AHC13" s="1352" t="e">
        <f t="shared" ca="1" si="927"/>
        <v>#VALUE!</v>
      </c>
      <c r="AHD13" s="1352" t="e">
        <f t="shared" ca="1" si="927"/>
        <v>#VALUE!</v>
      </c>
      <c r="AHE13" s="1352" t="e">
        <f t="shared" ca="1" si="927"/>
        <v>#VALUE!</v>
      </c>
      <c r="AHF13" s="1352" t="e">
        <f t="shared" ca="1" si="927"/>
        <v>#VALUE!</v>
      </c>
      <c r="AHG13" s="1352" t="e">
        <f t="shared" ref="AHG13:AHN13" ca="1" si="928">AHG9+AHG12</f>
        <v>#VALUE!</v>
      </c>
      <c r="AHH13" s="1352" t="e">
        <f t="shared" ca="1" si="928"/>
        <v>#VALUE!</v>
      </c>
      <c r="AHI13" s="1352" t="e">
        <f t="shared" ca="1" si="928"/>
        <v>#VALUE!</v>
      </c>
      <c r="AHJ13" s="1352" t="e">
        <f t="shared" ca="1" si="928"/>
        <v>#VALUE!</v>
      </c>
      <c r="AHK13" s="1352" t="e">
        <f t="shared" ca="1" si="928"/>
        <v>#VALUE!</v>
      </c>
      <c r="AHL13" s="1352" t="e">
        <f t="shared" ca="1" si="928"/>
        <v>#VALUE!</v>
      </c>
      <c r="AHM13" s="1352" t="e">
        <f t="shared" ca="1" si="928"/>
        <v>#VALUE!</v>
      </c>
      <c r="AHN13" s="1352" t="e">
        <f t="shared" ca="1" si="928"/>
        <v>#VALUE!</v>
      </c>
      <c r="AHO13" s="1352" t="e">
        <f t="shared" ref="AHO13:AHU13" ca="1" si="929">AHO9+AHO12</f>
        <v>#VALUE!</v>
      </c>
      <c r="AHP13" s="1352" t="e">
        <f t="shared" ca="1" si="929"/>
        <v>#VALUE!</v>
      </c>
      <c r="AHQ13" s="1352" t="e">
        <f t="shared" ca="1" si="929"/>
        <v>#VALUE!</v>
      </c>
      <c r="AHR13" s="1352" t="e">
        <f t="shared" ca="1" si="929"/>
        <v>#VALUE!</v>
      </c>
      <c r="AHS13" s="1352" t="e">
        <f t="shared" ca="1" si="929"/>
        <v>#VALUE!</v>
      </c>
      <c r="AHT13" s="1352" t="e">
        <f t="shared" ca="1" si="929"/>
        <v>#VALUE!</v>
      </c>
      <c r="AHU13" s="1352" t="e">
        <f t="shared" ca="1" si="929"/>
        <v>#VALUE!</v>
      </c>
      <c r="AHV13" s="1352" t="e">
        <f t="shared" ref="AHV13:AIB13" ca="1" si="930">AHV9+AHV12</f>
        <v>#VALUE!</v>
      </c>
      <c r="AHW13" s="1352" t="e">
        <f t="shared" ca="1" si="930"/>
        <v>#VALUE!</v>
      </c>
      <c r="AHX13" s="1352" t="e">
        <f t="shared" ca="1" si="930"/>
        <v>#VALUE!</v>
      </c>
      <c r="AHY13" s="1352" t="e">
        <f t="shared" ca="1" si="930"/>
        <v>#VALUE!</v>
      </c>
      <c r="AHZ13" s="1352" t="e">
        <f t="shared" ca="1" si="930"/>
        <v>#VALUE!</v>
      </c>
      <c r="AIA13" s="1352" t="e">
        <f t="shared" ca="1" si="930"/>
        <v>#VALUE!</v>
      </c>
      <c r="AIB13" s="1352" t="e">
        <f t="shared" ca="1" si="930"/>
        <v>#VALUE!</v>
      </c>
      <c r="AIC13" s="1352" t="e">
        <f t="shared" ref="AIC13:AII13" ca="1" si="931">AIC9+AIC12</f>
        <v>#VALUE!</v>
      </c>
      <c r="AID13" s="1352" t="e">
        <f t="shared" ca="1" si="931"/>
        <v>#VALUE!</v>
      </c>
      <c r="AIE13" s="1352" t="e">
        <f t="shared" ca="1" si="931"/>
        <v>#VALUE!</v>
      </c>
      <c r="AIF13" s="1352" t="e">
        <f t="shared" ca="1" si="931"/>
        <v>#VALUE!</v>
      </c>
      <c r="AIG13" s="1352" t="e">
        <f t="shared" ca="1" si="931"/>
        <v>#VALUE!</v>
      </c>
      <c r="AIH13" s="1352" t="e">
        <f t="shared" ca="1" si="931"/>
        <v>#VALUE!</v>
      </c>
      <c r="AII13" s="1352" t="e">
        <f t="shared" ca="1" si="931"/>
        <v>#VALUE!</v>
      </c>
      <c r="AIJ13" s="1352" t="e">
        <f t="shared" ref="AIJ13:AIO13" ca="1" si="932">AIJ9+AIJ12</f>
        <v>#VALUE!</v>
      </c>
      <c r="AIK13" s="1352" t="e">
        <f t="shared" ca="1" si="932"/>
        <v>#VALUE!</v>
      </c>
      <c r="AIL13" s="1352" t="e">
        <f t="shared" ca="1" si="932"/>
        <v>#VALUE!</v>
      </c>
      <c r="AIM13" s="1352" t="e">
        <f t="shared" ca="1" si="932"/>
        <v>#VALUE!</v>
      </c>
      <c r="AIN13" s="1352" t="e">
        <f t="shared" ca="1" si="932"/>
        <v>#VALUE!</v>
      </c>
      <c r="AIO13" s="1352" t="e">
        <f t="shared" ca="1" si="932"/>
        <v>#VALUE!</v>
      </c>
      <c r="AIP13" s="1352" t="e">
        <f t="shared" ref="AIP13:AIW13" ca="1" si="933">AIP9+AIP12</f>
        <v>#VALUE!</v>
      </c>
      <c r="AIQ13" s="1352" t="e">
        <f t="shared" ca="1" si="933"/>
        <v>#VALUE!</v>
      </c>
      <c r="AIR13" s="1352" t="e">
        <f t="shared" ca="1" si="933"/>
        <v>#VALUE!</v>
      </c>
      <c r="AIS13" s="1352" t="e">
        <f t="shared" ca="1" si="933"/>
        <v>#VALUE!</v>
      </c>
      <c r="AIT13" s="1352" t="e">
        <f t="shared" ca="1" si="933"/>
        <v>#VALUE!</v>
      </c>
      <c r="AIU13" s="1352" t="e">
        <f t="shared" ca="1" si="933"/>
        <v>#VALUE!</v>
      </c>
      <c r="AIV13" s="1352" t="e">
        <f t="shared" ca="1" si="933"/>
        <v>#VALUE!</v>
      </c>
      <c r="AIW13" s="1352" t="e">
        <f t="shared" ca="1" si="933"/>
        <v>#VALUE!</v>
      </c>
      <c r="AIX13" s="1352" t="e">
        <f t="shared" ref="AIX13:AJC13" ca="1" si="934">AIX9+AIX12</f>
        <v>#VALUE!</v>
      </c>
      <c r="AIY13" s="1352" t="e">
        <f t="shared" ca="1" si="934"/>
        <v>#VALUE!</v>
      </c>
      <c r="AIZ13" s="1352" t="e">
        <f t="shared" ca="1" si="934"/>
        <v>#VALUE!</v>
      </c>
      <c r="AJA13" s="1352" t="e">
        <f t="shared" ca="1" si="934"/>
        <v>#VALUE!</v>
      </c>
      <c r="AJB13" s="1352" t="e">
        <f t="shared" ca="1" si="934"/>
        <v>#VALUE!</v>
      </c>
      <c r="AJC13" s="1352" t="e">
        <f t="shared" ca="1" si="934"/>
        <v>#VALUE!</v>
      </c>
      <c r="AJD13" s="1352" t="e">
        <f t="shared" ref="AJD13:AJJ13" ca="1" si="935">AJD9+AJD12</f>
        <v>#VALUE!</v>
      </c>
      <c r="AJE13" s="1352" t="e">
        <f t="shared" ca="1" si="935"/>
        <v>#VALUE!</v>
      </c>
      <c r="AJF13" s="1352" t="e">
        <f t="shared" ca="1" si="935"/>
        <v>#VALUE!</v>
      </c>
      <c r="AJG13" s="1352" t="e">
        <f t="shared" ca="1" si="935"/>
        <v>#VALUE!</v>
      </c>
      <c r="AJH13" s="1352" t="e">
        <f t="shared" ca="1" si="935"/>
        <v>#VALUE!</v>
      </c>
      <c r="AJI13" s="1352" t="e">
        <f t="shared" ca="1" si="935"/>
        <v>#VALUE!</v>
      </c>
      <c r="AJJ13" s="1352" t="e">
        <f t="shared" ca="1" si="935"/>
        <v>#VALUE!</v>
      </c>
      <c r="AJK13" s="1352" t="e">
        <f t="shared" ref="AJK13:AJR13" ca="1" si="936">AJK9+AJK12</f>
        <v>#VALUE!</v>
      </c>
      <c r="AJL13" s="1352" t="e">
        <f t="shared" ca="1" si="936"/>
        <v>#VALUE!</v>
      </c>
      <c r="AJM13" s="1352" t="e">
        <f t="shared" ca="1" si="936"/>
        <v>#VALUE!</v>
      </c>
      <c r="AJN13" s="1352" t="e">
        <f t="shared" ca="1" si="936"/>
        <v>#VALUE!</v>
      </c>
      <c r="AJO13" s="1352" t="e">
        <f t="shared" ca="1" si="936"/>
        <v>#VALUE!</v>
      </c>
      <c r="AJP13" s="1352" t="e">
        <f t="shared" ca="1" si="936"/>
        <v>#VALUE!</v>
      </c>
      <c r="AJQ13" s="1352" t="e">
        <f t="shared" ca="1" si="936"/>
        <v>#VALUE!</v>
      </c>
      <c r="AJR13" s="1352" t="e">
        <f t="shared" ca="1" si="936"/>
        <v>#VALUE!</v>
      </c>
      <c r="AJS13" s="1352" t="e">
        <f t="shared" ref="AJS13:AJY13" ca="1" si="937">AJS9+AJS12</f>
        <v>#VALUE!</v>
      </c>
      <c r="AJT13" s="1352" t="e">
        <f t="shared" ca="1" si="937"/>
        <v>#VALUE!</v>
      </c>
      <c r="AJU13" s="1352" t="e">
        <f t="shared" ca="1" si="937"/>
        <v>#VALUE!</v>
      </c>
      <c r="AJV13" s="1352" t="e">
        <f t="shared" ca="1" si="937"/>
        <v>#VALUE!</v>
      </c>
      <c r="AJW13" s="1352" t="e">
        <f t="shared" ca="1" si="937"/>
        <v>#VALUE!</v>
      </c>
      <c r="AJX13" s="1352" t="e">
        <f t="shared" ca="1" si="937"/>
        <v>#VALUE!</v>
      </c>
      <c r="AJY13" s="1352" t="e">
        <f t="shared" ca="1" si="937"/>
        <v>#VALUE!</v>
      </c>
      <c r="AJZ13" s="1352" t="e">
        <f t="shared" ref="AJZ13:AKE13" ca="1" si="938">AJZ9+AJZ12</f>
        <v>#VALUE!</v>
      </c>
      <c r="AKA13" s="1352" t="e">
        <f t="shared" ca="1" si="938"/>
        <v>#VALUE!</v>
      </c>
      <c r="AKB13" s="1352" t="e">
        <f t="shared" ca="1" si="938"/>
        <v>#VALUE!</v>
      </c>
      <c r="AKC13" s="1352" t="e">
        <f t="shared" ca="1" si="938"/>
        <v>#VALUE!</v>
      </c>
      <c r="AKD13" s="1352" t="e">
        <f t="shared" ca="1" si="938"/>
        <v>#VALUE!</v>
      </c>
      <c r="AKE13" s="1352" t="e">
        <f t="shared" ca="1" si="938"/>
        <v>#VALUE!</v>
      </c>
      <c r="AKF13" s="1352" t="e">
        <f t="shared" ref="AKF13:AKM13" ca="1" si="939">AKF9+AKF12</f>
        <v>#VALUE!</v>
      </c>
      <c r="AKG13" s="1352" t="e">
        <f t="shared" ca="1" si="939"/>
        <v>#VALUE!</v>
      </c>
      <c r="AKH13" s="1352" t="e">
        <f t="shared" ca="1" si="939"/>
        <v>#VALUE!</v>
      </c>
      <c r="AKI13" s="1352" t="e">
        <f t="shared" ca="1" si="939"/>
        <v>#VALUE!</v>
      </c>
      <c r="AKJ13" s="1352" t="e">
        <f t="shared" ca="1" si="939"/>
        <v>#VALUE!</v>
      </c>
      <c r="AKK13" s="1352" t="e">
        <f t="shared" ca="1" si="939"/>
        <v>#VALUE!</v>
      </c>
      <c r="AKL13" s="1352" t="e">
        <f t="shared" ca="1" si="939"/>
        <v>#VALUE!</v>
      </c>
      <c r="AKM13" s="1352" t="e">
        <f t="shared" ca="1" si="939"/>
        <v>#VALUE!</v>
      </c>
      <c r="AKN13" s="1352" t="e">
        <f t="shared" ref="AKN13:AKS13" ca="1" si="940">AKN9+AKN12</f>
        <v>#VALUE!</v>
      </c>
      <c r="AKO13" s="1352" t="e">
        <f t="shared" ca="1" si="940"/>
        <v>#VALUE!</v>
      </c>
      <c r="AKP13" s="1352" t="e">
        <f t="shared" ca="1" si="940"/>
        <v>#VALUE!</v>
      </c>
      <c r="AKQ13" s="1352" t="e">
        <f t="shared" ca="1" si="940"/>
        <v>#VALUE!</v>
      </c>
      <c r="AKR13" s="1352" t="e">
        <f t="shared" ca="1" si="940"/>
        <v>#VALUE!</v>
      </c>
      <c r="AKS13" s="1352" t="e">
        <f t="shared" ca="1" si="940"/>
        <v>#VALUE!</v>
      </c>
      <c r="AKT13" s="1352" t="e">
        <f t="shared" ref="AKT13:ALA13" ca="1" si="941">AKT9+AKT12</f>
        <v>#VALUE!</v>
      </c>
      <c r="AKU13" s="1352" t="e">
        <f t="shared" ca="1" si="941"/>
        <v>#VALUE!</v>
      </c>
      <c r="AKV13" s="1352" t="e">
        <f t="shared" ca="1" si="941"/>
        <v>#VALUE!</v>
      </c>
      <c r="AKW13" s="1352" t="e">
        <f t="shared" ca="1" si="941"/>
        <v>#VALUE!</v>
      </c>
      <c r="AKX13" s="1352" t="e">
        <f t="shared" ca="1" si="941"/>
        <v>#VALUE!</v>
      </c>
      <c r="AKY13" s="1352" t="e">
        <f t="shared" ca="1" si="941"/>
        <v>#VALUE!</v>
      </c>
      <c r="AKZ13" s="1352" t="e">
        <f t="shared" ca="1" si="941"/>
        <v>#VALUE!</v>
      </c>
      <c r="ALA13" s="1352" t="e">
        <f t="shared" ca="1" si="941"/>
        <v>#VALUE!</v>
      </c>
      <c r="ALB13" s="1352" t="e">
        <f t="shared" ref="ALB13:ALH13" ca="1" si="942">ALB9+ALB12</f>
        <v>#VALUE!</v>
      </c>
      <c r="ALC13" s="1352" t="e">
        <f t="shared" ca="1" si="942"/>
        <v>#VALUE!</v>
      </c>
      <c r="ALD13" s="1352" t="e">
        <f t="shared" ca="1" si="942"/>
        <v>#VALUE!</v>
      </c>
      <c r="ALE13" s="1352" t="e">
        <f t="shared" ca="1" si="942"/>
        <v>#VALUE!</v>
      </c>
      <c r="ALF13" s="1352" t="e">
        <f t="shared" ca="1" si="942"/>
        <v>#VALUE!</v>
      </c>
      <c r="ALG13" s="1352" t="e">
        <f t="shared" ca="1" si="942"/>
        <v>#VALUE!</v>
      </c>
      <c r="ALH13" s="1352" t="e">
        <f t="shared" ca="1" si="942"/>
        <v>#VALUE!</v>
      </c>
      <c r="ALI13" s="1352" t="e">
        <f t="shared" ref="ALI13:ALO13" ca="1" si="943">ALI9+ALI12</f>
        <v>#VALUE!</v>
      </c>
      <c r="ALJ13" s="1352" t="e">
        <f t="shared" ca="1" si="943"/>
        <v>#VALUE!</v>
      </c>
      <c r="ALK13" s="1352" t="e">
        <f t="shared" ca="1" si="943"/>
        <v>#VALUE!</v>
      </c>
      <c r="ALL13" s="1352" t="e">
        <f t="shared" ca="1" si="943"/>
        <v>#VALUE!</v>
      </c>
      <c r="ALM13" s="1352" t="e">
        <f t="shared" ca="1" si="943"/>
        <v>#VALUE!</v>
      </c>
      <c r="ALN13" s="1352" t="e">
        <f t="shared" ca="1" si="943"/>
        <v>#VALUE!</v>
      </c>
      <c r="ALO13" s="1352" t="e">
        <f t="shared" ca="1" si="943"/>
        <v>#VALUE!</v>
      </c>
      <c r="ALP13" s="1352" t="e">
        <f t="shared" ref="ALP13:ALV13" ca="1" si="944">ALP9+ALP12</f>
        <v>#VALUE!</v>
      </c>
      <c r="ALQ13" s="1352" t="e">
        <f t="shared" ca="1" si="944"/>
        <v>#VALUE!</v>
      </c>
      <c r="ALR13" s="1352" t="e">
        <f t="shared" ca="1" si="944"/>
        <v>#VALUE!</v>
      </c>
      <c r="ALS13" s="1352" t="e">
        <f t="shared" ca="1" si="944"/>
        <v>#VALUE!</v>
      </c>
      <c r="ALT13" s="1352" t="e">
        <f t="shared" ca="1" si="944"/>
        <v>#VALUE!</v>
      </c>
      <c r="ALU13" s="1352" t="e">
        <f t="shared" ca="1" si="944"/>
        <v>#VALUE!</v>
      </c>
      <c r="ALV13" s="1352" t="e">
        <f t="shared" ca="1" si="944"/>
        <v>#VALUE!</v>
      </c>
      <c r="ALW13" s="1352" t="e">
        <f t="shared" ref="ALW13:AMC13" ca="1" si="945">ALW9+ALW12</f>
        <v>#VALUE!</v>
      </c>
      <c r="ALX13" s="1352" t="e">
        <f t="shared" ca="1" si="945"/>
        <v>#VALUE!</v>
      </c>
      <c r="ALY13" s="1352" t="e">
        <f t="shared" ca="1" si="945"/>
        <v>#VALUE!</v>
      </c>
      <c r="ALZ13" s="1352" t="e">
        <f t="shared" ca="1" si="945"/>
        <v>#VALUE!</v>
      </c>
      <c r="AMA13" s="1352" t="e">
        <f t="shared" ca="1" si="945"/>
        <v>#VALUE!</v>
      </c>
      <c r="AMB13" s="1352" t="e">
        <f t="shared" ca="1" si="945"/>
        <v>#VALUE!</v>
      </c>
      <c r="AMC13" s="1352" t="e">
        <f t="shared" ca="1" si="945"/>
        <v>#VALUE!</v>
      </c>
      <c r="AMD13" s="1352" t="e">
        <f t="shared" ref="AMD13:AMJ13" ca="1" si="946">AMD9+AMD12</f>
        <v>#VALUE!</v>
      </c>
      <c r="AME13" s="1352" t="e">
        <f t="shared" ca="1" si="946"/>
        <v>#VALUE!</v>
      </c>
      <c r="AMF13" s="1352" t="e">
        <f t="shared" ca="1" si="946"/>
        <v>#VALUE!</v>
      </c>
      <c r="AMG13" s="1352" t="e">
        <f t="shared" ca="1" si="946"/>
        <v>#VALUE!</v>
      </c>
      <c r="AMH13" s="1352" t="e">
        <f t="shared" ca="1" si="946"/>
        <v>#VALUE!</v>
      </c>
      <c r="AMI13" s="1352" t="e">
        <f t="shared" ca="1" si="946"/>
        <v>#VALUE!</v>
      </c>
      <c r="AMJ13" s="1352" t="e">
        <f t="shared" ca="1" si="946"/>
        <v>#VALUE!</v>
      </c>
      <c r="AMK13" s="1352" t="e">
        <f t="shared" ref="AMK13:AMQ13" ca="1" si="947">AMK9+AMK12</f>
        <v>#VALUE!</v>
      </c>
      <c r="AML13" s="1352" t="e">
        <f t="shared" ca="1" si="947"/>
        <v>#VALUE!</v>
      </c>
      <c r="AMM13" s="1352" t="e">
        <f t="shared" ca="1" si="947"/>
        <v>#VALUE!</v>
      </c>
      <c r="AMN13" s="1352" t="e">
        <f t="shared" ca="1" si="947"/>
        <v>#VALUE!</v>
      </c>
      <c r="AMO13" s="1352" t="e">
        <f t="shared" ca="1" si="947"/>
        <v>#VALUE!</v>
      </c>
      <c r="AMP13" s="1352" t="e">
        <f t="shared" ca="1" si="947"/>
        <v>#VALUE!</v>
      </c>
      <c r="AMQ13" s="1352" t="e">
        <f t="shared" ca="1" si="947"/>
        <v>#VALUE!</v>
      </c>
      <c r="AMR13" s="1352" t="e">
        <f t="shared" ref="AMR13:AMX13" ca="1" si="948">AMR9+AMR12</f>
        <v>#VALUE!</v>
      </c>
      <c r="AMS13" s="1352" t="e">
        <f t="shared" ca="1" si="948"/>
        <v>#VALUE!</v>
      </c>
      <c r="AMT13" s="1352" t="e">
        <f t="shared" ca="1" si="948"/>
        <v>#VALUE!</v>
      </c>
      <c r="AMU13" s="1352" t="e">
        <f t="shared" ca="1" si="948"/>
        <v>#VALUE!</v>
      </c>
      <c r="AMV13" s="1352" t="e">
        <f t="shared" ca="1" si="948"/>
        <v>#VALUE!</v>
      </c>
      <c r="AMW13" s="1352" t="e">
        <f t="shared" ca="1" si="948"/>
        <v>#VALUE!</v>
      </c>
      <c r="AMX13" s="1352" t="e">
        <f t="shared" ca="1" si="948"/>
        <v>#VALUE!</v>
      </c>
      <c r="AMY13" s="1352" t="e">
        <f t="shared" ref="AMY13:ANE13" ca="1" si="949">AMY9+AMY12</f>
        <v>#VALUE!</v>
      </c>
      <c r="AMZ13" s="1352" t="e">
        <f t="shared" ca="1" si="949"/>
        <v>#VALUE!</v>
      </c>
      <c r="ANA13" s="1352" t="e">
        <f t="shared" ca="1" si="949"/>
        <v>#VALUE!</v>
      </c>
      <c r="ANB13" s="1352" t="e">
        <f t="shared" ca="1" si="949"/>
        <v>#VALUE!</v>
      </c>
      <c r="ANC13" s="1352" t="e">
        <f t="shared" ca="1" si="949"/>
        <v>#VALUE!</v>
      </c>
      <c r="AND13" s="1352" t="e">
        <f t="shared" ca="1" si="949"/>
        <v>#VALUE!</v>
      </c>
      <c r="ANE13" s="1352" t="e">
        <f t="shared" ca="1" si="949"/>
        <v>#VALUE!</v>
      </c>
      <c r="ANF13" s="1352" t="e">
        <f t="shared" ref="ANF13:ANL13" ca="1" si="950">ANF9+ANF12</f>
        <v>#VALUE!</v>
      </c>
      <c r="ANG13" s="1352" t="e">
        <f t="shared" ca="1" si="950"/>
        <v>#VALUE!</v>
      </c>
      <c r="ANH13" s="1352" t="e">
        <f t="shared" ca="1" si="950"/>
        <v>#VALUE!</v>
      </c>
      <c r="ANI13" s="1352" t="e">
        <f t="shared" ca="1" si="950"/>
        <v>#VALUE!</v>
      </c>
      <c r="ANJ13" s="1352" t="e">
        <f t="shared" ca="1" si="950"/>
        <v>#VALUE!</v>
      </c>
      <c r="ANK13" s="1352" t="e">
        <f t="shared" ca="1" si="950"/>
        <v>#VALUE!</v>
      </c>
      <c r="ANL13" s="1352" t="e">
        <f t="shared" ca="1" si="950"/>
        <v>#VALUE!</v>
      </c>
      <c r="ANM13" s="1352" t="e">
        <f t="shared" ref="ANM13:ANS13" ca="1" si="951">ANM9+ANM12</f>
        <v>#VALUE!</v>
      </c>
      <c r="ANN13" s="1352" t="e">
        <f t="shared" ca="1" si="951"/>
        <v>#VALUE!</v>
      </c>
      <c r="ANO13" s="1352" t="e">
        <f t="shared" ca="1" si="951"/>
        <v>#VALUE!</v>
      </c>
      <c r="ANP13" s="1352" t="e">
        <f t="shared" ca="1" si="951"/>
        <v>#VALUE!</v>
      </c>
      <c r="ANQ13" s="1352" t="e">
        <f t="shared" ca="1" si="951"/>
        <v>#VALUE!</v>
      </c>
      <c r="ANR13" s="1352" t="e">
        <f t="shared" ca="1" si="951"/>
        <v>#VALUE!</v>
      </c>
      <c r="ANS13" s="1352" t="e">
        <f t="shared" ca="1" si="951"/>
        <v>#VALUE!</v>
      </c>
      <c r="ANT13" s="1352" t="e">
        <f t="shared" ref="ANT13:ANZ13" ca="1" si="952">ANT9+ANT12</f>
        <v>#VALUE!</v>
      </c>
      <c r="ANU13" s="1352" t="e">
        <f t="shared" ca="1" si="952"/>
        <v>#VALUE!</v>
      </c>
      <c r="ANV13" s="1352" t="e">
        <f t="shared" ca="1" si="952"/>
        <v>#VALUE!</v>
      </c>
      <c r="ANW13" s="1352" t="e">
        <f t="shared" ca="1" si="952"/>
        <v>#VALUE!</v>
      </c>
      <c r="ANX13" s="1352" t="e">
        <f t="shared" ca="1" si="952"/>
        <v>#VALUE!</v>
      </c>
      <c r="ANY13" s="1352" t="e">
        <f t="shared" ca="1" si="952"/>
        <v>#VALUE!</v>
      </c>
      <c r="ANZ13" s="1352" t="e">
        <f t="shared" ca="1" si="952"/>
        <v>#VALUE!</v>
      </c>
      <c r="AOA13" s="1352" t="e">
        <f t="shared" ref="AOA13:AOG13" ca="1" si="953">AOA9+AOA12</f>
        <v>#VALUE!</v>
      </c>
      <c r="AOB13" s="1352" t="e">
        <f t="shared" ca="1" si="953"/>
        <v>#VALUE!</v>
      </c>
      <c r="AOC13" s="1352" t="e">
        <f t="shared" ca="1" si="953"/>
        <v>#VALUE!</v>
      </c>
      <c r="AOD13" s="1352" t="e">
        <f t="shared" ca="1" si="953"/>
        <v>#VALUE!</v>
      </c>
      <c r="AOE13" s="1352" t="e">
        <f t="shared" ca="1" si="953"/>
        <v>#VALUE!</v>
      </c>
      <c r="AOF13" s="1352" t="e">
        <f t="shared" ca="1" si="953"/>
        <v>#VALUE!</v>
      </c>
      <c r="AOG13" s="1352" t="e">
        <f t="shared" ca="1" si="953"/>
        <v>#VALUE!</v>
      </c>
      <c r="AOH13" s="1352" t="e">
        <f t="shared" ref="AOH13:AON13" ca="1" si="954">AOH9+AOH12</f>
        <v>#VALUE!</v>
      </c>
      <c r="AOI13" s="1352" t="e">
        <f t="shared" ca="1" si="954"/>
        <v>#VALUE!</v>
      </c>
      <c r="AOJ13" s="1352" t="e">
        <f t="shared" ca="1" si="954"/>
        <v>#VALUE!</v>
      </c>
      <c r="AOK13" s="1352" t="e">
        <f t="shared" ca="1" si="954"/>
        <v>#VALUE!</v>
      </c>
      <c r="AOL13" s="1352" t="e">
        <f t="shared" ca="1" si="954"/>
        <v>#VALUE!</v>
      </c>
      <c r="AOM13" s="1352" t="e">
        <f t="shared" ca="1" si="954"/>
        <v>#VALUE!</v>
      </c>
      <c r="AON13" s="1352" t="e">
        <f t="shared" ca="1" si="954"/>
        <v>#VALUE!</v>
      </c>
      <c r="AOO13" s="1352" t="e">
        <f t="shared" ref="AOO13:AOU13" ca="1" si="955">AOO9+AOO12</f>
        <v>#VALUE!</v>
      </c>
      <c r="AOP13" s="1352" t="e">
        <f t="shared" ca="1" si="955"/>
        <v>#VALUE!</v>
      </c>
      <c r="AOQ13" s="1352" t="e">
        <f t="shared" ca="1" si="955"/>
        <v>#VALUE!</v>
      </c>
      <c r="AOR13" s="1352" t="e">
        <f t="shared" ca="1" si="955"/>
        <v>#VALUE!</v>
      </c>
      <c r="AOS13" s="1352" t="e">
        <f t="shared" ca="1" si="955"/>
        <v>#VALUE!</v>
      </c>
      <c r="AOT13" s="1352" t="e">
        <f t="shared" ca="1" si="955"/>
        <v>#VALUE!</v>
      </c>
      <c r="AOU13" s="1352" t="e">
        <f t="shared" ca="1" si="955"/>
        <v>#VALUE!</v>
      </c>
      <c r="AOV13" s="1352" t="e">
        <f t="shared" ref="AOV13:API13" ca="1" si="956">AOV9+AOV12</f>
        <v>#VALUE!</v>
      </c>
      <c r="AOW13" s="1352" t="e">
        <f t="shared" ca="1" si="956"/>
        <v>#VALUE!</v>
      </c>
      <c r="AOX13" s="1352" t="e">
        <f t="shared" ca="1" si="956"/>
        <v>#VALUE!</v>
      </c>
      <c r="AOY13" s="1352" t="e">
        <f t="shared" ca="1" si="956"/>
        <v>#VALUE!</v>
      </c>
      <c r="AOZ13" s="1352" t="e">
        <f t="shared" ca="1" si="956"/>
        <v>#VALUE!</v>
      </c>
      <c r="APA13" s="1352" t="e">
        <f t="shared" ca="1" si="956"/>
        <v>#VALUE!</v>
      </c>
      <c r="APB13" s="1352" t="e">
        <f t="shared" ca="1" si="956"/>
        <v>#VALUE!</v>
      </c>
      <c r="APC13" s="1352" t="e">
        <f t="shared" ca="1" si="956"/>
        <v>#VALUE!</v>
      </c>
      <c r="APD13" s="1352" t="e">
        <f t="shared" ca="1" si="956"/>
        <v>#VALUE!</v>
      </c>
      <c r="APE13" s="1352" t="e">
        <f t="shared" ca="1" si="956"/>
        <v>#VALUE!</v>
      </c>
      <c r="APF13" s="1352" t="e">
        <f t="shared" ca="1" si="956"/>
        <v>#VALUE!</v>
      </c>
      <c r="APG13" s="1352" t="e">
        <f t="shared" ca="1" si="956"/>
        <v>#VALUE!</v>
      </c>
      <c r="APH13" s="1352" t="e">
        <f t="shared" ca="1" si="956"/>
        <v>#VALUE!</v>
      </c>
      <c r="API13" s="1352" t="e">
        <f t="shared" ca="1" si="956"/>
        <v>#VALUE!</v>
      </c>
    </row>
    <row r="15" spans="1:1102" x14ac:dyDescent="0.2">
      <c r="C15" s="1355">
        <f t="shared" ref="C15:I15" si="957">MATCH(C16,5:5,0)-1</f>
        <v>1094</v>
      </c>
      <c r="D15" s="1355">
        <f t="shared" si="957"/>
        <v>1095</v>
      </c>
      <c r="E15" s="1355">
        <f t="shared" si="957"/>
        <v>1096</v>
      </c>
      <c r="F15" s="1355">
        <f t="shared" si="957"/>
        <v>1097</v>
      </c>
      <c r="G15" s="1355">
        <f t="shared" si="957"/>
        <v>1098</v>
      </c>
      <c r="H15" s="1355">
        <f t="shared" si="957"/>
        <v>1099</v>
      </c>
      <c r="I15" s="1355">
        <f t="shared" si="957"/>
        <v>1100</v>
      </c>
    </row>
    <row r="16" spans="1:1102" x14ac:dyDescent="0.2">
      <c r="B16" s="1352" t="s">
        <v>219</v>
      </c>
      <c r="C16" s="1356">
        <f t="shared" ref="C16:H16" si="958">D16-1</f>
        <v>43461</v>
      </c>
      <c r="D16" s="1356">
        <f t="shared" si="958"/>
        <v>43462</v>
      </c>
      <c r="E16" s="1356">
        <f t="shared" si="958"/>
        <v>43463</v>
      </c>
      <c r="F16" s="1356">
        <f t="shared" si="958"/>
        <v>43464</v>
      </c>
      <c r="G16" s="1356">
        <f t="shared" si="958"/>
        <v>43465</v>
      </c>
      <c r="H16" s="1356">
        <f t="shared" si="958"/>
        <v>43466</v>
      </c>
      <c r="I16" s="1356">
        <f>B3</f>
        <v>43467</v>
      </c>
    </row>
    <row r="17" spans="1:1102" x14ac:dyDescent="0.2">
      <c r="A17" s="1352">
        <v>2</v>
      </c>
      <c r="B17" s="1352" t="s">
        <v>234</v>
      </c>
      <c r="C17" s="1358" t="str">
        <f t="shared" ref="C17:I17" ca="1" si="959">OFFSET($B$4,$A17,C$15-1)</f>
        <v>Thu</v>
      </c>
      <c r="D17" s="1358" t="str">
        <f t="shared" ca="1" si="959"/>
        <v>Fri</v>
      </c>
      <c r="E17" s="1358" t="str">
        <f t="shared" ca="1" si="959"/>
        <v>Sat</v>
      </c>
      <c r="F17" s="1358" t="str">
        <f t="shared" ca="1" si="959"/>
        <v>Sun</v>
      </c>
      <c r="G17" s="1358" t="str">
        <f t="shared" ca="1" si="959"/>
        <v>Mon</v>
      </c>
      <c r="H17" s="1358" t="str">
        <f t="shared" ca="1" si="959"/>
        <v>Tue</v>
      </c>
      <c r="I17" s="1358" t="str">
        <f t="shared" ca="1" si="959"/>
        <v>Wed</v>
      </c>
    </row>
    <row r="18" spans="1:1102" x14ac:dyDescent="0.2">
      <c r="B18" s="1352" t="s">
        <v>235</v>
      </c>
      <c r="C18" s="1352" t="str">
        <f t="shared" ref="C18:I18" ca="1" si="960">OFFSET($B$5,$A17,C$15-1)</f>
        <v/>
      </c>
      <c r="D18" s="1352" t="str">
        <f t="shared" ca="1" si="960"/>
        <v/>
      </c>
      <c r="E18" s="1352" t="str">
        <f t="shared" ca="1" si="960"/>
        <v/>
      </c>
      <c r="F18" s="1352" t="str">
        <f t="shared" ca="1" si="960"/>
        <v/>
      </c>
      <c r="G18" s="1352" t="str">
        <f t="shared" ca="1" si="960"/>
        <v/>
      </c>
      <c r="H18" s="1352" t="str">
        <f t="shared" ca="1" si="960"/>
        <v/>
      </c>
      <c r="I18" s="1352" t="str">
        <f t="shared" ca="1" si="960"/>
        <v/>
      </c>
    </row>
    <row r="19" spans="1:1102" x14ac:dyDescent="0.2">
      <c r="B19" s="1352" t="s">
        <v>510</v>
      </c>
      <c r="I19" s="1352" t="str">
        <f ca="1">OFFSET($B$9,0,I$15-1)</f>
        <v/>
      </c>
    </row>
    <row r="20" spans="1:1102" x14ac:dyDescent="0.2">
      <c r="B20" s="1352" t="s">
        <v>511</v>
      </c>
      <c r="C20" s="1352" t="e">
        <f t="shared" ref="C20:I20" ca="1" si="961">OFFSET($B$13,0,C$15-1)</f>
        <v>#VALUE!</v>
      </c>
      <c r="D20" s="1352" t="e">
        <f t="shared" ca="1" si="961"/>
        <v>#VALUE!</v>
      </c>
      <c r="E20" s="1352" t="e">
        <f t="shared" ca="1" si="961"/>
        <v>#VALUE!</v>
      </c>
      <c r="F20" s="1352" t="e">
        <f t="shared" ca="1" si="961"/>
        <v>#VALUE!</v>
      </c>
      <c r="G20" s="1352" t="e">
        <f t="shared" ca="1" si="961"/>
        <v>#VALUE!</v>
      </c>
      <c r="H20" s="1352" t="e">
        <f t="shared" ca="1" si="961"/>
        <v>#VALUE!</v>
      </c>
      <c r="I20" s="1352" t="e">
        <f t="shared" ca="1" si="961"/>
        <v>#VALUE!</v>
      </c>
    </row>
    <row r="21" spans="1:1102" x14ac:dyDescent="0.2">
      <c r="B21" s="1352" t="s">
        <v>247</v>
      </c>
      <c r="C21" s="3403">
        <f ca="1">SUM(C18:I18)/Graphs!F3</f>
        <v>0</v>
      </c>
      <c r="D21" s="1355"/>
      <c r="E21" s="1355"/>
      <c r="F21" s="1355"/>
      <c r="G21" s="1355"/>
      <c r="H21" s="1355"/>
      <c r="I21" s="1355"/>
    </row>
    <row r="22" spans="1:1102" x14ac:dyDescent="0.2">
      <c r="C22" s="4940">
        <f ca="1">C21/9</f>
        <v>0</v>
      </c>
    </row>
    <row r="23" spans="1:1102" x14ac:dyDescent="0.2">
      <c r="A23" s="1352" t="s">
        <v>3</v>
      </c>
    </row>
    <row r="24" spans="1:1102" x14ac:dyDescent="0.2">
      <c r="C24" s="1352">
        <v>1</v>
      </c>
      <c r="D24" s="1352">
        <v>2</v>
      </c>
      <c r="E24" s="1352">
        <v>3</v>
      </c>
      <c r="F24" s="1352">
        <v>4</v>
      </c>
      <c r="G24" s="1352">
        <v>5</v>
      </c>
      <c r="H24" s="1352">
        <v>6</v>
      </c>
      <c r="I24" s="1352">
        <v>7</v>
      </c>
      <c r="J24" s="1352">
        <v>8</v>
      </c>
      <c r="K24" s="1352">
        <v>9</v>
      </c>
      <c r="L24" s="1352">
        <v>10</v>
      </c>
      <c r="M24" s="1352">
        <v>11</v>
      </c>
      <c r="N24" s="1352">
        <v>12</v>
      </c>
      <c r="O24" s="1352">
        <v>13</v>
      </c>
      <c r="P24" s="1352">
        <v>14</v>
      </c>
      <c r="Q24" s="1352">
        <v>15</v>
      </c>
      <c r="R24" s="1352">
        <v>16</v>
      </c>
      <c r="S24" s="1352">
        <v>17</v>
      </c>
      <c r="T24" s="1352">
        <v>18</v>
      </c>
      <c r="U24" s="1352">
        <v>19</v>
      </c>
      <c r="V24" s="1352">
        <v>20</v>
      </c>
      <c r="W24" s="1352">
        <v>21</v>
      </c>
      <c r="X24" s="1352">
        <v>22</v>
      </c>
      <c r="Y24" s="1352">
        <v>23</v>
      </c>
      <c r="Z24" s="1352">
        <v>24</v>
      </c>
      <c r="AA24" s="1352">
        <v>25</v>
      </c>
      <c r="AB24" s="1352">
        <v>26</v>
      </c>
      <c r="AC24" s="1352">
        <v>27</v>
      </c>
      <c r="AD24" s="1352">
        <v>28</v>
      </c>
      <c r="AE24" s="1352">
        <v>29</v>
      </c>
      <c r="AF24" s="1352">
        <v>30</v>
      </c>
      <c r="AG24" s="1352">
        <v>31</v>
      </c>
      <c r="AH24" s="1352">
        <v>32</v>
      </c>
      <c r="AI24" s="1352">
        <v>33</v>
      </c>
      <c r="AJ24" s="1352">
        <v>34</v>
      </c>
      <c r="AK24" s="1352">
        <v>35</v>
      </c>
      <c r="AL24" s="1352">
        <v>36</v>
      </c>
      <c r="AM24" s="1352">
        <v>37</v>
      </c>
      <c r="AN24" s="1352">
        <v>38</v>
      </c>
      <c r="AO24" s="1352">
        <v>39</v>
      </c>
      <c r="AP24" s="1352">
        <v>40</v>
      </c>
      <c r="AQ24" s="1352">
        <v>41</v>
      </c>
      <c r="AR24" s="1352">
        <v>42</v>
      </c>
      <c r="AS24" s="1352">
        <v>43</v>
      </c>
      <c r="AT24" s="1352">
        <v>44</v>
      </c>
      <c r="AU24" s="1352">
        <v>45</v>
      </c>
      <c r="AV24" s="1352">
        <v>46</v>
      </c>
      <c r="AW24" s="1352">
        <v>47</v>
      </c>
      <c r="AX24" s="1352">
        <v>48</v>
      </c>
      <c r="AY24" s="1352">
        <v>49</v>
      </c>
      <c r="AZ24" s="1352">
        <v>50</v>
      </c>
      <c r="BA24" s="1352">
        <v>51</v>
      </c>
      <c r="BB24" s="1352">
        <v>52</v>
      </c>
      <c r="BC24" s="1352">
        <v>53</v>
      </c>
      <c r="BD24" s="1352">
        <v>54</v>
      </c>
      <c r="BE24" s="1352">
        <v>55</v>
      </c>
      <c r="BF24" s="1352">
        <v>56</v>
      </c>
      <c r="BG24" s="1352">
        <v>57</v>
      </c>
      <c r="BH24" s="1352">
        <v>58</v>
      </c>
      <c r="BI24" s="1352">
        <v>59</v>
      </c>
      <c r="BJ24" s="1352">
        <v>60</v>
      </c>
      <c r="BK24" s="1352">
        <v>61</v>
      </c>
      <c r="BL24" s="1352">
        <v>62</v>
      </c>
      <c r="BM24" s="1352">
        <v>63</v>
      </c>
      <c r="BN24" s="1352">
        <v>64</v>
      </c>
      <c r="BO24" s="1352">
        <v>65</v>
      </c>
      <c r="BP24" s="1352">
        <v>66</v>
      </c>
      <c r="BQ24" s="1352">
        <v>67</v>
      </c>
      <c r="BR24" s="1352">
        <v>68</v>
      </c>
      <c r="BS24" s="1352">
        <v>69</v>
      </c>
      <c r="BT24" s="1352">
        <v>70</v>
      </c>
      <c r="BU24" s="1352">
        <v>71</v>
      </c>
      <c r="BV24" s="1352">
        <v>72</v>
      </c>
      <c r="BW24" s="1352">
        <v>73</v>
      </c>
      <c r="BX24" s="1352">
        <v>74</v>
      </c>
      <c r="BY24" s="1352">
        <v>75</v>
      </c>
      <c r="BZ24" s="1352">
        <v>76</v>
      </c>
      <c r="CA24" s="1352">
        <v>77</v>
      </c>
      <c r="CB24" s="1352">
        <v>78</v>
      </c>
      <c r="CC24" s="1352">
        <v>79</v>
      </c>
      <c r="CD24" s="1352">
        <v>80</v>
      </c>
      <c r="CE24" s="1352">
        <v>81</v>
      </c>
      <c r="CF24" s="1352">
        <v>82</v>
      </c>
      <c r="CG24" s="1352">
        <v>83</v>
      </c>
      <c r="CH24" s="1352">
        <v>84</v>
      </c>
      <c r="CI24" s="1352">
        <v>85</v>
      </c>
      <c r="CJ24" s="1352">
        <v>86</v>
      </c>
      <c r="CK24" s="1352">
        <v>87</v>
      </c>
      <c r="CL24" s="1352">
        <v>88</v>
      </c>
      <c r="CM24" s="1352">
        <v>89</v>
      </c>
      <c r="CN24" s="1352">
        <v>90</v>
      </c>
      <c r="CO24" s="1352">
        <v>91</v>
      </c>
      <c r="CP24" s="1352">
        <v>92</v>
      </c>
      <c r="CQ24" s="1352">
        <v>93</v>
      </c>
      <c r="CR24" s="1352">
        <v>94</v>
      </c>
      <c r="CS24" s="1352">
        <v>95</v>
      </c>
      <c r="CT24" s="1352">
        <v>96</v>
      </c>
      <c r="CU24" s="1352">
        <v>97</v>
      </c>
      <c r="CV24" s="1352">
        <v>98</v>
      </c>
      <c r="CW24" s="1352">
        <v>99</v>
      </c>
      <c r="CX24" s="1352">
        <v>100</v>
      </c>
      <c r="CY24" s="1352">
        <v>101</v>
      </c>
      <c r="CZ24" s="1352">
        <v>102</v>
      </c>
      <c r="DA24" s="1352">
        <v>103</v>
      </c>
      <c r="DB24" s="1352">
        <v>104</v>
      </c>
      <c r="DC24" s="1352">
        <v>105</v>
      </c>
      <c r="DD24" s="1352">
        <v>106</v>
      </c>
      <c r="DE24" s="1352">
        <v>107</v>
      </c>
      <c r="DF24" s="1352">
        <v>108</v>
      </c>
      <c r="DG24" s="1352">
        <v>109</v>
      </c>
      <c r="DH24" s="1352">
        <v>110</v>
      </c>
      <c r="DI24" s="1352">
        <v>111</v>
      </c>
      <c r="DJ24" s="1352">
        <v>112</v>
      </c>
      <c r="DK24" s="1352">
        <v>113</v>
      </c>
      <c r="DL24" s="1352">
        <v>114</v>
      </c>
      <c r="DM24" s="1352">
        <v>115</v>
      </c>
      <c r="DN24" s="1352">
        <v>116</v>
      </c>
      <c r="DO24" s="1352">
        <v>117</v>
      </c>
      <c r="DP24" s="1352">
        <v>118</v>
      </c>
      <c r="DQ24" s="1352">
        <v>119</v>
      </c>
      <c r="DR24" s="1352">
        <v>120</v>
      </c>
      <c r="DS24" s="1352">
        <v>121</v>
      </c>
      <c r="DT24" s="1352">
        <v>122</v>
      </c>
      <c r="DU24" s="1352">
        <v>123</v>
      </c>
      <c r="DV24" s="1352">
        <v>124</v>
      </c>
      <c r="DW24" s="1352">
        <v>125</v>
      </c>
      <c r="DX24" s="1352">
        <v>126</v>
      </c>
      <c r="DY24" s="1352">
        <v>127</v>
      </c>
      <c r="DZ24" s="1352">
        <v>128</v>
      </c>
      <c r="EA24" s="1352">
        <v>129</v>
      </c>
      <c r="EB24" s="1352">
        <v>130</v>
      </c>
      <c r="EC24" s="1352">
        <v>131</v>
      </c>
      <c r="ED24" s="1352">
        <v>132</v>
      </c>
      <c r="EE24" s="1352">
        <v>133</v>
      </c>
      <c r="EF24" s="1352">
        <v>134</v>
      </c>
      <c r="EG24" s="1352">
        <v>135</v>
      </c>
      <c r="EH24" s="1352">
        <v>136</v>
      </c>
      <c r="EI24" s="1352">
        <v>137</v>
      </c>
      <c r="EJ24" s="1352">
        <v>138</v>
      </c>
      <c r="EK24" s="1352">
        <v>139</v>
      </c>
      <c r="EL24" s="1352">
        <v>140</v>
      </c>
      <c r="EM24" s="1352">
        <v>141</v>
      </c>
      <c r="EN24" s="1352">
        <v>142</v>
      </c>
      <c r="EO24" s="1352">
        <v>143</v>
      </c>
      <c r="EP24" s="1352">
        <v>144</v>
      </c>
      <c r="EQ24" s="1352">
        <v>145</v>
      </c>
      <c r="ER24" s="1352">
        <v>146</v>
      </c>
      <c r="ES24" s="1352">
        <v>147</v>
      </c>
      <c r="ET24" s="1352">
        <v>148</v>
      </c>
      <c r="EU24" s="1352">
        <v>149</v>
      </c>
      <c r="EV24" s="1352">
        <v>150</v>
      </c>
      <c r="EW24" s="1352">
        <v>151</v>
      </c>
      <c r="EX24" s="1352">
        <v>152</v>
      </c>
      <c r="EY24" s="1352">
        <v>153</v>
      </c>
      <c r="EZ24" s="1352">
        <v>154</v>
      </c>
      <c r="FA24" s="1352">
        <v>155</v>
      </c>
      <c r="FB24" s="1352">
        <v>156</v>
      </c>
      <c r="FC24" s="1352">
        <v>157</v>
      </c>
      <c r="FD24" s="1352">
        <v>158</v>
      </c>
      <c r="FE24" s="1352">
        <v>159</v>
      </c>
      <c r="FF24" s="1352">
        <v>160</v>
      </c>
      <c r="FG24" s="1352">
        <v>161</v>
      </c>
      <c r="FH24" s="1352">
        <v>162</v>
      </c>
      <c r="FI24" s="1352">
        <v>163</v>
      </c>
      <c r="FJ24" s="1352">
        <v>164</v>
      </c>
      <c r="FK24" s="1352">
        <v>165</v>
      </c>
      <c r="FL24" s="1352">
        <v>166</v>
      </c>
      <c r="FM24" s="1352">
        <v>167</v>
      </c>
      <c r="FN24" s="1352">
        <v>168</v>
      </c>
      <c r="FO24" s="1352">
        <v>169</v>
      </c>
      <c r="FP24" s="1352">
        <v>170</v>
      </c>
      <c r="FQ24" s="1352">
        <v>171</v>
      </c>
      <c r="FR24" s="1352">
        <v>172</v>
      </c>
      <c r="FS24" s="1352">
        <v>173</v>
      </c>
      <c r="FT24" s="1352">
        <v>174</v>
      </c>
      <c r="FU24" s="1352">
        <v>175</v>
      </c>
      <c r="FV24" s="1352">
        <v>176</v>
      </c>
      <c r="FW24" s="1352">
        <v>177</v>
      </c>
      <c r="FX24" s="1352">
        <v>178</v>
      </c>
      <c r="FY24" s="1352">
        <v>179</v>
      </c>
      <c r="FZ24" s="1352">
        <v>180</v>
      </c>
      <c r="GA24" s="1352">
        <v>181</v>
      </c>
      <c r="GB24" s="1352">
        <v>182</v>
      </c>
      <c r="GC24" s="1352">
        <v>183</v>
      </c>
      <c r="GD24" s="1352">
        <v>184</v>
      </c>
      <c r="GE24" s="1352">
        <v>185</v>
      </c>
      <c r="GF24" s="1352">
        <v>186</v>
      </c>
      <c r="GG24" s="1352">
        <v>187</v>
      </c>
      <c r="GH24" s="1352">
        <v>188</v>
      </c>
      <c r="GI24" s="1352">
        <v>189</v>
      </c>
      <c r="GJ24" s="1352">
        <v>190</v>
      </c>
      <c r="GK24" s="1352">
        <v>191</v>
      </c>
      <c r="GL24" s="1352">
        <v>192</v>
      </c>
      <c r="GM24" s="1352">
        <v>193</v>
      </c>
      <c r="GN24" s="1352">
        <v>194</v>
      </c>
      <c r="GO24" s="1352">
        <v>195</v>
      </c>
      <c r="GP24" s="1352">
        <v>196</v>
      </c>
      <c r="GQ24" s="1352">
        <v>197</v>
      </c>
      <c r="GR24" s="1352">
        <v>198</v>
      </c>
      <c r="GS24" s="1352">
        <v>199</v>
      </c>
      <c r="GT24" s="1352">
        <v>200</v>
      </c>
      <c r="GU24" s="1352">
        <v>201</v>
      </c>
      <c r="GV24" s="1352">
        <v>202</v>
      </c>
      <c r="GW24" s="1352">
        <v>203</v>
      </c>
      <c r="GX24" s="1352">
        <v>204</v>
      </c>
      <c r="GY24" s="1352">
        <v>205</v>
      </c>
      <c r="GZ24" s="1352">
        <v>206</v>
      </c>
      <c r="HA24" s="1352">
        <v>207</v>
      </c>
      <c r="HB24" s="1352">
        <v>208</v>
      </c>
      <c r="HC24" s="1352">
        <v>209</v>
      </c>
      <c r="HD24" s="1352">
        <v>210</v>
      </c>
      <c r="HE24" s="1352">
        <v>211</v>
      </c>
      <c r="HF24" s="1352">
        <v>212</v>
      </c>
      <c r="HG24" s="1352">
        <v>213</v>
      </c>
      <c r="HH24" s="1352">
        <v>214</v>
      </c>
      <c r="HI24" s="1352">
        <v>215</v>
      </c>
      <c r="HJ24" s="1352">
        <v>216</v>
      </c>
      <c r="HK24" s="1352">
        <v>217</v>
      </c>
      <c r="HL24" s="1352">
        <v>218</v>
      </c>
      <c r="HM24" s="1352">
        <v>219</v>
      </c>
      <c r="HN24" s="1352">
        <v>220</v>
      </c>
      <c r="HO24" s="1352">
        <v>221</v>
      </c>
      <c r="HP24" s="1352">
        <v>222</v>
      </c>
      <c r="HQ24" s="1352">
        <v>223</v>
      </c>
      <c r="HR24" s="1352">
        <v>224</v>
      </c>
      <c r="HS24" s="1352">
        <v>225</v>
      </c>
      <c r="HT24" s="1352">
        <v>226</v>
      </c>
      <c r="HU24" s="1352">
        <v>227</v>
      </c>
      <c r="HV24" s="1352">
        <v>228</v>
      </c>
      <c r="HW24" s="1352">
        <v>229</v>
      </c>
      <c r="HX24" s="1352">
        <v>230</v>
      </c>
      <c r="HY24" s="1352">
        <v>231</v>
      </c>
      <c r="HZ24" s="1352">
        <v>232</v>
      </c>
      <c r="IA24" s="1352">
        <v>233</v>
      </c>
      <c r="IB24" s="1352">
        <v>234</v>
      </c>
      <c r="IC24" s="1352">
        <v>235</v>
      </c>
      <c r="ID24" s="1352">
        <v>236</v>
      </c>
      <c r="IE24" s="1352">
        <v>237</v>
      </c>
      <c r="IF24" s="1352">
        <v>238</v>
      </c>
      <c r="IG24" s="1352">
        <v>239</v>
      </c>
      <c r="IH24" s="1352">
        <v>240</v>
      </c>
      <c r="II24" s="1352">
        <v>241</v>
      </c>
      <c r="IJ24" s="1352">
        <v>242</v>
      </c>
      <c r="IK24" s="1352">
        <v>243</v>
      </c>
      <c r="IL24" s="1352">
        <v>244</v>
      </c>
      <c r="IM24" s="1352">
        <v>245</v>
      </c>
      <c r="IN24" s="1352">
        <v>246</v>
      </c>
      <c r="IO24" s="1352">
        <v>247</v>
      </c>
      <c r="IP24" s="1352">
        <v>248</v>
      </c>
      <c r="IQ24" s="1352">
        <v>249</v>
      </c>
      <c r="IR24" s="1352">
        <v>250</v>
      </c>
      <c r="IS24" s="1352">
        <v>251</v>
      </c>
      <c r="IT24" s="1352">
        <v>252</v>
      </c>
      <c r="IU24" s="1352">
        <v>253</v>
      </c>
      <c r="IV24" s="1352">
        <v>254</v>
      </c>
      <c r="IW24" s="1352">
        <v>255</v>
      </c>
      <c r="IX24" s="1352">
        <v>256</v>
      </c>
      <c r="IY24" s="1352">
        <v>257</v>
      </c>
      <c r="IZ24" s="1352">
        <v>258</v>
      </c>
      <c r="JA24" s="1352">
        <v>259</v>
      </c>
      <c r="JB24" s="1352">
        <v>260</v>
      </c>
      <c r="JC24" s="1352">
        <v>261</v>
      </c>
      <c r="JD24" s="1352">
        <v>262</v>
      </c>
      <c r="JE24" s="1352">
        <v>263</v>
      </c>
      <c r="JF24" s="1352">
        <v>264</v>
      </c>
      <c r="JG24" s="1352">
        <v>265</v>
      </c>
      <c r="JH24" s="1352">
        <v>266</v>
      </c>
      <c r="JI24" s="1352">
        <v>267</v>
      </c>
      <c r="JJ24" s="1352">
        <v>268</v>
      </c>
      <c r="JK24" s="1352">
        <v>269</v>
      </c>
      <c r="JL24" s="1352">
        <v>270</v>
      </c>
      <c r="JM24" s="1352">
        <v>271</v>
      </c>
      <c r="JN24" s="1352">
        <v>272</v>
      </c>
      <c r="JO24" s="1352">
        <v>273</v>
      </c>
      <c r="JP24" s="1352">
        <v>274</v>
      </c>
      <c r="JQ24" s="1352">
        <v>275</v>
      </c>
      <c r="JR24" s="1352">
        <v>276</v>
      </c>
      <c r="JS24" s="1352">
        <v>277</v>
      </c>
      <c r="JT24" s="1352">
        <v>278</v>
      </c>
      <c r="JU24" s="1352">
        <v>279</v>
      </c>
      <c r="JV24" s="1352">
        <v>280</v>
      </c>
      <c r="JW24" s="1352">
        <v>281</v>
      </c>
      <c r="JX24" s="1352">
        <v>282</v>
      </c>
      <c r="JY24" s="1352">
        <v>283</v>
      </c>
      <c r="JZ24" s="1352">
        <v>284</v>
      </c>
      <c r="KA24" s="1352">
        <v>285</v>
      </c>
      <c r="KB24" s="1352">
        <v>286</v>
      </c>
      <c r="KC24" s="1352">
        <v>287</v>
      </c>
      <c r="KD24" s="1352">
        <v>288</v>
      </c>
      <c r="KE24" s="1352">
        <v>289</v>
      </c>
      <c r="KF24" s="1352">
        <v>290</v>
      </c>
      <c r="KG24" s="1352">
        <v>291</v>
      </c>
      <c r="KH24" s="1352">
        <v>292</v>
      </c>
      <c r="KI24" s="1352">
        <v>293</v>
      </c>
      <c r="KJ24" s="1352">
        <v>294</v>
      </c>
      <c r="KK24" s="1352">
        <v>295</v>
      </c>
      <c r="KL24" s="1352">
        <v>296</v>
      </c>
      <c r="KM24" s="1352">
        <v>297</v>
      </c>
      <c r="KN24" s="1352">
        <v>298</v>
      </c>
      <c r="KO24" s="1352">
        <v>299</v>
      </c>
      <c r="KP24" s="1352">
        <v>300</v>
      </c>
      <c r="KQ24" s="1352">
        <v>301</v>
      </c>
      <c r="KR24" s="1352">
        <v>302</v>
      </c>
      <c r="KS24" s="1352">
        <v>303</v>
      </c>
      <c r="KT24" s="1352">
        <v>304</v>
      </c>
      <c r="KU24" s="1352">
        <v>305</v>
      </c>
      <c r="KV24" s="1352">
        <v>306</v>
      </c>
      <c r="KW24" s="1352">
        <v>307</v>
      </c>
      <c r="KX24" s="1352">
        <v>308</v>
      </c>
      <c r="KY24" s="1352">
        <v>309</v>
      </c>
      <c r="KZ24" s="1352">
        <v>310</v>
      </c>
      <c r="LA24" s="1352">
        <v>311</v>
      </c>
      <c r="LB24" s="1352">
        <v>312</v>
      </c>
      <c r="LC24" s="1352">
        <v>313</v>
      </c>
      <c r="LD24" s="1352">
        <v>314</v>
      </c>
      <c r="LE24" s="1352">
        <v>315</v>
      </c>
      <c r="LF24" s="1352">
        <v>316</v>
      </c>
      <c r="LG24" s="1352">
        <v>317</v>
      </c>
      <c r="LH24" s="1352">
        <v>318</v>
      </c>
      <c r="LI24" s="1352">
        <v>319</v>
      </c>
      <c r="LJ24" s="1352">
        <v>320</v>
      </c>
      <c r="LK24" s="1352">
        <v>321</v>
      </c>
      <c r="LL24" s="1352">
        <v>322</v>
      </c>
      <c r="LM24" s="1352">
        <v>323</v>
      </c>
      <c r="LN24" s="1352">
        <v>324</v>
      </c>
      <c r="LO24" s="1352">
        <v>325</v>
      </c>
      <c r="LP24" s="1352">
        <v>326</v>
      </c>
      <c r="LQ24" s="1352">
        <v>327</v>
      </c>
      <c r="LR24" s="1352">
        <v>328</v>
      </c>
      <c r="LS24" s="1352">
        <v>329</v>
      </c>
      <c r="LT24" s="1352">
        <v>330</v>
      </c>
      <c r="LU24" s="1352">
        <v>331</v>
      </c>
      <c r="LV24" s="1352">
        <v>332</v>
      </c>
      <c r="LW24" s="1352">
        <v>333</v>
      </c>
      <c r="LX24" s="1352">
        <v>334</v>
      </c>
      <c r="LY24" s="1352">
        <v>335</v>
      </c>
      <c r="LZ24" s="1352">
        <v>336</v>
      </c>
      <c r="MA24" s="1352">
        <v>337</v>
      </c>
      <c r="MB24" s="1352">
        <v>338</v>
      </c>
      <c r="MC24" s="1352">
        <v>339</v>
      </c>
      <c r="MD24" s="1352">
        <v>340</v>
      </c>
      <c r="ME24" s="1352">
        <v>341</v>
      </c>
      <c r="MF24" s="1352">
        <v>342</v>
      </c>
      <c r="MG24" s="1352">
        <v>343</v>
      </c>
      <c r="MH24" s="1352">
        <v>344</v>
      </c>
      <c r="MI24" s="1352">
        <v>345</v>
      </c>
      <c r="MJ24" s="1352">
        <v>346</v>
      </c>
      <c r="MK24" s="1352">
        <v>347</v>
      </c>
      <c r="ML24" s="1352">
        <v>348</v>
      </c>
      <c r="MM24" s="1352">
        <v>349</v>
      </c>
      <c r="MN24" s="1352">
        <v>350</v>
      </c>
      <c r="MO24" s="1352">
        <v>351</v>
      </c>
      <c r="MP24" s="1352">
        <v>352</v>
      </c>
      <c r="MQ24" s="1352">
        <v>353</v>
      </c>
      <c r="MR24" s="1352">
        <v>354</v>
      </c>
      <c r="MS24" s="1352">
        <v>355</v>
      </c>
      <c r="MT24" s="1352">
        <v>356</v>
      </c>
      <c r="MU24" s="1352">
        <v>357</v>
      </c>
      <c r="MV24" s="1352">
        <v>358</v>
      </c>
      <c r="MW24" s="1352">
        <v>359</v>
      </c>
      <c r="MX24" s="1352">
        <v>360</v>
      </c>
      <c r="MY24" s="1352">
        <v>361</v>
      </c>
      <c r="MZ24" s="1352">
        <v>362</v>
      </c>
      <c r="NA24" s="1352">
        <v>363</v>
      </c>
      <c r="NB24" s="1352">
        <v>364</v>
      </c>
      <c r="NC24" s="1352">
        <f>IFERROR(MATCH(NC25,'WS-1 Paper'!4:4,0)-1,"")</f>
        <v>1</v>
      </c>
      <c r="ND24" s="1352">
        <f>IFERROR(MATCH(ND25,'WS-1 Paper'!4:4,0)-1,"")</f>
        <v>2</v>
      </c>
      <c r="NE24" s="1352">
        <f>IFERROR(MATCH(NE25,'WS-1 Paper'!4:4,0)-1,"")</f>
        <v>3</v>
      </c>
      <c r="NF24" s="1352">
        <f>IFERROR(MATCH(NF25,'WS-1 Paper'!4:4,0)-1,"")</f>
        <v>4</v>
      </c>
      <c r="NG24" s="1352">
        <f>IFERROR(MATCH(NG25,'WS-1 Paper'!4:4,0)-1,"")</f>
        <v>5</v>
      </c>
      <c r="NH24" s="1352">
        <f>IFERROR(MATCH(NH25,'WS-1 Paper'!4:4,0)-1,"")</f>
        <v>6</v>
      </c>
      <c r="NI24" s="1352">
        <f>IFERROR(MATCH(NI25,'WS-1 Paper'!4:4,0)-1,"")</f>
        <v>7</v>
      </c>
      <c r="NJ24" s="1352">
        <f>IFERROR(MATCH(NJ25,'WS-1 Paper'!4:4,0)-1,"")</f>
        <v>8</v>
      </c>
      <c r="NK24" s="1352">
        <f>IFERROR(MATCH(NK25,'WS-1 Paper'!4:4,0)-1,"")</f>
        <v>9</v>
      </c>
      <c r="NL24" s="1352">
        <f>IFERROR(MATCH(NL25,'WS-1 Paper'!4:4,0)-1,"")</f>
        <v>10</v>
      </c>
      <c r="NM24" s="1352">
        <f>IFERROR(MATCH(NM25,'WS-1 Paper'!4:4,0)-1,"")</f>
        <v>11</v>
      </c>
      <c r="NN24" s="1352">
        <f>IFERROR(MATCH(NN25,'WS-1 Paper'!4:4,0)-1,"")</f>
        <v>12</v>
      </c>
      <c r="NO24" s="1352">
        <f>IFERROR(MATCH(NO25,'WS-1 Paper'!4:4,0)-1,"")</f>
        <v>13</v>
      </c>
      <c r="NP24" s="1352">
        <f>IFERROR(MATCH(NP25,'WS-1 Paper'!4:4,0)-1,"")</f>
        <v>14</v>
      </c>
      <c r="NQ24" s="1352">
        <f>IFERROR(MATCH(NQ25,'WS-1 Paper'!4:4,0)-1,"")</f>
        <v>15</v>
      </c>
      <c r="NR24" s="1352">
        <f>IFERROR(MATCH(NR25,'WS-1 Paper'!4:4,0)-1,"")</f>
        <v>16</v>
      </c>
      <c r="NS24" s="1352">
        <f>IFERROR(MATCH(NS25,'WS-1 Paper'!4:4,0)-1,"")</f>
        <v>17</v>
      </c>
      <c r="NT24" s="1352">
        <f>IFERROR(MATCH(NT25,'WS-1 Paper'!4:4,0)-1,"")</f>
        <v>18</v>
      </c>
      <c r="NU24" s="1352">
        <f>IFERROR(MATCH(NU25,'WS-1 Paper'!4:4,0)-1,"")</f>
        <v>19</v>
      </c>
      <c r="NV24" s="1352">
        <f>IFERROR(MATCH(NV25,'WS-1 Paper'!4:4,0)-1,"")</f>
        <v>20</v>
      </c>
      <c r="NW24" s="1352">
        <f>IFERROR(MATCH(NW25,'WS-1 Paper'!4:4,0)-1,"")</f>
        <v>21</v>
      </c>
      <c r="NX24" s="1352">
        <f>IFERROR(MATCH(NX25,'WS-1 Paper'!4:4,0)-1,"")</f>
        <v>22</v>
      </c>
      <c r="NY24" s="1352">
        <f>IFERROR(MATCH(NY25,'WS-1 Paper'!4:4,0)-1,"")</f>
        <v>23</v>
      </c>
      <c r="NZ24" s="1352">
        <f>IFERROR(MATCH(NZ25,'WS-1 Paper'!4:4,0)-1,"")</f>
        <v>24</v>
      </c>
      <c r="OA24" s="1352">
        <f>IFERROR(MATCH(OA25,'WS-1 Paper'!4:4,0)-1,"")</f>
        <v>25</v>
      </c>
      <c r="OB24" s="1352">
        <f>IFERROR(MATCH(OB25,'WS-1 Paper'!4:4,0)-1,"")</f>
        <v>26</v>
      </c>
      <c r="OC24" s="1352">
        <f>IFERROR(MATCH(OC25,'WS-1 Paper'!4:4,0)-1,"")</f>
        <v>27</v>
      </c>
      <c r="OD24" s="1352">
        <f>IFERROR(MATCH(OD25,'WS-1 Paper'!4:4,0)-1,"")</f>
        <v>28</v>
      </c>
      <c r="OE24" s="1352">
        <f>IFERROR(MATCH(OE25,'WS-1 Paper'!4:4,0)-1,"")</f>
        <v>29</v>
      </c>
      <c r="OF24" s="1352">
        <f>IFERROR(MATCH(OF25,'WS-1 Paper'!4:4,0)-1,"")</f>
        <v>30</v>
      </c>
      <c r="OG24" s="1352">
        <f>IFERROR(MATCH(OG25,'WS-1 Paper'!4:4,0)-1,"")</f>
        <v>31</v>
      </c>
      <c r="OH24" s="1352">
        <f>IFERROR(MATCH(OH25,'WS-1 Paper'!4:4,0)-1,"")</f>
        <v>32</v>
      </c>
      <c r="OI24" s="1352">
        <f>IFERROR(MATCH(OI25,'WS-1 Paper'!4:4,0)-1,"")</f>
        <v>33</v>
      </c>
      <c r="OJ24" s="1352">
        <f>IFERROR(MATCH(OJ25,'WS-1 Paper'!4:4,0)-1,"")</f>
        <v>34</v>
      </c>
      <c r="OK24" s="1352">
        <f>IFERROR(MATCH(OK25,'WS-1 Paper'!4:4,0)-1,"")</f>
        <v>35</v>
      </c>
      <c r="OL24" s="1352">
        <f>IFERROR(MATCH(OL25,'WS-1 Paper'!4:4,0)-1,"")</f>
        <v>36</v>
      </c>
      <c r="OM24" s="1352">
        <f>IFERROR(MATCH(OM25,'WS-1 Paper'!4:4,0)-1,"")</f>
        <v>37</v>
      </c>
      <c r="ON24" s="1352">
        <f>IFERROR(MATCH(ON25,'WS-1 Paper'!4:4,0)-1,"")</f>
        <v>38</v>
      </c>
      <c r="OO24" s="1352">
        <f>IFERROR(MATCH(OO25,'WS-1 Paper'!4:4,0)-1,"")</f>
        <v>39</v>
      </c>
      <c r="OP24" s="1352">
        <f>IFERROR(MATCH(OP25,'WS-1 Paper'!4:4,0)-1,"")</f>
        <v>40</v>
      </c>
      <c r="OQ24" s="1352">
        <f>IFERROR(MATCH(OQ25,'WS-1 Paper'!4:4,0)-1,"")</f>
        <v>41</v>
      </c>
      <c r="OR24" s="1352">
        <f>IFERROR(MATCH(OR25,'WS-1 Paper'!4:4,0)-1,"")</f>
        <v>42</v>
      </c>
      <c r="OS24" s="1352">
        <f>IFERROR(MATCH(OS25,'WS-1 Paper'!4:4,0)-1,"")</f>
        <v>43</v>
      </c>
      <c r="OT24" s="1352">
        <f>IFERROR(MATCH(OT25,'WS-1 Paper'!4:4,0)-1,"")</f>
        <v>44</v>
      </c>
      <c r="OU24" s="1352">
        <f>IFERROR(MATCH(OU25,'WS-1 Paper'!4:4,0)-1,"")</f>
        <v>45</v>
      </c>
      <c r="OV24" s="1352">
        <f>IFERROR(MATCH(OV25,'WS-1 Paper'!4:4,0)-1,"")</f>
        <v>46</v>
      </c>
      <c r="OW24" s="1352">
        <f>IFERROR(MATCH(OW25,'WS-1 Paper'!4:4,0)-1,"")</f>
        <v>47</v>
      </c>
      <c r="OX24" s="1352">
        <f>IFERROR(MATCH(OX25,'WS-1 Paper'!4:4,0)-1,"")</f>
        <v>48</v>
      </c>
      <c r="OY24" s="1352">
        <f>IFERROR(MATCH(OY25,'WS-1 Paper'!4:4,0)-1,"")</f>
        <v>49</v>
      </c>
      <c r="OZ24" s="1352">
        <f>IFERROR(MATCH(OZ25,'WS-1 Paper'!4:4,0)-1,"")</f>
        <v>50</v>
      </c>
      <c r="PA24" s="1352">
        <f>IFERROR(MATCH(PA25,'WS-1 Paper'!4:4,0)-1,"")</f>
        <v>51</v>
      </c>
      <c r="PB24" s="1352">
        <f>IFERROR(MATCH(PB25,'WS-1 Paper'!4:4,0)-1,"")</f>
        <v>52</v>
      </c>
      <c r="PC24" s="1352">
        <f>IFERROR(MATCH(PC25,'WS-1 Paper'!4:4,0)-1,"")</f>
        <v>53</v>
      </c>
      <c r="PD24" s="1352">
        <f>IFERROR(MATCH(PD25,'WS-1 Paper'!4:4,0)-1,"")</f>
        <v>54</v>
      </c>
      <c r="PE24" s="1352">
        <f>IFERROR(MATCH(PE25,'WS-1 Paper'!4:4,0)-1,"")</f>
        <v>55</v>
      </c>
      <c r="PF24" s="1352">
        <f>IFERROR(MATCH(PF25,'WS-1 Paper'!4:4,0)-1,"")</f>
        <v>56</v>
      </c>
      <c r="PG24" s="1352">
        <f>IFERROR(MATCH(PG25,'WS-1 Paper'!4:4,0)-1,"")</f>
        <v>57</v>
      </c>
      <c r="PH24" s="1352">
        <f>IFERROR(MATCH(PH25,'WS-1 Paper'!4:4,0)-1,"")</f>
        <v>58</v>
      </c>
      <c r="PI24" s="1352">
        <f>IFERROR(MATCH(PI25,'WS-1 Paper'!4:4,0)-1,"")</f>
        <v>59</v>
      </c>
      <c r="PJ24" s="1352">
        <f>IFERROR(MATCH(PJ25,'WS-1 Paper'!4:4,0)-1,"")</f>
        <v>60</v>
      </c>
      <c r="PK24" s="1352">
        <f>IFERROR(MATCH(PK25,'WS-1 Paper'!4:4,0)-1,"")</f>
        <v>61</v>
      </c>
      <c r="PL24" s="1352">
        <f>IFERROR(MATCH(PL25,'WS-1 Paper'!4:4,0)-1,"")</f>
        <v>62</v>
      </c>
      <c r="PM24" s="1352">
        <f>IFERROR(MATCH(PM25,'WS-1 Paper'!4:4,0)-1,"")</f>
        <v>63</v>
      </c>
      <c r="PN24" s="1352">
        <f>IFERROR(MATCH(PN25,'WS-1 Paper'!4:4,0)-1,"")</f>
        <v>64</v>
      </c>
      <c r="PO24" s="1352">
        <f>IFERROR(MATCH(PO25,'WS-1 Paper'!4:4,0)-1,"")</f>
        <v>65</v>
      </c>
      <c r="PP24" s="1352">
        <f>IFERROR(MATCH(PP25,'WS-1 Paper'!4:4,0)-1,"")</f>
        <v>66</v>
      </c>
      <c r="PQ24" s="1352">
        <f>IFERROR(MATCH(PQ25,'WS-1 Paper'!4:4,0)-1,"")</f>
        <v>67</v>
      </c>
      <c r="PR24" s="1352">
        <f>IFERROR(MATCH(PR25,'WS-1 Paper'!4:4,0)-1,"")</f>
        <v>68</v>
      </c>
      <c r="PS24" s="1352">
        <f>IFERROR(MATCH(PS25,'WS-1 Paper'!4:4,0)-1,"")</f>
        <v>69</v>
      </c>
      <c r="PT24" s="1352">
        <f>IFERROR(MATCH(PT25,'WS-1 Paper'!4:4,0)-1,"")</f>
        <v>70</v>
      </c>
      <c r="PU24" s="1352">
        <f>IFERROR(MATCH(PU25,'WS-1 Paper'!4:4,0)-1,"")</f>
        <v>71</v>
      </c>
      <c r="PV24" s="1352">
        <f>IFERROR(MATCH(PV25,'WS-1 Paper'!4:4,0)-1,"")</f>
        <v>72</v>
      </c>
      <c r="PW24" s="1352">
        <f>IFERROR(MATCH(PW25,'WS-1 Paper'!4:4,0)-1,"")</f>
        <v>73</v>
      </c>
      <c r="PX24" s="1352">
        <f>IFERROR(MATCH(PX25,'WS-1 Paper'!4:4,0)-1,"")</f>
        <v>74</v>
      </c>
      <c r="PY24" s="1352">
        <f>IFERROR(MATCH(PY25,'WS-1 Paper'!4:4,0)-1,"")</f>
        <v>75</v>
      </c>
      <c r="PZ24" s="1352">
        <f>IFERROR(MATCH(PZ25,'WS-1 Paper'!4:4,0)-1,"")</f>
        <v>76</v>
      </c>
      <c r="QA24" s="1352">
        <f>IFERROR(MATCH(QA25,'WS-1 Paper'!4:4,0)-1,"")</f>
        <v>77</v>
      </c>
      <c r="QB24" s="1352">
        <f>IFERROR(MATCH(QB25,'WS-1 Paper'!4:4,0)-1,"")</f>
        <v>78</v>
      </c>
      <c r="QC24" s="1352">
        <f>IFERROR(MATCH(QC25,'WS-1 Paper'!4:4,0)-1,"")</f>
        <v>79</v>
      </c>
      <c r="QD24" s="1352">
        <f>IFERROR(MATCH(QD25,'WS-1 Paper'!4:4,0)-1,"")</f>
        <v>80</v>
      </c>
      <c r="QE24" s="1352">
        <f>IFERROR(MATCH(QE25,'WS-1 Paper'!4:4,0)-1,"")</f>
        <v>81</v>
      </c>
      <c r="QF24" s="1352">
        <f>IFERROR(MATCH(QF25,'WS-1 Paper'!4:4,0)-1,"")</f>
        <v>82</v>
      </c>
      <c r="QG24" s="1352">
        <f>IFERROR(MATCH(QG25,'WS-1 Paper'!4:4,0)-1,"")</f>
        <v>83</v>
      </c>
      <c r="QH24" s="1352">
        <f>IFERROR(MATCH(QH25,'WS-1 Paper'!4:4,0)-1,"")</f>
        <v>84</v>
      </c>
      <c r="QI24" s="1352">
        <f>IFERROR(MATCH(QI25,'WS-1 Paper'!4:4,0)-1,"")</f>
        <v>85</v>
      </c>
      <c r="QJ24" s="1352">
        <f>IFERROR(MATCH(QJ25,'WS-1 Paper'!4:4,0)-1,"")</f>
        <v>86</v>
      </c>
      <c r="QK24" s="1352">
        <f>IFERROR(MATCH(QK25,'WS-1 Paper'!4:4,0)-1,"")</f>
        <v>87</v>
      </c>
      <c r="QL24" s="1352">
        <f>IFERROR(MATCH(QL25,'WS-1 Paper'!4:4,0)-1,"")</f>
        <v>88</v>
      </c>
      <c r="QM24" s="1352">
        <f>IFERROR(MATCH(QM25,'WS-1 Paper'!4:4,0)-1,"")</f>
        <v>89</v>
      </c>
      <c r="QN24" s="1352">
        <f>IFERROR(MATCH(QN25,'WS-1 Paper'!4:4,0)-1,"")</f>
        <v>90</v>
      </c>
      <c r="QO24" s="1352">
        <f>IFERROR(MATCH(QO25,'WS-1 Paper'!4:4,0)-1,"")</f>
        <v>91</v>
      </c>
      <c r="QP24" s="1352">
        <f>IFERROR(MATCH(QP25,'WS-1 Paper'!4:4,0)-1,"")</f>
        <v>92</v>
      </c>
      <c r="QQ24" s="1352">
        <f>IFERROR(MATCH(QQ25,'WS-1 Paper'!4:4,0)-1,"")</f>
        <v>93</v>
      </c>
      <c r="QR24" s="1352">
        <f>IFERROR(MATCH(QR25,'WS-1 Paper'!4:4,0)-1,"")</f>
        <v>94</v>
      </c>
      <c r="QS24" s="1352">
        <f>IFERROR(MATCH(QS25,'WS-1 Paper'!4:4,0)-1,"")</f>
        <v>95</v>
      </c>
      <c r="QT24" s="1352">
        <f>IFERROR(MATCH(QT25,'WS-1 Paper'!4:4,0)-1,"")</f>
        <v>96</v>
      </c>
      <c r="QU24" s="1352">
        <f>IFERROR(MATCH(QU25,'WS-1 Paper'!4:4,0)-1,"")</f>
        <v>97</v>
      </c>
      <c r="QV24" s="1352">
        <f>IFERROR(MATCH(QV25,'WS-1 Paper'!4:4,0)-1,"")</f>
        <v>98</v>
      </c>
      <c r="QW24" s="1352">
        <f>IFERROR(MATCH(QW25,'WS-1 Paper'!4:4,0)-1,"")</f>
        <v>99</v>
      </c>
      <c r="QX24" s="1352">
        <f>IFERROR(MATCH(QX25,'WS-1 Paper'!4:4,0)-1,"")</f>
        <v>100</v>
      </c>
      <c r="QY24" s="1352">
        <f>IFERROR(MATCH(QY25,'WS-1 Paper'!4:4,0)-1,"")</f>
        <v>101</v>
      </c>
      <c r="QZ24" s="1352">
        <f>IFERROR(MATCH(QZ25,'WS-1 Paper'!4:4,0)-1,"")</f>
        <v>102</v>
      </c>
      <c r="RA24" s="1352">
        <f>IFERROR(MATCH(RA25,'WS-1 Paper'!4:4,0)-1,"")</f>
        <v>103</v>
      </c>
      <c r="RB24" s="1352">
        <f>IFERROR(MATCH(RB25,'WS-1 Paper'!4:4,0)-1,"")</f>
        <v>104</v>
      </c>
      <c r="RC24" s="1352">
        <f>IFERROR(MATCH(RC25,'WS-1 Paper'!4:4,0)-1,"")</f>
        <v>105</v>
      </c>
      <c r="RD24" s="1352">
        <f>IFERROR(MATCH(RD25,'WS-1 Paper'!4:4,0)-1,"")</f>
        <v>106</v>
      </c>
      <c r="RE24" s="1352">
        <f>IFERROR(MATCH(RE25,'WS-1 Paper'!4:4,0)-1,"")</f>
        <v>107</v>
      </c>
      <c r="RF24" s="1352">
        <f>IFERROR(MATCH(RF25,'WS-1 Paper'!4:4,0)-1,"")</f>
        <v>108</v>
      </c>
      <c r="RG24" s="1352">
        <f>IFERROR(MATCH(RG25,'WS-1 Paper'!4:4,0)-1,"")</f>
        <v>109</v>
      </c>
      <c r="RH24" s="1352">
        <f>IFERROR(MATCH(RH25,'WS-1 Paper'!4:4,0)-1,"")</f>
        <v>110</v>
      </c>
      <c r="RI24" s="1352">
        <f>IFERROR(MATCH(RI25,'WS-1 Paper'!4:4,0)-1,"")</f>
        <v>111</v>
      </c>
      <c r="RJ24" s="1352">
        <f>IFERROR(MATCH(RJ25,'WS-1 Paper'!4:4,0)-1,"")</f>
        <v>112</v>
      </c>
      <c r="RK24" s="1352">
        <f>IFERROR(MATCH(RK25,'WS-1 Paper'!4:4,0)-1,"")</f>
        <v>113</v>
      </c>
      <c r="RL24" s="1352">
        <f>IFERROR(MATCH(RL25,'WS-1 Paper'!4:4,0)-1,"")</f>
        <v>114</v>
      </c>
      <c r="RM24" s="1352">
        <f>IFERROR(MATCH(RM25,'WS-1 Paper'!4:4,0)-1,"")</f>
        <v>115</v>
      </c>
      <c r="RN24" s="1352">
        <f>IFERROR(MATCH(RN25,'WS-1 Paper'!4:4,0)-1,"")</f>
        <v>116</v>
      </c>
      <c r="RO24" s="1352">
        <f>IFERROR(MATCH(RO25,'WS-1 Paper'!4:4,0)-1,"")</f>
        <v>117</v>
      </c>
      <c r="RP24" s="1352">
        <f>IFERROR(MATCH(RP25,'WS-1 Paper'!4:4,0)-1,"")</f>
        <v>118</v>
      </c>
      <c r="RQ24" s="1352">
        <f>IFERROR(MATCH(RQ25,'WS-1 Paper'!4:4,0)-1,"")</f>
        <v>119</v>
      </c>
      <c r="RR24" s="1352">
        <f>IFERROR(MATCH(RR25,'WS-1 Paper'!4:4,0)-1,"")</f>
        <v>120</v>
      </c>
      <c r="RS24" s="1352">
        <f>IFERROR(MATCH(RS25,'WS-1 Paper'!4:4,0)-1,"")</f>
        <v>121</v>
      </c>
      <c r="RT24" s="1352">
        <f>IFERROR(MATCH(RT25,'WS-1 Paper'!4:4,0)-1,"")</f>
        <v>122</v>
      </c>
      <c r="RU24" s="1352">
        <f>IFERROR(MATCH(RU25,'WS-1 Paper'!4:4,0)-1,"")</f>
        <v>123</v>
      </c>
      <c r="RV24" s="1352">
        <f>IFERROR(MATCH(RV25,'WS-1 Paper'!4:4,0)-1,"")</f>
        <v>124</v>
      </c>
      <c r="RW24" s="1352">
        <f>IFERROR(MATCH(RW25,'WS-1 Paper'!4:4,0)-1,"")</f>
        <v>125</v>
      </c>
      <c r="RX24" s="1352">
        <f>IFERROR(MATCH(RX25,'WS-1 Paper'!4:4,0)-1,"")</f>
        <v>126</v>
      </c>
      <c r="RY24" s="1352">
        <f>IFERROR(MATCH(RY25,'WS-1 Paper'!4:4,0)-1,"")</f>
        <v>127</v>
      </c>
      <c r="RZ24" s="1352">
        <f>IFERROR(MATCH(RZ25,'WS-1 Paper'!4:4,0)-1,"")</f>
        <v>128</v>
      </c>
      <c r="SA24" s="1352">
        <f>IFERROR(MATCH(SA25,'WS-1 Paper'!4:4,0)-1,"")</f>
        <v>129</v>
      </c>
      <c r="SB24" s="1352">
        <f>IFERROR(MATCH(SB25,'WS-1 Paper'!4:4,0)-1,"")</f>
        <v>130</v>
      </c>
      <c r="SC24" s="1352">
        <f>IFERROR(MATCH(SC25,'WS-1 Paper'!4:4,0)-1,"")</f>
        <v>131</v>
      </c>
      <c r="SD24" s="1352">
        <f>IFERROR(MATCH(SD25,'WS-1 Paper'!4:4,0)-1,"")</f>
        <v>132</v>
      </c>
      <c r="SE24" s="1352">
        <f>IFERROR(MATCH(SE25,'WS-1 Paper'!4:4,0)-1,"")</f>
        <v>133</v>
      </c>
      <c r="SF24" s="1352">
        <f>IFERROR(MATCH(SF25,'WS-1 Paper'!4:4,0)-1,"")</f>
        <v>134</v>
      </c>
      <c r="SG24" s="1352">
        <f>IFERROR(MATCH(SG25,'WS-1 Paper'!4:4,0)-1,"")</f>
        <v>135</v>
      </c>
      <c r="SH24" s="1352">
        <f>IFERROR(MATCH(SH25,'WS-1 Paper'!4:4,0)-1,"")</f>
        <v>136</v>
      </c>
      <c r="SI24" s="1352">
        <f>IFERROR(MATCH(SI25,'WS-1 Paper'!4:4,0)-1,"")</f>
        <v>137</v>
      </c>
      <c r="SJ24" s="1352">
        <f>IFERROR(MATCH(SJ25,'WS-1 Paper'!4:4,0)-1,"")</f>
        <v>138</v>
      </c>
      <c r="SK24" s="1352">
        <f>IFERROR(MATCH(SK25,'WS-1 Paper'!4:4,0)-1,"")</f>
        <v>139</v>
      </c>
      <c r="SL24" s="1352">
        <f>IFERROR(MATCH(SL25,'WS-1 Paper'!4:4,0)-1,"")</f>
        <v>140</v>
      </c>
      <c r="SM24" s="1352">
        <f>IFERROR(MATCH(SM25,'WS-1 Paper'!4:4,0)-1,"")</f>
        <v>141</v>
      </c>
      <c r="SN24" s="1352">
        <f>IFERROR(MATCH(SN25,'WS-1 Paper'!4:4,0)-1,"")</f>
        <v>142</v>
      </c>
      <c r="SO24" s="1352">
        <f>IFERROR(MATCH(SO25,'WS-1 Paper'!4:4,0)-1,"")</f>
        <v>143</v>
      </c>
      <c r="SP24" s="1352">
        <f>IFERROR(MATCH(SP25,'WS-1 Paper'!4:4,0)-1,"")</f>
        <v>144</v>
      </c>
      <c r="SQ24" s="1352">
        <f>IFERROR(MATCH(SQ25,'WS-1 Paper'!4:4,0)-1,"")</f>
        <v>145</v>
      </c>
      <c r="SR24" s="1352">
        <f>IFERROR(MATCH(SR25,'WS-1 Paper'!4:4,0)-1,"")</f>
        <v>146</v>
      </c>
      <c r="SS24" s="1352">
        <f>IFERROR(MATCH(SS25,'WS-1 Paper'!4:4,0)-1,"")</f>
        <v>147</v>
      </c>
      <c r="ST24" s="1352">
        <f>IFERROR(MATCH(ST25,'WS-1 Paper'!4:4,0)-1,"")</f>
        <v>148</v>
      </c>
      <c r="SU24" s="1352">
        <f>IFERROR(MATCH(SU25,'WS-1 Paper'!4:4,0)-1,"")</f>
        <v>149</v>
      </c>
      <c r="SV24" s="1352">
        <f>IFERROR(MATCH(SV25,'WS-1 Paper'!4:4,0)-1,"")</f>
        <v>150</v>
      </c>
      <c r="SW24" s="1352">
        <f>IFERROR(MATCH(SW25,'WS-1 Paper'!4:4,0)-1,"")</f>
        <v>151</v>
      </c>
      <c r="SX24" s="1352">
        <f>IFERROR(MATCH(SX25,'WS-1 Paper'!4:4,0)-1,"")</f>
        <v>152</v>
      </c>
      <c r="SY24" s="1352">
        <f>IFERROR(MATCH(SY25,'WS-1 Paper'!4:4,0)-1,"")</f>
        <v>153</v>
      </c>
      <c r="SZ24" s="1352">
        <f>IFERROR(MATCH(SZ25,'WS-1 Paper'!4:4,0)-1,"")</f>
        <v>154</v>
      </c>
      <c r="TA24" s="1352">
        <f>IFERROR(MATCH(TA25,'WS-1 Paper'!4:4,0)-1,"")</f>
        <v>155</v>
      </c>
      <c r="TB24" s="1352">
        <f>IFERROR(MATCH(TB25,'WS-1 Paper'!4:4,0)-1,"")</f>
        <v>156</v>
      </c>
      <c r="TC24" s="1352">
        <f>IFERROR(MATCH(TC25,'WS-1 Paper'!4:4,0)-1,"")</f>
        <v>157</v>
      </c>
      <c r="TD24" s="1352">
        <f>IFERROR(MATCH(TD25,'WS-1 Paper'!4:4,0)-1,"")</f>
        <v>158</v>
      </c>
      <c r="TE24" s="1352">
        <f>IFERROR(MATCH(TE25,'WS-1 Paper'!4:4,0)-1,"")</f>
        <v>159</v>
      </c>
      <c r="TF24" s="1352">
        <f>IFERROR(MATCH(TF25,'WS-1 Paper'!4:4,0)-1,"")</f>
        <v>160</v>
      </c>
      <c r="TG24" s="1352">
        <f>IFERROR(MATCH(TG25,'WS-1 Paper'!4:4,0)-1,"")</f>
        <v>161</v>
      </c>
      <c r="TH24" s="1352">
        <f>IFERROR(MATCH(TH25,'WS-1 Paper'!4:4,0)-1,"")</f>
        <v>162</v>
      </c>
      <c r="TI24" s="1352">
        <f>IFERROR(MATCH(TI25,'WS-1 Paper'!4:4,0)-1,"")</f>
        <v>163</v>
      </c>
      <c r="TJ24" s="1352">
        <f>IFERROR(MATCH(TJ25,'WS-1 Paper'!4:4,0)-1,"")</f>
        <v>164</v>
      </c>
      <c r="TK24" s="1352">
        <f>IFERROR(MATCH(TK25,'WS-1 Paper'!4:4,0)-1,"")</f>
        <v>165</v>
      </c>
      <c r="TL24" s="1352">
        <f>IFERROR(MATCH(TL25,'WS-1 Paper'!4:4,0)-1,"")</f>
        <v>166</v>
      </c>
      <c r="TM24" s="1352">
        <f>IFERROR(MATCH(TM25,'WS-1 Paper'!4:4,0)-1,"")</f>
        <v>167</v>
      </c>
      <c r="TN24" s="1352">
        <f>IFERROR(MATCH(TN25,'WS-1 Paper'!4:4,0)-1,"")</f>
        <v>168</v>
      </c>
      <c r="TO24" s="1352">
        <f>IFERROR(MATCH(TO25,'WS-1 Paper'!4:4,0)-1,"")</f>
        <v>169</v>
      </c>
      <c r="TP24" s="1352">
        <f>IFERROR(MATCH(TP25,'WS-1 Paper'!4:4,0)-1,"")</f>
        <v>170</v>
      </c>
      <c r="TQ24" s="1352">
        <f>IFERROR(MATCH(TQ25,'WS-1 Paper'!4:4,0)-1,"")</f>
        <v>171</v>
      </c>
      <c r="TR24" s="1352">
        <f>IFERROR(MATCH(TR25,'WS-1 Paper'!4:4,0)-1,"")</f>
        <v>172</v>
      </c>
      <c r="TS24" s="1352">
        <f>IFERROR(MATCH(TS25,'WS-1 Paper'!4:4,0)-1,"")</f>
        <v>173</v>
      </c>
      <c r="TT24" s="1352">
        <f>IFERROR(MATCH(TT25,'WS-1 Paper'!4:4,0)-1,"")</f>
        <v>174</v>
      </c>
      <c r="TU24" s="1352">
        <f>IFERROR(MATCH(TU25,'WS-1 Paper'!4:4,0)-1,"")</f>
        <v>175</v>
      </c>
      <c r="TV24" s="1352">
        <f>IFERROR(MATCH(TV25,'WS-1 Paper'!4:4,0)-1,"")</f>
        <v>176</v>
      </c>
      <c r="TW24" s="1352">
        <f>IFERROR(MATCH(TW25,'WS-1 Paper'!4:4,0)-1,"")</f>
        <v>177</v>
      </c>
      <c r="TX24" s="1352">
        <f>IFERROR(MATCH(TX25,'WS-1 Paper'!4:4,0)-1,"")</f>
        <v>178</v>
      </c>
      <c r="TY24" s="1352">
        <f>IFERROR(MATCH(TY25,'WS-1 Paper'!4:4,0)-1,"")</f>
        <v>179</v>
      </c>
      <c r="TZ24" s="1352">
        <f>IFERROR(MATCH(TZ25,'WS-1 Paper'!4:4,0)-1,"")</f>
        <v>180</v>
      </c>
      <c r="UA24" s="1352">
        <f>IFERROR(MATCH(UA25,'WS-1 Paper'!4:4,0)-1,"")</f>
        <v>181</v>
      </c>
      <c r="UB24" s="1352">
        <f>IFERROR(MATCH(UB25,'WS-1 Paper'!4:4,0)-1,"")</f>
        <v>182</v>
      </c>
      <c r="UC24" s="1352">
        <f>IFERROR(MATCH(UC25,'WS-1 Paper'!4:4,0)-1,"")</f>
        <v>183</v>
      </c>
      <c r="UD24" s="1352">
        <f>IFERROR(MATCH(UD25,'WS-1 Paper'!4:4,0)-1,"")</f>
        <v>184</v>
      </c>
      <c r="UE24" s="1352">
        <f>IFERROR(MATCH(UE25,'WS-1 Paper'!4:4,0)-1,"")</f>
        <v>185</v>
      </c>
      <c r="UF24" s="1352">
        <f>IFERROR(MATCH(UF25,'WS-1 Paper'!4:4,0)-1,"")</f>
        <v>186</v>
      </c>
      <c r="UG24" s="1352">
        <f>IFERROR(MATCH(UG25,'WS-1 Paper'!4:4,0)-1,"")</f>
        <v>187</v>
      </c>
      <c r="UH24" s="1352">
        <f>IFERROR(MATCH(UH25,'WS-1 Paper'!4:4,0)-1,"")</f>
        <v>188</v>
      </c>
      <c r="UI24" s="1352">
        <f>IFERROR(MATCH(UI25,'WS-1 Paper'!4:4,0)-1,"")</f>
        <v>189</v>
      </c>
      <c r="UJ24" s="1352">
        <f>IFERROR(MATCH(UJ25,'WS-1 Paper'!4:4,0)-1,"")</f>
        <v>190</v>
      </c>
      <c r="UK24" s="1352">
        <f>IFERROR(MATCH(UK25,'WS-1 Paper'!4:4,0)-1,"")</f>
        <v>191</v>
      </c>
      <c r="UL24" s="1352">
        <f>IFERROR(MATCH(UL25,'WS-1 Paper'!4:4,0)-1,"")</f>
        <v>192</v>
      </c>
      <c r="UM24" s="1352">
        <f>IFERROR(MATCH(UM25,'WS-1 Paper'!4:4,0)-1,"")</f>
        <v>193</v>
      </c>
      <c r="UN24" s="1352">
        <f>IFERROR(MATCH(UN25,'WS-1 Paper'!4:4,0)-1,"")</f>
        <v>194</v>
      </c>
      <c r="UO24" s="1352">
        <f>IFERROR(MATCH(UO25,'WS-1 Paper'!4:4,0)-1,"")</f>
        <v>195</v>
      </c>
      <c r="UP24" s="1352">
        <f>IFERROR(MATCH(UP25,'WS-1 Paper'!4:4,0)-1,"")</f>
        <v>196</v>
      </c>
      <c r="UQ24" s="1352">
        <f>IFERROR(MATCH(UQ25,'WS-1 Paper'!4:4,0)-1,"")</f>
        <v>197</v>
      </c>
      <c r="UR24" s="1352">
        <f>IFERROR(MATCH(UR25,'WS-1 Paper'!4:4,0)-1,"")</f>
        <v>198</v>
      </c>
      <c r="US24" s="1352">
        <f>IFERROR(MATCH(US25,'WS-1 Paper'!4:4,0)-1,"")</f>
        <v>199</v>
      </c>
      <c r="UT24" s="1352">
        <f>IFERROR(MATCH(UT25,'WS-1 Paper'!4:4,0)-1,"")</f>
        <v>200</v>
      </c>
      <c r="UU24" s="1352">
        <f>IFERROR(MATCH(UU25,'WS-1 Paper'!4:4,0)-1,"")</f>
        <v>201</v>
      </c>
      <c r="UV24" s="1352">
        <f>IFERROR(MATCH(UV25,'WS-1 Paper'!4:4,0)-1,"")</f>
        <v>202</v>
      </c>
      <c r="UW24" s="1352">
        <f>IFERROR(MATCH(UW25,'WS-1 Paper'!4:4,0)-1,"")</f>
        <v>203</v>
      </c>
      <c r="UX24" s="1352">
        <f>IFERROR(MATCH(UX25,'WS-1 Paper'!4:4,0)-1,"")</f>
        <v>204</v>
      </c>
      <c r="UY24" s="1352">
        <f>IFERROR(MATCH(UY25,'WS-1 Paper'!4:4,0)-1,"")</f>
        <v>205</v>
      </c>
      <c r="UZ24" s="1352">
        <f>IFERROR(MATCH(UZ25,'WS-1 Paper'!4:4,0)-1,"")</f>
        <v>206</v>
      </c>
      <c r="VA24" s="1352">
        <f>IFERROR(MATCH(VA25,'WS-1 Paper'!4:4,0)-1,"")</f>
        <v>207</v>
      </c>
      <c r="VB24" s="1352">
        <f>IFERROR(MATCH(VB25,'WS-1 Paper'!4:4,0)-1,"")</f>
        <v>208</v>
      </c>
      <c r="VC24" s="1352">
        <f>IFERROR(MATCH(VC25,'WS-1 Paper'!4:4,0)-1,"")</f>
        <v>209</v>
      </c>
      <c r="VD24" s="1352">
        <f>IFERROR(MATCH(VD25,'WS-1 Paper'!4:4,0)-1,"")</f>
        <v>210</v>
      </c>
      <c r="VE24" s="1352">
        <f>IFERROR(MATCH(VE25,'WS-1 Paper'!4:4,0)-1,"")</f>
        <v>211</v>
      </c>
      <c r="VF24" s="1352">
        <f>IFERROR(MATCH(VF25,'WS-1 Paper'!4:4,0)-1,"")</f>
        <v>212</v>
      </c>
      <c r="VG24" s="1352">
        <f>IFERROR(MATCH(VG25,'WS-1 Paper'!4:4,0)-1,"")</f>
        <v>213</v>
      </c>
      <c r="VH24" s="1352">
        <f>IFERROR(MATCH(VH25,'WS-1 Paper'!4:4,0)-1,"")</f>
        <v>214</v>
      </c>
      <c r="VI24" s="1352">
        <f>IFERROR(MATCH(VI25,'WS-1 Paper'!4:4,0)-1,"")</f>
        <v>215</v>
      </c>
      <c r="VJ24" s="1352">
        <f>IFERROR(MATCH(VJ25,'WS-1 Paper'!4:4,0)-1,"")</f>
        <v>216</v>
      </c>
      <c r="VK24" s="1352">
        <f>IFERROR(MATCH(VK25,'WS-1 Paper'!4:4,0)-1,"")</f>
        <v>217</v>
      </c>
      <c r="VL24" s="1352">
        <f>IFERROR(MATCH(VL25,'WS-1 Paper'!4:4,0)-1,"")</f>
        <v>218</v>
      </c>
      <c r="VM24" s="1352">
        <f>IFERROR(MATCH(VM25,'WS-1 Paper'!4:4,0)-1,"")</f>
        <v>219</v>
      </c>
      <c r="VN24" s="1352">
        <f>IFERROR(MATCH(VN25,'WS-1 Paper'!4:4,0)-1,"")</f>
        <v>220</v>
      </c>
      <c r="VO24" s="1352">
        <f>IFERROR(MATCH(VO25,'WS-1 Paper'!4:4,0)-1,"")</f>
        <v>221</v>
      </c>
      <c r="VP24" s="1352">
        <f>IFERROR(MATCH(VP25,'WS-1 Paper'!4:4,0)-1,"")</f>
        <v>222</v>
      </c>
      <c r="VQ24" s="1352">
        <f>IFERROR(MATCH(VQ25,'WS-1 Paper'!4:4,0)-1,"")</f>
        <v>223</v>
      </c>
      <c r="VR24" s="1352">
        <f>IFERROR(MATCH(VR25,'WS-1 Paper'!4:4,0)-1,"")</f>
        <v>224</v>
      </c>
      <c r="VS24" s="1352">
        <f>IFERROR(MATCH(VS25,'WS-1 Paper'!4:4,0)-1,"")</f>
        <v>225</v>
      </c>
      <c r="VT24" s="1352">
        <f>IFERROR(MATCH(VT25,'WS-1 Paper'!4:4,0)-1,"")</f>
        <v>226</v>
      </c>
      <c r="VU24" s="1352">
        <f>IFERROR(MATCH(VU25,'WS-1 Paper'!4:4,0)-1,"")</f>
        <v>227</v>
      </c>
      <c r="VV24" s="1352">
        <f>IFERROR(MATCH(VV25,'WS-1 Paper'!4:4,0)-1,"")</f>
        <v>228</v>
      </c>
      <c r="VW24" s="1352">
        <f>IFERROR(MATCH(VW25,'WS-1 Paper'!4:4,0)-1,"")</f>
        <v>229</v>
      </c>
      <c r="VX24" s="1352">
        <f>IFERROR(MATCH(VX25,'WS-1 Paper'!4:4,0)-1,"")</f>
        <v>230</v>
      </c>
      <c r="VY24" s="1352">
        <f>IFERROR(MATCH(VY25,'WS-1 Paper'!4:4,0)-1,"")</f>
        <v>231</v>
      </c>
      <c r="VZ24" s="1352">
        <f>IFERROR(MATCH(VZ25,'WS-1 Paper'!4:4,0)-1,"")</f>
        <v>232</v>
      </c>
      <c r="WA24" s="1352">
        <f>IFERROR(MATCH(WA25,'WS-1 Paper'!4:4,0)-1,"")</f>
        <v>233</v>
      </c>
      <c r="WB24" s="1352">
        <f>IFERROR(MATCH(WB25,'WS-1 Paper'!4:4,0)-1,"")</f>
        <v>234</v>
      </c>
      <c r="WC24" s="1352">
        <f>IFERROR(MATCH(WC25,'WS-1 Paper'!4:4,0)-1,"")</f>
        <v>235</v>
      </c>
      <c r="WD24" s="1352">
        <f>IFERROR(MATCH(WD25,'WS-1 Paper'!4:4,0)-1,"")</f>
        <v>236</v>
      </c>
      <c r="WE24" s="1352">
        <f>IFERROR(MATCH(WE25,'WS-1 Paper'!4:4,0)-1,"")</f>
        <v>237</v>
      </c>
      <c r="WF24" s="1352">
        <f>IFERROR(MATCH(WF25,'WS-1 Paper'!4:4,0)-1,"")</f>
        <v>238</v>
      </c>
      <c r="WG24" s="1352">
        <f>IFERROR(MATCH(WG25,'WS-1 Paper'!4:4,0)-1,"")</f>
        <v>239</v>
      </c>
      <c r="WH24" s="1352">
        <f>IFERROR(MATCH(WH25,'WS-1 Paper'!4:4,0)-1,"")</f>
        <v>240</v>
      </c>
      <c r="WI24" s="1352">
        <f>IFERROR(MATCH(WI25,'WS-1 Paper'!4:4,0)-1,"")</f>
        <v>241</v>
      </c>
      <c r="WJ24" s="1352">
        <f>IFERROR(MATCH(WJ25,'WS-1 Paper'!4:4,0)-1,"")</f>
        <v>242</v>
      </c>
      <c r="WK24" s="1352">
        <f>IFERROR(MATCH(WK25,'WS-1 Paper'!4:4,0)-1,"")</f>
        <v>243</v>
      </c>
      <c r="WL24" s="1352">
        <f>IFERROR(MATCH(WL25,'WS-1 Paper'!4:4,0)-1,"")</f>
        <v>244</v>
      </c>
      <c r="WM24" s="1352">
        <f>IFERROR(MATCH(WM25,'WS-1 Paper'!4:4,0)-1,"")</f>
        <v>245</v>
      </c>
      <c r="WN24" s="1352">
        <f>IFERROR(MATCH(WN25,'WS-1 Paper'!4:4,0)-1,"")</f>
        <v>246</v>
      </c>
      <c r="WO24" s="1352">
        <f>IFERROR(MATCH(WO25,'WS-1 Paper'!4:4,0)-1,"")</f>
        <v>247</v>
      </c>
      <c r="WP24" s="1352">
        <f>IFERROR(MATCH(WP25,'WS-1 Paper'!4:4,0)-1,"")</f>
        <v>248</v>
      </c>
      <c r="WQ24" s="1352">
        <f>IFERROR(MATCH(WQ25,'WS-1 Paper'!4:4,0)-1,"")</f>
        <v>249</v>
      </c>
      <c r="WR24" s="1352">
        <f>IFERROR(MATCH(WR25,'WS-1 Paper'!4:4,0)-1,"")</f>
        <v>250</v>
      </c>
      <c r="WS24" s="1352">
        <f>IFERROR(MATCH(WS25,'WS-1 Paper'!4:4,0)-1,"")</f>
        <v>251</v>
      </c>
      <c r="WT24" s="1352">
        <f>IFERROR(MATCH(WT25,'WS-1 Paper'!4:4,0)-1,"")</f>
        <v>252</v>
      </c>
      <c r="WU24" s="1352">
        <f>IFERROR(MATCH(WU25,'WS-1 Paper'!4:4,0)-1,"")</f>
        <v>253</v>
      </c>
      <c r="WV24" s="1352">
        <f>IFERROR(MATCH(WV25,'WS-1 Paper'!4:4,0)-1,"")</f>
        <v>254</v>
      </c>
      <c r="WW24" s="1352">
        <f>IFERROR(MATCH(WW25,'WS-1 Paper'!4:4,0)-1,"")</f>
        <v>255</v>
      </c>
      <c r="WX24" s="1352">
        <f>IFERROR(MATCH(WX25,'WS-1 Paper'!4:4,0)-1,"")</f>
        <v>256</v>
      </c>
      <c r="WY24" s="1352">
        <f>IFERROR(MATCH(WY25,'WS-1 Paper'!4:4,0)-1,"")</f>
        <v>257</v>
      </c>
      <c r="WZ24" s="1352">
        <f>IFERROR(MATCH(WZ25,'WS-1 Paper'!4:4,0)-1,"")</f>
        <v>258</v>
      </c>
      <c r="XA24" s="1352">
        <f>IFERROR(MATCH(XA25,'WS-1 Paper'!4:4,0)-1,"")</f>
        <v>259</v>
      </c>
      <c r="XB24" s="1352">
        <f>IFERROR(MATCH(XB25,'WS-1 Paper'!4:4,0)-1,"")</f>
        <v>260</v>
      </c>
      <c r="XC24" s="1352">
        <f>IFERROR(MATCH(XC25,'WS-1 Paper'!4:4,0)-1,"")</f>
        <v>261</v>
      </c>
      <c r="XD24" s="1352">
        <f>IFERROR(MATCH(XD25,'WS-1 Paper'!4:4,0)-1,"")</f>
        <v>262</v>
      </c>
      <c r="XE24" s="1352">
        <f>IFERROR(MATCH(XE25,'WS-1 Paper'!4:4,0)-1,"")</f>
        <v>263</v>
      </c>
      <c r="XF24" s="1352">
        <f>IFERROR(MATCH(XF25,'WS-1 Paper'!4:4,0)-1,"")</f>
        <v>264</v>
      </c>
      <c r="XG24" s="1352">
        <f>IFERROR(MATCH(XG25,'WS-1 Paper'!4:4,0)-1,"")</f>
        <v>265</v>
      </c>
      <c r="XH24" s="1352">
        <f>IFERROR(MATCH(XH25,'WS-1 Paper'!4:4,0)-1,"")</f>
        <v>266</v>
      </c>
      <c r="XI24" s="1352">
        <f>IFERROR(MATCH(XI25,'WS-1 Paper'!4:4,0)-1,"")</f>
        <v>267</v>
      </c>
      <c r="XJ24" s="1352">
        <f>IFERROR(MATCH(XJ25,'WS-1 Paper'!4:4,0)-1,"")</f>
        <v>268</v>
      </c>
      <c r="XK24" s="1352">
        <f>IFERROR(MATCH(XK25,'WS-1 Paper'!4:4,0)-1,"")</f>
        <v>269</v>
      </c>
      <c r="XL24" s="1352">
        <f>IFERROR(MATCH(XL25,'WS-1 Paper'!4:4,0)-1,"")</f>
        <v>270</v>
      </c>
      <c r="XM24" s="1352">
        <f>IFERROR(MATCH(XM25,'WS-1 Paper'!4:4,0)-1,"")</f>
        <v>271</v>
      </c>
      <c r="XN24" s="1352">
        <f>IFERROR(MATCH(XN25,'WS-1 Paper'!4:4,0)-1,"")</f>
        <v>272</v>
      </c>
      <c r="XO24" s="1352">
        <f>IFERROR(MATCH(XO25,'WS-1 Paper'!4:4,0)-1,"")</f>
        <v>273</v>
      </c>
      <c r="XP24" s="1352">
        <f>IFERROR(MATCH(XP25,'WS-1 Paper'!4:4,0)-1,"")</f>
        <v>274</v>
      </c>
      <c r="XQ24" s="1352">
        <f>IFERROR(MATCH(XQ25,'WS-1 Paper'!4:4,0)-1,"")</f>
        <v>275</v>
      </c>
      <c r="XR24" s="1352">
        <f>IFERROR(MATCH(XR25,'WS-1 Paper'!4:4,0)-1,"")</f>
        <v>276</v>
      </c>
      <c r="XS24" s="1352">
        <f>IFERROR(MATCH(XS25,'WS-1 Paper'!4:4,0)-1,"")</f>
        <v>277</v>
      </c>
      <c r="XT24" s="1352">
        <f>IFERROR(MATCH(XT25,'WS-1 Paper'!4:4,0)-1,"")</f>
        <v>278</v>
      </c>
      <c r="XU24" s="1352">
        <f>IFERROR(MATCH(XU25,'WS-1 Paper'!4:4,0)-1,"")</f>
        <v>279</v>
      </c>
      <c r="XV24" s="1352">
        <f>IFERROR(MATCH(XV25,'WS-1 Paper'!4:4,0)-1,"")</f>
        <v>280</v>
      </c>
      <c r="XW24" s="1352">
        <f>IFERROR(MATCH(XW25,'WS-1 Paper'!4:4,0)-1,"")</f>
        <v>281</v>
      </c>
      <c r="XX24" s="1352">
        <f>IFERROR(MATCH(XX25,'WS-1 Paper'!4:4,0)-1,"")</f>
        <v>282</v>
      </c>
      <c r="XY24" s="1352">
        <f>IFERROR(MATCH(XY25,'WS-1 Paper'!4:4,0)-1,"")</f>
        <v>283</v>
      </c>
      <c r="XZ24" s="1352">
        <f>IFERROR(MATCH(XZ25,'WS-1 Paper'!4:4,0)-1,"")</f>
        <v>284</v>
      </c>
      <c r="YA24" s="1352">
        <f>IFERROR(MATCH(YA25,'WS-1 Paper'!4:4,0)-1,"")</f>
        <v>285</v>
      </c>
      <c r="YB24" s="1352">
        <f>IFERROR(MATCH(YB25,'WS-1 Paper'!4:4,0)-1,"")</f>
        <v>286</v>
      </c>
      <c r="YC24" s="1352">
        <f>IFERROR(MATCH(YC25,'WS-1 Paper'!4:4,0)-1,"")</f>
        <v>287</v>
      </c>
      <c r="YD24" s="1352">
        <f>IFERROR(MATCH(YD25,'WS-1 Paper'!4:4,0)-1,"")</f>
        <v>288</v>
      </c>
      <c r="YE24" s="1352">
        <f>IFERROR(MATCH(YE25,'WS-1 Paper'!4:4,0)-1,"")</f>
        <v>289</v>
      </c>
      <c r="YF24" s="1352">
        <f>IFERROR(MATCH(YF25,'WS-1 Paper'!4:4,0)-1,"")</f>
        <v>290</v>
      </c>
      <c r="YG24" s="1352">
        <f>IFERROR(MATCH(YG25,'WS-1 Paper'!4:4,0)-1,"")</f>
        <v>291</v>
      </c>
      <c r="YH24" s="1352">
        <f>IFERROR(MATCH(YH25,'WS-1 Paper'!4:4,0)-1,"")</f>
        <v>292</v>
      </c>
      <c r="YI24" s="1352">
        <f>IFERROR(MATCH(YI25,'WS-1 Paper'!4:4,0)-1,"")</f>
        <v>293</v>
      </c>
      <c r="YJ24" s="1352">
        <f>IFERROR(MATCH(YJ25,'WS-1 Paper'!4:4,0)-1,"")</f>
        <v>294</v>
      </c>
      <c r="YK24" s="1352">
        <f>IFERROR(MATCH(YK25,'WS-1 Paper'!4:4,0)-1,"")</f>
        <v>295</v>
      </c>
      <c r="YL24" s="1352">
        <f>IFERROR(MATCH(YL25,'WS-1 Paper'!4:4,0)-1,"")</f>
        <v>296</v>
      </c>
      <c r="YM24" s="1352">
        <f>IFERROR(MATCH(YM25,'WS-1 Paper'!4:4,0)-1,"")</f>
        <v>297</v>
      </c>
      <c r="YN24" s="1352">
        <f>IFERROR(MATCH(YN25,'WS-1 Paper'!4:4,0)-1,"")</f>
        <v>298</v>
      </c>
      <c r="YO24" s="1352">
        <f>IFERROR(MATCH(YO25,'WS-1 Paper'!4:4,0)-1,"")</f>
        <v>299</v>
      </c>
      <c r="YP24" s="1352">
        <f>IFERROR(MATCH(YP25,'WS-1 Paper'!4:4,0)-1,"")</f>
        <v>300</v>
      </c>
      <c r="YQ24" s="1352">
        <f>IFERROR(MATCH(YQ25,'WS-1 Paper'!4:4,0)-1,"")</f>
        <v>301</v>
      </c>
      <c r="YR24" s="1352">
        <f>IFERROR(MATCH(YR25,'WS-1 Paper'!4:4,0)-1,"")</f>
        <v>302</v>
      </c>
      <c r="YS24" s="1352">
        <f>IFERROR(MATCH(YS25,'WS-1 Paper'!4:4,0)-1,"")</f>
        <v>303</v>
      </c>
      <c r="YT24" s="1352">
        <f>IFERROR(MATCH(YT25,'WS-1 Paper'!4:4,0)-1,"")</f>
        <v>304</v>
      </c>
      <c r="YU24" s="1352">
        <f>IFERROR(MATCH(YU25,'WS-1 Paper'!4:4,0)-1,"")</f>
        <v>305</v>
      </c>
      <c r="YV24" s="1352">
        <f>IFERROR(MATCH(YV25,'WS-1 Paper'!4:4,0)-1,"")</f>
        <v>306</v>
      </c>
      <c r="YW24" s="1352">
        <f>IFERROR(MATCH(YW25,'WS-1 Paper'!4:4,0)-1,"")</f>
        <v>307</v>
      </c>
      <c r="YX24" s="1352">
        <f>IFERROR(MATCH(YX25,'WS-1 Paper'!4:4,0)-1,"")</f>
        <v>308</v>
      </c>
      <c r="YY24" s="1352">
        <f>IFERROR(MATCH(YY25,'WS-1 Paper'!4:4,0)-1,"")</f>
        <v>309</v>
      </c>
      <c r="YZ24" s="1352">
        <f>IFERROR(MATCH(YZ25,'WS-1 Paper'!4:4,0)-1,"")</f>
        <v>310</v>
      </c>
      <c r="ZA24" s="1352">
        <f>IFERROR(MATCH(ZA25,'WS-1 Paper'!4:4,0)-1,"")</f>
        <v>311</v>
      </c>
      <c r="ZB24" s="1352">
        <f>IFERROR(MATCH(ZB25,'WS-1 Paper'!4:4,0)-1,"")</f>
        <v>312</v>
      </c>
      <c r="ZC24" s="1352">
        <f>IFERROR(MATCH(ZC25,'WS-1 Paper'!4:4,0)-1,"")</f>
        <v>313</v>
      </c>
      <c r="ZD24" s="1352">
        <f>IFERROR(MATCH(ZD25,'WS-1 Paper'!4:4,0)-1,"")</f>
        <v>314</v>
      </c>
      <c r="ZE24" s="1352">
        <f>IFERROR(MATCH(ZE25,'WS-1 Paper'!4:4,0)-1,"")</f>
        <v>315</v>
      </c>
      <c r="ZF24" s="1352">
        <f>IFERROR(MATCH(ZF25,'WS-1 Paper'!4:4,0)-1,"")</f>
        <v>316</v>
      </c>
      <c r="ZG24" s="1352">
        <f>IFERROR(MATCH(ZG25,'WS-1 Paper'!4:4,0)-1,"")</f>
        <v>317</v>
      </c>
      <c r="ZH24" s="1352">
        <f>IFERROR(MATCH(ZH25,'WS-1 Paper'!4:4,0)-1,"")</f>
        <v>318</v>
      </c>
      <c r="ZI24" s="1352">
        <f>IFERROR(MATCH(ZI25,'WS-1 Paper'!4:4,0)-1,"")</f>
        <v>319</v>
      </c>
      <c r="ZJ24" s="1352">
        <f>IFERROR(MATCH(ZJ25,'WS-1 Paper'!4:4,0)-1,"")</f>
        <v>320</v>
      </c>
      <c r="ZK24" s="1352">
        <f>IFERROR(MATCH(ZK25,'WS-1 Paper'!4:4,0)-1,"")</f>
        <v>321</v>
      </c>
      <c r="ZL24" s="1352">
        <f>IFERROR(MATCH(ZL25,'WS-1 Paper'!4:4,0)-1,"")</f>
        <v>322</v>
      </c>
      <c r="ZM24" s="1352">
        <f>IFERROR(MATCH(ZM25,'WS-1 Paper'!4:4,0)-1,"")</f>
        <v>323</v>
      </c>
      <c r="ZN24" s="1352">
        <f>IFERROR(MATCH(ZN25,'WS-1 Paper'!4:4,0)-1,"")</f>
        <v>324</v>
      </c>
      <c r="ZO24" s="1352">
        <f>IFERROR(MATCH(ZO25,'WS-1 Paper'!4:4,0)-1,"")</f>
        <v>325</v>
      </c>
      <c r="ZP24" s="1352">
        <f>IFERROR(MATCH(ZP25,'WS-1 Paper'!4:4,0)-1,"")</f>
        <v>326</v>
      </c>
      <c r="ZQ24" s="1352">
        <f>IFERROR(MATCH(ZQ25,'WS-1 Paper'!4:4,0)-1,"")</f>
        <v>327</v>
      </c>
      <c r="ZR24" s="1352">
        <f>IFERROR(MATCH(ZR25,'WS-1 Paper'!4:4,0)-1,"")</f>
        <v>328</v>
      </c>
      <c r="ZS24" s="1352">
        <f>IFERROR(MATCH(ZS25,'WS-1 Paper'!4:4,0)-1,"")</f>
        <v>329</v>
      </c>
      <c r="ZT24" s="1352">
        <f>IFERROR(MATCH(ZT25,'WS-1 Paper'!4:4,0)-1,"")</f>
        <v>330</v>
      </c>
      <c r="ZU24" s="1352">
        <f>IFERROR(MATCH(ZU25,'WS-1 Paper'!4:4,0)-1,"")</f>
        <v>331</v>
      </c>
      <c r="ZV24" s="1352">
        <f>IFERROR(MATCH(ZV25,'WS-1 Paper'!4:4,0)-1,"")</f>
        <v>332</v>
      </c>
      <c r="ZW24" s="1352">
        <f>IFERROR(MATCH(ZW25,'WS-1 Paper'!4:4,0)-1,"")</f>
        <v>333</v>
      </c>
      <c r="ZX24" s="1352">
        <f>IFERROR(MATCH(ZX25,'WS-1 Paper'!4:4,0)-1,"")</f>
        <v>334</v>
      </c>
      <c r="ZY24" s="1352">
        <f>IFERROR(MATCH(ZY25,'WS-1 Paper'!4:4,0)-1,"")</f>
        <v>335</v>
      </c>
      <c r="ZZ24" s="1352">
        <f>IFERROR(MATCH(ZZ25,'WS-1 Paper'!4:4,0)-1,"")</f>
        <v>336</v>
      </c>
      <c r="AAA24" s="1352">
        <f>IFERROR(MATCH(AAA25,'WS-1 Paper'!4:4,0)-1,"")</f>
        <v>337</v>
      </c>
      <c r="AAB24" s="1352">
        <f>IFERROR(MATCH(AAB25,'WS-1 Paper'!4:4,0)-1,"")</f>
        <v>338</v>
      </c>
      <c r="AAC24" s="1352">
        <f>IFERROR(MATCH(AAC25,'WS-1 Paper'!4:4,0)-1,"")</f>
        <v>339</v>
      </c>
      <c r="AAD24" s="1352">
        <f>IFERROR(MATCH(AAD25,'WS-1 Paper'!4:4,0)-1,"")</f>
        <v>340</v>
      </c>
      <c r="AAE24" s="1352">
        <f>IFERROR(MATCH(AAE25,'WS-1 Paper'!4:4,0)-1,"")</f>
        <v>341</v>
      </c>
      <c r="AAF24" s="1352">
        <f>IFERROR(MATCH(AAF25,'WS-1 Paper'!4:4,0)-1,"")</f>
        <v>342</v>
      </c>
      <c r="AAG24" s="1352">
        <f>IFERROR(MATCH(AAG25,'WS-1 Paper'!4:4,0)-1,"")</f>
        <v>343</v>
      </c>
      <c r="AAH24" s="1352">
        <f>IFERROR(MATCH(AAH25,'WS-1 Paper'!4:4,0)-1,"")</f>
        <v>344</v>
      </c>
      <c r="AAI24" s="1352">
        <f>IFERROR(MATCH(AAI25,'WS-1 Paper'!4:4,0)-1,"")</f>
        <v>345</v>
      </c>
      <c r="AAJ24" s="1352">
        <f>IFERROR(MATCH(AAJ25,'WS-1 Paper'!4:4,0)-1,"")</f>
        <v>346</v>
      </c>
      <c r="AAK24" s="1352">
        <f>IFERROR(MATCH(AAK25,'WS-1 Paper'!4:4,0)-1,"")</f>
        <v>347</v>
      </c>
      <c r="AAL24" s="1352">
        <f>IFERROR(MATCH(AAL25,'WS-1 Paper'!4:4,0)-1,"")</f>
        <v>348</v>
      </c>
      <c r="AAM24" s="1352">
        <f>IFERROR(MATCH(AAM25,'WS-1 Paper'!4:4,0)-1,"")</f>
        <v>349</v>
      </c>
      <c r="AAN24" s="1352">
        <f>IFERROR(MATCH(AAN25,'WS-1 Paper'!4:4,0)-1,"")</f>
        <v>350</v>
      </c>
      <c r="AAO24" s="1352">
        <f>IFERROR(MATCH(AAO25,'WS-1 Paper'!4:4,0)-1,"")</f>
        <v>351</v>
      </c>
      <c r="AAP24" s="1352">
        <f>IFERROR(MATCH(AAP25,'WS-1 Paper'!4:4,0)-1,"")</f>
        <v>352</v>
      </c>
      <c r="AAQ24" s="1352">
        <f>IFERROR(MATCH(AAQ25,'WS-1 Paper'!4:4,0)-1,"")</f>
        <v>353</v>
      </c>
      <c r="AAR24" s="1352">
        <f>IFERROR(MATCH(AAR25,'WS-1 Paper'!4:4,0)-1,"")</f>
        <v>354</v>
      </c>
      <c r="AAS24" s="1352">
        <f>IFERROR(MATCH(AAS25,'WS-1 Paper'!4:4,0)-1,"")</f>
        <v>355</v>
      </c>
      <c r="AAT24" s="1352">
        <f>IFERROR(MATCH(AAT25,'WS-1 Paper'!4:4,0)-1,"")</f>
        <v>356</v>
      </c>
      <c r="AAU24" s="1352">
        <f>IFERROR(MATCH(AAU25,'WS-1 Paper'!4:4,0)-1,"")</f>
        <v>357</v>
      </c>
      <c r="AAV24" s="1352">
        <f>IFERROR(MATCH(AAV25,'WS-1 Paper'!4:4,0)-1,"")</f>
        <v>358</v>
      </c>
      <c r="AAW24" s="1352">
        <f>IFERROR(MATCH(AAW25,'WS-1 Paper'!4:4,0)-1,"")</f>
        <v>359</v>
      </c>
      <c r="AAX24" s="1352">
        <f>IFERROR(MATCH(AAX25,'WS-1 Paper'!4:4,0)-1,"")</f>
        <v>360</v>
      </c>
      <c r="AAY24" s="1352">
        <f>IFERROR(MATCH(AAY25,'WS-1 Paper'!4:4,0)-1,"")</f>
        <v>361</v>
      </c>
      <c r="AAZ24" s="1352">
        <f>IFERROR(MATCH(AAZ25,'WS-1 Paper'!4:4,0)-1,"")</f>
        <v>362</v>
      </c>
      <c r="ABA24" s="1352">
        <f>IFERROR(MATCH(ABA25,'WS-1 Paper'!4:4,0)-1,"")</f>
        <v>363</v>
      </c>
      <c r="ABB24" s="1352">
        <f>IFERROR(MATCH(ABB25,'WS-1 Paper'!4:4,0)-1,"")</f>
        <v>364</v>
      </c>
      <c r="ABC24" s="1352">
        <f>IFERROR(MATCH(ABC25,'WS-1 Paper'!4:4,0)-1,"")</f>
        <v>365</v>
      </c>
      <c r="ABD24" s="1352">
        <f>IFERROR(MATCH(ABD25,'WS-1 Paper'!4:4,0)-1,"")</f>
        <v>366</v>
      </c>
      <c r="ABE24" s="1352">
        <f>IFERROR(MATCH(ABE25,'WS-1 Paper'!4:4,0)-1,"")</f>
        <v>367</v>
      </c>
      <c r="ABF24" s="1352">
        <f>IFERROR(MATCH(ABF25,'WS-1 Paper'!4:4,0)-1,"")</f>
        <v>368</v>
      </c>
      <c r="ABG24" s="1352">
        <f>IFERROR(MATCH(ABG25,'WS-1 Paper'!4:4,0)-1,"")</f>
        <v>369</v>
      </c>
      <c r="ABH24" s="1352">
        <f>IFERROR(MATCH(ABH25,'WS-1 Paper'!4:4,0)-1,"")</f>
        <v>370</v>
      </c>
      <c r="ABI24" s="1352">
        <f>IFERROR(MATCH(ABI25,'WS-1 Paper'!4:4,0)-1,"")</f>
        <v>371</v>
      </c>
      <c r="ABJ24" s="1352">
        <f>IFERROR(MATCH(ABJ25,'WS-1 Paper'!4:4,0)-1,"")</f>
        <v>372</v>
      </c>
      <c r="ABK24" s="1352">
        <f>IFERROR(MATCH(ABK25,'WS-1 Paper'!4:4,0)-1,"")</f>
        <v>373</v>
      </c>
      <c r="ABL24" s="1352">
        <f>IFERROR(MATCH(ABL25,'WS-1 Paper'!4:4,0)-1,"")</f>
        <v>374</v>
      </c>
      <c r="ABM24" s="1352">
        <f>IFERROR(MATCH(ABM25,'WS-1 Paper'!4:4,0)-1,"")</f>
        <v>375</v>
      </c>
      <c r="ABN24" s="1352">
        <f>IFERROR(MATCH(ABN25,'WS-1 Paper'!4:4,0)-1,"")</f>
        <v>376</v>
      </c>
      <c r="ABO24" s="1352">
        <f>IFERROR(MATCH(ABO25,'WS-1 Paper'!4:4,0)-1,"")</f>
        <v>377</v>
      </c>
      <c r="ABP24" s="1352">
        <f>IFERROR(MATCH(ABP25,'WS-1 Paper'!4:4,0)-1,"")</f>
        <v>378</v>
      </c>
      <c r="ABQ24" s="1352">
        <f>IFERROR(MATCH(ABQ25,'WS-1 Paper'!4:4,0)-1,"")</f>
        <v>379</v>
      </c>
      <c r="ABR24" s="1352">
        <f>IFERROR(MATCH(ABR25,'WS-1 Paper'!4:4,0)-1,"")</f>
        <v>380</v>
      </c>
      <c r="ABS24" s="1352">
        <f>IFERROR(MATCH(ABS25,'WS-1 Paper'!4:4,0)-1,"")</f>
        <v>381</v>
      </c>
      <c r="ABT24" s="1352">
        <f>IFERROR(MATCH(ABT25,'WS-1 Paper'!4:4,0)-1,"")</f>
        <v>382</v>
      </c>
      <c r="ABU24" s="1352">
        <f>IFERROR(MATCH(ABU25,'WS-1 Paper'!4:4,0)-1,"")</f>
        <v>383</v>
      </c>
      <c r="ABV24" s="1352">
        <f>IFERROR(MATCH(ABV25,'WS-1 Paper'!4:4,0)-1,"")</f>
        <v>384</v>
      </c>
      <c r="ABW24" s="1352">
        <f>IFERROR(MATCH(ABW25,'WS-1 Paper'!4:4,0)-1,"")</f>
        <v>385</v>
      </c>
      <c r="ABX24" s="1352">
        <f>IFERROR(MATCH(ABX25,'WS-1 Paper'!4:4,0)-1,"")</f>
        <v>386</v>
      </c>
      <c r="ABY24" s="1352">
        <f>IFERROR(MATCH(ABY25,'WS-1 Paper'!4:4,0)-1,"")</f>
        <v>387</v>
      </c>
      <c r="ABZ24" s="1352">
        <f>IFERROR(MATCH(ABZ25,'WS-1 Paper'!4:4,0)-1,"")</f>
        <v>388</v>
      </c>
      <c r="ACA24" s="1352">
        <f>IFERROR(MATCH(ACA25,'WS-1 Paper'!4:4,0)-1,"")</f>
        <v>389</v>
      </c>
      <c r="ACB24" s="1352">
        <f>IFERROR(MATCH(ACB25,'WS-1 Paper'!4:4,0)-1,"")</f>
        <v>390</v>
      </c>
      <c r="ACC24" s="1352">
        <f>IFERROR(MATCH(ACC25,'WS-1 Paper'!4:4,0)-1,"")</f>
        <v>391</v>
      </c>
      <c r="ACD24" s="1352">
        <f>IFERROR(MATCH(ACD25,'WS-1 Paper'!4:4,0)-1,"")</f>
        <v>392</v>
      </c>
      <c r="ACE24" s="1352">
        <f>IFERROR(MATCH(ACE25,'WS-1 Paper'!4:4,0)-1,"")</f>
        <v>393</v>
      </c>
      <c r="ACF24" s="1352">
        <f>IFERROR(MATCH(ACF25,'WS-1 Paper'!4:4,0)-1,"")</f>
        <v>394</v>
      </c>
      <c r="ACG24" s="1352">
        <f>IFERROR(MATCH(ACG25,'WS-1 Paper'!4:4,0)-1,"")</f>
        <v>395</v>
      </c>
      <c r="ACH24" s="1352">
        <f>IFERROR(MATCH(ACH25,'WS-1 Paper'!4:4,0)-1,"")</f>
        <v>396</v>
      </c>
      <c r="ACI24" s="1352">
        <f>IFERROR(MATCH(ACI25,'WS-1 Paper'!4:4,0)-1,"")</f>
        <v>397</v>
      </c>
      <c r="ACJ24" s="1352">
        <f>IFERROR(MATCH(ACJ25,'WS-1 Paper'!4:4,0)-1,"")</f>
        <v>398</v>
      </c>
      <c r="ACK24" s="1352">
        <f>IFERROR(MATCH(ACK25,'WS-1 Paper'!4:4,0)-1,"")</f>
        <v>399</v>
      </c>
      <c r="ACL24" s="1352">
        <f>IFERROR(MATCH(ACL25,'WS-1 Paper'!4:4,0)-1,"")</f>
        <v>400</v>
      </c>
      <c r="ACM24" s="1352">
        <f>IFERROR(MATCH(ACM25,'WS-1 Paper'!4:4,0)-1,"")</f>
        <v>401</v>
      </c>
      <c r="ACN24" s="1352">
        <f>IFERROR(MATCH(ACN25,'WS-1 Paper'!4:4,0)-1,"")</f>
        <v>402</v>
      </c>
      <c r="ACO24" s="1352">
        <f>IFERROR(MATCH(ACO25,'WS-1 Paper'!4:4,0)-1,"")</f>
        <v>403</v>
      </c>
      <c r="ACP24" s="1352">
        <f>IFERROR(MATCH(ACP25,'WS-1 Paper'!4:4,0)-1,"")</f>
        <v>404</v>
      </c>
      <c r="ACQ24" s="1352">
        <f>IFERROR(MATCH(ACQ25,'WS-1 Paper'!4:4,0)-1,"")</f>
        <v>405</v>
      </c>
      <c r="ACR24" s="1352">
        <f>IFERROR(MATCH(ACR25,'WS-1 Paper'!4:4,0)-1,"")</f>
        <v>406</v>
      </c>
      <c r="ACS24" s="1352">
        <f>IFERROR(MATCH(ACS25,'WS-1 Paper'!4:4,0)-1,"")</f>
        <v>407</v>
      </c>
      <c r="ACT24" s="1352">
        <f>IFERROR(MATCH(ACT25,'WS-1 Paper'!4:4,0)-1,"")</f>
        <v>408</v>
      </c>
      <c r="ACU24" s="1352">
        <f>IFERROR(MATCH(ACU25,'WS-1 Paper'!4:4,0)-1,"")</f>
        <v>409</v>
      </c>
      <c r="ACV24" s="1352">
        <f>IFERROR(MATCH(ACV25,'WS-1 Paper'!4:4,0)-1,"")</f>
        <v>410</v>
      </c>
      <c r="ACW24" s="1352">
        <f>IFERROR(MATCH(ACW25,'WS-1 Paper'!4:4,0)-1,"")</f>
        <v>411</v>
      </c>
      <c r="ACX24" s="1352">
        <f>IFERROR(MATCH(ACX25,'WS-1 Paper'!4:4,0)-1,"")</f>
        <v>412</v>
      </c>
      <c r="ACY24" s="1352">
        <f>IFERROR(MATCH(ACY25,'WS-1 Paper'!4:4,0)-1,"")</f>
        <v>413</v>
      </c>
      <c r="ACZ24" s="1352">
        <f>IFERROR(MATCH(ACZ25,'WS-1 Paper'!4:4,0)-1,"")</f>
        <v>414</v>
      </c>
      <c r="ADA24" s="1352">
        <f>IFERROR(MATCH(ADA25,'WS-1 Paper'!4:4,0)-1,"")</f>
        <v>415</v>
      </c>
      <c r="ADB24" s="1352">
        <f>IFERROR(MATCH(ADB25,'WS-1 Paper'!4:4,0)-1,"")</f>
        <v>416</v>
      </c>
      <c r="ADC24" s="1352">
        <f>IFERROR(MATCH(ADC25,'WS-1 Paper'!4:4,0)-1,"")</f>
        <v>417</v>
      </c>
      <c r="ADD24" s="1352">
        <f>IFERROR(MATCH(ADD25,'WS-1 Paper'!4:4,0)-1,"")</f>
        <v>418</v>
      </c>
      <c r="ADE24" s="1352">
        <f>IFERROR(MATCH(ADE25,'WS-1 Paper'!4:4,0)-1,"")</f>
        <v>419</v>
      </c>
      <c r="ADF24" s="1352">
        <f>IFERROR(MATCH(ADF25,'WS-1 Paper'!4:4,0)-1,"")</f>
        <v>420</v>
      </c>
      <c r="ADG24" s="1352">
        <f>IFERROR(MATCH(ADG25,'WS-1 Paper'!4:4,0)-1,"")</f>
        <v>421</v>
      </c>
      <c r="ADH24" s="1352">
        <f>IFERROR(MATCH(ADH25,'WS-1 Paper'!4:4,0)-1,"")</f>
        <v>422</v>
      </c>
      <c r="ADI24" s="1352">
        <f>IFERROR(MATCH(ADI25,'WS-1 Paper'!4:4,0)-1,"")</f>
        <v>423</v>
      </c>
      <c r="ADJ24" s="1352">
        <f>IFERROR(MATCH(ADJ25,'WS-1 Paper'!4:4,0)-1,"")</f>
        <v>424</v>
      </c>
      <c r="ADK24" s="1352">
        <f>IFERROR(MATCH(ADK25,'WS-1 Paper'!4:4,0)-1,"")</f>
        <v>425</v>
      </c>
      <c r="ADL24" s="1352">
        <f>IFERROR(MATCH(ADL25,'WS-1 Paper'!4:4,0)-1,"")</f>
        <v>426</v>
      </c>
      <c r="ADM24" s="1352">
        <f>IFERROR(MATCH(ADM25,'WS-1 Paper'!4:4,0)-1,"")</f>
        <v>427</v>
      </c>
      <c r="ADN24" s="1352">
        <f>IFERROR(MATCH(ADN25,'WS-1 Paper'!4:4,0)-1,"")</f>
        <v>428</v>
      </c>
      <c r="ADO24" s="1352">
        <f>IFERROR(MATCH(ADO25,'WS-1 Paper'!4:4,0)-1,"")</f>
        <v>429</v>
      </c>
      <c r="ADP24" s="1352">
        <f>IFERROR(MATCH(ADP25,'WS-1 Paper'!4:4,0)-1,"")</f>
        <v>430</v>
      </c>
      <c r="ADQ24" s="1352">
        <f>IFERROR(MATCH(ADQ25,'WS-1 Paper'!4:4,0)-1,"")</f>
        <v>431</v>
      </c>
      <c r="ADR24" s="1352">
        <f>IFERROR(MATCH(ADR25,'WS-1 Paper'!4:4,0)-1,"")</f>
        <v>432</v>
      </c>
      <c r="ADS24" s="1352">
        <f>IFERROR(MATCH(ADS25,'WS-1 Paper'!4:4,0)-1,"")</f>
        <v>433</v>
      </c>
      <c r="ADT24" s="1352">
        <f>IFERROR(MATCH(ADT25,'WS-1 Paper'!4:4,0)-1,"")</f>
        <v>434</v>
      </c>
      <c r="ADU24" s="1352">
        <f>IFERROR(MATCH(ADU25,'WS-1 Paper'!4:4,0)-1,"")</f>
        <v>435</v>
      </c>
      <c r="ADV24" s="1352">
        <f>IFERROR(MATCH(ADV25,'WS-1 Paper'!4:4,0)-1,"")</f>
        <v>436</v>
      </c>
      <c r="ADW24" s="1352">
        <f>IFERROR(MATCH(ADW25,'WS-1 Paper'!4:4,0)-1,"")</f>
        <v>437</v>
      </c>
      <c r="ADX24" s="1352">
        <f>IFERROR(MATCH(ADX25,'WS-1 Paper'!4:4,0)-1,"")</f>
        <v>438</v>
      </c>
      <c r="ADY24" s="1352">
        <f>IFERROR(MATCH(ADY25,'WS-1 Paper'!4:4,0)-1,"")</f>
        <v>439</v>
      </c>
      <c r="ADZ24" s="1352">
        <f>IFERROR(MATCH(ADZ25,'WS-1 Paper'!4:4,0)-1,"")</f>
        <v>440</v>
      </c>
      <c r="AEA24" s="1352">
        <f>IFERROR(MATCH(AEA25,'WS-1 Paper'!4:4,0)-1,"")</f>
        <v>441</v>
      </c>
      <c r="AEB24" s="1352">
        <f>IFERROR(MATCH(AEB25,'WS-1 Paper'!4:4,0)-1,"")</f>
        <v>442</v>
      </c>
      <c r="AEC24" s="1352">
        <f>IFERROR(MATCH(AEC25,'WS-1 Paper'!4:4,0)-1,"")</f>
        <v>443</v>
      </c>
      <c r="AED24" s="1352">
        <f>IFERROR(MATCH(AED25,'WS-1 Paper'!4:4,0)-1,"")</f>
        <v>444</v>
      </c>
      <c r="AEE24" s="1352">
        <f>IFERROR(MATCH(AEE25,'WS-1 Paper'!4:4,0)-1,"")</f>
        <v>445</v>
      </c>
      <c r="AEF24" s="1352">
        <f>IFERROR(MATCH(AEF25,'WS-1 Paper'!4:4,0)-1,"")</f>
        <v>446</v>
      </c>
      <c r="AEG24" s="1352">
        <f>IFERROR(MATCH(AEG25,'WS-1 Paper'!4:4,0)-1,"")</f>
        <v>447</v>
      </c>
      <c r="AEH24" s="1352">
        <f>IFERROR(MATCH(AEH25,'WS-1 Paper'!4:4,0)-1,"")</f>
        <v>448</v>
      </c>
      <c r="AEI24" s="1352">
        <f>IFERROR(MATCH(AEI25,'WS-1 Paper'!4:4,0)-1,"")</f>
        <v>449</v>
      </c>
      <c r="AEJ24" s="1352">
        <f>IFERROR(MATCH(AEJ25,'WS-1 Paper'!4:4,0)-1,"")</f>
        <v>450</v>
      </c>
      <c r="AEK24" s="1352">
        <f>IFERROR(MATCH(AEK25,'WS-1 Paper'!4:4,0)-1,"")</f>
        <v>451</v>
      </c>
      <c r="AEL24" s="1352">
        <f>IFERROR(MATCH(AEL25,'WS-1 Paper'!4:4,0)-1,"")</f>
        <v>452</v>
      </c>
      <c r="AEM24" s="1352">
        <f>IFERROR(MATCH(AEM25,'WS-1 Paper'!4:4,0)-1,"")</f>
        <v>453</v>
      </c>
      <c r="AEN24" s="1352">
        <f>IFERROR(MATCH(AEN25,'WS-1 Paper'!4:4,0)-1,"")</f>
        <v>454</v>
      </c>
      <c r="AEO24" s="1352">
        <f>IFERROR(MATCH(AEO25,'WS-1 Paper'!4:4,0)-1,"")</f>
        <v>455</v>
      </c>
      <c r="AEP24" s="1352">
        <f>IFERROR(MATCH(AEP25,'WS-1 Paper'!4:4,0)-1,"")</f>
        <v>456</v>
      </c>
      <c r="AEQ24" s="1352">
        <f>IFERROR(MATCH(AEQ25,'WS-1 Paper'!4:4,0)-1,"")</f>
        <v>457</v>
      </c>
      <c r="AER24" s="1352">
        <f>IFERROR(MATCH(AER25,'WS-1 Paper'!4:4,0)-1,"")</f>
        <v>458</v>
      </c>
      <c r="AES24" s="1352">
        <f>IFERROR(MATCH(AES25,'WS-1 Paper'!4:4,0)-1,"")</f>
        <v>459</v>
      </c>
      <c r="AET24" s="1352">
        <f>IFERROR(MATCH(AET25,'WS-1 Paper'!4:4,0)-1,"")</f>
        <v>460</v>
      </c>
      <c r="AEU24" s="1352">
        <f>IFERROR(MATCH(AEU25,'WS-1 Paper'!4:4,0)-1,"")</f>
        <v>461</v>
      </c>
      <c r="AEV24" s="1352">
        <f>IFERROR(MATCH(AEV25,'WS-1 Paper'!4:4,0)-1,"")</f>
        <v>462</v>
      </c>
      <c r="AEW24" s="1352">
        <f>IFERROR(MATCH(AEW25,'WS-1 Paper'!4:4,0)-1,"")</f>
        <v>463</v>
      </c>
      <c r="AEX24" s="1352">
        <f>IFERROR(MATCH(AEX25,'WS-1 Paper'!4:4,0)-1,"")</f>
        <v>464</v>
      </c>
      <c r="AEY24" s="1352">
        <f>IFERROR(MATCH(AEY25,'WS-1 Paper'!4:4,0)-1,"")</f>
        <v>465</v>
      </c>
      <c r="AEZ24" s="1352">
        <f>IFERROR(MATCH(AEZ25,'WS-1 Paper'!4:4,0)-1,"")</f>
        <v>466</v>
      </c>
      <c r="AFA24" s="1352">
        <f>IFERROR(MATCH(AFA25,'WS-1 Paper'!4:4,0)-1,"")</f>
        <v>467</v>
      </c>
      <c r="AFB24" s="1352">
        <f>IFERROR(MATCH(AFB25,'WS-1 Paper'!4:4,0)-1,"")</f>
        <v>468</v>
      </c>
      <c r="AFC24" s="1352">
        <f>IFERROR(MATCH(AFC25,'WS-1 Paper'!4:4,0)-1,"")</f>
        <v>469</v>
      </c>
      <c r="AFD24" s="1352">
        <f>IFERROR(MATCH(AFD25,'WS-1 Paper'!4:4,0)-1,"")</f>
        <v>470</v>
      </c>
      <c r="AFE24" s="1352">
        <f>IFERROR(MATCH(AFE25,'WS-1 Paper'!4:4,0)-1,"")</f>
        <v>471</v>
      </c>
      <c r="AFF24" s="1352">
        <f>IFERROR(MATCH(AFF25,'WS-1 Paper'!4:4,0)-1,"")</f>
        <v>472</v>
      </c>
      <c r="AFG24" s="1352">
        <f>IFERROR(MATCH(AFG25,'WS-1 Paper'!4:4,0)-1,"")</f>
        <v>473</v>
      </c>
      <c r="AFH24" s="1352">
        <f>IFERROR(MATCH(AFH25,'WS-1 Paper'!4:4,0)-1,"")</f>
        <v>474</v>
      </c>
      <c r="AFI24" s="1352">
        <f>IFERROR(MATCH(AFI25,'WS-1 Paper'!4:4,0)-1,"")</f>
        <v>475</v>
      </c>
      <c r="AFJ24" s="1352">
        <f>IFERROR(MATCH(AFJ25,'WS-1 Paper'!4:4,0)-1,"")</f>
        <v>476</v>
      </c>
      <c r="AFK24" s="1352">
        <f>IFERROR(MATCH(AFK25,'WS-1 Paper'!4:4,0)-1,"")</f>
        <v>477</v>
      </c>
      <c r="AFL24" s="1352">
        <f>IFERROR(MATCH(AFL25,'WS-1 Paper'!4:4,0)-1,"")</f>
        <v>478</v>
      </c>
      <c r="AFM24" s="1352">
        <f>IFERROR(MATCH(AFM25,'WS-1 Paper'!4:4,0)-1,"")</f>
        <v>479</v>
      </c>
      <c r="AFN24" s="1352">
        <f>IFERROR(MATCH(AFN25,'WS-1 Paper'!4:4,0)-1,"")</f>
        <v>480</v>
      </c>
      <c r="AFO24" s="1352">
        <f>IFERROR(MATCH(AFO25,'WS-1 Paper'!4:4,0)-1,"")</f>
        <v>481</v>
      </c>
      <c r="AFP24" s="1352">
        <f>IFERROR(MATCH(AFP25,'WS-1 Paper'!4:4,0)-1,"")</f>
        <v>482</v>
      </c>
      <c r="AFQ24" s="1352">
        <f>IFERROR(MATCH(AFQ25,'WS-1 Paper'!4:4,0)-1,"")</f>
        <v>483</v>
      </c>
      <c r="AFR24" s="1352">
        <f>IFERROR(MATCH(AFR25,'WS-1 Paper'!4:4,0)-1,"")</f>
        <v>484</v>
      </c>
      <c r="AFS24" s="1352">
        <f>IFERROR(MATCH(AFS25,'WS-1 Paper'!4:4,0)-1,"")</f>
        <v>485</v>
      </c>
      <c r="AFT24" s="1352">
        <f>IFERROR(MATCH(AFT25,'WS-1 Paper'!4:4,0)-1,"")</f>
        <v>486</v>
      </c>
      <c r="AFU24" s="1352">
        <f>IFERROR(MATCH(AFU25,'WS-1 Paper'!4:4,0)-1,"")</f>
        <v>487</v>
      </c>
      <c r="AFV24" s="1352">
        <f>IFERROR(MATCH(AFV25,'WS-1 Paper'!4:4,0)-1,"")</f>
        <v>488</v>
      </c>
      <c r="AFW24" s="1352">
        <f>IFERROR(MATCH(AFW25,'WS-1 Paper'!4:4,0)-1,"")</f>
        <v>489</v>
      </c>
      <c r="AFX24" s="1352">
        <f>IFERROR(MATCH(AFX25,'WS-1 Paper'!4:4,0)-1,"")</f>
        <v>490</v>
      </c>
      <c r="AFY24" s="1352">
        <f>IFERROR(MATCH(AFY25,'WS-1 Paper'!4:4,0)-1,"")</f>
        <v>491</v>
      </c>
      <c r="AFZ24" s="1352">
        <f>IFERROR(MATCH(AFZ25,'WS-1 Paper'!4:4,0)-1,"")</f>
        <v>492</v>
      </c>
      <c r="AGA24" s="1352">
        <f>IFERROR(MATCH(AGA25,'WS-1 Paper'!4:4,0)-1,"")</f>
        <v>493</v>
      </c>
      <c r="AGB24" s="1352">
        <f>IFERROR(MATCH(AGB25,'WS-1 Paper'!4:4,0)-1,"")</f>
        <v>494</v>
      </c>
      <c r="AGC24" s="1352">
        <f>IFERROR(MATCH(AGC25,'WS-1 Paper'!4:4,0)-1,"")</f>
        <v>495</v>
      </c>
      <c r="AGD24" s="1352">
        <f>IFERROR(MATCH(AGD25,'WS-1 Paper'!4:4,0)-1,"")</f>
        <v>496</v>
      </c>
      <c r="AGE24" s="1352">
        <f>IFERROR(MATCH(AGE25,'WS-1 Paper'!4:4,0)-1,"")</f>
        <v>497</v>
      </c>
      <c r="AGF24" s="1352">
        <f>IFERROR(MATCH(AGF25,'WS-1 Paper'!4:4,0)-1,"")</f>
        <v>498</v>
      </c>
      <c r="AGG24" s="1352">
        <f>IFERROR(MATCH(AGG25,'WS-1 Paper'!4:4,0)-1,"")</f>
        <v>499</v>
      </c>
      <c r="AGH24" s="1352">
        <f>IFERROR(MATCH(AGH25,'WS-1 Paper'!4:4,0)-1,"")</f>
        <v>500</v>
      </c>
      <c r="AGI24" s="1352">
        <f>IFERROR(MATCH(AGI25,'WS-1 Paper'!4:4,0)-1,"")</f>
        <v>501</v>
      </c>
      <c r="AGJ24" s="1352">
        <f>IFERROR(MATCH(AGJ25,'WS-1 Paper'!4:4,0)-1,"")</f>
        <v>502</v>
      </c>
      <c r="AGK24" s="1352">
        <f>IFERROR(MATCH(AGK25,'WS-1 Paper'!4:4,0)-1,"")</f>
        <v>503</v>
      </c>
      <c r="AGL24" s="1352">
        <f>IFERROR(MATCH(AGL25,'WS-1 Paper'!4:4,0)-1,"")</f>
        <v>504</v>
      </c>
      <c r="AGM24" s="1352">
        <f>IFERROR(MATCH(AGM25,'WS-1 Paper'!4:4,0)-1,"")</f>
        <v>505</v>
      </c>
      <c r="AGN24" s="1352">
        <f>IFERROR(MATCH(AGN25,'WS-1 Paper'!4:4,0)-1,"")</f>
        <v>506</v>
      </c>
      <c r="AGO24" s="1352">
        <f>IFERROR(MATCH(AGO25,'WS-1 Paper'!4:4,0)-1,"")</f>
        <v>507</v>
      </c>
      <c r="AGP24" s="1352">
        <f>IFERROR(MATCH(AGP25,'WS-1 Paper'!4:4,0)-1,"")</f>
        <v>508</v>
      </c>
      <c r="AGQ24" s="1352">
        <f>IFERROR(MATCH(AGQ25,'WS-1 Paper'!4:4,0)-1,"")</f>
        <v>509</v>
      </c>
      <c r="AGR24" s="1352">
        <f>IFERROR(MATCH(AGR25,'WS-1 Paper'!4:4,0)-1,"")</f>
        <v>510</v>
      </c>
      <c r="AGS24" s="1352">
        <f>IFERROR(MATCH(AGS25,'WS-1 Paper'!4:4,0)-1,"")</f>
        <v>511</v>
      </c>
      <c r="AGT24" s="1352">
        <f>IFERROR(MATCH(AGT25,'WS-1 Paper'!4:4,0)-1,"")</f>
        <v>512</v>
      </c>
      <c r="AGU24" s="1352">
        <f>IFERROR(MATCH(AGU25,'WS-1 Paper'!4:4,0)-1,"")</f>
        <v>513</v>
      </c>
      <c r="AGV24" s="1352">
        <f>IFERROR(MATCH(AGV25,'WS-1 Paper'!4:4,0)-1,"")</f>
        <v>514</v>
      </c>
      <c r="AGW24" s="1352">
        <f>IFERROR(MATCH(AGW25,'WS-1 Paper'!4:4,0)-1,"")</f>
        <v>515</v>
      </c>
      <c r="AGX24" s="1352">
        <f>IFERROR(MATCH(AGX25,'WS-1 Paper'!4:4,0)-1,"")</f>
        <v>516</v>
      </c>
      <c r="AGY24" s="1352">
        <f>IFERROR(MATCH(AGY25,'WS-1 Paper'!4:4,0)-1,"")</f>
        <v>517</v>
      </c>
      <c r="AGZ24" s="1352">
        <f>IFERROR(MATCH(AGZ25,'WS-1 Paper'!4:4,0)-1,"")</f>
        <v>518</v>
      </c>
      <c r="AHA24" s="1352">
        <f>IFERROR(MATCH(AHA25,'WS-1 Paper'!4:4,0)-1,"")</f>
        <v>519</v>
      </c>
      <c r="AHB24" s="1352">
        <f>IFERROR(MATCH(AHB25,'WS-1 Paper'!4:4,0)-1,"")</f>
        <v>520</v>
      </c>
      <c r="AHC24" s="1352">
        <f>IFERROR(MATCH(AHC25,'WS-1 Paper'!4:4,0)-1,"")</f>
        <v>521</v>
      </c>
      <c r="AHD24" s="1352">
        <f>IFERROR(MATCH(AHD25,'WS-1 Paper'!4:4,0)-1,"")</f>
        <v>522</v>
      </c>
      <c r="AHE24" s="1352">
        <f>IFERROR(MATCH(AHE25,'WS-1 Paper'!4:4,0)-1,"")</f>
        <v>523</v>
      </c>
      <c r="AHF24" s="1352">
        <f>IFERROR(MATCH(AHF25,'WS-1 Paper'!4:4,0)-1,"")</f>
        <v>524</v>
      </c>
      <c r="AHG24" s="1352">
        <f>IFERROR(MATCH(AHG25,'WS-1 Paper'!4:4,0)-1,"")</f>
        <v>525</v>
      </c>
      <c r="AHH24" s="1352">
        <f>IFERROR(MATCH(AHH25,'WS-1 Paper'!4:4,0)-1,"")</f>
        <v>526</v>
      </c>
      <c r="AHI24" s="1352">
        <f>IFERROR(MATCH(AHI25,'WS-1 Paper'!4:4,0)-1,"")</f>
        <v>527</v>
      </c>
      <c r="AHJ24" s="1352">
        <f>IFERROR(MATCH(AHJ25,'WS-1 Paper'!4:4,0)-1,"")</f>
        <v>528</v>
      </c>
      <c r="AHK24" s="1352">
        <f>IFERROR(MATCH(AHK25,'WS-1 Paper'!4:4,0)-1,"")</f>
        <v>529</v>
      </c>
      <c r="AHL24" s="1352">
        <f>IFERROR(MATCH(AHL25,'WS-1 Paper'!4:4,0)-1,"")</f>
        <v>530</v>
      </c>
      <c r="AHM24" s="1352">
        <f>IFERROR(MATCH(AHM25,'WS-1 Paper'!4:4,0)-1,"")</f>
        <v>531</v>
      </c>
      <c r="AHN24" s="1352">
        <f>IFERROR(MATCH(AHN25,'WS-1 Paper'!4:4,0)-1,"")</f>
        <v>532</v>
      </c>
      <c r="AHO24" s="1352">
        <f>IFERROR(MATCH(AHO25,'WS-1 Paper'!4:4,0)-1,"")</f>
        <v>533</v>
      </c>
      <c r="AHP24" s="1352">
        <f>IFERROR(MATCH(AHP25,'WS-1 Paper'!4:4,0)-1,"")</f>
        <v>534</v>
      </c>
      <c r="AHQ24" s="1352">
        <f>IFERROR(MATCH(AHQ25,'WS-1 Paper'!4:4,0)-1,"")</f>
        <v>535</v>
      </c>
      <c r="AHR24" s="1352">
        <f>IFERROR(MATCH(AHR25,'WS-1 Paper'!4:4,0)-1,"")</f>
        <v>536</v>
      </c>
      <c r="AHS24" s="1352">
        <f>IFERROR(MATCH(AHS25,'WS-1 Paper'!4:4,0)-1,"")</f>
        <v>537</v>
      </c>
      <c r="AHT24" s="1352">
        <f>IFERROR(MATCH(AHT25,'WS-1 Paper'!4:4,0)-1,"")</f>
        <v>538</v>
      </c>
      <c r="AHU24" s="1352">
        <f>IFERROR(MATCH(AHU25,'WS-1 Paper'!4:4,0)-1,"")</f>
        <v>539</v>
      </c>
      <c r="AHV24" s="1352">
        <f>IFERROR(MATCH(AHV25,'WS-1 Paper'!4:4,0)-1,"")</f>
        <v>540</v>
      </c>
      <c r="AHW24" s="1352">
        <f>IFERROR(MATCH(AHW25,'WS-1 Paper'!4:4,0)-1,"")</f>
        <v>541</v>
      </c>
      <c r="AHX24" s="1352">
        <f>IFERROR(MATCH(AHX25,'WS-1 Paper'!4:4,0)-1,"")</f>
        <v>542</v>
      </c>
      <c r="AHY24" s="1352">
        <f>IFERROR(MATCH(AHY25,'WS-1 Paper'!4:4,0)-1,"")</f>
        <v>543</v>
      </c>
      <c r="AHZ24" s="1352">
        <f>IFERROR(MATCH(AHZ25,'WS-1 Paper'!4:4,0)-1,"")</f>
        <v>544</v>
      </c>
      <c r="AIA24" s="1352">
        <f>IFERROR(MATCH(AIA25,'WS-1 Paper'!4:4,0)-1,"")</f>
        <v>545</v>
      </c>
      <c r="AIB24" s="1352">
        <f>IFERROR(MATCH(AIB25,'WS-1 Paper'!4:4,0)-1,"")</f>
        <v>546</v>
      </c>
      <c r="AIC24" s="1352">
        <f>IFERROR(MATCH(AIC25,'WS-1 Paper'!4:4,0)-1,"")</f>
        <v>547</v>
      </c>
      <c r="AID24" s="1352">
        <f>IFERROR(MATCH(AID25,'WS-1 Paper'!4:4,0)-1,"")</f>
        <v>548</v>
      </c>
      <c r="AIE24" s="1352">
        <f>IFERROR(MATCH(AIE25,'WS-1 Paper'!4:4,0)-1,"")</f>
        <v>549</v>
      </c>
      <c r="AIF24" s="1352">
        <f>IFERROR(MATCH(AIF25,'WS-1 Paper'!4:4,0)-1,"")</f>
        <v>550</v>
      </c>
      <c r="AIG24" s="1352">
        <f>IFERROR(MATCH(AIG25,'WS-1 Paper'!4:4,0)-1,"")</f>
        <v>551</v>
      </c>
      <c r="AIH24" s="1352">
        <f>IFERROR(MATCH(AIH25,'WS-1 Paper'!4:4,0)-1,"")</f>
        <v>552</v>
      </c>
      <c r="AII24" s="1352">
        <f>IFERROR(MATCH(AII25,'WS-1 Paper'!4:4,0)-1,"")</f>
        <v>553</v>
      </c>
      <c r="AIJ24" s="1352">
        <f>IFERROR(MATCH(AIJ25,'WS-1 Paper'!4:4,0)-1,"")</f>
        <v>554</v>
      </c>
      <c r="AIK24" s="1352">
        <f>IFERROR(MATCH(AIK25,'WS-1 Paper'!4:4,0)-1,"")</f>
        <v>555</v>
      </c>
      <c r="AIL24" s="1352">
        <f>IFERROR(MATCH(AIL25,'WS-1 Paper'!4:4,0)-1,"")</f>
        <v>556</v>
      </c>
      <c r="AIM24" s="1352">
        <f>IFERROR(MATCH(AIM25,'WS-1 Paper'!4:4,0)-1,"")</f>
        <v>557</v>
      </c>
      <c r="AIN24" s="1352">
        <f>IFERROR(MATCH(AIN25,'WS-1 Paper'!4:4,0)-1,"")</f>
        <v>558</v>
      </c>
      <c r="AIO24" s="1352">
        <f>IFERROR(MATCH(AIO25,'WS-1 Paper'!4:4,0)-1,"")</f>
        <v>559</v>
      </c>
      <c r="AIP24" s="1352">
        <f>IFERROR(MATCH(AIP25,'WS-1 Paper'!4:4,0)-1,"")</f>
        <v>560</v>
      </c>
      <c r="AIQ24" s="1352">
        <f>IFERROR(MATCH(AIQ25,'WS-1 Paper'!4:4,0)-1,"")</f>
        <v>561</v>
      </c>
      <c r="AIR24" s="1352">
        <f>IFERROR(MATCH(AIR25,'WS-1 Paper'!4:4,0)-1,"")</f>
        <v>562</v>
      </c>
      <c r="AIS24" s="1352">
        <f>IFERROR(MATCH(AIS25,'WS-1 Paper'!4:4,0)-1,"")</f>
        <v>563</v>
      </c>
      <c r="AIT24" s="1352">
        <f>IFERROR(MATCH(AIT25,'WS-1 Paper'!4:4,0)-1,"")</f>
        <v>564</v>
      </c>
      <c r="AIU24" s="1352">
        <f>IFERROR(MATCH(AIU25,'WS-1 Paper'!4:4,0)-1,"")</f>
        <v>565</v>
      </c>
      <c r="AIV24" s="1352">
        <f>IFERROR(MATCH(AIV25,'WS-1 Paper'!4:4,0)-1,"")</f>
        <v>566</v>
      </c>
      <c r="AIW24" s="1352">
        <f>IFERROR(MATCH(AIW25,'WS-1 Paper'!4:4,0)-1,"")</f>
        <v>567</v>
      </c>
      <c r="AIX24" s="1352">
        <f>IFERROR(MATCH(AIX25,'WS-1 Paper'!4:4,0)-1,"")</f>
        <v>568</v>
      </c>
      <c r="AIY24" s="1352">
        <f>IFERROR(MATCH(AIY25,'WS-1 Paper'!4:4,0)-1,"")</f>
        <v>569</v>
      </c>
      <c r="AIZ24" s="1352">
        <f>IFERROR(MATCH(AIZ25,'WS-1 Paper'!4:4,0)-1,"")</f>
        <v>570</v>
      </c>
      <c r="AJA24" s="1352">
        <f>IFERROR(MATCH(AJA25,'WS-1 Paper'!4:4,0)-1,"")</f>
        <v>571</v>
      </c>
      <c r="AJB24" s="1352">
        <f>IFERROR(MATCH(AJB25,'WS-1 Paper'!4:4,0)-1,"")</f>
        <v>572</v>
      </c>
      <c r="AJC24" s="1352">
        <f>IFERROR(MATCH(AJC25,'WS-1 Paper'!4:4,0)-1,"")</f>
        <v>573</v>
      </c>
      <c r="AJD24" s="1352">
        <f>IFERROR(MATCH(AJD25,'WS-1 Paper'!4:4,0)-1,"")</f>
        <v>574</v>
      </c>
      <c r="AJE24" s="1352">
        <f>IFERROR(MATCH(AJE25,'WS-1 Paper'!4:4,0)-1,"")</f>
        <v>575</v>
      </c>
      <c r="AJF24" s="1352">
        <f>IFERROR(MATCH(AJF25,'WS-1 Paper'!4:4,0)-1,"")</f>
        <v>576</v>
      </c>
      <c r="AJG24" s="1352">
        <f>IFERROR(MATCH(AJG25,'WS-1 Paper'!4:4,0)-1,"")</f>
        <v>577</v>
      </c>
      <c r="AJH24" s="1352">
        <f>IFERROR(MATCH(AJH25,'WS-1 Paper'!4:4,0)-1,"")</f>
        <v>578</v>
      </c>
      <c r="AJI24" s="1352">
        <f>IFERROR(MATCH(AJI25,'WS-1 Paper'!4:4,0)-1,"")</f>
        <v>579</v>
      </c>
      <c r="AJJ24" s="1352">
        <f>IFERROR(MATCH(AJJ25,'WS-1 Paper'!4:4,0)-1,"")</f>
        <v>580</v>
      </c>
      <c r="AJK24" s="1352">
        <f>IFERROR(MATCH(AJK25,'WS-1 Paper'!4:4,0)-1,"")</f>
        <v>581</v>
      </c>
      <c r="AJL24" s="1352">
        <f>IFERROR(MATCH(AJL25,'WS-1 Paper'!4:4,0)-1,"")</f>
        <v>582</v>
      </c>
      <c r="AJM24" s="1352">
        <f>IFERROR(MATCH(AJM25,'WS-1 Paper'!4:4,0)-1,"")</f>
        <v>583</v>
      </c>
      <c r="AJN24" s="1352">
        <f>IFERROR(MATCH(AJN25,'WS-1 Paper'!4:4,0)-1,"")</f>
        <v>584</v>
      </c>
      <c r="AJO24" s="1352">
        <f>IFERROR(MATCH(AJO25,'WS-1 Paper'!4:4,0)-1,"")</f>
        <v>585</v>
      </c>
      <c r="AJP24" s="1352">
        <f>IFERROR(MATCH(AJP25,'WS-1 Paper'!4:4,0)-1,"")</f>
        <v>586</v>
      </c>
      <c r="AJQ24" s="1352">
        <f>IFERROR(MATCH(AJQ25,'WS-1 Paper'!4:4,0)-1,"")</f>
        <v>587</v>
      </c>
      <c r="AJR24" s="1352">
        <f>IFERROR(MATCH(AJR25,'WS-1 Paper'!4:4,0)-1,"")</f>
        <v>588</v>
      </c>
      <c r="AJS24" s="1352">
        <f>IFERROR(MATCH(AJS25,'WS-1 Paper'!4:4,0)-1,"")</f>
        <v>589</v>
      </c>
      <c r="AJT24" s="1352">
        <f>IFERROR(MATCH(AJT25,'WS-1 Paper'!4:4,0)-1,"")</f>
        <v>590</v>
      </c>
      <c r="AJU24" s="1352">
        <f>IFERROR(MATCH(AJU25,'WS-1 Paper'!4:4,0)-1,"")</f>
        <v>591</v>
      </c>
      <c r="AJV24" s="1352">
        <f>IFERROR(MATCH(AJV25,'WS-1 Paper'!4:4,0)-1,"")</f>
        <v>592</v>
      </c>
      <c r="AJW24" s="1352">
        <f>IFERROR(MATCH(AJW25,'WS-1 Paper'!4:4,0)-1,"")</f>
        <v>593</v>
      </c>
      <c r="AJX24" s="1352">
        <f>IFERROR(MATCH(AJX25,'WS-1 Paper'!4:4,0)-1,"")</f>
        <v>594</v>
      </c>
      <c r="AJY24" s="1352">
        <f>IFERROR(MATCH(AJY25,'WS-1 Paper'!4:4,0)-1,"")</f>
        <v>595</v>
      </c>
      <c r="AJZ24" s="1352">
        <f>IFERROR(MATCH(AJZ25,'WS-1 Paper'!4:4,0)-1,"")</f>
        <v>596</v>
      </c>
      <c r="AKA24" s="1352">
        <f>IFERROR(MATCH(AKA25,'WS-1 Paper'!4:4,0)-1,"")</f>
        <v>597</v>
      </c>
      <c r="AKB24" s="1352">
        <f>IFERROR(MATCH(AKB25,'WS-1 Paper'!4:4,0)-1,"")</f>
        <v>598</v>
      </c>
      <c r="AKC24" s="1352">
        <f>IFERROR(MATCH(AKC25,'WS-1 Paper'!4:4,0)-1,"")</f>
        <v>599</v>
      </c>
      <c r="AKD24" s="1352">
        <f>IFERROR(MATCH(AKD25,'WS-1 Paper'!4:4,0)-1,"")</f>
        <v>600</v>
      </c>
      <c r="AKE24" s="1352">
        <f>IFERROR(MATCH(AKE25,'WS-1 Paper'!4:4,0)-1,"")</f>
        <v>601</v>
      </c>
      <c r="AKF24" s="1352">
        <f>IFERROR(MATCH(AKF25,'WS-1 Paper'!4:4,0)-1,"")</f>
        <v>602</v>
      </c>
      <c r="AKG24" s="1352">
        <f>IFERROR(MATCH(AKG25,'WS-1 Paper'!4:4,0)-1,"")</f>
        <v>603</v>
      </c>
      <c r="AKH24" s="1352">
        <f>IFERROR(MATCH(AKH25,'WS-1 Paper'!4:4,0)-1,"")</f>
        <v>604</v>
      </c>
      <c r="AKI24" s="1352">
        <f>IFERROR(MATCH(AKI25,'WS-1 Paper'!4:4,0)-1,"")</f>
        <v>605</v>
      </c>
      <c r="AKJ24" s="1352">
        <f>IFERROR(MATCH(AKJ25,'WS-1 Paper'!4:4,0)-1,"")</f>
        <v>606</v>
      </c>
      <c r="AKK24" s="1352">
        <f>IFERROR(MATCH(AKK25,'WS-1 Paper'!4:4,0)-1,"")</f>
        <v>607</v>
      </c>
      <c r="AKL24" s="1352">
        <f>IFERROR(MATCH(AKL25,'WS-1 Paper'!4:4,0)-1,"")</f>
        <v>608</v>
      </c>
      <c r="AKM24" s="1352">
        <f>IFERROR(MATCH(AKM25,'WS-1 Paper'!4:4,0)-1,"")</f>
        <v>609</v>
      </c>
      <c r="AKN24" s="1352">
        <f>IFERROR(MATCH(AKN25,'WS-1 Paper'!4:4,0)-1,"")</f>
        <v>610</v>
      </c>
      <c r="AKO24" s="1352">
        <f>IFERROR(MATCH(AKO25,'WS-1 Paper'!4:4,0)-1,"")</f>
        <v>611</v>
      </c>
      <c r="AKP24" s="1352">
        <f>IFERROR(MATCH(AKP25,'WS-1 Paper'!4:4,0)-1,"")</f>
        <v>612</v>
      </c>
      <c r="AKQ24" s="1352">
        <f>IFERROR(MATCH(AKQ25,'WS-1 Paper'!4:4,0)-1,"")</f>
        <v>613</v>
      </c>
      <c r="AKR24" s="1352">
        <f>IFERROR(MATCH(AKR25,'WS-1 Paper'!4:4,0)-1,"")</f>
        <v>614</v>
      </c>
      <c r="AKS24" s="1352">
        <f>IFERROR(MATCH(AKS25,'WS-1 Paper'!4:4,0)-1,"")</f>
        <v>615</v>
      </c>
      <c r="AKT24" s="1352">
        <f>IFERROR(MATCH(AKT25,'WS-1 Paper'!4:4,0)-1,"")</f>
        <v>616</v>
      </c>
      <c r="AKU24" s="1352">
        <f>IFERROR(MATCH(AKU25,'WS-1 Paper'!4:4,0)-1,"")</f>
        <v>617</v>
      </c>
      <c r="AKV24" s="1352">
        <f>IFERROR(MATCH(AKV25,'WS-1 Paper'!4:4,0)-1,"")</f>
        <v>618</v>
      </c>
      <c r="AKW24" s="1352">
        <f>IFERROR(MATCH(AKW25,'WS-1 Paper'!4:4,0)-1,"")</f>
        <v>619</v>
      </c>
      <c r="AKX24" s="1352">
        <f>IFERROR(MATCH(AKX25,'WS-1 Paper'!4:4,0)-1,"")</f>
        <v>620</v>
      </c>
      <c r="AKY24" s="1352">
        <f>IFERROR(MATCH(AKY25,'WS-1 Paper'!4:4,0)-1,"")</f>
        <v>621</v>
      </c>
      <c r="AKZ24" s="1352">
        <f>IFERROR(MATCH(AKZ25,'WS-1 Paper'!4:4,0)-1,"")</f>
        <v>622</v>
      </c>
      <c r="ALA24" s="1352">
        <f>IFERROR(MATCH(ALA25,'WS-1 Paper'!4:4,0)-1,"")</f>
        <v>623</v>
      </c>
      <c r="ALB24" s="1352">
        <f>IFERROR(MATCH(ALB25,'WS-1 Paper'!4:4,0)-1,"")</f>
        <v>624</v>
      </c>
      <c r="ALC24" s="1352">
        <f>IFERROR(MATCH(ALC25,'WS-1 Paper'!4:4,0)-1,"")</f>
        <v>625</v>
      </c>
      <c r="ALD24" s="1352">
        <f>IFERROR(MATCH(ALD25,'WS-1 Paper'!4:4,0)-1,"")</f>
        <v>626</v>
      </c>
      <c r="ALE24" s="1352">
        <f>IFERROR(MATCH(ALE25,'WS-1 Paper'!4:4,0)-1,"")</f>
        <v>627</v>
      </c>
      <c r="ALF24" s="1352">
        <f>IFERROR(MATCH(ALF25,'WS-1 Paper'!4:4,0)-1,"")</f>
        <v>628</v>
      </c>
      <c r="ALG24" s="1352">
        <f>IFERROR(MATCH(ALG25,'WS-1 Paper'!4:4,0)-1,"")</f>
        <v>629</v>
      </c>
      <c r="ALH24" s="1352">
        <f>IFERROR(MATCH(ALH25,'WS-1 Paper'!4:4,0)-1,"")</f>
        <v>630</v>
      </c>
      <c r="ALI24" s="1352">
        <f>IFERROR(MATCH(ALI25,'WS-1 Paper'!4:4,0)-1,"")</f>
        <v>631</v>
      </c>
      <c r="ALJ24" s="1352">
        <f>IFERROR(MATCH(ALJ25,'WS-1 Paper'!4:4,0)-1,"")</f>
        <v>632</v>
      </c>
      <c r="ALK24" s="1352">
        <f>IFERROR(MATCH(ALK25,'WS-1 Paper'!4:4,0)-1,"")</f>
        <v>633</v>
      </c>
      <c r="ALL24" s="1352">
        <f>IFERROR(MATCH(ALL25,'WS-1 Paper'!4:4,0)-1,"")</f>
        <v>634</v>
      </c>
      <c r="ALM24" s="1352">
        <f>IFERROR(MATCH(ALM25,'WS-1 Paper'!4:4,0)-1,"")</f>
        <v>635</v>
      </c>
      <c r="ALN24" s="1352">
        <f>IFERROR(MATCH(ALN25,'WS-1 Paper'!4:4,0)-1,"")</f>
        <v>636</v>
      </c>
      <c r="ALO24" s="1352">
        <f>IFERROR(MATCH(ALO25,'WS-1 Paper'!4:4,0)-1,"")</f>
        <v>637</v>
      </c>
      <c r="ALP24" s="1352">
        <f>IFERROR(MATCH(ALP25,'WS-1 Paper'!4:4,0)-1,"")</f>
        <v>638</v>
      </c>
      <c r="ALQ24" s="1352">
        <f>IFERROR(MATCH(ALQ25,'WS-1 Paper'!4:4,0)-1,"")</f>
        <v>639</v>
      </c>
      <c r="ALR24" s="1352">
        <f>IFERROR(MATCH(ALR25,'WS-1 Paper'!4:4,0)-1,"")</f>
        <v>640</v>
      </c>
      <c r="ALS24" s="1352">
        <f>IFERROR(MATCH(ALS25,'WS-1 Paper'!4:4,0)-1,"")</f>
        <v>641</v>
      </c>
      <c r="ALT24" s="1352">
        <f>IFERROR(MATCH(ALT25,'WS-1 Paper'!4:4,0)-1,"")</f>
        <v>642</v>
      </c>
      <c r="ALU24" s="1352">
        <f>IFERROR(MATCH(ALU25,'WS-1 Paper'!4:4,0)-1,"")</f>
        <v>643</v>
      </c>
      <c r="ALV24" s="1352">
        <f>IFERROR(MATCH(ALV25,'WS-1 Paper'!4:4,0)-1,"")</f>
        <v>644</v>
      </c>
      <c r="ALW24" s="1352">
        <f>IFERROR(MATCH(ALW25,'WS-1 Paper'!4:4,0)-1,"")</f>
        <v>645</v>
      </c>
      <c r="ALX24" s="1352">
        <f>IFERROR(MATCH(ALX25,'WS-1 Paper'!4:4,0)-1,"")</f>
        <v>646</v>
      </c>
      <c r="ALY24" s="1352">
        <f>IFERROR(MATCH(ALY25,'WS-1 Paper'!4:4,0)-1,"")</f>
        <v>647</v>
      </c>
      <c r="ALZ24" s="1352">
        <f>IFERROR(MATCH(ALZ25,'WS-1 Paper'!4:4,0)-1,"")</f>
        <v>648</v>
      </c>
      <c r="AMA24" s="1352">
        <f>IFERROR(MATCH(AMA25,'WS-1 Paper'!4:4,0)-1,"")</f>
        <v>649</v>
      </c>
      <c r="AMB24" s="1352">
        <f>IFERROR(MATCH(AMB25,'WS-1 Paper'!4:4,0)-1,"")</f>
        <v>650</v>
      </c>
      <c r="AMC24" s="1352">
        <f>IFERROR(MATCH(AMC25,'WS-1 Paper'!4:4,0)-1,"")</f>
        <v>651</v>
      </c>
      <c r="AMD24" s="1352">
        <f>IFERROR(MATCH(AMD25,'WS-1 Paper'!4:4,0)-1,"")</f>
        <v>652</v>
      </c>
      <c r="AME24" s="1352">
        <f>IFERROR(MATCH(AME25,'WS-1 Paper'!4:4,0)-1,"")</f>
        <v>653</v>
      </c>
      <c r="AMF24" s="1352">
        <f>IFERROR(MATCH(AMF25,'WS-1 Paper'!4:4,0)-1,"")</f>
        <v>654</v>
      </c>
      <c r="AMG24" s="1352">
        <f>IFERROR(MATCH(AMG25,'WS-1 Paper'!4:4,0)-1,"")</f>
        <v>655</v>
      </c>
      <c r="AMH24" s="1352">
        <f>IFERROR(MATCH(AMH25,'WS-1 Paper'!4:4,0)-1,"")</f>
        <v>656</v>
      </c>
      <c r="AMI24" s="1352">
        <f>IFERROR(MATCH(AMI25,'WS-1 Paper'!4:4,0)-1,"")</f>
        <v>657</v>
      </c>
      <c r="AMJ24" s="1352">
        <f>IFERROR(MATCH(AMJ25,'WS-1 Paper'!4:4,0)-1,"")</f>
        <v>658</v>
      </c>
      <c r="AMK24" s="1352">
        <f>IFERROR(MATCH(AMK25,'WS-1 Paper'!4:4,0)-1,"")</f>
        <v>659</v>
      </c>
      <c r="AML24" s="1352">
        <f>IFERROR(MATCH(AML25,'WS-1 Paper'!4:4,0)-1,"")</f>
        <v>660</v>
      </c>
      <c r="AMM24" s="1352">
        <f>IFERROR(MATCH(AMM25,'WS-1 Paper'!4:4,0)-1,"")</f>
        <v>661</v>
      </c>
      <c r="AMN24" s="1352">
        <f>IFERROR(MATCH(AMN25,'WS-1 Paper'!4:4,0)-1,"")</f>
        <v>662</v>
      </c>
      <c r="AMO24" s="1352">
        <f>IFERROR(MATCH(AMO25,'WS-1 Paper'!4:4,0)-1,"")</f>
        <v>663</v>
      </c>
      <c r="AMP24" s="1352">
        <f>IFERROR(MATCH(AMP25,'WS-1 Paper'!4:4,0)-1,"")</f>
        <v>664</v>
      </c>
      <c r="AMQ24" s="1352">
        <f>IFERROR(MATCH(AMQ25,'WS-1 Paper'!4:4,0)-1,"")</f>
        <v>665</v>
      </c>
      <c r="AMR24" s="1352">
        <f>IFERROR(MATCH(AMR25,'WS-1 Paper'!4:4,0)-1,"")</f>
        <v>666</v>
      </c>
      <c r="AMS24" s="1352">
        <f>IFERROR(MATCH(AMS25,'WS-1 Paper'!4:4,0)-1,"")</f>
        <v>667</v>
      </c>
      <c r="AMT24" s="1352">
        <f>IFERROR(MATCH(AMT25,'WS-1 Paper'!4:4,0)-1,"")</f>
        <v>668</v>
      </c>
      <c r="AMU24" s="1352">
        <f>IFERROR(MATCH(AMU25,'WS-1 Paper'!4:4,0)-1,"")</f>
        <v>669</v>
      </c>
      <c r="AMV24" s="1352">
        <f>IFERROR(MATCH(AMV25,'WS-1 Paper'!4:4,0)-1,"")</f>
        <v>670</v>
      </c>
      <c r="AMW24" s="1352">
        <f>IFERROR(MATCH(AMW25,'WS-1 Paper'!4:4,0)-1,"")</f>
        <v>671</v>
      </c>
      <c r="AMX24" s="1352">
        <f>IFERROR(MATCH(AMX25,'WS-1 Paper'!4:4,0)-1,"")</f>
        <v>672</v>
      </c>
      <c r="AMY24" s="1352">
        <f>IFERROR(MATCH(AMY25,'WS-1 Paper'!4:4,0)-1,"")</f>
        <v>673</v>
      </c>
      <c r="AMZ24" s="1352">
        <f>IFERROR(MATCH(AMZ25,'WS-1 Paper'!4:4,0)-1,"")</f>
        <v>674</v>
      </c>
      <c r="ANA24" s="1352">
        <f>IFERROR(MATCH(ANA25,'WS-1 Paper'!4:4,0)-1,"")</f>
        <v>675</v>
      </c>
      <c r="ANB24" s="1352">
        <f>IFERROR(MATCH(ANB25,'WS-1 Paper'!4:4,0)-1,"")</f>
        <v>676</v>
      </c>
      <c r="ANC24" s="1352">
        <f>IFERROR(MATCH(ANC25,'WS-1 Paper'!4:4,0)-1,"")</f>
        <v>677</v>
      </c>
      <c r="AND24" s="1352">
        <f>IFERROR(MATCH(AND25,'WS-1 Paper'!4:4,0)-1,"")</f>
        <v>678</v>
      </c>
      <c r="ANE24" s="1352">
        <f>IFERROR(MATCH(ANE25,'WS-1 Paper'!4:4,0)-1,"")</f>
        <v>679</v>
      </c>
      <c r="ANF24" s="1352">
        <f>IFERROR(MATCH(ANF25,'WS-1 Paper'!4:4,0)-1,"")</f>
        <v>680</v>
      </c>
      <c r="ANG24" s="1352">
        <f>IFERROR(MATCH(ANG25,'WS-1 Paper'!4:4,0)-1,"")</f>
        <v>681</v>
      </c>
      <c r="ANH24" s="1352">
        <f>IFERROR(MATCH(ANH25,'WS-1 Paper'!4:4,0)-1,"")</f>
        <v>682</v>
      </c>
      <c r="ANI24" s="1352">
        <f>IFERROR(MATCH(ANI25,'WS-1 Paper'!4:4,0)-1,"")</f>
        <v>683</v>
      </c>
      <c r="ANJ24" s="1352">
        <f>IFERROR(MATCH(ANJ25,'WS-1 Paper'!4:4,0)-1,"")</f>
        <v>684</v>
      </c>
      <c r="ANK24" s="1352">
        <f>IFERROR(MATCH(ANK25,'WS-1 Paper'!4:4,0)-1,"")</f>
        <v>685</v>
      </c>
      <c r="ANL24" s="1352">
        <f>IFERROR(MATCH(ANL25,'WS-1 Paper'!4:4,0)-1,"")</f>
        <v>686</v>
      </c>
      <c r="ANM24" s="1352">
        <f>IFERROR(MATCH(ANM25,'WS-1 Paper'!4:4,0)-1,"")</f>
        <v>687</v>
      </c>
      <c r="ANN24" s="1352">
        <f>IFERROR(MATCH(ANN25,'WS-1 Paper'!4:4,0)-1,"")</f>
        <v>688</v>
      </c>
      <c r="ANO24" s="1352">
        <f>IFERROR(MATCH(ANO25,'WS-1 Paper'!4:4,0)-1,"")</f>
        <v>689</v>
      </c>
      <c r="ANP24" s="1352">
        <f>IFERROR(MATCH(ANP25,'WS-1 Paper'!4:4,0)-1,"")</f>
        <v>690</v>
      </c>
      <c r="ANQ24" s="1352">
        <f>IFERROR(MATCH(ANQ25,'WS-1 Paper'!4:4,0)-1,"")</f>
        <v>691</v>
      </c>
      <c r="ANR24" s="1352">
        <f>IFERROR(MATCH(ANR25,'WS-1 Paper'!4:4,0)-1,"")</f>
        <v>692</v>
      </c>
      <c r="ANS24" s="1352">
        <f>IFERROR(MATCH(ANS25,'WS-1 Paper'!4:4,0)-1,"")</f>
        <v>693</v>
      </c>
      <c r="ANT24" s="1352">
        <f>IFERROR(MATCH(ANT25,'WS-1 Paper'!4:4,0)-1,"")</f>
        <v>694</v>
      </c>
      <c r="ANU24" s="1352">
        <f>IFERROR(MATCH(ANU25,'WS-1 Paper'!4:4,0)-1,"")</f>
        <v>695</v>
      </c>
      <c r="ANV24" s="1352">
        <f>IFERROR(MATCH(ANV25,'WS-1 Paper'!4:4,0)-1,"")</f>
        <v>696</v>
      </c>
      <c r="ANW24" s="1352">
        <f>IFERROR(MATCH(ANW25,'WS-1 Paper'!4:4,0)-1,"")</f>
        <v>697</v>
      </c>
      <c r="ANX24" s="1352">
        <f>IFERROR(MATCH(ANX25,'WS-1 Paper'!4:4,0)-1,"")</f>
        <v>698</v>
      </c>
      <c r="ANY24" s="1352">
        <f>IFERROR(MATCH(ANY25,'WS-1 Paper'!4:4,0)-1,"")</f>
        <v>699</v>
      </c>
      <c r="ANZ24" s="1352">
        <f>IFERROR(MATCH(ANZ25,'WS-1 Paper'!4:4,0)-1,"")</f>
        <v>700</v>
      </c>
      <c r="AOA24" s="1352">
        <f>IFERROR(MATCH(AOA25,'WS-1 Paper'!4:4,0)-1,"")</f>
        <v>701</v>
      </c>
      <c r="AOB24" s="1352">
        <f>IFERROR(MATCH(AOB25,'WS-1 Paper'!4:4,0)-1,"")</f>
        <v>702</v>
      </c>
      <c r="AOC24" s="1352">
        <f>IFERROR(MATCH(AOC25,'WS-1 Paper'!4:4,0)-1,"")</f>
        <v>703</v>
      </c>
      <c r="AOD24" s="1352">
        <f>IFERROR(MATCH(AOD25,'WS-1 Paper'!4:4,0)-1,"")</f>
        <v>704</v>
      </c>
      <c r="AOE24" s="1352">
        <f>IFERROR(MATCH(AOE25,'WS-1 Paper'!4:4,0)-1,"")</f>
        <v>705</v>
      </c>
      <c r="AOF24" s="1352">
        <f>IFERROR(MATCH(AOF25,'WS-1 Paper'!4:4,0)-1,"")</f>
        <v>706</v>
      </c>
      <c r="AOG24" s="1352">
        <f>IFERROR(MATCH(AOG25,'WS-1 Paper'!4:4,0)-1,"")</f>
        <v>707</v>
      </c>
      <c r="AOH24" s="1352">
        <f>IFERROR(MATCH(AOH25,'WS-1 Paper'!4:4,0)-1,"")</f>
        <v>708</v>
      </c>
      <c r="AOI24" s="1352">
        <f>IFERROR(MATCH(AOI25,'WS-1 Paper'!4:4,0)-1,"")</f>
        <v>709</v>
      </c>
      <c r="AOJ24" s="1352">
        <f>IFERROR(MATCH(AOJ25,'WS-1 Paper'!4:4,0)-1,"")</f>
        <v>710</v>
      </c>
      <c r="AOK24" s="1352">
        <f>IFERROR(MATCH(AOK25,'WS-1 Paper'!4:4,0)-1,"")</f>
        <v>711</v>
      </c>
      <c r="AOL24" s="1352">
        <f>IFERROR(MATCH(AOL25,'WS-1 Paper'!4:4,0)-1,"")</f>
        <v>712</v>
      </c>
      <c r="AOM24" s="1352">
        <f>IFERROR(MATCH(AOM25,'WS-1 Paper'!4:4,0)-1,"")</f>
        <v>713</v>
      </c>
      <c r="AON24" s="1352">
        <f>IFERROR(MATCH(AON25,'WS-1 Paper'!4:4,0)-1,"")</f>
        <v>714</v>
      </c>
      <c r="AOO24" s="1352">
        <f>IFERROR(MATCH(AOO25,'WS-1 Paper'!4:4,0)-1,"")</f>
        <v>715</v>
      </c>
      <c r="AOP24" s="1352">
        <f>IFERROR(MATCH(AOP25,'WS-1 Paper'!4:4,0)-1,"")</f>
        <v>716</v>
      </c>
      <c r="AOQ24" s="1352">
        <f>IFERROR(MATCH(AOQ25,'WS-1 Paper'!4:4,0)-1,"")</f>
        <v>717</v>
      </c>
      <c r="AOR24" s="1352">
        <f>IFERROR(MATCH(AOR25,'WS-1 Paper'!4:4,0)-1,"")</f>
        <v>718</v>
      </c>
      <c r="AOS24" s="1352">
        <f>IFERROR(MATCH(AOS25,'WS-1 Paper'!4:4,0)-1,"")</f>
        <v>719</v>
      </c>
      <c r="AOT24" s="1352">
        <f>IFERROR(MATCH(AOT25,'WS-1 Paper'!4:4,0)-1,"")</f>
        <v>720</v>
      </c>
      <c r="AOU24" s="1352">
        <f>IFERROR(MATCH(AOU25,'WS-1 Paper'!4:4,0)-1,"")</f>
        <v>721</v>
      </c>
      <c r="AOV24" s="1352">
        <f>IFERROR(MATCH(AOV25,'WS-1 Paper'!4:4,0)-1,"")</f>
        <v>722</v>
      </c>
      <c r="AOW24" s="1352">
        <f>IFERROR(MATCH(AOW25,'WS-1 Paper'!4:4,0)-1,"")</f>
        <v>723</v>
      </c>
      <c r="AOX24" s="1352">
        <f>IFERROR(MATCH(AOX25,'WS-1 Paper'!4:4,0)-1,"")</f>
        <v>724</v>
      </c>
      <c r="AOY24" s="1352">
        <f>IFERROR(MATCH(AOY25,'WS-1 Paper'!4:4,0)-1,"")</f>
        <v>725</v>
      </c>
      <c r="AOZ24" s="1352">
        <f>IFERROR(MATCH(AOZ25,'WS-1 Paper'!4:4,0)-1,"")</f>
        <v>726</v>
      </c>
      <c r="APA24" s="1352">
        <f>IFERROR(MATCH(APA25,'WS-1 Paper'!4:4,0)-1,"")</f>
        <v>727</v>
      </c>
      <c r="APB24" s="1352">
        <f>IFERROR(MATCH(APB25,'WS-1 Paper'!4:4,0)-1,"")</f>
        <v>728</v>
      </c>
      <c r="APC24" s="1352">
        <f>IFERROR(MATCH(APC25,'WS-1 Paper'!4:4,0)-1,"")</f>
        <v>729</v>
      </c>
      <c r="APD24" s="1352">
        <f>IFERROR(MATCH(APD25,'WS-1 Paper'!4:4,0)-1,"")</f>
        <v>730</v>
      </c>
      <c r="APE24" s="1352">
        <f>IFERROR(MATCH(APE25,'WS-1 Paper'!4:4,0)-1,"")</f>
        <v>731</v>
      </c>
      <c r="APF24" s="1352">
        <f>IFERROR(MATCH(APF25,'WS-1 Paper'!4:4,0)-1,"")</f>
        <v>732</v>
      </c>
      <c r="APG24" s="1352">
        <f>IFERROR(MATCH(APG25,'WS-1 Paper'!4:4,0)-1,"")</f>
        <v>733</v>
      </c>
      <c r="APH24" s="1352">
        <f>IFERROR(MATCH(APH25,'WS-1 Paper'!4:4,0)-1,"")</f>
        <v>734</v>
      </c>
      <c r="API24" s="1352">
        <f>IFERROR(MATCH(API25,'WS-1 Paper'!4:4,0)-1,"")</f>
        <v>735</v>
      </c>
    </row>
    <row r="25" spans="1:1102" x14ac:dyDescent="0.2">
      <c r="B25" s="1352" t="s">
        <v>219</v>
      </c>
      <c r="C25" s="1356">
        <v>42369</v>
      </c>
      <c r="D25" s="1356">
        <v>42370</v>
      </c>
      <c r="E25" s="1356">
        <v>42371</v>
      </c>
      <c r="F25" s="1356">
        <v>42372</v>
      </c>
      <c r="G25" s="1356">
        <v>42373</v>
      </c>
      <c r="H25" s="1356">
        <v>42374</v>
      </c>
      <c r="I25" s="1356">
        <v>42375</v>
      </c>
      <c r="J25" s="1356">
        <v>42376</v>
      </c>
      <c r="K25" s="1356">
        <v>42377</v>
      </c>
      <c r="L25" s="1356">
        <v>42378</v>
      </c>
      <c r="M25" s="1356">
        <v>42379</v>
      </c>
      <c r="N25" s="1356">
        <v>42380</v>
      </c>
      <c r="O25" s="1356">
        <v>42381</v>
      </c>
      <c r="P25" s="1356">
        <v>42382</v>
      </c>
      <c r="Q25" s="1356">
        <v>42383</v>
      </c>
      <c r="R25" s="1356">
        <v>42384</v>
      </c>
      <c r="S25" s="1356">
        <v>42385</v>
      </c>
      <c r="T25" s="1356">
        <v>42386</v>
      </c>
      <c r="U25" s="1356">
        <v>42387</v>
      </c>
      <c r="V25" s="1356">
        <v>42388</v>
      </c>
      <c r="W25" s="1356">
        <v>42389</v>
      </c>
      <c r="X25" s="1356">
        <v>42390</v>
      </c>
      <c r="Y25" s="1356">
        <v>42391</v>
      </c>
      <c r="Z25" s="1356">
        <v>42392</v>
      </c>
      <c r="AA25" s="1356">
        <v>42393</v>
      </c>
      <c r="AB25" s="1356">
        <v>42394</v>
      </c>
      <c r="AC25" s="1356">
        <v>42395</v>
      </c>
      <c r="AD25" s="1356">
        <v>42396</v>
      </c>
      <c r="AE25" s="1356">
        <v>42397</v>
      </c>
      <c r="AF25" s="1356">
        <v>42398</v>
      </c>
      <c r="AG25" s="1356">
        <v>42399</v>
      </c>
      <c r="AH25" s="1356">
        <v>42400</v>
      </c>
      <c r="AI25" s="1356">
        <v>42401</v>
      </c>
      <c r="AJ25" s="1356">
        <v>42402</v>
      </c>
      <c r="AK25" s="1356">
        <v>42403</v>
      </c>
      <c r="AL25" s="1356">
        <v>42404</v>
      </c>
      <c r="AM25" s="1356">
        <v>42405</v>
      </c>
      <c r="AN25" s="1356">
        <v>42406</v>
      </c>
      <c r="AO25" s="1356">
        <v>42407</v>
      </c>
      <c r="AP25" s="1356">
        <v>42408</v>
      </c>
      <c r="AQ25" s="1356">
        <v>42409</v>
      </c>
      <c r="AR25" s="1356">
        <v>42410</v>
      </c>
      <c r="AS25" s="1356">
        <v>42411</v>
      </c>
      <c r="AT25" s="1356">
        <v>42412</v>
      </c>
      <c r="AU25" s="1356">
        <v>42413</v>
      </c>
      <c r="AV25" s="1356">
        <v>42414</v>
      </c>
      <c r="AW25" s="1356">
        <v>42415</v>
      </c>
      <c r="AX25" s="1356">
        <v>42416</v>
      </c>
      <c r="AY25" s="1356">
        <v>42417</v>
      </c>
      <c r="AZ25" s="1356">
        <v>42418</v>
      </c>
      <c r="BA25" s="1356">
        <v>42419</v>
      </c>
      <c r="BB25" s="1356">
        <v>42420</v>
      </c>
      <c r="BC25" s="1356">
        <v>42421</v>
      </c>
      <c r="BD25" s="1356">
        <v>42422</v>
      </c>
      <c r="BE25" s="1356">
        <v>42423</v>
      </c>
      <c r="BF25" s="1356">
        <v>42424</v>
      </c>
      <c r="BG25" s="1356">
        <v>42425</v>
      </c>
      <c r="BH25" s="1356">
        <v>42426</v>
      </c>
      <c r="BI25" s="1356">
        <v>42427</v>
      </c>
      <c r="BJ25" s="1356">
        <v>42428</v>
      </c>
      <c r="BK25" s="1356">
        <v>42429</v>
      </c>
      <c r="BL25" s="1356">
        <v>42430</v>
      </c>
      <c r="BM25" s="1356">
        <v>42431</v>
      </c>
      <c r="BN25" s="1356">
        <v>42432</v>
      </c>
      <c r="BO25" s="1356">
        <v>42433</v>
      </c>
      <c r="BP25" s="1356">
        <v>42434</v>
      </c>
      <c r="BQ25" s="1356">
        <v>42435</v>
      </c>
      <c r="BR25" s="1356">
        <v>42436</v>
      </c>
      <c r="BS25" s="1356">
        <v>42437</v>
      </c>
      <c r="BT25" s="1356">
        <v>42438</v>
      </c>
      <c r="BU25" s="1356">
        <v>42439</v>
      </c>
      <c r="BV25" s="1356">
        <v>42440</v>
      </c>
      <c r="BW25" s="1356">
        <v>42441</v>
      </c>
      <c r="BX25" s="1356">
        <v>42442</v>
      </c>
      <c r="BY25" s="1356">
        <v>42443</v>
      </c>
      <c r="BZ25" s="1356">
        <v>42444</v>
      </c>
      <c r="CA25" s="1356">
        <v>42445</v>
      </c>
      <c r="CB25" s="1356">
        <v>42446</v>
      </c>
      <c r="CC25" s="1356">
        <v>42447</v>
      </c>
      <c r="CD25" s="1356">
        <v>42448</v>
      </c>
      <c r="CE25" s="1356">
        <v>42449</v>
      </c>
      <c r="CF25" s="1356">
        <v>42450</v>
      </c>
      <c r="CG25" s="1356">
        <v>42451</v>
      </c>
      <c r="CH25" s="1356">
        <v>42452</v>
      </c>
      <c r="CI25" s="1356">
        <v>42453</v>
      </c>
      <c r="CJ25" s="1356">
        <v>42454</v>
      </c>
      <c r="CK25" s="1356">
        <v>42455</v>
      </c>
      <c r="CL25" s="1356">
        <v>42456</v>
      </c>
      <c r="CM25" s="1356">
        <v>42457</v>
      </c>
      <c r="CN25" s="1356">
        <v>42458</v>
      </c>
      <c r="CO25" s="1356">
        <v>42459</v>
      </c>
      <c r="CP25" s="1356">
        <v>42460</v>
      </c>
      <c r="CQ25" s="1356">
        <v>42461</v>
      </c>
      <c r="CR25" s="1356">
        <v>42462</v>
      </c>
      <c r="CS25" s="1356">
        <v>42463</v>
      </c>
      <c r="CT25" s="1356">
        <v>42464</v>
      </c>
      <c r="CU25" s="1356">
        <v>42465</v>
      </c>
      <c r="CV25" s="1356">
        <v>42466</v>
      </c>
      <c r="CW25" s="1356">
        <v>42467</v>
      </c>
      <c r="CX25" s="1356">
        <v>42468</v>
      </c>
      <c r="CY25" s="1356">
        <v>42469</v>
      </c>
      <c r="CZ25" s="1356">
        <v>42470</v>
      </c>
      <c r="DA25" s="1356">
        <v>42471</v>
      </c>
      <c r="DB25" s="1356">
        <v>42472</v>
      </c>
      <c r="DC25" s="1356">
        <v>42473</v>
      </c>
      <c r="DD25" s="1356">
        <v>42474</v>
      </c>
      <c r="DE25" s="1356">
        <v>42475</v>
      </c>
      <c r="DF25" s="1356">
        <v>42476</v>
      </c>
      <c r="DG25" s="1356">
        <v>42477</v>
      </c>
      <c r="DH25" s="1356">
        <v>42478</v>
      </c>
      <c r="DI25" s="1356">
        <v>42479</v>
      </c>
      <c r="DJ25" s="1356">
        <v>42480</v>
      </c>
      <c r="DK25" s="1356">
        <v>42481</v>
      </c>
      <c r="DL25" s="1356">
        <v>42482</v>
      </c>
      <c r="DM25" s="1356">
        <v>42483</v>
      </c>
      <c r="DN25" s="1356">
        <v>42484</v>
      </c>
      <c r="DO25" s="1356">
        <v>42485</v>
      </c>
      <c r="DP25" s="1356">
        <v>42486</v>
      </c>
      <c r="DQ25" s="1356">
        <v>42487</v>
      </c>
      <c r="DR25" s="1356">
        <v>42488</v>
      </c>
      <c r="DS25" s="1356">
        <v>42489</v>
      </c>
      <c r="DT25" s="1356">
        <v>42490</v>
      </c>
      <c r="DU25" s="1356">
        <v>42491</v>
      </c>
      <c r="DV25" s="1356">
        <v>42492</v>
      </c>
      <c r="DW25" s="1356">
        <v>42493</v>
      </c>
      <c r="DX25" s="1356">
        <v>42494</v>
      </c>
      <c r="DY25" s="1356">
        <v>42495</v>
      </c>
      <c r="DZ25" s="1356">
        <v>42496</v>
      </c>
      <c r="EA25" s="1356">
        <v>42497</v>
      </c>
      <c r="EB25" s="1356">
        <v>42498</v>
      </c>
      <c r="EC25" s="1356">
        <v>42499</v>
      </c>
      <c r="ED25" s="1356">
        <v>42500</v>
      </c>
      <c r="EE25" s="1356">
        <v>42501</v>
      </c>
      <c r="EF25" s="1356">
        <v>42502</v>
      </c>
      <c r="EG25" s="1356">
        <v>42503</v>
      </c>
      <c r="EH25" s="1356">
        <v>42504</v>
      </c>
      <c r="EI25" s="1356">
        <v>42505</v>
      </c>
      <c r="EJ25" s="1356">
        <v>42506</v>
      </c>
      <c r="EK25" s="1356">
        <v>42507</v>
      </c>
      <c r="EL25" s="1356">
        <v>42508</v>
      </c>
      <c r="EM25" s="1356">
        <v>42509</v>
      </c>
      <c r="EN25" s="1356">
        <v>42510</v>
      </c>
      <c r="EO25" s="1356">
        <v>42511</v>
      </c>
      <c r="EP25" s="1356">
        <v>42512</v>
      </c>
      <c r="EQ25" s="1356">
        <v>42513</v>
      </c>
      <c r="ER25" s="1356">
        <v>42514</v>
      </c>
      <c r="ES25" s="1356">
        <v>42515</v>
      </c>
      <c r="ET25" s="1356">
        <v>42516</v>
      </c>
      <c r="EU25" s="1356">
        <v>42517</v>
      </c>
      <c r="EV25" s="1356">
        <v>42518</v>
      </c>
      <c r="EW25" s="1356">
        <v>42519</v>
      </c>
      <c r="EX25" s="1356">
        <v>42520</v>
      </c>
      <c r="EY25" s="1356">
        <v>42521</v>
      </c>
      <c r="EZ25" s="1356">
        <v>42522</v>
      </c>
      <c r="FA25" s="1356">
        <v>42523</v>
      </c>
      <c r="FB25" s="1356">
        <v>42524</v>
      </c>
      <c r="FC25" s="1356">
        <v>42525</v>
      </c>
      <c r="FD25" s="1356">
        <v>42526</v>
      </c>
      <c r="FE25" s="1356">
        <v>42527</v>
      </c>
      <c r="FF25" s="1356">
        <v>42528</v>
      </c>
      <c r="FG25" s="1356">
        <v>42529</v>
      </c>
      <c r="FH25" s="1356">
        <v>42530</v>
      </c>
      <c r="FI25" s="1356">
        <v>42531</v>
      </c>
      <c r="FJ25" s="1356">
        <v>42532</v>
      </c>
      <c r="FK25" s="1356">
        <v>42533</v>
      </c>
      <c r="FL25" s="1356">
        <v>42534</v>
      </c>
      <c r="FM25" s="1356">
        <v>42535</v>
      </c>
      <c r="FN25" s="1356">
        <v>42536</v>
      </c>
      <c r="FO25" s="1356">
        <v>42537</v>
      </c>
      <c r="FP25" s="1356">
        <v>42538</v>
      </c>
      <c r="FQ25" s="1356">
        <v>42539</v>
      </c>
      <c r="FR25" s="1356">
        <v>42540</v>
      </c>
      <c r="FS25" s="1356">
        <v>42541</v>
      </c>
      <c r="FT25" s="1356">
        <v>42542</v>
      </c>
      <c r="FU25" s="1356">
        <v>42543</v>
      </c>
      <c r="FV25" s="1356">
        <v>42544</v>
      </c>
      <c r="FW25" s="1356">
        <v>42545</v>
      </c>
      <c r="FX25" s="1356">
        <v>42546</v>
      </c>
      <c r="FY25" s="1356">
        <v>42547</v>
      </c>
      <c r="FZ25" s="1356">
        <v>42548</v>
      </c>
      <c r="GA25" s="1356">
        <v>42549</v>
      </c>
      <c r="GB25" s="1356">
        <v>42550</v>
      </c>
      <c r="GC25" s="1356">
        <v>42551</v>
      </c>
      <c r="GD25" s="1356">
        <v>42552</v>
      </c>
      <c r="GE25" s="1356">
        <v>42553</v>
      </c>
      <c r="GF25" s="1356">
        <v>42554</v>
      </c>
      <c r="GG25" s="1356">
        <v>42555</v>
      </c>
      <c r="GH25" s="1356">
        <v>42556</v>
      </c>
      <c r="GI25" s="1356">
        <v>42557</v>
      </c>
      <c r="GJ25" s="1356">
        <v>42558</v>
      </c>
      <c r="GK25" s="1356">
        <v>42559</v>
      </c>
      <c r="GL25" s="1356">
        <v>42560</v>
      </c>
      <c r="GM25" s="1356">
        <v>42561</v>
      </c>
      <c r="GN25" s="1356">
        <v>42562</v>
      </c>
      <c r="GO25" s="1356">
        <v>42563</v>
      </c>
      <c r="GP25" s="1356">
        <v>42564</v>
      </c>
      <c r="GQ25" s="1356">
        <v>42565</v>
      </c>
      <c r="GR25" s="1356">
        <v>42566</v>
      </c>
      <c r="GS25" s="1356">
        <v>42567</v>
      </c>
      <c r="GT25" s="1356">
        <v>42568</v>
      </c>
      <c r="GU25" s="1356">
        <v>42569</v>
      </c>
      <c r="GV25" s="1356">
        <v>42570</v>
      </c>
      <c r="GW25" s="1356">
        <v>42571</v>
      </c>
      <c r="GX25" s="1356">
        <v>42572</v>
      </c>
      <c r="GY25" s="1356">
        <v>42573</v>
      </c>
      <c r="GZ25" s="1356">
        <v>42574</v>
      </c>
      <c r="HA25" s="1356">
        <v>42575</v>
      </c>
      <c r="HB25" s="1356">
        <v>42576</v>
      </c>
      <c r="HC25" s="1356">
        <v>42577</v>
      </c>
      <c r="HD25" s="1356">
        <v>42578</v>
      </c>
      <c r="HE25" s="1356">
        <v>42579</v>
      </c>
      <c r="HF25" s="1356">
        <v>42580</v>
      </c>
      <c r="HG25" s="1356">
        <v>42581</v>
      </c>
      <c r="HH25" s="1356">
        <v>42582</v>
      </c>
      <c r="HI25" s="1356">
        <v>42583</v>
      </c>
      <c r="HJ25" s="1356">
        <v>42584</v>
      </c>
      <c r="HK25" s="1356">
        <v>42585</v>
      </c>
      <c r="HL25" s="1356">
        <v>42586</v>
      </c>
      <c r="HM25" s="1356">
        <v>42587</v>
      </c>
      <c r="HN25" s="1356">
        <v>42588</v>
      </c>
      <c r="HO25" s="1356">
        <v>42589</v>
      </c>
      <c r="HP25" s="1356">
        <v>42590</v>
      </c>
      <c r="HQ25" s="1356">
        <v>42591</v>
      </c>
      <c r="HR25" s="1356">
        <v>42592</v>
      </c>
      <c r="HS25" s="1356">
        <v>42593</v>
      </c>
      <c r="HT25" s="1356">
        <v>42594</v>
      </c>
      <c r="HU25" s="1356">
        <v>42595</v>
      </c>
      <c r="HV25" s="1356">
        <v>42596</v>
      </c>
      <c r="HW25" s="1356">
        <v>42597</v>
      </c>
      <c r="HX25" s="1356">
        <v>42598</v>
      </c>
      <c r="HY25" s="1356">
        <v>42599</v>
      </c>
      <c r="HZ25" s="1356">
        <v>42600</v>
      </c>
      <c r="IA25" s="1356">
        <v>42601</v>
      </c>
      <c r="IB25" s="1356">
        <v>42602</v>
      </c>
      <c r="IC25" s="1356">
        <v>42603</v>
      </c>
      <c r="ID25" s="1356">
        <v>42604</v>
      </c>
      <c r="IE25" s="1356">
        <v>42605</v>
      </c>
      <c r="IF25" s="1356">
        <v>42606</v>
      </c>
      <c r="IG25" s="1356">
        <v>42607</v>
      </c>
      <c r="IH25" s="1356">
        <v>42608</v>
      </c>
      <c r="II25" s="1356">
        <v>42609</v>
      </c>
      <c r="IJ25" s="1356">
        <v>42610</v>
      </c>
      <c r="IK25" s="1356">
        <v>42611</v>
      </c>
      <c r="IL25" s="1356">
        <v>42612</v>
      </c>
      <c r="IM25" s="1356">
        <v>42613</v>
      </c>
      <c r="IN25" s="1356">
        <v>42614</v>
      </c>
      <c r="IO25" s="1356">
        <v>42615</v>
      </c>
      <c r="IP25" s="1356">
        <v>42616</v>
      </c>
      <c r="IQ25" s="1356">
        <v>42617</v>
      </c>
      <c r="IR25" s="1356">
        <v>42618</v>
      </c>
      <c r="IS25" s="1356">
        <v>42619</v>
      </c>
      <c r="IT25" s="1356">
        <v>42620</v>
      </c>
      <c r="IU25" s="1356">
        <v>42621</v>
      </c>
      <c r="IV25" s="1356">
        <v>42622</v>
      </c>
      <c r="IW25" s="1356">
        <v>42623</v>
      </c>
      <c r="IX25" s="1356">
        <v>42624</v>
      </c>
      <c r="IY25" s="1356">
        <v>42625</v>
      </c>
      <c r="IZ25" s="1356">
        <v>42626</v>
      </c>
      <c r="JA25" s="1356">
        <v>42627</v>
      </c>
      <c r="JB25" s="1356">
        <v>42628</v>
      </c>
      <c r="JC25" s="1356">
        <v>42629</v>
      </c>
      <c r="JD25" s="1356">
        <v>42630</v>
      </c>
      <c r="JE25" s="1356">
        <v>42631</v>
      </c>
      <c r="JF25" s="1356">
        <v>42632</v>
      </c>
      <c r="JG25" s="1356">
        <v>42633</v>
      </c>
      <c r="JH25" s="1356">
        <v>42634</v>
      </c>
      <c r="JI25" s="1356">
        <v>42635</v>
      </c>
      <c r="JJ25" s="1356">
        <v>42636</v>
      </c>
      <c r="JK25" s="1356">
        <v>42637</v>
      </c>
      <c r="JL25" s="1356">
        <v>42638</v>
      </c>
      <c r="JM25" s="1356">
        <v>42639</v>
      </c>
      <c r="JN25" s="1356">
        <v>42640</v>
      </c>
      <c r="JO25" s="1356">
        <v>42641</v>
      </c>
      <c r="JP25" s="1356">
        <v>42642</v>
      </c>
      <c r="JQ25" s="1356">
        <v>42643</v>
      </c>
      <c r="JR25" s="1356">
        <v>42644</v>
      </c>
      <c r="JS25" s="1356">
        <v>42645</v>
      </c>
      <c r="JT25" s="1356">
        <v>42646</v>
      </c>
      <c r="JU25" s="1356">
        <v>42647</v>
      </c>
      <c r="JV25" s="1356">
        <v>42648</v>
      </c>
      <c r="JW25" s="1356">
        <v>42649</v>
      </c>
      <c r="JX25" s="1356">
        <v>42650</v>
      </c>
      <c r="JY25" s="1356">
        <v>42651</v>
      </c>
      <c r="JZ25" s="1356">
        <v>42652</v>
      </c>
      <c r="KA25" s="1356">
        <v>42653</v>
      </c>
      <c r="KB25" s="1356">
        <v>42654</v>
      </c>
      <c r="KC25" s="1356">
        <v>42655</v>
      </c>
      <c r="KD25" s="1356">
        <v>42656</v>
      </c>
      <c r="KE25" s="1356">
        <v>42657</v>
      </c>
      <c r="KF25" s="1356">
        <v>42658</v>
      </c>
      <c r="KG25" s="1356">
        <v>42659</v>
      </c>
      <c r="KH25" s="1356">
        <v>42660</v>
      </c>
      <c r="KI25" s="1356">
        <v>42661</v>
      </c>
      <c r="KJ25" s="1356">
        <v>42662</v>
      </c>
      <c r="KK25" s="1356">
        <v>42663</v>
      </c>
      <c r="KL25" s="1356">
        <v>42664</v>
      </c>
      <c r="KM25" s="1356">
        <v>42665</v>
      </c>
      <c r="KN25" s="1356">
        <v>42666</v>
      </c>
      <c r="KO25" s="1356">
        <v>42667</v>
      </c>
      <c r="KP25" s="1356">
        <v>42668</v>
      </c>
      <c r="KQ25" s="1356">
        <v>42669</v>
      </c>
      <c r="KR25" s="1356">
        <v>42670</v>
      </c>
      <c r="KS25" s="1356">
        <v>42671</v>
      </c>
      <c r="KT25" s="1356">
        <v>42672</v>
      </c>
      <c r="KU25" s="1356">
        <v>42673</v>
      </c>
      <c r="KV25" s="1356">
        <v>42674</v>
      </c>
      <c r="KW25" s="1356">
        <v>42675</v>
      </c>
      <c r="KX25" s="1356">
        <v>42676</v>
      </c>
      <c r="KY25" s="1356">
        <v>42677</v>
      </c>
      <c r="KZ25" s="1356">
        <v>42678</v>
      </c>
      <c r="LA25" s="1356">
        <v>42679</v>
      </c>
      <c r="LB25" s="1356">
        <v>42680</v>
      </c>
      <c r="LC25" s="1356">
        <v>42681</v>
      </c>
      <c r="LD25" s="1356">
        <v>42682</v>
      </c>
      <c r="LE25" s="1356">
        <v>42683</v>
      </c>
      <c r="LF25" s="1356">
        <v>42684</v>
      </c>
      <c r="LG25" s="1356">
        <v>42685</v>
      </c>
      <c r="LH25" s="1356">
        <v>42686</v>
      </c>
      <c r="LI25" s="1356">
        <v>42687</v>
      </c>
      <c r="LJ25" s="1356">
        <v>42688</v>
      </c>
      <c r="LK25" s="1356">
        <v>42689</v>
      </c>
      <c r="LL25" s="1356">
        <v>42690</v>
      </c>
      <c r="LM25" s="1356">
        <v>42691</v>
      </c>
      <c r="LN25" s="1356">
        <v>42692</v>
      </c>
      <c r="LO25" s="1356">
        <v>42693</v>
      </c>
      <c r="LP25" s="1356">
        <v>42694</v>
      </c>
      <c r="LQ25" s="1356">
        <v>42695</v>
      </c>
      <c r="LR25" s="1356">
        <v>42696</v>
      </c>
      <c r="LS25" s="1356">
        <v>42697</v>
      </c>
      <c r="LT25" s="1356">
        <v>42698</v>
      </c>
      <c r="LU25" s="1356">
        <v>42699</v>
      </c>
      <c r="LV25" s="1356">
        <v>42700</v>
      </c>
      <c r="LW25" s="1356">
        <v>42701</v>
      </c>
      <c r="LX25" s="1356">
        <v>42702</v>
      </c>
      <c r="LY25" s="1356">
        <v>42703</v>
      </c>
      <c r="LZ25" s="1356">
        <v>42704</v>
      </c>
      <c r="MA25" s="1356">
        <v>42705</v>
      </c>
      <c r="MB25" s="1356">
        <v>42706</v>
      </c>
      <c r="MC25" s="1356">
        <v>42707</v>
      </c>
      <c r="MD25" s="1356">
        <v>42708</v>
      </c>
      <c r="ME25" s="1356">
        <v>42709</v>
      </c>
      <c r="MF25" s="1356">
        <v>42710</v>
      </c>
      <c r="MG25" s="1356">
        <v>42711</v>
      </c>
      <c r="MH25" s="1356">
        <v>42712</v>
      </c>
      <c r="MI25" s="1356">
        <v>42713</v>
      </c>
      <c r="MJ25" s="1356">
        <v>42714</v>
      </c>
      <c r="MK25" s="1356">
        <v>42715</v>
      </c>
      <c r="ML25" s="1356">
        <v>42716</v>
      </c>
      <c r="MM25" s="1356">
        <v>42717</v>
      </c>
      <c r="MN25" s="1356">
        <v>42718</v>
      </c>
      <c r="MO25" s="1356">
        <v>42719</v>
      </c>
      <c r="MP25" s="1356">
        <v>42720</v>
      </c>
      <c r="MQ25" s="1356">
        <v>42721</v>
      </c>
      <c r="MR25" s="1356">
        <v>42722</v>
      </c>
      <c r="MS25" s="1356">
        <v>42723</v>
      </c>
      <c r="MT25" s="1356">
        <v>42724</v>
      </c>
      <c r="MU25" s="1356">
        <v>42725</v>
      </c>
      <c r="MV25" s="1356">
        <v>42726</v>
      </c>
      <c r="MW25" s="1356">
        <v>42727</v>
      </c>
      <c r="MX25" s="1356">
        <v>42728</v>
      </c>
      <c r="MY25" s="1356">
        <v>42729</v>
      </c>
      <c r="MZ25" s="1356">
        <v>42730</v>
      </c>
      <c r="NA25" s="1356">
        <v>42731</v>
      </c>
      <c r="NB25" s="1356">
        <v>42732</v>
      </c>
      <c r="NC25" s="1356">
        <f t="shared" ref="NC25:NH25" si="962">NC5</f>
        <v>42733</v>
      </c>
      <c r="ND25" s="1356">
        <f t="shared" si="962"/>
        <v>42734</v>
      </c>
      <c r="NE25" s="1356">
        <f t="shared" si="962"/>
        <v>42735</v>
      </c>
      <c r="NF25" s="1356">
        <f t="shared" si="962"/>
        <v>42736</v>
      </c>
      <c r="NG25" s="1356">
        <f t="shared" si="962"/>
        <v>42737</v>
      </c>
      <c r="NH25" s="1356">
        <f t="shared" si="962"/>
        <v>42738</v>
      </c>
      <c r="NI25" s="1356">
        <f t="shared" ref="NI25:NO25" si="963">NI5</f>
        <v>42739</v>
      </c>
      <c r="NJ25" s="1356">
        <f t="shared" si="963"/>
        <v>42740</v>
      </c>
      <c r="NK25" s="1356">
        <f t="shared" si="963"/>
        <v>42741</v>
      </c>
      <c r="NL25" s="1356">
        <f t="shared" si="963"/>
        <v>42742</v>
      </c>
      <c r="NM25" s="1356">
        <f t="shared" si="963"/>
        <v>42743</v>
      </c>
      <c r="NN25" s="1356">
        <f t="shared" si="963"/>
        <v>42744</v>
      </c>
      <c r="NO25" s="1356">
        <f t="shared" si="963"/>
        <v>42745</v>
      </c>
      <c r="NP25" s="1356">
        <f t="shared" ref="NP25:NV25" si="964">NP5</f>
        <v>42746</v>
      </c>
      <c r="NQ25" s="1356">
        <f t="shared" si="964"/>
        <v>42747</v>
      </c>
      <c r="NR25" s="1356">
        <f t="shared" si="964"/>
        <v>42748</v>
      </c>
      <c r="NS25" s="1356">
        <f t="shared" si="964"/>
        <v>42749</v>
      </c>
      <c r="NT25" s="1356">
        <f t="shared" si="964"/>
        <v>42750</v>
      </c>
      <c r="NU25" s="1356">
        <f t="shared" si="964"/>
        <v>42751</v>
      </c>
      <c r="NV25" s="1356">
        <f t="shared" si="964"/>
        <v>42752</v>
      </c>
      <c r="NW25" s="1356">
        <f t="shared" ref="NW25:OC25" si="965">NW5</f>
        <v>42753</v>
      </c>
      <c r="NX25" s="1356">
        <f t="shared" si="965"/>
        <v>42754</v>
      </c>
      <c r="NY25" s="1356">
        <f t="shared" si="965"/>
        <v>42755</v>
      </c>
      <c r="NZ25" s="1356">
        <f t="shared" si="965"/>
        <v>42756</v>
      </c>
      <c r="OA25" s="1356">
        <f t="shared" si="965"/>
        <v>42757</v>
      </c>
      <c r="OB25" s="1356">
        <f t="shared" si="965"/>
        <v>42758</v>
      </c>
      <c r="OC25" s="1356">
        <f t="shared" si="965"/>
        <v>42759</v>
      </c>
      <c r="OD25" s="1356">
        <f t="shared" ref="OD25:OI25" si="966">OD5</f>
        <v>42760</v>
      </c>
      <c r="OE25" s="1356">
        <f t="shared" si="966"/>
        <v>42761</v>
      </c>
      <c r="OF25" s="1356">
        <f t="shared" si="966"/>
        <v>42762</v>
      </c>
      <c r="OG25" s="1356">
        <f t="shared" si="966"/>
        <v>42763</v>
      </c>
      <c r="OH25" s="1356">
        <f t="shared" si="966"/>
        <v>42764</v>
      </c>
      <c r="OI25" s="1356">
        <f t="shared" si="966"/>
        <v>42765</v>
      </c>
      <c r="OJ25" s="1356">
        <f>OJ5</f>
        <v>42766</v>
      </c>
      <c r="OK25" s="1356">
        <f>OK5</f>
        <v>42767</v>
      </c>
      <c r="OL25" s="1356">
        <f>OL5</f>
        <v>42768</v>
      </c>
      <c r="OM25" s="1356">
        <f>OM5</f>
        <v>42769</v>
      </c>
      <c r="ON25" s="1356">
        <f>ON5</f>
        <v>42770</v>
      </c>
      <c r="OO25" s="1356">
        <f t="shared" ref="OO25:OV25" si="967">OO5</f>
        <v>42771</v>
      </c>
      <c r="OP25" s="1356">
        <f t="shared" si="967"/>
        <v>42772</v>
      </c>
      <c r="OQ25" s="1356">
        <f t="shared" si="967"/>
        <v>42773</v>
      </c>
      <c r="OR25" s="1356">
        <f t="shared" si="967"/>
        <v>42774</v>
      </c>
      <c r="OS25" s="1356">
        <f t="shared" si="967"/>
        <v>42775</v>
      </c>
      <c r="OT25" s="1356">
        <f t="shared" si="967"/>
        <v>42776</v>
      </c>
      <c r="OU25" s="1356">
        <f t="shared" si="967"/>
        <v>42777</v>
      </c>
      <c r="OV25" s="1356">
        <f t="shared" si="967"/>
        <v>42778</v>
      </c>
      <c r="OW25" s="1356">
        <f t="shared" ref="OW25:PE25" si="968">OW5</f>
        <v>42779</v>
      </c>
      <c r="OX25" s="1356">
        <f t="shared" si="968"/>
        <v>42780</v>
      </c>
      <c r="OY25" s="1356">
        <f t="shared" si="968"/>
        <v>42781</v>
      </c>
      <c r="OZ25" s="1356">
        <f t="shared" si="968"/>
        <v>42782</v>
      </c>
      <c r="PA25" s="1356">
        <f t="shared" si="968"/>
        <v>42783</v>
      </c>
      <c r="PB25" s="1356">
        <f t="shared" si="968"/>
        <v>42784</v>
      </c>
      <c r="PC25" s="1356">
        <f t="shared" si="968"/>
        <v>42785</v>
      </c>
      <c r="PD25" s="1356">
        <f t="shared" si="968"/>
        <v>42786</v>
      </c>
      <c r="PE25" s="1356">
        <f t="shared" si="968"/>
        <v>42787</v>
      </c>
      <c r="PF25" s="1356">
        <f t="shared" ref="PF25:PK25" si="969">PF5</f>
        <v>42788</v>
      </c>
      <c r="PG25" s="1356">
        <f t="shared" si="969"/>
        <v>42789</v>
      </c>
      <c r="PH25" s="1356">
        <f t="shared" si="969"/>
        <v>42790</v>
      </c>
      <c r="PI25" s="1356">
        <f t="shared" si="969"/>
        <v>42791</v>
      </c>
      <c r="PJ25" s="1356">
        <f t="shared" si="969"/>
        <v>42792</v>
      </c>
      <c r="PK25" s="1356">
        <f t="shared" si="969"/>
        <v>42793</v>
      </c>
      <c r="PL25" s="1356">
        <f t="shared" ref="PL25:PS25" si="970">PL5</f>
        <v>42794</v>
      </c>
      <c r="PM25" s="1356">
        <f t="shared" si="970"/>
        <v>42795</v>
      </c>
      <c r="PN25" s="1356">
        <f t="shared" si="970"/>
        <v>42796</v>
      </c>
      <c r="PO25" s="1356">
        <f t="shared" si="970"/>
        <v>42797</v>
      </c>
      <c r="PP25" s="1356">
        <f t="shared" si="970"/>
        <v>42798</v>
      </c>
      <c r="PQ25" s="1356">
        <f t="shared" si="970"/>
        <v>42799</v>
      </c>
      <c r="PR25" s="1356">
        <f t="shared" si="970"/>
        <v>42800</v>
      </c>
      <c r="PS25" s="1356">
        <f t="shared" si="970"/>
        <v>42801</v>
      </c>
      <c r="PT25" s="1356">
        <f t="shared" ref="PT25:PZ25" si="971">PT5</f>
        <v>42802</v>
      </c>
      <c r="PU25" s="1356">
        <f t="shared" si="971"/>
        <v>42803</v>
      </c>
      <c r="PV25" s="1356">
        <f t="shared" si="971"/>
        <v>42804</v>
      </c>
      <c r="PW25" s="1356">
        <f t="shared" si="971"/>
        <v>42805</v>
      </c>
      <c r="PX25" s="1356">
        <f t="shared" si="971"/>
        <v>42806</v>
      </c>
      <c r="PY25" s="1356">
        <f t="shared" si="971"/>
        <v>42807</v>
      </c>
      <c r="PZ25" s="1356">
        <f t="shared" si="971"/>
        <v>42808</v>
      </c>
      <c r="QA25" s="1356">
        <f>QA5</f>
        <v>42809</v>
      </c>
      <c r="QB25" s="1356">
        <f t="shared" ref="QB25:QN25" si="972">QB5</f>
        <v>42810</v>
      </c>
      <c r="QC25" s="1356">
        <f t="shared" si="972"/>
        <v>42811</v>
      </c>
      <c r="QD25" s="1356">
        <f t="shared" si="972"/>
        <v>42812</v>
      </c>
      <c r="QE25" s="1356">
        <f t="shared" si="972"/>
        <v>42813</v>
      </c>
      <c r="QF25" s="1356">
        <f t="shared" si="972"/>
        <v>42814</v>
      </c>
      <c r="QG25" s="1356">
        <f t="shared" si="972"/>
        <v>42815</v>
      </c>
      <c r="QH25" s="1356">
        <f t="shared" si="972"/>
        <v>42816</v>
      </c>
      <c r="QI25" s="1356">
        <f t="shared" si="972"/>
        <v>42817</v>
      </c>
      <c r="QJ25" s="1356">
        <f t="shared" si="972"/>
        <v>42818</v>
      </c>
      <c r="QK25" s="1356">
        <f t="shared" si="972"/>
        <v>42819</v>
      </c>
      <c r="QL25" s="1356">
        <f t="shared" si="972"/>
        <v>42820</v>
      </c>
      <c r="QM25" s="1356">
        <f t="shared" si="972"/>
        <v>42821</v>
      </c>
      <c r="QN25" s="1356">
        <f t="shared" si="972"/>
        <v>42822</v>
      </c>
      <c r="QO25" s="1356">
        <f t="shared" ref="QO25:QU25" si="973">QO5</f>
        <v>42823</v>
      </c>
      <c r="QP25" s="1356">
        <f t="shared" si="973"/>
        <v>42824</v>
      </c>
      <c r="QQ25" s="1356">
        <f t="shared" si="973"/>
        <v>42825</v>
      </c>
      <c r="QR25" s="1356">
        <f t="shared" si="973"/>
        <v>42826</v>
      </c>
      <c r="QS25" s="1356">
        <f t="shared" si="973"/>
        <v>42827</v>
      </c>
      <c r="QT25" s="1356">
        <f t="shared" si="973"/>
        <v>42828</v>
      </c>
      <c r="QU25" s="1356">
        <f t="shared" si="973"/>
        <v>42829</v>
      </c>
      <c r="QV25" s="1356">
        <f t="shared" ref="QV25:RC25" si="974">QV5</f>
        <v>42830</v>
      </c>
      <c r="QW25" s="1356">
        <f t="shared" si="974"/>
        <v>42831</v>
      </c>
      <c r="QX25" s="1356">
        <f t="shared" si="974"/>
        <v>42832</v>
      </c>
      <c r="QY25" s="1356">
        <f t="shared" si="974"/>
        <v>42833</v>
      </c>
      <c r="QZ25" s="1356">
        <f t="shared" si="974"/>
        <v>42834</v>
      </c>
      <c r="RA25" s="1356">
        <f t="shared" si="974"/>
        <v>42835</v>
      </c>
      <c r="RB25" s="1356">
        <f t="shared" si="974"/>
        <v>42836</v>
      </c>
      <c r="RC25" s="1356">
        <f t="shared" si="974"/>
        <v>42837</v>
      </c>
      <c r="RD25" s="1356">
        <f t="shared" ref="RD25:RJ25" si="975">RD5</f>
        <v>42838</v>
      </c>
      <c r="RE25" s="1356">
        <f t="shared" si="975"/>
        <v>42839</v>
      </c>
      <c r="RF25" s="1356">
        <f t="shared" si="975"/>
        <v>42840</v>
      </c>
      <c r="RG25" s="1356">
        <f t="shared" si="975"/>
        <v>42841</v>
      </c>
      <c r="RH25" s="1356">
        <f t="shared" si="975"/>
        <v>42842</v>
      </c>
      <c r="RI25" s="1356">
        <f t="shared" si="975"/>
        <v>42843</v>
      </c>
      <c r="RJ25" s="1356">
        <f t="shared" si="975"/>
        <v>42844</v>
      </c>
      <c r="RK25" s="1356">
        <f t="shared" ref="RK25:RQ25" si="976">RK5</f>
        <v>42845</v>
      </c>
      <c r="RL25" s="1356">
        <f t="shared" si="976"/>
        <v>42846</v>
      </c>
      <c r="RM25" s="1356">
        <f t="shared" si="976"/>
        <v>42847</v>
      </c>
      <c r="RN25" s="1356">
        <f t="shared" si="976"/>
        <v>42848</v>
      </c>
      <c r="RO25" s="1356">
        <f t="shared" si="976"/>
        <v>42849</v>
      </c>
      <c r="RP25" s="1356">
        <f t="shared" si="976"/>
        <v>42850</v>
      </c>
      <c r="RQ25" s="1356">
        <f t="shared" si="976"/>
        <v>42851</v>
      </c>
      <c r="RR25" s="1356">
        <f t="shared" ref="RR25:RX25" si="977">RR5</f>
        <v>42852</v>
      </c>
      <c r="RS25" s="1356">
        <f t="shared" si="977"/>
        <v>42853</v>
      </c>
      <c r="RT25" s="1356">
        <f t="shared" si="977"/>
        <v>42854</v>
      </c>
      <c r="RU25" s="1356">
        <f t="shared" si="977"/>
        <v>42855</v>
      </c>
      <c r="RV25" s="1356">
        <f t="shared" si="977"/>
        <v>42856</v>
      </c>
      <c r="RW25" s="1356">
        <f t="shared" si="977"/>
        <v>42857</v>
      </c>
      <c r="RX25" s="1356">
        <f t="shared" si="977"/>
        <v>42858</v>
      </c>
      <c r="RY25" s="1356">
        <f t="shared" ref="RY25:SD25" si="978">RY5</f>
        <v>42859</v>
      </c>
      <c r="RZ25" s="1356">
        <f t="shared" si="978"/>
        <v>42860</v>
      </c>
      <c r="SA25" s="1356">
        <f t="shared" si="978"/>
        <v>42861</v>
      </c>
      <c r="SB25" s="1356">
        <f t="shared" si="978"/>
        <v>42862</v>
      </c>
      <c r="SC25" s="1356">
        <f t="shared" si="978"/>
        <v>42863</v>
      </c>
      <c r="SD25" s="1356">
        <f t="shared" si="978"/>
        <v>42864</v>
      </c>
      <c r="SE25" s="1356">
        <f t="shared" ref="SE25:SL25" si="979">SE5</f>
        <v>42865</v>
      </c>
      <c r="SF25" s="1356">
        <f t="shared" si="979"/>
        <v>42866</v>
      </c>
      <c r="SG25" s="1356">
        <f t="shared" si="979"/>
        <v>42867</v>
      </c>
      <c r="SH25" s="1356">
        <f t="shared" si="979"/>
        <v>42868</v>
      </c>
      <c r="SI25" s="1356">
        <f t="shared" si="979"/>
        <v>42869</v>
      </c>
      <c r="SJ25" s="1356">
        <f t="shared" si="979"/>
        <v>42870</v>
      </c>
      <c r="SK25" s="1356">
        <f t="shared" si="979"/>
        <v>42871</v>
      </c>
      <c r="SL25" s="1356">
        <f t="shared" si="979"/>
        <v>42872</v>
      </c>
      <c r="SM25" s="1356">
        <f t="shared" ref="SM25:SR25" si="980">SM5</f>
        <v>42873</v>
      </c>
      <c r="SN25" s="1356">
        <f t="shared" si="980"/>
        <v>42874</v>
      </c>
      <c r="SO25" s="1356">
        <f t="shared" si="980"/>
        <v>42875</v>
      </c>
      <c r="SP25" s="1356">
        <f t="shared" si="980"/>
        <v>42876</v>
      </c>
      <c r="SQ25" s="1356">
        <f t="shared" si="980"/>
        <v>42877</v>
      </c>
      <c r="SR25" s="1356">
        <f t="shared" si="980"/>
        <v>42878</v>
      </c>
      <c r="SS25" s="1356">
        <f t="shared" ref="SS25:SZ25" si="981">SS5</f>
        <v>42879</v>
      </c>
      <c r="ST25" s="1356">
        <f t="shared" si="981"/>
        <v>42880</v>
      </c>
      <c r="SU25" s="1356">
        <f t="shared" si="981"/>
        <v>42881</v>
      </c>
      <c r="SV25" s="1356">
        <f t="shared" si="981"/>
        <v>42882</v>
      </c>
      <c r="SW25" s="1356">
        <f t="shared" si="981"/>
        <v>42883</v>
      </c>
      <c r="SX25" s="1356">
        <f t="shared" si="981"/>
        <v>42884</v>
      </c>
      <c r="SY25" s="1356">
        <f t="shared" si="981"/>
        <v>42885</v>
      </c>
      <c r="SZ25" s="1356">
        <f t="shared" si="981"/>
        <v>42886</v>
      </c>
      <c r="TA25" s="1356">
        <f t="shared" ref="TA25:TG25" si="982">TA5</f>
        <v>42887</v>
      </c>
      <c r="TB25" s="1356">
        <f t="shared" si="982"/>
        <v>42888</v>
      </c>
      <c r="TC25" s="1356">
        <f t="shared" si="982"/>
        <v>42889</v>
      </c>
      <c r="TD25" s="1356">
        <f t="shared" si="982"/>
        <v>42890</v>
      </c>
      <c r="TE25" s="1356">
        <f t="shared" si="982"/>
        <v>42891</v>
      </c>
      <c r="TF25" s="1356">
        <f t="shared" si="982"/>
        <v>42892</v>
      </c>
      <c r="TG25" s="1356">
        <f t="shared" si="982"/>
        <v>42893</v>
      </c>
      <c r="TH25" s="1356">
        <f t="shared" ref="TH25:TN25" si="983">TH5</f>
        <v>42894</v>
      </c>
      <c r="TI25" s="1356">
        <f t="shared" si="983"/>
        <v>42895</v>
      </c>
      <c r="TJ25" s="1356">
        <f t="shared" si="983"/>
        <v>42896</v>
      </c>
      <c r="TK25" s="1356">
        <f t="shared" si="983"/>
        <v>42897</v>
      </c>
      <c r="TL25" s="1356">
        <f t="shared" si="983"/>
        <v>42898</v>
      </c>
      <c r="TM25" s="1356">
        <f t="shared" si="983"/>
        <v>42899</v>
      </c>
      <c r="TN25" s="1356">
        <f t="shared" si="983"/>
        <v>42900</v>
      </c>
      <c r="TO25" s="1356">
        <f t="shared" ref="TO25:TT25" si="984">TO5</f>
        <v>42901</v>
      </c>
      <c r="TP25" s="1356">
        <f t="shared" si="984"/>
        <v>42902</v>
      </c>
      <c r="TQ25" s="1356">
        <f t="shared" si="984"/>
        <v>42903</v>
      </c>
      <c r="TR25" s="1356">
        <f t="shared" si="984"/>
        <v>42904</v>
      </c>
      <c r="TS25" s="1356">
        <f t="shared" si="984"/>
        <v>42905</v>
      </c>
      <c r="TT25" s="1356">
        <f t="shared" si="984"/>
        <v>42906</v>
      </c>
      <c r="TU25" s="1356">
        <f t="shared" ref="TU25:UB25" si="985">TU5</f>
        <v>42907</v>
      </c>
      <c r="TV25" s="1356">
        <f t="shared" si="985"/>
        <v>42908</v>
      </c>
      <c r="TW25" s="1356">
        <f t="shared" si="985"/>
        <v>42909</v>
      </c>
      <c r="TX25" s="1356">
        <f t="shared" si="985"/>
        <v>42910</v>
      </c>
      <c r="TY25" s="1356">
        <f t="shared" si="985"/>
        <v>42911</v>
      </c>
      <c r="TZ25" s="1356">
        <f t="shared" si="985"/>
        <v>42912</v>
      </c>
      <c r="UA25" s="1356">
        <f t="shared" si="985"/>
        <v>42913</v>
      </c>
      <c r="UB25" s="1356">
        <f t="shared" si="985"/>
        <v>42914</v>
      </c>
      <c r="UC25" s="1356">
        <f t="shared" ref="UC25:UI25" si="986">UC5</f>
        <v>42915</v>
      </c>
      <c r="UD25" s="1356">
        <f t="shared" si="986"/>
        <v>42916</v>
      </c>
      <c r="UE25" s="1356">
        <f t="shared" si="986"/>
        <v>42917</v>
      </c>
      <c r="UF25" s="1356">
        <f t="shared" si="986"/>
        <v>42918</v>
      </c>
      <c r="UG25" s="1356">
        <f t="shared" si="986"/>
        <v>42919</v>
      </c>
      <c r="UH25" s="1356">
        <f t="shared" si="986"/>
        <v>42920</v>
      </c>
      <c r="UI25" s="1356">
        <f t="shared" si="986"/>
        <v>42921</v>
      </c>
      <c r="UJ25" s="1356">
        <f t="shared" ref="UJ25:UO25" si="987">UJ5</f>
        <v>42922</v>
      </c>
      <c r="UK25" s="1356">
        <f t="shared" si="987"/>
        <v>42923</v>
      </c>
      <c r="UL25" s="1356">
        <f t="shared" si="987"/>
        <v>42924</v>
      </c>
      <c r="UM25" s="1356">
        <f t="shared" si="987"/>
        <v>42925</v>
      </c>
      <c r="UN25" s="1356">
        <f t="shared" si="987"/>
        <v>42926</v>
      </c>
      <c r="UO25" s="1356">
        <f t="shared" si="987"/>
        <v>42927</v>
      </c>
      <c r="UP25" s="1356">
        <f t="shared" ref="UP25:UW25" si="988">UP5</f>
        <v>42928</v>
      </c>
      <c r="UQ25" s="1356">
        <f t="shared" si="988"/>
        <v>42929</v>
      </c>
      <c r="UR25" s="1356">
        <f t="shared" si="988"/>
        <v>42930</v>
      </c>
      <c r="US25" s="1356">
        <f t="shared" si="988"/>
        <v>42931</v>
      </c>
      <c r="UT25" s="1356">
        <f t="shared" si="988"/>
        <v>42932</v>
      </c>
      <c r="UU25" s="1356">
        <f t="shared" si="988"/>
        <v>42933</v>
      </c>
      <c r="UV25" s="1356">
        <f t="shared" si="988"/>
        <v>42934</v>
      </c>
      <c r="UW25" s="1356">
        <f t="shared" si="988"/>
        <v>42935</v>
      </c>
      <c r="UX25" s="1356">
        <f t="shared" ref="UX25:VD25" si="989">UX5</f>
        <v>42936</v>
      </c>
      <c r="UY25" s="1356">
        <f t="shared" si="989"/>
        <v>42937</v>
      </c>
      <c r="UZ25" s="1356">
        <f t="shared" si="989"/>
        <v>42938</v>
      </c>
      <c r="VA25" s="1356">
        <f t="shared" si="989"/>
        <v>42939</v>
      </c>
      <c r="VB25" s="1356">
        <f t="shared" si="989"/>
        <v>42940</v>
      </c>
      <c r="VC25" s="1356">
        <f t="shared" si="989"/>
        <v>42941</v>
      </c>
      <c r="VD25" s="1356">
        <f t="shared" si="989"/>
        <v>42942</v>
      </c>
      <c r="VE25" s="1356">
        <f t="shared" ref="VE25:VK25" si="990">VE5</f>
        <v>42943</v>
      </c>
      <c r="VF25" s="1356">
        <f t="shared" si="990"/>
        <v>42944</v>
      </c>
      <c r="VG25" s="1356">
        <f t="shared" si="990"/>
        <v>42945</v>
      </c>
      <c r="VH25" s="1356">
        <f t="shared" si="990"/>
        <v>42946</v>
      </c>
      <c r="VI25" s="1356">
        <f t="shared" si="990"/>
        <v>42947</v>
      </c>
      <c r="VJ25" s="1356">
        <f t="shared" si="990"/>
        <v>42948</v>
      </c>
      <c r="VK25" s="1356">
        <f t="shared" si="990"/>
        <v>42949</v>
      </c>
      <c r="VL25" s="1356">
        <f t="shared" ref="VL25:VR25" si="991">VL5</f>
        <v>42950</v>
      </c>
      <c r="VM25" s="1356">
        <f t="shared" si="991"/>
        <v>42951</v>
      </c>
      <c r="VN25" s="1356">
        <f t="shared" si="991"/>
        <v>42952</v>
      </c>
      <c r="VO25" s="1356">
        <f t="shared" si="991"/>
        <v>42953</v>
      </c>
      <c r="VP25" s="1356">
        <f t="shared" si="991"/>
        <v>42954</v>
      </c>
      <c r="VQ25" s="1356">
        <f t="shared" si="991"/>
        <v>42955</v>
      </c>
      <c r="VR25" s="1356">
        <f t="shared" si="991"/>
        <v>42956</v>
      </c>
      <c r="VS25" s="1356">
        <f t="shared" ref="VS25:VY25" si="992">VS5</f>
        <v>42957</v>
      </c>
      <c r="VT25" s="1356">
        <f t="shared" si="992"/>
        <v>42958</v>
      </c>
      <c r="VU25" s="1356">
        <f t="shared" si="992"/>
        <v>42959</v>
      </c>
      <c r="VV25" s="1356">
        <f t="shared" si="992"/>
        <v>42960</v>
      </c>
      <c r="VW25" s="1356">
        <f t="shared" si="992"/>
        <v>42961</v>
      </c>
      <c r="VX25" s="1356">
        <f t="shared" si="992"/>
        <v>42962</v>
      </c>
      <c r="VY25" s="1356">
        <f t="shared" si="992"/>
        <v>42963</v>
      </c>
      <c r="VZ25" s="1356">
        <f t="shared" ref="VZ25:WE25" si="993">VZ5</f>
        <v>42964</v>
      </c>
      <c r="WA25" s="1356">
        <f t="shared" si="993"/>
        <v>42965</v>
      </c>
      <c r="WB25" s="1356">
        <f t="shared" si="993"/>
        <v>42966</v>
      </c>
      <c r="WC25" s="1356">
        <f t="shared" si="993"/>
        <v>42967</v>
      </c>
      <c r="WD25" s="1356">
        <f t="shared" si="993"/>
        <v>42968</v>
      </c>
      <c r="WE25" s="1356">
        <f t="shared" si="993"/>
        <v>42969</v>
      </c>
      <c r="WF25" s="1356">
        <f t="shared" ref="WF25:WM25" si="994">WF5</f>
        <v>42970</v>
      </c>
      <c r="WG25" s="1356">
        <f t="shared" si="994"/>
        <v>42971</v>
      </c>
      <c r="WH25" s="1356">
        <f t="shared" si="994"/>
        <v>42972</v>
      </c>
      <c r="WI25" s="1356">
        <f t="shared" si="994"/>
        <v>42973</v>
      </c>
      <c r="WJ25" s="1356">
        <f t="shared" si="994"/>
        <v>42974</v>
      </c>
      <c r="WK25" s="1356">
        <f t="shared" si="994"/>
        <v>42975</v>
      </c>
      <c r="WL25" s="1356">
        <f t="shared" si="994"/>
        <v>42976</v>
      </c>
      <c r="WM25" s="1356">
        <f t="shared" si="994"/>
        <v>42977</v>
      </c>
      <c r="WN25" s="1356">
        <f t="shared" ref="WN25:WT25" si="995">WN5</f>
        <v>42978</v>
      </c>
      <c r="WO25" s="1356">
        <f t="shared" si="995"/>
        <v>42979</v>
      </c>
      <c r="WP25" s="1356">
        <f t="shared" si="995"/>
        <v>42980</v>
      </c>
      <c r="WQ25" s="1356">
        <f t="shared" si="995"/>
        <v>42981</v>
      </c>
      <c r="WR25" s="1356">
        <f t="shared" si="995"/>
        <v>42982</v>
      </c>
      <c r="WS25" s="1356">
        <f t="shared" si="995"/>
        <v>42983</v>
      </c>
      <c r="WT25" s="1356">
        <f t="shared" si="995"/>
        <v>42984</v>
      </c>
      <c r="WU25" s="1356">
        <f t="shared" ref="WU25:XA25" si="996">WU5</f>
        <v>42985</v>
      </c>
      <c r="WV25" s="1356">
        <f t="shared" si="996"/>
        <v>42986</v>
      </c>
      <c r="WW25" s="1356">
        <f t="shared" si="996"/>
        <v>42987</v>
      </c>
      <c r="WX25" s="1356">
        <f t="shared" si="996"/>
        <v>42988</v>
      </c>
      <c r="WY25" s="1356">
        <f t="shared" si="996"/>
        <v>42989</v>
      </c>
      <c r="WZ25" s="1356">
        <f t="shared" si="996"/>
        <v>42990</v>
      </c>
      <c r="XA25" s="1356">
        <f t="shared" si="996"/>
        <v>42991</v>
      </c>
      <c r="XB25" s="1356">
        <f t="shared" ref="XB25:XH25" si="997">XB5</f>
        <v>42992</v>
      </c>
      <c r="XC25" s="1356">
        <f t="shared" si="997"/>
        <v>42993</v>
      </c>
      <c r="XD25" s="1356">
        <f t="shared" si="997"/>
        <v>42994</v>
      </c>
      <c r="XE25" s="1356">
        <f t="shared" si="997"/>
        <v>42995</v>
      </c>
      <c r="XF25" s="1356">
        <f t="shared" si="997"/>
        <v>42996</v>
      </c>
      <c r="XG25" s="1356">
        <f t="shared" si="997"/>
        <v>42997</v>
      </c>
      <c r="XH25" s="1356">
        <f t="shared" si="997"/>
        <v>42998</v>
      </c>
      <c r="XI25" s="1356">
        <f t="shared" ref="XI25:XO25" si="998">XI5</f>
        <v>42999</v>
      </c>
      <c r="XJ25" s="1356">
        <f t="shared" si="998"/>
        <v>43000</v>
      </c>
      <c r="XK25" s="1356">
        <f t="shared" si="998"/>
        <v>43001</v>
      </c>
      <c r="XL25" s="1356">
        <f t="shared" si="998"/>
        <v>43002</v>
      </c>
      <c r="XM25" s="1356">
        <f t="shared" si="998"/>
        <v>43003</v>
      </c>
      <c r="XN25" s="1356">
        <f t="shared" si="998"/>
        <v>43004</v>
      </c>
      <c r="XO25" s="1356">
        <f t="shared" si="998"/>
        <v>43005</v>
      </c>
      <c r="XP25" s="1356">
        <f t="shared" ref="XP25:XV25" si="999">XP5</f>
        <v>43006</v>
      </c>
      <c r="XQ25" s="1356">
        <f t="shared" si="999"/>
        <v>43007</v>
      </c>
      <c r="XR25" s="1356">
        <f t="shared" si="999"/>
        <v>43008</v>
      </c>
      <c r="XS25" s="1356">
        <f t="shared" si="999"/>
        <v>43009</v>
      </c>
      <c r="XT25" s="1356">
        <f t="shared" si="999"/>
        <v>43010</v>
      </c>
      <c r="XU25" s="1356">
        <f t="shared" si="999"/>
        <v>43011</v>
      </c>
      <c r="XV25" s="1356">
        <f t="shared" si="999"/>
        <v>43012</v>
      </c>
      <c r="XW25" s="1356">
        <f t="shared" ref="XW25:YC25" si="1000">XW5</f>
        <v>43013</v>
      </c>
      <c r="XX25" s="1356">
        <f t="shared" si="1000"/>
        <v>43014</v>
      </c>
      <c r="XY25" s="1356">
        <f t="shared" si="1000"/>
        <v>43015</v>
      </c>
      <c r="XZ25" s="1356">
        <f t="shared" si="1000"/>
        <v>43016</v>
      </c>
      <c r="YA25" s="1356">
        <f t="shared" si="1000"/>
        <v>43017</v>
      </c>
      <c r="YB25" s="1356">
        <f t="shared" si="1000"/>
        <v>43018</v>
      </c>
      <c r="YC25" s="1356">
        <f t="shared" si="1000"/>
        <v>43019</v>
      </c>
      <c r="YD25" s="1356">
        <f t="shared" ref="YD25:YJ25" si="1001">YD5</f>
        <v>43020</v>
      </c>
      <c r="YE25" s="1356">
        <f t="shared" si="1001"/>
        <v>43021</v>
      </c>
      <c r="YF25" s="1356">
        <f t="shared" si="1001"/>
        <v>43022</v>
      </c>
      <c r="YG25" s="1356">
        <f t="shared" si="1001"/>
        <v>43023</v>
      </c>
      <c r="YH25" s="1356">
        <f t="shared" si="1001"/>
        <v>43024</v>
      </c>
      <c r="YI25" s="1356">
        <f t="shared" si="1001"/>
        <v>43025</v>
      </c>
      <c r="YJ25" s="1356">
        <f t="shared" si="1001"/>
        <v>43026</v>
      </c>
      <c r="YK25" s="1356">
        <f t="shared" ref="YK25:YQ25" si="1002">YK5</f>
        <v>43027</v>
      </c>
      <c r="YL25" s="1356">
        <f t="shared" si="1002"/>
        <v>43028</v>
      </c>
      <c r="YM25" s="1356">
        <f t="shared" si="1002"/>
        <v>43029</v>
      </c>
      <c r="YN25" s="1356">
        <f t="shared" si="1002"/>
        <v>43030</v>
      </c>
      <c r="YO25" s="1356">
        <f t="shared" si="1002"/>
        <v>43031</v>
      </c>
      <c r="YP25" s="1356">
        <f t="shared" si="1002"/>
        <v>43032</v>
      </c>
      <c r="YQ25" s="1356">
        <f t="shared" si="1002"/>
        <v>43033</v>
      </c>
      <c r="YR25" s="1356">
        <f t="shared" ref="YR25:YW25" si="1003">YR5</f>
        <v>43034</v>
      </c>
      <c r="YS25" s="1356">
        <f t="shared" si="1003"/>
        <v>43035</v>
      </c>
      <c r="YT25" s="1356">
        <f t="shared" si="1003"/>
        <v>43036</v>
      </c>
      <c r="YU25" s="1356">
        <f t="shared" si="1003"/>
        <v>43037</v>
      </c>
      <c r="YV25" s="1356">
        <f t="shared" si="1003"/>
        <v>43038</v>
      </c>
      <c r="YW25" s="1356">
        <f t="shared" si="1003"/>
        <v>43039</v>
      </c>
      <c r="YX25" s="1356">
        <f t="shared" ref="YX25:ZD25" si="1004">YX5</f>
        <v>43040</v>
      </c>
      <c r="YY25" s="1356">
        <f t="shared" si="1004"/>
        <v>43041</v>
      </c>
      <c r="YZ25" s="1356">
        <f t="shared" si="1004"/>
        <v>43042</v>
      </c>
      <c r="ZA25" s="1356">
        <f t="shared" si="1004"/>
        <v>43043</v>
      </c>
      <c r="ZB25" s="1356">
        <f t="shared" si="1004"/>
        <v>43044</v>
      </c>
      <c r="ZC25" s="1356">
        <f t="shared" si="1004"/>
        <v>43045</v>
      </c>
      <c r="ZD25" s="1356">
        <f t="shared" si="1004"/>
        <v>43046</v>
      </c>
      <c r="ZE25" s="1356">
        <f t="shared" ref="ZE25:ZM25" si="1005">ZE5</f>
        <v>43047</v>
      </c>
      <c r="ZF25" s="1356">
        <f t="shared" si="1005"/>
        <v>43048</v>
      </c>
      <c r="ZG25" s="1356">
        <f t="shared" si="1005"/>
        <v>43049</v>
      </c>
      <c r="ZH25" s="1356">
        <f t="shared" si="1005"/>
        <v>43050</v>
      </c>
      <c r="ZI25" s="1356">
        <f t="shared" si="1005"/>
        <v>43051</v>
      </c>
      <c r="ZJ25" s="1356">
        <f t="shared" si="1005"/>
        <v>43052</v>
      </c>
      <c r="ZK25" s="1356">
        <f t="shared" si="1005"/>
        <v>43053</v>
      </c>
      <c r="ZL25" s="1356">
        <f t="shared" si="1005"/>
        <v>43054</v>
      </c>
      <c r="ZM25" s="1356">
        <f t="shared" si="1005"/>
        <v>43055</v>
      </c>
      <c r="ZN25" s="1356">
        <f t="shared" ref="ZN25:ZS25" si="1006">ZN5</f>
        <v>43056</v>
      </c>
      <c r="ZO25" s="1356">
        <f t="shared" si="1006"/>
        <v>43057</v>
      </c>
      <c r="ZP25" s="1356">
        <f t="shared" si="1006"/>
        <v>43058</v>
      </c>
      <c r="ZQ25" s="1356">
        <f t="shared" si="1006"/>
        <v>43059</v>
      </c>
      <c r="ZR25" s="1356">
        <f t="shared" si="1006"/>
        <v>43060</v>
      </c>
      <c r="ZS25" s="1356">
        <f t="shared" si="1006"/>
        <v>43061</v>
      </c>
      <c r="ZT25" s="1356">
        <f t="shared" ref="ZT25:ZZ25" si="1007">ZT5</f>
        <v>43062</v>
      </c>
      <c r="ZU25" s="1356">
        <f t="shared" si="1007"/>
        <v>43063</v>
      </c>
      <c r="ZV25" s="1356">
        <f t="shared" si="1007"/>
        <v>43064</v>
      </c>
      <c r="ZW25" s="1356">
        <f t="shared" si="1007"/>
        <v>43065</v>
      </c>
      <c r="ZX25" s="1356">
        <f t="shared" si="1007"/>
        <v>43066</v>
      </c>
      <c r="ZY25" s="1356">
        <f t="shared" si="1007"/>
        <v>43067</v>
      </c>
      <c r="ZZ25" s="1356">
        <f t="shared" si="1007"/>
        <v>43068</v>
      </c>
      <c r="AAA25" s="1356">
        <f t="shared" ref="AAA25:AAF25" si="1008">AAA5</f>
        <v>43069</v>
      </c>
      <c r="AAB25" s="1356">
        <f t="shared" si="1008"/>
        <v>43070</v>
      </c>
      <c r="AAC25" s="1356">
        <f t="shared" si="1008"/>
        <v>43071</v>
      </c>
      <c r="AAD25" s="1356">
        <f t="shared" si="1008"/>
        <v>43072</v>
      </c>
      <c r="AAE25" s="1356">
        <f t="shared" si="1008"/>
        <v>43073</v>
      </c>
      <c r="AAF25" s="1356">
        <f t="shared" si="1008"/>
        <v>43074</v>
      </c>
      <c r="AAG25" s="1356">
        <f t="shared" ref="AAG25:AAM25" si="1009">AAG5</f>
        <v>43075</v>
      </c>
      <c r="AAH25" s="1356">
        <f t="shared" si="1009"/>
        <v>43076</v>
      </c>
      <c r="AAI25" s="1356">
        <f t="shared" si="1009"/>
        <v>43077</v>
      </c>
      <c r="AAJ25" s="1356">
        <f t="shared" si="1009"/>
        <v>43078</v>
      </c>
      <c r="AAK25" s="1356">
        <f t="shared" si="1009"/>
        <v>43079</v>
      </c>
      <c r="AAL25" s="1356">
        <f t="shared" si="1009"/>
        <v>43080</v>
      </c>
      <c r="AAM25" s="1356">
        <f t="shared" si="1009"/>
        <v>43081</v>
      </c>
      <c r="AAN25" s="1356">
        <f t="shared" ref="AAN25:AAU25" si="1010">AAN5</f>
        <v>43082</v>
      </c>
      <c r="AAO25" s="1356">
        <f t="shared" si="1010"/>
        <v>43083</v>
      </c>
      <c r="AAP25" s="1356">
        <f t="shared" si="1010"/>
        <v>43084</v>
      </c>
      <c r="AAQ25" s="1356">
        <f t="shared" si="1010"/>
        <v>43085</v>
      </c>
      <c r="AAR25" s="1356">
        <f t="shared" si="1010"/>
        <v>43086</v>
      </c>
      <c r="AAS25" s="1356">
        <f t="shared" si="1010"/>
        <v>43087</v>
      </c>
      <c r="AAT25" s="1356">
        <f t="shared" si="1010"/>
        <v>43088</v>
      </c>
      <c r="AAU25" s="1356">
        <f t="shared" si="1010"/>
        <v>43089</v>
      </c>
      <c r="AAV25" s="1356">
        <f t="shared" ref="AAV25:ABA25" si="1011">AAV5</f>
        <v>43090</v>
      </c>
      <c r="AAW25" s="1356">
        <f t="shared" si="1011"/>
        <v>43091</v>
      </c>
      <c r="AAX25" s="1356">
        <f t="shared" si="1011"/>
        <v>43092</v>
      </c>
      <c r="AAY25" s="1356">
        <f t="shared" si="1011"/>
        <v>43093</v>
      </c>
      <c r="AAZ25" s="1356">
        <f t="shared" si="1011"/>
        <v>43094</v>
      </c>
      <c r="ABA25" s="1356">
        <f t="shared" si="1011"/>
        <v>43095</v>
      </c>
      <c r="ABB25" s="1356">
        <f t="shared" ref="ABB25:ABI25" si="1012">ABB5</f>
        <v>43096</v>
      </c>
      <c r="ABC25" s="1356">
        <f t="shared" si="1012"/>
        <v>43097</v>
      </c>
      <c r="ABD25" s="1356">
        <f t="shared" si="1012"/>
        <v>43098</v>
      </c>
      <c r="ABE25" s="1356">
        <f t="shared" si="1012"/>
        <v>43099</v>
      </c>
      <c r="ABF25" s="1356">
        <f t="shared" si="1012"/>
        <v>43100</v>
      </c>
      <c r="ABG25" s="1356">
        <f t="shared" si="1012"/>
        <v>43101</v>
      </c>
      <c r="ABH25" s="1356">
        <f t="shared" si="1012"/>
        <v>43102</v>
      </c>
      <c r="ABI25" s="1356">
        <f t="shared" si="1012"/>
        <v>43103</v>
      </c>
      <c r="ABJ25" s="1356">
        <f t="shared" ref="ABJ25:ABP25" si="1013">ABJ5</f>
        <v>43104</v>
      </c>
      <c r="ABK25" s="1356">
        <f t="shared" si="1013"/>
        <v>43105</v>
      </c>
      <c r="ABL25" s="1356">
        <f t="shared" si="1013"/>
        <v>43106</v>
      </c>
      <c r="ABM25" s="1356">
        <f t="shared" si="1013"/>
        <v>43107</v>
      </c>
      <c r="ABN25" s="1356">
        <f t="shared" si="1013"/>
        <v>43108</v>
      </c>
      <c r="ABO25" s="1356">
        <f t="shared" si="1013"/>
        <v>43109</v>
      </c>
      <c r="ABP25" s="1356">
        <f t="shared" si="1013"/>
        <v>43110</v>
      </c>
      <c r="ABQ25" s="1356">
        <f t="shared" ref="ABQ25:ABW25" si="1014">ABQ5</f>
        <v>43111</v>
      </c>
      <c r="ABR25" s="1356">
        <f t="shared" si="1014"/>
        <v>43112</v>
      </c>
      <c r="ABS25" s="1356">
        <f t="shared" si="1014"/>
        <v>43113</v>
      </c>
      <c r="ABT25" s="1356">
        <f t="shared" si="1014"/>
        <v>43114</v>
      </c>
      <c r="ABU25" s="1356">
        <f t="shared" si="1014"/>
        <v>43115</v>
      </c>
      <c r="ABV25" s="1356">
        <f t="shared" si="1014"/>
        <v>43116</v>
      </c>
      <c r="ABW25" s="1356">
        <f t="shared" si="1014"/>
        <v>43117</v>
      </c>
      <c r="ABX25" s="1356">
        <f t="shared" ref="ABX25:ACD25" si="1015">ABX5</f>
        <v>43118</v>
      </c>
      <c r="ABY25" s="1356">
        <f t="shared" si="1015"/>
        <v>43119</v>
      </c>
      <c r="ABZ25" s="1356">
        <f t="shared" si="1015"/>
        <v>43120</v>
      </c>
      <c r="ACA25" s="1356">
        <f t="shared" si="1015"/>
        <v>43121</v>
      </c>
      <c r="ACB25" s="1356">
        <f t="shared" si="1015"/>
        <v>43122</v>
      </c>
      <c r="ACC25" s="1356">
        <f t="shared" si="1015"/>
        <v>43123</v>
      </c>
      <c r="ACD25" s="1356">
        <f t="shared" si="1015"/>
        <v>43124</v>
      </c>
      <c r="ACE25" s="1356">
        <f t="shared" ref="ACE25:ACJ25" si="1016">ACE5</f>
        <v>43125</v>
      </c>
      <c r="ACF25" s="1356">
        <f t="shared" si="1016"/>
        <v>43126</v>
      </c>
      <c r="ACG25" s="1356">
        <f t="shared" si="1016"/>
        <v>43127</v>
      </c>
      <c r="ACH25" s="1356">
        <f t="shared" si="1016"/>
        <v>43128</v>
      </c>
      <c r="ACI25" s="1356">
        <f t="shared" si="1016"/>
        <v>43129</v>
      </c>
      <c r="ACJ25" s="1356">
        <f t="shared" si="1016"/>
        <v>43130</v>
      </c>
      <c r="ACK25" s="1356">
        <f t="shared" ref="ACK25:ACR25" si="1017">ACK5</f>
        <v>43131</v>
      </c>
      <c r="ACL25" s="1356">
        <f t="shared" si="1017"/>
        <v>43132</v>
      </c>
      <c r="ACM25" s="1356">
        <f t="shared" si="1017"/>
        <v>43133</v>
      </c>
      <c r="ACN25" s="1356">
        <f t="shared" si="1017"/>
        <v>43134</v>
      </c>
      <c r="ACO25" s="1356">
        <f t="shared" si="1017"/>
        <v>43135</v>
      </c>
      <c r="ACP25" s="1356">
        <f t="shared" si="1017"/>
        <v>43136</v>
      </c>
      <c r="ACQ25" s="1356">
        <f t="shared" si="1017"/>
        <v>43137</v>
      </c>
      <c r="ACR25" s="1356">
        <f t="shared" si="1017"/>
        <v>43138</v>
      </c>
      <c r="ACS25" s="1356">
        <f t="shared" ref="ACS25:ACY25" si="1018">ACS5</f>
        <v>43139</v>
      </c>
      <c r="ACT25" s="1356">
        <f t="shared" si="1018"/>
        <v>43140</v>
      </c>
      <c r="ACU25" s="1356">
        <f t="shared" si="1018"/>
        <v>43141</v>
      </c>
      <c r="ACV25" s="1356">
        <f t="shared" si="1018"/>
        <v>43142</v>
      </c>
      <c r="ACW25" s="1356">
        <f t="shared" si="1018"/>
        <v>43143</v>
      </c>
      <c r="ACX25" s="1356">
        <f t="shared" si="1018"/>
        <v>43144</v>
      </c>
      <c r="ACY25" s="1356">
        <f t="shared" si="1018"/>
        <v>43145</v>
      </c>
      <c r="ACZ25" s="1356">
        <f t="shared" ref="ACZ25:ADF25" si="1019">ACZ5</f>
        <v>43146</v>
      </c>
      <c r="ADA25" s="1356">
        <f t="shared" si="1019"/>
        <v>43147</v>
      </c>
      <c r="ADB25" s="1356">
        <f t="shared" si="1019"/>
        <v>43148</v>
      </c>
      <c r="ADC25" s="1356">
        <f t="shared" si="1019"/>
        <v>43149</v>
      </c>
      <c r="ADD25" s="1356">
        <f t="shared" si="1019"/>
        <v>43150</v>
      </c>
      <c r="ADE25" s="1356">
        <f t="shared" si="1019"/>
        <v>43151</v>
      </c>
      <c r="ADF25" s="1356">
        <f t="shared" si="1019"/>
        <v>43152</v>
      </c>
      <c r="ADG25" s="1356">
        <f t="shared" ref="ADG25:ADL25" si="1020">ADG5</f>
        <v>43153</v>
      </c>
      <c r="ADH25" s="1356">
        <f t="shared" si="1020"/>
        <v>43154</v>
      </c>
      <c r="ADI25" s="1356">
        <f t="shared" si="1020"/>
        <v>43155</v>
      </c>
      <c r="ADJ25" s="1356">
        <f t="shared" si="1020"/>
        <v>43156</v>
      </c>
      <c r="ADK25" s="1356">
        <f t="shared" si="1020"/>
        <v>43157</v>
      </c>
      <c r="ADL25" s="1356">
        <f t="shared" si="1020"/>
        <v>43158</v>
      </c>
      <c r="ADM25" s="1356">
        <f t="shared" ref="ADM25:ADT25" si="1021">ADM5</f>
        <v>43159</v>
      </c>
      <c r="ADN25" s="1356">
        <f t="shared" si="1021"/>
        <v>43160</v>
      </c>
      <c r="ADO25" s="1356">
        <f t="shared" si="1021"/>
        <v>43161</v>
      </c>
      <c r="ADP25" s="1356">
        <f t="shared" si="1021"/>
        <v>43162</v>
      </c>
      <c r="ADQ25" s="1356">
        <f t="shared" si="1021"/>
        <v>43163</v>
      </c>
      <c r="ADR25" s="1356">
        <f t="shared" si="1021"/>
        <v>43164</v>
      </c>
      <c r="ADS25" s="1356">
        <f t="shared" si="1021"/>
        <v>43165</v>
      </c>
      <c r="ADT25" s="1356">
        <f t="shared" si="1021"/>
        <v>43166</v>
      </c>
      <c r="ADU25" s="1356">
        <f t="shared" ref="ADU25:ADZ25" si="1022">ADU5</f>
        <v>43167</v>
      </c>
      <c r="ADV25" s="1356">
        <f t="shared" si="1022"/>
        <v>43168</v>
      </c>
      <c r="ADW25" s="1356">
        <f t="shared" si="1022"/>
        <v>43169</v>
      </c>
      <c r="ADX25" s="1356">
        <f t="shared" si="1022"/>
        <v>43170</v>
      </c>
      <c r="ADY25" s="1356">
        <f t="shared" si="1022"/>
        <v>43171</v>
      </c>
      <c r="ADZ25" s="1356">
        <f t="shared" si="1022"/>
        <v>43172</v>
      </c>
      <c r="AEA25" s="1356">
        <f t="shared" ref="AEA25:AEH25" si="1023">AEA5</f>
        <v>43173</v>
      </c>
      <c r="AEB25" s="1356">
        <f t="shared" si="1023"/>
        <v>43174</v>
      </c>
      <c r="AEC25" s="1356">
        <f t="shared" si="1023"/>
        <v>43175</v>
      </c>
      <c r="AED25" s="1356">
        <f t="shared" si="1023"/>
        <v>43176</v>
      </c>
      <c r="AEE25" s="1356">
        <f t="shared" si="1023"/>
        <v>43177</v>
      </c>
      <c r="AEF25" s="1356">
        <f t="shared" si="1023"/>
        <v>43178</v>
      </c>
      <c r="AEG25" s="1356">
        <f t="shared" si="1023"/>
        <v>43179</v>
      </c>
      <c r="AEH25" s="1356">
        <f t="shared" si="1023"/>
        <v>43180</v>
      </c>
      <c r="AEI25" s="1356">
        <f t="shared" ref="AEI25:AEN25" si="1024">AEI5</f>
        <v>43181</v>
      </c>
      <c r="AEJ25" s="1356">
        <f t="shared" si="1024"/>
        <v>43182</v>
      </c>
      <c r="AEK25" s="1356">
        <f t="shared" si="1024"/>
        <v>43183</v>
      </c>
      <c r="AEL25" s="1356">
        <f t="shared" si="1024"/>
        <v>43184</v>
      </c>
      <c r="AEM25" s="1356">
        <f t="shared" si="1024"/>
        <v>43185</v>
      </c>
      <c r="AEN25" s="1356">
        <f t="shared" si="1024"/>
        <v>43186</v>
      </c>
      <c r="AEO25" s="1356">
        <f t="shared" ref="AEO25:AEV25" si="1025">AEO5</f>
        <v>43187</v>
      </c>
      <c r="AEP25" s="1356">
        <f t="shared" si="1025"/>
        <v>43188</v>
      </c>
      <c r="AEQ25" s="1356">
        <f t="shared" si="1025"/>
        <v>43189</v>
      </c>
      <c r="AER25" s="1356">
        <f t="shared" si="1025"/>
        <v>43190</v>
      </c>
      <c r="AES25" s="1356">
        <f t="shared" si="1025"/>
        <v>43191</v>
      </c>
      <c r="AET25" s="1356">
        <f t="shared" si="1025"/>
        <v>43192</v>
      </c>
      <c r="AEU25" s="1356">
        <f t="shared" si="1025"/>
        <v>43193</v>
      </c>
      <c r="AEV25" s="1356">
        <f t="shared" si="1025"/>
        <v>43194</v>
      </c>
      <c r="AEW25" s="1356">
        <f t="shared" ref="AEW25:AFC25" si="1026">AEW5</f>
        <v>43195</v>
      </c>
      <c r="AEX25" s="1356">
        <f t="shared" si="1026"/>
        <v>43196</v>
      </c>
      <c r="AEY25" s="1356">
        <f t="shared" si="1026"/>
        <v>43197</v>
      </c>
      <c r="AEZ25" s="1356">
        <f t="shared" si="1026"/>
        <v>43198</v>
      </c>
      <c r="AFA25" s="1356">
        <f t="shared" si="1026"/>
        <v>43199</v>
      </c>
      <c r="AFB25" s="1356">
        <f t="shared" si="1026"/>
        <v>43200</v>
      </c>
      <c r="AFC25" s="1356">
        <f t="shared" si="1026"/>
        <v>43201</v>
      </c>
      <c r="AFD25" s="1356">
        <f t="shared" ref="AFD25:AFI25" si="1027">AFD5</f>
        <v>43202</v>
      </c>
      <c r="AFE25" s="1356">
        <f t="shared" si="1027"/>
        <v>43203</v>
      </c>
      <c r="AFF25" s="1356">
        <f t="shared" si="1027"/>
        <v>43204</v>
      </c>
      <c r="AFG25" s="1356">
        <f t="shared" si="1027"/>
        <v>43205</v>
      </c>
      <c r="AFH25" s="1356">
        <f t="shared" si="1027"/>
        <v>43206</v>
      </c>
      <c r="AFI25" s="1356">
        <f t="shared" si="1027"/>
        <v>43207</v>
      </c>
      <c r="AFJ25" s="1356">
        <f t="shared" ref="AFJ25:AFQ25" si="1028">AFJ5</f>
        <v>43208</v>
      </c>
      <c r="AFK25" s="1356">
        <f t="shared" si="1028"/>
        <v>43209</v>
      </c>
      <c r="AFL25" s="1356">
        <f t="shared" si="1028"/>
        <v>43210</v>
      </c>
      <c r="AFM25" s="1356">
        <f t="shared" si="1028"/>
        <v>43211</v>
      </c>
      <c r="AFN25" s="1356">
        <f t="shared" si="1028"/>
        <v>43212</v>
      </c>
      <c r="AFO25" s="1356">
        <f t="shared" si="1028"/>
        <v>43213</v>
      </c>
      <c r="AFP25" s="1356">
        <f t="shared" si="1028"/>
        <v>43214</v>
      </c>
      <c r="AFQ25" s="1356">
        <f t="shared" si="1028"/>
        <v>43215</v>
      </c>
      <c r="AFR25" s="1356">
        <f t="shared" ref="AFR25:AFX25" si="1029">AFR5</f>
        <v>43216</v>
      </c>
      <c r="AFS25" s="1356">
        <f t="shared" si="1029"/>
        <v>43217</v>
      </c>
      <c r="AFT25" s="1356">
        <f t="shared" si="1029"/>
        <v>43218</v>
      </c>
      <c r="AFU25" s="1356">
        <f t="shared" si="1029"/>
        <v>43219</v>
      </c>
      <c r="AFV25" s="1356">
        <f t="shared" si="1029"/>
        <v>43220</v>
      </c>
      <c r="AFW25" s="1356">
        <f t="shared" si="1029"/>
        <v>43221</v>
      </c>
      <c r="AFX25" s="1356">
        <f t="shared" si="1029"/>
        <v>43222</v>
      </c>
      <c r="AFY25" s="1356">
        <f t="shared" ref="AFY25:AGE25" si="1030">AFY5</f>
        <v>43223</v>
      </c>
      <c r="AFZ25" s="1356">
        <f t="shared" si="1030"/>
        <v>43224</v>
      </c>
      <c r="AGA25" s="1356">
        <f t="shared" si="1030"/>
        <v>43225</v>
      </c>
      <c r="AGB25" s="1356">
        <f t="shared" si="1030"/>
        <v>43226</v>
      </c>
      <c r="AGC25" s="1356">
        <f t="shared" si="1030"/>
        <v>43227</v>
      </c>
      <c r="AGD25" s="1356">
        <f t="shared" si="1030"/>
        <v>43228</v>
      </c>
      <c r="AGE25" s="1356">
        <f t="shared" si="1030"/>
        <v>43229</v>
      </c>
      <c r="AGF25" s="1356">
        <f t="shared" ref="AGF25:AGL25" si="1031">AGF5</f>
        <v>43230</v>
      </c>
      <c r="AGG25" s="1356">
        <f t="shared" si="1031"/>
        <v>43231</v>
      </c>
      <c r="AGH25" s="1356">
        <f t="shared" si="1031"/>
        <v>43232</v>
      </c>
      <c r="AGI25" s="1356">
        <f t="shared" si="1031"/>
        <v>43233</v>
      </c>
      <c r="AGJ25" s="1356">
        <f t="shared" si="1031"/>
        <v>43234</v>
      </c>
      <c r="AGK25" s="1356">
        <f t="shared" si="1031"/>
        <v>43235</v>
      </c>
      <c r="AGL25" s="1356">
        <f t="shared" si="1031"/>
        <v>43236</v>
      </c>
      <c r="AGM25" s="1356">
        <f t="shared" ref="AGM25:AGR25" si="1032">AGM5</f>
        <v>43237</v>
      </c>
      <c r="AGN25" s="1356">
        <f t="shared" si="1032"/>
        <v>43238</v>
      </c>
      <c r="AGO25" s="1356">
        <f t="shared" si="1032"/>
        <v>43239</v>
      </c>
      <c r="AGP25" s="1356">
        <f t="shared" si="1032"/>
        <v>43240</v>
      </c>
      <c r="AGQ25" s="1356">
        <f t="shared" si="1032"/>
        <v>43241</v>
      </c>
      <c r="AGR25" s="1356">
        <f t="shared" si="1032"/>
        <v>43242</v>
      </c>
      <c r="AGS25" s="1356">
        <f t="shared" ref="AGS25:AGY25" si="1033">AGS5</f>
        <v>43243</v>
      </c>
      <c r="AGT25" s="1356">
        <f t="shared" si="1033"/>
        <v>43244</v>
      </c>
      <c r="AGU25" s="1356">
        <f t="shared" si="1033"/>
        <v>43245</v>
      </c>
      <c r="AGV25" s="1356">
        <f t="shared" si="1033"/>
        <v>43246</v>
      </c>
      <c r="AGW25" s="1356">
        <f t="shared" si="1033"/>
        <v>43247</v>
      </c>
      <c r="AGX25" s="1356">
        <f t="shared" si="1033"/>
        <v>43248</v>
      </c>
      <c r="AGY25" s="1356">
        <f t="shared" si="1033"/>
        <v>43249</v>
      </c>
      <c r="AGZ25" s="1356">
        <f t="shared" ref="AGZ25:AHF25" si="1034">AGZ5</f>
        <v>43250</v>
      </c>
      <c r="AHA25" s="1356">
        <f t="shared" si="1034"/>
        <v>43251</v>
      </c>
      <c r="AHB25" s="1356">
        <f t="shared" si="1034"/>
        <v>43252</v>
      </c>
      <c r="AHC25" s="1356">
        <f t="shared" si="1034"/>
        <v>43253</v>
      </c>
      <c r="AHD25" s="1356">
        <f t="shared" si="1034"/>
        <v>43254</v>
      </c>
      <c r="AHE25" s="1356">
        <f t="shared" si="1034"/>
        <v>43255</v>
      </c>
      <c r="AHF25" s="1356">
        <f t="shared" si="1034"/>
        <v>43256</v>
      </c>
      <c r="AHG25" s="1356">
        <f t="shared" ref="AHG25:AHN25" si="1035">AHG5</f>
        <v>43257</v>
      </c>
      <c r="AHH25" s="1356">
        <f t="shared" si="1035"/>
        <v>43258</v>
      </c>
      <c r="AHI25" s="1356">
        <f t="shared" si="1035"/>
        <v>43259</v>
      </c>
      <c r="AHJ25" s="1356">
        <f t="shared" si="1035"/>
        <v>43260</v>
      </c>
      <c r="AHK25" s="1356">
        <f t="shared" si="1035"/>
        <v>43261</v>
      </c>
      <c r="AHL25" s="1356">
        <f t="shared" si="1035"/>
        <v>43262</v>
      </c>
      <c r="AHM25" s="1356">
        <f t="shared" si="1035"/>
        <v>43263</v>
      </c>
      <c r="AHN25" s="1356">
        <f t="shared" si="1035"/>
        <v>43264</v>
      </c>
      <c r="AHO25" s="1356">
        <f t="shared" ref="AHO25:AHU25" si="1036">AHO5</f>
        <v>43265</v>
      </c>
      <c r="AHP25" s="1356">
        <f t="shared" si="1036"/>
        <v>43266</v>
      </c>
      <c r="AHQ25" s="1356">
        <f t="shared" si="1036"/>
        <v>43267</v>
      </c>
      <c r="AHR25" s="1356">
        <f t="shared" si="1036"/>
        <v>43268</v>
      </c>
      <c r="AHS25" s="1356">
        <f t="shared" si="1036"/>
        <v>43269</v>
      </c>
      <c r="AHT25" s="1356">
        <f t="shared" si="1036"/>
        <v>43270</v>
      </c>
      <c r="AHU25" s="1356">
        <f t="shared" si="1036"/>
        <v>43271</v>
      </c>
      <c r="AHV25" s="1356">
        <f t="shared" ref="AHV25:AIB25" si="1037">AHV5</f>
        <v>43272</v>
      </c>
      <c r="AHW25" s="1356">
        <f t="shared" si="1037"/>
        <v>43273</v>
      </c>
      <c r="AHX25" s="1356">
        <f t="shared" si="1037"/>
        <v>43274</v>
      </c>
      <c r="AHY25" s="1356">
        <f t="shared" si="1037"/>
        <v>43275</v>
      </c>
      <c r="AHZ25" s="1356">
        <f t="shared" si="1037"/>
        <v>43276</v>
      </c>
      <c r="AIA25" s="1356">
        <f t="shared" si="1037"/>
        <v>43277</v>
      </c>
      <c r="AIB25" s="1356">
        <f t="shared" si="1037"/>
        <v>43278</v>
      </c>
      <c r="AIC25" s="1356">
        <f t="shared" ref="AIC25:AII25" si="1038">AIC5</f>
        <v>43279</v>
      </c>
      <c r="AID25" s="1356">
        <f t="shared" si="1038"/>
        <v>43280</v>
      </c>
      <c r="AIE25" s="1356">
        <f t="shared" si="1038"/>
        <v>43281</v>
      </c>
      <c r="AIF25" s="1356">
        <f t="shared" si="1038"/>
        <v>43282</v>
      </c>
      <c r="AIG25" s="1356">
        <f t="shared" si="1038"/>
        <v>43283</v>
      </c>
      <c r="AIH25" s="1356">
        <f t="shared" si="1038"/>
        <v>43284</v>
      </c>
      <c r="AII25" s="1356">
        <f t="shared" si="1038"/>
        <v>43285</v>
      </c>
      <c r="AIJ25" s="1356">
        <f t="shared" ref="AIJ25:AIO25" si="1039">AIJ5</f>
        <v>43286</v>
      </c>
      <c r="AIK25" s="1356">
        <f t="shared" si="1039"/>
        <v>43287</v>
      </c>
      <c r="AIL25" s="1356">
        <f t="shared" si="1039"/>
        <v>43288</v>
      </c>
      <c r="AIM25" s="1356">
        <f t="shared" si="1039"/>
        <v>43289</v>
      </c>
      <c r="AIN25" s="1356">
        <f t="shared" si="1039"/>
        <v>43290</v>
      </c>
      <c r="AIO25" s="1356">
        <f t="shared" si="1039"/>
        <v>43291</v>
      </c>
      <c r="AIP25" s="1356">
        <f t="shared" ref="AIP25:AIW25" si="1040">AIP5</f>
        <v>43292</v>
      </c>
      <c r="AIQ25" s="1356">
        <f t="shared" si="1040"/>
        <v>43293</v>
      </c>
      <c r="AIR25" s="1356">
        <f t="shared" si="1040"/>
        <v>43294</v>
      </c>
      <c r="AIS25" s="1356">
        <f t="shared" si="1040"/>
        <v>43295</v>
      </c>
      <c r="AIT25" s="1356">
        <f t="shared" si="1040"/>
        <v>43296</v>
      </c>
      <c r="AIU25" s="1356">
        <f t="shared" si="1040"/>
        <v>43297</v>
      </c>
      <c r="AIV25" s="1356">
        <f t="shared" si="1040"/>
        <v>43298</v>
      </c>
      <c r="AIW25" s="1356">
        <f t="shared" si="1040"/>
        <v>43299</v>
      </c>
      <c r="AIX25" s="1356">
        <f t="shared" ref="AIX25:AJC25" si="1041">AIX5</f>
        <v>43300</v>
      </c>
      <c r="AIY25" s="1356">
        <f t="shared" si="1041"/>
        <v>43301</v>
      </c>
      <c r="AIZ25" s="1356">
        <f t="shared" si="1041"/>
        <v>43302</v>
      </c>
      <c r="AJA25" s="1356">
        <f t="shared" si="1041"/>
        <v>43303</v>
      </c>
      <c r="AJB25" s="1356">
        <f t="shared" si="1041"/>
        <v>43304</v>
      </c>
      <c r="AJC25" s="1356">
        <f t="shared" si="1041"/>
        <v>43305</v>
      </c>
      <c r="AJD25" s="1356">
        <f t="shared" ref="AJD25:AJJ25" si="1042">AJD5</f>
        <v>43306</v>
      </c>
      <c r="AJE25" s="1356">
        <f t="shared" si="1042"/>
        <v>43307</v>
      </c>
      <c r="AJF25" s="1356">
        <f t="shared" si="1042"/>
        <v>43308</v>
      </c>
      <c r="AJG25" s="1356">
        <f t="shared" si="1042"/>
        <v>43309</v>
      </c>
      <c r="AJH25" s="1356">
        <f t="shared" si="1042"/>
        <v>43310</v>
      </c>
      <c r="AJI25" s="1356">
        <f t="shared" si="1042"/>
        <v>43311</v>
      </c>
      <c r="AJJ25" s="1356">
        <f t="shared" si="1042"/>
        <v>43312</v>
      </c>
      <c r="AJK25" s="1356">
        <f t="shared" ref="AJK25:AJR25" si="1043">AJK5</f>
        <v>43313</v>
      </c>
      <c r="AJL25" s="1356">
        <f t="shared" si="1043"/>
        <v>43314</v>
      </c>
      <c r="AJM25" s="1356">
        <f t="shared" si="1043"/>
        <v>43315</v>
      </c>
      <c r="AJN25" s="1356">
        <f t="shared" si="1043"/>
        <v>43316</v>
      </c>
      <c r="AJO25" s="1356">
        <f t="shared" si="1043"/>
        <v>43317</v>
      </c>
      <c r="AJP25" s="1356">
        <f t="shared" si="1043"/>
        <v>43318</v>
      </c>
      <c r="AJQ25" s="1356">
        <f t="shared" si="1043"/>
        <v>43319</v>
      </c>
      <c r="AJR25" s="1356">
        <f t="shared" si="1043"/>
        <v>43320</v>
      </c>
      <c r="AJS25" s="1356">
        <f t="shared" ref="AJS25:AJY25" si="1044">AJS5</f>
        <v>43321</v>
      </c>
      <c r="AJT25" s="1356">
        <f t="shared" si="1044"/>
        <v>43322</v>
      </c>
      <c r="AJU25" s="1356">
        <f t="shared" si="1044"/>
        <v>43323</v>
      </c>
      <c r="AJV25" s="1356">
        <f t="shared" si="1044"/>
        <v>43324</v>
      </c>
      <c r="AJW25" s="1356">
        <f t="shared" si="1044"/>
        <v>43325</v>
      </c>
      <c r="AJX25" s="1356">
        <f t="shared" si="1044"/>
        <v>43326</v>
      </c>
      <c r="AJY25" s="1356">
        <f t="shared" si="1044"/>
        <v>43327</v>
      </c>
      <c r="AJZ25" s="1356">
        <f t="shared" ref="AJZ25:AKE25" si="1045">AJZ5</f>
        <v>43328</v>
      </c>
      <c r="AKA25" s="1356">
        <f t="shared" si="1045"/>
        <v>43329</v>
      </c>
      <c r="AKB25" s="1356">
        <f t="shared" si="1045"/>
        <v>43330</v>
      </c>
      <c r="AKC25" s="1356">
        <f t="shared" si="1045"/>
        <v>43331</v>
      </c>
      <c r="AKD25" s="1356">
        <f t="shared" si="1045"/>
        <v>43332</v>
      </c>
      <c r="AKE25" s="1356">
        <f t="shared" si="1045"/>
        <v>43333</v>
      </c>
      <c r="AKF25" s="1356">
        <f t="shared" ref="AKF25:AKM25" si="1046">AKF5</f>
        <v>43334</v>
      </c>
      <c r="AKG25" s="1356">
        <f t="shared" si="1046"/>
        <v>43335</v>
      </c>
      <c r="AKH25" s="1356">
        <f t="shared" si="1046"/>
        <v>43336</v>
      </c>
      <c r="AKI25" s="1356">
        <f t="shared" si="1046"/>
        <v>43337</v>
      </c>
      <c r="AKJ25" s="1356">
        <f t="shared" si="1046"/>
        <v>43338</v>
      </c>
      <c r="AKK25" s="1356">
        <f t="shared" si="1046"/>
        <v>43339</v>
      </c>
      <c r="AKL25" s="1356">
        <f t="shared" si="1046"/>
        <v>43340</v>
      </c>
      <c r="AKM25" s="1356">
        <f t="shared" si="1046"/>
        <v>43341</v>
      </c>
      <c r="AKN25" s="1356">
        <f t="shared" ref="AKN25:AKS25" si="1047">AKN5</f>
        <v>43342</v>
      </c>
      <c r="AKO25" s="1356">
        <f t="shared" si="1047"/>
        <v>43343</v>
      </c>
      <c r="AKP25" s="1356">
        <f t="shared" si="1047"/>
        <v>43344</v>
      </c>
      <c r="AKQ25" s="1356">
        <f t="shared" si="1047"/>
        <v>43345</v>
      </c>
      <c r="AKR25" s="1356">
        <f t="shared" si="1047"/>
        <v>43346</v>
      </c>
      <c r="AKS25" s="1356">
        <f t="shared" si="1047"/>
        <v>43347</v>
      </c>
      <c r="AKT25" s="1356">
        <f t="shared" ref="AKT25:ALA25" si="1048">AKT5</f>
        <v>43348</v>
      </c>
      <c r="AKU25" s="1356">
        <f t="shared" si="1048"/>
        <v>43349</v>
      </c>
      <c r="AKV25" s="1356">
        <f t="shared" si="1048"/>
        <v>43350</v>
      </c>
      <c r="AKW25" s="1356">
        <f t="shared" si="1048"/>
        <v>43351</v>
      </c>
      <c r="AKX25" s="1356">
        <f t="shared" si="1048"/>
        <v>43352</v>
      </c>
      <c r="AKY25" s="1356">
        <f t="shared" si="1048"/>
        <v>43353</v>
      </c>
      <c r="AKZ25" s="1356">
        <f t="shared" si="1048"/>
        <v>43354</v>
      </c>
      <c r="ALA25" s="1356">
        <f t="shared" si="1048"/>
        <v>43355</v>
      </c>
      <c r="ALB25" s="1356">
        <f t="shared" ref="ALB25:ALH25" si="1049">ALB5</f>
        <v>43356</v>
      </c>
      <c r="ALC25" s="1356">
        <f t="shared" si="1049"/>
        <v>43357</v>
      </c>
      <c r="ALD25" s="1356">
        <f t="shared" si="1049"/>
        <v>43358</v>
      </c>
      <c r="ALE25" s="1356">
        <f t="shared" si="1049"/>
        <v>43359</v>
      </c>
      <c r="ALF25" s="1356">
        <f t="shared" si="1049"/>
        <v>43360</v>
      </c>
      <c r="ALG25" s="1356">
        <f t="shared" si="1049"/>
        <v>43361</v>
      </c>
      <c r="ALH25" s="1356">
        <f t="shared" si="1049"/>
        <v>43362</v>
      </c>
      <c r="ALI25" s="1356">
        <f t="shared" ref="ALI25:ALO25" si="1050">ALI5</f>
        <v>43363</v>
      </c>
      <c r="ALJ25" s="1356">
        <f t="shared" si="1050"/>
        <v>43364</v>
      </c>
      <c r="ALK25" s="1356">
        <f t="shared" si="1050"/>
        <v>43365</v>
      </c>
      <c r="ALL25" s="1356">
        <f t="shared" si="1050"/>
        <v>43366</v>
      </c>
      <c r="ALM25" s="1356">
        <f t="shared" si="1050"/>
        <v>43367</v>
      </c>
      <c r="ALN25" s="1356">
        <f t="shared" si="1050"/>
        <v>43368</v>
      </c>
      <c r="ALO25" s="1356">
        <f t="shared" si="1050"/>
        <v>43369</v>
      </c>
      <c r="ALP25" s="1356">
        <f t="shared" ref="ALP25:ALV25" si="1051">ALP5</f>
        <v>43370</v>
      </c>
      <c r="ALQ25" s="1356">
        <f t="shared" si="1051"/>
        <v>43371</v>
      </c>
      <c r="ALR25" s="1356">
        <f t="shared" si="1051"/>
        <v>43372</v>
      </c>
      <c r="ALS25" s="1356">
        <f t="shared" si="1051"/>
        <v>43373</v>
      </c>
      <c r="ALT25" s="1356">
        <f t="shared" si="1051"/>
        <v>43374</v>
      </c>
      <c r="ALU25" s="1356">
        <f t="shared" si="1051"/>
        <v>43375</v>
      </c>
      <c r="ALV25" s="1356">
        <f t="shared" si="1051"/>
        <v>43376</v>
      </c>
      <c r="ALW25" s="1356">
        <f t="shared" ref="ALW25:AMC25" si="1052">ALW5</f>
        <v>43377</v>
      </c>
      <c r="ALX25" s="1356">
        <f t="shared" si="1052"/>
        <v>43378</v>
      </c>
      <c r="ALY25" s="1356">
        <f t="shared" si="1052"/>
        <v>43379</v>
      </c>
      <c r="ALZ25" s="1356">
        <f t="shared" si="1052"/>
        <v>43380</v>
      </c>
      <c r="AMA25" s="1356">
        <f t="shared" si="1052"/>
        <v>43381</v>
      </c>
      <c r="AMB25" s="1356">
        <f t="shared" si="1052"/>
        <v>43382</v>
      </c>
      <c r="AMC25" s="1356">
        <f t="shared" si="1052"/>
        <v>43383</v>
      </c>
      <c r="AMD25" s="1356">
        <f t="shared" ref="AMD25:AMJ25" si="1053">AMD5</f>
        <v>43384</v>
      </c>
      <c r="AME25" s="1356">
        <f t="shared" si="1053"/>
        <v>43385</v>
      </c>
      <c r="AMF25" s="1356">
        <f t="shared" si="1053"/>
        <v>43386</v>
      </c>
      <c r="AMG25" s="1356">
        <f t="shared" si="1053"/>
        <v>43387</v>
      </c>
      <c r="AMH25" s="1356">
        <f t="shared" si="1053"/>
        <v>43388</v>
      </c>
      <c r="AMI25" s="1356">
        <f t="shared" si="1053"/>
        <v>43389</v>
      </c>
      <c r="AMJ25" s="1356">
        <f t="shared" si="1053"/>
        <v>43390</v>
      </c>
      <c r="AMK25" s="1356">
        <f t="shared" ref="AMK25:AMQ25" si="1054">AMK5</f>
        <v>43391</v>
      </c>
      <c r="AML25" s="1356">
        <f t="shared" si="1054"/>
        <v>43392</v>
      </c>
      <c r="AMM25" s="1356">
        <f t="shared" si="1054"/>
        <v>43393</v>
      </c>
      <c r="AMN25" s="1356">
        <f t="shared" si="1054"/>
        <v>43394</v>
      </c>
      <c r="AMO25" s="1356">
        <f t="shared" si="1054"/>
        <v>43395</v>
      </c>
      <c r="AMP25" s="1356">
        <f t="shared" si="1054"/>
        <v>43396</v>
      </c>
      <c r="AMQ25" s="1356">
        <f t="shared" si="1054"/>
        <v>43397</v>
      </c>
      <c r="AMR25" s="1356">
        <f t="shared" ref="AMR25:AMX25" si="1055">AMR5</f>
        <v>43398</v>
      </c>
      <c r="AMS25" s="1356">
        <f t="shared" si="1055"/>
        <v>43399</v>
      </c>
      <c r="AMT25" s="1356">
        <f t="shared" si="1055"/>
        <v>43400</v>
      </c>
      <c r="AMU25" s="1356">
        <f t="shared" si="1055"/>
        <v>43401</v>
      </c>
      <c r="AMV25" s="1356">
        <f t="shared" si="1055"/>
        <v>43402</v>
      </c>
      <c r="AMW25" s="1356">
        <f t="shared" si="1055"/>
        <v>43403</v>
      </c>
      <c r="AMX25" s="1356">
        <f t="shared" si="1055"/>
        <v>43404</v>
      </c>
      <c r="AMY25" s="1356">
        <f t="shared" ref="AMY25:ANE25" si="1056">AMY5</f>
        <v>43405</v>
      </c>
      <c r="AMZ25" s="1356">
        <f t="shared" si="1056"/>
        <v>43406</v>
      </c>
      <c r="ANA25" s="1356">
        <f t="shared" si="1056"/>
        <v>43407</v>
      </c>
      <c r="ANB25" s="1356">
        <f t="shared" si="1056"/>
        <v>43408</v>
      </c>
      <c r="ANC25" s="1356">
        <f t="shared" si="1056"/>
        <v>43409</v>
      </c>
      <c r="AND25" s="1356">
        <f t="shared" si="1056"/>
        <v>43410</v>
      </c>
      <c r="ANE25" s="1356">
        <f t="shared" si="1056"/>
        <v>43411</v>
      </c>
      <c r="ANF25" s="1356">
        <f t="shared" ref="ANF25:ANL25" si="1057">ANF5</f>
        <v>43412</v>
      </c>
      <c r="ANG25" s="1356">
        <f t="shared" si="1057"/>
        <v>43413</v>
      </c>
      <c r="ANH25" s="1356">
        <f t="shared" si="1057"/>
        <v>43414</v>
      </c>
      <c r="ANI25" s="1356">
        <f t="shared" si="1057"/>
        <v>43415</v>
      </c>
      <c r="ANJ25" s="1356">
        <f t="shared" si="1057"/>
        <v>43416</v>
      </c>
      <c r="ANK25" s="1356">
        <f t="shared" si="1057"/>
        <v>43417</v>
      </c>
      <c r="ANL25" s="1356">
        <f t="shared" si="1057"/>
        <v>43418</v>
      </c>
      <c r="ANM25" s="1356">
        <f t="shared" ref="ANM25:ANS25" si="1058">ANM5</f>
        <v>43419</v>
      </c>
      <c r="ANN25" s="1356">
        <f t="shared" si="1058"/>
        <v>43420</v>
      </c>
      <c r="ANO25" s="1356">
        <f t="shared" si="1058"/>
        <v>43421</v>
      </c>
      <c r="ANP25" s="1356">
        <f t="shared" si="1058"/>
        <v>43422</v>
      </c>
      <c r="ANQ25" s="1356">
        <f t="shared" si="1058"/>
        <v>43423</v>
      </c>
      <c r="ANR25" s="1356">
        <f t="shared" si="1058"/>
        <v>43424</v>
      </c>
      <c r="ANS25" s="1356">
        <f t="shared" si="1058"/>
        <v>43425</v>
      </c>
      <c r="ANT25" s="1356">
        <f t="shared" ref="ANT25:ANZ25" si="1059">ANT5</f>
        <v>43426</v>
      </c>
      <c r="ANU25" s="1356">
        <f t="shared" si="1059"/>
        <v>43427</v>
      </c>
      <c r="ANV25" s="1356">
        <f t="shared" si="1059"/>
        <v>43428</v>
      </c>
      <c r="ANW25" s="1356">
        <f t="shared" si="1059"/>
        <v>43429</v>
      </c>
      <c r="ANX25" s="1356">
        <f t="shared" si="1059"/>
        <v>43430</v>
      </c>
      <c r="ANY25" s="1356">
        <f t="shared" si="1059"/>
        <v>43431</v>
      </c>
      <c r="ANZ25" s="1356">
        <f t="shared" si="1059"/>
        <v>43432</v>
      </c>
      <c r="AOA25" s="1356">
        <f t="shared" ref="AOA25:AOG25" si="1060">AOA5</f>
        <v>43433</v>
      </c>
      <c r="AOB25" s="1356">
        <f t="shared" si="1060"/>
        <v>43434</v>
      </c>
      <c r="AOC25" s="1356">
        <f t="shared" si="1060"/>
        <v>43435</v>
      </c>
      <c r="AOD25" s="1356">
        <f t="shared" si="1060"/>
        <v>43436</v>
      </c>
      <c r="AOE25" s="1356">
        <f t="shared" si="1060"/>
        <v>43437</v>
      </c>
      <c r="AOF25" s="1356">
        <f t="shared" si="1060"/>
        <v>43438</v>
      </c>
      <c r="AOG25" s="1356">
        <f t="shared" si="1060"/>
        <v>43439</v>
      </c>
      <c r="AOH25" s="1356">
        <f t="shared" ref="AOH25:AON25" si="1061">AOH5</f>
        <v>43440</v>
      </c>
      <c r="AOI25" s="1356">
        <f t="shared" si="1061"/>
        <v>43441</v>
      </c>
      <c r="AOJ25" s="1356">
        <f t="shared" si="1061"/>
        <v>43442</v>
      </c>
      <c r="AOK25" s="1356">
        <f t="shared" si="1061"/>
        <v>43443</v>
      </c>
      <c r="AOL25" s="1356">
        <f t="shared" si="1061"/>
        <v>43444</v>
      </c>
      <c r="AOM25" s="1356">
        <f t="shared" si="1061"/>
        <v>43445</v>
      </c>
      <c r="AON25" s="1356">
        <f t="shared" si="1061"/>
        <v>43446</v>
      </c>
      <c r="AOO25" s="1356">
        <f t="shared" ref="AOO25:AOU25" si="1062">AOO5</f>
        <v>43447</v>
      </c>
      <c r="AOP25" s="1356">
        <f t="shared" si="1062"/>
        <v>43448</v>
      </c>
      <c r="AOQ25" s="1356">
        <f t="shared" si="1062"/>
        <v>43449</v>
      </c>
      <c r="AOR25" s="1356">
        <f t="shared" si="1062"/>
        <v>43450</v>
      </c>
      <c r="AOS25" s="1356">
        <f t="shared" si="1062"/>
        <v>43451</v>
      </c>
      <c r="AOT25" s="1356">
        <f t="shared" si="1062"/>
        <v>43452</v>
      </c>
      <c r="AOU25" s="1356">
        <f t="shared" si="1062"/>
        <v>43453</v>
      </c>
      <c r="AOV25" s="1356">
        <f t="shared" ref="AOV25:API25" si="1063">AOV5</f>
        <v>43454</v>
      </c>
      <c r="AOW25" s="1356">
        <f t="shared" si="1063"/>
        <v>43455</v>
      </c>
      <c r="AOX25" s="1356">
        <f t="shared" si="1063"/>
        <v>43456</v>
      </c>
      <c r="AOY25" s="1356">
        <f t="shared" si="1063"/>
        <v>43457</v>
      </c>
      <c r="AOZ25" s="1356">
        <f t="shared" si="1063"/>
        <v>43458</v>
      </c>
      <c r="APA25" s="1356">
        <f t="shared" si="1063"/>
        <v>43459</v>
      </c>
      <c r="APB25" s="1356">
        <f t="shared" si="1063"/>
        <v>43460</v>
      </c>
      <c r="APC25" s="1356">
        <f t="shared" si="1063"/>
        <v>43461</v>
      </c>
      <c r="APD25" s="1356">
        <f t="shared" si="1063"/>
        <v>43462</v>
      </c>
      <c r="APE25" s="1356">
        <f t="shared" si="1063"/>
        <v>43463</v>
      </c>
      <c r="APF25" s="1356">
        <f t="shared" si="1063"/>
        <v>43464</v>
      </c>
      <c r="APG25" s="1356">
        <f t="shared" si="1063"/>
        <v>43465</v>
      </c>
      <c r="APH25" s="1356">
        <f t="shared" si="1063"/>
        <v>43466</v>
      </c>
      <c r="API25" s="1356">
        <f t="shared" si="1063"/>
        <v>43467</v>
      </c>
      <c r="APJ25" s="1356"/>
    </row>
    <row r="26" spans="1:1102" x14ac:dyDescent="0.2">
      <c r="B26" s="1352" t="s">
        <v>234</v>
      </c>
      <c r="C26" s="1352" t="s">
        <v>243</v>
      </c>
      <c r="D26" s="1352" t="s">
        <v>244</v>
      </c>
      <c r="E26" s="1352" t="s">
        <v>245</v>
      </c>
      <c r="F26" s="1352" t="s">
        <v>246</v>
      </c>
      <c r="G26" s="1352" t="s">
        <v>240</v>
      </c>
      <c r="H26" s="1352" t="s">
        <v>241</v>
      </c>
      <c r="I26" s="1352" t="s">
        <v>242</v>
      </c>
      <c r="J26" s="1352" t="s">
        <v>243</v>
      </c>
      <c r="K26" s="1352" t="s">
        <v>244</v>
      </c>
      <c r="L26" s="1352" t="s">
        <v>245</v>
      </c>
      <c r="M26" s="1352" t="s">
        <v>246</v>
      </c>
      <c r="N26" s="1352" t="s">
        <v>240</v>
      </c>
      <c r="O26" s="1352" t="s">
        <v>241</v>
      </c>
      <c r="P26" s="1352" t="s">
        <v>242</v>
      </c>
      <c r="Q26" s="1352" t="s">
        <v>243</v>
      </c>
      <c r="R26" s="1352" t="s">
        <v>244</v>
      </c>
      <c r="S26" s="1352" t="s">
        <v>245</v>
      </c>
      <c r="T26" s="1352" t="s">
        <v>246</v>
      </c>
      <c r="U26" s="1352" t="s">
        <v>240</v>
      </c>
      <c r="V26" s="1352" t="s">
        <v>241</v>
      </c>
      <c r="W26" s="1352" t="s">
        <v>242</v>
      </c>
      <c r="X26" s="1352" t="s">
        <v>243</v>
      </c>
      <c r="Y26" s="1352" t="s">
        <v>244</v>
      </c>
      <c r="Z26" s="1352" t="s">
        <v>245</v>
      </c>
      <c r="AA26" s="1352" t="s">
        <v>246</v>
      </c>
      <c r="AB26" s="1352" t="s">
        <v>240</v>
      </c>
      <c r="AC26" s="1352" t="s">
        <v>241</v>
      </c>
      <c r="AD26" s="1352" t="s">
        <v>242</v>
      </c>
      <c r="AE26" s="1352" t="s">
        <v>243</v>
      </c>
      <c r="AF26" s="1352" t="s">
        <v>244</v>
      </c>
      <c r="AG26" s="1352" t="s">
        <v>245</v>
      </c>
      <c r="AH26" s="1352" t="s">
        <v>246</v>
      </c>
      <c r="AI26" s="1352" t="s">
        <v>240</v>
      </c>
      <c r="AJ26" s="1352" t="s">
        <v>241</v>
      </c>
      <c r="AK26" s="1352" t="s">
        <v>242</v>
      </c>
      <c r="AL26" s="1352" t="s">
        <v>243</v>
      </c>
      <c r="AM26" s="1352" t="s">
        <v>244</v>
      </c>
      <c r="AN26" s="1352" t="s">
        <v>245</v>
      </c>
      <c r="AO26" s="1352" t="s">
        <v>246</v>
      </c>
      <c r="AP26" s="1352" t="s">
        <v>240</v>
      </c>
      <c r="AQ26" s="1352" t="s">
        <v>241</v>
      </c>
      <c r="AR26" s="1352" t="s">
        <v>242</v>
      </c>
      <c r="AS26" s="1352" t="s">
        <v>243</v>
      </c>
      <c r="AT26" s="1352" t="s">
        <v>244</v>
      </c>
      <c r="AU26" s="1352" t="s">
        <v>245</v>
      </c>
      <c r="AV26" s="1352" t="s">
        <v>246</v>
      </c>
      <c r="AW26" s="1352" t="s">
        <v>240</v>
      </c>
      <c r="AX26" s="1352" t="s">
        <v>241</v>
      </c>
      <c r="AY26" s="1352" t="s">
        <v>242</v>
      </c>
      <c r="AZ26" s="1352" t="s">
        <v>243</v>
      </c>
      <c r="BA26" s="1352" t="s">
        <v>244</v>
      </c>
      <c r="BB26" s="1352" t="s">
        <v>245</v>
      </c>
      <c r="BC26" s="1352" t="s">
        <v>246</v>
      </c>
      <c r="BD26" s="1352" t="s">
        <v>240</v>
      </c>
      <c r="BE26" s="1352" t="s">
        <v>241</v>
      </c>
      <c r="BF26" s="1352" t="s">
        <v>242</v>
      </c>
      <c r="BG26" s="1352" t="s">
        <v>243</v>
      </c>
      <c r="BH26" s="1352" t="s">
        <v>244</v>
      </c>
      <c r="BI26" s="1352" t="s">
        <v>245</v>
      </c>
      <c r="BJ26" s="1352" t="s">
        <v>246</v>
      </c>
      <c r="BK26" s="1352" t="s">
        <v>240</v>
      </c>
      <c r="BL26" s="1352" t="s">
        <v>241</v>
      </c>
      <c r="BM26" s="1352" t="s">
        <v>242</v>
      </c>
      <c r="BN26" s="1352" t="s">
        <v>243</v>
      </c>
      <c r="BO26" s="1352" t="s">
        <v>244</v>
      </c>
      <c r="BP26" s="1352" t="s">
        <v>245</v>
      </c>
      <c r="BQ26" s="1352" t="s">
        <v>246</v>
      </c>
      <c r="BR26" s="1352" t="s">
        <v>240</v>
      </c>
      <c r="BS26" s="1352" t="s">
        <v>241</v>
      </c>
      <c r="BT26" s="1352" t="s">
        <v>242</v>
      </c>
      <c r="BU26" s="1352" t="s">
        <v>243</v>
      </c>
      <c r="BV26" s="1352" t="s">
        <v>244</v>
      </c>
      <c r="BW26" s="1352" t="s">
        <v>245</v>
      </c>
      <c r="BX26" s="1352" t="s">
        <v>246</v>
      </c>
      <c r="BY26" s="1352" t="s">
        <v>240</v>
      </c>
      <c r="BZ26" s="1352" t="s">
        <v>241</v>
      </c>
      <c r="CA26" s="1352" t="s">
        <v>242</v>
      </c>
      <c r="CB26" s="1352" t="s">
        <v>243</v>
      </c>
      <c r="CC26" s="1352" t="s">
        <v>244</v>
      </c>
      <c r="CD26" s="1352" t="s">
        <v>245</v>
      </c>
      <c r="CE26" s="1352" t="s">
        <v>246</v>
      </c>
      <c r="CF26" s="1352" t="s">
        <v>240</v>
      </c>
      <c r="CG26" s="1352" t="s">
        <v>241</v>
      </c>
      <c r="CH26" s="1352" t="s">
        <v>242</v>
      </c>
      <c r="CI26" s="1352" t="s">
        <v>243</v>
      </c>
      <c r="CJ26" s="1352" t="s">
        <v>244</v>
      </c>
      <c r="CK26" s="1352" t="s">
        <v>245</v>
      </c>
      <c r="CL26" s="1352" t="s">
        <v>246</v>
      </c>
      <c r="CM26" s="1352" t="s">
        <v>240</v>
      </c>
      <c r="CN26" s="1352" t="s">
        <v>241</v>
      </c>
      <c r="CO26" s="1352" t="s">
        <v>242</v>
      </c>
      <c r="CP26" s="1352" t="s">
        <v>243</v>
      </c>
      <c r="CQ26" s="1352" t="s">
        <v>244</v>
      </c>
      <c r="CR26" s="1352" t="s">
        <v>245</v>
      </c>
      <c r="CS26" s="1352" t="s">
        <v>246</v>
      </c>
      <c r="CT26" s="1352" t="s">
        <v>240</v>
      </c>
      <c r="CU26" s="1352" t="s">
        <v>241</v>
      </c>
      <c r="CV26" s="1352" t="s">
        <v>242</v>
      </c>
      <c r="CW26" s="1352" t="s">
        <v>243</v>
      </c>
      <c r="CX26" s="1352" t="s">
        <v>244</v>
      </c>
      <c r="CY26" s="1352" t="s">
        <v>245</v>
      </c>
      <c r="CZ26" s="1352" t="s">
        <v>246</v>
      </c>
      <c r="DA26" s="1352" t="s">
        <v>240</v>
      </c>
      <c r="DB26" s="1352" t="s">
        <v>241</v>
      </c>
      <c r="DC26" s="1352" t="s">
        <v>242</v>
      </c>
      <c r="DD26" s="1352" t="s">
        <v>243</v>
      </c>
      <c r="DE26" s="1352" t="s">
        <v>244</v>
      </c>
      <c r="DF26" s="1352" t="s">
        <v>245</v>
      </c>
      <c r="DG26" s="1352" t="s">
        <v>246</v>
      </c>
      <c r="DH26" s="1352" t="s">
        <v>240</v>
      </c>
      <c r="DI26" s="1352" t="s">
        <v>241</v>
      </c>
      <c r="DJ26" s="1352" t="s">
        <v>242</v>
      </c>
      <c r="DK26" s="1352" t="s">
        <v>243</v>
      </c>
      <c r="DL26" s="1352" t="s">
        <v>244</v>
      </c>
      <c r="DM26" s="1352" t="s">
        <v>245</v>
      </c>
      <c r="DN26" s="1352" t="s">
        <v>246</v>
      </c>
      <c r="DO26" s="1352" t="s">
        <v>240</v>
      </c>
      <c r="DP26" s="1352" t="s">
        <v>241</v>
      </c>
      <c r="DQ26" s="1352" t="s">
        <v>242</v>
      </c>
      <c r="DR26" s="1352" t="s">
        <v>243</v>
      </c>
      <c r="DS26" s="1352" t="s">
        <v>244</v>
      </c>
      <c r="DT26" s="1352" t="s">
        <v>245</v>
      </c>
      <c r="DU26" s="1352" t="s">
        <v>246</v>
      </c>
      <c r="DV26" s="1352" t="s">
        <v>240</v>
      </c>
      <c r="DW26" s="1352" t="s">
        <v>241</v>
      </c>
      <c r="DX26" s="1352" t="s">
        <v>242</v>
      </c>
      <c r="DY26" s="1352" t="s">
        <v>243</v>
      </c>
      <c r="DZ26" s="1352" t="s">
        <v>244</v>
      </c>
      <c r="EA26" s="1352" t="s">
        <v>245</v>
      </c>
      <c r="EB26" s="1352" t="s">
        <v>246</v>
      </c>
      <c r="EC26" s="1352" t="s">
        <v>240</v>
      </c>
      <c r="ED26" s="1352" t="s">
        <v>241</v>
      </c>
      <c r="EE26" s="1352" t="s">
        <v>242</v>
      </c>
      <c r="EF26" s="1352" t="s">
        <v>243</v>
      </c>
      <c r="EG26" s="1352" t="s">
        <v>244</v>
      </c>
      <c r="EH26" s="1352" t="s">
        <v>245</v>
      </c>
      <c r="EI26" s="1352" t="s">
        <v>246</v>
      </c>
      <c r="EJ26" s="1352" t="s">
        <v>240</v>
      </c>
      <c r="EK26" s="1352" t="s">
        <v>241</v>
      </c>
      <c r="EL26" s="1352" t="s">
        <v>242</v>
      </c>
      <c r="EM26" s="1352" t="s">
        <v>243</v>
      </c>
      <c r="EN26" s="1352" t="s">
        <v>244</v>
      </c>
      <c r="EO26" s="1352" t="s">
        <v>245</v>
      </c>
      <c r="EP26" s="1352" t="s">
        <v>246</v>
      </c>
      <c r="EQ26" s="1352" t="s">
        <v>240</v>
      </c>
      <c r="ER26" s="1352" t="s">
        <v>241</v>
      </c>
      <c r="ES26" s="1352" t="s">
        <v>242</v>
      </c>
      <c r="ET26" s="1352" t="s">
        <v>243</v>
      </c>
      <c r="EU26" s="1352" t="s">
        <v>244</v>
      </c>
      <c r="EV26" s="1352" t="s">
        <v>245</v>
      </c>
      <c r="EW26" s="1352" t="s">
        <v>246</v>
      </c>
      <c r="EX26" s="1352" t="s">
        <v>240</v>
      </c>
      <c r="EY26" s="1352" t="s">
        <v>241</v>
      </c>
      <c r="EZ26" s="1352" t="s">
        <v>242</v>
      </c>
      <c r="FA26" s="1352" t="s">
        <v>243</v>
      </c>
      <c r="FB26" s="1352" t="s">
        <v>244</v>
      </c>
      <c r="FC26" s="1352" t="s">
        <v>245</v>
      </c>
      <c r="FD26" s="1352" t="s">
        <v>246</v>
      </c>
      <c r="FE26" s="1352" t="s">
        <v>240</v>
      </c>
      <c r="FF26" s="1352" t="s">
        <v>241</v>
      </c>
      <c r="FG26" s="1352" t="s">
        <v>242</v>
      </c>
      <c r="FH26" s="1352" t="s">
        <v>243</v>
      </c>
      <c r="FI26" s="1352" t="s">
        <v>244</v>
      </c>
      <c r="FJ26" s="1352" t="s">
        <v>245</v>
      </c>
      <c r="FK26" s="1352" t="s">
        <v>246</v>
      </c>
      <c r="FL26" s="1352" t="s">
        <v>240</v>
      </c>
      <c r="FM26" s="1352" t="s">
        <v>241</v>
      </c>
      <c r="FN26" s="1352" t="s">
        <v>242</v>
      </c>
      <c r="FO26" s="1352" t="s">
        <v>243</v>
      </c>
      <c r="FP26" s="1352" t="s">
        <v>244</v>
      </c>
      <c r="FQ26" s="1352" t="s">
        <v>245</v>
      </c>
      <c r="FR26" s="1352" t="s">
        <v>246</v>
      </c>
      <c r="FS26" s="1352" t="s">
        <v>240</v>
      </c>
      <c r="FT26" s="1352" t="s">
        <v>241</v>
      </c>
      <c r="FU26" s="1352" t="s">
        <v>242</v>
      </c>
      <c r="FV26" s="1352" t="s">
        <v>243</v>
      </c>
      <c r="FW26" s="1352" t="s">
        <v>244</v>
      </c>
      <c r="FX26" s="1352" t="s">
        <v>245</v>
      </c>
      <c r="FY26" s="1352" t="s">
        <v>246</v>
      </c>
      <c r="FZ26" s="1352" t="s">
        <v>240</v>
      </c>
      <c r="GA26" s="1352" t="s">
        <v>241</v>
      </c>
      <c r="GB26" s="1352" t="s">
        <v>242</v>
      </c>
      <c r="GC26" s="1352" t="s">
        <v>243</v>
      </c>
      <c r="GD26" s="1352" t="s">
        <v>244</v>
      </c>
      <c r="GE26" s="1352" t="s">
        <v>245</v>
      </c>
      <c r="GF26" s="1352" t="s">
        <v>246</v>
      </c>
      <c r="GG26" s="1352" t="s">
        <v>240</v>
      </c>
      <c r="GH26" s="1352" t="s">
        <v>241</v>
      </c>
      <c r="GI26" s="1352" t="s">
        <v>242</v>
      </c>
      <c r="GJ26" s="1352" t="s">
        <v>243</v>
      </c>
      <c r="GK26" s="1352" t="s">
        <v>244</v>
      </c>
      <c r="GL26" s="1352" t="s">
        <v>245</v>
      </c>
      <c r="GM26" s="1352" t="s">
        <v>246</v>
      </c>
      <c r="GN26" s="1352" t="s">
        <v>240</v>
      </c>
      <c r="GO26" s="1352" t="s">
        <v>241</v>
      </c>
      <c r="GP26" s="1352" t="s">
        <v>242</v>
      </c>
      <c r="GQ26" s="1352" t="s">
        <v>243</v>
      </c>
      <c r="GR26" s="1352" t="s">
        <v>244</v>
      </c>
      <c r="GS26" s="1352" t="s">
        <v>245</v>
      </c>
      <c r="GT26" s="1352" t="s">
        <v>246</v>
      </c>
      <c r="GU26" s="1352" t="s">
        <v>240</v>
      </c>
      <c r="GV26" s="1352" t="s">
        <v>241</v>
      </c>
      <c r="GW26" s="1352" t="s">
        <v>242</v>
      </c>
      <c r="GX26" s="1352" t="s">
        <v>243</v>
      </c>
      <c r="GY26" s="1352" t="s">
        <v>244</v>
      </c>
      <c r="GZ26" s="1352" t="s">
        <v>245</v>
      </c>
      <c r="HA26" s="1352" t="s">
        <v>246</v>
      </c>
      <c r="HB26" s="1352" t="s">
        <v>240</v>
      </c>
      <c r="HC26" s="1352" t="s">
        <v>241</v>
      </c>
      <c r="HD26" s="1352" t="s">
        <v>242</v>
      </c>
      <c r="HE26" s="1352" t="s">
        <v>243</v>
      </c>
      <c r="HF26" s="1352" t="s">
        <v>244</v>
      </c>
      <c r="HG26" s="1352" t="s">
        <v>245</v>
      </c>
      <c r="HH26" s="1352" t="s">
        <v>246</v>
      </c>
      <c r="HI26" s="1352" t="s">
        <v>240</v>
      </c>
      <c r="HJ26" s="1352" t="s">
        <v>241</v>
      </c>
      <c r="HK26" s="1352" t="s">
        <v>242</v>
      </c>
      <c r="HL26" s="1352" t="s">
        <v>243</v>
      </c>
      <c r="HM26" s="1352" t="s">
        <v>244</v>
      </c>
      <c r="HN26" s="1352" t="s">
        <v>245</v>
      </c>
      <c r="HO26" s="1352" t="s">
        <v>246</v>
      </c>
      <c r="HP26" s="1352" t="s">
        <v>240</v>
      </c>
      <c r="HQ26" s="1352" t="s">
        <v>241</v>
      </c>
      <c r="HR26" s="1352" t="s">
        <v>242</v>
      </c>
      <c r="HS26" s="1352" t="s">
        <v>243</v>
      </c>
      <c r="HT26" s="1352" t="s">
        <v>244</v>
      </c>
      <c r="HU26" s="1352" t="s">
        <v>245</v>
      </c>
      <c r="HV26" s="1352" t="s">
        <v>246</v>
      </c>
      <c r="HW26" s="1352" t="s">
        <v>240</v>
      </c>
      <c r="HX26" s="1352" t="s">
        <v>241</v>
      </c>
      <c r="HY26" s="1352" t="s">
        <v>242</v>
      </c>
      <c r="HZ26" s="1352" t="s">
        <v>243</v>
      </c>
      <c r="IA26" s="1352" t="s">
        <v>244</v>
      </c>
      <c r="IB26" s="1352" t="s">
        <v>245</v>
      </c>
      <c r="IC26" s="1352" t="s">
        <v>246</v>
      </c>
      <c r="ID26" s="1352" t="s">
        <v>240</v>
      </c>
      <c r="IE26" s="1352" t="s">
        <v>241</v>
      </c>
      <c r="IF26" s="1352" t="s">
        <v>242</v>
      </c>
      <c r="IG26" s="1352" t="s">
        <v>243</v>
      </c>
      <c r="IH26" s="1352" t="s">
        <v>244</v>
      </c>
      <c r="II26" s="1352" t="s">
        <v>245</v>
      </c>
      <c r="IJ26" s="1352" t="s">
        <v>246</v>
      </c>
      <c r="IK26" s="1352" t="s">
        <v>240</v>
      </c>
      <c r="IL26" s="1352" t="s">
        <v>241</v>
      </c>
      <c r="IM26" s="1352" t="s">
        <v>242</v>
      </c>
      <c r="IN26" s="1352" t="s">
        <v>243</v>
      </c>
      <c r="IO26" s="1352" t="s">
        <v>244</v>
      </c>
      <c r="IP26" s="1352" t="s">
        <v>245</v>
      </c>
      <c r="IQ26" s="1352" t="s">
        <v>246</v>
      </c>
      <c r="IR26" s="1352" t="s">
        <v>240</v>
      </c>
      <c r="IS26" s="1352" t="s">
        <v>241</v>
      </c>
      <c r="IT26" s="1352" t="s">
        <v>242</v>
      </c>
      <c r="IU26" s="1352" t="s">
        <v>243</v>
      </c>
      <c r="IV26" s="1352" t="s">
        <v>244</v>
      </c>
      <c r="IW26" s="1352" t="s">
        <v>245</v>
      </c>
      <c r="IX26" s="1352" t="s">
        <v>246</v>
      </c>
      <c r="IY26" s="1352" t="s">
        <v>240</v>
      </c>
      <c r="IZ26" s="1352" t="s">
        <v>241</v>
      </c>
      <c r="JA26" s="1352" t="s">
        <v>242</v>
      </c>
      <c r="JB26" s="1352" t="s">
        <v>243</v>
      </c>
      <c r="JC26" s="1352" t="s">
        <v>244</v>
      </c>
      <c r="JD26" s="1352" t="s">
        <v>245</v>
      </c>
      <c r="JE26" s="1352" t="s">
        <v>246</v>
      </c>
      <c r="JF26" s="1352" t="s">
        <v>240</v>
      </c>
      <c r="JG26" s="1352" t="s">
        <v>241</v>
      </c>
      <c r="JH26" s="1352" t="s">
        <v>242</v>
      </c>
      <c r="JI26" s="1352" t="s">
        <v>243</v>
      </c>
      <c r="JJ26" s="1352" t="s">
        <v>244</v>
      </c>
      <c r="JK26" s="1352" t="s">
        <v>245</v>
      </c>
      <c r="JL26" s="1352" t="s">
        <v>246</v>
      </c>
      <c r="JM26" s="1352" t="s">
        <v>240</v>
      </c>
      <c r="JN26" s="1352" t="s">
        <v>241</v>
      </c>
      <c r="JO26" s="1352" t="s">
        <v>242</v>
      </c>
      <c r="JP26" s="1352" t="s">
        <v>243</v>
      </c>
      <c r="JQ26" s="1352" t="s">
        <v>244</v>
      </c>
      <c r="JR26" s="1352" t="s">
        <v>245</v>
      </c>
      <c r="JS26" s="1352" t="s">
        <v>246</v>
      </c>
      <c r="JT26" s="1352" t="s">
        <v>240</v>
      </c>
      <c r="JU26" s="1352" t="s">
        <v>241</v>
      </c>
      <c r="JV26" s="1352" t="s">
        <v>242</v>
      </c>
      <c r="JW26" s="1352" t="s">
        <v>243</v>
      </c>
      <c r="JX26" s="1352" t="s">
        <v>244</v>
      </c>
      <c r="JY26" s="1352" t="s">
        <v>245</v>
      </c>
      <c r="JZ26" s="1352" t="s">
        <v>246</v>
      </c>
      <c r="KA26" s="1352" t="s">
        <v>240</v>
      </c>
      <c r="KB26" s="1352" t="s">
        <v>241</v>
      </c>
      <c r="KC26" s="1352" t="s">
        <v>242</v>
      </c>
      <c r="KD26" s="1352" t="s">
        <v>243</v>
      </c>
      <c r="KE26" s="1352" t="s">
        <v>244</v>
      </c>
      <c r="KF26" s="1352" t="s">
        <v>245</v>
      </c>
      <c r="KG26" s="1352" t="s">
        <v>246</v>
      </c>
      <c r="KH26" s="1352" t="s">
        <v>240</v>
      </c>
      <c r="KI26" s="1352" t="s">
        <v>241</v>
      </c>
      <c r="KJ26" s="1352" t="s">
        <v>242</v>
      </c>
      <c r="KK26" s="1352" t="s">
        <v>243</v>
      </c>
      <c r="KL26" s="1352" t="s">
        <v>244</v>
      </c>
      <c r="KM26" s="1352" t="s">
        <v>245</v>
      </c>
      <c r="KN26" s="1352" t="s">
        <v>246</v>
      </c>
      <c r="KO26" s="1352" t="s">
        <v>240</v>
      </c>
      <c r="KP26" s="1352" t="s">
        <v>241</v>
      </c>
      <c r="KQ26" s="1352" t="s">
        <v>242</v>
      </c>
      <c r="KR26" s="1352" t="s">
        <v>243</v>
      </c>
      <c r="KS26" s="1352" t="s">
        <v>244</v>
      </c>
      <c r="KT26" s="1352" t="s">
        <v>245</v>
      </c>
      <c r="KU26" s="1352" t="s">
        <v>246</v>
      </c>
      <c r="KV26" s="1352" t="s">
        <v>240</v>
      </c>
      <c r="KW26" s="1352" t="s">
        <v>241</v>
      </c>
      <c r="KX26" s="1352" t="s">
        <v>242</v>
      </c>
      <c r="KY26" s="1352" t="s">
        <v>243</v>
      </c>
      <c r="KZ26" s="1352" t="s">
        <v>244</v>
      </c>
      <c r="LA26" s="1352" t="s">
        <v>245</v>
      </c>
      <c r="LB26" s="1352" t="s">
        <v>246</v>
      </c>
      <c r="LC26" s="1352" t="s">
        <v>240</v>
      </c>
      <c r="LD26" s="1352" t="s">
        <v>241</v>
      </c>
      <c r="LE26" s="1352" t="s">
        <v>242</v>
      </c>
      <c r="LF26" s="1352" t="s">
        <v>243</v>
      </c>
      <c r="LG26" s="1352" t="s">
        <v>244</v>
      </c>
      <c r="LH26" s="1352" t="s">
        <v>245</v>
      </c>
      <c r="LI26" s="1352" t="s">
        <v>246</v>
      </c>
      <c r="LJ26" s="1352" t="s">
        <v>240</v>
      </c>
      <c r="LK26" s="1352" t="s">
        <v>241</v>
      </c>
      <c r="LL26" s="1352" t="s">
        <v>242</v>
      </c>
      <c r="LM26" s="1352" t="s">
        <v>243</v>
      </c>
      <c r="LN26" s="1352" t="s">
        <v>244</v>
      </c>
      <c r="LO26" s="1352" t="s">
        <v>245</v>
      </c>
      <c r="LP26" s="1352" t="s">
        <v>246</v>
      </c>
      <c r="LQ26" s="1352" t="s">
        <v>240</v>
      </c>
      <c r="LR26" s="1352" t="s">
        <v>241</v>
      </c>
      <c r="LS26" s="1352" t="s">
        <v>242</v>
      </c>
      <c r="LT26" s="1352" t="s">
        <v>243</v>
      </c>
      <c r="LU26" s="1352" t="s">
        <v>244</v>
      </c>
      <c r="LV26" s="1352" t="s">
        <v>245</v>
      </c>
      <c r="LW26" s="1352" t="s">
        <v>246</v>
      </c>
      <c r="LX26" s="1352" t="s">
        <v>240</v>
      </c>
      <c r="LY26" s="1352" t="s">
        <v>241</v>
      </c>
      <c r="LZ26" s="1352" t="s">
        <v>242</v>
      </c>
      <c r="MA26" s="1352" t="s">
        <v>243</v>
      </c>
      <c r="MB26" s="1352" t="s">
        <v>244</v>
      </c>
      <c r="MC26" s="1352" t="s">
        <v>245</v>
      </c>
      <c r="MD26" s="1352" t="s">
        <v>246</v>
      </c>
      <c r="ME26" s="1352" t="s">
        <v>240</v>
      </c>
      <c r="MF26" s="1352" t="s">
        <v>241</v>
      </c>
      <c r="MG26" s="1352" t="s">
        <v>242</v>
      </c>
      <c r="MH26" s="1352" t="s">
        <v>243</v>
      </c>
      <c r="MI26" s="1352" t="s">
        <v>244</v>
      </c>
      <c r="MJ26" s="1352" t="s">
        <v>245</v>
      </c>
      <c r="MK26" s="1352" t="s">
        <v>246</v>
      </c>
      <c r="ML26" s="1352" t="s">
        <v>240</v>
      </c>
      <c r="MM26" s="1352" t="s">
        <v>241</v>
      </c>
      <c r="MN26" s="1352" t="s">
        <v>242</v>
      </c>
      <c r="MO26" s="1352" t="s">
        <v>243</v>
      </c>
      <c r="MP26" s="1352" t="s">
        <v>244</v>
      </c>
      <c r="MQ26" s="1352" t="s">
        <v>245</v>
      </c>
      <c r="MR26" s="1352" t="s">
        <v>246</v>
      </c>
      <c r="MS26" s="1352" t="s">
        <v>240</v>
      </c>
      <c r="MT26" s="1352" t="s">
        <v>241</v>
      </c>
      <c r="MU26" s="1352" t="s">
        <v>242</v>
      </c>
      <c r="MV26" s="1352" t="s">
        <v>243</v>
      </c>
      <c r="MW26" s="1352" t="s">
        <v>244</v>
      </c>
      <c r="MX26" s="1352" t="s">
        <v>245</v>
      </c>
      <c r="MY26" s="1352" t="s">
        <v>246</v>
      </c>
      <c r="MZ26" s="1352" t="s">
        <v>240</v>
      </c>
      <c r="NA26" s="1352" t="s">
        <v>241</v>
      </c>
      <c r="NB26" s="1352" t="s">
        <v>242</v>
      </c>
      <c r="NC26" s="1352" t="str">
        <f t="shared" ref="NC26:NH26" si="1064">TEXT(WEEKDAY(NC25,1),"DDD")</f>
        <v>Thu</v>
      </c>
      <c r="ND26" s="1352" t="str">
        <f t="shared" si="1064"/>
        <v>Fri</v>
      </c>
      <c r="NE26" s="1352" t="str">
        <f t="shared" si="1064"/>
        <v>Sat</v>
      </c>
      <c r="NF26" s="1352" t="str">
        <f t="shared" si="1064"/>
        <v>Sun</v>
      </c>
      <c r="NG26" s="1352" t="str">
        <f t="shared" si="1064"/>
        <v>Mon</v>
      </c>
      <c r="NH26" s="1352" t="str">
        <f t="shared" si="1064"/>
        <v>Tue</v>
      </c>
      <c r="NI26" s="1352" t="str">
        <f t="shared" ref="NI26:NO26" si="1065">TEXT(WEEKDAY(NI25,1),"DDD")</f>
        <v>Wed</v>
      </c>
      <c r="NJ26" s="1352" t="str">
        <f t="shared" si="1065"/>
        <v>Thu</v>
      </c>
      <c r="NK26" s="1352" t="str">
        <f t="shared" si="1065"/>
        <v>Fri</v>
      </c>
      <c r="NL26" s="1352" t="str">
        <f t="shared" si="1065"/>
        <v>Sat</v>
      </c>
      <c r="NM26" s="1352" t="str">
        <f t="shared" si="1065"/>
        <v>Sun</v>
      </c>
      <c r="NN26" s="1352" t="str">
        <f t="shared" si="1065"/>
        <v>Mon</v>
      </c>
      <c r="NO26" s="1352" t="str">
        <f t="shared" si="1065"/>
        <v>Tue</v>
      </c>
      <c r="NP26" s="1352" t="str">
        <f t="shared" ref="NP26:NV26" si="1066">TEXT(WEEKDAY(NP25,1),"DDD")</f>
        <v>Wed</v>
      </c>
      <c r="NQ26" s="1352" t="str">
        <f t="shared" si="1066"/>
        <v>Thu</v>
      </c>
      <c r="NR26" s="1352" t="str">
        <f t="shared" si="1066"/>
        <v>Fri</v>
      </c>
      <c r="NS26" s="1352" t="str">
        <f t="shared" si="1066"/>
        <v>Sat</v>
      </c>
      <c r="NT26" s="1352" t="str">
        <f t="shared" si="1066"/>
        <v>Sun</v>
      </c>
      <c r="NU26" s="1352" t="str">
        <f t="shared" si="1066"/>
        <v>Mon</v>
      </c>
      <c r="NV26" s="1352" t="str">
        <f t="shared" si="1066"/>
        <v>Tue</v>
      </c>
      <c r="NW26" s="1352" t="str">
        <f t="shared" ref="NW26:OC26" si="1067">TEXT(WEEKDAY(NW25,1),"DDD")</f>
        <v>Wed</v>
      </c>
      <c r="NX26" s="1352" t="str">
        <f t="shared" si="1067"/>
        <v>Thu</v>
      </c>
      <c r="NY26" s="1352" t="str">
        <f t="shared" si="1067"/>
        <v>Fri</v>
      </c>
      <c r="NZ26" s="1352" t="str">
        <f t="shared" si="1067"/>
        <v>Sat</v>
      </c>
      <c r="OA26" s="1352" t="str">
        <f t="shared" si="1067"/>
        <v>Sun</v>
      </c>
      <c r="OB26" s="1352" t="str">
        <f t="shared" si="1067"/>
        <v>Mon</v>
      </c>
      <c r="OC26" s="1352" t="str">
        <f t="shared" si="1067"/>
        <v>Tue</v>
      </c>
      <c r="OD26" s="1352" t="str">
        <f t="shared" ref="OD26:OI26" si="1068">TEXT(WEEKDAY(OD25,1),"DDD")</f>
        <v>Wed</v>
      </c>
      <c r="OE26" s="1352" t="str">
        <f t="shared" si="1068"/>
        <v>Thu</v>
      </c>
      <c r="OF26" s="1352" t="str">
        <f t="shared" si="1068"/>
        <v>Fri</v>
      </c>
      <c r="OG26" s="1352" t="str">
        <f t="shared" si="1068"/>
        <v>Sat</v>
      </c>
      <c r="OH26" s="1352" t="str">
        <f t="shared" si="1068"/>
        <v>Sun</v>
      </c>
      <c r="OI26" s="1352" t="str">
        <f t="shared" si="1068"/>
        <v>Mon</v>
      </c>
      <c r="OJ26" s="1352" t="str">
        <f>TEXT(WEEKDAY(OJ25,1),"DDD")</f>
        <v>Tue</v>
      </c>
      <c r="OK26" s="1352" t="str">
        <f>TEXT(WEEKDAY(OK25,1),"DDD")</f>
        <v>Wed</v>
      </c>
      <c r="OL26" s="1352" t="str">
        <f>TEXT(WEEKDAY(OL25,1),"DDD")</f>
        <v>Thu</v>
      </c>
      <c r="OM26" s="1352" t="str">
        <f>TEXT(WEEKDAY(OM25,1),"DDD")</f>
        <v>Fri</v>
      </c>
      <c r="ON26" s="1352" t="str">
        <f>TEXT(WEEKDAY(ON25,1),"DDD")</f>
        <v>Sat</v>
      </c>
      <c r="OO26" s="1352" t="str">
        <f t="shared" ref="OO26:OV26" si="1069">TEXT(WEEKDAY(OO25,1),"DDD")</f>
        <v>Sun</v>
      </c>
      <c r="OP26" s="1352" t="str">
        <f t="shared" si="1069"/>
        <v>Mon</v>
      </c>
      <c r="OQ26" s="1352" t="str">
        <f t="shared" si="1069"/>
        <v>Tue</v>
      </c>
      <c r="OR26" s="1352" t="str">
        <f t="shared" si="1069"/>
        <v>Wed</v>
      </c>
      <c r="OS26" s="1352" t="str">
        <f t="shared" si="1069"/>
        <v>Thu</v>
      </c>
      <c r="OT26" s="1352" t="str">
        <f t="shared" si="1069"/>
        <v>Fri</v>
      </c>
      <c r="OU26" s="1352" t="str">
        <f t="shared" si="1069"/>
        <v>Sat</v>
      </c>
      <c r="OV26" s="1352" t="str">
        <f t="shared" si="1069"/>
        <v>Sun</v>
      </c>
      <c r="OW26" s="1352" t="str">
        <f t="shared" ref="OW26:PE26" si="1070">TEXT(WEEKDAY(OW25,1),"DDD")</f>
        <v>Mon</v>
      </c>
      <c r="OX26" s="1352" t="str">
        <f t="shared" si="1070"/>
        <v>Tue</v>
      </c>
      <c r="OY26" s="1352" t="str">
        <f t="shared" si="1070"/>
        <v>Wed</v>
      </c>
      <c r="OZ26" s="1352" t="str">
        <f t="shared" si="1070"/>
        <v>Thu</v>
      </c>
      <c r="PA26" s="1352" t="str">
        <f t="shared" si="1070"/>
        <v>Fri</v>
      </c>
      <c r="PB26" s="1352" t="str">
        <f t="shared" si="1070"/>
        <v>Sat</v>
      </c>
      <c r="PC26" s="1352" t="str">
        <f t="shared" si="1070"/>
        <v>Sun</v>
      </c>
      <c r="PD26" s="1352" t="str">
        <f t="shared" si="1070"/>
        <v>Mon</v>
      </c>
      <c r="PE26" s="1352" t="str">
        <f t="shared" si="1070"/>
        <v>Tue</v>
      </c>
      <c r="PF26" s="1352" t="str">
        <f t="shared" ref="PF26:PK26" si="1071">TEXT(WEEKDAY(PF25,1),"DDD")</f>
        <v>Wed</v>
      </c>
      <c r="PG26" s="1352" t="str">
        <f t="shared" si="1071"/>
        <v>Thu</v>
      </c>
      <c r="PH26" s="1352" t="str">
        <f t="shared" si="1071"/>
        <v>Fri</v>
      </c>
      <c r="PI26" s="1352" t="str">
        <f t="shared" si="1071"/>
        <v>Sat</v>
      </c>
      <c r="PJ26" s="1352" t="str">
        <f t="shared" si="1071"/>
        <v>Sun</v>
      </c>
      <c r="PK26" s="1352" t="str">
        <f t="shared" si="1071"/>
        <v>Mon</v>
      </c>
      <c r="PL26" s="1352" t="str">
        <f t="shared" ref="PL26:PS26" si="1072">TEXT(WEEKDAY(PL25,1),"DDD")</f>
        <v>Tue</v>
      </c>
      <c r="PM26" s="1352" t="str">
        <f t="shared" si="1072"/>
        <v>Wed</v>
      </c>
      <c r="PN26" s="1352" t="str">
        <f t="shared" si="1072"/>
        <v>Thu</v>
      </c>
      <c r="PO26" s="1352" t="str">
        <f t="shared" si="1072"/>
        <v>Fri</v>
      </c>
      <c r="PP26" s="1352" t="str">
        <f t="shared" si="1072"/>
        <v>Sat</v>
      </c>
      <c r="PQ26" s="1352" t="str">
        <f t="shared" si="1072"/>
        <v>Sun</v>
      </c>
      <c r="PR26" s="1352" t="str">
        <f t="shared" si="1072"/>
        <v>Mon</v>
      </c>
      <c r="PS26" s="1352" t="str">
        <f t="shared" si="1072"/>
        <v>Tue</v>
      </c>
      <c r="PT26" s="1352" t="str">
        <f t="shared" ref="PT26:PZ26" si="1073">TEXT(WEEKDAY(PT25,1),"DDD")</f>
        <v>Wed</v>
      </c>
      <c r="PU26" s="1352" t="str">
        <f t="shared" si="1073"/>
        <v>Thu</v>
      </c>
      <c r="PV26" s="1352" t="str">
        <f t="shared" si="1073"/>
        <v>Fri</v>
      </c>
      <c r="PW26" s="1352" t="str">
        <f t="shared" si="1073"/>
        <v>Sat</v>
      </c>
      <c r="PX26" s="1352" t="str">
        <f t="shared" si="1073"/>
        <v>Sun</v>
      </c>
      <c r="PY26" s="1352" t="str">
        <f t="shared" si="1073"/>
        <v>Mon</v>
      </c>
      <c r="PZ26" s="1352" t="str">
        <f t="shared" si="1073"/>
        <v>Tue</v>
      </c>
      <c r="QA26" s="1352" t="str">
        <f>TEXT(WEEKDAY(QA25,1),"DDD")</f>
        <v>Wed</v>
      </c>
      <c r="QB26" s="1352" t="str">
        <f t="shared" ref="QB26:QN26" si="1074">TEXT(WEEKDAY(QB25,1),"DDD")</f>
        <v>Thu</v>
      </c>
      <c r="QC26" s="1352" t="str">
        <f t="shared" si="1074"/>
        <v>Fri</v>
      </c>
      <c r="QD26" s="1352" t="str">
        <f t="shared" si="1074"/>
        <v>Sat</v>
      </c>
      <c r="QE26" s="1352" t="str">
        <f t="shared" si="1074"/>
        <v>Sun</v>
      </c>
      <c r="QF26" s="1352" t="str">
        <f t="shared" si="1074"/>
        <v>Mon</v>
      </c>
      <c r="QG26" s="1352" t="str">
        <f t="shared" si="1074"/>
        <v>Tue</v>
      </c>
      <c r="QH26" s="1352" t="str">
        <f t="shared" si="1074"/>
        <v>Wed</v>
      </c>
      <c r="QI26" s="1352" t="str">
        <f t="shared" si="1074"/>
        <v>Thu</v>
      </c>
      <c r="QJ26" s="1352" t="str">
        <f t="shared" si="1074"/>
        <v>Fri</v>
      </c>
      <c r="QK26" s="1352" t="str">
        <f t="shared" si="1074"/>
        <v>Sat</v>
      </c>
      <c r="QL26" s="1352" t="str">
        <f t="shared" si="1074"/>
        <v>Sun</v>
      </c>
      <c r="QM26" s="1352" t="str">
        <f t="shared" si="1074"/>
        <v>Mon</v>
      </c>
      <c r="QN26" s="1352" t="str">
        <f t="shared" si="1074"/>
        <v>Tue</v>
      </c>
      <c r="QO26" s="1352" t="str">
        <f t="shared" ref="QO26:QU26" si="1075">TEXT(WEEKDAY(QO25,1),"DDD")</f>
        <v>Wed</v>
      </c>
      <c r="QP26" s="1352" t="str">
        <f t="shared" si="1075"/>
        <v>Thu</v>
      </c>
      <c r="QQ26" s="1352" t="str">
        <f t="shared" si="1075"/>
        <v>Fri</v>
      </c>
      <c r="QR26" s="1352" t="str">
        <f t="shared" si="1075"/>
        <v>Sat</v>
      </c>
      <c r="QS26" s="1352" t="str">
        <f t="shared" si="1075"/>
        <v>Sun</v>
      </c>
      <c r="QT26" s="1352" t="str">
        <f t="shared" si="1075"/>
        <v>Mon</v>
      </c>
      <c r="QU26" s="1352" t="str">
        <f t="shared" si="1075"/>
        <v>Tue</v>
      </c>
      <c r="QV26" s="1352" t="str">
        <f t="shared" ref="QV26:RC26" si="1076">TEXT(WEEKDAY(QV25,1),"DDD")</f>
        <v>Wed</v>
      </c>
      <c r="QW26" s="1352" t="str">
        <f t="shared" si="1076"/>
        <v>Thu</v>
      </c>
      <c r="QX26" s="1352" t="str">
        <f t="shared" si="1076"/>
        <v>Fri</v>
      </c>
      <c r="QY26" s="1352" t="str">
        <f t="shared" si="1076"/>
        <v>Sat</v>
      </c>
      <c r="QZ26" s="1352" t="str">
        <f t="shared" si="1076"/>
        <v>Sun</v>
      </c>
      <c r="RA26" s="1352" t="str">
        <f t="shared" si="1076"/>
        <v>Mon</v>
      </c>
      <c r="RB26" s="1352" t="str">
        <f t="shared" si="1076"/>
        <v>Tue</v>
      </c>
      <c r="RC26" s="1352" t="str">
        <f t="shared" si="1076"/>
        <v>Wed</v>
      </c>
      <c r="RD26" s="1352" t="str">
        <f t="shared" ref="RD26:RJ26" si="1077">TEXT(WEEKDAY(RD25,1),"DDD")</f>
        <v>Thu</v>
      </c>
      <c r="RE26" s="1352" t="str">
        <f t="shared" si="1077"/>
        <v>Fri</v>
      </c>
      <c r="RF26" s="1352" t="str">
        <f t="shared" si="1077"/>
        <v>Sat</v>
      </c>
      <c r="RG26" s="1352" t="str">
        <f t="shared" si="1077"/>
        <v>Sun</v>
      </c>
      <c r="RH26" s="1352" t="str">
        <f t="shared" si="1077"/>
        <v>Mon</v>
      </c>
      <c r="RI26" s="1352" t="str">
        <f t="shared" si="1077"/>
        <v>Tue</v>
      </c>
      <c r="RJ26" s="1352" t="str">
        <f t="shared" si="1077"/>
        <v>Wed</v>
      </c>
      <c r="RK26" s="1352" t="str">
        <f t="shared" ref="RK26:RQ26" si="1078">TEXT(WEEKDAY(RK25,1),"DDD")</f>
        <v>Thu</v>
      </c>
      <c r="RL26" s="1352" t="str">
        <f t="shared" si="1078"/>
        <v>Fri</v>
      </c>
      <c r="RM26" s="1352" t="str">
        <f t="shared" si="1078"/>
        <v>Sat</v>
      </c>
      <c r="RN26" s="1352" t="str">
        <f t="shared" si="1078"/>
        <v>Sun</v>
      </c>
      <c r="RO26" s="1352" t="str">
        <f t="shared" si="1078"/>
        <v>Mon</v>
      </c>
      <c r="RP26" s="1352" t="str">
        <f t="shared" si="1078"/>
        <v>Tue</v>
      </c>
      <c r="RQ26" s="1352" t="str">
        <f t="shared" si="1078"/>
        <v>Wed</v>
      </c>
      <c r="RR26" s="1352" t="str">
        <f t="shared" ref="RR26:RX26" si="1079">TEXT(WEEKDAY(RR25,1),"DDD")</f>
        <v>Thu</v>
      </c>
      <c r="RS26" s="1352" t="str">
        <f t="shared" si="1079"/>
        <v>Fri</v>
      </c>
      <c r="RT26" s="1352" t="str">
        <f t="shared" si="1079"/>
        <v>Sat</v>
      </c>
      <c r="RU26" s="1352" t="str">
        <f t="shared" si="1079"/>
        <v>Sun</v>
      </c>
      <c r="RV26" s="1352" t="str">
        <f t="shared" si="1079"/>
        <v>Mon</v>
      </c>
      <c r="RW26" s="1352" t="str">
        <f t="shared" si="1079"/>
        <v>Tue</v>
      </c>
      <c r="RX26" s="1352" t="str">
        <f t="shared" si="1079"/>
        <v>Wed</v>
      </c>
      <c r="RY26" s="1352" t="str">
        <f t="shared" ref="RY26:SD26" si="1080">TEXT(WEEKDAY(RY25,1),"DDD")</f>
        <v>Thu</v>
      </c>
      <c r="RZ26" s="1352" t="str">
        <f t="shared" si="1080"/>
        <v>Fri</v>
      </c>
      <c r="SA26" s="1352" t="str">
        <f t="shared" si="1080"/>
        <v>Sat</v>
      </c>
      <c r="SB26" s="1352" t="str">
        <f t="shared" si="1080"/>
        <v>Sun</v>
      </c>
      <c r="SC26" s="1352" t="str">
        <f t="shared" si="1080"/>
        <v>Mon</v>
      </c>
      <c r="SD26" s="1352" t="str">
        <f t="shared" si="1080"/>
        <v>Tue</v>
      </c>
      <c r="SE26" s="1352" t="str">
        <f t="shared" ref="SE26:SL26" si="1081">TEXT(WEEKDAY(SE25,1),"DDD")</f>
        <v>Wed</v>
      </c>
      <c r="SF26" s="1352" t="str">
        <f t="shared" si="1081"/>
        <v>Thu</v>
      </c>
      <c r="SG26" s="1352" t="str">
        <f t="shared" si="1081"/>
        <v>Fri</v>
      </c>
      <c r="SH26" s="1352" t="str">
        <f t="shared" si="1081"/>
        <v>Sat</v>
      </c>
      <c r="SI26" s="1352" t="str">
        <f t="shared" si="1081"/>
        <v>Sun</v>
      </c>
      <c r="SJ26" s="1352" t="str">
        <f t="shared" si="1081"/>
        <v>Mon</v>
      </c>
      <c r="SK26" s="1352" t="str">
        <f t="shared" si="1081"/>
        <v>Tue</v>
      </c>
      <c r="SL26" s="1352" t="str">
        <f t="shared" si="1081"/>
        <v>Wed</v>
      </c>
      <c r="SM26" s="1352" t="str">
        <f t="shared" ref="SM26:SR26" si="1082">TEXT(WEEKDAY(SM25,1),"DDD")</f>
        <v>Thu</v>
      </c>
      <c r="SN26" s="1352" t="str">
        <f t="shared" si="1082"/>
        <v>Fri</v>
      </c>
      <c r="SO26" s="1352" t="str">
        <f t="shared" si="1082"/>
        <v>Sat</v>
      </c>
      <c r="SP26" s="1352" t="str">
        <f t="shared" si="1082"/>
        <v>Sun</v>
      </c>
      <c r="SQ26" s="1352" t="str">
        <f t="shared" si="1082"/>
        <v>Mon</v>
      </c>
      <c r="SR26" s="1352" t="str">
        <f t="shared" si="1082"/>
        <v>Tue</v>
      </c>
      <c r="SS26" s="1352" t="str">
        <f t="shared" ref="SS26:SZ26" si="1083">TEXT(WEEKDAY(SS25,1),"DDD")</f>
        <v>Wed</v>
      </c>
      <c r="ST26" s="1352" t="str">
        <f t="shared" si="1083"/>
        <v>Thu</v>
      </c>
      <c r="SU26" s="1352" t="str">
        <f t="shared" si="1083"/>
        <v>Fri</v>
      </c>
      <c r="SV26" s="1352" t="str">
        <f t="shared" si="1083"/>
        <v>Sat</v>
      </c>
      <c r="SW26" s="1352" t="str">
        <f t="shared" si="1083"/>
        <v>Sun</v>
      </c>
      <c r="SX26" s="1352" t="str">
        <f t="shared" si="1083"/>
        <v>Mon</v>
      </c>
      <c r="SY26" s="1352" t="str">
        <f t="shared" si="1083"/>
        <v>Tue</v>
      </c>
      <c r="SZ26" s="1352" t="str">
        <f t="shared" si="1083"/>
        <v>Wed</v>
      </c>
      <c r="TA26" s="1352" t="str">
        <f t="shared" ref="TA26:TG26" si="1084">TEXT(WEEKDAY(TA25,1),"DDD")</f>
        <v>Thu</v>
      </c>
      <c r="TB26" s="1352" t="str">
        <f t="shared" si="1084"/>
        <v>Fri</v>
      </c>
      <c r="TC26" s="1352" t="str">
        <f t="shared" si="1084"/>
        <v>Sat</v>
      </c>
      <c r="TD26" s="1352" t="str">
        <f t="shared" si="1084"/>
        <v>Sun</v>
      </c>
      <c r="TE26" s="1352" t="str">
        <f t="shared" si="1084"/>
        <v>Mon</v>
      </c>
      <c r="TF26" s="1352" t="str">
        <f t="shared" si="1084"/>
        <v>Tue</v>
      </c>
      <c r="TG26" s="1352" t="str">
        <f t="shared" si="1084"/>
        <v>Wed</v>
      </c>
      <c r="TH26" s="1352" t="str">
        <f t="shared" ref="TH26:TN26" si="1085">TEXT(WEEKDAY(TH25,1),"DDD")</f>
        <v>Thu</v>
      </c>
      <c r="TI26" s="1352" t="str">
        <f t="shared" si="1085"/>
        <v>Fri</v>
      </c>
      <c r="TJ26" s="1352" t="str">
        <f t="shared" si="1085"/>
        <v>Sat</v>
      </c>
      <c r="TK26" s="1352" t="str">
        <f t="shared" si="1085"/>
        <v>Sun</v>
      </c>
      <c r="TL26" s="1352" t="str">
        <f t="shared" si="1085"/>
        <v>Mon</v>
      </c>
      <c r="TM26" s="1352" t="str">
        <f t="shared" si="1085"/>
        <v>Tue</v>
      </c>
      <c r="TN26" s="1352" t="str">
        <f t="shared" si="1085"/>
        <v>Wed</v>
      </c>
      <c r="TO26" s="1352" t="str">
        <f t="shared" ref="TO26:TT26" si="1086">TEXT(WEEKDAY(TO25,1),"DDD")</f>
        <v>Thu</v>
      </c>
      <c r="TP26" s="1352" t="str">
        <f t="shared" si="1086"/>
        <v>Fri</v>
      </c>
      <c r="TQ26" s="1352" t="str">
        <f t="shared" si="1086"/>
        <v>Sat</v>
      </c>
      <c r="TR26" s="1352" t="str">
        <f t="shared" si="1086"/>
        <v>Sun</v>
      </c>
      <c r="TS26" s="1352" t="str">
        <f t="shared" si="1086"/>
        <v>Mon</v>
      </c>
      <c r="TT26" s="1352" t="str">
        <f t="shared" si="1086"/>
        <v>Tue</v>
      </c>
      <c r="TU26" s="1352" t="str">
        <f t="shared" ref="TU26:UB26" si="1087">TEXT(WEEKDAY(TU25,1),"DDD")</f>
        <v>Wed</v>
      </c>
      <c r="TV26" s="1352" t="str">
        <f t="shared" si="1087"/>
        <v>Thu</v>
      </c>
      <c r="TW26" s="1352" t="str">
        <f t="shared" si="1087"/>
        <v>Fri</v>
      </c>
      <c r="TX26" s="1352" t="str">
        <f t="shared" si="1087"/>
        <v>Sat</v>
      </c>
      <c r="TY26" s="1352" t="str">
        <f t="shared" si="1087"/>
        <v>Sun</v>
      </c>
      <c r="TZ26" s="1352" t="str">
        <f t="shared" si="1087"/>
        <v>Mon</v>
      </c>
      <c r="UA26" s="1352" t="str">
        <f t="shared" si="1087"/>
        <v>Tue</v>
      </c>
      <c r="UB26" s="1352" t="str">
        <f t="shared" si="1087"/>
        <v>Wed</v>
      </c>
      <c r="UC26" s="1352" t="str">
        <f t="shared" ref="UC26:UI26" si="1088">TEXT(WEEKDAY(UC25,1),"DDD")</f>
        <v>Thu</v>
      </c>
      <c r="UD26" s="1352" t="str">
        <f t="shared" si="1088"/>
        <v>Fri</v>
      </c>
      <c r="UE26" s="1352" t="str">
        <f t="shared" si="1088"/>
        <v>Sat</v>
      </c>
      <c r="UF26" s="1352" t="str">
        <f t="shared" si="1088"/>
        <v>Sun</v>
      </c>
      <c r="UG26" s="1352" t="str">
        <f t="shared" si="1088"/>
        <v>Mon</v>
      </c>
      <c r="UH26" s="1352" t="str">
        <f t="shared" si="1088"/>
        <v>Tue</v>
      </c>
      <c r="UI26" s="1352" t="str">
        <f t="shared" si="1088"/>
        <v>Wed</v>
      </c>
      <c r="UJ26" s="1352" t="str">
        <f t="shared" ref="UJ26:UO26" si="1089">TEXT(WEEKDAY(UJ25,1),"DDD")</f>
        <v>Thu</v>
      </c>
      <c r="UK26" s="1352" t="str">
        <f t="shared" si="1089"/>
        <v>Fri</v>
      </c>
      <c r="UL26" s="1352" t="str">
        <f t="shared" si="1089"/>
        <v>Sat</v>
      </c>
      <c r="UM26" s="1352" t="str">
        <f t="shared" si="1089"/>
        <v>Sun</v>
      </c>
      <c r="UN26" s="1352" t="str">
        <f t="shared" si="1089"/>
        <v>Mon</v>
      </c>
      <c r="UO26" s="1352" t="str">
        <f t="shared" si="1089"/>
        <v>Tue</v>
      </c>
      <c r="UP26" s="1352" t="str">
        <f t="shared" ref="UP26:UW26" si="1090">TEXT(WEEKDAY(UP25,1),"DDD")</f>
        <v>Wed</v>
      </c>
      <c r="UQ26" s="1352" t="str">
        <f t="shared" si="1090"/>
        <v>Thu</v>
      </c>
      <c r="UR26" s="1352" t="str">
        <f t="shared" si="1090"/>
        <v>Fri</v>
      </c>
      <c r="US26" s="1352" t="str">
        <f t="shared" si="1090"/>
        <v>Sat</v>
      </c>
      <c r="UT26" s="1352" t="str">
        <f t="shared" si="1090"/>
        <v>Sun</v>
      </c>
      <c r="UU26" s="1352" t="str">
        <f t="shared" si="1090"/>
        <v>Mon</v>
      </c>
      <c r="UV26" s="1352" t="str">
        <f t="shared" si="1090"/>
        <v>Tue</v>
      </c>
      <c r="UW26" s="1352" t="str">
        <f t="shared" si="1090"/>
        <v>Wed</v>
      </c>
      <c r="UX26" s="1352" t="str">
        <f t="shared" ref="UX26:VD26" si="1091">TEXT(WEEKDAY(UX25,1),"DDD")</f>
        <v>Thu</v>
      </c>
      <c r="UY26" s="1352" t="str">
        <f t="shared" si="1091"/>
        <v>Fri</v>
      </c>
      <c r="UZ26" s="1352" t="str">
        <f t="shared" si="1091"/>
        <v>Sat</v>
      </c>
      <c r="VA26" s="1352" t="str">
        <f t="shared" si="1091"/>
        <v>Sun</v>
      </c>
      <c r="VB26" s="1352" t="str">
        <f t="shared" si="1091"/>
        <v>Mon</v>
      </c>
      <c r="VC26" s="1352" t="str">
        <f t="shared" si="1091"/>
        <v>Tue</v>
      </c>
      <c r="VD26" s="1352" t="str">
        <f t="shared" si="1091"/>
        <v>Wed</v>
      </c>
      <c r="VE26" s="1352" t="str">
        <f t="shared" ref="VE26:VK26" si="1092">TEXT(WEEKDAY(VE25,1),"DDD")</f>
        <v>Thu</v>
      </c>
      <c r="VF26" s="1352" t="str">
        <f t="shared" si="1092"/>
        <v>Fri</v>
      </c>
      <c r="VG26" s="1352" t="str">
        <f t="shared" si="1092"/>
        <v>Sat</v>
      </c>
      <c r="VH26" s="1352" t="str">
        <f t="shared" si="1092"/>
        <v>Sun</v>
      </c>
      <c r="VI26" s="1352" t="str">
        <f t="shared" si="1092"/>
        <v>Mon</v>
      </c>
      <c r="VJ26" s="1352" t="str">
        <f t="shared" si="1092"/>
        <v>Tue</v>
      </c>
      <c r="VK26" s="1352" t="str">
        <f t="shared" si="1092"/>
        <v>Wed</v>
      </c>
      <c r="VL26" s="1352" t="str">
        <f t="shared" ref="VL26:VR26" si="1093">TEXT(WEEKDAY(VL25,1),"DDD")</f>
        <v>Thu</v>
      </c>
      <c r="VM26" s="1352" t="str">
        <f t="shared" si="1093"/>
        <v>Fri</v>
      </c>
      <c r="VN26" s="1352" t="str">
        <f t="shared" si="1093"/>
        <v>Sat</v>
      </c>
      <c r="VO26" s="1352" t="str">
        <f t="shared" si="1093"/>
        <v>Sun</v>
      </c>
      <c r="VP26" s="1352" t="str">
        <f t="shared" si="1093"/>
        <v>Mon</v>
      </c>
      <c r="VQ26" s="1352" t="str">
        <f t="shared" si="1093"/>
        <v>Tue</v>
      </c>
      <c r="VR26" s="1352" t="str">
        <f t="shared" si="1093"/>
        <v>Wed</v>
      </c>
      <c r="VS26" s="1352" t="str">
        <f t="shared" ref="VS26:VY26" si="1094">TEXT(WEEKDAY(VS25,1),"DDD")</f>
        <v>Thu</v>
      </c>
      <c r="VT26" s="1352" t="str">
        <f t="shared" si="1094"/>
        <v>Fri</v>
      </c>
      <c r="VU26" s="1352" t="str">
        <f t="shared" si="1094"/>
        <v>Sat</v>
      </c>
      <c r="VV26" s="1352" t="str">
        <f t="shared" si="1094"/>
        <v>Sun</v>
      </c>
      <c r="VW26" s="1352" t="str">
        <f t="shared" si="1094"/>
        <v>Mon</v>
      </c>
      <c r="VX26" s="1352" t="str">
        <f t="shared" si="1094"/>
        <v>Tue</v>
      </c>
      <c r="VY26" s="1352" t="str">
        <f t="shared" si="1094"/>
        <v>Wed</v>
      </c>
      <c r="VZ26" s="1352" t="str">
        <f t="shared" ref="VZ26:WE26" si="1095">TEXT(WEEKDAY(VZ25,1),"DDD")</f>
        <v>Thu</v>
      </c>
      <c r="WA26" s="1352" t="str">
        <f t="shared" si="1095"/>
        <v>Fri</v>
      </c>
      <c r="WB26" s="1352" t="str">
        <f t="shared" si="1095"/>
        <v>Sat</v>
      </c>
      <c r="WC26" s="1352" t="str">
        <f t="shared" si="1095"/>
        <v>Sun</v>
      </c>
      <c r="WD26" s="1352" t="str">
        <f t="shared" si="1095"/>
        <v>Mon</v>
      </c>
      <c r="WE26" s="1352" t="str">
        <f t="shared" si="1095"/>
        <v>Tue</v>
      </c>
      <c r="WF26" s="1352" t="str">
        <f t="shared" ref="WF26:WM26" si="1096">TEXT(WEEKDAY(WF25,1),"DDD")</f>
        <v>Wed</v>
      </c>
      <c r="WG26" s="1352" t="str">
        <f t="shared" si="1096"/>
        <v>Thu</v>
      </c>
      <c r="WH26" s="1352" t="str">
        <f t="shared" si="1096"/>
        <v>Fri</v>
      </c>
      <c r="WI26" s="1352" t="str">
        <f t="shared" si="1096"/>
        <v>Sat</v>
      </c>
      <c r="WJ26" s="1352" t="str">
        <f t="shared" si="1096"/>
        <v>Sun</v>
      </c>
      <c r="WK26" s="1352" t="str">
        <f t="shared" si="1096"/>
        <v>Mon</v>
      </c>
      <c r="WL26" s="1352" t="str">
        <f t="shared" si="1096"/>
        <v>Tue</v>
      </c>
      <c r="WM26" s="1352" t="str">
        <f t="shared" si="1096"/>
        <v>Wed</v>
      </c>
      <c r="WN26" s="1352" t="str">
        <f t="shared" ref="WN26:WT26" si="1097">TEXT(WEEKDAY(WN25,1),"DDD")</f>
        <v>Thu</v>
      </c>
      <c r="WO26" s="1352" t="str">
        <f t="shared" si="1097"/>
        <v>Fri</v>
      </c>
      <c r="WP26" s="1352" t="str">
        <f t="shared" si="1097"/>
        <v>Sat</v>
      </c>
      <c r="WQ26" s="1352" t="str">
        <f t="shared" si="1097"/>
        <v>Sun</v>
      </c>
      <c r="WR26" s="1352" t="str">
        <f t="shared" si="1097"/>
        <v>Mon</v>
      </c>
      <c r="WS26" s="1352" t="str">
        <f t="shared" si="1097"/>
        <v>Tue</v>
      </c>
      <c r="WT26" s="1352" t="str">
        <f t="shared" si="1097"/>
        <v>Wed</v>
      </c>
      <c r="WU26" s="1352" t="str">
        <f t="shared" ref="WU26:XA26" si="1098">TEXT(WEEKDAY(WU25,1),"DDD")</f>
        <v>Thu</v>
      </c>
      <c r="WV26" s="1352" t="str">
        <f t="shared" si="1098"/>
        <v>Fri</v>
      </c>
      <c r="WW26" s="1352" t="str">
        <f t="shared" si="1098"/>
        <v>Sat</v>
      </c>
      <c r="WX26" s="1352" t="str">
        <f t="shared" si="1098"/>
        <v>Sun</v>
      </c>
      <c r="WY26" s="1352" t="str">
        <f t="shared" si="1098"/>
        <v>Mon</v>
      </c>
      <c r="WZ26" s="1352" t="str">
        <f t="shared" si="1098"/>
        <v>Tue</v>
      </c>
      <c r="XA26" s="1352" t="str">
        <f t="shared" si="1098"/>
        <v>Wed</v>
      </c>
      <c r="XB26" s="1352" t="str">
        <f t="shared" ref="XB26:XH26" si="1099">TEXT(WEEKDAY(XB25,1),"DDD")</f>
        <v>Thu</v>
      </c>
      <c r="XC26" s="1352" t="str">
        <f t="shared" si="1099"/>
        <v>Fri</v>
      </c>
      <c r="XD26" s="1352" t="str">
        <f t="shared" si="1099"/>
        <v>Sat</v>
      </c>
      <c r="XE26" s="1352" t="str">
        <f t="shared" si="1099"/>
        <v>Sun</v>
      </c>
      <c r="XF26" s="1352" t="str">
        <f t="shared" si="1099"/>
        <v>Mon</v>
      </c>
      <c r="XG26" s="1352" t="str">
        <f t="shared" si="1099"/>
        <v>Tue</v>
      </c>
      <c r="XH26" s="1352" t="str">
        <f t="shared" si="1099"/>
        <v>Wed</v>
      </c>
      <c r="XI26" s="1352" t="str">
        <f t="shared" ref="XI26:XO26" si="1100">TEXT(WEEKDAY(XI25,1),"DDD")</f>
        <v>Thu</v>
      </c>
      <c r="XJ26" s="1352" t="str">
        <f t="shared" si="1100"/>
        <v>Fri</v>
      </c>
      <c r="XK26" s="1352" t="str">
        <f t="shared" si="1100"/>
        <v>Sat</v>
      </c>
      <c r="XL26" s="1352" t="str">
        <f t="shared" si="1100"/>
        <v>Sun</v>
      </c>
      <c r="XM26" s="1352" t="str">
        <f t="shared" si="1100"/>
        <v>Mon</v>
      </c>
      <c r="XN26" s="1352" t="str">
        <f t="shared" si="1100"/>
        <v>Tue</v>
      </c>
      <c r="XO26" s="1352" t="str">
        <f t="shared" si="1100"/>
        <v>Wed</v>
      </c>
      <c r="XP26" s="1352" t="str">
        <f t="shared" ref="XP26:XV26" si="1101">TEXT(WEEKDAY(XP25,1),"DDD")</f>
        <v>Thu</v>
      </c>
      <c r="XQ26" s="1352" t="str">
        <f t="shared" si="1101"/>
        <v>Fri</v>
      </c>
      <c r="XR26" s="1352" t="str">
        <f t="shared" si="1101"/>
        <v>Sat</v>
      </c>
      <c r="XS26" s="1352" t="str">
        <f t="shared" si="1101"/>
        <v>Sun</v>
      </c>
      <c r="XT26" s="1352" t="str">
        <f t="shared" si="1101"/>
        <v>Mon</v>
      </c>
      <c r="XU26" s="1352" t="str">
        <f t="shared" si="1101"/>
        <v>Tue</v>
      </c>
      <c r="XV26" s="1352" t="str">
        <f t="shared" si="1101"/>
        <v>Wed</v>
      </c>
      <c r="XW26" s="1352" t="str">
        <f t="shared" ref="XW26:YC26" si="1102">TEXT(WEEKDAY(XW25,1),"DDD")</f>
        <v>Thu</v>
      </c>
      <c r="XX26" s="1352" t="str">
        <f t="shared" si="1102"/>
        <v>Fri</v>
      </c>
      <c r="XY26" s="1352" t="str">
        <f t="shared" si="1102"/>
        <v>Sat</v>
      </c>
      <c r="XZ26" s="1352" t="str">
        <f t="shared" si="1102"/>
        <v>Sun</v>
      </c>
      <c r="YA26" s="1352" t="str">
        <f t="shared" si="1102"/>
        <v>Mon</v>
      </c>
      <c r="YB26" s="1352" t="str">
        <f t="shared" si="1102"/>
        <v>Tue</v>
      </c>
      <c r="YC26" s="1352" t="str">
        <f t="shared" si="1102"/>
        <v>Wed</v>
      </c>
      <c r="YD26" s="1352" t="str">
        <f t="shared" ref="YD26:YJ26" si="1103">TEXT(WEEKDAY(YD25,1),"DDD")</f>
        <v>Thu</v>
      </c>
      <c r="YE26" s="1352" t="str">
        <f t="shared" si="1103"/>
        <v>Fri</v>
      </c>
      <c r="YF26" s="1352" t="str">
        <f t="shared" si="1103"/>
        <v>Sat</v>
      </c>
      <c r="YG26" s="1352" t="str">
        <f t="shared" si="1103"/>
        <v>Sun</v>
      </c>
      <c r="YH26" s="1352" t="str">
        <f t="shared" si="1103"/>
        <v>Mon</v>
      </c>
      <c r="YI26" s="1352" t="str">
        <f t="shared" si="1103"/>
        <v>Tue</v>
      </c>
      <c r="YJ26" s="1352" t="str">
        <f t="shared" si="1103"/>
        <v>Wed</v>
      </c>
      <c r="YK26" s="1352" t="str">
        <f t="shared" ref="YK26:YQ26" si="1104">TEXT(WEEKDAY(YK25,1),"DDD")</f>
        <v>Thu</v>
      </c>
      <c r="YL26" s="1352" t="str">
        <f t="shared" si="1104"/>
        <v>Fri</v>
      </c>
      <c r="YM26" s="1352" t="str">
        <f t="shared" si="1104"/>
        <v>Sat</v>
      </c>
      <c r="YN26" s="1352" t="str">
        <f t="shared" si="1104"/>
        <v>Sun</v>
      </c>
      <c r="YO26" s="1352" t="str">
        <f t="shared" si="1104"/>
        <v>Mon</v>
      </c>
      <c r="YP26" s="1352" t="str">
        <f t="shared" si="1104"/>
        <v>Tue</v>
      </c>
      <c r="YQ26" s="1352" t="str">
        <f t="shared" si="1104"/>
        <v>Wed</v>
      </c>
      <c r="YR26" s="1352" t="str">
        <f t="shared" ref="YR26:YW26" si="1105">TEXT(WEEKDAY(YR25,1),"DDD")</f>
        <v>Thu</v>
      </c>
      <c r="YS26" s="1352" t="str">
        <f t="shared" si="1105"/>
        <v>Fri</v>
      </c>
      <c r="YT26" s="1352" t="str">
        <f t="shared" si="1105"/>
        <v>Sat</v>
      </c>
      <c r="YU26" s="1352" t="str">
        <f t="shared" si="1105"/>
        <v>Sun</v>
      </c>
      <c r="YV26" s="1352" t="str">
        <f t="shared" si="1105"/>
        <v>Mon</v>
      </c>
      <c r="YW26" s="1352" t="str">
        <f t="shared" si="1105"/>
        <v>Tue</v>
      </c>
      <c r="YX26" s="1352" t="str">
        <f t="shared" ref="YX26:ZD26" si="1106">TEXT(WEEKDAY(YX25,1),"DDD")</f>
        <v>Wed</v>
      </c>
      <c r="YY26" s="1352" t="str">
        <f t="shared" si="1106"/>
        <v>Thu</v>
      </c>
      <c r="YZ26" s="1352" t="str">
        <f t="shared" si="1106"/>
        <v>Fri</v>
      </c>
      <c r="ZA26" s="1352" t="str">
        <f t="shared" si="1106"/>
        <v>Sat</v>
      </c>
      <c r="ZB26" s="1352" t="str">
        <f t="shared" si="1106"/>
        <v>Sun</v>
      </c>
      <c r="ZC26" s="1352" t="str">
        <f t="shared" si="1106"/>
        <v>Mon</v>
      </c>
      <c r="ZD26" s="1352" t="str">
        <f t="shared" si="1106"/>
        <v>Tue</v>
      </c>
      <c r="ZE26" s="1352" t="str">
        <f t="shared" ref="ZE26:ZM26" si="1107">TEXT(WEEKDAY(ZE25,1),"DDD")</f>
        <v>Wed</v>
      </c>
      <c r="ZF26" s="1352" t="str">
        <f t="shared" si="1107"/>
        <v>Thu</v>
      </c>
      <c r="ZG26" s="1352" t="str">
        <f t="shared" si="1107"/>
        <v>Fri</v>
      </c>
      <c r="ZH26" s="1352" t="str">
        <f t="shared" si="1107"/>
        <v>Sat</v>
      </c>
      <c r="ZI26" s="1352" t="str">
        <f t="shared" si="1107"/>
        <v>Sun</v>
      </c>
      <c r="ZJ26" s="1352" t="str">
        <f t="shared" si="1107"/>
        <v>Mon</v>
      </c>
      <c r="ZK26" s="1352" t="str">
        <f t="shared" si="1107"/>
        <v>Tue</v>
      </c>
      <c r="ZL26" s="1352" t="str">
        <f t="shared" si="1107"/>
        <v>Wed</v>
      </c>
      <c r="ZM26" s="1352" t="str">
        <f t="shared" si="1107"/>
        <v>Thu</v>
      </c>
      <c r="ZN26" s="1352" t="str">
        <f t="shared" ref="ZN26:ZS26" si="1108">TEXT(WEEKDAY(ZN25,1),"DDD")</f>
        <v>Fri</v>
      </c>
      <c r="ZO26" s="1352" t="str">
        <f t="shared" si="1108"/>
        <v>Sat</v>
      </c>
      <c r="ZP26" s="1352" t="str">
        <f t="shared" si="1108"/>
        <v>Sun</v>
      </c>
      <c r="ZQ26" s="1352" t="str">
        <f t="shared" si="1108"/>
        <v>Mon</v>
      </c>
      <c r="ZR26" s="1352" t="str">
        <f t="shared" si="1108"/>
        <v>Tue</v>
      </c>
      <c r="ZS26" s="1352" t="str">
        <f t="shared" si="1108"/>
        <v>Wed</v>
      </c>
      <c r="ZT26" s="1352" t="str">
        <f t="shared" ref="ZT26:ZZ26" si="1109">TEXT(WEEKDAY(ZT25,1),"DDD")</f>
        <v>Thu</v>
      </c>
      <c r="ZU26" s="1352" t="str">
        <f t="shared" si="1109"/>
        <v>Fri</v>
      </c>
      <c r="ZV26" s="1352" t="str">
        <f t="shared" si="1109"/>
        <v>Sat</v>
      </c>
      <c r="ZW26" s="1352" t="str">
        <f t="shared" si="1109"/>
        <v>Sun</v>
      </c>
      <c r="ZX26" s="1352" t="str">
        <f t="shared" si="1109"/>
        <v>Mon</v>
      </c>
      <c r="ZY26" s="1352" t="str">
        <f t="shared" si="1109"/>
        <v>Tue</v>
      </c>
      <c r="ZZ26" s="1352" t="str">
        <f t="shared" si="1109"/>
        <v>Wed</v>
      </c>
      <c r="AAA26" s="1352" t="str">
        <f t="shared" ref="AAA26:AAF26" si="1110">TEXT(WEEKDAY(AAA25,1),"DDD")</f>
        <v>Thu</v>
      </c>
      <c r="AAB26" s="1352" t="str">
        <f t="shared" si="1110"/>
        <v>Fri</v>
      </c>
      <c r="AAC26" s="1352" t="str">
        <f t="shared" si="1110"/>
        <v>Sat</v>
      </c>
      <c r="AAD26" s="1352" t="str">
        <f t="shared" si="1110"/>
        <v>Sun</v>
      </c>
      <c r="AAE26" s="1352" t="str">
        <f t="shared" si="1110"/>
        <v>Mon</v>
      </c>
      <c r="AAF26" s="1352" t="str">
        <f t="shared" si="1110"/>
        <v>Tue</v>
      </c>
      <c r="AAG26" s="1352" t="str">
        <f t="shared" ref="AAG26:AAM26" si="1111">TEXT(WEEKDAY(AAG25,1),"DDD")</f>
        <v>Wed</v>
      </c>
      <c r="AAH26" s="1352" t="str">
        <f t="shared" si="1111"/>
        <v>Thu</v>
      </c>
      <c r="AAI26" s="1352" t="str">
        <f t="shared" si="1111"/>
        <v>Fri</v>
      </c>
      <c r="AAJ26" s="1352" t="str">
        <f t="shared" si="1111"/>
        <v>Sat</v>
      </c>
      <c r="AAK26" s="1352" t="str">
        <f t="shared" si="1111"/>
        <v>Sun</v>
      </c>
      <c r="AAL26" s="1352" t="str">
        <f t="shared" si="1111"/>
        <v>Mon</v>
      </c>
      <c r="AAM26" s="1352" t="str">
        <f t="shared" si="1111"/>
        <v>Tue</v>
      </c>
      <c r="AAN26" s="1352" t="str">
        <f t="shared" ref="AAN26:AAU26" si="1112">TEXT(WEEKDAY(AAN25,1),"DDD")</f>
        <v>Wed</v>
      </c>
      <c r="AAO26" s="1352" t="str">
        <f t="shared" si="1112"/>
        <v>Thu</v>
      </c>
      <c r="AAP26" s="1352" t="str">
        <f t="shared" si="1112"/>
        <v>Fri</v>
      </c>
      <c r="AAQ26" s="1352" t="str">
        <f t="shared" si="1112"/>
        <v>Sat</v>
      </c>
      <c r="AAR26" s="1352" t="str">
        <f t="shared" si="1112"/>
        <v>Sun</v>
      </c>
      <c r="AAS26" s="1352" t="str">
        <f t="shared" si="1112"/>
        <v>Mon</v>
      </c>
      <c r="AAT26" s="1352" t="str">
        <f t="shared" si="1112"/>
        <v>Tue</v>
      </c>
      <c r="AAU26" s="1352" t="str">
        <f t="shared" si="1112"/>
        <v>Wed</v>
      </c>
      <c r="AAV26" s="1352" t="str">
        <f t="shared" ref="AAV26:ABA26" si="1113">TEXT(WEEKDAY(AAV25,1),"DDD")</f>
        <v>Thu</v>
      </c>
      <c r="AAW26" s="1352" t="str">
        <f t="shared" si="1113"/>
        <v>Fri</v>
      </c>
      <c r="AAX26" s="1352" t="str">
        <f t="shared" si="1113"/>
        <v>Sat</v>
      </c>
      <c r="AAY26" s="1352" t="str">
        <f t="shared" si="1113"/>
        <v>Sun</v>
      </c>
      <c r="AAZ26" s="1352" t="str">
        <f t="shared" si="1113"/>
        <v>Mon</v>
      </c>
      <c r="ABA26" s="1352" t="str">
        <f t="shared" si="1113"/>
        <v>Tue</v>
      </c>
      <c r="ABB26" s="1352" t="str">
        <f t="shared" ref="ABB26:ABI26" si="1114">TEXT(WEEKDAY(ABB25,1),"DDD")</f>
        <v>Wed</v>
      </c>
      <c r="ABC26" s="1352" t="str">
        <f t="shared" si="1114"/>
        <v>Thu</v>
      </c>
      <c r="ABD26" s="1352" t="str">
        <f t="shared" si="1114"/>
        <v>Fri</v>
      </c>
      <c r="ABE26" s="1352" t="str">
        <f t="shared" si="1114"/>
        <v>Sat</v>
      </c>
      <c r="ABF26" s="1352" t="str">
        <f t="shared" si="1114"/>
        <v>Sun</v>
      </c>
      <c r="ABG26" s="1352" t="str">
        <f t="shared" si="1114"/>
        <v>Mon</v>
      </c>
      <c r="ABH26" s="1352" t="str">
        <f t="shared" si="1114"/>
        <v>Tue</v>
      </c>
      <c r="ABI26" s="1352" t="str">
        <f t="shared" si="1114"/>
        <v>Wed</v>
      </c>
      <c r="ABJ26" s="1352" t="str">
        <f t="shared" ref="ABJ26:ABP26" si="1115">TEXT(WEEKDAY(ABJ25,1),"DDD")</f>
        <v>Thu</v>
      </c>
      <c r="ABK26" s="1352" t="str">
        <f t="shared" si="1115"/>
        <v>Fri</v>
      </c>
      <c r="ABL26" s="1352" t="str">
        <f t="shared" si="1115"/>
        <v>Sat</v>
      </c>
      <c r="ABM26" s="1352" t="str">
        <f t="shared" si="1115"/>
        <v>Sun</v>
      </c>
      <c r="ABN26" s="1352" t="str">
        <f t="shared" si="1115"/>
        <v>Mon</v>
      </c>
      <c r="ABO26" s="1352" t="str">
        <f t="shared" si="1115"/>
        <v>Tue</v>
      </c>
      <c r="ABP26" s="1352" t="str">
        <f t="shared" si="1115"/>
        <v>Wed</v>
      </c>
      <c r="ABQ26" s="1352" t="str">
        <f t="shared" ref="ABQ26:ABW26" si="1116">TEXT(WEEKDAY(ABQ25,1),"DDD")</f>
        <v>Thu</v>
      </c>
      <c r="ABR26" s="1352" t="str">
        <f t="shared" si="1116"/>
        <v>Fri</v>
      </c>
      <c r="ABS26" s="1352" t="str">
        <f t="shared" si="1116"/>
        <v>Sat</v>
      </c>
      <c r="ABT26" s="1352" t="str">
        <f t="shared" si="1116"/>
        <v>Sun</v>
      </c>
      <c r="ABU26" s="1352" t="str">
        <f t="shared" si="1116"/>
        <v>Mon</v>
      </c>
      <c r="ABV26" s="1352" t="str">
        <f t="shared" si="1116"/>
        <v>Tue</v>
      </c>
      <c r="ABW26" s="1352" t="str">
        <f t="shared" si="1116"/>
        <v>Wed</v>
      </c>
      <c r="ABX26" s="1352" t="str">
        <f t="shared" ref="ABX26:ACD26" si="1117">TEXT(WEEKDAY(ABX25,1),"DDD")</f>
        <v>Thu</v>
      </c>
      <c r="ABY26" s="1352" t="str">
        <f t="shared" si="1117"/>
        <v>Fri</v>
      </c>
      <c r="ABZ26" s="1352" t="str">
        <f t="shared" si="1117"/>
        <v>Sat</v>
      </c>
      <c r="ACA26" s="1352" t="str">
        <f t="shared" si="1117"/>
        <v>Sun</v>
      </c>
      <c r="ACB26" s="1352" t="str">
        <f t="shared" si="1117"/>
        <v>Mon</v>
      </c>
      <c r="ACC26" s="1352" t="str">
        <f t="shared" si="1117"/>
        <v>Tue</v>
      </c>
      <c r="ACD26" s="1352" t="str">
        <f t="shared" si="1117"/>
        <v>Wed</v>
      </c>
      <c r="ACE26" s="1352" t="str">
        <f t="shared" ref="ACE26:ACJ26" si="1118">TEXT(WEEKDAY(ACE25,1),"DDD")</f>
        <v>Thu</v>
      </c>
      <c r="ACF26" s="1352" t="str">
        <f t="shared" si="1118"/>
        <v>Fri</v>
      </c>
      <c r="ACG26" s="1352" t="str">
        <f t="shared" si="1118"/>
        <v>Sat</v>
      </c>
      <c r="ACH26" s="1352" t="str">
        <f t="shared" si="1118"/>
        <v>Sun</v>
      </c>
      <c r="ACI26" s="1352" t="str">
        <f t="shared" si="1118"/>
        <v>Mon</v>
      </c>
      <c r="ACJ26" s="1352" t="str">
        <f t="shared" si="1118"/>
        <v>Tue</v>
      </c>
      <c r="ACK26" s="1352" t="str">
        <f t="shared" ref="ACK26:ACR26" si="1119">TEXT(WEEKDAY(ACK25,1),"DDD")</f>
        <v>Wed</v>
      </c>
      <c r="ACL26" s="1352" t="str">
        <f t="shared" si="1119"/>
        <v>Thu</v>
      </c>
      <c r="ACM26" s="1352" t="str">
        <f t="shared" si="1119"/>
        <v>Fri</v>
      </c>
      <c r="ACN26" s="1352" t="str">
        <f t="shared" si="1119"/>
        <v>Sat</v>
      </c>
      <c r="ACO26" s="1352" t="str">
        <f t="shared" si="1119"/>
        <v>Sun</v>
      </c>
      <c r="ACP26" s="1352" t="str">
        <f t="shared" si="1119"/>
        <v>Mon</v>
      </c>
      <c r="ACQ26" s="1352" t="str">
        <f t="shared" si="1119"/>
        <v>Tue</v>
      </c>
      <c r="ACR26" s="1352" t="str">
        <f t="shared" si="1119"/>
        <v>Wed</v>
      </c>
      <c r="ACS26" s="1352" t="str">
        <f t="shared" ref="ACS26:ACY26" si="1120">TEXT(WEEKDAY(ACS25,1),"DDD")</f>
        <v>Thu</v>
      </c>
      <c r="ACT26" s="1352" t="str">
        <f t="shared" si="1120"/>
        <v>Fri</v>
      </c>
      <c r="ACU26" s="1352" t="str">
        <f t="shared" si="1120"/>
        <v>Sat</v>
      </c>
      <c r="ACV26" s="1352" t="str">
        <f t="shared" si="1120"/>
        <v>Sun</v>
      </c>
      <c r="ACW26" s="1352" t="str">
        <f t="shared" si="1120"/>
        <v>Mon</v>
      </c>
      <c r="ACX26" s="1352" t="str">
        <f t="shared" si="1120"/>
        <v>Tue</v>
      </c>
      <c r="ACY26" s="1352" t="str">
        <f t="shared" si="1120"/>
        <v>Wed</v>
      </c>
      <c r="ACZ26" s="1352" t="str">
        <f t="shared" ref="ACZ26:ADF26" si="1121">TEXT(WEEKDAY(ACZ25,1),"DDD")</f>
        <v>Thu</v>
      </c>
      <c r="ADA26" s="1352" t="str">
        <f t="shared" si="1121"/>
        <v>Fri</v>
      </c>
      <c r="ADB26" s="1352" t="str">
        <f t="shared" si="1121"/>
        <v>Sat</v>
      </c>
      <c r="ADC26" s="1352" t="str">
        <f t="shared" si="1121"/>
        <v>Sun</v>
      </c>
      <c r="ADD26" s="1352" t="str">
        <f t="shared" si="1121"/>
        <v>Mon</v>
      </c>
      <c r="ADE26" s="1352" t="str">
        <f t="shared" si="1121"/>
        <v>Tue</v>
      </c>
      <c r="ADF26" s="1352" t="str">
        <f t="shared" si="1121"/>
        <v>Wed</v>
      </c>
      <c r="ADG26" s="1352" t="str">
        <f t="shared" ref="ADG26:ADL26" si="1122">TEXT(WEEKDAY(ADG25,1),"DDD")</f>
        <v>Thu</v>
      </c>
      <c r="ADH26" s="1352" t="str">
        <f t="shared" si="1122"/>
        <v>Fri</v>
      </c>
      <c r="ADI26" s="1352" t="str">
        <f t="shared" si="1122"/>
        <v>Sat</v>
      </c>
      <c r="ADJ26" s="1352" t="str">
        <f t="shared" si="1122"/>
        <v>Sun</v>
      </c>
      <c r="ADK26" s="1352" t="str">
        <f t="shared" si="1122"/>
        <v>Mon</v>
      </c>
      <c r="ADL26" s="1352" t="str">
        <f t="shared" si="1122"/>
        <v>Tue</v>
      </c>
      <c r="ADM26" s="1352" t="str">
        <f t="shared" ref="ADM26:ADT26" si="1123">TEXT(WEEKDAY(ADM25,1),"DDD")</f>
        <v>Wed</v>
      </c>
      <c r="ADN26" s="1352" t="str">
        <f t="shared" si="1123"/>
        <v>Thu</v>
      </c>
      <c r="ADO26" s="1352" t="str">
        <f t="shared" si="1123"/>
        <v>Fri</v>
      </c>
      <c r="ADP26" s="1352" t="str">
        <f t="shared" si="1123"/>
        <v>Sat</v>
      </c>
      <c r="ADQ26" s="1352" t="str">
        <f t="shared" si="1123"/>
        <v>Sun</v>
      </c>
      <c r="ADR26" s="1352" t="str">
        <f t="shared" si="1123"/>
        <v>Mon</v>
      </c>
      <c r="ADS26" s="1352" t="str">
        <f t="shared" si="1123"/>
        <v>Tue</v>
      </c>
      <c r="ADT26" s="1352" t="str">
        <f t="shared" si="1123"/>
        <v>Wed</v>
      </c>
      <c r="ADU26" s="1352" t="str">
        <f t="shared" ref="ADU26:ADZ26" si="1124">TEXT(WEEKDAY(ADU25,1),"DDD")</f>
        <v>Thu</v>
      </c>
      <c r="ADV26" s="1352" t="str">
        <f t="shared" si="1124"/>
        <v>Fri</v>
      </c>
      <c r="ADW26" s="1352" t="str">
        <f t="shared" si="1124"/>
        <v>Sat</v>
      </c>
      <c r="ADX26" s="1352" t="str">
        <f t="shared" si="1124"/>
        <v>Sun</v>
      </c>
      <c r="ADY26" s="1352" t="str">
        <f t="shared" si="1124"/>
        <v>Mon</v>
      </c>
      <c r="ADZ26" s="1352" t="str">
        <f t="shared" si="1124"/>
        <v>Tue</v>
      </c>
      <c r="AEA26" s="1352" t="str">
        <f t="shared" ref="AEA26:AEH26" si="1125">TEXT(WEEKDAY(AEA25,1),"DDD")</f>
        <v>Wed</v>
      </c>
      <c r="AEB26" s="1352" t="str">
        <f t="shared" si="1125"/>
        <v>Thu</v>
      </c>
      <c r="AEC26" s="1352" t="str">
        <f t="shared" si="1125"/>
        <v>Fri</v>
      </c>
      <c r="AED26" s="1352" t="str">
        <f t="shared" si="1125"/>
        <v>Sat</v>
      </c>
      <c r="AEE26" s="1352" t="str">
        <f t="shared" si="1125"/>
        <v>Sun</v>
      </c>
      <c r="AEF26" s="1352" t="str">
        <f t="shared" si="1125"/>
        <v>Mon</v>
      </c>
      <c r="AEG26" s="1352" t="str">
        <f t="shared" si="1125"/>
        <v>Tue</v>
      </c>
      <c r="AEH26" s="1352" t="str">
        <f t="shared" si="1125"/>
        <v>Wed</v>
      </c>
      <c r="AEI26" s="1352" t="str">
        <f t="shared" ref="AEI26:AEN26" si="1126">TEXT(WEEKDAY(AEI25,1),"DDD")</f>
        <v>Thu</v>
      </c>
      <c r="AEJ26" s="1352" t="str">
        <f t="shared" si="1126"/>
        <v>Fri</v>
      </c>
      <c r="AEK26" s="1352" t="str">
        <f t="shared" si="1126"/>
        <v>Sat</v>
      </c>
      <c r="AEL26" s="1352" t="str">
        <f t="shared" si="1126"/>
        <v>Sun</v>
      </c>
      <c r="AEM26" s="1352" t="str">
        <f t="shared" si="1126"/>
        <v>Mon</v>
      </c>
      <c r="AEN26" s="1352" t="str">
        <f t="shared" si="1126"/>
        <v>Tue</v>
      </c>
      <c r="AEO26" s="1352" t="str">
        <f t="shared" ref="AEO26:AEV26" si="1127">TEXT(WEEKDAY(AEO25,1),"DDD")</f>
        <v>Wed</v>
      </c>
      <c r="AEP26" s="1352" t="str">
        <f t="shared" si="1127"/>
        <v>Thu</v>
      </c>
      <c r="AEQ26" s="1352" t="str">
        <f t="shared" si="1127"/>
        <v>Fri</v>
      </c>
      <c r="AER26" s="1352" t="str">
        <f t="shared" si="1127"/>
        <v>Sat</v>
      </c>
      <c r="AES26" s="1352" t="str">
        <f t="shared" si="1127"/>
        <v>Sun</v>
      </c>
      <c r="AET26" s="1352" t="str">
        <f t="shared" si="1127"/>
        <v>Mon</v>
      </c>
      <c r="AEU26" s="1352" t="str">
        <f t="shared" si="1127"/>
        <v>Tue</v>
      </c>
      <c r="AEV26" s="1352" t="str">
        <f t="shared" si="1127"/>
        <v>Wed</v>
      </c>
      <c r="AEW26" s="1352" t="str">
        <f t="shared" ref="AEW26:AFC26" si="1128">TEXT(WEEKDAY(AEW25,1),"DDD")</f>
        <v>Thu</v>
      </c>
      <c r="AEX26" s="1352" t="str">
        <f t="shared" si="1128"/>
        <v>Fri</v>
      </c>
      <c r="AEY26" s="1352" t="str">
        <f t="shared" si="1128"/>
        <v>Sat</v>
      </c>
      <c r="AEZ26" s="1352" t="str">
        <f t="shared" si="1128"/>
        <v>Sun</v>
      </c>
      <c r="AFA26" s="1352" t="str">
        <f t="shared" si="1128"/>
        <v>Mon</v>
      </c>
      <c r="AFB26" s="1352" t="str">
        <f t="shared" si="1128"/>
        <v>Tue</v>
      </c>
      <c r="AFC26" s="1352" t="str">
        <f t="shared" si="1128"/>
        <v>Wed</v>
      </c>
      <c r="AFD26" s="1352" t="str">
        <f t="shared" ref="AFD26:AFI26" si="1129">TEXT(WEEKDAY(AFD25,1),"DDD")</f>
        <v>Thu</v>
      </c>
      <c r="AFE26" s="1352" t="str">
        <f t="shared" si="1129"/>
        <v>Fri</v>
      </c>
      <c r="AFF26" s="1352" t="str">
        <f t="shared" si="1129"/>
        <v>Sat</v>
      </c>
      <c r="AFG26" s="1352" t="str">
        <f t="shared" si="1129"/>
        <v>Sun</v>
      </c>
      <c r="AFH26" s="1352" t="str">
        <f t="shared" si="1129"/>
        <v>Mon</v>
      </c>
      <c r="AFI26" s="1352" t="str">
        <f t="shared" si="1129"/>
        <v>Tue</v>
      </c>
      <c r="AFJ26" s="1352" t="str">
        <f t="shared" ref="AFJ26:AFQ26" si="1130">TEXT(WEEKDAY(AFJ25,1),"DDD")</f>
        <v>Wed</v>
      </c>
      <c r="AFK26" s="1352" t="str">
        <f t="shared" si="1130"/>
        <v>Thu</v>
      </c>
      <c r="AFL26" s="1352" t="str">
        <f t="shared" si="1130"/>
        <v>Fri</v>
      </c>
      <c r="AFM26" s="1352" t="str">
        <f t="shared" si="1130"/>
        <v>Sat</v>
      </c>
      <c r="AFN26" s="1352" t="str">
        <f t="shared" si="1130"/>
        <v>Sun</v>
      </c>
      <c r="AFO26" s="1352" t="str">
        <f t="shared" si="1130"/>
        <v>Mon</v>
      </c>
      <c r="AFP26" s="1352" t="str">
        <f t="shared" si="1130"/>
        <v>Tue</v>
      </c>
      <c r="AFQ26" s="1352" t="str">
        <f t="shared" si="1130"/>
        <v>Wed</v>
      </c>
      <c r="AFR26" s="1352" t="str">
        <f t="shared" ref="AFR26:AFX26" si="1131">TEXT(WEEKDAY(AFR25,1),"DDD")</f>
        <v>Thu</v>
      </c>
      <c r="AFS26" s="1352" t="str">
        <f t="shared" si="1131"/>
        <v>Fri</v>
      </c>
      <c r="AFT26" s="1352" t="str">
        <f t="shared" si="1131"/>
        <v>Sat</v>
      </c>
      <c r="AFU26" s="1352" t="str">
        <f t="shared" si="1131"/>
        <v>Sun</v>
      </c>
      <c r="AFV26" s="1352" t="str">
        <f t="shared" si="1131"/>
        <v>Mon</v>
      </c>
      <c r="AFW26" s="1352" t="str">
        <f t="shared" si="1131"/>
        <v>Tue</v>
      </c>
      <c r="AFX26" s="1352" t="str">
        <f t="shared" si="1131"/>
        <v>Wed</v>
      </c>
      <c r="AFY26" s="1352" t="str">
        <f t="shared" ref="AFY26:AGE26" si="1132">TEXT(WEEKDAY(AFY25,1),"DDD")</f>
        <v>Thu</v>
      </c>
      <c r="AFZ26" s="1352" t="str">
        <f t="shared" si="1132"/>
        <v>Fri</v>
      </c>
      <c r="AGA26" s="1352" t="str">
        <f t="shared" si="1132"/>
        <v>Sat</v>
      </c>
      <c r="AGB26" s="1352" t="str">
        <f t="shared" si="1132"/>
        <v>Sun</v>
      </c>
      <c r="AGC26" s="1352" t="str">
        <f t="shared" si="1132"/>
        <v>Mon</v>
      </c>
      <c r="AGD26" s="1352" t="str">
        <f t="shared" si="1132"/>
        <v>Tue</v>
      </c>
      <c r="AGE26" s="1352" t="str">
        <f t="shared" si="1132"/>
        <v>Wed</v>
      </c>
      <c r="AGF26" s="1352" t="str">
        <f t="shared" ref="AGF26:AGL26" si="1133">TEXT(WEEKDAY(AGF25,1),"DDD")</f>
        <v>Thu</v>
      </c>
      <c r="AGG26" s="1352" t="str">
        <f t="shared" si="1133"/>
        <v>Fri</v>
      </c>
      <c r="AGH26" s="1352" t="str">
        <f t="shared" si="1133"/>
        <v>Sat</v>
      </c>
      <c r="AGI26" s="1352" t="str">
        <f t="shared" si="1133"/>
        <v>Sun</v>
      </c>
      <c r="AGJ26" s="1352" t="str">
        <f t="shared" si="1133"/>
        <v>Mon</v>
      </c>
      <c r="AGK26" s="1352" t="str">
        <f t="shared" si="1133"/>
        <v>Tue</v>
      </c>
      <c r="AGL26" s="1352" t="str">
        <f t="shared" si="1133"/>
        <v>Wed</v>
      </c>
      <c r="AGM26" s="1352" t="str">
        <f t="shared" ref="AGM26:AGR26" si="1134">TEXT(WEEKDAY(AGM25,1),"DDD")</f>
        <v>Thu</v>
      </c>
      <c r="AGN26" s="1352" t="str">
        <f t="shared" si="1134"/>
        <v>Fri</v>
      </c>
      <c r="AGO26" s="1352" t="str">
        <f t="shared" si="1134"/>
        <v>Sat</v>
      </c>
      <c r="AGP26" s="1352" t="str">
        <f t="shared" si="1134"/>
        <v>Sun</v>
      </c>
      <c r="AGQ26" s="1352" t="str">
        <f t="shared" si="1134"/>
        <v>Mon</v>
      </c>
      <c r="AGR26" s="1352" t="str">
        <f t="shared" si="1134"/>
        <v>Tue</v>
      </c>
      <c r="AGS26" s="1352" t="str">
        <f t="shared" ref="AGS26:AGY26" si="1135">TEXT(WEEKDAY(AGS25,1),"DDD")</f>
        <v>Wed</v>
      </c>
      <c r="AGT26" s="1352" t="str">
        <f t="shared" si="1135"/>
        <v>Thu</v>
      </c>
      <c r="AGU26" s="1352" t="str">
        <f t="shared" si="1135"/>
        <v>Fri</v>
      </c>
      <c r="AGV26" s="1352" t="str">
        <f t="shared" si="1135"/>
        <v>Sat</v>
      </c>
      <c r="AGW26" s="1352" t="str">
        <f t="shared" si="1135"/>
        <v>Sun</v>
      </c>
      <c r="AGX26" s="1352" t="str">
        <f t="shared" si="1135"/>
        <v>Mon</v>
      </c>
      <c r="AGY26" s="1352" t="str">
        <f t="shared" si="1135"/>
        <v>Tue</v>
      </c>
      <c r="AGZ26" s="1352" t="str">
        <f t="shared" ref="AGZ26:AHF26" si="1136">TEXT(WEEKDAY(AGZ25,1),"DDD")</f>
        <v>Wed</v>
      </c>
      <c r="AHA26" s="1352" t="str">
        <f t="shared" si="1136"/>
        <v>Thu</v>
      </c>
      <c r="AHB26" s="1352" t="str">
        <f t="shared" si="1136"/>
        <v>Fri</v>
      </c>
      <c r="AHC26" s="1352" t="str">
        <f t="shared" si="1136"/>
        <v>Sat</v>
      </c>
      <c r="AHD26" s="1352" t="str">
        <f t="shared" si="1136"/>
        <v>Sun</v>
      </c>
      <c r="AHE26" s="1352" t="str">
        <f t="shared" si="1136"/>
        <v>Mon</v>
      </c>
      <c r="AHF26" s="1352" t="str">
        <f t="shared" si="1136"/>
        <v>Tue</v>
      </c>
      <c r="AHG26" s="1352" t="str">
        <f t="shared" ref="AHG26:AHN26" si="1137">TEXT(WEEKDAY(AHG25,1),"DDD")</f>
        <v>Wed</v>
      </c>
      <c r="AHH26" s="1352" t="str">
        <f t="shared" si="1137"/>
        <v>Thu</v>
      </c>
      <c r="AHI26" s="1352" t="str">
        <f t="shared" si="1137"/>
        <v>Fri</v>
      </c>
      <c r="AHJ26" s="1352" t="str">
        <f t="shared" si="1137"/>
        <v>Sat</v>
      </c>
      <c r="AHK26" s="1352" t="str">
        <f t="shared" si="1137"/>
        <v>Sun</v>
      </c>
      <c r="AHL26" s="1352" t="str">
        <f t="shared" si="1137"/>
        <v>Mon</v>
      </c>
      <c r="AHM26" s="1352" t="str">
        <f t="shared" si="1137"/>
        <v>Tue</v>
      </c>
      <c r="AHN26" s="1352" t="str">
        <f t="shared" si="1137"/>
        <v>Wed</v>
      </c>
      <c r="AHO26" s="1352" t="str">
        <f t="shared" ref="AHO26:AHU26" si="1138">TEXT(WEEKDAY(AHO25,1),"DDD")</f>
        <v>Thu</v>
      </c>
      <c r="AHP26" s="1352" t="str">
        <f t="shared" si="1138"/>
        <v>Fri</v>
      </c>
      <c r="AHQ26" s="1352" t="str">
        <f t="shared" si="1138"/>
        <v>Sat</v>
      </c>
      <c r="AHR26" s="1352" t="str">
        <f t="shared" si="1138"/>
        <v>Sun</v>
      </c>
      <c r="AHS26" s="1352" t="str">
        <f t="shared" si="1138"/>
        <v>Mon</v>
      </c>
      <c r="AHT26" s="1352" t="str">
        <f t="shared" si="1138"/>
        <v>Tue</v>
      </c>
      <c r="AHU26" s="1352" t="str">
        <f t="shared" si="1138"/>
        <v>Wed</v>
      </c>
      <c r="AHV26" s="1352" t="str">
        <f t="shared" ref="AHV26:AIB26" si="1139">TEXT(WEEKDAY(AHV25,1),"DDD")</f>
        <v>Thu</v>
      </c>
      <c r="AHW26" s="1352" t="str">
        <f t="shared" si="1139"/>
        <v>Fri</v>
      </c>
      <c r="AHX26" s="1352" t="str">
        <f t="shared" si="1139"/>
        <v>Sat</v>
      </c>
      <c r="AHY26" s="1352" t="str">
        <f t="shared" si="1139"/>
        <v>Sun</v>
      </c>
      <c r="AHZ26" s="1352" t="str">
        <f t="shared" si="1139"/>
        <v>Mon</v>
      </c>
      <c r="AIA26" s="1352" t="str">
        <f t="shared" si="1139"/>
        <v>Tue</v>
      </c>
      <c r="AIB26" s="1352" t="str">
        <f t="shared" si="1139"/>
        <v>Wed</v>
      </c>
      <c r="AIC26" s="1352" t="str">
        <f t="shared" ref="AIC26:AII26" si="1140">TEXT(WEEKDAY(AIC25,1),"DDD")</f>
        <v>Thu</v>
      </c>
      <c r="AID26" s="1352" t="str">
        <f t="shared" si="1140"/>
        <v>Fri</v>
      </c>
      <c r="AIE26" s="1352" t="str">
        <f t="shared" si="1140"/>
        <v>Sat</v>
      </c>
      <c r="AIF26" s="1352" t="str">
        <f t="shared" si="1140"/>
        <v>Sun</v>
      </c>
      <c r="AIG26" s="1352" t="str">
        <f t="shared" si="1140"/>
        <v>Mon</v>
      </c>
      <c r="AIH26" s="1352" t="str">
        <f t="shared" si="1140"/>
        <v>Tue</v>
      </c>
      <c r="AII26" s="1352" t="str">
        <f t="shared" si="1140"/>
        <v>Wed</v>
      </c>
      <c r="AIJ26" s="1352" t="str">
        <f t="shared" ref="AIJ26:AIO26" si="1141">TEXT(WEEKDAY(AIJ25,1),"DDD")</f>
        <v>Thu</v>
      </c>
      <c r="AIK26" s="1352" t="str">
        <f t="shared" si="1141"/>
        <v>Fri</v>
      </c>
      <c r="AIL26" s="1352" t="str">
        <f t="shared" si="1141"/>
        <v>Sat</v>
      </c>
      <c r="AIM26" s="1352" t="str">
        <f t="shared" si="1141"/>
        <v>Sun</v>
      </c>
      <c r="AIN26" s="1352" t="str">
        <f t="shared" si="1141"/>
        <v>Mon</v>
      </c>
      <c r="AIO26" s="1352" t="str">
        <f t="shared" si="1141"/>
        <v>Tue</v>
      </c>
      <c r="AIP26" s="1352" t="str">
        <f t="shared" ref="AIP26:AIW26" si="1142">TEXT(WEEKDAY(AIP25,1),"DDD")</f>
        <v>Wed</v>
      </c>
      <c r="AIQ26" s="1352" t="str">
        <f t="shared" si="1142"/>
        <v>Thu</v>
      </c>
      <c r="AIR26" s="1352" t="str">
        <f t="shared" si="1142"/>
        <v>Fri</v>
      </c>
      <c r="AIS26" s="1352" t="str">
        <f t="shared" si="1142"/>
        <v>Sat</v>
      </c>
      <c r="AIT26" s="1352" t="str">
        <f t="shared" si="1142"/>
        <v>Sun</v>
      </c>
      <c r="AIU26" s="1352" t="str">
        <f t="shared" si="1142"/>
        <v>Mon</v>
      </c>
      <c r="AIV26" s="1352" t="str">
        <f t="shared" si="1142"/>
        <v>Tue</v>
      </c>
      <c r="AIW26" s="1352" t="str">
        <f t="shared" si="1142"/>
        <v>Wed</v>
      </c>
      <c r="AIX26" s="1352" t="str">
        <f t="shared" ref="AIX26:AJC26" si="1143">TEXT(WEEKDAY(AIX25,1),"DDD")</f>
        <v>Thu</v>
      </c>
      <c r="AIY26" s="1352" t="str">
        <f t="shared" si="1143"/>
        <v>Fri</v>
      </c>
      <c r="AIZ26" s="1352" t="str">
        <f t="shared" si="1143"/>
        <v>Sat</v>
      </c>
      <c r="AJA26" s="1352" t="str">
        <f t="shared" si="1143"/>
        <v>Sun</v>
      </c>
      <c r="AJB26" s="1352" t="str">
        <f t="shared" si="1143"/>
        <v>Mon</v>
      </c>
      <c r="AJC26" s="1352" t="str">
        <f t="shared" si="1143"/>
        <v>Tue</v>
      </c>
      <c r="AJD26" s="1352" t="str">
        <f t="shared" ref="AJD26:AJJ26" si="1144">TEXT(WEEKDAY(AJD25,1),"DDD")</f>
        <v>Wed</v>
      </c>
      <c r="AJE26" s="1352" t="str">
        <f t="shared" si="1144"/>
        <v>Thu</v>
      </c>
      <c r="AJF26" s="1352" t="str">
        <f t="shared" si="1144"/>
        <v>Fri</v>
      </c>
      <c r="AJG26" s="1352" t="str">
        <f t="shared" si="1144"/>
        <v>Sat</v>
      </c>
      <c r="AJH26" s="1352" t="str">
        <f t="shared" si="1144"/>
        <v>Sun</v>
      </c>
      <c r="AJI26" s="1352" t="str">
        <f t="shared" si="1144"/>
        <v>Mon</v>
      </c>
      <c r="AJJ26" s="1352" t="str">
        <f t="shared" si="1144"/>
        <v>Tue</v>
      </c>
      <c r="AJK26" s="1352" t="str">
        <f t="shared" ref="AJK26:AJR26" si="1145">TEXT(WEEKDAY(AJK25,1),"DDD")</f>
        <v>Wed</v>
      </c>
      <c r="AJL26" s="1352" t="str">
        <f t="shared" si="1145"/>
        <v>Thu</v>
      </c>
      <c r="AJM26" s="1352" t="str">
        <f t="shared" si="1145"/>
        <v>Fri</v>
      </c>
      <c r="AJN26" s="1352" t="str">
        <f t="shared" si="1145"/>
        <v>Sat</v>
      </c>
      <c r="AJO26" s="1352" t="str">
        <f t="shared" si="1145"/>
        <v>Sun</v>
      </c>
      <c r="AJP26" s="1352" t="str">
        <f t="shared" si="1145"/>
        <v>Mon</v>
      </c>
      <c r="AJQ26" s="1352" t="str">
        <f t="shared" si="1145"/>
        <v>Tue</v>
      </c>
      <c r="AJR26" s="1352" t="str">
        <f t="shared" si="1145"/>
        <v>Wed</v>
      </c>
      <c r="AJS26" s="1352" t="str">
        <f t="shared" ref="AJS26:AJY26" si="1146">TEXT(WEEKDAY(AJS25,1),"DDD")</f>
        <v>Thu</v>
      </c>
      <c r="AJT26" s="1352" t="str">
        <f t="shared" si="1146"/>
        <v>Fri</v>
      </c>
      <c r="AJU26" s="1352" t="str">
        <f t="shared" si="1146"/>
        <v>Sat</v>
      </c>
      <c r="AJV26" s="1352" t="str">
        <f t="shared" si="1146"/>
        <v>Sun</v>
      </c>
      <c r="AJW26" s="1352" t="str">
        <f t="shared" si="1146"/>
        <v>Mon</v>
      </c>
      <c r="AJX26" s="1352" t="str">
        <f t="shared" si="1146"/>
        <v>Tue</v>
      </c>
      <c r="AJY26" s="1352" t="str">
        <f t="shared" si="1146"/>
        <v>Wed</v>
      </c>
      <c r="AJZ26" s="1352" t="str">
        <f t="shared" ref="AJZ26:AKE26" si="1147">TEXT(WEEKDAY(AJZ25,1),"DDD")</f>
        <v>Thu</v>
      </c>
      <c r="AKA26" s="1352" t="str">
        <f t="shared" si="1147"/>
        <v>Fri</v>
      </c>
      <c r="AKB26" s="1352" t="str">
        <f t="shared" si="1147"/>
        <v>Sat</v>
      </c>
      <c r="AKC26" s="1352" t="str">
        <f t="shared" si="1147"/>
        <v>Sun</v>
      </c>
      <c r="AKD26" s="1352" t="str">
        <f t="shared" si="1147"/>
        <v>Mon</v>
      </c>
      <c r="AKE26" s="1352" t="str">
        <f t="shared" si="1147"/>
        <v>Tue</v>
      </c>
      <c r="AKF26" s="1352" t="str">
        <f t="shared" ref="AKF26:AKM26" si="1148">TEXT(WEEKDAY(AKF25,1),"DDD")</f>
        <v>Wed</v>
      </c>
      <c r="AKG26" s="1352" t="str">
        <f t="shared" si="1148"/>
        <v>Thu</v>
      </c>
      <c r="AKH26" s="1352" t="str">
        <f t="shared" si="1148"/>
        <v>Fri</v>
      </c>
      <c r="AKI26" s="1352" t="str">
        <f t="shared" si="1148"/>
        <v>Sat</v>
      </c>
      <c r="AKJ26" s="1352" t="str">
        <f t="shared" si="1148"/>
        <v>Sun</v>
      </c>
      <c r="AKK26" s="1352" t="str">
        <f t="shared" si="1148"/>
        <v>Mon</v>
      </c>
      <c r="AKL26" s="1352" t="str">
        <f t="shared" si="1148"/>
        <v>Tue</v>
      </c>
      <c r="AKM26" s="1352" t="str">
        <f t="shared" si="1148"/>
        <v>Wed</v>
      </c>
      <c r="AKN26" s="1352" t="str">
        <f t="shared" ref="AKN26:AKS26" si="1149">TEXT(WEEKDAY(AKN25,1),"DDD")</f>
        <v>Thu</v>
      </c>
      <c r="AKO26" s="1352" t="str">
        <f t="shared" si="1149"/>
        <v>Fri</v>
      </c>
      <c r="AKP26" s="1352" t="str">
        <f t="shared" si="1149"/>
        <v>Sat</v>
      </c>
      <c r="AKQ26" s="1352" t="str">
        <f t="shared" si="1149"/>
        <v>Sun</v>
      </c>
      <c r="AKR26" s="1352" t="str">
        <f t="shared" si="1149"/>
        <v>Mon</v>
      </c>
      <c r="AKS26" s="1352" t="str">
        <f t="shared" si="1149"/>
        <v>Tue</v>
      </c>
      <c r="AKT26" s="1352" t="str">
        <f t="shared" ref="AKT26:ALA26" si="1150">TEXT(WEEKDAY(AKT25,1),"DDD")</f>
        <v>Wed</v>
      </c>
      <c r="AKU26" s="1352" t="str">
        <f t="shared" si="1150"/>
        <v>Thu</v>
      </c>
      <c r="AKV26" s="1352" t="str">
        <f t="shared" si="1150"/>
        <v>Fri</v>
      </c>
      <c r="AKW26" s="1352" t="str">
        <f t="shared" si="1150"/>
        <v>Sat</v>
      </c>
      <c r="AKX26" s="1352" t="str">
        <f t="shared" si="1150"/>
        <v>Sun</v>
      </c>
      <c r="AKY26" s="1352" t="str">
        <f t="shared" si="1150"/>
        <v>Mon</v>
      </c>
      <c r="AKZ26" s="1352" t="str">
        <f t="shared" si="1150"/>
        <v>Tue</v>
      </c>
      <c r="ALA26" s="1352" t="str">
        <f t="shared" si="1150"/>
        <v>Wed</v>
      </c>
      <c r="ALB26" s="1352" t="str">
        <f t="shared" ref="ALB26:ALH26" si="1151">TEXT(WEEKDAY(ALB25,1),"DDD")</f>
        <v>Thu</v>
      </c>
      <c r="ALC26" s="1352" t="str">
        <f t="shared" si="1151"/>
        <v>Fri</v>
      </c>
      <c r="ALD26" s="1352" t="str">
        <f t="shared" si="1151"/>
        <v>Sat</v>
      </c>
      <c r="ALE26" s="1352" t="str">
        <f t="shared" si="1151"/>
        <v>Sun</v>
      </c>
      <c r="ALF26" s="1352" t="str">
        <f t="shared" si="1151"/>
        <v>Mon</v>
      </c>
      <c r="ALG26" s="1352" t="str">
        <f t="shared" si="1151"/>
        <v>Tue</v>
      </c>
      <c r="ALH26" s="1352" t="str">
        <f t="shared" si="1151"/>
        <v>Wed</v>
      </c>
      <c r="ALI26" s="1352" t="str">
        <f t="shared" ref="ALI26:ALO26" si="1152">TEXT(WEEKDAY(ALI25,1),"DDD")</f>
        <v>Thu</v>
      </c>
      <c r="ALJ26" s="1352" t="str">
        <f t="shared" si="1152"/>
        <v>Fri</v>
      </c>
      <c r="ALK26" s="1352" t="str">
        <f t="shared" si="1152"/>
        <v>Sat</v>
      </c>
      <c r="ALL26" s="1352" t="str">
        <f t="shared" si="1152"/>
        <v>Sun</v>
      </c>
      <c r="ALM26" s="1352" t="str">
        <f t="shared" si="1152"/>
        <v>Mon</v>
      </c>
      <c r="ALN26" s="1352" t="str">
        <f t="shared" si="1152"/>
        <v>Tue</v>
      </c>
      <c r="ALO26" s="1352" t="str">
        <f t="shared" si="1152"/>
        <v>Wed</v>
      </c>
      <c r="ALP26" s="1352" t="str">
        <f t="shared" ref="ALP26:ALV26" si="1153">TEXT(WEEKDAY(ALP25,1),"DDD")</f>
        <v>Thu</v>
      </c>
      <c r="ALQ26" s="1352" t="str">
        <f t="shared" si="1153"/>
        <v>Fri</v>
      </c>
      <c r="ALR26" s="1352" t="str">
        <f t="shared" si="1153"/>
        <v>Sat</v>
      </c>
      <c r="ALS26" s="1352" t="str">
        <f t="shared" si="1153"/>
        <v>Sun</v>
      </c>
      <c r="ALT26" s="1352" t="str">
        <f t="shared" si="1153"/>
        <v>Mon</v>
      </c>
      <c r="ALU26" s="1352" t="str">
        <f t="shared" si="1153"/>
        <v>Tue</v>
      </c>
      <c r="ALV26" s="1352" t="str">
        <f t="shared" si="1153"/>
        <v>Wed</v>
      </c>
      <c r="ALW26" s="1352" t="str">
        <f t="shared" ref="ALW26:AMC26" si="1154">TEXT(WEEKDAY(ALW25,1),"DDD")</f>
        <v>Thu</v>
      </c>
      <c r="ALX26" s="1352" t="str">
        <f t="shared" si="1154"/>
        <v>Fri</v>
      </c>
      <c r="ALY26" s="1352" t="str">
        <f t="shared" si="1154"/>
        <v>Sat</v>
      </c>
      <c r="ALZ26" s="1352" t="str">
        <f t="shared" si="1154"/>
        <v>Sun</v>
      </c>
      <c r="AMA26" s="1352" t="str">
        <f t="shared" si="1154"/>
        <v>Mon</v>
      </c>
      <c r="AMB26" s="1352" t="str">
        <f t="shared" si="1154"/>
        <v>Tue</v>
      </c>
      <c r="AMC26" s="1352" t="str">
        <f t="shared" si="1154"/>
        <v>Wed</v>
      </c>
      <c r="AMD26" s="1352" t="str">
        <f t="shared" ref="AMD26:AMJ26" si="1155">TEXT(WEEKDAY(AMD25,1),"DDD")</f>
        <v>Thu</v>
      </c>
      <c r="AME26" s="1352" t="str">
        <f t="shared" si="1155"/>
        <v>Fri</v>
      </c>
      <c r="AMF26" s="1352" t="str">
        <f t="shared" si="1155"/>
        <v>Sat</v>
      </c>
      <c r="AMG26" s="1352" t="str">
        <f t="shared" si="1155"/>
        <v>Sun</v>
      </c>
      <c r="AMH26" s="1352" t="str">
        <f t="shared" si="1155"/>
        <v>Mon</v>
      </c>
      <c r="AMI26" s="1352" t="str">
        <f t="shared" si="1155"/>
        <v>Tue</v>
      </c>
      <c r="AMJ26" s="1352" t="str">
        <f t="shared" si="1155"/>
        <v>Wed</v>
      </c>
      <c r="AMK26" s="1352" t="str">
        <f t="shared" ref="AMK26:AMQ26" si="1156">TEXT(WEEKDAY(AMK25,1),"DDD")</f>
        <v>Thu</v>
      </c>
      <c r="AML26" s="1352" t="str">
        <f t="shared" si="1156"/>
        <v>Fri</v>
      </c>
      <c r="AMM26" s="1352" t="str">
        <f t="shared" si="1156"/>
        <v>Sat</v>
      </c>
      <c r="AMN26" s="1352" t="str">
        <f t="shared" si="1156"/>
        <v>Sun</v>
      </c>
      <c r="AMO26" s="1352" t="str">
        <f t="shared" si="1156"/>
        <v>Mon</v>
      </c>
      <c r="AMP26" s="1352" t="str">
        <f t="shared" si="1156"/>
        <v>Tue</v>
      </c>
      <c r="AMQ26" s="1352" t="str">
        <f t="shared" si="1156"/>
        <v>Wed</v>
      </c>
      <c r="AMR26" s="1352" t="str">
        <f t="shared" ref="AMR26:AMX26" si="1157">TEXT(WEEKDAY(AMR25,1),"DDD")</f>
        <v>Thu</v>
      </c>
      <c r="AMS26" s="1352" t="str">
        <f t="shared" si="1157"/>
        <v>Fri</v>
      </c>
      <c r="AMT26" s="1352" t="str">
        <f t="shared" si="1157"/>
        <v>Sat</v>
      </c>
      <c r="AMU26" s="1352" t="str">
        <f t="shared" si="1157"/>
        <v>Sun</v>
      </c>
      <c r="AMV26" s="1352" t="str">
        <f t="shared" si="1157"/>
        <v>Mon</v>
      </c>
      <c r="AMW26" s="1352" t="str">
        <f t="shared" si="1157"/>
        <v>Tue</v>
      </c>
      <c r="AMX26" s="1352" t="str">
        <f t="shared" si="1157"/>
        <v>Wed</v>
      </c>
      <c r="AMY26" s="1352" t="str">
        <f t="shared" ref="AMY26:ANE26" si="1158">TEXT(WEEKDAY(AMY25,1),"DDD")</f>
        <v>Thu</v>
      </c>
      <c r="AMZ26" s="1352" t="str">
        <f t="shared" si="1158"/>
        <v>Fri</v>
      </c>
      <c r="ANA26" s="1352" t="str">
        <f t="shared" si="1158"/>
        <v>Sat</v>
      </c>
      <c r="ANB26" s="1352" t="str">
        <f t="shared" si="1158"/>
        <v>Sun</v>
      </c>
      <c r="ANC26" s="1352" t="str">
        <f t="shared" si="1158"/>
        <v>Mon</v>
      </c>
      <c r="AND26" s="1352" t="str">
        <f t="shared" si="1158"/>
        <v>Tue</v>
      </c>
      <c r="ANE26" s="1352" t="str">
        <f t="shared" si="1158"/>
        <v>Wed</v>
      </c>
      <c r="ANF26" s="1352" t="str">
        <f t="shared" ref="ANF26:ANL26" si="1159">TEXT(WEEKDAY(ANF25,1),"DDD")</f>
        <v>Thu</v>
      </c>
      <c r="ANG26" s="1352" t="str">
        <f t="shared" si="1159"/>
        <v>Fri</v>
      </c>
      <c r="ANH26" s="1352" t="str">
        <f t="shared" si="1159"/>
        <v>Sat</v>
      </c>
      <c r="ANI26" s="1352" t="str">
        <f t="shared" si="1159"/>
        <v>Sun</v>
      </c>
      <c r="ANJ26" s="1352" t="str">
        <f t="shared" si="1159"/>
        <v>Mon</v>
      </c>
      <c r="ANK26" s="1352" t="str">
        <f t="shared" si="1159"/>
        <v>Tue</v>
      </c>
      <c r="ANL26" s="1352" t="str">
        <f t="shared" si="1159"/>
        <v>Wed</v>
      </c>
      <c r="ANM26" s="1352" t="str">
        <f t="shared" ref="ANM26:ANS26" si="1160">TEXT(WEEKDAY(ANM25,1),"DDD")</f>
        <v>Thu</v>
      </c>
      <c r="ANN26" s="1352" t="str">
        <f t="shared" si="1160"/>
        <v>Fri</v>
      </c>
      <c r="ANO26" s="1352" t="str">
        <f t="shared" si="1160"/>
        <v>Sat</v>
      </c>
      <c r="ANP26" s="1352" t="str">
        <f t="shared" si="1160"/>
        <v>Sun</v>
      </c>
      <c r="ANQ26" s="1352" t="str">
        <f t="shared" si="1160"/>
        <v>Mon</v>
      </c>
      <c r="ANR26" s="1352" t="str">
        <f t="shared" si="1160"/>
        <v>Tue</v>
      </c>
      <c r="ANS26" s="1352" t="str">
        <f t="shared" si="1160"/>
        <v>Wed</v>
      </c>
      <c r="ANT26" s="1352" t="str">
        <f t="shared" ref="ANT26:ANZ26" si="1161">TEXT(WEEKDAY(ANT25,1),"DDD")</f>
        <v>Thu</v>
      </c>
      <c r="ANU26" s="1352" t="str">
        <f t="shared" si="1161"/>
        <v>Fri</v>
      </c>
      <c r="ANV26" s="1352" t="str">
        <f t="shared" si="1161"/>
        <v>Sat</v>
      </c>
      <c r="ANW26" s="1352" t="str">
        <f t="shared" si="1161"/>
        <v>Sun</v>
      </c>
      <c r="ANX26" s="1352" t="str">
        <f t="shared" si="1161"/>
        <v>Mon</v>
      </c>
      <c r="ANY26" s="1352" t="str">
        <f t="shared" si="1161"/>
        <v>Tue</v>
      </c>
      <c r="ANZ26" s="1352" t="str">
        <f t="shared" si="1161"/>
        <v>Wed</v>
      </c>
      <c r="AOA26" s="1352" t="str">
        <f t="shared" ref="AOA26:AOG26" si="1162">TEXT(WEEKDAY(AOA25,1),"DDD")</f>
        <v>Thu</v>
      </c>
      <c r="AOB26" s="1352" t="str">
        <f t="shared" si="1162"/>
        <v>Fri</v>
      </c>
      <c r="AOC26" s="1352" t="str">
        <f t="shared" si="1162"/>
        <v>Sat</v>
      </c>
      <c r="AOD26" s="1352" t="str">
        <f t="shared" si="1162"/>
        <v>Sun</v>
      </c>
      <c r="AOE26" s="1352" t="str">
        <f t="shared" si="1162"/>
        <v>Mon</v>
      </c>
      <c r="AOF26" s="1352" t="str">
        <f t="shared" si="1162"/>
        <v>Tue</v>
      </c>
      <c r="AOG26" s="1352" t="str">
        <f t="shared" si="1162"/>
        <v>Wed</v>
      </c>
      <c r="AOH26" s="1352" t="str">
        <f t="shared" ref="AOH26:AON26" si="1163">TEXT(WEEKDAY(AOH25,1),"DDD")</f>
        <v>Thu</v>
      </c>
      <c r="AOI26" s="1352" t="str">
        <f t="shared" si="1163"/>
        <v>Fri</v>
      </c>
      <c r="AOJ26" s="1352" t="str">
        <f t="shared" si="1163"/>
        <v>Sat</v>
      </c>
      <c r="AOK26" s="1352" t="str">
        <f t="shared" si="1163"/>
        <v>Sun</v>
      </c>
      <c r="AOL26" s="1352" t="str">
        <f t="shared" si="1163"/>
        <v>Mon</v>
      </c>
      <c r="AOM26" s="1352" t="str">
        <f t="shared" si="1163"/>
        <v>Tue</v>
      </c>
      <c r="AON26" s="1352" t="str">
        <f t="shared" si="1163"/>
        <v>Wed</v>
      </c>
      <c r="AOO26" s="1352" t="str">
        <f t="shared" ref="AOO26:AOU26" si="1164">TEXT(WEEKDAY(AOO25,1),"DDD")</f>
        <v>Thu</v>
      </c>
      <c r="AOP26" s="1352" t="str">
        <f t="shared" si="1164"/>
        <v>Fri</v>
      </c>
      <c r="AOQ26" s="1352" t="str">
        <f t="shared" si="1164"/>
        <v>Sat</v>
      </c>
      <c r="AOR26" s="1352" t="str">
        <f t="shared" si="1164"/>
        <v>Sun</v>
      </c>
      <c r="AOS26" s="1352" t="str">
        <f t="shared" si="1164"/>
        <v>Mon</v>
      </c>
      <c r="AOT26" s="1352" t="str">
        <f t="shared" si="1164"/>
        <v>Tue</v>
      </c>
      <c r="AOU26" s="1352" t="str">
        <f t="shared" si="1164"/>
        <v>Wed</v>
      </c>
      <c r="AOV26" s="1352" t="str">
        <f t="shared" ref="AOV26:API26" si="1165">TEXT(WEEKDAY(AOV25,1),"DDD")</f>
        <v>Thu</v>
      </c>
      <c r="AOW26" s="1352" t="str">
        <f t="shared" si="1165"/>
        <v>Fri</v>
      </c>
      <c r="AOX26" s="1352" t="str">
        <f t="shared" si="1165"/>
        <v>Sat</v>
      </c>
      <c r="AOY26" s="1352" t="str">
        <f t="shared" si="1165"/>
        <v>Sun</v>
      </c>
      <c r="AOZ26" s="1352" t="str">
        <f t="shared" si="1165"/>
        <v>Mon</v>
      </c>
      <c r="APA26" s="1352" t="str">
        <f t="shared" si="1165"/>
        <v>Tue</v>
      </c>
      <c r="APB26" s="1352" t="str">
        <f t="shared" si="1165"/>
        <v>Wed</v>
      </c>
      <c r="APC26" s="1352" t="str">
        <f t="shared" si="1165"/>
        <v>Thu</v>
      </c>
      <c r="APD26" s="1352" t="str">
        <f t="shared" si="1165"/>
        <v>Fri</v>
      </c>
      <c r="APE26" s="1352" t="str">
        <f t="shared" si="1165"/>
        <v>Sat</v>
      </c>
      <c r="APF26" s="1352" t="str">
        <f t="shared" si="1165"/>
        <v>Sun</v>
      </c>
      <c r="APG26" s="1352" t="str">
        <f t="shared" si="1165"/>
        <v>Mon</v>
      </c>
      <c r="APH26" s="1352" t="str">
        <f t="shared" si="1165"/>
        <v>Tue</v>
      </c>
      <c r="API26" s="1352" t="str">
        <f t="shared" si="1165"/>
        <v>Wed</v>
      </c>
    </row>
    <row r="27" spans="1:1102" x14ac:dyDescent="0.2">
      <c r="A27" s="1352">
        <v>5</v>
      </c>
      <c r="B27" s="1352" t="s">
        <v>235</v>
      </c>
      <c r="C27" s="1352">
        <v>582</v>
      </c>
      <c r="D27" s="1352">
        <v>0</v>
      </c>
      <c r="E27" s="1352">
        <v>0</v>
      </c>
      <c r="F27" s="1352">
        <v>0</v>
      </c>
      <c r="G27" s="1352">
        <v>1461</v>
      </c>
      <c r="H27" s="1352">
        <v>843</v>
      </c>
      <c r="I27" s="1352">
        <v>1704</v>
      </c>
      <c r="J27" s="1352">
        <v>604</v>
      </c>
      <c r="K27" s="1352">
        <v>1451</v>
      </c>
      <c r="L27" s="1352">
        <v>0</v>
      </c>
      <c r="M27" s="1352">
        <v>0</v>
      </c>
      <c r="N27" s="1352">
        <v>1247</v>
      </c>
      <c r="O27" s="1352">
        <v>1105</v>
      </c>
      <c r="P27" s="1352">
        <v>1854</v>
      </c>
      <c r="Q27" s="1352">
        <v>725</v>
      </c>
      <c r="R27" s="1352">
        <v>1486</v>
      </c>
      <c r="S27" s="1352">
        <v>0</v>
      </c>
      <c r="T27" s="1352">
        <v>0</v>
      </c>
      <c r="U27" s="1352">
        <v>1014</v>
      </c>
      <c r="V27" s="1352">
        <v>1393</v>
      </c>
      <c r="W27" s="1352">
        <v>0</v>
      </c>
      <c r="X27" s="1352">
        <v>1699</v>
      </c>
      <c r="Y27" s="1352">
        <v>1323</v>
      </c>
      <c r="Z27" s="1352">
        <v>0</v>
      </c>
      <c r="AA27" s="1352">
        <v>0</v>
      </c>
      <c r="AB27" s="1352">
        <v>1710</v>
      </c>
      <c r="AC27" s="1352">
        <v>1476</v>
      </c>
      <c r="AD27" s="1352">
        <v>2078</v>
      </c>
      <c r="AE27" s="1352">
        <v>900</v>
      </c>
      <c r="AF27" s="1352">
        <v>1399</v>
      </c>
      <c r="AG27" s="1352">
        <v>0</v>
      </c>
      <c r="AH27" s="1352">
        <v>0</v>
      </c>
      <c r="AI27" s="1352">
        <v>1992</v>
      </c>
      <c r="AJ27" s="1352">
        <v>1343</v>
      </c>
      <c r="AK27" s="1352">
        <v>1718</v>
      </c>
      <c r="AL27" s="1352">
        <v>1573</v>
      </c>
      <c r="AM27" s="1352">
        <v>1337</v>
      </c>
      <c r="AN27" s="1352">
        <v>0</v>
      </c>
      <c r="AO27" s="1352">
        <v>0</v>
      </c>
      <c r="AP27" s="1352">
        <v>1489</v>
      </c>
      <c r="AQ27" s="1352">
        <v>1359</v>
      </c>
      <c r="AR27" s="1352">
        <v>1673</v>
      </c>
      <c r="AS27" s="1352">
        <v>508</v>
      </c>
      <c r="AT27" s="1352">
        <v>1344</v>
      </c>
      <c r="AU27" s="1352">
        <v>0</v>
      </c>
      <c r="AV27" s="1352">
        <v>0</v>
      </c>
      <c r="AW27" s="1352">
        <v>1488</v>
      </c>
      <c r="AX27" s="1352">
        <v>375</v>
      </c>
      <c r="AY27" s="1352">
        <v>1517</v>
      </c>
      <c r="AZ27" s="1352">
        <v>1237</v>
      </c>
      <c r="BA27" s="1352">
        <v>1271</v>
      </c>
      <c r="BB27" s="1352">
        <v>0</v>
      </c>
      <c r="BC27" s="1352">
        <v>0</v>
      </c>
      <c r="BD27" s="1352">
        <v>1832</v>
      </c>
      <c r="BE27" s="1352">
        <v>2299</v>
      </c>
      <c r="BF27" s="1352">
        <v>1513</v>
      </c>
      <c r="BG27" s="1352">
        <v>1819</v>
      </c>
      <c r="BH27" s="1352">
        <v>1746</v>
      </c>
      <c r="BI27" s="1352">
        <v>0</v>
      </c>
      <c r="BJ27" s="1352">
        <v>0</v>
      </c>
      <c r="BK27" s="1352">
        <v>1764</v>
      </c>
      <c r="BL27" s="1352">
        <v>1367</v>
      </c>
      <c r="BM27" s="1352">
        <v>1266</v>
      </c>
      <c r="BN27" s="1352">
        <v>1493</v>
      </c>
      <c r="BO27" s="1352">
        <v>1482</v>
      </c>
      <c r="BP27" s="1352">
        <v>0</v>
      </c>
      <c r="BQ27" s="1352">
        <v>0</v>
      </c>
      <c r="BR27" s="1352">
        <v>1559</v>
      </c>
      <c r="BS27" s="1352">
        <v>1102</v>
      </c>
      <c r="BT27" s="1352">
        <v>912</v>
      </c>
      <c r="BU27" s="1352">
        <v>1554</v>
      </c>
      <c r="BV27" s="1352">
        <v>1128</v>
      </c>
      <c r="BW27" s="1352">
        <v>0</v>
      </c>
      <c r="BX27" s="1352">
        <v>0</v>
      </c>
      <c r="BY27" s="1352">
        <v>998</v>
      </c>
      <c r="BZ27" s="1352">
        <v>1081</v>
      </c>
      <c r="CA27" s="1352">
        <v>936</v>
      </c>
      <c r="CB27" s="1352">
        <v>1207</v>
      </c>
      <c r="CC27" s="1352">
        <v>897</v>
      </c>
      <c r="CD27" s="1352">
        <v>0</v>
      </c>
      <c r="CE27" s="1352">
        <v>0</v>
      </c>
      <c r="CF27" s="1352">
        <v>976</v>
      </c>
      <c r="CG27" s="1352">
        <v>2730</v>
      </c>
      <c r="CH27" s="1352">
        <v>1383</v>
      </c>
      <c r="CI27" s="1352">
        <v>984</v>
      </c>
      <c r="CJ27" s="1352">
        <v>684</v>
      </c>
      <c r="CK27" s="1352">
        <v>0</v>
      </c>
      <c r="CL27" s="1352">
        <v>0</v>
      </c>
      <c r="CM27" s="1352">
        <v>322</v>
      </c>
      <c r="CN27" s="1352">
        <v>462</v>
      </c>
      <c r="CO27" s="1352">
        <v>582</v>
      </c>
      <c r="CP27" s="1352">
        <v>681</v>
      </c>
      <c r="CQ27" s="1352">
        <v>448</v>
      </c>
      <c r="CR27" s="1352">
        <v>0</v>
      </c>
      <c r="CS27" s="1352">
        <v>0</v>
      </c>
      <c r="CT27" s="1352">
        <v>675</v>
      </c>
      <c r="CU27" s="1352">
        <v>863</v>
      </c>
      <c r="CV27" s="1352">
        <v>761</v>
      </c>
      <c r="CW27" s="1352">
        <v>1063</v>
      </c>
      <c r="CX27" s="1352">
        <v>988</v>
      </c>
      <c r="CY27" s="1352">
        <v>0</v>
      </c>
      <c r="CZ27" s="1352">
        <v>0</v>
      </c>
      <c r="DA27" s="1352">
        <v>0</v>
      </c>
      <c r="DB27" s="1352">
        <v>796</v>
      </c>
      <c r="DC27" s="1352">
        <v>866</v>
      </c>
      <c r="DD27" s="1352">
        <v>1000</v>
      </c>
      <c r="DE27" s="1352">
        <v>780</v>
      </c>
      <c r="DF27" s="1352">
        <v>153</v>
      </c>
      <c r="DG27" s="1352">
        <v>0</v>
      </c>
      <c r="DH27" s="1352">
        <v>864</v>
      </c>
      <c r="DI27" s="1352">
        <v>877</v>
      </c>
      <c r="DJ27" s="1352">
        <v>1080</v>
      </c>
      <c r="DK27" s="1352">
        <v>1407</v>
      </c>
      <c r="DL27" s="1352">
        <v>1073</v>
      </c>
      <c r="DM27" s="1352">
        <v>108</v>
      </c>
      <c r="DN27" s="1352">
        <v>0</v>
      </c>
      <c r="DO27" s="1352">
        <v>1104</v>
      </c>
      <c r="DP27" s="1352">
        <v>1495</v>
      </c>
      <c r="DQ27" s="1352">
        <v>1272</v>
      </c>
      <c r="DR27" s="1352">
        <v>1825</v>
      </c>
      <c r="DS27" s="1352">
        <v>953</v>
      </c>
      <c r="DT27" s="1352">
        <v>0</v>
      </c>
      <c r="DU27" s="1352">
        <v>0</v>
      </c>
      <c r="DV27" s="1352">
        <v>941</v>
      </c>
      <c r="DW27" s="1352">
        <v>916</v>
      </c>
      <c r="DX27" s="1352">
        <v>906</v>
      </c>
      <c r="DY27" s="1352">
        <v>882</v>
      </c>
      <c r="DZ27" s="1352">
        <v>791</v>
      </c>
      <c r="EA27" s="1352">
        <v>0</v>
      </c>
      <c r="EB27" s="1352">
        <v>0</v>
      </c>
      <c r="EC27" s="1352">
        <v>794</v>
      </c>
      <c r="ED27" s="1352">
        <v>744</v>
      </c>
      <c r="EE27" s="1352">
        <v>852</v>
      </c>
      <c r="EF27" s="1352">
        <v>609</v>
      </c>
      <c r="EG27" s="1352">
        <v>899</v>
      </c>
      <c r="EH27" s="1352">
        <v>0</v>
      </c>
      <c r="EI27" s="1352">
        <v>0</v>
      </c>
      <c r="EJ27" s="1352">
        <v>935</v>
      </c>
      <c r="EK27" s="1352">
        <v>635</v>
      </c>
      <c r="EL27" s="1352">
        <v>859</v>
      </c>
      <c r="EM27" s="1352">
        <v>802</v>
      </c>
      <c r="EN27" s="1352">
        <v>707</v>
      </c>
      <c r="EO27" s="1352">
        <v>0</v>
      </c>
      <c r="EP27" s="1352">
        <v>0</v>
      </c>
      <c r="EQ27" s="1352">
        <v>768</v>
      </c>
      <c r="ER27" s="1352">
        <v>740</v>
      </c>
      <c r="ES27" s="1352">
        <v>1144</v>
      </c>
      <c r="ET27" s="1352">
        <v>519</v>
      </c>
      <c r="EU27" s="1352">
        <v>640</v>
      </c>
      <c r="EV27" s="1352">
        <v>0</v>
      </c>
      <c r="EW27" s="1352">
        <v>0</v>
      </c>
      <c r="EX27" s="1352">
        <v>0</v>
      </c>
      <c r="EY27" s="1352">
        <v>1059</v>
      </c>
      <c r="EZ27" s="1352">
        <v>863</v>
      </c>
      <c r="FA27" s="1352">
        <v>1112</v>
      </c>
      <c r="FB27" s="1352">
        <v>316</v>
      </c>
      <c r="FC27" s="1352">
        <v>0</v>
      </c>
      <c r="FD27" s="1352">
        <v>0</v>
      </c>
      <c r="FE27" s="1352">
        <v>846</v>
      </c>
      <c r="FF27" s="1352">
        <v>660</v>
      </c>
      <c r="FG27" s="1352">
        <v>1181</v>
      </c>
      <c r="FH27" s="1352">
        <v>402</v>
      </c>
      <c r="FI27" s="1352">
        <v>1037</v>
      </c>
      <c r="FJ27" s="1352">
        <v>0</v>
      </c>
      <c r="FK27" s="1352">
        <v>0</v>
      </c>
      <c r="FL27" s="1352">
        <v>981</v>
      </c>
      <c r="FM27" s="1352">
        <v>635</v>
      </c>
      <c r="FN27" s="1352">
        <v>1055</v>
      </c>
      <c r="FO27" s="1352">
        <v>123</v>
      </c>
      <c r="FP27" s="1352">
        <v>0</v>
      </c>
      <c r="FQ27" s="1352">
        <v>0</v>
      </c>
      <c r="FR27" s="1352">
        <v>0</v>
      </c>
      <c r="FS27" s="1352">
        <v>739</v>
      </c>
      <c r="FT27" s="1352">
        <v>673</v>
      </c>
      <c r="FU27" s="1352">
        <v>1154</v>
      </c>
      <c r="FV27" s="1352">
        <v>924</v>
      </c>
      <c r="FW27" s="1352">
        <v>641</v>
      </c>
      <c r="FX27" s="1352">
        <v>0</v>
      </c>
      <c r="FY27" s="1352">
        <v>0</v>
      </c>
      <c r="FZ27" s="1352">
        <v>667</v>
      </c>
      <c r="GA27" s="1352">
        <v>679</v>
      </c>
      <c r="GB27" s="1352">
        <v>968</v>
      </c>
      <c r="GC27" s="1352">
        <v>463</v>
      </c>
      <c r="GD27" s="1352">
        <v>564</v>
      </c>
      <c r="GE27" s="1352">
        <v>0</v>
      </c>
      <c r="GF27" s="1352">
        <v>0</v>
      </c>
      <c r="GG27" s="1352">
        <v>0</v>
      </c>
      <c r="GH27" s="1352">
        <v>809</v>
      </c>
      <c r="GI27" s="1352">
        <v>575</v>
      </c>
      <c r="GJ27" s="1352">
        <v>1003</v>
      </c>
      <c r="GK27" s="1352">
        <v>185</v>
      </c>
      <c r="GL27" s="1352">
        <v>0</v>
      </c>
      <c r="GM27" s="1352">
        <v>0</v>
      </c>
      <c r="GN27" s="1352">
        <v>735</v>
      </c>
      <c r="GO27" s="1352">
        <v>706</v>
      </c>
      <c r="GP27" s="1352">
        <v>1133</v>
      </c>
      <c r="GQ27" s="1352">
        <v>792</v>
      </c>
      <c r="GR27" s="1352">
        <v>805</v>
      </c>
      <c r="GS27" s="1352">
        <v>0</v>
      </c>
      <c r="GT27" s="1352">
        <v>0</v>
      </c>
      <c r="GU27" s="1352">
        <v>672</v>
      </c>
      <c r="GV27" s="1352">
        <v>699</v>
      </c>
      <c r="GW27" s="1352">
        <v>824</v>
      </c>
      <c r="GX27" s="1352">
        <v>557</v>
      </c>
      <c r="GY27" s="1352">
        <v>568</v>
      </c>
      <c r="GZ27" s="1352">
        <v>0</v>
      </c>
      <c r="HA27" s="1352">
        <v>0</v>
      </c>
      <c r="HB27" s="1352">
        <v>721</v>
      </c>
      <c r="HC27" s="1352">
        <v>677</v>
      </c>
      <c r="HD27" s="1352">
        <v>821</v>
      </c>
      <c r="HE27" s="1352">
        <v>664</v>
      </c>
      <c r="HF27" s="1352">
        <v>598</v>
      </c>
      <c r="HG27" s="1352">
        <v>0</v>
      </c>
      <c r="HH27" s="1352">
        <v>0</v>
      </c>
      <c r="HI27" s="1352">
        <v>667</v>
      </c>
      <c r="HJ27" s="1352">
        <v>585</v>
      </c>
      <c r="HK27" s="1352">
        <v>819</v>
      </c>
      <c r="HL27" s="1352">
        <v>855</v>
      </c>
      <c r="HM27" s="1352">
        <v>498</v>
      </c>
      <c r="HN27" s="1352">
        <v>0</v>
      </c>
      <c r="HO27" s="1352">
        <v>0</v>
      </c>
      <c r="HP27" s="1352">
        <v>565</v>
      </c>
      <c r="HQ27" s="1352">
        <v>660</v>
      </c>
      <c r="HR27" s="1352">
        <v>798</v>
      </c>
      <c r="HS27" s="1352">
        <v>236</v>
      </c>
      <c r="HT27" s="1352">
        <v>554</v>
      </c>
      <c r="HU27" s="1352">
        <v>0</v>
      </c>
      <c r="HV27" s="1352">
        <v>0</v>
      </c>
      <c r="HW27" s="1352">
        <v>685</v>
      </c>
      <c r="HX27" s="1352">
        <v>700</v>
      </c>
      <c r="HY27" s="1352">
        <v>343</v>
      </c>
      <c r="HZ27" s="1352">
        <v>510</v>
      </c>
      <c r="IA27" s="1352">
        <v>534</v>
      </c>
      <c r="IB27" s="1352">
        <v>0</v>
      </c>
      <c r="IC27" s="1352">
        <v>0</v>
      </c>
      <c r="ID27" s="1352">
        <v>928</v>
      </c>
      <c r="IE27" s="1352">
        <v>1040</v>
      </c>
      <c r="IF27" s="1352">
        <v>824</v>
      </c>
      <c r="IG27" s="1352">
        <v>577</v>
      </c>
      <c r="IH27" s="1352">
        <v>448</v>
      </c>
      <c r="II27" s="1352">
        <v>0</v>
      </c>
      <c r="IJ27" s="1352">
        <v>0</v>
      </c>
      <c r="IK27" s="1352">
        <v>730</v>
      </c>
      <c r="IL27" s="1352">
        <v>951</v>
      </c>
      <c r="IM27" s="1352">
        <v>911</v>
      </c>
      <c r="IN27" s="1352">
        <v>438</v>
      </c>
      <c r="IO27" s="1352">
        <v>726</v>
      </c>
      <c r="IP27" s="1352">
        <v>0</v>
      </c>
      <c r="IQ27" s="1352">
        <v>0</v>
      </c>
      <c r="IR27" s="1352">
        <v>0</v>
      </c>
      <c r="IS27" s="1352">
        <v>687</v>
      </c>
      <c r="IT27" s="1352">
        <v>600</v>
      </c>
      <c r="IU27" s="1352">
        <v>849</v>
      </c>
      <c r="IV27" s="1352">
        <v>479</v>
      </c>
      <c r="IW27" s="1352">
        <v>0</v>
      </c>
      <c r="IX27" s="1352">
        <v>0</v>
      </c>
      <c r="IY27" s="1352">
        <v>610</v>
      </c>
      <c r="IZ27" s="1352">
        <v>429</v>
      </c>
      <c r="JA27" s="1352">
        <v>452</v>
      </c>
      <c r="JB27" s="1352">
        <v>1064</v>
      </c>
      <c r="JC27" s="1352">
        <v>796</v>
      </c>
      <c r="JD27" s="1352">
        <v>0</v>
      </c>
      <c r="JE27" s="1352">
        <v>0</v>
      </c>
      <c r="JF27" s="1352">
        <v>730</v>
      </c>
      <c r="JG27" s="1352">
        <v>680</v>
      </c>
      <c r="JH27" s="1352">
        <v>573</v>
      </c>
      <c r="JI27" s="1352">
        <v>832</v>
      </c>
      <c r="JJ27" s="1352">
        <v>401</v>
      </c>
      <c r="JK27" s="1352">
        <v>0</v>
      </c>
      <c r="JL27" s="1352">
        <v>0</v>
      </c>
      <c r="JM27" s="1352">
        <v>609</v>
      </c>
      <c r="JN27" s="1352">
        <v>890</v>
      </c>
      <c r="JO27" s="1352">
        <v>595</v>
      </c>
      <c r="JP27" s="1352">
        <v>431</v>
      </c>
      <c r="JQ27" s="1352">
        <v>696</v>
      </c>
      <c r="JR27" s="1352">
        <v>0</v>
      </c>
      <c r="JS27" s="1352">
        <v>0</v>
      </c>
      <c r="JT27" s="1352">
        <v>614</v>
      </c>
      <c r="JU27" s="1352">
        <v>830</v>
      </c>
      <c r="JV27" s="1352">
        <v>758</v>
      </c>
      <c r="JW27" s="1352">
        <v>868</v>
      </c>
      <c r="JX27" s="1352">
        <v>128</v>
      </c>
      <c r="JY27" s="1352">
        <v>0</v>
      </c>
      <c r="JZ27" s="1352">
        <v>0</v>
      </c>
      <c r="KA27" s="1352">
        <v>747</v>
      </c>
      <c r="KB27" s="1352">
        <v>697</v>
      </c>
      <c r="KC27" s="1352">
        <v>834</v>
      </c>
      <c r="KD27" s="1352">
        <v>654</v>
      </c>
      <c r="KE27" s="1352">
        <v>680</v>
      </c>
      <c r="KF27" s="1352">
        <v>0</v>
      </c>
      <c r="KG27" s="1352">
        <v>0</v>
      </c>
      <c r="KH27" s="1352">
        <v>505</v>
      </c>
      <c r="KI27" s="1352">
        <v>548</v>
      </c>
      <c r="KJ27" s="1352">
        <v>486</v>
      </c>
      <c r="KK27" s="1352">
        <v>834</v>
      </c>
      <c r="KL27" s="1352">
        <v>598</v>
      </c>
      <c r="KM27" s="1352">
        <v>0</v>
      </c>
      <c r="KN27" s="1352">
        <v>0</v>
      </c>
      <c r="KO27" s="1352">
        <v>702</v>
      </c>
      <c r="KP27" s="1352">
        <v>1145</v>
      </c>
      <c r="KQ27" s="1352">
        <v>887</v>
      </c>
      <c r="KR27" s="1352">
        <v>1035</v>
      </c>
      <c r="KS27" s="1352">
        <v>715</v>
      </c>
      <c r="KT27" s="1352">
        <v>0</v>
      </c>
      <c r="KU27" s="1352">
        <v>0</v>
      </c>
      <c r="KV27" s="1352">
        <v>714</v>
      </c>
      <c r="KW27" s="1352">
        <v>594</v>
      </c>
      <c r="KX27" s="1352">
        <v>679</v>
      </c>
      <c r="KY27" s="1352">
        <v>1056</v>
      </c>
      <c r="KZ27" s="1352">
        <v>773</v>
      </c>
      <c r="LA27" s="1352">
        <v>0</v>
      </c>
      <c r="LB27" s="1352">
        <v>0</v>
      </c>
      <c r="LC27" s="1352">
        <v>731</v>
      </c>
      <c r="LD27" s="1352">
        <v>742</v>
      </c>
      <c r="LE27" s="1352">
        <v>498</v>
      </c>
      <c r="LF27" s="1352">
        <v>560</v>
      </c>
      <c r="LG27" s="1352">
        <v>643</v>
      </c>
      <c r="LH27" s="1352">
        <v>0</v>
      </c>
      <c r="LI27" s="1352">
        <v>0</v>
      </c>
      <c r="LJ27" s="1352">
        <v>723</v>
      </c>
      <c r="LK27" s="1352">
        <v>1223</v>
      </c>
      <c r="LL27" s="1352">
        <v>876</v>
      </c>
      <c r="LM27" s="1352">
        <v>1037</v>
      </c>
      <c r="LN27" s="1352">
        <v>709</v>
      </c>
      <c r="LO27" s="1352">
        <v>0</v>
      </c>
      <c r="LP27" s="1352">
        <v>0</v>
      </c>
      <c r="LQ27" s="1352">
        <v>994</v>
      </c>
      <c r="LR27" s="1352">
        <v>834</v>
      </c>
      <c r="LS27" s="1352">
        <v>715</v>
      </c>
      <c r="LT27" s="1352">
        <v>0</v>
      </c>
      <c r="LU27" s="1352">
        <v>1070</v>
      </c>
      <c r="LV27" s="1352">
        <v>0</v>
      </c>
      <c r="LW27" s="1352">
        <v>0</v>
      </c>
      <c r="LX27" s="1352">
        <v>1228</v>
      </c>
      <c r="LY27" s="1352">
        <v>1040</v>
      </c>
      <c r="LZ27" s="1352">
        <v>914</v>
      </c>
      <c r="MA27" s="1352">
        <v>1251</v>
      </c>
      <c r="MB27" s="1352">
        <v>783</v>
      </c>
      <c r="MC27" s="1352">
        <v>0</v>
      </c>
      <c r="MD27" s="1352">
        <v>0</v>
      </c>
      <c r="ME27" s="1352">
        <v>1063</v>
      </c>
      <c r="MF27" s="1352">
        <v>1035</v>
      </c>
      <c r="MG27" s="1352">
        <v>809</v>
      </c>
      <c r="MH27" s="1352">
        <v>986</v>
      </c>
      <c r="MI27" s="1352">
        <v>561</v>
      </c>
      <c r="MJ27" s="1352">
        <v>0</v>
      </c>
      <c r="MK27" s="1352">
        <v>0</v>
      </c>
      <c r="ML27" s="1352">
        <v>815</v>
      </c>
      <c r="MM27" s="1352">
        <v>773</v>
      </c>
      <c r="MN27" s="1352">
        <v>816</v>
      </c>
      <c r="MO27" s="1352">
        <v>878</v>
      </c>
      <c r="MP27" s="1352">
        <v>636</v>
      </c>
      <c r="MQ27" s="1352">
        <v>225</v>
      </c>
      <c r="MR27" s="1352">
        <v>0</v>
      </c>
      <c r="MS27" s="1352">
        <v>814</v>
      </c>
      <c r="MT27" s="1352">
        <v>616</v>
      </c>
      <c r="MU27" s="1352">
        <v>689</v>
      </c>
      <c r="MV27" s="1352">
        <v>920</v>
      </c>
      <c r="MW27" s="1352">
        <v>772</v>
      </c>
      <c r="MX27" s="1352">
        <v>0</v>
      </c>
      <c r="MY27" s="1352">
        <v>0</v>
      </c>
      <c r="MZ27" s="1352">
        <v>0</v>
      </c>
      <c r="NA27" s="1352">
        <v>984</v>
      </c>
      <c r="NB27" s="1352">
        <v>804</v>
      </c>
      <c r="NC27" s="1352">
        <f ca="1">IFERROR(OFFSET('WS-1 Paper'!$A$1,$A$27,'Dashboard Extract'!NC$24),"")</f>
        <v>896</v>
      </c>
      <c r="ND27" s="1352">
        <f ca="1">IFERROR(OFFSET('WS-1 Paper'!$A$1,$A$27,'Dashboard Extract'!ND$24),"")</f>
        <v>851</v>
      </c>
      <c r="NE27" s="1352">
        <f ca="1">IFERROR(OFFSET('WS-1 Paper'!$A$1,$A$27,'Dashboard Extract'!NE$24),"")</f>
        <v>0</v>
      </c>
      <c r="NF27" s="1352">
        <f ca="1">IFERROR(OFFSET('WS-1 Paper'!$A$1,$A$27,'Dashboard Extract'!NF$24),"")</f>
        <v>0</v>
      </c>
      <c r="NG27" s="1352">
        <f ca="1">IFERROR(OFFSET('WS-1 Paper'!$A$1,$A$27,'Dashboard Extract'!NG$24),"")</f>
        <v>0</v>
      </c>
      <c r="NH27" s="1352">
        <f ca="1">IFERROR(OFFSET('WS-1 Paper'!$A$1,$A$27,'Dashboard Extract'!NH$24),"")</f>
        <v>1089</v>
      </c>
      <c r="NI27" s="1352">
        <f ca="1">IFERROR(OFFSET('WS-1 Paper'!$A$1,$A$27,'Dashboard Extract'!NI$24),"")</f>
        <v>1427</v>
      </c>
      <c r="NJ27" s="1352">
        <f ca="1">IFERROR(OFFSET('WS-1 Paper'!$A$1,$A$27,'Dashboard Extract'!NJ$24),"")</f>
        <v>1473</v>
      </c>
      <c r="NK27" s="1352">
        <f ca="1">IFERROR(OFFSET('WS-1 Paper'!$A$1,$A$27,'Dashboard Extract'!NK$24),"")</f>
        <v>1454</v>
      </c>
      <c r="NL27" s="1352">
        <f ca="1">IFERROR(OFFSET('WS-1 Paper'!$A$1,$A$27,'Dashboard Extract'!NL$24),"")</f>
        <v>808</v>
      </c>
      <c r="NM27" s="1352">
        <f ca="1">IFERROR(OFFSET('WS-1 Paper'!$A$1,$A$27,'Dashboard Extract'!NM$24),"")</f>
        <v>124</v>
      </c>
      <c r="NN27" s="1352">
        <f ca="1">IFERROR(OFFSET('WS-1 Paper'!$A$1,$A$27,'Dashboard Extract'!NN$24),"")</f>
        <v>1637</v>
      </c>
      <c r="NO27" s="1352">
        <f ca="1">IFERROR(OFFSET('WS-1 Paper'!$A$1,$A$27,'Dashboard Extract'!NO$24),"")</f>
        <v>1807</v>
      </c>
      <c r="NP27" s="1352">
        <f ca="1">IFERROR(OFFSET('WS-1 Paper'!$A$1,$A$27,'Dashboard Extract'!NP$24),"")</f>
        <v>1615</v>
      </c>
      <c r="NQ27" s="1352">
        <f ca="1">IFERROR(OFFSET('WS-1 Paper'!$A$1,$A$27,'Dashboard Extract'!NQ$24),"")</f>
        <v>1356</v>
      </c>
      <c r="NR27" s="1352">
        <f ca="1">IFERROR(OFFSET('WS-1 Paper'!$A$1,$A$27,'Dashboard Extract'!NR$24),"")</f>
        <v>660</v>
      </c>
      <c r="NS27" s="1352">
        <f ca="1">IFERROR(OFFSET('WS-1 Paper'!$A$1,$A$27,'Dashboard Extract'!NS$24),"")</f>
        <v>0</v>
      </c>
      <c r="NT27" s="1352">
        <f ca="1">IFERROR(OFFSET('WS-1 Paper'!$A$1,$A$27,'Dashboard Extract'!NT$24),"")</f>
        <v>0</v>
      </c>
      <c r="NU27" s="1352">
        <f ca="1">IFERROR(OFFSET('WS-1 Paper'!$A$1,$A$27,'Dashboard Extract'!NU$24),"")</f>
        <v>1138</v>
      </c>
      <c r="NV27" s="1352">
        <f ca="1">IFERROR(OFFSET('WS-1 Paper'!$A$1,$A$27,'Dashboard Extract'!NV$24),"")</f>
        <v>971</v>
      </c>
      <c r="NW27" s="1352">
        <f ca="1">IFERROR(OFFSET('WS-1 Paper'!$A$1,$A$27,'Dashboard Extract'!NW$24),"")</f>
        <v>567</v>
      </c>
      <c r="NX27" s="1352">
        <f ca="1">IFERROR(OFFSET('WS-1 Paper'!$A$1,$A$27,'Dashboard Extract'!NX$24),"")</f>
        <v>755</v>
      </c>
      <c r="NY27" s="1352">
        <f ca="1">IFERROR(OFFSET('WS-1 Paper'!$A$1,$A$27,'Dashboard Extract'!NY$24),"")</f>
        <v>902</v>
      </c>
      <c r="NZ27" s="1352">
        <f ca="1">IFERROR(OFFSET('WS-1 Paper'!$A$1,$A$27,'Dashboard Extract'!NZ$24),"")</f>
        <v>0</v>
      </c>
      <c r="OA27" s="1352">
        <f ca="1">IFERROR(OFFSET('WS-1 Paper'!$A$1,$A$27,'Dashboard Extract'!OA$24),"")</f>
        <v>0</v>
      </c>
      <c r="OB27" s="1352">
        <f ca="1">IFERROR(OFFSET('WS-1 Paper'!$A$1,$A$27,'Dashboard Extract'!OB$24),"")</f>
        <v>691</v>
      </c>
      <c r="OC27" s="1352">
        <f ca="1">IFERROR(OFFSET('WS-1 Paper'!$A$1,$A$27,'Dashboard Extract'!OC$24),"")</f>
        <v>963</v>
      </c>
      <c r="OD27" s="1352">
        <f ca="1">IFERROR(OFFSET('WS-1 Paper'!$A$1,$A$27,'Dashboard Extract'!OD$24),"")</f>
        <v>418</v>
      </c>
      <c r="OE27" s="1352">
        <f ca="1">IFERROR(OFFSET('WS-1 Paper'!$A$1,$A$27,'Dashboard Extract'!OE$24),"")</f>
        <v>867</v>
      </c>
      <c r="OF27" s="1352">
        <f ca="1">IFERROR(OFFSET('WS-1 Paper'!$A$1,$A$27,'Dashboard Extract'!OF$24),"")</f>
        <v>881</v>
      </c>
      <c r="OG27" s="1352">
        <f ca="1">IFERROR(OFFSET('WS-1 Paper'!$A$1,$A$27,'Dashboard Extract'!OG$24),"")</f>
        <v>198</v>
      </c>
      <c r="OH27" s="1352">
        <f ca="1">IFERROR(OFFSET('WS-1 Paper'!$A$1,$A$27,'Dashboard Extract'!OH$24),"")</f>
        <v>2</v>
      </c>
      <c r="OI27" s="1352">
        <f ca="1">IFERROR(OFFSET('WS-1 Paper'!$A$1,$A$27,'Dashboard Extract'!OI$24),"")</f>
        <v>1148</v>
      </c>
      <c r="OJ27" s="1352">
        <f ca="1">IFERROR(OFFSET('WS-1 Paper'!$A$1,$A$27,'Dashboard Extract'!OJ$24),"")</f>
        <v>1295</v>
      </c>
      <c r="OK27" s="1352">
        <f ca="1">IFERROR(OFFSET('WS-1 Paper'!$A$1,$A$27,'Dashboard Extract'!OK$24),"")</f>
        <v>1206</v>
      </c>
      <c r="OL27" s="1352">
        <f ca="1">IFERROR(OFFSET('WS-1 Paper'!$A$1,$A$27,'Dashboard Extract'!OL$24),"")</f>
        <v>1424</v>
      </c>
      <c r="OM27" s="1352">
        <f ca="1">IFERROR(OFFSET('WS-1 Paper'!$A$1,$A$27,'Dashboard Extract'!OM$24),"")</f>
        <v>1236</v>
      </c>
      <c r="ON27" s="1352">
        <f ca="1">IFERROR(OFFSET('WS-1 Paper'!$A$1,$A$27,'Dashboard Extract'!ON$24),"")</f>
        <v>312</v>
      </c>
      <c r="OO27" s="1352">
        <f ca="1">IFERROR(OFFSET('WS-1 Paper'!$A$1,$A$27,'Dashboard Extract'!OO$24),"")</f>
        <v>0</v>
      </c>
      <c r="OP27" s="1352">
        <f ca="1">IFERROR(OFFSET('WS-1 Paper'!$A$1,$A$27,'Dashboard Extract'!OP$24),"")</f>
        <v>1175</v>
      </c>
      <c r="OQ27" s="1352">
        <f ca="1">IFERROR(OFFSET('WS-1 Paper'!$A$1,$A$27,'Dashboard Extract'!OQ$24),"")</f>
        <v>1254</v>
      </c>
      <c r="OR27" s="1352">
        <f ca="1">IFERROR(OFFSET('WS-1 Paper'!$A$1,$A$27,'Dashboard Extract'!OR$24),"")</f>
        <v>1287</v>
      </c>
      <c r="OS27" s="1352">
        <f ca="1">IFERROR(OFFSET('WS-1 Paper'!$A$1,$A$27,'Dashboard Extract'!OS$24),"")</f>
        <v>0</v>
      </c>
      <c r="OT27" s="1352">
        <f ca="1">IFERROR(OFFSET('WS-1 Paper'!$A$1,$A$27,'Dashboard Extract'!OT$24),"")</f>
        <v>1159</v>
      </c>
      <c r="OU27" s="1352">
        <f ca="1">IFERROR(OFFSET('WS-1 Paper'!$A$1,$A$27,'Dashboard Extract'!OU$24),"")</f>
        <v>264</v>
      </c>
      <c r="OV27" s="1352">
        <f ca="1">IFERROR(OFFSET('WS-1 Paper'!$A$1,$A$27,'Dashboard Extract'!OV$24),"")</f>
        <v>0</v>
      </c>
      <c r="OW27" s="1352">
        <f ca="1">IFERROR(OFFSET('WS-1 Paper'!$A$1,$A$27,'Dashboard Extract'!OW$24),"")</f>
        <v>913</v>
      </c>
      <c r="OX27" s="1352">
        <f ca="1">IFERROR(OFFSET('WS-1 Paper'!$A$1,$A$27,'Dashboard Extract'!OX$24),"")</f>
        <v>1476</v>
      </c>
      <c r="OY27" s="1352">
        <f ca="1">IFERROR(OFFSET('WS-1 Paper'!$A$1,$A$27,'Dashboard Extract'!OY$24),"")</f>
        <v>1529</v>
      </c>
      <c r="OZ27" s="1352">
        <f ca="1">IFERROR(OFFSET('WS-1 Paper'!$A$1,$A$27,'Dashboard Extract'!OZ$24),"")</f>
        <v>1755</v>
      </c>
      <c r="PA27" s="1352">
        <f ca="1">IFERROR(OFFSET('WS-1 Paper'!$A$1,$A$27,'Dashboard Extract'!PA$24),"")</f>
        <v>1513</v>
      </c>
      <c r="PB27" s="1352">
        <f ca="1">IFERROR(OFFSET('WS-1 Paper'!$A$1,$A$27,'Dashboard Extract'!PB$24),"")</f>
        <v>364</v>
      </c>
      <c r="PC27" s="1352">
        <f ca="1">IFERROR(OFFSET('WS-1 Paper'!$A$1,$A$27,'Dashboard Extract'!PC$24),"")</f>
        <v>0</v>
      </c>
      <c r="PD27" s="1352">
        <f ca="1">IFERROR(OFFSET('WS-1 Paper'!$A$1,$A$27,'Dashboard Extract'!PD$24),"")</f>
        <v>1389</v>
      </c>
      <c r="PE27" s="1352">
        <f ca="1">IFERROR(OFFSET('WS-1 Paper'!$A$1,$A$27,'Dashboard Extract'!PE$24),"")</f>
        <v>1630</v>
      </c>
      <c r="PF27" s="1352">
        <f ca="1">IFERROR(OFFSET('WS-1 Paper'!$A$1,$A$27,'Dashboard Extract'!PF$24),"")</f>
        <v>1655</v>
      </c>
      <c r="PG27" s="1352">
        <f ca="1">IFERROR(OFFSET('WS-1 Paper'!$A$1,$A$27,'Dashboard Extract'!PG$24),"")</f>
        <v>1653</v>
      </c>
      <c r="PH27" s="1352">
        <f ca="1">IFERROR(OFFSET('WS-1 Paper'!$A$1,$A$27,'Dashboard Extract'!PH$24),"")</f>
        <v>1281</v>
      </c>
      <c r="PI27" s="1352">
        <f ca="1">IFERROR(OFFSET('WS-1 Paper'!$A$1,$A$27,'Dashboard Extract'!PI$24),"")</f>
        <v>247</v>
      </c>
      <c r="PJ27" s="1352">
        <f ca="1">IFERROR(OFFSET('WS-1 Paper'!$A$1,$A$27,'Dashboard Extract'!PJ$24),"")</f>
        <v>0</v>
      </c>
      <c r="PK27" s="1352">
        <f ca="1">IFERROR(OFFSET('WS-1 Paper'!$A$1,$A$27,'Dashboard Extract'!PK$24),"")</f>
        <v>1427</v>
      </c>
      <c r="PL27" s="1352">
        <f ca="1">IFERROR(OFFSET('WS-1 Paper'!$A$1,$A$27,'Dashboard Extract'!PL$24),"")</f>
        <v>1559</v>
      </c>
      <c r="PM27" s="1352">
        <f ca="1">IFERROR(OFFSET('WS-1 Paper'!$A$1,$A$27,'Dashboard Extract'!PM$24),"")</f>
        <v>1513</v>
      </c>
      <c r="PN27" s="1352">
        <f ca="1">IFERROR(OFFSET('WS-1 Paper'!$A$1,$A$27,'Dashboard Extract'!PN$24),"")</f>
        <v>1506</v>
      </c>
      <c r="PO27" s="1352">
        <f ca="1">IFERROR(OFFSET('WS-1 Paper'!$A$1,$A$27,'Dashboard Extract'!PO$24),"")</f>
        <v>1349</v>
      </c>
      <c r="PP27" s="1352">
        <f ca="1">IFERROR(OFFSET('WS-1 Paper'!$A$1,$A$27,'Dashboard Extract'!PP$24),"")</f>
        <v>323</v>
      </c>
      <c r="PQ27" s="1352">
        <f ca="1">IFERROR(OFFSET('WS-1 Paper'!$A$1,$A$27,'Dashboard Extract'!PQ$24),"")</f>
        <v>0</v>
      </c>
      <c r="PR27" s="1352">
        <f ca="1">IFERROR(OFFSET('WS-1 Paper'!$A$1,$A$27,'Dashboard Extract'!PR$24),"")</f>
        <v>1510</v>
      </c>
      <c r="PS27" s="1352">
        <f ca="1">IFERROR(OFFSET('WS-1 Paper'!$A$1,$A$27,'Dashboard Extract'!PS$24),"")</f>
        <v>1219</v>
      </c>
      <c r="PT27" s="1352">
        <f ca="1">IFERROR(OFFSET('WS-1 Paper'!$A$1,$A$27,'Dashboard Extract'!PT$24),"")</f>
        <v>1283</v>
      </c>
      <c r="PU27" s="1352">
        <f ca="1">IFERROR(OFFSET('WS-1 Paper'!$A$1,$A$27,'Dashboard Extract'!PU$24),"")</f>
        <v>1235</v>
      </c>
      <c r="PV27" s="1352">
        <f ca="1">IFERROR(OFFSET('WS-1 Paper'!$A$1,$A$27,'Dashboard Extract'!PV$24),"")</f>
        <v>1095</v>
      </c>
      <c r="PW27" s="1352">
        <f ca="1">IFERROR(OFFSET('WS-1 Paper'!$A$1,$A$27,'Dashboard Extract'!PW$24),"")</f>
        <v>437</v>
      </c>
      <c r="PX27" s="1352">
        <f ca="1">IFERROR(OFFSET('WS-1 Paper'!$A$1,$A$27,'Dashboard Extract'!PX$24),"")</f>
        <v>0</v>
      </c>
      <c r="PY27" s="1352">
        <f ca="1">IFERROR(OFFSET('WS-1 Paper'!$A$1,$A$27,'Dashboard Extract'!PY$24),"")</f>
        <v>1192</v>
      </c>
      <c r="PZ27" s="1352">
        <f ca="1">IFERROR(OFFSET('WS-1 Paper'!$A$1,$A$27,'Dashboard Extract'!PZ$24),"")</f>
        <v>0</v>
      </c>
      <c r="QA27" s="1352">
        <f ca="1">IFERROR(OFFSET('WS-1 Paper'!$A$1,$A$27,'Dashboard Extract'!QA$24),"")</f>
        <v>1081</v>
      </c>
      <c r="QB27" s="1352">
        <f ca="1">IFERROR(OFFSET('WS-1 Paper'!$A$1,$A$27,'Dashboard Extract'!QB$24),"")</f>
        <v>1221</v>
      </c>
      <c r="QC27" s="1352">
        <f ca="1">IFERROR(OFFSET('WS-1 Paper'!$A$1,$A$27,'Dashboard Extract'!QC$24),"")</f>
        <v>995</v>
      </c>
      <c r="QD27" s="1352">
        <f ca="1">IFERROR(OFFSET('WS-1 Paper'!$A$1,$A$27,'Dashboard Extract'!QD$24),"")</f>
        <v>264</v>
      </c>
      <c r="QE27" s="1352">
        <f ca="1">IFERROR(OFFSET('WS-1 Paper'!$A$1,$A$27,'Dashboard Extract'!QE$24),"")</f>
        <v>0</v>
      </c>
      <c r="QF27" s="1352">
        <f ca="1">IFERROR(OFFSET('WS-1 Paper'!$A$1,$A$27,'Dashboard Extract'!QF$24),"")</f>
        <v>986</v>
      </c>
      <c r="QG27" s="1352">
        <f ca="1">IFERROR(OFFSET('WS-1 Paper'!$A$1,$A$27,'Dashboard Extract'!QG$24),"")</f>
        <v>1038</v>
      </c>
      <c r="QH27" s="1352">
        <f ca="1">IFERROR(OFFSET('WS-1 Paper'!$A$1,$A$27,'Dashboard Extract'!QH$24),"")</f>
        <v>1000</v>
      </c>
      <c r="QI27" s="1352">
        <f ca="1">IFERROR(OFFSET('WS-1 Paper'!$A$1,$A$27,'Dashboard Extract'!QI$24),"")</f>
        <v>1094</v>
      </c>
      <c r="QJ27" s="1352">
        <f ca="1">IFERROR(OFFSET('WS-1 Paper'!$A$1,$A$27,'Dashboard Extract'!QJ$24),"")</f>
        <v>981</v>
      </c>
      <c r="QK27" s="1352">
        <f ca="1">IFERROR(OFFSET('WS-1 Paper'!$A$1,$A$27,'Dashboard Extract'!QK$24),"")</f>
        <v>336</v>
      </c>
      <c r="QL27" s="1352">
        <f ca="1">IFERROR(OFFSET('WS-1 Paper'!$A$1,$A$27,'Dashboard Extract'!QL$24),"")</f>
        <v>0</v>
      </c>
      <c r="QM27" s="1352">
        <f ca="1">IFERROR(OFFSET('WS-1 Paper'!$A$1,$A$27,'Dashboard Extract'!QM$24),"")</f>
        <v>1087</v>
      </c>
      <c r="QN27" s="1352">
        <f ca="1">IFERROR(OFFSET('WS-1 Paper'!$A$1,$A$27,'Dashboard Extract'!QN$24),"")</f>
        <v>932</v>
      </c>
      <c r="QO27" s="1352">
        <f ca="1">IFERROR(OFFSET('WS-1 Paper'!$A$1,$A$27,'Dashboard Extract'!QO$24),"")</f>
        <v>1039</v>
      </c>
      <c r="QP27" s="1352">
        <f ca="1">IFERROR(OFFSET('WS-1 Paper'!$A$1,$A$27,'Dashboard Extract'!QP$24),"")</f>
        <v>1067</v>
      </c>
      <c r="QQ27" s="1352">
        <f ca="1">IFERROR(OFFSET('WS-1 Paper'!$A$1,$A$27,'Dashboard Extract'!QQ$24),"")</f>
        <v>930</v>
      </c>
      <c r="QR27" s="1352">
        <f ca="1">IFERROR(OFFSET('WS-1 Paper'!$A$1,$A$27,'Dashboard Extract'!QR$24),"")</f>
        <v>365</v>
      </c>
      <c r="QS27" s="1352">
        <f ca="1">IFERROR(OFFSET('WS-1 Paper'!$A$1,$A$27,'Dashboard Extract'!QS$24),"")</f>
        <v>0</v>
      </c>
      <c r="QT27" s="1352">
        <f ca="1">IFERROR(OFFSET('WS-1 Paper'!$A$1,$A$27,'Dashboard Extract'!QT$24),"")</f>
        <v>1002</v>
      </c>
      <c r="QU27" s="1352">
        <f ca="1">IFERROR(OFFSET('WS-1 Paper'!$A$1,$A$27,'Dashboard Extract'!QU$24),"")</f>
        <v>1127</v>
      </c>
      <c r="QV27" s="1352">
        <f ca="1">IFERROR(OFFSET('WS-1 Paper'!$A$1,$A$27,'Dashboard Extract'!QV$24),"")</f>
        <v>1008</v>
      </c>
      <c r="QW27" s="1352">
        <f ca="1">IFERROR(OFFSET('WS-1 Paper'!$A$1,$A$27,'Dashboard Extract'!QW$24),"")</f>
        <v>1203</v>
      </c>
      <c r="QX27" s="1352">
        <f ca="1">IFERROR(OFFSET('WS-1 Paper'!$A$1,$A$27,'Dashboard Extract'!QX$24),"")</f>
        <v>969</v>
      </c>
      <c r="QY27" s="1352">
        <f ca="1">IFERROR(OFFSET('WS-1 Paper'!$A$1,$A$27,'Dashboard Extract'!QY$24),"")</f>
        <v>228</v>
      </c>
      <c r="QZ27" s="1352">
        <f ca="1">IFERROR(OFFSET('WS-1 Paper'!$A$1,$A$27,'Dashboard Extract'!QZ$24),"")</f>
        <v>0</v>
      </c>
      <c r="RA27" s="1352">
        <f ca="1">IFERROR(OFFSET('WS-1 Paper'!$A$1,$A$27,'Dashboard Extract'!RA$24),"")</f>
        <v>1183</v>
      </c>
      <c r="RB27" s="1352">
        <f ca="1">IFERROR(OFFSET('WS-1 Paper'!$A$1,$A$27,'Dashboard Extract'!RB$24),"")</f>
        <v>1305</v>
      </c>
      <c r="RC27" s="1352">
        <f ca="1">IFERROR(OFFSET('WS-1 Paper'!$A$1,$A$27,'Dashboard Extract'!RC$24),"")</f>
        <v>1072</v>
      </c>
      <c r="RD27" s="1352">
        <f ca="1">IFERROR(OFFSET('WS-1 Paper'!$A$1,$A$27,'Dashboard Extract'!RD$24),"")</f>
        <v>1282</v>
      </c>
      <c r="RE27" s="1352">
        <f ca="1">IFERROR(OFFSET('WS-1 Paper'!$A$1,$A$27,'Dashboard Extract'!RE$24),"")</f>
        <v>1049</v>
      </c>
      <c r="RF27" s="1352">
        <f ca="1">IFERROR(OFFSET('WS-1 Paper'!$A$1,$A$27,'Dashboard Extract'!RF$24),"")</f>
        <v>330</v>
      </c>
      <c r="RG27" s="1352">
        <f ca="1">IFERROR(OFFSET('WS-1 Paper'!$A$1,$A$27,'Dashboard Extract'!RG$24),"")</f>
        <v>0</v>
      </c>
      <c r="RH27" s="1352">
        <f ca="1">IFERROR(OFFSET('WS-1 Paper'!$A$1,$A$27,'Dashboard Extract'!RH$24),"")</f>
        <v>1143</v>
      </c>
      <c r="RI27" s="1352">
        <f ca="1">IFERROR(OFFSET('WS-1 Paper'!$A$1,$A$27,'Dashboard Extract'!RI$24),"")</f>
        <v>1028</v>
      </c>
      <c r="RJ27" s="1352">
        <f ca="1">IFERROR(OFFSET('WS-1 Paper'!$A$1,$A$27,'Dashboard Extract'!RJ$24),"")</f>
        <v>1253</v>
      </c>
      <c r="RK27" s="1352">
        <f ca="1">IFERROR(OFFSET('WS-1 Paper'!$A$1,$A$27,'Dashboard Extract'!RK$24),"")</f>
        <v>1190</v>
      </c>
      <c r="RL27" s="1352">
        <f ca="1">IFERROR(OFFSET('WS-1 Paper'!$A$1,$A$27,'Dashboard Extract'!RL$24),"")</f>
        <v>816</v>
      </c>
      <c r="RM27" s="1352">
        <f ca="1">IFERROR(OFFSET('WS-1 Paper'!$A$1,$A$27,'Dashboard Extract'!RM$24),"")</f>
        <v>0</v>
      </c>
      <c r="RN27" s="1352">
        <f ca="1">IFERROR(OFFSET('WS-1 Paper'!$A$1,$A$27,'Dashboard Extract'!RN$24),"")</f>
        <v>0</v>
      </c>
      <c r="RO27" s="1352">
        <f ca="1">IFERROR(OFFSET('WS-1 Paper'!$A$1,$A$27,'Dashboard Extract'!RO$24),"")</f>
        <v>981</v>
      </c>
      <c r="RP27" s="1352">
        <f ca="1">IFERROR(OFFSET('WS-1 Paper'!$A$1,$A$27,'Dashboard Extract'!RP$24),"")</f>
        <v>811</v>
      </c>
      <c r="RQ27" s="1352">
        <f ca="1">IFERROR(OFFSET('WS-1 Paper'!$A$1,$A$27,'Dashboard Extract'!RQ$24),"")</f>
        <v>982</v>
      </c>
      <c r="RR27" s="1352">
        <f ca="1">IFERROR(OFFSET('WS-1 Paper'!$A$1,$A$27,'Dashboard Extract'!RR$24),"")</f>
        <v>961</v>
      </c>
      <c r="RS27" s="1352">
        <f ca="1">IFERROR(OFFSET('WS-1 Paper'!$A$1,$A$27,'Dashboard Extract'!RS$24),"")</f>
        <v>946</v>
      </c>
      <c r="RT27" s="1352">
        <f ca="1">IFERROR(OFFSET('WS-1 Paper'!$A$1,$A$27,'Dashboard Extract'!RT$24),"")</f>
        <v>127</v>
      </c>
      <c r="RU27" s="1352">
        <f ca="1">IFERROR(OFFSET('WS-1 Paper'!$A$1,$A$27,'Dashboard Extract'!RU$24),"")</f>
        <v>0</v>
      </c>
      <c r="RV27" s="1352">
        <f ca="1">IFERROR(OFFSET('WS-1 Paper'!$A$1,$A$27,'Dashboard Extract'!RV$24),"")</f>
        <v>703</v>
      </c>
      <c r="RW27" s="1352">
        <f ca="1">IFERROR(OFFSET('WS-1 Paper'!$A$1,$A$27,'Dashboard Extract'!RW$24),"")</f>
        <v>1089</v>
      </c>
      <c r="RX27" s="1352">
        <f ca="1">IFERROR(OFFSET('WS-1 Paper'!$A$1,$A$27,'Dashboard Extract'!RX$24),"")</f>
        <v>1064</v>
      </c>
      <c r="RY27" s="1352">
        <f ca="1">IFERROR(OFFSET('WS-1 Paper'!$A$1,$A$27,'Dashboard Extract'!RY$24),"")</f>
        <v>968</v>
      </c>
      <c r="RZ27" s="1352">
        <f ca="1">IFERROR(OFFSET('WS-1 Paper'!$A$1,$A$27,'Dashboard Extract'!RZ$24),"")</f>
        <v>868</v>
      </c>
      <c r="SA27" s="1352">
        <f ca="1">IFERROR(OFFSET('WS-1 Paper'!$A$1,$A$27,'Dashboard Extract'!SA$24),"")</f>
        <v>0</v>
      </c>
      <c r="SB27" s="1352">
        <f ca="1">IFERROR(OFFSET('WS-1 Paper'!$A$1,$A$27,'Dashboard Extract'!SB$24),"")</f>
        <v>0</v>
      </c>
      <c r="SC27" s="1352">
        <f ca="1">IFERROR(OFFSET('WS-1 Paper'!$A$1,$A$27,'Dashboard Extract'!SC$24),"")</f>
        <v>947</v>
      </c>
      <c r="SD27" s="1352">
        <f ca="1">IFERROR(OFFSET('WS-1 Paper'!$A$1,$A$27,'Dashboard Extract'!SD$24),"")</f>
        <v>920</v>
      </c>
      <c r="SE27" s="1352">
        <f ca="1">IFERROR(OFFSET('WS-1 Paper'!$A$1,$A$27,'Dashboard Extract'!SE$24),"")</f>
        <v>866</v>
      </c>
      <c r="SF27" s="1352">
        <f ca="1">IFERROR(OFFSET('WS-1 Paper'!$A$1,$A$27,'Dashboard Extract'!SF$24),"")</f>
        <v>1031</v>
      </c>
      <c r="SG27" s="1352">
        <f ca="1">IFERROR(OFFSET('WS-1 Paper'!$A$1,$A$27,'Dashboard Extract'!SG$24),"")</f>
        <v>610</v>
      </c>
      <c r="SH27" s="1352">
        <f ca="1">IFERROR(OFFSET('WS-1 Paper'!$A$1,$A$27,'Dashboard Extract'!SH$24),"")</f>
        <v>0</v>
      </c>
      <c r="SI27" s="1352">
        <f ca="1">IFERROR(OFFSET('WS-1 Paper'!$A$1,$A$27,'Dashboard Extract'!SI$24),"")</f>
        <v>0</v>
      </c>
      <c r="SJ27" s="1352">
        <f ca="1">IFERROR(OFFSET('WS-1 Paper'!$A$1,$A$27,'Dashboard Extract'!SJ$24),"")</f>
        <v>712</v>
      </c>
      <c r="SK27" s="1352">
        <f ca="1">IFERROR(OFFSET('WS-1 Paper'!$A$1,$A$27,'Dashboard Extract'!SK$24),"")</f>
        <v>715</v>
      </c>
      <c r="SL27" s="1352">
        <f ca="1">IFERROR(OFFSET('WS-1 Paper'!$A$1,$A$27,'Dashboard Extract'!SL$24),"")</f>
        <v>922</v>
      </c>
      <c r="SM27" s="1352">
        <f ca="1">IFERROR(OFFSET('WS-1 Paper'!$A$1,$A$27,'Dashboard Extract'!SM$24),"")</f>
        <v>664</v>
      </c>
      <c r="SN27" s="1352">
        <f ca="1">IFERROR(OFFSET('WS-1 Paper'!$A$1,$A$27,'Dashboard Extract'!SN$24),"")</f>
        <v>595</v>
      </c>
      <c r="SO27" s="1352">
        <f ca="1">IFERROR(OFFSET('WS-1 Paper'!$A$1,$A$27,'Dashboard Extract'!SO$24),"")</f>
        <v>78</v>
      </c>
      <c r="SP27" s="1352">
        <f ca="1">IFERROR(OFFSET('WS-1 Paper'!$A$1,$A$27,'Dashboard Extract'!SP$24),"")</f>
        <v>0</v>
      </c>
      <c r="SQ27" s="1352">
        <f ca="1">IFERROR(OFFSET('WS-1 Paper'!$A$1,$A$27,'Dashboard Extract'!SQ$24),"")</f>
        <v>949</v>
      </c>
      <c r="SR27" s="1352">
        <f ca="1">IFERROR(OFFSET('WS-1 Paper'!$A$1,$A$27,'Dashboard Extract'!SR$24),"")</f>
        <v>737</v>
      </c>
      <c r="SS27" s="1352">
        <f ca="1">IFERROR(OFFSET('WS-1 Paper'!$A$1,$A$27,'Dashboard Extract'!SS$24),"")</f>
        <v>590</v>
      </c>
      <c r="ST27" s="1352">
        <f ca="1">IFERROR(OFFSET('WS-1 Paper'!$A$1,$A$27,'Dashboard Extract'!ST$24),"")</f>
        <v>704</v>
      </c>
      <c r="SU27" s="1352">
        <f ca="1">IFERROR(OFFSET('WS-1 Paper'!$A$1,$A$27,'Dashboard Extract'!SU$24),"")</f>
        <v>636</v>
      </c>
      <c r="SV27" s="1352">
        <f ca="1">IFERROR(OFFSET('WS-1 Paper'!$A$1,$A$27,'Dashboard Extract'!SV$24),"")</f>
        <v>0</v>
      </c>
      <c r="SW27" s="1352">
        <f ca="1">IFERROR(OFFSET('WS-1 Paper'!$A$1,$A$27,'Dashboard Extract'!SW$24),"")</f>
        <v>0</v>
      </c>
      <c r="SX27" s="1352">
        <f ca="1">IFERROR(OFFSET('WS-1 Paper'!$A$1,$A$27,'Dashboard Extract'!SX$24),"")</f>
        <v>0</v>
      </c>
      <c r="SY27" s="1352">
        <f ca="1">IFERROR(OFFSET('WS-1 Paper'!$A$1,$A$27,'Dashboard Extract'!SY$24),"")</f>
        <v>601</v>
      </c>
      <c r="SZ27" s="1352">
        <f ca="1">IFERROR(OFFSET('WS-1 Paper'!$A$1,$A$27,'Dashboard Extract'!SZ$24),"")</f>
        <v>690</v>
      </c>
      <c r="TA27" s="1352">
        <f ca="1">IFERROR(OFFSET('WS-1 Paper'!$A$1,$A$27,'Dashboard Extract'!TA$24),"")</f>
        <v>815</v>
      </c>
      <c r="TB27" s="1352">
        <f ca="1">IFERROR(OFFSET('WS-1 Paper'!$A$1,$A$27,'Dashboard Extract'!TB$24),"")</f>
        <v>984</v>
      </c>
      <c r="TC27" s="1352">
        <f ca="1">IFERROR(OFFSET('WS-1 Paper'!$A$1,$A$27,'Dashboard Extract'!TC$24),"")</f>
        <v>185</v>
      </c>
      <c r="TD27" s="1352">
        <f ca="1">IFERROR(OFFSET('WS-1 Paper'!$A$1,$A$27,'Dashboard Extract'!TD$24),"")</f>
        <v>0</v>
      </c>
      <c r="TE27" s="1352">
        <f ca="1">IFERROR(OFFSET('WS-1 Paper'!$A$1,$A$27,'Dashboard Extract'!TE$24),"")</f>
        <v>839</v>
      </c>
      <c r="TF27" s="1352">
        <f ca="1">IFERROR(OFFSET('WS-1 Paper'!$A$1,$A$27,'Dashboard Extract'!TF$24),"")</f>
        <v>771</v>
      </c>
      <c r="TG27" s="1352">
        <f ca="1">IFERROR(OFFSET('WS-1 Paper'!$A$1,$A$27,'Dashboard Extract'!TG$24),"")</f>
        <v>798</v>
      </c>
      <c r="TH27" s="1352">
        <f ca="1">IFERROR(OFFSET('WS-1 Paper'!$A$1,$A$27,'Dashboard Extract'!TH$24),"")</f>
        <v>753</v>
      </c>
      <c r="TI27" s="1352">
        <f ca="1">IFERROR(OFFSET('WS-1 Paper'!$A$1,$A$27,'Dashboard Extract'!TI$24),"")</f>
        <v>665</v>
      </c>
      <c r="TJ27" s="1352">
        <f ca="1">IFERROR(OFFSET('WS-1 Paper'!$A$1,$A$27,'Dashboard Extract'!TJ$24),"")</f>
        <v>144</v>
      </c>
      <c r="TK27" s="1352">
        <f ca="1">IFERROR(OFFSET('WS-1 Paper'!$A$1,$A$27,'Dashboard Extract'!TK$24),"")</f>
        <v>0</v>
      </c>
      <c r="TL27" s="1352">
        <f ca="1">IFERROR(OFFSET('WS-1 Paper'!$A$1,$A$27,'Dashboard Extract'!TL$24),"")</f>
        <v>774</v>
      </c>
      <c r="TM27" s="1352">
        <f ca="1">IFERROR(OFFSET('WS-1 Paper'!$A$1,$A$27,'Dashboard Extract'!TM$24),"")</f>
        <v>763</v>
      </c>
      <c r="TN27" s="1352">
        <f ca="1">IFERROR(OFFSET('WS-1 Paper'!$A$1,$A$27,'Dashboard Extract'!TN$24),"")</f>
        <v>632</v>
      </c>
      <c r="TO27" s="1352">
        <f ca="1">IFERROR(OFFSET('WS-1 Paper'!$A$1,$A$27,'Dashboard Extract'!TO$24),"")</f>
        <v>742</v>
      </c>
      <c r="TP27" s="1352">
        <f ca="1">IFERROR(OFFSET('WS-1 Paper'!$A$1,$A$27,'Dashboard Extract'!TP$24),"")</f>
        <v>711</v>
      </c>
      <c r="TQ27" s="1352">
        <f ca="1">IFERROR(OFFSET('WS-1 Paper'!$A$1,$A$27,'Dashboard Extract'!TQ$24),"")</f>
        <v>30</v>
      </c>
      <c r="TR27" s="1352">
        <f ca="1">IFERROR(OFFSET('WS-1 Paper'!$A$1,$A$27,'Dashboard Extract'!TR$24),"")</f>
        <v>0</v>
      </c>
      <c r="TS27" s="1352">
        <f ca="1">IFERROR(OFFSET('WS-1 Paper'!$A$1,$A$27,'Dashboard Extract'!TS$24),"")</f>
        <v>675</v>
      </c>
      <c r="TT27" s="1352">
        <f ca="1">IFERROR(OFFSET('WS-1 Paper'!$A$1,$A$27,'Dashboard Extract'!TT$24),"")</f>
        <v>687</v>
      </c>
      <c r="TU27" s="1352">
        <f ca="1">IFERROR(OFFSET('WS-1 Paper'!$A$1,$A$27,'Dashboard Extract'!TU$24),"")</f>
        <v>553</v>
      </c>
      <c r="TV27" s="1352">
        <f ca="1">IFERROR(OFFSET('WS-1 Paper'!$A$1,$A$27,'Dashboard Extract'!TV$24),"")</f>
        <v>708</v>
      </c>
      <c r="TW27" s="1352">
        <f ca="1">IFERROR(OFFSET('WS-1 Paper'!$A$1,$A$27,'Dashboard Extract'!TW$24),"")</f>
        <v>676</v>
      </c>
      <c r="TX27" s="1352">
        <f ca="1">IFERROR(OFFSET('WS-1 Paper'!$A$1,$A$27,'Dashboard Extract'!TX$24),"")</f>
        <v>42</v>
      </c>
      <c r="TY27" s="1352">
        <f ca="1">IFERROR(OFFSET('WS-1 Paper'!$A$1,$A$27,'Dashboard Extract'!TY$24),"")</f>
        <v>0</v>
      </c>
      <c r="TZ27" s="1352">
        <f ca="1">IFERROR(OFFSET('WS-1 Paper'!$A$1,$A$27,'Dashboard Extract'!TZ$24),"")</f>
        <v>635</v>
      </c>
      <c r="UA27" s="1352">
        <f ca="1">IFERROR(OFFSET('WS-1 Paper'!$A$1,$A$27,'Dashboard Extract'!UA$24),"")</f>
        <v>675</v>
      </c>
      <c r="UB27" s="1352">
        <f ca="1">IFERROR(OFFSET('WS-1 Paper'!$A$1,$A$27,'Dashboard Extract'!UB$24),"")</f>
        <v>169</v>
      </c>
      <c r="UC27" s="1352">
        <f ca="1">IFERROR(OFFSET('WS-1 Paper'!$A$1,$A$27,'Dashboard Extract'!UC$24),"")</f>
        <v>527</v>
      </c>
      <c r="UD27" s="1352">
        <f ca="1">IFERROR(OFFSET('WS-1 Paper'!$A$1,$A$27,'Dashboard Extract'!UD$24),"")</f>
        <v>335</v>
      </c>
      <c r="UE27" s="1352">
        <f ca="1">IFERROR(OFFSET('WS-1 Paper'!$A$1,$A$27,'Dashboard Extract'!UE$24),"")</f>
        <v>0</v>
      </c>
      <c r="UF27" s="1352">
        <f ca="1">IFERROR(OFFSET('WS-1 Paper'!$A$1,$A$27,'Dashboard Extract'!UF$24),"")</f>
        <v>0</v>
      </c>
      <c r="UG27" s="1352">
        <f ca="1">IFERROR(OFFSET('WS-1 Paper'!$A$1,$A$27,'Dashboard Extract'!UG$24),"")</f>
        <v>540</v>
      </c>
      <c r="UH27" s="1352">
        <f ca="1">IFERROR(OFFSET('WS-1 Paper'!$A$1,$A$27,'Dashboard Extract'!UH$24),"")</f>
        <v>0</v>
      </c>
      <c r="UI27" s="1352">
        <f ca="1">IFERROR(OFFSET('WS-1 Paper'!$A$1,$A$27,'Dashboard Extract'!UI$24),"")</f>
        <v>565</v>
      </c>
      <c r="UJ27" s="1352">
        <f ca="1">IFERROR(OFFSET('WS-1 Paper'!$A$1,$A$27,'Dashboard Extract'!UJ$24),"")</f>
        <v>492</v>
      </c>
      <c r="UK27" s="1352">
        <f ca="1">IFERROR(OFFSET('WS-1 Paper'!$A$1,$A$27,'Dashboard Extract'!UK$24),"")</f>
        <v>577</v>
      </c>
      <c r="UL27" s="1352">
        <f ca="1">IFERROR(OFFSET('WS-1 Paper'!$A$1,$A$27,'Dashboard Extract'!UL$24),"")</f>
        <v>226</v>
      </c>
      <c r="UM27" s="1352">
        <f ca="1">IFERROR(OFFSET('WS-1 Paper'!$A$1,$A$27,'Dashboard Extract'!UM$24),"")</f>
        <v>0</v>
      </c>
      <c r="UN27" s="1352">
        <f ca="1">IFERROR(OFFSET('WS-1 Paper'!$A$1,$A$27,'Dashboard Extract'!UN$24),"")</f>
        <v>727</v>
      </c>
      <c r="UO27" s="1352">
        <f ca="1">IFERROR(OFFSET('WS-1 Paper'!$A$1,$A$27,'Dashboard Extract'!UO$24),"")</f>
        <v>706</v>
      </c>
      <c r="UP27" s="1352">
        <f ca="1">IFERROR(OFFSET('WS-1 Paper'!$A$1,$A$27,'Dashboard Extract'!UP$24),"")</f>
        <v>612</v>
      </c>
      <c r="UQ27" s="1352">
        <f ca="1">IFERROR(OFFSET('WS-1 Paper'!$A$1,$A$27,'Dashboard Extract'!UQ$24),"")</f>
        <v>825</v>
      </c>
      <c r="UR27" s="1352">
        <f ca="1">IFERROR(OFFSET('WS-1 Paper'!$A$1,$A$27,'Dashboard Extract'!UR$24),"")</f>
        <v>695</v>
      </c>
      <c r="US27" s="1352">
        <f ca="1">IFERROR(OFFSET('WS-1 Paper'!$A$1,$A$27,'Dashboard Extract'!US$24),"")</f>
        <v>289</v>
      </c>
      <c r="UT27" s="1352">
        <f ca="1">IFERROR(OFFSET('WS-1 Paper'!$A$1,$A$27,'Dashboard Extract'!UT$24),"")</f>
        <v>0</v>
      </c>
      <c r="UU27" s="1352">
        <f ca="1">IFERROR(OFFSET('WS-1 Paper'!$A$1,$A$27,'Dashboard Extract'!UU$24),"")</f>
        <v>702</v>
      </c>
      <c r="UV27" s="1352">
        <f ca="1">IFERROR(OFFSET('WS-1 Paper'!$A$1,$A$27,'Dashboard Extract'!UV$24),"")</f>
        <v>542</v>
      </c>
      <c r="UW27" s="1352">
        <f ca="1">IFERROR(OFFSET('WS-1 Paper'!$A$1,$A$27,'Dashboard Extract'!UW$24),"")</f>
        <v>633</v>
      </c>
      <c r="UX27" s="1352">
        <f ca="1">IFERROR(OFFSET('WS-1 Paper'!$A$1,$A$27,'Dashboard Extract'!UX$24),"")</f>
        <v>480</v>
      </c>
      <c r="UY27" s="1352">
        <f ca="1">IFERROR(OFFSET('WS-1 Paper'!$A$1,$A$27,'Dashboard Extract'!UY$24),"")</f>
        <v>615</v>
      </c>
      <c r="UZ27" s="1352">
        <f ca="1">IFERROR(OFFSET('WS-1 Paper'!$A$1,$A$27,'Dashboard Extract'!UZ$24),"")</f>
        <v>210</v>
      </c>
      <c r="VA27" s="1352">
        <f ca="1">IFERROR(OFFSET('WS-1 Paper'!$A$1,$A$27,'Dashboard Extract'!VA$24),"")</f>
        <v>0</v>
      </c>
      <c r="VB27" s="1352">
        <f ca="1">IFERROR(OFFSET('WS-1 Paper'!$A$1,$A$27,'Dashboard Extract'!VB$24),"")</f>
        <v>646</v>
      </c>
      <c r="VC27" s="1352">
        <f ca="1">IFERROR(OFFSET('WS-1 Paper'!$A$1,$A$27,'Dashboard Extract'!VC$24),"")</f>
        <v>769</v>
      </c>
      <c r="VD27" s="1352">
        <f ca="1">IFERROR(OFFSET('WS-1 Paper'!$A$1,$A$27,'Dashboard Extract'!VD$24),"")</f>
        <v>577</v>
      </c>
      <c r="VE27" s="1352">
        <f ca="1">IFERROR(OFFSET('WS-1 Paper'!$A$1,$A$27,'Dashboard Extract'!VE$24),"")</f>
        <v>660</v>
      </c>
      <c r="VF27" s="1352">
        <f ca="1">IFERROR(OFFSET('WS-1 Paper'!$A$1,$A$27,'Dashboard Extract'!VF$24),"")</f>
        <v>597</v>
      </c>
      <c r="VG27" s="1352">
        <f ca="1">IFERROR(OFFSET('WS-1 Paper'!$A$1,$A$27,'Dashboard Extract'!VG$24),"")</f>
        <v>0</v>
      </c>
      <c r="VH27" s="1352">
        <f ca="1">IFERROR(OFFSET('WS-1 Paper'!$A$1,$A$27,'Dashboard Extract'!VH$24),"")</f>
        <v>0</v>
      </c>
      <c r="VI27" s="1352">
        <f ca="1">IFERROR(OFFSET('WS-1 Paper'!$A$1,$A$27,'Dashboard Extract'!VI$24),"")</f>
        <v>618</v>
      </c>
      <c r="VJ27" s="1352">
        <f ca="1">IFERROR(OFFSET('WS-1 Paper'!$A$1,$A$27,'Dashboard Extract'!VJ$24),"")</f>
        <v>771</v>
      </c>
      <c r="VK27" s="1352">
        <f ca="1">IFERROR(OFFSET('WS-1 Paper'!$A$1,$A$27,'Dashboard Extract'!VK$24),"")</f>
        <v>672</v>
      </c>
      <c r="VL27" s="1352">
        <f ca="1">IFERROR(OFFSET('WS-1 Paper'!$A$1,$A$27,'Dashboard Extract'!VL$24),"")</f>
        <v>682</v>
      </c>
      <c r="VM27" s="1352">
        <f ca="1">IFERROR(OFFSET('WS-1 Paper'!$A$1,$A$27,'Dashboard Extract'!VM$24),"")</f>
        <v>585</v>
      </c>
      <c r="VN27" s="1352">
        <f ca="1">IFERROR(OFFSET('WS-1 Paper'!$A$1,$A$27,'Dashboard Extract'!VN$24),"")</f>
        <v>163</v>
      </c>
      <c r="VO27" s="1352">
        <f ca="1">IFERROR(OFFSET('WS-1 Paper'!$A$1,$A$27,'Dashboard Extract'!VO$24),"")</f>
        <v>0</v>
      </c>
      <c r="VP27" s="1352">
        <f ca="1">IFERROR(OFFSET('WS-1 Paper'!$A$1,$A$27,'Dashboard Extract'!VP$24),"")</f>
        <v>838</v>
      </c>
      <c r="VQ27" s="1352">
        <f ca="1">IFERROR(OFFSET('WS-1 Paper'!$A$1,$A$27,'Dashboard Extract'!VQ$24),"")</f>
        <v>902</v>
      </c>
      <c r="VR27" s="1352">
        <f ca="1">IFERROR(OFFSET('WS-1 Paper'!$A$1,$A$27,'Dashboard Extract'!VR$24),"")</f>
        <v>624</v>
      </c>
      <c r="VS27" s="1352">
        <f ca="1">IFERROR(OFFSET('WS-1 Paper'!$A$1,$A$27,'Dashboard Extract'!VS$24),"")</f>
        <v>656</v>
      </c>
      <c r="VT27" s="1352">
        <f ca="1">IFERROR(OFFSET('WS-1 Paper'!$A$1,$A$27,'Dashboard Extract'!VT$24),"")</f>
        <v>432</v>
      </c>
      <c r="VU27" s="1352">
        <f ca="1">IFERROR(OFFSET('WS-1 Paper'!$A$1,$A$27,'Dashboard Extract'!VU$24),"")</f>
        <v>115</v>
      </c>
      <c r="VV27" s="1352">
        <f ca="1">IFERROR(OFFSET('WS-1 Paper'!$A$1,$A$27,'Dashboard Extract'!VV$24),"")</f>
        <v>0</v>
      </c>
      <c r="VW27" s="1352">
        <f ca="1">IFERROR(OFFSET('WS-1 Paper'!$A$1,$A$27,'Dashboard Extract'!VW$24),"")</f>
        <v>537</v>
      </c>
      <c r="VX27" s="1352">
        <f ca="1">IFERROR(OFFSET('WS-1 Paper'!$A$1,$A$27,'Dashboard Extract'!VX$24),"")</f>
        <v>659</v>
      </c>
      <c r="VY27" s="1352">
        <f ca="1">IFERROR(OFFSET('WS-1 Paper'!$A$1,$A$27,'Dashboard Extract'!VY$24),"")</f>
        <v>544</v>
      </c>
      <c r="VZ27" s="1352">
        <f ca="1">IFERROR(OFFSET('WS-1 Paper'!$A$1,$A$27,'Dashboard Extract'!VZ$24),"")</f>
        <v>882</v>
      </c>
      <c r="WA27" s="1352">
        <f ca="1">IFERROR(OFFSET('WS-1 Paper'!$A$1,$A$27,'Dashboard Extract'!WA$24),"")</f>
        <v>529</v>
      </c>
      <c r="WB27" s="1352">
        <f ca="1">IFERROR(OFFSET('WS-1 Paper'!$A$1,$A$27,'Dashboard Extract'!WB$24),"")</f>
        <v>184</v>
      </c>
      <c r="WC27" s="1352">
        <f ca="1">IFERROR(OFFSET('WS-1 Paper'!$A$1,$A$27,'Dashboard Extract'!WC$24),"")</f>
        <v>0</v>
      </c>
      <c r="WD27" s="1352">
        <f ca="1">IFERROR(OFFSET('WS-1 Paper'!$A$1,$A$27,'Dashboard Extract'!WD$24),"")</f>
        <v>729</v>
      </c>
      <c r="WE27" s="1352">
        <f ca="1">IFERROR(OFFSET('WS-1 Paper'!$A$1,$A$27,'Dashboard Extract'!WE$24),"")</f>
        <v>963</v>
      </c>
      <c r="WF27" s="1352">
        <f ca="1">IFERROR(OFFSET('WS-1 Paper'!$A$1,$A$27,'Dashboard Extract'!WF$24),"")</f>
        <v>927</v>
      </c>
      <c r="WG27" s="1352">
        <f ca="1">IFERROR(OFFSET('WS-1 Paper'!$A$1,$A$27,'Dashboard Extract'!WG$24),"")</f>
        <v>1010</v>
      </c>
      <c r="WH27" s="1352">
        <f ca="1">IFERROR(OFFSET('WS-1 Paper'!$A$1,$A$27,'Dashboard Extract'!WH$24),"")</f>
        <v>899</v>
      </c>
      <c r="WI27" s="1352">
        <f ca="1">IFERROR(OFFSET('WS-1 Paper'!$A$1,$A$27,'Dashboard Extract'!WI$24),"")</f>
        <v>0</v>
      </c>
      <c r="WJ27" s="1352">
        <f ca="1">IFERROR(OFFSET('WS-1 Paper'!$A$1,$A$27,'Dashboard Extract'!WJ$24),"")</f>
        <v>0</v>
      </c>
      <c r="WK27" s="1352">
        <f ca="1">IFERROR(OFFSET('WS-1 Paper'!$A$1,$A$27,'Dashboard Extract'!WK$24),"")</f>
        <v>686</v>
      </c>
      <c r="WL27" s="1352">
        <f ca="1">IFERROR(OFFSET('WS-1 Paper'!$A$1,$A$27,'Dashboard Extract'!WL$24),"")</f>
        <v>651</v>
      </c>
      <c r="WM27" s="1352">
        <f ca="1">IFERROR(OFFSET('WS-1 Paper'!$A$1,$A$27,'Dashboard Extract'!WM$24),"")</f>
        <v>712</v>
      </c>
      <c r="WN27" s="1352">
        <f ca="1">IFERROR(OFFSET('WS-1 Paper'!$A$1,$A$27,'Dashboard Extract'!WN$24),"")</f>
        <v>621</v>
      </c>
      <c r="WO27" s="1352">
        <f ca="1">IFERROR(OFFSET('WS-1 Paper'!$A$1,$A$27,'Dashboard Extract'!WO$24),"")</f>
        <v>660</v>
      </c>
      <c r="WP27" s="1352">
        <f ca="1">IFERROR(OFFSET('WS-1 Paper'!$A$1,$A$27,'Dashboard Extract'!WP$24),"")</f>
        <v>0</v>
      </c>
      <c r="WQ27" s="1352">
        <f ca="1">IFERROR(OFFSET('WS-1 Paper'!$A$1,$A$27,'Dashboard Extract'!WQ$24),"")</f>
        <v>0</v>
      </c>
      <c r="WR27" s="1352">
        <f ca="1">IFERROR(OFFSET('WS-1 Paper'!$A$1,$A$27,'Dashboard Extract'!WR$24),"")</f>
        <v>0</v>
      </c>
      <c r="WS27" s="1352">
        <f ca="1">IFERROR(OFFSET('WS-1 Paper'!$A$1,$A$27,'Dashboard Extract'!WS$24),"")</f>
        <v>253</v>
      </c>
      <c r="WT27" s="1352">
        <f ca="1">IFERROR(OFFSET('WS-1 Paper'!$A$1,$A$27,'Dashboard Extract'!WT$24),"")</f>
        <v>857</v>
      </c>
      <c r="WU27" s="1352">
        <f ca="1">IFERROR(OFFSET('WS-1 Paper'!$A$1,$A$27,'Dashboard Extract'!WU$24),"")</f>
        <v>769</v>
      </c>
      <c r="WV27" s="1352">
        <f ca="1">IFERROR(OFFSET('WS-1 Paper'!$A$1,$A$27,'Dashboard Extract'!WV$24),"")</f>
        <v>705</v>
      </c>
      <c r="WW27" s="1352">
        <f ca="1">IFERROR(OFFSET('WS-1 Paper'!$A$1,$A$27,'Dashboard Extract'!WW$24),"")</f>
        <v>0</v>
      </c>
      <c r="WX27" s="1352">
        <f ca="1">IFERROR(OFFSET('WS-1 Paper'!$A$1,$A$27,'Dashboard Extract'!WX$24),"")</f>
        <v>0</v>
      </c>
      <c r="WY27" s="1352">
        <f ca="1">IFERROR(OFFSET('WS-1 Paper'!$A$1,$A$27,'Dashboard Extract'!WY$24),"")</f>
        <v>687</v>
      </c>
      <c r="WZ27" s="1352">
        <f ca="1">IFERROR(OFFSET('WS-1 Paper'!$A$1,$A$27,'Dashboard Extract'!WZ$24),"")</f>
        <v>528</v>
      </c>
      <c r="XA27" s="1352">
        <f ca="1">IFERROR(OFFSET('WS-1 Paper'!$A$1,$A$27,'Dashboard Extract'!XA$24),"")</f>
        <v>668</v>
      </c>
      <c r="XB27" s="1352">
        <f ca="1">IFERROR(OFFSET('WS-1 Paper'!$A$1,$A$27,'Dashboard Extract'!XB$24),"")</f>
        <v>875</v>
      </c>
      <c r="XC27" s="1352">
        <f ca="1">IFERROR(OFFSET('WS-1 Paper'!$A$1,$A$27,'Dashboard Extract'!XC$24),"")</f>
        <v>645</v>
      </c>
      <c r="XD27" s="1352">
        <f ca="1">IFERROR(OFFSET('WS-1 Paper'!$A$1,$A$27,'Dashboard Extract'!XD$24),"")</f>
        <v>0</v>
      </c>
      <c r="XE27" s="1352">
        <f ca="1">IFERROR(OFFSET('WS-1 Paper'!$A$1,$A$27,'Dashboard Extract'!XE$24),"")</f>
        <v>0</v>
      </c>
      <c r="XF27" s="1352">
        <f ca="1">IFERROR(OFFSET('WS-1 Paper'!$A$1,$A$27,'Dashboard Extract'!XF$24),"")</f>
        <v>571</v>
      </c>
      <c r="XG27" s="1352">
        <f ca="1">IFERROR(OFFSET('WS-1 Paper'!$A$1,$A$27,'Dashboard Extract'!XG$24),"")</f>
        <v>663</v>
      </c>
      <c r="XH27" s="1352">
        <f ca="1">IFERROR(OFFSET('WS-1 Paper'!$A$1,$A$27,'Dashboard Extract'!XH$24),"")</f>
        <v>527</v>
      </c>
      <c r="XI27" s="1352">
        <f ca="1">IFERROR(OFFSET('WS-1 Paper'!$A$1,$A$27,'Dashboard Extract'!XI$24),"")</f>
        <v>627</v>
      </c>
      <c r="XJ27" s="1352">
        <f ca="1">IFERROR(OFFSET('WS-1 Paper'!$A$1,$A$27,'Dashboard Extract'!XJ$24),"")</f>
        <v>565</v>
      </c>
      <c r="XK27" s="1352">
        <f ca="1">IFERROR(OFFSET('WS-1 Paper'!$A$1,$A$27,'Dashboard Extract'!XK$24),"")</f>
        <v>0</v>
      </c>
      <c r="XL27" s="1352">
        <f ca="1">IFERROR(OFFSET('WS-1 Paper'!$A$1,$A$27,'Dashboard Extract'!XL$24),"")</f>
        <v>0</v>
      </c>
      <c r="XM27" s="1352">
        <f ca="1">IFERROR(OFFSET('WS-1 Paper'!$A$1,$A$27,'Dashboard Extract'!XM$24),"")</f>
        <v>829</v>
      </c>
      <c r="XN27" s="1352">
        <f ca="1">IFERROR(OFFSET('WS-1 Paper'!$A$1,$A$27,'Dashboard Extract'!XN$24),"")</f>
        <v>751</v>
      </c>
      <c r="XO27" s="1352">
        <f ca="1">IFERROR(OFFSET('WS-1 Paper'!$A$1,$A$27,'Dashboard Extract'!XO$24),"")</f>
        <v>530</v>
      </c>
      <c r="XP27" s="1352">
        <f ca="1">IFERROR(OFFSET('WS-1 Paper'!$A$1,$A$27,'Dashboard Extract'!XP$24),"")</f>
        <v>682</v>
      </c>
      <c r="XQ27" s="1352">
        <f ca="1">IFERROR(OFFSET('WS-1 Paper'!$A$1,$A$27,'Dashboard Extract'!XQ$24),"")</f>
        <v>689</v>
      </c>
      <c r="XR27" s="1352">
        <f ca="1">IFERROR(OFFSET('WS-1 Paper'!$A$1,$A$27,'Dashboard Extract'!XR$24),"")</f>
        <v>0</v>
      </c>
      <c r="XS27" s="1352">
        <f ca="1">IFERROR(OFFSET('WS-1 Paper'!$A$1,$A$27,'Dashboard Extract'!XS$24),"")</f>
        <v>0</v>
      </c>
      <c r="XT27" s="1352">
        <f ca="1">IFERROR(OFFSET('WS-1 Paper'!$A$1,$A$27,'Dashboard Extract'!XT$24),"")</f>
        <v>849</v>
      </c>
      <c r="XU27" s="1352">
        <f ca="1">IFERROR(OFFSET('WS-1 Paper'!$A$1,$A$27,'Dashboard Extract'!XU$24),"")</f>
        <v>713</v>
      </c>
      <c r="XV27" s="1352">
        <f ca="1">IFERROR(OFFSET('WS-1 Paper'!$A$1,$A$27,'Dashboard Extract'!XV$24),"")</f>
        <v>848</v>
      </c>
      <c r="XW27" s="1352">
        <f ca="1">IFERROR(OFFSET('WS-1 Paper'!$A$1,$A$27,'Dashboard Extract'!XW$24),"")</f>
        <v>568</v>
      </c>
      <c r="XX27" s="1352">
        <f ca="1">IFERROR(OFFSET('WS-1 Paper'!$A$1,$A$27,'Dashboard Extract'!XX$24),"")</f>
        <v>587</v>
      </c>
      <c r="XY27" s="1352">
        <f ca="1">IFERROR(OFFSET('WS-1 Paper'!$A$1,$A$27,'Dashboard Extract'!XY$24),"")</f>
        <v>0</v>
      </c>
      <c r="XZ27" s="1352">
        <f ca="1">IFERROR(OFFSET('WS-1 Paper'!$A$1,$A$27,'Dashboard Extract'!XZ$24),"")</f>
        <v>0</v>
      </c>
      <c r="YA27" s="1352">
        <f ca="1">IFERROR(OFFSET('WS-1 Paper'!$A$1,$A$27,'Dashboard Extract'!YA$24),"")</f>
        <v>480</v>
      </c>
      <c r="YB27" s="1352">
        <f ca="1">IFERROR(OFFSET('WS-1 Paper'!$A$1,$A$27,'Dashboard Extract'!YB$24),"")</f>
        <v>788</v>
      </c>
      <c r="YC27" s="1352">
        <f ca="1">IFERROR(OFFSET('WS-1 Paper'!$A$1,$A$27,'Dashboard Extract'!YC$24),"")</f>
        <v>294</v>
      </c>
      <c r="YD27" s="1352">
        <f ca="1">IFERROR(OFFSET('WS-1 Paper'!$A$1,$A$27,'Dashboard Extract'!YD$24),"")</f>
        <v>153</v>
      </c>
      <c r="YE27" s="1352">
        <f ca="1">IFERROR(OFFSET('WS-1 Paper'!$A$1,$A$27,'Dashboard Extract'!YE$24),"")</f>
        <v>654</v>
      </c>
      <c r="YF27" s="1352">
        <f ca="1">IFERROR(OFFSET('WS-1 Paper'!$A$1,$A$27,'Dashboard Extract'!YF$24),"")</f>
        <v>0</v>
      </c>
      <c r="YG27" s="1352">
        <f ca="1">IFERROR(OFFSET('WS-1 Paper'!$A$1,$A$27,'Dashboard Extract'!YG$24),"")</f>
        <v>0</v>
      </c>
      <c r="YH27" s="1352">
        <f ca="1">IFERROR(OFFSET('WS-1 Paper'!$A$1,$A$27,'Dashboard Extract'!YH$24),"")</f>
        <v>668</v>
      </c>
      <c r="YI27" s="1352">
        <f ca="1">IFERROR(OFFSET('WS-1 Paper'!$A$1,$A$27,'Dashboard Extract'!YI$24),"")</f>
        <v>733</v>
      </c>
      <c r="YJ27" s="1352">
        <f ca="1">IFERROR(OFFSET('WS-1 Paper'!$A$1,$A$27,'Dashboard Extract'!YJ$24),"")</f>
        <v>675</v>
      </c>
      <c r="YK27" s="1352">
        <f ca="1">IFERROR(OFFSET('WS-1 Paper'!$A$1,$A$27,'Dashboard Extract'!YK$24),"")</f>
        <v>876</v>
      </c>
      <c r="YL27" s="1352">
        <f ca="1">IFERROR(OFFSET('WS-1 Paper'!$A$1,$A$27,'Dashboard Extract'!YL$24),"")</f>
        <v>700</v>
      </c>
      <c r="YM27" s="1352">
        <f ca="1">IFERROR(OFFSET('WS-1 Paper'!$A$1,$A$27,'Dashboard Extract'!YM$24),"")</f>
        <v>0</v>
      </c>
      <c r="YN27" s="1352">
        <f ca="1">IFERROR(OFFSET('WS-1 Paper'!$A$1,$A$27,'Dashboard Extract'!YN$24),"")</f>
        <v>0</v>
      </c>
      <c r="YO27" s="1352">
        <f ca="1">IFERROR(OFFSET('WS-1 Paper'!$A$1,$A$27,'Dashboard Extract'!YO$24),"")</f>
        <v>818</v>
      </c>
      <c r="YP27" s="1352">
        <f ca="1">IFERROR(OFFSET('WS-1 Paper'!$A$1,$A$27,'Dashboard Extract'!YP$24),"")</f>
        <v>821</v>
      </c>
      <c r="YQ27" s="1352">
        <f ca="1">IFERROR(OFFSET('WS-1 Paper'!$A$1,$A$27,'Dashboard Extract'!YQ$24),"")</f>
        <v>677</v>
      </c>
      <c r="YR27" s="1352">
        <f ca="1">IFERROR(OFFSET('WS-1 Paper'!$A$1,$A$27,'Dashboard Extract'!YR$24),"")</f>
        <v>497</v>
      </c>
      <c r="YS27" s="1352">
        <f ca="1">IFERROR(OFFSET('WS-1 Paper'!$A$1,$A$27,'Dashboard Extract'!YS$24),"")</f>
        <v>623</v>
      </c>
      <c r="YT27" s="1352">
        <f ca="1">IFERROR(OFFSET('WS-1 Paper'!$A$1,$A$27,'Dashboard Extract'!YT$24),"")</f>
        <v>0</v>
      </c>
      <c r="YU27" s="1352">
        <f ca="1">IFERROR(OFFSET('WS-1 Paper'!$A$1,$A$27,'Dashboard Extract'!YU$24),"")</f>
        <v>0</v>
      </c>
      <c r="YV27" s="1352">
        <f ca="1">IFERROR(OFFSET('WS-1 Paper'!$A$1,$A$27,'Dashboard Extract'!YV$24),"")</f>
        <v>529</v>
      </c>
      <c r="YW27" s="1352">
        <f ca="1">IFERROR(OFFSET('WS-1 Paper'!$A$1,$A$27,'Dashboard Extract'!YW$24),"")</f>
        <v>403</v>
      </c>
      <c r="YX27" s="1352">
        <f ca="1">IFERROR(OFFSET('WS-1 Paper'!$A$1,$A$27,'Dashboard Extract'!YX$24),"")</f>
        <v>506</v>
      </c>
      <c r="YY27" s="1352">
        <f ca="1">IFERROR(OFFSET('WS-1 Paper'!$A$1,$A$27,'Dashboard Extract'!YY$24),"")</f>
        <v>742</v>
      </c>
      <c r="YZ27" s="1352">
        <f ca="1">IFERROR(OFFSET('WS-1 Paper'!$A$1,$A$27,'Dashboard Extract'!YZ$24),"")</f>
        <v>762</v>
      </c>
      <c r="ZA27" s="1352">
        <f ca="1">IFERROR(OFFSET('WS-1 Paper'!$A$1,$A$27,'Dashboard Extract'!ZA$24),"")</f>
        <v>0</v>
      </c>
      <c r="ZB27" s="1352">
        <f ca="1">IFERROR(OFFSET('WS-1 Paper'!$A$1,$A$27,'Dashboard Extract'!ZB$24),"")</f>
        <v>0</v>
      </c>
      <c r="ZC27" s="1352">
        <f ca="1">IFERROR(OFFSET('WS-1 Paper'!$A$1,$A$27,'Dashboard Extract'!ZC$24),"")</f>
        <v>900</v>
      </c>
      <c r="ZD27" s="1352">
        <f ca="1">IFERROR(OFFSET('WS-1 Paper'!$A$1,$A$27,'Dashboard Extract'!ZD$24),"")</f>
        <v>1005</v>
      </c>
      <c r="ZE27" s="1352">
        <f ca="1">IFERROR(OFFSET('WS-1 Paper'!$A$1,$A$27,'Dashboard Extract'!ZE$24),"")</f>
        <v>700</v>
      </c>
      <c r="ZF27" s="1352">
        <f ca="1">IFERROR(OFFSET('WS-1 Paper'!$A$1,$A$27,'Dashboard Extract'!ZF$24),"")</f>
        <v>930</v>
      </c>
      <c r="ZG27" s="1352">
        <f ca="1">IFERROR(OFFSET('WS-1 Paper'!$A$1,$A$27,'Dashboard Extract'!ZG$24),"")</f>
        <v>450</v>
      </c>
      <c r="ZH27" s="1352">
        <f ca="1">IFERROR(OFFSET('WS-1 Paper'!$A$1,$A$27,'Dashboard Extract'!ZH$24),"")</f>
        <v>0</v>
      </c>
      <c r="ZI27" s="1352">
        <f ca="1">IFERROR(OFFSET('WS-1 Paper'!$A$1,$A$27,'Dashboard Extract'!ZI$24),"")</f>
        <v>0</v>
      </c>
      <c r="ZJ27" s="1352">
        <f ca="1">IFERROR(OFFSET('WS-1 Paper'!$A$1,$A$27,'Dashboard Extract'!ZJ$24),"")</f>
        <v>782</v>
      </c>
      <c r="ZK27" s="1352">
        <f ca="1">IFERROR(OFFSET('WS-1 Paper'!$A$1,$A$27,'Dashboard Extract'!ZK$24),"")</f>
        <v>797</v>
      </c>
      <c r="ZL27" s="1352">
        <f ca="1">IFERROR(OFFSET('WS-1 Paper'!$A$1,$A$27,'Dashboard Extract'!ZL$24),"")</f>
        <v>491</v>
      </c>
      <c r="ZM27" s="1352">
        <f ca="1">IFERROR(OFFSET('WS-1 Paper'!$A$1,$A$27,'Dashboard Extract'!ZM$24),"")</f>
        <v>550</v>
      </c>
      <c r="ZN27" s="1352">
        <f ca="1">IFERROR(OFFSET('WS-1 Paper'!$A$1,$A$27,'Dashboard Extract'!ZN$24),"")</f>
        <v>367</v>
      </c>
      <c r="ZO27" s="1352">
        <f ca="1">IFERROR(OFFSET('WS-1 Paper'!$A$1,$A$27,'Dashboard Extract'!ZO$24),"")</f>
        <v>0</v>
      </c>
      <c r="ZP27" s="1352">
        <f ca="1">IFERROR(OFFSET('WS-1 Paper'!$A$1,$A$27,'Dashboard Extract'!ZP$24),"")</f>
        <v>0</v>
      </c>
      <c r="ZQ27" s="1352">
        <f ca="1">IFERROR(OFFSET('WS-1 Paper'!$A$1,$A$27,'Dashboard Extract'!ZQ$24),"")</f>
        <v>504</v>
      </c>
      <c r="ZR27" s="1352">
        <f ca="1">IFERROR(OFFSET('WS-1 Paper'!$A$1,$A$27,'Dashboard Extract'!ZR$24),"")</f>
        <v>810</v>
      </c>
      <c r="ZS27" s="1352">
        <f ca="1">IFERROR(OFFSET('WS-1 Paper'!$A$1,$A$27,'Dashboard Extract'!ZS$24),"")</f>
        <v>737</v>
      </c>
      <c r="ZT27" s="1352">
        <f ca="1">IFERROR(OFFSET('WS-1 Paper'!$A$1,$A$27,'Dashboard Extract'!ZT$24),"")</f>
        <v>0</v>
      </c>
      <c r="ZU27" s="1352">
        <f ca="1">IFERROR(OFFSET('WS-1 Paper'!$A$1,$A$27,'Dashboard Extract'!ZU$24),"")</f>
        <v>923</v>
      </c>
      <c r="ZV27" s="1352">
        <f ca="1">IFERROR(OFFSET('WS-1 Paper'!$A$1,$A$27,'Dashboard Extract'!ZV$24),"")</f>
        <v>406</v>
      </c>
      <c r="ZW27" s="1352">
        <f ca="1">IFERROR(OFFSET('WS-1 Paper'!$A$1,$A$27,'Dashboard Extract'!ZW$24),"")</f>
        <v>0</v>
      </c>
      <c r="ZX27" s="1352">
        <f ca="1">IFERROR(OFFSET('WS-1 Paper'!$A$1,$A$27,'Dashboard Extract'!ZX$24),"")</f>
        <v>971</v>
      </c>
      <c r="ZY27" s="1352">
        <f ca="1">IFERROR(OFFSET('WS-1 Paper'!$A$1,$A$27,'Dashboard Extract'!ZY$24),"")</f>
        <v>987</v>
      </c>
      <c r="ZZ27" s="1352">
        <f ca="1">IFERROR(OFFSET('WS-1 Paper'!$A$1,$A$27,'Dashboard Extract'!ZZ$24),"")</f>
        <v>754</v>
      </c>
      <c r="AAA27" s="1352">
        <f ca="1">IFERROR(OFFSET('WS-1 Paper'!$A$1,$A$27,'Dashboard Extract'!AAA$24),"")</f>
        <v>360</v>
      </c>
      <c r="AAB27" s="1352">
        <f ca="1">IFERROR(OFFSET('WS-1 Paper'!$A$1,$A$27,'Dashboard Extract'!AAB$24),"")</f>
        <v>0</v>
      </c>
      <c r="AAC27" s="1352">
        <f ca="1">IFERROR(OFFSET('WS-1 Paper'!$A$1,$A$27,'Dashboard Extract'!AAC$24),"")</f>
        <v>0</v>
      </c>
      <c r="AAD27" s="1352">
        <f ca="1">IFERROR(OFFSET('WS-1 Paper'!$A$1,$A$27,'Dashboard Extract'!AAD$24),"")</f>
        <v>0</v>
      </c>
      <c r="AAE27" s="1352">
        <f ca="1">IFERROR(OFFSET('WS-1 Paper'!$A$1,$A$27,'Dashboard Extract'!AAE$24),"")</f>
        <v>288</v>
      </c>
      <c r="AAF27" s="1352">
        <f ca="1">IFERROR(OFFSET('WS-1 Paper'!$A$1,$A$27,'Dashboard Extract'!AAF$24),"")</f>
        <v>965</v>
      </c>
      <c r="AAG27" s="1352">
        <f ca="1">IFERROR(OFFSET('WS-1 Paper'!$A$1,$A$27,'Dashboard Extract'!AAG$24),"")</f>
        <v>1082</v>
      </c>
      <c r="AAH27" s="1352">
        <f ca="1">IFERROR(OFFSET('WS-1 Paper'!$A$1,$A$27,'Dashboard Extract'!AAH$24),"")</f>
        <v>1237</v>
      </c>
      <c r="AAI27" s="1352">
        <f ca="1">IFERROR(OFFSET('WS-1 Paper'!$A$1,$A$27,'Dashboard Extract'!AAI$24),"")</f>
        <v>1079</v>
      </c>
      <c r="AAJ27" s="1352">
        <f ca="1">IFERROR(OFFSET('WS-1 Paper'!$A$1,$A$27,'Dashboard Extract'!AAJ$24),"")</f>
        <v>119</v>
      </c>
      <c r="AAK27" s="1352">
        <f ca="1">IFERROR(OFFSET('WS-1 Paper'!$A$1,$A$27,'Dashboard Extract'!AAK$24),"")</f>
        <v>0</v>
      </c>
      <c r="AAL27" s="1352">
        <f ca="1">IFERROR(OFFSET('WS-1 Paper'!$A$1,$A$27,'Dashboard Extract'!AAL$24),"")</f>
        <v>1009</v>
      </c>
      <c r="AAM27" s="1352">
        <f ca="1">IFERROR(OFFSET('WS-1 Paper'!$A$1,$A$27,'Dashboard Extract'!AAM$24),"")</f>
        <v>1132</v>
      </c>
      <c r="AAN27" s="1352">
        <f ca="1">IFERROR(OFFSET('WS-1 Paper'!$A$1,$A$27,'Dashboard Extract'!AAN$24),"")</f>
        <v>918</v>
      </c>
      <c r="AAO27" s="1352">
        <f ca="1">IFERROR(OFFSET('WS-1 Paper'!$A$1,$A$27,'Dashboard Extract'!AAO$24),"")</f>
        <v>952</v>
      </c>
      <c r="AAP27" s="1352">
        <f ca="1">IFERROR(OFFSET('WS-1 Paper'!$A$1,$A$27,'Dashboard Extract'!AAP$24),"")</f>
        <v>829</v>
      </c>
      <c r="AAQ27" s="1352">
        <f ca="1">IFERROR(OFFSET('WS-1 Paper'!$A$1,$A$27,'Dashboard Extract'!AAQ$24),"")</f>
        <v>58</v>
      </c>
      <c r="AAR27" s="1352">
        <f ca="1">IFERROR(OFFSET('WS-1 Paper'!$A$1,$A$27,'Dashboard Extract'!AAR$24),"")</f>
        <v>0</v>
      </c>
      <c r="AAS27" s="1352">
        <f ca="1">IFERROR(OFFSET('WS-1 Paper'!$A$1,$A$27,'Dashboard Extract'!AAS$24),"")</f>
        <v>885</v>
      </c>
      <c r="AAT27" s="1352">
        <f ca="1">IFERROR(OFFSET('WS-1 Paper'!$A$1,$A$27,'Dashboard Extract'!AAT$24),"")</f>
        <v>935</v>
      </c>
      <c r="AAU27" s="1352">
        <f ca="1">IFERROR(OFFSET('WS-1 Paper'!$A$1,$A$27,'Dashboard Extract'!AAU$24),"")</f>
        <v>535</v>
      </c>
      <c r="AAV27" s="1352">
        <f ca="1">IFERROR(OFFSET('WS-1 Paper'!$A$1,$A$27,'Dashboard Extract'!AAV$24),"")</f>
        <v>671</v>
      </c>
      <c r="AAW27" s="1352">
        <f ca="1">IFERROR(OFFSET('WS-1 Paper'!$A$1,$A$27,'Dashboard Extract'!AAW$24),"")</f>
        <v>762</v>
      </c>
      <c r="AAX27" s="1352">
        <f ca="1">IFERROR(OFFSET('WS-1 Paper'!$A$1,$A$27,'Dashboard Extract'!AAX$24),"")</f>
        <v>0</v>
      </c>
      <c r="AAY27" s="1352">
        <f ca="1">IFERROR(OFFSET('WS-1 Paper'!$A$1,$A$27,'Dashboard Extract'!AAY$24),"")</f>
        <v>0</v>
      </c>
      <c r="AAZ27" s="1352">
        <f ca="1">IFERROR(OFFSET('WS-1 Paper'!$A$1,$A$27,'Dashboard Extract'!AAZ$24),"")</f>
        <v>0</v>
      </c>
      <c r="ABA27" s="1352">
        <f ca="1">IFERROR(OFFSET('WS-1 Paper'!$A$1,$A$27,'Dashboard Extract'!ABA$24),"")</f>
        <v>1107</v>
      </c>
      <c r="ABB27" s="1352">
        <f ca="1">IFERROR(OFFSET('WS-1 Paper'!$A$1,$A$27,'Dashboard Extract'!ABB$24),"")</f>
        <v>777</v>
      </c>
      <c r="ABC27" s="1352">
        <f ca="1">IFERROR(OFFSET('WS-1 Paper'!$A$1,$A$27,'Dashboard Extract'!ABC$24),"")</f>
        <v>877</v>
      </c>
      <c r="ABD27" s="1352">
        <f ca="1">IFERROR(OFFSET('WS-1 Paper'!$A$1,$A$27,'Dashboard Extract'!ABD$24),"")</f>
        <v>849</v>
      </c>
      <c r="ABE27" s="1352">
        <f ca="1">IFERROR(OFFSET('WS-1 Paper'!$A$1,$A$27,'Dashboard Extract'!ABE$24),"")</f>
        <v>0</v>
      </c>
      <c r="ABF27" s="1352">
        <f ca="1">IFERROR(OFFSET('WS-1 Paper'!$A$1,$A$27,'Dashboard Extract'!ABF$24),"")</f>
        <v>0</v>
      </c>
      <c r="ABG27" s="1352">
        <f ca="1">IFERROR(OFFSET('WS-1 Paper'!$A$1,$A$27,'Dashboard Extract'!ABG$24),"")</f>
        <v>0</v>
      </c>
      <c r="ABH27" s="1352">
        <f ca="1">IFERROR(OFFSET('WS-1 Paper'!$A$1,$A$27,'Dashboard Extract'!ABH$24),"")</f>
        <v>855</v>
      </c>
      <c r="ABI27" s="1352">
        <f ca="1">IFERROR(OFFSET('WS-1 Paper'!$A$1,$A$27,'Dashboard Extract'!ABI$24),"")</f>
        <v>1091</v>
      </c>
      <c r="ABJ27" s="1352">
        <f ca="1">IFERROR(OFFSET('WS-1 Paper'!$A$1,$A$27,'Dashboard Extract'!ABJ$24),"")</f>
        <v>0</v>
      </c>
      <c r="ABK27" s="1352">
        <f ca="1">IFERROR(OFFSET('WS-1 Paper'!$A$1,$A$27,'Dashboard Extract'!ABK$24),"")</f>
        <v>695</v>
      </c>
      <c r="ABL27" s="1352">
        <f ca="1">IFERROR(OFFSET('WS-1 Paper'!$A$1,$A$27,'Dashboard Extract'!ABL$24),"")</f>
        <v>123</v>
      </c>
      <c r="ABM27" s="1352">
        <f ca="1">IFERROR(OFFSET('WS-1 Paper'!$A$1,$A$27,'Dashboard Extract'!ABM$24),"")</f>
        <v>0</v>
      </c>
      <c r="ABN27" s="1352">
        <f ca="1">IFERROR(OFFSET('WS-1 Paper'!$A$1,$A$27,'Dashboard Extract'!ABN$24),"")</f>
        <v>873</v>
      </c>
      <c r="ABO27" s="1352">
        <f ca="1">IFERROR(OFFSET('WS-1 Paper'!$A$1,$A$27,'Dashboard Extract'!ABO$24),"")</f>
        <v>1212</v>
      </c>
      <c r="ABP27" s="1352">
        <f ca="1">IFERROR(OFFSET('WS-1 Paper'!$A$1,$A$27,'Dashboard Extract'!ABP$24),"")</f>
        <v>1003</v>
      </c>
      <c r="ABQ27" s="1352">
        <f ca="1">IFERROR(OFFSET('WS-1 Paper'!$A$1,$A$27,'Dashboard Extract'!ABQ$24),"")</f>
        <v>1093</v>
      </c>
      <c r="ABR27" s="1352">
        <f ca="1">IFERROR(OFFSET('WS-1 Paper'!$A$1,$A$27,'Dashboard Extract'!ABR$24),"")</f>
        <v>1020</v>
      </c>
      <c r="ABS27" s="1352">
        <f ca="1">IFERROR(OFFSET('WS-1 Paper'!$A$1,$A$27,'Dashboard Extract'!ABS$24),"")</f>
        <v>0</v>
      </c>
      <c r="ABT27" s="1352">
        <f ca="1">IFERROR(OFFSET('WS-1 Paper'!$A$1,$A$27,'Dashboard Extract'!ABT$24),"")</f>
        <v>0</v>
      </c>
      <c r="ABU27" s="1352">
        <f ca="1">IFERROR(OFFSET('WS-1 Paper'!$A$1,$A$27,'Dashboard Extract'!ABU$24),"")</f>
        <v>660</v>
      </c>
      <c r="ABV27" s="1352">
        <f ca="1">IFERROR(OFFSET('WS-1 Paper'!$A$1,$A$27,'Dashboard Extract'!ABV$24),"")</f>
        <v>672</v>
      </c>
      <c r="ABW27" s="1352">
        <f ca="1">IFERROR(OFFSET('WS-1 Paper'!$A$1,$A$27,'Dashboard Extract'!ABW$24),"")</f>
        <v>739</v>
      </c>
      <c r="ABX27" s="1352">
        <f ca="1">IFERROR(OFFSET('WS-1 Paper'!$A$1,$A$27,'Dashboard Extract'!ABX$24),"")</f>
        <v>511</v>
      </c>
      <c r="ABY27" s="1352">
        <f ca="1">IFERROR(OFFSET('WS-1 Paper'!$A$1,$A$27,'Dashboard Extract'!ABY$24),"")</f>
        <v>775</v>
      </c>
      <c r="ABZ27" s="1352">
        <f ca="1">IFERROR(OFFSET('WS-1 Paper'!$A$1,$A$27,'Dashboard Extract'!ABZ$24),"")</f>
        <v>0</v>
      </c>
      <c r="ACA27" s="1352">
        <f ca="1">IFERROR(OFFSET('WS-1 Paper'!$A$1,$A$27,'Dashboard Extract'!ACA$24),"")</f>
        <v>0</v>
      </c>
      <c r="ACB27" s="1352">
        <f ca="1">IFERROR(OFFSET('WS-1 Paper'!$A$1,$A$27,'Dashboard Extract'!ACB$24),"")</f>
        <v>589</v>
      </c>
      <c r="ACC27" s="1352">
        <f ca="1">IFERROR(OFFSET('WS-1 Paper'!$A$1,$A$27,'Dashboard Extract'!ACC$24),"")</f>
        <v>850</v>
      </c>
      <c r="ACD27" s="1352">
        <f ca="1">IFERROR(OFFSET('WS-1 Paper'!$A$1,$A$27,'Dashboard Extract'!ACD$24),"")</f>
        <v>805</v>
      </c>
      <c r="ACE27" s="1352">
        <f ca="1">IFERROR(OFFSET('WS-1 Paper'!$A$1,$A$27,'Dashboard Extract'!ACE$24),"")</f>
        <v>963</v>
      </c>
      <c r="ACF27" s="1352">
        <f ca="1">IFERROR(OFFSET('WS-1 Paper'!$A$1,$A$27,'Dashboard Extract'!ACF$24),"")</f>
        <v>872</v>
      </c>
      <c r="ACG27" s="1352">
        <f ca="1">IFERROR(OFFSET('WS-1 Paper'!$A$1,$A$27,'Dashboard Extract'!ACG$24),"")</f>
        <v>253</v>
      </c>
      <c r="ACH27" s="1352">
        <f ca="1">IFERROR(OFFSET('WS-1 Paper'!$A$1,$A$27,'Dashboard Extract'!ACH$24),"")</f>
        <v>0</v>
      </c>
      <c r="ACI27" s="1352">
        <f ca="1">IFERROR(OFFSET('WS-1 Paper'!$A$1,$A$27,'Dashboard Extract'!ACI$24),"")</f>
        <v>926</v>
      </c>
      <c r="ACJ27" s="1352">
        <f ca="1">IFERROR(OFFSET('WS-1 Paper'!$A$1,$A$27,'Dashboard Extract'!ACJ$24),"")</f>
        <v>911</v>
      </c>
      <c r="ACK27" s="1352">
        <f ca="1">IFERROR(OFFSET('WS-1 Paper'!$A$1,$A$27,'Dashboard Extract'!ACK$24),"")</f>
        <v>947</v>
      </c>
      <c r="ACL27" s="1352">
        <f ca="1">IFERROR(OFFSET('WS-1 Paper'!$A$1,$A$27,'Dashboard Extract'!ACL$24),"")</f>
        <v>1125</v>
      </c>
      <c r="ACM27" s="1352">
        <f ca="1">IFERROR(OFFSET('WS-1 Paper'!$A$1,$A$27,'Dashboard Extract'!ACM$24),"")</f>
        <v>929</v>
      </c>
      <c r="ACN27" s="1352">
        <f ca="1">IFERROR(OFFSET('WS-1 Paper'!$A$1,$A$27,'Dashboard Extract'!ACN$24),"")</f>
        <v>269</v>
      </c>
      <c r="ACO27" s="1352">
        <f ca="1">IFERROR(OFFSET('WS-1 Paper'!$A$1,$A$27,'Dashboard Extract'!ACO$24),"")</f>
        <v>0</v>
      </c>
      <c r="ACP27" s="1352">
        <f ca="1">IFERROR(OFFSET('WS-1 Paper'!$A$1,$A$27,'Dashboard Extract'!ACP$24),"")</f>
        <v>1072</v>
      </c>
      <c r="ACQ27" s="1352">
        <f ca="1">IFERROR(OFFSET('WS-1 Paper'!$A$1,$A$27,'Dashboard Extract'!ACQ$24),"")</f>
        <v>1179</v>
      </c>
      <c r="ACR27" s="1352">
        <f ca="1">IFERROR(OFFSET('WS-1 Paper'!$A$1,$A$27,'Dashboard Extract'!ACR$24),"")</f>
        <v>964</v>
      </c>
      <c r="ACS27" s="1352">
        <f ca="1">IFERROR(OFFSET('WS-1 Paper'!$A$1,$A$27,'Dashboard Extract'!ACS$24),"")</f>
        <v>1136</v>
      </c>
      <c r="ACT27" s="1352">
        <f ca="1">IFERROR(OFFSET('WS-1 Paper'!$A$1,$A$27,'Dashboard Extract'!ACT$24),"")</f>
        <v>930</v>
      </c>
      <c r="ACU27" s="1352">
        <f ca="1">IFERROR(OFFSET('WS-1 Paper'!$A$1,$A$27,'Dashboard Extract'!ACU$24),"")</f>
        <v>301</v>
      </c>
      <c r="ACV27" s="1352">
        <f ca="1">IFERROR(OFFSET('WS-1 Paper'!$A$1,$A$27,'Dashboard Extract'!ACV$24),"")</f>
        <v>0</v>
      </c>
      <c r="ACW27" s="1352">
        <f ca="1">IFERROR(OFFSET('WS-1 Paper'!$A$1,$A$27,'Dashboard Extract'!ACW$24),"")</f>
        <v>833</v>
      </c>
      <c r="ACX27" s="1352">
        <f ca="1">IFERROR(OFFSET('WS-1 Paper'!$A$1,$A$27,'Dashboard Extract'!ACX$24),"")</f>
        <v>839</v>
      </c>
      <c r="ACY27" s="1352">
        <f ca="1">IFERROR(OFFSET('WS-1 Paper'!$A$1,$A$27,'Dashboard Extract'!ACY$24),"")</f>
        <v>809</v>
      </c>
      <c r="ACZ27" s="1352">
        <f ca="1">IFERROR(OFFSET('WS-1 Paper'!$A$1,$A$27,'Dashboard Extract'!ACZ$24),"")</f>
        <v>827</v>
      </c>
      <c r="ADA27" s="1352">
        <f ca="1">IFERROR(OFFSET('WS-1 Paper'!$A$1,$A$27,'Dashboard Extract'!ADA$24),"")</f>
        <v>921</v>
      </c>
      <c r="ADB27" s="1352">
        <f ca="1">IFERROR(OFFSET('WS-1 Paper'!$A$1,$A$27,'Dashboard Extract'!ADB$24),"")</f>
        <v>276</v>
      </c>
      <c r="ADC27" s="1352">
        <f ca="1">IFERROR(OFFSET('WS-1 Paper'!$A$1,$A$27,'Dashboard Extract'!ADC$24),"")</f>
        <v>0</v>
      </c>
      <c r="ADD27" s="1352">
        <f ca="1">IFERROR(OFFSET('WS-1 Paper'!$A$1,$A$27,'Dashboard Extract'!ADD$24),"")</f>
        <v>920</v>
      </c>
      <c r="ADE27" s="1352">
        <f ca="1">IFERROR(OFFSET('WS-1 Paper'!$A$1,$A$27,'Dashboard Extract'!ADE$24),"")</f>
        <v>1184</v>
      </c>
      <c r="ADF27" s="1352">
        <f ca="1">IFERROR(OFFSET('WS-1 Paper'!$A$1,$A$27,'Dashboard Extract'!ADF$24),"")</f>
        <v>1293</v>
      </c>
      <c r="ADG27" s="1352">
        <f ca="1">IFERROR(OFFSET('WS-1 Paper'!$A$1,$A$27,'Dashboard Extract'!ADG$24),"")</f>
        <v>1055</v>
      </c>
      <c r="ADH27" s="1352">
        <f ca="1">IFERROR(OFFSET('WS-1 Paper'!$A$1,$A$27,'Dashboard Extract'!ADH$24),"")</f>
        <v>1013</v>
      </c>
      <c r="ADI27" s="1352">
        <f ca="1">IFERROR(OFFSET('WS-1 Paper'!$A$1,$A$27,'Dashboard Extract'!ADI$24),"")</f>
        <v>0</v>
      </c>
      <c r="ADJ27" s="1352">
        <f ca="1">IFERROR(OFFSET('WS-1 Paper'!$A$1,$A$27,'Dashboard Extract'!ADJ$24),"")</f>
        <v>0</v>
      </c>
      <c r="ADK27" s="1352">
        <f ca="1">IFERROR(OFFSET('WS-1 Paper'!$A$1,$A$27,'Dashboard Extract'!ADK$24),"")</f>
        <v>1204</v>
      </c>
      <c r="ADL27" s="1352">
        <f ca="1">IFERROR(OFFSET('WS-1 Paper'!$A$1,$A$27,'Dashboard Extract'!ADL$24),"")</f>
        <v>1258</v>
      </c>
      <c r="ADM27" s="1352">
        <f ca="1">IFERROR(OFFSET('WS-1 Paper'!$A$1,$A$27,'Dashboard Extract'!ADM$24),"")</f>
        <v>1211</v>
      </c>
      <c r="ADN27" s="1352">
        <f ca="1">IFERROR(OFFSET('WS-1 Paper'!$A$1,$A$27,'Dashboard Extract'!ADN$24),"")</f>
        <v>1273</v>
      </c>
      <c r="ADO27" s="1352">
        <f ca="1">IFERROR(OFFSET('WS-1 Paper'!$A$1,$A$27,'Dashboard Extract'!ADO$24),"")</f>
        <v>777</v>
      </c>
      <c r="ADP27" s="1352">
        <f ca="1">IFERROR(OFFSET('WS-1 Paper'!$A$1,$A$27,'Dashboard Extract'!ADP$24),"")</f>
        <v>0</v>
      </c>
      <c r="ADQ27" s="1352">
        <f ca="1">IFERROR(OFFSET('WS-1 Paper'!$A$1,$A$27,'Dashboard Extract'!ADQ$24),"")</f>
        <v>0</v>
      </c>
      <c r="ADR27" s="1352">
        <f ca="1">IFERROR(OFFSET('WS-1 Paper'!$A$1,$A$27,'Dashboard Extract'!ADR$24),"")</f>
        <v>1132</v>
      </c>
      <c r="ADS27" s="1352">
        <f ca="1">IFERROR(OFFSET('WS-1 Paper'!$A$1,$A$27,'Dashboard Extract'!ADS$24),"")</f>
        <v>1180</v>
      </c>
      <c r="ADT27" s="1352">
        <f ca="1">IFERROR(OFFSET('WS-1 Paper'!$A$1,$A$27,'Dashboard Extract'!ADT$24),"")</f>
        <v>430</v>
      </c>
      <c r="ADU27" s="1352">
        <f ca="1">IFERROR(OFFSET('WS-1 Paper'!$A$1,$A$27,'Dashboard Extract'!ADU$24),"")</f>
        <v>903</v>
      </c>
      <c r="ADV27" s="1352">
        <f ca="1">IFERROR(OFFSET('WS-1 Paper'!$A$1,$A$27,'Dashboard Extract'!ADV$24),"")</f>
        <v>1192</v>
      </c>
      <c r="ADW27" s="1352">
        <f ca="1">IFERROR(OFFSET('WS-1 Paper'!$A$1,$A$27,'Dashboard Extract'!ADW$24),"")</f>
        <v>0</v>
      </c>
      <c r="ADX27" s="1352">
        <f ca="1">IFERROR(OFFSET('WS-1 Paper'!$A$1,$A$27,'Dashboard Extract'!ADX$24),"")</f>
        <v>0</v>
      </c>
      <c r="ADY27" s="1352">
        <f ca="1">IFERROR(OFFSET('WS-1 Paper'!$A$1,$A$27,'Dashboard Extract'!ADY$24),"")</f>
        <v>1045</v>
      </c>
      <c r="ADZ27" s="1352">
        <f ca="1">IFERROR(OFFSET('WS-1 Paper'!$A$1,$A$27,'Dashboard Extract'!ADZ$24),"")</f>
        <v>0</v>
      </c>
      <c r="AEA27" s="1352">
        <f ca="1">IFERROR(OFFSET('WS-1 Paper'!$A$1,$A$27,'Dashboard Extract'!AEA$24),"")</f>
        <v>895</v>
      </c>
      <c r="AEB27" s="1352">
        <f ca="1">IFERROR(OFFSET('WS-1 Paper'!$A$1,$A$27,'Dashboard Extract'!AEB$24),"")</f>
        <v>983</v>
      </c>
      <c r="AEC27" s="1352">
        <f ca="1">IFERROR(OFFSET('WS-1 Paper'!$A$1,$A$27,'Dashboard Extract'!AEC$24),"")</f>
        <v>1244</v>
      </c>
      <c r="AED27" s="1352">
        <f ca="1">IFERROR(OFFSET('WS-1 Paper'!$A$1,$A$27,'Dashboard Extract'!AED$24),"")</f>
        <v>0</v>
      </c>
      <c r="AEE27" s="1352">
        <f ca="1">IFERROR(OFFSET('WS-1 Paper'!$A$1,$A$27,'Dashboard Extract'!AEE$24),"")</f>
        <v>0</v>
      </c>
      <c r="AEF27" s="1352">
        <f ca="1">IFERROR(OFFSET('WS-1 Paper'!$A$1,$A$27,'Dashboard Extract'!AEF$24),"")</f>
        <v>704</v>
      </c>
      <c r="AEG27" s="1352">
        <f ca="1">IFERROR(OFFSET('WS-1 Paper'!$A$1,$A$27,'Dashboard Extract'!AEG$24),"")</f>
        <v>747</v>
      </c>
      <c r="AEH27" s="1352">
        <f ca="1">IFERROR(OFFSET('WS-1 Paper'!$A$1,$A$27,'Dashboard Extract'!AEH$24),"")</f>
        <v>752</v>
      </c>
      <c r="AEI27" s="1352">
        <f ca="1">IFERROR(OFFSET('WS-1 Paper'!$A$1,$A$27,'Dashboard Extract'!AEI$24),"")</f>
        <v>739</v>
      </c>
      <c r="AEJ27" s="1352">
        <f ca="1">IFERROR(OFFSET('WS-1 Paper'!$A$1,$A$27,'Dashboard Extract'!AEJ$24),"")</f>
        <v>130</v>
      </c>
      <c r="AEK27" s="1352">
        <f ca="1">IFERROR(OFFSET('WS-1 Paper'!$A$1,$A$27,'Dashboard Extract'!AEK$24),"")</f>
        <v>0</v>
      </c>
      <c r="AEL27" s="1352">
        <f ca="1">IFERROR(OFFSET('WS-1 Paper'!$A$1,$A$27,'Dashboard Extract'!AEL$24),"")</f>
        <v>0</v>
      </c>
      <c r="AEM27" s="1352">
        <f ca="1">IFERROR(OFFSET('WS-1 Paper'!$A$1,$A$27,'Dashboard Extract'!AEM$24),"")</f>
        <v>840</v>
      </c>
      <c r="AEN27" s="1352">
        <f ca="1">IFERROR(OFFSET('WS-1 Paper'!$A$1,$A$27,'Dashboard Extract'!AEN$24),"")</f>
        <v>972</v>
      </c>
      <c r="AEO27" s="1352">
        <f ca="1">IFERROR(OFFSET('WS-1 Paper'!$A$1,$A$27,'Dashboard Extract'!AEO$24),"")</f>
        <v>815</v>
      </c>
      <c r="AEP27" s="1352">
        <f ca="1">IFERROR(OFFSET('WS-1 Paper'!$A$1,$A$27,'Dashboard Extract'!AEP$24),"")</f>
        <v>675</v>
      </c>
      <c r="AEQ27" s="1352">
        <f ca="1">IFERROR(OFFSET('WS-1 Paper'!$A$1,$A$27,'Dashboard Extract'!AEQ$24),"")</f>
        <v>82</v>
      </c>
      <c r="AER27" s="1352">
        <f ca="1">IFERROR(OFFSET('WS-1 Paper'!$A$1,$A$27,'Dashboard Extract'!AER$24),"")</f>
        <v>0</v>
      </c>
      <c r="AES27" s="1352">
        <f ca="1">IFERROR(OFFSET('WS-1 Paper'!$A$1,$A$27,'Dashboard Extract'!AES$24),"")</f>
        <v>0</v>
      </c>
      <c r="AET27" s="1352">
        <f ca="1">IFERROR(OFFSET('WS-1 Paper'!$A$1,$A$27,'Dashboard Extract'!AET$24),"")</f>
        <v>619</v>
      </c>
      <c r="AEU27" s="1352">
        <f ca="1">IFERROR(OFFSET('WS-1 Paper'!$A$1,$A$27,'Dashboard Extract'!AEU$24),"")</f>
        <v>984</v>
      </c>
      <c r="AEV27" s="1352">
        <f ca="1">IFERROR(OFFSET('WS-1 Paper'!$A$1,$A$27,'Dashboard Extract'!AEV$24),"")</f>
        <v>891</v>
      </c>
      <c r="AEW27" s="1352">
        <f ca="1">IFERROR(OFFSET('WS-1 Paper'!$A$1,$A$27,'Dashboard Extract'!AEW$24),"")</f>
        <v>576</v>
      </c>
      <c r="AEX27" s="1352">
        <f ca="1">IFERROR(OFFSET('WS-1 Paper'!$A$1,$A$27,'Dashboard Extract'!AEX$24),"")</f>
        <v>583</v>
      </c>
      <c r="AEY27" s="1352">
        <f ca="1">IFERROR(OFFSET('WS-1 Paper'!$A$1,$A$27,'Dashboard Extract'!AEY$24),"")</f>
        <v>0</v>
      </c>
      <c r="AEZ27" s="1352">
        <f ca="1">IFERROR(OFFSET('WS-1 Paper'!$A$1,$A$27,'Dashboard Extract'!AEZ$24),"")</f>
        <v>0</v>
      </c>
      <c r="AFA27" s="1352">
        <f ca="1">IFERROR(OFFSET('WS-1 Paper'!$A$1,$A$27,'Dashboard Extract'!AFA$24),"")</f>
        <v>671</v>
      </c>
      <c r="AFB27" s="1352">
        <f ca="1">IFERROR(OFFSET('WS-1 Paper'!$A$1,$A$27,'Dashboard Extract'!AFB$24),"")</f>
        <v>557</v>
      </c>
      <c r="AFC27" s="1352">
        <f ca="1">IFERROR(OFFSET('WS-1 Paper'!$A$1,$A$27,'Dashboard Extract'!AFC$24),"")</f>
        <v>665</v>
      </c>
      <c r="AFD27" s="1352">
        <f ca="1">IFERROR(OFFSET('WS-1 Paper'!$A$1,$A$27,'Dashboard Extract'!AFD$24),"")</f>
        <v>712</v>
      </c>
      <c r="AFE27" s="1352">
        <f ca="1">IFERROR(OFFSET('WS-1 Paper'!$A$1,$A$27,'Dashboard Extract'!AFE$24),"")</f>
        <v>680</v>
      </c>
      <c r="AFF27" s="1352">
        <f ca="1">IFERROR(OFFSET('WS-1 Paper'!$A$1,$A$27,'Dashboard Extract'!AFF$24),"")</f>
        <v>0</v>
      </c>
      <c r="AFG27" s="1352">
        <f ca="1">IFERROR(OFFSET('WS-1 Paper'!$A$1,$A$27,'Dashboard Extract'!AFG$24),"")</f>
        <v>0</v>
      </c>
      <c r="AFH27" s="1352">
        <f ca="1">IFERROR(OFFSET('WS-1 Paper'!$A$1,$A$27,'Dashboard Extract'!AFH$24),"")</f>
        <v>637</v>
      </c>
      <c r="AFI27" s="1352">
        <f ca="1">IFERROR(OFFSET('WS-1 Paper'!$A$1,$A$27,'Dashboard Extract'!AFI$24),"")</f>
        <v>599</v>
      </c>
      <c r="AFJ27" s="1352">
        <f ca="1">IFERROR(OFFSET('WS-1 Paper'!$A$1,$A$27,'Dashboard Extract'!AFJ$24),"")</f>
        <v>850</v>
      </c>
      <c r="AFK27" s="1352">
        <f ca="1">IFERROR(OFFSET('WS-1 Paper'!$A$1,$A$27,'Dashboard Extract'!AFK$24),"")</f>
        <v>360</v>
      </c>
      <c r="AFL27" s="1352">
        <f ca="1">IFERROR(OFFSET('WS-1 Paper'!$A$1,$A$27,'Dashboard Extract'!AFL$24),"")</f>
        <v>509</v>
      </c>
      <c r="AFM27" s="1352">
        <f ca="1">IFERROR(OFFSET('WS-1 Paper'!$A$1,$A$27,'Dashboard Extract'!AFM$24),"")</f>
        <v>0</v>
      </c>
      <c r="AFN27" s="1352">
        <f ca="1">IFERROR(OFFSET('WS-1 Paper'!$A$1,$A$27,'Dashboard Extract'!AFN$24),"")</f>
        <v>0</v>
      </c>
      <c r="AFO27" s="1352">
        <f ca="1">IFERROR(OFFSET('WS-1 Paper'!$A$1,$A$27,'Dashboard Extract'!AFO$24),"")</f>
        <v>521</v>
      </c>
      <c r="AFP27" s="1352">
        <f ca="1">IFERROR(OFFSET('WS-1 Paper'!$A$1,$A$27,'Dashboard Extract'!AFP$24),"")</f>
        <v>604</v>
      </c>
      <c r="AFQ27" s="1352">
        <f ca="1">IFERROR(OFFSET('WS-1 Paper'!$A$1,$A$27,'Dashboard Extract'!AFQ$24),"")</f>
        <v>606</v>
      </c>
      <c r="AFR27" s="1352">
        <f ca="1">IFERROR(OFFSET('WS-1 Paper'!$A$1,$A$27,'Dashboard Extract'!AFR$24),"")</f>
        <v>713</v>
      </c>
      <c r="AFS27" s="1352">
        <f ca="1">IFERROR(OFFSET('WS-1 Paper'!$A$1,$A$27,'Dashboard Extract'!AFS$24),"")</f>
        <v>569</v>
      </c>
      <c r="AFT27" s="1352">
        <f ca="1">IFERROR(OFFSET('WS-1 Paper'!$A$1,$A$27,'Dashboard Extract'!AFT$24),"")</f>
        <v>0</v>
      </c>
      <c r="AFU27" s="1352">
        <f ca="1">IFERROR(OFFSET('WS-1 Paper'!$A$1,$A$27,'Dashboard Extract'!AFU$24),"")</f>
        <v>0</v>
      </c>
      <c r="AFV27" s="1352">
        <f ca="1">IFERROR(OFFSET('WS-1 Paper'!$A$1,$A$27,'Dashboard Extract'!AFV$24),"")</f>
        <v>533</v>
      </c>
      <c r="AFW27" s="1352">
        <f ca="1">IFERROR(OFFSET('WS-1 Paper'!$A$1,$A$27,'Dashboard Extract'!AFW$24),"")</f>
        <v>633</v>
      </c>
      <c r="AFX27" s="1352">
        <f ca="1">IFERROR(OFFSET('WS-1 Paper'!$A$1,$A$27,'Dashboard Extract'!AFX$24),"")</f>
        <v>422</v>
      </c>
      <c r="AFY27" s="1352">
        <f ca="1">IFERROR(OFFSET('WS-1 Paper'!$A$1,$A$27,'Dashboard Extract'!AFY$24),"")</f>
        <v>767</v>
      </c>
      <c r="AFZ27" s="1352">
        <f ca="1">IFERROR(OFFSET('WS-1 Paper'!$A$1,$A$27,'Dashboard Extract'!AFZ$24),"")</f>
        <v>434</v>
      </c>
      <c r="AGA27" s="1352">
        <f ca="1">IFERROR(OFFSET('WS-1 Paper'!$A$1,$A$27,'Dashboard Extract'!AGA$24),"")</f>
        <v>0</v>
      </c>
      <c r="AGB27" s="1352">
        <f ca="1">IFERROR(OFFSET('WS-1 Paper'!$A$1,$A$27,'Dashboard Extract'!AGB$24),"")</f>
        <v>0</v>
      </c>
      <c r="AGC27" s="1352">
        <f ca="1">IFERROR(OFFSET('WS-1 Paper'!$A$1,$A$27,'Dashboard Extract'!AGC$24),"")</f>
        <v>563</v>
      </c>
      <c r="AGD27" s="1352">
        <f ca="1">IFERROR(OFFSET('WS-1 Paper'!$A$1,$A$27,'Dashboard Extract'!AGD$24),"")</f>
        <v>547</v>
      </c>
      <c r="AGE27" s="1352">
        <f ca="1">IFERROR(OFFSET('WS-1 Paper'!$A$1,$A$27,'Dashboard Extract'!AGE$24),"")</f>
        <v>711</v>
      </c>
      <c r="AGF27" s="1352">
        <f ca="1">IFERROR(OFFSET('WS-1 Paper'!$A$1,$A$27,'Dashboard Extract'!AGF$24),"")</f>
        <v>235</v>
      </c>
      <c r="AGG27" s="1352">
        <f ca="1">IFERROR(OFFSET('WS-1 Paper'!$A$1,$A$27,'Dashboard Extract'!AGG$24),"")</f>
        <v>513</v>
      </c>
      <c r="AGH27" s="1352">
        <f ca="1">IFERROR(OFFSET('WS-1 Paper'!$A$1,$A$27,'Dashboard Extract'!AGH$24),"")</f>
        <v>0</v>
      </c>
      <c r="AGI27" s="1352">
        <f ca="1">IFERROR(OFFSET('WS-1 Paper'!$A$1,$A$27,'Dashboard Extract'!AGI$24),"")</f>
        <v>0</v>
      </c>
      <c r="AGJ27" s="1352">
        <f ca="1">IFERROR(OFFSET('WS-1 Paper'!$A$1,$A$27,'Dashboard Extract'!AGJ$24),"")</f>
        <v>573</v>
      </c>
      <c r="AGK27" s="1352">
        <f ca="1">IFERROR(OFFSET('WS-1 Paper'!$A$1,$A$27,'Dashboard Extract'!AGK$24),"")</f>
        <v>520</v>
      </c>
      <c r="AGL27" s="1352">
        <f ca="1">IFERROR(OFFSET('WS-1 Paper'!$A$1,$A$27,'Dashboard Extract'!AGL$24),"")</f>
        <v>727</v>
      </c>
      <c r="AGM27" s="1352">
        <f ca="1">IFERROR(OFFSET('WS-1 Paper'!$A$1,$A$27,'Dashboard Extract'!AGM$24),"")</f>
        <v>327</v>
      </c>
      <c r="AGN27" s="1352">
        <f ca="1">IFERROR(OFFSET('WS-1 Paper'!$A$1,$A$27,'Dashboard Extract'!AGN$24),"")</f>
        <v>351</v>
      </c>
      <c r="AGO27" s="1352">
        <f ca="1">IFERROR(OFFSET('WS-1 Paper'!$A$1,$A$27,'Dashboard Extract'!AGO$24),"")</f>
        <v>0</v>
      </c>
      <c r="AGP27" s="1352">
        <f ca="1">IFERROR(OFFSET('WS-1 Paper'!$A$1,$A$27,'Dashboard Extract'!AGP$24),"")</f>
        <v>0</v>
      </c>
      <c r="AGQ27" s="1352">
        <f ca="1">IFERROR(OFFSET('WS-1 Paper'!$A$1,$A$27,'Dashboard Extract'!AGQ$24),"")</f>
        <v>645</v>
      </c>
      <c r="AGR27" s="1352">
        <f ca="1">IFERROR(OFFSET('WS-1 Paper'!$A$1,$A$27,'Dashboard Extract'!AGR$24),"")</f>
        <v>537</v>
      </c>
      <c r="AGS27" s="1352">
        <f ca="1">IFERROR(OFFSET('WS-1 Paper'!$A$1,$A$27,'Dashboard Extract'!AGS$24),"")</f>
        <v>786</v>
      </c>
      <c r="AGT27" s="1352">
        <f ca="1">IFERROR(OFFSET('WS-1 Paper'!$A$1,$A$27,'Dashboard Extract'!AGT$24),"")</f>
        <v>300</v>
      </c>
      <c r="AGU27" s="1352">
        <f ca="1">IFERROR(OFFSET('WS-1 Paper'!$A$1,$A$27,'Dashboard Extract'!AGU$24),"")</f>
        <v>528</v>
      </c>
      <c r="AGV27" s="1352">
        <f ca="1">IFERROR(OFFSET('WS-1 Paper'!$A$1,$A$27,'Dashboard Extract'!AGV$24),"")</f>
        <v>0</v>
      </c>
      <c r="AGW27" s="1352">
        <f ca="1">IFERROR(OFFSET('WS-1 Paper'!$A$1,$A$27,'Dashboard Extract'!AGW$24),"")</f>
        <v>0</v>
      </c>
      <c r="AGX27" s="1352">
        <f ca="1">IFERROR(OFFSET('WS-1 Paper'!$A$1,$A$27,'Dashboard Extract'!AGX$24),"")</f>
        <v>0</v>
      </c>
      <c r="AGY27" s="1352">
        <f ca="1">IFERROR(OFFSET('WS-1 Paper'!$A$1,$A$27,'Dashboard Extract'!AGY$24),"")</f>
        <v>601</v>
      </c>
      <c r="AGZ27" s="1352">
        <f ca="1">IFERROR(OFFSET('WS-1 Paper'!$A$1,$A$27,'Dashboard Extract'!AGZ$24),"")</f>
        <v>112</v>
      </c>
      <c r="AHA27" s="1352">
        <f ca="1">IFERROR(OFFSET('WS-1 Paper'!$A$1,$A$27,'Dashboard Extract'!AHA$24),"")</f>
        <v>790</v>
      </c>
      <c r="AHB27" s="1352">
        <f ca="1">IFERROR(OFFSET('WS-1 Paper'!$A$1,$A$27,'Dashboard Extract'!AHB$24),"")</f>
        <v>624</v>
      </c>
      <c r="AHC27" s="1352">
        <f ca="1">IFERROR(OFFSET('WS-1 Paper'!$A$1,$A$27,'Dashboard Extract'!AHC$24),"")</f>
        <v>0</v>
      </c>
      <c r="AHD27" s="1352">
        <f ca="1">IFERROR(OFFSET('WS-1 Paper'!$A$1,$A$27,'Dashboard Extract'!AHD$24),"")</f>
        <v>0</v>
      </c>
      <c r="AHE27" s="1352">
        <f ca="1">IFERROR(OFFSET('WS-1 Paper'!$A$1,$A$27,'Dashboard Extract'!AHE$24),"")</f>
        <v>705</v>
      </c>
      <c r="AHF27" s="1352">
        <f ca="1">IFERROR(OFFSET('WS-1 Paper'!$A$1,$A$27,'Dashboard Extract'!AHF$24),"")</f>
        <v>520</v>
      </c>
      <c r="AHG27" s="1352">
        <f ca="1">IFERROR(OFFSET('WS-1 Paper'!$A$1,$A$27,'Dashboard Extract'!AHG$24),"")</f>
        <v>776</v>
      </c>
      <c r="AHH27" s="1352">
        <f ca="1">IFERROR(OFFSET('WS-1 Paper'!$A$1,$A$27,'Dashboard Extract'!AHH$24),"")</f>
        <v>273</v>
      </c>
      <c r="AHI27" s="1352">
        <f ca="1">IFERROR(OFFSET('WS-1 Paper'!$A$1,$A$27,'Dashboard Extract'!AHI$24),"")</f>
        <v>423</v>
      </c>
      <c r="AHJ27" s="1352">
        <f ca="1">IFERROR(OFFSET('WS-1 Paper'!$A$1,$A$27,'Dashboard Extract'!AHJ$24),"")</f>
        <v>0</v>
      </c>
      <c r="AHK27" s="1352">
        <f ca="1">IFERROR(OFFSET('WS-1 Paper'!$A$1,$A$27,'Dashboard Extract'!AHK$24),"")</f>
        <v>0</v>
      </c>
      <c r="AHL27" s="1352">
        <f ca="1">IFERROR(OFFSET('WS-1 Paper'!$A$1,$A$27,'Dashboard Extract'!AHL$24),"")</f>
        <v>82</v>
      </c>
      <c r="AHM27" s="1352">
        <f ca="1">IFERROR(OFFSET('WS-1 Paper'!$A$1,$A$27,'Dashboard Extract'!AHM$24),"")</f>
        <v>234</v>
      </c>
      <c r="AHN27" s="1352">
        <f ca="1">IFERROR(OFFSET('WS-1 Paper'!$A$1,$A$27,'Dashboard Extract'!AHN$24),"")</f>
        <v>252</v>
      </c>
      <c r="AHO27" s="1352">
        <f ca="1">IFERROR(OFFSET('WS-1 Paper'!$A$1,$A$27,'Dashboard Extract'!AHO$24),"")</f>
        <v>566</v>
      </c>
      <c r="AHP27" s="1352">
        <f ca="1">IFERROR(OFFSET('WS-1 Paper'!$A$1,$A$27,'Dashboard Extract'!AHP$24),"")</f>
        <v>808</v>
      </c>
      <c r="AHQ27" s="1352">
        <f ca="1">IFERROR(OFFSET('WS-1 Paper'!$A$1,$A$27,'Dashboard Extract'!AHQ$24),"")</f>
        <v>0</v>
      </c>
      <c r="AHR27" s="1352">
        <f ca="1">IFERROR(OFFSET('WS-1 Paper'!$A$1,$A$27,'Dashboard Extract'!AHR$24),"")</f>
        <v>0</v>
      </c>
      <c r="AHS27" s="1352">
        <f ca="1">IFERROR(OFFSET('WS-1 Paper'!$A$1,$A$27,'Dashboard Extract'!AHS$24),"")</f>
        <v>759</v>
      </c>
      <c r="AHT27" s="1352">
        <f ca="1">IFERROR(OFFSET('WS-1 Paper'!$A$1,$A$27,'Dashboard Extract'!AHT$24),"")</f>
        <v>478</v>
      </c>
      <c r="AHU27" s="1352">
        <f ca="1">IFERROR(OFFSET('WS-1 Paper'!$A$1,$A$27,'Dashboard Extract'!AHU$24),"")</f>
        <v>267</v>
      </c>
      <c r="AHV27" s="1352">
        <f ca="1">IFERROR(OFFSET('WS-1 Paper'!$A$1,$A$27,'Dashboard Extract'!AHV$24),"")</f>
        <v>358</v>
      </c>
      <c r="AHW27" s="1352">
        <f ca="1">IFERROR(OFFSET('WS-1 Paper'!$A$1,$A$27,'Dashboard Extract'!AHW$24),"")</f>
        <v>483</v>
      </c>
      <c r="AHX27" s="1352">
        <f ca="1">IFERROR(OFFSET('WS-1 Paper'!$A$1,$A$27,'Dashboard Extract'!AHX$24),"")</f>
        <v>0</v>
      </c>
      <c r="AHY27" s="1352">
        <f ca="1">IFERROR(OFFSET('WS-1 Paper'!$A$1,$A$27,'Dashboard Extract'!AHY$24),"")</f>
        <v>0</v>
      </c>
      <c r="AHZ27" s="1352">
        <f ca="1">IFERROR(OFFSET('WS-1 Paper'!$A$1,$A$27,'Dashboard Extract'!AHZ$24),"")</f>
        <v>542</v>
      </c>
      <c r="AIA27" s="1352">
        <f ca="1">IFERROR(OFFSET('WS-1 Paper'!$A$1,$A$27,'Dashboard Extract'!AIA$24),"")</f>
        <v>138</v>
      </c>
      <c r="AIB27" s="1352">
        <f ca="1">IFERROR(OFFSET('WS-1 Paper'!$A$1,$A$27,'Dashboard Extract'!AIB$24),"")</f>
        <v>676</v>
      </c>
      <c r="AIC27" s="1352">
        <f ca="1">IFERROR(OFFSET('WS-1 Paper'!$A$1,$A$27,'Dashboard Extract'!AIC$24),"")</f>
        <v>781</v>
      </c>
      <c r="AID27" s="1352">
        <f ca="1">IFERROR(OFFSET('WS-1 Paper'!$A$1,$A$27,'Dashboard Extract'!AID$24),"")</f>
        <v>546</v>
      </c>
      <c r="AIE27" s="1352">
        <f ca="1">IFERROR(OFFSET('WS-1 Paper'!$A$1,$A$27,'Dashboard Extract'!AIE$24),"")</f>
        <v>0</v>
      </c>
      <c r="AIF27" s="1352">
        <f ca="1">IFERROR(OFFSET('WS-1 Paper'!$A$1,$A$27,'Dashboard Extract'!AIF$24),"")</f>
        <v>0</v>
      </c>
      <c r="AIG27" s="1352">
        <f ca="1">IFERROR(OFFSET('WS-1 Paper'!$A$1,$A$27,'Dashboard Extract'!AIG$24),"")</f>
        <v>524</v>
      </c>
      <c r="AIH27" s="1352">
        <f ca="1">IFERROR(OFFSET('WS-1 Paper'!$A$1,$A$27,'Dashboard Extract'!AIH$24),"")</f>
        <v>489</v>
      </c>
      <c r="AII27" s="1352">
        <f ca="1">IFERROR(OFFSET('WS-1 Paper'!$A$1,$A$27,'Dashboard Extract'!AII$24),"")</f>
        <v>0</v>
      </c>
      <c r="AIJ27" s="1352">
        <f ca="1">IFERROR(OFFSET('WS-1 Paper'!$A$1,$A$27,'Dashboard Extract'!AIJ$24),"")</f>
        <v>687</v>
      </c>
      <c r="AIK27" s="1352">
        <f ca="1">IFERROR(OFFSET('WS-1 Paper'!$A$1,$A$27,'Dashboard Extract'!AIK$24),"")</f>
        <v>358</v>
      </c>
      <c r="AIL27" s="1352">
        <f ca="1">IFERROR(OFFSET('WS-1 Paper'!$A$1,$A$27,'Dashboard Extract'!AIL$24),"")</f>
        <v>0</v>
      </c>
      <c r="AIM27" s="1352">
        <f ca="1">IFERROR(OFFSET('WS-1 Paper'!$A$1,$A$27,'Dashboard Extract'!AIM$24),"")</f>
        <v>0</v>
      </c>
      <c r="AIN27" s="1352">
        <f ca="1">IFERROR(OFFSET('WS-1 Paper'!$A$1,$A$27,'Dashboard Extract'!AIN$24),"")</f>
        <v>596</v>
      </c>
      <c r="AIO27" s="1352">
        <f ca="1">IFERROR(OFFSET('WS-1 Paper'!$A$1,$A$27,'Dashboard Extract'!AIO$24),"")</f>
        <v>312</v>
      </c>
      <c r="AIP27" s="1352">
        <f ca="1">IFERROR(OFFSET('WS-1 Paper'!$A$1,$A$27,'Dashboard Extract'!AIP$24),"")</f>
        <v>809</v>
      </c>
      <c r="AIQ27" s="1352">
        <f ca="1">IFERROR(OFFSET('WS-1 Paper'!$A$1,$A$27,'Dashboard Extract'!AIQ$24),"")</f>
        <v>357</v>
      </c>
      <c r="AIR27" s="1352">
        <f ca="1">IFERROR(OFFSET('WS-1 Paper'!$A$1,$A$27,'Dashboard Extract'!AIR$24),"")</f>
        <v>529</v>
      </c>
      <c r="AIS27" s="1352">
        <f ca="1">IFERROR(OFFSET('WS-1 Paper'!$A$1,$A$27,'Dashboard Extract'!AIS$24),"")</f>
        <v>0</v>
      </c>
      <c r="AIT27" s="1352">
        <f ca="1">IFERROR(OFFSET('WS-1 Paper'!$A$1,$A$27,'Dashboard Extract'!AIT$24),"")</f>
        <v>0</v>
      </c>
      <c r="AIU27" s="1352">
        <f ca="1">IFERROR(OFFSET('WS-1 Paper'!$A$1,$A$27,'Dashboard Extract'!AIU$24),"")</f>
        <v>527</v>
      </c>
      <c r="AIV27" s="1352">
        <f ca="1">IFERROR(OFFSET('WS-1 Paper'!$A$1,$A$27,'Dashboard Extract'!AIV$24),"")</f>
        <v>455</v>
      </c>
      <c r="AIW27" s="1352">
        <f ca="1">IFERROR(OFFSET('WS-1 Paper'!$A$1,$A$27,'Dashboard Extract'!AIW$24),"")</f>
        <v>588</v>
      </c>
      <c r="AIX27" s="1352">
        <f ca="1">IFERROR(OFFSET('WS-1 Paper'!$A$1,$A$27,'Dashboard Extract'!AIX$24),"")</f>
        <v>490</v>
      </c>
      <c r="AIY27" s="1352">
        <f ca="1">IFERROR(OFFSET('WS-1 Paper'!$A$1,$A$27,'Dashboard Extract'!AIY$24),"")</f>
        <v>269</v>
      </c>
      <c r="AIZ27" s="1352">
        <f ca="1">IFERROR(OFFSET('WS-1 Paper'!$A$1,$A$27,'Dashboard Extract'!AIZ$24),"")</f>
        <v>0</v>
      </c>
      <c r="AJA27" s="1352">
        <f ca="1">IFERROR(OFFSET('WS-1 Paper'!$A$1,$A$27,'Dashboard Extract'!AJA$24),"")</f>
        <v>0</v>
      </c>
      <c r="AJB27" s="1352">
        <f ca="1">IFERROR(OFFSET('WS-1 Paper'!$A$1,$A$27,'Dashboard Extract'!AJB$24),"")</f>
        <v>626</v>
      </c>
      <c r="AJC27" s="1352">
        <f ca="1">IFERROR(OFFSET('WS-1 Paper'!$A$1,$A$27,'Dashboard Extract'!AJC$24),"")</f>
        <v>484</v>
      </c>
      <c r="AJD27" s="1352">
        <f ca="1">IFERROR(OFFSET('WS-1 Paper'!$A$1,$A$27,'Dashboard Extract'!AJD$24),"")</f>
        <v>619</v>
      </c>
      <c r="AJE27" s="1352">
        <f ca="1">IFERROR(OFFSET('WS-1 Paper'!$A$1,$A$27,'Dashboard Extract'!AJE$24),"")</f>
        <v>509</v>
      </c>
      <c r="AJF27" s="1352">
        <f ca="1">IFERROR(OFFSET('WS-1 Paper'!$A$1,$A$27,'Dashboard Extract'!AJF$24),"")</f>
        <v>531</v>
      </c>
      <c r="AJG27" s="1352">
        <f ca="1">IFERROR(OFFSET('WS-1 Paper'!$A$1,$A$27,'Dashboard Extract'!AJG$24),"")</f>
        <v>0</v>
      </c>
      <c r="AJH27" s="1352">
        <f ca="1">IFERROR(OFFSET('WS-1 Paper'!$A$1,$A$27,'Dashboard Extract'!AJH$24),"")</f>
        <v>0</v>
      </c>
      <c r="AJI27" s="1352">
        <f ca="1">IFERROR(OFFSET('WS-1 Paper'!$A$1,$A$27,'Dashboard Extract'!AJI$24),"")</f>
        <v>591</v>
      </c>
      <c r="AJJ27" s="1352">
        <f ca="1">IFERROR(OFFSET('WS-1 Paper'!$A$1,$A$27,'Dashboard Extract'!AJJ$24),"")</f>
        <v>463</v>
      </c>
      <c r="AJK27" s="1352">
        <f ca="1">IFERROR(OFFSET('WS-1 Paper'!$A$1,$A$27,'Dashboard Extract'!AJK$24),"")</f>
        <v>714</v>
      </c>
      <c r="AJL27" s="1352">
        <f ca="1">IFERROR(OFFSET('WS-1 Paper'!$A$1,$A$27,'Dashboard Extract'!AJL$24),"")</f>
        <v>450</v>
      </c>
      <c r="AJM27" s="1352">
        <f ca="1">IFERROR(OFFSET('WS-1 Paper'!$A$1,$A$27,'Dashboard Extract'!AJM$24),"")</f>
        <v>497</v>
      </c>
      <c r="AJN27" s="1352">
        <f ca="1">IFERROR(OFFSET('WS-1 Paper'!$A$1,$A$27,'Dashboard Extract'!AJN$24),"")</f>
        <v>0</v>
      </c>
      <c r="AJO27" s="1352">
        <f ca="1">IFERROR(OFFSET('WS-1 Paper'!$A$1,$A$27,'Dashboard Extract'!AJO$24),"")</f>
        <v>0</v>
      </c>
      <c r="AJP27" s="1352">
        <f ca="1">IFERROR(OFFSET('WS-1 Paper'!$A$1,$A$27,'Dashboard Extract'!AJP$24),"")</f>
        <v>553</v>
      </c>
      <c r="AJQ27" s="1352">
        <f ca="1">IFERROR(OFFSET('WS-1 Paper'!$A$1,$A$27,'Dashboard Extract'!AJQ$24),"")</f>
        <v>472</v>
      </c>
      <c r="AJR27" s="1352">
        <f ca="1">IFERROR(OFFSET('WS-1 Paper'!$A$1,$A$27,'Dashboard Extract'!AJR$24),"")</f>
        <v>730</v>
      </c>
      <c r="AJS27" s="1352">
        <f ca="1">IFERROR(OFFSET('WS-1 Paper'!$A$1,$A$27,'Dashboard Extract'!AJS$24),"")</f>
        <v>400</v>
      </c>
      <c r="AJT27" s="1352">
        <f ca="1">IFERROR(OFFSET('WS-1 Paper'!$A$1,$A$27,'Dashboard Extract'!AJT$24),"")</f>
        <v>493</v>
      </c>
      <c r="AJU27" s="1352">
        <f ca="1">IFERROR(OFFSET('WS-1 Paper'!$A$1,$A$27,'Dashboard Extract'!AJU$24),"")</f>
        <v>0</v>
      </c>
      <c r="AJV27" s="1352">
        <f ca="1">IFERROR(OFFSET('WS-1 Paper'!$A$1,$A$27,'Dashboard Extract'!AJV$24),"")</f>
        <v>0</v>
      </c>
      <c r="AJW27" s="1352">
        <f ca="1">IFERROR(OFFSET('WS-1 Paper'!$A$1,$A$27,'Dashboard Extract'!AJW$24),"")</f>
        <v>529</v>
      </c>
      <c r="AJX27" s="1352">
        <f ca="1">IFERROR(OFFSET('WS-1 Paper'!$A$1,$A$27,'Dashboard Extract'!AJX$24),"")</f>
        <v>440</v>
      </c>
      <c r="AJY27" s="1352">
        <f ca="1">IFERROR(OFFSET('WS-1 Paper'!$A$1,$A$27,'Dashboard Extract'!AJY$24),"")</f>
        <v>623</v>
      </c>
      <c r="AJZ27" s="1352">
        <f ca="1">IFERROR(OFFSET('WS-1 Paper'!$A$1,$A$27,'Dashboard Extract'!AJZ$24),"")</f>
        <v>370</v>
      </c>
      <c r="AKA27" s="1352">
        <f ca="1">IFERROR(OFFSET('WS-1 Paper'!$A$1,$A$27,'Dashboard Extract'!AKA$24),"")</f>
        <v>494</v>
      </c>
      <c r="AKB27" s="1352">
        <f ca="1">IFERROR(OFFSET('WS-1 Paper'!$A$1,$A$27,'Dashboard Extract'!AKB$24),"")</f>
        <v>0</v>
      </c>
      <c r="AKC27" s="1352">
        <f ca="1">IFERROR(OFFSET('WS-1 Paper'!$A$1,$A$27,'Dashboard Extract'!AKC$24),"")</f>
        <v>0</v>
      </c>
      <c r="AKD27" s="1352">
        <f ca="1">IFERROR(OFFSET('WS-1 Paper'!$A$1,$A$27,'Dashboard Extract'!AKD$24),"")</f>
        <v>486</v>
      </c>
      <c r="AKE27" s="1352">
        <f ca="1">IFERROR(OFFSET('WS-1 Paper'!$A$1,$A$27,'Dashboard Extract'!AKE$24),"")</f>
        <v>475</v>
      </c>
      <c r="AKF27" s="1352">
        <f ca="1">IFERROR(OFFSET('WS-1 Paper'!$A$1,$A$27,'Dashboard Extract'!AKF$24),"")</f>
        <v>644</v>
      </c>
      <c r="AKG27" s="1352">
        <f ca="1">IFERROR(OFFSET('WS-1 Paper'!$A$1,$A$27,'Dashboard Extract'!AKG$24),"")</f>
        <v>433</v>
      </c>
      <c r="AKH27" s="1352">
        <f ca="1">IFERROR(OFFSET('WS-1 Paper'!$A$1,$A$27,'Dashboard Extract'!AKH$24),"")</f>
        <v>469</v>
      </c>
      <c r="AKI27" s="1352">
        <f ca="1">IFERROR(OFFSET('WS-1 Paper'!$A$1,$A$27,'Dashboard Extract'!AKI$24),"")</f>
        <v>0</v>
      </c>
      <c r="AKJ27" s="1352">
        <f ca="1">IFERROR(OFFSET('WS-1 Paper'!$A$1,$A$27,'Dashboard Extract'!AKJ$24),"")</f>
        <v>0</v>
      </c>
      <c r="AKK27" s="1352">
        <f ca="1">IFERROR(OFFSET('WS-1 Paper'!$A$1,$A$27,'Dashboard Extract'!AKK$24),"")</f>
        <v>525</v>
      </c>
      <c r="AKL27" s="1352">
        <f ca="1">IFERROR(OFFSET('WS-1 Paper'!$A$1,$A$27,'Dashboard Extract'!AKL$24),"")</f>
        <v>467</v>
      </c>
      <c r="AKM27" s="1352">
        <f ca="1">IFERROR(OFFSET('WS-1 Paper'!$A$1,$A$27,'Dashboard Extract'!AKM$24),"")</f>
        <v>479</v>
      </c>
      <c r="AKN27" s="1352">
        <f ca="1">IFERROR(OFFSET('WS-1 Paper'!$A$1,$A$27,'Dashboard Extract'!AKN$24),"")</f>
        <v>550</v>
      </c>
      <c r="AKO27" s="1352">
        <f ca="1">IFERROR(OFFSET('WS-1 Paper'!$A$1,$A$27,'Dashboard Extract'!AKO$24),"")</f>
        <v>497</v>
      </c>
      <c r="AKP27" s="1352">
        <f ca="1">IFERROR(OFFSET('WS-1 Paper'!$A$1,$A$27,'Dashboard Extract'!AKP$24),"")</f>
        <v>0</v>
      </c>
      <c r="AKQ27" s="1352">
        <f ca="1">IFERROR(OFFSET('WS-1 Paper'!$A$1,$A$27,'Dashboard Extract'!AKQ$24),"")</f>
        <v>0</v>
      </c>
      <c r="AKR27" s="1352">
        <f ca="1">IFERROR(OFFSET('WS-1 Paper'!$A$1,$A$27,'Dashboard Extract'!AKR$24),"")</f>
        <v>0</v>
      </c>
      <c r="AKS27" s="1352">
        <f ca="1">IFERROR(OFFSET('WS-1 Paper'!$A$1,$A$27,'Dashboard Extract'!AKS$24),"")</f>
        <v>559</v>
      </c>
      <c r="AKT27" s="1352">
        <f ca="1">IFERROR(OFFSET('WS-1 Paper'!$A$1,$A$27,'Dashboard Extract'!AKT$24),"")</f>
        <v>458</v>
      </c>
      <c r="AKU27" s="1352">
        <f ca="1">IFERROR(OFFSET('WS-1 Paper'!$A$1,$A$27,'Dashboard Extract'!AKU$24),"")</f>
        <v>635</v>
      </c>
      <c r="AKV27" s="1352">
        <f ca="1">IFERROR(OFFSET('WS-1 Paper'!$A$1,$A$27,'Dashboard Extract'!AKV$24),"")</f>
        <v>387</v>
      </c>
      <c r="AKW27" s="1352">
        <f ca="1">IFERROR(OFFSET('WS-1 Paper'!$A$1,$A$27,'Dashboard Extract'!AKW$24),"")</f>
        <v>0</v>
      </c>
      <c r="AKX27" s="1352">
        <f ca="1">IFERROR(OFFSET('WS-1 Paper'!$A$1,$A$27,'Dashboard Extract'!AKX$24),"")</f>
        <v>0</v>
      </c>
      <c r="AKY27" s="1352">
        <f ca="1">IFERROR(OFFSET('WS-1 Paper'!$A$1,$A$27,'Dashboard Extract'!AKY$24),"")</f>
        <v>561</v>
      </c>
      <c r="AKZ27" s="1352">
        <f ca="1">IFERROR(OFFSET('WS-1 Paper'!$A$1,$A$27,'Dashboard Extract'!AKZ$24),"")</f>
        <v>451</v>
      </c>
      <c r="ALA27" s="1352">
        <f ca="1">IFERROR(OFFSET('WS-1 Paper'!$A$1,$A$27,'Dashboard Extract'!ALA$24),"")</f>
        <v>683</v>
      </c>
      <c r="ALB27" s="1352">
        <f ca="1">IFERROR(OFFSET('WS-1 Paper'!$A$1,$A$27,'Dashboard Extract'!ALB$24),"")</f>
        <v>333</v>
      </c>
      <c r="ALC27" s="1352">
        <f ca="1">IFERROR(OFFSET('WS-1 Paper'!$A$1,$A$27,'Dashboard Extract'!ALC$24),"")</f>
        <v>473</v>
      </c>
      <c r="ALD27" s="1352">
        <f ca="1">IFERROR(OFFSET('WS-1 Paper'!$A$1,$A$27,'Dashboard Extract'!ALD$24),"")</f>
        <v>0</v>
      </c>
      <c r="ALE27" s="1352">
        <f ca="1">IFERROR(OFFSET('WS-1 Paper'!$A$1,$A$27,'Dashboard Extract'!ALE$24),"")</f>
        <v>0</v>
      </c>
      <c r="ALF27" s="1352">
        <f ca="1">IFERROR(OFFSET('WS-1 Paper'!$A$1,$A$27,'Dashboard Extract'!ALF$24),"")</f>
        <v>501</v>
      </c>
      <c r="ALG27" s="1352">
        <f ca="1">IFERROR(OFFSET('WS-1 Paper'!$A$1,$A$27,'Dashboard Extract'!ALG$24),"")</f>
        <v>408</v>
      </c>
      <c r="ALH27" s="1352">
        <f ca="1">IFERROR(OFFSET('WS-1 Paper'!$A$1,$A$27,'Dashboard Extract'!ALH$24),"")</f>
        <v>578</v>
      </c>
      <c r="ALI27" s="1352">
        <f ca="1">IFERROR(OFFSET('WS-1 Paper'!$A$1,$A$27,'Dashboard Extract'!ALI$24),"")</f>
        <v>335</v>
      </c>
      <c r="ALJ27" s="1352">
        <f ca="1">IFERROR(OFFSET('WS-1 Paper'!$A$1,$A$27,'Dashboard Extract'!ALJ$24),"")</f>
        <v>451</v>
      </c>
      <c r="ALK27" s="1352">
        <f ca="1">IFERROR(OFFSET('WS-1 Paper'!$A$1,$A$27,'Dashboard Extract'!ALK$24),"")</f>
        <v>0</v>
      </c>
      <c r="ALL27" s="1352">
        <f ca="1">IFERROR(OFFSET('WS-1 Paper'!$A$1,$A$27,'Dashboard Extract'!ALL$24),"")</f>
        <v>0</v>
      </c>
      <c r="ALM27" s="1352">
        <f ca="1">IFERROR(OFFSET('WS-1 Paper'!$A$1,$A$27,'Dashboard Extract'!ALM$24),"")</f>
        <v>472</v>
      </c>
      <c r="ALN27" s="1352">
        <f ca="1">IFERROR(OFFSET('WS-1 Paper'!$A$1,$A$27,'Dashboard Extract'!ALN$24),"")</f>
        <v>442</v>
      </c>
      <c r="ALO27" s="1352">
        <f ca="1">IFERROR(OFFSET('WS-1 Paper'!$A$1,$A$27,'Dashboard Extract'!ALO$24),"")</f>
        <v>607</v>
      </c>
      <c r="ALP27" s="1352">
        <f ca="1">IFERROR(OFFSET('WS-1 Paper'!$A$1,$A$27,'Dashboard Extract'!ALP$24),"")</f>
        <v>387</v>
      </c>
      <c r="ALQ27" s="1352">
        <f ca="1">IFERROR(OFFSET('WS-1 Paper'!$A$1,$A$27,'Dashboard Extract'!ALQ$24),"")</f>
        <v>395</v>
      </c>
      <c r="ALR27" s="1352">
        <f ca="1">IFERROR(OFFSET('WS-1 Paper'!$A$1,$A$27,'Dashboard Extract'!ALR$24),"")</f>
        <v>0</v>
      </c>
      <c r="ALS27" s="1352">
        <f ca="1">IFERROR(OFFSET('WS-1 Paper'!$A$1,$A$27,'Dashboard Extract'!ALS$24),"")</f>
        <v>0</v>
      </c>
      <c r="ALT27" s="1352">
        <f ca="1">IFERROR(OFFSET('WS-1 Paper'!$A$1,$A$27,'Dashboard Extract'!ALT$24),"")</f>
        <v>490</v>
      </c>
      <c r="ALU27" s="1352">
        <f ca="1">IFERROR(OFFSET('WS-1 Paper'!$A$1,$A$27,'Dashboard Extract'!ALU$24),"")</f>
        <v>471</v>
      </c>
      <c r="ALV27" s="1352">
        <f ca="1">IFERROR(OFFSET('WS-1 Paper'!$A$1,$A$27,'Dashboard Extract'!ALV$24),"")</f>
        <v>669</v>
      </c>
      <c r="ALW27" s="1352">
        <f ca="1">IFERROR(OFFSET('WS-1 Paper'!$A$1,$A$27,'Dashboard Extract'!ALW$24),"")</f>
        <v>301</v>
      </c>
      <c r="ALX27" s="1352">
        <f ca="1">IFERROR(OFFSET('WS-1 Paper'!$A$1,$A$27,'Dashboard Extract'!ALX$24),"")</f>
        <v>547</v>
      </c>
      <c r="ALY27" s="1352">
        <f ca="1">IFERROR(OFFSET('WS-1 Paper'!$A$1,$A$27,'Dashboard Extract'!ALY$24),"")</f>
        <v>0</v>
      </c>
      <c r="ALZ27" s="1352">
        <f ca="1">IFERROR(OFFSET('WS-1 Paper'!$A$1,$A$27,'Dashboard Extract'!ALZ$24),"")</f>
        <v>0</v>
      </c>
      <c r="AMA27" s="1352">
        <f ca="1">IFERROR(OFFSET('WS-1 Paper'!$A$1,$A$27,'Dashboard Extract'!AMA$24),"")</f>
        <v>423</v>
      </c>
      <c r="AMB27" s="1352">
        <f ca="1">IFERROR(OFFSET('WS-1 Paper'!$A$1,$A$27,'Dashboard Extract'!AMB$24),"")</f>
        <v>459</v>
      </c>
      <c r="AMC27" s="1352">
        <f ca="1">IFERROR(OFFSET('WS-1 Paper'!$A$1,$A$27,'Dashboard Extract'!AMC$24),"")</f>
        <v>141</v>
      </c>
      <c r="AMD27" s="1352">
        <f ca="1">IFERROR(OFFSET('WS-1 Paper'!$A$1,$A$27,'Dashboard Extract'!AMD$24),"")</f>
        <v>595</v>
      </c>
      <c r="AME27" s="1352">
        <f ca="1">IFERROR(OFFSET('WS-1 Paper'!$A$1,$A$27,'Dashboard Extract'!AME$24),"")</f>
        <v>448</v>
      </c>
      <c r="AMF27" s="1352">
        <f ca="1">IFERROR(OFFSET('WS-1 Paper'!$A$1,$A$27,'Dashboard Extract'!AMF$24),"")</f>
        <v>0</v>
      </c>
      <c r="AMG27" s="1352">
        <f ca="1">IFERROR(OFFSET('WS-1 Paper'!$A$1,$A$27,'Dashboard Extract'!AMG$24),"")</f>
        <v>0</v>
      </c>
      <c r="AMH27" s="1352">
        <f ca="1">IFERROR(OFFSET('WS-1 Paper'!$A$1,$A$27,'Dashboard Extract'!AMH$24),"")</f>
        <v>446</v>
      </c>
      <c r="AMI27" s="1352">
        <f ca="1">IFERROR(OFFSET('WS-1 Paper'!$A$1,$A$27,'Dashboard Extract'!AMI$24),"")</f>
        <v>440</v>
      </c>
      <c r="AMJ27" s="1352">
        <f ca="1">IFERROR(OFFSET('WS-1 Paper'!$A$1,$A$27,'Dashboard Extract'!AMJ$24),"")</f>
        <v>541</v>
      </c>
      <c r="AMK27" s="1352">
        <f ca="1">IFERROR(OFFSET('WS-1 Paper'!$A$1,$A$27,'Dashboard Extract'!AMK$24),"")</f>
        <v>595</v>
      </c>
      <c r="AML27" s="1352">
        <f ca="1">IFERROR(OFFSET('WS-1 Paper'!$A$1,$A$27,'Dashboard Extract'!AML$24),"")</f>
        <v>482</v>
      </c>
      <c r="AMM27" s="1352">
        <f ca="1">IFERROR(OFFSET('WS-1 Paper'!$A$1,$A$27,'Dashboard Extract'!AMM$24),"")</f>
        <v>0</v>
      </c>
      <c r="AMN27" s="1352">
        <f ca="1">IFERROR(OFFSET('WS-1 Paper'!$A$1,$A$27,'Dashboard Extract'!AMN$24),"")</f>
        <v>0</v>
      </c>
      <c r="AMO27" s="1352">
        <f ca="1">IFERROR(OFFSET('WS-1 Paper'!$A$1,$A$27,'Dashboard Extract'!AMO$24),"")</f>
        <v>512</v>
      </c>
      <c r="AMP27" s="1352">
        <f ca="1">IFERROR(OFFSET('WS-1 Paper'!$A$1,$A$27,'Dashboard Extract'!AMP$24),"")</f>
        <v>432</v>
      </c>
      <c r="AMQ27" s="1352">
        <f ca="1">IFERROR(OFFSET('WS-1 Paper'!$A$1,$A$27,'Dashboard Extract'!AMQ$24),"")</f>
        <v>493</v>
      </c>
      <c r="AMR27" s="1352">
        <f ca="1">IFERROR(OFFSET('WS-1 Paper'!$A$1,$A$27,'Dashboard Extract'!AMR$24),"")</f>
        <v>438</v>
      </c>
      <c r="AMS27" s="1352">
        <f ca="1">IFERROR(OFFSET('WS-1 Paper'!$A$1,$A$27,'Dashboard Extract'!AMS$24),"")</f>
        <v>992</v>
      </c>
      <c r="AMT27" s="1352">
        <f ca="1">IFERROR(OFFSET('WS-1 Paper'!$A$1,$A$27,'Dashboard Extract'!AMT$24),"")</f>
        <v>0</v>
      </c>
      <c r="AMU27" s="1352">
        <f ca="1">IFERROR(OFFSET('WS-1 Paper'!$A$1,$A$27,'Dashboard Extract'!AMU$24),"")</f>
        <v>0</v>
      </c>
      <c r="AMV27" s="1352">
        <f ca="1">IFERROR(OFFSET('WS-1 Paper'!$A$1,$A$27,'Dashboard Extract'!AMV$24),"")</f>
        <v>524</v>
      </c>
      <c r="AMW27" s="1352">
        <f ca="1">IFERROR(OFFSET('WS-1 Paper'!$A$1,$A$27,'Dashboard Extract'!AMW$24),"")</f>
        <v>414</v>
      </c>
      <c r="AMX27" s="1352">
        <f ca="1">IFERROR(OFFSET('WS-1 Paper'!$A$1,$A$27,'Dashboard Extract'!AMX$24),"")</f>
        <v>595</v>
      </c>
      <c r="AMY27" s="1352">
        <f ca="1">IFERROR(OFFSET('WS-1 Paper'!$A$1,$A$27,'Dashboard Extract'!AMY$24),"")</f>
        <v>481</v>
      </c>
      <c r="AMZ27" s="1352">
        <f ca="1">IFERROR(OFFSET('WS-1 Paper'!$A$1,$A$27,'Dashboard Extract'!AMZ$24),"")</f>
        <v>285</v>
      </c>
      <c r="ANA27" s="1352">
        <f ca="1">IFERROR(OFFSET('WS-1 Paper'!$A$1,$A$27,'Dashboard Extract'!ANA$24),"")</f>
        <v>0</v>
      </c>
      <c r="ANB27" s="1352">
        <f ca="1">IFERROR(OFFSET('WS-1 Paper'!$A$1,$A$27,'Dashboard Extract'!ANB$24),"")</f>
        <v>0</v>
      </c>
      <c r="ANC27" s="1352">
        <f ca="1">IFERROR(OFFSET('WS-1 Paper'!$A$1,$A$27,'Dashboard Extract'!ANC$24),"")</f>
        <v>564</v>
      </c>
      <c r="AND27" s="1352">
        <f ca="1">IFERROR(OFFSET('WS-1 Paper'!$A$1,$A$27,'Dashboard Extract'!AND$24),"")</f>
        <v>797</v>
      </c>
      <c r="ANE27" s="1352">
        <f ca="1">IFERROR(OFFSET('WS-1 Paper'!$A$1,$A$27,'Dashboard Extract'!ANE$24),"")</f>
        <v>525</v>
      </c>
      <c r="ANF27" s="1352">
        <f ca="1">IFERROR(OFFSET('WS-1 Paper'!$A$1,$A$27,'Dashboard Extract'!ANF$24),"")</f>
        <v>620</v>
      </c>
      <c r="ANG27" s="1352">
        <f ca="1">IFERROR(OFFSET('WS-1 Paper'!$A$1,$A$27,'Dashboard Extract'!ANG$24),"")</f>
        <v>564</v>
      </c>
      <c r="ANH27" s="1352">
        <f ca="1">IFERROR(OFFSET('WS-1 Paper'!$A$1,$A$27,'Dashboard Extract'!ANH$24),"")</f>
        <v>0</v>
      </c>
      <c r="ANI27" s="1352">
        <f ca="1">IFERROR(OFFSET('WS-1 Paper'!$A$1,$A$27,'Dashboard Extract'!ANI$24),"")</f>
        <v>0</v>
      </c>
      <c r="ANJ27" s="1352">
        <f ca="1">IFERROR(OFFSET('WS-1 Paper'!$A$1,$A$27,'Dashboard Extract'!ANJ$24),"")</f>
        <v>684</v>
      </c>
      <c r="ANK27" s="1352">
        <f ca="1">IFERROR(OFFSET('WS-1 Paper'!$A$1,$A$27,'Dashboard Extract'!ANK$24),"")</f>
        <v>661</v>
      </c>
      <c r="ANL27" s="1352">
        <f ca="1">IFERROR(OFFSET('WS-1 Paper'!$A$1,$A$27,'Dashboard Extract'!ANL$24),"")</f>
        <v>302</v>
      </c>
      <c r="ANM27" s="1352">
        <f ca="1">IFERROR(OFFSET('WS-1 Paper'!$A$1,$A$27,'Dashboard Extract'!ANM$24),"")</f>
        <v>570</v>
      </c>
      <c r="ANN27" s="1352">
        <f ca="1">IFERROR(OFFSET('WS-1 Paper'!$A$1,$A$27,'Dashboard Extract'!ANN$24),"")</f>
        <v>674</v>
      </c>
      <c r="ANO27" s="1352">
        <f ca="1">IFERROR(OFFSET('WS-1 Paper'!$A$1,$A$27,'Dashboard Extract'!ANO$24),"")</f>
        <v>0</v>
      </c>
      <c r="ANP27" s="1352">
        <f ca="1">IFERROR(OFFSET('WS-1 Paper'!$A$1,$A$27,'Dashboard Extract'!ANP$24),"")</f>
        <v>0</v>
      </c>
      <c r="ANQ27" s="1352">
        <f ca="1">IFERROR(OFFSET('WS-1 Paper'!$A$1,$A$27,'Dashboard Extract'!ANQ$24),"")</f>
        <v>474</v>
      </c>
      <c r="ANR27" s="1352">
        <f ca="1">IFERROR(OFFSET('WS-1 Paper'!$A$1,$A$27,'Dashboard Extract'!ANR$24),"")</f>
        <v>622</v>
      </c>
      <c r="ANS27" s="1352">
        <f ca="1">IFERROR(OFFSET('WS-1 Paper'!$A$1,$A$27,'Dashboard Extract'!ANS$24),"")</f>
        <v>384</v>
      </c>
      <c r="ANT27" s="1352">
        <f ca="1">IFERROR(OFFSET('WS-1 Paper'!$A$1,$A$27,'Dashboard Extract'!ANT$24),"")</f>
        <v>0</v>
      </c>
      <c r="ANU27" s="1352">
        <f ca="1">IFERROR(OFFSET('WS-1 Paper'!$A$1,$A$27,'Dashboard Extract'!ANU$24),"")</f>
        <v>538</v>
      </c>
      <c r="ANV27" s="1352">
        <f ca="1">IFERROR(OFFSET('WS-1 Paper'!$A$1,$A$27,'Dashboard Extract'!ANV$24),"")</f>
        <v>0</v>
      </c>
      <c r="ANW27" s="1352">
        <f ca="1">IFERROR(OFFSET('WS-1 Paper'!$A$1,$A$27,'Dashboard Extract'!ANW$24),"")</f>
        <v>0</v>
      </c>
      <c r="ANX27" s="1352">
        <f ca="1">IFERROR(OFFSET('WS-1 Paper'!$A$1,$A$27,'Dashboard Extract'!ANX$24),"")</f>
        <v>621</v>
      </c>
      <c r="ANY27" s="1352">
        <f ca="1">IFERROR(OFFSET('WS-1 Paper'!$A$1,$A$27,'Dashboard Extract'!ANY$24),"")</f>
        <v>838</v>
      </c>
      <c r="ANZ27" s="1352">
        <f ca="1">IFERROR(OFFSET('WS-1 Paper'!$A$1,$A$27,'Dashboard Extract'!ANZ$24),"")</f>
        <v>691</v>
      </c>
      <c r="AOA27" s="1352">
        <f ca="1">IFERROR(OFFSET('WS-1 Paper'!$A$1,$A$27,'Dashboard Extract'!AOA$24),"")</f>
        <v>727</v>
      </c>
      <c r="AOB27" s="1352">
        <f ca="1">IFERROR(OFFSET('WS-1 Paper'!$A$1,$A$27,'Dashboard Extract'!AOB$24),"")</f>
        <v>594</v>
      </c>
      <c r="AOC27" s="1352">
        <f ca="1">IFERROR(OFFSET('WS-1 Paper'!$A$1,$A$27,'Dashboard Extract'!AOC$24),"")</f>
        <v>0</v>
      </c>
      <c r="AOD27" s="1352">
        <f ca="1">IFERROR(OFFSET('WS-1 Paper'!$A$1,$A$27,'Dashboard Extract'!AOD$24),"")</f>
        <v>0</v>
      </c>
      <c r="AOE27" s="1352">
        <f ca="1">IFERROR(OFFSET('WS-1 Paper'!$A$1,$A$27,'Dashboard Extract'!AOE$24),"")</f>
        <v>630</v>
      </c>
      <c r="AOF27" s="1352">
        <f ca="1">IFERROR(OFFSET('WS-1 Paper'!$A$1,$A$27,'Dashboard Extract'!AOF$24),"")</f>
        <v>727</v>
      </c>
      <c r="AOG27" s="1352">
        <f ca="1">IFERROR(OFFSET('WS-1 Paper'!$A$1,$A$27,'Dashboard Extract'!AOG$24),"")</f>
        <v>639</v>
      </c>
      <c r="AOH27" s="1352">
        <f ca="1">IFERROR(OFFSET('WS-1 Paper'!$A$1,$A$27,'Dashboard Extract'!AOH$24),"")</f>
        <v>821</v>
      </c>
      <c r="AOI27" s="1352">
        <f ca="1">IFERROR(OFFSET('WS-1 Paper'!$A$1,$A$27,'Dashboard Extract'!AOI$24),"")</f>
        <v>770</v>
      </c>
      <c r="AOJ27" s="1352">
        <f ca="1">IFERROR(OFFSET('WS-1 Paper'!$A$1,$A$27,'Dashboard Extract'!AOJ$24),"")</f>
        <v>0</v>
      </c>
      <c r="AOK27" s="1352">
        <f ca="1">IFERROR(OFFSET('WS-1 Paper'!$A$1,$A$27,'Dashboard Extract'!AOK$24),"")</f>
        <v>0</v>
      </c>
      <c r="AOL27" s="1352">
        <f ca="1">IFERROR(OFFSET('WS-1 Paper'!$A$1,$A$27,'Dashboard Extract'!AOL$24),"")</f>
        <v>824</v>
      </c>
      <c r="AOM27" s="1352">
        <f ca="1">IFERROR(OFFSET('WS-1 Paper'!$A$1,$A$27,'Dashboard Extract'!AOM$24),"")</f>
        <v>722</v>
      </c>
      <c r="AON27" s="1352">
        <f ca="1">IFERROR(OFFSET('WS-1 Paper'!$A$1,$A$27,'Dashboard Extract'!AON$24),"")</f>
        <v>822</v>
      </c>
      <c r="AOO27" s="1352">
        <f ca="1">IFERROR(OFFSET('WS-1 Paper'!$A$1,$A$27,'Dashboard Extract'!AOO$24),"")</f>
        <v>780</v>
      </c>
      <c r="AOP27" s="1352">
        <f ca="1">IFERROR(OFFSET('WS-1 Paper'!$A$1,$A$27,'Dashboard Extract'!AOP$24),"")</f>
        <v>913</v>
      </c>
      <c r="AOQ27" s="1352">
        <f ca="1">IFERROR(OFFSET('WS-1 Paper'!$A$1,$A$27,'Dashboard Extract'!AOQ$24),"")</f>
        <v>0</v>
      </c>
      <c r="AOR27" s="1352">
        <f ca="1">IFERROR(OFFSET('WS-1 Paper'!$A$1,$A$27,'Dashboard Extract'!AOR$24),"")</f>
        <v>0</v>
      </c>
      <c r="AOS27" s="1352">
        <f ca="1">IFERROR(OFFSET('WS-1 Paper'!$A$1,$A$27,'Dashboard Extract'!AOS$24),"")</f>
        <v>873</v>
      </c>
      <c r="AOT27" s="1352">
        <f ca="1">IFERROR(OFFSET('WS-1 Paper'!$A$1,$A$27,'Dashboard Extract'!AOT$24),"")</f>
        <v>1075</v>
      </c>
      <c r="AOU27" s="1352">
        <f ca="1">IFERROR(OFFSET('WS-1 Paper'!$A$1,$A$27,'Dashboard Extract'!AOU$24),"")</f>
        <v>1028</v>
      </c>
      <c r="AOV27" s="1352">
        <f ca="1">IFERROR(OFFSET('WS-1 Paper'!$A$1,$A$27,'Dashboard Extract'!AOV$24),"")</f>
        <v>937</v>
      </c>
      <c r="AOW27" s="1352">
        <f ca="1">IFERROR(OFFSET('WS-1 Paper'!$A$1,$A$27,'Dashboard Extract'!AOW$24),"")</f>
        <v>707</v>
      </c>
      <c r="AOX27" s="1352">
        <f ca="1">IFERROR(OFFSET('WS-1 Paper'!$A$1,$A$27,'Dashboard Extract'!AOX$24),"")</f>
        <v>0</v>
      </c>
      <c r="AOY27" s="1352">
        <f ca="1">IFERROR(OFFSET('WS-1 Paper'!$A$1,$A$27,'Dashboard Extract'!AOY$24),"")</f>
        <v>0</v>
      </c>
      <c r="AOZ27" s="1352">
        <f ca="1">IFERROR(OFFSET('WS-1 Paper'!$A$1,$A$27,'Dashboard Extract'!AOZ$24),"")</f>
        <v>580</v>
      </c>
      <c r="APA27" s="1352">
        <f ca="1">IFERROR(OFFSET('WS-1 Paper'!$A$1,$A$27,'Dashboard Extract'!APA$24),"")</f>
        <v>0</v>
      </c>
      <c r="APB27" s="1352">
        <f ca="1">IFERROR(OFFSET('WS-1 Paper'!$A$1,$A$27,'Dashboard Extract'!APB$24),"")</f>
        <v>416</v>
      </c>
      <c r="APC27" s="1352">
        <f ca="1">IFERROR(OFFSET('WS-1 Paper'!$A$1,$A$27,'Dashboard Extract'!APC$24),"")</f>
        <v>623</v>
      </c>
      <c r="APD27" s="1352">
        <f ca="1">IFERROR(OFFSET('WS-1 Paper'!$A$1,$A$27,'Dashboard Extract'!APD$24),"")</f>
        <v>731</v>
      </c>
      <c r="APE27" s="1352">
        <f ca="1">IFERROR(OFFSET('WS-1 Paper'!$A$1,$A$27,'Dashboard Extract'!APE$24),"")</f>
        <v>0</v>
      </c>
      <c r="APF27" s="1352">
        <f ca="1">IFERROR(OFFSET('WS-1 Paper'!$A$1,$A$27,'Dashboard Extract'!APF$24),"")</f>
        <v>0</v>
      </c>
      <c r="APG27" s="1352">
        <f ca="1">IFERROR(OFFSET('WS-1 Paper'!$A$1,$A$27,'Dashboard Extract'!APG$24),"")</f>
        <v>559</v>
      </c>
      <c r="APH27" s="1352">
        <f ca="1">IFERROR(OFFSET('WS-1 Paper'!$A$1,$A$27,'Dashboard Extract'!APH$24),"")</f>
        <v>0</v>
      </c>
      <c r="API27" s="1352">
        <f ca="1">IFERROR(OFFSET('WS-1 Paper'!$A$1,$A$27,'Dashboard Extract'!API$24),"")</f>
        <v>902</v>
      </c>
    </row>
    <row r="28" spans="1:1102" x14ac:dyDescent="0.2">
      <c r="B28" s="1352" t="s">
        <v>239</v>
      </c>
      <c r="C28" s="1352">
        <v>0</v>
      </c>
      <c r="D28" s="1352">
        <v>0</v>
      </c>
      <c r="E28" s="1352">
        <v>0</v>
      </c>
      <c r="F28" s="1352">
        <v>0</v>
      </c>
      <c r="G28" s="1352">
        <v>0</v>
      </c>
      <c r="H28" s="1352">
        <v>0</v>
      </c>
      <c r="I28" s="1352">
        <v>0</v>
      </c>
      <c r="J28" s="1352">
        <v>0</v>
      </c>
      <c r="K28" s="1352">
        <v>0</v>
      </c>
      <c r="L28" s="1352">
        <v>0</v>
      </c>
      <c r="M28" s="1352">
        <v>0</v>
      </c>
      <c r="N28" s="1352">
        <v>0</v>
      </c>
      <c r="O28" s="1352">
        <v>0</v>
      </c>
      <c r="P28" s="1352">
        <v>0</v>
      </c>
      <c r="Q28" s="1352">
        <v>0</v>
      </c>
      <c r="R28" s="1352">
        <v>0</v>
      </c>
      <c r="S28" s="1352">
        <v>0</v>
      </c>
      <c r="T28" s="1352">
        <v>0</v>
      </c>
      <c r="U28" s="1352">
        <v>0</v>
      </c>
      <c r="V28" s="1352">
        <v>0</v>
      </c>
      <c r="W28" s="1352">
        <v>0</v>
      </c>
      <c r="X28" s="1352">
        <v>0</v>
      </c>
      <c r="Y28" s="1352">
        <v>0</v>
      </c>
      <c r="Z28" s="1352">
        <v>0</v>
      </c>
      <c r="AA28" s="1352">
        <v>0</v>
      </c>
      <c r="AB28" s="1352">
        <v>0</v>
      </c>
      <c r="AC28" s="1352">
        <v>0</v>
      </c>
      <c r="AD28" s="1352">
        <v>0</v>
      </c>
      <c r="AE28" s="1352">
        <v>0</v>
      </c>
      <c r="AF28" s="1352">
        <v>0</v>
      </c>
      <c r="AG28" s="1352">
        <v>0</v>
      </c>
      <c r="AH28" s="1352">
        <v>0</v>
      </c>
      <c r="AI28" s="1352">
        <v>0</v>
      </c>
      <c r="AJ28" s="1352">
        <v>0</v>
      </c>
      <c r="AK28" s="1352">
        <v>0</v>
      </c>
      <c r="AL28" s="1352">
        <v>0</v>
      </c>
      <c r="AM28" s="1352">
        <v>0</v>
      </c>
      <c r="AN28" s="1352">
        <v>0</v>
      </c>
      <c r="AO28" s="1352">
        <v>0</v>
      </c>
      <c r="AP28" s="1352">
        <v>0</v>
      </c>
      <c r="AQ28" s="1352">
        <v>0</v>
      </c>
      <c r="AR28" s="1352">
        <v>0</v>
      </c>
      <c r="AS28" s="1352">
        <v>0</v>
      </c>
      <c r="AT28" s="1352">
        <v>0</v>
      </c>
      <c r="AU28" s="1352">
        <v>0</v>
      </c>
      <c r="AV28" s="1352">
        <v>0</v>
      </c>
      <c r="AW28" s="1352">
        <v>0</v>
      </c>
      <c r="AX28" s="1352">
        <v>0</v>
      </c>
      <c r="AY28" s="1352">
        <v>0</v>
      </c>
      <c r="AZ28" s="1352">
        <v>0</v>
      </c>
      <c r="BA28" s="1352">
        <v>0</v>
      </c>
      <c r="BB28" s="1352">
        <v>0</v>
      </c>
      <c r="BC28" s="1352">
        <v>0</v>
      </c>
      <c r="BD28" s="1352">
        <v>0</v>
      </c>
      <c r="BE28" s="1352">
        <v>0</v>
      </c>
      <c r="BF28" s="1352">
        <v>0</v>
      </c>
      <c r="BG28" s="1352">
        <v>0</v>
      </c>
      <c r="BH28" s="1352">
        <v>0</v>
      </c>
      <c r="BI28" s="1352">
        <v>0</v>
      </c>
      <c r="BJ28" s="1352">
        <v>0</v>
      </c>
      <c r="BK28" s="1352">
        <v>0</v>
      </c>
      <c r="BL28" s="1352">
        <v>0</v>
      </c>
      <c r="BM28" s="1352">
        <v>0</v>
      </c>
      <c r="BN28" s="1352">
        <v>0</v>
      </c>
      <c r="BO28" s="1352">
        <v>0</v>
      </c>
      <c r="BP28" s="1352">
        <v>0</v>
      </c>
      <c r="BQ28" s="1352">
        <v>0</v>
      </c>
      <c r="BR28" s="1352">
        <v>0</v>
      </c>
      <c r="BS28" s="1352">
        <v>0</v>
      </c>
      <c r="BT28" s="1352">
        <v>0</v>
      </c>
      <c r="BU28" s="1352">
        <v>0</v>
      </c>
      <c r="BV28" s="1352">
        <v>0</v>
      </c>
      <c r="BW28" s="1352">
        <v>0</v>
      </c>
      <c r="BX28" s="1352">
        <v>0</v>
      </c>
      <c r="BY28" s="1352">
        <v>0</v>
      </c>
      <c r="BZ28" s="1352">
        <v>0</v>
      </c>
      <c r="CA28" s="1352">
        <v>0</v>
      </c>
      <c r="CB28" s="1352">
        <v>0</v>
      </c>
      <c r="CC28" s="1352">
        <v>0</v>
      </c>
      <c r="CD28" s="1352">
        <v>0</v>
      </c>
      <c r="CE28" s="1352">
        <v>0</v>
      </c>
      <c r="CF28" s="1352">
        <v>0</v>
      </c>
      <c r="CG28" s="1352">
        <v>0</v>
      </c>
      <c r="CH28" s="1352">
        <v>0</v>
      </c>
      <c r="CI28" s="1352">
        <v>0</v>
      </c>
      <c r="CJ28" s="1352">
        <v>0</v>
      </c>
      <c r="CK28" s="1352">
        <v>0</v>
      </c>
      <c r="CL28" s="1352">
        <v>0</v>
      </c>
      <c r="CM28" s="1352">
        <v>0</v>
      </c>
      <c r="CN28" s="1352">
        <v>0</v>
      </c>
      <c r="CO28" s="1352">
        <v>0</v>
      </c>
      <c r="CP28" s="1352">
        <v>0</v>
      </c>
      <c r="CQ28" s="1352">
        <v>0</v>
      </c>
      <c r="CR28" s="1352">
        <v>0</v>
      </c>
      <c r="CS28" s="1352">
        <v>0</v>
      </c>
      <c r="CT28" s="1352">
        <v>0</v>
      </c>
      <c r="CU28" s="1352">
        <v>0</v>
      </c>
      <c r="CV28" s="1352">
        <v>0</v>
      </c>
      <c r="CW28" s="1352">
        <v>0</v>
      </c>
      <c r="CX28" s="1352">
        <v>0</v>
      </c>
      <c r="CY28" s="1352">
        <v>0</v>
      </c>
      <c r="CZ28" s="1352">
        <v>0</v>
      </c>
      <c r="DA28" s="1352">
        <v>0</v>
      </c>
      <c r="DB28" s="1352">
        <v>0</v>
      </c>
      <c r="DC28" s="1352">
        <v>0</v>
      </c>
      <c r="DD28" s="1352">
        <v>0</v>
      </c>
      <c r="DE28" s="1352">
        <v>0</v>
      </c>
      <c r="DF28" s="1352">
        <v>0</v>
      </c>
      <c r="DG28" s="1352">
        <v>0</v>
      </c>
      <c r="DH28" s="1352">
        <v>0</v>
      </c>
      <c r="DI28" s="1352">
        <v>0</v>
      </c>
      <c r="DJ28" s="1352">
        <v>0</v>
      </c>
      <c r="DK28" s="1352">
        <v>0</v>
      </c>
      <c r="DL28" s="1352">
        <v>0</v>
      </c>
      <c r="DM28" s="1352">
        <v>0</v>
      </c>
      <c r="DN28" s="1352">
        <v>0</v>
      </c>
      <c r="DO28" s="1352">
        <v>0</v>
      </c>
      <c r="DP28" s="1352">
        <v>0</v>
      </c>
      <c r="DQ28" s="1352">
        <v>0</v>
      </c>
      <c r="DR28" s="1352">
        <v>696</v>
      </c>
      <c r="DS28" s="1352">
        <v>488</v>
      </c>
      <c r="DT28" s="1352">
        <v>0</v>
      </c>
      <c r="DU28" s="1352">
        <v>0</v>
      </c>
      <c r="DV28" s="1352">
        <v>238</v>
      </c>
      <c r="DW28" s="1352">
        <v>801</v>
      </c>
      <c r="DX28" s="1352">
        <v>1524</v>
      </c>
      <c r="DY28" s="1352">
        <v>700</v>
      </c>
      <c r="DZ28" s="1352">
        <v>657</v>
      </c>
      <c r="EA28" s="1352">
        <v>0</v>
      </c>
      <c r="EB28" s="1352">
        <v>0</v>
      </c>
      <c r="EC28" s="1352">
        <v>667</v>
      </c>
      <c r="ED28" s="1352">
        <v>1082</v>
      </c>
      <c r="EE28" s="1352">
        <v>397</v>
      </c>
      <c r="EF28" s="1352">
        <v>719</v>
      </c>
      <c r="EG28" s="1352">
        <v>660</v>
      </c>
      <c r="EH28" s="1352">
        <v>0</v>
      </c>
      <c r="EI28" s="1352">
        <v>0</v>
      </c>
      <c r="EJ28" s="1352">
        <v>594</v>
      </c>
      <c r="EK28" s="1352">
        <v>1087</v>
      </c>
      <c r="EL28" s="1352">
        <v>447</v>
      </c>
      <c r="EM28" s="1352">
        <v>625</v>
      </c>
      <c r="EN28" s="1352">
        <v>633</v>
      </c>
      <c r="EO28" s="1352">
        <v>0</v>
      </c>
      <c r="EP28" s="1352">
        <v>0</v>
      </c>
      <c r="EQ28" s="1352">
        <v>650</v>
      </c>
      <c r="ER28" s="1352">
        <v>1154</v>
      </c>
      <c r="ES28" s="1352">
        <v>525</v>
      </c>
      <c r="ET28" s="1352">
        <v>450</v>
      </c>
      <c r="EU28" s="1352">
        <v>842</v>
      </c>
      <c r="EV28" s="1352">
        <v>0</v>
      </c>
      <c r="EW28" s="1352">
        <v>0</v>
      </c>
      <c r="EX28" s="1352">
        <v>0</v>
      </c>
      <c r="EY28" s="1352">
        <v>875</v>
      </c>
      <c r="EZ28" s="1352">
        <v>1022</v>
      </c>
      <c r="FA28" s="1352">
        <v>424</v>
      </c>
      <c r="FB28" s="1352">
        <v>642</v>
      </c>
      <c r="FC28" s="1352">
        <v>0</v>
      </c>
      <c r="FD28" s="1352">
        <v>0</v>
      </c>
      <c r="FE28" s="1352">
        <v>650</v>
      </c>
      <c r="FF28" s="1352">
        <v>1042</v>
      </c>
      <c r="FG28" s="1352">
        <v>461</v>
      </c>
      <c r="FH28" s="1352">
        <v>1178</v>
      </c>
      <c r="FI28" s="1352">
        <v>654</v>
      </c>
      <c r="FJ28" s="1352">
        <v>0</v>
      </c>
      <c r="FK28" s="1352">
        <v>0</v>
      </c>
      <c r="FL28" s="1352">
        <v>646</v>
      </c>
      <c r="FM28" s="1352">
        <v>962</v>
      </c>
      <c r="FN28" s="1352">
        <v>462</v>
      </c>
      <c r="FO28" s="1352">
        <v>47</v>
      </c>
      <c r="FP28" s="1352">
        <v>47</v>
      </c>
      <c r="FQ28" s="1352">
        <v>0</v>
      </c>
      <c r="FR28" s="1352">
        <v>0</v>
      </c>
      <c r="FS28" s="1352">
        <v>1547</v>
      </c>
      <c r="FT28" s="1352">
        <v>919</v>
      </c>
      <c r="FU28" s="1352">
        <v>477</v>
      </c>
      <c r="FV28" s="1352">
        <v>557</v>
      </c>
      <c r="FW28" s="1352">
        <v>571</v>
      </c>
      <c r="FX28" s="1352">
        <v>0</v>
      </c>
      <c r="FY28" s="1352">
        <v>0</v>
      </c>
      <c r="FZ28" s="1352">
        <v>615</v>
      </c>
      <c r="GA28" s="1352">
        <v>906</v>
      </c>
      <c r="GB28" s="1352">
        <v>453</v>
      </c>
      <c r="GC28" s="1352">
        <v>180</v>
      </c>
      <c r="GD28" s="1352">
        <v>1018</v>
      </c>
      <c r="GE28" s="1352">
        <v>0</v>
      </c>
      <c r="GF28" s="1352">
        <v>0</v>
      </c>
      <c r="GG28" s="1352">
        <v>0</v>
      </c>
      <c r="GH28" s="1352">
        <v>561</v>
      </c>
      <c r="GI28" s="1352">
        <v>870</v>
      </c>
      <c r="GJ28" s="1352">
        <v>292</v>
      </c>
      <c r="GK28" s="1352">
        <v>574</v>
      </c>
      <c r="GL28" s="1352">
        <v>0</v>
      </c>
      <c r="GM28" s="1352">
        <v>0</v>
      </c>
      <c r="GN28" s="1352">
        <v>1123</v>
      </c>
      <c r="GO28" s="1352">
        <v>873</v>
      </c>
      <c r="GP28" s="1352">
        <v>418</v>
      </c>
      <c r="GQ28" s="1352">
        <v>742</v>
      </c>
      <c r="GR28" s="1352">
        <v>529</v>
      </c>
      <c r="GS28" s="1352">
        <v>0</v>
      </c>
      <c r="GT28" s="1352">
        <v>0</v>
      </c>
      <c r="GU28" s="1352">
        <v>623</v>
      </c>
      <c r="GV28" s="1352">
        <v>715</v>
      </c>
      <c r="GW28" s="1352">
        <v>542</v>
      </c>
      <c r="GX28" s="1352">
        <v>526</v>
      </c>
      <c r="GY28" s="1352">
        <v>577</v>
      </c>
      <c r="GZ28" s="1352">
        <v>0</v>
      </c>
      <c r="HA28" s="1352">
        <v>0</v>
      </c>
      <c r="HB28" s="1352">
        <v>616</v>
      </c>
      <c r="HC28" s="1352">
        <v>903</v>
      </c>
      <c r="HD28" s="1352">
        <v>543</v>
      </c>
      <c r="HE28" s="1352">
        <v>491</v>
      </c>
      <c r="HF28" s="1352">
        <v>505</v>
      </c>
      <c r="HG28" s="1352">
        <v>0</v>
      </c>
      <c r="HH28" s="1352">
        <v>0</v>
      </c>
      <c r="HI28" s="1352">
        <v>520</v>
      </c>
      <c r="HJ28" s="1352">
        <v>1065</v>
      </c>
      <c r="HK28" s="1352">
        <v>497</v>
      </c>
      <c r="HL28" s="1352">
        <v>439</v>
      </c>
      <c r="HM28" s="1352">
        <v>463</v>
      </c>
      <c r="HN28" s="1352">
        <v>0</v>
      </c>
      <c r="HO28" s="1352">
        <v>0</v>
      </c>
      <c r="HP28" s="1352">
        <v>536</v>
      </c>
      <c r="HQ28" s="1352">
        <v>709</v>
      </c>
      <c r="HR28" s="1352">
        <v>295</v>
      </c>
      <c r="HS28" s="1352">
        <v>128</v>
      </c>
      <c r="HT28" s="1352">
        <v>872</v>
      </c>
      <c r="HU28" s="1352">
        <v>0</v>
      </c>
      <c r="HV28" s="1352">
        <v>0</v>
      </c>
      <c r="HW28" s="1352">
        <v>606</v>
      </c>
      <c r="HX28" s="1352">
        <v>987</v>
      </c>
      <c r="HY28" s="1352">
        <v>401</v>
      </c>
      <c r="HZ28" s="1352">
        <v>727</v>
      </c>
      <c r="IA28" s="1352">
        <v>178</v>
      </c>
      <c r="IB28" s="1352">
        <v>0</v>
      </c>
      <c r="IC28" s="1352">
        <v>0</v>
      </c>
      <c r="ID28" s="1352">
        <v>419</v>
      </c>
      <c r="IE28" s="1352">
        <v>743</v>
      </c>
      <c r="IF28" s="1352">
        <v>361</v>
      </c>
      <c r="IG28" s="1352">
        <v>694</v>
      </c>
      <c r="IH28" s="1352">
        <v>186</v>
      </c>
      <c r="II28" s="1352">
        <v>0</v>
      </c>
      <c r="IJ28" s="1352">
        <v>0</v>
      </c>
      <c r="IK28" s="1352">
        <v>485</v>
      </c>
      <c r="IL28" s="1352">
        <v>765</v>
      </c>
      <c r="IM28" s="1352">
        <v>489</v>
      </c>
      <c r="IN28" s="1352">
        <v>630</v>
      </c>
      <c r="IO28" s="1352">
        <v>641</v>
      </c>
      <c r="IP28" s="1352">
        <v>0</v>
      </c>
      <c r="IQ28" s="1352">
        <v>0</v>
      </c>
      <c r="IR28" s="1352">
        <v>27</v>
      </c>
      <c r="IS28" s="1352">
        <v>438</v>
      </c>
      <c r="IT28" s="1352">
        <v>892</v>
      </c>
      <c r="IU28" s="1352">
        <v>300</v>
      </c>
      <c r="IV28" s="1352">
        <v>132</v>
      </c>
      <c r="IW28" s="1352">
        <v>0</v>
      </c>
      <c r="IX28" s="1352">
        <v>0</v>
      </c>
      <c r="IY28" s="1352">
        <v>543</v>
      </c>
      <c r="IZ28" s="1352">
        <v>911</v>
      </c>
      <c r="JA28" s="1352">
        <v>417</v>
      </c>
      <c r="JB28" s="1352">
        <v>669</v>
      </c>
      <c r="JC28" s="1352">
        <v>584</v>
      </c>
      <c r="JD28" s="1352">
        <v>0</v>
      </c>
      <c r="JE28" s="1352">
        <v>0</v>
      </c>
      <c r="JF28" s="1352">
        <v>482</v>
      </c>
      <c r="JG28" s="1352">
        <v>793</v>
      </c>
      <c r="JH28" s="1352">
        <v>419</v>
      </c>
      <c r="JI28" s="1352">
        <v>390</v>
      </c>
      <c r="JJ28" s="1352">
        <v>121</v>
      </c>
      <c r="JK28" s="1352">
        <v>0</v>
      </c>
      <c r="JL28" s="1352">
        <v>0</v>
      </c>
      <c r="JM28" s="1352">
        <v>562</v>
      </c>
      <c r="JN28" s="1352">
        <v>822</v>
      </c>
      <c r="JO28" s="1352">
        <v>445</v>
      </c>
      <c r="JP28" s="1352">
        <v>706</v>
      </c>
      <c r="JQ28" s="1352">
        <v>155</v>
      </c>
      <c r="JR28" s="1352">
        <v>0</v>
      </c>
      <c r="JS28" s="1352">
        <v>0</v>
      </c>
      <c r="JT28" s="1352">
        <v>890</v>
      </c>
      <c r="JU28" s="1352">
        <v>918</v>
      </c>
      <c r="JV28" s="1352">
        <v>339</v>
      </c>
      <c r="JW28" s="1352">
        <v>679</v>
      </c>
      <c r="JX28" s="1352">
        <v>568</v>
      </c>
      <c r="JY28" s="1352">
        <v>0</v>
      </c>
      <c r="JZ28" s="1352">
        <v>0</v>
      </c>
      <c r="KA28" s="1352">
        <v>576</v>
      </c>
      <c r="KB28" s="1352">
        <v>190</v>
      </c>
      <c r="KC28" s="1352">
        <v>796</v>
      </c>
      <c r="KD28" s="1352">
        <v>481</v>
      </c>
      <c r="KE28" s="1352">
        <v>709</v>
      </c>
      <c r="KF28" s="1352">
        <v>0</v>
      </c>
      <c r="KG28" s="1352">
        <v>0</v>
      </c>
      <c r="KH28" s="1352">
        <v>390</v>
      </c>
      <c r="KI28" s="1352">
        <v>256</v>
      </c>
      <c r="KJ28" s="1352">
        <v>709</v>
      </c>
      <c r="KK28" s="1352">
        <v>349</v>
      </c>
      <c r="KL28" s="1352">
        <v>399</v>
      </c>
      <c r="KM28" s="1352">
        <v>0</v>
      </c>
      <c r="KN28" s="1352">
        <v>0</v>
      </c>
      <c r="KO28" s="1352">
        <v>522</v>
      </c>
      <c r="KP28" s="1352">
        <v>808</v>
      </c>
      <c r="KQ28" s="1352">
        <v>426</v>
      </c>
      <c r="KR28" s="1352">
        <v>609</v>
      </c>
      <c r="KS28" s="1352">
        <v>401</v>
      </c>
      <c r="KT28" s="1352">
        <v>0</v>
      </c>
      <c r="KU28" s="1352">
        <v>0</v>
      </c>
      <c r="KV28" s="1352">
        <v>501</v>
      </c>
      <c r="KW28" s="1352">
        <v>977</v>
      </c>
      <c r="KX28" s="1352">
        <v>479</v>
      </c>
      <c r="KY28" s="1352">
        <v>683</v>
      </c>
      <c r="KZ28" s="1352">
        <v>579</v>
      </c>
      <c r="LA28" s="1352">
        <v>0</v>
      </c>
      <c r="LB28" s="1352">
        <v>0</v>
      </c>
      <c r="LC28" s="1352">
        <v>517</v>
      </c>
      <c r="LD28" s="1352">
        <v>862</v>
      </c>
      <c r="LE28" s="1352">
        <v>597</v>
      </c>
      <c r="LF28" s="1352">
        <v>636</v>
      </c>
      <c r="LG28" s="1352">
        <v>660</v>
      </c>
      <c r="LH28" s="1352">
        <v>0</v>
      </c>
      <c r="LI28" s="1352">
        <v>0</v>
      </c>
      <c r="LJ28" s="1352">
        <v>129</v>
      </c>
      <c r="LK28" s="1352">
        <v>383</v>
      </c>
      <c r="LL28" s="1352">
        <v>390</v>
      </c>
      <c r="LM28" s="1352">
        <v>361</v>
      </c>
      <c r="LN28" s="1352">
        <v>321</v>
      </c>
      <c r="LO28" s="1352">
        <v>0</v>
      </c>
      <c r="LP28" s="1352">
        <v>0</v>
      </c>
      <c r="LQ28" s="1352">
        <v>678</v>
      </c>
      <c r="LR28" s="1352">
        <v>1066</v>
      </c>
      <c r="LS28" s="1352">
        <v>489</v>
      </c>
      <c r="LT28" s="1352">
        <v>18</v>
      </c>
      <c r="LU28" s="1352">
        <v>94</v>
      </c>
      <c r="LV28" s="1352">
        <v>0</v>
      </c>
      <c r="LW28" s="1352">
        <v>0</v>
      </c>
      <c r="LX28" s="1352">
        <v>697</v>
      </c>
      <c r="LY28" s="1352">
        <v>1225</v>
      </c>
      <c r="LZ28" s="1352">
        <v>613</v>
      </c>
      <c r="MA28" s="1352">
        <v>774</v>
      </c>
      <c r="MB28" s="1352">
        <v>692</v>
      </c>
      <c r="MC28" s="1352">
        <v>0</v>
      </c>
      <c r="MD28" s="1352">
        <v>0</v>
      </c>
      <c r="ME28" s="1352">
        <v>315</v>
      </c>
      <c r="MF28" s="1352">
        <v>411</v>
      </c>
      <c r="MG28" s="1352">
        <v>276</v>
      </c>
      <c r="MH28" s="1352">
        <v>250</v>
      </c>
      <c r="MI28" s="1352">
        <v>269</v>
      </c>
      <c r="MJ28" s="1352">
        <v>0</v>
      </c>
      <c r="MK28" s="1352">
        <v>0</v>
      </c>
      <c r="ML28" s="1352">
        <v>261</v>
      </c>
      <c r="MM28" s="1352">
        <v>415</v>
      </c>
      <c r="MN28" s="1352">
        <v>237</v>
      </c>
      <c r="MO28" s="1352">
        <v>208</v>
      </c>
      <c r="MP28" s="1352">
        <v>470</v>
      </c>
      <c r="MQ28" s="1352">
        <v>0</v>
      </c>
      <c r="MR28" s="1352">
        <v>0</v>
      </c>
      <c r="MS28" s="1352">
        <v>173</v>
      </c>
      <c r="MT28" s="1352">
        <v>179</v>
      </c>
      <c r="MU28" s="1352">
        <v>259</v>
      </c>
      <c r="MV28" s="1352">
        <v>219</v>
      </c>
      <c r="MW28" s="1352">
        <v>176</v>
      </c>
      <c r="MX28" s="1352">
        <v>0</v>
      </c>
      <c r="MY28" s="1352">
        <v>0</v>
      </c>
      <c r="MZ28" s="1352">
        <v>70</v>
      </c>
      <c r="NA28" s="1352">
        <v>663</v>
      </c>
      <c r="NB28" s="1352">
        <v>889</v>
      </c>
      <c r="NC28" s="1352">
        <f ca="1">IFERROR(OFFSET('WS-1 Paper'!$A$42,0,'Dashboard Extract'!NC$24),0)</f>
        <v>495</v>
      </c>
      <c r="ND28" s="1352">
        <f ca="1">IFERROR(OFFSET('WS-1 Paper'!$A$42,0,'Dashboard Extract'!ND$24),0)</f>
        <v>620</v>
      </c>
      <c r="NE28" s="1352">
        <f ca="1">IFERROR(OFFSET('WS-1 Paper'!$A$42,0,'Dashboard Extract'!NE$24),0)</f>
        <v>0</v>
      </c>
      <c r="NF28" s="1352">
        <f ca="1">IFERROR(OFFSET('WS-1 Paper'!$A$42,0,'Dashboard Extract'!NF$24),0)</f>
        <v>0</v>
      </c>
      <c r="NG28" s="1352">
        <f ca="1">IFERROR(OFFSET('WS-1 Paper'!$A$42,0,'Dashboard Extract'!NG$24),0)</f>
        <v>84</v>
      </c>
      <c r="NH28" s="1352">
        <f ca="1">IFERROR(OFFSET('WS-1 Paper'!$A$42,0,'Dashboard Extract'!NH$24),0)</f>
        <v>649</v>
      </c>
      <c r="NI28" s="1352">
        <f ca="1">IFERROR(OFFSET('WS-1 Paper'!$A$42,0,'Dashboard Extract'!NI$24),0)</f>
        <v>963</v>
      </c>
      <c r="NJ28" s="1352">
        <f ca="1">IFERROR(OFFSET('WS-1 Paper'!$A$42,0,'Dashboard Extract'!NJ$24),0)</f>
        <v>479</v>
      </c>
      <c r="NK28" s="1352">
        <f ca="1">IFERROR(OFFSET('WS-1 Paper'!$A$42,0,'Dashboard Extract'!NK$24),0)</f>
        <v>382</v>
      </c>
      <c r="NL28" s="1352">
        <f ca="1">IFERROR(OFFSET('WS-1 Paper'!$A$42,0,'Dashboard Extract'!NL$24),0)</f>
        <v>675</v>
      </c>
      <c r="NM28" s="1352">
        <f ca="1">IFERROR(OFFSET('WS-1 Paper'!$A$42,0,'Dashboard Extract'!NM$24),0)</f>
        <v>40</v>
      </c>
      <c r="NN28" s="1352">
        <f ca="1">IFERROR(OFFSET('WS-1 Paper'!$A$42,0,'Dashboard Extract'!NN$24),0)</f>
        <v>842</v>
      </c>
      <c r="NO28" s="1352">
        <f ca="1">IFERROR(OFFSET('WS-1 Paper'!$A$42,0,'Dashboard Extract'!NO$24),0)</f>
        <v>1150</v>
      </c>
      <c r="NP28" s="1352">
        <f ca="1">IFERROR(OFFSET('WS-1 Paper'!$A$42,0,'Dashboard Extract'!NP$24),0)</f>
        <v>637</v>
      </c>
      <c r="NQ28" s="1352">
        <f ca="1">IFERROR(OFFSET('WS-1 Paper'!$A$42,0,'Dashboard Extract'!NQ$24),0)</f>
        <v>778</v>
      </c>
      <c r="NR28" s="1352">
        <f ca="1">IFERROR(OFFSET('WS-1 Paper'!$A$42,0,'Dashboard Extract'!NR$24),0)</f>
        <v>671</v>
      </c>
      <c r="NS28" s="1352">
        <f ca="1">IFERROR(OFFSET('WS-1 Paper'!$A$42,0,'Dashboard Extract'!NS$24),0)</f>
        <v>0</v>
      </c>
      <c r="NT28" s="1352">
        <f ca="1">IFERROR(OFFSET('WS-1 Paper'!$A$42,0,'Dashboard Extract'!NT$24),0)</f>
        <v>0</v>
      </c>
      <c r="NU28" s="1352">
        <f ca="1">IFERROR(OFFSET('WS-1 Paper'!$A$42,0,'Dashboard Extract'!NU$24),0)</f>
        <v>771</v>
      </c>
      <c r="NV28" s="1352">
        <f ca="1">IFERROR(OFFSET('WS-1 Paper'!$A$42,0,'Dashboard Extract'!NV$24),0)</f>
        <v>309</v>
      </c>
      <c r="NW28" s="1352">
        <f ca="1">IFERROR(OFFSET('WS-1 Paper'!$A$42,0,'Dashboard Extract'!NW$24),0)</f>
        <v>1186</v>
      </c>
      <c r="NX28" s="1352">
        <f ca="1">IFERROR(OFFSET('WS-1 Paper'!$A$42,0,'Dashboard Extract'!NX$24),0)</f>
        <v>618</v>
      </c>
      <c r="NY28" s="1352">
        <f ca="1">IFERROR(OFFSET('WS-1 Paper'!$A$42,0,'Dashboard Extract'!NY$24),0)</f>
        <v>1187</v>
      </c>
      <c r="NZ28" s="1352">
        <f ca="1">IFERROR(OFFSET('WS-1 Paper'!$A$42,0,'Dashboard Extract'!NZ$24),0)</f>
        <v>0</v>
      </c>
      <c r="OA28" s="1352">
        <f ca="1">IFERROR(OFFSET('WS-1 Paper'!$A$42,0,'Dashboard Extract'!OA$24),0)</f>
        <v>0</v>
      </c>
      <c r="OB28" s="1352">
        <f ca="1">IFERROR(OFFSET('WS-1 Paper'!$A$42,0,'Dashboard Extract'!OB$24),0)</f>
        <v>873</v>
      </c>
      <c r="OC28" s="1352">
        <f ca="1">IFERROR(OFFSET('WS-1 Paper'!$A$42,0,'Dashboard Extract'!OC$24),0)</f>
        <v>1018</v>
      </c>
      <c r="OD28" s="1352">
        <f ca="1">IFERROR(OFFSET('WS-1 Paper'!$A$42,0,'Dashboard Extract'!OD$24),0)</f>
        <v>1282</v>
      </c>
      <c r="OE28" s="1352">
        <f ca="1">IFERROR(OFFSET('WS-1 Paper'!$A$42,0,'Dashboard Extract'!OE$24),0)</f>
        <v>1093</v>
      </c>
      <c r="OF28" s="1352">
        <f ca="1">IFERROR(OFFSET('WS-1 Paper'!$A$42,0,'Dashboard Extract'!OF$24),0)</f>
        <v>935</v>
      </c>
      <c r="OG28" s="1352">
        <f ca="1">IFERROR(OFFSET('WS-1 Paper'!$A$42,0,'Dashboard Extract'!OG$24),0)</f>
        <v>0</v>
      </c>
      <c r="OH28" s="1352">
        <f ca="1">IFERROR(OFFSET('WS-1 Paper'!$A$42,0,'Dashboard Extract'!OH$24),0)</f>
        <v>0</v>
      </c>
      <c r="OI28" s="1352">
        <f ca="1">IFERROR(OFFSET('WS-1 Paper'!$A$42,0,'Dashboard Extract'!OI$24),0)</f>
        <v>1100</v>
      </c>
      <c r="OJ28" s="1352">
        <f ca="1">IFERROR(OFFSET('WS-1 Paper'!$A$42,0,'Dashboard Extract'!OJ$24),0)</f>
        <v>1271</v>
      </c>
      <c r="OK28" s="1352">
        <f ca="1">IFERROR(OFFSET('WS-1 Paper'!$A$42,0,'Dashboard Extract'!OK$24),0)</f>
        <v>1281</v>
      </c>
      <c r="OL28" s="1352">
        <f ca="1">IFERROR(OFFSET('WS-1 Paper'!$A$42,0,'Dashboard Extract'!OL$24),0)</f>
        <v>924</v>
      </c>
      <c r="OM28" s="1352">
        <f ca="1">IFERROR(OFFSET('WS-1 Paper'!$A$42,0,'Dashboard Extract'!OM$24),0)</f>
        <v>918</v>
      </c>
      <c r="ON28" s="1352">
        <f ca="1">IFERROR(OFFSET('WS-1 Paper'!$A$42,0,'Dashboard Extract'!ON$24),0)</f>
        <v>0</v>
      </c>
      <c r="OO28" s="1352">
        <f ca="1">IFERROR(OFFSET('WS-1 Paper'!$A$42,0,'Dashboard Extract'!OO$24),0)</f>
        <v>0</v>
      </c>
      <c r="OP28" s="1352">
        <f ca="1">IFERROR(OFFSET('WS-1 Paper'!$A$42,0,'Dashboard Extract'!OP$24),0)</f>
        <v>902</v>
      </c>
      <c r="OQ28" s="1352">
        <f ca="1">IFERROR(OFFSET('WS-1 Paper'!$A$42,0,'Dashboard Extract'!OQ$24),0)</f>
        <v>998</v>
      </c>
      <c r="OR28" s="1352">
        <f ca="1">IFERROR(OFFSET('WS-1 Paper'!$A$42,0,'Dashboard Extract'!OR$24),0)</f>
        <v>756</v>
      </c>
      <c r="OS28" s="1352">
        <f ca="1">IFERROR(OFFSET('WS-1 Paper'!$A$42,0,'Dashboard Extract'!OS$24),0)</f>
        <v>756</v>
      </c>
      <c r="OT28" s="1352">
        <f ca="1">IFERROR(OFFSET('WS-1 Paper'!$A$42,0,'Dashboard Extract'!OT$24),0)</f>
        <v>873</v>
      </c>
      <c r="OU28" s="1352">
        <f ca="1">IFERROR(OFFSET('WS-1 Paper'!$A$42,0,'Dashboard Extract'!OU$24),0)</f>
        <v>0</v>
      </c>
      <c r="OV28" s="1352">
        <f ca="1">IFERROR(OFFSET('WS-1 Paper'!$A$42,0,'Dashboard Extract'!OV$24),0)</f>
        <v>0</v>
      </c>
      <c r="OW28" s="1352">
        <f ca="1">IFERROR(OFFSET('WS-1 Paper'!$A$42,0,'Dashboard Extract'!OW$24),0)</f>
        <v>1058</v>
      </c>
      <c r="OX28" s="1352">
        <f ca="1">IFERROR(OFFSET('WS-1 Paper'!$A$42,0,'Dashboard Extract'!OX$24),0)</f>
        <v>1121</v>
      </c>
      <c r="OY28" s="1352">
        <f ca="1">IFERROR(OFFSET('WS-1 Paper'!$A$42,0,'Dashboard Extract'!OY$24),0)</f>
        <v>534</v>
      </c>
      <c r="OZ28" s="1352">
        <f ca="1">IFERROR(OFFSET('WS-1 Paper'!$A$42,0,'Dashboard Extract'!OZ$24),0)</f>
        <v>870</v>
      </c>
      <c r="PA28" s="1352">
        <f ca="1">IFERROR(OFFSET('WS-1 Paper'!$A$42,0,'Dashboard Extract'!PA$24),0)</f>
        <v>929</v>
      </c>
      <c r="PB28" s="1352">
        <f ca="1">IFERROR(OFFSET('WS-1 Paper'!$A$42,0,'Dashboard Extract'!PB$24),0)</f>
        <v>0</v>
      </c>
      <c r="PC28" s="1352">
        <f ca="1">IFERROR(OFFSET('WS-1 Paper'!$A$42,0,'Dashboard Extract'!PC$24),0)</f>
        <v>0</v>
      </c>
      <c r="PD28" s="1352">
        <f ca="1">IFERROR(OFFSET('WS-1 Paper'!$A$42,0,'Dashboard Extract'!PD$24),0)</f>
        <v>203</v>
      </c>
      <c r="PE28" s="1352">
        <f ca="1">IFERROR(OFFSET('WS-1 Paper'!$A$42,0,'Dashboard Extract'!PE$24),0)</f>
        <v>994</v>
      </c>
      <c r="PF28" s="1352">
        <f ca="1">IFERROR(OFFSET('WS-1 Paper'!$A$42,0,'Dashboard Extract'!PF$24),0)</f>
        <v>1053</v>
      </c>
      <c r="PG28" s="1352">
        <f ca="1">IFERROR(OFFSET('WS-1 Paper'!$A$42,0,'Dashboard Extract'!PG$24),0)</f>
        <v>637</v>
      </c>
      <c r="PH28" s="1352">
        <f ca="1">IFERROR(OFFSET('WS-1 Paper'!$A$42,0,'Dashboard Extract'!PH$24),0)</f>
        <v>1631</v>
      </c>
      <c r="PI28" s="1352">
        <f ca="1">IFERROR(OFFSET('WS-1 Paper'!$A$42,0,'Dashboard Extract'!PI$24),0)</f>
        <v>0</v>
      </c>
      <c r="PJ28" s="1352">
        <f ca="1">IFERROR(OFFSET('WS-1 Paper'!$A$42,0,'Dashboard Extract'!PJ$24),0)</f>
        <v>0</v>
      </c>
      <c r="PK28" s="1352">
        <f ca="1">IFERROR(OFFSET('WS-1 Paper'!$A$42,0,'Dashboard Extract'!PK$24),0)</f>
        <v>1307</v>
      </c>
      <c r="PL28" s="1352">
        <f ca="1">IFERROR(OFFSET('WS-1 Paper'!$A$42,0,'Dashboard Extract'!PL$24),0)</f>
        <v>1216</v>
      </c>
      <c r="PM28" s="1352">
        <f ca="1">IFERROR(OFFSET('WS-1 Paper'!$A$42,0,'Dashboard Extract'!PM$24),0)</f>
        <v>1298</v>
      </c>
      <c r="PN28" s="1352">
        <f ca="1">IFERROR(OFFSET('WS-1 Paper'!$A$42,0,'Dashboard Extract'!PN$24),0)</f>
        <v>1284</v>
      </c>
      <c r="PO28" s="1352">
        <f ca="1">IFERROR(OFFSET('WS-1 Paper'!$A$42,0,'Dashboard Extract'!PO$24),0)</f>
        <v>1025</v>
      </c>
      <c r="PP28" s="1352">
        <f ca="1">IFERROR(OFFSET('WS-1 Paper'!$A$42,0,'Dashboard Extract'!PP$24),0)</f>
        <v>73</v>
      </c>
      <c r="PQ28" s="1352">
        <f ca="1">IFERROR(OFFSET('WS-1 Paper'!$A$42,0,'Dashboard Extract'!PQ$24),0)</f>
        <v>43</v>
      </c>
      <c r="PR28" s="1352">
        <f ca="1">IFERROR(OFFSET('WS-1 Paper'!$A$42,0,'Dashboard Extract'!PR$24),0)</f>
        <v>1671</v>
      </c>
      <c r="PS28" s="1352">
        <f ca="1">IFERROR(OFFSET('WS-1 Paper'!$A$42,0,'Dashboard Extract'!PS$24),0)</f>
        <v>1502</v>
      </c>
      <c r="PT28" s="1352">
        <f ca="1">IFERROR(OFFSET('WS-1 Paper'!$A$42,0,'Dashboard Extract'!PT$24),0)</f>
        <v>1297</v>
      </c>
      <c r="PU28" s="1352">
        <f ca="1">IFERROR(OFFSET('WS-1 Paper'!$A$42,0,'Dashboard Extract'!PU$24),0)</f>
        <v>866</v>
      </c>
      <c r="PV28" s="1352">
        <f ca="1">IFERROR(OFFSET('WS-1 Paper'!$A$42,0,'Dashboard Extract'!PV$24),0)</f>
        <v>766</v>
      </c>
      <c r="PW28" s="1352">
        <f ca="1">IFERROR(OFFSET('WS-1 Paper'!$A$42,0,'Dashboard Extract'!PW$24),0)</f>
        <v>45</v>
      </c>
      <c r="PX28" s="1352">
        <f ca="1">IFERROR(OFFSET('WS-1 Paper'!$A$42,0,'Dashboard Extract'!PX$24),0)</f>
        <v>35</v>
      </c>
      <c r="PY28" s="1352">
        <f ca="1">IFERROR(OFFSET('WS-1 Paper'!$A$42,0,'Dashboard Extract'!PY$24),0)</f>
        <v>710</v>
      </c>
      <c r="PZ28" s="1352">
        <f ca="1">IFERROR(OFFSET('WS-1 Paper'!$A$42,0,'Dashboard Extract'!PZ$24),0)</f>
        <v>137</v>
      </c>
      <c r="QA28" s="1352">
        <f ca="1">IFERROR(OFFSET('WS-1 Paper'!$A$42,0,'Dashboard Extract'!QA$24),0)</f>
        <v>1033</v>
      </c>
      <c r="QB28" s="1352">
        <f ca="1">IFERROR(OFFSET('WS-1 Paper'!$A$42,0,'Dashboard Extract'!QB$24),0)</f>
        <v>397</v>
      </c>
      <c r="QC28" s="1352">
        <f ca="1">IFERROR(OFFSET('WS-1 Paper'!$A$42,0,'Dashboard Extract'!QC$24),0)</f>
        <v>863</v>
      </c>
      <c r="QD28" s="1352">
        <f ca="1">IFERROR(OFFSET('WS-1 Paper'!$A$42,0,'Dashboard Extract'!QD$24),0)</f>
        <v>28</v>
      </c>
      <c r="QE28" s="1352">
        <f ca="1">IFERROR(OFFSET('WS-1 Paper'!$A$42,0,'Dashboard Extract'!QE$24),0)</f>
        <v>27</v>
      </c>
      <c r="QF28" s="1352">
        <f ca="1">IFERROR(OFFSET('WS-1 Paper'!$A$42,0,'Dashboard Extract'!QF$24),0)</f>
        <v>593</v>
      </c>
      <c r="QG28" s="1352">
        <f ca="1">IFERROR(OFFSET('WS-1 Paper'!$A$42,0,'Dashboard Extract'!QG$24),0)</f>
        <v>867</v>
      </c>
      <c r="QH28" s="1352">
        <f ca="1">IFERROR(OFFSET('WS-1 Paper'!$A$42,0,'Dashboard Extract'!QH$24),0)</f>
        <v>844</v>
      </c>
      <c r="QI28" s="1352">
        <f ca="1">IFERROR(OFFSET('WS-1 Paper'!$A$42,0,'Dashboard Extract'!QI$24),0)</f>
        <v>818</v>
      </c>
      <c r="QJ28" s="1352">
        <f ca="1">IFERROR(OFFSET('WS-1 Paper'!$A$42,0,'Dashboard Extract'!QJ$24),0)</f>
        <v>664</v>
      </c>
      <c r="QK28" s="1352">
        <f ca="1">IFERROR(OFFSET('WS-1 Paper'!$A$42,0,'Dashboard Extract'!QK$24),0)</f>
        <v>18</v>
      </c>
      <c r="QL28" s="1352">
        <f ca="1">IFERROR(OFFSET('WS-1 Paper'!$A$42,0,'Dashboard Extract'!QL$24),0)</f>
        <v>24</v>
      </c>
      <c r="QM28" s="1352">
        <f ca="1">IFERROR(OFFSET('WS-1 Paper'!$A$42,0,'Dashboard Extract'!QM$24),0)</f>
        <v>667</v>
      </c>
      <c r="QN28" s="1352">
        <f ca="1">IFERROR(OFFSET('WS-1 Paper'!$A$42,0,'Dashboard Extract'!QN$24),0)</f>
        <v>912</v>
      </c>
      <c r="QO28" s="1352">
        <f ca="1">IFERROR(OFFSET('WS-1 Paper'!$A$42,0,'Dashboard Extract'!QO$24),0)</f>
        <v>656</v>
      </c>
      <c r="QP28" s="1352">
        <f ca="1">IFERROR(OFFSET('WS-1 Paper'!$A$42,0,'Dashboard Extract'!QP$24),0)</f>
        <v>724</v>
      </c>
      <c r="QQ28" s="1352">
        <f ca="1">IFERROR(OFFSET('WS-1 Paper'!$A$42,0,'Dashboard Extract'!QQ$24),0)</f>
        <v>679</v>
      </c>
      <c r="QR28" s="1352">
        <f ca="1">IFERROR(OFFSET('WS-1 Paper'!$A$42,0,'Dashboard Extract'!QR$24),0)</f>
        <v>47</v>
      </c>
      <c r="QS28" s="1352">
        <f ca="1">IFERROR(OFFSET('WS-1 Paper'!$A$42,0,'Dashboard Extract'!QS$24),0)</f>
        <v>35</v>
      </c>
      <c r="QT28" s="1352">
        <f ca="1">IFERROR(OFFSET('WS-1 Paper'!$A$42,0,'Dashboard Extract'!QT$24),0)</f>
        <v>760</v>
      </c>
      <c r="QU28" s="1352">
        <f ca="1">IFERROR(OFFSET('WS-1 Paper'!$A$42,0,'Dashboard Extract'!QU$24),0)</f>
        <v>573</v>
      </c>
      <c r="QV28" s="1352">
        <f ca="1">IFERROR(OFFSET('WS-1 Paper'!$A$42,0,'Dashboard Extract'!QV$24),0)</f>
        <v>976</v>
      </c>
      <c r="QW28" s="1352">
        <f ca="1">IFERROR(OFFSET('WS-1 Paper'!$A$42,0,'Dashboard Extract'!QW$24),0)</f>
        <v>741</v>
      </c>
      <c r="QX28" s="1352">
        <f ca="1">IFERROR(OFFSET('WS-1 Paper'!$A$42,0,'Dashboard Extract'!QX$24),0)</f>
        <v>683</v>
      </c>
      <c r="QY28" s="1352">
        <f ca="1">IFERROR(OFFSET('WS-1 Paper'!$A$42,0,'Dashboard Extract'!QY$24),0)</f>
        <v>28</v>
      </c>
      <c r="QZ28" s="1352">
        <f ca="1">IFERROR(OFFSET('WS-1 Paper'!$A$42,0,'Dashboard Extract'!QZ$24),0)</f>
        <v>13</v>
      </c>
      <c r="RA28" s="1352">
        <f ca="1">IFERROR(OFFSET('WS-1 Paper'!$A$42,0,'Dashboard Extract'!RA$24),0)</f>
        <v>573</v>
      </c>
      <c r="RB28" s="1352">
        <f ca="1">IFERROR(OFFSET('WS-1 Paper'!$A$42,0,'Dashboard Extract'!RB$24),0)</f>
        <v>719</v>
      </c>
      <c r="RC28" s="1352">
        <f ca="1">IFERROR(OFFSET('WS-1 Paper'!$A$42,0,'Dashboard Extract'!RC$24),0)</f>
        <v>445</v>
      </c>
      <c r="RD28" s="1352">
        <f ca="1">IFERROR(OFFSET('WS-1 Paper'!$A$42,0,'Dashboard Extract'!RD$24),0)</f>
        <v>482</v>
      </c>
      <c r="RE28" s="1352">
        <f ca="1">IFERROR(OFFSET('WS-1 Paper'!$A$42,0,'Dashboard Extract'!RE$24),0)</f>
        <v>493</v>
      </c>
      <c r="RF28" s="1352">
        <f ca="1">IFERROR(OFFSET('WS-1 Paper'!$A$42,0,'Dashboard Extract'!RF$24),0)</f>
        <v>21</v>
      </c>
      <c r="RG28" s="1352">
        <f ca="1">IFERROR(OFFSET('WS-1 Paper'!$A$42,0,'Dashboard Extract'!RG$24),0)</f>
        <v>9</v>
      </c>
      <c r="RH28" s="1352">
        <f ca="1">IFERROR(OFFSET('WS-1 Paper'!$A$42,0,'Dashboard Extract'!RH$24),0)</f>
        <v>463</v>
      </c>
      <c r="RI28" s="1352">
        <f ca="1">IFERROR(OFFSET('WS-1 Paper'!$A$42,0,'Dashboard Extract'!RI$24),0)</f>
        <v>596</v>
      </c>
      <c r="RJ28" s="1352">
        <f ca="1">IFERROR(OFFSET('WS-1 Paper'!$A$42,0,'Dashboard Extract'!RJ$24),0)</f>
        <v>453</v>
      </c>
      <c r="RK28" s="1352">
        <f ca="1">IFERROR(OFFSET('WS-1 Paper'!$A$42,0,'Dashboard Extract'!RK$24),0)</f>
        <v>574</v>
      </c>
      <c r="RL28" s="1352">
        <f ca="1">IFERROR(OFFSET('WS-1 Paper'!$A$42,0,'Dashboard Extract'!RL$24),0)</f>
        <v>502</v>
      </c>
      <c r="RM28" s="1352">
        <f ca="1">IFERROR(OFFSET('WS-1 Paper'!$A$42,0,'Dashboard Extract'!RM$24),0)</f>
        <v>5</v>
      </c>
      <c r="RN28" s="1352">
        <f ca="1">IFERROR(OFFSET('WS-1 Paper'!$A$42,0,'Dashboard Extract'!RN$24),0)</f>
        <v>19</v>
      </c>
      <c r="RO28" s="1352">
        <f ca="1">IFERROR(OFFSET('WS-1 Paper'!$A$42,0,'Dashboard Extract'!RO$24),0)</f>
        <v>522</v>
      </c>
      <c r="RP28" s="1352">
        <f ca="1">IFERROR(OFFSET('WS-1 Paper'!$A$42,0,'Dashboard Extract'!RP$24),0)</f>
        <v>775</v>
      </c>
      <c r="RQ28" s="1352">
        <f ca="1">IFERROR(OFFSET('WS-1 Paper'!$A$42,0,'Dashboard Extract'!RQ$24),0)</f>
        <v>477</v>
      </c>
      <c r="RR28" s="1352">
        <f ca="1">IFERROR(OFFSET('WS-1 Paper'!$A$42,0,'Dashboard Extract'!RR$24),0)</f>
        <v>508</v>
      </c>
      <c r="RS28" s="1352">
        <f ca="1">IFERROR(OFFSET('WS-1 Paper'!$A$42,0,'Dashboard Extract'!RS$24),0)</f>
        <v>488</v>
      </c>
      <c r="RT28" s="1352">
        <f ca="1">IFERROR(OFFSET('WS-1 Paper'!$A$42,0,'Dashboard Extract'!RT$24),0)</f>
        <v>16</v>
      </c>
      <c r="RU28" s="1352">
        <f ca="1">IFERROR(OFFSET('WS-1 Paper'!$A$42,0,'Dashboard Extract'!RU$24),0)</f>
        <v>27</v>
      </c>
      <c r="RV28" s="1352">
        <f ca="1">IFERROR(OFFSET('WS-1 Paper'!$A$42,0,'Dashboard Extract'!RV$24),0)</f>
        <v>573</v>
      </c>
      <c r="RW28" s="1352">
        <f ca="1">IFERROR(OFFSET('WS-1 Paper'!$A$42,0,'Dashboard Extract'!RW$24),0)</f>
        <v>647</v>
      </c>
      <c r="RX28" s="1352">
        <f ca="1">IFERROR(OFFSET('WS-1 Paper'!$A$42,0,'Dashboard Extract'!RX$24),0)</f>
        <v>400</v>
      </c>
      <c r="RY28" s="1352">
        <f ca="1">IFERROR(OFFSET('WS-1 Paper'!$A$42,0,'Dashboard Extract'!RY$24),0)</f>
        <v>465</v>
      </c>
      <c r="RZ28" s="1352">
        <f ca="1">IFERROR(OFFSET('WS-1 Paper'!$A$42,0,'Dashboard Extract'!RZ$24),0)</f>
        <v>153</v>
      </c>
      <c r="SA28" s="1352">
        <f ca="1">IFERROR(OFFSET('WS-1 Paper'!$A$42,0,'Dashboard Extract'!SA$24),0)</f>
        <v>351</v>
      </c>
      <c r="SB28" s="1352">
        <f ca="1">IFERROR(OFFSET('WS-1 Paper'!$A$42,0,'Dashboard Extract'!SB$24),0)</f>
        <v>15</v>
      </c>
      <c r="SC28" s="1352">
        <f ca="1">IFERROR(OFFSET('WS-1 Paper'!$A$42,0,'Dashboard Extract'!SC$24),0)</f>
        <v>396</v>
      </c>
      <c r="SD28" s="1352">
        <f ca="1">IFERROR(OFFSET('WS-1 Paper'!$A$42,0,'Dashboard Extract'!SD$24),0)</f>
        <v>495</v>
      </c>
      <c r="SE28" s="1352">
        <f ca="1">IFERROR(OFFSET('WS-1 Paper'!$A$42,0,'Dashboard Extract'!SE$24),0)</f>
        <v>359</v>
      </c>
      <c r="SF28" s="1352">
        <f ca="1">IFERROR(OFFSET('WS-1 Paper'!$A$42,0,'Dashboard Extract'!SF$24),0)</f>
        <v>409</v>
      </c>
      <c r="SG28" s="1352">
        <f ca="1">IFERROR(OFFSET('WS-1 Paper'!$A$42,0,'Dashboard Extract'!SG$24),0)</f>
        <v>376</v>
      </c>
      <c r="SH28" s="1352">
        <f ca="1">IFERROR(OFFSET('WS-1 Paper'!$A$42,0,'Dashboard Extract'!SH$24),0)</f>
        <v>15</v>
      </c>
      <c r="SI28" s="1352">
        <f ca="1">IFERROR(OFFSET('WS-1 Paper'!$A$42,0,'Dashboard Extract'!SI$24),0)</f>
        <v>10</v>
      </c>
      <c r="SJ28" s="1352">
        <f ca="1">IFERROR(OFFSET('WS-1 Paper'!$A$42,0,'Dashboard Extract'!SJ$24),0)</f>
        <v>414</v>
      </c>
      <c r="SK28" s="1352">
        <f ca="1">IFERROR(OFFSET('WS-1 Paper'!$A$42,0,'Dashboard Extract'!SK$24),0)</f>
        <v>153</v>
      </c>
      <c r="SL28" s="1352">
        <f ca="1">IFERROR(OFFSET('WS-1 Paper'!$A$42,0,'Dashboard Extract'!SL$24),0)</f>
        <v>541</v>
      </c>
      <c r="SM28" s="1352">
        <f ca="1">IFERROR(OFFSET('WS-1 Paper'!$A$42,0,'Dashboard Extract'!SM$24),0)</f>
        <v>507</v>
      </c>
      <c r="SN28" s="1352">
        <f ca="1">IFERROR(OFFSET('WS-1 Paper'!$A$42,0,'Dashboard Extract'!SN$24),0)</f>
        <v>365</v>
      </c>
      <c r="SO28" s="1352">
        <f ca="1">IFERROR(OFFSET('WS-1 Paper'!$A$42,0,'Dashboard Extract'!SO$24),0)</f>
        <v>17</v>
      </c>
      <c r="SP28" s="1352">
        <f ca="1">IFERROR(OFFSET('WS-1 Paper'!$A$42,0,'Dashboard Extract'!SP$24),0)</f>
        <v>21</v>
      </c>
      <c r="SQ28" s="1352">
        <f ca="1">IFERROR(OFFSET('WS-1 Paper'!$A$42,0,'Dashboard Extract'!SQ$24),0)</f>
        <v>365</v>
      </c>
      <c r="SR28" s="1352">
        <f ca="1">IFERROR(OFFSET('WS-1 Paper'!$A$42,0,'Dashboard Extract'!SR$24),0)</f>
        <v>485</v>
      </c>
      <c r="SS28" s="1352">
        <f ca="1">IFERROR(OFFSET('WS-1 Paper'!$A$42,0,'Dashboard Extract'!SS$24),0)</f>
        <v>346</v>
      </c>
      <c r="ST28" s="1352">
        <f ca="1">IFERROR(OFFSET('WS-1 Paper'!$A$42,0,'Dashboard Extract'!ST$24),0)</f>
        <v>372</v>
      </c>
      <c r="SU28" s="1352">
        <f ca="1">IFERROR(OFFSET('WS-1 Paper'!$A$42,0,'Dashboard Extract'!SU$24),0)</f>
        <v>368</v>
      </c>
      <c r="SV28" s="1352">
        <f ca="1">IFERROR(OFFSET('WS-1 Paper'!$A$42,0,'Dashboard Extract'!SV$24),0)</f>
        <v>13</v>
      </c>
      <c r="SW28" s="1352">
        <f ca="1">IFERROR(OFFSET('WS-1 Paper'!$A$42,0,'Dashboard Extract'!SW$24),0)</f>
        <v>7</v>
      </c>
      <c r="SX28" s="1352">
        <f ca="1">IFERROR(OFFSET('WS-1 Paper'!$A$42,0,'Dashboard Extract'!SX$24),0)</f>
        <v>18</v>
      </c>
      <c r="SY28" s="1352">
        <f ca="1">IFERROR(OFFSET('WS-1 Paper'!$A$42,0,'Dashboard Extract'!SY$24),0)</f>
        <v>352</v>
      </c>
      <c r="SZ28" s="1352">
        <f ca="1">IFERROR(OFFSET('WS-1 Paper'!$A$42,0,'Dashboard Extract'!SZ$24),0)</f>
        <v>495</v>
      </c>
      <c r="TA28" s="1352">
        <f ca="1">IFERROR(OFFSET('WS-1 Paper'!$A$42,0,'Dashboard Extract'!TA$24),0)</f>
        <v>362</v>
      </c>
      <c r="TB28" s="1352">
        <f ca="1">IFERROR(OFFSET('WS-1 Paper'!$A$42,0,'Dashboard Extract'!TB$24),0)</f>
        <v>307</v>
      </c>
      <c r="TC28" s="1352">
        <f ca="1">IFERROR(OFFSET('WS-1 Paper'!$A$42,0,'Dashboard Extract'!TC$24),0)</f>
        <v>22</v>
      </c>
      <c r="TD28" s="1352">
        <f ca="1">IFERROR(OFFSET('WS-1 Paper'!$A$42,0,'Dashboard Extract'!TD$24),0)</f>
        <v>12</v>
      </c>
      <c r="TE28" s="1352">
        <f ca="1">IFERROR(OFFSET('WS-1 Paper'!$A$42,0,'Dashboard Extract'!TE$24),0)</f>
        <v>435</v>
      </c>
      <c r="TF28" s="1352">
        <f ca="1">IFERROR(OFFSET('WS-1 Paper'!$A$42,0,'Dashboard Extract'!TF$24),0)</f>
        <v>566</v>
      </c>
      <c r="TG28" s="1352">
        <f ca="1">IFERROR(OFFSET('WS-1 Paper'!$A$42,0,'Dashboard Extract'!TG$24),0)</f>
        <v>234</v>
      </c>
      <c r="TH28" s="1352">
        <f ca="1">IFERROR(OFFSET('WS-1 Paper'!$A$42,0,'Dashboard Extract'!TH$24),0)</f>
        <v>408</v>
      </c>
      <c r="TI28" s="1352">
        <f ca="1">IFERROR(OFFSET('WS-1 Paper'!$A$42,0,'Dashboard Extract'!TI$24),0)</f>
        <v>378</v>
      </c>
      <c r="TJ28" s="1352">
        <f ca="1">IFERROR(OFFSET('WS-1 Paper'!$A$42,0,'Dashboard Extract'!TJ$24),0)</f>
        <v>11</v>
      </c>
      <c r="TK28" s="1352">
        <f ca="1">IFERROR(OFFSET('WS-1 Paper'!$A$42,0,'Dashboard Extract'!TK$24),0)</f>
        <v>7</v>
      </c>
      <c r="TL28" s="1352">
        <f ca="1">IFERROR(OFFSET('WS-1 Paper'!$A$42,0,'Dashboard Extract'!TL$24),0)</f>
        <v>270</v>
      </c>
      <c r="TM28" s="1352">
        <f ca="1">IFERROR(OFFSET('WS-1 Paper'!$A$42,0,'Dashboard Extract'!TM$24),0)</f>
        <v>381</v>
      </c>
      <c r="TN28" s="1352">
        <f ca="1">IFERROR(OFFSET('WS-1 Paper'!$A$42,0,'Dashboard Extract'!TN$24),0)</f>
        <v>215</v>
      </c>
      <c r="TO28" s="1352">
        <f ca="1">IFERROR(OFFSET('WS-1 Paper'!$A$42,0,'Dashboard Extract'!TO$24),0)</f>
        <v>293</v>
      </c>
      <c r="TP28" s="1352">
        <f ca="1">IFERROR(OFFSET('WS-1 Paper'!$A$42,0,'Dashboard Extract'!TP$24),0)</f>
        <v>250</v>
      </c>
      <c r="TQ28" s="1352">
        <f ca="1">IFERROR(OFFSET('WS-1 Paper'!$A$42,0,'Dashboard Extract'!TQ$24),0)</f>
        <v>18</v>
      </c>
      <c r="TR28" s="1352">
        <f ca="1">IFERROR(OFFSET('WS-1 Paper'!$A$42,0,'Dashboard Extract'!TR$24),0)</f>
        <v>6</v>
      </c>
      <c r="TS28" s="1352">
        <f ca="1">IFERROR(OFFSET('WS-1 Paper'!$A$42,0,'Dashboard Extract'!TS$24),0)</f>
        <v>228</v>
      </c>
      <c r="TT28" s="1352">
        <f ca="1">IFERROR(OFFSET('WS-1 Paper'!$A$42,0,'Dashboard Extract'!TT$24),0)</f>
        <v>327</v>
      </c>
      <c r="TU28" s="1352">
        <f ca="1">IFERROR(OFFSET('WS-1 Paper'!$A$42,0,'Dashboard Extract'!TU$24),0)</f>
        <v>221</v>
      </c>
      <c r="TV28" s="1352">
        <f ca="1">IFERROR(OFFSET('WS-1 Paper'!$A$42,0,'Dashboard Extract'!TV$24),0)</f>
        <v>731</v>
      </c>
      <c r="TW28" s="1352">
        <f ca="1">IFERROR(OFFSET('WS-1 Paper'!$A$42,0,'Dashboard Extract'!TW$24),0)</f>
        <v>204</v>
      </c>
      <c r="TX28" s="1352">
        <f ca="1">IFERROR(OFFSET('WS-1 Paper'!$A$42,0,'Dashboard Extract'!TX$24),0)</f>
        <v>451</v>
      </c>
      <c r="TY28" s="1352">
        <f ca="1">IFERROR(OFFSET('WS-1 Paper'!$A$42,0,'Dashboard Extract'!TY$24),0)</f>
        <v>29</v>
      </c>
      <c r="TZ28" s="1352">
        <f ca="1">IFERROR(OFFSET('WS-1 Paper'!$A$42,0,'Dashboard Extract'!TZ$24),0)</f>
        <v>467</v>
      </c>
      <c r="UA28" s="1352">
        <f ca="1">IFERROR(OFFSET('WS-1 Paper'!$A$42,0,'Dashboard Extract'!UA$24),0)</f>
        <v>589</v>
      </c>
      <c r="UB28" s="1352">
        <f ca="1">IFERROR(OFFSET('WS-1 Paper'!$A$42,0,'Dashboard Extract'!UB$24),0)</f>
        <v>356</v>
      </c>
      <c r="UC28" s="1352">
        <f ca="1">IFERROR(OFFSET('WS-1 Paper'!$A$42,0,'Dashboard Extract'!UC$24),0)</f>
        <v>498</v>
      </c>
      <c r="UD28" s="1352">
        <f ca="1">IFERROR(OFFSET('WS-1 Paper'!$A$42,0,'Dashboard Extract'!UD$24),0)</f>
        <v>494</v>
      </c>
      <c r="UE28" s="1352">
        <f ca="1">IFERROR(OFFSET('WS-1 Paper'!$A$42,0,'Dashboard Extract'!UE$24),0)</f>
        <v>31</v>
      </c>
      <c r="UF28" s="1352">
        <f ca="1">IFERROR(OFFSET('WS-1 Paper'!$A$42,0,'Dashboard Extract'!UF$24),0)</f>
        <v>29</v>
      </c>
      <c r="UG28" s="1352">
        <f ca="1">IFERROR(OFFSET('WS-1 Paper'!$A$42,0,'Dashboard Extract'!UG$24),0)</f>
        <v>556</v>
      </c>
      <c r="UH28" s="1352">
        <f ca="1">IFERROR(OFFSET('WS-1 Paper'!$A$42,0,'Dashboard Extract'!UH$24),0)</f>
        <v>29</v>
      </c>
      <c r="UI28" s="1352">
        <f ca="1">IFERROR(OFFSET('WS-1 Paper'!$A$42,0,'Dashboard Extract'!UI$24),0)</f>
        <v>817</v>
      </c>
      <c r="UJ28" s="1352">
        <f ca="1">IFERROR(OFFSET('WS-1 Paper'!$A$42,0,'Dashboard Extract'!UJ$24),0)</f>
        <v>505</v>
      </c>
      <c r="UK28" s="1352">
        <f ca="1">IFERROR(OFFSET('WS-1 Paper'!$A$42,0,'Dashboard Extract'!UK$24),0)</f>
        <v>438</v>
      </c>
      <c r="UL28" s="1352">
        <f ca="1">IFERROR(OFFSET('WS-1 Paper'!$A$42,0,'Dashboard Extract'!UL$24),0)</f>
        <v>46</v>
      </c>
      <c r="UM28" s="1352">
        <f ca="1">IFERROR(OFFSET('WS-1 Paper'!$A$42,0,'Dashboard Extract'!UM$24),0)</f>
        <v>27</v>
      </c>
      <c r="UN28" s="1352">
        <f ca="1">IFERROR(OFFSET('WS-1 Paper'!$A$42,0,'Dashboard Extract'!UN$24),0)</f>
        <v>577</v>
      </c>
      <c r="UO28" s="1352">
        <f ca="1">IFERROR(OFFSET('WS-1 Paper'!$A$42,0,'Dashboard Extract'!UO$24),0)</f>
        <v>777</v>
      </c>
      <c r="UP28" s="1352">
        <f ca="1">IFERROR(OFFSET('WS-1 Paper'!$A$42,0,'Dashboard Extract'!UP$24),0)</f>
        <v>488</v>
      </c>
      <c r="UQ28" s="1352">
        <f ca="1">IFERROR(OFFSET('WS-1 Paper'!$A$42,0,'Dashboard Extract'!UQ$24),0)</f>
        <v>664</v>
      </c>
      <c r="UR28" s="1352">
        <f ca="1">IFERROR(OFFSET('WS-1 Paper'!$A$42,0,'Dashboard Extract'!UR$24),0)</f>
        <v>208</v>
      </c>
      <c r="US28" s="1352">
        <f ca="1">IFERROR(OFFSET('WS-1 Paper'!$A$42,0,'Dashboard Extract'!US$24),0)</f>
        <v>101</v>
      </c>
      <c r="UT28" s="1352">
        <f ca="1">IFERROR(OFFSET('WS-1 Paper'!$A$42,0,'Dashboard Extract'!UT$24),0)</f>
        <v>7</v>
      </c>
      <c r="UU28" s="1352">
        <f ca="1">IFERROR(OFFSET('WS-1 Paper'!$A$42,0,'Dashboard Extract'!UU$24),0)</f>
        <v>143</v>
      </c>
      <c r="UV28" s="1352">
        <f ca="1">IFERROR(OFFSET('WS-1 Paper'!$A$42,0,'Dashboard Extract'!UV$24),0)</f>
        <v>186</v>
      </c>
      <c r="UW28" s="1352">
        <f ca="1">IFERROR(OFFSET('WS-1 Paper'!$A$42,0,'Dashboard Extract'!UW$24),0)</f>
        <v>106</v>
      </c>
      <c r="UX28" s="1352">
        <f ca="1">IFERROR(OFFSET('WS-1 Paper'!$A$42,0,'Dashboard Extract'!UX$24),0)</f>
        <v>154</v>
      </c>
      <c r="UY28" s="1352">
        <f ca="1">IFERROR(OFFSET('WS-1 Paper'!$A$42,0,'Dashboard Extract'!UY$24),0)</f>
        <v>245</v>
      </c>
      <c r="UZ28" s="1352">
        <f ca="1">IFERROR(OFFSET('WS-1 Paper'!$A$42,0,'Dashboard Extract'!UZ$24),0)</f>
        <v>101</v>
      </c>
      <c r="VA28" s="1352">
        <f ca="1">IFERROR(OFFSET('WS-1 Paper'!$A$42,0,'Dashboard Extract'!VA$24),0)</f>
        <v>20</v>
      </c>
      <c r="VB28" s="1352">
        <f ca="1">IFERROR(OFFSET('WS-1 Paper'!$A$42,0,'Dashboard Extract'!VB$24),0)</f>
        <v>674</v>
      </c>
      <c r="VC28" s="1352">
        <f ca="1">IFERROR(OFFSET('WS-1 Paper'!$A$42,0,'Dashboard Extract'!VC$24),0)</f>
        <v>951</v>
      </c>
      <c r="VD28" s="1352">
        <f ca="1">IFERROR(OFFSET('WS-1 Paper'!$A$42,0,'Dashboard Extract'!VD$24),0)</f>
        <v>589</v>
      </c>
      <c r="VE28" s="1352">
        <f ca="1">IFERROR(OFFSET('WS-1 Paper'!$A$42,0,'Dashboard Extract'!VE$24),0)</f>
        <v>743</v>
      </c>
      <c r="VF28" s="1352">
        <f ca="1">IFERROR(OFFSET('WS-1 Paper'!$A$42,0,'Dashboard Extract'!VF$24),0)</f>
        <v>748</v>
      </c>
      <c r="VG28" s="1352">
        <f ca="1">IFERROR(OFFSET('WS-1 Paper'!$A$42,0,'Dashboard Extract'!VG$24),0)</f>
        <v>44</v>
      </c>
      <c r="VH28" s="1352">
        <f ca="1">IFERROR(OFFSET('WS-1 Paper'!$A$42,0,'Dashboard Extract'!VH$24),0)</f>
        <v>35</v>
      </c>
      <c r="VI28" s="1352">
        <f ca="1">IFERROR(OFFSET('WS-1 Paper'!$A$42,0,'Dashboard Extract'!VI$24),0)</f>
        <v>771</v>
      </c>
      <c r="VJ28" s="1352">
        <f ca="1">IFERROR(OFFSET('WS-1 Paper'!$A$42,0,'Dashboard Extract'!VJ$24),0)</f>
        <v>969</v>
      </c>
      <c r="VK28" s="1352">
        <f ca="1">IFERROR(OFFSET('WS-1 Paper'!$A$42,0,'Dashboard Extract'!VK$24),0)</f>
        <v>655</v>
      </c>
      <c r="VL28" s="1352">
        <f ca="1">IFERROR(OFFSET('WS-1 Paper'!$A$42,0,'Dashboard Extract'!VL$24),0)</f>
        <v>723</v>
      </c>
      <c r="VM28" s="1352">
        <f ca="1">IFERROR(OFFSET('WS-1 Paper'!$A$42,0,'Dashboard Extract'!VM$24),0)</f>
        <v>619</v>
      </c>
      <c r="VN28" s="1352">
        <f ca="1">IFERROR(OFFSET('WS-1 Paper'!$A$42,0,'Dashboard Extract'!VN$24),0)</f>
        <v>33</v>
      </c>
      <c r="VO28" s="1352">
        <f ca="1">IFERROR(OFFSET('WS-1 Paper'!$A$42,0,'Dashboard Extract'!VO$24),0)</f>
        <v>30</v>
      </c>
      <c r="VP28" s="1352">
        <f ca="1">IFERROR(OFFSET('WS-1 Paper'!$A$42,0,'Dashboard Extract'!VP$24),0)</f>
        <v>644</v>
      </c>
      <c r="VQ28" s="1352">
        <f ca="1">IFERROR(OFFSET('WS-1 Paper'!$A$42,0,'Dashboard Extract'!VQ$24),0)</f>
        <v>965</v>
      </c>
      <c r="VR28" s="1352">
        <f ca="1">IFERROR(OFFSET('WS-1 Paper'!$A$42,0,'Dashboard Extract'!VR$24),0)</f>
        <v>569</v>
      </c>
      <c r="VS28" s="1352">
        <f ca="1">IFERROR(OFFSET('WS-1 Paper'!$A$42,0,'Dashboard Extract'!VS$24),0)</f>
        <v>674</v>
      </c>
      <c r="VT28" s="1352">
        <f ca="1">IFERROR(OFFSET('WS-1 Paper'!$A$42,0,'Dashboard Extract'!VT$24),0)</f>
        <v>632</v>
      </c>
      <c r="VU28" s="1352">
        <f ca="1">IFERROR(OFFSET('WS-1 Paper'!$A$42,0,'Dashboard Extract'!VU$24),0)</f>
        <v>37</v>
      </c>
      <c r="VV28" s="1352">
        <f ca="1">IFERROR(OFFSET('WS-1 Paper'!$A$42,0,'Dashboard Extract'!VV$24),0)</f>
        <v>37</v>
      </c>
      <c r="VW28" s="1352">
        <f ca="1">IFERROR(OFFSET('WS-1 Paper'!$A$42,0,'Dashboard Extract'!VW$24),0)</f>
        <v>661</v>
      </c>
      <c r="VX28" s="1352">
        <f ca="1">IFERROR(OFFSET('WS-1 Paper'!$A$42,0,'Dashboard Extract'!VX$24),0)</f>
        <v>868</v>
      </c>
      <c r="VY28" s="1352">
        <f ca="1">IFERROR(OFFSET('WS-1 Paper'!$A$42,0,'Dashboard Extract'!VY$24),0)</f>
        <v>311</v>
      </c>
      <c r="VZ28" s="1352">
        <f ca="1">IFERROR(OFFSET('WS-1 Paper'!$A$42,0,'Dashboard Extract'!VZ$24),0)</f>
        <v>900</v>
      </c>
      <c r="WA28" s="1352">
        <f ca="1">IFERROR(OFFSET('WS-1 Paper'!$A$42,0,'Dashboard Extract'!WA$24),0)</f>
        <v>811</v>
      </c>
      <c r="WB28" s="1352">
        <f ca="1">IFERROR(OFFSET('WS-1 Paper'!$A$42,0,'Dashboard Extract'!WB$24),0)</f>
        <v>57</v>
      </c>
      <c r="WC28" s="1352">
        <f ca="1">IFERROR(OFFSET('WS-1 Paper'!$A$42,0,'Dashboard Extract'!WC$24),0)</f>
        <v>34</v>
      </c>
      <c r="WD28" s="1352">
        <f ca="1">IFERROR(OFFSET('WS-1 Paper'!$A$42,0,'Dashboard Extract'!WD$24),0)</f>
        <v>713</v>
      </c>
      <c r="WE28" s="1352">
        <f ca="1">IFERROR(OFFSET('WS-1 Paper'!$A$42,0,'Dashboard Extract'!WE$24),0)</f>
        <v>1020</v>
      </c>
      <c r="WF28" s="1352">
        <f ca="1">IFERROR(OFFSET('WS-1 Paper'!$A$42,0,'Dashboard Extract'!WF$24),0)</f>
        <v>620</v>
      </c>
      <c r="WG28" s="1352">
        <f ca="1">IFERROR(OFFSET('WS-1 Paper'!$A$42,0,'Dashboard Extract'!WG$24),0)</f>
        <v>616</v>
      </c>
      <c r="WH28" s="1352">
        <f ca="1">IFERROR(OFFSET('WS-1 Paper'!$A$42,0,'Dashboard Extract'!WH$24),0)</f>
        <v>217</v>
      </c>
      <c r="WI28" s="1352">
        <f ca="1">IFERROR(OFFSET('WS-1 Paper'!$A$42,0,'Dashboard Extract'!WI$24),0)</f>
        <v>553</v>
      </c>
      <c r="WJ28" s="1352">
        <f ca="1">IFERROR(OFFSET('WS-1 Paper'!$A$42,0,'Dashboard Extract'!WJ$24),0)</f>
        <v>18</v>
      </c>
      <c r="WK28" s="1352">
        <f ca="1">IFERROR(OFFSET('WS-1 Paper'!$A$42,0,'Dashboard Extract'!WK$24),0)</f>
        <v>693</v>
      </c>
      <c r="WL28" s="1352">
        <f ca="1">IFERROR(OFFSET('WS-1 Paper'!$A$42,0,'Dashboard Extract'!WL$24),0)</f>
        <v>881</v>
      </c>
      <c r="WM28" s="1352">
        <f ca="1">IFERROR(OFFSET('WS-1 Paper'!$A$42,0,'Dashboard Extract'!WM$24),0)</f>
        <v>389</v>
      </c>
      <c r="WN28" s="1352">
        <f ca="1">IFERROR(OFFSET('WS-1 Paper'!$A$42,0,'Dashboard Extract'!WN$24),0)</f>
        <v>671</v>
      </c>
      <c r="WO28" s="1352">
        <f ca="1">IFERROR(OFFSET('WS-1 Paper'!$A$42,0,'Dashboard Extract'!WO$24),0)</f>
        <v>624</v>
      </c>
      <c r="WP28" s="1352">
        <f ca="1">IFERROR(OFFSET('WS-1 Paper'!$A$42,0,'Dashboard Extract'!WP$24),0)</f>
        <v>37</v>
      </c>
      <c r="WQ28" s="1352">
        <f ca="1">IFERROR(OFFSET('WS-1 Paper'!$A$42,0,'Dashboard Extract'!WQ$24),0)</f>
        <v>24</v>
      </c>
      <c r="WR28" s="1352">
        <f ca="1">IFERROR(OFFSET('WS-1 Paper'!$A$42,0,'Dashboard Extract'!WR$24),0)</f>
        <v>58</v>
      </c>
      <c r="WS28" s="1352">
        <f ca="1">IFERROR(OFFSET('WS-1 Paper'!$A$42,0,'Dashboard Extract'!WS$24),0)</f>
        <v>623</v>
      </c>
      <c r="WT28" s="1352">
        <f ca="1">IFERROR(OFFSET('WS-1 Paper'!$A$42,0,'Dashboard Extract'!WT$24),0)</f>
        <v>1148</v>
      </c>
      <c r="WU28" s="1352">
        <f ca="1">IFERROR(OFFSET('WS-1 Paper'!$A$42,0,'Dashboard Extract'!WU$24),0)</f>
        <v>416</v>
      </c>
      <c r="WV28" s="1352">
        <f ca="1">IFERROR(OFFSET('WS-1 Paper'!$A$42,0,'Dashboard Extract'!WV$24),0)</f>
        <v>533</v>
      </c>
      <c r="WW28" s="1352">
        <f ca="1">IFERROR(OFFSET('WS-1 Paper'!$A$42,0,'Dashboard Extract'!WW$24),0)</f>
        <v>43</v>
      </c>
      <c r="WX28" s="1352">
        <f ca="1">IFERROR(OFFSET('WS-1 Paper'!$A$42,0,'Dashboard Extract'!WX$24),0)</f>
        <v>35</v>
      </c>
      <c r="WY28" s="1352">
        <f ca="1">IFERROR(OFFSET('WS-1 Paper'!$A$42,0,'Dashboard Extract'!WY$24),0)</f>
        <v>725</v>
      </c>
      <c r="WZ28" s="1352">
        <f ca="1">IFERROR(OFFSET('WS-1 Paper'!$A$42,0,'Dashboard Extract'!WZ$24),0)</f>
        <v>1168</v>
      </c>
      <c r="XA28" s="1352">
        <f ca="1">IFERROR(OFFSET('WS-1 Paper'!$A$42,0,'Dashboard Extract'!XA$24),0)</f>
        <v>477</v>
      </c>
      <c r="XB28" s="1352">
        <f ca="1">IFERROR(OFFSET('WS-1 Paper'!$A$42,0,'Dashboard Extract'!XB$24),0)</f>
        <v>662</v>
      </c>
      <c r="XC28" s="1352">
        <f ca="1">IFERROR(OFFSET('WS-1 Paper'!$A$42,0,'Dashboard Extract'!XC$24),0)</f>
        <v>645</v>
      </c>
      <c r="XD28" s="1352">
        <f ca="1">IFERROR(OFFSET('WS-1 Paper'!$A$42,0,'Dashboard Extract'!XD$24),0)</f>
        <v>64</v>
      </c>
      <c r="XE28" s="1352">
        <f ca="1">IFERROR(OFFSET('WS-1 Paper'!$A$42,0,'Dashboard Extract'!XE$24),0)</f>
        <v>41</v>
      </c>
      <c r="XF28" s="1352">
        <f ca="1">IFERROR(OFFSET('WS-1 Paper'!$A$42,0,'Dashboard Extract'!XF$24),0)</f>
        <v>676</v>
      </c>
      <c r="XG28" s="1352">
        <f ca="1">IFERROR(OFFSET('WS-1 Paper'!$A$42,0,'Dashboard Extract'!XG$24),0)</f>
        <v>1230</v>
      </c>
      <c r="XH28" s="1352">
        <f ca="1">IFERROR(OFFSET('WS-1 Paper'!$A$42,0,'Dashboard Extract'!XH$24),0)</f>
        <v>426</v>
      </c>
      <c r="XI28" s="1352">
        <f ca="1">IFERROR(OFFSET('WS-1 Paper'!$A$42,0,'Dashboard Extract'!XI$24),0)</f>
        <v>702</v>
      </c>
      <c r="XJ28" s="1352">
        <f ca="1">IFERROR(OFFSET('WS-1 Paper'!$A$42,0,'Dashboard Extract'!XJ$24),0)</f>
        <v>252</v>
      </c>
      <c r="XK28" s="1352">
        <f ca="1">IFERROR(OFFSET('WS-1 Paper'!$A$42,0,'Dashboard Extract'!XK$24),0)</f>
        <v>503</v>
      </c>
      <c r="XL28" s="1352">
        <f ca="1">IFERROR(OFFSET('WS-1 Paper'!$A$42,0,'Dashboard Extract'!XL$24),0)</f>
        <v>31</v>
      </c>
      <c r="XM28" s="1352">
        <f ca="1">IFERROR(OFFSET('WS-1 Paper'!$A$42,0,'Dashboard Extract'!XM$24),0)</f>
        <v>712</v>
      </c>
      <c r="XN28" s="1352">
        <f ca="1">IFERROR(OFFSET('WS-1 Paper'!$A$42,0,'Dashboard Extract'!XN$24),0)</f>
        <v>1185</v>
      </c>
      <c r="XO28" s="1352">
        <f ca="1">IFERROR(OFFSET('WS-1 Paper'!$A$42,0,'Dashboard Extract'!XO$24),0)</f>
        <v>418</v>
      </c>
      <c r="XP28" s="1352">
        <f ca="1">IFERROR(OFFSET('WS-1 Paper'!$A$42,0,'Dashboard Extract'!XP$24),0)</f>
        <v>603</v>
      </c>
      <c r="XQ28" s="1352">
        <f ca="1">IFERROR(OFFSET('WS-1 Paper'!$A$42,0,'Dashboard Extract'!XQ$24),0)</f>
        <v>746</v>
      </c>
      <c r="XR28" s="1352">
        <f ca="1">IFERROR(OFFSET('WS-1 Paper'!$A$42,0,'Dashboard Extract'!XR$24),0)</f>
        <v>58</v>
      </c>
      <c r="XS28" s="1352">
        <f ca="1">IFERROR(OFFSET('WS-1 Paper'!$A$42,0,'Dashboard Extract'!XS$24),0)</f>
        <v>48</v>
      </c>
      <c r="XT28" s="1352">
        <f ca="1">IFERROR(OFFSET('WS-1 Paper'!$A$42,0,'Dashboard Extract'!XT$24),0)</f>
        <v>606</v>
      </c>
      <c r="XU28" s="1352">
        <f ca="1">IFERROR(OFFSET('WS-1 Paper'!$A$42,0,'Dashboard Extract'!XU$24),0)</f>
        <v>1146</v>
      </c>
      <c r="XV28" s="1352">
        <f ca="1">IFERROR(OFFSET('WS-1 Paper'!$A$42,0,'Dashboard Extract'!XV$24),0)</f>
        <v>433</v>
      </c>
      <c r="XW28" s="1352">
        <f ca="1">IFERROR(OFFSET('WS-1 Paper'!$A$42,0,'Dashboard Extract'!XW$24),0)</f>
        <v>571</v>
      </c>
      <c r="XX28" s="1352">
        <f ca="1">IFERROR(OFFSET('WS-1 Paper'!$A$42,0,'Dashboard Extract'!XX$24),0)</f>
        <v>699</v>
      </c>
      <c r="XY28" s="1352">
        <f ca="1">IFERROR(OFFSET('WS-1 Paper'!$A$42,0,'Dashboard Extract'!XY$24),0)</f>
        <v>37</v>
      </c>
      <c r="XZ28" s="1352">
        <f ca="1">IFERROR(OFFSET('WS-1 Paper'!$A$42,0,'Dashboard Extract'!XZ$24),0)</f>
        <v>47</v>
      </c>
      <c r="YA28" s="1352">
        <f ca="1">IFERROR(OFFSET('WS-1 Paper'!$A$42,0,'Dashboard Extract'!YA$24),0)</f>
        <v>657</v>
      </c>
      <c r="YB28" s="1352">
        <f ca="1">IFERROR(OFFSET('WS-1 Paper'!$A$42,0,'Dashboard Extract'!YB$24),0)</f>
        <v>337</v>
      </c>
      <c r="YC28" s="1352">
        <f ca="1">IFERROR(OFFSET('WS-1 Paper'!$A$42,0,'Dashboard Extract'!YC$24),0)</f>
        <v>188</v>
      </c>
      <c r="YD28" s="1352">
        <f ca="1">IFERROR(OFFSET('WS-1 Paper'!$A$42,0,'Dashboard Extract'!YD$24),0)</f>
        <v>1057</v>
      </c>
      <c r="YE28" s="1352">
        <f ca="1">IFERROR(OFFSET('WS-1 Paper'!$A$42,0,'Dashboard Extract'!YE$24),0)</f>
        <v>1033</v>
      </c>
      <c r="YF28" s="1352">
        <f ca="1">IFERROR(OFFSET('WS-1 Paper'!$A$42,0,'Dashboard Extract'!YF$24),0)</f>
        <v>62</v>
      </c>
      <c r="YG28" s="1352">
        <f ca="1">IFERROR(OFFSET('WS-1 Paper'!$A$42,0,'Dashboard Extract'!YG$24),0)</f>
        <v>47</v>
      </c>
      <c r="YH28" s="1352">
        <f ca="1">IFERROR(OFFSET('WS-1 Paper'!$A$42,0,'Dashboard Extract'!YH$24),0)</f>
        <v>818</v>
      </c>
      <c r="YI28" s="1352">
        <f ca="1">IFERROR(OFFSET('WS-1 Paper'!$A$42,0,'Dashboard Extract'!YI$24),0)</f>
        <v>1118</v>
      </c>
      <c r="YJ28" s="1352">
        <f ca="1">IFERROR(OFFSET('WS-1 Paper'!$A$42,0,'Dashboard Extract'!YJ$24),0)</f>
        <v>366</v>
      </c>
      <c r="YK28" s="1352">
        <f ca="1">IFERROR(OFFSET('WS-1 Paper'!$A$42,0,'Dashboard Extract'!YK$24),0)</f>
        <v>632</v>
      </c>
      <c r="YL28" s="1352">
        <f ca="1">IFERROR(OFFSET('WS-1 Paper'!$A$42,0,'Dashboard Extract'!YL$24),0)</f>
        <v>644</v>
      </c>
      <c r="YM28" s="1352">
        <f ca="1">IFERROR(OFFSET('WS-1 Paper'!$A$42,0,'Dashboard Extract'!YM$24),0)</f>
        <v>24</v>
      </c>
      <c r="YN28" s="1352">
        <f ca="1">IFERROR(OFFSET('WS-1 Paper'!$A$42,0,'Dashboard Extract'!YN$24),0)</f>
        <v>30</v>
      </c>
      <c r="YO28" s="1352">
        <f ca="1">IFERROR(OFFSET('WS-1 Paper'!$A$42,0,'Dashboard Extract'!YO$24),0)</f>
        <v>626</v>
      </c>
      <c r="YP28" s="1352">
        <f ca="1">IFERROR(OFFSET('WS-1 Paper'!$A$42,0,'Dashboard Extract'!YP$24),0)</f>
        <v>990</v>
      </c>
      <c r="YQ28" s="1352">
        <f ca="1">IFERROR(OFFSET('WS-1 Paper'!$A$42,0,'Dashboard Extract'!YQ$24),0)</f>
        <v>379</v>
      </c>
      <c r="YR28" s="1352">
        <f ca="1">IFERROR(OFFSET('WS-1 Paper'!$A$42,0,'Dashboard Extract'!YR$24),0)</f>
        <v>616</v>
      </c>
      <c r="YS28" s="1352">
        <f ca="1">IFERROR(OFFSET('WS-1 Paper'!$A$42,0,'Dashboard Extract'!YS$24),0)</f>
        <v>641</v>
      </c>
      <c r="YT28" s="1352">
        <f ca="1">IFERROR(OFFSET('WS-1 Paper'!$A$42,0,'Dashboard Extract'!YT$24),0)</f>
        <v>43</v>
      </c>
      <c r="YU28" s="1352">
        <f ca="1">IFERROR(OFFSET('WS-1 Paper'!$A$42,0,'Dashboard Extract'!YU$24),0)</f>
        <v>26</v>
      </c>
      <c r="YV28" s="1352">
        <f ca="1">IFERROR(OFFSET('WS-1 Paper'!$A$42,0,'Dashboard Extract'!YV$24),0)</f>
        <v>690</v>
      </c>
      <c r="YW28" s="1352">
        <f ca="1">IFERROR(OFFSET('WS-1 Paper'!$A$42,0,'Dashboard Extract'!YW$24),0)</f>
        <v>1101</v>
      </c>
      <c r="YX28" s="1352">
        <f ca="1">IFERROR(OFFSET('WS-1 Paper'!$A$42,0,'Dashboard Extract'!YX$24),0)</f>
        <v>610</v>
      </c>
      <c r="YY28" s="1352">
        <f ca="1">IFERROR(OFFSET('WS-1 Paper'!$A$42,0,'Dashboard Extract'!YY$24),0)</f>
        <v>860</v>
      </c>
      <c r="YZ28" s="1352">
        <f ca="1">IFERROR(OFFSET('WS-1 Paper'!$A$42,0,'Dashboard Extract'!YZ$24),0)</f>
        <v>325</v>
      </c>
      <c r="ZA28" s="1352">
        <f ca="1">IFERROR(OFFSET('WS-1 Paper'!$A$42,0,'Dashboard Extract'!ZA$24),0)</f>
        <v>445</v>
      </c>
      <c r="ZB28" s="1352">
        <f ca="1">IFERROR(OFFSET('WS-1 Paper'!$A$42,0,'Dashboard Extract'!ZB$24),0)</f>
        <v>79</v>
      </c>
      <c r="ZC28" s="1352">
        <f ca="1">IFERROR(OFFSET('WS-1 Paper'!$A$42,0,'Dashboard Extract'!ZC$24),0)</f>
        <v>745</v>
      </c>
      <c r="ZD28" s="1352">
        <f ca="1">IFERROR(OFFSET('WS-1 Paper'!$A$42,0,'Dashboard Extract'!ZD$24),0)</f>
        <v>1261</v>
      </c>
      <c r="ZE28" s="1352">
        <f ca="1">IFERROR(OFFSET('WS-1 Paper'!$A$42,0,'Dashboard Extract'!ZE$24),0)</f>
        <v>471</v>
      </c>
      <c r="ZF28" s="1352">
        <f ca="1">IFERROR(OFFSET('WS-1 Paper'!$A$42,0,'Dashboard Extract'!ZF$24),0)</f>
        <v>808</v>
      </c>
      <c r="ZG28" s="1352">
        <f ca="1">IFERROR(OFFSET('WS-1 Paper'!$A$42,0,'Dashboard Extract'!ZG$24),0)</f>
        <v>751</v>
      </c>
      <c r="ZH28" s="1352">
        <f ca="1">IFERROR(OFFSET('WS-1 Paper'!$A$42,0,'Dashboard Extract'!ZH$24),0)</f>
        <v>84</v>
      </c>
      <c r="ZI28" s="1352">
        <f ca="1">IFERROR(OFFSET('WS-1 Paper'!$A$42,0,'Dashboard Extract'!ZI$24),0)</f>
        <v>67</v>
      </c>
      <c r="ZJ28" s="1352">
        <f ca="1">IFERROR(OFFSET('WS-1 Paper'!$A$42,0,'Dashboard Extract'!ZJ$24),0)</f>
        <v>376</v>
      </c>
      <c r="ZK28" s="1352">
        <f ca="1">IFERROR(OFFSET('WS-1 Paper'!$A$42,0,'Dashboard Extract'!ZK$24),0)</f>
        <v>1372</v>
      </c>
      <c r="ZL28" s="1352">
        <f ca="1">IFERROR(OFFSET('WS-1 Paper'!$A$42,0,'Dashboard Extract'!ZL$24),0)</f>
        <v>552</v>
      </c>
      <c r="ZM28" s="1352">
        <f ca="1">IFERROR(OFFSET('WS-1 Paper'!$A$42,0,'Dashboard Extract'!ZM$24),0)</f>
        <v>936</v>
      </c>
      <c r="ZN28" s="1352">
        <f ca="1">IFERROR(OFFSET('WS-1 Paper'!$A$42,0,'Dashboard Extract'!ZN$24),0)</f>
        <v>812</v>
      </c>
      <c r="ZO28" s="1352">
        <f ca="1">IFERROR(OFFSET('WS-1 Paper'!$A$42,0,'Dashboard Extract'!ZO$24),0)</f>
        <v>179</v>
      </c>
      <c r="ZP28" s="1352">
        <f ca="1">IFERROR(OFFSET('WS-1 Paper'!$A$42,0,'Dashboard Extract'!ZP$24),0)</f>
        <v>90</v>
      </c>
      <c r="ZQ28" s="1352">
        <f ca="1">IFERROR(OFFSET('WS-1 Paper'!$A$42,0,'Dashboard Extract'!ZQ$24),0)</f>
        <v>874</v>
      </c>
      <c r="ZR28" s="1352">
        <f ca="1">IFERROR(OFFSET('WS-1 Paper'!$A$42,0,'Dashboard Extract'!ZR$24),0)</f>
        <v>1423</v>
      </c>
      <c r="ZS28" s="1352">
        <f ca="1">IFERROR(OFFSET('WS-1 Paper'!$A$42,0,'Dashboard Extract'!ZS$24),0)</f>
        <v>393</v>
      </c>
      <c r="ZT28" s="1352">
        <f ca="1">IFERROR(OFFSET('WS-1 Paper'!$A$42,0,'Dashboard Extract'!ZT$24),0)</f>
        <v>34</v>
      </c>
      <c r="ZU28" s="1352">
        <f ca="1">IFERROR(OFFSET('WS-1 Paper'!$A$42,0,'Dashboard Extract'!ZU$24),0)</f>
        <v>115</v>
      </c>
      <c r="ZV28" s="1352">
        <f ca="1">IFERROR(OFFSET('WS-1 Paper'!$A$42,0,'Dashboard Extract'!ZV$24),0)</f>
        <v>73</v>
      </c>
      <c r="ZW28" s="1352">
        <f ca="1">IFERROR(OFFSET('WS-1 Paper'!$A$42,0,'Dashboard Extract'!ZW$24),0)</f>
        <v>72</v>
      </c>
      <c r="ZX28" s="1352">
        <f ca="1">IFERROR(OFFSET('WS-1 Paper'!$A$42,0,'Dashboard Extract'!ZX$24),0)</f>
        <v>899</v>
      </c>
      <c r="ZY28" s="1352">
        <f ca="1">IFERROR(OFFSET('WS-1 Paper'!$A$42,0,'Dashboard Extract'!ZY$24),0)</f>
        <v>1667</v>
      </c>
      <c r="ZZ28" s="1352">
        <f ca="1">IFERROR(OFFSET('WS-1 Paper'!$A$42,0,'Dashboard Extract'!ZZ$24),0)</f>
        <v>511</v>
      </c>
      <c r="AAA28" s="1352">
        <f ca="1">IFERROR(OFFSET('WS-1 Paper'!$A$42,0,'Dashboard Extract'!AAA$24),0)</f>
        <v>755</v>
      </c>
      <c r="AAB28" s="1352">
        <f ca="1">IFERROR(OFFSET('WS-1 Paper'!$A$42,0,'Dashboard Extract'!AAB$24),0)</f>
        <v>754</v>
      </c>
      <c r="AAC28" s="1352">
        <f ca="1">IFERROR(OFFSET('WS-1 Paper'!$A$42,0,'Dashboard Extract'!AAC$24),0)</f>
        <v>91</v>
      </c>
      <c r="AAD28" s="1352">
        <f ca="1">IFERROR(OFFSET('WS-1 Paper'!$A$42,0,'Dashboard Extract'!AAD$24),0)</f>
        <v>97</v>
      </c>
      <c r="AAE28" s="1352">
        <f ca="1">IFERROR(OFFSET('WS-1 Paper'!$A$42,0,'Dashboard Extract'!AAE$24),0)</f>
        <v>755</v>
      </c>
      <c r="AAF28" s="1352">
        <f ca="1">IFERROR(OFFSET('WS-1 Paper'!$A$42,0,'Dashboard Extract'!AAF$24),0)</f>
        <v>1632</v>
      </c>
      <c r="AAG28" s="1352">
        <f ca="1">IFERROR(OFFSET('WS-1 Paper'!$A$42,0,'Dashboard Extract'!AAG$24),0)</f>
        <v>554</v>
      </c>
      <c r="AAH28" s="1352">
        <f ca="1">IFERROR(OFFSET('WS-1 Paper'!$A$42,0,'Dashboard Extract'!AAH$24),0)</f>
        <v>903</v>
      </c>
      <c r="AAI28" s="1352">
        <f ca="1">IFERROR(OFFSET('WS-1 Paper'!$A$42,0,'Dashboard Extract'!AAI$24),0)</f>
        <v>957</v>
      </c>
      <c r="AAJ28" s="1352">
        <f ca="1">IFERROR(OFFSET('WS-1 Paper'!$A$42,0,'Dashboard Extract'!AAJ$24),0)</f>
        <v>112</v>
      </c>
      <c r="AAK28" s="1352">
        <f ca="1">IFERROR(OFFSET('WS-1 Paper'!$A$42,0,'Dashboard Extract'!AAK$24),0)</f>
        <v>92</v>
      </c>
      <c r="AAL28" s="1352">
        <f ca="1">IFERROR(OFFSET('WS-1 Paper'!$A$42,0,'Dashboard Extract'!AAL$24),0)</f>
        <v>961</v>
      </c>
      <c r="AAM28" s="1352">
        <f ca="1">IFERROR(OFFSET('WS-1 Paper'!$A$42,0,'Dashboard Extract'!AAM$24),0)</f>
        <v>1595</v>
      </c>
      <c r="AAN28" s="1352">
        <f ca="1">IFERROR(OFFSET('WS-1 Paper'!$A$42,0,'Dashboard Extract'!AAN$24),0)</f>
        <v>563</v>
      </c>
      <c r="AAO28" s="1352">
        <f ca="1">IFERROR(OFFSET('WS-1 Paper'!$A$42,0,'Dashboard Extract'!AAO$24),0)</f>
        <v>941</v>
      </c>
      <c r="AAP28" s="1352">
        <f ca="1">IFERROR(OFFSET('WS-1 Paper'!$A$42,0,'Dashboard Extract'!AAP$24),0)</f>
        <v>484</v>
      </c>
      <c r="AAQ28" s="1352">
        <f ca="1">IFERROR(OFFSET('WS-1 Paper'!$A$42,0,'Dashboard Extract'!AAQ$24),0)</f>
        <v>671</v>
      </c>
      <c r="AAR28" s="1352">
        <f ca="1">IFERROR(OFFSET('WS-1 Paper'!$A$42,0,'Dashboard Extract'!AAR$24),0)</f>
        <v>98</v>
      </c>
      <c r="AAS28" s="1352">
        <f ca="1">IFERROR(OFFSET('WS-1 Paper'!$A$42,0,'Dashboard Extract'!AAS$24),0)</f>
        <v>944</v>
      </c>
      <c r="AAT28" s="1352">
        <f ca="1">IFERROR(OFFSET('WS-1 Paper'!$A$42,0,'Dashboard Extract'!AAT$24),0)</f>
        <v>1379</v>
      </c>
      <c r="AAU28" s="1352">
        <f ca="1">IFERROR(OFFSET('WS-1 Paper'!$A$42,0,'Dashboard Extract'!AAU$24),0)</f>
        <v>681</v>
      </c>
      <c r="AAV28" s="1352">
        <f ca="1">IFERROR(OFFSET('WS-1 Paper'!$A$42,0,'Dashboard Extract'!AAV$24),0)</f>
        <v>903</v>
      </c>
      <c r="AAW28" s="1352">
        <f ca="1">IFERROR(OFFSET('WS-1 Paper'!$A$42,0,'Dashboard Extract'!AAW$24),0)</f>
        <v>1070</v>
      </c>
      <c r="AAX28" s="1352">
        <f ca="1">IFERROR(OFFSET('WS-1 Paper'!$A$42,0,'Dashboard Extract'!AAX$24),0)</f>
        <v>122</v>
      </c>
      <c r="AAY28" s="1352">
        <f ca="1">IFERROR(OFFSET('WS-1 Paper'!$A$42,0,'Dashboard Extract'!AAY$24),0)</f>
        <v>16</v>
      </c>
      <c r="AAZ28" s="1352">
        <f ca="1">IFERROR(OFFSET('WS-1 Paper'!$A$42,0,'Dashboard Extract'!AAZ$24),0)</f>
        <v>24</v>
      </c>
      <c r="ABA28" s="1352">
        <f ca="1">IFERROR(OFFSET('WS-1 Paper'!$A$42,0,'Dashboard Extract'!ABA$24),0)</f>
        <v>754</v>
      </c>
      <c r="ABB28" s="1352">
        <f ca="1">IFERROR(OFFSET('WS-1 Paper'!$A$42,0,'Dashboard Extract'!ABB$24),0)</f>
        <v>1327</v>
      </c>
      <c r="ABC28" s="1352">
        <f ca="1">IFERROR(OFFSET('WS-1 Paper'!$A$42,0,'Dashboard Extract'!ABC$24),0)</f>
        <v>373</v>
      </c>
      <c r="ABD28" s="1352">
        <f ca="1">IFERROR(OFFSET('WS-1 Paper'!$A$42,0,'Dashboard Extract'!ABD$24),0)</f>
        <v>597</v>
      </c>
      <c r="ABE28" s="1352">
        <f ca="1">IFERROR(OFFSET('WS-1 Paper'!$A$42,0,'Dashboard Extract'!ABE$24),0)</f>
        <v>62</v>
      </c>
      <c r="ABF28" s="1352">
        <f ca="1">IFERROR(OFFSET('WS-1 Paper'!$A$42,0,'Dashboard Extract'!ABF$24),0)</f>
        <v>54</v>
      </c>
      <c r="ABG28" s="1352">
        <f ca="1">IFERROR(OFFSET('WS-1 Paper'!$A$42,0,'Dashboard Extract'!ABG$24),0)</f>
        <v>58</v>
      </c>
      <c r="ABH28" s="1352">
        <f ca="1">IFERROR(OFFSET('WS-1 Paper'!$A$42,0,'Dashboard Extract'!ABH$24),0)</f>
        <v>748</v>
      </c>
      <c r="ABI28" s="1352">
        <f ca="1">IFERROR(OFFSET('WS-1 Paper'!$A$42,0,'Dashboard Extract'!ABI$24),0)</f>
        <v>324</v>
      </c>
      <c r="ABJ28" s="1352">
        <f ca="1">IFERROR(OFFSET('WS-1 Paper'!$A$42,0,'Dashboard Extract'!ABJ$24),0)</f>
        <v>1262</v>
      </c>
      <c r="ABK28" s="1352">
        <f ca="1">IFERROR(OFFSET('WS-1 Paper'!$A$42,0,'Dashboard Extract'!ABK$24),0)</f>
        <v>1055</v>
      </c>
      <c r="ABL28" s="1352">
        <f ca="1">IFERROR(OFFSET('WS-1 Paper'!$A$42,0,'Dashboard Extract'!ABL$24),0)</f>
        <v>78</v>
      </c>
      <c r="ABM28" s="1352">
        <f ca="1">IFERROR(OFFSET('WS-1 Paper'!$A$42,0,'Dashboard Extract'!ABM$24),0)</f>
        <v>52</v>
      </c>
      <c r="ABN28" s="1352">
        <f ca="1">IFERROR(OFFSET('WS-1 Paper'!$A$42,0,'Dashboard Extract'!ABN$24),0)</f>
        <v>648</v>
      </c>
      <c r="ABO28" s="1352">
        <f ca="1">IFERROR(OFFSET('WS-1 Paper'!$A$42,0,'Dashboard Extract'!ABO$24),0)</f>
        <v>1041</v>
      </c>
      <c r="ABP28" s="1352">
        <f ca="1">IFERROR(OFFSET('WS-1 Paper'!$A$42,0,'Dashboard Extract'!ABP$24),0)</f>
        <v>396</v>
      </c>
      <c r="ABQ28" s="1352">
        <f ca="1">IFERROR(OFFSET('WS-1 Paper'!$A$42,0,'Dashboard Extract'!ABQ$24),0)</f>
        <v>849</v>
      </c>
      <c r="ABR28" s="1352">
        <f ca="1">IFERROR(OFFSET('WS-1 Paper'!$A$42,0,'Dashboard Extract'!ABR$24),0)</f>
        <v>316</v>
      </c>
      <c r="ABS28" s="1352">
        <f ca="1">IFERROR(OFFSET('WS-1 Paper'!$A$42,0,'Dashboard Extract'!ABS$24),0)</f>
        <v>651</v>
      </c>
      <c r="ABT28" s="1352">
        <f ca="1">IFERROR(OFFSET('WS-1 Paper'!$A$42,0,'Dashboard Extract'!ABT$24),0)</f>
        <v>61</v>
      </c>
      <c r="ABU28" s="1352">
        <f ca="1">IFERROR(OFFSET('WS-1 Paper'!$A$42,0,'Dashboard Extract'!ABU$24),0)</f>
        <v>720</v>
      </c>
      <c r="ABV28" s="1352">
        <f ca="1">IFERROR(OFFSET('WS-1 Paper'!$A$42,0,'Dashboard Extract'!ABV$24),0)</f>
        <v>374</v>
      </c>
      <c r="ABW28" s="1352">
        <f ca="1">IFERROR(OFFSET('WS-1 Paper'!$A$42,0,'Dashboard Extract'!ABW$24),0)</f>
        <v>1503</v>
      </c>
      <c r="ABX28" s="1352">
        <f ca="1">IFERROR(OFFSET('WS-1 Paper'!$A$42,0,'Dashboard Extract'!ABX$24),0)</f>
        <v>491</v>
      </c>
      <c r="ABY28" s="1352">
        <f ca="1">IFERROR(OFFSET('WS-1 Paper'!$A$42,0,'Dashboard Extract'!ABY$24),0)</f>
        <v>1405</v>
      </c>
      <c r="ABZ28" s="1352">
        <f ca="1">IFERROR(OFFSET('WS-1 Paper'!$A$42,0,'Dashboard Extract'!ABZ$24),0)</f>
        <v>25</v>
      </c>
      <c r="ACA28" s="1352">
        <f ca="1">IFERROR(OFFSET('WS-1 Paper'!$A$42,0,'Dashboard Extract'!ACA$24),0)</f>
        <v>6</v>
      </c>
      <c r="ACB28" s="1352">
        <f ca="1">IFERROR(OFFSET('WS-1 Paper'!$A$42,0,'Dashboard Extract'!ACB$24),0)</f>
        <v>1006</v>
      </c>
      <c r="ACC28" s="1352">
        <f ca="1">IFERROR(OFFSET('WS-1 Paper'!$A$42,0,'Dashboard Extract'!ACC$24),0)</f>
        <v>1852</v>
      </c>
      <c r="ACD28" s="1352">
        <f ca="1">IFERROR(OFFSET('WS-1 Paper'!$A$42,0,'Dashboard Extract'!ACD$24),0)</f>
        <v>548</v>
      </c>
      <c r="ACE28" s="1352">
        <f ca="1">IFERROR(OFFSET('WS-1 Paper'!$A$42,0,'Dashboard Extract'!ACE$24),0)</f>
        <v>399</v>
      </c>
      <c r="ACF28" s="1352">
        <f ca="1">IFERROR(OFFSET('WS-1 Paper'!$A$42,0,'Dashboard Extract'!ACF$24),0)</f>
        <v>1195</v>
      </c>
      <c r="ACG28" s="1352">
        <f ca="1">IFERROR(OFFSET('WS-1 Paper'!$A$42,0,'Dashboard Extract'!ACG$24),0)</f>
        <v>705</v>
      </c>
      <c r="ACH28" s="1352">
        <f ca="1">IFERROR(OFFSET('WS-1 Paper'!$A$42,0,'Dashboard Extract'!ACH$24),0)</f>
        <v>106</v>
      </c>
      <c r="ACI28" s="1352">
        <f ca="1">IFERROR(OFFSET('WS-1 Paper'!$A$42,0,'Dashboard Extract'!ACI$24),0)</f>
        <v>1203</v>
      </c>
      <c r="ACJ28" s="1352">
        <f ca="1">IFERROR(OFFSET('WS-1 Paper'!$A$42,0,'Dashboard Extract'!ACJ$24),0)</f>
        <v>1927</v>
      </c>
      <c r="ACK28" s="1352">
        <f ca="1">IFERROR(OFFSET('WS-1 Paper'!$A$42,0,'Dashboard Extract'!ACK$24),0)</f>
        <v>692</v>
      </c>
      <c r="ACL28" s="1352">
        <f ca="1">IFERROR(OFFSET('WS-1 Paper'!$A$42,0,'Dashboard Extract'!ACL$24),0)</f>
        <v>386</v>
      </c>
      <c r="ACM28" s="1352">
        <f ca="1">IFERROR(OFFSET('WS-1 Paper'!$A$42,0,'Dashboard Extract'!ACM$24),0)</f>
        <v>1434</v>
      </c>
      <c r="ACN28" s="1352">
        <f ca="1">IFERROR(OFFSET('WS-1 Paper'!$A$42,0,'Dashboard Extract'!ACN$24),0)</f>
        <v>836</v>
      </c>
      <c r="ACO28" s="1352">
        <f ca="1">IFERROR(OFFSET('WS-1 Paper'!$A$42,0,'Dashboard Extract'!ACO$24),0)</f>
        <v>109</v>
      </c>
      <c r="ACP28" s="1352">
        <f ca="1">IFERROR(OFFSET('WS-1 Paper'!$A$42,0,'Dashboard Extract'!ACP$24),0)</f>
        <v>1358</v>
      </c>
      <c r="ACQ28" s="1352">
        <f ca="1">IFERROR(OFFSET('WS-1 Paper'!$A$42,0,'Dashboard Extract'!ACQ$24),0)</f>
        <v>1779</v>
      </c>
      <c r="ACR28" s="1352">
        <f ca="1">IFERROR(OFFSET('WS-1 Paper'!$A$42,0,'Dashboard Extract'!ACR$24),0)</f>
        <v>597</v>
      </c>
      <c r="ACS28" s="1352">
        <f ca="1">IFERROR(OFFSET('WS-1 Paper'!$A$42,0,'Dashboard Extract'!ACS$24),0)</f>
        <v>1107</v>
      </c>
      <c r="ACT28" s="1352">
        <f ca="1">IFERROR(OFFSET('WS-1 Paper'!$A$42,0,'Dashboard Extract'!ACT$24),0)</f>
        <v>478</v>
      </c>
      <c r="ACU28" s="1352">
        <f ca="1">IFERROR(OFFSET('WS-1 Paper'!$A$42,0,'Dashboard Extract'!ACU$24),0)</f>
        <v>667</v>
      </c>
      <c r="ACV28" s="1352">
        <f ca="1">IFERROR(OFFSET('WS-1 Paper'!$A$42,0,'Dashboard Extract'!ACV$24),0)</f>
        <v>103</v>
      </c>
      <c r="ACW28" s="1352">
        <f ca="1">IFERROR(OFFSET('WS-1 Paper'!$A$42,0,'Dashboard Extract'!ACW$24),0)</f>
        <v>941</v>
      </c>
      <c r="ACX28" s="1352">
        <f ca="1">IFERROR(OFFSET('WS-1 Paper'!$A$42,0,'Dashboard Extract'!ACX$24),0)</f>
        <v>1820</v>
      </c>
      <c r="ACY28" s="1352">
        <f ca="1">IFERROR(OFFSET('WS-1 Paper'!$A$42,0,'Dashboard Extract'!ACY$24),0)</f>
        <v>490</v>
      </c>
      <c r="ACZ28" s="1352">
        <f ca="1">IFERROR(OFFSET('WS-1 Paper'!$A$42,0,'Dashboard Extract'!ACZ$24),0)</f>
        <v>1010</v>
      </c>
      <c r="ADA28" s="1352">
        <f ca="1">IFERROR(OFFSET('WS-1 Paper'!$A$42,0,'Dashboard Extract'!ADA$24),0)</f>
        <v>1007</v>
      </c>
      <c r="ADB28" s="1352">
        <f ca="1">IFERROR(OFFSET('WS-1 Paper'!$A$42,0,'Dashboard Extract'!ADB$24),0)</f>
        <v>104</v>
      </c>
      <c r="ADC28" s="1352">
        <f ca="1">IFERROR(OFFSET('WS-1 Paper'!$A$42,0,'Dashboard Extract'!ADC$24),0)</f>
        <v>80</v>
      </c>
      <c r="ADD28" s="1352">
        <f ca="1">IFERROR(OFFSET('WS-1 Paper'!$A$42,0,'Dashboard Extract'!ADD$24),0)</f>
        <v>289</v>
      </c>
      <c r="ADE28" s="1352">
        <f ca="1">IFERROR(OFFSET('WS-1 Paper'!$A$42,0,'Dashboard Extract'!ADE$24),0)</f>
        <v>932</v>
      </c>
      <c r="ADF28" s="1352">
        <f ca="1">IFERROR(OFFSET('WS-1 Paper'!$A$42,0,'Dashboard Extract'!ADF$24),0)</f>
        <v>1642</v>
      </c>
      <c r="ADG28" s="1352">
        <f ca="1">IFERROR(OFFSET('WS-1 Paper'!$A$42,0,'Dashboard Extract'!ADG$24),0)</f>
        <v>686</v>
      </c>
      <c r="ADH28" s="1352">
        <f ca="1">IFERROR(OFFSET('WS-1 Paper'!$A$42,0,'Dashboard Extract'!ADH$24),0)</f>
        <v>311</v>
      </c>
      <c r="ADI28" s="1352">
        <f ca="1">IFERROR(OFFSET('WS-1 Paper'!$A$42,0,'Dashboard Extract'!ADI$24),0)</f>
        <v>0</v>
      </c>
      <c r="ADJ28" s="1352">
        <f ca="1">IFERROR(OFFSET('WS-1 Paper'!$A$42,0,'Dashboard Extract'!ADJ$24),0)</f>
        <v>84</v>
      </c>
      <c r="ADK28" s="1352">
        <f ca="1">IFERROR(OFFSET('WS-1 Paper'!$A$42,0,'Dashboard Extract'!ADK$24),0)</f>
        <v>2033</v>
      </c>
      <c r="ADL28" s="1352">
        <f ca="1">IFERROR(OFFSET('WS-1 Paper'!$A$42,0,'Dashboard Extract'!ADL$24),0)</f>
        <v>1710</v>
      </c>
      <c r="ADM28" s="1352">
        <f ca="1">IFERROR(OFFSET('WS-1 Paper'!$A$42,0,'Dashboard Extract'!ADM$24),0)</f>
        <v>579</v>
      </c>
      <c r="ADN28" s="1352">
        <f ca="1">IFERROR(OFFSET('WS-1 Paper'!$A$42,0,'Dashboard Extract'!ADN$24),0)</f>
        <v>1089</v>
      </c>
      <c r="ADO28" s="1352">
        <f ca="1">IFERROR(OFFSET('WS-1 Paper'!$A$42,0,'Dashboard Extract'!ADO$24),0)</f>
        <v>917</v>
      </c>
      <c r="ADP28" s="1352">
        <f ca="1">IFERROR(OFFSET('WS-1 Paper'!$A$42,0,'Dashboard Extract'!ADP$24),0)</f>
        <v>73</v>
      </c>
      <c r="ADQ28" s="1352">
        <f ca="1">IFERROR(OFFSET('WS-1 Paper'!$A$42,0,'Dashboard Extract'!ADQ$24),0)</f>
        <v>53</v>
      </c>
      <c r="ADR28" s="1352">
        <f ca="1">IFERROR(OFFSET('WS-1 Paper'!$A$42,0,'Dashboard Extract'!ADR$24),0)</f>
        <v>927</v>
      </c>
      <c r="ADS28" s="1352">
        <f ca="1">IFERROR(OFFSET('WS-1 Paper'!$A$42,0,'Dashboard Extract'!ADS$24),0)</f>
        <v>1348</v>
      </c>
      <c r="ADT28" s="1352">
        <f ca="1">IFERROR(OFFSET('WS-1 Paper'!$A$42,0,'Dashboard Extract'!ADT$24),0)</f>
        <v>421</v>
      </c>
      <c r="ADU28" s="1352">
        <f ca="1">IFERROR(OFFSET('WS-1 Paper'!$A$42,0,'Dashboard Extract'!ADU$24),0)</f>
        <v>841</v>
      </c>
      <c r="ADV28" s="1352">
        <f ca="1">IFERROR(OFFSET('WS-1 Paper'!$A$42,0,'Dashboard Extract'!ADV$24),0)</f>
        <v>800</v>
      </c>
      <c r="ADW28" s="1352">
        <f ca="1">IFERROR(OFFSET('WS-1 Paper'!$A$42,0,'Dashboard Extract'!ADW$24),0)</f>
        <v>90</v>
      </c>
      <c r="ADX28" s="1352">
        <f ca="1">IFERROR(OFFSET('WS-1 Paper'!$A$42,0,'Dashboard Extract'!ADX$24),0)</f>
        <v>40</v>
      </c>
      <c r="ADY28" s="1352">
        <f ca="1">IFERROR(OFFSET('WS-1 Paper'!$A$42,0,'Dashboard Extract'!ADY$24),0)</f>
        <v>571</v>
      </c>
      <c r="ADZ28" s="1352">
        <f ca="1">IFERROR(OFFSET('WS-1 Paper'!$A$42,0,'Dashboard Extract'!ADZ$24),0)</f>
        <v>1252</v>
      </c>
      <c r="AEA28" s="1352">
        <f ca="1">IFERROR(OFFSET('WS-1 Paper'!$A$42,0,'Dashboard Extract'!AEA$24),0)</f>
        <v>549</v>
      </c>
      <c r="AEB28" s="1352">
        <f ca="1">IFERROR(OFFSET('WS-1 Paper'!$A$42,0,'Dashboard Extract'!AEB$24),0)</f>
        <v>777</v>
      </c>
      <c r="AEC28" s="1352">
        <f ca="1">IFERROR(OFFSET('WS-1 Paper'!$A$42,0,'Dashboard Extract'!AEC$24),0)</f>
        <v>603</v>
      </c>
      <c r="AED28" s="1352">
        <f ca="1">IFERROR(OFFSET('WS-1 Paper'!$A$42,0,'Dashboard Extract'!AED$24),0)</f>
        <v>0</v>
      </c>
      <c r="AEE28" s="1352">
        <f ca="1">IFERROR(OFFSET('WS-1 Paper'!$A$42,0,'Dashboard Extract'!AEE$24),0)</f>
        <v>47</v>
      </c>
      <c r="AEF28" s="1352">
        <f ca="1">IFERROR(OFFSET('WS-1 Paper'!$A$42,0,'Dashboard Extract'!AEF$24),0)</f>
        <v>741</v>
      </c>
      <c r="AEG28" s="1352">
        <f ca="1">IFERROR(OFFSET('WS-1 Paper'!$A$42,0,'Dashboard Extract'!AEG$24),0)</f>
        <v>1337</v>
      </c>
      <c r="AEH28" s="1352">
        <f ca="1">IFERROR(OFFSET('WS-1 Paper'!$A$42,0,'Dashboard Extract'!AEH$24),0)</f>
        <v>493</v>
      </c>
      <c r="AEI28" s="1352">
        <f ca="1">IFERROR(OFFSET('WS-1 Paper'!$A$42,0,'Dashboard Extract'!AEI$24),0)</f>
        <v>176</v>
      </c>
      <c r="AEJ28" s="1352">
        <f ca="1">IFERROR(OFFSET('WS-1 Paper'!$A$42,0,'Dashboard Extract'!AEJ$24),0)</f>
        <v>1201</v>
      </c>
      <c r="AEK28" s="1352">
        <f ca="1">IFERROR(OFFSET('WS-1 Paper'!$A$42,0,'Dashboard Extract'!AEK$24),0)</f>
        <v>52</v>
      </c>
      <c r="AEL28" s="1352">
        <f ca="1">IFERROR(OFFSET('WS-1 Paper'!$A$42,0,'Dashboard Extract'!AEL$24),0)</f>
        <v>42</v>
      </c>
      <c r="AEM28" s="1352">
        <f ca="1">IFERROR(OFFSET('WS-1 Paper'!$A$42,0,'Dashboard Extract'!AEM$24),0)</f>
        <v>788</v>
      </c>
      <c r="AEN28" s="1352">
        <f ca="1">IFERROR(OFFSET('WS-1 Paper'!$A$42,0,'Dashboard Extract'!AEN$24),0)</f>
        <v>1183</v>
      </c>
      <c r="AEO28" s="1352">
        <f ca="1">IFERROR(OFFSET('WS-1 Paper'!$A$42,0,'Dashboard Extract'!AEO$24),0)</f>
        <v>438</v>
      </c>
      <c r="AEP28" s="1352">
        <f ca="1">IFERROR(OFFSET('WS-1 Paper'!$A$42,0,'Dashboard Extract'!AEP$24),0)</f>
        <v>192</v>
      </c>
      <c r="AEQ28" s="1352">
        <f ca="1">IFERROR(OFFSET('WS-1 Paper'!$A$42,0,'Dashboard Extract'!AEQ$24),0)</f>
        <v>1192</v>
      </c>
      <c r="AER28" s="1352">
        <f ca="1">IFERROR(OFFSET('WS-1 Paper'!$A$42,0,'Dashboard Extract'!AER$24),0)</f>
        <v>60</v>
      </c>
      <c r="AES28" s="1352">
        <f ca="1">IFERROR(OFFSET('WS-1 Paper'!$A$42,0,'Dashboard Extract'!AES$24),0)</f>
        <v>29</v>
      </c>
      <c r="AET28" s="1352">
        <f ca="1">IFERROR(OFFSET('WS-1 Paper'!$A$42,0,'Dashboard Extract'!AET$24),0)</f>
        <v>788</v>
      </c>
      <c r="AEU28" s="1352">
        <f ca="1">IFERROR(OFFSET('WS-1 Paper'!$A$42,0,'Dashboard Extract'!AEU$24),0)</f>
        <v>1009</v>
      </c>
      <c r="AEV28" s="1352">
        <f ca="1">IFERROR(OFFSET('WS-1 Paper'!$A$42,0,'Dashboard Extract'!AEV$24),0)</f>
        <v>350</v>
      </c>
      <c r="AEW28" s="1352">
        <f ca="1">IFERROR(OFFSET('WS-1 Paper'!$A$42,0,'Dashboard Extract'!AEW$24),0)</f>
        <v>669</v>
      </c>
      <c r="AEX28" s="1352">
        <f ca="1">IFERROR(OFFSET('WS-1 Paper'!$A$42,0,'Dashboard Extract'!AEX$24),0)</f>
        <v>226</v>
      </c>
      <c r="AEY28" s="1352">
        <f ca="1">IFERROR(OFFSET('WS-1 Paper'!$A$42,0,'Dashboard Extract'!AEY$24),0)</f>
        <v>440</v>
      </c>
      <c r="AEZ28" s="1352">
        <f ca="1">IFERROR(OFFSET('WS-1 Paper'!$A$42,0,'Dashboard Extract'!AEZ$24),0)</f>
        <v>42</v>
      </c>
      <c r="AFA28" s="1352">
        <f ca="1">IFERROR(OFFSET('WS-1 Paper'!$A$42,0,'Dashboard Extract'!AFA$24),0)</f>
        <v>539</v>
      </c>
      <c r="AFB28" s="1352">
        <f ca="1">IFERROR(OFFSET('WS-1 Paper'!$A$42,0,'Dashboard Extract'!AFB$24),0)</f>
        <v>1005</v>
      </c>
      <c r="AFC28" s="1352">
        <f ca="1">IFERROR(OFFSET('WS-1 Paper'!$A$42,0,'Dashboard Extract'!AFC$24),0)</f>
        <v>466</v>
      </c>
      <c r="AFD28" s="1352">
        <f ca="1">IFERROR(OFFSET('WS-1 Paper'!$A$42,0,'Dashboard Extract'!AFD$24),0)</f>
        <v>568</v>
      </c>
      <c r="AFE28" s="1352">
        <f ca="1">IFERROR(OFFSET('WS-1 Paper'!$A$42,0,'Dashboard Extract'!AFE$24),0)</f>
        <v>540</v>
      </c>
      <c r="AFF28" s="1352">
        <f ca="1">IFERROR(OFFSET('WS-1 Paper'!$A$42,0,'Dashboard Extract'!AFF$24),0)</f>
        <v>41</v>
      </c>
      <c r="AFG28" s="1352">
        <f ca="1">IFERROR(OFFSET('WS-1 Paper'!$A$42,0,'Dashboard Extract'!AFG$24),0)</f>
        <v>40</v>
      </c>
      <c r="AFH28" s="1352">
        <f ca="1">IFERROR(OFFSET('WS-1 Paper'!$A$42,0,'Dashboard Extract'!AFH$24),0)</f>
        <v>571</v>
      </c>
      <c r="AFI28" s="1352">
        <f ca="1">IFERROR(OFFSET('WS-1 Paper'!$A$42,0,'Dashboard Extract'!AFI$24),0)</f>
        <v>906</v>
      </c>
      <c r="AFJ28" s="1352">
        <f ca="1">IFERROR(OFFSET('WS-1 Paper'!$A$42,0,'Dashboard Extract'!AFJ$24),0)</f>
        <v>390</v>
      </c>
      <c r="AFK28" s="1352">
        <f ca="1">IFERROR(OFFSET('WS-1 Paper'!$A$42,0,'Dashboard Extract'!AFK$24),0)</f>
        <v>464</v>
      </c>
      <c r="AFL28" s="1352">
        <f ca="1">IFERROR(OFFSET('WS-1 Paper'!$A$42,0,'Dashboard Extract'!AFL$24),0)</f>
        <v>179</v>
      </c>
      <c r="AFM28" s="1352">
        <f ca="1">IFERROR(OFFSET('WS-1 Paper'!$A$42,0,'Dashboard Extract'!AFM$24),0)</f>
        <v>318</v>
      </c>
      <c r="AFN28" s="1352">
        <f ca="1">IFERROR(OFFSET('WS-1 Paper'!$A$42,0,'Dashboard Extract'!AFN$24),0)</f>
        <v>29</v>
      </c>
      <c r="AFO28" s="1352">
        <f ca="1">IFERROR(OFFSET('WS-1 Paper'!$A$42,0,'Dashboard Extract'!AFO$24),0)</f>
        <v>626</v>
      </c>
      <c r="AFP28" s="1352">
        <f ca="1">IFERROR(OFFSET('WS-1 Paper'!$A$42,0,'Dashboard Extract'!AFP$24),0)</f>
        <v>839</v>
      </c>
      <c r="AFQ28" s="1352">
        <f ca="1">IFERROR(OFFSET('WS-1 Paper'!$A$42,0,'Dashboard Extract'!AFQ$24),0)</f>
        <v>447</v>
      </c>
      <c r="AFR28" s="1352">
        <f ca="1">IFERROR(OFFSET('WS-1 Paper'!$A$42,0,'Dashboard Extract'!AFR$24),0)</f>
        <v>573</v>
      </c>
      <c r="AFS28" s="1352">
        <f ca="1">IFERROR(OFFSET('WS-1 Paper'!$A$42,0,'Dashboard Extract'!AFS$24),0)</f>
        <v>446</v>
      </c>
      <c r="AFT28" s="1352">
        <f ca="1">IFERROR(OFFSET('WS-1 Paper'!$A$42,0,'Dashboard Extract'!AFT$24),0)</f>
        <v>39</v>
      </c>
      <c r="AFU28" s="1352">
        <f ca="1">IFERROR(OFFSET('WS-1 Paper'!$A$42,0,'Dashboard Extract'!AFU$24),0)</f>
        <v>25</v>
      </c>
      <c r="AFV28" s="1352">
        <f ca="1">IFERROR(OFFSET('WS-1 Paper'!$A$42,0,'Dashboard Extract'!AFV$24),0)</f>
        <v>592</v>
      </c>
      <c r="AFW28" s="1352">
        <f ca="1">IFERROR(OFFSET('WS-1 Paper'!$A$42,0,'Dashboard Extract'!AFW$24),0)</f>
        <v>197</v>
      </c>
      <c r="AFX28" s="1352">
        <f ca="1">IFERROR(OFFSET('WS-1 Paper'!$A$42,0,'Dashboard Extract'!AFX$24),0)</f>
        <v>1022</v>
      </c>
      <c r="AFY28" s="1352">
        <f ca="1">IFERROR(OFFSET('WS-1 Paper'!$A$42,0,'Dashboard Extract'!AFY$24),0)</f>
        <v>575</v>
      </c>
      <c r="AFZ28" s="1352">
        <f ca="1">IFERROR(OFFSET('WS-1 Paper'!$A$42,0,'Dashboard Extract'!AFZ$24),0)</f>
        <v>447</v>
      </c>
      <c r="AGA28" s="1352">
        <f ca="1">IFERROR(OFFSET('WS-1 Paper'!$A$42,0,'Dashboard Extract'!AGA$24),0)</f>
        <v>26</v>
      </c>
      <c r="AGB28" s="1352">
        <f ca="1">IFERROR(OFFSET('WS-1 Paper'!$A$42,0,'Dashboard Extract'!AGB$24),0)</f>
        <v>25</v>
      </c>
      <c r="AGC28" s="1352">
        <f ca="1">IFERROR(OFFSET('WS-1 Paper'!$A$42,0,'Dashboard Extract'!AGC$24),0)</f>
        <v>569</v>
      </c>
      <c r="AGD28" s="1352">
        <f ca="1">IFERROR(OFFSET('WS-1 Paper'!$A$42,0,'Dashboard Extract'!AGD$24),0)</f>
        <v>761</v>
      </c>
      <c r="AGE28" s="1352">
        <f ca="1">IFERROR(OFFSET('WS-1 Paper'!$A$42,0,'Dashboard Extract'!AGE$24),0)</f>
        <v>296</v>
      </c>
      <c r="AGF28" s="1352">
        <f ca="1">IFERROR(OFFSET('WS-1 Paper'!$A$42,0,'Dashboard Extract'!AGF$24),0)</f>
        <v>661</v>
      </c>
      <c r="AGG28" s="1352">
        <f ca="1">IFERROR(OFFSET('WS-1 Paper'!$A$42,0,'Dashboard Extract'!AGG$24),0)</f>
        <v>467</v>
      </c>
      <c r="AGH28" s="1352">
        <f ca="1">IFERROR(OFFSET('WS-1 Paper'!$A$42,0,'Dashboard Extract'!AGH$24),0)</f>
        <v>32</v>
      </c>
      <c r="AGI28" s="1352">
        <f ca="1">IFERROR(OFFSET('WS-1 Paper'!$A$42,0,'Dashboard Extract'!AGI$24),0)</f>
        <v>34</v>
      </c>
      <c r="AGJ28" s="1352">
        <f ca="1">IFERROR(OFFSET('WS-1 Paper'!$A$42,0,'Dashboard Extract'!AGJ$24),0)</f>
        <v>506</v>
      </c>
      <c r="AGK28" s="1352">
        <f ca="1">IFERROR(OFFSET('WS-1 Paper'!$A$42,0,'Dashboard Extract'!AGK$24),0)</f>
        <v>719</v>
      </c>
      <c r="AGL28" s="1352">
        <f ca="1">IFERROR(OFFSET('WS-1 Paper'!$A$42,0,'Dashboard Extract'!AGL$24),0)</f>
        <v>408</v>
      </c>
      <c r="AGM28" s="1352">
        <f ca="1">IFERROR(OFFSET('WS-1 Paper'!$A$42,0,'Dashboard Extract'!AGM$24),0)</f>
        <v>440</v>
      </c>
      <c r="AGN28" s="1352">
        <f ca="1">IFERROR(OFFSET('WS-1 Paper'!$A$42,0,'Dashboard Extract'!AGN$24),0)</f>
        <v>550</v>
      </c>
      <c r="AGO28" s="1352">
        <f ca="1">IFERROR(OFFSET('WS-1 Paper'!$A$42,0,'Dashboard Extract'!AGO$24),0)</f>
        <v>32</v>
      </c>
      <c r="AGP28" s="1352">
        <f ca="1">IFERROR(OFFSET('WS-1 Paper'!$A$42,0,'Dashboard Extract'!AGP$24),0)</f>
        <v>24</v>
      </c>
      <c r="AGQ28" s="1352">
        <f ca="1">IFERROR(OFFSET('WS-1 Paper'!$A$42,0,'Dashboard Extract'!AGQ$24),0)</f>
        <v>543</v>
      </c>
      <c r="AGR28" s="1352">
        <f ca="1">IFERROR(OFFSET('WS-1 Paper'!$A$42,0,'Dashboard Extract'!AGR$24),0)</f>
        <v>802</v>
      </c>
      <c r="AGS28" s="1352">
        <f ca="1">IFERROR(OFFSET('WS-1 Paper'!$A$42,0,'Dashboard Extract'!AGS$24),0)</f>
        <v>431</v>
      </c>
      <c r="AGT28" s="1352">
        <f ca="1">IFERROR(OFFSET('WS-1 Paper'!$A$42,0,'Dashboard Extract'!AGT$24),0)</f>
        <v>499</v>
      </c>
      <c r="AGU28" s="1352">
        <f ca="1">IFERROR(OFFSET('WS-1 Paper'!$A$42,0,'Dashboard Extract'!AGU$24),0)</f>
        <v>205</v>
      </c>
      <c r="AGV28" s="1352">
        <f ca="1">IFERROR(OFFSET('WS-1 Paper'!$A$42,0,'Dashboard Extract'!AGV$24),0)</f>
        <v>407</v>
      </c>
      <c r="AGW28" s="1352">
        <f ca="1">IFERROR(OFFSET('WS-1 Paper'!$A$42,0,'Dashboard Extract'!AGW$24),0)</f>
        <v>407</v>
      </c>
      <c r="AGX28" s="1352">
        <f ca="1">IFERROR(OFFSET('WS-1 Paper'!$A$42,0,'Dashboard Extract'!AGX$24),0)</f>
        <v>35</v>
      </c>
      <c r="AGY28" s="1352">
        <f ca="1">IFERROR(OFFSET('WS-1 Paper'!$A$42,0,'Dashboard Extract'!AGY$24),0)</f>
        <v>172</v>
      </c>
      <c r="AGZ28" s="1352">
        <f ca="1">IFERROR(OFFSET('WS-1 Paper'!$A$42,0,'Dashboard Extract'!AGZ$24),0)</f>
        <v>1035</v>
      </c>
      <c r="AHA28" s="1352">
        <f ca="1">IFERROR(OFFSET('WS-1 Paper'!$A$42,0,'Dashboard Extract'!AHA$24),0)</f>
        <v>457</v>
      </c>
      <c r="AHB28" s="1352">
        <f ca="1">IFERROR(OFFSET('WS-1 Paper'!$A$42,0,'Dashboard Extract'!AHB$24),0)</f>
        <v>161</v>
      </c>
      <c r="AHC28" s="1352">
        <f ca="1">IFERROR(OFFSET('WS-1 Paper'!$A$42,0,'Dashboard Extract'!AHC$24),0)</f>
        <v>0</v>
      </c>
      <c r="AHD28" s="1352">
        <f ca="1">IFERROR(OFFSET('WS-1 Paper'!$A$42,0,'Dashboard Extract'!AHD$24),0)</f>
        <v>31</v>
      </c>
      <c r="AHE28" s="1352">
        <f ca="1">IFERROR(OFFSET('WS-1 Paper'!$A$42,0,'Dashboard Extract'!AHE$24),0)</f>
        <v>1027</v>
      </c>
      <c r="AHF28" s="1352">
        <f ca="1">IFERROR(OFFSET('WS-1 Paper'!$A$42,0,'Dashboard Extract'!AHF$24),0)</f>
        <v>798</v>
      </c>
      <c r="AHG28" s="1352">
        <f ca="1">IFERROR(OFFSET('WS-1 Paper'!$A$42,0,'Dashboard Extract'!AHG$24),0)</f>
        <v>288</v>
      </c>
      <c r="AHH28" s="1352">
        <f ca="1">IFERROR(OFFSET('WS-1 Paper'!$A$42,0,'Dashboard Extract'!AHH$24),0)</f>
        <v>354</v>
      </c>
      <c r="AHI28" s="1352">
        <f ca="1">IFERROR(OFFSET('WS-1 Paper'!$A$42,0,'Dashboard Extract'!AHI$24),0)</f>
        <v>298</v>
      </c>
      <c r="AHJ28" s="1352">
        <f ca="1">IFERROR(OFFSET('WS-1 Paper'!$A$42,0,'Dashboard Extract'!AHJ$24),0)</f>
        <v>17</v>
      </c>
      <c r="AHK28" s="1352">
        <f ca="1">IFERROR(OFFSET('WS-1 Paper'!$A$42,0,'Dashboard Extract'!AHK$24),0)</f>
        <v>19</v>
      </c>
      <c r="AHL28" s="1352">
        <f ca="1">IFERROR(OFFSET('WS-1 Paper'!$A$42,0,'Dashboard Extract'!AHL$24),0)</f>
        <v>363</v>
      </c>
      <c r="AHM28" s="1352">
        <f ca="1">IFERROR(OFFSET('WS-1 Paper'!$A$42,0,'Dashboard Extract'!AHM$24),0)</f>
        <v>509</v>
      </c>
      <c r="AHN28" s="1352">
        <f ca="1">IFERROR(OFFSET('WS-1 Paper'!$A$42,0,'Dashboard Extract'!AHN$24),0)</f>
        <v>274</v>
      </c>
      <c r="AHO28" s="1352">
        <f ca="1">IFERROR(OFFSET('WS-1 Paper'!$A$42,0,'Dashboard Extract'!AHO$24),0)</f>
        <v>420</v>
      </c>
      <c r="AHP28" s="1352">
        <f ca="1">IFERROR(OFFSET('WS-1 Paper'!$A$42,0,'Dashboard Extract'!AHP$24),0)</f>
        <v>158</v>
      </c>
      <c r="AHQ28" s="1352">
        <f ca="1">IFERROR(OFFSET('WS-1 Paper'!$A$42,0,'Dashboard Extract'!AHQ$24),0)</f>
        <v>235</v>
      </c>
      <c r="AHR28" s="1352">
        <f ca="1">IFERROR(OFFSET('WS-1 Paper'!$A$42,0,'Dashboard Extract'!AHR$24),0)</f>
        <v>21</v>
      </c>
      <c r="AHS28" s="1352">
        <f ca="1">IFERROR(OFFSET('WS-1 Paper'!$A$42,0,'Dashboard Extract'!AHS$24),0)</f>
        <v>355</v>
      </c>
      <c r="AHT28" s="1352">
        <f ca="1">IFERROR(OFFSET('WS-1 Paper'!$A$42,0,'Dashboard Extract'!AHT$24),0)</f>
        <v>210</v>
      </c>
      <c r="AHU28" s="1352">
        <f ca="1">IFERROR(OFFSET('WS-1 Paper'!$A$42,0,'Dashboard Extract'!AHU$24),0)</f>
        <v>314</v>
      </c>
      <c r="AHV28" s="1352">
        <f ca="1">IFERROR(OFFSET('WS-1 Paper'!$A$42,0,'Dashboard Extract'!AHV$24),0)</f>
        <v>378</v>
      </c>
      <c r="AHW28" s="1352">
        <f ca="1">IFERROR(OFFSET('WS-1 Paper'!$A$42,0,'Dashboard Extract'!AHW$24),0)</f>
        <v>391</v>
      </c>
      <c r="AHX28" s="1352">
        <f ca="1">IFERROR(OFFSET('WS-1 Paper'!$A$42,0,'Dashboard Extract'!AHX$24),0)</f>
        <v>31</v>
      </c>
      <c r="AHY28" s="1352">
        <f ca="1">IFERROR(OFFSET('WS-1 Paper'!$A$42,0,'Dashboard Extract'!AHY$24),0)</f>
        <v>26</v>
      </c>
      <c r="AHZ28" s="1352">
        <f ca="1">IFERROR(OFFSET('WS-1 Paper'!$A$42,0,'Dashboard Extract'!AHZ$24),0)</f>
        <v>181</v>
      </c>
      <c r="AIA28" s="1352">
        <f ca="1">IFERROR(OFFSET('WS-1 Paper'!$A$42,0,'Dashboard Extract'!AIA$24),0)</f>
        <v>1009</v>
      </c>
      <c r="AIB28" s="1352">
        <f ca="1">IFERROR(OFFSET('WS-1 Paper'!$A$42,0,'Dashboard Extract'!AIB$24),0)</f>
        <v>551</v>
      </c>
      <c r="AIC28" s="1352">
        <f ca="1">IFERROR(OFFSET('WS-1 Paper'!$A$42,0,'Dashboard Extract'!AIC$24),0)</f>
        <v>563</v>
      </c>
      <c r="AID28" s="1352">
        <f ca="1">IFERROR(OFFSET('WS-1 Paper'!$A$42,0,'Dashboard Extract'!AID$24),0)</f>
        <v>498</v>
      </c>
      <c r="AIE28" s="1352">
        <f ca="1">IFERROR(OFFSET('WS-1 Paper'!$A$42,0,'Dashboard Extract'!AIE$24),0)</f>
        <v>39</v>
      </c>
      <c r="AIF28" s="1352">
        <f ca="1">IFERROR(OFFSET('WS-1 Paper'!$A$42,0,'Dashboard Extract'!AIF$24),0)</f>
        <v>34</v>
      </c>
      <c r="AIG28" s="1352">
        <f ca="1">IFERROR(OFFSET('WS-1 Paper'!$A$42,0,'Dashboard Extract'!AIG$24),0)</f>
        <v>474</v>
      </c>
      <c r="AIH28" s="1352">
        <f ca="1">IFERROR(OFFSET('WS-1 Paper'!$A$42,0,'Dashboard Extract'!AIH$24),0)</f>
        <v>670</v>
      </c>
      <c r="AII28" s="1352">
        <f ca="1">IFERROR(OFFSET('WS-1 Paper'!$A$42,0,'Dashboard Extract'!AII$24),0)</f>
        <v>41</v>
      </c>
      <c r="AIJ28" s="1352">
        <f ca="1">IFERROR(OFFSET('WS-1 Paper'!$A$42,0,'Dashboard Extract'!AIJ$24),0)</f>
        <v>402</v>
      </c>
      <c r="AIK28" s="1352">
        <f ca="1">IFERROR(OFFSET('WS-1 Paper'!$A$42,0,'Dashboard Extract'!AIK$24),0)</f>
        <v>179</v>
      </c>
      <c r="AIL28" s="1352">
        <f ca="1">IFERROR(OFFSET('WS-1 Paper'!$A$42,0,'Dashboard Extract'!AIL$24),0)</f>
        <v>425</v>
      </c>
      <c r="AIM28" s="1352">
        <f ca="1">IFERROR(OFFSET('WS-1 Paper'!$A$42,0,'Dashboard Extract'!AIM$24),0)</f>
        <v>40</v>
      </c>
      <c r="AIN28" s="1352">
        <f ca="1">IFERROR(OFFSET('WS-1 Paper'!$A$42,0,'Dashboard Extract'!AIN$24),0)</f>
        <v>315</v>
      </c>
      <c r="AIO28" s="1352">
        <f ca="1">IFERROR(OFFSET('WS-1 Paper'!$A$42,0,'Dashboard Extract'!AIO$24),0)</f>
        <v>789</v>
      </c>
      <c r="AIP28" s="1352">
        <f ca="1">IFERROR(OFFSET('WS-1 Paper'!$A$42,0,'Dashboard Extract'!AIP$24),0)</f>
        <v>457</v>
      </c>
      <c r="AIQ28" s="1352">
        <f ca="1">IFERROR(OFFSET('WS-1 Paper'!$A$42,0,'Dashboard Extract'!AIQ$24),0)</f>
        <v>566</v>
      </c>
      <c r="AIR28" s="1352">
        <f ca="1">IFERROR(OFFSET('WS-1 Paper'!$A$42,0,'Dashboard Extract'!AIR$24),0)</f>
        <v>493</v>
      </c>
      <c r="AIS28" s="1352">
        <f ca="1">IFERROR(OFFSET('WS-1 Paper'!$A$42,0,'Dashboard Extract'!AIS$24),0)</f>
        <v>41</v>
      </c>
      <c r="AIT28" s="1352">
        <f ca="1">IFERROR(OFFSET('WS-1 Paper'!$A$42,0,'Dashboard Extract'!AIT$24),0)</f>
        <v>26</v>
      </c>
      <c r="AIU28" s="1352">
        <f ca="1">IFERROR(OFFSET('WS-1 Paper'!$A$42,0,'Dashboard Extract'!AIU$24),0)</f>
        <v>491</v>
      </c>
      <c r="AIV28" s="1352">
        <f ca="1">IFERROR(OFFSET('WS-1 Paper'!$A$42,0,'Dashboard Extract'!AIV$24),0)</f>
        <v>711</v>
      </c>
      <c r="AIW28" s="1352">
        <f ca="1">IFERROR(OFFSET('WS-1 Paper'!$A$42,0,'Dashboard Extract'!AIW$24),0)</f>
        <v>449</v>
      </c>
      <c r="AIX28" s="1352">
        <f ca="1">IFERROR(OFFSET('WS-1 Paper'!$A$42,0,'Dashboard Extract'!AIX$24),0)</f>
        <v>460</v>
      </c>
      <c r="AIY28" s="1352">
        <f ca="1">IFERROR(OFFSET('WS-1 Paper'!$A$42,0,'Dashboard Extract'!AIY$24),0)</f>
        <v>450</v>
      </c>
      <c r="AIZ28" s="1352">
        <f ca="1">IFERROR(OFFSET('WS-1 Paper'!$A$42,0,'Dashboard Extract'!AIZ$24),0)</f>
        <v>41</v>
      </c>
      <c r="AJA28" s="1352">
        <f ca="1">IFERROR(OFFSET('WS-1 Paper'!$A$42,0,'Dashboard Extract'!AJA$24),0)</f>
        <v>39</v>
      </c>
      <c r="AJB28" s="1352">
        <f ca="1">IFERROR(OFFSET('WS-1 Paper'!$A$42,0,'Dashboard Extract'!AJB$24),0)</f>
        <v>491</v>
      </c>
      <c r="AJC28" s="1352">
        <f ca="1">IFERROR(OFFSET('WS-1 Paper'!$A$42,0,'Dashboard Extract'!AJC$24),0)</f>
        <v>617</v>
      </c>
      <c r="AJD28" s="1352">
        <f ca="1">IFERROR(OFFSET('WS-1 Paper'!$A$42,0,'Dashboard Extract'!AJD$24),0)</f>
        <v>556</v>
      </c>
      <c r="AJE28" s="1352">
        <f ca="1">IFERROR(OFFSET('WS-1 Paper'!$A$42,0,'Dashboard Extract'!AJE$24),0)</f>
        <v>571</v>
      </c>
      <c r="AJF28" s="1352">
        <f ca="1">IFERROR(OFFSET('WS-1 Paper'!$A$42,0,'Dashboard Extract'!AJF$24),0)</f>
        <v>553</v>
      </c>
      <c r="AJG28" s="1352">
        <f ca="1">IFERROR(OFFSET('WS-1 Paper'!$A$42,0,'Dashboard Extract'!AJG$24),0)</f>
        <v>43</v>
      </c>
      <c r="AJH28" s="1352">
        <f ca="1">IFERROR(OFFSET('WS-1 Paper'!$A$42,0,'Dashboard Extract'!AJH$24),0)</f>
        <v>24</v>
      </c>
      <c r="AJI28" s="1352">
        <f ca="1">IFERROR(OFFSET('WS-1 Paper'!$A$42,0,'Dashboard Extract'!AJI$24),0)</f>
        <v>507</v>
      </c>
      <c r="AJJ28" s="1352">
        <f ca="1">IFERROR(OFFSET('WS-1 Paper'!$A$42,0,'Dashboard Extract'!AJJ$24),0)</f>
        <v>737</v>
      </c>
      <c r="AJK28" s="1352">
        <f ca="1">IFERROR(OFFSET('WS-1 Paper'!$A$42,0,'Dashboard Extract'!AJK$24),0)</f>
        <v>495</v>
      </c>
      <c r="AJL28" s="1352">
        <f ca="1">IFERROR(OFFSET('WS-1 Paper'!$A$42,0,'Dashboard Extract'!AJL$24),0)</f>
        <v>519</v>
      </c>
      <c r="AJM28" s="1352">
        <f ca="1">IFERROR(OFFSET('WS-1 Paper'!$A$42,0,'Dashboard Extract'!AJM$24),0)</f>
        <v>522</v>
      </c>
      <c r="AJN28" s="1352">
        <f ca="1">IFERROR(OFFSET('WS-1 Paper'!$A$42,0,'Dashboard Extract'!AJN$24),0)</f>
        <v>40</v>
      </c>
      <c r="AJO28" s="1352">
        <f ca="1">IFERROR(OFFSET('WS-1 Paper'!$A$42,0,'Dashboard Extract'!AJO$24),0)</f>
        <v>28</v>
      </c>
      <c r="AJP28" s="1352">
        <f ca="1">IFERROR(OFFSET('WS-1 Paper'!$A$42,0,'Dashboard Extract'!AJP$24),0)</f>
        <v>485</v>
      </c>
      <c r="AJQ28" s="1352">
        <f ca="1">IFERROR(OFFSET('WS-1 Paper'!$A$42,0,'Dashboard Extract'!AJQ$24),0)</f>
        <v>700</v>
      </c>
      <c r="AJR28" s="1352">
        <f ca="1">IFERROR(OFFSET('WS-1 Paper'!$A$42,0,'Dashboard Extract'!AJR$24),0)</f>
        <v>475</v>
      </c>
      <c r="AJS28" s="1352">
        <f ca="1">IFERROR(OFFSET('WS-1 Paper'!$A$42,0,'Dashboard Extract'!AJS$24),0)</f>
        <v>538</v>
      </c>
      <c r="AJT28" s="1352">
        <f ca="1">IFERROR(OFFSET('WS-1 Paper'!$A$42,0,'Dashboard Extract'!AJT$24),0)</f>
        <v>439</v>
      </c>
      <c r="AJU28" s="1352">
        <f ca="1">IFERROR(OFFSET('WS-1 Paper'!$A$42,0,'Dashboard Extract'!AJU$24),0)</f>
        <v>37</v>
      </c>
      <c r="AJV28" s="1352">
        <f ca="1">IFERROR(OFFSET('WS-1 Paper'!$A$42,0,'Dashboard Extract'!AJV$24),0)</f>
        <v>39</v>
      </c>
      <c r="AJW28" s="1352">
        <f ca="1">IFERROR(OFFSET('WS-1 Paper'!$A$42,0,'Dashboard Extract'!AJW$24),0)</f>
        <v>490</v>
      </c>
      <c r="AJX28" s="1352">
        <f ca="1">IFERROR(OFFSET('WS-1 Paper'!$A$42,0,'Dashboard Extract'!AJX$24),0)</f>
        <v>648</v>
      </c>
      <c r="AJY28" s="1352">
        <f ca="1">IFERROR(OFFSET('WS-1 Paper'!$A$42,0,'Dashboard Extract'!AJY$24),0)</f>
        <v>452</v>
      </c>
      <c r="AJZ28" s="1352">
        <f ca="1">IFERROR(OFFSET('WS-1 Paper'!$A$42,0,'Dashboard Extract'!AJZ$24),0)</f>
        <v>495</v>
      </c>
      <c r="AKA28" s="1352">
        <f ca="1">IFERROR(OFFSET('WS-1 Paper'!$A$42,0,'Dashboard Extract'!AKA$24),0)</f>
        <v>465</v>
      </c>
      <c r="AKB28" s="1352">
        <f ca="1">IFERROR(OFFSET('WS-1 Paper'!$A$42,0,'Dashboard Extract'!AKB$24),0)</f>
        <v>27</v>
      </c>
      <c r="AKC28" s="1352">
        <f ca="1">IFERROR(OFFSET('WS-1 Paper'!$A$42,0,'Dashboard Extract'!AKC$24),0)</f>
        <v>29</v>
      </c>
      <c r="AKD28" s="1352">
        <f ca="1">IFERROR(OFFSET('WS-1 Paper'!$A$42,0,'Dashboard Extract'!AKD$24),0)</f>
        <v>479</v>
      </c>
      <c r="AKE28" s="1352">
        <f ca="1">IFERROR(OFFSET('WS-1 Paper'!$A$42,0,'Dashboard Extract'!AKE$24),0)</f>
        <v>719</v>
      </c>
      <c r="AKF28" s="1352">
        <f ca="1">IFERROR(OFFSET('WS-1 Paper'!$A$42,0,'Dashboard Extract'!AKF$24),0)</f>
        <v>460</v>
      </c>
      <c r="AKG28" s="1352">
        <f ca="1">IFERROR(OFFSET('WS-1 Paper'!$A$42,0,'Dashboard Extract'!AKG$24),0)</f>
        <v>478</v>
      </c>
      <c r="AKH28" s="1352">
        <f ca="1">IFERROR(OFFSET('WS-1 Paper'!$A$42,0,'Dashboard Extract'!AKH$24),0)</f>
        <v>507</v>
      </c>
      <c r="AKI28" s="1352">
        <f ca="1">IFERROR(OFFSET('WS-1 Paper'!$A$42,0,'Dashboard Extract'!AKI$24),0)</f>
        <v>20</v>
      </c>
      <c r="AKJ28" s="1352">
        <f ca="1">IFERROR(OFFSET('WS-1 Paper'!$A$42,0,'Dashboard Extract'!AKJ$24),0)</f>
        <v>54</v>
      </c>
      <c r="AKK28" s="1352">
        <f ca="1">IFERROR(OFFSET('WS-1 Paper'!$A$42,0,'Dashboard Extract'!AKK$24),0)</f>
        <v>472</v>
      </c>
      <c r="AKL28" s="1352">
        <f ca="1">IFERROR(OFFSET('WS-1 Paper'!$A$42,0,'Dashboard Extract'!AKL$24),0)</f>
        <v>698</v>
      </c>
      <c r="AKM28" s="1352">
        <f ca="1">IFERROR(OFFSET('WS-1 Paper'!$A$42,0,'Dashboard Extract'!AKM$24),0)</f>
        <v>447</v>
      </c>
      <c r="AKN28" s="1352">
        <f ca="1">IFERROR(OFFSET('WS-1 Paper'!$A$42,0,'Dashboard Extract'!AKN$24),0)</f>
        <v>519</v>
      </c>
      <c r="AKO28" s="1352">
        <f ca="1">IFERROR(OFFSET('WS-1 Paper'!$A$42,0,'Dashboard Extract'!AKO$24),0)</f>
        <v>487</v>
      </c>
      <c r="AKP28" s="1352">
        <f ca="1">IFERROR(OFFSET('WS-1 Paper'!$A$42,0,'Dashboard Extract'!AKP$24),0)</f>
        <v>38</v>
      </c>
      <c r="AKQ28" s="1352">
        <f ca="1">IFERROR(OFFSET('WS-1 Paper'!$A$42,0,'Dashboard Extract'!AKQ$24),0)</f>
        <v>25</v>
      </c>
      <c r="AKR28" s="1352">
        <f ca="1">IFERROR(OFFSET('WS-1 Paper'!$A$42,0,'Dashboard Extract'!AKR$24),0)</f>
        <v>43</v>
      </c>
      <c r="AKS28" s="1352">
        <f ca="1">IFERROR(OFFSET('WS-1 Paper'!$A$42,0,'Dashboard Extract'!AKS$24),0)</f>
        <v>497</v>
      </c>
      <c r="AKT28" s="1352">
        <f ca="1">IFERROR(OFFSET('WS-1 Paper'!$A$42,0,'Dashboard Extract'!AKT$24),0)</f>
        <v>687</v>
      </c>
      <c r="AKU28" s="1352">
        <f ca="1">IFERROR(OFFSET('WS-1 Paper'!$A$42,0,'Dashboard Extract'!AKU$24),0)</f>
        <v>893</v>
      </c>
      <c r="AKV28" s="1352">
        <f ca="1">IFERROR(OFFSET('WS-1 Paper'!$A$42,0,'Dashboard Extract'!AKV$24),0)</f>
        <v>510</v>
      </c>
      <c r="AKW28" s="1352">
        <f ca="1">IFERROR(OFFSET('WS-1 Paper'!$A$42,0,'Dashboard Extract'!AKW$24),0)</f>
        <v>32</v>
      </c>
      <c r="AKX28" s="1352">
        <f ca="1">IFERROR(OFFSET('WS-1 Paper'!$A$42,0,'Dashboard Extract'!AKX$24),0)</f>
        <v>32</v>
      </c>
      <c r="AKY28" s="1352">
        <f ca="1">IFERROR(OFFSET('WS-1 Paper'!$A$42,0,'Dashboard Extract'!AKY$24),0)</f>
        <v>469</v>
      </c>
      <c r="AKZ28" s="1352">
        <f ca="1">IFERROR(OFFSET('WS-1 Paper'!$A$42,0,'Dashboard Extract'!AKZ$24),0)</f>
        <v>706</v>
      </c>
      <c r="ALA28" s="1352">
        <f ca="1">IFERROR(OFFSET('WS-1 Paper'!$A$42,0,'Dashboard Extract'!ALA$24),0)</f>
        <v>407</v>
      </c>
      <c r="ALB28" s="1352">
        <f ca="1">IFERROR(OFFSET('WS-1 Paper'!$A$42,0,'Dashboard Extract'!ALB$24),0)</f>
        <v>467</v>
      </c>
      <c r="ALC28" s="1352">
        <f ca="1">IFERROR(OFFSET('WS-1 Paper'!$A$42,0,'Dashboard Extract'!ALC$24),0)</f>
        <v>461</v>
      </c>
      <c r="ALD28" s="1352">
        <f ca="1">IFERROR(OFFSET('WS-1 Paper'!$A$42,0,'Dashboard Extract'!ALD$24),0)</f>
        <v>40</v>
      </c>
      <c r="ALE28" s="1352">
        <f ca="1">IFERROR(OFFSET('WS-1 Paper'!$A$42,0,'Dashboard Extract'!ALE$24),0)</f>
        <v>34</v>
      </c>
      <c r="ALF28" s="1352">
        <f ca="1">IFERROR(OFFSET('WS-1 Paper'!$A$42,0,'Dashboard Extract'!ALF$24),0)</f>
        <v>433</v>
      </c>
      <c r="ALG28" s="1352">
        <f ca="1">IFERROR(OFFSET('WS-1 Paper'!$A$42,0,'Dashboard Extract'!ALG$24),0)</f>
        <v>613</v>
      </c>
      <c r="ALH28" s="1352">
        <f ca="1">IFERROR(OFFSET('WS-1 Paper'!$A$42,0,'Dashboard Extract'!ALH$24),0)</f>
        <v>387</v>
      </c>
      <c r="ALI28" s="1352">
        <f ca="1">IFERROR(OFFSET('WS-1 Paper'!$A$42,0,'Dashboard Extract'!ALI$24),0)</f>
        <v>484</v>
      </c>
      <c r="ALJ28" s="1352">
        <f ca="1">IFERROR(OFFSET('WS-1 Paper'!$A$42,0,'Dashboard Extract'!ALJ$24),0)</f>
        <v>410</v>
      </c>
      <c r="ALK28" s="1352">
        <f ca="1">IFERROR(OFFSET('WS-1 Paper'!$A$42,0,'Dashboard Extract'!ALK$24),0)</f>
        <v>38</v>
      </c>
      <c r="ALL28" s="1352">
        <f ca="1">IFERROR(OFFSET('WS-1 Paper'!$A$42,0,'Dashboard Extract'!ALL$24),0)</f>
        <v>32</v>
      </c>
      <c r="ALM28" s="1352">
        <f ca="1">IFERROR(OFFSET('WS-1 Paper'!$A$42,0,'Dashboard Extract'!ALM$24),0)</f>
        <v>474</v>
      </c>
      <c r="ALN28" s="1352">
        <f ca="1">IFERROR(OFFSET('WS-1 Paper'!$A$42,0,'Dashboard Extract'!ALN$24),0)</f>
        <v>653</v>
      </c>
      <c r="ALO28" s="1352">
        <f ca="1">IFERROR(OFFSET('WS-1 Paper'!$A$42,0,'Dashboard Extract'!ALO$24),0)</f>
        <v>443</v>
      </c>
      <c r="ALP28" s="1352">
        <f ca="1">IFERROR(OFFSET('WS-1 Paper'!$A$42,0,'Dashboard Extract'!ALP$24),0)</f>
        <v>427</v>
      </c>
      <c r="ALQ28" s="1352">
        <f ca="1">IFERROR(OFFSET('WS-1 Paper'!$A$42,0,'Dashboard Extract'!ALQ$24),0)</f>
        <v>158</v>
      </c>
      <c r="ALR28" s="1352">
        <f ca="1">IFERROR(OFFSET('WS-1 Paper'!$A$42,0,'Dashboard Extract'!ALR$24),0)</f>
        <v>0</v>
      </c>
      <c r="ALS28" s="1352">
        <f ca="1">IFERROR(OFFSET('WS-1 Paper'!$A$42,0,'Dashboard Extract'!ALS$24),0)</f>
        <v>310</v>
      </c>
      <c r="ALT28" s="1352">
        <f ca="1">IFERROR(OFFSET('WS-1 Paper'!$A$42,0,'Dashboard Extract'!ALT$24),0)</f>
        <v>479</v>
      </c>
      <c r="ALU28" s="1352">
        <f ca="1">IFERROR(OFFSET('WS-1 Paper'!$A$42,0,'Dashboard Extract'!ALU$24),0)</f>
        <v>725</v>
      </c>
      <c r="ALV28" s="1352">
        <f ca="1">IFERROR(OFFSET('WS-1 Paper'!$A$42,0,'Dashboard Extract'!ALV$24),0)</f>
        <v>381</v>
      </c>
      <c r="ALW28" s="1352">
        <f ca="1">IFERROR(OFFSET('WS-1 Paper'!$A$42,0,'Dashboard Extract'!ALW$24),0)</f>
        <v>538</v>
      </c>
      <c r="ALX28" s="1352">
        <f ca="1">IFERROR(OFFSET('WS-1 Paper'!$A$42,0,'Dashboard Extract'!ALX$24),0)</f>
        <v>463</v>
      </c>
      <c r="ALY28" s="1352">
        <f ca="1">IFERROR(OFFSET('WS-1 Paper'!$A$42,0,'Dashboard Extract'!ALY$24),0)</f>
        <v>45</v>
      </c>
      <c r="ALZ28" s="1352">
        <f ca="1">IFERROR(OFFSET('WS-1 Paper'!$A$42,0,'Dashboard Extract'!ALZ$24),0)</f>
        <v>33</v>
      </c>
      <c r="AMA28" s="1352">
        <f ca="1">IFERROR(OFFSET('WS-1 Paper'!$A$42,0,'Dashboard Extract'!AMA$24),0)</f>
        <v>400</v>
      </c>
      <c r="AMB28" s="1352">
        <f ca="1">IFERROR(OFFSET('WS-1 Paper'!$A$42,0,'Dashboard Extract'!AMB$24),0)</f>
        <v>218</v>
      </c>
      <c r="AMC28" s="1352">
        <f ca="1">IFERROR(OFFSET('WS-1 Paper'!$A$42,0,'Dashboard Extract'!AMC$24),0)</f>
        <v>591</v>
      </c>
      <c r="AMD28" s="1352">
        <f ca="1">IFERROR(OFFSET('WS-1 Paper'!$A$42,0,'Dashboard Extract'!AMD$24),0)</f>
        <v>456</v>
      </c>
      <c r="AME28" s="1352">
        <f ca="1">IFERROR(OFFSET('WS-1 Paper'!$A$42,0,'Dashboard Extract'!AME$24),0)</f>
        <v>202</v>
      </c>
      <c r="AMF28" s="1352">
        <f ca="1">IFERROR(OFFSET('WS-1 Paper'!$A$42,0,'Dashboard Extract'!AMF$24),0)</f>
        <v>422</v>
      </c>
      <c r="AMG28" s="1352">
        <f ca="1">IFERROR(OFFSET('WS-1 Paper'!$A$42,0,'Dashboard Extract'!AMG$24),0)</f>
        <v>41</v>
      </c>
      <c r="AMH28" s="1352">
        <f ca="1">IFERROR(OFFSET('WS-1 Paper'!$A$42,0,'Dashboard Extract'!AMH$24),0)</f>
        <v>502</v>
      </c>
      <c r="AMI28" s="1352">
        <f ca="1">IFERROR(OFFSET('WS-1 Paper'!$A$42,0,'Dashboard Extract'!AMI$24),0)</f>
        <v>649</v>
      </c>
      <c r="AMJ28" s="1352">
        <f ca="1">IFERROR(OFFSET('WS-1 Paper'!$A$42,0,'Dashboard Extract'!AMJ$24),0)</f>
        <v>447</v>
      </c>
      <c r="AMK28" s="1352">
        <f ca="1">IFERROR(OFFSET('WS-1 Paper'!$A$42,0,'Dashboard Extract'!AMK$24),0)</f>
        <v>541</v>
      </c>
      <c r="AML28" s="1352">
        <f ca="1">IFERROR(OFFSET('WS-1 Paper'!$A$42,0,'Dashboard Extract'!AML$24),0)</f>
        <v>162</v>
      </c>
      <c r="AMM28" s="1352">
        <f ca="1">IFERROR(OFFSET('WS-1 Paper'!$A$42,0,'Dashboard Extract'!AMM$24),0)</f>
        <v>349</v>
      </c>
      <c r="AMN28" s="1352">
        <f ca="1">IFERROR(OFFSET('WS-1 Paper'!$A$42,0,'Dashboard Extract'!AMN$24),0)</f>
        <v>35</v>
      </c>
      <c r="AMO28" s="1352">
        <f ca="1">IFERROR(OFFSET('WS-1 Paper'!$A$42,0,'Dashboard Extract'!AMO$24),0)</f>
        <v>420</v>
      </c>
      <c r="AMP28" s="1352">
        <f ca="1">IFERROR(OFFSET('WS-1 Paper'!$A$42,0,'Dashboard Extract'!AMP$24),0)</f>
        <v>665</v>
      </c>
      <c r="AMQ28" s="1352">
        <f ca="1">IFERROR(OFFSET('WS-1 Paper'!$A$42,0,'Dashboard Extract'!AMQ$24),0)</f>
        <v>391</v>
      </c>
      <c r="AMR28" s="1352">
        <f ca="1">IFERROR(OFFSET('WS-1 Paper'!$A$42,0,'Dashboard Extract'!AMR$24),0)</f>
        <v>561</v>
      </c>
      <c r="AMS28" s="1352">
        <f ca="1">IFERROR(OFFSET('WS-1 Paper'!$A$42,0,'Dashboard Extract'!AMS$24),0)</f>
        <v>474</v>
      </c>
      <c r="AMT28" s="1352">
        <f ca="1">IFERROR(OFFSET('WS-1 Paper'!$A$42,0,'Dashboard Extract'!AMT$24),0)</f>
        <v>37</v>
      </c>
      <c r="AMU28" s="1352">
        <f ca="1">IFERROR(OFFSET('WS-1 Paper'!$A$42,0,'Dashboard Extract'!AMU$24),0)</f>
        <v>38</v>
      </c>
      <c r="AMV28" s="1352">
        <f ca="1">IFERROR(OFFSET('WS-1 Paper'!$A$42,0,'Dashboard Extract'!AMV$24),0)</f>
        <v>438</v>
      </c>
      <c r="AMW28" s="1352">
        <f ca="1">IFERROR(OFFSET('WS-1 Paper'!$A$42,0,'Dashboard Extract'!AMW$24),0)</f>
        <v>594</v>
      </c>
      <c r="AMX28" s="1352">
        <f ca="1">IFERROR(OFFSET('WS-1 Paper'!$A$42,0,'Dashboard Extract'!AMX$24),0)</f>
        <v>468</v>
      </c>
      <c r="AMY28" s="1352">
        <f ca="1">IFERROR(OFFSET('WS-1 Paper'!$A$42,0,'Dashboard Extract'!AMY$24),0)</f>
        <v>307</v>
      </c>
      <c r="AMZ28" s="1352">
        <f ca="1">IFERROR(OFFSET('WS-1 Paper'!$A$42,0,'Dashboard Extract'!AMZ$24),0)</f>
        <v>841</v>
      </c>
      <c r="ANA28" s="1352">
        <f ca="1">IFERROR(OFFSET('WS-1 Paper'!$A$42,0,'Dashboard Extract'!ANA$24),0)</f>
        <v>112</v>
      </c>
      <c r="ANB28" s="1352">
        <f ca="1">IFERROR(OFFSET('WS-1 Paper'!$A$42,0,'Dashboard Extract'!ANB$24),0)</f>
        <v>68</v>
      </c>
      <c r="ANC28" s="1352">
        <f ca="1">IFERROR(OFFSET('WS-1 Paper'!$A$42,0,'Dashboard Extract'!ANC$24),0)</f>
        <v>564</v>
      </c>
      <c r="AND28" s="1352">
        <f ca="1">IFERROR(OFFSET('WS-1 Paper'!$A$42,0,'Dashboard Extract'!AND$24),0)</f>
        <v>801</v>
      </c>
      <c r="ANE28" s="1352">
        <f ca="1">IFERROR(OFFSET('WS-1 Paper'!$A$42,0,'Dashboard Extract'!ANE$24),0)</f>
        <v>1040</v>
      </c>
      <c r="ANF28" s="1352">
        <f ca="1">IFERROR(OFFSET('WS-1 Paper'!$A$42,0,'Dashboard Extract'!ANF$24),0)</f>
        <v>573</v>
      </c>
      <c r="ANG28" s="1352">
        <f ca="1">IFERROR(OFFSET('WS-1 Paper'!$A$42,0,'Dashboard Extract'!ANG$24),0)</f>
        <v>616</v>
      </c>
      <c r="ANH28" s="1352">
        <f ca="1">IFERROR(OFFSET('WS-1 Paper'!$A$42,0,'Dashboard Extract'!ANH$24),0)</f>
        <v>117</v>
      </c>
      <c r="ANI28" s="1352">
        <f ca="1">IFERROR(OFFSET('WS-1 Paper'!$A$42,0,'Dashboard Extract'!ANI$24),0)</f>
        <v>58</v>
      </c>
      <c r="ANJ28" s="1352">
        <f ca="1">IFERROR(OFFSET('WS-1 Paper'!$A$42,0,'Dashboard Extract'!ANJ$24),0)</f>
        <v>527</v>
      </c>
      <c r="ANK28" s="1352">
        <f ca="1">IFERROR(OFFSET('WS-1 Paper'!$A$42,0,'Dashboard Extract'!ANK$24),0)</f>
        <v>334</v>
      </c>
      <c r="ANL28" s="1352">
        <f ca="1">IFERROR(OFFSET('WS-1 Paper'!$A$42,0,'Dashboard Extract'!ANL$24),0)</f>
        <v>788</v>
      </c>
      <c r="ANM28" s="1352">
        <f ca="1">IFERROR(OFFSET('WS-1 Paper'!$A$42,0,'Dashboard Extract'!ANM$24),0)</f>
        <v>561</v>
      </c>
      <c r="ANN28" s="1352">
        <f ca="1">IFERROR(OFFSET('WS-1 Paper'!$A$42,0,'Dashboard Extract'!ANN$24),0)</f>
        <v>777</v>
      </c>
      <c r="ANO28" s="1352">
        <f ca="1">IFERROR(OFFSET('WS-1 Paper'!$A$42,0,'Dashboard Extract'!ANO$24),0)</f>
        <v>109</v>
      </c>
      <c r="ANP28" s="1352">
        <f ca="1">IFERROR(OFFSET('WS-1 Paper'!$A$42,0,'Dashboard Extract'!ANP$24),0)</f>
        <v>82</v>
      </c>
      <c r="ANQ28" s="1352">
        <f ca="1">IFERROR(OFFSET('WS-1 Paper'!$A$42,0,'Dashboard Extract'!ANQ$24),0)</f>
        <v>383</v>
      </c>
      <c r="ANR28" s="1352">
        <f ca="1">IFERROR(OFFSET('WS-1 Paper'!$A$42,0,'Dashboard Extract'!ANR$24),0)</f>
        <v>1070</v>
      </c>
      <c r="ANS28" s="1352">
        <f ca="1">IFERROR(OFFSET('WS-1 Paper'!$A$42,0,'Dashboard Extract'!ANS$24),0)</f>
        <v>534</v>
      </c>
      <c r="ANT28" s="1352">
        <f ca="1">IFERROR(OFFSET('WS-1 Paper'!$A$42,0,'Dashboard Extract'!ANT$24),0)</f>
        <v>41</v>
      </c>
      <c r="ANU28" s="1352">
        <f ca="1">IFERROR(OFFSET('WS-1 Paper'!$A$42,0,'Dashboard Extract'!ANU$24),0)</f>
        <v>135</v>
      </c>
      <c r="ANV28" s="1352">
        <f ca="1">IFERROR(OFFSET('WS-1 Paper'!$A$42,0,'Dashboard Extract'!ANV$24),0)</f>
        <v>84</v>
      </c>
      <c r="ANW28" s="1352">
        <f ca="1">IFERROR(OFFSET('WS-1 Paper'!$A$42,0,'Dashboard Extract'!ANW$24),0)</f>
        <v>71</v>
      </c>
      <c r="ANX28" s="1352">
        <f ca="1">IFERROR(OFFSET('WS-1 Paper'!$A$42,0,'Dashboard Extract'!ANX$24),0)</f>
        <v>513</v>
      </c>
      <c r="ANY28" s="1352">
        <f ca="1">IFERROR(OFFSET('WS-1 Paper'!$A$42,0,'Dashboard Extract'!ANY$24),0)</f>
        <v>289</v>
      </c>
      <c r="ANZ28" s="1352">
        <f ca="1">IFERROR(OFFSET('WS-1 Paper'!$A$42,0,'Dashboard Extract'!ANZ$24),0)</f>
        <v>1323</v>
      </c>
      <c r="AOA28" s="1352">
        <f ca="1">IFERROR(OFFSET('WS-1 Paper'!$A$42,0,'Dashboard Extract'!AOA$24),0)</f>
        <v>551</v>
      </c>
      <c r="AOB28" s="1352">
        <f ca="1">IFERROR(OFFSET('WS-1 Paper'!$A$42,0,'Dashboard Extract'!AOB$24),0)</f>
        <v>733</v>
      </c>
      <c r="AOC28" s="1352">
        <f ca="1">IFERROR(OFFSET('WS-1 Paper'!$A$42,0,'Dashboard Extract'!AOC$24),0)</f>
        <v>135</v>
      </c>
      <c r="AOD28" s="1352">
        <f ca="1">IFERROR(OFFSET('WS-1 Paper'!$A$42,0,'Dashboard Extract'!AOD$24),0)</f>
        <v>71</v>
      </c>
      <c r="AOE28" s="1352">
        <f ca="1">IFERROR(OFFSET('WS-1 Paper'!$A$42,0,'Dashboard Extract'!AOE$24),0)</f>
        <v>721</v>
      </c>
      <c r="AOF28" s="1352">
        <f ca="1">IFERROR(OFFSET('WS-1 Paper'!$A$42,0,'Dashboard Extract'!AOF$24),0)</f>
        <v>813</v>
      </c>
      <c r="AOG28" s="1352">
        <f ca="1">IFERROR(OFFSET('WS-1 Paper'!$A$42,0,'Dashboard Extract'!AOG$24),0)</f>
        <v>952</v>
      </c>
      <c r="AOH28" s="1352">
        <f ca="1">IFERROR(OFFSET('WS-1 Paper'!$A$42,0,'Dashboard Extract'!AOH$24),0)</f>
        <v>508</v>
      </c>
      <c r="AOI28" s="1352">
        <f ca="1">IFERROR(OFFSET('WS-1 Paper'!$A$42,0,'Dashboard Extract'!AOI$24),0)</f>
        <v>793</v>
      </c>
      <c r="AOJ28" s="1352">
        <f ca="1">IFERROR(OFFSET('WS-1 Paper'!$A$42,0,'Dashboard Extract'!AOJ$24),0)</f>
        <v>158</v>
      </c>
      <c r="AOK28" s="1352">
        <f ca="1">IFERROR(OFFSET('WS-1 Paper'!$A$42,0,'Dashboard Extract'!AOK$24),0)</f>
        <v>123</v>
      </c>
      <c r="AOL28" s="1352">
        <f ca="1">IFERROR(OFFSET('WS-1 Paper'!$A$42,0,'Dashboard Extract'!AOL$24),0)</f>
        <v>901</v>
      </c>
      <c r="AOM28" s="1352">
        <f ca="1">IFERROR(OFFSET('WS-1 Paper'!$A$42,0,'Dashboard Extract'!AOM$24),0)</f>
        <v>850</v>
      </c>
      <c r="AON28" s="1352">
        <f ca="1">IFERROR(OFFSET('WS-1 Paper'!$A$42,0,'Dashboard Extract'!AON$24),0)</f>
        <v>1438</v>
      </c>
      <c r="AOO28" s="1352">
        <f ca="1">IFERROR(OFFSET('WS-1 Paper'!$A$42,0,'Dashboard Extract'!AOO$24),0)</f>
        <v>763</v>
      </c>
      <c r="AOP28" s="1352">
        <f ca="1">IFERROR(OFFSET('WS-1 Paper'!$A$42,0,'Dashboard Extract'!AOP$24),0)</f>
        <v>1091</v>
      </c>
      <c r="AOQ28" s="1352">
        <f ca="1">IFERROR(OFFSET('WS-1 Paper'!$A$42,0,'Dashboard Extract'!AOQ$24),0)</f>
        <v>411</v>
      </c>
      <c r="AOR28" s="1352">
        <f ca="1">IFERROR(OFFSET('WS-1 Paper'!$A$42,0,'Dashboard Extract'!AOR$24),0)</f>
        <v>165</v>
      </c>
      <c r="AOS28" s="1352">
        <f ca="1">IFERROR(OFFSET('WS-1 Paper'!$A$42,0,'Dashboard Extract'!AOS$24),0)</f>
        <v>759</v>
      </c>
      <c r="AOT28" s="1352">
        <f ca="1">IFERROR(OFFSET('WS-1 Paper'!$A$42,0,'Dashboard Extract'!AOT$24),0)</f>
        <v>714</v>
      </c>
      <c r="AOU28" s="1352">
        <f ca="1">IFERROR(OFFSET('WS-1 Paper'!$A$42,0,'Dashboard Extract'!AOU$24),0)</f>
        <v>1072</v>
      </c>
      <c r="AOV28" s="1352">
        <f ca="1">IFERROR(OFFSET('WS-1 Paper'!$A$42,0,'Dashboard Extract'!AOV$24),0)</f>
        <v>509</v>
      </c>
      <c r="AOW28" s="1352">
        <f ca="1">IFERROR(OFFSET('WS-1 Paper'!$A$42,0,'Dashboard Extract'!AOW$24),0)</f>
        <v>765</v>
      </c>
      <c r="AOX28" s="1352">
        <f ca="1">IFERROR(OFFSET('WS-1 Paper'!$A$42,0,'Dashboard Extract'!AOX$24),0)</f>
        <v>65</v>
      </c>
      <c r="AOY28" s="1352">
        <f ca="1">IFERROR(OFFSET('WS-1 Paper'!$A$42,0,'Dashboard Extract'!AOY$24),0)</f>
        <v>43</v>
      </c>
      <c r="AOZ28" s="1352">
        <f ca="1">IFERROR(OFFSET('WS-1 Paper'!$A$42,0,'Dashboard Extract'!AOZ$24),0)</f>
        <v>152</v>
      </c>
      <c r="APA28" s="1352">
        <f ca="1">IFERROR(OFFSET('WS-1 Paper'!$A$42,0,'Dashboard Extract'!APA$24),0)</f>
        <v>32</v>
      </c>
      <c r="APB28" s="1352">
        <f ca="1">IFERROR(OFFSET('WS-1 Paper'!$A$42,0,'Dashboard Extract'!APB$24),0)</f>
        <v>580</v>
      </c>
      <c r="APC28" s="1352">
        <f ca="1">IFERROR(OFFSET('WS-1 Paper'!$A$42,0,'Dashboard Extract'!APC$24),0)</f>
        <v>726</v>
      </c>
      <c r="APD28" s="1352">
        <f ca="1">IFERROR(OFFSET('WS-1 Paper'!$A$42,0,'Dashboard Extract'!APD$24),0)</f>
        <v>1264</v>
      </c>
      <c r="APE28" s="1352">
        <f ca="1">IFERROR(OFFSET('WS-1 Paper'!$A$42,0,'Dashboard Extract'!APE$24),0)</f>
        <v>100</v>
      </c>
      <c r="APF28" s="1352">
        <f ca="1">IFERROR(OFFSET('WS-1 Paper'!$A$42,0,'Dashboard Extract'!APF$24),0)</f>
        <v>75</v>
      </c>
      <c r="APG28" s="1352">
        <f ca="1">IFERROR(OFFSET('WS-1 Paper'!$A$42,0,'Dashboard Extract'!APG$24),0)</f>
        <v>480</v>
      </c>
      <c r="APH28" s="1352">
        <f ca="1">IFERROR(OFFSET('WS-1 Paper'!$A$42,0,'Dashboard Extract'!APH$24),0)</f>
        <v>75</v>
      </c>
      <c r="API28" s="1352">
        <f ca="1">IFERROR(OFFSET('WS-1 Paper'!$A$42,0,'Dashboard Extract'!API$24),0)</f>
        <v>812</v>
      </c>
    </row>
    <row r="29" spans="1:1102" x14ac:dyDescent="0.2">
      <c r="A29" s="1352">
        <v>25</v>
      </c>
      <c r="B29" s="1352" t="s">
        <v>272</v>
      </c>
      <c r="C29" s="1352">
        <v>0</v>
      </c>
      <c r="D29" s="1352">
        <v>0</v>
      </c>
      <c r="E29" s="1352">
        <v>0</v>
      </c>
      <c r="F29" s="1352">
        <v>0</v>
      </c>
      <c r="G29" s="1352">
        <v>0</v>
      </c>
      <c r="H29" s="1352">
        <v>0</v>
      </c>
      <c r="I29" s="1352">
        <v>0</v>
      </c>
      <c r="J29" s="1352">
        <v>0</v>
      </c>
      <c r="K29" s="1352">
        <v>0</v>
      </c>
      <c r="L29" s="1352">
        <v>0</v>
      </c>
      <c r="M29" s="1352">
        <v>0</v>
      </c>
      <c r="N29" s="1352">
        <v>1</v>
      </c>
      <c r="O29" s="1352">
        <v>0</v>
      </c>
      <c r="P29" s="1352">
        <v>1</v>
      </c>
      <c r="Q29" s="1352">
        <v>0</v>
      </c>
      <c r="R29" s="1352">
        <v>2</v>
      </c>
      <c r="S29" s="1352">
        <v>3</v>
      </c>
      <c r="T29" s="1352">
        <v>4</v>
      </c>
      <c r="U29" s="1352">
        <v>4</v>
      </c>
      <c r="V29" s="1352">
        <v>1</v>
      </c>
      <c r="W29" s="1352">
        <v>0</v>
      </c>
      <c r="X29" s="1352">
        <v>2</v>
      </c>
      <c r="Y29" s="1352">
        <v>0</v>
      </c>
      <c r="Z29" s="1352">
        <v>0</v>
      </c>
      <c r="AA29" s="1352">
        <v>0</v>
      </c>
      <c r="AB29" s="1352">
        <v>0</v>
      </c>
      <c r="AC29" s="1352">
        <v>0</v>
      </c>
      <c r="AD29" s="1352">
        <v>0</v>
      </c>
      <c r="AE29" s="1352">
        <v>0</v>
      </c>
      <c r="AF29" s="1352">
        <v>1</v>
      </c>
      <c r="AG29" s="1352">
        <v>2</v>
      </c>
      <c r="AH29" s="1352">
        <v>3</v>
      </c>
      <c r="AI29" s="1352">
        <v>0</v>
      </c>
      <c r="AJ29" s="1352">
        <v>1</v>
      </c>
      <c r="AK29" s="1352">
        <v>2</v>
      </c>
      <c r="AL29" s="1352">
        <v>0</v>
      </c>
      <c r="AM29" s="1352">
        <v>1</v>
      </c>
      <c r="AN29" s="1352">
        <v>2</v>
      </c>
      <c r="AO29" s="1352">
        <v>3</v>
      </c>
      <c r="AP29" s="1352">
        <v>0</v>
      </c>
      <c r="AQ29" s="1352">
        <v>0</v>
      </c>
      <c r="AR29" s="1352">
        <v>0</v>
      </c>
      <c r="AS29" s="1352">
        <v>1</v>
      </c>
      <c r="AT29" s="1352">
        <v>2</v>
      </c>
      <c r="AU29" s="1352">
        <v>3</v>
      </c>
      <c r="AV29" s="1352">
        <v>4</v>
      </c>
      <c r="AW29" s="1352">
        <v>4</v>
      </c>
      <c r="AX29" s="1352">
        <v>1</v>
      </c>
      <c r="AY29" s="1352">
        <v>0</v>
      </c>
      <c r="AZ29" s="1352">
        <v>2</v>
      </c>
      <c r="BA29" s="1352">
        <v>3</v>
      </c>
      <c r="BB29" s="1352">
        <v>4</v>
      </c>
      <c r="BC29" s="1352">
        <v>5</v>
      </c>
      <c r="BD29" s="1352">
        <v>5</v>
      </c>
      <c r="BE29" s="1352">
        <v>0</v>
      </c>
      <c r="BF29" s="1352">
        <v>3</v>
      </c>
      <c r="BG29" s="1352">
        <v>0</v>
      </c>
      <c r="BH29" s="1352">
        <v>1</v>
      </c>
      <c r="BI29" s="1352">
        <v>2</v>
      </c>
      <c r="BJ29" s="1352">
        <v>3</v>
      </c>
      <c r="BK29" s="1352">
        <v>1</v>
      </c>
      <c r="BL29" s="1352">
        <v>0</v>
      </c>
      <c r="BM29" s="1352">
        <v>2</v>
      </c>
      <c r="BN29" s="1352">
        <v>1</v>
      </c>
      <c r="BO29" s="1352">
        <v>1</v>
      </c>
      <c r="BP29" s="1352">
        <v>2</v>
      </c>
      <c r="BQ29" s="1352">
        <v>3</v>
      </c>
      <c r="BR29" s="1352">
        <v>0</v>
      </c>
      <c r="BS29" s="1352">
        <v>0</v>
      </c>
      <c r="BT29" s="1352">
        <v>3</v>
      </c>
      <c r="BU29" s="1352">
        <v>0</v>
      </c>
      <c r="BV29" s="1352">
        <v>1</v>
      </c>
      <c r="BW29" s="1352">
        <v>2</v>
      </c>
      <c r="BX29" s="1352">
        <v>3</v>
      </c>
      <c r="BY29" s="1352">
        <v>4</v>
      </c>
      <c r="BZ29" s="1352">
        <v>2</v>
      </c>
      <c r="CA29" s="1352">
        <v>3</v>
      </c>
      <c r="CB29" s="1352">
        <v>3</v>
      </c>
      <c r="CC29" s="1352">
        <v>2</v>
      </c>
      <c r="CD29" s="1352">
        <v>3</v>
      </c>
      <c r="CE29" s="1352">
        <v>4</v>
      </c>
      <c r="CF29" s="1352">
        <v>5</v>
      </c>
      <c r="CG29" s="1352">
        <v>2</v>
      </c>
      <c r="CH29" s="1352">
        <v>2</v>
      </c>
      <c r="CI29" s="1352">
        <v>0</v>
      </c>
      <c r="CJ29" s="1352">
        <v>2</v>
      </c>
      <c r="CK29" s="1352">
        <v>3</v>
      </c>
      <c r="CL29" s="1352">
        <v>4</v>
      </c>
      <c r="CM29" s="1352">
        <v>5</v>
      </c>
      <c r="CN29" s="1352">
        <v>5</v>
      </c>
      <c r="CO29" s="1352">
        <v>6</v>
      </c>
      <c r="CP29" s="1352">
        <v>4</v>
      </c>
      <c r="CQ29" s="1352">
        <v>5</v>
      </c>
      <c r="CR29" s="1352">
        <v>6</v>
      </c>
      <c r="CS29" s="1352">
        <v>7</v>
      </c>
      <c r="CT29" s="1352">
        <v>8</v>
      </c>
      <c r="CU29" s="1352">
        <v>9</v>
      </c>
      <c r="CV29" s="1352">
        <v>10</v>
      </c>
      <c r="CW29" s="1352">
        <v>11</v>
      </c>
      <c r="CX29" s="1352">
        <v>12</v>
      </c>
      <c r="CY29" s="1352">
        <v>13</v>
      </c>
      <c r="CZ29" s="1352">
        <v>14</v>
      </c>
      <c r="DA29" s="1352">
        <v>15</v>
      </c>
      <c r="DB29" s="1352">
        <v>16</v>
      </c>
      <c r="DC29" s="1352">
        <v>17</v>
      </c>
      <c r="DD29" s="1352">
        <v>18</v>
      </c>
      <c r="DE29" s="1352">
        <v>19</v>
      </c>
      <c r="DF29" s="1352">
        <v>20</v>
      </c>
      <c r="DG29" s="1352">
        <v>21</v>
      </c>
      <c r="DH29" s="1352">
        <v>21</v>
      </c>
      <c r="DI29" s="1352">
        <v>21</v>
      </c>
      <c r="DJ29" s="1352">
        <v>21</v>
      </c>
      <c r="DK29" s="1352">
        <v>17</v>
      </c>
      <c r="DL29" s="1352">
        <v>16</v>
      </c>
      <c r="DM29" s="1352">
        <v>17</v>
      </c>
      <c r="DN29" s="1352">
        <v>18</v>
      </c>
      <c r="DO29" s="1352">
        <v>14</v>
      </c>
      <c r="DP29" s="1352">
        <v>15</v>
      </c>
      <c r="DQ29" s="1352">
        <v>8</v>
      </c>
      <c r="DR29" s="1352">
        <v>9</v>
      </c>
      <c r="DS29" s="1352">
        <v>3</v>
      </c>
      <c r="DT29" s="1352">
        <v>4</v>
      </c>
      <c r="DU29" s="1352">
        <v>5</v>
      </c>
      <c r="DV29" s="1352">
        <v>1</v>
      </c>
      <c r="DW29" s="1352">
        <v>0</v>
      </c>
      <c r="DX29" s="1352">
        <v>1</v>
      </c>
      <c r="DY29" s="1352">
        <v>2</v>
      </c>
      <c r="DZ29" s="1352">
        <v>0</v>
      </c>
      <c r="EA29" s="1352">
        <v>0</v>
      </c>
      <c r="EB29" s="1352">
        <v>0</v>
      </c>
      <c r="EC29" s="1352">
        <v>1</v>
      </c>
      <c r="ED29" s="1352">
        <v>1</v>
      </c>
      <c r="EE29" s="1352">
        <v>2</v>
      </c>
      <c r="EF29" s="1352">
        <v>1</v>
      </c>
      <c r="EG29" s="1352">
        <v>1</v>
      </c>
      <c r="EH29" s="1352">
        <v>2</v>
      </c>
      <c r="EI29" s="1352">
        <v>3</v>
      </c>
      <c r="EJ29" s="1352">
        <v>1</v>
      </c>
      <c r="EK29" s="1352">
        <v>0</v>
      </c>
      <c r="EL29" s="1352">
        <v>2</v>
      </c>
      <c r="EM29" s="1352">
        <v>2</v>
      </c>
      <c r="EN29" s="1352">
        <v>0</v>
      </c>
      <c r="EO29" s="1352">
        <v>0</v>
      </c>
      <c r="EP29" s="1352">
        <v>0</v>
      </c>
      <c r="EQ29" s="1352">
        <v>0</v>
      </c>
      <c r="ER29" s="1352">
        <v>0</v>
      </c>
      <c r="ES29" s="1352">
        <v>1</v>
      </c>
      <c r="ET29" s="1352">
        <v>0</v>
      </c>
      <c r="EU29" s="1352">
        <v>0</v>
      </c>
      <c r="EV29" s="1352">
        <v>0</v>
      </c>
      <c r="EW29" s="1352">
        <v>0</v>
      </c>
      <c r="EX29" s="1352">
        <v>0</v>
      </c>
      <c r="EY29" s="1352">
        <v>0</v>
      </c>
      <c r="EZ29" s="1352">
        <v>1</v>
      </c>
      <c r="FA29" s="1352">
        <v>1</v>
      </c>
      <c r="FB29" s="1352">
        <v>0</v>
      </c>
      <c r="FC29" s="1352">
        <v>0</v>
      </c>
      <c r="FD29" s="1352">
        <v>0</v>
      </c>
      <c r="FE29" s="1352">
        <v>2</v>
      </c>
      <c r="FF29" s="1352">
        <v>0</v>
      </c>
      <c r="FG29" s="1352">
        <v>0</v>
      </c>
      <c r="FH29" s="1352">
        <v>0</v>
      </c>
      <c r="FI29" s="1352">
        <v>0</v>
      </c>
      <c r="FJ29" s="1352">
        <v>0</v>
      </c>
      <c r="FK29" s="1352">
        <v>0</v>
      </c>
      <c r="FL29" s="1352">
        <v>0</v>
      </c>
      <c r="FM29" s="1352">
        <v>5</v>
      </c>
      <c r="FN29" s="1352">
        <v>0</v>
      </c>
      <c r="FO29" s="1352">
        <v>0</v>
      </c>
      <c r="FP29" s="1352">
        <v>0</v>
      </c>
      <c r="FQ29" s="1352">
        <v>0</v>
      </c>
      <c r="FR29" s="1352">
        <v>0</v>
      </c>
      <c r="FS29" s="1352">
        <v>2</v>
      </c>
      <c r="FT29" s="1352">
        <v>3</v>
      </c>
      <c r="FU29" s="1352">
        <v>4</v>
      </c>
      <c r="FV29" s="1352">
        <v>5</v>
      </c>
      <c r="FW29" s="1352">
        <v>0</v>
      </c>
      <c r="FX29" s="1352">
        <v>0</v>
      </c>
      <c r="FY29" s="1352">
        <v>2</v>
      </c>
      <c r="FZ29" s="1352">
        <v>3</v>
      </c>
      <c r="GA29" s="1352">
        <v>0</v>
      </c>
      <c r="GB29" s="1352">
        <v>0</v>
      </c>
      <c r="GC29" s="1352">
        <v>0</v>
      </c>
      <c r="GD29" s="1352">
        <v>0</v>
      </c>
      <c r="GE29" s="1352">
        <v>2</v>
      </c>
      <c r="GF29" s="1352">
        <v>3</v>
      </c>
      <c r="GG29" s="1352">
        <v>4</v>
      </c>
      <c r="GH29" s="1352">
        <v>5</v>
      </c>
      <c r="GI29" s="1352">
        <v>0</v>
      </c>
      <c r="GJ29" s="1352">
        <v>0</v>
      </c>
      <c r="GK29" s="1352">
        <v>0</v>
      </c>
      <c r="GL29" s="1352">
        <v>0</v>
      </c>
      <c r="GM29" s="1352">
        <v>0</v>
      </c>
      <c r="GN29" s="1352">
        <v>0</v>
      </c>
      <c r="GO29" s="1352">
        <v>2</v>
      </c>
      <c r="GP29" s="1352">
        <v>2</v>
      </c>
      <c r="GQ29" s="1352">
        <v>0</v>
      </c>
      <c r="GR29" s="1352">
        <v>0</v>
      </c>
      <c r="GS29" s="1352">
        <v>0</v>
      </c>
      <c r="GT29" s="1352">
        <v>0</v>
      </c>
      <c r="GU29" s="1352">
        <v>0</v>
      </c>
      <c r="GV29" s="1352">
        <v>0</v>
      </c>
      <c r="GW29" s="1352">
        <v>0</v>
      </c>
      <c r="GX29" s="1352">
        <v>0</v>
      </c>
      <c r="GY29" s="1352">
        <v>0</v>
      </c>
      <c r="GZ29" s="1352">
        <v>0</v>
      </c>
      <c r="HA29" s="1352">
        <v>0</v>
      </c>
      <c r="HB29" s="1352">
        <v>0</v>
      </c>
      <c r="HC29" s="1352">
        <v>0</v>
      </c>
      <c r="HD29" s="1352">
        <v>2</v>
      </c>
      <c r="HE29" s="1352">
        <v>1</v>
      </c>
      <c r="HF29" s="1352">
        <v>0</v>
      </c>
      <c r="HG29" s="1352">
        <v>0</v>
      </c>
      <c r="HH29" s="1352">
        <v>0</v>
      </c>
      <c r="HI29" s="1352">
        <v>2</v>
      </c>
      <c r="HJ29" s="1352">
        <v>0</v>
      </c>
      <c r="HK29" s="1352">
        <v>1</v>
      </c>
      <c r="HL29" s="1352">
        <v>0</v>
      </c>
      <c r="HM29" s="1352">
        <v>0</v>
      </c>
      <c r="HN29" s="1352">
        <v>0</v>
      </c>
      <c r="HO29" s="1352">
        <v>0</v>
      </c>
      <c r="HP29" s="1352">
        <v>7</v>
      </c>
      <c r="HQ29" s="1352">
        <v>0</v>
      </c>
      <c r="HR29" s="1352">
        <v>0</v>
      </c>
      <c r="HS29" s="1352">
        <v>1</v>
      </c>
      <c r="HT29" s="1352">
        <v>0</v>
      </c>
      <c r="HU29" s="1352">
        <v>0</v>
      </c>
      <c r="HV29" s="1352">
        <v>0</v>
      </c>
      <c r="HW29" s="1352">
        <v>1</v>
      </c>
      <c r="HX29" s="1352">
        <v>2</v>
      </c>
      <c r="HY29" s="1352">
        <v>2</v>
      </c>
      <c r="HZ29" s="1352">
        <v>3</v>
      </c>
      <c r="IA29" s="1352">
        <v>4</v>
      </c>
      <c r="IB29" s="1352">
        <v>5</v>
      </c>
      <c r="IC29" s="1352">
        <v>6</v>
      </c>
      <c r="ID29" s="1352">
        <v>7</v>
      </c>
      <c r="IE29" s="1352">
        <v>2</v>
      </c>
      <c r="IF29" s="1352">
        <v>2</v>
      </c>
      <c r="IG29" s="1352">
        <v>0</v>
      </c>
      <c r="IH29" s="1352">
        <v>0</v>
      </c>
      <c r="II29" s="1352">
        <v>0</v>
      </c>
      <c r="IJ29" s="1352">
        <v>0</v>
      </c>
      <c r="IK29" s="1352">
        <v>5</v>
      </c>
      <c r="IL29" s="1352">
        <v>0</v>
      </c>
      <c r="IM29" s="1352">
        <v>0</v>
      </c>
      <c r="IN29" s="1352">
        <v>1</v>
      </c>
      <c r="IO29" s="1352">
        <v>1</v>
      </c>
      <c r="IP29" s="1352">
        <v>2</v>
      </c>
      <c r="IQ29" s="1352">
        <v>3</v>
      </c>
      <c r="IR29" s="1352">
        <v>4</v>
      </c>
      <c r="IS29" s="1352">
        <v>5</v>
      </c>
      <c r="IT29" s="1352">
        <v>0</v>
      </c>
      <c r="IU29" s="1352">
        <v>2</v>
      </c>
      <c r="IV29" s="1352">
        <v>0</v>
      </c>
      <c r="IW29" s="1352">
        <v>0</v>
      </c>
      <c r="IX29" s="1352">
        <v>0</v>
      </c>
      <c r="IY29" s="1352">
        <v>0</v>
      </c>
      <c r="IZ29" s="1352">
        <v>0</v>
      </c>
      <c r="JA29" s="1352">
        <v>1</v>
      </c>
      <c r="JB29" s="1352">
        <v>2</v>
      </c>
      <c r="JC29" s="1352">
        <v>2</v>
      </c>
      <c r="JD29" s="1352">
        <v>3</v>
      </c>
      <c r="JE29" s="1352">
        <v>4</v>
      </c>
      <c r="JF29" s="1352">
        <v>5</v>
      </c>
      <c r="JG29" s="1352">
        <v>0</v>
      </c>
      <c r="JH29" s="1352">
        <v>1</v>
      </c>
      <c r="JI29" s="1352">
        <v>0</v>
      </c>
      <c r="JJ29" s="1352">
        <v>2</v>
      </c>
      <c r="JK29" s="1352">
        <v>3</v>
      </c>
      <c r="JL29" s="1352">
        <v>4</v>
      </c>
      <c r="JM29" s="1352">
        <v>5</v>
      </c>
      <c r="JN29" s="1352">
        <v>2</v>
      </c>
      <c r="JO29" s="1352">
        <v>2</v>
      </c>
      <c r="JP29" s="1352">
        <v>3</v>
      </c>
      <c r="JQ29" s="1352">
        <v>4</v>
      </c>
      <c r="JR29" s="1352">
        <v>5</v>
      </c>
      <c r="JS29" s="1352">
        <v>6</v>
      </c>
      <c r="JT29" s="1352">
        <v>3</v>
      </c>
      <c r="JU29" s="1352">
        <v>4</v>
      </c>
      <c r="JV29" s="1352">
        <v>5</v>
      </c>
      <c r="JW29" s="1352">
        <v>2</v>
      </c>
      <c r="JX29" s="1352">
        <v>3</v>
      </c>
      <c r="JY29" s="1352">
        <v>4</v>
      </c>
      <c r="JZ29" s="1352">
        <v>5</v>
      </c>
      <c r="KA29" s="1352">
        <v>6</v>
      </c>
      <c r="KB29" s="1352">
        <v>7</v>
      </c>
      <c r="KC29" s="1352">
        <v>8</v>
      </c>
      <c r="KD29" s="1352">
        <v>9</v>
      </c>
      <c r="KE29" s="1352">
        <v>2</v>
      </c>
      <c r="KF29" s="1352">
        <v>3</v>
      </c>
      <c r="KG29" s="1352">
        <v>4</v>
      </c>
      <c r="KH29" s="1352">
        <v>5</v>
      </c>
      <c r="KI29" s="1352">
        <v>5</v>
      </c>
      <c r="KJ29" s="1352">
        <v>6</v>
      </c>
      <c r="KK29" s="1352">
        <v>7</v>
      </c>
      <c r="KL29" s="1352">
        <v>8</v>
      </c>
      <c r="KM29" s="1352">
        <v>9</v>
      </c>
      <c r="KN29" s="1352">
        <v>10</v>
      </c>
      <c r="KO29" s="1352">
        <v>8</v>
      </c>
      <c r="KP29" s="1352">
        <v>6</v>
      </c>
      <c r="KQ29" s="1352">
        <v>6</v>
      </c>
      <c r="KR29" s="1352">
        <v>0</v>
      </c>
      <c r="KS29" s="1352">
        <v>1</v>
      </c>
      <c r="KT29" s="1352">
        <v>2</v>
      </c>
      <c r="KU29" s="1352">
        <v>3</v>
      </c>
      <c r="KV29" s="1352">
        <v>1</v>
      </c>
      <c r="KW29" s="1352">
        <v>2</v>
      </c>
      <c r="KX29" s="1352">
        <v>3</v>
      </c>
      <c r="KY29" s="1352">
        <v>1</v>
      </c>
      <c r="KZ29" s="1352">
        <v>2</v>
      </c>
      <c r="LA29" s="1352">
        <v>3</v>
      </c>
      <c r="LB29" s="1352">
        <v>4</v>
      </c>
      <c r="LC29" s="1352">
        <v>4</v>
      </c>
      <c r="LD29" s="1352">
        <v>1</v>
      </c>
      <c r="LE29" s="1352">
        <v>2</v>
      </c>
      <c r="LF29" s="1352">
        <v>3</v>
      </c>
      <c r="LG29" s="1352">
        <v>4</v>
      </c>
      <c r="LH29" s="1352">
        <v>5</v>
      </c>
      <c r="LI29" s="1352">
        <v>6</v>
      </c>
      <c r="LJ29" s="1352">
        <v>7</v>
      </c>
      <c r="LK29" s="1352">
        <v>4</v>
      </c>
      <c r="LL29" s="1352">
        <v>3</v>
      </c>
      <c r="LM29" s="1352">
        <v>3</v>
      </c>
      <c r="LN29" s="1352">
        <v>4</v>
      </c>
      <c r="LO29" s="1352">
        <v>5</v>
      </c>
      <c r="LP29" s="1352">
        <v>6</v>
      </c>
      <c r="LQ29" s="1352">
        <v>6</v>
      </c>
      <c r="LR29" s="1352">
        <v>6</v>
      </c>
      <c r="LS29" s="1352">
        <v>7</v>
      </c>
      <c r="LT29" s="1352">
        <v>8</v>
      </c>
      <c r="LU29" s="1352">
        <v>8</v>
      </c>
      <c r="LV29" s="1352">
        <v>9</v>
      </c>
      <c r="LW29" s="1352">
        <v>10</v>
      </c>
      <c r="LX29" s="1352">
        <v>1</v>
      </c>
      <c r="LY29" s="1352">
        <v>2</v>
      </c>
      <c r="LZ29" s="1352">
        <v>3</v>
      </c>
      <c r="MA29" s="1352">
        <v>3</v>
      </c>
      <c r="MB29" s="1352">
        <v>4</v>
      </c>
      <c r="MC29" s="1352">
        <v>5</v>
      </c>
      <c r="MD29" s="1352">
        <v>6</v>
      </c>
      <c r="ME29" s="1352">
        <v>4</v>
      </c>
      <c r="MF29" s="1352">
        <v>2</v>
      </c>
      <c r="MG29" s="1352">
        <v>3</v>
      </c>
      <c r="MH29" s="1352">
        <v>4</v>
      </c>
      <c r="MI29" s="1352">
        <v>5</v>
      </c>
      <c r="MJ29" s="1352">
        <v>6</v>
      </c>
      <c r="MK29" s="1352">
        <v>7</v>
      </c>
      <c r="ML29" s="1352">
        <v>8</v>
      </c>
      <c r="MM29" s="1352">
        <v>9</v>
      </c>
      <c r="MN29" s="1352">
        <v>10</v>
      </c>
      <c r="MO29" s="1352">
        <v>10</v>
      </c>
      <c r="MP29" s="1352">
        <v>11</v>
      </c>
      <c r="MQ29" s="1352">
        <v>12</v>
      </c>
      <c r="MR29" s="1352">
        <v>13</v>
      </c>
      <c r="MS29" s="1352">
        <v>14</v>
      </c>
      <c r="MT29" s="1352">
        <v>15</v>
      </c>
      <c r="MU29" s="1352">
        <v>16</v>
      </c>
      <c r="MV29" s="1352">
        <v>16</v>
      </c>
      <c r="MW29" s="1352">
        <v>17</v>
      </c>
      <c r="MX29" s="1352">
        <v>18</v>
      </c>
      <c r="MY29" s="1352">
        <v>19</v>
      </c>
      <c r="MZ29" s="1352">
        <v>20</v>
      </c>
      <c r="NA29" s="1352">
        <v>21</v>
      </c>
      <c r="NB29" s="1352">
        <v>21</v>
      </c>
      <c r="NC29" s="1352">
        <f ca="1">IFERROR(NC25-OFFSET('WS-1 Paper'!$A$1,$A$29,'Dashboard Extract'!NC$24)+1,0)</f>
        <v>22</v>
      </c>
      <c r="ND29" s="1352">
        <f ca="1">IFERROR(ND25-OFFSET('WS-1 Paper'!$A$1,$A$29,'Dashboard Extract'!ND$24)+1,0)</f>
        <v>21</v>
      </c>
      <c r="NE29" s="1352">
        <f ca="1">IFERROR(NE25-OFFSET('WS-1 Paper'!$A$1,$A$29,'Dashboard Extract'!NE$24)+1,0)</f>
        <v>22</v>
      </c>
      <c r="NF29" s="1352">
        <f ca="1">IFERROR(NF25-OFFSET('WS-1 Paper'!$A$1,$A$29,'Dashboard Extract'!NF$24)+1,0)</f>
        <v>23</v>
      </c>
      <c r="NG29" s="1352">
        <f ca="1">IFERROR(NG25-OFFSET('WS-1 Paper'!$A$1,$A$29,'Dashboard Extract'!NG$24)+1,0)</f>
        <v>24</v>
      </c>
      <c r="NH29" s="1352">
        <f ca="1">IFERROR(NH25-OFFSET('WS-1 Paper'!$A$1,$A$29,'Dashboard Extract'!NH$24)+1,0)</f>
        <v>23</v>
      </c>
      <c r="NI29" s="1352">
        <f ca="1">IFERROR(NI25-OFFSET('WS-1 Paper'!$A$1,$A$29,'Dashboard Extract'!NI$24)+1,0)</f>
        <v>22</v>
      </c>
      <c r="NJ29" s="1352">
        <f ca="1">IFERROR(NJ25-OFFSET('WS-1 Paper'!$A$1,$A$29,'Dashboard Extract'!NJ$24)+1,0)</f>
        <v>23</v>
      </c>
      <c r="NK29" s="1352">
        <f ca="1">IFERROR(NK25-OFFSET('WS-1 Paper'!$A$1,$A$29,'Dashboard Extract'!NK$24)+1,0)</f>
        <v>22</v>
      </c>
      <c r="NL29" s="1352">
        <f ca="1">IFERROR(NL25-OFFSET('WS-1 Paper'!$A$1,$A$29,'Dashboard Extract'!NL$24)+1,0)</f>
        <v>19</v>
      </c>
      <c r="NM29" s="1352">
        <f ca="1">IFERROR(NM25-OFFSET('WS-1 Paper'!$A$1,$A$29,'Dashboard Extract'!NM$24)+1,0)</f>
        <v>20</v>
      </c>
      <c r="NN29" s="1352">
        <f ca="1">IFERROR(NN25-OFFSET('WS-1 Paper'!$A$1,$A$29,'Dashboard Extract'!NN$24)+1,0)</f>
        <v>14</v>
      </c>
      <c r="NO29" s="1352">
        <f ca="1">IFERROR(NO25-OFFSET('WS-1 Paper'!$A$1,$A$29,'Dashboard Extract'!NO$24)+1,0)</f>
        <v>8</v>
      </c>
      <c r="NP29" s="1352">
        <f ca="1">IFERROR(NP25-OFFSET('WS-1 Paper'!$A$1,$A$29,'Dashboard Extract'!NP$24)+1,0)</f>
        <v>6</v>
      </c>
      <c r="NQ29" s="1352">
        <f ca="1">IFERROR(NQ25-OFFSET('WS-1 Paper'!$A$1,$A$29,'Dashboard Extract'!NQ$24)+1,0)</f>
        <v>2</v>
      </c>
      <c r="NR29" s="1352">
        <f ca="1">IFERROR(NR25-OFFSET('WS-1 Paper'!$A$1,$A$29,'Dashboard Extract'!NR$24)+1,0)</f>
        <v>3</v>
      </c>
      <c r="NS29" s="1352">
        <f ca="1">IFERROR(NS25-OFFSET('WS-1 Paper'!$A$1,$A$29,'Dashboard Extract'!NS$24)+1,0)</f>
        <v>4</v>
      </c>
      <c r="NT29" s="1352">
        <f ca="1">IFERROR(NT25-OFFSET('WS-1 Paper'!$A$1,$A$29,'Dashboard Extract'!NT$24)+1,0)</f>
        <v>5</v>
      </c>
      <c r="NU29" s="1352">
        <f ca="1">IFERROR(NU25-OFFSET('WS-1 Paper'!$A$1,$A$29,'Dashboard Extract'!NU$24)+1,0)</f>
        <v>4</v>
      </c>
      <c r="NV29" s="1352">
        <f ca="1">IFERROR(NV25-OFFSET('WS-1 Paper'!$A$1,$A$29,'Dashboard Extract'!NV$24)+1,0)</f>
        <v>5</v>
      </c>
      <c r="NW29" s="1352">
        <f ca="1">IFERROR(NW25-OFFSET('WS-1 Paper'!$A$1,$A$29,'Dashboard Extract'!NW$24)+1,0)</f>
        <v>3</v>
      </c>
      <c r="NX29" s="1352">
        <f ca="1">IFERROR(NX25-OFFSET('WS-1 Paper'!$A$1,$A$29,'Dashboard Extract'!NX$24)+1,0)</f>
        <v>3</v>
      </c>
      <c r="NY29" s="1352">
        <f ca="1">IFERROR(NY25-OFFSET('WS-1 Paper'!$A$1,$A$29,'Dashboard Extract'!NY$24)+1,0)</f>
        <v>4</v>
      </c>
      <c r="NZ29" s="1352">
        <f ca="1">IFERROR(NZ25-OFFSET('WS-1 Paper'!$A$1,$A$29,'Dashboard Extract'!NZ$24)+1,0)</f>
        <v>5</v>
      </c>
      <c r="OA29" s="1352">
        <f ca="1">IFERROR(OA25-OFFSET('WS-1 Paper'!$A$1,$A$29,'Dashboard Extract'!OA$24)+1,0)</f>
        <v>6</v>
      </c>
      <c r="OB29" s="1352">
        <f ca="1">IFERROR(OB25-OFFSET('WS-1 Paper'!$A$1,$A$29,'Dashboard Extract'!OB$24)+1,0)</f>
        <v>7</v>
      </c>
      <c r="OC29" s="1352">
        <f ca="1">IFERROR(OC25-OFFSET('WS-1 Paper'!$A$1,$A$29,'Dashboard Extract'!OC$24)+1,0)</f>
        <v>8</v>
      </c>
      <c r="OD29" s="1352">
        <f ca="1">IFERROR(OD25-OFFSET('WS-1 Paper'!$A$1,$A$29,'Dashboard Extract'!OD$24)+1,0)</f>
        <v>9</v>
      </c>
      <c r="OE29" s="1352">
        <f ca="1">IFERROR(OE25-OFFSET('WS-1 Paper'!$A$1,$A$29,'Dashboard Extract'!OE$24)+1,0)</f>
        <v>10</v>
      </c>
      <c r="OF29" s="1352">
        <f ca="1">IFERROR(OF25-OFFSET('WS-1 Paper'!$A$1,$A$29,'Dashboard Extract'!OF$24)+1,0)</f>
        <v>11</v>
      </c>
      <c r="OG29" s="1352">
        <f ca="1">IFERROR(OG25-OFFSET('WS-1 Paper'!$A$1,$A$29,'Dashboard Extract'!OG$24)+1,0)</f>
        <v>12</v>
      </c>
      <c r="OH29" s="1352">
        <f ca="1">IFERROR(OH25-OFFSET('WS-1 Paper'!$A$1,$A$29,'Dashboard Extract'!OH$24)+1,0)</f>
        <v>13</v>
      </c>
      <c r="OI29" s="1352">
        <f ca="1">IFERROR(OI25-OFFSET('WS-1 Paper'!$A$1,$A$29,'Dashboard Extract'!OI$24)+1,0)</f>
        <v>14</v>
      </c>
      <c r="OJ29" s="1352">
        <f ca="1">IFERROR(OJ25-OFFSET('WS-1 Paper'!$A$1,$A$29,'Dashboard Extract'!OJ$24)+1,0)</f>
        <v>15</v>
      </c>
      <c r="OK29" s="1352">
        <f ca="1">IFERROR(OK25-OFFSET('WS-1 Paper'!$A$1,$A$29,'Dashboard Extract'!OK$24)+1,0)</f>
        <v>16</v>
      </c>
      <c r="OL29" s="1352">
        <f ca="1">IFERROR(OL25-OFFSET('WS-1 Paper'!$A$1,$A$29,'Dashboard Extract'!OL$24)+1,0)</f>
        <v>17</v>
      </c>
      <c r="OM29" s="1352">
        <f ca="1">IFERROR(OM25-OFFSET('WS-1 Paper'!$A$1,$A$29,'Dashboard Extract'!OM$24)+1,0)</f>
        <v>18</v>
      </c>
      <c r="ON29" s="1352">
        <f ca="1">IFERROR(ON25-OFFSET('WS-1 Paper'!$A$1,$A$29,'Dashboard Extract'!ON$24)+1,0)</f>
        <v>19</v>
      </c>
      <c r="OO29" s="1352">
        <f ca="1">IFERROR(OO25-OFFSET('WS-1 Paper'!$A$1,$A$29,'Dashboard Extract'!OO$24)+1,0)</f>
        <v>20</v>
      </c>
      <c r="OP29" s="1352">
        <f ca="1">IFERROR(OP25-OFFSET('WS-1 Paper'!$A$1,$A$29,'Dashboard Extract'!OP$24)+1,0)</f>
        <v>21</v>
      </c>
      <c r="OQ29" s="1352">
        <f ca="1">IFERROR(OQ25-OFFSET('WS-1 Paper'!$A$1,$A$29,'Dashboard Extract'!OQ$24)+1,0)</f>
        <v>22</v>
      </c>
      <c r="OR29" s="1352">
        <f ca="1">IFERROR(OR25-OFFSET('WS-1 Paper'!$A$1,$A$29,'Dashboard Extract'!OR$24)+1,0)</f>
        <v>23</v>
      </c>
      <c r="OS29" s="1352">
        <f ca="1">IFERROR(OS25-OFFSET('WS-1 Paper'!$A$1,$A$29,'Dashboard Extract'!OS$24)+1,0)</f>
        <v>24</v>
      </c>
      <c r="OT29" s="1352">
        <f ca="1">IFERROR(OT25-OFFSET('WS-1 Paper'!$A$1,$A$29,'Dashboard Extract'!OT$24)+1,0)</f>
        <v>25</v>
      </c>
      <c r="OU29" s="1352">
        <f ca="1">IFERROR(OU25-OFFSET('WS-1 Paper'!$A$1,$A$29,'Dashboard Extract'!OU$24)+1,0)</f>
        <v>26</v>
      </c>
      <c r="OV29" s="1352">
        <f ca="1">IFERROR(OV25-OFFSET('WS-1 Paper'!$A$1,$A$29,'Dashboard Extract'!OV$24)+1,0)</f>
        <v>27</v>
      </c>
      <c r="OW29" s="1352">
        <f ca="1">IFERROR(OW25-OFFSET('WS-1 Paper'!$A$1,$A$29,'Dashboard Extract'!OW$24)+1,0)</f>
        <v>28</v>
      </c>
      <c r="OX29" s="1352">
        <f ca="1">IFERROR(OX25-OFFSET('WS-1 Paper'!$A$1,$A$29,'Dashboard Extract'!OX$24)+1,0)</f>
        <v>29</v>
      </c>
      <c r="OY29" s="1352">
        <f ca="1">IFERROR(OY25-OFFSET('WS-1 Paper'!$A$1,$A$29,'Dashboard Extract'!OY$24)+1,0)</f>
        <v>30</v>
      </c>
      <c r="OZ29" s="1352">
        <f ca="1">IFERROR(OZ25-OFFSET('WS-1 Paper'!$A$1,$A$29,'Dashboard Extract'!OZ$24)+1,0)</f>
        <v>28</v>
      </c>
      <c r="PA29" s="1352">
        <f ca="1">IFERROR(PA25-OFFSET('WS-1 Paper'!$A$1,$A$29,'Dashboard Extract'!PA$24)+1,0)</f>
        <v>28</v>
      </c>
      <c r="PB29" s="1352">
        <f ca="1">IFERROR(PB25-OFFSET('WS-1 Paper'!$A$1,$A$29,'Dashboard Extract'!PB$24)+1,0)</f>
        <v>29</v>
      </c>
      <c r="PC29" s="1352">
        <f ca="1">IFERROR(PC25-OFFSET('WS-1 Paper'!$A$1,$A$29,'Dashboard Extract'!PC$24)+1,0)</f>
        <v>30</v>
      </c>
      <c r="PD29" s="1352">
        <f ca="1">IFERROR(PD25-OFFSET('WS-1 Paper'!$A$1,$A$29,'Dashboard Extract'!PD$24)+1,0)</f>
        <v>28</v>
      </c>
      <c r="PE29" s="1352">
        <f ca="1">IFERROR(PE25-OFFSET('WS-1 Paper'!$A$1,$A$29,'Dashboard Extract'!PE$24)+1,0)</f>
        <v>27</v>
      </c>
      <c r="PF29" s="1352">
        <f ca="1">IFERROR(PF25-OFFSET('WS-1 Paper'!$A$1,$A$29,'Dashboard Extract'!PF$24)+1,0)</f>
        <v>26</v>
      </c>
      <c r="PG29" s="1352">
        <f ca="1">IFERROR(PG25-OFFSET('WS-1 Paper'!$A$1,$A$29,'Dashboard Extract'!PG$24)+1,0)</f>
        <v>25</v>
      </c>
      <c r="PH29" s="1352">
        <f ca="1">IFERROR(PH25-OFFSET('WS-1 Paper'!$A$1,$A$29,'Dashboard Extract'!PH$24)+1,0)</f>
        <v>25</v>
      </c>
      <c r="PI29" s="1352">
        <f ca="1">IFERROR(PI25-OFFSET('WS-1 Paper'!$A$1,$A$29,'Dashboard Extract'!PI$24)+1,0)</f>
        <v>26</v>
      </c>
      <c r="PJ29" s="1352">
        <f ca="1">IFERROR(PJ25-OFFSET('WS-1 Paper'!$A$1,$A$29,'Dashboard Extract'!PJ$24)+1,0)</f>
        <v>27</v>
      </c>
      <c r="PK29" s="1352">
        <f ca="1">IFERROR(PK25-OFFSET('WS-1 Paper'!$A$1,$A$29,'Dashboard Extract'!PK$24)+1,0)</f>
        <v>28</v>
      </c>
      <c r="PL29" s="1352">
        <f ca="1">IFERROR(PL25-OFFSET('WS-1 Paper'!$A$1,$A$29,'Dashboard Extract'!PL$24)+1,0)</f>
        <v>28</v>
      </c>
      <c r="PM29" s="1352">
        <f ca="1">IFERROR(PM25-OFFSET('WS-1 Paper'!$A$1,$A$29,'Dashboard Extract'!PM$24)+1,0)</f>
        <v>29</v>
      </c>
      <c r="PN29" s="1352">
        <f ca="1">IFERROR(PN25-OFFSET('WS-1 Paper'!$A$1,$A$29,'Dashboard Extract'!PN$24)+1,0)</f>
        <v>30</v>
      </c>
      <c r="PO29" s="1352">
        <f ca="1">IFERROR(PO25-OFFSET('WS-1 Paper'!$A$1,$A$29,'Dashboard Extract'!PO$24)+1,0)</f>
        <v>31</v>
      </c>
      <c r="PP29" s="1352">
        <f ca="1">IFERROR(PP25-OFFSET('WS-1 Paper'!$A$1,$A$29,'Dashboard Extract'!PP$24)+1,0)</f>
        <v>32</v>
      </c>
      <c r="PQ29" s="1352">
        <f ca="1">IFERROR(PQ25-OFFSET('WS-1 Paper'!$A$1,$A$29,'Dashboard Extract'!PQ$24)+1,0)</f>
        <v>33</v>
      </c>
      <c r="PR29" s="1352">
        <f ca="1">IFERROR(PR25-OFFSET('WS-1 Paper'!$A$1,$A$29,'Dashboard Extract'!PR$24)+1,0)</f>
        <v>32</v>
      </c>
      <c r="PS29" s="1352">
        <f ca="1">IFERROR(PS25-OFFSET('WS-1 Paper'!$A$1,$A$29,'Dashboard Extract'!PS$24)+1,0)</f>
        <v>30</v>
      </c>
      <c r="PT29" s="1352">
        <f ca="1">IFERROR(PT25-OFFSET('WS-1 Paper'!$A$1,$A$29,'Dashboard Extract'!PT$24)+1,0)</f>
        <v>31</v>
      </c>
      <c r="PU29" s="1352">
        <f ca="1">IFERROR(PU25-OFFSET('WS-1 Paper'!$A$1,$A$29,'Dashboard Extract'!PU$24)+1,0)</f>
        <v>31</v>
      </c>
      <c r="PV29" s="1352">
        <f ca="1">IFERROR(PV25-OFFSET('WS-1 Paper'!$A$1,$A$29,'Dashboard Extract'!PV$24)+1,0)</f>
        <v>31</v>
      </c>
      <c r="PW29" s="1352">
        <f ca="1">IFERROR(PW25-OFFSET('WS-1 Paper'!$A$1,$A$29,'Dashboard Extract'!PW$24)+1,0)</f>
        <v>32</v>
      </c>
      <c r="PX29" s="1352">
        <f ca="1">IFERROR(PX25-OFFSET('WS-1 Paper'!$A$1,$A$29,'Dashboard Extract'!PX$24)+1,0)</f>
        <v>33</v>
      </c>
      <c r="PY29" s="1352">
        <f ca="1">IFERROR(PY25-OFFSET('WS-1 Paper'!$A$1,$A$29,'Dashboard Extract'!PY$24)+1,0)</f>
        <v>29</v>
      </c>
      <c r="PZ29" s="1352">
        <f ca="1">IFERROR(PZ25-OFFSET('WS-1 Paper'!$A$1,$A$29,'Dashboard Extract'!PZ$24)+1,0)</f>
        <v>30</v>
      </c>
      <c r="QA29" s="1352">
        <f ca="1">IFERROR(QA25-OFFSET('WS-1 Paper'!$A$1,$A$29,'Dashboard Extract'!QA$24)+1,0)</f>
        <v>31</v>
      </c>
      <c r="QB29" s="1352">
        <f ca="1">IFERROR(QB25-OFFSET('WS-1 Paper'!$A$1,$A$29,'Dashboard Extract'!QB$24)+1,0)</f>
        <v>30</v>
      </c>
      <c r="QC29" s="1352">
        <f ca="1">IFERROR(QC25-OFFSET('WS-1 Paper'!$A$1,$A$29,'Dashboard Extract'!QC$24)+1,0)</f>
        <v>29</v>
      </c>
      <c r="QD29" s="1352">
        <f ca="1">IFERROR(QD25-OFFSET('WS-1 Paper'!$A$1,$A$29,'Dashboard Extract'!QD$24)+1,0)</f>
        <v>30</v>
      </c>
      <c r="QE29" s="1352">
        <f ca="1">IFERROR(QE25-OFFSET('WS-1 Paper'!$A$1,$A$29,'Dashboard Extract'!QE$24)+1,0)</f>
        <v>31</v>
      </c>
      <c r="QF29" s="1352">
        <f ca="1">IFERROR(QF25-OFFSET('WS-1 Paper'!$A$1,$A$29,'Dashboard Extract'!QF$24)+1,0)</f>
        <v>28</v>
      </c>
      <c r="QG29" s="1352">
        <f ca="1">IFERROR(QG25-OFFSET('WS-1 Paper'!$A$1,$A$29,'Dashboard Extract'!QG$24)+1,0)</f>
        <v>28</v>
      </c>
      <c r="QH29" s="1352">
        <f ca="1">IFERROR(QH25-OFFSET('WS-1 Paper'!$A$1,$A$29,'Dashboard Extract'!QH$24)+1,0)</f>
        <v>29</v>
      </c>
      <c r="QI29" s="1352">
        <f ca="1">IFERROR(QI25-OFFSET('WS-1 Paper'!$A$1,$A$29,'Dashboard Extract'!QI$24)+1,0)</f>
        <v>28</v>
      </c>
      <c r="QJ29" s="1352">
        <f ca="1">IFERROR(QJ25-OFFSET('WS-1 Paper'!$A$1,$A$29,'Dashboard Extract'!QJ$24)+1,0)</f>
        <v>29</v>
      </c>
      <c r="QK29" s="1352">
        <f ca="1">IFERROR(QK25-OFFSET('WS-1 Paper'!$A$1,$A$29,'Dashboard Extract'!QK$24)+1,0)</f>
        <v>30</v>
      </c>
      <c r="QL29" s="1352">
        <f ca="1">IFERROR(QL25-OFFSET('WS-1 Paper'!$A$1,$A$29,'Dashboard Extract'!QL$24)+1,0)</f>
        <v>31</v>
      </c>
      <c r="QM29" s="1352">
        <f ca="1">IFERROR(QM25-OFFSET('WS-1 Paper'!$A$1,$A$29,'Dashboard Extract'!QM$24)+1,0)</f>
        <v>28</v>
      </c>
      <c r="QN29" s="1352">
        <f ca="1">IFERROR(QN25-OFFSET('WS-1 Paper'!$A$1,$A$29,'Dashboard Extract'!QN$24)+1,0)</f>
        <v>28</v>
      </c>
      <c r="QO29" s="1352">
        <f ca="1">IFERROR(QO25-OFFSET('WS-1 Paper'!$A$1,$A$29,'Dashboard Extract'!QO$24)+1,0)</f>
        <v>29</v>
      </c>
      <c r="QP29" s="1352">
        <f ca="1">IFERROR(QP25-OFFSET('WS-1 Paper'!$A$1,$A$29,'Dashboard Extract'!QP$24)+1,0)</f>
        <v>28</v>
      </c>
      <c r="QQ29" s="1352">
        <f ca="1">IFERROR(QQ25-OFFSET('WS-1 Paper'!$A$1,$A$29,'Dashboard Extract'!QQ$24)+1,0)</f>
        <v>28</v>
      </c>
      <c r="QR29" s="1352">
        <f ca="1">IFERROR(QR25-OFFSET('WS-1 Paper'!$A$1,$A$29,'Dashboard Extract'!QR$24)+1,0)</f>
        <v>29</v>
      </c>
      <c r="QS29" s="1352">
        <f ca="1">IFERROR(QS25-OFFSET('WS-1 Paper'!$A$1,$A$29,'Dashboard Extract'!QS$24)+1,0)</f>
        <v>30</v>
      </c>
      <c r="QT29" s="1352">
        <f ca="1">IFERROR(QT25-OFFSET('WS-1 Paper'!$A$1,$A$29,'Dashboard Extract'!QT$24)+1,0)</f>
        <v>28</v>
      </c>
      <c r="QU29" s="1352">
        <f ca="1">IFERROR(QU25-OFFSET('WS-1 Paper'!$A$1,$A$29,'Dashboard Extract'!QU$24)+1,0)</f>
        <v>28</v>
      </c>
      <c r="QV29" s="1352">
        <f ca="1">IFERROR(QV25-OFFSET('WS-1 Paper'!$A$1,$A$29,'Dashboard Extract'!QV$24)+1,0)</f>
        <v>28</v>
      </c>
      <c r="QW29" s="1352">
        <f ca="1">IFERROR(QW25-OFFSET('WS-1 Paper'!$A$1,$A$29,'Dashboard Extract'!QW$24)+1,0)</f>
        <v>25</v>
      </c>
      <c r="QX29" s="1352">
        <f ca="1">IFERROR(QX25-OFFSET('WS-1 Paper'!$A$1,$A$29,'Dashboard Extract'!QX$24)+1,0)</f>
        <v>25</v>
      </c>
      <c r="QY29" s="1352">
        <f ca="1">IFERROR(QY25-OFFSET('WS-1 Paper'!$A$1,$A$29,'Dashboard Extract'!QY$24)+1,0)</f>
        <v>26</v>
      </c>
      <c r="QZ29" s="1352">
        <f ca="1">IFERROR(QZ25-OFFSET('WS-1 Paper'!$A$1,$A$29,'Dashboard Extract'!QZ$24)+1,0)</f>
        <v>27</v>
      </c>
      <c r="RA29" s="1352">
        <f ca="1">IFERROR(RA25-OFFSET('WS-1 Paper'!$A$1,$A$29,'Dashboard Extract'!RA$24)+1,0)</f>
        <v>26</v>
      </c>
      <c r="RB29" s="1352">
        <f ca="1">IFERROR(RB25-OFFSET('WS-1 Paper'!$A$1,$A$29,'Dashboard Extract'!RB$24)+1,0)</f>
        <v>23</v>
      </c>
      <c r="RC29" s="1352">
        <f ca="1">IFERROR(RC25-OFFSET('WS-1 Paper'!$A$1,$A$29,'Dashboard Extract'!RC$24)+1,0)</f>
        <v>23</v>
      </c>
      <c r="RD29" s="1352">
        <f ca="1">IFERROR(RD25-OFFSET('WS-1 Paper'!$A$1,$A$29,'Dashboard Extract'!RD$24)+1,0)</f>
        <v>22</v>
      </c>
      <c r="RE29" s="1352">
        <f ca="1">IFERROR(RE25-OFFSET('WS-1 Paper'!$A$1,$A$29,'Dashboard Extract'!RE$24)+1,0)</f>
        <v>22</v>
      </c>
      <c r="RF29" s="1352">
        <f ca="1">IFERROR(RF25-OFFSET('WS-1 Paper'!$A$1,$A$29,'Dashboard Extract'!RF$24)+1,0)</f>
        <v>23</v>
      </c>
      <c r="RG29" s="1352">
        <f ca="1">IFERROR(RG25-OFFSET('WS-1 Paper'!$A$1,$A$29,'Dashboard Extract'!RG$24)+1,0)</f>
        <v>24</v>
      </c>
      <c r="RH29" s="1352">
        <f ca="1">IFERROR(RH25-OFFSET('WS-1 Paper'!$A$1,$A$29,'Dashboard Extract'!RH$24)+1,0)</f>
        <v>22</v>
      </c>
      <c r="RI29" s="1352">
        <f ca="1">IFERROR(RI25-OFFSET('WS-1 Paper'!$A$1,$A$29,'Dashboard Extract'!RI$24)+1,0)</f>
        <v>21</v>
      </c>
      <c r="RJ29" s="1352">
        <f ca="1">IFERROR(RJ25-OFFSET('WS-1 Paper'!$A$1,$A$29,'Dashboard Extract'!RJ$24)+1,0)</f>
        <v>21</v>
      </c>
      <c r="RK29" s="1352">
        <f ca="1">IFERROR(RK25-OFFSET('WS-1 Paper'!$A$1,$A$29,'Dashboard Extract'!RK$24)+1,0)</f>
        <v>18</v>
      </c>
      <c r="RL29" s="1352">
        <f ca="1">IFERROR(RL25-OFFSET('WS-1 Paper'!$A$1,$A$29,'Dashboard Extract'!RL$24)+1,0)</f>
        <v>18</v>
      </c>
      <c r="RM29" s="1352">
        <f ca="1">IFERROR(RM25-OFFSET('WS-1 Paper'!$A$1,$A$29,'Dashboard Extract'!RM$24)+1,0)</f>
        <v>19</v>
      </c>
      <c r="RN29" s="1352">
        <f ca="1">IFERROR(RN25-OFFSET('WS-1 Paper'!$A$1,$A$29,'Dashboard Extract'!RN$24)+1,0)</f>
        <v>20</v>
      </c>
      <c r="RO29" s="1352">
        <f ca="1">IFERROR(RO25-OFFSET('WS-1 Paper'!$A$1,$A$29,'Dashboard Extract'!RO$24)+1,0)</f>
        <v>20</v>
      </c>
      <c r="RP29" s="1352">
        <f ca="1">IFERROR(RP25-OFFSET('WS-1 Paper'!$A$1,$A$29,'Dashboard Extract'!RP$24)+1,0)</f>
        <v>20</v>
      </c>
      <c r="RQ29" s="1352">
        <f ca="1">IFERROR(RQ25-OFFSET('WS-1 Paper'!$A$1,$A$29,'Dashboard Extract'!RQ$24)+1,0)</f>
        <v>20</v>
      </c>
      <c r="RR29" s="1352">
        <f ca="1">IFERROR(RR25-OFFSET('WS-1 Paper'!$A$1,$A$29,'Dashboard Extract'!RR$24)+1,0)</f>
        <v>18</v>
      </c>
      <c r="RS29" s="1352">
        <f ca="1">IFERROR(RS25-OFFSET('WS-1 Paper'!$A$1,$A$29,'Dashboard Extract'!RS$24)+1,0)</f>
        <v>18</v>
      </c>
      <c r="RT29" s="1352">
        <f ca="1">IFERROR(RT25-OFFSET('WS-1 Paper'!$A$1,$A$29,'Dashboard Extract'!RT$24)+1,0)</f>
        <v>19</v>
      </c>
      <c r="RU29" s="1352">
        <f ca="1">IFERROR(RU25-OFFSET('WS-1 Paper'!$A$1,$A$29,'Dashboard Extract'!RU$24)+1,0)</f>
        <v>20</v>
      </c>
      <c r="RV29" s="1352">
        <f ca="1">IFERROR(RV25-OFFSET('WS-1 Paper'!$A$1,$A$29,'Dashboard Extract'!RV$24)+1,0)</f>
        <v>19</v>
      </c>
      <c r="RW29" s="1352">
        <f ca="1">IFERROR(RW25-OFFSET('WS-1 Paper'!$A$1,$A$29,'Dashboard Extract'!RW$24)+1,0)</f>
        <v>16</v>
      </c>
      <c r="RX29" s="1352">
        <f ca="1">IFERROR(RX25-OFFSET('WS-1 Paper'!$A$1,$A$29,'Dashboard Extract'!RX$24)+1,0)</f>
        <v>16</v>
      </c>
      <c r="RY29" s="1352">
        <f ca="1">IFERROR(RY25-OFFSET('WS-1 Paper'!$A$1,$A$29,'Dashboard Extract'!RY$24)+1,0)</f>
        <v>15</v>
      </c>
      <c r="RZ29" s="1352">
        <f ca="1">IFERROR(RZ25-OFFSET('WS-1 Paper'!$A$1,$A$29,'Dashboard Extract'!RZ$24)+1,0)</f>
        <v>12</v>
      </c>
      <c r="SA29" s="1352">
        <f ca="1">IFERROR(SA25-OFFSET('WS-1 Paper'!$A$1,$A$29,'Dashboard Extract'!SA$24)+1,0)</f>
        <v>13</v>
      </c>
      <c r="SB29" s="1352">
        <f ca="1">IFERROR(SB25-OFFSET('WS-1 Paper'!$A$1,$A$29,'Dashboard Extract'!SB$24)+1,0)</f>
        <v>14</v>
      </c>
      <c r="SC29" s="1352">
        <f ca="1">IFERROR(SC25-OFFSET('WS-1 Paper'!$A$1,$A$29,'Dashboard Extract'!SC$24)+1,0)</f>
        <v>14</v>
      </c>
      <c r="SD29" s="1352">
        <f ca="1">IFERROR(SD25-OFFSET('WS-1 Paper'!$A$1,$A$29,'Dashboard Extract'!SD$24)+1,0)</f>
        <v>13</v>
      </c>
      <c r="SE29" s="1352">
        <f ca="1">IFERROR(SE25-OFFSET('WS-1 Paper'!$A$1,$A$29,'Dashboard Extract'!SE$24)+1,0)</f>
        <v>14</v>
      </c>
      <c r="SF29" s="1352">
        <f ca="1">IFERROR(SF25-OFFSET('WS-1 Paper'!$A$1,$A$29,'Dashboard Extract'!SF$24)+1,0)</f>
        <v>10</v>
      </c>
      <c r="SG29" s="1352">
        <f ca="1">IFERROR(SG25-OFFSET('WS-1 Paper'!$A$1,$A$29,'Dashboard Extract'!SG$24)+1,0)</f>
        <v>11</v>
      </c>
      <c r="SH29" s="1352">
        <f ca="1">IFERROR(SH25-OFFSET('WS-1 Paper'!$A$1,$A$29,'Dashboard Extract'!SH$24)+1,0)</f>
        <v>12</v>
      </c>
      <c r="SI29" s="1352">
        <f ca="1">IFERROR(SI25-OFFSET('WS-1 Paper'!$A$1,$A$29,'Dashboard Extract'!SI$24)+1,0)</f>
        <v>13</v>
      </c>
      <c r="SJ29" s="1352">
        <f ca="1">IFERROR(SJ25-OFFSET('WS-1 Paper'!$A$1,$A$29,'Dashboard Extract'!SJ$24)+1,0)</f>
        <v>13</v>
      </c>
      <c r="SK29" s="1352">
        <f ca="1">IFERROR(SK25-OFFSET('WS-1 Paper'!$A$1,$A$29,'Dashboard Extract'!SK$24)+1,0)</f>
        <v>13</v>
      </c>
      <c r="SL29" s="1352">
        <f ca="1">IFERROR(SL25-OFFSET('WS-1 Paper'!$A$1,$A$29,'Dashboard Extract'!SL$24)+1,0)</f>
        <v>9</v>
      </c>
      <c r="SM29" s="1352">
        <f ca="1">IFERROR(SM25-OFFSET('WS-1 Paper'!$A$1,$A$29,'Dashboard Extract'!SM$24)+1,0)</f>
        <v>10</v>
      </c>
      <c r="SN29" s="1352">
        <f ca="1">IFERROR(SN25-OFFSET('WS-1 Paper'!$A$1,$A$29,'Dashboard Extract'!SN$24)+1,0)</f>
        <v>10</v>
      </c>
      <c r="SO29" s="1352">
        <f ca="1">IFERROR(SO25-OFFSET('WS-1 Paper'!$A$1,$A$29,'Dashboard Extract'!SO$24)+1,0)</f>
        <v>11</v>
      </c>
      <c r="SP29" s="1352">
        <f ca="1">IFERROR(SP25-OFFSET('WS-1 Paper'!$A$1,$A$29,'Dashboard Extract'!SP$24)+1,0)</f>
        <v>12</v>
      </c>
      <c r="SQ29" s="1352">
        <f ca="1">IFERROR(SQ25-OFFSET('WS-1 Paper'!$A$1,$A$29,'Dashboard Extract'!SQ$24)+1,0)</f>
        <v>12</v>
      </c>
      <c r="SR29" s="1352">
        <f ca="1">IFERROR(SR25-OFFSET('WS-1 Paper'!$A$1,$A$29,'Dashboard Extract'!SR$24)+1,0)</f>
        <v>12</v>
      </c>
      <c r="SS29" s="1352">
        <f ca="1">IFERROR(SS25-OFFSET('WS-1 Paper'!$A$1,$A$29,'Dashboard Extract'!SS$24)+1,0)</f>
        <v>13</v>
      </c>
      <c r="ST29" s="1352">
        <f ca="1">IFERROR(ST25-OFFSET('WS-1 Paper'!$A$1,$A$29,'Dashboard Extract'!ST$24)+1,0)</f>
        <v>11</v>
      </c>
      <c r="SU29" s="1352">
        <f ca="1">IFERROR(SU25-OFFSET('WS-1 Paper'!$A$1,$A$29,'Dashboard Extract'!SU$24)+1,0)</f>
        <v>12</v>
      </c>
      <c r="SV29" s="1352">
        <f ca="1">IFERROR(SV25-OFFSET('WS-1 Paper'!$A$1,$A$29,'Dashboard Extract'!SV$24)+1,0)</f>
        <v>13</v>
      </c>
      <c r="SW29" s="1352">
        <f ca="1">IFERROR(SW25-OFFSET('WS-1 Paper'!$A$1,$A$29,'Dashboard Extract'!SW$24)+1,0)</f>
        <v>14</v>
      </c>
      <c r="SX29" s="1352">
        <f ca="1">IFERROR(SX25-OFFSET('WS-1 Paper'!$A$1,$A$29,'Dashboard Extract'!SX$24)+1,0)</f>
        <v>15</v>
      </c>
      <c r="SY29" s="1352">
        <f ca="1">IFERROR(SY25-OFFSET('WS-1 Paper'!$A$1,$A$29,'Dashboard Extract'!SY$24)+1,0)</f>
        <v>15</v>
      </c>
      <c r="SZ29" s="1352">
        <f ca="1">IFERROR(SZ25-OFFSET('WS-1 Paper'!$A$1,$A$29,'Dashboard Extract'!SZ$24)+1,0)</f>
        <v>15</v>
      </c>
      <c r="TA29" s="1352">
        <f ca="1">IFERROR(TA25-OFFSET('WS-1 Paper'!$A$1,$A$29,'Dashboard Extract'!TA$24)+1,0)</f>
        <v>16</v>
      </c>
      <c r="TB29" s="1352">
        <f ca="1">IFERROR(TB25-OFFSET('WS-1 Paper'!$A$1,$A$29,'Dashboard Extract'!TB$24)+1,0)</f>
        <v>12</v>
      </c>
      <c r="TC29" s="1352">
        <f ca="1">IFERROR(TC25-OFFSET('WS-1 Paper'!$A$1,$A$29,'Dashboard Extract'!TC$24)+1,0)</f>
        <v>13</v>
      </c>
      <c r="TD29" s="1352">
        <f ca="1">IFERROR(TD25-OFFSET('WS-1 Paper'!$A$1,$A$29,'Dashboard Extract'!TD$24)+1,0)</f>
        <v>14</v>
      </c>
      <c r="TE29" s="1352">
        <f ca="1">IFERROR(TE25-OFFSET('WS-1 Paper'!$A$1,$A$29,'Dashboard Extract'!TE$24)+1,0)</f>
        <v>12</v>
      </c>
      <c r="TF29" s="1352">
        <f ca="1">IFERROR(TF25-OFFSET('WS-1 Paper'!$A$1,$A$29,'Dashboard Extract'!TF$24)+1,0)</f>
        <v>13</v>
      </c>
      <c r="TG29" s="1352">
        <f ca="1">IFERROR(TG25-OFFSET('WS-1 Paper'!$A$1,$A$29,'Dashboard Extract'!TG$24)+1,0)</f>
        <v>13</v>
      </c>
      <c r="TH29" s="1352">
        <f ca="1">IFERROR(TH25-OFFSET('WS-1 Paper'!$A$1,$A$29,'Dashboard Extract'!TH$24)+1,0)</f>
        <v>9</v>
      </c>
      <c r="TI29" s="1352">
        <f ca="1">IFERROR(TI25-OFFSET('WS-1 Paper'!$A$1,$A$29,'Dashboard Extract'!TI$24)+1,0)</f>
        <v>10</v>
      </c>
      <c r="TJ29" s="1352">
        <f ca="1">IFERROR(TJ25-OFFSET('WS-1 Paper'!$A$1,$A$29,'Dashboard Extract'!TJ$24)+1,0)</f>
        <v>11</v>
      </c>
      <c r="TK29" s="1352">
        <f ca="1">IFERROR(TK25-OFFSET('WS-1 Paper'!$A$1,$A$29,'Dashboard Extract'!TK$24)+1,0)</f>
        <v>12</v>
      </c>
      <c r="TL29" s="1352">
        <f ca="1">IFERROR(TL25-OFFSET('WS-1 Paper'!$A$1,$A$29,'Dashboard Extract'!TL$24)+1,0)</f>
        <v>12</v>
      </c>
      <c r="TM29" s="1352">
        <f ca="1">IFERROR(TM25-OFFSET('WS-1 Paper'!$A$1,$A$29,'Dashboard Extract'!TM$24)+1,0)</f>
        <v>9</v>
      </c>
      <c r="TN29" s="1352">
        <f ca="1">IFERROR(TN25-OFFSET('WS-1 Paper'!$A$1,$A$29,'Dashboard Extract'!TN$24)+1,0)</f>
        <v>10</v>
      </c>
      <c r="TO29" s="1352">
        <f ca="1">IFERROR(TO25-OFFSET('WS-1 Paper'!$A$1,$A$29,'Dashboard Extract'!TO$24)+1,0)</f>
        <v>10</v>
      </c>
      <c r="TP29" s="1352">
        <f ca="1">IFERROR(TP25-OFFSET('WS-1 Paper'!$A$1,$A$29,'Dashboard Extract'!TP$24)+1,0)</f>
        <v>9</v>
      </c>
      <c r="TQ29" s="1352">
        <f ca="1">IFERROR(TQ25-OFFSET('WS-1 Paper'!$A$1,$A$29,'Dashboard Extract'!TQ$24)+1,0)</f>
        <v>10</v>
      </c>
      <c r="TR29" s="1352">
        <f ca="1">IFERROR(TR25-OFFSET('WS-1 Paper'!$A$1,$A$29,'Dashboard Extract'!TR$24)+1,0)</f>
        <v>11</v>
      </c>
      <c r="TS29" s="1352">
        <f ca="1">IFERROR(TS25-OFFSET('WS-1 Paper'!$A$1,$A$29,'Dashboard Extract'!TS$24)+1,0)</f>
        <v>12</v>
      </c>
      <c r="TT29" s="1352">
        <f ca="1">IFERROR(TT25-OFFSET('WS-1 Paper'!$A$1,$A$29,'Dashboard Extract'!TT$24)+1,0)</f>
        <v>9</v>
      </c>
      <c r="TU29" s="1352">
        <f ca="1">IFERROR(TU25-OFFSET('WS-1 Paper'!$A$1,$A$29,'Dashboard Extract'!TU$24)+1,0)</f>
        <v>10</v>
      </c>
      <c r="TV29" s="1352">
        <f ca="1">IFERROR(TV25-OFFSET('WS-1 Paper'!$A$1,$A$29,'Dashboard Extract'!TV$24)+1,0)</f>
        <v>10</v>
      </c>
      <c r="TW29" s="1352">
        <f ca="1">IFERROR(TW25-OFFSET('WS-1 Paper'!$A$1,$A$29,'Dashboard Extract'!TW$24)+1,0)</f>
        <v>10</v>
      </c>
      <c r="TX29" s="1352">
        <f ca="1">IFERROR(TX25-OFFSET('WS-1 Paper'!$A$1,$A$29,'Dashboard Extract'!TX$24)+1,0)</f>
        <v>11</v>
      </c>
      <c r="TY29" s="1352">
        <f ca="1">IFERROR(TY25-OFFSET('WS-1 Paper'!$A$1,$A$29,'Dashboard Extract'!TY$24)+1,0)</f>
        <v>12</v>
      </c>
      <c r="TZ29" s="1352">
        <f ca="1">IFERROR(TZ25-OFFSET('WS-1 Paper'!$A$1,$A$29,'Dashboard Extract'!TZ$24)+1,0)</f>
        <v>12</v>
      </c>
      <c r="UA29" s="1352">
        <f ca="1">IFERROR(UA25-OFFSET('WS-1 Paper'!$A$1,$A$29,'Dashboard Extract'!UA$24)+1,0)</f>
        <v>12</v>
      </c>
      <c r="UB29" s="1352">
        <f ca="1">IFERROR(UB25-OFFSET('WS-1 Paper'!$A$1,$A$29,'Dashboard Extract'!UB$24)+1,0)</f>
        <v>13</v>
      </c>
      <c r="UC29" s="1352">
        <f ca="1">IFERROR(UC25-OFFSET('WS-1 Paper'!$A$1,$A$29,'Dashboard Extract'!UC$24)+1,0)</f>
        <v>14</v>
      </c>
      <c r="UD29" s="1352">
        <f ca="1">IFERROR(UD25-OFFSET('WS-1 Paper'!$A$1,$A$29,'Dashboard Extract'!UD$24)+1,0)</f>
        <v>15</v>
      </c>
      <c r="UE29" s="1352">
        <f ca="1">IFERROR(UE25-OFFSET('WS-1 Paper'!$A$1,$A$29,'Dashboard Extract'!UE$24)+1,0)</f>
        <v>16</v>
      </c>
      <c r="UF29" s="1352">
        <f ca="1">IFERROR(UF25-OFFSET('WS-1 Paper'!$A$1,$A$29,'Dashboard Extract'!UF$24)+1,0)</f>
        <v>17</v>
      </c>
      <c r="UG29" s="1352">
        <f ca="1">IFERROR(UG25-OFFSET('WS-1 Paper'!$A$1,$A$29,'Dashboard Extract'!UG$24)+1,0)</f>
        <v>18</v>
      </c>
      <c r="UH29" s="1352">
        <f ca="1">IFERROR(UH25-OFFSET('WS-1 Paper'!$A$1,$A$29,'Dashboard Extract'!UH$24)+1,0)</f>
        <v>19</v>
      </c>
      <c r="UI29" s="1352">
        <f ca="1">IFERROR(UI25-OFFSET('WS-1 Paper'!$A$1,$A$29,'Dashboard Extract'!UI$24)+1,0)</f>
        <v>20</v>
      </c>
      <c r="UJ29" s="1352">
        <f ca="1">IFERROR(UJ25-OFFSET('WS-1 Paper'!$A$1,$A$29,'Dashboard Extract'!UJ$24)+1,0)</f>
        <v>21</v>
      </c>
      <c r="UK29" s="1352">
        <f ca="1">IFERROR(UK25-OFFSET('WS-1 Paper'!$A$1,$A$29,'Dashboard Extract'!UK$24)+1,0)</f>
        <v>19</v>
      </c>
      <c r="UL29" s="1352">
        <f ca="1">IFERROR(UL25-OFFSET('WS-1 Paper'!$A$1,$A$29,'Dashboard Extract'!UL$24)+1,0)</f>
        <v>20</v>
      </c>
      <c r="UM29" s="1352">
        <f ca="1">IFERROR(UM25-OFFSET('WS-1 Paper'!$A$1,$A$29,'Dashboard Extract'!UM$24)+1,0)</f>
        <v>21</v>
      </c>
      <c r="UN29" s="1352">
        <f ca="1">IFERROR(UN25-OFFSET('WS-1 Paper'!$A$1,$A$29,'Dashboard Extract'!UN$24)+1,0)</f>
        <v>20</v>
      </c>
      <c r="UO29" s="1352">
        <f ca="1">IFERROR(UO25-OFFSET('WS-1 Paper'!$A$1,$A$29,'Dashboard Extract'!UO$24)+1,0)</f>
        <v>19</v>
      </c>
      <c r="UP29" s="1352">
        <f ca="1">IFERROR(UP25-OFFSET('WS-1 Paper'!$A$1,$A$29,'Dashboard Extract'!UP$24)+1,0)</f>
        <v>19</v>
      </c>
      <c r="UQ29" s="1352">
        <f ca="1">IFERROR(UQ25-OFFSET('WS-1 Paper'!$A$1,$A$29,'Dashboard Extract'!UQ$24)+1,0)</f>
        <v>17</v>
      </c>
      <c r="UR29" s="1352">
        <f ca="1">IFERROR(UR25-OFFSET('WS-1 Paper'!$A$1,$A$29,'Dashboard Extract'!UR$24)+1,0)</f>
        <v>17</v>
      </c>
      <c r="US29" s="1352">
        <f ca="1">IFERROR(US25-OFFSET('WS-1 Paper'!$A$1,$A$29,'Dashboard Extract'!US$24)+1,0)</f>
        <v>18</v>
      </c>
      <c r="UT29" s="1352">
        <f ca="1">IFERROR(UT25-OFFSET('WS-1 Paper'!$A$1,$A$29,'Dashboard Extract'!UT$24)+1,0)</f>
        <v>19</v>
      </c>
      <c r="UU29" s="1352">
        <f ca="1">IFERROR(UU25-OFFSET('WS-1 Paper'!$A$1,$A$29,'Dashboard Extract'!UU$24)+1,0)</f>
        <v>18</v>
      </c>
      <c r="UV29" s="1352">
        <f ca="1">IFERROR(UV25-OFFSET('WS-1 Paper'!$A$1,$A$29,'Dashboard Extract'!UV$24)+1,0)</f>
        <v>16</v>
      </c>
      <c r="UW29" s="1352">
        <f ca="1">IFERROR(UW25-OFFSET('WS-1 Paper'!$A$1,$A$29,'Dashboard Extract'!UW$24)+1,0)</f>
        <v>17</v>
      </c>
      <c r="UX29" s="1352">
        <f ca="1">IFERROR(UX25-OFFSET('WS-1 Paper'!$A$1,$A$29,'Dashboard Extract'!UX$24)+1,0)</f>
        <v>16</v>
      </c>
      <c r="UY29" s="1352">
        <f ca="1">IFERROR(UY25-OFFSET('WS-1 Paper'!$A$1,$A$29,'Dashboard Extract'!UY$24)+1,0)</f>
        <v>16</v>
      </c>
      <c r="UZ29" s="1352">
        <f ca="1">IFERROR(UZ25-OFFSET('WS-1 Paper'!$A$1,$A$29,'Dashboard Extract'!UZ$24)+1,0)</f>
        <v>17</v>
      </c>
      <c r="VA29" s="1352">
        <f ca="1">IFERROR(VA25-OFFSET('WS-1 Paper'!$A$1,$A$29,'Dashboard Extract'!VA$24)+1,0)</f>
        <v>18</v>
      </c>
      <c r="VB29" s="1352">
        <f ca="1">IFERROR(VB25-OFFSET('WS-1 Paper'!$A$1,$A$29,'Dashboard Extract'!VB$24)+1,0)</f>
        <v>17</v>
      </c>
      <c r="VC29" s="1352">
        <f ca="1">IFERROR(VC25-OFFSET('WS-1 Paper'!$A$1,$A$29,'Dashboard Extract'!VC$24)+1,0)</f>
        <v>14</v>
      </c>
      <c r="VD29" s="1352">
        <f ca="1">IFERROR(VD25-OFFSET('WS-1 Paper'!$A$1,$A$29,'Dashboard Extract'!VD$24)+1,0)</f>
        <v>15</v>
      </c>
      <c r="VE29" s="1352">
        <f ca="1">IFERROR(VE25-OFFSET('WS-1 Paper'!$A$1,$A$29,'Dashboard Extract'!VE$24)+1,0)</f>
        <v>16</v>
      </c>
      <c r="VF29" s="1352">
        <f ca="1">IFERROR(VF25-OFFSET('WS-1 Paper'!$A$1,$A$29,'Dashboard Extract'!VF$24)+1,0)</f>
        <v>16</v>
      </c>
      <c r="VG29" s="1352">
        <f ca="1">IFERROR(VG25-OFFSET('WS-1 Paper'!$A$1,$A$29,'Dashboard Extract'!VG$24)+1,0)</f>
        <v>17</v>
      </c>
      <c r="VH29" s="1352">
        <f ca="1">IFERROR(VH25-OFFSET('WS-1 Paper'!$A$1,$A$29,'Dashboard Extract'!VH$24)+1,0)</f>
        <v>18</v>
      </c>
      <c r="VI29" s="1352">
        <f ca="1">IFERROR(VI25-OFFSET('WS-1 Paper'!$A$1,$A$29,'Dashboard Extract'!VI$24)+1,0)</f>
        <v>18</v>
      </c>
      <c r="VJ29" s="1352">
        <f ca="1">IFERROR(VJ25-OFFSET('WS-1 Paper'!$A$1,$A$29,'Dashboard Extract'!VJ$24)+1,0)</f>
        <v>16</v>
      </c>
      <c r="VK29" s="1352">
        <f ca="1">IFERROR(VK25-OFFSET('WS-1 Paper'!$A$1,$A$29,'Dashboard Extract'!VK$24)+1,0)</f>
        <v>17</v>
      </c>
      <c r="VL29" s="1352">
        <f ca="1">IFERROR(VL25-OFFSET('WS-1 Paper'!$A$1,$A$29,'Dashboard Extract'!VL$24)+1,0)</f>
        <v>16</v>
      </c>
      <c r="VM29" s="1352">
        <f ca="1">IFERROR(VM25-OFFSET('WS-1 Paper'!$A$1,$A$29,'Dashboard Extract'!VM$24)+1,0)</f>
        <v>16</v>
      </c>
      <c r="VN29" s="1352">
        <f ca="1">IFERROR(VN25-OFFSET('WS-1 Paper'!$A$1,$A$29,'Dashboard Extract'!VN$24)+1,0)</f>
        <v>17</v>
      </c>
      <c r="VO29" s="1352">
        <f ca="1">IFERROR(VO25-OFFSET('WS-1 Paper'!$A$1,$A$29,'Dashboard Extract'!VO$24)+1,0)</f>
        <v>18</v>
      </c>
      <c r="VP29" s="1352">
        <f ca="1">IFERROR(VP25-OFFSET('WS-1 Paper'!$A$1,$A$29,'Dashboard Extract'!VP$24)+1,0)</f>
        <v>15</v>
      </c>
      <c r="VQ29" s="1352">
        <f ca="1">IFERROR(VQ25-OFFSET('WS-1 Paper'!$A$1,$A$29,'Dashboard Extract'!VQ$24)+1,0)</f>
        <v>13</v>
      </c>
      <c r="VR29" s="1352">
        <f ca="1">IFERROR(VR25-OFFSET('WS-1 Paper'!$A$1,$A$29,'Dashboard Extract'!VR$24)+1,0)</f>
        <v>14</v>
      </c>
      <c r="VS29" s="1352">
        <f ca="1">IFERROR(VS25-OFFSET('WS-1 Paper'!$A$1,$A$29,'Dashboard Extract'!VS$24)+1,0)</f>
        <v>14</v>
      </c>
      <c r="VT29" s="1352">
        <f ca="1">IFERROR(VT25-OFFSET('WS-1 Paper'!$A$1,$A$29,'Dashboard Extract'!VT$24)+1,0)</f>
        <v>12</v>
      </c>
      <c r="VU29" s="1352">
        <f ca="1">IFERROR(VU25-OFFSET('WS-1 Paper'!$A$1,$A$29,'Dashboard Extract'!VU$24)+1,0)</f>
        <v>13</v>
      </c>
      <c r="VV29" s="1352">
        <f ca="1">IFERROR(VV25-OFFSET('WS-1 Paper'!$A$1,$A$29,'Dashboard Extract'!VV$24)+1,0)</f>
        <v>14</v>
      </c>
      <c r="VW29" s="1352">
        <f ca="1">IFERROR(VW25-OFFSET('WS-1 Paper'!$A$1,$A$29,'Dashboard Extract'!VW$24)+1,0)</f>
        <v>15</v>
      </c>
      <c r="VX29" s="1352">
        <f ca="1">IFERROR(VX25-OFFSET('WS-1 Paper'!$A$1,$A$29,'Dashboard Extract'!VX$24)+1,0)</f>
        <v>15</v>
      </c>
      <c r="VY29" s="1352">
        <f ca="1">IFERROR(VY25-OFFSET('WS-1 Paper'!$A$1,$A$29,'Dashboard Extract'!VY$24)+1,0)</f>
        <v>16</v>
      </c>
      <c r="VZ29" s="1352">
        <f ca="1">IFERROR(VZ25-OFFSET('WS-1 Paper'!$A$1,$A$29,'Dashboard Extract'!VZ$24)+1,0)</f>
        <v>10</v>
      </c>
      <c r="WA29" s="1352">
        <f ca="1">IFERROR(WA25-OFFSET('WS-1 Paper'!$A$1,$A$29,'Dashboard Extract'!WA$24)+1,0)</f>
        <v>11</v>
      </c>
      <c r="WB29" s="1352">
        <f ca="1">IFERROR(WB25-OFFSET('WS-1 Paper'!$A$1,$A$29,'Dashboard Extract'!WB$24)+1,0)</f>
        <v>12</v>
      </c>
      <c r="WC29" s="1352">
        <f ca="1">IFERROR(WC25-OFFSET('WS-1 Paper'!$A$1,$A$29,'Dashboard Extract'!WC$24)+1,0)</f>
        <v>13</v>
      </c>
      <c r="WD29" s="1352">
        <f ca="1">IFERROR(WD25-OFFSET('WS-1 Paper'!$A$1,$A$29,'Dashboard Extract'!WD$24)+1,0)</f>
        <v>13</v>
      </c>
      <c r="WE29" s="1352">
        <f ca="1">IFERROR(WE25-OFFSET('WS-1 Paper'!$A$1,$A$29,'Dashboard Extract'!WE$24)+1,0)</f>
        <v>11</v>
      </c>
      <c r="WF29" s="1352">
        <f ca="1">IFERROR(WF25-OFFSET('WS-1 Paper'!$A$1,$A$29,'Dashboard Extract'!WF$24)+1,0)</f>
        <v>10</v>
      </c>
      <c r="WG29" s="1352">
        <f ca="1">IFERROR(WG25-OFFSET('WS-1 Paper'!$A$1,$A$29,'Dashboard Extract'!WG$24)+1,0)</f>
        <v>10</v>
      </c>
      <c r="WH29" s="1352">
        <f ca="1">IFERROR(WH25-OFFSET('WS-1 Paper'!$A$1,$A$29,'Dashboard Extract'!WH$24)+1,0)</f>
        <v>3</v>
      </c>
      <c r="WI29" s="1352">
        <f ca="1">IFERROR(WI25-OFFSET('WS-1 Paper'!$A$1,$A$29,'Dashboard Extract'!WI$24)+1,0)</f>
        <v>4</v>
      </c>
      <c r="WJ29" s="1352">
        <f ca="1">IFERROR(WJ25-OFFSET('WS-1 Paper'!$A$1,$A$29,'Dashboard Extract'!WJ$24)+1,0)</f>
        <v>5</v>
      </c>
      <c r="WK29" s="1352">
        <f ca="1">IFERROR(WK25-OFFSET('WS-1 Paper'!$A$1,$A$29,'Dashboard Extract'!WK$24)+1,0)</f>
        <v>5</v>
      </c>
      <c r="WL29" s="1352">
        <f ca="1">IFERROR(WL25-OFFSET('WS-1 Paper'!$A$1,$A$29,'Dashboard Extract'!WL$24)+1,0)</f>
        <v>4</v>
      </c>
      <c r="WM29" s="1352">
        <f ca="1">IFERROR(WM25-OFFSET('WS-1 Paper'!$A$1,$A$29,'Dashboard Extract'!WM$24)+1,0)</f>
        <v>3</v>
      </c>
      <c r="WN29" s="1352">
        <f ca="1">IFERROR(WN25-OFFSET('WS-1 Paper'!$A$1,$A$29,'Dashboard Extract'!WN$24)+1,0)</f>
        <v>0</v>
      </c>
      <c r="WO29" s="1352">
        <f ca="1">IFERROR(WO25-OFFSET('WS-1 Paper'!$A$1,$A$29,'Dashboard Extract'!WO$24)+1,0)</f>
        <v>1</v>
      </c>
      <c r="WP29" s="1352">
        <f ca="1">IFERROR(WP25-OFFSET('WS-1 Paper'!$A$1,$A$29,'Dashboard Extract'!WP$24)+1,0)</f>
        <v>2</v>
      </c>
      <c r="WQ29" s="1352">
        <f ca="1">IFERROR(WQ25-OFFSET('WS-1 Paper'!$A$1,$A$29,'Dashboard Extract'!WQ$24)+1,0)</f>
        <v>3</v>
      </c>
      <c r="WR29" s="1352">
        <f ca="1">IFERROR(WR25-OFFSET('WS-1 Paper'!$A$1,$A$29,'Dashboard Extract'!WR$24)+1,0)</f>
        <v>4</v>
      </c>
      <c r="WS29" s="1352">
        <f ca="1">IFERROR(WS25-OFFSET('WS-1 Paper'!$A$1,$A$29,'Dashboard Extract'!WS$24)+1,0)</f>
        <v>5</v>
      </c>
      <c r="WT29" s="1352">
        <f ca="1">IFERROR(WT25-OFFSET('WS-1 Paper'!$A$1,$A$29,'Dashboard Extract'!WT$24)+1,0)</f>
        <v>2</v>
      </c>
      <c r="WU29" s="1352">
        <f ca="1">IFERROR(WU25-OFFSET('WS-1 Paper'!$A$1,$A$29,'Dashboard Extract'!WU$24)+1,0)</f>
        <v>3</v>
      </c>
      <c r="WV29" s="1352">
        <f ca="1">IFERROR(WV25-OFFSET('WS-1 Paper'!$A$1,$A$29,'Dashboard Extract'!WV$24)+1,0)</f>
        <v>1</v>
      </c>
      <c r="WW29" s="1352">
        <f ca="1">IFERROR(WW25-OFFSET('WS-1 Paper'!$A$1,$A$29,'Dashboard Extract'!WW$24)+1,0)</f>
        <v>2</v>
      </c>
      <c r="WX29" s="1352">
        <f ca="1">IFERROR(WX25-OFFSET('WS-1 Paper'!$A$1,$A$29,'Dashboard Extract'!WX$24)+1,0)</f>
        <v>3</v>
      </c>
      <c r="WY29" s="1352">
        <f ca="1">IFERROR(WY25-OFFSET('WS-1 Paper'!$A$1,$A$29,'Dashboard Extract'!WY$24)+1,0)</f>
        <v>4</v>
      </c>
      <c r="WZ29" s="1352">
        <f ca="1">IFERROR(WZ25-OFFSET('WS-1 Paper'!$A$1,$A$29,'Dashboard Extract'!WZ$24)+1,0)</f>
        <v>2</v>
      </c>
      <c r="XA29" s="1352">
        <f ca="1">IFERROR(XA25-OFFSET('WS-1 Paper'!$A$1,$A$29,'Dashboard Extract'!XA$24)+1,0)</f>
        <v>3</v>
      </c>
      <c r="XB29" s="1352">
        <f ca="1">IFERROR(XB25-OFFSET('WS-1 Paper'!$A$1,$A$29,'Dashboard Extract'!XB$24)+1,0)</f>
        <v>4</v>
      </c>
      <c r="XC29" s="1352">
        <f ca="1">IFERROR(XC25-OFFSET('WS-1 Paper'!$A$1,$A$29,'Dashboard Extract'!XC$24)+1,0)</f>
        <v>1</v>
      </c>
      <c r="XD29" s="1352">
        <f ca="1">IFERROR(XD25-OFFSET('WS-1 Paper'!$A$1,$A$29,'Dashboard Extract'!XD$24)+1,0)</f>
        <v>2</v>
      </c>
      <c r="XE29" s="1352">
        <f ca="1">IFERROR(XE25-OFFSET('WS-1 Paper'!$A$1,$A$29,'Dashboard Extract'!XE$24)+1,0)</f>
        <v>3</v>
      </c>
      <c r="XF29" s="1352">
        <f ca="1">IFERROR(XF25-OFFSET('WS-1 Paper'!$A$1,$A$29,'Dashboard Extract'!XF$24)+1,0)</f>
        <v>3</v>
      </c>
      <c r="XG29" s="1352">
        <f ca="1">IFERROR(XG25-OFFSET('WS-1 Paper'!$A$1,$A$29,'Dashboard Extract'!XG$24)+1,0)</f>
        <v>1</v>
      </c>
      <c r="XH29" s="1352">
        <f ca="1">IFERROR(XH25-OFFSET('WS-1 Paper'!$A$1,$A$29,'Dashboard Extract'!XH$24)+1,0)</f>
        <v>2</v>
      </c>
      <c r="XI29" s="1352">
        <f ca="1">IFERROR(XI25-OFFSET('WS-1 Paper'!$A$1,$A$29,'Dashboard Extract'!XI$24)+1,0)</f>
        <v>3</v>
      </c>
      <c r="XJ29" s="1352">
        <f ca="1">IFERROR(XJ25-OFFSET('WS-1 Paper'!$A$1,$A$29,'Dashboard Extract'!XJ$24)+1,0)</f>
        <v>4</v>
      </c>
      <c r="XK29" s="1352">
        <f ca="1">IFERROR(XK25-OFFSET('WS-1 Paper'!$A$1,$A$29,'Dashboard Extract'!XK$24)+1,0)</f>
        <v>5</v>
      </c>
      <c r="XL29" s="1352">
        <f ca="1">IFERROR(XL25-OFFSET('WS-1 Paper'!$A$1,$A$29,'Dashboard Extract'!XL$24)+1,0)</f>
        <v>6</v>
      </c>
      <c r="XM29" s="1352">
        <f ca="1">IFERROR(XM25-OFFSET('WS-1 Paper'!$A$1,$A$29,'Dashboard Extract'!XM$24)+1,0)</f>
        <v>6</v>
      </c>
      <c r="XN29" s="1352">
        <f ca="1">IFERROR(XN25-OFFSET('WS-1 Paper'!$A$1,$A$29,'Dashboard Extract'!XN$24)+1,0)</f>
        <v>2</v>
      </c>
      <c r="XO29" s="1352">
        <f ca="1">IFERROR(XO25-OFFSET('WS-1 Paper'!$A$1,$A$29,'Dashboard Extract'!XO$24)+1,0)</f>
        <v>3</v>
      </c>
      <c r="XP29" s="1352">
        <f ca="1">IFERROR(XP25-OFFSET('WS-1 Paper'!$A$1,$A$29,'Dashboard Extract'!XP$24)+1,0)</f>
        <v>3</v>
      </c>
      <c r="XQ29" s="1352">
        <f ca="1">IFERROR(XQ25-OFFSET('WS-1 Paper'!$A$1,$A$29,'Dashboard Extract'!XQ$24)+1,0)</f>
        <v>3</v>
      </c>
      <c r="XR29" s="1352">
        <f ca="1">IFERROR(XR25-OFFSET('WS-1 Paper'!$A$1,$A$29,'Dashboard Extract'!XR$24)+1,0)</f>
        <v>4</v>
      </c>
      <c r="XS29" s="1352">
        <f ca="1">IFERROR(XS25-OFFSET('WS-1 Paper'!$A$1,$A$29,'Dashboard Extract'!XS$24)+1,0)</f>
        <v>5</v>
      </c>
      <c r="XT29" s="1352">
        <f ca="1">IFERROR(XT25-OFFSET('WS-1 Paper'!$A$1,$A$29,'Dashboard Extract'!XT$24)+1,0)</f>
        <v>4</v>
      </c>
      <c r="XU29" s="1352">
        <f ca="1">IFERROR(XU25-OFFSET('WS-1 Paper'!$A$1,$A$29,'Dashboard Extract'!XU$24)+1,0)</f>
        <v>5</v>
      </c>
      <c r="XV29" s="1352">
        <f ca="1">IFERROR(XV25-OFFSET('WS-1 Paper'!$A$1,$A$29,'Dashboard Extract'!XV$24)+1,0)</f>
        <v>2</v>
      </c>
      <c r="XW29" s="1352">
        <f ca="1">IFERROR(XW25-OFFSET('WS-1 Paper'!$A$1,$A$29,'Dashboard Extract'!XW$24)+1,0)</f>
        <v>1</v>
      </c>
      <c r="XX29" s="1352">
        <f ca="1">IFERROR(XX25-OFFSET('WS-1 Paper'!$A$1,$A$29,'Dashboard Extract'!XX$24)+1,0)</f>
        <v>1</v>
      </c>
      <c r="XY29" s="1352">
        <f ca="1">IFERROR(XY25-OFFSET('WS-1 Paper'!$A$1,$A$29,'Dashboard Extract'!XY$24)+1,0)</f>
        <v>2</v>
      </c>
      <c r="XZ29" s="1352">
        <f ca="1">IFERROR(XZ25-OFFSET('WS-1 Paper'!$A$1,$A$29,'Dashboard Extract'!XZ$24)+1,0)</f>
        <v>3</v>
      </c>
      <c r="YA29" s="1352">
        <f ca="1">IFERROR(YA25-OFFSET('WS-1 Paper'!$A$1,$A$29,'Dashboard Extract'!YA$24)+1,0)</f>
        <v>4</v>
      </c>
      <c r="YB29" s="1352">
        <f ca="1">IFERROR(YB25-OFFSET('WS-1 Paper'!$A$1,$A$29,'Dashboard Extract'!YB$24)+1,0)</f>
        <v>2</v>
      </c>
      <c r="YC29" s="1352">
        <f ca="1">IFERROR(YC25-OFFSET('WS-1 Paper'!$A$1,$A$29,'Dashboard Extract'!YC$24)+1,0)</f>
        <v>0</v>
      </c>
      <c r="YD29" s="1352">
        <f ca="1">IFERROR(YD25-OFFSET('WS-1 Paper'!$A$1,$A$29,'Dashboard Extract'!YD$24)+1,0)</f>
        <v>1</v>
      </c>
      <c r="YE29" s="1352">
        <f ca="1">IFERROR(YE25-OFFSET('WS-1 Paper'!$A$1,$A$29,'Dashboard Extract'!YE$24)+1,0)</f>
        <v>2</v>
      </c>
      <c r="YF29" s="1352">
        <f ca="1">IFERROR(YF25-OFFSET('WS-1 Paper'!$A$1,$A$29,'Dashboard Extract'!YF$24)+1,0)</f>
        <v>3</v>
      </c>
      <c r="YG29" s="1352">
        <f ca="1">IFERROR(YG25-OFFSET('WS-1 Paper'!$A$1,$A$29,'Dashboard Extract'!YG$24)+1,0)</f>
        <v>4</v>
      </c>
      <c r="YH29" s="1352">
        <f ca="1">IFERROR(YH25-OFFSET('WS-1 Paper'!$A$1,$A$29,'Dashboard Extract'!YH$24)+1,0)</f>
        <v>5</v>
      </c>
      <c r="YI29" s="1352">
        <f ca="1">IFERROR(YI25-OFFSET('WS-1 Paper'!$A$1,$A$29,'Dashboard Extract'!YI$24)+1,0)</f>
        <v>6</v>
      </c>
      <c r="YJ29" s="1352">
        <f ca="1">IFERROR(YJ25-OFFSET('WS-1 Paper'!$A$1,$A$29,'Dashboard Extract'!YJ$24)+1,0)</f>
        <v>7</v>
      </c>
      <c r="YK29" s="1352">
        <f ca="1">IFERROR(YK25-OFFSET('WS-1 Paper'!$A$1,$A$29,'Dashboard Extract'!YK$24)+1,0)</f>
        <v>7</v>
      </c>
      <c r="YL29" s="1352">
        <f ca="1">IFERROR(YL25-OFFSET('WS-1 Paper'!$A$1,$A$29,'Dashboard Extract'!YL$24)+1,0)</f>
        <v>5</v>
      </c>
      <c r="YM29" s="1352">
        <f ca="1">IFERROR(YM25-OFFSET('WS-1 Paper'!$A$1,$A$29,'Dashboard Extract'!YM$24)+1,0)</f>
        <v>6</v>
      </c>
      <c r="YN29" s="1352">
        <f ca="1">IFERROR(YN25-OFFSET('WS-1 Paper'!$A$1,$A$29,'Dashboard Extract'!YN$24)+1,0)</f>
        <v>7</v>
      </c>
      <c r="YO29" s="1352">
        <f ca="1">IFERROR(YO25-OFFSET('WS-1 Paper'!$A$1,$A$29,'Dashboard Extract'!YO$24)+1,0)</f>
        <v>5</v>
      </c>
      <c r="YP29" s="1352">
        <f ca="1">IFERROR(YP25-OFFSET('WS-1 Paper'!$A$1,$A$29,'Dashboard Extract'!YP$24)+1,0)</f>
        <v>0</v>
      </c>
      <c r="YQ29" s="1352">
        <f ca="1">IFERROR(YQ25-OFFSET('WS-1 Paper'!$A$1,$A$29,'Dashboard Extract'!YQ$24)+1,0)</f>
        <v>1</v>
      </c>
      <c r="YR29" s="1352">
        <f ca="1">IFERROR(YR25-OFFSET('WS-1 Paper'!$A$1,$A$29,'Dashboard Extract'!YR$24)+1,0)</f>
        <v>1</v>
      </c>
      <c r="YS29" s="1352">
        <f ca="1">IFERROR(YS25-OFFSET('WS-1 Paper'!$A$1,$A$29,'Dashboard Extract'!YS$24)+1,0)</f>
        <v>1</v>
      </c>
      <c r="YT29" s="1352">
        <f ca="1">IFERROR(YT25-OFFSET('WS-1 Paper'!$A$1,$A$29,'Dashboard Extract'!YT$24)+1,0)</f>
        <v>2</v>
      </c>
      <c r="YU29" s="1352">
        <f ca="1">IFERROR(YU25-OFFSET('WS-1 Paper'!$A$1,$A$29,'Dashboard Extract'!YU$24)+1,0)</f>
        <v>3</v>
      </c>
      <c r="YV29" s="1352">
        <f ca="1">IFERROR(YV25-OFFSET('WS-1 Paper'!$A$1,$A$29,'Dashboard Extract'!YV$24)+1,0)</f>
        <v>4</v>
      </c>
      <c r="YW29" s="1352">
        <f ca="1">IFERROR(YW25-OFFSET('WS-1 Paper'!$A$1,$A$29,'Dashboard Extract'!YW$24)+1,0)</f>
        <v>5</v>
      </c>
      <c r="YX29" s="1352">
        <f ca="1">IFERROR(YX25-OFFSET('WS-1 Paper'!$A$1,$A$29,'Dashboard Extract'!YX$24)+1,0)</f>
        <v>3</v>
      </c>
      <c r="YY29" s="1352">
        <f ca="1">IFERROR(YY25-OFFSET('WS-1 Paper'!$A$1,$A$29,'Dashboard Extract'!YY$24)+1,0)</f>
        <v>4</v>
      </c>
      <c r="YZ29" s="1352">
        <f ca="1">IFERROR(YZ25-OFFSET('WS-1 Paper'!$A$1,$A$29,'Dashboard Extract'!YZ$24)+1,0)</f>
        <v>4</v>
      </c>
      <c r="ZA29" s="1352">
        <f ca="1">IFERROR(ZA25-OFFSET('WS-1 Paper'!$A$1,$A$29,'Dashboard Extract'!ZA$24)+1,0)</f>
        <v>5</v>
      </c>
      <c r="ZB29" s="1352">
        <f ca="1">IFERROR(ZB25-OFFSET('WS-1 Paper'!$A$1,$A$29,'Dashboard Extract'!ZB$24)+1,0)</f>
        <v>6</v>
      </c>
      <c r="ZC29" s="1352">
        <f ca="1">IFERROR(ZC25-OFFSET('WS-1 Paper'!$A$1,$A$29,'Dashboard Extract'!ZC$24)+1,0)</f>
        <v>5</v>
      </c>
      <c r="ZD29" s="1352">
        <f ca="1">IFERROR(ZD25-OFFSET('WS-1 Paper'!$A$1,$A$29,'Dashboard Extract'!ZD$24)+1,0)</f>
        <v>2</v>
      </c>
      <c r="ZE29" s="1352">
        <f ca="1">IFERROR(ZE25-OFFSET('WS-1 Paper'!$A$1,$A$29,'Dashboard Extract'!ZE$24)+1,0)</f>
        <v>3</v>
      </c>
      <c r="ZF29" s="1352">
        <f ca="1">IFERROR(ZF25-OFFSET('WS-1 Paper'!$A$1,$A$29,'Dashboard Extract'!ZF$24)+1,0)</f>
        <v>2</v>
      </c>
      <c r="ZG29" s="1352">
        <f ca="1">IFERROR(ZG25-OFFSET('WS-1 Paper'!$A$1,$A$29,'Dashboard Extract'!ZG$24)+1,0)</f>
        <v>3</v>
      </c>
      <c r="ZH29" s="1352">
        <f ca="1">IFERROR(ZH25-OFFSET('WS-1 Paper'!$A$1,$A$29,'Dashboard Extract'!ZH$24)+1,0)</f>
        <v>4</v>
      </c>
      <c r="ZI29" s="1352">
        <f ca="1">IFERROR(ZI25-OFFSET('WS-1 Paper'!$A$1,$A$29,'Dashboard Extract'!ZI$24)+1,0)</f>
        <v>5</v>
      </c>
      <c r="ZJ29" s="1352">
        <f ca="1">IFERROR(ZJ25-OFFSET('WS-1 Paper'!$A$1,$A$29,'Dashboard Extract'!ZJ$24)+1,0)</f>
        <v>6</v>
      </c>
      <c r="ZK29" s="1352">
        <f ca="1">IFERROR(ZK25-OFFSET('WS-1 Paper'!$A$1,$A$29,'Dashboard Extract'!ZK$24)+1,0)</f>
        <v>1</v>
      </c>
      <c r="ZL29" s="1352">
        <f ca="1">IFERROR(ZL25-OFFSET('WS-1 Paper'!$A$1,$A$29,'Dashboard Extract'!ZL$24)+1,0)</f>
        <v>2</v>
      </c>
      <c r="ZM29" s="1352">
        <f ca="1">IFERROR(ZM25-OFFSET('WS-1 Paper'!$A$1,$A$29,'Dashboard Extract'!ZM$24)+1,0)</f>
        <v>3</v>
      </c>
      <c r="ZN29" s="1352">
        <f ca="1">IFERROR(ZN25-OFFSET('WS-1 Paper'!$A$1,$A$29,'Dashboard Extract'!ZN$24)+1,0)</f>
        <v>4</v>
      </c>
      <c r="ZO29" s="1352">
        <f ca="1">IFERROR(ZO25-OFFSET('WS-1 Paper'!$A$1,$A$29,'Dashboard Extract'!ZO$24)+1,0)</f>
        <v>5</v>
      </c>
      <c r="ZP29" s="1352">
        <f ca="1">IFERROR(ZP25-OFFSET('WS-1 Paper'!$A$1,$A$29,'Dashboard Extract'!ZP$24)+1,0)</f>
        <v>6</v>
      </c>
      <c r="ZQ29" s="1352">
        <f ca="1">IFERROR(ZQ25-OFFSET('WS-1 Paper'!$A$1,$A$29,'Dashboard Extract'!ZQ$24)+1,0)</f>
        <v>7</v>
      </c>
      <c r="ZR29" s="1352">
        <f ca="1">IFERROR(ZR25-OFFSET('WS-1 Paper'!$A$1,$A$29,'Dashboard Extract'!ZR$24)+1,0)</f>
        <v>8</v>
      </c>
      <c r="ZS29" s="1352">
        <f ca="1">IFERROR(ZS25-OFFSET('WS-1 Paper'!$A$1,$A$29,'Dashboard Extract'!ZS$24)+1,0)</f>
        <v>9</v>
      </c>
      <c r="ZT29" s="1352">
        <f ca="1">IFERROR(ZT25-OFFSET('WS-1 Paper'!$A$1,$A$29,'Dashboard Extract'!ZT$24)+1,0)</f>
        <v>10</v>
      </c>
      <c r="ZU29" s="1352">
        <f ca="1">IFERROR(ZU25-OFFSET('WS-1 Paper'!$A$1,$A$29,'Dashboard Extract'!ZU$24)+1,0)</f>
        <v>11</v>
      </c>
      <c r="ZV29" s="1352">
        <f ca="1">IFERROR(ZV25-OFFSET('WS-1 Paper'!$A$1,$A$29,'Dashboard Extract'!ZV$24)+1,0)</f>
        <v>12</v>
      </c>
      <c r="ZW29" s="1352">
        <f ca="1">IFERROR(ZW25-OFFSET('WS-1 Paper'!$A$1,$A$29,'Dashboard Extract'!ZW$24)+1,0)</f>
        <v>13</v>
      </c>
      <c r="ZX29" s="1352">
        <f ca="1">IFERROR(ZX25-OFFSET('WS-1 Paper'!$A$1,$A$29,'Dashboard Extract'!ZX$24)+1,0)</f>
        <v>8</v>
      </c>
      <c r="ZY29" s="1352">
        <f ca="1">IFERROR(ZY25-OFFSET('WS-1 Paper'!$A$1,$A$29,'Dashboard Extract'!ZY$24)+1,0)</f>
        <v>8</v>
      </c>
      <c r="ZZ29" s="1352">
        <f ca="1">IFERROR(ZZ25-OFFSET('WS-1 Paper'!$A$1,$A$29,'Dashboard Extract'!ZZ$24)+1,0)</f>
        <v>9</v>
      </c>
      <c r="AAA29" s="1352">
        <f ca="1">IFERROR(AAA25-OFFSET('WS-1 Paper'!$A$1,$A$29,'Dashboard Extract'!AAA$24)+1,0)</f>
        <v>10</v>
      </c>
      <c r="AAB29" s="1352">
        <f ca="1">IFERROR(AAB25-OFFSET('WS-1 Paper'!$A$1,$A$29,'Dashboard Extract'!AAB$24)+1,0)</f>
        <v>11</v>
      </c>
      <c r="AAC29" s="1352">
        <f ca="1">IFERROR(AAC25-OFFSET('WS-1 Paper'!$A$1,$A$29,'Dashboard Extract'!AAC$24)+1,0)</f>
        <v>12</v>
      </c>
      <c r="AAD29" s="1352">
        <f ca="1">IFERROR(AAD25-OFFSET('WS-1 Paper'!$A$1,$A$29,'Dashboard Extract'!AAD$24)+1,0)</f>
        <v>13</v>
      </c>
      <c r="AAE29" s="1352">
        <f ca="1">IFERROR(AAE25-OFFSET('WS-1 Paper'!$A$1,$A$29,'Dashboard Extract'!AAE$24)+1,0)</f>
        <v>14</v>
      </c>
      <c r="AAF29" s="1352">
        <f ca="1">IFERROR(AAF25-OFFSET('WS-1 Paper'!$A$1,$A$29,'Dashboard Extract'!AAF$24)+1,0)</f>
        <v>15</v>
      </c>
      <c r="AAG29" s="1352">
        <f ca="1">IFERROR(AAG25-OFFSET('WS-1 Paper'!$A$1,$A$29,'Dashboard Extract'!AAG$24)+1,0)</f>
        <v>15</v>
      </c>
      <c r="AAH29" s="1352">
        <f ca="1">IFERROR(AAH25-OFFSET('WS-1 Paper'!$A$1,$A$29,'Dashboard Extract'!AAH$24)+1,0)</f>
        <v>14</v>
      </c>
      <c r="AAI29" s="1352">
        <f ca="1">IFERROR(AAI25-OFFSET('WS-1 Paper'!$A$1,$A$29,'Dashboard Extract'!AAI$24)+1,0)</f>
        <v>11</v>
      </c>
      <c r="AAJ29" s="1352">
        <f ca="1">IFERROR(AAJ25-OFFSET('WS-1 Paper'!$A$1,$A$29,'Dashboard Extract'!AAJ$24)+1,0)</f>
        <v>12</v>
      </c>
      <c r="AAK29" s="1352">
        <f ca="1">IFERROR(AAK25-OFFSET('WS-1 Paper'!$A$1,$A$29,'Dashboard Extract'!AAK$24)+1,0)</f>
        <v>13</v>
      </c>
      <c r="AAL29" s="1352">
        <f ca="1">IFERROR(AAL25-OFFSET('WS-1 Paper'!$A$1,$A$29,'Dashboard Extract'!AAL$24)+1,0)</f>
        <v>13</v>
      </c>
      <c r="AAM29" s="1352">
        <f ca="1">IFERROR(AAM25-OFFSET('WS-1 Paper'!$A$1,$A$29,'Dashboard Extract'!AAM$24)+1,0)</f>
        <v>9</v>
      </c>
      <c r="AAN29" s="1352">
        <f ca="1">IFERROR(AAN25-OFFSET('WS-1 Paper'!$A$1,$A$29,'Dashboard Extract'!AAN$24)+1,0)</f>
        <v>10</v>
      </c>
      <c r="AAO29" s="1352">
        <f ca="1">IFERROR(AAO25-OFFSET('WS-1 Paper'!$A$1,$A$29,'Dashboard Extract'!AAO$24)+1,0)</f>
        <v>9</v>
      </c>
      <c r="AAP29" s="1352">
        <f ca="1">IFERROR(AAP25-OFFSET('WS-1 Paper'!$A$1,$A$29,'Dashboard Extract'!AAP$24)+1,0)</f>
        <v>9</v>
      </c>
      <c r="AAQ29" s="1352">
        <f ca="1">IFERROR(AAQ25-OFFSET('WS-1 Paper'!$A$1,$A$29,'Dashboard Extract'!AAQ$24)+1,0)</f>
        <v>10</v>
      </c>
      <c r="AAR29" s="1352">
        <f ca="1">IFERROR(AAR25-OFFSET('WS-1 Paper'!$A$1,$A$29,'Dashboard Extract'!AAR$24)+1,0)</f>
        <v>11</v>
      </c>
      <c r="AAS29" s="1352">
        <f ca="1">IFERROR(AAS25-OFFSET('WS-1 Paper'!$A$1,$A$29,'Dashboard Extract'!AAS$24)+1,0)</f>
        <v>10</v>
      </c>
      <c r="AAT29" s="1352">
        <f ca="1">IFERROR(AAT25-OFFSET('WS-1 Paper'!$A$1,$A$29,'Dashboard Extract'!AAT$24)+1,0)</f>
        <v>9</v>
      </c>
      <c r="AAU29" s="1352">
        <f ca="1">IFERROR(AAU25-OFFSET('WS-1 Paper'!$A$1,$A$29,'Dashboard Extract'!AAU$24)+1,0)</f>
        <v>10</v>
      </c>
      <c r="AAV29" s="1352">
        <f ca="1">IFERROR(AAV25-OFFSET('WS-1 Paper'!$A$1,$A$29,'Dashboard Extract'!AAV$24)+1,0)</f>
        <v>11</v>
      </c>
      <c r="AAW29" s="1352">
        <f ca="1">IFERROR(AAW25-OFFSET('WS-1 Paper'!$A$1,$A$29,'Dashboard Extract'!AAW$24)+1,0)</f>
        <v>12</v>
      </c>
      <c r="AAX29" s="1352">
        <f ca="1">IFERROR(AAX25-OFFSET('WS-1 Paper'!$A$1,$A$29,'Dashboard Extract'!AAX$24)+1,0)</f>
        <v>13</v>
      </c>
      <c r="AAY29" s="1352">
        <f ca="1">IFERROR(AAY25-OFFSET('WS-1 Paper'!$A$1,$A$29,'Dashboard Extract'!AAY$24)+1,0)</f>
        <v>14</v>
      </c>
      <c r="AAZ29" s="1352">
        <f ca="1">IFERROR(AAZ25-OFFSET('WS-1 Paper'!$A$1,$A$29,'Dashboard Extract'!AAZ$24)+1,0)</f>
        <v>15</v>
      </c>
      <c r="ABA29" s="1352">
        <f ca="1">IFERROR(ABA25-OFFSET('WS-1 Paper'!$A$1,$A$29,'Dashboard Extract'!ABA$24)+1,0)</f>
        <v>15</v>
      </c>
      <c r="ABB29" s="1352">
        <f ca="1">IFERROR(ABB25-OFFSET('WS-1 Paper'!$A$1,$A$29,'Dashboard Extract'!ABB$24)+1,0)</f>
        <v>15</v>
      </c>
      <c r="ABC29" s="1352">
        <f ca="1">IFERROR(ABC25-OFFSET('WS-1 Paper'!$A$1,$A$29,'Dashboard Extract'!ABC$24)+1,0)</f>
        <v>16</v>
      </c>
      <c r="ABD29" s="1352">
        <f ca="1">IFERROR(ABD25-OFFSET('WS-1 Paper'!$A$1,$A$29,'Dashboard Extract'!ABD$24)+1,0)</f>
        <v>15</v>
      </c>
      <c r="ABE29" s="1352">
        <f ca="1">IFERROR(ABE25-OFFSET('WS-1 Paper'!$A$1,$A$29,'Dashboard Extract'!ABE$24)+1,0)</f>
        <v>16</v>
      </c>
      <c r="ABF29" s="1352">
        <f ca="1">IFERROR(ABF25-OFFSET('WS-1 Paper'!$A$1,$A$29,'Dashboard Extract'!ABF$24)+1,0)</f>
        <v>17</v>
      </c>
      <c r="ABG29" s="1352">
        <f ca="1">IFERROR(ABG25-OFFSET('WS-1 Paper'!$A$1,$A$29,'Dashboard Extract'!ABG$24)+1,0)</f>
        <v>18</v>
      </c>
      <c r="ABH29" s="1352">
        <f ca="1">IFERROR(ABH25-OFFSET('WS-1 Paper'!$A$1,$A$29,'Dashboard Extract'!ABH$24)+1,0)</f>
        <v>16</v>
      </c>
      <c r="ABI29" s="1352">
        <f ca="1">IFERROR(ABI25-OFFSET('WS-1 Paper'!$A$1,$A$29,'Dashboard Extract'!ABI$24)+1,0)</f>
        <v>15</v>
      </c>
      <c r="ABJ29" s="1352">
        <f ca="1">IFERROR(ABJ25-OFFSET('WS-1 Paper'!$A$1,$A$29,'Dashboard Extract'!ABJ$24)+1,0)</f>
        <v>16</v>
      </c>
      <c r="ABK29" s="1352">
        <f ca="1">IFERROR(ABK25-OFFSET('WS-1 Paper'!$A$1,$A$29,'Dashboard Extract'!ABK$24)+1,0)</f>
        <v>17</v>
      </c>
      <c r="ABL29" s="1352">
        <f ca="1">IFERROR(ABL25-OFFSET('WS-1 Paper'!$A$1,$A$29,'Dashboard Extract'!ABL$24)+1,0)</f>
        <v>18</v>
      </c>
      <c r="ABM29" s="1352">
        <f ca="1">IFERROR(ABM25-OFFSET('WS-1 Paper'!$A$1,$A$29,'Dashboard Extract'!ABM$24)+1,0)</f>
        <v>19</v>
      </c>
      <c r="ABN29" s="1352">
        <f ca="1">IFERROR(ABN25-OFFSET('WS-1 Paper'!$A$1,$A$29,'Dashboard Extract'!ABN$24)+1,0)</f>
        <v>20</v>
      </c>
      <c r="ABO29" s="1352">
        <f ca="1">IFERROR(ABO25-OFFSET('WS-1 Paper'!$A$1,$A$29,'Dashboard Extract'!ABO$24)+1,0)</f>
        <v>19</v>
      </c>
      <c r="ABP29" s="1352">
        <f ca="1">IFERROR(ABP25-OFFSET('WS-1 Paper'!$A$1,$A$29,'Dashboard Extract'!ABP$24)+1,0)</f>
        <v>19</v>
      </c>
      <c r="ABQ29" s="1352">
        <f ca="1">IFERROR(ABQ25-OFFSET('WS-1 Paper'!$A$1,$A$29,'Dashboard Extract'!ABQ$24)+1,0)</f>
        <v>8</v>
      </c>
      <c r="ABR29" s="1352">
        <f ca="1">IFERROR(ABR25-OFFSET('WS-1 Paper'!$A$1,$A$29,'Dashboard Extract'!ABR$24)+1,0)</f>
        <v>5</v>
      </c>
      <c r="ABS29" s="1352">
        <f ca="1">IFERROR(ABS25-OFFSET('WS-1 Paper'!$A$1,$A$29,'Dashboard Extract'!ABS$24)+1,0)</f>
        <v>6</v>
      </c>
      <c r="ABT29" s="1352">
        <f ca="1">IFERROR(ABT25-OFFSET('WS-1 Paper'!$A$1,$A$29,'Dashboard Extract'!ABT$24)+1,0)</f>
        <v>7</v>
      </c>
      <c r="ABU29" s="1352">
        <f ca="1">IFERROR(ABU25-OFFSET('WS-1 Paper'!$A$1,$A$29,'Dashboard Extract'!ABU$24)+1,0)</f>
        <v>8</v>
      </c>
      <c r="ABV29" s="1352">
        <f ca="1">IFERROR(ABV25-OFFSET('WS-1 Paper'!$A$1,$A$29,'Dashboard Extract'!ABV$24)+1,0)</f>
        <v>9</v>
      </c>
      <c r="ABW29" s="1352">
        <f ca="1">IFERROR(ABW25-OFFSET('WS-1 Paper'!$A$1,$A$29,'Dashboard Extract'!ABW$24)+1,0)</f>
        <v>3</v>
      </c>
      <c r="ABX29" s="1352">
        <f ca="1">IFERROR(ABX25-OFFSET('WS-1 Paper'!$A$1,$A$29,'Dashboard Extract'!ABX$24)+1,0)</f>
        <v>4</v>
      </c>
      <c r="ABY29" s="1352">
        <f ca="1">IFERROR(ABY25-OFFSET('WS-1 Paper'!$A$1,$A$29,'Dashboard Extract'!ABY$24)+1,0)</f>
        <v>5</v>
      </c>
      <c r="ABZ29" s="1352">
        <f ca="1">IFERROR(ABZ25-OFFSET('WS-1 Paper'!$A$1,$A$29,'Dashboard Extract'!ABZ$24)+1,0)</f>
        <v>6</v>
      </c>
      <c r="ACA29" s="1352">
        <f ca="1">IFERROR(ACA25-OFFSET('WS-1 Paper'!$A$1,$A$29,'Dashboard Extract'!ACA$24)+1,0)</f>
        <v>7</v>
      </c>
      <c r="ACB29" s="1352">
        <f ca="1">IFERROR(ACB25-OFFSET('WS-1 Paper'!$A$1,$A$29,'Dashboard Extract'!ACB$24)+1,0)</f>
        <v>8</v>
      </c>
      <c r="ACC29" s="1352">
        <f ca="1">IFERROR(ACC25-OFFSET('WS-1 Paper'!$A$1,$A$29,'Dashboard Extract'!ACC$24)+1,0)</f>
        <v>9</v>
      </c>
      <c r="ACD29" s="1352">
        <f ca="1">IFERROR(ACD25-OFFSET('WS-1 Paper'!$A$1,$A$29,'Dashboard Extract'!ACD$24)+1,0)</f>
        <v>10</v>
      </c>
      <c r="ACE29" s="1352">
        <f ca="1">IFERROR(ACE25-OFFSET('WS-1 Paper'!$A$1,$A$29,'Dashboard Extract'!ACE$24)+1,0)</f>
        <v>11</v>
      </c>
      <c r="ACF29" s="1352">
        <f ca="1">IFERROR(ACF25-OFFSET('WS-1 Paper'!$A$1,$A$29,'Dashboard Extract'!ACF$24)+1,0)</f>
        <v>12</v>
      </c>
      <c r="ACG29" s="1352">
        <f ca="1">IFERROR(ACG25-OFFSET('WS-1 Paper'!$A$1,$A$29,'Dashboard Extract'!ACG$24)+1,0)</f>
        <v>13</v>
      </c>
      <c r="ACH29" s="1352">
        <f ca="1">IFERROR(ACH25-OFFSET('WS-1 Paper'!$A$1,$A$29,'Dashboard Extract'!ACH$24)+1,0)</f>
        <v>14</v>
      </c>
      <c r="ACI29" s="1352">
        <f ca="1">IFERROR(ACI25-OFFSET('WS-1 Paper'!$A$1,$A$29,'Dashboard Extract'!ACI$24)+1,0)</f>
        <v>15</v>
      </c>
      <c r="ACJ29" s="1352">
        <f ca="1">IFERROR(ACJ25-OFFSET('WS-1 Paper'!$A$1,$A$29,'Dashboard Extract'!ACJ$24)+1,0)</f>
        <v>16</v>
      </c>
      <c r="ACK29" s="1352">
        <f ca="1">IFERROR(ACK25-OFFSET('WS-1 Paper'!$A$1,$A$29,'Dashboard Extract'!ACK$24)+1,0)</f>
        <v>17</v>
      </c>
      <c r="ACL29" s="1352">
        <f ca="1">IFERROR(ACL25-OFFSET('WS-1 Paper'!$A$1,$A$29,'Dashboard Extract'!ACL$24)+1,0)</f>
        <v>18</v>
      </c>
      <c r="ACM29" s="1352">
        <f ca="1">IFERROR(ACM25-OFFSET('WS-1 Paper'!$A$1,$A$29,'Dashboard Extract'!ACM$24)+1,0)</f>
        <v>18</v>
      </c>
      <c r="ACN29" s="1352">
        <f ca="1">IFERROR(ACN25-OFFSET('WS-1 Paper'!$A$1,$A$29,'Dashboard Extract'!ACN$24)+1,0)</f>
        <v>19</v>
      </c>
      <c r="ACO29" s="1352">
        <f ca="1">IFERROR(ACO25-OFFSET('WS-1 Paper'!$A$1,$A$29,'Dashboard Extract'!ACO$24)+1,0)</f>
        <v>20</v>
      </c>
      <c r="ACP29" s="1352">
        <f ca="1">IFERROR(ACP25-OFFSET('WS-1 Paper'!$A$1,$A$29,'Dashboard Extract'!ACP$24)+1,0)</f>
        <v>21</v>
      </c>
      <c r="ACQ29" s="1352">
        <f ca="1">IFERROR(ACQ25-OFFSET('WS-1 Paper'!$A$1,$A$29,'Dashboard Extract'!ACQ$24)+1,0)</f>
        <v>22</v>
      </c>
      <c r="ACR29" s="1352">
        <f ca="1">IFERROR(ACR25-OFFSET('WS-1 Paper'!$A$1,$A$29,'Dashboard Extract'!ACR$24)+1,0)</f>
        <v>23</v>
      </c>
      <c r="ACS29" s="1352">
        <f ca="1">IFERROR(ACS25-OFFSET('WS-1 Paper'!$A$1,$A$29,'Dashboard Extract'!ACS$24)+1,0)</f>
        <v>23</v>
      </c>
      <c r="ACT29" s="1352">
        <f ca="1">IFERROR(ACT25-OFFSET('WS-1 Paper'!$A$1,$A$29,'Dashboard Extract'!ACT$24)+1,0)</f>
        <v>24</v>
      </c>
      <c r="ACU29" s="1352">
        <f ca="1">IFERROR(ACU25-OFFSET('WS-1 Paper'!$A$1,$A$29,'Dashboard Extract'!ACU$24)+1,0)</f>
        <v>25</v>
      </c>
      <c r="ACV29" s="1352">
        <f ca="1">IFERROR(ACV25-OFFSET('WS-1 Paper'!$A$1,$A$29,'Dashboard Extract'!ACV$24)+1,0)</f>
        <v>26</v>
      </c>
      <c r="ACW29" s="1352">
        <f ca="1">IFERROR(ACW25-OFFSET('WS-1 Paper'!$A$1,$A$29,'Dashboard Extract'!ACW$24)+1,0)</f>
        <v>26</v>
      </c>
      <c r="ACX29" s="1352">
        <f ca="1">IFERROR(ACX25-OFFSET('WS-1 Paper'!$A$1,$A$29,'Dashboard Extract'!ACX$24)+1,0)</f>
        <v>26</v>
      </c>
      <c r="ACY29" s="1352">
        <f ca="1">IFERROR(ACY25-OFFSET('WS-1 Paper'!$A$1,$A$29,'Dashboard Extract'!ACY$24)+1,0)</f>
        <v>27</v>
      </c>
      <c r="ACZ29" s="1352">
        <f ca="1">IFERROR(ACZ25-OFFSET('WS-1 Paper'!$A$1,$A$29,'Dashboard Extract'!ACZ$24)+1,0)</f>
        <v>25</v>
      </c>
      <c r="ADA29" s="1352">
        <f ca="1">IFERROR(ADA25-OFFSET('WS-1 Paper'!$A$1,$A$29,'Dashboard Extract'!ADA$24)+1,0)</f>
        <v>26</v>
      </c>
      <c r="ADB29" s="1352">
        <f ca="1">IFERROR(ADB25-OFFSET('WS-1 Paper'!$A$1,$A$29,'Dashboard Extract'!ADB$24)+1,0)</f>
        <v>27</v>
      </c>
      <c r="ADC29" s="1352">
        <f ca="1">IFERROR(ADC25-OFFSET('WS-1 Paper'!$A$1,$A$29,'Dashboard Extract'!ADC$24)+1,0)</f>
        <v>28</v>
      </c>
      <c r="ADD29" s="1352">
        <f ca="1">IFERROR(ADD25-OFFSET('WS-1 Paper'!$A$1,$A$29,'Dashboard Extract'!ADD$24)+1,0)</f>
        <v>27</v>
      </c>
      <c r="ADE29" s="1352">
        <f ca="1">IFERROR(ADE25-OFFSET('WS-1 Paper'!$A$1,$A$29,'Dashboard Extract'!ADE$24)+1,0)</f>
        <v>22</v>
      </c>
      <c r="ADF29" s="1352">
        <f ca="1">IFERROR(ADF25-OFFSET('WS-1 Paper'!$A$1,$A$29,'Dashboard Extract'!ADF$24)+1,0)</f>
        <v>19</v>
      </c>
      <c r="ADG29" s="1352">
        <f ca="1">IFERROR(ADG25-OFFSET('WS-1 Paper'!$A$1,$A$29,'Dashboard Extract'!ADG$24)+1,0)</f>
        <v>20</v>
      </c>
      <c r="ADH29" s="1352">
        <f ca="1">IFERROR(ADH25-OFFSET('WS-1 Paper'!$A$1,$A$29,'Dashboard Extract'!ADH$24)+1,0)</f>
        <v>18</v>
      </c>
      <c r="ADI29" s="1352">
        <f ca="1">IFERROR(ADI25-OFFSET('WS-1 Paper'!$A$1,$A$29,'Dashboard Extract'!ADI$24)+1,0)</f>
        <v>19</v>
      </c>
      <c r="ADJ29" s="1352">
        <f ca="1">IFERROR(ADJ25-OFFSET('WS-1 Paper'!$A$1,$A$29,'Dashboard Extract'!ADJ$24)+1,0)</f>
        <v>20</v>
      </c>
      <c r="ADK29" s="1352">
        <f ca="1">IFERROR(ADK25-OFFSET('WS-1 Paper'!$A$1,$A$29,'Dashboard Extract'!ADK$24)+1,0)</f>
        <v>20</v>
      </c>
      <c r="ADL29" s="1352">
        <f ca="1">IFERROR(ADL25-OFFSET('WS-1 Paper'!$A$1,$A$29,'Dashboard Extract'!ADL$24)+1,0)</f>
        <v>16</v>
      </c>
      <c r="ADM29" s="1352">
        <f ca="1">IFERROR(ADM25-OFFSET('WS-1 Paper'!$A$1,$A$29,'Dashboard Extract'!ADM$24)+1,0)</f>
        <v>17</v>
      </c>
      <c r="ADN29" s="1352">
        <f ca="1">IFERROR(ADN25-OFFSET('WS-1 Paper'!$A$1,$A$29,'Dashboard Extract'!ADN$24)+1,0)</f>
        <v>10</v>
      </c>
      <c r="ADO29" s="1352">
        <f ca="1">IFERROR(ADO25-OFFSET('WS-1 Paper'!$A$1,$A$29,'Dashboard Extract'!ADO$24)+1,0)</f>
        <v>11</v>
      </c>
      <c r="ADP29" s="1352">
        <f ca="1">IFERROR(ADP25-OFFSET('WS-1 Paper'!$A$1,$A$29,'Dashboard Extract'!ADP$24)+1,0)</f>
        <v>12</v>
      </c>
      <c r="ADQ29" s="1352">
        <f ca="1">IFERROR(ADQ25-OFFSET('WS-1 Paper'!$A$1,$A$29,'Dashboard Extract'!ADQ$24)+1,0)</f>
        <v>13</v>
      </c>
      <c r="ADR29" s="1352">
        <f ca="1">IFERROR(ADR25-OFFSET('WS-1 Paper'!$A$1,$A$29,'Dashboard Extract'!ADR$24)+1,0)</f>
        <v>11</v>
      </c>
      <c r="ADS29" s="1352">
        <f ca="1">IFERROR(ADS25-OFFSET('WS-1 Paper'!$A$1,$A$29,'Dashboard Extract'!ADS$24)+1,0)</f>
        <v>8</v>
      </c>
      <c r="ADT29" s="1352">
        <f ca="1">IFERROR(ADT25-OFFSET('WS-1 Paper'!$A$1,$A$29,'Dashboard Extract'!ADT$24)+1,0)</f>
        <v>9</v>
      </c>
      <c r="ADU29" s="1352">
        <f ca="1">IFERROR(ADU25-OFFSET('WS-1 Paper'!$A$1,$A$29,'Dashboard Extract'!ADU$24)+1,0)</f>
        <v>10</v>
      </c>
      <c r="ADV29" s="1352">
        <f ca="1">IFERROR(ADV25-OFFSET('WS-1 Paper'!$A$1,$A$29,'Dashboard Extract'!ADV$24)+1,0)</f>
        <v>5</v>
      </c>
      <c r="ADW29" s="1352">
        <f ca="1">IFERROR(ADW25-OFFSET('WS-1 Paper'!$A$1,$A$29,'Dashboard Extract'!ADW$24)+1,0)</f>
        <v>6</v>
      </c>
      <c r="ADX29" s="1352">
        <f ca="1">IFERROR(ADX25-OFFSET('WS-1 Paper'!$A$1,$A$29,'Dashboard Extract'!ADX$24)+1,0)</f>
        <v>7</v>
      </c>
      <c r="ADY29" s="1352">
        <f ca="1">IFERROR(ADY25-OFFSET('WS-1 Paper'!$A$1,$A$29,'Dashboard Extract'!ADY$24)+1,0)</f>
        <v>6</v>
      </c>
      <c r="ADZ29" s="1352">
        <f ca="1">IFERROR(ADZ25-OFFSET('WS-1 Paper'!$A$1,$A$29,'Dashboard Extract'!ADZ$24)+1,0)</f>
        <v>7</v>
      </c>
      <c r="AEA29" s="1352">
        <f ca="1">IFERROR(AEA25-OFFSET('WS-1 Paper'!$A$1,$A$29,'Dashboard Extract'!AEA$24)+1,0)</f>
        <v>8</v>
      </c>
      <c r="AEB29" s="1352">
        <f ca="1">IFERROR(AEB25-OFFSET('WS-1 Paper'!$A$1,$A$29,'Dashboard Extract'!AEB$24)+1,0)</f>
        <v>5</v>
      </c>
      <c r="AEC29" s="1352">
        <f ca="1">IFERROR(AEC25-OFFSET('WS-1 Paper'!$A$1,$A$29,'Dashboard Extract'!AEC$24)+1,0)</f>
        <v>1</v>
      </c>
      <c r="AED29" s="1352">
        <f ca="1">IFERROR(AED25-OFFSET('WS-1 Paper'!$A$1,$A$29,'Dashboard Extract'!AED$24)+1,0)</f>
        <v>2</v>
      </c>
      <c r="AEE29" s="1352">
        <f ca="1">IFERROR(AEE25-OFFSET('WS-1 Paper'!$A$1,$A$29,'Dashboard Extract'!AEE$24)+1,0)</f>
        <v>3</v>
      </c>
      <c r="AEF29" s="1352">
        <f ca="1">IFERROR(AEF25-OFFSET('WS-1 Paper'!$A$1,$A$29,'Dashboard Extract'!AEF$24)+1,0)</f>
        <v>1</v>
      </c>
      <c r="AEG29" s="1352">
        <f ca="1">IFERROR(AEG25-OFFSET('WS-1 Paper'!$A$1,$A$29,'Dashboard Extract'!AEG$24)+1,0)</f>
        <v>0</v>
      </c>
      <c r="AEH29" s="1352">
        <f ca="1">IFERROR(AEH25-OFFSET('WS-1 Paper'!$A$1,$A$29,'Dashboard Extract'!AEH$24)+1,0)</f>
        <v>2</v>
      </c>
      <c r="AEI29" s="1352">
        <f ca="1">IFERROR(AEI25-OFFSET('WS-1 Paper'!$A$1,$A$29,'Dashboard Extract'!AEI$24)+1,0)</f>
        <v>0</v>
      </c>
      <c r="AEJ29" s="1352">
        <f ca="1">IFERROR(AEJ25-OFFSET('WS-1 Paper'!$A$1,$A$29,'Dashboard Extract'!AEJ$24)+1,0)</f>
        <v>1</v>
      </c>
      <c r="AEK29" s="1352">
        <f ca="1">IFERROR(AEK25-OFFSET('WS-1 Paper'!$A$1,$A$29,'Dashboard Extract'!AEK$24)+1,0)</f>
        <v>2</v>
      </c>
      <c r="AEL29" s="1352">
        <f ca="1">IFERROR(AEL25-OFFSET('WS-1 Paper'!$A$1,$A$29,'Dashboard Extract'!AEL$24)+1,0)</f>
        <v>3</v>
      </c>
      <c r="AEM29" s="1352">
        <f ca="1">IFERROR(AEM25-OFFSET('WS-1 Paper'!$A$1,$A$29,'Dashboard Extract'!AEM$24)+1,0)</f>
        <v>4</v>
      </c>
      <c r="AEN29" s="1352">
        <f ca="1">IFERROR(AEN25-OFFSET('WS-1 Paper'!$A$1,$A$29,'Dashboard Extract'!AEN$24)+1,0)</f>
        <v>2</v>
      </c>
      <c r="AEO29" s="1352">
        <f ca="1">IFERROR(AEO25-OFFSET('WS-1 Paper'!$A$1,$A$29,'Dashboard Extract'!AEO$24)+1,0)</f>
        <v>2</v>
      </c>
      <c r="AEP29" s="1352">
        <f ca="1">IFERROR(AEP25-OFFSET('WS-1 Paper'!$A$1,$A$29,'Dashboard Extract'!AEP$24)+1,0)</f>
        <v>0</v>
      </c>
      <c r="AEQ29" s="1352">
        <f ca="1">IFERROR(AEQ25-OFFSET('WS-1 Paper'!$A$1,$A$29,'Dashboard Extract'!AEQ$24)+1,0)</f>
        <v>0</v>
      </c>
      <c r="AER29" s="1352">
        <f ca="1">IFERROR(AER25-OFFSET('WS-1 Paper'!$A$1,$A$29,'Dashboard Extract'!AER$24)+1,0)</f>
        <v>0</v>
      </c>
      <c r="AES29" s="1352">
        <f ca="1">IFERROR(AES25-OFFSET('WS-1 Paper'!$A$1,$A$29,'Dashboard Extract'!AES$24)+1,0)</f>
        <v>0</v>
      </c>
      <c r="AET29" s="1352">
        <f ca="1">IFERROR(AET25-OFFSET('WS-1 Paper'!$A$1,$A$29,'Dashboard Extract'!AET$24)+1,0)</f>
        <v>4</v>
      </c>
      <c r="AEU29" s="1352">
        <f ca="1">IFERROR(AEU25-OFFSET('WS-1 Paper'!$A$1,$A$29,'Dashboard Extract'!AEU$24)+1,0)</f>
        <v>5</v>
      </c>
      <c r="AEV29" s="1352">
        <f ca="1">IFERROR(AEV25-OFFSET('WS-1 Paper'!$A$1,$A$29,'Dashboard Extract'!AEV$24)+1,0)</f>
        <v>3</v>
      </c>
      <c r="AEW29" s="1352">
        <f ca="1">IFERROR(AEW25-OFFSET('WS-1 Paper'!$A$1,$A$29,'Dashboard Extract'!AEW$24)+1,0)</f>
        <v>3</v>
      </c>
      <c r="AEX29" s="1352">
        <f ca="1">IFERROR(AEX25-OFFSET('WS-1 Paper'!$A$1,$A$29,'Dashboard Extract'!AEX$24)+1,0)</f>
        <v>1</v>
      </c>
      <c r="AEY29" s="1352">
        <f ca="1">IFERROR(AEY25-OFFSET('WS-1 Paper'!$A$1,$A$29,'Dashboard Extract'!AEY$24)+1,0)</f>
        <v>2</v>
      </c>
      <c r="AEZ29" s="1352">
        <f ca="1">IFERROR(AEZ25-OFFSET('WS-1 Paper'!$A$1,$A$29,'Dashboard Extract'!AEZ$24)+1,0)</f>
        <v>3</v>
      </c>
      <c r="AFA29" s="1352">
        <f ca="1">IFERROR(AFA25-OFFSET('WS-1 Paper'!$A$1,$A$29,'Dashboard Extract'!AFA$24)+1,0)</f>
        <v>4</v>
      </c>
      <c r="AFB29" s="1352">
        <f ca="1">IFERROR(AFB25-OFFSET('WS-1 Paper'!$A$1,$A$29,'Dashboard Extract'!AFB$24)+1,0)</f>
        <v>0</v>
      </c>
      <c r="AFC29" s="1352">
        <f ca="1">IFERROR(AFC25-OFFSET('WS-1 Paper'!$A$1,$A$29,'Dashboard Extract'!AFC$24)+1,0)</f>
        <v>2</v>
      </c>
      <c r="AFD29" s="1352">
        <f ca="1">IFERROR(AFD25-OFFSET('WS-1 Paper'!$A$1,$A$29,'Dashboard Extract'!AFD$24)+1,0)</f>
        <v>1</v>
      </c>
      <c r="AFE29" s="1352">
        <f ca="1">IFERROR(AFE25-OFFSET('WS-1 Paper'!$A$1,$A$29,'Dashboard Extract'!AFE$24)+1,0)</f>
        <v>2</v>
      </c>
      <c r="AFF29" s="1352">
        <f ca="1">IFERROR(AFF25-OFFSET('WS-1 Paper'!$A$1,$A$29,'Dashboard Extract'!AFF$24)+1,0)</f>
        <v>3</v>
      </c>
      <c r="AFG29" s="1352">
        <f ca="1">IFERROR(AFG25-OFFSET('WS-1 Paper'!$A$1,$A$29,'Dashboard Extract'!AFG$24)+1,0)</f>
        <v>4</v>
      </c>
      <c r="AFH29" s="1352">
        <f ca="1">IFERROR(AFH25-OFFSET('WS-1 Paper'!$A$1,$A$29,'Dashboard Extract'!AFH$24)+1,0)</f>
        <v>5</v>
      </c>
      <c r="AFI29" s="1352">
        <f ca="1">IFERROR(AFI25-OFFSET('WS-1 Paper'!$A$1,$A$29,'Dashboard Extract'!AFI$24)+1,0)</f>
        <v>0</v>
      </c>
      <c r="AFJ29" s="1352">
        <f ca="1">IFERROR(AFJ25-OFFSET('WS-1 Paper'!$A$1,$A$29,'Dashboard Extract'!AFJ$24)+1,0)</f>
        <v>1</v>
      </c>
      <c r="AFK29" s="1352">
        <f ca="1">IFERROR(AFK25-OFFSET('WS-1 Paper'!$A$1,$A$29,'Dashboard Extract'!AFK$24)+1,0)</f>
        <v>1</v>
      </c>
      <c r="AFL29" s="1352">
        <f ca="1">IFERROR(AFL25-OFFSET('WS-1 Paper'!$A$1,$A$29,'Dashboard Extract'!AFL$24)+1,0)</f>
        <v>1</v>
      </c>
      <c r="AFM29" s="1352">
        <f ca="1">IFERROR(AFM25-OFFSET('WS-1 Paper'!$A$1,$A$29,'Dashboard Extract'!AFM$24)+1,0)</f>
        <v>2</v>
      </c>
      <c r="AFN29" s="1352">
        <f ca="1">IFERROR(AFN25-OFFSET('WS-1 Paper'!$A$1,$A$29,'Dashboard Extract'!AFN$24)+1,0)</f>
        <v>3</v>
      </c>
      <c r="AFO29" s="1352">
        <f ca="1">IFERROR(AFO25-OFFSET('WS-1 Paper'!$A$1,$A$29,'Dashboard Extract'!AFO$24)+1,0)</f>
        <v>1</v>
      </c>
      <c r="AFP29" s="1352">
        <f ca="1">IFERROR(AFP25-OFFSET('WS-1 Paper'!$A$1,$A$29,'Dashboard Extract'!AFP$24)+1,0)</f>
        <v>2</v>
      </c>
      <c r="AFQ29" s="1352">
        <f ca="1">IFERROR(AFQ25-OFFSET('WS-1 Paper'!$A$1,$A$29,'Dashboard Extract'!AFQ$24)+1,0)</f>
        <v>3</v>
      </c>
      <c r="AFR29" s="1352">
        <f ca="1">IFERROR(AFR25-OFFSET('WS-1 Paper'!$A$1,$A$29,'Dashboard Extract'!AFR$24)+1,0)</f>
        <v>1</v>
      </c>
      <c r="AFS29" s="1352">
        <f ca="1">IFERROR(AFS25-OFFSET('WS-1 Paper'!$A$1,$A$29,'Dashboard Extract'!AFS$24)+1,0)</f>
        <v>1</v>
      </c>
      <c r="AFT29" s="1352">
        <f ca="1">IFERROR(AFT25-OFFSET('WS-1 Paper'!$A$1,$A$29,'Dashboard Extract'!AFT$24)+1,0)</f>
        <v>2</v>
      </c>
      <c r="AFU29" s="1352">
        <f ca="1">IFERROR(AFU25-OFFSET('WS-1 Paper'!$A$1,$A$29,'Dashboard Extract'!AFU$24)+1,0)</f>
        <v>3</v>
      </c>
      <c r="AFV29" s="1352">
        <f ca="1">IFERROR(AFV25-OFFSET('WS-1 Paper'!$A$1,$A$29,'Dashboard Extract'!AFV$24)+1,0)</f>
        <v>1</v>
      </c>
      <c r="AFW29" s="1352">
        <f ca="1">IFERROR(AFW25-OFFSET('WS-1 Paper'!$A$1,$A$29,'Dashboard Extract'!AFW$24)+1,0)</f>
        <v>1</v>
      </c>
      <c r="AFX29" s="1352">
        <f ca="1">IFERROR(AFX25-OFFSET('WS-1 Paper'!$A$1,$A$29,'Dashboard Extract'!AFX$24)+1,0)</f>
        <v>2</v>
      </c>
      <c r="AFY29" s="1352">
        <f ca="1">IFERROR(AFY25-OFFSET('WS-1 Paper'!$A$1,$A$29,'Dashboard Extract'!AFY$24)+1,0)</f>
        <v>1</v>
      </c>
      <c r="AFZ29" s="1352">
        <f ca="1">IFERROR(AFZ25-OFFSET('WS-1 Paper'!$A$1,$A$29,'Dashboard Extract'!AFZ$24)+1,0)</f>
        <v>0</v>
      </c>
      <c r="AGA29" s="1352">
        <f ca="1">IFERROR(AGA25-OFFSET('WS-1 Paper'!$A$1,$A$29,'Dashboard Extract'!AGA$24)+1,0)</f>
        <v>0</v>
      </c>
      <c r="AGB29" s="1352">
        <f ca="1">IFERROR(AGB25-OFFSET('WS-1 Paper'!$A$1,$A$29,'Dashboard Extract'!AGB$24)+1,0)</f>
        <v>0</v>
      </c>
      <c r="AGC29" s="1352">
        <f ca="1">IFERROR(AGC25-OFFSET('WS-1 Paper'!$A$1,$A$29,'Dashboard Extract'!AGC$24)+1,0)</f>
        <v>1</v>
      </c>
      <c r="AGD29" s="1352">
        <f ca="1">IFERROR(AGD25-OFFSET('WS-1 Paper'!$A$1,$A$29,'Dashboard Extract'!AGD$24)+1,0)</f>
        <v>0</v>
      </c>
      <c r="AGE29" s="1352">
        <f ca="1">IFERROR(AGE25-OFFSET('WS-1 Paper'!$A$1,$A$29,'Dashboard Extract'!AGE$24)+1,0)</f>
        <v>1</v>
      </c>
      <c r="AGF29" s="1352">
        <f ca="1">IFERROR(AGF25-OFFSET('WS-1 Paper'!$A$1,$A$29,'Dashboard Extract'!AGF$24)+1,0)</f>
        <v>1</v>
      </c>
      <c r="AGG29" s="1352">
        <f ca="1">IFERROR(AGG25-OFFSET('WS-1 Paper'!$A$1,$A$29,'Dashboard Extract'!AGG$24)+1,0)</f>
        <v>2</v>
      </c>
      <c r="AGH29" s="1352">
        <f ca="1">IFERROR(AGH25-OFFSET('WS-1 Paper'!$A$1,$A$29,'Dashboard Extract'!AGH$24)+1,0)</f>
        <v>3</v>
      </c>
      <c r="AGI29" s="1352">
        <f ca="1">IFERROR(AGI25-OFFSET('WS-1 Paper'!$A$1,$A$29,'Dashboard Extract'!AGI$24)+1,0)</f>
        <v>4</v>
      </c>
      <c r="AGJ29" s="1352">
        <f ca="1">IFERROR(AGJ25-OFFSET('WS-1 Paper'!$A$1,$A$29,'Dashboard Extract'!AGJ$24)+1,0)</f>
        <v>5</v>
      </c>
      <c r="AGK29" s="1352">
        <f ca="1">IFERROR(AGK25-OFFSET('WS-1 Paper'!$A$1,$A$29,'Dashboard Extract'!AGK$24)+1,0)</f>
        <v>0</v>
      </c>
      <c r="AGL29" s="1352">
        <f ca="1">IFERROR(AGL25-OFFSET('WS-1 Paper'!$A$1,$A$29,'Dashboard Extract'!AGL$24)+1,0)</f>
        <v>1</v>
      </c>
      <c r="AGM29" s="1352">
        <f ca="1">IFERROR(AGM25-OFFSET('WS-1 Paper'!$A$1,$A$29,'Dashboard Extract'!AGM$24)+1,0)</f>
        <v>2</v>
      </c>
      <c r="AGN29" s="1352">
        <f ca="1">IFERROR(AGN25-OFFSET('WS-1 Paper'!$A$1,$A$29,'Dashboard Extract'!AGN$24)+1,0)</f>
        <v>0</v>
      </c>
      <c r="AGO29" s="1352">
        <f ca="1">IFERROR(AGO25-OFFSET('WS-1 Paper'!$A$1,$A$29,'Dashboard Extract'!AGO$24)+1,0)</f>
        <v>0</v>
      </c>
      <c r="AGP29" s="1352">
        <f ca="1">IFERROR(AGP25-OFFSET('WS-1 Paper'!$A$1,$A$29,'Dashboard Extract'!AGP$24)+1,0)</f>
        <v>0</v>
      </c>
      <c r="AGQ29" s="1352">
        <f ca="1">IFERROR(AGQ25-OFFSET('WS-1 Paper'!$A$1,$A$29,'Dashboard Extract'!AGQ$24)+1,0)</f>
        <v>1</v>
      </c>
      <c r="AGR29" s="1352">
        <f ca="1">IFERROR(AGR25-OFFSET('WS-1 Paper'!$A$1,$A$29,'Dashboard Extract'!AGR$24)+1,0)</f>
        <v>1</v>
      </c>
      <c r="AGS29" s="1352">
        <f ca="1">IFERROR(AGS25-OFFSET('WS-1 Paper'!$A$1,$A$29,'Dashboard Extract'!AGS$24)+1,0)</f>
        <v>1</v>
      </c>
      <c r="AGT29" s="1352">
        <f ca="1">IFERROR(AGT25-OFFSET('WS-1 Paper'!$A$1,$A$29,'Dashboard Extract'!AGT$24)+1,0)</f>
        <v>1</v>
      </c>
      <c r="AGU29" s="1352">
        <f ca="1">IFERROR(AGU25-OFFSET('WS-1 Paper'!$A$1,$A$29,'Dashboard Extract'!AGU$24)+1,0)</f>
        <v>0</v>
      </c>
      <c r="AGV29" s="1352">
        <f ca="1">IFERROR(AGV25-OFFSET('WS-1 Paper'!$A$1,$A$29,'Dashboard Extract'!AGV$24)+1,0)</f>
        <v>0</v>
      </c>
      <c r="AGW29" s="1352">
        <f ca="1">IFERROR(AGW25-OFFSET('WS-1 Paper'!$A$1,$A$29,'Dashboard Extract'!AGW$24)+1,0)</f>
        <v>0</v>
      </c>
      <c r="AGX29" s="1352">
        <f ca="1">IFERROR(AGX25-OFFSET('WS-1 Paper'!$A$1,$A$29,'Dashboard Extract'!AGX$24)+1,0)</f>
        <v>0</v>
      </c>
      <c r="AGY29" s="1352">
        <f ca="1">IFERROR(AGY25-OFFSET('WS-1 Paper'!$A$1,$A$29,'Dashboard Extract'!AGY$24)+1,0)</f>
        <v>0</v>
      </c>
      <c r="AGZ29" s="1352">
        <f ca="1">IFERROR(AGZ25-OFFSET('WS-1 Paper'!$A$1,$A$29,'Dashboard Extract'!AGZ$24)+1,0)</f>
        <v>1</v>
      </c>
      <c r="AHA29" s="1352">
        <f ca="1">IFERROR(AHA25-OFFSET('WS-1 Paper'!$A$1,$A$29,'Dashboard Extract'!AHA$24)+1,0)</f>
        <v>1</v>
      </c>
      <c r="AHB29" s="1352">
        <f ca="1">IFERROR(AHB25-OFFSET('WS-1 Paper'!$A$1,$A$29,'Dashboard Extract'!AHB$24)+1,0)</f>
        <v>2</v>
      </c>
      <c r="AHC29" s="1352">
        <f ca="1">IFERROR(AHC25-OFFSET('WS-1 Paper'!$A$1,$A$29,'Dashboard Extract'!AHC$24)+1,0)</f>
        <v>3</v>
      </c>
      <c r="AHD29" s="1352">
        <f ca="1">IFERROR(AHD25-OFFSET('WS-1 Paper'!$A$1,$A$29,'Dashboard Extract'!AHD$24)+1,0)</f>
        <v>4</v>
      </c>
      <c r="AHE29" s="1352">
        <f ca="1">IFERROR(AHE25-OFFSET('WS-1 Paper'!$A$1,$A$29,'Dashboard Extract'!AHE$24)+1,0)</f>
        <v>1</v>
      </c>
      <c r="AHF29" s="1352">
        <f ca="1">IFERROR(AHF25-OFFSET('WS-1 Paper'!$A$1,$A$29,'Dashboard Extract'!AHF$24)+1,0)</f>
        <v>2</v>
      </c>
      <c r="AHG29" s="1352">
        <f ca="1">IFERROR(AHG25-OFFSET('WS-1 Paper'!$A$1,$A$29,'Dashboard Extract'!AHG$24)+1,0)</f>
        <v>2</v>
      </c>
      <c r="AHH29" s="1352">
        <f ca="1">IFERROR(AHH25-OFFSET('WS-1 Paper'!$A$1,$A$29,'Dashboard Extract'!AHH$24)+1,0)</f>
        <v>1</v>
      </c>
      <c r="AHI29" s="1352">
        <f ca="1">IFERROR(AHI25-OFFSET('WS-1 Paper'!$A$1,$A$29,'Dashboard Extract'!AHI$24)+1,0)</f>
        <v>1</v>
      </c>
      <c r="AHJ29" s="1352">
        <f ca="1">IFERROR(AHJ25-OFFSET('WS-1 Paper'!$A$1,$A$29,'Dashboard Extract'!AHJ$24)+1,0)</f>
        <v>2</v>
      </c>
      <c r="AHK29" s="1352">
        <f ca="1">IFERROR(AHK25-OFFSET('WS-1 Paper'!$A$1,$A$29,'Dashboard Extract'!AHK$24)+1,0)</f>
        <v>3</v>
      </c>
      <c r="AHL29" s="1352">
        <f ca="1">IFERROR(AHL25-OFFSET('WS-1 Paper'!$A$1,$A$29,'Dashboard Extract'!AHL$24)+1,0)</f>
        <v>4</v>
      </c>
      <c r="AHM29" s="1352">
        <f ca="1">IFERROR(AHM25-OFFSET('WS-1 Paper'!$A$1,$A$29,'Dashboard Extract'!AHM$24)+1,0)</f>
        <v>5</v>
      </c>
      <c r="AHN29" s="1352">
        <f ca="1">IFERROR(AHN25-OFFSET('WS-1 Paper'!$A$1,$A$29,'Dashboard Extract'!AHN$24)+1,0)</f>
        <v>6</v>
      </c>
      <c r="AHO29" s="1352">
        <f ca="1">IFERROR(AHO25-OFFSET('WS-1 Paper'!$A$1,$A$29,'Dashboard Extract'!AHO$24)+1,0)</f>
        <v>7</v>
      </c>
      <c r="AHP29" s="1352">
        <f ca="1">IFERROR(AHP25-OFFSET('WS-1 Paper'!$A$1,$A$29,'Dashboard Extract'!AHP$24)+1,0)</f>
        <v>5</v>
      </c>
      <c r="AHQ29" s="1352">
        <f ca="1">IFERROR(AHQ25-OFFSET('WS-1 Paper'!$A$1,$A$29,'Dashboard Extract'!AHQ$24)+1,0)</f>
        <v>6</v>
      </c>
      <c r="AHR29" s="1352">
        <f ca="1">IFERROR(AHR25-OFFSET('WS-1 Paper'!$A$1,$A$29,'Dashboard Extract'!AHR$24)+1,0)</f>
        <v>7</v>
      </c>
      <c r="AHS29" s="1352">
        <f ca="1">IFERROR(AHS25-OFFSET('WS-1 Paper'!$A$1,$A$29,'Dashboard Extract'!AHS$24)+1,0)</f>
        <v>4</v>
      </c>
      <c r="AHT29" s="1352">
        <f ca="1">IFERROR(AHT25-OFFSET('WS-1 Paper'!$A$1,$A$29,'Dashboard Extract'!AHT$24)+1,0)</f>
        <v>2</v>
      </c>
      <c r="AHU29" s="1352">
        <f ca="1">IFERROR(AHU25-OFFSET('WS-1 Paper'!$A$1,$A$29,'Dashboard Extract'!AHU$24)+1,0)</f>
        <v>3</v>
      </c>
      <c r="AHV29" s="1352">
        <f ca="1">IFERROR(AHV25-OFFSET('WS-1 Paper'!$A$1,$A$29,'Dashboard Extract'!AHV$24)+1,0)</f>
        <v>0</v>
      </c>
      <c r="AHW29" s="1352">
        <f ca="1">IFERROR(AHW25-OFFSET('WS-1 Paper'!$A$1,$A$29,'Dashboard Extract'!AHW$24)+1,0)</f>
        <v>0</v>
      </c>
      <c r="AHX29" s="1352">
        <f ca="1">IFERROR(AHX25-OFFSET('WS-1 Paper'!$A$1,$A$29,'Dashboard Extract'!AHX$24)+1,0)</f>
        <v>0</v>
      </c>
      <c r="AHY29" s="1352">
        <f ca="1">IFERROR(AHY25-OFFSET('WS-1 Paper'!$A$1,$A$29,'Dashboard Extract'!AHY$24)+1,0)</f>
        <v>0</v>
      </c>
      <c r="AHZ29" s="1352">
        <f ca="1">IFERROR(AHZ25-OFFSET('WS-1 Paper'!$A$1,$A$29,'Dashboard Extract'!AHZ$24)+1,0)</f>
        <v>1</v>
      </c>
      <c r="AIA29" s="1352">
        <f ca="1">IFERROR(AIA25-OFFSET('WS-1 Paper'!$A$1,$A$29,'Dashboard Extract'!AIA$24)+1,0)</f>
        <v>0</v>
      </c>
      <c r="AIB29" s="1352">
        <f ca="1">IFERROR(AIB25-OFFSET('WS-1 Paper'!$A$1,$A$29,'Dashboard Extract'!AIB$24)+1,0)</f>
        <v>2</v>
      </c>
      <c r="AIC29" s="1352">
        <f ca="1">IFERROR(AIC25-OFFSET('WS-1 Paper'!$A$1,$A$29,'Dashboard Extract'!AIC$24)+1,0)</f>
        <v>1</v>
      </c>
      <c r="AID29" s="1352">
        <f ca="1">IFERROR(AID25-OFFSET('WS-1 Paper'!$A$1,$A$29,'Dashboard Extract'!AID$24)+1,0)</f>
        <v>1</v>
      </c>
      <c r="AIE29" s="1352">
        <f ca="1">IFERROR(AIE25-OFFSET('WS-1 Paper'!$A$1,$A$29,'Dashboard Extract'!AIE$24)+1,0)</f>
        <v>2</v>
      </c>
      <c r="AIF29" s="1352">
        <f ca="1">IFERROR(AIF25-OFFSET('WS-1 Paper'!$A$1,$A$29,'Dashboard Extract'!AIF$24)+1,0)</f>
        <v>3</v>
      </c>
      <c r="AIG29" s="1352">
        <f ca="1">IFERROR(AIG25-OFFSET('WS-1 Paper'!$A$1,$A$29,'Dashboard Extract'!AIG$24)+1,0)</f>
        <v>1</v>
      </c>
      <c r="AIH29" s="1352">
        <f ca="1">IFERROR(AIH25-OFFSET('WS-1 Paper'!$A$1,$A$29,'Dashboard Extract'!AIH$24)+1,0)</f>
        <v>0</v>
      </c>
      <c r="AII29" s="1352">
        <f ca="1">IFERROR(AII25-OFFSET('WS-1 Paper'!$A$1,$A$29,'Dashboard Extract'!AII$24)+1,0)</f>
        <v>2</v>
      </c>
      <c r="AIJ29" s="1352">
        <f ca="1">IFERROR(AIJ25-OFFSET('WS-1 Paper'!$A$1,$A$29,'Dashboard Extract'!AIJ$24)+1,0)</f>
        <v>0</v>
      </c>
      <c r="AIK29" s="1352">
        <f ca="1">IFERROR(AIK25-OFFSET('WS-1 Paper'!$A$1,$A$29,'Dashboard Extract'!AIK$24)+1,0)</f>
        <v>0</v>
      </c>
      <c r="AIL29" s="1352">
        <f ca="1">IFERROR(AIL25-OFFSET('WS-1 Paper'!$A$1,$A$29,'Dashboard Extract'!AIL$24)+1,0)</f>
        <v>0</v>
      </c>
      <c r="AIM29" s="1352">
        <f ca="1">IFERROR(AIM25-OFFSET('WS-1 Paper'!$A$1,$A$29,'Dashboard Extract'!AIM$24)+1,0)</f>
        <v>0</v>
      </c>
      <c r="AIN29" s="1352">
        <f ca="1">IFERROR(AIN25-OFFSET('WS-1 Paper'!$A$1,$A$29,'Dashboard Extract'!AIN$24)+1,0)</f>
        <v>1</v>
      </c>
      <c r="AIO29" s="1352">
        <f ca="1">IFERROR(AIO25-OFFSET('WS-1 Paper'!$A$1,$A$29,'Dashboard Extract'!AIO$24)+1,0)</f>
        <v>1</v>
      </c>
      <c r="AIP29" s="1352">
        <f ca="1">IFERROR(AIP25-OFFSET('WS-1 Paper'!$A$1,$A$29,'Dashboard Extract'!AIP$24)+1,0)</f>
        <v>1</v>
      </c>
      <c r="AIQ29" s="1352">
        <f ca="1">IFERROR(AIQ25-OFFSET('WS-1 Paper'!$A$1,$A$29,'Dashboard Extract'!AIQ$24)+1,0)</f>
        <v>1</v>
      </c>
      <c r="AIR29" s="1352">
        <f ca="1">IFERROR(AIR25-OFFSET('WS-1 Paper'!$A$1,$A$29,'Dashboard Extract'!AIR$24)+1,0)</f>
        <v>0</v>
      </c>
      <c r="AIS29" s="1352">
        <f ca="1">IFERROR(AIS25-OFFSET('WS-1 Paper'!$A$1,$A$29,'Dashboard Extract'!AIS$24)+1,0)</f>
        <v>0</v>
      </c>
      <c r="AIT29" s="1352">
        <f ca="1">IFERROR(AIT25-OFFSET('WS-1 Paper'!$A$1,$A$29,'Dashboard Extract'!AIT$24)+1,0)</f>
        <v>0</v>
      </c>
      <c r="AIU29" s="1352">
        <f ca="1">IFERROR(AIU25-OFFSET('WS-1 Paper'!$A$1,$A$29,'Dashboard Extract'!AIU$24)+1,0)</f>
        <v>5</v>
      </c>
      <c r="AIV29" s="1352">
        <f ca="1">IFERROR(AIV25-OFFSET('WS-1 Paper'!$A$1,$A$29,'Dashboard Extract'!AIV$24)+1,0)</f>
        <v>0</v>
      </c>
      <c r="AIW29" s="1352">
        <f ca="1">IFERROR(AIW25-OFFSET('WS-1 Paper'!$A$1,$A$29,'Dashboard Extract'!AIW$24)+1,0)</f>
        <v>1</v>
      </c>
      <c r="AIX29" s="1352">
        <f ca="1">IFERROR(AIX25-OFFSET('WS-1 Paper'!$A$1,$A$29,'Dashboard Extract'!AIX$24)+1,0)</f>
        <v>2</v>
      </c>
      <c r="AIY29" s="1352">
        <f ca="1">IFERROR(AIY25-OFFSET('WS-1 Paper'!$A$1,$A$29,'Dashboard Extract'!AIY$24)+1,0)</f>
        <v>3</v>
      </c>
      <c r="AIZ29" s="1352">
        <f ca="1">IFERROR(AIZ25-OFFSET('WS-1 Paper'!$A$1,$A$29,'Dashboard Extract'!AIZ$24)+1,0)</f>
        <v>4</v>
      </c>
      <c r="AJA29" s="1352">
        <f ca="1">IFERROR(AJA25-OFFSET('WS-1 Paper'!$A$1,$A$29,'Dashboard Extract'!AJA$24)+1,0)</f>
        <v>5</v>
      </c>
      <c r="AJB29" s="1352">
        <f ca="1">IFERROR(AJB25-OFFSET('WS-1 Paper'!$A$1,$A$29,'Dashboard Extract'!AJB$24)+1,0)</f>
        <v>1</v>
      </c>
      <c r="AJC29" s="1352">
        <f ca="1">IFERROR(AJC25-OFFSET('WS-1 Paper'!$A$1,$A$29,'Dashboard Extract'!AJC$24)+1,0)</f>
        <v>2</v>
      </c>
      <c r="AJD29" s="1352">
        <f ca="1">IFERROR(AJD25-OFFSET('WS-1 Paper'!$A$1,$A$29,'Dashboard Extract'!AJD$24)+1,0)</f>
        <v>2</v>
      </c>
      <c r="AJE29" s="1352">
        <f ca="1">IFERROR(AJE25-OFFSET('WS-1 Paper'!$A$1,$A$29,'Dashboard Extract'!AJE$24)+1,0)</f>
        <v>1</v>
      </c>
      <c r="AJF29" s="1352">
        <f ca="1">IFERROR(AJF25-OFFSET('WS-1 Paper'!$A$1,$A$29,'Dashboard Extract'!AJF$24)+1,0)</f>
        <v>1</v>
      </c>
      <c r="AJG29" s="1352">
        <f ca="1">IFERROR(AJG25-OFFSET('WS-1 Paper'!$A$1,$A$29,'Dashboard Extract'!AJG$24)+1,0)</f>
        <v>2</v>
      </c>
      <c r="AJH29" s="1352">
        <f ca="1">IFERROR(AJH25-OFFSET('WS-1 Paper'!$A$1,$A$29,'Dashboard Extract'!AJH$24)+1,0)</f>
        <v>3</v>
      </c>
      <c r="AJI29" s="1352">
        <f ca="1">IFERROR(AJI25-OFFSET('WS-1 Paper'!$A$1,$A$29,'Dashboard Extract'!AJI$24)+1,0)</f>
        <v>1</v>
      </c>
      <c r="AJJ29" s="1352">
        <f ca="1">IFERROR(AJJ25-OFFSET('WS-1 Paper'!$A$1,$A$29,'Dashboard Extract'!AJJ$24)+1,0)</f>
        <v>0</v>
      </c>
      <c r="AJK29" s="1352">
        <f ca="1">IFERROR(AJK25-OFFSET('WS-1 Paper'!$A$1,$A$29,'Dashboard Extract'!AJK$24)+1,0)</f>
        <v>1</v>
      </c>
      <c r="AJL29" s="1352">
        <f ca="1">IFERROR(AJL25-OFFSET('WS-1 Paper'!$A$1,$A$29,'Dashboard Extract'!AJL$24)+1,0)</f>
        <v>0</v>
      </c>
      <c r="AJM29" s="1352">
        <f ca="1">IFERROR(AJM25-OFFSET('WS-1 Paper'!$A$1,$A$29,'Dashboard Extract'!AJM$24)+1,0)</f>
        <v>2</v>
      </c>
      <c r="AJN29" s="1352">
        <f ca="1">IFERROR(AJN25-OFFSET('WS-1 Paper'!$A$1,$A$29,'Dashboard Extract'!AJN$24)+1,0)</f>
        <v>3</v>
      </c>
      <c r="AJO29" s="1352">
        <f ca="1">IFERROR(AJO25-OFFSET('WS-1 Paper'!$A$1,$A$29,'Dashboard Extract'!AJO$24)+1,0)</f>
        <v>4</v>
      </c>
      <c r="AJP29" s="1352">
        <f ca="1">IFERROR(AJP25-OFFSET('WS-1 Paper'!$A$1,$A$29,'Dashboard Extract'!AJP$24)+1,0)</f>
        <v>1</v>
      </c>
      <c r="AJQ29" s="1352">
        <f ca="1">IFERROR(AJQ25-OFFSET('WS-1 Paper'!$A$1,$A$29,'Dashboard Extract'!AJQ$24)+1,0)</f>
        <v>2</v>
      </c>
      <c r="AJR29" s="1352">
        <f ca="1">IFERROR(AJR25-OFFSET('WS-1 Paper'!$A$1,$A$29,'Dashboard Extract'!AJR$24)+1,0)</f>
        <v>3</v>
      </c>
      <c r="AJS29" s="1352">
        <f ca="1">IFERROR(AJS25-OFFSET('WS-1 Paper'!$A$1,$A$29,'Dashboard Extract'!AJS$24)+1,0)</f>
        <v>0</v>
      </c>
      <c r="AJT29" s="1352">
        <f ca="1">IFERROR(AJT25-OFFSET('WS-1 Paper'!$A$1,$A$29,'Dashboard Extract'!AJT$24)+1,0)</f>
        <v>0</v>
      </c>
      <c r="AJU29" s="1352">
        <f ca="1">IFERROR(AJU25-OFFSET('WS-1 Paper'!$A$1,$A$29,'Dashboard Extract'!AJU$24)+1,0)</f>
        <v>0</v>
      </c>
      <c r="AJV29" s="1352">
        <f ca="1">IFERROR(AJV25-OFFSET('WS-1 Paper'!$A$1,$A$29,'Dashboard Extract'!AJV$24)+1,0)</f>
        <v>0</v>
      </c>
      <c r="AJW29" s="1352">
        <f ca="1">IFERROR(AJW25-OFFSET('WS-1 Paper'!$A$1,$A$29,'Dashboard Extract'!AJW$24)+1,0)</f>
        <v>1</v>
      </c>
      <c r="AJX29" s="1352">
        <f ca="1">IFERROR(AJX25-OFFSET('WS-1 Paper'!$A$1,$A$29,'Dashboard Extract'!AJX$24)+1,0)</f>
        <v>2</v>
      </c>
      <c r="AJY29" s="1352">
        <f ca="1">IFERROR(AJY25-OFFSET('WS-1 Paper'!$A$1,$A$29,'Dashboard Extract'!AJY$24)+1,0)</f>
        <v>2</v>
      </c>
      <c r="AJZ29" s="1352">
        <f ca="1">IFERROR(AJZ25-OFFSET('WS-1 Paper'!$A$1,$A$29,'Dashboard Extract'!AJZ$24)+1,0)</f>
        <v>2</v>
      </c>
      <c r="AKA29" s="1352">
        <f ca="1">IFERROR(AKA25-OFFSET('WS-1 Paper'!$A$1,$A$29,'Dashboard Extract'!AKA$24)+1,0)</f>
        <v>1</v>
      </c>
      <c r="AKB29" s="1352">
        <f ca="1">IFERROR(AKB25-OFFSET('WS-1 Paper'!$A$1,$A$29,'Dashboard Extract'!AKB$24)+1,0)</f>
        <v>2</v>
      </c>
      <c r="AKC29" s="1352">
        <f ca="1">IFERROR(AKC25-OFFSET('WS-1 Paper'!$A$1,$A$29,'Dashboard Extract'!AKC$24)+1,0)</f>
        <v>3</v>
      </c>
      <c r="AKD29" s="1352">
        <f ca="1">IFERROR(AKD25-OFFSET('WS-1 Paper'!$A$1,$A$29,'Dashboard Extract'!AKD$24)+1,0)</f>
        <v>1</v>
      </c>
      <c r="AKE29" s="1352">
        <f ca="1">IFERROR(AKE25-OFFSET('WS-1 Paper'!$A$1,$A$29,'Dashboard Extract'!AKE$24)+1,0)</f>
        <v>1</v>
      </c>
      <c r="AKF29" s="1352">
        <f ca="1">IFERROR(AKF25-OFFSET('WS-1 Paper'!$A$1,$A$29,'Dashboard Extract'!AKF$24)+1,0)</f>
        <v>1</v>
      </c>
      <c r="AKG29" s="1352">
        <f ca="1">IFERROR(AKG25-OFFSET('WS-1 Paper'!$A$1,$A$29,'Dashboard Extract'!AKG$24)+1,0)</f>
        <v>1</v>
      </c>
      <c r="AKH29" s="1352">
        <f ca="1">IFERROR(AKH25-OFFSET('WS-1 Paper'!$A$1,$A$29,'Dashboard Extract'!AKH$24)+1,0)</f>
        <v>1</v>
      </c>
      <c r="AKI29" s="1352">
        <f ca="1">IFERROR(AKI25-OFFSET('WS-1 Paper'!$A$1,$A$29,'Dashboard Extract'!AKI$24)+1,0)</f>
        <v>2</v>
      </c>
      <c r="AKJ29" s="1352">
        <f ca="1">IFERROR(AKJ25-OFFSET('WS-1 Paper'!$A$1,$A$29,'Dashboard Extract'!AKJ$24)+1,0)</f>
        <v>3</v>
      </c>
      <c r="AKK29" s="1352">
        <f ca="1">IFERROR(AKK25-OFFSET('WS-1 Paper'!$A$1,$A$29,'Dashboard Extract'!AKK$24)+1,0)</f>
        <v>0</v>
      </c>
      <c r="AKL29" s="1352">
        <f ca="1">IFERROR(AKL25-OFFSET('WS-1 Paper'!$A$1,$A$29,'Dashboard Extract'!AKL$24)+1,0)</f>
        <v>1</v>
      </c>
      <c r="AKM29" s="1352">
        <f ca="1">IFERROR(AKM25-OFFSET('WS-1 Paper'!$A$1,$A$29,'Dashboard Extract'!AKM$24)+1,0)</f>
        <v>2</v>
      </c>
      <c r="AKN29" s="1352">
        <f ca="1">IFERROR(AKN25-OFFSET('WS-1 Paper'!$A$1,$A$29,'Dashboard Extract'!AKN$24)+1,0)</f>
        <v>1</v>
      </c>
      <c r="AKO29" s="1352">
        <f ca="1">IFERROR(AKO25-OFFSET('WS-1 Paper'!$A$1,$A$29,'Dashboard Extract'!AKO$24)+1,0)</f>
        <v>0</v>
      </c>
      <c r="AKP29" s="1352">
        <f ca="1">IFERROR(AKP25-OFFSET('WS-1 Paper'!$A$1,$A$29,'Dashboard Extract'!AKP$24)+1,0)</f>
        <v>0</v>
      </c>
      <c r="AKQ29" s="1352">
        <f ca="1">IFERROR(AKQ25-OFFSET('WS-1 Paper'!$A$1,$A$29,'Dashboard Extract'!AKQ$24)+1,0)</f>
        <v>0</v>
      </c>
      <c r="AKR29" s="1352">
        <f ca="1">IFERROR(AKR25-OFFSET('WS-1 Paper'!$A$1,$A$29,'Dashboard Extract'!AKR$24)+1,0)</f>
        <v>0</v>
      </c>
      <c r="AKS29" s="1352">
        <f ca="1">IFERROR(AKS25-OFFSET('WS-1 Paper'!$A$1,$A$29,'Dashboard Extract'!AKS$24)+1,0)</f>
        <v>1</v>
      </c>
      <c r="AKT29" s="1352">
        <f ca="1">IFERROR(AKT25-OFFSET('WS-1 Paper'!$A$1,$A$29,'Dashboard Extract'!AKT$24)+1,0)</f>
        <v>1</v>
      </c>
      <c r="AKU29" s="1352">
        <f ca="1">IFERROR(AKU25-OFFSET('WS-1 Paper'!$A$1,$A$29,'Dashboard Extract'!AKU$24)+1,0)</f>
        <v>1</v>
      </c>
      <c r="AKV29" s="1352">
        <f ca="1">IFERROR(AKV25-OFFSET('WS-1 Paper'!$A$1,$A$29,'Dashboard Extract'!AKV$24)+1,0)</f>
        <v>2</v>
      </c>
      <c r="AKW29" s="1352">
        <f ca="1">IFERROR(AKW25-OFFSET('WS-1 Paper'!$A$1,$A$29,'Dashboard Extract'!AKW$24)+1,0)</f>
        <v>3</v>
      </c>
      <c r="AKX29" s="1352">
        <f ca="1">IFERROR(AKX25-OFFSET('WS-1 Paper'!$A$1,$A$29,'Dashboard Extract'!AKX$24)+1,0)</f>
        <v>4</v>
      </c>
      <c r="AKY29" s="1352">
        <f ca="1">IFERROR(AKY25-OFFSET('WS-1 Paper'!$A$1,$A$29,'Dashboard Extract'!AKY$24)+1,0)</f>
        <v>1</v>
      </c>
      <c r="AKZ29" s="1352">
        <f ca="1">IFERROR(AKZ25-OFFSET('WS-1 Paper'!$A$1,$A$29,'Dashboard Extract'!AKZ$24)+1,0)</f>
        <v>1</v>
      </c>
      <c r="ALA29" s="1352">
        <f ca="1">IFERROR(ALA25-OFFSET('WS-1 Paper'!$A$1,$A$29,'Dashboard Extract'!ALA$24)+1,0)</f>
        <v>1</v>
      </c>
      <c r="ALB29" s="1352">
        <f ca="1">IFERROR(ALB25-OFFSET('WS-1 Paper'!$A$1,$A$29,'Dashboard Extract'!ALB$24)+1,0)</f>
        <v>1</v>
      </c>
      <c r="ALC29" s="1352">
        <f ca="1">IFERROR(ALC25-OFFSET('WS-1 Paper'!$A$1,$A$29,'Dashboard Extract'!ALC$24)+1,0)</f>
        <v>1</v>
      </c>
      <c r="ALD29" s="1352">
        <f ca="1">IFERROR(ALD25-OFFSET('WS-1 Paper'!$A$1,$A$29,'Dashboard Extract'!ALD$24)+1,0)</f>
        <v>2</v>
      </c>
      <c r="ALE29" s="1352">
        <f ca="1">IFERROR(ALE25-OFFSET('WS-1 Paper'!$A$1,$A$29,'Dashboard Extract'!ALE$24)+1,0)</f>
        <v>3</v>
      </c>
      <c r="ALF29" s="1352">
        <f ca="1">IFERROR(ALF25-OFFSET('WS-1 Paper'!$A$1,$A$29,'Dashboard Extract'!ALF$24)+1,0)</f>
        <v>1</v>
      </c>
      <c r="ALG29" s="1352">
        <f ca="1">IFERROR(ALG25-OFFSET('WS-1 Paper'!$A$1,$A$29,'Dashboard Extract'!ALG$24)+1,0)</f>
        <v>1</v>
      </c>
      <c r="ALH29" s="1352">
        <f ca="1">IFERROR(ALH25-OFFSET('WS-1 Paper'!$A$1,$A$29,'Dashboard Extract'!ALH$24)+1,0)</f>
        <v>1</v>
      </c>
      <c r="ALI29" s="1352">
        <f ca="1">IFERROR(ALI25-OFFSET('WS-1 Paper'!$A$1,$A$29,'Dashboard Extract'!ALI$24)+1,0)</f>
        <v>1</v>
      </c>
      <c r="ALJ29" s="1352">
        <f ca="1">IFERROR(ALJ25-OFFSET('WS-1 Paper'!$A$1,$A$29,'Dashboard Extract'!ALJ$24)+1,0)</f>
        <v>1</v>
      </c>
      <c r="ALK29" s="1352">
        <f ca="1">IFERROR(ALK25-OFFSET('WS-1 Paper'!$A$1,$A$29,'Dashboard Extract'!ALK$24)+1,0)</f>
        <v>2</v>
      </c>
      <c r="ALL29" s="1352">
        <f ca="1">IFERROR(ALL25-OFFSET('WS-1 Paper'!$A$1,$A$29,'Dashboard Extract'!ALL$24)+1,0)</f>
        <v>3</v>
      </c>
      <c r="ALM29" s="1352">
        <f ca="1">IFERROR(ALM25-OFFSET('WS-1 Paper'!$A$1,$A$29,'Dashboard Extract'!ALM$24)+1,0)</f>
        <v>1</v>
      </c>
      <c r="ALN29" s="1352">
        <f ca="1">IFERROR(ALN25-OFFSET('WS-1 Paper'!$A$1,$A$29,'Dashboard Extract'!ALN$24)+1,0)</f>
        <v>2</v>
      </c>
      <c r="ALO29" s="1352">
        <f ca="1">IFERROR(ALO25-OFFSET('WS-1 Paper'!$A$1,$A$29,'Dashboard Extract'!ALO$24)+1,0)</f>
        <v>3</v>
      </c>
      <c r="ALP29" s="1352">
        <f ca="1">IFERROR(ALP25-OFFSET('WS-1 Paper'!$A$1,$A$29,'Dashboard Extract'!ALP$24)+1,0)</f>
        <v>1</v>
      </c>
      <c r="ALQ29" s="1352">
        <f ca="1">IFERROR(ALQ25-OFFSET('WS-1 Paper'!$A$1,$A$29,'Dashboard Extract'!ALQ$24)+1,0)</f>
        <v>1</v>
      </c>
      <c r="ALR29" s="1352">
        <f ca="1">IFERROR(ALR25-OFFSET('WS-1 Paper'!$A$1,$A$29,'Dashboard Extract'!ALR$24)+1,0)</f>
        <v>2</v>
      </c>
      <c r="ALS29" s="1352">
        <f ca="1">IFERROR(ALS25-OFFSET('WS-1 Paper'!$A$1,$A$29,'Dashboard Extract'!ALS$24)+1,0)</f>
        <v>3</v>
      </c>
      <c r="ALT29" s="1352">
        <f ca="1">IFERROR(ALT25-OFFSET('WS-1 Paper'!$A$1,$A$29,'Dashboard Extract'!ALT$24)+1,0)</f>
        <v>1</v>
      </c>
      <c r="ALU29" s="1352">
        <f ca="1">IFERROR(ALU25-OFFSET('WS-1 Paper'!$A$1,$A$29,'Dashboard Extract'!ALU$24)+1,0)</f>
        <v>1</v>
      </c>
      <c r="ALV29" s="1352">
        <f ca="1">IFERROR(ALV25-OFFSET('WS-1 Paper'!$A$1,$A$29,'Dashboard Extract'!ALV$24)+1,0)</f>
        <v>1</v>
      </c>
      <c r="ALW29" s="1352">
        <f ca="1">IFERROR(ALW25-OFFSET('WS-1 Paper'!$A$1,$A$29,'Dashboard Extract'!ALW$24)+1,0)</f>
        <v>1</v>
      </c>
      <c r="ALX29" s="1352">
        <f ca="1">IFERROR(ALX25-OFFSET('WS-1 Paper'!$A$1,$A$29,'Dashboard Extract'!ALX$24)+1,0)</f>
        <v>1</v>
      </c>
      <c r="ALY29" s="1352">
        <f ca="1">IFERROR(ALY25-OFFSET('WS-1 Paper'!$A$1,$A$29,'Dashboard Extract'!ALY$24)+1,0)</f>
        <v>2</v>
      </c>
      <c r="ALZ29" s="1352">
        <f ca="1">IFERROR(ALZ25-OFFSET('WS-1 Paper'!$A$1,$A$29,'Dashboard Extract'!ALZ$24)+1,0)</f>
        <v>3</v>
      </c>
      <c r="AMA29" s="1352">
        <f ca="1">IFERROR(AMA25-OFFSET('WS-1 Paper'!$A$1,$A$29,'Dashboard Extract'!AMA$24)+1,0)</f>
        <v>1</v>
      </c>
      <c r="AMB29" s="1352">
        <f ca="1">IFERROR(AMB25-OFFSET('WS-1 Paper'!$A$1,$A$29,'Dashboard Extract'!AMB$24)+1,0)</f>
        <v>1</v>
      </c>
      <c r="AMC29" s="1352">
        <f ca="1">IFERROR(AMC25-OFFSET('WS-1 Paper'!$A$1,$A$29,'Dashboard Extract'!AMC$24)+1,0)</f>
        <v>1</v>
      </c>
      <c r="AMD29" s="1352">
        <f ca="1">IFERROR(AMD25-OFFSET('WS-1 Paper'!$A$1,$A$29,'Dashboard Extract'!AMD$24)+1,0)</f>
        <v>1</v>
      </c>
      <c r="AME29" s="1352">
        <f ca="1">IFERROR(AME25-OFFSET('WS-1 Paper'!$A$1,$A$29,'Dashboard Extract'!AME$24)+1,0)</f>
        <v>1</v>
      </c>
      <c r="AMF29" s="1352">
        <f ca="1">IFERROR(AMF25-OFFSET('WS-1 Paper'!$A$1,$A$29,'Dashboard Extract'!AMF$24)+1,0)</f>
        <v>2</v>
      </c>
      <c r="AMG29" s="1352">
        <f ca="1">IFERROR(AMG25-OFFSET('WS-1 Paper'!$A$1,$A$29,'Dashboard Extract'!AMG$24)+1,0)</f>
        <v>3</v>
      </c>
      <c r="AMH29" s="1352">
        <f ca="1">IFERROR(AMH25-OFFSET('WS-1 Paper'!$A$1,$A$29,'Dashboard Extract'!AMH$24)+1,0)</f>
        <v>1</v>
      </c>
      <c r="AMI29" s="1352">
        <f ca="1">IFERROR(AMI25-OFFSET('WS-1 Paper'!$A$1,$A$29,'Dashboard Extract'!AMI$24)+1,0)</f>
        <v>1</v>
      </c>
      <c r="AMJ29" s="1352">
        <f ca="1">IFERROR(AMJ25-OFFSET('WS-1 Paper'!$A$1,$A$29,'Dashboard Extract'!AMJ$24)+1,0)</f>
        <v>1</v>
      </c>
      <c r="AMK29" s="1352">
        <f ca="1">IFERROR(AMK25-OFFSET('WS-1 Paper'!$A$1,$A$29,'Dashboard Extract'!AMK$24)+1,0)</f>
        <v>0</v>
      </c>
      <c r="AML29" s="1352">
        <f ca="1">IFERROR(AML25-OFFSET('WS-1 Paper'!$A$1,$A$29,'Dashboard Extract'!AML$24)+1,0)</f>
        <v>0</v>
      </c>
      <c r="AMM29" s="1352">
        <f ca="1">IFERROR(AMM25-OFFSET('WS-1 Paper'!$A$1,$A$29,'Dashboard Extract'!AMM$24)+1,0)</f>
        <v>0</v>
      </c>
      <c r="AMN29" s="1352">
        <f ca="1">IFERROR(AMN25-OFFSET('WS-1 Paper'!$A$1,$A$29,'Dashboard Extract'!AMN$24)+1,0)</f>
        <v>0</v>
      </c>
      <c r="AMO29" s="1352">
        <f ca="1">IFERROR(AMO25-OFFSET('WS-1 Paper'!$A$1,$A$29,'Dashboard Extract'!AMO$24)+1,0)</f>
        <v>1</v>
      </c>
      <c r="AMP29" s="1352">
        <f ca="1">IFERROR(AMP25-OFFSET('WS-1 Paper'!$A$1,$A$29,'Dashboard Extract'!AMP$24)+1,0)</f>
        <v>2</v>
      </c>
      <c r="AMQ29" s="1352">
        <f ca="1">IFERROR(AMQ25-OFFSET('WS-1 Paper'!$A$1,$A$29,'Dashboard Extract'!AMQ$24)+1,0)</f>
        <v>1</v>
      </c>
      <c r="AMR29" s="1352">
        <f ca="1">IFERROR(AMR25-OFFSET('WS-1 Paper'!$A$1,$A$29,'Dashboard Extract'!AMR$24)+1,0)</f>
        <v>2</v>
      </c>
      <c r="AMS29" s="1352">
        <f ca="1">IFERROR(AMS25-OFFSET('WS-1 Paper'!$A$1,$A$29,'Dashboard Extract'!AMS$24)+1,0)</f>
        <v>1</v>
      </c>
      <c r="AMT29" s="1352">
        <f ca="1">IFERROR(AMT25-OFFSET('WS-1 Paper'!$A$1,$A$29,'Dashboard Extract'!AMT$24)+1,0)</f>
        <v>2</v>
      </c>
      <c r="AMU29" s="1352">
        <f ca="1">IFERROR(AMU25-OFFSET('WS-1 Paper'!$A$1,$A$29,'Dashboard Extract'!AMU$24)+1,0)</f>
        <v>3</v>
      </c>
      <c r="AMV29" s="1352">
        <f ca="1">IFERROR(AMV25-OFFSET('WS-1 Paper'!$A$1,$A$29,'Dashboard Extract'!AMV$24)+1,0)</f>
        <v>1</v>
      </c>
      <c r="AMW29" s="1352">
        <f ca="1">IFERROR(AMW25-OFFSET('WS-1 Paper'!$A$1,$A$29,'Dashboard Extract'!AMW$24)+1,0)</f>
        <v>1</v>
      </c>
      <c r="AMX29" s="1352">
        <f ca="1">IFERROR(AMX25-OFFSET('WS-1 Paper'!$A$1,$A$29,'Dashboard Extract'!AMX$24)+1,0)</f>
        <v>1</v>
      </c>
      <c r="AMY29" s="1352">
        <f ca="1">IFERROR(AMY25-OFFSET('WS-1 Paper'!$A$1,$A$29,'Dashboard Extract'!AMY$24)+1,0)</f>
        <v>0</v>
      </c>
      <c r="AMZ29" s="1352">
        <f ca="1">IFERROR(AMZ25-OFFSET('WS-1 Paper'!$A$1,$A$29,'Dashboard Extract'!AMZ$24)+1,0)</f>
        <v>0</v>
      </c>
      <c r="ANA29" s="1352">
        <f ca="1">IFERROR(ANA25-OFFSET('WS-1 Paper'!$A$1,$A$29,'Dashboard Extract'!ANA$24)+1,0)</f>
        <v>0</v>
      </c>
      <c r="ANB29" s="1352">
        <f ca="1">IFERROR(ANB25-OFFSET('WS-1 Paper'!$A$1,$A$29,'Dashboard Extract'!ANB$24)+1,0)</f>
        <v>0</v>
      </c>
      <c r="ANC29" s="1352">
        <f ca="1">IFERROR(ANC25-OFFSET('WS-1 Paper'!$A$1,$A$29,'Dashboard Extract'!ANC$24)+1,0)</f>
        <v>4</v>
      </c>
      <c r="AND29" s="1352">
        <f ca="1">IFERROR(AND25-OFFSET('WS-1 Paper'!$A$1,$A$29,'Dashboard Extract'!AND$24)+1,0)</f>
        <v>1</v>
      </c>
      <c r="ANE29" s="1352">
        <f ca="1">IFERROR(ANE25-OFFSET('WS-1 Paper'!$A$1,$A$29,'Dashboard Extract'!ANE$24)+1,0)</f>
        <v>1</v>
      </c>
      <c r="ANF29" s="1352">
        <f ca="1">IFERROR(ANF25-OFFSET('WS-1 Paper'!$A$1,$A$29,'Dashboard Extract'!ANF$24)+1,0)</f>
        <v>1</v>
      </c>
      <c r="ANG29" s="1352">
        <f ca="1">IFERROR(ANG25-OFFSET('WS-1 Paper'!$A$1,$A$29,'Dashboard Extract'!ANG$24)+1,0)</f>
        <v>1</v>
      </c>
      <c r="ANH29" s="1352">
        <f ca="1">IFERROR(ANH25-OFFSET('WS-1 Paper'!$A$1,$A$29,'Dashboard Extract'!ANH$24)+1,0)</f>
        <v>2</v>
      </c>
      <c r="ANI29" s="1352">
        <f ca="1">IFERROR(ANI25-OFFSET('WS-1 Paper'!$A$1,$A$29,'Dashboard Extract'!ANI$24)+1,0)</f>
        <v>3</v>
      </c>
      <c r="ANJ29" s="1352">
        <f ca="1">IFERROR(ANJ25-OFFSET('WS-1 Paper'!$A$1,$A$29,'Dashboard Extract'!ANJ$24)+1,0)</f>
        <v>1</v>
      </c>
      <c r="ANK29" s="1352">
        <f ca="1">IFERROR(ANK25-OFFSET('WS-1 Paper'!$A$1,$A$29,'Dashboard Extract'!ANK$24)+1,0)</f>
        <v>1</v>
      </c>
      <c r="ANL29" s="1352">
        <f ca="1">IFERROR(ANL25-OFFSET('WS-1 Paper'!$A$1,$A$29,'Dashboard Extract'!ANL$24)+1,0)</f>
        <v>1</v>
      </c>
      <c r="ANM29" s="1352">
        <f ca="1">IFERROR(ANM25-OFFSET('WS-1 Paper'!$A$1,$A$29,'Dashboard Extract'!ANM$24)+1,0)</f>
        <v>2</v>
      </c>
      <c r="ANN29" s="1352">
        <f ca="1">IFERROR(ANN25-OFFSET('WS-1 Paper'!$A$1,$A$29,'Dashboard Extract'!ANN$24)+1,0)</f>
        <v>1</v>
      </c>
      <c r="ANO29" s="1352">
        <f ca="1">IFERROR(ANO25-OFFSET('WS-1 Paper'!$A$1,$A$29,'Dashboard Extract'!ANO$24)+1,0)</f>
        <v>2</v>
      </c>
      <c r="ANP29" s="1352">
        <f ca="1">IFERROR(ANP25-OFFSET('WS-1 Paper'!$A$1,$A$29,'Dashboard Extract'!ANP$24)+1,0)</f>
        <v>3</v>
      </c>
      <c r="ANQ29" s="1352">
        <f ca="1">IFERROR(ANQ25-OFFSET('WS-1 Paper'!$A$1,$A$29,'Dashboard Extract'!ANQ$24)+1,0)</f>
        <v>1</v>
      </c>
      <c r="ANR29" s="1352">
        <f ca="1">IFERROR(ANR25-OFFSET('WS-1 Paper'!$A$1,$A$29,'Dashboard Extract'!ANR$24)+1,0)</f>
        <v>1</v>
      </c>
      <c r="ANS29" s="1352">
        <f ca="1">IFERROR(ANS25-OFFSET('WS-1 Paper'!$A$1,$A$29,'Dashboard Extract'!ANS$24)+1,0)</f>
        <v>3</v>
      </c>
      <c r="ANT29" s="1352">
        <f ca="1">IFERROR(ANT25-OFFSET('WS-1 Paper'!$A$1,$A$29,'Dashboard Extract'!ANT$24)+1,0)</f>
        <v>4</v>
      </c>
      <c r="ANU29" s="1352">
        <f ca="1">IFERROR(ANU25-OFFSET('WS-1 Paper'!$A$1,$A$29,'Dashboard Extract'!ANU$24)+1,0)</f>
        <v>5</v>
      </c>
      <c r="ANV29" s="1352">
        <f ca="1">IFERROR(ANV25-OFFSET('WS-1 Paper'!$A$1,$A$29,'Dashboard Extract'!ANV$24)+1,0)</f>
        <v>6</v>
      </c>
      <c r="ANW29" s="1352">
        <f ca="1">IFERROR(ANW25-OFFSET('WS-1 Paper'!$A$1,$A$29,'Dashboard Extract'!ANW$24)+1,0)</f>
        <v>7</v>
      </c>
      <c r="ANX29" s="1352">
        <f ca="1">IFERROR(ANX25-OFFSET('WS-1 Paper'!$A$1,$A$29,'Dashboard Extract'!ANX$24)+1,0)</f>
        <v>7</v>
      </c>
      <c r="ANY29" s="1352">
        <f ca="1">IFERROR(ANY25-OFFSET('WS-1 Paper'!$A$1,$A$29,'Dashboard Extract'!ANY$24)+1,0)</f>
        <v>1</v>
      </c>
      <c r="ANZ29" s="1352">
        <f ca="1">IFERROR(ANZ25-OFFSET('WS-1 Paper'!$A$1,$A$29,'Dashboard Extract'!ANZ$24)+1,0)</f>
        <v>2</v>
      </c>
      <c r="AOA29" s="1352">
        <f ca="1">IFERROR(AOA25-OFFSET('WS-1 Paper'!$A$1,$A$29,'Dashboard Extract'!AOA$24)+1,0)</f>
        <v>3</v>
      </c>
      <c r="AOB29" s="1352">
        <f ca="1">IFERROR(AOB25-OFFSET('WS-1 Paper'!$A$1,$A$29,'Dashboard Extract'!AOB$24)+1,0)</f>
        <v>0</v>
      </c>
      <c r="AOC29" s="1352">
        <f ca="1">IFERROR(AOC25-OFFSET('WS-1 Paper'!$A$1,$A$29,'Dashboard Extract'!AOC$24)+1,0)</f>
        <v>0</v>
      </c>
      <c r="AOD29" s="1352">
        <f ca="1">IFERROR(AOD25-OFFSET('WS-1 Paper'!$A$1,$A$29,'Dashboard Extract'!AOD$24)+1,0)</f>
        <v>0</v>
      </c>
      <c r="AOE29" s="1352">
        <f ca="1">IFERROR(AOE25-OFFSET('WS-1 Paper'!$A$1,$A$29,'Dashboard Extract'!AOE$24)+1,0)</f>
        <v>1</v>
      </c>
      <c r="AOF29" s="1352">
        <f ca="1">IFERROR(AOF25-OFFSET('WS-1 Paper'!$A$1,$A$29,'Dashboard Extract'!AOF$24)+1,0)</f>
        <v>2</v>
      </c>
      <c r="AOG29" s="1352">
        <f ca="1">IFERROR(AOG25-OFFSET('WS-1 Paper'!$A$1,$A$29,'Dashboard Extract'!AOG$24)+1,0)</f>
        <v>3</v>
      </c>
      <c r="AOH29" s="1352">
        <f ca="1">IFERROR(AOH25-OFFSET('WS-1 Paper'!$A$1,$A$29,'Dashboard Extract'!AOH$24)+1,0)</f>
        <v>3</v>
      </c>
      <c r="AOI29" s="1352">
        <f ca="1">IFERROR(AOI25-OFFSET('WS-1 Paper'!$A$1,$A$29,'Dashboard Extract'!AOI$24)+1,0)</f>
        <v>1</v>
      </c>
      <c r="AOJ29" s="1352">
        <f ca="1">IFERROR(AOJ25-OFFSET('WS-1 Paper'!$A$1,$A$29,'Dashboard Extract'!AOJ$24)+1,0)</f>
        <v>2</v>
      </c>
      <c r="AOK29" s="1352">
        <f ca="1">IFERROR(AOK25-OFFSET('WS-1 Paper'!$A$1,$A$29,'Dashboard Extract'!AOK$24)+1,0)</f>
        <v>3</v>
      </c>
      <c r="AOL29" s="1352">
        <f ca="1">IFERROR(AOL25-OFFSET('WS-1 Paper'!$A$1,$A$29,'Dashboard Extract'!AOL$24)+1,0)</f>
        <v>3</v>
      </c>
      <c r="AOM29" s="1352">
        <f ca="1">IFERROR(AOM25-OFFSET('WS-1 Paper'!$A$1,$A$29,'Dashboard Extract'!AOM$24)+1,0)</f>
        <v>3</v>
      </c>
      <c r="AON29" s="1352">
        <f ca="1">IFERROR(AON25-OFFSET('WS-1 Paper'!$A$1,$A$29,'Dashboard Extract'!AON$24)+1,0)</f>
        <v>3</v>
      </c>
      <c r="AOO29" s="1352">
        <f ca="1">IFERROR(AOO25-OFFSET('WS-1 Paper'!$A$1,$A$29,'Dashboard Extract'!AOO$24)+1,0)</f>
        <v>4</v>
      </c>
      <c r="AOP29" s="1352">
        <f ca="1">IFERROR(AOP25-OFFSET('WS-1 Paper'!$A$1,$A$29,'Dashboard Extract'!AOP$24)+1,0)</f>
        <v>4</v>
      </c>
      <c r="AOQ29" s="1352">
        <f ca="1">IFERROR(AOQ25-OFFSET('WS-1 Paper'!$A$1,$A$29,'Dashboard Extract'!AOQ$24)+1,0)</f>
        <v>5</v>
      </c>
      <c r="AOR29" s="1352">
        <f ca="1">IFERROR(AOR25-OFFSET('WS-1 Paper'!$A$1,$A$29,'Dashboard Extract'!AOR$24)+1,0)</f>
        <v>6</v>
      </c>
      <c r="AOS29" s="1352">
        <f ca="1">IFERROR(AOS25-OFFSET('WS-1 Paper'!$A$1,$A$29,'Dashboard Extract'!AOS$24)+1,0)</f>
        <v>6</v>
      </c>
      <c r="AOT29" s="1352">
        <f ca="1">IFERROR(AOT25-OFFSET('WS-1 Paper'!$A$1,$A$29,'Dashboard Extract'!AOT$24)+1,0)</f>
        <v>6</v>
      </c>
      <c r="AOU29" s="1352">
        <f ca="1">IFERROR(AOU25-OFFSET('WS-1 Paper'!$A$1,$A$29,'Dashboard Extract'!AOU$24)+1,0)</f>
        <v>5</v>
      </c>
      <c r="AOV29" s="1352">
        <f ca="1">IFERROR(AOV25-OFFSET('WS-1 Paper'!$A$1,$A$29,'Dashboard Extract'!AOV$24)+1,0)</f>
        <v>6</v>
      </c>
      <c r="AOW29" s="1352">
        <f ca="1">IFERROR(AOW25-OFFSET('WS-1 Paper'!$A$1,$A$29,'Dashboard Extract'!AOW$24)+1,0)</f>
        <v>3</v>
      </c>
      <c r="AOX29" s="1352">
        <f ca="1">IFERROR(AOX25-OFFSET('WS-1 Paper'!$A$1,$A$29,'Dashboard Extract'!AOX$24)+1,0)</f>
        <v>4</v>
      </c>
      <c r="AOY29" s="1352">
        <f ca="1">IFERROR(AOY25-OFFSET('WS-1 Paper'!$A$1,$A$29,'Dashboard Extract'!AOY$24)+1,0)</f>
        <v>5</v>
      </c>
      <c r="AOZ29" s="1352">
        <f ca="1">IFERROR(AOZ25-OFFSET('WS-1 Paper'!$A$1,$A$29,'Dashboard Extract'!AOZ$24)+1,0)</f>
        <v>6</v>
      </c>
      <c r="APA29" s="1352">
        <f ca="1">IFERROR(APA25-OFFSET('WS-1 Paper'!$A$1,$A$29,'Dashboard Extract'!APA$24)+1,0)</f>
        <v>7</v>
      </c>
      <c r="APB29" s="1352">
        <f ca="1">IFERROR(APB25-OFFSET('WS-1 Paper'!$A$1,$A$29,'Dashboard Extract'!APB$24)+1,0)</f>
        <v>0</v>
      </c>
      <c r="APC29" s="1352">
        <f ca="1">IFERROR(APC25-OFFSET('WS-1 Paper'!$A$1,$A$29,'Dashboard Extract'!APC$24)+1,0)</f>
        <v>2</v>
      </c>
      <c r="APD29" s="1352">
        <f ca="1">IFERROR(APD25-OFFSET('WS-1 Paper'!$A$1,$A$29,'Dashboard Extract'!APD$24)+1,0)</f>
        <v>0</v>
      </c>
      <c r="APE29" s="1352">
        <f ca="1">IFERROR(APE25-OFFSET('WS-1 Paper'!$A$1,$A$29,'Dashboard Extract'!APE$24)+1,0)</f>
        <v>0</v>
      </c>
      <c r="APF29" s="1352">
        <f ca="1">IFERROR(APF25-OFFSET('WS-1 Paper'!$A$1,$A$29,'Dashboard Extract'!APF$24)+1,0)</f>
        <v>0</v>
      </c>
      <c r="APG29" s="1352">
        <f ca="1">IFERROR(APG25-OFFSET('WS-1 Paper'!$A$1,$A$29,'Dashboard Extract'!APG$24)+1,0)</f>
        <v>1</v>
      </c>
      <c r="APH29" s="1352">
        <f ca="1">IFERROR(APH25-OFFSET('WS-1 Paper'!$A$1,$A$29,'Dashboard Extract'!APH$24)+1,0)</f>
        <v>2</v>
      </c>
      <c r="API29" s="1352">
        <f ca="1">IFERROR(API25-OFFSET('WS-1 Paper'!$A$1,$A$29,'Dashboard Extract'!API$24)+1,0)</f>
        <v>3</v>
      </c>
    </row>
    <row r="30" spans="1:1102" x14ac:dyDescent="0.2">
      <c r="B30" s="1352" t="s">
        <v>238</v>
      </c>
      <c r="C30" s="1352" t="e">
        <v>#N/A</v>
      </c>
      <c r="D30" s="1352" t="e">
        <v>#N/A</v>
      </c>
      <c r="E30" s="1352" t="e">
        <v>#N/A</v>
      </c>
      <c r="F30" s="1352" t="e">
        <v>#N/A</v>
      </c>
      <c r="G30" s="1352" t="e">
        <v>#N/A</v>
      </c>
      <c r="H30" s="1352" t="e">
        <v>#N/A</v>
      </c>
      <c r="I30" s="1352" t="e">
        <v>#N/A</v>
      </c>
      <c r="J30" s="1352" t="e">
        <v>#N/A</v>
      </c>
      <c r="K30" s="1352" t="e">
        <v>#N/A</v>
      </c>
      <c r="L30" s="1352" t="e">
        <v>#N/A</v>
      </c>
      <c r="M30" s="1352" t="e">
        <v>#N/A</v>
      </c>
      <c r="N30" s="1352" t="e">
        <v>#N/A</v>
      </c>
      <c r="O30" s="1352" t="e">
        <v>#N/A</v>
      </c>
      <c r="P30" s="1352" t="e">
        <v>#N/A</v>
      </c>
      <c r="Q30" s="1352" t="e">
        <v>#N/A</v>
      </c>
      <c r="R30" s="1352" t="e">
        <v>#N/A</v>
      </c>
      <c r="S30" s="1352" t="e">
        <v>#N/A</v>
      </c>
      <c r="T30" s="1352" t="e">
        <v>#N/A</v>
      </c>
      <c r="U30" s="1352" t="e">
        <v>#N/A</v>
      </c>
      <c r="V30" s="1352" t="e">
        <v>#N/A</v>
      </c>
      <c r="W30" s="1352" t="e">
        <v>#N/A</v>
      </c>
      <c r="X30" s="1352" t="e">
        <v>#N/A</v>
      </c>
      <c r="Y30" s="1352" t="e">
        <v>#N/A</v>
      </c>
      <c r="Z30" s="1352" t="e">
        <v>#N/A</v>
      </c>
      <c r="AA30" s="1352" t="e">
        <v>#N/A</v>
      </c>
      <c r="AB30" s="1352" t="e">
        <v>#N/A</v>
      </c>
      <c r="AC30" s="1352" t="e">
        <v>#N/A</v>
      </c>
      <c r="AD30" s="1352" t="e">
        <v>#N/A</v>
      </c>
      <c r="AE30" s="1352" t="e">
        <v>#N/A</v>
      </c>
      <c r="AF30" s="1352" t="e">
        <v>#N/A</v>
      </c>
      <c r="AG30" s="1352" t="e">
        <v>#N/A</v>
      </c>
      <c r="AH30" s="1352" t="e">
        <v>#N/A</v>
      </c>
      <c r="AI30" s="1352" t="e">
        <v>#N/A</v>
      </c>
      <c r="AJ30" s="1352" t="e">
        <v>#N/A</v>
      </c>
      <c r="AK30" s="1352" t="e">
        <v>#N/A</v>
      </c>
      <c r="AL30" s="1352" t="e">
        <v>#N/A</v>
      </c>
      <c r="AM30" s="1352" t="e">
        <v>#N/A</v>
      </c>
      <c r="AN30" s="1352" t="e">
        <v>#N/A</v>
      </c>
      <c r="AO30" s="1352" t="e">
        <v>#N/A</v>
      </c>
      <c r="AP30" s="1352" t="e">
        <v>#N/A</v>
      </c>
      <c r="AQ30" s="1352" t="e">
        <v>#N/A</v>
      </c>
      <c r="AR30" s="1352" t="e">
        <v>#N/A</v>
      </c>
      <c r="AS30" s="1352" t="e">
        <v>#N/A</v>
      </c>
      <c r="AT30" s="1352" t="e">
        <v>#N/A</v>
      </c>
      <c r="AU30" s="1352" t="e">
        <v>#N/A</v>
      </c>
      <c r="AV30" s="1352" t="e">
        <v>#N/A</v>
      </c>
      <c r="AW30" s="1352" t="e">
        <v>#N/A</v>
      </c>
      <c r="AX30" s="1352" t="e">
        <v>#N/A</v>
      </c>
      <c r="AY30" s="1352" t="e">
        <v>#N/A</v>
      </c>
      <c r="AZ30" s="1352" t="e">
        <v>#N/A</v>
      </c>
      <c r="BA30" s="1352" t="e">
        <v>#N/A</v>
      </c>
      <c r="BB30" s="1352" t="e">
        <v>#N/A</v>
      </c>
      <c r="BC30" s="1352" t="e">
        <v>#N/A</v>
      </c>
      <c r="BD30" s="1352" t="e">
        <v>#N/A</v>
      </c>
      <c r="BE30" s="1352" t="e">
        <v>#N/A</v>
      </c>
      <c r="BF30" s="1352" t="e">
        <v>#N/A</v>
      </c>
      <c r="BG30" s="1352" t="e">
        <v>#N/A</v>
      </c>
      <c r="BH30" s="1352" t="e">
        <v>#N/A</v>
      </c>
      <c r="BI30" s="1352" t="e">
        <v>#N/A</v>
      </c>
      <c r="BJ30" s="1352" t="e">
        <v>#N/A</v>
      </c>
      <c r="BK30" s="1352" t="e">
        <v>#N/A</v>
      </c>
      <c r="BL30" s="1352" t="e">
        <v>#N/A</v>
      </c>
      <c r="BM30" s="1352" t="e">
        <v>#N/A</v>
      </c>
      <c r="BN30" s="1352" t="e">
        <v>#N/A</v>
      </c>
      <c r="BO30" s="1352" t="e">
        <v>#N/A</v>
      </c>
      <c r="BP30" s="1352" t="e">
        <v>#N/A</v>
      </c>
      <c r="BQ30" s="1352" t="e">
        <v>#N/A</v>
      </c>
      <c r="BR30" s="1352" t="e">
        <v>#N/A</v>
      </c>
      <c r="BS30" s="1352" t="e">
        <v>#N/A</v>
      </c>
      <c r="BT30" s="1352" t="e">
        <v>#N/A</v>
      </c>
      <c r="BU30" s="1352" t="e">
        <v>#N/A</v>
      </c>
      <c r="BV30" s="1352" t="e">
        <v>#N/A</v>
      </c>
      <c r="BW30" s="1352" t="e">
        <v>#N/A</v>
      </c>
      <c r="BX30" s="1352" t="e">
        <v>#N/A</v>
      </c>
      <c r="BY30" s="1352" t="e">
        <v>#N/A</v>
      </c>
      <c r="BZ30" s="1352" t="e">
        <v>#N/A</v>
      </c>
      <c r="CA30" s="1352" t="e">
        <v>#N/A</v>
      </c>
      <c r="CB30" s="1352" t="e">
        <v>#N/A</v>
      </c>
      <c r="CC30" s="1352" t="e">
        <v>#N/A</v>
      </c>
      <c r="CD30" s="1352" t="e">
        <v>#N/A</v>
      </c>
      <c r="CE30" s="1352" t="e">
        <v>#N/A</v>
      </c>
      <c r="CF30" s="1352" t="e">
        <v>#N/A</v>
      </c>
      <c r="CG30" s="1352" t="e">
        <v>#N/A</v>
      </c>
      <c r="CH30" s="1352" t="e">
        <v>#N/A</v>
      </c>
      <c r="CI30" s="1352" t="e">
        <v>#N/A</v>
      </c>
      <c r="CJ30" s="1352" t="e">
        <v>#N/A</v>
      </c>
      <c r="CK30" s="1352" t="e">
        <v>#N/A</v>
      </c>
      <c r="CL30" s="1352" t="e">
        <v>#N/A</v>
      </c>
      <c r="CM30" s="1352" t="e">
        <v>#N/A</v>
      </c>
      <c r="CN30" s="1352" t="e">
        <v>#N/A</v>
      </c>
      <c r="CO30" s="1352" t="e">
        <v>#N/A</v>
      </c>
      <c r="CP30" s="1352" t="e">
        <v>#N/A</v>
      </c>
      <c r="CQ30" s="1352" t="e">
        <v>#N/A</v>
      </c>
      <c r="CR30" s="1352" t="e">
        <v>#N/A</v>
      </c>
      <c r="CS30" s="1352" t="e">
        <v>#N/A</v>
      </c>
      <c r="CT30" s="1352" t="e">
        <v>#N/A</v>
      </c>
      <c r="CU30" s="1352" t="e">
        <v>#N/A</v>
      </c>
      <c r="CV30" s="1352" t="e">
        <v>#N/A</v>
      </c>
      <c r="CW30" s="1352" t="e">
        <v>#N/A</v>
      </c>
      <c r="CX30" s="1352" t="e">
        <v>#N/A</v>
      </c>
      <c r="CY30" s="1352" t="e">
        <v>#N/A</v>
      </c>
      <c r="CZ30" s="1352" t="e">
        <v>#N/A</v>
      </c>
      <c r="DA30" s="1352" t="e">
        <v>#N/A</v>
      </c>
      <c r="DB30" s="1352" t="e">
        <v>#N/A</v>
      </c>
      <c r="DC30" s="1352" t="e">
        <v>#N/A</v>
      </c>
      <c r="DD30" s="1352" t="e">
        <v>#N/A</v>
      </c>
      <c r="DE30" s="1352" t="e">
        <v>#N/A</v>
      </c>
      <c r="DF30" s="1352" t="e">
        <v>#N/A</v>
      </c>
      <c r="DG30" s="1352" t="e">
        <v>#N/A</v>
      </c>
      <c r="DH30" s="1352" t="e">
        <v>#N/A</v>
      </c>
      <c r="DI30" s="1352" t="e">
        <v>#N/A</v>
      </c>
      <c r="DJ30" s="1352" t="e">
        <v>#N/A</v>
      </c>
      <c r="DK30" s="1352" t="e">
        <v>#N/A</v>
      </c>
      <c r="DL30" s="1352" t="e">
        <v>#N/A</v>
      </c>
      <c r="DM30" s="1352" t="e">
        <v>#N/A</v>
      </c>
      <c r="DN30" s="1352" t="e">
        <v>#N/A</v>
      </c>
      <c r="DO30" s="1352" t="e">
        <v>#N/A</v>
      </c>
      <c r="DP30" s="1352" t="e">
        <v>#N/A</v>
      </c>
      <c r="DQ30" s="1352" t="e">
        <v>#N/A</v>
      </c>
      <c r="DR30" s="1352" t="e">
        <v>#N/A</v>
      </c>
      <c r="DS30" s="1352" t="e">
        <v>#N/A</v>
      </c>
      <c r="DT30" s="1352" t="e">
        <v>#N/A</v>
      </c>
      <c r="DU30" s="1352" t="e">
        <v>#N/A</v>
      </c>
      <c r="DV30" s="1352" t="e">
        <v>#N/A</v>
      </c>
      <c r="DW30" s="1352" t="e">
        <v>#N/A</v>
      </c>
      <c r="DX30" s="1352" t="e">
        <v>#N/A</v>
      </c>
      <c r="DY30" s="1352" t="e">
        <v>#N/A</v>
      </c>
      <c r="DZ30" s="1352" t="e">
        <v>#N/A</v>
      </c>
      <c r="EA30" s="1352" t="e">
        <v>#N/A</v>
      </c>
      <c r="EB30" s="1352" t="e">
        <v>#N/A</v>
      </c>
      <c r="EC30" s="1352" t="e">
        <v>#N/A</v>
      </c>
      <c r="ED30" s="1352" t="e">
        <v>#N/A</v>
      </c>
      <c r="EE30" s="1352" t="e">
        <v>#N/A</v>
      </c>
      <c r="EF30" s="1352" t="e">
        <v>#N/A</v>
      </c>
      <c r="EG30" s="1352" t="e">
        <v>#N/A</v>
      </c>
      <c r="EH30" s="1352" t="e">
        <v>#N/A</v>
      </c>
      <c r="EI30" s="1352" t="e">
        <v>#N/A</v>
      </c>
      <c r="EJ30" s="1352" t="e">
        <v>#N/A</v>
      </c>
      <c r="EK30" s="1352" t="e">
        <v>#N/A</v>
      </c>
      <c r="EL30" s="1352" t="e">
        <v>#N/A</v>
      </c>
      <c r="EM30" s="1352" t="e">
        <v>#N/A</v>
      </c>
      <c r="EN30" s="1352" t="e">
        <v>#N/A</v>
      </c>
      <c r="EO30" s="1352" t="e">
        <v>#N/A</v>
      </c>
      <c r="EP30" s="1352" t="e">
        <v>#N/A</v>
      </c>
      <c r="EQ30" s="1352" t="e">
        <v>#N/A</v>
      </c>
      <c r="ER30" s="1352" t="e">
        <v>#N/A</v>
      </c>
      <c r="ES30" s="1352" t="e">
        <v>#N/A</v>
      </c>
      <c r="ET30" s="1352" t="e">
        <v>#N/A</v>
      </c>
      <c r="EU30" s="1352" t="e">
        <v>#N/A</v>
      </c>
      <c r="EV30" s="1352" t="e">
        <v>#N/A</v>
      </c>
      <c r="EW30" s="1352" t="e">
        <v>#N/A</v>
      </c>
      <c r="EX30" s="1352" t="e">
        <v>#N/A</v>
      </c>
      <c r="EY30" s="1352" t="e">
        <v>#N/A</v>
      </c>
      <c r="EZ30" s="1352" t="e">
        <v>#N/A</v>
      </c>
      <c r="FA30" s="1352" t="e">
        <v>#N/A</v>
      </c>
      <c r="FB30" s="1352" t="e">
        <v>#N/A</v>
      </c>
      <c r="FC30" s="1352" t="e">
        <v>#N/A</v>
      </c>
      <c r="FD30" s="1352" t="e">
        <v>#N/A</v>
      </c>
      <c r="FE30" s="1352" t="e">
        <v>#N/A</v>
      </c>
      <c r="FF30" s="1352" t="e">
        <v>#N/A</v>
      </c>
      <c r="FG30" s="1352" t="e">
        <v>#N/A</v>
      </c>
      <c r="FH30" s="1352" t="e">
        <v>#N/A</v>
      </c>
      <c r="FI30" s="1352" t="e">
        <v>#N/A</v>
      </c>
      <c r="FJ30" s="1352" t="e">
        <v>#N/A</v>
      </c>
      <c r="FK30" s="1352" t="e">
        <v>#N/A</v>
      </c>
      <c r="FL30" s="1352" t="e">
        <v>#N/A</v>
      </c>
      <c r="FM30" s="1352" t="e">
        <v>#N/A</v>
      </c>
      <c r="FN30" s="1352" t="e">
        <v>#N/A</v>
      </c>
      <c r="FO30" s="1352" t="e">
        <v>#N/A</v>
      </c>
      <c r="FP30" s="1352" t="e">
        <v>#N/A</v>
      </c>
      <c r="FQ30" s="1352" t="e">
        <v>#N/A</v>
      </c>
      <c r="FR30" s="1352" t="e">
        <v>#N/A</v>
      </c>
      <c r="FS30" s="1352" t="e">
        <v>#N/A</v>
      </c>
      <c r="FT30" s="1352" t="e">
        <v>#N/A</v>
      </c>
      <c r="FU30" s="1352" t="e">
        <v>#N/A</v>
      </c>
      <c r="FV30" s="1352" t="e">
        <v>#N/A</v>
      </c>
      <c r="FW30" s="1352" t="e">
        <v>#N/A</v>
      </c>
      <c r="FX30" s="1352" t="e">
        <v>#N/A</v>
      </c>
      <c r="FY30" s="1352" t="e">
        <v>#N/A</v>
      </c>
      <c r="FZ30" s="1352" t="e">
        <v>#N/A</v>
      </c>
      <c r="GA30" s="1352" t="e">
        <v>#N/A</v>
      </c>
      <c r="GB30" s="1352" t="e">
        <v>#N/A</v>
      </c>
      <c r="GC30" s="1352" t="e">
        <v>#N/A</v>
      </c>
      <c r="GD30" s="1352" t="e">
        <v>#N/A</v>
      </c>
      <c r="GE30" s="1352" t="e">
        <v>#N/A</v>
      </c>
      <c r="GF30" s="1352" t="e">
        <v>#N/A</v>
      </c>
      <c r="GG30" s="1352" t="e">
        <v>#N/A</v>
      </c>
      <c r="GH30" s="1352" t="e">
        <v>#N/A</v>
      </c>
      <c r="GI30" s="1352" t="e">
        <v>#N/A</v>
      </c>
      <c r="GJ30" s="1352" t="e">
        <v>#N/A</v>
      </c>
      <c r="GK30" s="1352" t="e">
        <v>#N/A</v>
      </c>
      <c r="GL30" s="1352" t="e">
        <v>#N/A</v>
      </c>
      <c r="GM30" s="1352" t="e">
        <v>#N/A</v>
      </c>
      <c r="GN30" s="1352" t="e">
        <v>#N/A</v>
      </c>
      <c r="GO30" s="1352" t="e">
        <v>#N/A</v>
      </c>
      <c r="GP30" s="1352" t="e">
        <v>#N/A</v>
      </c>
      <c r="GQ30" s="1352" t="e">
        <v>#N/A</v>
      </c>
      <c r="GR30" s="1352" t="e">
        <v>#N/A</v>
      </c>
      <c r="GS30" s="1352" t="e">
        <v>#N/A</v>
      </c>
      <c r="GT30" s="1352" t="e">
        <v>#N/A</v>
      </c>
      <c r="GU30" s="1352" t="e">
        <v>#N/A</v>
      </c>
      <c r="GV30" s="1352" t="e">
        <v>#N/A</v>
      </c>
      <c r="GW30" s="1352" t="e">
        <v>#N/A</v>
      </c>
      <c r="GX30" s="1352" t="e">
        <v>#N/A</v>
      </c>
      <c r="GY30" s="1352" t="e">
        <v>#N/A</v>
      </c>
      <c r="GZ30" s="1352" t="e">
        <v>#N/A</v>
      </c>
      <c r="HA30" s="1352" t="e">
        <v>#N/A</v>
      </c>
      <c r="HB30" s="1352" t="e">
        <v>#N/A</v>
      </c>
      <c r="HC30" s="1352" t="e">
        <v>#N/A</v>
      </c>
      <c r="HD30" s="1352" t="e">
        <v>#N/A</v>
      </c>
      <c r="HE30" s="1352" t="e">
        <v>#N/A</v>
      </c>
      <c r="HF30" s="1352" t="e">
        <v>#N/A</v>
      </c>
      <c r="HG30" s="1352" t="e">
        <v>#N/A</v>
      </c>
      <c r="HH30" s="1352" t="e">
        <v>#N/A</v>
      </c>
      <c r="HI30" s="1352" t="e">
        <v>#N/A</v>
      </c>
      <c r="HJ30" s="1352" t="e">
        <v>#N/A</v>
      </c>
      <c r="HK30" s="1352" t="e">
        <v>#N/A</v>
      </c>
      <c r="HL30" s="1352" t="e">
        <v>#N/A</v>
      </c>
      <c r="HM30" s="1352" t="e">
        <v>#N/A</v>
      </c>
      <c r="HN30" s="1352" t="e">
        <v>#N/A</v>
      </c>
      <c r="HO30" s="1352" t="e">
        <v>#N/A</v>
      </c>
      <c r="HP30" s="1352" t="e">
        <v>#N/A</v>
      </c>
      <c r="HQ30" s="1352" t="e">
        <v>#N/A</v>
      </c>
      <c r="HR30" s="1352" t="e">
        <v>#N/A</v>
      </c>
      <c r="HS30" s="1352" t="e">
        <v>#N/A</v>
      </c>
      <c r="HT30" s="1352" t="e">
        <v>#N/A</v>
      </c>
      <c r="HU30" s="1352" t="e">
        <v>#N/A</v>
      </c>
      <c r="HV30" s="1352" t="e">
        <v>#N/A</v>
      </c>
      <c r="HW30" s="1352" t="e">
        <v>#N/A</v>
      </c>
      <c r="HX30" s="1352" t="e">
        <v>#N/A</v>
      </c>
      <c r="HY30" s="1352" t="e">
        <v>#N/A</v>
      </c>
      <c r="HZ30" s="1352" t="e">
        <v>#N/A</v>
      </c>
      <c r="IA30" s="1352" t="e">
        <v>#N/A</v>
      </c>
      <c r="IB30" s="1352" t="e">
        <v>#N/A</v>
      </c>
      <c r="IC30" s="1352" t="e">
        <v>#N/A</v>
      </c>
      <c r="ID30" s="1352" t="e">
        <v>#N/A</v>
      </c>
      <c r="IE30" s="1352" t="e">
        <v>#N/A</v>
      </c>
      <c r="IF30" s="1352" t="e">
        <v>#N/A</v>
      </c>
      <c r="IG30" s="1352" t="e">
        <v>#N/A</v>
      </c>
      <c r="IH30" s="1352" t="e">
        <v>#N/A</v>
      </c>
      <c r="II30" s="1352" t="e">
        <v>#N/A</v>
      </c>
      <c r="IJ30" s="1352" t="e">
        <v>#N/A</v>
      </c>
      <c r="IK30" s="1352" t="e">
        <v>#N/A</v>
      </c>
      <c r="IL30" s="1352" t="e">
        <v>#N/A</v>
      </c>
      <c r="IM30" s="1352" t="e">
        <v>#N/A</v>
      </c>
      <c r="IN30" s="1352" t="e">
        <v>#N/A</v>
      </c>
      <c r="IO30" s="1352" t="e">
        <v>#N/A</v>
      </c>
      <c r="IP30" s="1352" t="e">
        <v>#N/A</v>
      </c>
      <c r="IQ30" s="1352" t="e">
        <v>#N/A</v>
      </c>
      <c r="IR30" s="1352" t="e">
        <v>#N/A</v>
      </c>
      <c r="IS30" s="1352" t="e">
        <v>#N/A</v>
      </c>
      <c r="IT30" s="1352" t="e">
        <v>#N/A</v>
      </c>
      <c r="IU30" s="1352" t="e">
        <v>#N/A</v>
      </c>
      <c r="IV30" s="1352" t="e">
        <v>#N/A</v>
      </c>
      <c r="IW30" s="1352" t="e">
        <v>#N/A</v>
      </c>
      <c r="IX30" s="1352" t="e">
        <v>#N/A</v>
      </c>
      <c r="IY30" s="1352" t="e">
        <v>#N/A</v>
      </c>
      <c r="IZ30" s="1352" t="e">
        <v>#N/A</v>
      </c>
      <c r="JA30" s="1352" t="e">
        <v>#N/A</v>
      </c>
      <c r="JB30" s="1352" t="e">
        <v>#N/A</v>
      </c>
      <c r="JC30" s="1352" t="e">
        <v>#N/A</v>
      </c>
      <c r="JD30" s="1352" t="e">
        <v>#N/A</v>
      </c>
      <c r="JE30" s="1352" t="e">
        <v>#N/A</v>
      </c>
      <c r="JF30" s="1352" t="e">
        <v>#N/A</v>
      </c>
      <c r="JG30" s="1352" t="e">
        <v>#N/A</v>
      </c>
      <c r="JH30" s="1352" t="e">
        <v>#N/A</v>
      </c>
      <c r="JI30" s="1352" t="e">
        <v>#N/A</v>
      </c>
      <c r="JJ30" s="1352" t="e">
        <v>#N/A</v>
      </c>
      <c r="JK30" s="1352" t="e">
        <v>#N/A</v>
      </c>
      <c r="JL30" s="1352" t="e">
        <v>#N/A</v>
      </c>
      <c r="JM30" s="1352" t="e">
        <v>#N/A</v>
      </c>
      <c r="JN30" s="1352" t="e">
        <v>#N/A</v>
      </c>
      <c r="JO30" s="1352" t="e">
        <v>#N/A</v>
      </c>
      <c r="JP30" s="1352" t="e">
        <v>#N/A</v>
      </c>
      <c r="JQ30" s="1352" t="e">
        <v>#N/A</v>
      </c>
      <c r="JR30" s="1352" t="e">
        <v>#N/A</v>
      </c>
      <c r="JS30" s="1352" t="e">
        <v>#N/A</v>
      </c>
      <c r="JT30" s="1352" t="e">
        <v>#N/A</v>
      </c>
      <c r="JU30" s="1352" t="e">
        <v>#N/A</v>
      </c>
      <c r="JV30" s="1352" t="e">
        <v>#N/A</v>
      </c>
      <c r="JW30" s="1352" t="e">
        <v>#N/A</v>
      </c>
      <c r="JX30" s="1352" t="e">
        <v>#N/A</v>
      </c>
      <c r="JY30" s="1352" t="e">
        <v>#N/A</v>
      </c>
      <c r="JZ30" s="1352" t="e">
        <v>#N/A</v>
      </c>
      <c r="KA30" s="1352" t="e">
        <v>#N/A</v>
      </c>
      <c r="KB30" s="1352" t="e">
        <v>#N/A</v>
      </c>
      <c r="KC30" s="1352" t="e">
        <v>#N/A</v>
      </c>
      <c r="KD30" s="1352" t="e">
        <v>#N/A</v>
      </c>
      <c r="KE30" s="1352" t="e">
        <v>#N/A</v>
      </c>
      <c r="KF30" s="1352" t="e">
        <v>#N/A</v>
      </c>
      <c r="KG30" s="1352" t="e">
        <v>#N/A</v>
      </c>
      <c r="KH30" s="1352" t="e">
        <v>#N/A</v>
      </c>
      <c r="KI30" s="1352" t="e">
        <v>#N/A</v>
      </c>
      <c r="KJ30" s="1352" t="e">
        <v>#N/A</v>
      </c>
      <c r="KK30" s="1352" t="e">
        <v>#N/A</v>
      </c>
      <c r="KL30" s="1352" t="e">
        <v>#N/A</v>
      </c>
      <c r="KM30" s="1352" t="e">
        <v>#N/A</v>
      </c>
      <c r="KN30" s="1352" t="e">
        <v>#N/A</v>
      </c>
      <c r="KO30" s="1352" t="e">
        <v>#N/A</v>
      </c>
      <c r="KP30" s="1352" t="e">
        <v>#N/A</v>
      </c>
      <c r="KQ30" s="1352" t="e">
        <v>#N/A</v>
      </c>
      <c r="KR30" s="1352" t="e">
        <v>#N/A</v>
      </c>
      <c r="KS30" s="1352" t="e">
        <v>#N/A</v>
      </c>
      <c r="KT30" s="1352" t="e">
        <v>#N/A</v>
      </c>
      <c r="KU30" s="1352" t="e">
        <v>#N/A</v>
      </c>
      <c r="KV30" s="1352" t="e">
        <v>#N/A</v>
      </c>
      <c r="KW30" s="1352" t="e">
        <v>#N/A</v>
      </c>
      <c r="KX30" s="1352" t="e">
        <v>#N/A</v>
      </c>
      <c r="KY30" s="1352" t="e">
        <v>#N/A</v>
      </c>
      <c r="KZ30" s="1352" t="e">
        <v>#N/A</v>
      </c>
      <c r="LA30" s="1352" t="e">
        <v>#N/A</v>
      </c>
      <c r="LB30" s="1352" t="e">
        <v>#N/A</v>
      </c>
      <c r="LC30" s="1352" t="e">
        <v>#N/A</v>
      </c>
      <c r="LD30" s="1352" t="e">
        <v>#N/A</v>
      </c>
      <c r="LE30" s="1352" t="e">
        <v>#N/A</v>
      </c>
      <c r="LF30" s="1352" t="e">
        <v>#N/A</v>
      </c>
      <c r="LG30" s="1352" t="e">
        <v>#N/A</v>
      </c>
      <c r="LH30" s="1352" t="e">
        <v>#N/A</v>
      </c>
      <c r="LI30" s="1352" t="e">
        <v>#N/A</v>
      </c>
      <c r="LJ30" s="1352" t="e">
        <v>#N/A</v>
      </c>
      <c r="LK30" s="1352" t="e">
        <v>#N/A</v>
      </c>
      <c r="LL30" s="1352" t="e">
        <v>#N/A</v>
      </c>
      <c r="LM30" s="1352" t="e">
        <v>#N/A</v>
      </c>
      <c r="LN30" s="1352" t="e">
        <v>#N/A</v>
      </c>
      <c r="LO30" s="1352" t="e">
        <v>#N/A</v>
      </c>
      <c r="LP30" s="1352" t="e">
        <v>#N/A</v>
      </c>
      <c r="LQ30" s="1352" t="e">
        <v>#N/A</v>
      </c>
      <c r="LR30" s="1352" t="e">
        <v>#N/A</v>
      </c>
      <c r="LS30" s="1352" t="e">
        <v>#N/A</v>
      </c>
      <c r="LT30" s="1352" t="e">
        <v>#N/A</v>
      </c>
      <c r="LU30" s="1352" t="e">
        <v>#N/A</v>
      </c>
      <c r="LV30" s="1352" t="e">
        <v>#N/A</v>
      </c>
      <c r="LW30" s="1352" t="e">
        <v>#N/A</v>
      </c>
      <c r="LX30" s="1352" t="e">
        <v>#N/A</v>
      </c>
      <c r="LY30" s="1352" t="e">
        <v>#N/A</v>
      </c>
      <c r="LZ30" s="1352" t="e">
        <v>#N/A</v>
      </c>
      <c r="MA30" s="1352" t="e">
        <v>#N/A</v>
      </c>
      <c r="MB30" s="1352" t="e">
        <v>#N/A</v>
      </c>
      <c r="MC30" s="1352" t="e">
        <v>#N/A</v>
      </c>
      <c r="MD30" s="1352" t="e">
        <v>#N/A</v>
      </c>
      <c r="ME30" s="1352" t="e">
        <v>#N/A</v>
      </c>
      <c r="MF30" s="1352" t="e">
        <v>#N/A</v>
      </c>
      <c r="MG30" s="1352" t="e">
        <v>#N/A</v>
      </c>
      <c r="MH30" s="1352" t="e">
        <v>#N/A</v>
      </c>
      <c r="MI30" s="1352" t="e">
        <v>#N/A</v>
      </c>
      <c r="MJ30" s="1352" t="e">
        <v>#N/A</v>
      </c>
      <c r="MK30" s="1352" t="e">
        <v>#N/A</v>
      </c>
      <c r="ML30" s="1352" t="e">
        <v>#N/A</v>
      </c>
      <c r="MM30" s="1352" t="e">
        <v>#N/A</v>
      </c>
      <c r="MN30" s="1352" t="e">
        <v>#N/A</v>
      </c>
      <c r="MO30" s="1352" t="e">
        <v>#N/A</v>
      </c>
      <c r="MP30" s="1352" t="e">
        <v>#N/A</v>
      </c>
      <c r="MQ30" s="1352" t="e">
        <v>#N/A</v>
      </c>
      <c r="MR30" s="1352" t="e">
        <v>#N/A</v>
      </c>
      <c r="MS30" s="1352" t="e">
        <v>#N/A</v>
      </c>
      <c r="MT30" s="1352" t="e">
        <v>#N/A</v>
      </c>
      <c r="MU30" s="1352" t="e">
        <v>#N/A</v>
      </c>
      <c r="MV30" s="1352" t="e">
        <v>#N/A</v>
      </c>
      <c r="MW30" s="1352" t="e">
        <v>#N/A</v>
      </c>
      <c r="MX30" s="1352" t="e">
        <v>#N/A</v>
      </c>
      <c r="MY30" s="1352" t="e">
        <v>#N/A</v>
      </c>
      <c r="MZ30" s="1352" t="e">
        <v>#N/A</v>
      </c>
      <c r="NA30" s="1352" t="e">
        <v>#N/A</v>
      </c>
      <c r="NB30" s="1352" t="e">
        <v>#N/A</v>
      </c>
      <c r="NC30" s="1352" t="e">
        <f>HLOOKUP(NC24,'Dashboard Extract'!$B$32:$I$38,6)</f>
        <v>#N/A</v>
      </c>
      <c r="ND30" s="1352" t="e">
        <f>HLOOKUP(ND24,'Dashboard Extract'!$B$32:$I$38,6)</f>
        <v>#N/A</v>
      </c>
      <c r="NE30" s="1352" t="e">
        <f>HLOOKUP(NE24,'Dashboard Extract'!$B$32:$I$38,6)</f>
        <v>#N/A</v>
      </c>
      <c r="NF30" s="1352" t="e">
        <f>HLOOKUP(NF24,'Dashboard Extract'!$B$32:$I$38,6)</f>
        <v>#N/A</v>
      </c>
      <c r="NG30" s="1352" t="e">
        <f>HLOOKUP(NG24,'Dashboard Extract'!$B$32:$I$38,6)</f>
        <v>#N/A</v>
      </c>
      <c r="NH30" s="1352" t="e">
        <f>HLOOKUP(NH24,'Dashboard Extract'!$B$32:$I$38,6)</f>
        <v>#N/A</v>
      </c>
      <c r="NI30" s="1352" t="e">
        <f>HLOOKUP(NI24,'Dashboard Extract'!$B$32:$I$38,6)</f>
        <v>#N/A</v>
      </c>
      <c r="NJ30" s="1352" t="e">
        <f>HLOOKUP(NJ24,'Dashboard Extract'!$B$32:$I$38,6)</f>
        <v>#N/A</v>
      </c>
      <c r="NK30" s="1352" t="e">
        <f>HLOOKUP(NK24,'Dashboard Extract'!$B$32:$I$38,6)</f>
        <v>#N/A</v>
      </c>
      <c r="NL30" s="1352" t="e">
        <f>HLOOKUP(NL24,'Dashboard Extract'!$B$32:$I$38,6)</f>
        <v>#N/A</v>
      </c>
      <c r="NM30" s="1352" t="e">
        <f>HLOOKUP(NM24,'Dashboard Extract'!$B$32:$I$38,6)</f>
        <v>#N/A</v>
      </c>
      <c r="NN30" s="1352" t="e">
        <f>HLOOKUP(NN24,'Dashboard Extract'!$B$32:$I$38,6)</f>
        <v>#N/A</v>
      </c>
      <c r="NO30" s="1352" t="e">
        <f>HLOOKUP(NO24,'Dashboard Extract'!$B$32:$I$38,6)</f>
        <v>#N/A</v>
      </c>
      <c r="NP30" s="1352" t="e">
        <f>HLOOKUP(NP24,'Dashboard Extract'!$B$32:$I$38,6)</f>
        <v>#N/A</v>
      </c>
      <c r="NQ30" s="1352" t="e">
        <f>HLOOKUP(NQ24,'Dashboard Extract'!$B$32:$I$38,6)</f>
        <v>#N/A</v>
      </c>
      <c r="NR30" s="1352" t="e">
        <f>HLOOKUP(NR24,'Dashboard Extract'!$B$32:$I$38,6)</f>
        <v>#N/A</v>
      </c>
      <c r="NS30" s="1352" t="e">
        <f>HLOOKUP(NS24,'Dashboard Extract'!$B$32:$I$38,6)</f>
        <v>#N/A</v>
      </c>
      <c r="NT30" s="1352" t="e">
        <f>HLOOKUP(NT24,'Dashboard Extract'!$B$32:$I$38,6)</f>
        <v>#N/A</v>
      </c>
      <c r="NU30" s="1352" t="e">
        <f>HLOOKUP(NU24,'Dashboard Extract'!$B$32:$I$38,6)</f>
        <v>#N/A</v>
      </c>
      <c r="NV30" s="1352" t="e">
        <f>HLOOKUP(NV24,'Dashboard Extract'!$B$32:$I$38,6)</f>
        <v>#N/A</v>
      </c>
      <c r="NW30" s="1352" t="e">
        <f>HLOOKUP(NW24,'Dashboard Extract'!$B$32:$I$38,6)</f>
        <v>#N/A</v>
      </c>
      <c r="NX30" s="1352" t="e">
        <f>HLOOKUP(NX24,'Dashboard Extract'!$B$32:$I$38,6)</f>
        <v>#N/A</v>
      </c>
      <c r="NY30" s="1352" t="e">
        <f>HLOOKUP(NY24,'Dashboard Extract'!$B$32:$I$38,6)</f>
        <v>#N/A</v>
      </c>
      <c r="NZ30" s="1352" t="e">
        <f>HLOOKUP(NZ24,'Dashboard Extract'!$B$32:$I$38,6)</f>
        <v>#N/A</v>
      </c>
      <c r="OA30" s="1352" t="e">
        <f>HLOOKUP(OA24,'Dashboard Extract'!$B$32:$I$38,6)</f>
        <v>#N/A</v>
      </c>
      <c r="OB30" s="1352" t="e">
        <f>HLOOKUP(OB24,'Dashboard Extract'!$B$32:$I$38,6)</f>
        <v>#N/A</v>
      </c>
      <c r="OC30" s="1352" t="e">
        <f>HLOOKUP(OC24,'Dashboard Extract'!$B$32:$I$38,6)</f>
        <v>#N/A</v>
      </c>
      <c r="OD30" s="1352" t="e">
        <f>HLOOKUP(OD24,'Dashboard Extract'!$B$32:$I$38,6)</f>
        <v>#N/A</v>
      </c>
      <c r="OE30" s="1352" t="e">
        <f>HLOOKUP(OE24,'Dashboard Extract'!$B$32:$I$38,6)</f>
        <v>#N/A</v>
      </c>
      <c r="OF30" s="1352" t="e">
        <f>HLOOKUP(OF24,'Dashboard Extract'!$B$32:$I$38,6)</f>
        <v>#N/A</v>
      </c>
      <c r="OG30" s="1352" t="e">
        <f>HLOOKUP(OG24,'Dashboard Extract'!$B$32:$I$38,6)</f>
        <v>#N/A</v>
      </c>
      <c r="OH30" s="1352" t="e">
        <f>HLOOKUP(OH24,'Dashboard Extract'!$B$32:$I$38,6)</f>
        <v>#N/A</v>
      </c>
      <c r="OI30" s="1352" t="e">
        <f>HLOOKUP(OI24,'Dashboard Extract'!$B$32:$I$38,6)</f>
        <v>#N/A</v>
      </c>
      <c r="OJ30" s="1352" t="e">
        <f>HLOOKUP(OJ24,'Dashboard Extract'!$B$32:$I$38,6)</f>
        <v>#N/A</v>
      </c>
      <c r="OK30" s="1352" t="e">
        <f>HLOOKUP(OK24,'Dashboard Extract'!$B$32:$I$38,6)</f>
        <v>#N/A</v>
      </c>
      <c r="OL30" s="1352" t="e">
        <f>HLOOKUP(OL24,'Dashboard Extract'!$B$32:$I$38,6)</f>
        <v>#N/A</v>
      </c>
      <c r="OM30" s="1352" t="e">
        <f>HLOOKUP(OM24,'Dashboard Extract'!$B$32:$I$38,6)</f>
        <v>#N/A</v>
      </c>
      <c r="ON30" s="1352" t="e">
        <f>HLOOKUP(ON24,'Dashboard Extract'!$B$32:$I$38,6)</f>
        <v>#N/A</v>
      </c>
      <c r="OO30" s="1352" t="e">
        <f>HLOOKUP(OO24,'Dashboard Extract'!$B$32:$I$38,6)</f>
        <v>#N/A</v>
      </c>
      <c r="OP30" s="1352" t="e">
        <f>HLOOKUP(OP24,'Dashboard Extract'!$B$32:$I$38,6)</f>
        <v>#N/A</v>
      </c>
      <c r="OQ30" s="1352" t="e">
        <f>HLOOKUP(OQ24,'Dashboard Extract'!$B$32:$I$38,6)</f>
        <v>#N/A</v>
      </c>
      <c r="OR30" s="1352" t="e">
        <f>HLOOKUP(OR24,'Dashboard Extract'!$B$32:$I$38,6)</f>
        <v>#N/A</v>
      </c>
      <c r="OS30" s="1352" t="e">
        <f>HLOOKUP(OS24,'Dashboard Extract'!$B$32:$I$38,6)</f>
        <v>#N/A</v>
      </c>
      <c r="OT30" s="1352" t="e">
        <f>HLOOKUP(OT24,'Dashboard Extract'!$B$32:$I$38,6)</f>
        <v>#N/A</v>
      </c>
      <c r="OU30" s="1352" t="e">
        <f>HLOOKUP(OU24,'Dashboard Extract'!$B$32:$I$38,6)</f>
        <v>#N/A</v>
      </c>
      <c r="OV30" s="1352" t="e">
        <f>HLOOKUP(OV24,'Dashboard Extract'!$B$32:$I$38,6)</f>
        <v>#N/A</v>
      </c>
      <c r="OW30" s="1352" t="e">
        <f>HLOOKUP(OW24,'Dashboard Extract'!$B$32:$I$38,6)</f>
        <v>#N/A</v>
      </c>
      <c r="OX30" s="1352" t="e">
        <f>HLOOKUP(OX24,'Dashboard Extract'!$B$32:$I$38,6)</f>
        <v>#N/A</v>
      </c>
      <c r="OY30" s="1352" t="e">
        <f>HLOOKUP(OY24,'Dashboard Extract'!$B$32:$I$38,6)</f>
        <v>#N/A</v>
      </c>
      <c r="OZ30" s="1352" t="e">
        <f>HLOOKUP(OZ24,'Dashboard Extract'!$B$32:$I$38,6)</f>
        <v>#N/A</v>
      </c>
      <c r="PA30" s="1352" t="e">
        <f>HLOOKUP(PA24,'Dashboard Extract'!$B$32:$I$38,6)</f>
        <v>#N/A</v>
      </c>
      <c r="PB30" s="1352" t="e">
        <f>HLOOKUP(PB24,'Dashboard Extract'!$B$32:$I$38,6)</f>
        <v>#N/A</v>
      </c>
      <c r="PC30" s="1352" t="e">
        <f>HLOOKUP(PC24,'Dashboard Extract'!$B$32:$I$38,6)</f>
        <v>#N/A</v>
      </c>
      <c r="PD30" s="1352" t="e">
        <f>HLOOKUP(PD24,'Dashboard Extract'!$B$32:$I$38,6)</f>
        <v>#N/A</v>
      </c>
      <c r="PE30" s="1352" t="e">
        <f>HLOOKUP(PE24,'Dashboard Extract'!$B$32:$I$38,6)</f>
        <v>#N/A</v>
      </c>
      <c r="PF30" s="1352" t="e">
        <f>HLOOKUP(PF24,'Dashboard Extract'!$B$32:$I$38,6)</f>
        <v>#N/A</v>
      </c>
      <c r="PG30" s="1352" t="e">
        <f>HLOOKUP(PG24,'Dashboard Extract'!$B$32:$I$38,6)</f>
        <v>#N/A</v>
      </c>
      <c r="PH30" s="1352" t="e">
        <f>HLOOKUP(PH24,'Dashboard Extract'!$B$32:$I$38,6)</f>
        <v>#N/A</v>
      </c>
      <c r="PI30" s="1352" t="e">
        <f>HLOOKUP(PI24,'Dashboard Extract'!$B$32:$I$38,6)</f>
        <v>#N/A</v>
      </c>
      <c r="PJ30" s="1352" t="e">
        <f>HLOOKUP(PJ24,'Dashboard Extract'!$B$32:$I$38,6)</f>
        <v>#N/A</v>
      </c>
      <c r="PK30" s="1352" t="e">
        <f>HLOOKUP(PK24,'Dashboard Extract'!$B$32:$I$38,6)</f>
        <v>#N/A</v>
      </c>
      <c r="PL30" s="1352" t="e">
        <f>HLOOKUP(PL24,'Dashboard Extract'!$B$32:$I$38,6)</f>
        <v>#N/A</v>
      </c>
      <c r="PM30" s="1352" t="e">
        <f>HLOOKUP(PM24,'Dashboard Extract'!$B$32:$I$38,6)</f>
        <v>#N/A</v>
      </c>
      <c r="PN30" s="1352" t="e">
        <f>HLOOKUP(PN24,'Dashboard Extract'!$B$32:$I$38,6)</f>
        <v>#N/A</v>
      </c>
      <c r="PO30" s="1352" t="e">
        <f>HLOOKUP(PO24,'Dashboard Extract'!$B$32:$I$38,6)</f>
        <v>#N/A</v>
      </c>
      <c r="PP30" s="1352" t="e">
        <f>HLOOKUP(PP24,'Dashboard Extract'!$B$32:$I$38,6)</f>
        <v>#N/A</v>
      </c>
      <c r="PQ30" s="1352" t="e">
        <f>HLOOKUP(PQ24,'Dashboard Extract'!$B$32:$I$38,6)</f>
        <v>#N/A</v>
      </c>
      <c r="PR30" s="1352" t="e">
        <f>HLOOKUP(PR24,'Dashboard Extract'!$B$32:$I$38,6)</f>
        <v>#N/A</v>
      </c>
      <c r="PS30" s="1352" t="e">
        <f>HLOOKUP(PS24,'Dashboard Extract'!$B$32:$I$38,6)</f>
        <v>#N/A</v>
      </c>
      <c r="PT30" s="1352" t="e">
        <f>HLOOKUP(PT24,'Dashboard Extract'!$B$32:$I$38,6)</f>
        <v>#N/A</v>
      </c>
      <c r="PU30" s="1352" t="e">
        <f>HLOOKUP(PU24,'Dashboard Extract'!$B$32:$I$38,6)</f>
        <v>#N/A</v>
      </c>
      <c r="PV30" s="1352" t="e">
        <f>HLOOKUP(PV24,'Dashboard Extract'!$B$32:$I$38,6)</f>
        <v>#N/A</v>
      </c>
      <c r="PW30" s="1352" t="e">
        <f>HLOOKUP(PW24,'Dashboard Extract'!$B$32:$I$38,6)</f>
        <v>#N/A</v>
      </c>
      <c r="PX30" s="1352" t="e">
        <f>HLOOKUP(PX24,'Dashboard Extract'!$B$32:$I$38,6)</f>
        <v>#N/A</v>
      </c>
      <c r="PY30" s="1352" t="e">
        <f>HLOOKUP(PY24,'Dashboard Extract'!$B$32:$I$38,6)</f>
        <v>#N/A</v>
      </c>
      <c r="PZ30" s="1352" t="e">
        <f>HLOOKUP(PZ24,'Dashboard Extract'!$B$32:$I$38,6)</f>
        <v>#N/A</v>
      </c>
      <c r="QA30" s="1352" t="e">
        <f>HLOOKUP(QA24,'Dashboard Extract'!$B$32:$I$38,6)</f>
        <v>#N/A</v>
      </c>
      <c r="QB30" s="1352" t="e">
        <f>HLOOKUP(QB24,'Dashboard Extract'!$B$32:$I$38,6)</f>
        <v>#N/A</v>
      </c>
      <c r="QC30" s="1352" t="e">
        <f>HLOOKUP(QC24,'Dashboard Extract'!$B$32:$I$38,6)</f>
        <v>#N/A</v>
      </c>
      <c r="QD30" s="1352" t="e">
        <f>HLOOKUP(QD24,'Dashboard Extract'!$B$32:$I$38,6)</f>
        <v>#N/A</v>
      </c>
      <c r="QE30" s="1352" t="e">
        <f>HLOOKUP(QE24,'Dashboard Extract'!$B$32:$I$38,6)</f>
        <v>#N/A</v>
      </c>
      <c r="QF30" s="1352" t="e">
        <f>HLOOKUP(QF24,'Dashboard Extract'!$B$32:$I$38,6)</f>
        <v>#N/A</v>
      </c>
      <c r="QG30" s="1352" t="e">
        <f>HLOOKUP(QG24,'Dashboard Extract'!$B$32:$I$38,6)</f>
        <v>#N/A</v>
      </c>
      <c r="QH30" s="1352" t="e">
        <f>HLOOKUP(QH24,'Dashboard Extract'!$B$32:$I$38,6)</f>
        <v>#N/A</v>
      </c>
      <c r="QI30" s="1352" t="e">
        <f>HLOOKUP(QI24,'Dashboard Extract'!$B$32:$I$38,6)</f>
        <v>#N/A</v>
      </c>
      <c r="QJ30" s="1352" t="e">
        <f>HLOOKUP(QJ24,'Dashboard Extract'!$B$32:$I$38,6)</f>
        <v>#N/A</v>
      </c>
      <c r="QK30" s="1352" t="e">
        <f>HLOOKUP(QK24,'Dashboard Extract'!$B$32:$I$38,6)</f>
        <v>#N/A</v>
      </c>
      <c r="QL30" s="1352" t="e">
        <f>HLOOKUP(QL24,'Dashboard Extract'!$B$32:$I$38,6)</f>
        <v>#N/A</v>
      </c>
      <c r="QM30" s="1352" t="e">
        <f>HLOOKUP(QM24,'Dashboard Extract'!$B$32:$I$38,6)</f>
        <v>#N/A</v>
      </c>
      <c r="QN30" s="1352" t="e">
        <f>HLOOKUP(QN24,'Dashboard Extract'!$B$32:$I$38,6)</f>
        <v>#N/A</v>
      </c>
      <c r="QO30" s="1352" t="e">
        <f>HLOOKUP(QO24,'Dashboard Extract'!$B$32:$I$38,6)</f>
        <v>#N/A</v>
      </c>
      <c r="QP30" s="1352" t="e">
        <f>HLOOKUP(QP24,'Dashboard Extract'!$B$32:$I$38,6)</f>
        <v>#N/A</v>
      </c>
      <c r="QQ30" s="1352" t="e">
        <f>HLOOKUP(QQ24,'Dashboard Extract'!$B$32:$I$38,6)</f>
        <v>#N/A</v>
      </c>
      <c r="QR30" s="1352" t="e">
        <f>HLOOKUP(QR24,'Dashboard Extract'!$B$32:$I$38,6)</f>
        <v>#N/A</v>
      </c>
      <c r="QS30" s="1352" t="e">
        <f>HLOOKUP(QS24,'Dashboard Extract'!$B$32:$I$38,6)</f>
        <v>#N/A</v>
      </c>
      <c r="QT30" s="1352" t="e">
        <f>HLOOKUP(QT24,'Dashboard Extract'!$B$32:$I$38,6)</f>
        <v>#N/A</v>
      </c>
      <c r="QU30" s="1352" t="e">
        <f>HLOOKUP(QU24,'Dashboard Extract'!$B$32:$I$38,6)</f>
        <v>#N/A</v>
      </c>
      <c r="QV30" s="1352" t="e">
        <f>HLOOKUP(QV24,'Dashboard Extract'!$B$32:$I$38,6)</f>
        <v>#N/A</v>
      </c>
      <c r="QW30" s="1352" t="e">
        <f>HLOOKUP(QW24,'Dashboard Extract'!$B$32:$I$38,6)</f>
        <v>#N/A</v>
      </c>
      <c r="QX30" s="1352" t="e">
        <f>HLOOKUP(QX24,'Dashboard Extract'!$B$32:$I$38,6)</f>
        <v>#N/A</v>
      </c>
      <c r="QY30" s="1352" t="e">
        <f>HLOOKUP(QY24,'Dashboard Extract'!$B$32:$I$38,6)</f>
        <v>#N/A</v>
      </c>
      <c r="QZ30" s="1352" t="e">
        <f>HLOOKUP(QZ24,'Dashboard Extract'!$B$32:$I$38,6)</f>
        <v>#N/A</v>
      </c>
      <c r="RA30" s="1352" t="e">
        <f>HLOOKUP(RA24,'Dashboard Extract'!$B$32:$I$38,6)</f>
        <v>#N/A</v>
      </c>
      <c r="RB30" s="1352" t="e">
        <f>HLOOKUP(RB24,'Dashboard Extract'!$B$32:$I$38,6)</f>
        <v>#N/A</v>
      </c>
      <c r="RC30" s="1352" t="e">
        <f>HLOOKUP(RC24,'Dashboard Extract'!$B$32:$I$38,6)</f>
        <v>#N/A</v>
      </c>
      <c r="RD30" s="1352" t="e">
        <f>HLOOKUP(RD24,'Dashboard Extract'!$B$32:$I$38,6)</f>
        <v>#N/A</v>
      </c>
      <c r="RE30" s="1352" t="e">
        <f>HLOOKUP(RE24,'Dashboard Extract'!$B$32:$I$38,6)</f>
        <v>#N/A</v>
      </c>
      <c r="RF30" s="1352" t="e">
        <f>HLOOKUP(RF24,'Dashboard Extract'!$B$32:$I$38,6)</f>
        <v>#N/A</v>
      </c>
      <c r="RG30" s="1352" t="e">
        <f>HLOOKUP(RG24,'Dashboard Extract'!$B$32:$I$38,6)</f>
        <v>#N/A</v>
      </c>
      <c r="RH30" s="1352" t="e">
        <f>HLOOKUP(RH24,'Dashboard Extract'!$B$32:$I$38,6)</f>
        <v>#N/A</v>
      </c>
      <c r="RI30" s="1352" t="e">
        <f>HLOOKUP(RI24,'Dashboard Extract'!$B$32:$I$38,6)</f>
        <v>#N/A</v>
      </c>
      <c r="RJ30" s="1352" t="e">
        <f>HLOOKUP(RJ24,'Dashboard Extract'!$B$32:$I$38,6)</f>
        <v>#N/A</v>
      </c>
      <c r="RK30" s="1352" t="e">
        <f>HLOOKUP(RK24,'Dashboard Extract'!$B$32:$I$38,6)</f>
        <v>#N/A</v>
      </c>
      <c r="RL30" s="1352" t="e">
        <f>HLOOKUP(RL24,'Dashboard Extract'!$B$32:$I$38,6)</f>
        <v>#N/A</v>
      </c>
      <c r="RM30" s="1352" t="e">
        <f>HLOOKUP(RM24,'Dashboard Extract'!$B$32:$I$38,6)</f>
        <v>#N/A</v>
      </c>
      <c r="RN30" s="1352" t="e">
        <f>HLOOKUP(RN24,'Dashboard Extract'!$B$32:$I$38,6)</f>
        <v>#N/A</v>
      </c>
      <c r="RO30" s="1352" t="e">
        <f>HLOOKUP(RO24,'Dashboard Extract'!$B$32:$I$38,6)</f>
        <v>#N/A</v>
      </c>
      <c r="RP30" s="1352" t="e">
        <f>HLOOKUP(RP24,'Dashboard Extract'!$B$32:$I$38,6)</f>
        <v>#N/A</v>
      </c>
      <c r="RQ30" s="1352" t="e">
        <f>HLOOKUP(RQ24,'Dashboard Extract'!$B$32:$I$38,6)</f>
        <v>#N/A</v>
      </c>
      <c r="RR30" s="1352" t="e">
        <f>HLOOKUP(RR24,'Dashboard Extract'!$B$32:$I$38,6)</f>
        <v>#N/A</v>
      </c>
      <c r="RS30" s="1352" t="e">
        <f>HLOOKUP(RS24,'Dashboard Extract'!$B$32:$I$38,6)</f>
        <v>#N/A</v>
      </c>
      <c r="RT30" s="1352" t="e">
        <f>HLOOKUP(RT24,'Dashboard Extract'!$B$32:$I$38,6)</f>
        <v>#N/A</v>
      </c>
      <c r="RU30" s="1352" t="e">
        <f>HLOOKUP(RU24,'Dashboard Extract'!$B$32:$I$38,6)</f>
        <v>#N/A</v>
      </c>
      <c r="RV30" s="1352" t="e">
        <f>HLOOKUP(RV24,'Dashboard Extract'!$B$32:$I$38,6)</f>
        <v>#N/A</v>
      </c>
      <c r="RW30" s="1352" t="e">
        <f>HLOOKUP(RW24,'Dashboard Extract'!$B$32:$I$38,6)</f>
        <v>#N/A</v>
      </c>
      <c r="RX30" s="1352" t="e">
        <f>HLOOKUP(RX24,'Dashboard Extract'!$B$32:$I$38,6)</f>
        <v>#N/A</v>
      </c>
      <c r="RY30" s="1352" t="e">
        <f>HLOOKUP(RY24,'Dashboard Extract'!$B$32:$I$38,6)</f>
        <v>#N/A</v>
      </c>
      <c r="RZ30" s="1352" t="e">
        <f>HLOOKUP(RZ24,'Dashboard Extract'!$B$32:$I$38,6)</f>
        <v>#N/A</v>
      </c>
      <c r="SA30" s="1352" t="e">
        <f>HLOOKUP(SA24,'Dashboard Extract'!$B$32:$I$38,6)</f>
        <v>#N/A</v>
      </c>
      <c r="SB30" s="1352" t="e">
        <f>HLOOKUP(SB24,'Dashboard Extract'!$B$32:$I$38,6)</f>
        <v>#N/A</v>
      </c>
      <c r="SC30" s="1352" t="e">
        <f>HLOOKUP(SC24,'Dashboard Extract'!$B$32:$I$38,6)</f>
        <v>#N/A</v>
      </c>
      <c r="SD30" s="1352" t="e">
        <f>HLOOKUP(SD24,'Dashboard Extract'!$B$32:$I$38,6)</f>
        <v>#N/A</v>
      </c>
      <c r="SE30" s="1352" t="e">
        <f>HLOOKUP(SE24,'Dashboard Extract'!$B$32:$I$38,6)</f>
        <v>#N/A</v>
      </c>
      <c r="SF30" s="1352" t="e">
        <f>HLOOKUP(SF24,'Dashboard Extract'!$B$32:$I$38,6)</f>
        <v>#N/A</v>
      </c>
      <c r="SG30" s="1352" t="e">
        <f>HLOOKUP(SG24,'Dashboard Extract'!$B$32:$I$38,6)</f>
        <v>#N/A</v>
      </c>
      <c r="SH30" s="1352" t="e">
        <f>HLOOKUP(SH24,'Dashboard Extract'!$B$32:$I$38,6)</f>
        <v>#N/A</v>
      </c>
      <c r="SI30" s="1352" t="e">
        <f>HLOOKUP(SI24,'Dashboard Extract'!$B$32:$I$38,6)</f>
        <v>#N/A</v>
      </c>
      <c r="SJ30" s="1352" t="e">
        <f>HLOOKUP(SJ24,'Dashboard Extract'!$B$32:$I$38,6)</f>
        <v>#N/A</v>
      </c>
      <c r="SK30" s="1352" t="e">
        <f>HLOOKUP(SK24,'Dashboard Extract'!$B$32:$I$38,6)</f>
        <v>#N/A</v>
      </c>
      <c r="SL30" s="1352" t="e">
        <f>HLOOKUP(SL24,'Dashboard Extract'!$B$32:$I$38,6)</f>
        <v>#N/A</v>
      </c>
      <c r="SM30" s="1352" t="e">
        <f>HLOOKUP(SM24,'Dashboard Extract'!$B$32:$I$38,6)</f>
        <v>#N/A</v>
      </c>
      <c r="SN30" s="1352" t="e">
        <f>HLOOKUP(SN24,'Dashboard Extract'!$B$32:$I$38,6)</f>
        <v>#N/A</v>
      </c>
      <c r="SO30" s="1352" t="e">
        <f>HLOOKUP(SO24,'Dashboard Extract'!$B$32:$I$38,6)</f>
        <v>#N/A</v>
      </c>
      <c r="SP30" s="1352" t="e">
        <f>HLOOKUP(SP24,'Dashboard Extract'!$B$32:$I$38,6)</f>
        <v>#N/A</v>
      </c>
      <c r="SQ30" s="1352" t="e">
        <f>HLOOKUP(SQ24,'Dashboard Extract'!$B$32:$I$38,6)</f>
        <v>#N/A</v>
      </c>
      <c r="SR30" s="1352" t="e">
        <f>HLOOKUP(SR24,'Dashboard Extract'!$B$32:$I$38,6)</f>
        <v>#N/A</v>
      </c>
      <c r="SS30" s="1352" t="e">
        <f>HLOOKUP(SS24,'Dashboard Extract'!$B$32:$I$38,6)</f>
        <v>#N/A</v>
      </c>
      <c r="ST30" s="1352" t="e">
        <f>HLOOKUP(ST24,'Dashboard Extract'!$B$32:$I$38,6)</f>
        <v>#N/A</v>
      </c>
      <c r="SU30" s="1352" t="e">
        <f>HLOOKUP(SU24,'Dashboard Extract'!$B$32:$I$38,6)</f>
        <v>#N/A</v>
      </c>
      <c r="SV30" s="1352" t="e">
        <f>HLOOKUP(SV24,'Dashboard Extract'!$B$32:$I$38,6)</f>
        <v>#N/A</v>
      </c>
      <c r="SW30" s="1352" t="e">
        <f>HLOOKUP(SW24,'Dashboard Extract'!$B$32:$I$38,6)</f>
        <v>#N/A</v>
      </c>
      <c r="SX30" s="1352" t="e">
        <f>HLOOKUP(SX24,'Dashboard Extract'!$B$32:$I$38,6)</f>
        <v>#N/A</v>
      </c>
      <c r="SY30" s="1352" t="e">
        <f>HLOOKUP(SY24,'Dashboard Extract'!$B$32:$I$38,6)</f>
        <v>#N/A</v>
      </c>
      <c r="SZ30" s="1352" t="e">
        <f>HLOOKUP(SZ24,'Dashboard Extract'!$B$32:$I$38,6)</f>
        <v>#N/A</v>
      </c>
      <c r="TA30" s="1352" t="e">
        <f>HLOOKUP(TA24,'Dashboard Extract'!$B$32:$I$38,6)</f>
        <v>#N/A</v>
      </c>
      <c r="TB30" s="1352" t="e">
        <f>HLOOKUP(TB24,'Dashboard Extract'!$B$32:$I$38,6)</f>
        <v>#N/A</v>
      </c>
      <c r="TC30" s="1352" t="e">
        <f>HLOOKUP(TC24,'Dashboard Extract'!$B$32:$I$38,6)</f>
        <v>#N/A</v>
      </c>
      <c r="TD30" s="1352" t="e">
        <f>HLOOKUP(TD24,'Dashboard Extract'!$B$32:$I$38,6)</f>
        <v>#N/A</v>
      </c>
      <c r="TE30" s="1352" t="e">
        <f>HLOOKUP(TE24,'Dashboard Extract'!$B$32:$I$38,6)</f>
        <v>#N/A</v>
      </c>
      <c r="TF30" s="1352" t="e">
        <f>HLOOKUP(TF24,'Dashboard Extract'!$B$32:$I$38,6)</f>
        <v>#N/A</v>
      </c>
      <c r="TG30" s="1352" t="e">
        <f>HLOOKUP(TG24,'Dashboard Extract'!$B$32:$I$38,6)</f>
        <v>#N/A</v>
      </c>
      <c r="TH30" s="1352" t="e">
        <f>HLOOKUP(TH24,'Dashboard Extract'!$B$32:$I$38,6)</f>
        <v>#N/A</v>
      </c>
      <c r="TI30" s="1352" t="e">
        <f>HLOOKUP(TI24,'Dashboard Extract'!$B$32:$I$38,6)</f>
        <v>#N/A</v>
      </c>
      <c r="TJ30" s="1352" t="e">
        <f>HLOOKUP(TJ24,'Dashboard Extract'!$B$32:$I$38,6)</f>
        <v>#N/A</v>
      </c>
      <c r="TK30" s="1352" t="e">
        <f>HLOOKUP(TK24,'Dashboard Extract'!$B$32:$I$38,6)</f>
        <v>#N/A</v>
      </c>
      <c r="TL30" s="1352" t="e">
        <f>HLOOKUP(TL24,'Dashboard Extract'!$B$32:$I$38,6)</f>
        <v>#N/A</v>
      </c>
      <c r="TM30" s="1352" t="e">
        <f>HLOOKUP(TM24,'Dashboard Extract'!$B$32:$I$38,6)</f>
        <v>#N/A</v>
      </c>
      <c r="TN30" s="1352" t="e">
        <f>HLOOKUP(TN24,'Dashboard Extract'!$B$32:$I$38,6)</f>
        <v>#N/A</v>
      </c>
      <c r="TO30" s="1352" t="e">
        <f>HLOOKUP(TO24,'Dashboard Extract'!$B$32:$I$38,6)</f>
        <v>#N/A</v>
      </c>
      <c r="TP30" s="1352" t="e">
        <f>HLOOKUP(TP24,'Dashboard Extract'!$B$32:$I$38,6)</f>
        <v>#N/A</v>
      </c>
      <c r="TQ30" s="1352" t="e">
        <f>HLOOKUP(TQ24,'Dashboard Extract'!$B$32:$I$38,6)</f>
        <v>#N/A</v>
      </c>
      <c r="TR30" s="1352" t="e">
        <f>HLOOKUP(TR24,'Dashboard Extract'!$B$32:$I$38,6)</f>
        <v>#N/A</v>
      </c>
      <c r="TS30" s="1352" t="e">
        <f>HLOOKUP(TS24,'Dashboard Extract'!$B$32:$I$38,6)</f>
        <v>#N/A</v>
      </c>
      <c r="TT30" s="1352" t="e">
        <f>HLOOKUP(TT24,'Dashboard Extract'!$B$32:$I$38,6)</f>
        <v>#N/A</v>
      </c>
      <c r="TU30" s="1352" t="e">
        <f>HLOOKUP(TU24,'Dashboard Extract'!$B$32:$I$38,6)</f>
        <v>#N/A</v>
      </c>
      <c r="TV30" s="1352" t="e">
        <f>HLOOKUP(TV24,'Dashboard Extract'!$B$32:$I$38,6)</f>
        <v>#N/A</v>
      </c>
      <c r="TW30" s="1352" t="e">
        <f>HLOOKUP(TW24,'Dashboard Extract'!$B$32:$I$38,6)</f>
        <v>#N/A</v>
      </c>
      <c r="TX30" s="1352" t="e">
        <f>HLOOKUP(TX24,'Dashboard Extract'!$B$32:$I$38,6)</f>
        <v>#N/A</v>
      </c>
      <c r="TY30" s="1352" t="e">
        <f>HLOOKUP(TY24,'Dashboard Extract'!$B$32:$I$38,6)</f>
        <v>#N/A</v>
      </c>
      <c r="TZ30" s="1352" t="e">
        <f>HLOOKUP(TZ24,'Dashboard Extract'!$B$32:$I$38,6)</f>
        <v>#N/A</v>
      </c>
      <c r="UA30" s="1352" t="e">
        <f>HLOOKUP(UA24,'Dashboard Extract'!$B$32:$I$38,6)</f>
        <v>#N/A</v>
      </c>
      <c r="UB30" s="1352" t="e">
        <f>HLOOKUP(UB24,'Dashboard Extract'!$B$32:$I$38,6)</f>
        <v>#N/A</v>
      </c>
      <c r="UC30" s="1352" t="e">
        <f>HLOOKUP(UC24,'Dashboard Extract'!$B$32:$I$38,6)</f>
        <v>#N/A</v>
      </c>
      <c r="UD30" s="1352" t="e">
        <f>HLOOKUP(UD24,'Dashboard Extract'!$B$32:$I$38,6)</f>
        <v>#N/A</v>
      </c>
      <c r="UE30" s="1352" t="e">
        <f>HLOOKUP(UE24,'Dashboard Extract'!$B$32:$I$38,6)</f>
        <v>#N/A</v>
      </c>
      <c r="UF30" s="1352" t="e">
        <f>HLOOKUP(UF24,'Dashboard Extract'!$B$32:$I$38,6)</f>
        <v>#N/A</v>
      </c>
      <c r="UG30" s="1352" t="e">
        <f>HLOOKUP(UG24,'Dashboard Extract'!$B$32:$I$38,6)</f>
        <v>#N/A</v>
      </c>
      <c r="UH30" s="1352" t="e">
        <f>HLOOKUP(UH24,'Dashboard Extract'!$B$32:$I$38,6)</f>
        <v>#N/A</v>
      </c>
      <c r="UI30" s="1352" t="e">
        <f>HLOOKUP(UI24,'Dashboard Extract'!$B$32:$I$38,6)</f>
        <v>#N/A</v>
      </c>
      <c r="UJ30" s="1352" t="e">
        <f>HLOOKUP(UJ24,'Dashboard Extract'!$B$32:$I$38,6)</f>
        <v>#N/A</v>
      </c>
      <c r="UK30" s="1352" t="e">
        <f>HLOOKUP(UK24,'Dashboard Extract'!$B$32:$I$38,6)</f>
        <v>#N/A</v>
      </c>
      <c r="UL30" s="1352" t="e">
        <f>HLOOKUP(UL24,'Dashboard Extract'!$B$32:$I$38,6)</f>
        <v>#N/A</v>
      </c>
      <c r="UM30" s="1352" t="e">
        <f>HLOOKUP(UM24,'Dashboard Extract'!$B$32:$I$38,6)</f>
        <v>#N/A</v>
      </c>
      <c r="UN30" s="1352" t="e">
        <f>HLOOKUP(UN24,'Dashboard Extract'!$B$32:$I$38,6)</f>
        <v>#N/A</v>
      </c>
      <c r="UO30" s="1352" t="e">
        <f>HLOOKUP(UO24,'Dashboard Extract'!$B$32:$I$38,6)</f>
        <v>#N/A</v>
      </c>
      <c r="UP30" s="1352" t="e">
        <f>HLOOKUP(UP24,'Dashboard Extract'!$B$32:$I$38,6)</f>
        <v>#N/A</v>
      </c>
      <c r="UQ30" s="1352" t="e">
        <f>HLOOKUP(UQ24,'Dashboard Extract'!$B$32:$I$38,6)</f>
        <v>#N/A</v>
      </c>
      <c r="UR30" s="1352" t="e">
        <f>HLOOKUP(UR24,'Dashboard Extract'!$B$32:$I$38,6)</f>
        <v>#N/A</v>
      </c>
      <c r="US30" s="1352" t="e">
        <f>HLOOKUP(US24,'Dashboard Extract'!$B$32:$I$38,6)</f>
        <v>#N/A</v>
      </c>
      <c r="UT30" s="1352" t="e">
        <f>HLOOKUP(UT24,'Dashboard Extract'!$B$32:$I$38,6)</f>
        <v>#N/A</v>
      </c>
      <c r="UU30" s="1352" t="e">
        <f>HLOOKUP(UU24,'Dashboard Extract'!$B$32:$I$38,6)</f>
        <v>#N/A</v>
      </c>
      <c r="UV30" s="1352" t="e">
        <f>HLOOKUP(UV24,'Dashboard Extract'!$B$32:$I$38,6)</f>
        <v>#N/A</v>
      </c>
      <c r="UW30" s="1352" t="e">
        <f>HLOOKUP(UW24,'Dashboard Extract'!$B$32:$I$38,6)</f>
        <v>#N/A</v>
      </c>
      <c r="UX30" s="1352" t="e">
        <f>HLOOKUP(UX24,'Dashboard Extract'!$B$32:$I$38,6)</f>
        <v>#N/A</v>
      </c>
      <c r="UY30" s="1352" t="e">
        <f>HLOOKUP(UY24,'Dashboard Extract'!$B$32:$I$38,6)</f>
        <v>#N/A</v>
      </c>
      <c r="UZ30" s="1352" t="e">
        <f>HLOOKUP(UZ24,'Dashboard Extract'!$B$32:$I$38,6)</f>
        <v>#N/A</v>
      </c>
      <c r="VA30" s="1352" t="e">
        <f>HLOOKUP(VA24,'Dashboard Extract'!$B$32:$I$38,6)</f>
        <v>#N/A</v>
      </c>
      <c r="VB30" s="1352" t="e">
        <f>HLOOKUP(VB24,'Dashboard Extract'!$B$32:$I$38,6)</f>
        <v>#N/A</v>
      </c>
      <c r="VC30" s="1352" t="e">
        <f>HLOOKUP(VC24,'Dashboard Extract'!$B$32:$I$38,6)</f>
        <v>#N/A</v>
      </c>
      <c r="VD30" s="1352" t="e">
        <f>HLOOKUP(VD24,'Dashboard Extract'!$B$32:$I$38,6)</f>
        <v>#N/A</v>
      </c>
      <c r="VE30" s="1352" t="e">
        <f>HLOOKUP(VE24,'Dashboard Extract'!$B$32:$I$38,6)</f>
        <v>#N/A</v>
      </c>
      <c r="VF30" s="1352" t="e">
        <f>HLOOKUP(VF24,'Dashboard Extract'!$B$32:$I$38,6)</f>
        <v>#N/A</v>
      </c>
      <c r="VG30" s="1352" t="e">
        <f>HLOOKUP(VG24,'Dashboard Extract'!$B$32:$I$38,6)</f>
        <v>#N/A</v>
      </c>
      <c r="VH30" s="1352" t="e">
        <f>HLOOKUP(VH24,'Dashboard Extract'!$B$32:$I$38,6)</f>
        <v>#N/A</v>
      </c>
      <c r="VI30" s="1352" t="e">
        <f>HLOOKUP(VI24,'Dashboard Extract'!$B$32:$I$38,6)</f>
        <v>#N/A</v>
      </c>
      <c r="VJ30" s="1352" t="e">
        <f>HLOOKUP(VJ24,'Dashboard Extract'!$B$32:$I$38,6)</f>
        <v>#N/A</v>
      </c>
      <c r="VK30" s="1352" t="e">
        <f>HLOOKUP(VK24,'Dashboard Extract'!$B$32:$I$38,6)</f>
        <v>#N/A</v>
      </c>
      <c r="VL30" s="1352" t="e">
        <f>HLOOKUP(VL24,'Dashboard Extract'!$B$32:$I$38,6)</f>
        <v>#N/A</v>
      </c>
      <c r="VM30" s="1352" t="e">
        <f>HLOOKUP(VM24,'Dashboard Extract'!$B$32:$I$38,6)</f>
        <v>#N/A</v>
      </c>
      <c r="VN30" s="1352" t="e">
        <f>HLOOKUP(VN24,'Dashboard Extract'!$B$32:$I$38,6)</f>
        <v>#N/A</v>
      </c>
      <c r="VO30" s="1352" t="e">
        <f>HLOOKUP(VO24,'Dashboard Extract'!$B$32:$I$38,6)</f>
        <v>#N/A</v>
      </c>
      <c r="VP30" s="1352" t="e">
        <f>HLOOKUP(VP24,'Dashboard Extract'!$B$32:$I$38,6)</f>
        <v>#N/A</v>
      </c>
      <c r="VQ30" s="1352" t="e">
        <f>HLOOKUP(VQ24,'Dashboard Extract'!$B$32:$I$38,6)</f>
        <v>#N/A</v>
      </c>
      <c r="VR30" s="1352" t="e">
        <f>HLOOKUP(VR24,'Dashboard Extract'!$B$32:$I$38,6)</f>
        <v>#N/A</v>
      </c>
      <c r="VS30" s="1352" t="e">
        <f>HLOOKUP(VS24,'Dashboard Extract'!$B$32:$I$38,6)</f>
        <v>#N/A</v>
      </c>
      <c r="VT30" s="1352" t="e">
        <f>HLOOKUP(VT24,'Dashboard Extract'!$B$32:$I$38,6)</f>
        <v>#N/A</v>
      </c>
      <c r="VU30" s="1352" t="e">
        <f>HLOOKUP(VU24,'Dashboard Extract'!$B$32:$I$38,6)</f>
        <v>#N/A</v>
      </c>
      <c r="VV30" s="1352" t="e">
        <f>HLOOKUP(VV24,'Dashboard Extract'!$B$32:$I$38,6)</f>
        <v>#N/A</v>
      </c>
      <c r="VW30" s="1352" t="e">
        <f>HLOOKUP(VW24,'Dashboard Extract'!$B$32:$I$38,6)</f>
        <v>#N/A</v>
      </c>
      <c r="VX30" s="1352" t="e">
        <f>HLOOKUP(VX24,'Dashboard Extract'!$B$32:$I$38,6)</f>
        <v>#N/A</v>
      </c>
      <c r="VY30" s="1352" t="e">
        <f>HLOOKUP(VY24,'Dashboard Extract'!$B$32:$I$38,6)</f>
        <v>#N/A</v>
      </c>
      <c r="VZ30" s="1352" t="e">
        <f>HLOOKUP(VZ24,'Dashboard Extract'!$B$32:$I$38,6)</f>
        <v>#N/A</v>
      </c>
      <c r="WA30" s="1352" t="e">
        <f>HLOOKUP(WA24,'Dashboard Extract'!$B$32:$I$38,6)</f>
        <v>#N/A</v>
      </c>
      <c r="WB30" s="1352" t="e">
        <f>HLOOKUP(WB24,'Dashboard Extract'!$B$32:$I$38,6)</f>
        <v>#N/A</v>
      </c>
      <c r="WC30" s="1352" t="e">
        <f>HLOOKUP(WC24,'Dashboard Extract'!$B$32:$I$38,6)</f>
        <v>#N/A</v>
      </c>
      <c r="WD30" s="1352" t="e">
        <f>HLOOKUP(WD24,'Dashboard Extract'!$B$32:$I$38,6)</f>
        <v>#N/A</v>
      </c>
      <c r="WE30" s="1352" t="e">
        <f>HLOOKUP(WE24,'Dashboard Extract'!$B$32:$I$38,6)</f>
        <v>#N/A</v>
      </c>
      <c r="WF30" s="1352" t="e">
        <f>HLOOKUP(WF24,'Dashboard Extract'!$B$32:$I$38,6)</f>
        <v>#N/A</v>
      </c>
      <c r="WG30" s="1352" t="e">
        <f>HLOOKUP(WG24,'Dashboard Extract'!$B$32:$I$38,6)</f>
        <v>#N/A</v>
      </c>
      <c r="WH30" s="1352" t="e">
        <f>HLOOKUP(WH24,'Dashboard Extract'!$B$32:$I$38,6)</f>
        <v>#N/A</v>
      </c>
      <c r="WI30" s="1352" t="e">
        <f>HLOOKUP(WI24,'Dashboard Extract'!$B$32:$I$38,6)</f>
        <v>#N/A</v>
      </c>
      <c r="WJ30" s="1352" t="e">
        <f>HLOOKUP(WJ24,'Dashboard Extract'!$B$32:$I$38,6)</f>
        <v>#N/A</v>
      </c>
      <c r="WK30" s="1352" t="e">
        <f>HLOOKUP(WK24,'Dashboard Extract'!$B$32:$I$38,6)</f>
        <v>#N/A</v>
      </c>
      <c r="WL30" s="1352" t="e">
        <f>HLOOKUP(WL24,'Dashboard Extract'!$B$32:$I$38,6)</f>
        <v>#N/A</v>
      </c>
      <c r="WM30" s="1352" t="e">
        <f>HLOOKUP(WM24,'Dashboard Extract'!$B$32:$I$38,6)</f>
        <v>#N/A</v>
      </c>
      <c r="WN30" s="1352" t="e">
        <f>HLOOKUP(WN24,'Dashboard Extract'!$B$32:$I$38,6)</f>
        <v>#N/A</v>
      </c>
      <c r="WO30" s="1352" t="e">
        <f>HLOOKUP(WO24,'Dashboard Extract'!$B$32:$I$38,6)</f>
        <v>#N/A</v>
      </c>
      <c r="WP30" s="1352" t="e">
        <f>HLOOKUP(WP24,'Dashboard Extract'!$B$32:$I$38,6)</f>
        <v>#N/A</v>
      </c>
      <c r="WQ30" s="1352" t="e">
        <f>HLOOKUP(WQ24,'Dashboard Extract'!$B$32:$I$38,6)</f>
        <v>#N/A</v>
      </c>
      <c r="WR30" s="1352" t="e">
        <f>HLOOKUP(WR24,'Dashboard Extract'!$B$32:$I$38,6)</f>
        <v>#N/A</v>
      </c>
      <c r="WS30" s="1352" t="e">
        <f>HLOOKUP(WS24,'Dashboard Extract'!$B$32:$I$38,6)</f>
        <v>#N/A</v>
      </c>
      <c r="WT30" s="1352" t="e">
        <f>HLOOKUP(WT24,'Dashboard Extract'!$B$32:$I$38,6)</f>
        <v>#N/A</v>
      </c>
      <c r="WU30" s="1352" t="e">
        <f>HLOOKUP(WU24,'Dashboard Extract'!$B$32:$I$38,6)</f>
        <v>#N/A</v>
      </c>
      <c r="WV30" s="1352" t="e">
        <f>HLOOKUP(WV24,'Dashboard Extract'!$B$32:$I$38,6)</f>
        <v>#N/A</v>
      </c>
      <c r="WW30" s="1352" t="e">
        <f>HLOOKUP(WW24,'Dashboard Extract'!$B$32:$I$38,6)</f>
        <v>#N/A</v>
      </c>
      <c r="WX30" s="1352" t="e">
        <f>HLOOKUP(WX24,'Dashboard Extract'!$B$32:$I$38,6)</f>
        <v>#N/A</v>
      </c>
      <c r="WY30" s="1352" t="e">
        <f>HLOOKUP(WY24,'Dashboard Extract'!$B$32:$I$38,6)</f>
        <v>#N/A</v>
      </c>
      <c r="WZ30" s="1352" t="e">
        <f>HLOOKUP(WZ24,'Dashboard Extract'!$B$32:$I$38,6)</f>
        <v>#N/A</v>
      </c>
      <c r="XA30" s="1352" t="e">
        <f>HLOOKUP(XA24,'Dashboard Extract'!$B$32:$I$38,6)</f>
        <v>#N/A</v>
      </c>
      <c r="XB30" s="1352" t="e">
        <f>HLOOKUP(XB24,'Dashboard Extract'!$B$32:$I$38,6)</f>
        <v>#N/A</v>
      </c>
      <c r="XC30" s="1352" t="e">
        <f>HLOOKUP(XC24,'Dashboard Extract'!$B$32:$I$38,6)</f>
        <v>#N/A</v>
      </c>
      <c r="XD30" s="1352" t="e">
        <f>HLOOKUP(XD24,'Dashboard Extract'!$B$32:$I$38,6)</f>
        <v>#N/A</v>
      </c>
      <c r="XE30" s="1352" t="e">
        <f>HLOOKUP(XE24,'Dashboard Extract'!$B$32:$I$38,6)</f>
        <v>#N/A</v>
      </c>
      <c r="XF30" s="1352" t="e">
        <f>HLOOKUP(XF24,'Dashboard Extract'!$B$32:$I$38,6)</f>
        <v>#N/A</v>
      </c>
      <c r="XG30" s="1352" t="e">
        <f>HLOOKUP(XG24,'Dashboard Extract'!$B$32:$I$38,6)</f>
        <v>#N/A</v>
      </c>
      <c r="XH30" s="1352" t="e">
        <f>HLOOKUP(XH24,'Dashboard Extract'!$B$32:$I$38,6)</f>
        <v>#N/A</v>
      </c>
      <c r="XI30" s="1352" t="e">
        <f>HLOOKUP(XI24,'Dashboard Extract'!$B$32:$I$38,6)</f>
        <v>#N/A</v>
      </c>
      <c r="XJ30" s="1352" t="e">
        <f>HLOOKUP(XJ24,'Dashboard Extract'!$B$32:$I$38,6)</f>
        <v>#N/A</v>
      </c>
      <c r="XK30" s="1352" t="e">
        <f>HLOOKUP(XK24,'Dashboard Extract'!$B$32:$I$38,6)</f>
        <v>#N/A</v>
      </c>
      <c r="XL30" s="1352" t="e">
        <f>HLOOKUP(XL24,'Dashboard Extract'!$B$32:$I$38,6)</f>
        <v>#N/A</v>
      </c>
      <c r="XM30" s="1352" t="e">
        <f>HLOOKUP(XM24,'Dashboard Extract'!$B$32:$I$38,6)</f>
        <v>#N/A</v>
      </c>
      <c r="XN30" s="1352" t="e">
        <f>HLOOKUP(XN24,'Dashboard Extract'!$B$32:$I$38,6)</f>
        <v>#N/A</v>
      </c>
      <c r="XO30" s="1352" t="e">
        <f>HLOOKUP(XO24,'Dashboard Extract'!$B$32:$I$38,6)</f>
        <v>#N/A</v>
      </c>
      <c r="XP30" s="1352" t="e">
        <f>HLOOKUP(XP24,'Dashboard Extract'!$B$32:$I$38,6)</f>
        <v>#N/A</v>
      </c>
      <c r="XQ30" s="1352" t="e">
        <f>HLOOKUP(XQ24,'Dashboard Extract'!$B$32:$I$38,6)</f>
        <v>#N/A</v>
      </c>
      <c r="XR30" s="1352" t="e">
        <f>HLOOKUP(XR24,'Dashboard Extract'!$B$32:$I$38,6)</f>
        <v>#N/A</v>
      </c>
      <c r="XS30" s="1352" t="e">
        <f>HLOOKUP(XS24,'Dashboard Extract'!$B$32:$I$38,6)</f>
        <v>#N/A</v>
      </c>
      <c r="XT30" s="1352" t="e">
        <f>HLOOKUP(XT24,'Dashboard Extract'!$B$32:$I$38,6)</f>
        <v>#N/A</v>
      </c>
      <c r="XU30" s="1352" t="e">
        <f>HLOOKUP(XU24,'Dashboard Extract'!$B$32:$I$38,6)</f>
        <v>#N/A</v>
      </c>
      <c r="XV30" s="1352" t="e">
        <f>HLOOKUP(XV24,'Dashboard Extract'!$B$32:$I$38,6)</f>
        <v>#N/A</v>
      </c>
      <c r="XW30" s="1352" t="e">
        <f>HLOOKUP(XW24,'Dashboard Extract'!$B$32:$I$38,6)</f>
        <v>#N/A</v>
      </c>
      <c r="XX30" s="1352" t="e">
        <f>HLOOKUP(XX24,'Dashboard Extract'!$B$32:$I$38,6)</f>
        <v>#N/A</v>
      </c>
      <c r="XY30" s="1352" t="e">
        <f>HLOOKUP(XY24,'Dashboard Extract'!$B$32:$I$38,6)</f>
        <v>#N/A</v>
      </c>
      <c r="XZ30" s="1352" t="e">
        <f>HLOOKUP(XZ24,'Dashboard Extract'!$B$32:$I$38,6)</f>
        <v>#N/A</v>
      </c>
      <c r="YA30" s="1352" t="e">
        <f>HLOOKUP(YA24,'Dashboard Extract'!$B$32:$I$38,6)</f>
        <v>#N/A</v>
      </c>
      <c r="YB30" s="1352" t="e">
        <f>HLOOKUP(YB24,'Dashboard Extract'!$B$32:$I$38,6)</f>
        <v>#N/A</v>
      </c>
      <c r="YC30" s="1352" t="e">
        <f>HLOOKUP(YC24,'Dashboard Extract'!$B$32:$I$38,6)</f>
        <v>#N/A</v>
      </c>
      <c r="YD30" s="1352" t="e">
        <f>HLOOKUP(YD24,'Dashboard Extract'!$B$32:$I$38,6)</f>
        <v>#N/A</v>
      </c>
      <c r="YE30" s="1352" t="e">
        <f>HLOOKUP(YE24,'Dashboard Extract'!$B$32:$I$38,6)</f>
        <v>#N/A</v>
      </c>
      <c r="YF30" s="1352" t="e">
        <f>HLOOKUP(YF24,'Dashboard Extract'!$B$32:$I$38,6)</f>
        <v>#N/A</v>
      </c>
      <c r="YG30" s="1352" t="e">
        <f>HLOOKUP(YG24,'Dashboard Extract'!$B$32:$I$38,6)</f>
        <v>#N/A</v>
      </c>
      <c r="YH30" s="1352" t="e">
        <f>HLOOKUP(YH24,'Dashboard Extract'!$B$32:$I$38,6)</f>
        <v>#N/A</v>
      </c>
      <c r="YI30" s="1352" t="e">
        <f>HLOOKUP(YI24,'Dashboard Extract'!$B$32:$I$38,6)</f>
        <v>#N/A</v>
      </c>
      <c r="YJ30" s="1352" t="e">
        <f>HLOOKUP(YJ24,'Dashboard Extract'!$B$32:$I$38,6)</f>
        <v>#N/A</v>
      </c>
      <c r="YK30" s="1352" t="e">
        <f>HLOOKUP(YK24,'Dashboard Extract'!$B$32:$I$38,6)</f>
        <v>#N/A</v>
      </c>
      <c r="YL30" s="1352" t="e">
        <f>HLOOKUP(YL24,'Dashboard Extract'!$B$32:$I$38,6)</f>
        <v>#N/A</v>
      </c>
      <c r="YM30" s="1352" t="e">
        <f>HLOOKUP(YM24,'Dashboard Extract'!$B$32:$I$38,6)</f>
        <v>#N/A</v>
      </c>
      <c r="YN30" s="1352" t="e">
        <f>HLOOKUP(YN24,'Dashboard Extract'!$B$32:$I$38,6)</f>
        <v>#N/A</v>
      </c>
      <c r="YO30" s="1352" t="e">
        <f>HLOOKUP(YO24,'Dashboard Extract'!$B$32:$I$38,6)</f>
        <v>#N/A</v>
      </c>
      <c r="YP30" s="1352" t="e">
        <f>HLOOKUP(YP24,'Dashboard Extract'!$B$32:$I$38,6)</f>
        <v>#N/A</v>
      </c>
      <c r="YQ30" s="1352" t="e">
        <f>HLOOKUP(YQ24,'Dashboard Extract'!$B$32:$I$38,6)</f>
        <v>#N/A</v>
      </c>
      <c r="YR30" s="1352" t="e">
        <f>HLOOKUP(YR24,'Dashboard Extract'!$B$32:$I$38,6)</f>
        <v>#N/A</v>
      </c>
      <c r="YS30" s="1352" t="e">
        <f>HLOOKUP(YS24,'Dashboard Extract'!$B$32:$I$38,6)</f>
        <v>#N/A</v>
      </c>
      <c r="YT30" s="1352" t="e">
        <f>HLOOKUP(YT24,'Dashboard Extract'!$B$32:$I$38,6)</f>
        <v>#N/A</v>
      </c>
      <c r="YU30" s="1352" t="e">
        <f>HLOOKUP(YU24,'Dashboard Extract'!$B$32:$I$38,6)</f>
        <v>#N/A</v>
      </c>
      <c r="YV30" s="1352" t="e">
        <f>HLOOKUP(YV24,'Dashboard Extract'!$B$32:$I$38,6)</f>
        <v>#N/A</v>
      </c>
      <c r="YW30" s="1352" t="e">
        <f>HLOOKUP(YW24,'Dashboard Extract'!$B$32:$I$38,6)</f>
        <v>#N/A</v>
      </c>
      <c r="YX30" s="1352" t="e">
        <f>HLOOKUP(YX24,'Dashboard Extract'!$B$32:$I$38,6)</f>
        <v>#N/A</v>
      </c>
      <c r="YY30" s="1352" t="e">
        <f>HLOOKUP(YY24,'Dashboard Extract'!$B$32:$I$38,6)</f>
        <v>#N/A</v>
      </c>
      <c r="YZ30" s="1352" t="e">
        <f>HLOOKUP(YZ24,'Dashboard Extract'!$B$32:$I$38,6)</f>
        <v>#N/A</v>
      </c>
      <c r="ZA30" s="1352" t="e">
        <f>HLOOKUP(ZA24,'Dashboard Extract'!$B$32:$I$38,6)</f>
        <v>#N/A</v>
      </c>
      <c r="ZB30" s="1352" t="e">
        <f>HLOOKUP(ZB24,'Dashboard Extract'!$B$32:$I$38,6)</f>
        <v>#N/A</v>
      </c>
      <c r="ZC30" s="1352" t="e">
        <f>HLOOKUP(ZC24,'Dashboard Extract'!$B$32:$I$38,6)</f>
        <v>#N/A</v>
      </c>
      <c r="ZD30" s="1352" t="e">
        <f>HLOOKUP(ZD24,'Dashboard Extract'!$B$32:$I$38,6)</f>
        <v>#N/A</v>
      </c>
      <c r="ZE30" s="1352" t="e">
        <f>HLOOKUP(ZE24,'Dashboard Extract'!$B$32:$I$38,6)</f>
        <v>#N/A</v>
      </c>
      <c r="ZF30" s="1352" t="e">
        <f>HLOOKUP(ZF24,'Dashboard Extract'!$B$32:$I$38,6)</f>
        <v>#N/A</v>
      </c>
      <c r="ZG30" s="1352" t="e">
        <f>HLOOKUP(ZG24,'Dashboard Extract'!$B$32:$I$38,6)</f>
        <v>#N/A</v>
      </c>
      <c r="ZH30" s="1352" t="e">
        <f>HLOOKUP(ZH24,'Dashboard Extract'!$B$32:$I$38,6)</f>
        <v>#N/A</v>
      </c>
      <c r="ZI30" s="1352" t="e">
        <f>HLOOKUP(ZI24,'Dashboard Extract'!$B$32:$I$38,6)</f>
        <v>#N/A</v>
      </c>
      <c r="ZJ30" s="1352" t="e">
        <f>HLOOKUP(ZJ24,'Dashboard Extract'!$B$32:$I$38,6)</f>
        <v>#N/A</v>
      </c>
      <c r="ZK30" s="1352" t="e">
        <f>HLOOKUP(ZK24,'Dashboard Extract'!$B$32:$I$38,6)</f>
        <v>#N/A</v>
      </c>
      <c r="ZL30" s="1352" t="e">
        <f>HLOOKUP(ZL24,'Dashboard Extract'!$B$32:$I$38,6)</f>
        <v>#N/A</v>
      </c>
      <c r="ZM30" s="1352" t="e">
        <f>HLOOKUP(ZM24,'Dashboard Extract'!$B$32:$I$38,6)</f>
        <v>#N/A</v>
      </c>
      <c r="ZN30" s="1352" t="e">
        <f>HLOOKUP(ZN24,'Dashboard Extract'!$B$32:$I$38,6)</f>
        <v>#N/A</v>
      </c>
      <c r="ZO30" s="1352" t="e">
        <f>HLOOKUP(ZO24,'Dashboard Extract'!$B$32:$I$38,6)</f>
        <v>#N/A</v>
      </c>
      <c r="ZP30" s="1352" t="e">
        <f>HLOOKUP(ZP24,'Dashboard Extract'!$B$32:$I$38,6)</f>
        <v>#N/A</v>
      </c>
      <c r="ZQ30" s="1352" t="e">
        <f>HLOOKUP(ZQ24,'Dashboard Extract'!$B$32:$I$38,6)</f>
        <v>#N/A</v>
      </c>
      <c r="ZR30" s="1352" t="e">
        <f>HLOOKUP(ZR24,'Dashboard Extract'!$B$32:$I$38,6)</f>
        <v>#N/A</v>
      </c>
      <c r="ZS30" s="1352" t="e">
        <f>HLOOKUP(ZS24,'Dashboard Extract'!$B$32:$I$38,6)</f>
        <v>#N/A</v>
      </c>
      <c r="ZT30" s="1352" t="e">
        <f>HLOOKUP(ZT24,'Dashboard Extract'!$B$32:$I$38,6)</f>
        <v>#N/A</v>
      </c>
      <c r="ZU30" s="1352" t="e">
        <f>HLOOKUP(ZU24,'Dashboard Extract'!$B$32:$I$38,6)</f>
        <v>#N/A</v>
      </c>
      <c r="ZV30" s="1352" t="e">
        <f>HLOOKUP(ZV24,'Dashboard Extract'!$B$32:$I$38,6)</f>
        <v>#N/A</v>
      </c>
      <c r="ZW30" s="1352" t="e">
        <f>HLOOKUP(ZW24,'Dashboard Extract'!$B$32:$I$38,6)</f>
        <v>#N/A</v>
      </c>
      <c r="ZX30" s="1352" t="e">
        <f>HLOOKUP(ZX24,'Dashboard Extract'!$B$32:$I$38,6)</f>
        <v>#N/A</v>
      </c>
      <c r="ZY30" s="1352" t="e">
        <f>HLOOKUP(ZY24,'Dashboard Extract'!$B$32:$I$38,6)</f>
        <v>#N/A</v>
      </c>
      <c r="ZZ30" s="1352" t="e">
        <f>HLOOKUP(ZZ24,'Dashboard Extract'!$B$32:$I$38,6)</f>
        <v>#N/A</v>
      </c>
      <c r="AAA30" s="1352" t="e">
        <f>HLOOKUP(AAA24,'Dashboard Extract'!$B$32:$I$38,6)</f>
        <v>#N/A</v>
      </c>
      <c r="AAB30" s="1352" t="e">
        <f>HLOOKUP(AAB24,'Dashboard Extract'!$B$32:$I$38,6)</f>
        <v>#N/A</v>
      </c>
      <c r="AAC30" s="1352" t="e">
        <f>HLOOKUP(AAC24,'Dashboard Extract'!$B$32:$I$38,6)</f>
        <v>#N/A</v>
      </c>
      <c r="AAD30" s="1352" t="e">
        <f>HLOOKUP(AAD24,'Dashboard Extract'!$B$32:$I$38,6)</f>
        <v>#N/A</v>
      </c>
      <c r="AAE30" s="1352" t="e">
        <f>HLOOKUP(AAE24,'Dashboard Extract'!$B$32:$I$38,6)</f>
        <v>#N/A</v>
      </c>
      <c r="AAF30" s="1352" t="e">
        <f>HLOOKUP(AAF24,'Dashboard Extract'!$B$32:$I$38,6)</f>
        <v>#N/A</v>
      </c>
      <c r="AAG30" s="1352" t="e">
        <f>HLOOKUP(AAG24,'Dashboard Extract'!$B$32:$I$38,6)</f>
        <v>#N/A</v>
      </c>
      <c r="AAH30" s="1352" t="e">
        <f>HLOOKUP(AAH24,'Dashboard Extract'!$B$32:$I$38,6)</f>
        <v>#N/A</v>
      </c>
      <c r="AAI30" s="1352" t="e">
        <f>HLOOKUP(AAI24,'Dashboard Extract'!$B$32:$I$38,6)</f>
        <v>#N/A</v>
      </c>
      <c r="AAJ30" s="1352" t="e">
        <f>HLOOKUP(AAJ24,'Dashboard Extract'!$B$32:$I$38,6)</f>
        <v>#N/A</v>
      </c>
      <c r="AAK30" s="1352" t="e">
        <f>HLOOKUP(AAK24,'Dashboard Extract'!$B$32:$I$38,6)</f>
        <v>#N/A</v>
      </c>
      <c r="AAL30" s="1352" t="e">
        <f>HLOOKUP(AAL24,'Dashboard Extract'!$B$32:$I$38,6)</f>
        <v>#N/A</v>
      </c>
      <c r="AAM30" s="1352" t="e">
        <f>HLOOKUP(AAM24,'Dashboard Extract'!$B$32:$I$38,6)</f>
        <v>#N/A</v>
      </c>
      <c r="AAN30" s="1352" t="e">
        <f>HLOOKUP(AAN24,'Dashboard Extract'!$B$32:$I$38,6)</f>
        <v>#N/A</v>
      </c>
      <c r="AAO30" s="1352" t="e">
        <f>HLOOKUP(AAO24,'Dashboard Extract'!$B$32:$I$38,6)</f>
        <v>#N/A</v>
      </c>
      <c r="AAP30" s="1352" t="e">
        <f>HLOOKUP(AAP24,'Dashboard Extract'!$B$32:$I$38,6)</f>
        <v>#N/A</v>
      </c>
      <c r="AAQ30" s="1352" t="e">
        <f>HLOOKUP(AAQ24,'Dashboard Extract'!$B$32:$I$38,6)</f>
        <v>#N/A</v>
      </c>
      <c r="AAR30" s="1352" t="e">
        <f>HLOOKUP(AAR24,'Dashboard Extract'!$B$32:$I$38,6)</f>
        <v>#N/A</v>
      </c>
      <c r="AAS30" s="1352" t="e">
        <f>HLOOKUP(AAS24,'Dashboard Extract'!$B$32:$I$38,6)</f>
        <v>#N/A</v>
      </c>
      <c r="AAT30" s="1352" t="e">
        <f>HLOOKUP(AAT24,'Dashboard Extract'!$B$32:$I$38,6)</f>
        <v>#N/A</v>
      </c>
      <c r="AAU30" s="1352" t="e">
        <f>HLOOKUP(AAU24,'Dashboard Extract'!$B$32:$I$38,6)</f>
        <v>#N/A</v>
      </c>
      <c r="AAV30" s="1352" t="e">
        <f>HLOOKUP(AAV24,'Dashboard Extract'!$B$32:$I$38,6)</f>
        <v>#N/A</v>
      </c>
      <c r="AAW30" s="1352" t="e">
        <f>HLOOKUP(AAW24,'Dashboard Extract'!$B$32:$I$38,6)</f>
        <v>#N/A</v>
      </c>
      <c r="AAX30" s="1352" t="e">
        <f>HLOOKUP(AAX24,'Dashboard Extract'!$B$32:$I$38,6)</f>
        <v>#N/A</v>
      </c>
      <c r="AAY30" s="1352" t="e">
        <f>HLOOKUP(AAY24,'Dashboard Extract'!$B$32:$I$38,6)</f>
        <v>#N/A</v>
      </c>
      <c r="AAZ30" s="1352" t="e">
        <f>HLOOKUP(AAZ24,'Dashboard Extract'!$B$32:$I$38,6)</f>
        <v>#N/A</v>
      </c>
      <c r="ABA30" s="1352" t="e">
        <f>HLOOKUP(ABA24,'Dashboard Extract'!$B$32:$I$38,6)</f>
        <v>#N/A</v>
      </c>
      <c r="ABB30" s="1352" t="e">
        <f>HLOOKUP(ABB24,'Dashboard Extract'!$B$32:$I$38,6)</f>
        <v>#N/A</v>
      </c>
      <c r="ABC30" s="1352" t="e">
        <f>HLOOKUP(ABC24,'Dashboard Extract'!$B$32:$I$38,6)</f>
        <v>#N/A</v>
      </c>
      <c r="ABD30" s="1352" t="e">
        <f>HLOOKUP(ABD24,'Dashboard Extract'!$B$32:$I$38,6)</f>
        <v>#N/A</v>
      </c>
      <c r="ABE30" s="1352" t="e">
        <f>HLOOKUP(ABE24,'Dashboard Extract'!$B$32:$I$38,6)</f>
        <v>#N/A</v>
      </c>
      <c r="ABF30" s="1352" t="e">
        <f>HLOOKUP(ABF24,'Dashboard Extract'!$B$32:$I$38,6)</f>
        <v>#N/A</v>
      </c>
      <c r="ABG30" s="1352" t="e">
        <f>HLOOKUP(ABG24,'Dashboard Extract'!$B$32:$I$38,6)</f>
        <v>#N/A</v>
      </c>
      <c r="ABH30" s="1352" t="e">
        <f>HLOOKUP(ABH24,'Dashboard Extract'!$B$32:$I$38,6)</f>
        <v>#N/A</v>
      </c>
      <c r="ABI30" s="1352" t="e">
        <f>HLOOKUP(ABI24,'Dashboard Extract'!$B$32:$I$38,6)</f>
        <v>#N/A</v>
      </c>
      <c r="ABJ30" s="1352" t="e">
        <f>HLOOKUP(ABJ24,'Dashboard Extract'!$B$32:$I$38,6)</f>
        <v>#N/A</v>
      </c>
      <c r="ABK30" s="1352" t="e">
        <f>HLOOKUP(ABK24,'Dashboard Extract'!$B$32:$I$38,6)</f>
        <v>#N/A</v>
      </c>
      <c r="ABL30" s="1352" t="e">
        <f>HLOOKUP(ABL24,'Dashboard Extract'!$B$32:$I$38,6)</f>
        <v>#N/A</v>
      </c>
      <c r="ABM30" s="1352" t="e">
        <f>HLOOKUP(ABM24,'Dashboard Extract'!$B$32:$I$38,6)</f>
        <v>#N/A</v>
      </c>
      <c r="ABN30" s="1352" t="e">
        <f>HLOOKUP(ABN24,'Dashboard Extract'!$B$32:$I$38,6)</f>
        <v>#N/A</v>
      </c>
      <c r="ABO30" s="1352" t="e">
        <f>HLOOKUP(ABO24,'Dashboard Extract'!$B$32:$I$38,6)</f>
        <v>#N/A</v>
      </c>
      <c r="ABP30" s="1352" t="e">
        <f>HLOOKUP(ABP24,'Dashboard Extract'!$B$32:$I$38,6)</f>
        <v>#N/A</v>
      </c>
      <c r="ABQ30" s="1352" t="e">
        <f>HLOOKUP(ABQ24,'Dashboard Extract'!$B$32:$I$38,6)</f>
        <v>#N/A</v>
      </c>
      <c r="ABR30" s="1352" t="e">
        <f>HLOOKUP(ABR24,'Dashboard Extract'!$B$32:$I$38,6)</f>
        <v>#N/A</v>
      </c>
      <c r="ABS30" s="1352" t="e">
        <f>HLOOKUP(ABS24,'Dashboard Extract'!$B$32:$I$38,6)</f>
        <v>#N/A</v>
      </c>
      <c r="ABT30" s="1352" t="e">
        <f>HLOOKUP(ABT24,'Dashboard Extract'!$B$32:$I$38,6)</f>
        <v>#N/A</v>
      </c>
      <c r="ABU30" s="1352" t="e">
        <f>HLOOKUP(ABU24,'Dashboard Extract'!$B$32:$I$38,6)</f>
        <v>#N/A</v>
      </c>
      <c r="ABV30" s="1352" t="e">
        <f>HLOOKUP(ABV24,'Dashboard Extract'!$B$32:$I$38,6)</f>
        <v>#N/A</v>
      </c>
      <c r="ABW30" s="1352" t="e">
        <f>HLOOKUP(ABW24,'Dashboard Extract'!$B$32:$I$38,6)</f>
        <v>#N/A</v>
      </c>
      <c r="ABX30" s="1352" t="e">
        <f>HLOOKUP(ABX24,'Dashboard Extract'!$B$32:$I$38,6)</f>
        <v>#N/A</v>
      </c>
      <c r="ABY30" s="1352" t="e">
        <f>HLOOKUP(ABY24,'Dashboard Extract'!$B$32:$I$38,6)</f>
        <v>#N/A</v>
      </c>
      <c r="ABZ30" s="1352" t="e">
        <f>HLOOKUP(ABZ24,'Dashboard Extract'!$B$32:$I$38,6)</f>
        <v>#N/A</v>
      </c>
      <c r="ACA30" s="1352" t="e">
        <f>HLOOKUP(ACA24,'Dashboard Extract'!$B$32:$I$38,6)</f>
        <v>#N/A</v>
      </c>
      <c r="ACB30" s="1352" t="e">
        <f>HLOOKUP(ACB24,'Dashboard Extract'!$B$32:$I$38,6)</f>
        <v>#N/A</v>
      </c>
      <c r="ACC30" s="1352" t="e">
        <f>HLOOKUP(ACC24,'Dashboard Extract'!$B$32:$I$38,6)</f>
        <v>#N/A</v>
      </c>
      <c r="ACD30" s="1352" t="e">
        <f>HLOOKUP(ACD24,'Dashboard Extract'!$B$32:$I$38,6)</f>
        <v>#N/A</v>
      </c>
      <c r="ACE30" s="1352" t="e">
        <f>HLOOKUP(ACE24,'Dashboard Extract'!$B$32:$I$38,6)</f>
        <v>#N/A</v>
      </c>
      <c r="ACF30" s="1352" t="e">
        <f>HLOOKUP(ACF24,'Dashboard Extract'!$B$32:$I$38,6)</f>
        <v>#N/A</v>
      </c>
      <c r="ACG30" s="1352" t="e">
        <f>HLOOKUP(ACG24,'Dashboard Extract'!$B$32:$I$38,6)</f>
        <v>#N/A</v>
      </c>
      <c r="ACH30" s="1352" t="e">
        <f>HLOOKUP(ACH24,'Dashboard Extract'!$B$32:$I$38,6)</f>
        <v>#N/A</v>
      </c>
      <c r="ACI30" s="1352" t="e">
        <f>HLOOKUP(ACI24,'Dashboard Extract'!$B$32:$I$38,6)</f>
        <v>#N/A</v>
      </c>
      <c r="ACJ30" s="1352" t="e">
        <f>HLOOKUP(ACJ24,'Dashboard Extract'!$B$32:$I$38,6)</f>
        <v>#N/A</v>
      </c>
      <c r="ACK30" s="1352" t="e">
        <f>HLOOKUP(ACK24,'Dashboard Extract'!$B$32:$I$38,6)</f>
        <v>#N/A</v>
      </c>
      <c r="ACL30" s="1352" t="e">
        <f>HLOOKUP(ACL24,'Dashboard Extract'!$B$32:$I$38,6)</f>
        <v>#N/A</v>
      </c>
      <c r="ACM30" s="1352" t="e">
        <f>HLOOKUP(ACM24,'Dashboard Extract'!$B$32:$I$38,6)</f>
        <v>#N/A</v>
      </c>
      <c r="ACN30" s="1352" t="e">
        <f>HLOOKUP(ACN24,'Dashboard Extract'!$B$32:$I$38,6)</f>
        <v>#N/A</v>
      </c>
      <c r="ACO30" s="1352" t="e">
        <f>HLOOKUP(ACO24,'Dashboard Extract'!$B$32:$I$38,6)</f>
        <v>#N/A</v>
      </c>
      <c r="ACP30" s="1352" t="e">
        <f>HLOOKUP(ACP24,'Dashboard Extract'!$B$32:$I$38,6)</f>
        <v>#N/A</v>
      </c>
      <c r="ACQ30" s="1352" t="e">
        <f>HLOOKUP(ACQ24,'Dashboard Extract'!$B$32:$I$38,6)</f>
        <v>#N/A</v>
      </c>
      <c r="ACR30" s="1352" t="e">
        <f>HLOOKUP(ACR24,'Dashboard Extract'!$B$32:$I$38,6)</f>
        <v>#N/A</v>
      </c>
      <c r="ACS30" s="1352" t="e">
        <f>HLOOKUP(ACS24,'Dashboard Extract'!$B$32:$I$38,6)</f>
        <v>#N/A</v>
      </c>
      <c r="ACT30" s="1352" t="e">
        <f>HLOOKUP(ACT24,'Dashboard Extract'!$B$32:$I$38,6)</f>
        <v>#N/A</v>
      </c>
      <c r="ACU30" s="1352" t="e">
        <f>HLOOKUP(ACU24,'Dashboard Extract'!$B$32:$I$38,6)</f>
        <v>#N/A</v>
      </c>
      <c r="ACV30" s="1352" t="e">
        <f>HLOOKUP(ACV24,'Dashboard Extract'!$B$32:$I$38,6)</f>
        <v>#N/A</v>
      </c>
      <c r="ACW30" s="1352" t="e">
        <f>HLOOKUP(ACW24,'Dashboard Extract'!$B$32:$I$38,6)</f>
        <v>#N/A</v>
      </c>
      <c r="ACX30" s="1352" t="e">
        <f>HLOOKUP(ACX24,'Dashboard Extract'!$B$32:$I$38,6)</f>
        <v>#N/A</v>
      </c>
      <c r="ACY30" s="1352" t="e">
        <f>HLOOKUP(ACY24,'Dashboard Extract'!$B$32:$I$38,6)</f>
        <v>#N/A</v>
      </c>
      <c r="ACZ30" s="1352" t="e">
        <f>HLOOKUP(ACZ24,'Dashboard Extract'!$B$32:$I$38,6)</f>
        <v>#N/A</v>
      </c>
      <c r="ADA30" s="1352" t="e">
        <f>HLOOKUP(ADA24,'Dashboard Extract'!$B$32:$I$38,6)</f>
        <v>#N/A</v>
      </c>
      <c r="ADB30" s="1352" t="e">
        <f>HLOOKUP(ADB24,'Dashboard Extract'!$B$32:$I$38,6)</f>
        <v>#N/A</v>
      </c>
      <c r="ADC30" s="1352" t="e">
        <f>HLOOKUP(ADC24,'Dashboard Extract'!$B$32:$I$38,6)</f>
        <v>#N/A</v>
      </c>
      <c r="ADD30" s="1352" t="e">
        <f>HLOOKUP(ADD24,'Dashboard Extract'!$B$32:$I$38,6)</f>
        <v>#N/A</v>
      </c>
      <c r="ADE30" s="1352" t="e">
        <f>HLOOKUP(ADE24,'Dashboard Extract'!$B$32:$I$38,6)</f>
        <v>#N/A</v>
      </c>
      <c r="ADF30" s="1352" t="e">
        <f>HLOOKUP(ADF24,'Dashboard Extract'!$B$32:$I$38,6)</f>
        <v>#N/A</v>
      </c>
      <c r="ADG30" s="1352" t="e">
        <f>HLOOKUP(ADG24,'Dashboard Extract'!$B$32:$I$38,6)</f>
        <v>#N/A</v>
      </c>
      <c r="ADH30" s="1352" t="e">
        <f>HLOOKUP(ADH24,'Dashboard Extract'!$B$32:$I$38,6)</f>
        <v>#N/A</v>
      </c>
      <c r="ADI30" s="1352" t="e">
        <f>HLOOKUP(ADI24,'Dashboard Extract'!$B$32:$I$38,6)</f>
        <v>#N/A</v>
      </c>
      <c r="ADJ30" s="1352" t="e">
        <f>HLOOKUP(ADJ24,'Dashboard Extract'!$B$32:$I$38,6)</f>
        <v>#N/A</v>
      </c>
      <c r="ADK30" s="1352" t="e">
        <f>HLOOKUP(ADK24,'Dashboard Extract'!$B$32:$I$38,6)</f>
        <v>#N/A</v>
      </c>
      <c r="ADL30" s="1352" t="e">
        <f>HLOOKUP(ADL24,'Dashboard Extract'!$B$32:$I$38,6)</f>
        <v>#N/A</v>
      </c>
      <c r="ADM30" s="1352" t="e">
        <f>HLOOKUP(ADM24,'Dashboard Extract'!$B$32:$I$38,6)</f>
        <v>#N/A</v>
      </c>
      <c r="ADN30" s="1352" t="e">
        <f>HLOOKUP(ADN24,'Dashboard Extract'!$B$32:$I$38,6)</f>
        <v>#N/A</v>
      </c>
      <c r="ADO30" s="1352" t="e">
        <f>HLOOKUP(ADO24,'Dashboard Extract'!$B$32:$I$38,6)</f>
        <v>#N/A</v>
      </c>
      <c r="ADP30" s="1352" t="e">
        <f>HLOOKUP(ADP24,'Dashboard Extract'!$B$32:$I$38,6)</f>
        <v>#N/A</v>
      </c>
      <c r="ADQ30" s="1352" t="e">
        <f>HLOOKUP(ADQ24,'Dashboard Extract'!$B$32:$I$38,6)</f>
        <v>#N/A</v>
      </c>
      <c r="ADR30" s="1352" t="e">
        <f>HLOOKUP(ADR24,'Dashboard Extract'!$B$32:$I$38,6)</f>
        <v>#N/A</v>
      </c>
      <c r="ADS30" s="1352" t="e">
        <f>HLOOKUP(ADS24,'Dashboard Extract'!$B$32:$I$38,6)</f>
        <v>#N/A</v>
      </c>
      <c r="ADT30" s="1352" t="e">
        <f>HLOOKUP(ADT24,'Dashboard Extract'!$B$32:$I$38,6)</f>
        <v>#N/A</v>
      </c>
      <c r="ADU30" s="1352" t="e">
        <f>HLOOKUP(ADU24,'Dashboard Extract'!$B$32:$I$38,6)</f>
        <v>#N/A</v>
      </c>
      <c r="ADV30" s="1352" t="e">
        <f>HLOOKUP(ADV24,'Dashboard Extract'!$B$32:$I$38,6)</f>
        <v>#N/A</v>
      </c>
      <c r="ADW30" s="1352" t="e">
        <f>HLOOKUP(ADW24,'Dashboard Extract'!$B$32:$I$38,6)</f>
        <v>#N/A</v>
      </c>
      <c r="ADX30" s="1352" t="e">
        <f>HLOOKUP(ADX24,'Dashboard Extract'!$B$32:$I$38,6)</f>
        <v>#N/A</v>
      </c>
      <c r="ADY30" s="1352" t="e">
        <f>HLOOKUP(ADY24,'Dashboard Extract'!$B$32:$I$38,6)</f>
        <v>#N/A</v>
      </c>
      <c r="ADZ30" s="1352" t="e">
        <f>HLOOKUP(ADZ24,'Dashboard Extract'!$B$32:$I$38,6)</f>
        <v>#N/A</v>
      </c>
      <c r="AEA30" s="1352" t="e">
        <f>HLOOKUP(AEA24,'Dashboard Extract'!$B$32:$I$38,6)</f>
        <v>#N/A</v>
      </c>
      <c r="AEB30" s="1352" t="e">
        <f>HLOOKUP(AEB24,'Dashboard Extract'!$B$32:$I$38,6)</f>
        <v>#N/A</v>
      </c>
      <c r="AEC30" s="1352" t="e">
        <f>HLOOKUP(AEC24,'Dashboard Extract'!$B$32:$I$38,6)</f>
        <v>#N/A</v>
      </c>
      <c r="AED30" s="1352" t="e">
        <f>HLOOKUP(AED24,'Dashboard Extract'!$B$32:$I$38,6)</f>
        <v>#N/A</v>
      </c>
      <c r="AEE30" s="1352" t="e">
        <f>HLOOKUP(AEE24,'Dashboard Extract'!$B$32:$I$38,6)</f>
        <v>#N/A</v>
      </c>
      <c r="AEF30" s="1352" t="e">
        <f>HLOOKUP(AEF24,'Dashboard Extract'!$B$32:$I$38,6)</f>
        <v>#N/A</v>
      </c>
      <c r="AEG30" s="1352" t="e">
        <f>HLOOKUP(AEG24,'Dashboard Extract'!$B$32:$I$38,6)</f>
        <v>#N/A</v>
      </c>
      <c r="AEH30" s="1352" t="e">
        <f>HLOOKUP(AEH24,'Dashboard Extract'!$B$32:$I$38,6)</f>
        <v>#N/A</v>
      </c>
      <c r="AEI30" s="1352" t="e">
        <f>HLOOKUP(AEI24,'Dashboard Extract'!$B$32:$I$38,6)</f>
        <v>#N/A</v>
      </c>
      <c r="AEJ30" s="1352" t="e">
        <f>HLOOKUP(AEJ24,'Dashboard Extract'!$B$32:$I$38,6)</f>
        <v>#N/A</v>
      </c>
      <c r="AEK30" s="1352" t="e">
        <f>HLOOKUP(AEK24,'Dashboard Extract'!$B$32:$I$38,6)</f>
        <v>#N/A</v>
      </c>
      <c r="AEL30" s="1352" t="e">
        <f>HLOOKUP(AEL24,'Dashboard Extract'!$B$32:$I$38,6)</f>
        <v>#N/A</v>
      </c>
      <c r="AEM30" s="1352" t="e">
        <f>HLOOKUP(AEM24,'Dashboard Extract'!$B$32:$I$38,6)</f>
        <v>#N/A</v>
      </c>
      <c r="AEN30" s="1352" t="e">
        <f>HLOOKUP(AEN24,'Dashboard Extract'!$B$32:$I$38,6)</f>
        <v>#N/A</v>
      </c>
      <c r="AEO30" s="1352" t="e">
        <f>HLOOKUP(AEO24,'Dashboard Extract'!$B$32:$I$38,6)</f>
        <v>#N/A</v>
      </c>
      <c r="AEP30" s="1352" t="e">
        <f>HLOOKUP(AEP24,'Dashboard Extract'!$B$32:$I$38,6)</f>
        <v>#N/A</v>
      </c>
      <c r="AEQ30" s="1352" t="e">
        <f>HLOOKUP(AEQ24,'Dashboard Extract'!$B$32:$I$38,6)</f>
        <v>#N/A</v>
      </c>
      <c r="AER30" s="1352" t="e">
        <f>HLOOKUP(AER24,'Dashboard Extract'!$B$32:$I$38,6)</f>
        <v>#N/A</v>
      </c>
      <c r="AES30" s="1352" t="e">
        <f>HLOOKUP(AES24,'Dashboard Extract'!$B$32:$I$38,6)</f>
        <v>#N/A</v>
      </c>
      <c r="AET30" s="1352" t="e">
        <f>HLOOKUP(AET24,'Dashboard Extract'!$B$32:$I$38,6)</f>
        <v>#N/A</v>
      </c>
      <c r="AEU30" s="1352" t="e">
        <f>HLOOKUP(AEU24,'Dashboard Extract'!$B$32:$I$38,6)</f>
        <v>#N/A</v>
      </c>
      <c r="AEV30" s="1352" t="e">
        <f>HLOOKUP(AEV24,'Dashboard Extract'!$B$32:$I$38,6)</f>
        <v>#N/A</v>
      </c>
      <c r="AEW30" s="1352" t="e">
        <f>HLOOKUP(AEW24,'Dashboard Extract'!$B$32:$I$38,6)</f>
        <v>#N/A</v>
      </c>
      <c r="AEX30" s="1352" t="e">
        <f>HLOOKUP(AEX24,'Dashboard Extract'!$B$32:$I$38,6)</f>
        <v>#N/A</v>
      </c>
      <c r="AEY30" s="1352" t="e">
        <f>HLOOKUP(AEY24,'Dashboard Extract'!$B$32:$I$38,6)</f>
        <v>#N/A</v>
      </c>
      <c r="AEZ30" s="1352" t="e">
        <f>HLOOKUP(AEZ24,'Dashboard Extract'!$B$32:$I$38,6)</f>
        <v>#N/A</v>
      </c>
      <c r="AFA30" s="1352" t="e">
        <f>HLOOKUP(AFA24,'Dashboard Extract'!$B$32:$I$38,6)</f>
        <v>#N/A</v>
      </c>
      <c r="AFB30" s="1352" t="e">
        <f>HLOOKUP(AFB24,'Dashboard Extract'!$B$32:$I$38,6)</f>
        <v>#N/A</v>
      </c>
      <c r="AFC30" s="1352" t="e">
        <f>HLOOKUP(AFC24,'Dashboard Extract'!$B$32:$I$38,6)</f>
        <v>#N/A</v>
      </c>
      <c r="AFD30" s="1352" t="e">
        <f>HLOOKUP(AFD24,'Dashboard Extract'!$B$32:$I$38,6)</f>
        <v>#N/A</v>
      </c>
      <c r="AFE30" s="1352" t="e">
        <f>HLOOKUP(AFE24,'Dashboard Extract'!$B$32:$I$38,6)</f>
        <v>#N/A</v>
      </c>
      <c r="AFF30" s="1352" t="e">
        <f>HLOOKUP(AFF24,'Dashboard Extract'!$B$32:$I$38,6)</f>
        <v>#N/A</v>
      </c>
      <c r="AFG30" s="1352" t="e">
        <f>HLOOKUP(AFG24,'Dashboard Extract'!$B$32:$I$38,6)</f>
        <v>#N/A</v>
      </c>
      <c r="AFH30" s="1352" t="e">
        <f>HLOOKUP(AFH24,'Dashboard Extract'!$B$32:$I$38,6)</f>
        <v>#N/A</v>
      </c>
      <c r="AFI30" s="1352" t="e">
        <f>HLOOKUP(AFI24,'Dashboard Extract'!$B$32:$I$38,6)</f>
        <v>#N/A</v>
      </c>
      <c r="AFJ30" s="1352" t="e">
        <f>HLOOKUP(AFJ24,'Dashboard Extract'!$B$32:$I$38,6)</f>
        <v>#N/A</v>
      </c>
      <c r="AFK30" s="1352" t="e">
        <f>HLOOKUP(AFK24,'Dashboard Extract'!$B$32:$I$38,6)</f>
        <v>#N/A</v>
      </c>
      <c r="AFL30" s="1352" t="e">
        <f>HLOOKUP(AFL24,'Dashboard Extract'!$B$32:$I$38,6)</f>
        <v>#N/A</v>
      </c>
      <c r="AFM30" s="1352" t="e">
        <f>HLOOKUP(AFM24,'Dashboard Extract'!$B$32:$I$38,6)</f>
        <v>#N/A</v>
      </c>
      <c r="AFN30" s="1352" t="e">
        <f>HLOOKUP(AFN24,'Dashboard Extract'!$B$32:$I$38,6)</f>
        <v>#N/A</v>
      </c>
      <c r="AFO30" s="1352" t="e">
        <f>HLOOKUP(AFO24,'Dashboard Extract'!$B$32:$I$38,6)</f>
        <v>#N/A</v>
      </c>
      <c r="AFP30" s="1352" t="e">
        <f>HLOOKUP(AFP24,'Dashboard Extract'!$B$32:$I$38,6)</f>
        <v>#N/A</v>
      </c>
      <c r="AFQ30" s="1352" t="e">
        <f>HLOOKUP(AFQ24,'Dashboard Extract'!$B$32:$I$38,6)</f>
        <v>#N/A</v>
      </c>
      <c r="AFR30" s="1352" t="e">
        <f>HLOOKUP(AFR24,'Dashboard Extract'!$B$32:$I$38,6)</f>
        <v>#N/A</v>
      </c>
      <c r="AFS30" s="1352" t="e">
        <f>HLOOKUP(AFS24,'Dashboard Extract'!$B$32:$I$38,6)</f>
        <v>#N/A</v>
      </c>
      <c r="AFT30" s="1352" t="e">
        <f>HLOOKUP(AFT24,'Dashboard Extract'!$B$32:$I$38,6)</f>
        <v>#N/A</v>
      </c>
      <c r="AFU30" s="1352" t="e">
        <f>HLOOKUP(AFU24,'Dashboard Extract'!$B$32:$I$38,6)</f>
        <v>#N/A</v>
      </c>
      <c r="AFV30" s="1352" t="e">
        <f>HLOOKUP(AFV24,'Dashboard Extract'!$B$32:$I$38,6)</f>
        <v>#N/A</v>
      </c>
      <c r="AFW30" s="1352" t="e">
        <f>HLOOKUP(AFW24,'Dashboard Extract'!$B$32:$I$38,6)</f>
        <v>#N/A</v>
      </c>
      <c r="AFX30" s="1352" t="e">
        <f>HLOOKUP(AFX24,'Dashboard Extract'!$B$32:$I$38,6)</f>
        <v>#N/A</v>
      </c>
      <c r="AFY30" s="1352" t="e">
        <f>HLOOKUP(AFY24,'Dashboard Extract'!$B$32:$I$38,6)</f>
        <v>#N/A</v>
      </c>
      <c r="AFZ30" s="1352" t="e">
        <f>HLOOKUP(AFZ24,'Dashboard Extract'!$B$32:$I$38,6)</f>
        <v>#N/A</v>
      </c>
      <c r="AGA30" s="1352" t="e">
        <f>HLOOKUP(AGA24,'Dashboard Extract'!$B$32:$I$38,6)</f>
        <v>#N/A</v>
      </c>
      <c r="AGB30" s="1352" t="e">
        <f>HLOOKUP(AGB24,'Dashboard Extract'!$B$32:$I$38,6)</f>
        <v>#N/A</v>
      </c>
      <c r="AGC30" s="1352" t="e">
        <f>HLOOKUP(AGC24,'Dashboard Extract'!$B$32:$I$38,6)</f>
        <v>#N/A</v>
      </c>
      <c r="AGD30" s="1352" t="e">
        <f>HLOOKUP(AGD24,'Dashboard Extract'!$B$32:$I$38,6)</f>
        <v>#N/A</v>
      </c>
      <c r="AGE30" s="1352" t="e">
        <f>HLOOKUP(AGE24,'Dashboard Extract'!$B$32:$I$38,6)</f>
        <v>#N/A</v>
      </c>
      <c r="AGF30" s="1352" t="e">
        <f>HLOOKUP(AGF24,'Dashboard Extract'!$B$32:$I$38,6)</f>
        <v>#N/A</v>
      </c>
      <c r="AGG30" s="1352" t="e">
        <f>HLOOKUP(AGG24,'Dashboard Extract'!$B$32:$I$38,6)</f>
        <v>#N/A</v>
      </c>
      <c r="AGH30" s="1352" t="e">
        <f>HLOOKUP(AGH24,'Dashboard Extract'!$B$32:$I$38,6)</f>
        <v>#N/A</v>
      </c>
      <c r="AGI30" s="1352" t="e">
        <f>HLOOKUP(AGI24,'Dashboard Extract'!$B$32:$I$38,6)</f>
        <v>#N/A</v>
      </c>
      <c r="AGJ30" s="1352" t="e">
        <f>HLOOKUP(AGJ24,'Dashboard Extract'!$B$32:$I$38,6)</f>
        <v>#N/A</v>
      </c>
      <c r="AGK30" s="1352" t="e">
        <f>HLOOKUP(AGK24,'Dashboard Extract'!$B$32:$I$38,6)</f>
        <v>#N/A</v>
      </c>
      <c r="AGL30" s="1352" t="e">
        <f>HLOOKUP(AGL24,'Dashboard Extract'!$B$32:$I$38,6)</f>
        <v>#N/A</v>
      </c>
      <c r="AGM30" s="1352" t="e">
        <f>HLOOKUP(AGM24,'Dashboard Extract'!$B$32:$I$38,6)</f>
        <v>#N/A</v>
      </c>
      <c r="AGN30" s="1352" t="e">
        <f>HLOOKUP(AGN24,'Dashboard Extract'!$B$32:$I$38,6)</f>
        <v>#N/A</v>
      </c>
      <c r="AGO30" s="1352" t="e">
        <f>HLOOKUP(AGO24,'Dashboard Extract'!$B$32:$I$38,6)</f>
        <v>#N/A</v>
      </c>
      <c r="AGP30" s="1352" t="e">
        <f>HLOOKUP(AGP24,'Dashboard Extract'!$B$32:$I$38,6)</f>
        <v>#N/A</v>
      </c>
      <c r="AGQ30" s="1352" t="e">
        <f>HLOOKUP(AGQ24,'Dashboard Extract'!$B$32:$I$38,6)</f>
        <v>#N/A</v>
      </c>
      <c r="AGR30" s="1352" t="e">
        <f>HLOOKUP(AGR24,'Dashboard Extract'!$B$32:$I$38,6)</f>
        <v>#N/A</v>
      </c>
      <c r="AGS30" s="1352" t="e">
        <f>HLOOKUP(AGS24,'Dashboard Extract'!$B$32:$I$38,6)</f>
        <v>#N/A</v>
      </c>
      <c r="AGT30" s="1352" t="e">
        <f>HLOOKUP(AGT24,'Dashboard Extract'!$B$32:$I$38,6)</f>
        <v>#N/A</v>
      </c>
      <c r="AGU30" s="1352" t="e">
        <f>HLOOKUP(AGU24,'Dashboard Extract'!$B$32:$I$38,6)</f>
        <v>#N/A</v>
      </c>
      <c r="AGV30" s="1352" t="e">
        <f>HLOOKUP(AGV24,'Dashboard Extract'!$B$32:$I$38,6)</f>
        <v>#N/A</v>
      </c>
      <c r="AGW30" s="1352" t="e">
        <f>HLOOKUP(AGW24,'Dashboard Extract'!$B$32:$I$38,6)</f>
        <v>#N/A</v>
      </c>
      <c r="AGX30" s="1352" t="e">
        <f>HLOOKUP(AGX24,'Dashboard Extract'!$B$32:$I$38,6)</f>
        <v>#N/A</v>
      </c>
      <c r="AGY30" s="1352" t="e">
        <f>HLOOKUP(AGY24,'Dashboard Extract'!$B$32:$I$38,6)</f>
        <v>#N/A</v>
      </c>
      <c r="AGZ30" s="1352" t="e">
        <f>HLOOKUP(AGZ24,'Dashboard Extract'!$B$32:$I$38,6)</f>
        <v>#N/A</v>
      </c>
      <c r="AHA30" s="1352" t="e">
        <f>HLOOKUP(AHA24,'Dashboard Extract'!$B$32:$I$38,6)</f>
        <v>#N/A</v>
      </c>
      <c r="AHB30" s="1352" t="e">
        <f>HLOOKUP(AHB24,'Dashboard Extract'!$B$32:$I$38,6)</f>
        <v>#N/A</v>
      </c>
      <c r="AHC30" s="1352" t="e">
        <f>HLOOKUP(AHC24,'Dashboard Extract'!$B$32:$I$38,6)</f>
        <v>#N/A</v>
      </c>
      <c r="AHD30" s="1352" t="e">
        <f>HLOOKUP(AHD24,'Dashboard Extract'!$B$32:$I$38,6)</f>
        <v>#N/A</v>
      </c>
      <c r="AHE30" s="1352" t="e">
        <f>HLOOKUP(AHE24,'Dashboard Extract'!$B$32:$I$38,6)</f>
        <v>#N/A</v>
      </c>
      <c r="AHF30" s="1352" t="e">
        <f>HLOOKUP(AHF24,'Dashboard Extract'!$B$32:$I$38,6)</f>
        <v>#N/A</v>
      </c>
      <c r="AHG30" s="1352" t="e">
        <f>HLOOKUP(AHG24,'Dashboard Extract'!$B$32:$I$38,6)</f>
        <v>#N/A</v>
      </c>
      <c r="AHH30" s="1352" t="e">
        <f>HLOOKUP(AHH24,'Dashboard Extract'!$B$32:$I$38,6)</f>
        <v>#N/A</v>
      </c>
      <c r="AHI30" s="1352" t="e">
        <f>HLOOKUP(AHI24,'Dashboard Extract'!$B$32:$I$38,6)</f>
        <v>#N/A</v>
      </c>
      <c r="AHJ30" s="1352" t="e">
        <f>HLOOKUP(AHJ24,'Dashboard Extract'!$B$32:$I$38,6)</f>
        <v>#N/A</v>
      </c>
      <c r="AHK30" s="1352" t="e">
        <f>HLOOKUP(AHK24,'Dashboard Extract'!$B$32:$I$38,6)</f>
        <v>#N/A</v>
      </c>
      <c r="AHL30" s="1352" t="e">
        <f>HLOOKUP(AHL24,'Dashboard Extract'!$B$32:$I$38,6)</f>
        <v>#N/A</v>
      </c>
      <c r="AHM30" s="1352" t="e">
        <f>HLOOKUP(AHM24,'Dashboard Extract'!$B$32:$I$38,6)</f>
        <v>#N/A</v>
      </c>
      <c r="AHN30" s="1352" t="e">
        <f>HLOOKUP(AHN24,'Dashboard Extract'!$B$32:$I$38,6)</f>
        <v>#N/A</v>
      </c>
      <c r="AHO30" s="1352" t="e">
        <f>HLOOKUP(AHO24,'Dashboard Extract'!$B$32:$I$38,6)</f>
        <v>#N/A</v>
      </c>
      <c r="AHP30" s="1352" t="e">
        <f>HLOOKUP(AHP24,'Dashboard Extract'!$B$32:$I$38,6)</f>
        <v>#N/A</v>
      </c>
      <c r="AHQ30" s="1352" t="e">
        <f>HLOOKUP(AHQ24,'Dashboard Extract'!$B$32:$I$38,6)</f>
        <v>#N/A</v>
      </c>
      <c r="AHR30" s="1352" t="e">
        <f>HLOOKUP(AHR24,'Dashboard Extract'!$B$32:$I$38,6)</f>
        <v>#N/A</v>
      </c>
      <c r="AHS30" s="1352" t="e">
        <f>HLOOKUP(AHS24,'Dashboard Extract'!$B$32:$I$38,6)</f>
        <v>#N/A</v>
      </c>
      <c r="AHT30" s="1352" t="e">
        <f>HLOOKUP(AHT24,'Dashboard Extract'!$B$32:$I$38,6)</f>
        <v>#N/A</v>
      </c>
      <c r="AHU30" s="1352" t="e">
        <f>HLOOKUP(AHU24,'Dashboard Extract'!$B$32:$I$38,6)</f>
        <v>#N/A</v>
      </c>
      <c r="AHV30" s="1352" t="e">
        <f>HLOOKUP(AHV24,'Dashboard Extract'!$B$32:$I$38,6)</f>
        <v>#N/A</v>
      </c>
      <c r="AHW30" s="1352" t="e">
        <f>HLOOKUP(AHW24,'Dashboard Extract'!$B$32:$I$38,6)</f>
        <v>#N/A</v>
      </c>
      <c r="AHX30" s="1352" t="e">
        <f>HLOOKUP(AHX24,'Dashboard Extract'!$B$32:$I$38,6)</f>
        <v>#N/A</v>
      </c>
      <c r="AHY30" s="1352" t="e">
        <f>HLOOKUP(AHY24,'Dashboard Extract'!$B$32:$I$38,6)</f>
        <v>#N/A</v>
      </c>
      <c r="AHZ30" s="1352" t="e">
        <f>HLOOKUP(AHZ24,'Dashboard Extract'!$B$32:$I$38,6)</f>
        <v>#N/A</v>
      </c>
      <c r="AIA30" s="1352" t="e">
        <f>HLOOKUP(AIA24,'Dashboard Extract'!$B$32:$I$38,6)</f>
        <v>#N/A</v>
      </c>
      <c r="AIB30" s="1352" t="e">
        <f>HLOOKUP(AIB24,'Dashboard Extract'!$B$32:$I$38,6)</f>
        <v>#N/A</v>
      </c>
      <c r="AIC30" s="1352" t="e">
        <f>HLOOKUP(AIC24,'Dashboard Extract'!$B$32:$I$38,6)</f>
        <v>#N/A</v>
      </c>
      <c r="AID30" s="1352" t="e">
        <f>HLOOKUP(AID24,'Dashboard Extract'!$B$32:$I$38,6)</f>
        <v>#N/A</v>
      </c>
      <c r="AIE30" s="1352" t="e">
        <f>HLOOKUP(AIE24,'Dashboard Extract'!$B$32:$I$38,6)</f>
        <v>#N/A</v>
      </c>
      <c r="AIF30" s="1352" t="e">
        <f>HLOOKUP(AIF24,'Dashboard Extract'!$B$32:$I$38,6)</f>
        <v>#N/A</v>
      </c>
      <c r="AIG30" s="1352" t="e">
        <f>HLOOKUP(AIG24,'Dashboard Extract'!$B$32:$I$38,6)</f>
        <v>#N/A</v>
      </c>
      <c r="AIH30" s="1352" t="e">
        <f>HLOOKUP(AIH24,'Dashboard Extract'!$B$32:$I$38,6)</f>
        <v>#N/A</v>
      </c>
      <c r="AII30" s="1352" t="e">
        <f>HLOOKUP(AII24,'Dashboard Extract'!$B$32:$I$38,6)</f>
        <v>#N/A</v>
      </c>
      <c r="AIJ30" s="1352" t="e">
        <f>HLOOKUP(AIJ24,'Dashboard Extract'!$B$32:$I$38,6)</f>
        <v>#N/A</v>
      </c>
      <c r="AIK30" s="1352" t="e">
        <f>HLOOKUP(AIK24,'Dashboard Extract'!$B$32:$I$38,6)</f>
        <v>#N/A</v>
      </c>
      <c r="AIL30" s="1352" t="e">
        <f>HLOOKUP(AIL24,'Dashboard Extract'!$B$32:$I$38,6)</f>
        <v>#N/A</v>
      </c>
      <c r="AIM30" s="1352" t="e">
        <f>HLOOKUP(AIM24,'Dashboard Extract'!$B$32:$I$38,6)</f>
        <v>#N/A</v>
      </c>
      <c r="AIN30" s="1352" t="e">
        <f>HLOOKUP(AIN24,'Dashboard Extract'!$B$32:$I$38,6)</f>
        <v>#N/A</v>
      </c>
      <c r="AIO30" s="1352" t="e">
        <f>HLOOKUP(AIO24,'Dashboard Extract'!$B$32:$I$38,6)</f>
        <v>#N/A</v>
      </c>
      <c r="AIP30" s="1352" t="e">
        <f>HLOOKUP(AIP24,'Dashboard Extract'!$B$32:$I$38,6)</f>
        <v>#N/A</v>
      </c>
      <c r="AIQ30" s="1352" t="e">
        <f>HLOOKUP(AIQ24,'Dashboard Extract'!$B$32:$I$38,6)</f>
        <v>#N/A</v>
      </c>
      <c r="AIR30" s="1352" t="e">
        <f>HLOOKUP(AIR24,'Dashboard Extract'!$B$32:$I$38,6)</f>
        <v>#N/A</v>
      </c>
      <c r="AIS30" s="1352" t="e">
        <f>HLOOKUP(AIS24,'Dashboard Extract'!$B$32:$I$38,6)</f>
        <v>#N/A</v>
      </c>
      <c r="AIT30" s="1352" t="e">
        <f>HLOOKUP(AIT24,'Dashboard Extract'!$B$32:$I$38,6)</f>
        <v>#N/A</v>
      </c>
      <c r="AIU30" s="1352" t="e">
        <f>HLOOKUP(AIU24,'Dashboard Extract'!$B$32:$I$38,6)</f>
        <v>#N/A</v>
      </c>
      <c r="AIV30" s="1352" t="e">
        <f>HLOOKUP(AIV24,'Dashboard Extract'!$B$32:$I$38,6)</f>
        <v>#N/A</v>
      </c>
      <c r="AIW30" s="1352" t="e">
        <f>HLOOKUP(AIW24,'Dashboard Extract'!$B$32:$I$38,6)</f>
        <v>#N/A</v>
      </c>
      <c r="AIX30" s="1352" t="e">
        <f>HLOOKUP(AIX24,'Dashboard Extract'!$B$32:$I$38,6)</f>
        <v>#N/A</v>
      </c>
      <c r="AIY30" s="1352" t="e">
        <f>HLOOKUP(AIY24,'Dashboard Extract'!$B$32:$I$38,6)</f>
        <v>#N/A</v>
      </c>
      <c r="AIZ30" s="1352" t="e">
        <f>HLOOKUP(AIZ24,'Dashboard Extract'!$B$32:$I$38,6)</f>
        <v>#N/A</v>
      </c>
      <c r="AJA30" s="1352" t="e">
        <f>HLOOKUP(AJA24,'Dashboard Extract'!$B$32:$I$38,6)</f>
        <v>#N/A</v>
      </c>
      <c r="AJB30" s="1352" t="e">
        <f>HLOOKUP(AJB24,'Dashboard Extract'!$B$32:$I$38,6)</f>
        <v>#N/A</v>
      </c>
      <c r="AJC30" s="1352" t="e">
        <f>HLOOKUP(AJC24,'Dashboard Extract'!$B$32:$I$38,6)</f>
        <v>#N/A</v>
      </c>
      <c r="AJD30" s="1352" t="e">
        <f>HLOOKUP(AJD24,'Dashboard Extract'!$B$32:$I$38,6)</f>
        <v>#N/A</v>
      </c>
      <c r="AJE30" s="1352" t="e">
        <f>HLOOKUP(AJE24,'Dashboard Extract'!$B$32:$I$38,6)</f>
        <v>#N/A</v>
      </c>
      <c r="AJF30" s="1352" t="e">
        <f>HLOOKUP(AJF24,'Dashboard Extract'!$B$32:$I$38,6)</f>
        <v>#N/A</v>
      </c>
      <c r="AJG30" s="1352" t="e">
        <f>HLOOKUP(AJG24,'Dashboard Extract'!$B$32:$I$38,6)</f>
        <v>#N/A</v>
      </c>
      <c r="AJH30" s="1352" t="e">
        <f>HLOOKUP(AJH24,'Dashboard Extract'!$B$32:$I$38,6)</f>
        <v>#N/A</v>
      </c>
      <c r="AJI30" s="1352" t="e">
        <f>HLOOKUP(AJI24,'Dashboard Extract'!$B$32:$I$38,6)</f>
        <v>#N/A</v>
      </c>
      <c r="AJJ30" s="1352" t="e">
        <f>HLOOKUP(AJJ24,'Dashboard Extract'!$B$32:$I$38,6)</f>
        <v>#N/A</v>
      </c>
      <c r="AJK30" s="1352" t="e">
        <f>HLOOKUP(AJK24,'Dashboard Extract'!$B$32:$I$38,6)</f>
        <v>#N/A</v>
      </c>
      <c r="AJL30" s="1352" t="e">
        <f>HLOOKUP(AJL24,'Dashboard Extract'!$B$32:$I$38,6)</f>
        <v>#N/A</v>
      </c>
      <c r="AJM30" s="1352" t="e">
        <f>HLOOKUP(AJM24,'Dashboard Extract'!$B$32:$I$38,6)</f>
        <v>#N/A</v>
      </c>
      <c r="AJN30" s="1352" t="e">
        <f>HLOOKUP(AJN24,'Dashboard Extract'!$B$32:$I$38,6)</f>
        <v>#N/A</v>
      </c>
      <c r="AJO30" s="1352" t="e">
        <f>HLOOKUP(AJO24,'Dashboard Extract'!$B$32:$I$38,6)</f>
        <v>#N/A</v>
      </c>
      <c r="AJP30" s="1352" t="e">
        <f>HLOOKUP(AJP24,'Dashboard Extract'!$B$32:$I$38,6)</f>
        <v>#N/A</v>
      </c>
      <c r="AJQ30" s="1352" t="e">
        <f>HLOOKUP(AJQ24,'Dashboard Extract'!$B$32:$I$38,6)</f>
        <v>#N/A</v>
      </c>
      <c r="AJR30" s="1352" t="e">
        <f>HLOOKUP(AJR24,'Dashboard Extract'!$B$32:$I$38,6)</f>
        <v>#N/A</v>
      </c>
      <c r="AJS30" s="1352" t="e">
        <f>HLOOKUP(AJS24,'Dashboard Extract'!$B$32:$I$38,6)</f>
        <v>#N/A</v>
      </c>
      <c r="AJT30" s="1352" t="e">
        <f>HLOOKUP(AJT24,'Dashboard Extract'!$B$32:$I$38,6)</f>
        <v>#N/A</v>
      </c>
      <c r="AJU30" s="1352" t="e">
        <f>HLOOKUP(AJU24,'Dashboard Extract'!$B$32:$I$38,6)</f>
        <v>#N/A</v>
      </c>
      <c r="AJV30" s="1352" t="e">
        <f>HLOOKUP(AJV24,'Dashboard Extract'!$B$32:$I$38,6)</f>
        <v>#N/A</v>
      </c>
      <c r="AJW30" s="1352" t="e">
        <f>HLOOKUP(AJW24,'Dashboard Extract'!$B$32:$I$38,6)</f>
        <v>#N/A</v>
      </c>
      <c r="AJX30" s="1352" t="e">
        <f>HLOOKUP(AJX24,'Dashboard Extract'!$B$32:$I$38,6)</f>
        <v>#N/A</v>
      </c>
      <c r="AJY30" s="1352" t="e">
        <f>HLOOKUP(AJY24,'Dashboard Extract'!$B$32:$I$38,6)</f>
        <v>#N/A</v>
      </c>
      <c r="AJZ30" s="1352" t="e">
        <f>HLOOKUP(AJZ24,'Dashboard Extract'!$B$32:$I$38,6)</f>
        <v>#N/A</v>
      </c>
      <c r="AKA30" s="1352" t="e">
        <f>HLOOKUP(AKA24,'Dashboard Extract'!$B$32:$I$38,6)</f>
        <v>#N/A</v>
      </c>
      <c r="AKB30" s="1352" t="e">
        <f>HLOOKUP(AKB24,'Dashboard Extract'!$B$32:$I$38,6)</f>
        <v>#N/A</v>
      </c>
      <c r="AKC30" s="1352" t="e">
        <f>HLOOKUP(AKC24,'Dashboard Extract'!$B$32:$I$38,6)</f>
        <v>#N/A</v>
      </c>
      <c r="AKD30" s="1352" t="e">
        <f>HLOOKUP(AKD24,'Dashboard Extract'!$B$32:$I$38,6)</f>
        <v>#N/A</v>
      </c>
      <c r="AKE30" s="1352" t="e">
        <f>HLOOKUP(AKE24,'Dashboard Extract'!$B$32:$I$38,6)</f>
        <v>#N/A</v>
      </c>
      <c r="AKF30" s="1352" t="e">
        <f>HLOOKUP(AKF24,'Dashboard Extract'!$B$32:$I$38,6)</f>
        <v>#N/A</v>
      </c>
      <c r="AKG30" s="1352" t="e">
        <f>HLOOKUP(AKG24,'Dashboard Extract'!$B$32:$I$38,6)</f>
        <v>#N/A</v>
      </c>
      <c r="AKH30" s="1352" t="e">
        <f>HLOOKUP(AKH24,'Dashboard Extract'!$B$32:$I$38,6)</f>
        <v>#N/A</v>
      </c>
      <c r="AKI30" s="1352" t="e">
        <f>HLOOKUP(AKI24,'Dashboard Extract'!$B$32:$I$38,6)</f>
        <v>#N/A</v>
      </c>
      <c r="AKJ30" s="1352" t="e">
        <f>HLOOKUP(AKJ24,'Dashboard Extract'!$B$32:$I$38,6)</f>
        <v>#N/A</v>
      </c>
      <c r="AKK30" s="1352" t="e">
        <f>HLOOKUP(AKK24,'Dashboard Extract'!$B$32:$I$38,6)</f>
        <v>#N/A</v>
      </c>
      <c r="AKL30" s="1352" t="e">
        <f>HLOOKUP(AKL24,'Dashboard Extract'!$B$32:$I$38,6)</f>
        <v>#N/A</v>
      </c>
      <c r="AKM30" s="1352" t="e">
        <f>HLOOKUP(AKM24,'Dashboard Extract'!$B$32:$I$38,6)</f>
        <v>#N/A</v>
      </c>
      <c r="AKN30" s="1352" t="e">
        <f>HLOOKUP(AKN24,'Dashboard Extract'!$B$32:$I$38,6)</f>
        <v>#N/A</v>
      </c>
      <c r="AKO30" s="1352" t="e">
        <f>HLOOKUP(AKO24,'Dashboard Extract'!$B$32:$I$38,6)</f>
        <v>#N/A</v>
      </c>
      <c r="AKP30" s="1352" t="e">
        <f>HLOOKUP(AKP24,'Dashboard Extract'!$B$32:$I$38,6)</f>
        <v>#N/A</v>
      </c>
      <c r="AKQ30" s="1352" t="e">
        <f>HLOOKUP(AKQ24,'Dashboard Extract'!$B$32:$I$38,6)</f>
        <v>#N/A</v>
      </c>
      <c r="AKR30" s="1352" t="e">
        <f>HLOOKUP(AKR24,'Dashboard Extract'!$B$32:$I$38,6)</f>
        <v>#N/A</v>
      </c>
      <c r="AKS30" s="1352" t="e">
        <f>HLOOKUP(AKS24,'Dashboard Extract'!$B$32:$I$38,6)</f>
        <v>#N/A</v>
      </c>
      <c r="AKT30" s="1352" t="e">
        <f>HLOOKUP(AKT24,'Dashboard Extract'!$B$32:$I$38,6)</f>
        <v>#N/A</v>
      </c>
      <c r="AKU30" s="1352" t="e">
        <f>HLOOKUP(AKU24,'Dashboard Extract'!$B$32:$I$38,6)</f>
        <v>#N/A</v>
      </c>
      <c r="AKV30" s="1352" t="e">
        <f>HLOOKUP(AKV24,'Dashboard Extract'!$B$32:$I$38,6)</f>
        <v>#N/A</v>
      </c>
      <c r="AKW30" s="1352" t="e">
        <f>HLOOKUP(AKW24,'Dashboard Extract'!$B$32:$I$38,6)</f>
        <v>#N/A</v>
      </c>
      <c r="AKX30" s="1352" t="e">
        <f>HLOOKUP(AKX24,'Dashboard Extract'!$B$32:$I$38,6)</f>
        <v>#N/A</v>
      </c>
      <c r="AKY30" s="1352" t="e">
        <f>HLOOKUP(AKY24,'Dashboard Extract'!$B$32:$I$38,6)</f>
        <v>#N/A</v>
      </c>
      <c r="AKZ30" s="1352" t="e">
        <f>HLOOKUP(AKZ24,'Dashboard Extract'!$B$32:$I$38,6)</f>
        <v>#N/A</v>
      </c>
      <c r="ALA30" s="1352" t="e">
        <f>HLOOKUP(ALA24,'Dashboard Extract'!$B$32:$I$38,6)</f>
        <v>#N/A</v>
      </c>
      <c r="ALB30" s="1352" t="e">
        <f>HLOOKUP(ALB24,'Dashboard Extract'!$B$32:$I$38,6)</f>
        <v>#N/A</v>
      </c>
      <c r="ALC30" s="1352" t="e">
        <f>HLOOKUP(ALC24,'Dashboard Extract'!$B$32:$I$38,6)</f>
        <v>#N/A</v>
      </c>
      <c r="ALD30" s="1352" t="e">
        <f>HLOOKUP(ALD24,'Dashboard Extract'!$B$32:$I$38,6)</f>
        <v>#N/A</v>
      </c>
      <c r="ALE30" s="1352" t="e">
        <f>HLOOKUP(ALE24,'Dashboard Extract'!$B$32:$I$38,6)</f>
        <v>#N/A</v>
      </c>
      <c r="ALF30" s="1352" t="e">
        <f>HLOOKUP(ALF24,'Dashboard Extract'!$B$32:$I$38,6)</f>
        <v>#N/A</v>
      </c>
      <c r="ALG30" s="1352" t="e">
        <f>HLOOKUP(ALG24,'Dashboard Extract'!$B$32:$I$38,6)</f>
        <v>#N/A</v>
      </c>
      <c r="ALH30" s="1352" t="e">
        <f>HLOOKUP(ALH24,'Dashboard Extract'!$B$32:$I$38,6)</f>
        <v>#N/A</v>
      </c>
      <c r="ALI30" s="1352" t="e">
        <f>HLOOKUP(ALI24,'Dashboard Extract'!$B$32:$I$38,6)</f>
        <v>#N/A</v>
      </c>
      <c r="ALJ30" s="1352" t="e">
        <f>HLOOKUP(ALJ24,'Dashboard Extract'!$B$32:$I$38,6)</f>
        <v>#N/A</v>
      </c>
      <c r="ALK30" s="1352" t="e">
        <f>HLOOKUP(ALK24,'Dashboard Extract'!$B$32:$I$38,6)</f>
        <v>#N/A</v>
      </c>
      <c r="ALL30" s="1352" t="e">
        <f>HLOOKUP(ALL24,'Dashboard Extract'!$B$32:$I$38,6)</f>
        <v>#N/A</v>
      </c>
      <c r="ALM30" s="1352" t="e">
        <f>HLOOKUP(ALM24,'Dashboard Extract'!$B$32:$I$38,6)</f>
        <v>#N/A</v>
      </c>
      <c r="ALN30" s="1352" t="e">
        <f>HLOOKUP(ALN24,'Dashboard Extract'!$B$32:$I$38,6)</f>
        <v>#N/A</v>
      </c>
      <c r="ALO30" s="1352" t="e">
        <f>HLOOKUP(ALO24,'Dashboard Extract'!$B$32:$I$38,6)</f>
        <v>#N/A</v>
      </c>
      <c r="ALP30" s="1352" t="e">
        <f>HLOOKUP(ALP24,'Dashboard Extract'!$B$32:$I$38,6)</f>
        <v>#N/A</v>
      </c>
      <c r="ALQ30" s="1352" t="e">
        <f>HLOOKUP(ALQ24,'Dashboard Extract'!$B$32:$I$38,6)</f>
        <v>#N/A</v>
      </c>
      <c r="ALR30" s="1352" t="e">
        <f>HLOOKUP(ALR24,'Dashboard Extract'!$B$32:$I$38,6)</f>
        <v>#N/A</v>
      </c>
      <c r="ALS30" s="1352" t="e">
        <f>HLOOKUP(ALS24,'Dashboard Extract'!$B$32:$I$38,6)</f>
        <v>#N/A</v>
      </c>
      <c r="ALT30" s="1352" t="e">
        <f>HLOOKUP(ALT24,'Dashboard Extract'!$B$32:$I$38,6)</f>
        <v>#N/A</v>
      </c>
      <c r="ALU30" s="1352" t="e">
        <f>HLOOKUP(ALU24,'Dashboard Extract'!$B$32:$I$38,6)</f>
        <v>#N/A</v>
      </c>
      <c r="ALV30" s="1352" t="e">
        <f>HLOOKUP(ALV24,'Dashboard Extract'!$B$32:$I$38,6)</f>
        <v>#N/A</v>
      </c>
      <c r="ALW30" s="1352" t="e">
        <f>HLOOKUP(ALW24,'Dashboard Extract'!$B$32:$I$38,6)</f>
        <v>#N/A</v>
      </c>
      <c r="ALX30" s="1352" t="e">
        <f>HLOOKUP(ALX24,'Dashboard Extract'!$B$32:$I$38,6)</f>
        <v>#N/A</v>
      </c>
      <c r="ALY30" s="1352" t="e">
        <f>HLOOKUP(ALY24,'Dashboard Extract'!$B$32:$I$38,6)</f>
        <v>#N/A</v>
      </c>
      <c r="ALZ30" s="1352" t="e">
        <f>HLOOKUP(ALZ24,'Dashboard Extract'!$B$32:$I$38,6)</f>
        <v>#N/A</v>
      </c>
      <c r="AMA30" s="1352" t="e">
        <f>HLOOKUP(AMA24,'Dashboard Extract'!$B$32:$I$38,6)</f>
        <v>#N/A</v>
      </c>
      <c r="AMB30" s="1352" t="e">
        <f>HLOOKUP(AMB24,'Dashboard Extract'!$B$32:$I$38,6)</f>
        <v>#N/A</v>
      </c>
      <c r="AMC30" s="1352" t="e">
        <f>HLOOKUP(AMC24,'Dashboard Extract'!$B$32:$I$38,6)</f>
        <v>#N/A</v>
      </c>
      <c r="AMD30" s="1352" t="e">
        <f>HLOOKUP(AMD24,'Dashboard Extract'!$B$32:$I$38,6)</f>
        <v>#N/A</v>
      </c>
      <c r="AME30" s="1352" t="e">
        <f>HLOOKUP(AME24,'Dashboard Extract'!$B$32:$I$38,6)</f>
        <v>#N/A</v>
      </c>
      <c r="AMF30" s="1352" t="e">
        <f>HLOOKUP(AMF24,'Dashboard Extract'!$B$32:$I$38,6)</f>
        <v>#N/A</v>
      </c>
      <c r="AMG30" s="1352" t="e">
        <f>HLOOKUP(AMG24,'Dashboard Extract'!$B$32:$I$38,6)</f>
        <v>#N/A</v>
      </c>
      <c r="AMH30" s="1352" t="e">
        <f>HLOOKUP(AMH24,'Dashboard Extract'!$B$32:$I$38,6)</f>
        <v>#N/A</v>
      </c>
      <c r="AMI30" s="1352" t="e">
        <f>HLOOKUP(AMI24,'Dashboard Extract'!$B$32:$I$38,6)</f>
        <v>#N/A</v>
      </c>
      <c r="AMJ30" s="1352" t="e">
        <f>HLOOKUP(AMJ24,'Dashboard Extract'!$B$32:$I$38,6)</f>
        <v>#N/A</v>
      </c>
      <c r="AMK30" s="1352" t="e">
        <f>HLOOKUP(AMK24,'Dashboard Extract'!$B$32:$I$38,6)</f>
        <v>#N/A</v>
      </c>
      <c r="AML30" s="1352" t="e">
        <f>HLOOKUP(AML24,'Dashboard Extract'!$B$32:$I$38,6)</f>
        <v>#N/A</v>
      </c>
      <c r="AMM30" s="1352" t="e">
        <f>HLOOKUP(AMM24,'Dashboard Extract'!$B$32:$I$38,6)</f>
        <v>#N/A</v>
      </c>
      <c r="AMN30" s="1352" t="e">
        <f>HLOOKUP(AMN24,'Dashboard Extract'!$B$32:$I$38,6)</f>
        <v>#N/A</v>
      </c>
      <c r="AMO30" s="1352" t="e">
        <f>HLOOKUP(AMO24,'Dashboard Extract'!$B$32:$I$38,6)</f>
        <v>#N/A</v>
      </c>
      <c r="AMP30" s="1352" t="e">
        <f>HLOOKUP(AMP24,'Dashboard Extract'!$B$32:$I$38,6)</f>
        <v>#N/A</v>
      </c>
      <c r="AMQ30" s="1352" t="e">
        <f>HLOOKUP(AMQ24,'Dashboard Extract'!$B$32:$I$38,6)</f>
        <v>#N/A</v>
      </c>
      <c r="AMR30" s="1352" t="e">
        <f>HLOOKUP(AMR24,'Dashboard Extract'!$B$32:$I$38,6)</f>
        <v>#N/A</v>
      </c>
      <c r="AMS30" s="1352" t="e">
        <f>HLOOKUP(AMS24,'Dashboard Extract'!$B$32:$I$38,6)</f>
        <v>#N/A</v>
      </c>
      <c r="AMT30" s="1352" t="e">
        <f>HLOOKUP(AMT24,'Dashboard Extract'!$B$32:$I$38,6)</f>
        <v>#N/A</v>
      </c>
      <c r="AMU30" s="1352" t="e">
        <f>HLOOKUP(AMU24,'Dashboard Extract'!$B$32:$I$38,6)</f>
        <v>#N/A</v>
      </c>
      <c r="AMV30" s="1352" t="e">
        <f>HLOOKUP(AMV24,'Dashboard Extract'!$B$32:$I$38,6)</f>
        <v>#N/A</v>
      </c>
      <c r="AMW30" s="1352" t="e">
        <f>HLOOKUP(AMW24,'Dashboard Extract'!$B$32:$I$38,6)</f>
        <v>#N/A</v>
      </c>
      <c r="AMX30" s="1352" t="e">
        <f>HLOOKUP(AMX24,'Dashboard Extract'!$B$32:$I$38,6)</f>
        <v>#N/A</v>
      </c>
      <c r="AMY30" s="1352" t="e">
        <f>HLOOKUP(AMY24,'Dashboard Extract'!$B$32:$I$38,6)</f>
        <v>#N/A</v>
      </c>
      <c r="AMZ30" s="1352" t="e">
        <f>HLOOKUP(AMZ24,'Dashboard Extract'!$B$32:$I$38,6)</f>
        <v>#N/A</v>
      </c>
      <c r="ANA30" s="1352" t="e">
        <f>HLOOKUP(ANA24,'Dashboard Extract'!$B$32:$I$38,6)</f>
        <v>#N/A</v>
      </c>
      <c r="ANB30" s="1352" t="e">
        <f>HLOOKUP(ANB24,'Dashboard Extract'!$B$32:$I$38,6)</f>
        <v>#N/A</v>
      </c>
      <c r="ANC30" s="1352" t="e">
        <f>HLOOKUP(ANC24,'Dashboard Extract'!$B$32:$I$38,6)</f>
        <v>#N/A</v>
      </c>
      <c r="AND30" s="1352" t="e">
        <f>HLOOKUP(AND24,'Dashboard Extract'!$B$32:$I$38,6)</f>
        <v>#N/A</v>
      </c>
      <c r="ANE30" s="1352" t="e">
        <f>HLOOKUP(ANE24,'Dashboard Extract'!$B$32:$I$38,6)</f>
        <v>#N/A</v>
      </c>
      <c r="ANF30" s="1352" t="e">
        <f>HLOOKUP(ANF24,'Dashboard Extract'!$B$32:$I$38,6)</f>
        <v>#N/A</v>
      </c>
      <c r="ANG30" s="1352" t="e">
        <f>HLOOKUP(ANG24,'Dashboard Extract'!$B$32:$I$38,6)</f>
        <v>#N/A</v>
      </c>
      <c r="ANH30" s="1352" t="e">
        <f>HLOOKUP(ANH24,'Dashboard Extract'!$B$32:$I$38,6)</f>
        <v>#N/A</v>
      </c>
      <c r="ANI30" s="1352" t="e">
        <f>HLOOKUP(ANI24,'Dashboard Extract'!$B$32:$I$38,6)</f>
        <v>#N/A</v>
      </c>
      <c r="ANJ30" s="1352" t="e">
        <f>HLOOKUP(ANJ24,'Dashboard Extract'!$B$32:$I$38,6)</f>
        <v>#N/A</v>
      </c>
      <c r="ANK30" s="1352" t="e">
        <f>HLOOKUP(ANK24,'Dashboard Extract'!$B$32:$I$38,6)</f>
        <v>#N/A</v>
      </c>
      <c r="ANL30" s="1352" t="e">
        <f>HLOOKUP(ANL24,'Dashboard Extract'!$B$32:$I$38,6)</f>
        <v>#N/A</v>
      </c>
      <c r="ANM30" s="1352" t="e">
        <f>HLOOKUP(ANM24,'Dashboard Extract'!$B$32:$I$38,6)</f>
        <v>#N/A</v>
      </c>
      <c r="ANN30" s="1352" t="e">
        <f>HLOOKUP(ANN24,'Dashboard Extract'!$B$32:$I$38,6)</f>
        <v>#N/A</v>
      </c>
      <c r="ANO30" s="1352" t="e">
        <f>HLOOKUP(ANO24,'Dashboard Extract'!$B$32:$I$38,6)</f>
        <v>#N/A</v>
      </c>
      <c r="ANP30" s="1352" t="e">
        <f>HLOOKUP(ANP24,'Dashboard Extract'!$B$32:$I$38,6)</f>
        <v>#N/A</v>
      </c>
      <c r="ANQ30" s="1352" t="e">
        <f>HLOOKUP(ANQ24,'Dashboard Extract'!$B$32:$I$38,6)</f>
        <v>#N/A</v>
      </c>
      <c r="ANR30" s="1352" t="e">
        <f>HLOOKUP(ANR24,'Dashboard Extract'!$B$32:$I$38,6)</f>
        <v>#N/A</v>
      </c>
      <c r="ANS30" s="1352" t="e">
        <f>HLOOKUP(ANS24,'Dashboard Extract'!$B$32:$I$38,6)</f>
        <v>#N/A</v>
      </c>
      <c r="ANT30" s="1352" t="e">
        <f>HLOOKUP(ANT24,'Dashboard Extract'!$B$32:$I$38,6)</f>
        <v>#N/A</v>
      </c>
      <c r="ANU30" s="1352" t="e">
        <f>HLOOKUP(ANU24,'Dashboard Extract'!$B$32:$I$38,6)</f>
        <v>#N/A</v>
      </c>
      <c r="ANV30" s="1352" t="e">
        <f>HLOOKUP(ANV24,'Dashboard Extract'!$B$32:$I$38,6)</f>
        <v>#N/A</v>
      </c>
      <c r="ANW30" s="1352" t="e">
        <f>HLOOKUP(ANW24,'Dashboard Extract'!$B$32:$I$38,6)</f>
        <v>#N/A</v>
      </c>
      <c r="ANX30" s="1352" t="e">
        <f>HLOOKUP(ANX24,'Dashboard Extract'!$B$32:$I$38,6)</f>
        <v>#N/A</v>
      </c>
      <c r="ANY30" s="1352" t="e">
        <f>HLOOKUP(ANY24,'Dashboard Extract'!$B$32:$I$38,6)</f>
        <v>#N/A</v>
      </c>
      <c r="ANZ30" s="1352" t="e">
        <f>HLOOKUP(ANZ24,'Dashboard Extract'!$B$32:$I$38,6)</f>
        <v>#N/A</v>
      </c>
      <c r="AOA30" s="1352" t="e">
        <f>HLOOKUP(AOA24,'Dashboard Extract'!$B$32:$I$38,6)</f>
        <v>#N/A</v>
      </c>
      <c r="AOB30" s="1352" t="e">
        <f>HLOOKUP(AOB24,'Dashboard Extract'!$B$32:$I$38,6)</f>
        <v>#N/A</v>
      </c>
      <c r="AOC30" s="1352" t="e">
        <f>HLOOKUP(AOC24,'Dashboard Extract'!$B$32:$I$38,6)</f>
        <v>#N/A</v>
      </c>
      <c r="AOD30" s="1352" t="e">
        <f>HLOOKUP(AOD24,'Dashboard Extract'!$B$32:$I$38,6)</f>
        <v>#N/A</v>
      </c>
      <c r="AOE30" s="1352" t="e">
        <f>HLOOKUP(AOE24,'Dashboard Extract'!$B$32:$I$38,6)</f>
        <v>#N/A</v>
      </c>
      <c r="AOF30" s="1352" t="e">
        <f>HLOOKUP(AOF24,'Dashboard Extract'!$B$32:$I$38,6)</f>
        <v>#N/A</v>
      </c>
      <c r="AOG30" s="1352" t="e">
        <f>HLOOKUP(AOG24,'Dashboard Extract'!$B$32:$I$38,6)</f>
        <v>#N/A</v>
      </c>
      <c r="AOH30" s="1352" t="e">
        <f>HLOOKUP(AOH24,'Dashboard Extract'!$B$32:$I$38,6)</f>
        <v>#N/A</v>
      </c>
      <c r="AOI30" s="1352" t="e">
        <f>HLOOKUP(AOI24,'Dashboard Extract'!$B$32:$I$38,6)</f>
        <v>#N/A</v>
      </c>
      <c r="AOJ30" s="1352" t="e">
        <f>HLOOKUP(AOJ24,'Dashboard Extract'!$B$32:$I$38,6)</f>
        <v>#N/A</v>
      </c>
      <c r="AOK30" s="1352" t="e">
        <f>HLOOKUP(AOK24,'Dashboard Extract'!$B$32:$I$38,6)</f>
        <v>#N/A</v>
      </c>
      <c r="AOL30" s="1352" t="e">
        <f>HLOOKUP(AOL24,'Dashboard Extract'!$B$32:$I$38,6)</f>
        <v>#N/A</v>
      </c>
      <c r="AOM30" s="1352" t="e">
        <f>HLOOKUP(AOM24,'Dashboard Extract'!$B$32:$I$38,6)</f>
        <v>#N/A</v>
      </c>
      <c r="AON30" s="1352" t="e">
        <f>HLOOKUP(AON24,'Dashboard Extract'!$B$32:$I$38,6)</f>
        <v>#N/A</v>
      </c>
      <c r="AOO30" s="1352" t="e">
        <f>HLOOKUP(AOO24,'Dashboard Extract'!$B$32:$I$38,6)</f>
        <v>#N/A</v>
      </c>
      <c r="AOP30" s="1352" t="e">
        <f>HLOOKUP(AOP24,'Dashboard Extract'!$B$32:$I$38,6)</f>
        <v>#N/A</v>
      </c>
      <c r="AOQ30" s="1352" t="e">
        <f>HLOOKUP(AOQ24,'Dashboard Extract'!$B$32:$I$38,6)</f>
        <v>#N/A</v>
      </c>
      <c r="AOR30" s="1352" t="e">
        <f>HLOOKUP(AOR24,'Dashboard Extract'!$B$32:$I$38,6)</f>
        <v>#N/A</v>
      </c>
      <c r="AOS30" s="1352" t="e">
        <f>HLOOKUP(AOS24,'Dashboard Extract'!$B$32:$I$38,6)</f>
        <v>#N/A</v>
      </c>
      <c r="AOT30" s="1352" t="e">
        <f>HLOOKUP(AOT24,'Dashboard Extract'!$B$32:$I$38,6)</f>
        <v>#N/A</v>
      </c>
      <c r="AOU30" s="1352" t="e">
        <f>HLOOKUP(AOU24,'Dashboard Extract'!$B$32:$I$38,6)</f>
        <v>#N/A</v>
      </c>
      <c r="AOV30" s="1352" t="e">
        <f>HLOOKUP(AOV24,'Dashboard Extract'!$B$32:$I$38,6)</f>
        <v>#N/A</v>
      </c>
      <c r="AOW30" s="1352" t="e">
        <f>HLOOKUP(AOW24,'Dashboard Extract'!$B$32:$I$38,6)</f>
        <v>#N/A</v>
      </c>
      <c r="AOX30" s="1352" t="e">
        <f>HLOOKUP(AOX24,'Dashboard Extract'!$B$32:$I$38,6)</f>
        <v>#N/A</v>
      </c>
      <c r="AOY30" s="1352" t="e">
        <f>HLOOKUP(AOY24,'Dashboard Extract'!$B$32:$I$38,6)</f>
        <v>#N/A</v>
      </c>
      <c r="AOZ30" s="1352" t="e">
        <f>HLOOKUP(AOZ24,'Dashboard Extract'!$B$32:$I$38,6)</f>
        <v>#N/A</v>
      </c>
      <c r="APA30" s="1352" t="e">
        <f>HLOOKUP(APA24,'Dashboard Extract'!$B$32:$I$38,6)</f>
        <v>#N/A</v>
      </c>
      <c r="APB30" s="1352" t="e">
        <f>HLOOKUP(APB24,'Dashboard Extract'!$B$32:$I$38,6)</f>
        <v>#N/A</v>
      </c>
      <c r="APC30" s="1352">
        <f ca="1">HLOOKUP(APC24,'Dashboard Extract'!$B$32:$I$38,6)</f>
        <v>2</v>
      </c>
      <c r="APD30" s="1352">
        <f ca="1">HLOOKUP(APD24,'Dashboard Extract'!$B$32:$I$38,6)</f>
        <v>0</v>
      </c>
      <c r="APE30" s="1352">
        <f ca="1">HLOOKUP(APE24,'Dashboard Extract'!$B$32:$I$38,6)</f>
        <v>0</v>
      </c>
      <c r="APF30" s="1352">
        <f ca="1">HLOOKUP(APF24,'Dashboard Extract'!$B$32:$I$38,6)</f>
        <v>0</v>
      </c>
      <c r="APG30" s="1352">
        <f ca="1">HLOOKUP(APG24,'Dashboard Extract'!$B$32:$I$38,6)</f>
        <v>1</v>
      </c>
      <c r="APH30" s="1352">
        <f ca="1">HLOOKUP(APH24,'Dashboard Extract'!$B$32:$I$38,6)</f>
        <v>2</v>
      </c>
      <c r="API30" s="1352">
        <f ca="1">HLOOKUP(API24,'Dashboard Extract'!$B$32:$I$38,6)</f>
        <v>3</v>
      </c>
    </row>
    <row r="31" spans="1:1102" x14ac:dyDescent="0.2">
      <c r="NF31" s="1352">
        <f ca="1">IFERROR(OFFSET('WS-1 Paper'!$A$41,0,'Dashboard Extract'!NF$24),0)</f>
        <v>0</v>
      </c>
      <c r="NG31" s="1352">
        <f ca="1">IFERROR(OFFSET('WS-1 Paper'!$A$41,0,'Dashboard Extract'!NG$24),0)</f>
        <v>5606</v>
      </c>
      <c r="NH31" s="1352">
        <f ca="1">IFERROR(OFFSET('WS-1 Paper'!$A$41,0,'Dashboard Extract'!NH$24),0)</f>
        <v>5425</v>
      </c>
      <c r="NI31" s="1352">
        <f ca="1">IFERROR(OFFSET('WS-1 Paper'!$A$41,0,'Dashboard Extract'!NI$24),0)</f>
        <v>5276</v>
      </c>
      <c r="NJ31" s="1352">
        <f ca="1">IFERROR(OFFSET('WS-1 Paper'!$A$41,0,'Dashboard Extract'!NJ$24),0)</f>
        <v>4511</v>
      </c>
      <c r="NK31" s="1352">
        <f ca="1">IFERROR(OFFSET('WS-1 Paper'!$A$41,0,'Dashboard Extract'!NK$24),0)</f>
        <v>3320</v>
      </c>
      <c r="NL31" s="1352">
        <f ca="1">IFERROR(OFFSET('WS-1 Paper'!$A$41,0,'Dashboard Extract'!NL$24),0)</f>
        <v>3325</v>
      </c>
      <c r="NM31" s="1352">
        <f ca="1">IFERROR(OFFSET('WS-1 Paper'!$A$41,0,'Dashboard Extract'!NM$24),0)</f>
        <v>2911</v>
      </c>
      <c r="NN31" s="1352">
        <f ca="1">IFERROR(OFFSET('WS-1 Paper'!$A$41,0,'Dashboard Extract'!NN$24),0)</f>
        <v>2712</v>
      </c>
      <c r="NO31" s="1352">
        <f ca="1">IFERROR(OFFSET('WS-1 Paper'!$A$41,0,'Dashboard Extract'!NO$24),0)</f>
        <v>2284</v>
      </c>
      <c r="NP31" s="1352">
        <f ca="1">IFERROR(OFFSET('WS-1 Paper'!$A$41,0,'Dashboard Extract'!NP$24),0)</f>
        <v>1432</v>
      </c>
      <c r="NQ31" s="1352">
        <f ca="1">IFERROR(OFFSET('WS-1 Paper'!$A$41,0,'Dashboard Extract'!NQ$24),0)</f>
        <v>991</v>
      </c>
      <c r="NR31" s="1352">
        <f ca="1">IFERROR(OFFSET('WS-1 Paper'!$A$41,0,'Dashboard Extract'!NR$24),0)</f>
        <v>1106</v>
      </c>
      <c r="NS31" s="1352">
        <f ca="1">IFERROR(OFFSET('WS-1 Paper'!$A$41,0,'Dashboard Extract'!NS$24),0)</f>
        <v>0</v>
      </c>
      <c r="NT31" s="1352">
        <f ca="1">IFERROR(OFFSET('WS-1 Paper'!$A$41,0,'Dashboard Extract'!NT$24),0)</f>
        <v>0</v>
      </c>
      <c r="NU31" s="1352">
        <f ca="1">IFERROR(OFFSET('WS-1 Paper'!$A$41,0,'Dashboard Extract'!NU$24),0)</f>
        <v>1253</v>
      </c>
      <c r="NV31" s="1352">
        <f ca="1">IFERROR(OFFSET('WS-1 Paper'!$A$41,0,'Dashboard Extract'!NV$24),0)</f>
        <v>740</v>
      </c>
      <c r="NW31" s="1352">
        <f ca="1">IFERROR(OFFSET('WS-1 Paper'!$A$41,0,'Dashboard Extract'!NW$24),0)</f>
        <v>1846</v>
      </c>
      <c r="NX31" s="1352">
        <f ca="1">IFERROR(OFFSET('WS-1 Paper'!$A$41,0,'Dashboard Extract'!NX$24),0)</f>
        <v>1952</v>
      </c>
      <c r="NY31" s="1352">
        <f ca="1">IFERROR(OFFSET('WS-1 Paper'!$A$41,0,'Dashboard Extract'!NY$24),0)</f>
        <v>2673</v>
      </c>
      <c r="NZ31" s="1352">
        <f ca="1">IFERROR(OFFSET('WS-1 Paper'!$A$41,0,'Dashboard Extract'!NZ$24),0)</f>
        <v>0</v>
      </c>
      <c r="OA31" s="1352">
        <f ca="1">IFERROR(OFFSET('WS-1 Paper'!$A$41,0,'Dashboard Extract'!OA$24),0)</f>
        <v>0</v>
      </c>
      <c r="OB31" s="1352">
        <f ca="1">IFERROR(OFFSET('WS-1 Paper'!$A$41,0,'Dashboard Extract'!OB$24),0)</f>
        <v>3446</v>
      </c>
      <c r="OC31" s="1352">
        <f ca="1">IFERROR(OFFSET('WS-1 Paper'!$A$41,0,'Dashboard Extract'!OC$24),0)</f>
        <v>4725</v>
      </c>
      <c r="OD31" s="1352">
        <f ca="1">IFERROR(OFFSET('WS-1 Paper'!$A$41,0,'Dashboard Extract'!OD$24),0)</f>
        <v>5428</v>
      </c>
      <c r="OE31" s="1352">
        <f ca="1">IFERROR(OFFSET('WS-1 Paper'!$A$41,0,'Dashboard Extract'!OE$24),0)</f>
        <v>6145</v>
      </c>
      <c r="OF31" s="1352">
        <f ca="1">IFERROR(OFFSET('WS-1 Paper'!$A$41,0,'Dashboard Extract'!OF$24),0)</f>
        <v>6635</v>
      </c>
      <c r="OG31" s="1352">
        <f ca="1">IFERROR(OFFSET('WS-1 Paper'!$A$41,0,'Dashboard Extract'!OG$24),0)</f>
        <v>0</v>
      </c>
      <c r="OH31" s="1352">
        <f ca="1">IFERROR(OFFSET('WS-1 Paper'!$A$41,0,'Dashboard Extract'!OH$24),0)</f>
        <v>0</v>
      </c>
      <c r="OI31" s="1352">
        <f ca="1">IFERROR(OFFSET('WS-1 Paper'!$A$41,0,'Dashboard Extract'!OI$24),0)</f>
        <v>7191</v>
      </c>
      <c r="OJ31" s="1352">
        <f ca="1">IFERROR(OFFSET('WS-1 Paper'!$A$41,0,'Dashboard Extract'!OJ$24),0)</f>
        <v>8525</v>
      </c>
      <c r="OK31" s="1352">
        <f ca="1">IFERROR(OFFSET('WS-1 Paper'!$A$41,0,'Dashboard Extract'!OK$24),0)</f>
        <v>8502</v>
      </c>
      <c r="OL31" s="1352">
        <f ca="1">IFERROR(OFFSET('WS-1 Paper'!$A$41,0,'Dashboard Extract'!OL$24),0)</f>
        <v>8466</v>
      </c>
      <c r="OM31" s="1352">
        <f ca="1">IFERROR(OFFSET('WS-1 Paper'!$A$41,0,'Dashboard Extract'!OM$24),0)</f>
        <v>8549</v>
      </c>
      <c r="ON31" s="1352">
        <f ca="1">IFERROR(OFFSET('WS-1 Paper'!$A$41,0,'Dashboard Extract'!ON$24),0)</f>
        <v>0</v>
      </c>
      <c r="OO31" s="1352">
        <f ca="1">IFERROR(OFFSET('WS-1 Paper'!$A$41,0,'Dashboard Extract'!OO$24),0)</f>
        <v>0</v>
      </c>
      <c r="OP31" s="1352">
        <f ca="1">IFERROR(OFFSET('WS-1 Paper'!$A$41,0,'Dashboard Extract'!OP$24),0)</f>
        <v>8570</v>
      </c>
      <c r="OQ31" s="1352">
        <f ca="1">IFERROR(OFFSET('WS-1 Paper'!$A$41,0,'Dashboard Extract'!OQ$24),0)</f>
        <v>9098</v>
      </c>
      <c r="OR31" s="1352">
        <f ca="1">IFERROR(OFFSET('WS-1 Paper'!$A$41,0,'Dashboard Extract'!OR$24),0)</f>
        <v>8619</v>
      </c>
      <c r="OS31" s="1352">
        <f ca="1">IFERROR(OFFSET('WS-1 Paper'!$A$41,0,'Dashboard Extract'!OS$24),0)</f>
        <v>8619</v>
      </c>
      <c r="OT31" s="1352">
        <f ca="1">IFERROR(OFFSET('WS-1 Paper'!$A$41,0,'Dashboard Extract'!OT$24),0)</f>
        <v>8833</v>
      </c>
      <c r="OU31" s="1352">
        <f ca="1">IFERROR(OFFSET('WS-1 Paper'!$A$41,0,'Dashboard Extract'!OU$24),0)</f>
        <v>0</v>
      </c>
      <c r="OV31" s="1352">
        <f ca="1">IFERROR(OFFSET('WS-1 Paper'!$A$41,0,'Dashboard Extract'!OV$24),0)</f>
        <v>0</v>
      </c>
      <c r="OW31" s="1352">
        <f ca="1">IFERROR(OFFSET('WS-1 Paper'!$A$41,0,'Dashboard Extract'!OW$24),0)</f>
        <v>9377</v>
      </c>
      <c r="OX31" s="1352">
        <f ca="1">IFERROR(OFFSET('WS-1 Paper'!$A$41,0,'Dashboard Extract'!OX$24),0)</f>
        <v>9580</v>
      </c>
      <c r="OY31" s="1352">
        <f ca="1">IFERROR(OFFSET('WS-1 Paper'!$A$41,0,'Dashboard Extract'!OY$24),0)</f>
        <v>8887</v>
      </c>
      <c r="OZ31" s="1352">
        <f ca="1">IFERROR(OFFSET('WS-1 Paper'!$A$41,0,'Dashboard Extract'!OZ$24),0)</f>
        <v>8501</v>
      </c>
      <c r="PA31" s="1352">
        <f ca="1">IFERROR(OFFSET('WS-1 Paper'!$A$41,0,'Dashboard Extract'!PA$24),0)</f>
        <v>8395</v>
      </c>
      <c r="PB31" s="1352">
        <f ca="1">IFERROR(OFFSET('WS-1 Paper'!$A$41,0,'Dashboard Extract'!PB$24),0)</f>
        <v>0</v>
      </c>
      <c r="PC31" s="1352">
        <f ca="1">IFERROR(OFFSET('WS-1 Paper'!$A$41,0,'Dashboard Extract'!PC$24),0)</f>
        <v>0</v>
      </c>
      <c r="PD31" s="1352">
        <f ca="1">IFERROR(OFFSET('WS-1 Paper'!$A$41,0,'Dashboard Extract'!PD$24),0)</f>
        <v>7131</v>
      </c>
      <c r="PE31" s="1352">
        <f ca="1">IFERROR(OFFSET('WS-1 Paper'!$A$41,0,'Dashboard Extract'!PE$24),0)</f>
        <v>6990</v>
      </c>
      <c r="PF31" s="1352">
        <f ca="1">IFERROR(OFFSET('WS-1 Paper'!$A$41,0,'Dashboard Extract'!PF$24),0)</f>
        <v>7023</v>
      </c>
      <c r="PG31" s="1352">
        <f ca="1">IFERROR(OFFSET('WS-1 Paper'!$A$41,0,'Dashboard Extract'!PG$24),0)</f>
        <v>6316</v>
      </c>
      <c r="PH31" s="1352">
        <f ca="1">IFERROR(OFFSET('WS-1 Paper'!$A$41,0,'Dashboard Extract'!PH$24),0)</f>
        <v>7093</v>
      </c>
      <c r="PI31" s="1352">
        <f ca="1">IFERROR(OFFSET('WS-1 Paper'!$A$41,0,'Dashboard Extract'!PI$24),0)</f>
        <v>0</v>
      </c>
      <c r="PJ31" s="1352">
        <f ca="1">IFERROR(OFFSET('WS-1 Paper'!$A$41,0,'Dashboard Extract'!PJ$24),0)</f>
        <v>0</v>
      </c>
      <c r="PK31" s="1352">
        <f ca="1">IFERROR(OFFSET('WS-1 Paper'!$A$41,0,'Dashboard Extract'!PK$24),0)</f>
        <v>8007</v>
      </c>
      <c r="PL31" s="1352">
        <f ca="1">IFERROR(OFFSET('WS-1 Paper'!$A$41,0,'Dashboard Extract'!PL$24),0)</f>
        <v>8767</v>
      </c>
      <c r="PM31" s="1352">
        <f ca="1">IFERROR(OFFSET('WS-1 Paper'!$A$41,0,'Dashboard Extract'!PM$24),0)</f>
        <v>8803</v>
      </c>
      <c r="PN31" s="1352">
        <f ca="1">IFERROR(OFFSET('WS-1 Paper'!$A$41,0,'Dashboard Extract'!PN$24),0)</f>
        <v>9329</v>
      </c>
      <c r="PO31" s="1352">
        <f ca="1">IFERROR(OFFSET('WS-1 Paper'!$A$41,0,'Dashboard Extract'!PO$24),0)</f>
        <v>9526</v>
      </c>
      <c r="PP31" s="1352">
        <f ca="1">IFERROR(OFFSET('WS-1 Paper'!$A$41,0,'Dashboard Extract'!PP$24),0)</f>
        <v>9323</v>
      </c>
      <c r="PQ31" s="1352">
        <f ca="1">IFERROR(OFFSET('WS-1 Paper'!$A$41,0,'Dashboard Extract'!PQ$24),0)</f>
        <v>9409</v>
      </c>
      <c r="PR31" s="1352">
        <f ca="1">IFERROR(OFFSET('WS-1 Paper'!$A$41,0,'Dashboard Extract'!PR$24),0)</f>
        <v>9571</v>
      </c>
      <c r="PS31" s="1352">
        <f ca="1">IFERROR(OFFSET('WS-1 Paper'!$A$41,0,'Dashboard Extract'!PS$24),0)</f>
        <v>10264</v>
      </c>
      <c r="PT31" s="1352">
        <f ca="1">IFERROR(OFFSET('WS-1 Paper'!$A$41,0,'Dashboard Extract'!PT$24),0)</f>
        <v>9863</v>
      </c>
      <c r="PU31" s="1352">
        <f ca="1">IFERROR(OFFSET('WS-1 Paper'!$A$41,0,'Dashboard Extract'!PU$24),0)</f>
        <v>10024</v>
      </c>
      <c r="PV31" s="1352">
        <f ca="1">IFERROR(OFFSET('WS-1 Paper'!$A$41,0,'Dashboard Extract'!PV$24),0)</f>
        <v>10148</v>
      </c>
      <c r="PW31" s="1352">
        <f ca="1">IFERROR(OFFSET('WS-1 Paper'!$A$41,0,'Dashboard Extract'!PW$24),0)</f>
        <v>9790</v>
      </c>
      <c r="PX31" s="1352">
        <f ca="1">IFERROR(OFFSET('WS-1 Paper'!$A$41,0,'Dashboard Extract'!PX$24),0)</f>
        <v>9853</v>
      </c>
      <c r="PY31" s="1352">
        <f ca="1">IFERROR(OFFSET('WS-1 Paper'!$A$41,0,'Dashboard Extract'!PY$24),0)</f>
        <v>7709</v>
      </c>
      <c r="PZ31" s="1352">
        <f ca="1">IFERROR(OFFSET('WS-1 Paper'!$A$41,0,'Dashboard Extract'!PZ$24),0)</f>
        <v>7824</v>
      </c>
      <c r="QA31" s="1352">
        <f ca="1">IFERROR(OFFSET('WS-1 Paper'!$A$41,0,'Dashboard Extract'!QA$24),0)</f>
        <v>8359</v>
      </c>
      <c r="QB31" s="1352">
        <f ca="1">IFERROR(OFFSET('WS-1 Paper'!$A$41,0,'Dashboard Extract'!QB$24),0)</f>
        <v>7736</v>
      </c>
      <c r="QC31" s="1352">
        <f ca="1">IFERROR(OFFSET('WS-1 Paper'!$A$41,0,'Dashboard Extract'!QC$24),0)</f>
        <v>7782</v>
      </c>
      <c r="QD31" s="1352">
        <f ca="1">IFERROR(OFFSET('WS-1 Paper'!$A$41,0,'Dashboard Extract'!QD$24),0)</f>
        <v>7567</v>
      </c>
      <c r="QE31" s="1352">
        <f ca="1">IFERROR(OFFSET('WS-1 Paper'!$A$41,0,'Dashboard Extract'!QE$24),0)</f>
        <v>7616</v>
      </c>
      <c r="QF31" s="1352">
        <f ca="1">IFERROR(OFFSET('WS-1 Paper'!$A$41,0,'Dashboard Extract'!QF$24),0)</f>
        <v>7500</v>
      </c>
      <c r="QG31" s="1352">
        <f ca="1">IFERROR(OFFSET('WS-1 Paper'!$A$41,0,'Dashboard Extract'!QG$24),0)</f>
        <v>8237</v>
      </c>
      <c r="QH31" s="1352">
        <f ca="1">IFERROR(OFFSET('WS-1 Paper'!$A$41,0,'Dashboard Extract'!QH$24),0)</f>
        <v>7923</v>
      </c>
      <c r="QI31" s="1352">
        <f ca="1">IFERROR(OFFSET('WS-1 Paper'!$A$41,0,'Dashboard Extract'!QI$24),0)</f>
        <v>8175</v>
      </c>
      <c r="QJ31" s="1352">
        <f ca="1">IFERROR(OFFSET('WS-1 Paper'!$A$41,0,'Dashboard Extract'!QJ$24),0)</f>
        <v>7988</v>
      </c>
      <c r="QK31" s="1352">
        <f ca="1">IFERROR(OFFSET('WS-1 Paper'!$A$41,0,'Dashboard Extract'!QK$24),0)</f>
        <v>7691</v>
      </c>
      <c r="QL31" s="1352">
        <f ca="1">IFERROR(OFFSET('WS-1 Paper'!$A$41,0,'Dashboard Extract'!QL$24),0)</f>
        <v>7742</v>
      </c>
      <c r="QM31" s="1352">
        <f ca="1">IFERROR(OFFSET('WS-1 Paper'!$A$41,0,'Dashboard Extract'!QM$24),0)</f>
        <v>7637</v>
      </c>
      <c r="QN31" s="1352">
        <f ca="1">IFERROR(OFFSET('WS-1 Paper'!$A$41,0,'Dashboard Extract'!QN$24),0)</f>
        <v>8209</v>
      </c>
      <c r="QO31" s="1352">
        <f ca="1">IFERROR(OFFSET('WS-1 Paper'!$A$41,0,'Dashboard Extract'!QO$24),0)</f>
        <v>7971</v>
      </c>
      <c r="QP31" s="1352">
        <f ca="1">IFERROR(OFFSET('WS-1 Paper'!$A$41,0,'Dashboard Extract'!QP$24),0)</f>
        <v>7950</v>
      </c>
      <c r="QQ31" s="1352">
        <f ca="1">IFERROR(OFFSET('WS-1 Paper'!$A$41,0,'Dashboard Extract'!QQ$24),0)</f>
        <v>8069</v>
      </c>
      <c r="QR31" s="1352">
        <f ca="1">IFERROR(OFFSET('WS-1 Paper'!$A$41,0,'Dashboard Extract'!QR$24),0)</f>
        <v>7790</v>
      </c>
      <c r="QS31" s="1352">
        <f ca="1">IFERROR(OFFSET('WS-1 Paper'!$A$41,0,'Dashboard Extract'!QS$24),0)</f>
        <v>7839</v>
      </c>
      <c r="QT31" s="1352">
        <f ca="1">IFERROR(OFFSET('WS-1 Paper'!$A$41,0,'Dashboard Extract'!QT$24),0)</f>
        <v>7732</v>
      </c>
      <c r="QU31" s="1352">
        <f ca="1">IFERROR(OFFSET('WS-1 Paper'!$A$41,0,'Dashboard Extract'!QU$24),0)</f>
        <v>7942</v>
      </c>
      <c r="QV31" s="1352">
        <f ca="1">IFERROR(OFFSET('WS-1 Paper'!$A$41,0,'Dashboard Extract'!QV$24),0)</f>
        <v>7734</v>
      </c>
      <c r="QW31" s="1352">
        <f ca="1">IFERROR(OFFSET('WS-1 Paper'!$A$41,0,'Dashboard Extract'!QW$24),0)</f>
        <v>7508</v>
      </c>
      <c r="QX31" s="1352">
        <f ca="1">IFERROR(OFFSET('WS-1 Paper'!$A$41,0,'Dashboard Extract'!QX$24),0)</f>
        <v>7407</v>
      </c>
      <c r="QY31" s="1352">
        <f ca="1">IFERROR(OFFSET('WS-1 Paper'!$A$41,0,'Dashboard Extract'!QY$24),0)</f>
        <v>7228</v>
      </c>
      <c r="QZ31" s="1352">
        <f ca="1">IFERROR(OFFSET('WS-1 Paper'!$A$41,0,'Dashboard Extract'!QZ$24),0)</f>
        <v>7255</v>
      </c>
      <c r="RA31" s="1352">
        <f ca="1">IFERROR(OFFSET('WS-1 Paper'!$A$41,0,'Dashboard Extract'!RA$24),0)</f>
        <v>6920</v>
      </c>
      <c r="RB31" s="1352">
        <f ca="1">IFERROR(OFFSET('WS-1 Paper'!$A$41,0,'Dashboard Extract'!RB$24),0)</f>
        <v>6762</v>
      </c>
      <c r="RC31" s="1352">
        <f ca="1">IFERROR(OFFSET('WS-1 Paper'!$A$41,0,'Dashboard Extract'!RC$24),0)</f>
        <v>6433</v>
      </c>
      <c r="RD31" s="1352">
        <f ca="1">IFERROR(OFFSET('WS-1 Paper'!$A$41,0,'Dashboard Extract'!RD$24),0)</f>
        <v>5822</v>
      </c>
      <c r="RE31" s="1352">
        <f ca="1">IFERROR(OFFSET('WS-1 Paper'!$A$41,0,'Dashboard Extract'!RE$24),0)</f>
        <v>5460</v>
      </c>
      <c r="RF31" s="1352">
        <f ca="1">IFERROR(OFFSET('WS-1 Paper'!$A$41,0,'Dashboard Extract'!RF$24),0)</f>
        <v>5185</v>
      </c>
      <c r="RG31" s="1352">
        <f ca="1">IFERROR(OFFSET('WS-1 Paper'!$A$41,0,'Dashboard Extract'!RG$24),0)</f>
        <v>5212</v>
      </c>
      <c r="RH31" s="1352">
        <f ca="1">IFERROR(OFFSET('WS-1 Paper'!$A$41,0,'Dashboard Extract'!RH$24),0)</f>
        <v>4819</v>
      </c>
      <c r="RI31" s="1352">
        <f ca="1">IFERROR(OFFSET('WS-1 Paper'!$A$41,0,'Dashboard Extract'!RI$24),0)</f>
        <v>4779</v>
      </c>
      <c r="RJ31" s="1352">
        <f ca="1">IFERROR(OFFSET('WS-1 Paper'!$A$41,0,'Dashboard Extract'!RJ$24),0)</f>
        <v>4202</v>
      </c>
      <c r="RK31" s="1352">
        <f ca="1">IFERROR(OFFSET('WS-1 Paper'!$A$41,0,'Dashboard Extract'!RK$24),0)</f>
        <v>3919</v>
      </c>
      <c r="RL31" s="1352">
        <f ca="1">IFERROR(OFFSET('WS-1 Paper'!$A$41,0,'Dashboard Extract'!RL$24),0)</f>
        <v>3898</v>
      </c>
      <c r="RM31" s="1352">
        <f ca="1">IFERROR(OFFSET('WS-1 Paper'!$A$41,0,'Dashboard Extract'!RM$24),0)</f>
        <v>3930</v>
      </c>
      <c r="RN31" s="1352">
        <f ca="1">IFERROR(OFFSET('WS-1 Paper'!$A$41,0,'Dashboard Extract'!RN$24),0)</f>
        <v>3970</v>
      </c>
      <c r="RO31" s="1352">
        <f ca="1">IFERROR(OFFSET('WS-1 Paper'!$A$41,0,'Dashboard Extract'!RO$24),0)</f>
        <v>3814</v>
      </c>
      <c r="RP31" s="1352">
        <f ca="1">IFERROR(OFFSET('WS-1 Paper'!$A$41,0,'Dashboard Extract'!RP$24),0)</f>
        <v>4230</v>
      </c>
      <c r="RQ31" s="1352">
        <f ca="1">IFERROR(OFFSET('WS-1 Paper'!$A$41,0,'Dashboard Extract'!RQ$24),0)</f>
        <v>3918</v>
      </c>
      <c r="RR31" s="1352">
        <f ca="1">IFERROR(OFFSET('WS-1 Paper'!$A$41,0,'Dashboard Extract'!RR$24),0)</f>
        <v>3834</v>
      </c>
      <c r="RS31" s="1352">
        <f ca="1">IFERROR(OFFSET('WS-1 Paper'!$A$41,0,'Dashboard Extract'!RS$24),0)</f>
        <v>3596</v>
      </c>
      <c r="RT31" s="1352">
        <f ca="1">IFERROR(OFFSET('WS-1 Paper'!$A$41,0,'Dashboard Extract'!RT$24),0)</f>
        <v>3506</v>
      </c>
      <c r="RU31" s="1352">
        <f ca="1">IFERROR(OFFSET('WS-1 Paper'!$A$41,0,'Dashboard Extract'!RU$24),0)</f>
        <v>3556</v>
      </c>
      <c r="RV31" s="1352">
        <f ca="1">IFERROR(OFFSET('WS-1 Paper'!$A$41,0,'Dashboard Extract'!RV$24),0)</f>
        <v>3664</v>
      </c>
      <c r="RW31" s="1352">
        <f ca="1">IFERROR(OFFSET('WS-1 Paper'!$A$41,0,'Dashboard Extract'!RW$24),0)</f>
        <v>3677</v>
      </c>
      <c r="RX31" s="1352">
        <f ca="1">IFERROR(OFFSET('WS-1 Paper'!$A$41,0,'Dashboard Extract'!RX$24),0)</f>
        <v>3174</v>
      </c>
      <c r="RY31" s="1352">
        <f ca="1">IFERROR(OFFSET('WS-1 Paper'!$A$41,0,'Dashboard Extract'!RY$24),0)</f>
        <v>3045</v>
      </c>
      <c r="RZ31" s="1352">
        <f ca="1">IFERROR(OFFSET('WS-1 Paper'!$A$41,0,'Dashboard Extract'!RZ$24),0)</f>
        <v>2332</v>
      </c>
      <c r="SA31" s="1352">
        <f ca="1">IFERROR(OFFSET('WS-1 Paper'!$A$41,0,'Dashboard Extract'!SA$24),0)</f>
        <v>2885</v>
      </c>
      <c r="SB31" s="1352">
        <f ca="1">IFERROR(OFFSET('WS-1 Paper'!$A$41,0,'Dashboard Extract'!SB$24),0)</f>
        <v>2920</v>
      </c>
      <c r="SC31" s="1352">
        <f ca="1">IFERROR(OFFSET('WS-1 Paper'!$A$41,0,'Dashboard Extract'!SC$24),0)</f>
        <v>2693</v>
      </c>
      <c r="SD31" s="1352">
        <f ca="1">IFERROR(OFFSET('WS-1 Paper'!$A$41,0,'Dashboard Extract'!SD$24),0)</f>
        <v>2641</v>
      </c>
      <c r="SE31" s="1352">
        <f ca="1">IFERROR(OFFSET('WS-1 Paper'!$A$41,0,'Dashboard Extract'!SE$24),0)</f>
        <v>2388</v>
      </c>
      <c r="SF31" s="1352">
        <f ca="1">IFERROR(OFFSET('WS-1 Paper'!$A$41,0,'Dashboard Extract'!SF$24),0)</f>
        <v>2108</v>
      </c>
      <c r="SG31" s="1352">
        <f ca="1">IFERROR(OFFSET('WS-1 Paper'!$A$41,0,'Dashboard Extract'!SG$24),0)</f>
        <v>2075</v>
      </c>
      <c r="SH31" s="1352">
        <f ca="1">IFERROR(OFFSET('WS-1 Paper'!$A$41,0,'Dashboard Extract'!SH$24),0)</f>
        <v>2119</v>
      </c>
      <c r="SI31" s="1352">
        <f ca="1">IFERROR(OFFSET('WS-1 Paper'!$A$41,0,'Dashboard Extract'!SI$24),0)</f>
        <v>2151</v>
      </c>
      <c r="SJ31" s="1352">
        <f ca="1">IFERROR(OFFSET('WS-1 Paper'!$A$41,0,'Dashboard Extract'!SJ$24),0)</f>
        <v>2119</v>
      </c>
      <c r="SK31" s="1352">
        <f ca="1">IFERROR(OFFSET('WS-1 Paper'!$A$41,0,'Dashboard Extract'!SK$24),0)</f>
        <v>1624</v>
      </c>
      <c r="SL31" s="1352">
        <f ca="1">IFERROR(OFFSET('WS-1 Paper'!$A$41,0,'Dashboard Extract'!SL$24),0)</f>
        <v>1763</v>
      </c>
      <c r="SM31" s="1352">
        <f ca="1">IFERROR(OFFSET('WS-1 Paper'!$A$41,0,'Dashboard Extract'!SM$24),0)</f>
        <v>1944</v>
      </c>
      <c r="SN31" s="1352">
        <f ca="1">IFERROR(OFFSET('WS-1 Paper'!$A$41,0,'Dashboard Extract'!SN$24),0)</f>
        <v>2012</v>
      </c>
      <c r="SO31" s="1352">
        <f ca="1">IFERROR(OFFSET('WS-1 Paper'!$A$41,0,'Dashboard Extract'!SO$24),0)</f>
        <v>2011</v>
      </c>
      <c r="SP31" s="1352">
        <f ca="1">IFERROR(OFFSET('WS-1 Paper'!$A$41,0,'Dashboard Extract'!SP$24),0)</f>
        <v>2049</v>
      </c>
      <c r="SQ31" s="1352">
        <f ca="1">IFERROR(OFFSET('WS-1 Paper'!$A$41,0,'Dashboard Extract'!SQ$24),0)</f>
        <v>1788</v>
      </c>
      <c r="SR31" s="1352">
        <f ca="1">IFERROR(OFFSET('WS-1 Paper'!$A$41,0,'Dashboard Extract'!SR$24),0)</f>
        <v>2011</v>
      </c>
      <c r="SS31" s="1352">
        <f ca="1">IFERROR(OFFSET('WS-1 Paper'!$A$41,0,'Dashboard Extract'!SS$24),0)</f>
        <v>2007</v>
      </c>
      <c r="ST31" s="1352">
        <f ca="1">IFERROR(OFFSET('WS-1 Paper'!$A$41,0,'Dashboard Extract'!ST$24),0)</f>
        <v>2045</v>
      </c>
      <c r="SU31" s="1352">
        <f ca="1">IFERROR(OFFSET('WS-1 Paper'!$A$41,0,'Dashboard Extract'!SU$24),0)</f>
        <v>2057</v>
      </c>
      <c r="SV31" s="1352">
        <f ca="1">IFERROR(OFFSET('WS-1 Paper'!$A$41,0,'Dashboard Extract'!SV$24),0)</f>
        <v>2097</v>
      </c>
      <c r="SW31" s="1352">
        <f ca="1">IFERROR(OFFSET('WS-1 Paper'!$A$41,0,'Dashboard Extract'!SW$24),0)</f>
        <v>2123</v>
      </c>
      <c r="SX31" s="1352">
        <f ca="1">IFERROR(OFFSET('WS-1 Paper'!$A$41,0,'Dashboard Extract'!SX$24),0)</f>
        <v>2178</v>
      </c>
      <c r="SY31" s="1352">
        <f ca="1">IFERROR(OFFSET('WS-1 Paper'!$A$41,0,'Dashboard Extract'!SY$24),0)</f>
        <v>2260</v>
      </c>
      <c r="SZ31" s="1352">
        <f ca="1">IFERROR(OFFSET('WS-1 Paper'!$A$41,0,'Dashboard Extract'!SZ$24),0)</f>
        <v>2622</v>
      </c>
      <c r="TA31" s="1352">
        <f ca="1">IFERROR(OFFSET('WS-1 Paper'!$A$41,0,'Dashboard Extract'!TA$24),0)</f>
        <v>2618</v>
      </c>
      <c r="TB31" s="1352">
        <f ca="1">IFERROR(OFFSET('WS-1 Paper'!$A$41,0,'Dashboard Extract'!TB$24),0)</f>
        <v>2155</v>
      </c>
      <c r="TC31" s="1352">
        <f ca="1">IFERROR(OFFSET('WS-1 Paper'!$A$41,0,'Dashboard Extract'!TC$24),0)</f>
        <v>1936</v>
      </c>
      <c r="TD31" s="1352">
        <f ca="1">IFERROR(OFFSET('WS-1 Paper'!$A$41,0,'Dashboard Extract'!TD$24),0)</f>
        <v>1968</v>
      </c>
      <c r="TE31" s="1352">
        <f ca="1">IFERROR(OFFSET('WS-1 Paper'!$A$41,0,'Dashboard Extract'!TE$24),0)</f>
        <v>2036</v>
      </c>
      <c r="TF31" s="1352">
        <f ca="1">IFERROR(OFFSET('WS-1 Paper'!$A$41,0,'Dashboard Extract'!TF$24),0)</f>
        <v>2295</v>
      </c>
      <c r="TG31" s="1352">
        <f ca="1">IFERROR(OFFSET('WS-1 Paper'!$A$41,0,'Dashboard Extract'!TG$24),0)</f>
        <v>1908</v>
      </c>
      <c r="TH31" s="1352">
        <f ca="1">IFERROR(OFFSET('WS-1 Paper'!$A$41,0,'Dashboard Extract'!TH$24),0)</f>
        <v>1980</v>
      </c>
      <c r="TI31" s="1352">
        <f ca="1">IFERROR(OFFSET('WS-1 Paper'!$A$41,0,'Dashboard Extract'!TI$24),0)</f>
        <v>1987</v>
      </c>
      <c r="TJ31" s="1352">
        <f ca="1">IFERROR(OFFSET('WS-1 Paper'!$A$41,0,'Dashboard Extract'!TJ$24),0)</f>
        <v>1786</v>
      </c>
      <c r="TK31" s="1352">
        <f ca="1">IFERROR(OFFSET('WS-1 Paper'!$A$41,0,'Dashboard Extract'!TK$24),0)</f>
        <v>1811</v>
      </c>
      <c r="TL31" s="1352">
        <f ca="1">IFERROR(OFFSET('WS-1 Paper'!$A$41,0,'Dashboard Extract'!TL$24),0)</f>
        <v>1763</v>
      </c>
      <c r="TM31" s="1352">
        <f ca="1">IFERROR(OFFSET('WS-1 Paper'!$A$41,0,'Dashboard Extract'!TM$24),0)</f>
        <v>1953</v>
      </c>
      <c r="TN31" s="1352">
        <f ca="1">IFERROR(OFFSET('WS-1 Paper'!$A$41,0,'Dashboard Extract'!TN$24),0)</f>
        <v>1820</v>
      </c>
      <c r="TO31" s="1352">
        <f ca="1">IFERROR(OFFSET('WS-1 Paper'!$A$41,0,'Dashboard Extract'!TO$24),0)</f>
        <v>1746</v>
      </c>
      <c r="TP31" s="1352">
        <f ca="1">IFERROR(OFFSET('WS-1 Paper'!$A$41,0,'Dashboard Extract'!TP$24),0)</f>
        <v>1617</v>
      </c>
      <c r="TQ31" s="1352">
        <f ca="1">IFERROR(OFFSET('WS-1 Paper'!$A$41,0,'Dashboard Extract'!TQ$24),0)</f>
        <v>1575</v>
      </c>
      <c r="TR31" s="1352">
        <f ca="1">IFERROR(OFFSET('WS-1 Paper'!$A$41,0,'Dashboard Extract'!TR$24),0)</f>
        <v>1598</v>
      </c>
      <c r="TS31" s="1352">
        <f ca="1">IFERROR(OFFSET('WS-1 Paper'!$A$41,0,'Dashboard Extract'!TS$24),0)</f>
        <v>1580</v>
      </c>
      <c r="TT31" s="1352">
        <f ca="1">IFERROR(OFFSET('WS-1 Paper'!$A$41,0,'Dashboard Extract'!TT$24),0)</f>
        <v>1731</v>
      </c>
      <c r="TU31" s="1352">
        <f ca="1">IFERROR(OFFSET('WS-1 Paper'!$A$41,0,'Dashboard Extract'!TU$24),0)</f>
        <v>1743</v>
      </c>
      <c r="TV31" s="1352">
        <f ca="1">IFERROR(OFFSET('WS-1 Paper'!$A$41,0,'Dashboard Extract'!TV$24),0)</f>
        <v>1815</v>
      </c>
      <c r="TW31" s="1352">
        <f ca="1">IFERROR(OFFSET('WS-1 Paper'!$A$41,0,'Dashboard Extract'!TW$24),0)</f>
        <v>1228</v>
      </c>
      <c r="TX31" s="1352">
        <f ca="1">IFERROR(OFFSET('WS-1 Paper'!$A$41,0,'Dashboard Extract'!TX$24),0)</f>
        <v>1678</v>
      </c>
      <c r="TY31" s="1352">
        <f ca="1">IFERROR(OFFSET('WS-1 Paper'!$A$41,0,'Dashboard Extract'!TY$24),0)</f>
        <v>1631</v>
      </c>
      <c r="TZ31" s="1352">
        <f ca="1">IFERROR(OFFSET('WS-1 Paper'!$A$41,0,'Dashboard Extract'!TZ$24),0)</f>
        <v>1734</v>
      </c>
      <c r="UA31" s="1352">
        <f ca="1">IFERROR(OFFSET('WS-1 Paper'!$A$41,0,'Dashboard Extract'!UA$24),0)</f>
        <v>1991</v>
      </c>
      <c r="UB31" s="1352">
        <f ca="1">IFERROR(OFFSET('WS-1 Paper'!$A$41,0,'Dashboard Extract'!UB$24),0)</f>
        <v>2303</v>
      </c>
      <c r="UC31" s="1352">
        <f ca="1">IFERROR(OFFSET('WS-1 Paper'!$A$41,0,'Dashboard Extract'!UC$24),0)</f>
        <v>2421</v>
      </c>
      <c r="UD31" s="1352">
        <f ca="1">IFERROR(OFFSET('WS-1 Paper'!$A$41,0,'Dashboard Extract'!UD$24),0)</f>
        <v>2696</v>
      </c>
      <c r="UE31" s="1352">
        <f ca="1">IFERROR(OFFSET('WS-1 Paper'!$A$41,0,'Dashboard Extract'!UE$24),0)</f>
        <v>2645</v>
      </c>
      <c r="UF31" s="1352">
        <f ca="1">IFERROR(OFFSET('WS-1 Paper'!$A$41,0,'Dashboard Extract'!UF$24),0)</f>
        <v>2679</v>
      </c>
      <c r="UG31" s="1352">
        <f ca="1">IFERROR(OFFSET('WS-1 Paper'!$A$41,0,'Dashboard Extract'!UG$24),0)</f>
        <v>2792</v>
      </c>
      <c r="UH31" s="1352">
        <f ca="1">IFERROR(OFFSET('WS-1 Paper'!$A$41,0,'Dashboard Extract'!UH$24),0)</f>
        <v>2747</v>
      </c>
      <c r="UI31" s="1352">
        <f ca="1">IFERROR(OFFSET('WS-1 Paper'!$A$41,0,'Dashboard Extract'!UI$24),0)</f>
        <v>3170</v>
      </c>
      <c r="UJ31" s="1352">
        <f ca="1">IFERROR(OFFSET('WS-1 Paper'!$A$41,0,'Dashboard Extract'!UJ$24),0)</f>
        <v>3201</v>
      </c>
      <c r="UK31" s="1352">
        <f ca="1">IFERROR(OFFSET('WS-1 Paper'!$A$41,0,'Dashboard Extract'!UK$24),0)</f>
        <v>3071</v>
      </c>
      <c r="UL31" s="1352">
        <f ca="1">IFERROR(OFFSET('WS-1 Paper'!$A$41,0,'Dashboard Extract'!UL$24),0)</f>
        <v>2829</v>
      </c>
      <c r="UM31" s="1352">
        <f ca="1">IFERROR(OFFSET('WS-1 Paper'!$A$41,0,'Dashboard Extract'!UM$24),0)</f>
        <v>2864</v>
      </c>
      <c r="UN31" s="1352">
        <f ca="1">IFERROR(OFFSET('WS-1 Paper'!$A$41,0,'Dashboard Extract'!UN$24),0)</f>
        <v>2834</v>
      </c>
      <c r="UO31" s="1352">
        <f ca="1">IFERROR(OFFSET('WS-1 Paper'!$A$41,0,'Dashboard Extract'!UO$24),0)</f>
        <v>3005</v>
      </c>
      <c r="UP31" s="1352">
        <f ca="1">IFERROR(OFFSET('WS-1 Paper'!$A$41,0,'Dashboard Extract'!UP$24),0)</f>
        <v>2913</v>
      </c>
      <c r="UQ31" s="1352">
        <f ca="1">IFERROR(OFFSET('WS-1 Paper'!$A$41,0,'Dashboard Extract'!UQ$24),0)</f>
        <v>2815</v>
      </c>
      <c r="UR31" s="1352">
        <f ca="1">IFERROR(OFFSET('WS-1 Paper'!$A$41,0,'Dashboard Extract'!UR$24),0)</f>
        <v>2268</v>
      </c>
      <c r="US31" s="1352">
        <f ca="1">IFERROR(OFFSET('WS-1 Paper'!$A$41,0,'Dashboard Extract'!US$24),0)</f>
        <v>2372</v>
      </c>
      <c r="UT31" s="1352">
        <f ca="1">IFERROR(OFFSET('WS-1 Paper'!$A$41,0,'Dashboard Extract'!UT$24),0)</f>
        <v>2335</v>
      </c>
      <c r="UU31" s="1352">
        <f ca="1">IFERROR(OFFSET('WS-1 Paper'!$A$41,0,'Dashboard Extract'!UU$24),0)</f>
        <v>2271</v>
      </c>
      <c r="UV31" s="1352">
        <f ca="1">IFERROR(OFFSET('WS-1 Paper'!$A$41,0,'Dashboard Extract'!UV$24),0)</f>
        <v>2684</v>
      </c>
      <c r="UW31" s="1352">
        <f ca="1">IFERROR(OFFSET('WS-1 Paper'!$A$41,0,'Dashboard Extract'!UW$24),0)</f>
        <v>2601</v>
      </c>
      <c r="UX31" s="1352">
        <f ca="1">IFERROR(OFFSET('WS-1 Paper'!$A$41,0,'Dashboard Extract'!UX$24),0)</f>
        <v>2759</v>
      </c>
      <c r="UY31" s="1352">
        <f ca="1">IFERROR(OFFSET('WS-1 Paper'!$A$41,0,'Dashboard Extract'!UY$24),0)</f>
        <v>2284</v>
      </c>
      <c r="UZ31" s="1352">
        <f ca="1">IFERROR(OFFSET('WS-1 Paper'!$A$41,0,'Dashboard Extract'!UZ$24),0)</f>
        <v>2514</v>
      </c>
      <c r="VA31" s="1352">
        <f ca="1">IFERROR(OFFSET('WS-1 Paper'!$A$41,0,'Dashboard Extract'!VA$24),0)</f>
        <v>2453</v>
      </c>
      <c r="VB31" s="1352">
        <f ca="1">IFERROR(OFFSET('WS-1 Paper'!$A$41,0,'Dashboard Extract'!VB$24),0)</f>
        <v>2483</v>
      </c>
      <c r="VC31" s="1352">
        <f ca="1">IFERROR(OFFSET('WS-1 Paper'!$A$41,0,'Dashboard Extract'!VC$24),0)</f>
        <v>2593</v>
      </c>
      <c r="VD31" s="1352">
        <f ca="1">IFERROR(OFFSET('WS-1 Paper'!$A$41,0,'Dashboard Extract'!VD$24),0)</f>
        <v>2504</v>
      </c>
      <c r="VE31" s="1352">
        <f ca="1">IFERROR(OFFSET('WS-1 Paper'!$A$41,0,'Dashboard Extract'!VE$24),0)</f>
        <v>2514</v>
      </c>
      <c r="VF31" s="1352">
        <f ca="1">IFERROR(OFFSET('WS-1 Paper'!$A$41,0,'Dashboard Extract'!VF$24),0)</f>
        <v>2568</v>
      </c>
      <c r="VG31" s="1352">
        <f ca="1">IFERROR(OFFSET('WS-1 Paper'!$A$41,0,'Dashboard Extract'!VG$24),0)</f>
        <v>2512</v>
      </c>
      <c r="VH31" s="1352">
        <f ca="1">IFERROR(OFFSET('WS-1 Paper'!$A$41,0,'Dashboard Extract'!VH$24),0)</f>
        <v>2544</v>
      </c>
      <c r="VI31" s="1352">
        <f ca="1">IFERROR(OFFSET('WS-1 Paper'!$A$41,0,'Dashboard Extract'!VI$24),0)</f>
        <v>2697</v>
      </c>
      <c r="VJ31" s="1352">
        <f ca="1">IFERROR(OFFSET('WS-1 Paper'!$A$41,0,'Dashboard Extract'!VJ$24),0)</f>
        <v>2808</v>
      </c>
      <c r="VK31" s="1352">
        <f ca="1">IFERROR(OFFSET('WS-1 Paper'!$A$41,0,'Dashboard Extract'!VK$24),0)</f>
        <v>2716</v>
      </c>
      <c r="VL31" s="1352">
        <f ca="1">IFERROR(OFFSET('WS-1 Paper'!$A$41,0,'Dashboard Extract'!VL$24),0)</f>
        <v>2652</v>
      </c>
      <c r="VM31" s="1352">
        <f ca="1">IFERROR(OFFSET('WS-1 Paper'!$A$41,0,'Dashboard Extract'!VM$24),0)</f>
        <v>2578</v>
      </c>
      <c r="VN31" s="1352">
        <f ca="1">IFERROR(OFFSET('WS-1 Paper'!$A$41,0,'Dashboard Extract'!VN$24),0)</f>
        <v>2365</v>
      </c>
      <c r="VO31" s="1352">
        <f ca="1">IFERROR(OFFSET('WS-1 Paper'!$A$41,0,'Dashboard Extract'!VO$24),0)</f>
        <v>2392</v>
      </c>
      <c r="VP31" s="1352">
        <f ca="1">IFERROR(OFFSET('WS-1 Paper'!$A$41,0,'Dashboard Extract'!VP$24),0)</f>
        <v>2203</v>
      </c>
      <c r="VQ31" s="1352">
        <f ca="1">IFERROR(OFFSET('WS-1 Paper'!$A$41,0,'Dashboard Extract'!VQ$24),0)</f>
        <v>2194</v>
      </c>
      <c r="VR31" s="1352">
        <f ca="1">IFERROR(OFFSET('WS-1 Paper'!$A$41,0,'Dashboard Extract'!VR$24),0)</f>
        <v>2072</v>
      </c>
      <c r="VS31" s="1352">
        <f ca="1">IFERROR(OFFSET('WS-1 Paper'!$A$41,0,'Dashboard Extract'!VS$24),0)</f>
        <v>2017</v>
      </c>
      <c r="VT31" s="1352">
        <f ca="1">IFERROR(OFFSET('WS-1 Paper'!$A$41,0,'Dashboard Extract'!VT$24),0)</f>
        <v>2122</v>
      </c>
      <c r="VU31" s="1352">
        <f ca="1">IFERROR(OFFSET('WS-1 Paper'!$A$41,0,'Dashboard Extract'!VU$24),0)</f>
        <v>1971</v>
      </c>
      <c r="VV31" s="1352">
        <f ca="1">IFERROR(OFFSET('WS-1 Paper'!$A$41,0,'Dashboard Extract'!VV$24),0)</f>
        <v>2001</v>
      </c>
      <c r="VW31" s="1352">
        <f ca="1">IFERROR(OFFSET('WS-1 Paper'!$A$41,0,'Dashboard Extract'!VW$24),0)</f>
        <v>2127</v>
      </c>
      <c r="VX31" s="1352">
        <f ca="1">IFERROR(OFFSET('WS-1 Paper'!$A$41,0,'Dashboard Extract'!VX$24),0)</f>
        <v>2259</v>
      </c>
      <c r="VY31" s="1352">
        <f ca="1">IFERROR(OFFSET('WS-1 Paper'!$A$41,0,'Dashboard Extract'!VY$24),0)</f>
        <v>1948</v>
      </c>
      <c r="VZ31" s="1352">
        <f ca="1">IFERROR(OFFSET('WS-1 Paper'!$A$41,0,'Dashboard Extract'!VZ$24),0)</f>
        <v>1917</v>
      </c>
      <c r="WA31" s="1352">
        <f ca="1">IFERROR(OFFSET('WS-1 Paper'!$A$41,0,'Dashboard Extract'!WA$24),0)</f>
        <v>2104</v>
      </c>
      <c r="WB31" s="1352">
        <f ca="1">IFERROR(OFFSET('WS-1 Paper'!$A$41,0,'Dashboard Extract'!WB$24),0)</f>
        <v>1868</v>
      </c>
      <c r="WC31" s="1352">
        <f ca="1">IFERROR(OFFSET('WS-1 Paper'!$A$41,0,'Dashboard Extract'!WC$24),0)</f>
        <v>1900</v>
      </c>
      <c r="WD31" s="1352">
        <f ca="1">IFERROR(OFFSET('WS-1 Paper'!$A$41,0,'Dashboard Extract'!WD$24),0)</f>
        <v>1883</v>
      </c>
      <c r="WE31" s="1352">
        <f ca="1">IFERROR(OFFSET('WS-1 Paper'!$A$41,0,'Dashboard Extract'!WE$24),0)</f>
        <v>1878</v>
      </c>
      <c r="WF31" s="1352">
        <f ca="1">IFERROR(OFFSET('WS-1 Paper'!$A$41,0,'Dashboard Extract'!WF$24),0)</f>
        <v>1494</v>
      </c>
      <c r="WG31" s="1352">
        <f ca="1">IFERROR(OFFSET('WS-1 Paper'!$A$41,0,'Dashboard Extract'!WG$24),0)</f>
        <v>1028</v>
      </c>
      <c r="WH31" s="1352">
        <f ca="1">IFERROR(OFFSET('WS-1 Paper'!$A$41,0,'Dashboard Extract'!WH$24),0)</f>
        <v>256</v>
      </c>
      <c r="WI31" s="1352">
        <f ca="1">IFERROR(OFFSET('WS-1 Paper'!$A$41,0,'Dashboard Extract'!WI$24),0)</f>
        <v>814</v>
      </c>
      <c r="WJ31" s="1352">
        <f ca="1">IFERROR(OFFSET('WS-1 Paper'!$A$41,0,'Dashboard Extract'!WJ$24),0)</f>
        <v>767</v>
      </c>
      <c r="WK31" s="1352">
        <f ca="1">IFERROR(OFFSET('WS-1 Paper'!$A$41,0,'Dashboard Extract'!WK$24),0)</f>
        <v>774</v>
      </c>
      <c r="WL31" s="1352">
        <f ca="1">IFERROR(OFFSET('WS-1 Paper'!$A$41,0,'Dashboard Extract'!WL$24),0)</f>
        <v>926</v>
      </c>
      <c r="WM31" s="1352">
        <f ca="1">IFERROR(OFFSET('WS-1 Paper'!$A$41,0,'Dashboard Extract'!WM$24),0)</f>
        <v>531</v>
      </c>
      <c r="WN31" s="1352">
        <f ca="1">IFERROR(OFFSET('WS-1 Paper'!$A$41,0,'Dashboard Extract'!WN$24),0)</f>
        <v>511</v>
      </c>
      <c r="WO31" s="1352">
        <f ca="1">IFERROR(OFFSET('WS-1 Paper'!$A$41,0,'Dashboard Extract'!WO$24),0)</f>
        <v>435</v>
      </c>
      <c r="WP31" s="1352">
        <f ca="1">IFERROR(OFFSET('WS-1 Paper'!$A$41,0,'Dashboard Extract'!WP$24),0)</f>
        <v>438</v>
      </c>
      <c r="WQ31" s="1352">
        <f ca="1">IFERROR(OFFSET('WS-1 Paper'!$A$41,0,'Dashboard Extract'!WQ$24),0)</f>
        <v>463</v>
      </c>
      <c r="WR31" s="1352">
        <f ca="1">IFERROR(OFFSET('WS-1 Paper'!$A$41,0,'Dashboard Extract'!WR$24),0)</f>
        <v>438</v>
      </c>
      <c r="WS31" s="1352">
        <f ca="1">IFERROR(OFFSET('WS-1 Paper'!$A$41,0,'Dashboard Extract'!WS$24),0)</f>
        <v>891</v>
      </c>
      <c r="WT31" s="1352">
        <f ca="1">IFERROR(OFFSET('WS-1 Paper'!$A$41,0,'Dashboard Extract'!WT$24),0)</f>
        <v>1113</v>
      </c>
      <c r="WU31" s="1352">
        <f ca="1">IFERROR(OFFSET('WS-1 Paper'!$A$41,0,'Dashboard Extract'!WU$24),0)</f>
        <v>661</v>
      </c>
      <c r="WV31" s="1352">
        <f ca="1">IFERROR(OFFSET('WS-1 Paper'!$A$41,0,'Dashboard Extract'!WV$24),0)</f>
        <v>408</v>
      </c>
      <c r="WW31" s="1352">
        <f ca="1">IFERROR(OFFSET('WS-1 Paper'!$A$41,0,'Dashboard Extract'!WW$24),0)</f>
        <v>419</v>
      </c>
      <c r="WX31" s="1352">
        <f ca="1">IFERROR(OFFSET('WS-1 Paper'!$A$41,0,'Dashboard Extract'!WX$24),0)</f>
        <v>453</v>
      </c>
      <c r="WY31" s="1352">
        <f ca="1">IFERROR(OFFSET('WS-1 Paper'!$A$41,0,'Dashboard Extract'!WY$24),0)</f>
        <v>499</v>
      </c>
      <c r="WZ31" s="1352">
        <f ca="1">IFERROR(OFFSET('WS-1 Paper'!$A$41,0,'Dashboard Extract'!WZ$24),0)</f>
        <v>1092</v>
      </c>
      <c r="XA31" s="1352">
        <f ca="1">IFERROR(OFFSET('WS-1 Paper'!$A$41,0,'Dashboard Extract'!XA$24),0)</f>
        <v>816</v>
      </c>
      <c r="XB31" s="1352">
        <f ca="1">IFERROR(OFFSET('WS-1 Paper'!$A$41,0,'Dashboard Extract'!XB$24),0)</f>
        <v>504</v>
      </c>
      <c r="XC31" s="1352">
        <f ca="1">IFERROR(OFFSET('WS-1 Paper'!$A$41,0,'Dashboard Extract'!XC$24),0)</f>
        <v>446</v>
      </c>
      <c r="XD31" s="1352">
        <f ca="1">IFERROR(OFFSET('WS-1 Paper'!$A$41,0,'Dashboard Extract'!XD$24),0)</f>
        <v>473</v>
      </c>
      <c r="XE31" s="1352">
        <f ca="1">IFERROR(OFFSET('WS-1 Paper'!$A$41,0,'Dashboard Extract'!XE$24),0)</f>
        <v>513</v>
      </c>
      <c r="XF31" s="1352">
        <f ca="1">IFERROR(OFFSET('WS-1 Paper'!$A$41,0,'Dashboard Extract'!XF$24),0)</f>
        <v>623</v>
      </c>
      <c r="XG31" s="1352">
        <f ca="1">IFERROR(OFFSET('WS-1 Paper'!$A$41,0,'Dashboard Extract'!XG$24),0)</f>
        <v>1109</v>
      </c>
      <c r="XH31" s="1352">
        <f ca="1">IFERROR(OFFSET('WS-1 Paper'!$A$41,0,'Dashboard Extract'!XH$24),0)</f>
        <v>930</v>
      </c>
      <c r="XI31" s="1352">
        <f ca="1">IFERROR(OFFSET('WS-1 Paper'!$A$41,0,'Dashboard Extract'!XI$24),0)</f>
        <v>920</v>
      </c>
      <c r="XJ31" s="1352">
        <f ca="1">IFERROR(OFFSET('WS-1 Paper'!$A$41,0,'Dashboard Extract'!XJ$24),0)</f>
        <v>978</v>
      </c>
      <c r="XK31" s="1352">
        <f ca="1">IFERROR(OFFSET('WS-1 Paper'!$A$41,0,'Dashboard Extract'!XK$24),0)</f>
        <v>1034</v>
      </c>
      <c r="XL31" s="1352">
        <f ca="1">IFERROR(OFFSET('WS-1 Paper'!$A$41,0,'Dashboard Extract'!XL$24),0)</f>
        <v>998</v>
      </c>
      <c r="XM31" s="1352">
        <f ca="1">IFERROR(OFFSET('WS-1 Paper'!$A$41,0,'Dashboard Extract'!XM$24),0)</f>
        <v>878</v>
      </c>
      <c r="XN31" s="1352">
        <f ca="1">IFERROR(OFFSET('WS-1 Paper'!$A$41,0,'Dashboard Extract'!XN$24),0)</f>
        <v>1232</v>
      </c>
      <c r="XO31" s="1352">
        <f ca="1">IFERROR(OFFSET('WS-1 Paper'!$A$41,0,'Dashboard Extract'!XO$24),0)</f>
        <v>1020</v>
      </c>
      <c r="XP31" s="1352">
        <f ca="1">IFERROR(OFFSET('WS-1 Paper'!$A$41,0,'Dashboard Extract'!XP$24),0)</f>
        <v>866</v>
      </c>
      <c r="XQ31" s="1352">
        <f ca="1">IFERROR(OFFSET('WS-1 Paper'!$A$41,0,'Dashboard Extract'!XQ$24),0)</f>
        <v>874</v>
      </c>
      <c r="XR31" s="1352">
        <f ca="1">IFERROR(OFFSET('WS-1 Paper'!$A$41,0,'Dashboard Extract'!XR$24),0)</f>
        <v>832</v>
      </c>
      <c r="XS31" s="1352">
        <f ca="1">IFERROR(OFFSET('WS-1 Paper'!$A$41,0,'Dashboard Extract'!XS$24),0)</f>
        <v>875</v>
      </c>
      <c r="XT31" s="1352">
        <f ca="1">IFERROR(OFFSET('WS-1 Paper'!$A$41,0,'Dashboard Extract'!XT$24),0)</f>
        <v>633</v>
      </c>
      <c r="XU31" s="1352">
        <f ca="1">IFERROR(OFFSET('WS-1 Paper'!$A$41,0,'Dashboard Extract'!XU$24),0)</f>
        <v>1013</v>
      </c>
      <c r="XV31" s="1352">
        <f ca="1">IFERROR(OFFSET('WS-1 Paper'!$A$41,0,'Dashboard Extract'!XV$24),0)</f>
        <v>522</v>
      </c>
      <c r="XW31" s="1352">
        <f ca="1">IFERROR(OFFSET('WS-1 Paper'!$A$41,0,'Dashboard Extract'!XW$24),0)</f>
        <v>447</v>
      </c>
      <c r="XX31" s="1352">
        <f ca="1">IFERROR(OFFSET('WS-1 Paper'!$A$41,0,'Dashboard Extract'!XX$24),0)</f>
        <v>512</v>
      </c>
      <c r="XY31" s="1352">
        <f ca="1">IFERROR(OFFSET('WS-1 Paper'!$A$41,0,'Dashboard Extract'!XY$24),0)</f>
        <v>509</v>
      </c>
      <c r="XZ31" s="1352">
        <f ca="1">IFERROR(OFFSET('WS-1 Paper'!$A$41,0,'Dashboard Extract'!XZ$24),0)</f>
        <v>553</v>
      </c>
      <c r="YA31" s="1352">
        <f ca="1">IFERROR(OFFSET('WS-1 Paper'!$A$41,0,'Dashboard Extract'!YA$24),0)</f>
        <v>731</v>
      </c>
      <c r="YB31" s="1352">
        <f ca="1">IFERROR(OFFSET('WS-1 Paper'!$A$41,0,'Dashboard Extract'!YB$24),0)</f>
        <v>221</v>
      </c>
      <c r="YC31" s="1352">
        <f ca="1">IFERROR(OFFSET('WS-1 Paper'!$A$41,0,'Dashboard Extract'!YC$24),0)</f>
        <v>61</v>
      </c>
      <c r="YD31" s="1352">
        <f ca="1">IFERROR(OFFSET('WS-1 Paper'!$A$41,0,'Dashboard Extract'!YD$24),0)</f>
        <v>974</v>
      </c>
      <c r="YE31" s="1352">
        <f ca="1">IFERROR(OFFSET('WS-1 Paper'!$A$41,0,'Dashboard Extract'!YE$24),0)</f>
        <v>1300</v>
      </c>
      <c r="YF31" s="1352">
        <f ca="1">IFERROR(OFFSET('WS-1 Paper'!$A$41,0,'Dashboard Extract'!YF$24),0)</f>
        <v>1236</v>
      </c>
      <c r="YG31" s="1352">
        <f ca="1">IFERROR(OFFSET('WS-1 Paper'!$A$41,0,'Dashboard Extract'!YG$24),0)</f>
        <v>1282</v>
      </c>
      <c r="YH31" s="1352">
        <f ca="1">IFERROR(OFFSET('WS-1 Paper'!$A$41,0,'Dashboard Extract'!YH$24),0)</f>
        <v>1434</v>
      </c>
      <c r="YI31" s="1352">
        <f ca="1">IFERROR(OFFSET('WS-1 Paper'!$A$41,0,'Dashboard Extract'!YI$24),0)</f>
        <v>1725</v>
      </c>
      <c r="YJ31" s="1352">
        <f ca="1">IFERROR(OFFSET('WS-1 Paper'!$A$41,0,'Dashboard Extract'!YJ$24),0)</f>
        <v>1329</v>
      </c>
      <c r="YK31" s="1352">
        <f ca="1">IFERROR(OFFSET('WS-1 Paper'!$A$41,0,'Dashboard Extract'!YK$24),0)</f>
        <v>1018</v>
      </c>
      <c r="YL31" s="1352">
        <f ca="1">IFERROR(OFFSET('WS-1 Paper'!$A$41,0,'Dashboard Extract'!YL$24),0)</f>
        <v>888</v>
      </c>
      <c r="YM31" s="1352">
        <f ca="1">IFERROR(OFFSET('WS-1 Paper'!$A$41,0,'Dashboard Extract'!YM$24),0)</f>
        <v>842</v>
      </c>
      <c r="YN31" s="1352">
        <f ca="1">IFERROR(OFFSET('WS-1 Paper'!$A$41,0,'Dashboard Extract'!YN$24),0)</f>
        <v>872</v>
      </c>
      <c r="YO31" s="1352">
        <f ca="1">IFERROR(OFFSET('WS-1 Paper'!$A$41,0,'Dashboard Extract'!YO$24),0)</f>
        <v>684</v>
      </c>
      <c r="YP31" s="1352">
        <f ca="1">IFERROR(OFFSET('WS-1 Paper'!$A$41,0,'Dashboard Extract'!YP$24),0)</f>
        <v>798</v>
      </c>
      <c r="YQ31" s="1352">
        <f ca="1">IFERROR(OFFSET('WS-1 Paper'!$A$41,0,'Dashboard Extract'!YQ$24),0)</f>
        <v>448</v>
      </c>
      <c r="YR31" s="1352">
        <f ca="1">IFERROR(OFFSET('WS-1 Paper'!$A$41,0,'Dashboard Extract'!YR$24),0)</f>
        <v>499</v>
      </c>
      <c r="YS31" s="1352">
        <f ca="1">IFERROR(OFFSET('WS-1 Paper'!$A$41,0,'Dashboard Extract'!YS$24),0)</f>
        <v>467</v>
      </c>
      <c r="YT31" s="1352">
        <f ca="1">IFERROR(OFFSET('WS-1 Paper'!$A$41,0,'Dashboard Extract'!YT$24),0)</f>
        <v>471</v>
      </c>
      <c r="YU31" s="1352">
        <f ca="1">IFERROR(OFFSET('WS-1 Paper'!$A$41,0,'Dashboard Extract'!YU$24),0)</f>
        <v>499</v>
      </c>
      <c r="YV31" s="1352">
        <f ca="1">IFERROR(OFFSET('WS-1 Paper'!$A$41,0,'Dashboard Extract'!YV$24),0)</f>
        <v>660</v>
      </c>
      <c r="YW31" s="1352">
        <f ca="1">IFERROR(OFFSET('WS-1 Paper'!$A$41,0,'Dashboard Extract'!YW$24),0)</f>
        <v>1270</v>
      </c>
      <c r="YX31" s="1352">
        <f ca="1">IFERROR(OFFSET('WS-1 Paper'!$A$41,0,'Dashboard Extract'!YX$24),0)</f>
        <v>1281</v>
      </c>
      <c r="YY31" s="1352">
        <f ca="1">IFERROR(OFFSET('WS-1 Paper'!$A$41,0,'Dashboard Extract'!YY$24),0)</f>
        <v>1322</v>
      </c>
      <c r="YZ31" s="1352">
        <f ca="1">IFERROR(OFFSET('WS-1 Paper'!$A$41,0,'Dashboard Extract'!YZ$24),0)</f>
        <v>810</v>
      </c>
      <c r="ZA31" s="1352">
        <f ca="1">IFERROR(OFFSET('WS-1 Paper'!$A$41,0,'Dashboard Extract'!ZA$24),0)</f>
        <v>1258</v>
      </c>
      <c r="ZB31" s="1352">
        <f ca="1">IFERROR(OFFSET('WS-1 Paper'!$A$41,0,'Dashboard Extract'!ZB$24),0)</f>
        <v>1273</v>
      </c>
      <c r="ZC31" s="1352">
        <f ca="1">IFERROR(OFFSET('WS-1 Paper'!$A$41,0,'Dashboard Extract'!ZC$24),0)</f>
        <v>1121</v>
      </c>
      <c r="ZD31" s="1352">
        <f ca="1">IFERROR(OFFSET('WS-1 Paper'!$A$41,0,'Dashboard Extract'!ZD$24),0)</f>
        <v>1311</v>
      </c>
      <c r="ZE31" s="1352">
        <f ca="1">IFERROR(OFFSET('WS-1 Paper'!$A$41,0,'Dashboard Extract'!ZE$24),0)</f>
        <v>1006</v>
      </c>
      <c r="ZF31" s="1352">
        <f ca="1">IFERROR(OFFSET('WS-1 Paper'!$A$41,0,'Dashboard Extract'!ZF$24),0)</f>
        <v>812</v>
      </c>
      <c r="ZG31" s="1352">
        <f ca="1">IFERROR(OFFSET('WS-1 Paper'!$A$41,0,'Dashboard Extract'!ZG$24),0)</f>
        <v>1031</v>
      </c>
      <c r="ZH31" s="1352">
        <f ca="1">IFERROR(OFFSET('WS-1 Paper'!$A$41,0,'Dashboard Extract'!ZH$24),0)</f>
        <v>1047</v>
      </c>
      <c r="ZI31" s="1352">
        <f ca="1">IFERROR(OFFSET('WS-1 Paper'!$A$41,0,'Dashboard Extract'!ZI$24),0)</f>
        <v>1112</v>
      </c>
      <c r="ZJ31" s="1352">
        <f ca="1">IFERROR(OFFSET('WS-1 Paper'!$A$41,0,'Dashboard Extract'!ZJ$24),0)</f>
        <v>707</v>
      </c>
      <c r="ZK31" s="1352">
        <f ca="1">IFERROR(OFFSET('WS-1 Paper'!$A$41,0,'Dashboard Extract'!ZK$24),0)</f>
        <v>1237</v>
      </c>
      <c r="ZL31" s="1352">
        <f ca="1">IFERROR(OFFSET('WS-1 Paper'!$A$41,0,'Dashboard Extract'!ZL$24),0)</f>
        <v>1243</v>
      </c>
      <c r="ZM31" s="1352">
        <f ca="1">IFERROR(OFFSET('WS-1 Paper'!$A$41,0,'Dashboard Extract'!ZM$24),0)</f>
        <v>1542</v>
      </c>
      <c r="ZN31" s="1352">
        <f ca="1">IFERROR(OFFSET('WS-1 Paper'!$A$41,0,'Dashboard Extract'!ZN$24),0)</f>
        <v>1911</v>
      </c>
      <c r="ZO31" s="1352">
        <f ca="1">IFERROR(OFFSET('WS-1 Paper'!$A$41,0,'Dashboard Extract'!ZO$24),0)</f>
        <v>2018</v>
      </c>
      <c r="ZP31" s="1352">
        <f ca="1">IFERROR(OFFSET('WS-1 Paper'!$A$41,0,'Dashboard Extract'!ZP$24),0)</f>
        <v>2108</v>
      </c>
      <c r="ZQ31" s="1352">
        <f ca="1">IFERROR(OFFSET('WS-1 Paper'!$A$41,0,'Dashboard Extract'!ZQ$24),0)</f>
        <v>2476</v>
      </c>
      <c r="ZR31" s="1352">
        <f ca="1">IFERROR(OFFSET('WS-1 Paper'!$A$41,0,'Dashboard Extract'!ZR$24),0)</f>
        <v>3013</v>
      </c>
      <c r="ZS31" s="1352">
        <f ca="1">IFERROR(OFFSET('WS-1 Paper'!$A$41,0,'Dashboard Extract'!ZS$24),0)</f>
        <v>2569</v>
      </c>
      <c r="ZT31" s="1352">
        <f ca="1">IFERROR(OFFSET('WS-1 Paper'!$A$41,0,'Dashboard Extract'!ZT$24),0)</f>
        <v>2518</v>
      </c>
      <c r="ZU31" s="1352">
        <f ca="1">IFERROR(OFFSET('WS-1 Paper'!$A$41,0,'Dashboard Extract'!ZU$24),0)</f>
        <v>1710</v>
      </c>
      <c r="ZV31" s="1352">
        <f ca="1">IFERROR(OFFSET('WS-1 Paper'!$A$41,0,'Dashboard Extract'!ZV$24),0)</f>
        <v>1363</v>
      </c>
      <c r="ZW31" s="1352">
        <f ca="1">IFERROR(OFFSET('WS-1 Paper'!$A$41,0,'Dashboard Extract'!ZW$24),0)</f>
        <v>1433</v>
      </c>
      <c r="ZX31" s="1352">
        <f ca="1">IFERROR(OFFSET('WS-1 Paper'!$A$41,0,'Dashboard Extract'!ZX$24),0)</f>
        <v>1365</v>
      </c>
      <c r="ZY31" s="1352">
        <f ca="1">IFERROR(OFFSET('WS-1 Paper'!$A$41,0,'Dashboard Extract'!ZY$24),0)</f>
        <v>1982</v>
      </c>
      <c r="ZZ31" s="1352">
        <f ca="1">IFERROR(OFFSET('WS-1 Paper'!$A$41,0,'Dashboard Extract'!ZZ$24),0)</f>
        <v>1615</v>
      </c>
      <c r="AAA31" s="1352">
        <f ca="1">IFERROR(OFFSET('WS-1 Paper'!$A$41,0,'Dashboard Extract'!AAA$24),0)</f>
        <v>1925</v>
      </c>
      <c r="AAB31" s="1352">
        <f ca="1">IFERROR(OFFSET('WS-1 Paper'!$A$41,0,'Dashboard Extract'!AAB$24),0)</f>
        <v>2627</v>
      </c>
      <c r="AAC31" s="1352">
        <f ca="1">IFERROR(OFFSET('WS-1 Paper'!$A$41,0,'Dashboard Extract'!AAC$24),0)</f>
        <v>2649</v>
      </c>
      <c r="AAD31" s="1352">
        <f ca="1">IFERROR(OFFSET('WS-1 Paper'!$A$41,0,'Dashboard Extract'!AAD$24),0)</f>
        <v>2730</v>
      </c>
      <c r="AAE31" s="1352">
        <f ca="1">IFERROR(OFFSET('WS-1 Paper'!$A$41,0,'Dashboard Extract'!AAE$24),0)</f>
        <v>3186</v>
      </c>
      <c r="AAF31" s="1352">
        <f ca="1">IFERROR(OFFSET('WS-1 Paper'!$A$41,0,'Dashboard Extract'!AAF$24),0)</f>
        <v>3767</v>
      </c>
      <c r="AAG31" s="1352">
        <f ca="1">IFERROR(OFFSET('WS-1 Paper'!$A$41,0,'Dashboard Extract'!AAG$24),0)</f>
        <v>3017</v>
      </c>
      <c r="AAH31" s="1352">
        <f ca="1">IFERROR(OFFSET('WS-1 Paper'!$A$41,0,'Dashboard Extract'!AAH$24),0)</f>
        <v>2581</v>
      </c>
      <c r="AAI31" s="1352">
        <f ca="1">IFERROR(OFFSET('WS-1 Paper'!$A$41,0,'Dashboard Extract'!AAI$24),0)</f>
        <v>2352</v>
      </c>
      <c r="AAJ31" s="1352">
        <f ca="1">IFERROR(OFFSET('WS-1 Paper'!$A$41,0,'Dashboard Extract'!AAJ$24),0)</f>
        <v>2196</v>
      </c>
      <c r="AAK31" s="1352">
        <f ca="1">IFERROR(OFFSET('WS-1 Paper'!$A$41,0,'Dashboard Extract'!AAK$24),0)</f>
        <v>2283</v>
      </c>
      <c r="AAL31" s="1352">
        <f ca="1">IFERROR(OFFSET('WS-1 Paper'!$A$41,0,'Dashboard Extract'!AAL$24),0)</f>
        <v>2247</v>
      </c>
      <c r="AAM31" s="1352">
        <f ca="1">IFERROR(OFFSET('WS-1 Paper'!$A$41,0,'Dashboard Extract'!AAM$24),0)</f>
        <v>2589</v>
      </c>
      <c r="AAN31" s="1352">
        <f ca="1">IFERROR(OFFSET('WS-1 Paper'!$A$41,0,'Dashboard Extract'!AAN$24),0)</f>
        <v>2041</v>
      </c>
      <c r="AAO31" s="1352">
        <f ca="1">IFERROR(OFFSET('WS-1 Paper'!$A$41,0,'Dashboard Extract'!AAO$24),0)</f>
        <v>1949</v>
      </c>
      <c r="AAP31" s="1352">
        <f ca="1">IFERROR(OFFSET('WS-1 Paper'!$A$41,0,'Dashboard Extract'!AAP$24),0)</f>
        <v>2055</v>
      </c>
      <c r="AAQ31" s="1352">
        <f ca="1">IFERROR(OFFSET('WS-1 Paper'!$A$41,0,'Dashboard Extract'!AAQ$24),0)</f>
        <v>2106</v>
      </c>
      <c r="AAR31" s="1352">
        <f ca="1">IFERROR(OFFSET('WS-1 Paper'!$A$41,0,'Dashboard Extract'!AAR$24),0)</f>
        <v>2109</v>
      </c>
      <c r="AAS31" s="1352">
        <f ca="1">IFERROR(OFFSET('WS-1 Paper'!$A$41,0,'Dashboard Extract'!AAS$24),0)</f>
        <v>2168</v>
      </c>
      <c r="AAT31" s="1352">
        <f ca="1">IFERROR(OFFSET('WS-1 Paper'!$A$41,0,'Dashboard Extract'!AAT$24),0)</f>
        <v>2522</v>
      </c>
      <c r="AAU31" s="1352">
        <f ca="1">IFERROR(OFFSET('WS-1 Paper'!$A$41,0,'Dashboard Extract'!AAU$24),0)</f>
        <v>2543</v>
      </c>
      <c r="AAV31" s="1352">
        <f ca="1">IFERROR(OFFSET('WS-1 Paper'!$A$41,0,'Dashboard Extract'!AAV$24),0)</f>
        <v>2681</v>
      </c>
      <c r="AAW31" s="1352">
        <f ca="1">IFERROR(OFFSET('WS-1 Paper'!$A$41,0,'Dashboard Extract'!AAW$24),0)</f>
        <v>2905</v>
      </c>
      <c r="AAX31" s="1352">
        <f ca="1">IFERROR(OFFSET('WS-1 Paper'!$A$41,0,'Dashboard Extract'!AAX$24),0)</f>
        <v>2940</v>
      </c>
      <c r="AAY31" s="1352">
        <f ca="1">IFERROR(OFFSET('WS-1 Paper'!$A$41,0,'Dashboard Extract'!AAY$24),0)</f>
        <v>2950</v>
      </c>
      <c r="AAZ31" s="1352">
        <f ca="1">IFERROR(OFFSET('WS-1 Paper'!$A$41,0,'Dashboard Extract'!AAZ$24),0)</f>
        <v>2970</v>
      </c>
      <c r="ABA31" s="1352">
        <f ca="1">IFERROR(OFFSET('WS-1 Paper'!$A$41,0,'Dashboard Extract'!ABA$24),0)</f>
        <v>2617</v>
      </c>
      <c r="ABB31" s="1352">
        <f ca="1">IFERROR(OFFSET('WS-1 Paper'!$A$41,0,'Dashboard Extract'!ABB$24),0)</f>
        <v>3084</v>
      </c>
      <c r="ABC31" s="1352">
        <f ca="1">IFERROR(OFFSET('WS-1 Paper'!$A$41,0,'Dashboard Extract'!ABC$24),0)</f>
        <v>2458</v>
      </c>
      <c r="ABD31" s="1352">
        <f ca="1">IFERROR(OFFSET('WS-1 Paper'!$A$41,0,'Dashboard Extract'!ABD$24),0)</f>
        <v>2157</v>
      </c>
      <c r="ABE31" s="1352">
        <f ca="1">IFERROR(OFFSET('WS-1 Paper'!$A$41,0,'Dashboard Extract'!ABE$24),0)</f>
        <v>2163</v>
      </c>
      <c r="ABF31" s="1352">
        <f ca="1">IFERROR(OFFSET('WS-1 Paper'!$A$41,0,'Dashboard Extract'!ABF$24),0)</f>
        <v>2217</v>
      </c>
      <c r="ABG31" s="1352">
        <f ca="1">IFERROR(OFFSET('WS-1 Paper'!$A$41,0,'Dashboard Extract'!ABG$24),0)</f>
        <v>2268</v>
      </c>
      <c r="ABH31" s="1352">
        <f ca="1">IFERROR(OFFSET('WS-1 Paper'!$A$41,0,'Dashboard Extract'!ABH$24),0)</f>
        <v>2163</v>
      </c>
      <c r="ABI31" s="1352">
        <f ca="1">IFERROR(OFFSET('WS-1 Paper'!$A$41,0,'Dashboard Extract'!ABI$24),0)</f>
        <v>1326</v>
      </c>
      <c r="ABJ31" s="1352">
        <f ca="1">IFERROR(OFFSET('WS-1 Paper'!$A$41,0,'Dashboard Extract'!ABJ$24),0)</f>
        <v>2587</v>
      </c>
      <c r="ABK31" s="1352">
        <f ca="1">IFERROR(OFFSET('WS-1 Paper'!$A$41,0,'Dashboard Extract'!ABK$24),0)</f>
        <v>2806</v>
      </c>
      <c r="ABL31" s="1352">
        <f ca="1">IFERROR(OFFSET('WS-1 Paper'!$A$41,0,'Dashboard Extract'!ABL$24),0)</f>
        <v>2640</v>
      </c>
      <c r="ABM31" s="1352">
        <f ca="1">IFERROR(OFFSET('WS-1 Paper'!$A$41,0,'Dashboard Extract'!ABM$24),0)</f>
        <v>2691</v>
      </c>
      <c r="ABN31" s="1352">
        <f ca="1">IFERROR(OFFSET('WS-1 Paper'!$A$41,0,'Dashboard Extract'!ABN$24),0)</f>
        <v>2466</v>
      </c>
      <c r="ABO31" s="1352">
        <f ca="1">IFERROR(OFFSET('WS-1 Paper'!$A$41,0,'Dashboard Extract'!ABO$24),0)</f>
        <v>2243</v>
      </c>
      <c r="ABP31" s="1352">
        <f ca="1">IFERROR(OFFSET('WS-1 Paper'!$A$41,0,'Dashboard Extract'!ABP$24),0)</f>
        <v>1557</v>
      </c>
      <c r="ABQ31" s="1352">
        <f ca="1">IFERROR(OFFSET('WS-1 Paper'!$A$41,0,'Dashboard Extract'!ABQ$24),0)</f>
        <v>1256</v>
      </c>
      <c r="ABR31" s="1352">
        <f ca="1">IFERROR(OFFSET('WS-1 Paper'!$A$41,0,'Dashboard Extract'!ABR$24),0)</f>
        <v>1036</v>
      </c>
      <c r="ABS31" s="1352">
        <f ca="1">IFERROR(OFFSET('WS-1 Paper'!$A$41,0,'Dashboard Extract'!ABS$24),0)</f>
        <v>1028</v>
      </c>
      <c r="ABT31" s="1352">
        <f ca="1">IFERROR(OFFSET('WS-1 Paper'!$A$41,0,'Dashboard Extract'!ABT$24),0)</f>
        <v>1089</v>
      </c>
      <c r="ABU31" s="1352">
        <f ca="1">IFERROR(OFFSET('WS-1 Paper'!$A$41,0,'Dashboard Extract'!ABU$24),0)</f>
        <v>1150</v>
      </c>
      <c r="ABV31" s="1352">
        <f ca="1">IFERROR(OFFSET('WS-1 Paper'!$A$41,0,'Dashboard Extract'!ABV$24),0)</f>
        <v>781</v>
      </c>
      <c r="ABW31" s="1352">
        <f ca="1">IFERROR(OFFSET('WS-1 Paper'!$A$41,0,'Dashboard Extract'!ABW$24),0)</f>
        <v>1490</v>
      </c>
      <c r="ABX31" s="1352">
        <f ca="1">IFERROR(OFFSET('WS-1 Paper'!$A$41,0,'Dashboard Extract'!ABX$24),0)</f>
        <v>1386</v>
      </c>
      <c r="ABY31" s="1352">
        <f ca="1">IFERROR(OFFSET('WS-1 Paper'!$A$41,0,'Dashboard Extract'!ABY$24),0)</f>
        <v>1944</v>
      </c>
      <c r="ABZ31" s="1352">
        <f ca="1">IFERROR(OFFSET('WS-1 Paper'!$A$41,0,'Dashboard Extract'!ABZ$24),0)</f>
        <v>1892</v>
      </c>
      <c r="ACA31" s="1352">
        <f ca="1">IFERROR(OFFSET('WS-1 Paper'!$A$41,0,'Dashboard Extract'!ACA$24),0)</f>
        <v>1898</v>
      </c>
      <c r="ACB31" s="1352">
        <f ca="1">IFERROR(OFFSET('WS-1 Paper'!$A$41,0,'Dashboard Extract'!ACB$24),0)</f>
        <v>2322</v>
      </c>
      <c r="ACC31" s="1352">
        <f ca="1">IFERROR(OFFSET('WS-1 Paper'!$A$41,0,'Dashboard Extract'!ACC$24),0)</f>
        <v>3214</v>
      </c>
      <c r="ACD31" s="1352">
        <f ca="1">IFERROR(OFFSET('WS-1 Paper'!$A$41,0,'Dashboard Extract'!ACD$24),0)</f>
        <v>2881</v>
      </c>
      <c r="ACE31" s="1352">
        <f ca="1">IFERROR(OFFSET('WS-1 Paper'!$A$41,0,'Dashboard Extract'!ACE$24),0)</f>
        <v>2964</v>
      </c>
      <c r="ACF31" s="1352">
        <f ca="1">IFERROR(OFFSET('WS-1 Paper'!$A$41,0,'Dashboard Extract'!ACF$24),0)</f>
        <v>2356</v>
      </c>
      <c r="ACG31" s="1352">
        <f ca="1">IFERROR(OFFSET('WS-1 Paper'!$A$41,0,'Dashboard Extract'!ACG$24),0)</f>
        <v>2812</v>
      </c>
      <c r="ACH31" s="1352">
        <f ca="1">IFERROR(OFFSET('WS-1 Paper'!$A$41,0,'Dashboard Extract'!ACH$24),0)</f>
        <v>2824</v>
      </c>
      <c r="ACI31" s="1352">
        <f ca="1">IFERROR(OFFSET('WS-1 Paper'!$A$41,0,'Dashboard Extract'!ACI$24),0)</f>
        <v>3100</v>
      </c>
      <c r="ACJ31" s="1352">
        <f ca="1">IFERROR(OFFSET('WS-1 Paper'!$A$41,0,'Dashboard Extract'!ACJ$24),0)</f>
        <v>3985</v>
      </c>
      <c r="ACK31" s="1352">
        <f ca="1">IFERROR(OFFSET('WS-1 Paper'!$A$41,0,'Dashboard Extract'!ACK$24),0)</f>
        <v>3596</v>
      </c>
      <c r="ACL31" s="1352">
        <f ca="1">IFERROR(OFFSET('WS-1 Paper'!$A$41,0,'Dashboard Extract'!ACL$24),0)</f>
        <v>3592</v>
      </c>
      <c r="ACM31" s="1352">
        <f ca="1">IFERROR(OFFSET('WS-1 Paper'!$A$41,0,'Dashboard Extract'!ACM$24),0)</f>
        <v>3149</v>
      </c>
      <c r="ACN31" s="1352">
        <f ca="1">IFERROR(OFFSET('WS-1 Paper'!$A$41,0,'Dashboard Extract'!ACN$24),0)</f>
        <v>3716</v>
      </c>
      <c r="ACO31" s="1352">
        <f ca="1">IFERROR(OFFSET('WS-1 Paper'!$A$41,0,'Dashboard Extract'!ACO$24),0)</f>
        <v>3715</v>
      </c>
      <c r="ACP31" s="1352">
        <f ca="1">IFERROR(OFFSET('WS-1 Paper'!$A$41,0,'Dashboard Extract'!ACP$24),0)</f>
        <v>3995</v>
      </c>
      <c r="ACQ31" s="1352">
        <f ca="1">IFERROR(OFFSET('WS-1 Paper'!$A$41,0,'Dashboard Extract'!ACQ$24),0)</f>
        <v>4490</v>
      </c>
      <c r="ACR31" s="1352">
        <f ca="1">IFERROR(OFFSET('WS-1 Paper'!$A$41,0,'Dashboard Extract'!ACR$24),0)</f>
        <v>3973</v>
      </c>
      <c r="ACS31" s="1352">
        <f ca="1">IFERROR(OFFSET('WS-1 Paper'!$A$41,0,'Dashboard Extract'!ACS$24),0)</f>
        <v>3851</v>
      </c>
      <c r="ACT31" s="1352">
        <f ca="1">IFERROR(OFFSET('WS-1 Paper'!$A$41,0,'Dashboard Extract'!ACT$24),0)</f>
        <v>3067</v>
      </c>
      <c r="ACU31" s="1352">
        <f ca="1">IFERROR(OFFSET('WS-1 Paper'!$A$41,0,'Dashboard Extract'!ACU$24),0)</f>
        <v>3666</v>
      </c>
      <c r="ACV31" s="1352">
        <f ca="1">IFERROR(OFFSET('WS-1 Paper'!$A$41,0,'Dashboard Extract'!ACV$24),0)</f>
        <v>3651</v>
      </c>
      <c r="ACW31" s="1352">
        <f ca="1">IFERROR(OFFSET('WS-1 Paper'!$A$41,0,'Dashboard Extract'!ACW$24),0)</f>
        <v>3763</v>
      </c>
      <c r="ACX31" s="1352">
        <f ca="1">IFERROR(OFFSET('WS-1 Paper'!$A$41,0,'Dashboard Extract'!ACX$24),0)</f>
        <v>4664</v>
      </c>
      <c r="ACY31" s="1352">
        <f ca="1">IFERROR(OFFSET('WS-1 Paper'!$A$41,0,'Dashboard Extract'!ACY$24),0)</f>
        <v>4208</v>
      </c>
      <c r="ACZ31" s="1352">
        <f ca="1">IFERROR(OFFSET('WS-1 Paper'!$A$41,0,'Dashboard Extract'!ACZ$24),0)</f>
        <v>4303</v>
      </c>
      <c r="ADA31" s="1352">
        <f ca="1">IFERROR(OFFSET('WS-1 Paper'!$A$41,0,'Dashboard Extract'!ADA$24),0)</f>
        <v>4286</v>
      </c>
      <c r="ADB31" s="1352">
        <f ca="1">IFERROR(OFFSET('WS-1 Paper'!$A$41,0,'Dashboard Extract'!ADB$24),0)</f>
        <v>4008</v>
      </c>
      <c r="ADC31" s="1352">
        <f ca="1">IFERROR(OFFSET('WS-1 Paper'!$A$41,0,'Dashboard Extract'!ADC$24),0)</f>
        <v>4081</v>
      </c>
      <c r="ADD31" s="1352">
        <f ca="1">IFERROR(OFFSET('WS-1 Paper'!$A$41,0,'Dashboard Extract'!ADD$24),0)</f>
        <v>3452</v>
      </c>
      <c r="ADE31" s="1352">
        <f ca="1">IFERROR(OFFSET('WS-1 Paper'!$A$41,0,'Dashboard Extract'!ADE$24),0)</f>
        <v>3162</v>
      </c>
      <c r="ADF31" s="1352">
        <f ca="1">IFERROR(OFFSET('WS-1 Paper'!$A$41,0,'Dashboard Extract'!ADF$24),0)</f>
        <v>3433</v>
      </c>
      <c r="ADG31" s="1352">
        <f ca="1">IFERROR(OFFSET('WS-1 Paper'!$A$41,0,'Dashboard Extract'!ADG$24),0)</f>
        <v>2936</v>
      </c>
      <c r="ADH31" s="1352">
        <f ca="1">IFERROR(OFFSET('WS-1 Paper'!$A$41,0,'Dashboard Extract'!ADH$24),0)</f>
        <v>2097</v>
      </c>
      <c r="ADI31" s="1352">
        <f ca="1">IFERROR(OFFSET('WS-1 Paper'!$A$41,0,'Dashboard Extract'!ADI$24),0)</f>
        <v>0</v>
      </c>
      <c r="ADJ31" s="1352">
        <f ca="1">IFERROR(OFFSET('WS-1 Paper'!$A$41,0,'Dashboard Extract'!ADJ$24),0)</f>
        <v>3159</v>
      </c>
      <c r="ADK31" s="1352">
        <f ca="1">IFERROR(OFFSET('WS-1 Paper'!$A$41,0,'Dashboard Extract'!ADK$24),0)</f>
        <v>2967</v>
      </c>
      <c r="ADL31" s="1352">
        <f ca="1">IFERROR(OFFSET('WS-1 Paper'!$A$41,0,'Dashboard Extract'!ADL$24),0)</f>
        <v>3309</v>
      </c>
      <c r="ADM31" s="1352">
        <f ca="1">IFERROR(OFFSET('WS-1 Paper'!$A$41,0,'Dashboard Extract'!ADM$24),0)</f>
        <v>2515</v>
      </c>
      <c r="ADN31" s="1352">
        <f ca="1">IFERROR(OFFSET('WS-1 Paper'!$A$41,0,'Dashboard Extract'!ADN$24),0)</f>
        <v>221</v>
      </c>
      <c r="ADO31" s="1352">
        <f ca="1">IFERROR(OFFSET('WS-1 Paper'!$A$41,0,'Dashboard Extract'!ADO$24),0)</f>
        <v>2241</v>
      </c>
      <c r="ADP31" s="1352">
        <f ca="1">IFERROR(OFFSET('WS-1 Paper'!$A$41,0,'Dashboard Extract'!ADP$24),0)</f>
        <v>2192</v>
      </c>
      <c r="ADQ31" s="1352">
        <f ca="1">IFERROR(OFFSET('WS-1 Paper'!$A$41,0,'Dashboard Extract'!ADQ$24),0)</f>
        <v>2243</v>
      </c>
      <c r="ADR31" s="1352">
        <f ca="1">IFERROR(OFFSET('WS-1 Paper'!$A$41,0,'Dashboard Extract'!ADR$24),0)</f>
        <v>2037</v>
      </c>
      <c r="ADS31" s="1352">
        <f ca="1">IFERROR(OFFSET('WS-1 Paper'!$A$41,0,'Dashboard Extract'!ADS$24),0)</f>
        <v>2076</v>
      </c>
      <c r="ADT31" s="1352">
        <f ca="1">IFERROR(OFFSET('WS-1 Paper'!$A$41,0,'Dashboard Extract'!ADT$24),0)</f>
        <v>1935</v>
      </c>
      <c r="ADU31" s="1352">
        <f ca="1">IFERROR(OFFSET('WS-1 Paper'!$A$41,0,'Dashboard Extract'!ADU$24),0)</f>
        <v>1786</v>
      </c>
      <c r="ADV31" s="1352">
        <f ca="1">IFERROR(OFFSET('WS-1 Paper'!$A$41,0,'Dashboard Extract'!ADV$24),0)</f>
        <v>1280</v>
      </c>
      <c r="ADW31" s="1352">
        <f ca="1">IFERROR(OFFSET('WS-1 Paper'!$A$41,0,'Dashboard Extract'!ADW$24),0)</f>
        <v>1263</v>
      </c>
      <c r="ADX31" s="1352">
        <f ca="1">IFERROR(OFFSET('WS-1 Paper'!$A$41,0,'Dashboard Extract'!ADX$24),0)</f>
        <v>1305</v>
      </c>
      <c r="ADY31" s="1352">
        <f ca="1">IFERROR(OFFSET('WS-1 Paper'!$A$41,0,'Dashboard Extract'!ADY$24),0)</f>
        <v>823</v>
      </c>
      <c r="ADZ31" s="1352">
        <f ca="1">IFERROR(OFFSET('WS-1 Paper'!$A$41,0,'Dashboard Extract'!ADZ$24),0)</f>
        <v>2009</v>
      </c>
      <c r="AEA31" s="1352">
        <f ca="1">IFERROR(OFFSET('WS-1 Paper'!$A$41,0,'Dashboard Extract'!AEA$24),0)</f>
        <v>1564</v>
      </c>
      <c r="AEB31" s="1352">
        <f ca="1">IFERROR(OFFSET('WS-1 Paper'!$A$41,0,'Dashboard Extract'!AEB$24),0)</f>
        <v>1194</v>
      </c>
      <c r="AEC31" s="1352">
        <f ca="1">IFERROR(OFFSET('WS-1 Paper'!$A$41,0,'Dashboard Extract'!AEC$24),0)</f>
        <v>466</v>
      </c>
      <c r="AED31" s="1352">
        <f ca="1">IFERROR(OFFSET('WS-1 Paper'!$A$41,0,'Dashboard Extract'!AED$24),0)</f>
        <v>466</v>
      </c>
      <c r="AEE31" s="1352">
        <f ca="1">IFERROR(OFFSET('WS-1 Paper'!$A$41,0,'Dashboard Extract'!AEE$24),0)</f>
        <v>481</v>
      </c>
      <c r="AEF31" s="1352">
        <f ca="1">IFERROR(OFFSET('WS-1 Paper'!$A$41,0,'Dashboard Extract'!AEF$24),0)</f>
        <v>510</v>
      </c>
      <c r="AEG31" s="1352">
        <f ca="1">IFERROR(OFFSET('WS-1 Paper'!$A$41,0,'Dashboard Extract'!AEG$24),0)</f>
        <v>1064</v>
      </c>
      <c r="AEH31" s="1352">
        <f ca="1">IFERROR(OFFSET('WS-1 Paper'!$A$41,0,'Dashboard Extract'!AEH$24),0)</f>
        <v>738</v>
      </c>
      <c r="AEI31" s="1352">
        <f ca="1">IFERROR(OFFSET('WS-1 Paper'!$A$41,0,'Dashboard Extract'!AEI$24),0)</f>
        <v>36</v>
      </c>
      <c r="AEJ31" s="1352">
        <f ca="1">IFERROR(OFFSET('WS-1 Paper'!$A$41,0,'Dashboard Extract'!AEJ$24),0)</f>
        <v>1109</v>
      </c>
      <c r="AEK31" s="1352">
        <f ca="1">IFERROR(OFFSET('WS-1 Paper'!$A$41,0,'Dashboard Extract'!AEK$24),0)</f>
        <v>1039</v>
      </c>
      <c r="AEL31" s="1352">
        <f ca="1">IFERROR(OFFSET('WS-1 Paper'!$A$41,0,'Dashboard Extract'!AEL$24),0)</f>
        <v>1076</v>
      </c>
      <c r="AEM31" s="1352">
        <f ca="1">IFERROR(OFFSET('WS-1 Paper'!$A$41,0,'Dashboard Extract'!AEM$24),0)</f>
        <v>1024</v>
      </c>
      <c r="AEN31" s="1352">
        <f ca="1">IFERROR(OFFSET('WS-1 Paper'!$A$41,0,'Dashboard Extract'!AEN$24),0)</f>
        <v>1086</v>
      </c>
      <c r="AEO31" s="1352">
        <f ca="1">IFERROR(OFFSET('WS-1 Paper'!$A$41,0,'Dashboard Extract'!AEO$24),0)</f>
        <v>580</v>
      </c>
      <c r="AEP31" s="1352">
        <f ca="1">IFERROR(OFFSET('WS-1 Paper'!$A$41,0,'Dashboard Extract'!AEP$24),0)</f>
        <v>257</v>
      </c>
      <c r="AEQ31" s="1352">
        <f ca="1">IFERROR(OFFSET('WS-1 Paper'!$A$41,0,'Dashboard Extract'!AEQ$24),0)</f>
        <v>1354</v>
      </c>
      <c r="AER31" s="1352">
        <f ca="1">IFERROR(OFFSET('WS-1 Paper'!$A$41,0,'Dashboard Extract'!AER$24),0)</f>
        <v>1273</v>
      </c>
      <c r="AES31" s="1352">
        <f ca="1">IFERROR(OFFSET('WS-1 Paper'!$A$41,0,'Dashboard Extract'!AES$24),0)</f>
        <v>1297</v>
      </c>
      <c r="AET31" s="1352">
        <f ca="1">IFERROR(OFFSET('WS-1 Paper'!$A$41,0,'Dashboard Extract'!AET$24),0)</f>
        <v>1483</v>
      </c>
      <c r="AEU31" s="1352">
        <f ca="1">IFERROR(OFFSET('WS-1 Paper'!$A$41,0,'Dashboard Extract'!AEU$24),0)</f>
        <v>1337</v>
      </c>
      <c r="AEV31" s="1352">
        <f ca="1">IFERROR(OFFSET('WS-1 Paper'!$A$41,0,'Dashboard Extract'!AEV$24),0)</f>
        <v>681</v>
      </c>
      <c r="AEW31" s="1352">
        <f ca="1">IFERROR(OFFSET('WS-1 Paper'!$A$41,0,'Dashboard Extract'!AEW$24),0)</f>
        <v>50</v>
      </c>
      <c r="AEX31" s="1352">
        <f ca="1">IFERROR(OFFSET('WS-1 Paper'!$A$41,0,'Dashboard Extract'!AEX$24),0)</f>
        <v>223</v>
      </c>
      <c r="AEY31" s="1352">
        <f ca="1">IFERROR(OFFSET('WS-1 Paper'!$A$41,0,'Dashboard Extract'!AEY$24),0)</f>
        <v>662</v>
      </c>
      <c r="AEZ31" s="1352">
        <f ca="1">IFERROR(OFFSET('WS-1 Paper'!$A$41,0,'Dashboard Extract'!AEZ$24),0)</f>
        <v>670</v>
      </c>
      <c r="AFA31" s="1352">
        <f ca="1">IFERROR(OFFSET('WS-1 Paper'!$A$41,0,'Dashboard Extract'!AFA$24),0)</f>
        <v>599</v>
      </c>
      <c r="AFB31" s="1352">
        <f ca="1">IFERROR(OFFSET('WS-1 Paper'!$A$41,0,'Dashboard Extract'!AFB$24),0)</f>
        <v>1087</v>
      </c>
      <c r="AFC31" s="1352">
        <f ca="1">IFERROR(OFFSET('WS-1 Paper'!$A$41,0,'Dashboard Extract'!AFC$24),0)</f>
        <v>870</v>
      </c>
      <c r="AFD31" s="1352">
        <f ca="1">IFERROR(OFFSET('WS-1 Paper'!$A$41,0,'Dashboard Extract'!AFD$24),0)</f>
        <v>677</v>
      </c>
      <c r="AFE31" s="1352">
        <f ca="1">IFERROR(OFFSET('WS-1 Paper'!$A$41,0,'Dashboard Extract'!AFE$24),0)</f>
        <v>551</v>
      </c>
      <c r="AFF31" s="1352">
        <f ca="1">IFERROR(OFFSET('WS-1 Paper'!$A$41,0,'Dashboard Extract'!AFF$24),0)</f>
        <v>568</v>
      </c>
      <c r="AFG31" s="1352">
        <f ca="1">IFERROR(OFFSET('WS-1 Paper'!$A$41,0,'Dashboard Extract'!AFG$24),0)</f>
        <v>605</v>
      </c>
      <c r="AFH31" s="1352">
        <f ca="1">IFERROR(OFFSET('WS-1 Paper'!$A$41,0,'Dashboard Extract'!AFH$24),0)</f>
        <v>584</v>
      </c>
      <c r="AFI31" s="1352">
        <f ca="1">IFERROR(OFFSET('WS-1 Paper'!$A$41,0,'Dashboard Extract'!AFI$24),0)</f>
        <v>910</v>
      </c>
      <c r="AFJ31" s="1352">
        <f ca="1">IFERROR(OFFSET('WS-1 Paper'!$A$41,0,'Dashboard Extract'!AFJ$24),0)</f>
        <v>1362</v>
      </c>
      <c r="AFK31" s="1352">
        <f ca="1">IFERROR(OFFSET('WS-1 Paper'!$A$41,0,'Dashboard Extract'!AFK$24),0)</f>
        <v>1449</v>
      </c>
      <c r="AFL31" s="1352">
        <f ca="1">IFERROR(OFFSET('WS-1 Paper'!$A$41,0,'Dashboard Extract'!AFL$24),0)</f>
        <v>1041</v>
      </c>
      <c r="AFM31" s="1352">
        <f ca="1">IFERROR(OFFSET('WS-1 Paper'!$A$41,0,'Dashboard Extract'!AFM$24),0)</f>
        <v>1375</v>
      </c>
      <c r="AFN31" s="1352">
        <f ca="1">IFERROR(OFFSET('WS-1 Paper'!$A$41,0,'Dashboard Extract'!AFN$24),0)</f>
        <v>1373</v>
      </c>
      <c r="AFO31" s="1352">
        <f ca="1">IFERROR(OFFSET('WS-1 Paper'!$A$41,0,'Dashboard Extract'!AFO$24),0)</f>
        <v>1535</v>
      </c>
      <c r="AFP31" s="1352">
        <f ca="1">IFERROR(OFFSET('WS-1 Paper'!$A$41,0,'Dashboard Extract'!AFP$24),0)</f>
        <v>1787</v>
      </c>
      <c r="AFQ31" s="1352">
        <f ca="1">IFERROR(OFFSET('WS-1 Paper'!$A$41,0,'Dashboard Extract'!AFQ$24),0)</f>
        <v>1560</v>
      </c>
      <c r="AFR31" s="1352">
        <f ca="1">IFERROR(OFFSET('WS-1 Paper'!$A$41,0,'Dashboard Extract'!AFR$24),0)</f>
        <v>1354</v>
      </c>
      <c r="AFS31" s="1352">
        <f ca="1">IFERROR(OFFSET('WS-1 Paper'!$A$41,0,'Dashboard Extract'!AFS$24),0)</f>
        <v>1191</v>
      </c>
      <c r="AFT31" s="1352">
        <f ca="1">IFERROR(OFFSET('WS-1 Paper'!$A$41,0,'Dashboard Extract'!AFT$24),0)</f>
        <v>1212</v>
      </c>
      <c r="AFU31" s="1352">
        <f ca="1">IFERROR(OFFSET('WS-1 Paper'!$A$41,0,'Dashboard Extract'!AFU$24),0)</f>
        <v>1200</v>
      </c>
      <c r="AFV31" s="1352">
        <f ca="1">IFERROR(OFFSET('WS-1 Paper'!$A$41,0,'Dashboard Extract'!AFV$24),0)</f>
        <v>1336</v>
      </c>
      <c r="AFW31" s="1352">
        <f ca="1">IFERROR(OFFSET('WS-1 Paper'!$A$41,0,'Dashboard Extract'!AFW$24),0)</f>
        <v>1144</v>
      </c>
      <c r="AFX31" s="1352">
        <f ca="1">IFERROR(OFFSET('WS-1 Paper'!$A$41,0,'Dashboard Extract'!AFX$24),0)</f>
        <v>1775</v>
      </c>
      <c r="AFY31" s="1352">
        <f ca="1">IFERROR(OFFSET('WS-1 Paper'!$A$41,0,'Dashboard Extract'!AFY$24),0)</f>
        <v>1464</v>
      </c>
      <c r="AFZ31" s="1352">
        <f ca="1">IFERROR(OFFSET('WS-1 Paper'!$A$41,0,'Dashboard Extract'!AFZ$24),0)</f>
        <v>1386</v>
      </c>
      <c r="AGA31" s="1352">
        <f ca="1">IFERROR(OFFSET('WS-1 Paper'!$A$41,0,'Dashboard Extract'!AGA$24),0)</f>
        <v>1384</v>
      </c>
      <c r="AGB31" s="1352">
        <f ca="1">IFERROR(OFFSET('WS-1 Paper'!$A$41,0,'Dashboard Extract'!AGB$24),0)</f>
        <v>1407</v>
      </c>
      <c r="AGC31" s="1352">
        <f ca="1">IFERROR(OFFSET('WS-1 Paper'!$A$41,0,'Dashboard Extract'!AGC$24),0)</f>
        <v>1403</v>
      </c>
      <c r="AGD31" s="1352">
        <f ca="1">IFERROR(OFFSET('WS-1 Paper'!$A$41,0,'Dashboard Extract'!AGD$24),0)</f>
        <v>1557</v>
      </c>
      <c r="AGE31" s="1352">
        <f ca="1">IFERROR(OFFSET('WS-1 Paper'!$A$41,0,'Dashboard Extract'!AGE$24),0)</f>
        <v>1100</v>
      </c>
      <c r="AGF31" s="1352">
        <f ca="1">IFERROR(OFFSET('WS-1 Paper'!$A$41,0,'Dashboard Extract'!AGF$24),0)</f>
        <v>1484</v>
      </c>
      <c r="AGG31" s="1352">
        <f ca="1">IFERROR(OFFSET('WS-1 Paper'!$A$41,0,'Dashboard Extract'!AGG$24),0)</f>
        <v>1355</v>
      </c>
      <c r="AGH31" s="1352">
        <f ca="1">IFERROR(OFFSET('WS-1 Paper'!$A$41,0,'Dashboard Extract'!AGH$24),0)</f>
        <v>1303</v>
      </c>
      <c r="AGI31" s="1352">
        <f ca="1">IFERROR(OFFSET('WS-1 Paper'!$A$41,0,'Dashboard Extract'!AGI$24),0)</f>
        <v>1331</v>
      </c>
      <c r="AGJ31" s="1352">
        <f ca="1">IFERROR(OFFSET('WS-1 Paper'!$A$41,0,'Dashboard Extract'!AGJ$24),0)</f>
        <v>1251</v>
      </c>
      <c r="AGK31" s="1352">
        <f ca="1">IFERROR(OFFSET('WS-1 Paper'!$A$41,0,'Dashboard Extract'!AGK$24),0)</f>
        <v>1400</v>
      </c>
      <c r="AGL31" s="1352">
        <f ca="1">IFERROR(OFFSET('WS-1 Paper'!$A$41,0,'Dashboard Extract'!AGL$24),0)</f>
        <v>1040</v>
      </c>
      <c r="AGM31" s="1352">
        <f ca="1">IFERROR(OFFSET('WS-1 Paper'!$A$41,0,'Dashboard Extract'!AGM$24),0)</f>
        <v>1098</v>
      </c>
      <c r="AGN31" s="1352">
        <f ca="1">IFERROR(OFFSET('WS-1 Paper'!$A$41,0,'Dashboard Extract'!AGN$24),0)</f>
        <v>1249</v>
      </c>
      <c r="AGO31" s="1352">
        <f ca="1">IFERROR(OFFSET('WS-1 Paper'!$A$41,0,'Dashboard Extract'!AGO$24),0)</f>
        <v>1269</v>
      </c>
      <c r="AGP31" s="1352">
        <f ca="1">IFERROR(OFFSET('WS-1 Paper'!$A$41,0,'Dashboard Extract'!AGP$24),0)</f>
        <v>1292</v>
      </c>
      <c r="AGQ31" s="1352">
        <f ca="1">IFERROR(OFFSET('WS-1 Paper'!$A$41,0,'Dashboard Extract'!AGQ$24),0)</f>
        <v>1183</v>
      </c>
      <c r="AGR31" s="1352">
        <f ca="1">IFERROR(OFFSET('WS-1 Paper'!$A$41,0,'Dashboard Extract'!AGR$24),0)</f>
        <v>1412</v>
      </c>
      <c r="AGS31" s="1352">
        <f ca="1">IFERROR(OFFSET('WS-1 Paper'!$A$41,0,'Dashboard Extract'!AGS$24),0)</f>
        <v>1017</v>
      </c>
      <c r="AGT31" s="1352">
        <f ca="1">IFERROR(OFFSET('WS-1 Paper'!$A$41,0,'Dashboard Extract'!AGT$24),0)</f>
        <v>1178</v>
      </c>
      <c r="AGU31" s="1352">
        <f ca="1">IFERROR(OFFSET('WS-1 Paper'!$A$41,0,'Dashboard Extract'!AGU$24),0)</f>
        <v>786</v>
      </c>
      <c r="AGV31" s="1352">
        <f ca="1">IFERROR(OFFSET('WS-1 Paper'!$A$41,0,'Dashboard Extract'!AGV$24),0)</f>
        <v>1217</v>
      </c>
      <c r="AGW31" s="1352">
        <f ca="1">IFERROR(OFFSET('WS-1 Paper'!$A$41,0,'Dashboard Extract'!AGW$24),0)</f>
        <v>1217</v>
      </c>
      <c r="AGX31" s="1352">
        <f ca="1">IFERROR(OFFSET('WS-1 Paper'!$A$41,0,'Dashboard Extract'!AGX$24),0)</f>
        <v>1218</v>
      </c>
      <c r="AGY31" s="1352">
        <f ca="1">IFERROR(OFFSET('WS-1 Paper'!$A$41,0,'Dashboard Extract'!AGY$24),0)</f>
        <v>767</v>
      </c>
      <c r="AGZ31" s="1352">
        <f ca="1">IFERROR(OFFSET('WS-1 Paper'!$A$41,0,'Dashboard Extract'!AGZ$24),0)</f>
        <v>1665</v>
      </c>
      <c r="AHA31" s="1352">
        <f ca="1">IFERROR(OFFSET('WS-1 Paper'!$A$41,0,'Dashboard Extract'!AHA$24),0)</f>
        <v>1290</v>
      </c>
      <c r="AHB31" s="1352">
        <f ca="1">IFERROR(OFFSET('WS-1 Paper'!$A$41,0,'Dashboard Extract'!AHB$24),0)</f>
        <v>729</v>
      </c>
      <c r="AHC31" s="1352">
        <f ca="1">IFERROR(OFFSET('WS-1 Paper'!$A$41,0,'Dashboard Extract'!AHC$24),0)</f>
        <v>729</v>
      </c>
      <c r="AHD31" s="1352">
        <f ca="1">IFERROR(OFFSET('WS-1 Paper'!$A$41,0,'Dashboard Extract'!AHD$24),0)</f>
        <v>1236</v>
      </c>
      <c r="AHE31" s="1352">
        <f ca="1">IFERROR(OFFSET('WS-1 Paper'!$A$41,0,'Dashboard Extract'!AHE$24),0)</f>
        <v>1040</v>
      </c>
      <c r="AHF31" s="1352">
        <f ca="1">IFERROR(OFFSET('WS-1 Paper'!$A$41,0,'Dashboard Extract'!AHF$24),0)</f>
        <v>1280</v>
      </c>
      <c r="AHG31" s="1352">
        <f ca="1">IFERROR(OFFSET('WS-1 Paper'!$A$41,0,'Dashboard Extract'!AHG$24),0)</f>
        <v>824</v>
      </c>
      <c r="AHH31" s="1352">
        <f ca="1">IFERROR(OFFSET('WS-1 Paper'!$A$41,0,'Dashboard Extract'!AHH$24),0)</f>
        <v>980</v>
      </c>
      <c r="AHI31" s="1352">
        <f ca="1">IFERROR(OFFSET('WS-1 Paper'!$A$41,0,'Dashboard Extract'!AHI$24),0)</f>
        <v>925</v>
      </c>
      <c r="AHJ31" s="1352">
        <f ca="1">IFERROR(OFFSET('WS-1 Paper'!$A$41,0,'Dashboard Extract'!AHJ$24),0)</f>
        <v>927</v>
      </c>
      <c r="AHK31" s="1352">
        <f ca="1">IFERROR(OFFSET('WS-1 Paper'!$A$41,0,'Dashboard Extract'!AHK$24),0)</f>
        <v>944</v>
      </c>
      <c r="AHL31" s="1352">
        <f ca="1">IFERROR(OFFSET('WS-1 Paper'!$A$41,0,'Dashboard Extract'!AHL$24),0)</f>
        <v>1326</v>
      </c>
      <c r="AHM31" s="1352">
        <f ca="1">IFERROR(OFFSET('WS-1 Paper'!$A$41,0,'Dashboard Extract'!AHM$24),0)</f>
        <v>1675</v>
      </c>
      <c r="AHN31" s="1352">
        <f ca="1">IFERROR(OFFSET('WS-1 Paper'!$A$41,0,'Dashboard Extract'!AHN$24),0)</f>
        <v>1729</v>
      </c>
      <c r="AHO31" s="1352">
        <f ca="1">IFERROR(OFFSET('WS-1 Paper'!$A$41,0,'Dashboard Extract'!AHO$24),0)</f>
        <v>1643</v>
      </c>
      <c r="AHP31" s="1352">
        <f ca="1">IFERROR(OFFSET('WS-1 Paper'!$A$41,0,'Dashboard Extract'!AHP$24),0)</f>
        <v>971</v>
      </c>
      <c r="AHQ31" s="1352">
        <f ca="1">IFERROR(OFFSET('WS-1 Paper'!$A$41,0,'Dashboard Extract'!AHQ$24),0)</f>
        <v>1195</v>
      </c>
      <c r="AHR31" s="1352">
        <f ca="1">IFERROR(OFFSET('WS-1 Paper'!$A$41,0,'Dashboard Extract'!AHR$24),0)</f>
        <v>1217</v>
      </c>
      <c r="AHS31" s="1352">
        <f ca="1">IFERROR(OFFSET('WS-1 Paper'!$A$41,0,'Dashboard Extract'!AHS$24),0)</f>
        <v>942</v>
      </c>
      <c r="AHT31" s="1352">
        <f ca="1">IFERROR(OFFSET('WS-1 Paper'!$A$41,0,'Dashboard Extract'!AHT$24),0)</f>
        <v>734</v>
      </c>
      <c r="AHU31" s="1352">
        <f ca="1">IFERROR(OFFSET('WS-1 Paper'!$A$41,0,'Dashboard Extract'!AHU$24),0)</f>
        <v>830</v>
      </c>
      <c r="AHV31" s="1352">
        <f ca="1">IFERROR(OFFSET('WS-1 Paper'!$A$41,0,'Dashboard Extract'!AHV$24),0)</f>
        <v>957</v>
      </c>
      <c r="AHW31" s="1352">
        <f ca="1">IFERROR(OFFSET('WS-1 Paper'!$A$41,0,'Dashboard Extract'!AHW$24),0)</f>
        <v>933</v>
      </c>
      <c r="AHX31" s="1352">
        <f ca="1">IFERROR(OFFSET('WS-1 Paper'!$A$41,0,'Dashboard Extract'!AHX$24),0)</f>
        <v>950</v>
      </c>
      <c r="AHY31" s="1352">
        <f ca="1">IFERROR(OFFSET('WS-1 Paper'!$A$41,0,'Dashboard Extract'!AHY$24),0)</f>
        <v>974</v>
      </c>
      <c r="AHZ31" s="1352">
        <f ca="1">IFERROR(OFFSET('WS-1 Paper'!$A$41,0,'Dashboard Extract'!AHZ$24),0)</f>
        <v>612</v>
      </c>
      <c r="AIA31" s="1352">
        <f ca="1">IFERROR(OFFSET('WS-1 Paper'!$A$41,0,'Dashboard Extract'!AIA$24),0)</f>
        <v>1474</v>
      </c>
      <c r="AIB31" s="1352">
        <f ca="1">IFERROR(OFFSET('WS-1 Paper'!$A$41,0,'Dashboard Extract'!AIB$24),0)</f>
        <v>1318</v>
      </c>
      <c r="AIC31" s="1352">
        <f ca="1">IFERROR(OFFSET('WS-1 Paper'!$A$41,0,'Dashboard Extract'!AIC$24),0)</f>
        <v>990</v>
      </c>
      <c r="AID31" s="1352">
        <f ca="1">IFERROR(OFFSET('WS-1 Paper'!$A$41,0,'Dashboard Extract'!AID$24),0)</f>
        <v>878</v>
      </c>
      <c r="AIE31" s="1352">
        <f ca="1">IFERROR(OFFSET('WS-1 Paper'!$A$41,0,'Dashboard Extract'!AIE$24),0)</f>
        <v>893</v>
      </c>
      <c r="AIF31" s="1352">
        <f ca="1">IFERROR(OFFSET('WS-1 Paper'!$A$41,0,'Dashboard Extract'!AIF$24),0)</f>
        <v>926</v>
      </c>
      <c r="AIG31" s="1352">
        <f ca="1">IFERROR(OFFSET('WS-1 Paper'!$A$41,0,'Dashboard Extract'!AIG$24),0)</f>
        <v>878</v>
      </c>
      <c r="AIH31" s="1352">
        <f ca="1">IFERROR(OFFSET('WS-1 Paper'!$A$41,0,'Dashboard Extract'!AIH$24),0)</f>
        <v>1052</v>
      </c>
      <c r="AII31" s="1352">
        <f ca="1">IFERROR(OFFSET('WS-1 Paper'!$A$41,0,'Dashboard Extract'!AII$24),0)</f>
        <v>1062</v>
      </c>
      <c r="AIJ31" s="1352">
        <f ca="1">IFERROR(OFFSET('WS-1 Paper'!$A$41,0,'Dashboard Extract'!AIJ$24),0)</f>
        <v>780</v>
      </c>
      <c r="AIK31" s="1352">
        <f ca="1">IFERROR(OFFSET('WS-1 Paper'!$A$41,0,'Dashboard Extract'!AIK$24),0)</f>
        <v>569</v>
      </c>
      <c r="AIL31" s="1352">
        <f ca="1">IFERROR(OFFSET('WS-1 Paper'!$A$41,0,'Dashboard Extract'!AIL$24),0)</f>
        <v>994</v>
      </c>
      <c r="AIM31" s="1352">
        <f ca="1">IFERROR(OFFSET('WS-1 Paper'!$A$41,0,'Dashboard Extract'!AIM$24),0)</f>
        <v>1019</v>
      </c>
      <c r="AIN31" s="1352">
        <f ca="1">IFERROR(OFFSET('WS-1 Paper'!$A$41,0,'Dashboard Extract'!AIN$24),0)</f>
        <v>739</v>
      </c>
      <c r="AIO31" s="1352">
        <f ca="1">IFERROR(OFFSET('WS-1 Paper'!$A$41,0,'Dashboard Extract'!AIO$24),0)</f>
        <v>1168</v>
      </c>
      <c r="AIP31" s="1352">
        <f ca="1">IFERROR(OFFSET('WS-1 Paper'!$A$41,0,'Dashboard Extract'!AIP$24),0)</f>
        <v>775</v>
      </c>
      <c r="AIQ31" s="1352">
        <f ca="1">IFERROR(OFFSET('WS-1 Paper'!$A$41,0,'Dashboard Extract'!AIQ$24),0)</f>
        <v>960</v>
      </c>
      <c r="AIR31" s="1352">
        <f ca="1">IFERROR(OFFSET('WS-1 Paper'!$A$41,0,'Dashboard Extract'!AIR$24),0)</f>
        <v>859</v>
      </c>
      <c r="AIS31" s="1352">
        <f ca="1">IFERROR(OFFSET('WS-1 Paper'!$A$41,0,'Dashboard Extract'!AIS$24),0)</f>
        <v>873</v>
      </c>
      <c r="AIT31" s="1352">
        <f ca="1">IFERROR(OFFSET('WS-1 Paper'!$A$41,0,'Dashboard Extract'!AIT$24),0)</f>
        <v>897</v>
      </c>
      <c r="AIU31" s="1352">
        <f ca="1">IFERROR(OFFSET('WS-1 Paper'!$A$41,0,'Dashboard Extract'!AIU$24),0)</f>
        <v>854</v>
      </c>
      <c r="AIV31" s="1352">
        <f ca="1">IFERROR(OFFSET('WS-1 Paper'!$A$41,0,'Dashboard Extract'!AIV$24),0)</f>
        <v>1086</v>
      </c>
      <c r="AIW31" s="1352">
        <f ca="1">IFERROR(OFFSET('WS-1 Paper'!$A$41,0,'Dashboard Extract'!AIW$24),0)</f>
        <v>917</v>
      </c>
      <c r="AIX31" s="1352">
        <f ca="1">IFERROR(OFFSET('WS-1 Paper'!$A$41,0,'Dashboard Extract'!AIX$24),0)</f>
        <v>834</v>
      </c>
      <c r="AIY31" s="1352">
        <f ca="1">IFERROR(OFFSET('WS-1 Paper'!$A$41,0,'Dashboard Extract'!AIY$24),0)</f>
        <v>977</v>
      </c>
      <c r="AIZ31" s="1352">
        <f ca="1">IFERROR(OFFSET('WS-1 Paper'!$A$41,0,'Dashboard Extract'!AIZ$24),0)</f>
        <v>955</v>
      </c>
      <c r="AJA31" s="1352">
        <f ca="1">IFERROR(OFFSET('WS-1 Paper'!$A$41,0,'Dashboard Extract'!AJA$24),0)</f>
        <v>991</v>
      </c>
      <c r="AJB31" s="1352">
        <f ca="1">IFERROR(OFFSET('WS-1 Paper'!$A$41,0,'Dashboard Extract'!AJB$24),0)</f>
        <v>854</v>
      </c>
      <c r="AJC31" s="1352">
        <f ca="1">IFERROR(OFFSET('WS-1 Paper'!$A$41,0,'Dashboard Extract'!AJC$24),0)</f>
        <v>962</v>
      </c>
      <c r="AJD31" s="1352">
        <f ca="1">IFERROR(OFFSET('WS-1 Paper'!$A$41,0,'Dashboard Extract'!AJD$24),0)</f>
        <v>891</v>
      </c>
      <c r="AJE31" s="1352">
        <f ca="1">IFERROR(OFFSET('WS-1 Paper'!$A$41,0,'Dashboard Extract'!AJE$24),0)</f>
        <v>898</v>
      </c>
      <c r="AJF31" s="1352">
        <f ca="1">IFERROR(OFFSET('WS-1 Paper'!$A$41,0,'Dashboard Extract'!AJF$24),0)</f>
        <v>872</v>
      </c>
      <c r="AJG31" s="1352">
        <f ca="1">IFERROR(OFFSET('WS-1 Paper'!$A$41,0,'Dashboard Extract'!AJG$24),0)</f>
        <v>893</v>
      </c>
      <c r="AJH31" s="1352">
        <f ca="1">IFERROR(OFFSET('WS-1 Paper'!$A$41,0,'Dashboard Extract'!AJH$24),0)</f>
        <v>915</v>
      </c>
      <c r="AJI31" s="1352">
        <f ca="1">IFERROR(OFFSET('WS-1 Paper'!$A$41,0,'Dashboard Extract'!AJI$24),0)</f>
        <v>831</v>
      </c>
      <c r="AJJ31" s="1352">
        <f ca="1">IFERROR(OFFSET('WS-1 Paper'!$A$41,0,'Dashboard Extract'!AJJ$24),0)</f>
        <v>1070</v>
      </c>
      <c r="AJK31" s="1352">
        <f ca="1">IFERROR(OFFSET('WS-1 Paper'!$A$41,0,'Dashboard Extract'!AJK$24),0)</f>
        <v>810</v>
      </c>
      <c r="AJL31" s="1352">
        <f ca="1">IFERROR(OFFSET('WS-1 Paper'!$A$41,0,'Dashboard Extract'!AJL$24),0)</f>
        <v>844</v>
      </c>
      <c r="AJM31" s="1352">
        <f ca="1">IFERROR(OFFSET('WS-1 Paper'!$A$41,0,'Dashboard Extract'!AJM$24),0)</f>
        <v>827</v>
      </c>
      <c r="AJN31" s="1352">
        <f ca="1">IFERROR(OFFSET('WS-1 Paper'!$A$41,0,'Dashboard Extract'!AJN$24),0)</f>
        <v>842</v>
      </c>
      <c r="AJO31" s="1352">
        <f ca="1">IFERROR(OFFSET('WS-1 Paper'!$A$41,0,'Dashboard Extract'!AJO$24),0)</f>
        <v>866</v>
      </c>
      <c r="AJP31" s="1352">
        <f ca="1">IFERROR(OFFSET('WS-1 Paper'!$A$41,0,'Dashboard Extract'!AJP$24),0)</f>
        <v>800</v>
      </c>
      <c r="AJQ31" s="1352">
        <f ca="1">IFERROR(OFFSET('WS-1 Paper'!$A$41,0,'Dashboard Extract'!AJQ$24),0)</f>
        <v>1012</v>
      </c>
      <c r="AJR31" s="1352">
        <f ca="1">IFERROR(OFFSET('WS-1 Paper'!$A$41,0,'Dashboard Extract'!AJR$24),0)</f>
        <v>721</v>
      </c>
      <c r="AJS31" s="1352">
        <f ca="1">IFERROR(OFFSET('WS-1 Paper'!$A$41,0,'Dashboard Extract'!AJS$24),0)</f>
        <v>835</v>
      </c>
      <c r="AJT31" s="1352">
        <f ca="1">IFERROR(OFFSET('WS-1 Paper'!$A$41,0,'Dashboard Extract'!AJT$24),0)</f>
        <v>750</v>
      </c>
      <c r="AJU31" s="1352">
        <f ca="1">IFERROR(OFFSET('WS-1 Paper'!$A$41,0,'Dashboard Extract'!AJU$24),0)</f>
        <v>769</v>
      </c>
      <c r="AJV31" s="1352">
        <f ca="1">IFERROR(OFFSET('WS-1 Paper'!$A$41,0,'Dashboard Extract'!AJV$24),0)</f>
        <v>806</v>
      </c>
      <c r="AJW31" s="1352">
        <f ca="1">IFERROR(OFFSET('WS-1 Paper'!$A$41,0,'Dashboard Extract'!AJW$24),0)</f>
        <v>765</v>
      </c>
      <c r="AJX31" s="1352">
        <f ca="1">IFERROR(OFFSET('WS-1 Paper'!$A$41,0,'Dashboard Extract'!AJX$24),0)</f>
        <v>946</v>
      </c>
      <c r="AJY31" s="1352">
        <f ca="1">IFERROR(OFFSET('WS-1 Paper'!$A$41,0,'Dashboard Extract'!AJY$24),0)</f>
        <v>738</v>
      </c>
      <c r="AJZ31" s="1352">
        <f ca="1">IFERROR(OFFSET('WS-1 Paper'!$A$41,0,'Dashboard Extract'!AJZ$24),0)</f>
        <v>831</v>
      </c>
      <c r="AKA31" s="1352">
        <f ca="1">IFERROR(OFFSET('WS-1 Paper'!$A$41,0,'Dashboard Extract'!AKA$24),0)</f>
        <v>769</v>
      </c>
      <c r="AKB31" s="1352">
        <f ca="1">IFERROR(OFFSET('WS-1 Paper'!$A$41,0,'Dashboard Extract'!AKB$24),0)</f>
        <v>772</v>
      </c>
      <c r="AKC31" s="1352">
        <f ca="1">IFERROR(OFFSET('WS-1 Paper'!$A$41,0,'Dashboard Extract'!AKC$24),0)</f>
        <v>798</v>
      </c>
      <c r="AKD31" s="1352">
        <f ca="1">IFERROR(OFFSET('WS-1 Paper'!$A$41,0,'Dashboard Extract'!AKD$24),0)</f>
        <v>785</v>
      </c>
      <c r="AKE31" s="1352">
        <f ca="1">IFERROR(OFFSET('WS-1 Paper'!$A$41,0,'Dashboard Extract'!AKE$24),0)</f>
        <v>1003</v>
      </c>
      <c r="AKF31" s="1352">
        <f ca="1">IFERROR(OFFSET('WS-1 Paper'!$A$41,0,'Dashboard Extract'!AKF$24),0)</f>
        <v>780</v>
      </c>
      <c r="AKG31" s="1352">
        <f ca="1">IFERROR(OFFSET('WS-1 Paper'!$A$41,0,'Dashboard Extract'!AKG$24),0)</f>
        <v>802</v>
      </c>
      <c r="AKH31" s="1352">
        <f ca="1">IFERROR(OFFSET('WS-1 Paper'!$A$41,0,'Dashboard Extract'!AKH$24),0)</f>
        <v>789</v>
      </c>
      <c r="AKI31" s="1352">
        <f ca="1">IFERROR(OFFSET('WS-1 Paper'!$A$41,0,'Dashboard Extract'!AKI$24),0)</f>
        <v>789</v>
      </c>
      <c r="AKJ31" s="1352">
        <f ca="1">IFERROR(OFFSET('WS-1 Paper'!$A$41,0,'Dashboard Extract'!AKJ$24),0)</f>
        <v>841</v>
      </c>
      <c r="AKK31" s="1352">
        <f ca="1">IFERROR(OFFSET('WS-1 Paper'!$A$41,0,'Dashboard Extract'!AKK$24),0)</f>
        <v>788</v>
      </c>
      <c r="AKL31" s="1352">
        <f ca="1">IFERROR(OFFSET('WS-1 Paper'!$A$41,0,'Dashboard Extract'!AKL$24),0)</f>
        <v>985</v>
      </c>
      <c r="AKM31" s="1352">
        <f ca="1">IFERROR(OFFSET('WS-1 Paper'!$A$41,0,'Dashboard Extract'!AKM$24),0)</f>
        <v>915</v>
      </c>
      <c r="AKN31" s="1352">
        <f ca="1">IFERROR(OFFSET('WS-1 Paper'!$A$41,0,'Dashboard Extract'!AKN$24),0)</f>
        <v>834</v>
      </c>
      <c r="AKO31" s="1352">
        <f ca="1">IFERROR(OFFSET('WS-1 Paper'!$A$41,0,'Dashboard Extract'!AKO$24),0)</f>
        <v>768</v>
      </c>
      <c r="AKP31" s="1352">
        <f ca="1">IFERROR(OFFSET('WS-1 Paper'!$A$41,0,'Dashboard Extract'!AKP$24),0)</f>
        <v>777</v>
      </c>
      <c r="AKQ31" s="1352">
        <f ca="1">IFERROR(OFFSET('WS-1 Paper'!$A$41,0,'Dashboard Extract'!AKQ$24),0)</f>
        <v>800</v>
      </c>
      <c r="AKR31" s="1352">
        <f ca="1">IFERROR(OFFSET('WS-1 Paper'!$A$41,0,'Dashboard Extract'!AKR$24),0)</f>
        <v>840</v>
      </c>
      <c r="AKS31" s="1352">
        <f ca="1">IFERROR(OFFSET('WS-1 Paper'!$A$41,0,'Dashboard Extract'!AKS$24),0)</f>
        <v>777</v>
      </c>
      <c r="AKT31" s="1352">
        <f ca="1">IFERROR(OFFSET('WS-1 Paper'!$A$41,0,'Dashboard Extract'!AKT$24),0)</f>
        <v>857</v>
      </c>
      <c r="AKU31" s="1352">
        <f ca="1">IFERROR(OFFSET('WS-1 Paper'!$A$41,0,'Dashboard Extract'!AKU$24),0)</f>
        <v>750</v>
      </c>
      <c r="AKV31" s="1352">
        <f ca="1">IFERROR(OFFSET('WS-1 Paper'!$A$41,0,'Dashboard Extract'!AKV$24),0)</f>
        <v>819</v>
      </c>
      <c r="AKW31" s="1352">
        <f ca="1">IFERROR(OFFSET('WS-1 Paper'!$A$41,0,'Dashboard Extract'!AKW$24),0)</f>
        <v>831</v>
      </c>
      <c r="AKX31" s="1352">
        <f ca="1">IFERROR(OFFSET('WS-1 Paper'!$A$41,0,'Dashboard Extract'!AKX$24),0)</f>
        <v>831</v>
      </c>
      <c r="AKY31" s="1352">
        <f ca="1">IFERROR(OFFSET('WS-1 Paper'!$A$41,0,'Dashboard Extract'!AKY$24),0)</f>
        <v>763</v>
      </c>
      <c r="AKZ31" s="1352">
        <f ca="1">IFERROR(OFFSET('WS-1 Paper'!$A$41,0,'Dashboard Extract'!AKZ$24),0)</f>
        <v>1004</v>
      </c>
      <c r="ALA31" s="1352">
        <f ca="1">IFERROR(OFFSET('WS-1 Paper'!$A$41,0,'Dashboard Extract'!ALA$24),0)</f>
        <v>692</v>
      </c>
      <c r="ALB31" s="1352">
        <f ca="1">IFERROR(OFFSET('WS-1 Paper'!$A$41,0,'Dashboard Extract'!ALB$24),0)</f>
        <v>800</v>
      </c>
      <c r="ALC31" s="1352">
        <f ca="1">IFERROR(OFFSET('WS-1 Paper'!$A$41,0,'Dashboard Extract'!ALC$24),0)</f>
        <v>321</v>
      </c>
      <c r="ALD31" s="1352">
        <f ca="1">IFERROR(OFFSET('WS-1 Paper'!$A$41,0,'Dashboard Extract'!ALD$24),0)</f>
        <v>337</v>
      </c>
      <c r="ALE31" s="1352">
        <f ca="1">IFERROR(OFFSET('WS-1 Paper'!$A$41,0,'Dashboard Extract'!ALE$24),0)</f>
        <v>369</v>
      </c>
      <c r="ALF31" s="1352">
        <f ca="1">IFERROR(OFFSET('WS-1 Paper'!$A$41,0,'Dashboard Extract'!ALF$24),0)</f>
        <v>302</v>
      </c>
      <c r="ALG31" s="1352">
        <f ca="1">IFERROR(OFFSET('WS-1 Paper'!$A$41,0,'Dashboard Extract'!ALG$24),0)</f>
        <v>486</v>
      </c>
      <c r="ALH31" s="1352">
        <f ca="1">IFERROR(OFFSET('WS-1 Paper'!$A$41,0,'Dashboard Extract'!ALH$24),0)</f>
        <v>248</v>
      </c>
      <c r="ALI31" s="1352">
        <f ca="1">IFERROR(OFFSET('WS-1 Paper'!$A$41,0,'Dashboard Extract'!ALI$24),0)</f>
        <v>384</v>
      </c>
      <c r="ALJ31" s="1352">
        <f ca="1">IFERROR(OFFSET('WS-1 Paper'!$A$41,0,'Dashboard Extract'!ALJ$24),0)</f>
        <v>288</v>
      </c>
      <c r="ALK31" s="1352">
        <f ca="1">IFERROR(OFFSET('WS-1 Paper'!$A$41,0,'Dashboard Extract'!ALK$24),0)</f>
        <v>305</v>
      </c>
      <c r="ALL31" s="1352">
        <f ca="1">IFERROR(OFFSET('WS-1 Paper'!$A$41,0,'Dashboard Extract'!ALL$24),0)</f>
        <v>334</v>
      </c>
      <c r="ALM31" s="1352">
        <f ca="1">IFERROR(OFFSET('WS-1 Paper'!$A$41,0,'Dashboard Extract'!ALM$24),0)</f>
        <v>336</v>
      </c>
      <c r="ALN31" s="1352">
        <f ca="1">IFERROR(OFFSET('WS-1 Paper'!$A$41,0,'Dashboard Extract'!ALN$24),0)</f>
        <v>522</v>
      </c>
      <c r="ALO31" s="1352">
        <f ca="1">IFERROR(OFFSET('WS-1 Paper'!$A$41,0,'Dashboard Extract'!ALO$24),0)</f>
        <v>314</v>
      </c>
      <c r="ALP31" s="1352">
        <f ca="1">IFERROR(OFFSET('WS-1 Paper'!$A$41,0,'Dashboard Extract'!ALP$24),0)</f>
        <v>324</v>
      </c>
      <c r="ALQ31" s="1352">
        <f ca="1">IFERROR(OFFSET('WS-1 Paper'!$A$41,0,'Dashboard Extract'!ALQ$24),0)</f>
        <v>45</v>
      </c>
      <c r="ALR31" s="1352">
        <f ca="1">IFERROR(OFFSET('WS-1 Paper'!$A$41,0,'Dashboard Extract'!ALR$24),0)</f>
        <v>45</v>
      </c>
      <c r="ALS31" s="1352">
        <f ca="1">IFERROR(OFFSET('WS-1 Paper'!$A$41,0,'Dashboard Extract'!ALS$24),0)</f>
        <v>396</v>
      </c>
      <c r="ALT31" s="1352">
        <f ca="1">IFERROR(OFFSET('WS-1 Paper'!$A$41,0,'Dashboard Extract'!ALT$24),0)</f>
        <v>350</v>
      </c>
      <c r="ALU31" s="1352">
        <f ca="1">IFERROR(OFFSET('WS-1 Paper'!$A$41,0,'Dashboard Extract'!ALU$24),0)</f>
        <v>572</v>
      </c>
      <c r="ALV31" s="1352">
        <f ca="1">IFERROR(OFFSET('WS-1 Paper'!$A$41,0,'Dashboard Extract'!ALV$24),0)</f>
        <v>235</v>
      </c>
      <c r="ALW31" s="1352">
        <f ca="1">IFERROR(OFFSET('WS-1 Paper'!$A$41,0,'Dashboard Extract'!ALW$24),0)</f>
        <v>451</v>
      </c>
      <c r="ALX31" s="1352">
        <f ca="1">IFERROR(OFFSET('WS-1 Paper'!$A$41,0,'Dashboard Extract'!ALX$24),0)</f>
        <v>313</v>
      </c>
      <c r="ALY31" s="1352">
        <f ca="1">IFERROR(OFFSET('WS-1 Paper'!$A$41,0,'Dashboard Extract'!ALY$24),0)</f>
        <v>333</v>
      </c>
      <c r="ALZ31" s="1352">
        <f ca="1">IFERROR(OFFSET('WS-1 Paper'!$A$41,0,'Dashboard Extract'!ALZ$24),0)</f>
        <v>364</v>
      </c>
      <c r="AMA31" s="1352">
        <f ca="1">IFERROR(OFFSET('WS-1 Paper'!$A$41,0,'Dashboard Extract'!AMA$24),0)</f>
        <v>337</v>
      </c>
      <c r="AMB31" s="1352">
        <f ca="1">IFERROR(OFFSET('WS-1 Paper'!$A$41,0,'Dashboard Extract'!AMB$24),0)</f>
        <v>72</v>
      </c>
      <c r="AMC31" s="1352">
        <f ca="1">IFERROR(OFFSET('WS-1 Paper'!$A$41,0,'Dashboard Extract'!AMC$24),0)</f>
        <v>509</v>
      </c>
      <c r="AMD31" s="1352">
        <f ca="1">IFERROR(OFFSET('WS-1 Paper'!$A$41,0,'Dashboard Extract'!AMD$24),0)</f>
        <v>332</v>
      </c>
      <c r="AME31" s="1352">
        <f ca="1">IFERROR(OFFSET('WS-1 Paper'!$A$41,0,'Dashboard Extract'!AME$24),0)</f>
        <v>57</v>
      </c>
      <c r="AMF31" s="1352">
        <f ca="1">IFERROR(OFFSET('WS-1 Paper'!$A$41,0,'Dashboard Extract'!AMF$24),0)</f>
        <v>475</v>
      </c>
      <c r="AMG31" s="1352">
        <f ca="1">IFERROR(OFFSET('WS-1 Paper'!$A$41,0,'Dashboard Extract'!AMG$24),0)</f>
        <v>489</v>
      </c>
      <c r="AMH31" s="1352">
        <f ca="1">IFERROR(OFFSET('WS-1 Paper'!$A$41,0,'Dashboard Extract'!AMH$24),0)</f>
        <v>546</v>
      </c>
      <c r="AMI31" s="1352">
        <f ca="1">IFERROR(OFFSET('WS-1 Paper'!$A$41,0,'Dashboard Extract'!AMI$24),0)</f>
        <v>699</v>
      </c>
      <c r="AMJ31" s="1352">
        <f ca="1">IFERROR(OFFSET('WS-1 Paper'!$A$41,0,'Dashboard Extract'!AMJ$24),0)</f>
        <v>553</v>
      </c>
      <c r="AMK31" s="1352">
        <f ca="1">IFERROR(OFFSET('WS-1 Paper'!$A$41,0,'Dashboard Extract'!AMK$24),0)</f>
        <v>439</v>
      </c>
      <c r="AML31" s="1352">
        <f ca="1">IFERROR(OFFSET('WS-1 Paper'!$A$41,0,'Dashboard Extract'!AML$24),0)</f>
        <v>41</v>
      </c>
      <c r="AMM31" s="1352">
        <f ca="1">IFERROR(OFFSET('WS-1 Paper'!$A$41,0,'Dashboard Extract'!AMM$24),0)</f>
        <v>386</v>
      </c>
      <c r="AMN31" s="1352">
        <f ca="1">IFERROR(OFFSET('WS-1 Paper'!$A$41,0,'Dashboard Extract'!AMN$24),0)</f>
        <v>397</v>
      </c>
      <c r="AMO31" s="1352">
        <f ca="1">IFERROR(OFFSET('WS-1 Paper'!$A$41,0,'Dashboard Extract'!AMO$24),0)</f>
        <v>306</v>
      </c>
      <c r="AMP31" s="1352">
        <f ca="1">IFERROR(OFFSET('WS-1 Paper'!$A$41,0,'Dashboard Extract'!AMP$24),0)</f>
        <v>517</v>
      </c>
      <c r="AMQ31" s="1352">
        <f ca="1">IFERROR(OFFSET('WS-1 Paper'!$A$41,0,'Dashboard Extract'!AMQ$24),0)</f>
        <v>378</v>
      </c>
      <c r="AMR31" s="1352">
        <f ca="1">IFERROR(OFFSET('WS-1 Paper'!$A$41,0,'Dashboard Extract'!AMR$24),0)</f>
        <v>449</v>
      </c>
      <c r="AMS31" s="1352">
        <f ca="1">IFERROR(OFFSET('WS-1 Paper'!$A$41,0,'Dashboard Extract'!AMS$24),0)</f>
        <v>373</v>
      </c>
      <c r="AMT31" s="1352">
        <f ca="1">IFERROR(OFFSET('WS-1 Paper'!$A$41,0,'Dashboard Extract'!AMT$24),0)</f>
        <v>373</v>
      </c>
      <c r="AMU31" s="1352">
        <f ca="1">IFERROR(OFFSET('WS-1 Paper'!$A$41,0,'Dashboard Extract'!AMU$24),0)</f>
        <v>404</v>
      </c>
      <c r="AMV31" s="1352">
        <f ca="1">IFERROR(OFFSET('WS-1 Paper'!$A$41,0,'Dashboard Extract'!AMV$24),0)</f>
        <v>321</v>
      </c>
      <c r="AMW31" s="1352">
        <f ca="1">IFERROR(OFFSET('WS-1 Paper'!$A$41,0,'Dashboard Extract'!AMW$24),0)</f>
        <v>480</v>
      </c>
      <c r="AMX31" s="1352">
        <f ca="1">IFERROR(OFFSET('WS-1 Paper'!$A$41,0,'Dashboard Extract'!AMX$24),0)</f>
        <v>320</v>
      </c>
      <c r="AMY31" s="1352">
        <f ca="1">IFERROR(OFFSET('WS-1 Paper'!$A$41,0,'Dashboard Extract'!AMY$24),0)</f>
        <v>124</v>
      </c>
      <c r="AMZ31" s="1352">
        <f ca="1">IFERROR(OFFSET('WS-1 Paper'!$A$41,0,'Dashboard Extract'!AMZ$24),0)</f>
        <v>656</v>
      </c>
      <c r="ANA31" s="1352">
        <f ca="1">IFERROR(OFFSET('WS-1 Paper'!$A$41,0,'Dashboard Extract'!ANA$24),0)</f>
        <v>691</v>
      </c>
      <c r="ANB31" s="1352">
        <f ca="1">IFERROR(OFFSET('WS-1 Paper'!$A$41,0,'Dashboard Extract'!ANB$24),0)</f>
        <v>758</v>
      </c>
      <c r="ANC31" s="1352">
        <f ca="1">IFERROR(OFFSET('WS-1 Paper'!$A$41,0,'Dashboard Extract'!ANC$24),0)</f>
        <v>753</v>
      </c>
      <c r="AND31" s="1352">
        <f ca="1">IFERROR(OFFSET('WS-1 Paper'!$A$41,0,'Dashboard Extract'!AND$24),0)</f>
        <v>728</v>
      </c>
      <c r="ANE31" s="1352">
        <f ca="1">IFERROR(OFFSET('WS-1 Paper'!$A$41,0,'Dashboard Extract'!ANE$24),0)</f>
        <v>653</v>
      </c>
      <c r="ANF31" s="1352">
        <f ca="1">IFERROR(OFFSET('WS-1 Paper'!$A$41,0,'Dashboard Extract'!ANF$24),0)</f>
        <v>534</v>
      </c>
      <c r="ANG31" s="1352">
        <f ca="1">IFERROR(OFFSET('WS-1 Paper'!$A$41,0,'Dashboard Extract'!ANG$24),0)</f>
        <v>537</v>
      </c>
      <c r="ANH31" s="1352">
        <f ca="1">IFERROR(OFFSET('WS-1 Paper'!$A$41,0,'Dashboard Extract'!ANH$24),0)</f>
        <v>621</v>
      </c>
      <c r="ANI31" s="1352">
        <f ca="1">IFERROR(OFFSET('WS-1 Paper'!$A$41,0,'Dashboard Extract'!ANI$24),0)</f>
        <v>675</v>
      </c>
      <c r="ANJ31" s="1352">
        <f ca="1">IFERROR(OFFSET('WS-1 Paper'!$A$41,0,'Dashboard Extract'!ANJ$24),0)</f>
        <v>515</v>
      </c>
      <c r="ANK31" s="1352">
        <f ca="1">IFERROR(OFFSET('WS-1 Paper'!$A$41,0,'Dashboard Extract'!ANK$24),0)</f>
        <v>147</v>
      </c>
      <c r="ANL31" s="1352">
        <f ca="1">IFERROR(OFFSET('WS-1 Paper'!$A$41,0,'Dashboard Extract'!ANL$24),0)</f>
        <v>622</v>
      </c>
      <c r="ANM31" s="1352">
        <f ca="1">IFERROR(OFFSET('WS-1 Paper'!$A$41,0,'Dashboard Extract'!ANM$24),0)</f>
        <v>583</v>
      </c>
      <c r="ANN31" s="1352">
        <f ca="1">IFERROR(OFFSET('WS-1 Paper'!$A$41,0,'Dashboard Extract'!ANN$24),0)</f>
        <v>612</v>
      </c>
      <c r="ANO31" s="1352">
        <f ca="1">IFERROR(OFFSET('WS-1 Paper'!$A$41,0,'Dashboard Extract'!ANO$24),0)</f>
        <v>676</v>
      </c>
      <c r="ANP31" s="1352">
        <f ca="1">IFERROR(OFFSET('WS-1 Paper'!$A$41,0,'Dashboard Extract'!ANP$24),0)</f>
        <v>747</v>
      </c>
      <c r="ANQ31" s="1352">
        <f ca="1">IFERROR(OFFSET('WS-1 Paper'!$A$41,0,'Dashboard Extract'!ANQ$24),0)</f>
        <v>655</v>
      </c>
      <c r="ANR31" s="1352">
        <f ca="1">IFERROR(OFFSET('WS-1 Paper'!$A$41,0,'Dashboard Extract'!ANR$24),0)</f>
        <v>1054</v>
      </c>
      <c r="ANS31" s="1352">
        <f ca="1">IFERROR(OFFSET('WS-1 Paper'!$A$41,0,'Dashboard Extract'!ANS$24),0)</f>
        <v>1120</v>
      </c>
      <c r="ANT31" s="1352">
        <f ca="1">IFERROR(OFFSET('WS-1 Paper'!$A$41,0,'Dashboard Extract'!ANT$24),0)</f>
        <v>1107</v>
      </c>
      <c r="ANU31" s="1352">
        <f ca="1">IFERROR(OFFSET('WS-1 Paper'!$A$41,0,'Dashboard Extract'!ANU$24),0)</f>
        <v>703</v>
      </c>
      <c r="ANV31" s="1352">
        <f ca="1">IFERROR(OFFSET('WS-1 Paper'!$A$41,0,'Dashboard Extract'!ANV$24),0)</f>
        <v>774</v>
      </c>
      <c r="ANW31" s="1352">
        <f ca="1">IFERROR(OFFSET('WS-1 Paper'!$A$41,0,'Dashboard Extract'!ANW$24),0)</f>
        <v>841</v>
      </c>
      <c r="ANX31" s="1352">
        <f ca="1">IFERROR(OFFSET('WS-1 Paper'!$A$41,0,'Dashboard Extract'!ANX$24),0)</f>
        <v>730</v>
      </c>
      <c r="ANY31" s="1352">
        <f ca="1">IFERROR(OFFSET('WS-1 Paper'!$A$41,0,'Dashboard Extract'!ANY$24),0)</f>
        <v>118</v>
      </c>
      <c r="ANZ31" s="1352">
        <f ca="1">IFERROR(OFFSET('WS-1 Paper'!$A$41,0,'Dashboard Extract'!ANZ$24),0)</f>
        <v>740</v>
      </c>
      <c r="AOA31" s="1352">
        <f ca="1">IFERROR(OFFSET('WS-1 Paper'!$A$41,0,'Dashboard Extract'!AOA$24),0)</f>
        <v>487</v>
      </c>
      <c r="AOB31" s="1352">
        <f ca="1">IFERROR(OFFSET('WS-1 Paper'!$A$41,0,'Dashboard Extract'!AOB$24),0)</f>
        <v>567</v>
      </c>
      <c r="AOC31" s="1352">
        <f ca="1">IFERROR(OFFSET('WS-1 Paper'!$A$41,0,'Dashboard Extract'!AOC$24),0)</f>
        <v>652</v>
      </c>
      <c r="AOD31" s="1352">
        <f ca="1">IFERROR(OFFSET('WS-1 Paper'!$A$41,0,'Dashboard Extract'!AOD$24),0)</f>
        <v>719</v>
      </c>
      <c r="AOE31" s="1352">
        <f ca="1">IFERROR(OFFSET('WS-1 Paper'!$A$41,0,'Dashboard Extract'!AOE$24),0)</f>
        <v>806</v>
      </c>
      <c r="AOF31" s="1352">
        <f ca="1">IFERROR(OFFSET('WS-1 Paper'!$A$41,0,'Dashboard Extract'!AOF$24),0)</f>
        <v>826</v>
      </c>
      <c r="AOG31" s="1352">
        <f ca="1">IFERROR(OFFSET('WS-1 Paper'!$A$41,0,'Dashboard Extract'!AOG$24),0)</f>
        <v>1074</v>
      </c>
      <c r="AOH31" s="1352">
        <f ca="1">IFERROR(OFFSET('WS-1 Paper'!$A$41,0,'Dashboard Extract'!AOH$24),0)</f>
        <v>661</v>
      </c>
      <c r="AOI31" s="1352">
        <f ca="1">IFERROR(OFFSET('WS-1 Paper'!$A$41,0,'Dashboard Extract'!AOI$24),0)</f>
        <v>631</v>
      </c>
      <c r="AOJ31" s="1352">
        <f ca="1">IFERROR(OFFSET('WS-1 Paper'!$A$41,0,'Dashboard Extract'!AOJ$24),0)</f>
        <v>717</v>
      </c>
      <c r="AOK31" s="1352">
        <f ca="1">IFERROR(OFFSET('WS-1 Paper'!$A$41,0,'Dashboard Extract'!AOK$24),0)</f>
        <v>834</v>
      </c>
      <c r="AOL31" s="1352">
        <f ca="1">IFERROR(OFFSET('WS-1 Paper'!$A$41,0,'Dashboard Extract'!AOL$24),0)</f>
        <v>910</v>
      </c>
      <c r="AOM31" s="1352">
        <f ca="1">IFERROR(OFFSET('WS-1 Paper'!$A$41,0,'Dashboard Extract'!AOM$24),0)</f>
        <v>963</v>
      </c>
      <c r="AON31" s="1352">
        <f ca="1">IFERROR(OFFSET('WS-1 Paper'!$A$41,0,'Dashboard Extract'!AON$24),0)</f>
        <v>1508</v>
      </c>
      <c r="AOO31" s="1352">
        <f ca="1">IFERROR(OFFSET('WS-1 Paper'!$A$41,0,'Dashboard Extract'!AOO$24),0)</f>
        <v>1411</v>
      </c>
      <c r="AOP31" s="1352">
        <f ca="1">IFERROR(OFFSET('WS-1 Paper'!$A$41,0,'Dashboard Extract'!AOP$24),0)</f>
        <v>1478</v>
      </c>
      <c r="AOQ31" s="1352">
        <f ca="1">IFERROR(OFFSET('WS-1 Paper'!$A$41,0,'Dashboard Extract'!AOQ$24),0)</f>
        <v>1780</v>
      </c>
      <c r="AOR31" s="1352">
        <f ca="1">IFERROR(OFFSET('WS-1 Paper'!$A$41,0,'Dashboard Extract'!AOR$24),0)</f>
        <v>1948</v>
      </c>
      <c r="AOS31" s="1352">
        <f ca="1">IFERROR(OFFSET('WS-1 Paper'!$A$41,0,'Dashboard Extract'!AOS$24),0)</f>
        <v>1812</v>
      </c>
      <c r="AOT31" s="1352">
        <f ca="1">IFERROR(OFFSET('WS-1 Paper'!$A$41,0,'Dashboard Extract'!AOT$24),0)</f>
        <v>1379</v>
      </c>
      <c r="AOU31" s="1352">
        <f ca="1">IFERROR(OFFSET('WS-1 Paper'!$A$41,0,'Dashboard Extract'!AOU$24),0)</f>
        <v>1334</v>
      </c>
      <c r="AOV31" s="1352">
        <f ca="1">IFERROR(OFFSET('WS-1 Paper'!$A$41,0,'Dashboard Extract'!AOV$24),0)</f>
        <v>796</v>
      </c>
      <c r="AOW31" s="1352">
        <f ca="1">IFERROR(OFFSET('WS-1 Paper'!$A$41,0,'Dashboard Extract'!AOW$24),0)</f>
        <v>799</v>
      </c>
      <c r="AOX31" s="1352">
        <f ca="1">IFERROR(OFFSET('WS-1 Paper'!$A$41,0,'Dashboard Extract'!AOX$24),0)</f>
        <v>779</v>
      </c>
      <c r="AOY31" s="1352">
        <f ca="1">IFERROR(OFFSET('WS-1 Paper'!$A$41,0,'Dashboard Extract'!AOY$24),0)</f>
        <v>815</v>
      </c>
      <c r="AOZ31" s="1352">
        <f ca="1">IFERROR(OFFSET('WS-1 Paper'!$A$41,0,'Dashboard Extract'!AOZ$24),0)</f>
        <v>385</v>
      </c>
      <c r="APA31" s="1352">
        <f ca="1">IFERROR(OFFSET('WS-1 Paper'!$A$41,0,'Dashboard Extract'!APA$24),0)</f>
        <v>382</v>
      </c>
      <c r="APB31" s="1352">
        <f ca="1">IFERROR(OFFSET('WS-1 Paper'!$A$41,0,'Dashboard Extract'!APB$24),0)</f>
        <v>547</v>
      </c>
      <c r="APC31" s="1352">
        <f ca="1">IFERROR(OFFSET('WS-1 Paper'!$A$41,0,'Dashboard Extract'!APC$24),0)</f>
        <v>623</v>
      </c>
      <c r="APD31" s="1352">
        <f ca="1">IFERROR(OFFSET('WS-1 Paper'!$A$41,0,'Dashboard Extract'!APD$24),0)</f>
        <v>1091</v>
      </c>
      <c r="APE31" s="1352">
        <f ca="1">IFERROR(OFFSET('WS-1 Paper'!$A$41,0,'Dashboard Extract'!APE$24),0)</f>
        <v>1032</v>
      </c>
      <c r="APF31" s="1352">
        <f ca="1">IFERROR(OFFSET('WS-1 Paper'!$A$41,0,'Dashboard Extract'!APF$24),0)</f>
        <v>1093</v>
      </c>
      <c r="APG31" s="1352">
        <f ca="1">IFERROR(OFFSET('WS-1 Paper'!$A$41,0,'Dashboard Extract'!APG$24),0)</f>
        <v>1017</v>
      </c>
      <c r="APH31" s="1352">
        <f ca="1">IFERROR(OFFSET('WS-1 Paper'!$A$41,0,'Dashboard Extract'!APH$24),0)</f>
        <v>1010</v>
      </c>
      <c r="API31" s="1352">
        <f ca="1">IFERROR(OFFSET('WS-1 Paper'!$A$41,0,'Dashboard Extract'!API$24),0)</f>
        <v>915</v>
      </c>
    </row>
    <row r="32" spans="1:1102" x14ac:dyDescent="0.2">
      <c r="C32" s="1355">
        <f>MATCH(C33,'WS-1 Paper'!4:4,0)-1</f>
        <v>729</v>
      </c>
      <c r="D32" s="1355">
        <f>MATCH(D33,'WS-1 Paper'!4:4,0)-1</f>
        <v>730</v>
      </c>
      <c r="E32" s="1355">
        <f>MATCH(E33,'WS-1 Paper'!4:4,0)-1</f>
        <v>731</v>
      </c>
      <c r="F32" s="1355">
        <f>MATCH(F33,'WS-1 Paper'!4:4,0)-1</f>
        <v>732</v>
      </c>
      <c r="G32" s="1355">
        <f>MATCH(G33,'WS-1 Paper'!4:4,0)-1</f>
        <v>733</v>
      </c>
      <c r="H32" s="1355">
        <f>MATCH(H33,'WS-1 Paper'!4:4,0)-1</f>
        <v>734</v>
      </c>
      <c r="I32" s="1355">
        <f>MATCH(I33,'WS-1 Paper'!4:4,0)-1</f>
        <v>735</v>
      </c>
    </row>
    <row r="33" spans="1:1102" x14ac:dyDescent="0.2">
      <c r="B33" s="1352" t="s">
        <v>219</v>
      </c>
      <c r="C33" s="1356">
        <f t="shared" ref="C33:H33" si="1166">D33-1</f>
        <v>43461</v>
      </c>
      <c r="D33" s="1356">
        <f t="shared" si="1166"/>
        <v>43462</v>
      </c>
      <c r="E33" s="1356">
        <f t="shared" si="1166"/>
        <v>43463</v>
      </c>
      <c r="F33" s="1356">
        <f t="shared" si="1166"/>
        <v>43464</v>
      </c>
      <c r="G33" s="1356">
        <f t="shared" si="1166"/>
        <v>43465</v>
      </c>
      <c r="H33" s="1356">
        <f t="shared" si="1166"/>
        <v>43466</v>
      </c>
      <c r="I33" s="1356">
        <f>B3</f>
        <v>43467</v>
      </c>
    </row>
    <row r="34" spans="1:1102" x14ac:dyDescent="0.2">
      <c r="A34" s="1352">
        <v>2</v>
      </c>
      <c r="B34" s="1352" t="s">
        <v>234</v>
      </c>
      <c r="C34" s="1352" t="str">
        <f t="shared" ref="C34:H34" si="1167">TEXT(WEEKDAY(C33,1),"DDD")</f>
        <v>Thu</v>
      </c>
      <c r="D34" s="1352" t="str">
        <f t="shared" si="1167"/>
        <v>Fri</v>
      </c>
      <c r="E34" s="1352" t="str">
        <f t="shared" si="1167"/>
        <v>Sat</v>
      </c>
      <c r="F34" s="1352" t="str">
        <f t="shared" si="1167"/>
        <v>Sun</v>
      </c>
      <c r="G34" s="1352" t="str">
        <f t="shared" si="1167"/>
        <v>Mon</v>
      </c>
      <c r="H34" s="1352" t="str">
        <f t="shared" si="1167"/>
        <v>Tue</v>
      </c>
      <c r="I34" s="1352" t="str">
        <f>TEXT(WEEKDAY(I33,1),"DDD")</f>
        <v>Wed</v>
      </c>
    </row>
    <row r="35" spans="1:1102" x14ac:dyDescent="0.2">
      <c r="A35" s="1352">
        <v>3</v>
      </c>
      <c r="B35" s="1352" t="s">
        <v>235</v>
      </c>
      <c r="C35" s="1352">
        <f t="shared" ref="C35:I36" ca="1" si="1168">OFFSET($NB$24,$A34+1,C$32)</f>
        <v>623</v>
      </c>
      <c r="D35" s="1352">
        <f t="shared" ca="1" si="1168"/>
        <v>731</v>
      </c>
      <c r="E35" s="1352">
        <f t="shared" ca="1" si="1168"/>
        <v>0</v>
      </c>
      <c r="F35" s="1352">
        <f t="shared" ca="1" si="1168"/>
        <v>0</v>
      </c>
      <c r="G35" s="1352">
        <f t="shared" ca="1" si="1168"/>
        <v>559</v>
      </c>
      <c r="H35" s="1352">
        <f t="shared" ca="1" si="1168"/>
        <v>0</v>
      </c>
      <c r="I35" s="1352">
        <f t="shared" ca="1" si="1168"/>
        <v>902</v>
      </c>
    </row>
    <row r="36" spans="1:1102" x14ac:dyDescent="0.2">
      <c r="B36" s="1352" t="s">
        <v>239</v>
      </c>
      <c r="C36" s="1352">
        <f t="shared" ca="1" si="1168"/>
        <v>726</v>
      </c>
      <c r="D36" s="1352">
        <f t="shared" ca="1" si="1168"/>
        <v>1264</v>
      </c>
      <c r="E36" s="1352">
        <f t="shared" ca="1" si="1168"/>
        <v>100</v>
      </c>
      <c r="F36" s="1352">
        <f t="shared" ca="1" si="1168"/>
        <v>75</v>
      </c>
      <c r="G36" s="1352">
        <f t="shared" ca="1" si="1168"/>
        <v>480</v>
      </c>
      <c r="H36" s="1352">
        <f t="shared" ca="1" si="1168"/>
        <v>75</v>
      </c>
      <c r="I36" s="1352">
        <f t="shared" ca="1" si="1168"/>
        <v>812</v>
      </c>
    </row>
    <row r="37" spans="1:1102" x14ac:dyDescent="0.2">
      <c r="A37" s="1352">
        <v>4</v>
      </c>
      <c r="B37" s="1352" t="s">
        <v>272</v>
      </c>
      <c r="C37" s="1352">
        <f t="shared" ref="C37:I37" ca="1" si="1169">OFFSET($NB$24,$A37+1,C$32)</f>
        <v>2</v>
      </c>
      <c r="D37" s="1352">
        <f t="shared" ca="1" si="1169"/>
        <v>0</v>
      </c>
      <c r="E37" s="1352">
        <f t="shared" ca="1" si="1169"/>
        <v>0</v>
      </c>
      <c r="F37" s="1352">
        <f t="shared" ca="1" si="1169"/>
        <v>0</v>
      </c>
      <c r="G37" s="1352">
        <f t="shared" ca="1" si="1169"/>
        <v>1</v>
      </c>
      <c r="H37" s="1352">
        <f t="shared" ca="1" si="1169"/>
        <v>2</v>
      </c>
      <c r="I37" s="1352">
        <f t="shared" ca="1" si="1169"/>
        <v>3</v>
      </c>
    </row>
    <row r="38" spans="1:1102" x14ac:dyDescent="0.2">
      <c r="B38" s="1352" t="s">
        <v>238</v>
      </c>
      <c r="C38" s="1352">
        <f t="shared" ref="C38:H38" ca="1" si="1170">C37</f>
        <v>2</v>
      </c>
      <c r="D38" s="1352">
        <f t="shared" ca="1" si="1170"/>
        <v>0</v>
      </c>
      <c r="E38" s="1352">
        <f t="shared" ca="1" si="1170"/>
        <v>0</v>
      </c>
      <c r="F38" s="1352">
        <f t="shared" ca="1" si="1170"/>
        <v>0</v>
      </c>
      <c r="G38" s="1352">
        <f t="shared" ca="1" si="1170"/>
        <v>1</v>
      </c>
      <c r="H38" s="1352">
        <f t="shared" ca="1" si="1170"/>
        <v>2</v>
      </c>
      <c r="I38" s="1352">
        <f ca="1">I37</f>
        <v>3</v>
      </c>
    </row>
    <row r="39" spans="1:1102" x14ac:dyDescent="0.2">
      <c r="B39" s="1352" t="s">
        <v>247</v>
      </c>
      <c r="C39" s="1355">
        <f ca="1">SUM(C35:I35)/Graphs!F2</f>
        <v>703.75</v>
      </c>
    </row>
    <row r="40" spans="1:1102" x14ac:dyDescent="0.2">
      <c r="C40" s="1352">
        <f ca="1">C39/28</f>
        <v>25.133928571428573</v>
      </c>
      <c r="K40" s="1352" t="s">
        <v>91</v>
      </c>
      <c r="P40" s="1352">
        <f ca="1">ROUND(AVERAGE(K41:O41),0)</f>
        <v>15</v>
      </c>
    </row>
    <row r="41" spans="1:1102" x14ac:dyDescent="0.2">
      <c r="B41" s="1352" t="s">
        <v>704</v>
      </c>
      <c r="C41" s="1352">
        <f t="shared" ref="C41:H41" ca="1" si="1171">OFFSET($NB$24,$A35+4,C$32)</f>
        <v>623</v>
      </c>
      <c r="D41" s="1352">
        <f t="shared" ca="1" si="1171"/>
        <v>1091</v>
      </c>
      <c r="E41" s="1352">
        <f t="shared" ca="1" si="1171"/>
        <v>1032</v>
      </c>
      <c r="F41" s="1352">
        <f t="shared" ca="1" si="1171"/>
        <v>1093</v>
      </c>
      <c r="G41" s="1352">
        <f t="shared" ca="1" si="1171"/>
        <v>1017</v>
      </c>
      <c r="H41" s="1352">
        <f t="shared" ca="1" si="1171"/>
        <v>1010</v>
      </c>
      <c r="I41" s="1352">
        <f ca="1">OFFSET($NB$24,$A35+4,I$32)</f>
        <v>915</v>
      </c>
      <c r="K41" s="1352">
        <f ca="1">OFFSET('WS-1 Paper'!$A$98,0,C$32)</f>
        <v>19</v>
      </c>
      <c r="L41" s="1352">
        <f ca="1">OFFSET('WS-1 Paper'!$A$98,0,D$32)</f>
        <v>16</v>
      </c>
      <c r="M41" s="1352">
        <f ca="1">OFFSET('WS-1 Paper'!$A$98,0,G$32)</f>
        <v>21</v>
      </c>
      <c r="N41" s="1352">
        <f ca="1">OFFSET('WS-1 Paper'!$A$98,0,H$32)</f>
        <v>0</v>
      </c>
      <c r="O41" s="1352">
        <f ca="1">OFFSET('WS-1 Paper'!$A$98,0,I$32)</f>
        <v>20</v>
      </c>
      <c r="P41" s="1352">
        <f ca="1">SUM(K41:O41)/Graphs!F2</f>
        <v>19</v>
      </c>
    </row>
    <row r="42" spans="1:1102" x14ac:dyDescent="0.2">
      <c r="C42" s="1352">
        <f ca="1">OFFSET('WS-1 Paper'!NW4,38,0)</f>
        <v>491</v>
      </c>
      <c r="D42" s="1352">
        <f ca="1">OFFSET('WS-1 Paper'!$A$4,38,D32)</f>
        <v>1264</v>
      </c>
      <c r="E42" s="1352">
        <f ca="1">OFFSET('WS-1 Paper'!$A$4,38,E32)</f>
        <v>100</v>
      </c>
      <c r="F42" s="1352">
        <f ca="1">OFFSET('WS-1 Paper'!$A$4,38,F32)</f>
        <v>75</v>
      </c>
      <c r="G42" s="1352">
        <f ca="1">OFFSET('WS-1 Paper'!$A$4,38,G32)</f>
        <v>480</v>
      </c>
      <c r="H42" s="1352">
        <f ca="1">OFFSET('WS-1 Paper'!$A$4,38,H32)</f>
        <v>75</v>
      </c>
      <c r="I42" s="1352">
        <f ca="1">OFFSET('WS-1 Paper'!$A$4,38,I32)</f>
        <v>812</v>
      </c>
      <c r="J42" s="1352">
        <f ca="1">SUM(C42:I42)</f>
        <v>3297</v>
      </c>
    </row>
    <row r="43" spans="1:1102" x14ac:dyDescent="0.2">
      <c r="C43" s="1352">
        <f ca="1">OFFSET('WS-1 Paper'!$A$5,38,C32)</f>
        <v>624</v>
      </c>
      <c r="D43" s="1352">
        <f ca="1">OFFSET('WS-1 Paper'!$A$5,38,D32)</f>
        <v>733</v>
      </c>
      <c r="E43" s="1352">
        <f ca="1">OFFSET('WS-1 Paper'!$A$5,38,E32)</f>
        <v>0</v>
      </c>
      <c r="F43" s="1352">
        <f ca="1">OFFSET('WS-1 Paper'!$A$5,38,F32)</f>
        <v>0</v>
      </c>
      <c r="G43" s="1352">
        <f ca="1">OFFSET('WS-1 Paper'!$A$5,38,G32)</f>
        <v>560</v>
      </c>
      <c r="H43" s="1352">
        <f ca="1">OFFSET('WS-1 Paper'!$A$5,38,H32)</f>
        <v>0</v>
      </c>
      <c r="I43" s="1352">
        <f ca="1">OFFSET('WS-1 Paper'!$A$5,38,I32)</f>
        <v>905</v>
      </c>
      <c r="J43" s="1352">
        <f ca="1">SUM(C43:I43)</f>
        <v>2822</v>
      </c>
    </row>
    <row r="44" spans="1:1102" x14ac:dyDescent="0.2">
      <c r="A44" s="1352" t="s">
        <v>274</v>
      </c>
    </row>
    <row r="45" spans="1:1102" x14ac:dyDescent="0.2">
      <c r="C45" s="1355">
        <v>35</v>
      </c>
      <c r="D45" s="1355">
        <v>36</v>
      </c>
      <c r="E45" s="1355" t="e">
        <v>#N/A</v>
      </c>
      <c r="F45" s="1355" t="e">
        <v>#N/A</v>
      </c>
      <c r="G45" s="1355">
        <v>37</v>
      </c>
      <c r="H45" s="1355">
        <v>38</v>
      </c>
      <c r="I45" s="1355">
        <v>39</v>
      </c>
      <c r="J45" s="1355">
        <v>40</v>
      </c>
      <c r="K45" s="1355">
        <v>41</v>
      </c>
      <c r="L45" s="1355" t="e">
        <v>#N/A</v>
      </c>
      <c r="M45" s="1355" t="e">
        <v>#N/A</v>
      </c>
      <c r="N45" s="1355">
        <v>42</v>
      </c>
      <c r="O45" s="1355">
        <v>43</v>
      </c>
      <c r="P45" s="1355">
        <v>44</v>
      </c>
      <c r="Q45" s="1355">
        <v>45</v>
      </c>
      <c r="R45" s="1355">
        <v>46</v>
      </c>
      <c r="S45" s="1355" t="e">
        <v>#N/A</v>
      </c>
      <c r="T45" s="1355" t="e">
        <v>#N/A</v>
      </c>
      <c r="U45" s="1355">
        <v>47</v>
      </c>
      <c r="V45" s="1355">
        <v>48</v>
      </c>
      <c r="W45" s="1355">
        <v>49</v>
      </c>
      <c r="X45" s="1355">
        <v>50</v>
      </c>
      <c r="Y45" s="1355">
        <v>51</v>
      </c>
      <c r="Z45" s="1355" t="e">
        <v>#N/A</v>
      </c>
      <c r="AA45" s="1355" t="e">
        <v>#N/A</v>
      </c>
      <c r="AB45" s="1355">
        <v>52</v>
      </c>
      <c r="AC45" s="1355">
        <v>53</v>
      </c>
      <c r="AD45" s="1355">
        <v>54</v>
      </c>
      <c r="AE45" s="1355">
        <v>55</v>
      </c>
      <c r="AF45" s="1355">
        <v>56</v>
      </c>
      <c r="AG45" s="1355" t="e">
        <v>#N/A</v>
      </c>
      <c r="AH45" s="1355" t="e">
        <v>#N/A</v>
      </c>
      <c r="AI45" s="1355">
        <v>57</v>
      </c>
      <c r="AJ45" s="1355">
        <v>58</v>
      </c>
      <c r="AK45" s="1355">
        <v>59</v>
      </c>
      <c r="AL45" s="1355">
        <v>60</v>
      </c>
      <c r="AM45" s="1355">
        <v>61</v>
      </c>
      <c r="AN45" s="1355" t="e">
        <v>#N/A</v>
      </c>
      <c r="AO45" s="1355" t="e">
        <v>#N/A</v>
      </c>
      <c r="AP45" s="1355">
        <v>62</v>
      </c>
      <c r="AQ45" s="1355">
        <v>63</v>
      </c>
      <c r="AR45" s="1355">
        <v>64</v>
      </c>
      <c r="AS45" s="1355">
        <v>65</v>
      </c>
      <c r="AT45" s="1355">
        <v>66</v>
      </c>
      <c r="AU45" s="1355" t="e">
        <v>#N/A</v>
      </c>
      <c r="AV45" s="1355" t="e">
        <v>#N/A</v>
      </c>
      <c r="AW45" s="1355">
        <v>67</v>
      </c>
      <c r="AX45" s="1355">
        <v>68</v>
      </c>
      <c r="AY45" s="1355">
        <v>69</v>
      </c>
      <c r="AZ45" s="1355">
        <v>70</v>
      </c>
      <c r="BA45" s="1355">
        <v>71</v>
      </c>
      <c r="BB45" s="1355" t="e">
        <v>#N/A</v>
      </c>
      <c r="BC45" s="1355" t="e">
        <v>#N/A</v>
      </c>
      <c r="BD45" s="1355">
        <v>72</v>
      </c>
      <c r="BE45" s="1355">
        <v>73</v>
      </c>
      <c r="BF45" s="1355">
        <v>74</v>
      </c>
      <c r="BG45" s="1355">
        <v>75</v>
      </c>
      <c r="BH45" s="1355">
        <v>76</v>
      </c>
      <c r="BI45" s="1355" t="e">
        <v>#N/A</v>
      </c>
      <c r="BJ45" s="1355" t="e">
        <v>#N/A</v>
      </c>
      <c r="BK45" s="1355">
        <v>77</v>
      </c>
      <c r="BL45" s="1355">
        <v>78</v>
      </c>
      <c r="BM45" s="1355">
        <v>79</v>
      </c>
      <c r="BN45" s="1355">
        <v>80</v>
      </c>
      <c r="BO45" s="1355">
        <v>81</v>
      </c>
      <c r="BP45" s="1355" t="e">
        <v>#N/A</v>
      </c>
      <c r="BQ45" s="1355" t="e">
        <v>#N/A</v>
      </c>
      <c r="BR45" s="1355">
        <v>82</v>
      </c>
      <c r="BS45" s="1355">
        <v>83</v>
      </c>
      <c r="BT45" s="1355">
        <v>84</v>
      </c>
      <c r="BU45" s="1355">
        <v>85</v>
      </c>
      <c r="BV45" s="1355">
        <v>86</v>
      </c>
      <c r="BW45" s="1355" t="e">
        <v>#N/A</v>
      </c>
      <c r="BX45" s="1355" t="e">
        <v>#N/A</v>
      </c>
      <c r="BY45" s="1355">
        <v>87</v>
      </c>
      <c r="BZ45" s="1355">
        <v>88</v>
      </c>
      <c r="CA45" s="1355">
        <v>89</v>
      </c>
      <c r="CB45" s="1355">
        <v>90</v>
      </c>
      <c r="CC45" s="1355">
        <v>91</v>
      </c>
      <c r="CD45" s="1355" t="e">
        <v>#N/A</v>
      </c>
      <c r="CE45" s="1355" t="e">
        <v>#N/A</v>
      </c>
      <c r="CF45" s="1355">
        <v>92</v>
      </c>
      <c r="CG45" s="1355">
        <v>93</v>
      </c>
      <c r="CH45" s="1355">
        <v>94</v>
      </c>
      <c r="CI45" s="1355">
        <v>95</v>
      </c>
      <c r="CJ45" s="1355">
        <v>96</v>
      </c>
      <c r="CK45" s="1355" t="e">
        <v>#N/A</v>
      </c>
      <c r="CL45" s="1355" t="e">
        <v>#N/A</v>
      </c>
      <c r="CM45" s="1355">
        <v>97</v>
      </c>
      <c r="CN45" s="1355">
        <v>98</v>
      </c>
      <c r="CO45" s="1355">
        <v>99</v>
      </c>
      <c r="CP45" s="1355">
        <v>100</v>
      </c>
      <c r="CQ45" s="1355">
        <v>101</v>
      </c>
      <c r="CR45" s="1355" t="e">
        <v>#N/A</v>
      </c>
      <c r="CS45" s="1355" t="e">
        <v>#N/A</v>
      </c>
      <c r="CT45" s="1355">
        <v>102</v>
      </c>
      <c r="CU45" s="1355">
        <v>103</v>
      </c>
      <c r="CV45" s="1355">
        <v>104</v>
      </c>
      <c r="CW45" s="1355">
        <v>105</v>
      </c>
      <c r="CX45" s="1355">
        <v>106</v>
      </c>
      <c r="CY45" s="1355" t="e">
        <v>#N/A</v>
      </c>
      <c r="CZ45" s="1355" t="e">
        <v>#N/A</v>
      </c>
      <c r="DA45" s="1355">
        <v>107</v>
      </c>
      <c r="DB45" s="1355">
        <v>108</v>
      </c>
      <c r="DC45" s="1355">
        <v>109</v>
      </c>
      <c r="DD45" s="1355">
        <v>110</v>
      </c>
      <c r="DE45" s="1355">
        <v>111</v>
      </c>
      <c r="DF45" s="1355" t="e">
        <v>#N/A</v>
      </c>
      <c r="DG45" s="1355" t="e">
        <v>#N/A</v>
      </c>
      <c r="DH45" s="1355">
        <v>112</v>
      </c>
      <c r="DI45" s="1355">
        <v>113</v>
      </c>
      <c r="DJ45" s="1355">
        <v>114</v>
      </c>
      <c r="DK45" s="1355">
        <v>115</v>
      </c>
      <c r="DL45" s="1355">
        <v>116</v>
      </c>
      <c r="DM45" s="1355" t="e">
        <v>#N/A</v>
      </c>
      <c r="DN45" s="1355" t="e">
        <v>#N/A</v>
      </c>
      <c r="DO45" s="1355">
        <v>117</v>
      </c>
      <c r="DP45" s="1355">
        <v>118</v>
      </c>
      <c r="DQ45" s="1355">
        <v>119</v>
      </c>
      <c r="DR45" s="1355">
        <v>120</v>
      </c>
      <c r="DS45" s="1355">
        <v>121</v>
      </c>
      <c r="DT45" s="1355" t="e">
        <v>#N/A</v>
      </c>
      <c r="DU45" s="1355" t="e">
        <v>#N/A</v>
      </c>
      <c r="DV45" s="1355">
        <v>122</v>
      </c>
      <c r="DW45" s="1355">
        <v>123</v>
      </c>
      <c r="DX45" s="1355">
        <v>124</v>
      </c>
      <c r="DY45" s="1355">
        <v>125</v>
      </c>
      <c r="DZ45" s="1355">
        <v>126</v>
      </c>
      <c r="EA45" s="1355" t="e">
        <v>#N/A</v>
      </c>
      <c r="EB45" s="1355" t="e">
        <v>#N/A</v>
      </c>
      <c r="EC45" s="1355">
        <v>127</v>
      </c>
      <c r="ED45" s="1355">
        <v>128</v>
      </c>
      <c r="EE45" s="1355">
        <v>129</v>
      </c>
      <c r="EF45" s="1355">
        <v>130</v>
      </c>
      <c r="EG45" s="1355">
        <v>131</v>
      </c>
      <c r="EH45" s="1355" t="e">
        <v>#N/A</v>
      </c>
      <c r="EI45" s="1355" t="e">
        <v>#N/A</v>
      </c>
      <c r="EJ45" s="1355">
        <v>132</v>
      </c>
      <c r="EK45" s="1355">
        <v>133</v>
      </c>
      <c r="EL45" s="1355">
        <v>134</v>
      </c>
      <c r="EM45" s="1355">
        <v>135</v>
      </c>
      <c r="EN45" s="1355">
        <v>136</v>
      </c>
      <c r="EO45" s="1355" t="e">
        <v>#N/A</v>
      </c>
      <c r="EP45" s="1355" t="e">
        <v>#N/A</v>
      </c>
      <c r="EQ45" s="1355">
        <v>137</v>
      </c>
      <c r="ER45" s="1355">
        <v>138</v>
      </c>
      <c r="ES45" s="1355">
        <v>139</v>
      </c>
      <c r="ET45" s="1355">
        <v>140</v>
      </c>
      <c r="EU45" s="1355">
        <v>141</v>
      </c>
      <c r="EV45" s="1355" t="e">
        <v>#N/A</v>
      </c>
      <c r="EW45" s="1355" t="e">
        <v>#N/A</v>
      </c>
      <c r="EX45" s="1355">
        <v>142</v>
      </c>
      <c r="EY45" s="1355">
        <v>143</v>
      </c>
      <c r="EZ45" s="1355">
        <v>144</v>
      </c>
      <c r="FA45" s="1355">
        <v>145</v>
      </c>
      <c r="FB45" s="1355">
        <v>146</v>
      </c>
      <c r="FC45" s="1355" t="e">
        <v>#N/A</v>
      </c>
      <c r="FD45" s="1355" t="e">
        <v>#N/A</v>
      </c>
      <c r="FE45" s="1355">
        <v>147</v>
      </c>
      <c r="FF45" s="1355">
        <v>148</v>
      </c>
      <c r="FG45" s="1355">
        <v>149</v>
      </c>
      <c r="FH45" s="1355">
        <v>150</v>
      </c>
      <c r="FI45" s="1355">
        <v>151</v>
      </c>
      <c r="FJ45" s="1355" t="e">
        <v>#N/A</v>
      </c>
      <c r="FK45" s="1355" t="e">
        <v>#N/A</v>
      </c>
      <c r="FL45" s="1355">
        <v>152</v>
      </c>
      <c r="FM45" s="1355">
        <v>153</v>
      </c>
      <c r="FN45" s="1355">
        <v>154</v>
      </c>
      <c r="FO45" s="1355">
        <v>155</v>
      </c>
      <c r="FP45" s="1355">
        <v>156</v>
      </c>
      <c r="FQ45" s="1355" t="e">
        <v>#N/A</v>
      </c>
      <c r="FR45" s="1355" t="e">
        <v>#N/A</v>
      </c>
      <c r="FS45" s="1355">
        <v>157</v>
      </c>
      <c r="FT45" s="1355">
        <v>158</v>
      </c>
      <c r="FU45" s="1355">
        <v>159</v>
      </c>
      <c r="FV45" s="1355">
        <v>160</v>
      </c>
      <c r="FW45" s="1355">
        <v>161</v>
      </c>
      <c r="FX45" s="1355" t="e">
        <v>#N/A</v>
      </c>
      <c r="FY45" s="1355" t="e">
        <v>#N/A</v>
      </c>
      <c r="FZ45" s="1355">
        <v>162</v>
      </c>
      <c r="GA45" s="1355">
        <v>163</v>
      </c>
      <c r="GB45" s="1355">
        <v>164</v>
      </c>
      <c r="GC45" s="1355">
        <v>165</v>
      </c>
      <c r="GD45" s="1355">
        <v>166</v>
      </c>
      <c r="GE45" s="1355" t="e">
        <v>#N/A</v>
      </c>
      <c r="GF45" s="1355" t="e">
        <v>#N/A</v>
      </c>
      <c r="GG45" s="1355">
        <v>167</v>
      </c>
      <c r="GH45" s="1355">
        <v>168</v>
      </c>
      <c r="GI45" s="1355">
        <v>169</v>
      </c>
      <c r="GJ45" s="1355">
        <v>170</v>
      </c>
      <c r="GK45" s="1355">
        <v>171</v>
      </c>
      <c r="GL45" s="1355" t="e">
        <v>#N/A</v>
      </c>
      <c r="GM45" s="1355" t="e">
        <v>#N/A</v>
      </c>
      <c r="GN45" s="1355">
        <v>172</v>
      </c>
      <c r="GO45" s="1355">
        <v>173</v>
      </c>
      <c r="GP45" s="1355">
        <v>174</v>
      </c>
      <c r="GQ45" s="1355">
        <v>175</v>
      </c>
      <c r="GR45" s="1355">
        <v>176</v>
      </c>
      <c r="GS45" s="1355" t="e">
        <v>#N/A</v>
      </c>
      <c r="GT45" s="1355" t="e">
        <v>#N/A</v>
      </c>
      <c r="GU45" s="1355">
        <v>177</v>
      </c>
      <c r="GV45" s="1355">
        <v>178</v>
      </c>
      <c r="GW45" s="1355">
        <v>179</v>
      </c>
      <c r="GX45" s="1355">
        <v>180</v>
      </c>
      <c r="GY45" s="1355">
        <v>181</v>
      </c>
      <c r="GZ45" s="1355" t="e">
        <v>#N/A</v>
      </c>
      <c r="HA45" s="1355" t="e">
        <v>#N/A</v>
      </c>
      <c r="HB45" s="1355">
        <v>182</v>
      </c>
      <c r="HC45" s="1355">
        <v>183</v>
      </c>
      <c r="HD45" s="1355">
        <v>184</v>
      </c>
      <c r="HE45" s="1355">
        <v>185</v>
      </c>
      <c r="HF45" s="1355">
        <v>186</v>
      </c>
      <c r="HG45" s="1355" t="e">
        <v>#N/A</v>
      </c>
      <c r="HH45" s="1355" t="e">
        <v>#N/A</v>
      </c>
      <c r="HI45" s="1355">
        <v>187</v>
      </c>
      <c r="HJ45" s="1355">
        <v>188</v>
      </c>
      <c r="HK45" s="1355">
        <v>189</v>
      </c>
      <c r="HL45" s="1355">
        <v>190</v>
      </c>
      <c r="HM45" s="1355">
        <v>191</v>
      </c>
      <c r="HN45" s="1355" t="e">
        <v>#N/A</v>
      </c>
      <c r="HO45" s="1355" t="e">
        <v>#N/A</v>
      </c>
      <c r="HP45" s="1355">
        <v>192</v>
      </c>
      <c r="HQ45" s="1355">
        <v>193</v>
      </c>
      <c r="HR45" s="1355">
        <v>194</v>
      </c>
      <c r="HS45" s="1355">
        <v>195</v>
      </c>
      <c r="HT45" s="1355">
        <v>196</v>
      </c>
      <c r="HU45" s="1355" t="e">
        <v>#N/A</v>
      </c>
      <c r="HV45" s="1355" t="e">
        <v>#N/A</v>
      </c>
      <c r="HW45" s="1355">
        <v>197</v>
      </c>
      <c r="HX45" s="1355">
        <v>198</v>
      </c>
      <c r="HY45" s="1355">
        <v>199</v>
      </c>
      <c r="HZ45" s="1355">
        <v>200</v>
      </c>
      <c r="IA45" s="1355">
        <v>201</v>
      </c>
      <c r="IB45" s="1355" t="e">
        <v>#N/A</v>
      </c>
      <c r="IC45" s="1355" t="e">
        <v>#N/A</v>
      </c>
      <c r="ID45" s="1355">
        <v>202</v>
      </c>
      <c r="IE45" s="1355">
        <v>203</v>
      </c>
      <c r="IF45" s="1355">
        <v>204</v>
      </c>
      <c r="IG45" s="1355">
        <v>205</v>
      </c>
      <c r="IH45" s="1355">
        <v>206</v>
      </c>
      <c r="II45" s="1355" t="e">
        <v>#N/A</v>
      </c>
      <c r="IJ45" s="1355" t="e">
        <v>#N/A</v>
      </c>
      <c r="IK45" s="1355">
        <v>207</v>
      </c>
      <c r="IL45" s="1355">
        <v>208</v>
      </c>
      <c r="IM45" s="1355">
        <v>209</v>
      </c>
      <c r="IN45" s="1355">
        <v>210</v>
      </c>
      <c r="IO45" s="1355">
        <v>211</v>
      </c>
      <c r="IP45" s="1355" t="e">
        <v>#N/A</v>
      </c>
      <c r="IQ45" s="1355" t="e">
        <v>#N/A</v>
      </c>
      <c r="IR45" s="1355">
        <v>212</v>
      </c>
      <c r="IS45" s="1355">
        <v>213</v>
      </c>
      <c r="IT45" s="1355">
        <v>214</v>
      </c>
      <c r="IU45" s="1355">
        <v>215</v>
      </c>
      <c r="IV45" s="1355">
        <v>216</v>
      </c>
      <c r="IW45" s="1355" t="e">
        <v>#N/A</v>
      </c>
      <c r="IX45" s="1355" t="e">
        <v>#N/A</v>
      </c>
      <c r="IY45" s="1355">
        <v>217</v>
      </c>
      <c r="IZ45" s="1355">
        <v>218</v>
      </c>
      <c r="JA45" s="1355">
        <v>219</v>
      </c>
      <c r="JB45" s="1355">
        <v>220</v>
      </c>
      <c r="JC45" s="1355">
        <v>221</v>
      </c>
      <c r="JD45" s="1355" t="e">
        <v>#N/A</v>
      </c>
      <c r="JE45" s="1355" t="e">
        <v>#N/A</v>
      </c>
      <c r="JF45" s="1355">
        <v>222</v>
      </c>
      <c r="JG45" s="1355">
        <v>223</v>
      </c>
      <c r="JH45" s="1355">
        <v>224</v>
      </c>
      <c r="JI45" s="1355">
        <v>225</v>
      </c>
      <c r="JJ45" s="1355">
        <v>226</v>
      </c>
      <c r="JK45" s="1355" t="e">
        <v>#N/A</v>
      </c>
      <c r="JL45" s="1355" t="e">
        <v>#N/A</v>
      </c>
      <c r="JM45" s="1355">
        <v>227</v>
      </c>
      <c r="JN45" s="1355">
        <v>228</v>
      </c>
      <c r="JO45" s="1355">
        <v>229</v>
      </c>
      <c r="JP45" s="1355">
        <v>230</v>
      </c>
      <c r="JQ45" s="1355">
        <v>231</v>
      </c>
      <c r="JR45" s="1355" t="e">
        <v>#N/A</v>
      </c>
      <c r="JS45" s="1355" t="e">
        <v>#N/A</v>
      </c>
      <c r="JT45" s="1355">
        <v>232</v>
      </c>
      <c r="JU45" s="1355">
        <v>233</v>
      </c>
      <c r="JV45" s="1355">
        <v>234</v>
      </c>
      <c r="JW45" s="1355">
        <v>235</v>
      </c>
      <c r="JX45" s="1355">
        <v>236</v>
      </c>
      <c r="JY45" s="1355" t="e">
        <v>#N/A</v>
      </c>
      <c r="JZ45" s="1355" t="e">
        <v>#N/A</v>
      </c>
      <c r="KA45" s="1355">
        <v>237</v>
      </c>
      <c r="KB45" s="1355">
        <v>238</v>
      </c>
      <c r="KC45" s="1355">
        <v>239</v>
      </c>
      <c r="KD45" s="1355">
        <v>240</v>
      </c>
      <c r="KE45" s="1355">
        <v>241</v>
      </c>
      <c r="KF45" s="1355" t="e">
        <v>#N/A</v>
      </c>
      <c r="KG45" s="1355" t="e">
        <v>#N/A</v>
      </c>
      <c r="KH45" s="1355">
        <v>242</v>
      </c>
      <c r="KI45" s="1355">
        <v>243</v>
      </c>
      <c r="KJ45" s="1355">
        <v>244</v>
      </c>
      <c r="KK45" s="1355">
        <v>245</v>
      </c>
      <c r="KL45" s="1355">
        <v>246</v>
      </c>
      <c r="KM45" s="1355" t="e">
        <v>#N/A</v>
      </c>
      <c r="KN45" s="1355" t="e">
        <v>#N/A</v>
      </c>
      <c r="KO45" s="1355">
        <v>247</v>
      </c>
      <c r="KP45" s="1355">
        <v>248</v>
      </c>
      <c r="KQ45" s="1355">
        <v>249</v>
      </c>
      <c r="KR45" s="1355">
        <v>250</v>
      </c>
      <c r="KS45" s="1355">
        <v>251</v>
      </c>
      <c r="KT45" s="1355" t="e">
        <v>#N/A</v>
      </c>
      <c r="KU45" s="1355" t="e">
        <v>#N/A</v>
      </c>
      <c r="KV45" s="1355">
        <v>252</v>
      </c>
      <c r="KW45" s="1355">
        <v>253</v>
      </c>
      <c r="KX45" s="1355">
        <v>254</v>
      </c>
      <c r="KY45" s="1355">
        <v>255</v>
      </c>
      <c r="KZ45" s="1355">
        <v>256</v>
      </c>
      <c r="LA45" s="1355" t="e">
        <v>#N/A</v>
      </c>
      <c r="LB45" s="1355" t="e">
        <v>#N/A</v>
      </c>
      <c r="LC45" s="1355">
        <v>257</v>
      </c>
      <c r="LD45" s="1355">
        <v>258</v>
      </c>
      <c r="LE45" s="1355">
        <v>259</v>
      </c>
      <c r="LF45" s="1355">
        <v>260</v>
      </c>
      <c r="LG45" s="1355">
        <v>261</v>
      </c>
      <c r="LH45" s="1355" t="e">
        <v>#N/A</v>
      </c>
      <c r="LI45" s="1355" t="e">
        <v>#N/A</v>
      </c>
      <c r="LJ45" s="1355">
        <v>262</v>
      </c>
      <c r="LK45" s="1355">
        <v>263</v>
      </c>
      <c r="LL45" s="1355">
        <v>264</v>
      </c>
      <c r="LM45" s="1355">
        <v>265</v>
      </c>
      <c r="LN45" s="1355">
        <v>266</v>
      </c>
      <c r="LO45" s="1355" t="e">
        <v>#N/A</v>
      </c>
      <c r="LP45" s="1355" t="e">
        <v>#N/A</v>
      </c>
      <c r="LQ45" s="1355">
        <v>267</v>
      </c>
      <c r="LR45" s="1355">
        <v>268</v>
      </c>
      <c r="LS45" s="1355">
        <v>269</v>
      </c>
      <c r="LT45" s="1355">
        <v>270</v>
      </c>
      <c r="LU45" s="1355">
        <v>271</v>
      </c>
      <c r="LV45" s="1355" t="e">
        <v>#N/A</v>
      </c>
      <c r="LW45" s="1355" t="e">
        <v>#N/A</v>
      </c>
      <c r="LX45" s="1355">
        <v>272</v>
      </c>
      <c r="LY45" s="1355">
        <v>273</v>
      </c>
      <c r="LZ45" s="1355">
        <v>274</v>
      </c>
      <c r="MA45" s="1355">
        <v>275</v>
      </c>
      <c r="MB45" s="1355">
        <v>276</v>
      </c>
      <c r="MC45" s="1355" t="e">
        <v>#N/A</v>
      </c>
      <c r="MD45" s="1355" t="e">
        <v>#N/A</v>
      </c>
      <c r="ME45" s="1355">
        <v>277</v>
      </c>
      <c r="MF45" s="1355">
        <v>278</v>
      </c>
      <c r="MG45" s="1355">
        <v>279</v>
      </c>
      <c r="MH45" s="1355">
        <v>280</v>
      </c>
      <c r="MI45" s="1355">
        <v>281</v>
      </c>
      <c r="MJ45" s="1355" t="e">
        <v>#N/A</v>
      </c>
      <c r="MK45" s="1355" t="e">
        <v>#N/A</v>
      </c>
      <c r="ML45" s="1355">
        <v>282</v>
      </c>
      <c r="MM45" s="1355">
        <v>283</v>
      </c>
      <c r="MN45" s="1355">
        <v>284</v>
      </c>
      <c r="MO45" s="1355">
        <v>285</v>
      </c>
      <c r="MP45" s="1355">
        <v>286</v>
      </c>
      <c r="MQ45" s="1355" t="e">
        <v>#N/A</v>
      </c>
      <c r="MR45" s="1355" t="e">
        <v>#N/A</v>
      </c>
      <c r="MS45" s="1355">
        <v>287</v>
      </c>
      <c r="MT45" s="1355">
        <v>288</v>
      </c>
      <c r="MU45" s="1355">
        <v>289</v>
      </c>
      <c r="MV45" s="1355">
        <v>290</v>
      </c>
      <c r="MW45" s="1355">
        <v>291</v>
      </c>
      <c r="MX45" s="1355" t="e">
        <v>#N/A</v>
      </c>
      <c r="MY45" s="1355" t="e">
        <v>#N/A</v>
      </c>
      <c r="MZ45" s="1355" t="e">
        <v>#N/A</v>
      </c>
      <c r="NA45" s="1355">
        <v>292</v>
      </c>
      <c r="NB45" s="1355">
        <v>293</v>
      </c>
      <c r="NC45" s="1355">
        <f>MATCH(NC46,'WS-1 Appeals'!$7:$7,0)-1</f>
        <v>1</v>
      </c>
      <c r="ND45" s="1355">
        <f>MATCH(ND46,'WS-1 Appeals'!$7:$7,0)-1</f>
        <v>2</v>
      </c>
      <c r="NE45" s="1355" t="e">
        <f>MATCH(NE46,'WS-1 Appeals'!$7:$7,0)-1</f>
        <v>#N/A</v>
      </c>
      <c r="NF45" s="1355" t="e">
        <f>MATCH(NF46,'WS-1 Appeals'!$7:$7,0)-1</f>
        <v>#N/A</v>
      </c>
      <c r="NG45" s="1355" t="e">
        <f>MATCH(NG46,'WS-1 Appeals'!$7:$7,0)-1</f>
        <v>#N/A</v>
      </c>
      <c r="NH45" s="1355">
        <f>MATCH(NH46,'WS-1 Appeals'!$7:$7,0)-1</f>
        <v>3</v>
      </c>
      <c r="NI45" s="1355">
        <f>MATCH(NI46,'WS-1 Appeals'!$7:$7,0)-1</f>
        <v>4</v>
      </c>
      <c r="NJ45" s="1355">
        <f>MATCH(NJ46,'WS-1 Appeals'!$7:$7,0)-1</f>
        <v>5</v>
      </c>
      <c r="NK45" s="1355">
        <f>MATCH(NK46,'WS-1 Appeals'!$7:$7,0)-1</f>
        <v>6</v>
      </c>
      <c r="NL45" s="1355" t="e">
        <f>MATCH(NL46,'WS-1 Appeals'!$7:$7,0)-1</f>
        <v>#N/A</v>
      </c>
      <c r="NM45" s="1355" t="e">
        <f>MATCH(NM46,'WS-1 Appeals'!$7:$7,0)-1</f>
        <v>#N/A</v>
      </c>
      <c r="NN45" s="1355">
        <f>MATCH(NN46,'WS-1 Appeals'!$7:$7,0)-1</f>
        <v>7</v>
      </c>
      <c r="NO45" s="1355">
        <f>MATCH(NO46,'WS-1 Appeals'!$7:$7,0)-1</f>
        <v>8</v>
      </c>
      <c r="NP45" s="1355">
        <f>MATCH(NP46,'WS-1 Appeals'!$7:$7,0)-1</f>
        <v>9</v>
      </c>
      <c r="NQ45" s="1355">
        <f>MATCH(NQ46,'WS-1 Appeals'!$7:$7,0)-1</f>
        <v>10</v>
      </c>
      <c r="NR45" s="1355">
        <f>MATCH(NR46,'WS-1 Appeals'!$7:$7,0)-1</f>
        <v>11</v>
      </c>
      <c r="NS45" s="1355" t="e">
        <f>MATCH(NS46,'WS-1 Appeals'!$7:$7,0)-1</f>
        <v>#N/A</v>
      </c>
      <c r="NT45" s="1355" t="e">
        <f>MATCH(NT46,'WS-1 Appeals'!$7:$7,0)-1</f>
        <v>#N/A</v>
      </c>
      <c r="NU45" s="1355">
        <f>MATCH(NU46,'WS-1 Appeals'!$7:$7,0)-1</f>
        <v>12</v>
      </c>
      <c r="NV45" s="1355">
        <f>MATCH(NV46,'WS-1 Appeals'!$7:$7,0)-1</f>
        <v>13</v>
      </c>
      <c r="NW45" s="1355">
        <f>MATCH(NW46,'WS-1 Appeals'!$7:$7,0)-1</f>
        <v>14</v>
      </c>
      <c r="NX45" s="1355">
        <f>MATCH(NX46,'WS-1 Appeals'!$7:$7,0)-1</f>
        <v>15</v>
      </c>
      <c r="NY45" s="1355">
        <f>MATCH(NY46,'WS-1 Appeals'!$7:$7,0)-1</f>
        <v>16</v>
      </c>
      <c r="NZ45" s="1355" t="e">
        <f>MATCH(NZ46,'WS-1 Appeals'!$7:$7,0)-1</f>
        <v>#N/A</v>
      </c>
      <c r="OA45" s="1355" t="e">
        <f>MATCH(OA46,'WS-1 Appeals'!$7:$7,0)-1</f>
        <v>#N/A</v>
      </c>
      <c r="OB45" s="1355">
        <f>MATCH(OB46,'WS-1 Appeals'!$7:$7,0)-1</f>
        <v>17</v>
      </c>
      <c r="OC45" s="1355">
        <f>MATCH(OC46,'WS-1 Appeals'!$7:$7,0)-1</f>
        <v>18</v>
      </c>
      <c r="OD45" s="1355">
        <f>MATCH(OD46,'WS-1 Appeals'!$7:$7,0)-1</f>
        <v>19</v>
      </c>
      <c r="OE45" s="1355">
        <f>MATCH(OE46,'WS-1 Appeals'!$7:$7,0)-1</f>
        <v>20</v>
      </c>
      <c r="OF45" s="1355">
        <f>MATCH(OF46,'WS-1 Appeals'!$7:$7,0)-1</f>
        <v>21</v>
      </c>
      <c r="OG45" s="1355" t="e">
        <f>MATCH(OG46,'WS-1 Appeals'!$7:$7,0)-1</f>
        <v>#N/A</v>
      </c>
      <c r="OH45" s="1355" t="e">
        <f>MATCH(OH46,'WS-1 Appeals'!$7:$7,0)-1</f>
        <v>#N/A</v>
      </c>
      <c r="OI45" s="1355">
        <f>MATCH(OI46,'WS-1 Appeals'!$7:$7,0)-1</f>
        <v>22</v>
      </c>
      <c r="OJ45" s="1355">
        <f>MATCH(OJ46,'WS-1 Appeals'!$7:$7,0)-1</f>
        <v>23</v>
      </c>
      <c r="OK45" s="1355">
        <f>MATCH(OK46,'WS-1 Appeals'!$7:$7,0)-1</f>
        <v>24</v>
      </c>
      <c r="OL45" s="1355">
        <f>MATCH(OL46,'WS-1 Appeals'!$7:$7,0)-1</f>
        <v>25</v>
      </c>
      <c r="OM45" s="1355">
        <f>MATCH(OM46,'WS-1 Appeals'!$7:$7,0)-1</f>
        <v>26</v>
      </c>
      <c r="ON45" s="1355" t="e">
        <f>MATCH(ON46,'WS-1 Appeals'!$7:$7,0)-1</f>
        <v>#N/A</v>
      </c>
      <c r="OO45" s="1355" t="e">
        <f>MATCH(OO46,'WS-1 Appeals'!$7:$7,0)-1</f>
        <v>#N/A</v>
      </c>
      <c r="OP45" s="1355">
        <f>MATCH(OP46,'WS-1 Appeals'!$7:$7,0)-1</f>
        <v>27</v>
      </c>
      <c r="OQ45" s="1355">
        <f>MATCH(OQ46,'WS-1 Appeals'!$7:$7,0)-1</f>
        <v>28</v>
      </c>
      <c r="OR45" s="1355">
        <f>MATCH(OR46,'WS-1 Appeals'!$7:$7,0)-1</f>
        <v>29</v>
      </c>
      <c r="OS45" s="1355">
        <f>MATCH(OS46,'WS-1 Appeals'!$7:$7,0)-1</f>
        <v>30</v>
      </c>
      <c r="OT45" s="1355">
        <f>MATCH(OT46,'WS-1 Appeals'!$7:$7,0)-1</f>
        <v>31</v>
      </c>
      <c r="OU45" s="1355" t="e">
        <f>MATCH(OU46,'WS-1 Appeals'!$7:$7,0)-1</f>
        <v>#N/A</v>
      </c>
      <c r="OV45" s="1355" t="e">
        <f>MATCH(OV46,'WS-1 Appeals'!$7:$7,0)-1</f>
        <v>#N/A</v>
      </c>
      <c r="OW45" s="1355">
        <f>MATCH(OW46,'WS-1 Appeals'!$7:$7,0)-1</f>
        <v>32</v>
      </c>
      <c r="OX45" s="1355">
        <f>MATCH(OX46,'WS-1 Appeals'!$7:$7,0)-1</f>
        <v>33</v>
      </c>
      <c r="OY45" s="1355">
        <f>MATCH(OY46,'WS-1 Appeals'!$7:$7,0)-1</f>
        <v>34</v>
      </c>
      <c r="OZ45" s="1355">
        <f>MATCH(OZ46,'WS-1 Appeals'!$7:$7,0)-1</f>
        <v>35</v>
      </c>
      <c r="PA45" s="1355">
        <f>MATCH(PA46,'WS-1 Appeals'!$7:$7,0)-1</f>
        <v>36</v>
      </c>
      <c r="PB45" s="1355" t="e">
        <f>MATCH(PB46,'WS-1 Appeals'!$7:$7,0)-1</f>
        <v>#N/A</v>
      </c>
      <c r="PC45" s="1355" t="e">
        <f>MATCH(PC46,'WS-1 Appeals'!$7:$7,0)-1</f>
        <v>#N/A</v>
      </c>
      <c r="PD45" s="1355">
        <f>MATCH(PD46,'WS-1 Appeals'!$7:$7,0)-1</f>
        <v>37</v>
      </c>
      <c r="PE45" s="1355">
        <f>MATCH(PE46,'WS-1 Appeals'!$7:$7,0)-1</f>
        <v>38</v>
      </c>
      <c r="PF45" s="1355">
        <f>MATCH(PF46,'WS-1 Appeals'!$7:$7,0)-1</f>
        <v>39</v>
      </c>
      <c r="PG45" s="1355">
        <f>MATCH(PG46,'WS-1 Appeals'!$7:$7,0)-1</f>
        <v>40</v>
      </c>
      <c r="PH45" s="1355">
        <f>MATCH(PH46,'WS-1 Appeals'!$7:$7,0)-1</f>
        <v>41</v>
      </c>
      <c r="PI45" s="1355" t="e">
        <f>MATCH(PI46,'WS-1 Appeals'!$7:$7,0)-1</f>
        <v>#N/A</v>
      </c>
      <c r="PJ45" s="1355" t="e">
        <f>MATCH(PJ46,'WS-1 Appeals'!$7:$7,0)-1</f>
        <v>#N/A</v>
      </c>
      <c r="PK45" s="1355">
        <f>MATCH(PK46,'WS-1 Appeals'!$7:$7,0)-1</f>
        <v>42</v>
      </c>
      <c r="PL45" s="1355">
        <f>MATCH(PL46,'WS-1 Appeals'!$7:$7,0)-1</f>
        <v>43</v>
      </c>
      <c r="PM45" s="1355">
        <f>MATCH(PM46,'WS-1 Appeals'!$7:$7,0)-1</f>
        <v>44</v>
      </c>
      <c r="PN45" s="1355">
        <f>MATCH(PN46,'WS-1 Appeals'!$7:$7,0)-1</f>
        <v>45</v>
      </c>
      <c r="PO45" s="1355">
        <f>MATCH(PO46,'WS-1 Appeals'!$7:$7,0)-1</f>
        <v>46</v>
      </c>
      <c r="PP45" s="1355" t="e">
        <f>MATCH(PP46,'WS-1 Appeals'!$7:$7,0)-1</f>
        <v>#N/A</v>
      </c>
      <c r="PQ45" s="1355" t="e">
        <f>MATCH(PQ46,'WS-1 Appeals'!$7:$7,0)-1</f>
        <v>#N/A</v>
      </c>
      <c r="PR45" s="1355">
        <f>MATCH(PR46,'WS-1 Appeals'!$7:$7,0)-1</f>
        <v>47</v>
      </c>
      <c r="PS45" s="1355">
        <f>MATCH(PS46,'WS-1 Appeals'!$7:$7,0)-1</f>
        <v>48</v>
      </c>
      <c r="PT45" s="1355">
        <f>MATCH(PT46,'WS-1 Appeals'!$7:$7,0)-1</f>
        <v>49</v>
      </c>
      <c r="PU45" s="1355">
        <f>MATCH(PU46,'WS-1 Appeals'!$7:$7,0)-1</f>
        <v>50</v>
      </c>
      <c r="PV45" s="1355">
        <f>MATCH(PV46,'WS-1 Appeals'!$7:$7,0)-1</f>
        <v>51</v>
      </c>
      <c r="PW45" s="1355" t="e">
        <f>MATCH(PW46,'WS-1 Appeals'!$7:$7,0)-1</f>
        <v>#N/A</v>
      </c>
      <c r="PX45" s="1355" t="e">
        <f>MATCH(PX46,'WS-1 Appeals'!$7:$7,0)-1</f>
        <v>#N/A</v>
      </c>
      <c r="PY45" s="1355">
        <f>MATCH(PY46,'WS-1 Appeals'!$7:$7,0)-1</f>
        <v>52</v>
      </c>
      <c r="PZ45" s="1355">
        <f>MATCH(PZ46,'WS-1 Appeals'!$7:$7,0)-1</f>
        <v>53</v>
      </c>
      <c r="QA45" s="1355">
        <f>MATCH(QA46,'WS-1 Appeals'!$7:$7,0)-1</f>
        <v>54</v>
      </c>
      <c r="QB45" s="1355">
        <f>MATCH(QB46,'WS-1 Appeals'!$7:$7,0)-1</f>
        <v>55</v>
      </c>
      <c r="QC45" s="1355">
        <f>MATCH(QC46,'WS-1 Appeals'!$7:$7,0)-1</f>
        <v>56</v>
      </c>
      <c r="QD45" s="1355" t="e">
        <f>MATCH(QD46,'WS-1 Appeals'!$7:$7,0)-1</f>
        <v>#N/A</v>
      </c>
      <c r="QE45" s="1355" t="e">
        <f>MATCH(QE46,'WS-1 Appeals'!$7:$7,0)-1</f>
        <v>#N/A</v>
      </c>
      <c r="QF45" s="1355">
        <f>MATCH(QF46,'WS-1 Appeals'!$7:$7,0)-1</f>
        <v>57</v>
      </c>
      <c r="QG45" s="1355">
        <f>MATCH(QG46,'WS-1 Appeals'!$7:$7,0)-1</f>
        <v>58</v>
      </c>
      <c r="QH45" s="1355">
        <f>MATCH(QH46,'WS-1 Appeals'!$7:$7,0)-1</f>
        <v>59</v>
      </c>
      <c r="QI45" s="1355">
        <f>MATCH(QI46,'WS-1 Appeals'!$7:$7,0)-1</f>
        <v>60</v>
      </c>
      <c r="QJ45" s="1355">
        <f>MATCH(QJ46,'WS-1 Appeals'!$7:$7,0)-1</f>
        <v>61</v>
      </c>
      <c r="QK45" s="1355" t="e">
        <f>MATCH(QK46,'WS-1 Appeals'!$7:$7,0)-1</f>
        <v>#N/A</v>
      </c>
      <c r="QL45" s="1355" t="e">
        <f>MATCH(QL46,'WS-1 Appeals'!$7:$7,0)-1</f>
        <v>#N/A</v>
      </c>
      <c r="QM45" s="1355">
        <f>MATCH(QM46,'WS-1 Appeals'!$7:$7,0)-1</f>
        <v>62</v>
      </c>
      <c r="QN45" s="1355">
        <f>MATCH(QN46,'WS-1 Appeals'!$7:$7,0)-1</f>
        <v>63</v>
      </c>
      <c r="QO45" s="1355">
        <f>MATCH(QO46,'WS-1 Appeals'!$7:$7,0)-1</f>
        <v>64</v>
      </c>
      <c r="QP45" s="1355">
        <f>MATCH(QP46,'WS-1 Appeals'!$7:$7,0)-1</f>
        <v>65</v>
      </c>
      <c r="QQ45" s="1355">
        <f>MATCH(QQ46,'WS-1 Appeals'!$7:$7,0)-1</f>
        <v>66</v>
      </c>
      <c r="QR45" s="1355" t="e">
        <f>MATCH(QR46,'WS-1 Appeals'!$7:$7,0)-1</f>
        <v>#N/A</v>
      </c>
      <c r="QS45" s="1355" t="e">
        <f>MATCH(QS46,'WS-1 Appeals'!$7:$7,0)-1</f>
        <v>#N/A</v>
      </c>
      <c r="QT45" s="1355">
        <f>MATCH(QT46,'WS-1 Appeals'!$7:$7,0)-1</f>
        <v>67</v>
      </c>
      <c r="QU45" s="1355">
        <f>MATCH(QU46,'WS-1 Appeals'!$7:$7,0)-1</f>
        <v>68</v>
      </c>
      <c r="QV45" s="1355">
        <f>MATCH(QV46,'WS-1 Appeals'!$7:$7,0)-1</f>
        <v>69</v>
      </c>
      <c r="QW45" s="1355">
        <f>MATCH(QW46,'WS-1 Appeals'!$7:$7,0)-1</f>
        <v>70</v>
      </c>
      <c r="QX45" s="1355">
        <f>MATCH(QX46,'WS-1 Appeals'!$7:$7,0)-1</f>
        <v>71</v>
      </c>
      <c r="QY45" s="1355" t="e">
        <f>MATCH(QY46,'WS-1 Appeals'!$7:$7,0)-1</f>
        <v>#N/A</v>
      </c>
      <c r="QZ45" s="1355" t="e">
        <f>MATCH(QZ46,'WS-1 Appeals'!$7:$7,0)-1</f>
        <v>#N/A</v>
      </c>
      <c r="RA45" s="1355">
        <f>MATCH(RA46,'WS-1 Appeals'!$7:$7,0)-1</f>
        <v>72</v>
      </c>
      <c r="RB45" s="1355">
        <f>MATCH(RB46,'WS-1 Appeals'!$7:$7,0)-1</f>
        <v>73</v>
      </c>
      <c r="RC45" s="1355">
        <f>MATCH(RC46,'WS-1 Appeals'!$7:$7,0)-1</f>
        <v>74</v>
      </c>
      <c r="RD45" s="1355">
        <f>MATCH(RD46,'WS-1 Appeals'!$7:$7,0)-1</f>
        <v>75</v>
      </c>
      <c r="RE45" s="1355">
        <f>MATCH(RE46,'WS-1 Appeals'!$7:$7,0)-1</f>
        <v>76</v>
      </c>
      <c r="RF45" s="1355" t="e">
        <f>MATCH(RF46,'WS-1 Appeals'!$7:$7,0)-1</f>
        <v>#N/A</v>
      </c>
      <c r="RG45" s="1355" t="e">
        <f>MATCH(RG46,'WS-1 Appeals'!$7:$7,0)-1</f>
        <v>#N/A</v>
      </c>
      <c r="RH45" s="1355">
        <f>MATCH(RH46,'WS-1 Appeals'!$7:$7,0)-1</f>
        <v>77</v>
      </c>
      <c r="RI45" s="1355">
        <f>MATCH(RI46,'WS-1 Appeals'!$7:$7,0)-1</f>
        <v>78</v>
      </c>
      <c r="RJ45" s="1355">
        <f>MATCH(RJ46,'WS-1 Appeals'!$7:$7,0)-1</f>
        <v>79</v>
      </c>
      <c r="RK45" s="1355">
        <f>MATCH(RK46,'WS-1 Appeals'!$7:$7,0)-1</f>
        <v>80</v>
      </c>
      <c r="RL45" s="1355">
        <f>MATCH(RL46,'WS-1 Appeals'!$7:$7,0)-1</f>
        <v>81</v>
      </c>
      <c r="RM45" s="1355" t="e">
        <f>MATCH(RM46,'WS-1 Appeals'!$7:$7,0)-1</f>
        <v>#N/A</v>
      </c>
      <c r="RN45" s="1355" t="e">
        <f>MATCH(RN46,'WS-1 Appeals'!$7:$7,0)-1</f>
        <v>#N/A</v>
      </c>
      <c r="RO45" s="1355">
        <f>MATCH(RO46,'WS-1 Appeals'!$7:$7,0)-1</f>
        <v>82</v>
      </c>
      <c r="RP45" s="1355">
        <f>MATCH(RP46,'WS-1 Appeals'!$7:$7,0)-1</f>
        <v>83</v>
      </c>
      <c r="RQ45" s="1355">
        <f>MATCH(RQ46,'WS-1 Appeals'!$7:$7,0)-1</f>
        <v>84</v>
      </c>
      <c r="RR45" s="1355">
        <f>MATCH(RR46,'WS-1 Appeals'!$7:$7,0)-1</f>
        <v>85</v>
      </c>
      <c r="RS45" s="1355">
        <f>MATCH(RS46,'WS-1 Appeals'!$7:$7,0)-1</f>
        <v>86</v>
      </c>
      <c r="RT45" s="1355" t="e">
        <f>MATCH(RT46,'WS-1 Appeals'!$7:$7,0)-1</f>
        <v>#N/A</v>
      </c>
      <c r="RU45" s="1355" t="e">
        <f>MATCH(RU46,'WS-1 Appeals'!$7:$7,0)-1</f>
        <v>#N/A</v>
      </c>
      <c r="RV45" s="1355">
        <f>MATCH(RV46,'WS-1 Appeals'!$7:$7,0)-1</f>
        <v>87</v>
      </c>
      <c r="RW45" s="1355">
        <f>MATCH(RW46,'WS-1 Appeals'!$7:$7,0)-1</f>
        <v>88</v>
      </c>
      <c r="RX45" s="1355">
        <f>MATCH(RX46,'WS-1 Appeals'!$7:$7,0)-1</f>
        <v>89</v>
      </c>
      <c r="RY45" s="1355">
        <f>MATCH(RY46,'WS-1 Appeals'!$7:$7,0)-1</f>
        <v>90</v>
      </c>
      <c r="RZ45" s="1355">
        <f>MATCH(RZ46,'WS-1 Appeals'!$7:$7,0)-1</f>
        <v>91</v>
      </c>
      <c r="SA45" s="1355" t="e">
        <f>MATCH(SA46,'WS-1 Appeals'!$7:$7,0)-1</f>
        <v>#N/A</v>
      </c>
      <c r="SB45" s="1355" t="e">
        <f>MATCH(SB46,'WS-1 Appeals'!$7:$7,0)-1</f>
        <v>#N/A</v>
      </c>
      <c r="SC45" s="1355">
        <f>MATCH(SC46,'WS-1 Appeals'!$7:$7,0)-1</f>
        <v>92</v>
      </c>
      <c r="SD45" s="1355">
        <f>MATCH(SD46,'WS-1 Appeals'!$7:$7,0)-1</f>
        <v>93</v>
      </c>
      <c r="SE45" s="1355">
        <f>MATCH(SE46,'WS-1 Appeals'!$7:$7,0)-1</f>
        <v>94</v>
      </c>
      <c r="SF45" s="1355">
        <f>MATCH(SF46,'WS-1 Appeals'!$7:$7,0)-1</f>
        <v>95</v>
      </c>
      <c r="SG45" s="1355">
        <f>MATCH(SG46,'WS-1 Appeals'!$7:$7,0)-1</f>
        <v>96</v>
      </c>
      <c r="SH45" s="1355" t="e">
        <f>MATCH(SH46,'WS-1 Appeals'!$7:$7,0)-1</f>
        <v>#N/A</v>
      </c>
      <c r="SI45" s="1355" t="e">
        <f>MATCH(SI46,'WS-1 Appeals'!$7:$7,0)-1</f>
        <v>#N/A</v>
      </c>
      <c r="SJ45" s="1355">
        <f>MATCH(SJ46,'WS-1 Appeals'!$7:$7,0)-1</f>
        <v>97</v>
      </c>
      <c r="SK45" s="1355">
        <f>MATCH(SK46,'WS-1 Appeals'!$7:$7,0)-1</f>
        <v>98</v>
      </c>
      <c r="SL45" s="1355">
        <f>MATCH(SL46,'WS-1 Appeals'!$7:$7,0)-1</f>
        <v>99</v>
      </c>
      <c r="SM45" s="1355">
        <f>MATCH(SM46,'WS-1 Appeals'!$7:$7,0)-1</f>
        <v>100</v>
      </c>
      <c r="SN45" s="1355">
        <f>MATCH(SN46,'WS-1 Appeals'!$7:$7,0)-1</f>
        <v>101</v>
      </c>
      <c r="SO45" s="1355" t="e">
        <f>MATCH(SO46,'WS-1 Appeals'!$7:$7,0)-1</f>
        <v>#N/A</v>
      </c>
      <c r="SP45" s="1355" t="e">
        <f>MATCH(SP46,'WS-1 Appeals'!$7:$7,0)-1</f>
        <v>#N/A</v>
      </c>
      <c r="SQ45" s="1355">
        <f>MATCH(SQ46,'WS-1 Appeals'!$7:$7,0)-1</f>
        <v>102</v>
      </c>
      <c r="SR45" s="1355">
        <f>MATCH(SR46,'WS-1 Appeals'!$7:$7,0)-1</f>
        <v>103</v>
      </c>
      <c r="SS45" s="1355">
        <f>MATCH(SS46,'WS-1 Appeals'!$7:$7,0)-1</f>
        <v>104</v>
      </c>
      <c r="ST45" s="1355">
        <f>MATCH(ST46,'WS-1 Appeals'!$7:$7,0)-1</f>
        <v>105</v>
      </c>
      <c r="SU45" s="1355">
        <f>MATCH(SU46,'WS-1 Appeals'!$7:$7,0)-1</f>
        <v>106</v>
      </c>
      <c r="SV45" s="1355" t="e">
        <f>MATCH(SV46,'WS-1 Appeals'!$7:$7,0)-1</f>
        <v>#N/A</v>
      </c>
      <c r="SW45" s="1355" t="e">
        <f>MATCH(SW46,'WS-1 Appeals'!$7:$7,0)-1</f>
        <v>#N/A</v>
      </c>
      <c r="SX45" s="1355">
        <f>MATCH(SX46,'WS-1 Appeals'!$7:$7,0)-1</f>
        <v>107</v>
      </c>
      <c r="SY45" s="1355">
        <f>MATCH(SY46,'WS-1 Appeals'!$7:$7,0)-1</f>
        <v>108</v>
      </c>
      <c r="SZ45" s="1355">
        <f>MATCH(SZ46,'WS-1 Appeals'!$7:$7,0)-1</f>
        <v>109</v>
      </c>
      <c r="TA45" s="1355">
        <f>MATCH(TA46,'WS-1 Appeals'!$7:$7,0)-1</f>
        <v>110</v>
      </c>
      <c r="TB45" s="1355">
        <f>MATCH(TB46,'WS-1 Appeals'!$7:$7,0)-1</f>
        <v>111</v>
      </c>
      <c r="TC45" s="1355" t="e">
        <f>MATCH(TC46,'WS-1 Appeals'!$7:$7,0)-1</f>
        <v>#N/A</v>
      </c>
      <c r="TD45" s="1355" t="e">
        <f>MATCH(TD46,'WS-1 Appeals'!$7:$7,0)-1</f>
        <v>#N/A</v>
      </c>
      <c r="TE45" s="1355">
        <f>MATCH(TE46,'WS-1 Appeals'!$7:$7,0)-1</f>
        <v>112</v>
      </c>
      <c r="TF45" s="1355">
        <f>MATCH(TF46,'WS-1 Appeals'!$7:$7,0)-1</f>
        <v>113</v>
      </c>
      <c r="TG45" s="1355">
        <f>MATCH(TG46,'WS-1 Appeals'!$7:$7,0)-1</f>
        <v>114</v>
      </c>
      <c r="TH45" s="1355">
        <f>MATCH(TH46,'WS-1 Appeals'!$7:$7,0)-1</f>
        <v>115</v>
      </c>
      <c r="TI45" s="1355">
        <f>MATCH(TI46,'WS-1 Appeals'!$7:$7,0)-1</f>
        <v>116</v>
      </c>
      <c r="TJ45" s="1355" t="e">
        <f>MATCH(TJ46,'WS-1 Appeals'!$7:$7,0)-1</f>
        <v>#N/A</v>
      </c>
      <c r="TK45" s="1355" t="e">
        <f>MATCH(TK46,'WS-1 Appeals'!$7:$7,0)-1</f>
        <v>#N/A</v>
      </c>
      <c r="TL45" s="1355">
        <f>MATCH(TL46,'WS-1 Appeals'!$7:$7,0)-1</f>
        <v>117</v>
      </c>
      <c r="TM45" s="1355">
        <f>MATCH(TM46,'WS-1 Appeals'!$7:$7,0)-1</f>
        <v>118</v>
      </c>
      <c r="TN45" s="1355">
        <f>MATCH(TN46,'WS-1 Appeals'!$7:$7,0)-1</f>
        <v>119</v>
      </c>
      <c r="TO45" s="1355">
        <f>MATCH(TO46,'WS-1 Appeals'!$7:$7,0)-1</f>
        <v>120</v>
      </c>
      <c r="TP45" s="1355">
        <f>MATCH(TP46,'WS-1 Appeals'!$7:$7,0)-1</f>
        <v>121</v>
      </c>
      <c r="TQ45" s="1355" t="e">
        <f>MATCH(TQ46,'WS-1 Appeals'!$7:$7,0)-1</f>
        <v>#N/A</v>
      </c>
      <c r="TR45" s="1355" t="e">
        <f>MATCH(TR46,'WS-1 Appeals'!$7:$7,0)-1</f>
        <v>#N/A</v>
      </c>
      <c r="TS45" s="1355">
        <f>MATCH(TS46,'WS-1 Appeals'!$7:$7,0)-1</f>
        <v>122</v>
      </c>
      <c r="TT45" s="1355">
        <f>MATCH(TT46,'WS-1 Appeals'!$7:$7,0)-1</f>
        <v>123</v>
      </c>
      <c r="TU45" s="1355">
        <f>MATCH(TU46,'WS-1 Appeals'!$7:$7,0)-1</f>
        <v>124</v>
      </c>
      <c r="TV45" s="1355">
        <f>MATCH(TV46,'WS-1 Appeals'!$7:$7,0)-1</f>
        <v>125</v>
      </c>
      <c r="TW45" s="1355">
        <f>MATCH(TW46,'WS-1 Appeals'!$7:$7,0)-1</f>
        <v>126</v>
      </c>
      <c r="TX45" s="1355" t="e">
        <f>MATCH(TX46,'WS-1 Appeals'!$7:$7,0)-1</f>
        <v>#N/A</v>
      </c>
      <c r="TY45" s="1355" t="e">
        <f>MATCH(TY46,'WS-1 Appeals'!$7:$7,0)-1</f>
        <v>#N/A</v>
      </c>
      <c r="TZ45" s="1355">
        <f>MATCH(TZ46,'WS-1 Appeals'!$7:$7,0)-1</f>
        <v>127</v>
      </c>
      <c r="UA45" s="1355">
        <f>MATCH(UA46,'WS-1 Appeals'!$7:$7,0)-1</f>
        <v>128</v>
      </c>
      <c r="UB45" s="1355">
        <f>MATCH(UB46,'WS-1 Appeals'!$7:$7,0)-1</f>
        <v>129</v>
      </c>
      <c r="UC45" s="1355">
        <f>MATCH(UC46,'WS-1 Appeals'!$7:$7,0)-1</f>
        <v>130</v>
      </c>
      <c r="UD45" s="1355">
        <f>MATCH(UD46,'WS-1 Appeals'!$7:$7,0)-1</f>
        <v>131</v>
      </c>
      <c r="UE45" s="1355" t="e">
        <f>MATCH(UE46,'WS-1 Appeals'!$7:$7,0)-1</f>
        <v>#N/A</v>
      </c>
      <c r="UF45" s="1355" t="e">
        <f>MATCH(UF46,'WS-1 Appeals'!$7:$7,0)-1</f>
        <v>#N/A</v>
      </c>
      <c r="UG45" s="1355">
        <f>MATCH(UG46,'WS-1 Appeals'!$7:$7,0)-1</f>
        <v>132</v>
      </c>
      <c r="UH45" s="1355" t="e">
        <f>MATCH(UH46,'WS-1 Appeals'!$7:$7,0)-1</f>
        <v>#N/A</v>
      </c>
      <c r="UI45" s="1355">
        <f>MATCH(UI46,'WS-1 Appeals'!$7:$7,0)-1</f>
        <v>133</v>
      </c>
      <c r="UJ45" s="1355">
        <f>MATCH(UJ46,'WS-1 Appeals'!$7:$7,0)-1</f>
        <v>134</v>
      </c>
      <c r="UK45" s="1355">
        <f>MATCH(UK46,'WS-1 Appeals'!$7:$7,0)-1</f>
        <v>135</v>
      </c>
      <c r="UL45" s="1355" t="e">
        <f>MATCH(UL46,'WS-1 Appeals'!$7:$7,0)-1</f>
        <v>#N/A</v>
      </c>
      <c r="UM45" s="1355" t="e">
        <f>MATCH(UM46,'WS-1 Appeals'!$7:$7,0)-1</f>
        <v>#N/A</v>
      </c>
      <c r="UN45" s="1355">
        <f>MATCH(UN46,'WS-1 Appeals'!$7:$7,0)-1</f>
        <v>136</v>
      </c>
      <c r="UO45" s="1355">
        <f>MATCH(UO46,'WS-1 Appeals'!$7:$7,0)-1</f>
        <v>137</v>
      </c>
      <c r="UP45" s="1355">
        <f>MATCH(UP46,'WS-1 Appeals'!$7:$7,0)-1</f>
        <v>138</v>
      </c>
      <c r="UQ45" s="1355">
        <f>MATCH(UQ46,'WS-1 Appeals'!$7:$7,0)-1</f>
        <v>139</v>
      </c>
      <c r="UR45" s="1355">
        <f>MATCH(UR46,'WS-1 Appeals'!$7:$7,0)-1</f>
        <v>140</v>
      </c>
      <c r="US45" s="1355" t="e">
        <f>MATCH(US46,'WS-1 Appeals'!$7:$7,0)-1</f>
        <v>#N/A</v>
      </c>
      <c r="UT45" s="1355" t="e">
        <f>MATCH(UT46,'WS-1 Appeals'!$7:$7,0)-1</f>
        <v>#N/A</v>
      </c>
      <c r="UU45" s="1355">
        <f>MATCH(UU46,'WS-1 Appeals'!$7:$7,0)-1</f>
        <v>141</v>
      </c>
      <c r="UV45" s="1355">
        <f>MATCH(UV46,'WS-1 Appeals'!$7:$7,0)-1</f>
        <v>142</v>
      </c>
      <c r="UW45" s="1355">
        <f>MATCH(UW46,'WS-1 Appeals'!$7:$7,0)-1</f>
        <v>143</v>
      </c>
      <c r="UX45" s="1355">
        <f>MATCH(UX46,'WS-1 Appeals'!$7:$7,0)-1</f>
        <v>144</v>
      </c>
      <c r="UY45" s="1355">
        <f>MATCH(UY46,'WS-1 Appeals'!$7:$7,0)-1</f>
        <v>145</v>
      </c>
      <c r="UZ45" s="1355" t="e">
        <f>MATCH(UZ46,'WS-1 Appeals'!$7:$7,0)-1</f>
        <v>#N/A</v>
      </c>
      <c r="VA45" s="1355" t="e">
        <f>MATCH(VA46,'WS-1 Appeals'!$7:$7,0)-1</f>
        <v>#N/A</v>
      </c>
      <c r="VB45" s="1355">
        <f>MATCH(VB46,'WS-1 Appeals'!$7:$7,0)-1</f>
        <v>146</v>
      </c>
      <c r="VC45" s="1355">
        <f>MATCH(VC46,'WS-1 Appeals'!$7:$7,0)-1</f>
        <v>147</v>
      </c>
      <c r="VD45" s="1355">
        <f>MATCH(VD46,'WS-1 Appeals'!$7:$7,0)-1</f>
        <v>148</v>
      </c>
      <c r="VE45" s="1355">
        <f>MATCH(VE46,'WS-1 Appeals'!$7:$7,0)-1</f>
        <v>149</v>
      </c>
      <c r="VF45" s="1355">
        <f>MATCH(VF46,'WS-1 Appeals'!$7:$7,0)-1</f>
        <v>150</v>
      </c>
      <c r="VG45" s="1355" t="e">
        <f>MATCH(VG46,'WS-1 Appeals'!$7:$7,0)-1</f>
        <v>#N/A</v>
      </c>
      <c r="VH45" s="1355" t="e">
        <f>MATCH(VH46,'WS-1 Appeals'!$7:$7,0)-1</f>
        <v>#N/A</v>
      </c>
      <c r="VI45" s="1355">
        <f>MATCH(VI46,'WS-1 Appeals'!$7:$7,0)-1</f>
        <v>151</v>
      </c>
      <c r="VJ45" s="1355">
        <f>MATCH(VJ46,'WS-1 Appeals'!$7:$7,0)-1</f>
        <v>152</v>
      </c>
      <c r="VK45" s="1355">
        <f>MATCH(VK46,'WS-1 Appeals'!$7:$7,0)-1</f>
        <v>153</v>
      </c>
      <c r="VL45" s="1355">
        <f>MATCH(VL46,'WS-1 Appeals'!$7:$7,0)-1</f>
        <v>154</v>
      </c>
      <c r="VM45" s="1355">
        <f>MATCH(VM46,'WS-1 Appeals'!$7:$7,0)-1</f>
        <v>155</v>
      </c>
      <c r="VN45" s="1355" t="e">
        <f>MATCH(VN46,'WS-1 Appeals'!$7:$7,0)-1</f>
        <v>#N/A</v>
      </c>
      <c r="VO45" s="1355" t="e">
        <f>MATCH(VO46,'WS-1 Appeals'!$7:$7,0)-1</f>
        <v>#N/A</v>
      </c>
      <c r="VP45" s="1355">
        <f>MATCH(VP46,'WS-1 Appeals'!$7:$7,0)-1</f>
        <v>156</v>
      </c>
      <c r="VQ45" s="1355">
        <f>MATCH(VQ46,'WS-1 Appeals'!$7:$7,0)-1</f>
        <v>157</v>
      </c>
      <c r="VR45" s="1355">
        <f>MATCH(VR46,'WS-1 Appeals'!$7:$7,0)-1</f>
        <v>158</v>
      </c>
      <c r="VS45" s="1355">
        <f>MATCH(VS46,'WS-1 Appeals'!$7:$7,0)-1</f>
        <v>159</v>
      </c>
      <c r="VT45" s="1355">
        <f>MATCH(VT46,'WS-1 Appeals'!$7:$7,0)-1</f>
        <v>160</v>
      </c>
      <c r="VU45" s="1355" t="e">
        <f>MATCH(VU46,'WS-1 Appeals'!$7:$7,0)-1</f>
        <v>#N/A</v>
      </c>
      <c r="VV45" s="1355" t="e">
        <f>MATCH(VV46,'WS-1 Appeals'!$7:$7,0)-1</f>
        <v>#N/A</v>
      </c>
      <c r="VW45" s="1355">
        <f>MATCH(VW46,'WS-1 Appeals'!$7:$7,0)-1</f>
        <v>161</v>
      </c>
      <c r="VX45" s="1355">
        <f>MATCH(VX46,'WS-1 Appeals'!$7:$7,0)-1</f>
        <v>162</v>
      </c>
      <c r="VY45" s="1355">
        <f>MATCH(VY46,'WS-1 Appeals'!$7:$7,0)-1</f>
        <v>163</v>
      </c>
      <c r="VZ45" s="1355">
        <f>MATCH(VZ46,'WS-1 Appeals'!$7:$7,0)-1</f>
        <v>164</v>
      </c>
      <c r="WA45" s="1355">
        <f>MATCH(WA46,'WS-1 Appeals'!$7:$7,0)-1</f>
        <v>165</v>
      </c>
      <c r="WB45" s="1355" t="e">
        <f>MATCH(WB46,'WS-1 Appeals'!$7:$7,0)-1</f>
        <v>#N/A</v>
      </c>
      <c r="WC45" s="1355" t="e">
        <f>MATCH(WC46,'WS-1 Appeals'!$7:$7,0)-1</f>
        <v>#N/A</v>
      </c>
      <c r="WD45" s="1355">
        <f>MATCH(WD46,'WS-1 Appeals'!$7:$7,0)-1</f>
        <v>166</v>
      </c>
      <c r="WE45" s="1355">
        <f>MATCH(WE46,'WS-1 Appeals'!$7:$7,0)-1</f>
        <v>167</v>
      </c>
      <c r="WF45" s="1355">
        <f>MATCH(WF46,'WS-1 Appeals'!$7:$7,0)-1</f>
        <v>168</v>
      </c>
      <c r="WG45" s="1355">
        <f>MATCH(WG46,'WS-1 Appeals'!$7:$7,0)-1</f>
        <v>169</v>
      </c>
      <c r="WH45" s="1355">
        <f>MATCH(WH46,'WS-1 Appeals'!$7:$7,0)-1</f>
        <v>170</v>
      </c>
      <c r="WI45" s="1355" t="e">
        <f>MATCH(WI46,'WS-1 Appeals'!$7:$7,0)-1</f>
        <v>#N/A</v>
      </c>
      <c r="WJ45" s="1355" t="e">
        <f>MATCH(WJ46,'WS-1 Appeals'!$7:$7,0)-1</f>
        <v>#N/A</v>
      </c>
      <c r="WK45" s="1355">
        <f>MATCH(WK46,'WS-1 Appeals'!$7:$7,0)-1</f>
        <v>171</v>
      </c>
      <c r="WL45" s="1355">
        <f>MATCH(WL46,'WS-1 Appeals'!$7:$7,0)-1</f>
        <v>172</v>
      </c>
      <c r="WM45" s="1355">
        <f>MATCH(WM46,'WS-1 Appeals'!$7:$7,0)-1</f>
        <v>173</v>
      </c>
      <c r="WN45" s="1355">
        <f>MATCH(WN46,'WS-1 Appeals'!$7:$7,0)-1</f>
        <v>174</v>
      </c>
      <c r="WO45" s="1355">
        <f>MATCH(WO46,'WS-1 Appeals'!$7:$7,0)-1</f>
        <v>175</v>
      </c>
      <c r="WP45" s="1355" t="e">
        <f>MATCH(WP46,'WS-1 Appeals'!$7:$7,0)-1</f>
        <v>#N/A</v>
      </c>
      <c r="WQ45" s="1355" t="e">
        <f>MATCH(WQ46,'WS-1 Appeals'!$7:$7,0)-1</f>
        <v>#N/A</v>
      </c>
      <c r="WR45" s="1355">
        <f>MATCH(WR46,'WS-1 Appeals'!$7:$7,0)-1</f>
        <v>176</v>
      </c>
      <c r="WS45" s="1355">
        <f>MATCH(WS46,'WS-1 Appeals'!$7:$7,0)-1</f>
        <v>177</v>
      </c>
      <c r="WT45" s="1355">
        <f>MATCH(WT46,'WS-1 Appeals'!$7:$7,0)-1</f>
        <v>178</v>
      </c>
      <c r="WU45" s="1355">
        <f>MATCH(WU46,'WS-1 Appeals'!$7:$7,0)-1</f>
        <v>179</v>
      </c>
      <c r="WV45" s="1355">
        <f>MATCH(WV46,'WS-1 Appeals'!$7:$7,0)-1</f>
        <v>180</v>
      </c>
      <c r="WW45" s="1355" t="e">
        <f>MATCH(WW46,'WS-1 Appeals'!$7:$7,0)-1</f>
        <v>#N/A</v>
      </c>
      <c r="WX45" s="1355" t="e">
        <f>MATCH(WX46,'WS-1 Appeals'!$7:$7,0)-1</f>
        <v>#N/A</v>
      </c>
      <c r="WY45" s="1355">
        <f>MATCH(WY46,'WS-1 Appeals'!$7:$7,0)-1</f>
        <v>181</v>
      </c>
      <c r="WZ45" s="1355">
        <f>MATCH(WZ46,'WS-1 Appeals'!$7:$7,0)-1</f>
        <v>182</v>
      </c>
      <c r="XA45" s="1355">
        <f>MATCH(XA46,'WS-1 Appeals'!$7:$7,0)-1</f>
        <v>183</v>
      </c>
      <c r="XB45" s="1355">
        <f>MATCH(XB46,'WS-1 Appeals'!$7:$7,0)-1</f>
        <v>184</v>
      </c>
      <c r="XC45" s="1355">
        <f>MATCH(XC46,'WS-1 Appeals'!$7:$7,0)-1</f>
        <v>185</v>
      </c>
      <c r="XD45" s="1355" t="e">
        <f>MATCH(XD46,'WS-1 Appeals'!$7:$7,0)-1</f>
        <v>#N/A</v>
      </c>
      <c r="XE45" s="1355" t="e">
        <f>MATCH(XE46,'WS-1 Appeals'!$7:$7,0)-1</f>
        <v>#N/A</v>
      </c>
      <c r="XF45" s="1355">
        <f>MATCH(XF46,'WS-1 Appeals'!$7:$7,0)-1</f>
        <v>186</v>
      </c>
      <c r="XG45" s="1355">
        <f>MATCH(XG46,'WS-1 Appeals'!$7:$7,0)-1</f>
        <v>187</v>
      </c>
      <c r="XH45" s="1355">
        <f>MATCH(XH46,'WS-1 Appeals'!$7:$7,0)-1</f>
        <v>188</v>
      </c>
      <c r="XI45" s="1355">
        <f>MATCH(XI46,'WS-1 Appeals'!$7:$7,0)-1</f>
        <v>189</v>
      </c>
      <c r="XJ45" s="1355">
        <f>MATCH(XJ46,'WS-1 Appeals'!$7:$7,0)-1</f>
        <v>190</v>
      </c>
      <c r="XK45" s="1355" t="e">
        <f>MATCH(XK46,'WS-1 Appeals'!$7:$7,0)-1</f>
        <v>#N/A</v>
      </c>
      <c r="XL45" s="1355" t="e">
        <f>MATCH(XL46,'WS-1 Appeals'!$7:$7,0)-1</f>
        <v>#N/A</v>
      </c>
      <c r="XM45" s="1355">
        <f>MATCH(XM46,'WS-1 Appeals'!$7:$7,0)-1</f>
        <v>191</v>
      </c>
      <c r="XN45" s="1355">
        <f>MATCH(XN46,'WS-1 Appeals'!$7:$7,0)-1</f>
        <v>192</v>
      </c>
      <c r="XO45" s="1355">
        <f>MATCH(XO46,'WS-1 Appeals'!$7:$7,0)-1</f>
        <v>193</v>
      </c>
      <c r="XP45" s="1355">
        <f>MATCH(XP46,'WS-1 Appeals'!$7:$7,0)-1</f>
        <v>194</v>
      </c>
      <c r="XQ45" s="1355">
        <f>MATCH(XQ46,'WS-1 Appeals'!$7:$7,0)-1</f>
        <v>195</v>
      </c>
      <c r="XR45" s="1355" t="e">
        <f>MATCH(XR46,'WS-1 Appeals'!$7:$7,0)-1</f>
        <v>#N/A</v>
      </c>
      <c r="XS45" s="1355" t="e">
        <f>MATCH(XS46,'WS-1 Appeals'!$7:$7,0)-1</f>
        <v>#N/A</v>
      </c>
      <c r="XT45" s="1355">
        <f>MATCH(XT46,'WS-1 Appeals'!$7:$7,0)-1</f>
        <v>196</v>
      </c>
      <c r="XU45" s="1355">
        <f>MATCH(XU46,'WS-1 Appeals'!$7:$7,0)-1</f>
        <v>197</v>
      </c>
      <c r="XV45" s="1355">
        <f>MATCH(XV46,'WS-1 Appeals'!$7:$7,0)-1</f>
        <v>198</v>
      </c>
      <c r="XW45" s="1355">
        <f>MATCH(XW46,'WS-1 Appeals'!$7:$7,0)-1</f>
        <v>199</v>
      </c>
      <c r="XX45" s="1355">
        <f>MATCH(XX46,'WS-1 Appeals'!$7:$7,0)-1</f>
        <v>200</v>
      </c>
      <c r="XY45" s="1355" t="e">
        <f>MATCH(XY46,'WS-1 Appeals'!$7:$7,0)-1</f>
        <v>#N/A</v>
      </c>
      <c r="XZ45" s="1355" t="e">
        <f>MATCH(XZ46,'WS-1 Appeals'!$7:$7,0)-1</f>
        <v>#N/A</v>
      </c>
      <c r="YA45" s="1355">
        <f>MATCH(YA46,'WS-1 Appeals'!$7:$7,0)-1</f>
        <v>201</v>
      </c>
      <c r="YB45" s="1355">
        <f>MATCH(YB46,'WS-1 Appeals'!$7:$7,0)-1</f>
        <v>202</v>
      </c>
      <c r="YC45" s="1355">
        <f>MATCH(YC46,'WS-1 Appeals'!$7:$7,0)-1</f>
        <v>203</v>
      </c>
      <c r="YD45" s="1355">
        <f>MATCH(YD46,'WS-1 Appeals'!$7:$7,0)-1</f>
        <v>204</v>
      </c>
      <c r="YE45" s="1355">
        <f>MATCH(YE46,'WS-1 Appeals'!$7:$7,0)-1</f>
        <v>205</v>
      </c>
      <c r="YF45" s="1355" t="e">
        <f>MATCH(YF46,'WS-1 Appeals'!$7:$7,0)-1</f>
        <v>#N/A</v>
      </c>
      <c r="YG45" s="1355" t="e">
        <f>MATCH(YG46,'WS-1 Appeals'!$7:$7,0)-1</f>
        <v>#N/A</v>
      </c>
      <c r="YH45" s="1355">
        <f>MATCH(YH46,'WS-1 Appeals'!$7:$7,0)-1</f>
        <v>206</v>
      </c>
      <c r="YI45" s="1355">
        <f>MATCH(YI46,'WS-1 Appeals'!$7:$7,0)-1</f>
        <v>207</v>
      </c>
      <c r="YJ45" s="1355">
        <f>MATCH(YJ46,'WS-1 Appeals'!$7:$7,0)-1</f>
        <v>208</v>
      </c>
      <c r="YK45" s="1355">
        <f>MATCH(YK46,'WS-1 Appeals'!$7:$7,0)-1</f>
        <v>209</v>
      </c>
      <c r="YL45" s="1355">
        <f>MATCH(YL46,'WS-1 Appeals'!$7:$7,0)-1</f>
        <v>210</v>
      </c>
      <c r="YM45" s="1355" t="e">
        <f>MATCH(YM46,'WS-1 Appeals'!$7:$7,0)-1</f>
        <v>#N/A</v>
      </c>
      <c r="YN45" s="1355" t="e">
        <f>MATCH(YN46,'WS-1 Appeals'!$7:$7,0)-1</f>
        <v>#N/A</v>
      </c>
      <c r="YO45" s="1355">
        <f>MATCH(YO46,'WS-1 Appeals'!$7:$7,0)-1</f>
        <v>211</v>
      </c>
      <c r="YP45" s="1355">
        <f>MATCH(YP46,'WS-1 Appeals'!$7:$7,0)-1</f>
        <v>212</v>
      </c>
      <c r="YQ45" s="1355">
        <f>MATCH(YQ46,'WS-1 Appeals'!$7:$7,0)-1</f>
        <v>213</v>
      </c>
      <c r="YR45" s="1355">
        <f>MATCH(YR46,'WS-1 Appeals'!$7:$7,0)-1</f>
        <v>214</v>
      </c>
      <c r="YS45" s="1355">
        <f>MATCH(YS46,'WS-1 Appeals'!$7:$7,0)-1</f>
        <v>215</v>
      </c>
      <c r="YT45" s="1355" t="e">
        <f>MATCH(YT46,'WS-1 Appeals'!$7:$7,0)-1</f>
        <v>#N/A</v>
      </c>
      <c r="YU45" s="1355" t="e">
        <f>MATCH(YU46,'WS-1 Appeals'!$7:$7,0)-1</f>
        <v>#N/A</v>
      </c>
      <c r="YV45" s="1355">
        <f>MATCH(YV46,'WS-1 Appeals'!$7:$7,0)-1</f>
        <v>216</v>
      </c>
      <c r="YW45" s="1355">
        <f>MATCH(YW46,'WS-1 Appeals'!$7:$7,0)-1</f>
        <v>217</v>
      </c>
      <c r="YX45" s="1355">
        <f>MATCH(YX46,'WS-1 Appeals'!$7:$7,0)-1</f>
        <v>218</v>
      </c>
      <c r="YY45" s="1355">
        <f>MATCH(YY46,'WS-1 Appeals'!$7:$7,0)-1</f>
        <v>219</v>
      </c>
      <c r="YZ45" s="1355">
        <f>MATCH(YZ46,'WS-1 Appeals'!$7:$7,0)-1</f>
        <v>220</v>
      </c>
      <c r="ZA45" s="1355" t="e">
        <f>MATCH(ZA46,'WS-1 Appeals'!$7:$7,0)-1</f>
        <v>#N/A</v>
      </c>
      <c r="ZB45" s="1355" t="e">
        <f>MATCH(ZB46,'WS-1 Appeals'!$7:$7,0)-1</f>
        <v>#N/A</v>
      </c>
      <c r="ZC45" s="1355">
        <f>MATCH(ZC46,'WS-1 Appeals'!$7:$7,0)-1</f>
        <v>221</v>
      </c>
      <c r="ZD45" s="1355">
        <f>MATCH(ZD46,'WS-1 Appeals'!$7:$7,0)-1</f>
        <v>222</v>
      </c>
      <c r="ZE45" s="1355">
        <f>MATCH(ZE46,'WS-1 Appeals'!$7:$7,0)-1</f>
        <v>223</v>
      </c>
      <c r="ZF45" s="1355">
        <f>MATCH(ZF46,'WS-1 Appeals'!$7:$7,0)-1</f>
        <v>224</v>
      </c>
      <c r="ZG45" s="1355">
        <f>MATCH(ZG46,'WS-1 Appeals'!$7:$7,0)-1</f>
        <v>225</v>
      </c>
      <c r="ZH45" s="1355" t="e">
        <f>MATCH(ZH46,'WS-1 Appeals'!$7:$7,0)-1</f>
        <v>#N/A</v>
      </c>
      <c r="ZI45" s="1355" t="e">
        <f>MATCH(ZI46,'WS-1 Appeals'!$7:$7,0)-1</f>
        <v>#N/A</v>
      </c>
      <c r="ZJ45" s="1355">
        <f>MATCH(ZJ46,'WS-1 Appeals'!$7:$7,0)-1</f>
        <v>226</v>
      </c>
      <c r="ZK45" s="1355">
        <f>MATCH(ZK46,'WS-1 Appeals'!$7:$7,0)-1</f>
        <v>227</v>
      </c>
      <c r="ZL45" s="1355">
        <f>MATCH(ZL46,'WS-1 Appeals'!$7:$7,0)-1</f>
        <v>228</v>
      </c>
      <c r="ZM45" s="1355">
        <f>MATCH(ZM46,'WS-1 Appeals'!$7:$7,0)-1</f>
        <v>229</v>
      </c>
      <c r="ZN45" s="1355">
        <f>MATCH(ZN46,'WS-1 Appeals'!$7:$7,0)-1</f>
        <v>230</v>
      </c>
      <c r="ZO45" s="1355" t="e">
        <f>MATCH(ZO46,'WS-1 Appeals'!$7:$7,0)-1</f>
        <v>#N/A</v>
      </c>
      <c r="ZP45" s="1355" t="e">
        <f>MATCH(ZP46,'WS-1 Appeals'!$7:$7,0)-1</f>
        <v>#N/A</v>
      </c>
      <c r="ZQ45" s="1355">
        <f>MATCH(ZQ46,'WS-1 Appeals'!$7:$7,0)-1</f>
        <v>231</v>
      </c>
      <c r="ZR45" s="1355">
        <f>MATCH(ZR46,'WS-1 Appeals'!$7:$7,0)-1</f>
        <v>232</v>
      </c>
      <c r="ZS45" s="1355">
        <f>MATCH(ZS46,'WS-1 Appeals'!$7:$7,0)-1</f>
        <v>233</v>
      </c>
      <c r="ZT45" s="1355">
        <f>MATCH(ZT46,'WS-1 Appeals'!$7:$7,0)-1</f>
        <v>234</v>
      </c>
      <c r="ZU45" s="1355">
        <f>MATCH(ZU46,'WS-1 Appeals'!$7:$7,0)-1</f>
        <v>235</v>
      </c>
      <c r="ZV45" s="1355" t="e">
        <f>MATCH(ZV46,'WS-1 Appeals'!$7:$7,0)-1</f>
        <v>#N/A</v>
      </c>
      <c r="ZW45" s="1355" t="e">
        <f>MATCH(ZW46,'WS-1 Appeals'!$7:$7,0)-1</f>
        <v>#N/A</v>
      </c>
      <c r="ZX45" s="1355">
        <f>MATCH(ZX46,'WS-1 Appeals'!$7:$7,0)-1</f>
        <v>236</v>
      </c>
      <c r="ZY45" s="1355">
        <f>MATCH(ZY46,'WS-1 Appeals'!$7:$7,0)-1</f>
        <v>237</v>
      </c>
      <c r="ZZ45" s="1355">
        <f>MATCH(ZZ46,'WS-1 Appeals'!$7:$7,0)-1</f>
        <v>238</v>
      </c>
      <c r="AAA45" s="1355">
        <f>MATCH(AAA46,'WS-1 Appeals'!$7:$7,0)-1</f>
        <v>239</v>
      </c>
      <c r="AAB45" s="1355">
        <f>MATCH(AAB46,'WS-1 Appeals'!$7:$7,0)-1</f>
        <v>240</v>
      </c>
      <c r="AAC45" s="1355" t="e">
        <f>MATCH(AAC46,'WS-1 Appeals'!$7:$7,0)-1</f>
        <v>#N/A</v>
      </c>
      <c r="AAD45" s="1355" t="e">
        <f>MATCH(AAD46,'WS-1 Appeals'!$7:$7,0)-1</f>
        <v>#N/A</v>
      </c>
      <c r="AAE45" s="1355">
        <f>MATCH(AAE46,'WS-1 Appeals'!$7:$7,0)-1</f>
        <v>241</v>
      </c>
      <c r="AAF45" s="1355">
        <f>MATCH(AAF46,'WS-1 Appeals'!$7:$7,0)-1</f>
        <v>242</v>
      </c>
      <c r="AAG45" s="1355">
        <f>MATCH(AAG46,'WS-1 Appeals'!$7:$7,0)-1</f>
        <v>243</v>
      </c>
      <c r="AAH45" s="1355">
        <f>MATCH(AAH46,'WS-1 Appeals'!$7:$7,0)-1</f>
        <v>244</v>
      </c>
      <c r="AAI45" s="1355">
        <f>MATCH(AAI46,'WS-1 Appeals'!$7:$7,0)-1</f>
        <v>245</v>
      </c>
      <c r="AAJ45" s="1355" t="e">
        <f>MATCH(AAJ46,'WS-1 Appeals'!$7:$7,0)-1</f>
        <v>#N/A</v>
      </c>
      <c r="AAK45" s="1355" t="e">
        <f>MATCH(AAK46,'WS-1 Appeals'!$7:$7,0)-1</f>
        <v>#N/A</v>
      </c>
      <c r="AAL45" s="1355">
        <f>MATCH(AAL46,'WS-1 Appeals'!$7:$7,0)-1</f>
        <v>246</v>
      </c>
      <c r="AAM45" s="1355">
        <f>MATCH(AAM46,'WS-1 Appeals'!$7:$7,0)-1</f>
        <v>247</v>
      </c>
      <c r="AAN45" s="1355">
        <f>MATCH(AAN46,'WS-1 Appeals'!$7:$7,0)-1</f>
        <v>248</v>
      </c>
      <c r="AAO45" s="1355">
        <f>MATCH(AAO46,'WS-1 Appeals'!$7:$7,0)-1</f>
        <v>249</v>
      </c>
      <c r="AAP45" s="1355">
        <f>MATCH(AAP46,'WS-1 Appeals'!$7:$7,0)-1</f>
        <v>250</v>
      </c>
      <c r="AAQ45" s="1355" t="e">
        <f>MATCH(AAQ46,'WS-1 Appeals'!$7:$7,0)-1</f>
        <v>#N/A</v>
      </c>
      <c r="AAR45" s="1355" t="e">
        <f>MATCH(AAR46,'WS-1 Appeals'!$7:$7,0)-1</f>
        <v>#N/A</v>
      </c>
      <c r="AAS45" s="1355">
        <f>MATCH(AAS46,'WS-1 Appeals'!$7:$7,0)-1</f>
        <v>251</v>
      </c>
      <c r="AAT45" s="1355">
        <f>MATCH(AAT46,'WS-1 Appeals'!$7:$7,0)-1</f>
        <v>252</v>
      </c>
      <c r="AAU45" s="1355">
        <f>MATCH(AAU46,'WS-1 Appeals'!$7:$7,0)-1</f>
        <v>253</v>
      </c>
      <c r="AAV45" s="1355">
        <f>MATCH(AAV46,'WS-1 Appeals'!$7:$7,0)-1</f>
        <v>254</v>
      </c>
      <c r="AAW45" s="1355">
        <f>MATCH(AAW46,'WS-1 Appeals'!$7:$7,0)-1</f>
        <v>255</v>
      </c>
      <c r="AAX45" s="1355" t="e">
        <f>MATCH(AAX46,'WS-1 Appeals'!$7:$7,0)-1</f>
        <v>#N/A</v>
      </c>
      <c r="AAY45" s="1355" t="e">
        <f>MATCH(AAY46,'WS-1 Appeals'!$7:$7,0)-1</f>
        <v>#N/A</v>
      </c>
      <c r="AAZ45" s="1355" t="e">
        <f>MATCH(AAZ46,'WS-1 Appeals'!$7:$7,0)-1</f>
        <v>#N/A</v>
      </c>
      <c r="ABA45" s="1355">
        <f>MATCH(ABA46,'WS-1 Appeals'!$7:$7,0)-1</f>
        <v>256</v>
      </c>
      <c r="ABB45" s="1355">
        <f>MATCH(ABB46,'WS-1 Appeals'!$7:$7,0)-1</f>
        <v>257</v>
      </c>
      <c r="ABC45" s="1355">
        <f>MATCH(ABC46,'WS-1 Appeals'!$7:$7,0)-1</f>
        <v>258</v>
      </c>
      <c r="ABD45" s="1355">
        <f>MATCH(ABD46,'WS-1 Appeals'!$7:$7,0)-1</f>
        <v>259</v>
      </c>
      <c r="ABE45" s="1355" t="e">
        <f>MATCH(ABE46,'WS-1 Appeals'!$7:$7,0)-1</f>
        <v>#N/A</v>
      </c>
      <c r="ABF45" s="1355" t="e">
        <f>MATCH(ABF46,'WS-1 Appeals'!$7:$7,0)-1</f>
        <v>#N/A</v>
      </c>
      <c r="ABG45" s="1355">
        <f>MATCH(ABG46,'WS-1 Appeals'!$7:$7,0)-1</f>
        <v>260</v>
      </c>
      <c r="ABH45" s="1355">
        <f>MATCH(ABH46,'WS-1 Appeals'!$7:$7,0)-1</f>
        <v>261</v>
      </c>
      <c r="ABI45" s="1355">
        <f>MATCH(ABI46,'WS-1 Appeals'!$7:$7,0)-1</f>
        <v>262</v>
      </c>
      <c r="ABJ45" s="1355">
        <f>MATCH(ABJ46,'WS-1 Appeals'!$7:$7,0)-1</f>
        <v>263</v>
      </c>
      <c r="ABK45" s="1355">
        <f>MATCH(ABK46,'WS-1 Appeals'!$7:$7,0)-1</f>
        <v>264</v>
      </c>
      <c r="ABL45" s="1355" t="e">
        <f>MATCH(ABL46,'WS-1 Appeals'!$7:$7,0)-1</f>
        <v>#N/A</v>
      </c>
      <c r="ABM45" s="1355" t="e">
        <f>MATCH(ABM46,'WS-1 Appeals'!$7:$7,0)-1</f>
        <v>#N/A</v>
      </c>
      <c r="ABN45" s="1355">
        <f>MATCH(ABN46,'WS-1 Appeals'!$7:$7,0)-1</f>
        <v>265</v>
      </c>
      <c r="ABO45" s="1355">
        <f>MATCH(ABO46,'WS-1 Appeals'!$7:$7,0)-1</f>
        <v>266</v>
      </c>
      <c r="ABP45" s="1355">
        <f>MATCH(ABP46,'WS-1 Appeals'!$7:$7,0)-1</f>
        <v>267</v>
      </c>
      <c r="ABQ45" s="1355">
        <f>MATCH(ABQ46,'WS-1 Appeals'!$7:$7,0)-1</f>
        <v>268</v>
      </c>
      <c r="ABR45" s="1355">
        <f>MATCH(ABR46,'WS-1 Appeals'!$7:$7,0)-1</f>
        <v>269</v>
      </c>
      <c r="ABS45" s="1355" t="e">
        <f>MATCH(ABS46,'WS-1 Appeals'!$7:$7,0)-1</f>
        <v>#N/A</v>
      </c>
      <c r="ABT45" s="1355" t="e">
        <f>MATCH(ABT46,'WS-1 Appeals'!$7:$7,0)-1</f>
        <v>#N/A</v>
      </c>
      <c r="ABU45" s="1355">
        <f>MATCH(ABU46,'WS-1 Appeals'!$7:$7,0)-1</f>
        <v>270</v>
      </c>
      <c r="ABV45" s="1355">
        <f>MATCH(ABV46,'WS-1 Appeals'!$7:$7,0)-1</f>
        <v>271</v>
      </c>
      <c r="ABW45" s="1355">
        <f>MATCH(ABW46,'WS-1 Appeals'!$7:$7,0)-1</f>
        <v>272</v>
      </c>
      <c r="ABX45" s="1355">
        <f>MATCH(ABX46,'WS-1 Appeals'!$7:$7,0)-1</f>
        <v>273</v>
      </c>
      <c r="ABY45" s="1355">
        <f>MATCH(ABY46,'WS-1 Appeals'!$7:$7,0)-1</f>
        <v>274</v>
      </c>
      <c r="ABZ45" s="1355" t="e">
        <f>MATCH(ABZ46,'WS-1 Appeals'!$7:$7,0)-1</f>
        <v>#N/A</v>
      </c>
      <c r="ACA45" s="1355" t="e">
        <f>MATCH(ACA46,'WS-1 Appeals'!$7:$7,0)-1</f>
        <v>#N/A</v>
      </c>
      <c r="ACB45" s="1355">
        <f>MATCH(ACB46,'WS-1 Appeals'!$7:$7,0)-1</f>
        <v>275</v>
      </c>
      <c r="ACC45" s="1355">
        <f>MATCH(ACC46,'WS-1 Appeals'!$7:$7,0)-1</f>
        <v>276</v>
      </c>
      <c r="ACD45" s="1355">
        <f>MATCH(ACD46,'WS-1 Appeals'!$7:$7,0)-1</f>
        <v>277</v>
      </c>
      <c r="ACE45" s="1355">
        <f>MATCH(ACE46,'WS-1 Appeals'!$7:$7,0)-1</f>
        <v>278</v>
      </c>
      <c r="ACF45" s="1355">
        <f>MATCH(ACF46,'WS-1 Appeals'!$7:$7,0)-1</f>
        <v>279</v>
      </c>
      <c r="ACG45" s="1355" t="e">
        <f>MATCH(ACG46,'WS-1 Appeals'!$7:$7,0)-1</f>
        <v>#N/A</v>
      </c>
      <c r="ACH45" s="1355" t="e">
        <f>MATCH(ACH46,'WS-1 Appeals'!$7:$7,0)-1</f>
        <v>#N/A</v>
      </c>
      <c r="ACI45" s="1355">
        <f>MATCH(ACI46,'WS-1 Appeals'!$7:$7,0)-1</f>
        <v>280</v>
      </c>
      <c r="ACJ45" s="1355">
        <f>MATCH(ACJ46,'WS-1 Appeals'!$7:$7,0)-1</f>
        <v>281</v>
      </c>
      <c r="ACK45" s="1355">
        <f>MATCH(ACK46,'WS-1 Appeals'!$7:$7,0)-1</f>
        <v>282</v>
      </c>
      <c r="ACL45" s="1355">
        <f>MATCH(ACL46,'WS-1 Appeals'!$7:$7,0)-1</f>
        <v>283</v>
      </c>
      <c r="ACM45" s="1355">
        <f>MATCH(ACM46,'WS-1 Appeals'!$7:$7,0)-1</f>
        <v>284</v>
      </c>
      <c r="ACN45" s="1355" t="e">
        <f>MATCH(ACN46,'WS-1 Appeals'!$7:$7,0)-1</f>
        <v>#N/A</v>
      </c>
      <c r="ACO45" s="1355" t="e">
        <f>MATCH(ACO46,'WS-1 Appeals'!$7:$7,0)-1</f>
        <v>#N/A</v>
      </c>
      <c r="ACP45" s="1355">
        <f>MATCH(ACP46,'WS-1 Appeals'!$7:$7,0)-1</f>
        <v>285</v>
      </c>
      <c r="ACQ45" s="1355">
        <f>MATCH(ACQ46,'WS-1 Appeals'!$7:$7,0)-1</f>
        <v>286</v>
      </c>
      <c r="ACR45" s="1355">
        <f>MATCH(ACR46,'WS-1 Appeals'!$7:$7,0)-1</f>
        <v>287</v>
      </c>
      <c r="ACS45" s="1355">
        <f>MATCH(ACS46,'WS-1 Appeals'!$7:$7,0)-1</f>
        <v>288</v>
      </c>
      <c r="ACT45" s="1355">
        <f>MATCH(ACT46,'WS-1 Appeals'!$7:$7,0)-1</f>
        <v>289</v>
      </c>
      <c r="ACU45" s="1355" t="e">
        <f>MATCH(ACU46,'WS-1 Appeals'!$7:$7,0)-1</f>
        <v>#N/A</v>
      </c>
      <c r="ACV45" s="1355" t="e">
        <f>MATCH(ACV46,'WS-1 Appeals'!$7:$7,0)-1</f>
        <v>#N/A</v>
      </c>
      <c r="ACW45" s="1355">
        <f>MATCH(ACW46,'WS-1 Appeals'!$7:$7,0)-1</f>
        <v>290</v>
      </c>
      <c r="ACX45" s="1355">
        <f>MATCH(ACX46,'WS-1 Appeals'!$7:$7,0)-1</f>
        <v>291</v>
      </c>
      <c r="ACY45" s="1355">
        <f>MATCH(ACY46,'WS-1 Appeals'!$7:$7,0)-1</f>
        <v>292</v>
      </c>
      <c r="ACZ45" s="1355">
        <f>MATCH(ACZ46,'WS-1 Appeals'!$7:$7,0)-1</f>
        <v>293</v>
      </c>
      <c r="ADA45" s="1355">
        <f>MATCH(ADA46,'WS-1 Appeals'!$7:$7,0)-1</f>
        <v>294</v>
      </c>
      <c r="ADB45" s="1355" t="e">
        <f>MATCH(ADB46,'WS-1 Appeals'!$7:$7,0)-1</f>
        <v>#N/A</v>
      </c>
      <c r="ADC45" s="1355" t="e">
        <f>MATCH(ADC46,'WS-1 Appeals'!$7:$7,0)-1</f>
        <v>#N/A</v>
      </c>
      <c r="ADD45" s="1355">
        <f>MATCH(ADD46,'WS-1 Appeals'!$7:$7,0)-1</f>
        <v>295</v>
      </c>
      <c r="ADE45" s="1355">
        <f>MATCH(ADE46,'WS-1 Appeals'!$7:$7,0)-1</f>
        <v>296</v>
      </c>
      <c r="ADF45" s="1355">
        <f>MATCH(ADF46,'WS-1 Appeals'!$7:$7,0)-1</f>
        <v>297</v>
      </c>
      <c r="ADG45" s="1355">
        <f>MATCH(ADG46,'WS-1 Appeals'!$7:$7,0)-1</f>
        <v>298</v>
      </c>
      <c r="ADH45" s="1355">
        <f>MATCH(ADH46,'WS-1 Appeals'!$7:$7,0)-1</f>
        <v>299</v>
      </c>
      <c r="ADI45" s="1355" t="e">
        <f>MATCH(ADI46,'WS-1 Appeals'!$7:$7,0)-1</f>
        <v>#N/A</v>
      </c>
      <c r="ADJ45" s="1355" t="e">
        <f>MATCH(ADJ46,'WS-1 Appeals'!$7:$7,0)-1</f>
        <v>#N/A</v>
      </c>
      <c r="ADK45" s="1355">
        <f>MATCH(ADK46,'WS-1 Appeals'!$7:$7,0)-1</f>
        <v>300</v>
      </c>
      <c r="ADL45" s="1355">
        <f>MATCH(ADL46,'WS-1 Appeals'!$7:$7,0)-1</f>
        <v>301</v>
      </c>
      <c r="ADM45" s="1355">
        <f>MATCH(ADM46,'WS-1 Appeals'!$7:$7,0)-1</f>
        <v>302</v>
      </c>
      <c r="ADN45" s="1355">
        <f>MATCH(ADN46,'WS-1 Appeals'!$7:$7,0)-1</f>
        <v>303</v>
      </c>
      <c r="ADO45" s="1355">
        <f>MATCH(ADO46,'WS-1 Appeals'!$7:$7,0)-1</f>
        <v>304</v>
      </c>
      <c r="ADP45" s="1355" t="e">
        <f>MATCH(ADP46,'WS-1 Appeals'!$7:$7,0)-1</f>
        <v>#N/A</v>
      </c>
      <c r="ADQ45" s="1355" t="e">
        <f>MATCH(ADQ46,'WS-1 Appeals'!$7:$7,0)-1</f>
        <v>#N/A</v>
      </c>
      <c r="ADR45" s="1355">
        <f>MATCH(ADR46,'WS-1 Appeals'!$7:$7,0)-1</f>
        <v>305</v>
      </c>
      <c r="ADS45" s="1355">
        <f>MATCH(ADS46,'WS-1 Appeals'!$7:$7,0)-1</f>
        <v>306</v>
      </c>
      <c r="ADT45" s="1355">
        <f>MATCH(ADT46,'WS-1 Appeals'!$7:$7,0)-1</f>
        <v>307</v>
      </c>
      <c r="ADU45" s="1355">
        <f>MATCH(ADU46,'WS-1 Appeals'!$7:$7,0)-1</f>
        <v>308</v>
      </c>
      <c r="ADV45" s="1355">
        <f>MATCH(ADV46,'WS-1 Appeals'!$7:$7,0)-1</f>
        <v>309</v>
      </c>
      <c r="ADW45" s="1355" t="e">
        <f>MATCH(ADW46,'WS-1 Appeals'!$7:$7,0)-1</f>
        <v>#N/A</v>
      </c>
      <c r="ADX45" s="1355" t="e">
        <f>MATCH(ADX46,'WS-1 Appeals'!$7:$7,0)-1</f>
        <v>#N/A</v>
      </c>
      <c r="ADY45" s="1355">
        <f>MATCH(ADY46,'WS-1 Appeals'!$7:$7,0)-1</f>
        <v>310</v>
      </c>
      <c r="ADZ45" s="1355">
        <f>MATCH(ADZ46,'WS-1 Appeals'!$7:$7,0)-1</f>
        <v>311</v>
      </c>
      <c r="AEA45" s="1355">
        <f>MATCH(AEA46,'WS-1 Appeals'!$7:$7,0)-1</f>
        <v>312</v>
      </c>
      <c r="AEB45" s="1355">
        <f>MATCH(AEB46,'WS-1 Appeals'!$7:$7,0)-1</f>
        <v>313</v>
      </c>
      <c r="AEC45" s="1355">
        <f>MATCH(AEC46,'WS-1 Appeals'!$7:$7,0)-1</f>
        <v>314</v>
      </c>
      <c r="AED45" s="1355" t="e">
        <f>MATCH(AED46,'WS-1 Appeals'!$7:$7,0)-1</f>
        <v>#N/A</v>
      </c>
      <c r="AEE45" s="1355" t="e">
        <f>MATCH(AEE46,'WS-1 Appeals'!$7:$7,0)-1</f>
        <v>#N/A</v>
      </c>
      <c r="AEF45" s="1355">
        <f>MATCH(AEF46,'WS-1 Appeals'!$7:$7,0)-1</f>
        <v>315</v>
      </c>
      <c r="AEG45" s="1355">
        <f>MATCH(AEG46,'WS-1 Appeals'!$7:$7,0)-1</f>
        <v>316</v>
      </c>
      <c r="AEH45" s="1355">
        <f>MATCH(AEH46,'WS-1 Appeals'!$7:$7,0)-1</f>
        <v>317</v>
      </c>
      <c r="AEI45" s="1355">
        <f>MATCH(AEI46,'WS-1 Appeals'!$7:$7,0)-1</f>
        <v>318</v>
      </c>
      <c r="AEJ45" s="1355">
        <f>MATCH(AEJ46,'WS-1 Appeals'!$7:$7,0)-1</f>
        <v>319</v>
      </c>
      <c r="AEK45" s="1355" t="e">
        <f>MATCH(AEK46,'WS-1 Appeals'!$7:$7,0)-1</f>
        <v>#N/A</v>
      </c>
      <c r="AEL45" s="1355" t="e">
        <f>MATCH(AEL46,'WS-1 Appeals'!$7:$7,0)-1</f>
        <v>#N/A</v>
      </c>
      <c r="AEM45" s="1355">
        <f>MATCH(AEM46,'WS-1 Appeals'!$7:$7,0)-1</f>
        <v>320</v>
      </c>
      <c r="AEN45" s="1355">
        <f>MATCH(AEN46,'WS-1 Appeals'!$7:$7,0)-1</f>
        <v>321</v>
      </c>
      <c r="AEO45" s="1355">
        <f>MATCH(AEO46,'WS-1 Appeals'!$7:$7,0)-1</f>
        <v>322</v>
      </c>
      <c r="AEP45" s="1355">
        <f>MATCH(AEP46,'WS-1 Appeals'!$7:$7,0)-1</f>
        <v>323</v>
      </c>
      <c r="AEQ45" s="1355">
        <f>MATCH(AEQ46,'WS-1 Appeals'!$7:$7,0)-1</f>
        <v>324</v>
      </c>
      <c r="AER45" s="1355" t="e">
        <f>MATCH(AER46,'WS-1 Appeals'!$7:$7,0)-1</f>
        <v>#N/A</v>
      </c>
      <c r="AES45" s="1355" t="e">
        <f>MATCH(AES46,'WS-1 Appeals'!$7:$7,0)-1</f>
        <v>#N/A</v>
      </c>
      <c r="AET45" s="1355">
        <f>MATCH(AET46,'WS-1 Appeals'!$7:$7,0)-1</f>
        <v>325</v>
      </c>
      <c r="AEU45" s="1355">
        <f>MATCH(AEU46,'WS-1 Appeals'!$7:$7,0)-1</f>
        <v>326</v>
      </c>
      <c r="AEV45" s="1355">
        <f>MATCH(AEV46,'WS-1 Appeals'!$7:$7,0)-1</f>
        <v>327</v>
      </c>
      <c r="AEW45" s="1355">
        <f>MATCH(AEW46,'WS-1 Appeals'!$7:$7,0)-1</f>
        <v>328</v>
      </c>
      <c r="AEX45" s="1355">
        <f>MATCH(AEX46,'WS-1 Appeals'!$7:$7,0)-1</f>
        <v>329</v>
      </c>
      <c r="AEY45" s="1355" t="e">
        <f>MATCH(AEY46,'WS-1 Appeals'!$7:$7,0)-1</f>
        <v>#N/A</v>
      </c>
      <c r="AEZ45" s="1355" t="e">
        <f>MATCH(AEZ46,'WS-1 Appeals'!$7:$7,0)-1</f>
        <v>#N/A</v>
      </c>
      <c r="AFA45" s="1355">
        <f>MATCH(AFA46,'WS-1 Appeals'!$7:$7,0)-1</f>
        <v>330</v>
      </c>
      <c r="AFB45" s="1355">
        <f>MATCH(AFB46,'WS-1 Appeals'!$7:$7,0)-1</f>
        <v>331</v>
      </c>
      <c r="AFC45" s="1355">
        <f>MATCH(AFC46,'WS-1 Appeals'!$7:$7,0)-1</f>
        <v>332</v>
      </c>
      <c r="AFD45" s="1355">
        <f>MATCH(AFD46,'WS-1 Appeals'!$7:$7,0)-1</f>
        <v>333</v>
      </c>
      <c r="AFE45" s="1355">
        <f>MATCH(AFE46,'WS-1 Appeals'!$7:$7,0)-1</f>
        <v>334</v>
      </c>
      <c r="AFF45" s="1355" t="e">
        <f>MATCH(AFF46,'WS-1 Appeals'!$7:$7,0)-1</f>
        <v>#N/A</v>
      </c>
      <c r="AFG45" s="1355" t="e">
        <f>MATCH(AFG46,'WS-1 Appeals'!$7:$7,0)-1</f>
        <v>#N/A</v>
      </c>
      <c r="AFH45" s="1355">
        <f>MATCH(AFH46,'WS-1 Appeals'!$7:$7,0)-1</f>
        <v>335</v>
      </c>
      <c r="AFI45" s="1355">
        <f>MATCH(AFI46,'WS-1 Appeals'!$7:$7,0)-1</f>
        <v>336</v>
      </c>
      <c r="AFJ45" s="1355">
        <f>MATCH(AFJ46,'WS-1 Appeals'!$7:$7,0)-1</f>
        <v>337</v>
      </c>
      <c r="AFK45" s="1355">
        <f>MATCH(AFK46,'WS-1 Appeals'!$7:$7,0)-1</f>
        <v>338</v>
      </c>
      <c r="AFL45" s="1355">
        <f>MATCH(AFL46,'WS-1 Appeals'!$7:$7,0)-1</f>
        <v>339</v>
      </c>
      <c r="AFM45" s="1355" t="e">
        <f>MATCH(AFM46,'WS-1 Appeals'!$7:$7,0)-1</f>
        <v>#N/A</v>
      </c>
      <c r="AFN45" s="1355" t="e">
        <f>MATCH(AFN46,'WS-1 Appeals'!$7:$7,0)-1</f>
        <v>#N/A</v>
      </c>
      <c r="AFO45" s="1355">
        <f>MATCH(AFO46,'WS-1 Appeals'!$7:$7,0)-1</f>
        <v>340</v>
      </c>
      <c r="AFP45" s="1355">
        <f>MATCH(AFP46,'WS-1 Appeals'!$7:$7,0)-1</f>
        <v>341</v>
      </c>
      <c r="AFQ45" s="1355">
        <f>MATCH(AFQ46,'WS-1 Appeals'!$7:$7,0)-1</f>
        <v>342</v>
      </c>
      <c r="AFR45" s="1355">
        <f>MATCH(AFR46,'WS-1 Appeals'!$7:$7,0)-1</f>
        <v>343</v>
      </c>
      <c r="AFS45" s="1355">
        <f>MATCH(AFS46,'WS-1 Appeals'!$7:$7,0)-1</f>
        <v>344</v>
      </c>
      <c r="AFT45" s="1355" t="e">
        <f>MATCH(AFT46,'WS-1 Appeals'!$7:$7,0)-1</f>
        <v>#N/A</v>
      </c>
      <c r="AFU45" s="1355" t="e">
        <f>MATCH(AFU46,'WS-1 Appeals'!$7:$7,0)-1</f>
        <v>#N/A</v>
      </c>
      <c r="AFV45" s="1355">
        <f>MATCH(AFV46,'WS-1 Appeals'!$7:$7,0)-1</f>
        <v>345</v>
      </c>
      <c r="AFW45" s="1355">
        <f>MATCH(AFW46,'WS-1 Appeals'!$7:$7,0)-1</f>
        <v>346</v>
      </c>
      <c r="AFX45" s="1355">
        <f>MATCH(AFX46,'WS-1 Appeals'!$7:$7,0)-1</f>
        <v>347</v>
      </c>
      <c r="AFY45" s="1355">
        <f>MATCH(AFY46,'WS-1 Appeals'!$7:$7,0)-1</f>
        <v>348</v>
      </c>
      <c r="AFZ45" s="1355">
        <f>MATCH(AFZ46,'WS-1 Appeals'!$7:$7,0)-1</f>
        <v>349</v>
      </c>
      <c r="AGA45" s="1355" t="e">
        <f>MATCH(AGA46,'WS-1 Appeals'!$7:$7,0)-1</f>
        <v>#N/A</v>
      </c>
      <c r="AGB45" s="1355" t="e">
        <f>MATCH(AGB46,'WS-1 Appeals'!$7:$7,0)-1</f>
        <v>#N/A</v>
      </c>
      <c r="AGC45" s="1355">
        <f>MATCH(AGC46,'WS-1 Appeals'!$7:$7,0)-1</f>
        <v>350</v>
      </c>
      <c r="AGD45" s="1355">
        <f>MATCH(AGD46,'WS-1 Appeals'!$7:$7,0)-1</f>
        <v>351</v>
      </c>
      <c r="AGE45" s="1355">
        <f>MATCH(AGE46,'WS-1 Appeals'!$7:$7,0)-1</f>
        <v>352</v>
      </c>
      <c r="AGF45" s="1355">
        <f>MATCH(AGF46,'WS-1 Appeals'!$7:$7,0)-1</f>
        <v>353</v>
      </c>
      <c r="AGG45" s="1355">
        <f>MATCH(AGG46,'WS-1 Appeals'!$7:$7,0)-1</f>
        <v>354</v>
      </c>
      <c r="AGH45" s="1355" t="e">
        <f>MATCH(AGH46,'WS-1 Appeals'!$7:$7,0)-1</f>
        <v>#N/A</v>
      </c>
      <c r="AGI45" s="1355" t="e">
        <f>MATCH(AGI46,'WS-1 Appeals'!$7:$7,0)-1</f>
        <v>#N/A</v>
      </c>
      <c r="AGJ45" s="1355">
        <f>MATCH(AGJ46,'WS-1 Appeals'!$7:$7,0)-1</f>
        <v>355</v>
      </c>
      <c r="AGK45" s="1355">
        <f>MATCH(AGK46,'WS-1 Appeals'!$7:$7,0)-1</f>
        <v>356</v>
      </c>
      <c r="AGL45" s="1355">
        <f>MATCH(AGL46,'WS-1 Appeals'!$7:$7,0)-1</f>
        <v>357</v>
      </c>
      <c r="AGM45" s="1355">
        <f>MATCH(AGM46,'WS-1 Appeals'!$7:$7,0)-1</f>
        <v>358</v>
      </c>
      <c r="AGN45" s="1355">
        <f>MATCH(AGN46,'WS-1 Appeals'!$7:$7,0)-1</f>
        <v>359</v>
      </c>
      <c r="AGO45" s="1355" t="e">
        <f>MATCH(AGO46,'WS-1 Appeals'!$7:$7,0)-1</f>
        <v>#N/A</v>
      </c>
      <c r="AGP45" s="1355" t="e">
        <f>MATCH(AGP46,'WS-1 Appeals'!$7:$7,0)-1</f>
        <v>#N/A</v>
      </c>
      <c r="AGQ45" s="1355">
        <f>MATCH(AGQ46,'WS-1 Appeals'!$7:$7,0)-1</f>
        <v>360</v>
      </c>
      <c r="AGR45" s="1355">
        <f>MATCH(AGR46,'WS-1 Appeals'!$7:$7,0)-1</f>
        <v>361</v>
      </c>
      <c r="AGS45" s="1355">
        <f>MATCH(AGS46,'WS-1 Appeals'!$7:$7,0)-1</f>
        <v>362</v>
      </c>
      <c r="AGT45" s="1355">
        <f>MATCH(AGT46,'WS-1 Appeals'!$7:$7,0)-1</f>
        <v>363</v>
      </c>
      <c r="AGU45" s="1355">
        <f>MATCH(AGU46,'WS-1 Appeals'!$7:$7,0)-1</f>
        <v>364</v>
      </c>
      <c r="AGV45" s="1355" t="e">
        <f>MATCH(AGV46,'WS-1 Appeals'!$7:$7,0)-1</f>
        <v>#N/A</v>
      </c>
      <c r="AGW45" s="1355" t="e">
        <f>MATCH(AGW46,'WS-1 Appeals'!$7:$7,0)-1</f>
        <v>#N/A</v>
      </c>
      <c r="AGX45" s="1355" t="e">
        <f>MATCH(AGX46,'WS-1 Appeals'!$7:$7,0)-1</f>
        <v>#N/A</v>
      </c>
      <c r="AGY45" s="1355">
        <f>MATCH(AGY46,'WS-1 Appeals'!$7:$7,0)-1</f>
        <v>365</v>
      </c>
      <c r="AGZ45" s="1355">
        <f>MATCH(AGZ46,'WS-1 Appeals'!$7:$7,0)-1</f>
        <v>366</v>
      </c>
      <c r="AHA45" s="1355">
        <f>MATCH(AHA46,'WS-1 Appeals'!$7:$7,0)-1</f>
        <v>367</v>
      </c>
      <c r="AHB45" s="1355">
        <f>MATCH(AHB46,'WS-1 Appeals'!$7:$7,0)-1</f>
        <v>368</v>
      </c>
      <c r="AHC45" s="1355" t="e">
        <f>MATCH(AHC46,'WS-1 Appeals'!$7:$7,0)-1</f>
        <v>#N/A</v>
      </c>
      <c r="AHD45" s="1355" t="e">
        <f>MATCH(AHD46,'WS-1 Appeals'!$7:$7,0)-1</f>
        <v>#N/A</v>
      </c>
      <c r="AHE45" s="1355">
        <f>MATCH(AHE46,'WS-1 Appeals'!$7:$7,0)-1</f>
        <v>369</v>
      </c>
      <c r="AHF45" s="1355">
        <f>MATCH(AHF46,'WS-1 Appeals'!$7:$7,0)-1</f>
        <v>370</v>
      </c>
      <c r="AHG45" s="1355">
        <f>MATCH(AHG46,'WS-1 Appeals'!$7:$7,0)-1</f>
        <v>371</v>
      </c>
      <c r="AHH45" s="1355">
        <f>MATCH(AHH46,'WS-1 Appeals'!$7:$7,0)-1</f>
        <v>372</v>
      </c>
      <c r="AHI45" s="1355">
        <f>MATCH(AHI46,'WS-1 Appeals'!$7:$7,0)-1</f>
        <v>373</v>
      </c>
      <c r="AHJ45" s="1355" t="e">
        <f>MATCH(AHJ46,'WS-1 Appeals'!$7:$7,0)-1</f>
        <v>#N/A</v>
      </c>
      <c r="AHK45" s="1355" t="e">
        <f>MATCH(AHK46,'WS-1 Appeals'!$7:$7,0)-1</f>
        <v>#N/A</v>
      </c>
      <c r="AHL45" s="1355">
        <f>MATCH(AHL46,'WS-1 Appeals'!$7:$7,0)-1</f>
        <v>374</v>
      </c>
      <c r="AHM45" s="1355">
        <f>MATCH(AHM46,'WS-1 Appeals'!$7:$7,0)-1</f>
        <v>375</v>
      </c>
      <c r="AHN45" s="1355">
        <f>MATCH(AHN46,'WS-1 Appeals'!$7:$7,0)-1</f>
        <v>376</v>
      </c>
      <c r="AHO45" s="1355">
        <f>MATCH(AHO46,'WS-1 Appeals'!$7:$7,0)-1</f>
        <v>377</v>
      </c>
      <c r="AHP45" s="1355">
        <f>MATCH(AHP46,'WS-1 Appeals'!$7:$7,0)-1</f>
        <v>378</v>
      </c>
      <c r="AHQ45" s="1355" t="e">
        <f>MATCH(AHQ46,'WS-1 Appeals'!$7:$7,0)-1</f>
        <v>#N/A</v>
      </c>
      <c r="AHR45" s="1355" t="e">
        <f>MATCH(AHR46,'WS-1 Appeals'!$7:$7,0)-1</f>
        <v>#N/A</v>
      </c>
      <c r="AHS45" s="1355">
        <f>MATCH(AHS46,'WS-1 Appeals'!$7:$7,0)-1</f>
        <v>379</v>
      </c>
      <c r="AHT45" s="1355">
        <f>MATCH(AHT46,'WS-1 Appeals'!$7:$7,0)-1</f>
        <v>380</v>
      </c>
      <c r="AHU45" s="1355">
        <f>MATCH(AHU46,'WS-1 Appeals'!$7:$7,0)-1</f>
        <v>381</v>
      </c>
      <c r="AHV45" s="1355">
        <f>MATCH(AHV46,'WS-1 Appeals'!$7:$7,0)-1</f>
        <v>382</v>
      </c>
      <c r="AHW45" s="1355">
        <f>MATCH(AHW46,'WS-1 Appeals'!$7:$7,0)-1</f>
        <v>383</v>
      </c>
      <c r="AHX45" s="1355" t="e">
        <f>MATCH(AHX46,'WS-1 Appeals'!$7:$7,0)-1</f>
        <v>#N/A</v>
      </c>
      <c r="AHY45" s="1355" t="e">
        <f>MATCH(AHY46,'WS-1 Appeals'!$7:$7,0)-1</f>
        <v>#N/A</v>
      </c>
      <c r="AHZ45" s="1355">
        <f>MATCH(AHZ46,'WS-1 Appeals'!$7:$7,0)-1</f>
        <v>384</v>
      </c>
      <c r="AIA45" s="1355">
        <f>MATCH(AIA46,'WS-1 Appeals'!$7:$7,0)-1</f>
        <v>385</v>
      </c>
      <c r="AIB45" s="1355">
        <f>MATCH(AIB46,'WS-1 Appeals'!$7:$7,0)-1</f>
        <v>386</v>
      </c>
      <c r="AIC45" s="1355">
        <f>MATCH(AIC46,'WS-1 Appeals'!$7:$7,0)-1</f>
        <v>387</v>
      </c>
      <c r="AID45" s="1355">
        <f>MATCH(AID46,'WS-1 Appeals'!$7:$7,0)-1</f>
        <v>388</v>
      </c>
      <c r="AIE45" s="1355" t="e">
        <f>MATCH(AIE46,'WS-1 Appeals'!$7:$7,0)-1</f>
        <v>#N/A</v>
      </c>
      <c r="AIF45" s="1355" t="e">
        <f>MATCH(AIF46,'WS-1 Appeals'!$7:$7,0)-1</f>
        <v>#N/A</v>
      </c>
      <c r="AIG45" s="1355">
        <f>MATCH(AIG46,'WS-1 Appeals'!$7:$7,0)-1</f>
        <v>389</v>
      </c>
      <c r="AIH45" s="1355">
        <f>MATCH(AIH46,'WS-1 Appeals'!$7:$7,0)-1</f>
        <v>390</v>
      </c>
      <c r="AII45" s="1355">
        <f>MATCH(AII46,'WS-1 Appeals'!$7:$7,0)-1</f>
        <v>391</v>
      </c>
      <c r="AIJ45" s="1355">
        <f>MATCH(AIJ46,'WS-1 Appeals'!$7:$7,0)-1</f>
        <v>392</v>
      </c>
      <c r="AIK45" s="1355">
        <f>MATCH(AIK46,'WS-1 Appeals'!$7:$7,0)-1</f>
        <v>393</v>
      </c>
      <c r="AIL45" s="1355" t="e">
        <f>MATCH(AIL46,'WS-1 Appeals'!$7:$7,0)-1</f>
        <v>#N/A</v>
      </c>
      <c r="AIM45" s="1355" t="e">
        <f>MATCH(AIM46,'WS-1 Appeals'!$7:$7,0)-1</f>
        <v>#N/A</v>
      </c>
      <c r="AIN45" s="1355">
        <f>MATCH(AIN46,'WS-1 Appeals'!$7:$7,0)-1</f>
        <v>394</v>
      </c>
      <c r="AIO45" s="1355">
        <f>MATCH(AIO46,'WS-1 Appeals'!$7:$7,0)-1</f>
        <v>395</v>
      </c>
      <c r="AIP45" s="1355">
        <f>MATCH(AIP46,'WS-1 Appeals'!$7:$7,0)-1</f>
        <v>396</v>
      </c>
      <c r="AIQ45" s="1355">
        <f>MATCH(AIQ46,'WS-1 Appeals'!$7:$7,0)-1</f>
        <v>397</v>
      </c>
      <c r="AIR45" s="1355">
        <f>MATCH(AIR46,'WS-1 Appeals'!$7:$7,0)-1</f>
        <v>398</v>
      </c>
      <c r="AIS45" s="1355" t="e">
        <f>MATCH(AIS46,'WS-1 Appeals'!$7:$7,0)-1</f>
        <v>#N/A</v>
      </c>
      <c r="AIT45" s="1355" t="e">
        <f>MATCH(AIT46,'WS-1 Appeals'!$7:$7,0)-1</f>
        <v>#N/A</v>
      </c>
      <c r="AIU45" s="1355">
        <f>MATCH(AIU46,'WS-1 Appeals'!$7:$7,0)-1</f>
        <v>399</v>
      </c>
      <c r="AIV45" s="1355">
        <f>MATCH(AIV46,'WS-1 Appeals'!$7:$7,0)-1</f>
        <v>400</v>
      </c>
      <c r="AIW45" s="1355">
        <f>MATCH(AIW46,'WS-1 Appeals'!$7:$7,0)-1</f>
        <v>401</v>
      </c>
      <c r="AIX45" s="1355">
        <f>MATCH(AIX46,'WS-1 Appeals'!$7:$7,0)-1</f>
        <v>402</v>
      </c>
      <c r="AIY45" s="1355">
        <f>MATCH(AIY46,'WS-1 Appeals'!$7:$7,0)-1</f>
        <v>403</v>
      </c>
      <c r="AIZ45" s="1355" t="e">
        <f>MATCH(AIZ46,'WS-1 Appeals'!$7:$7,0)-1</f>
        <v>#N/A</v>
      </c>
      <c r="AJA45" s="1355" t="e">
        <f>MATCH(AJA46,'WS-1 Appeals'!$7:$7,0)-1</f>
        <v>#N/A</v>
      </c>
      <c r="AJB45" s="1355">
        <f>MATCH(AJB46,'WS-1 Appeals'!$7:$7,0)-1</f>
        <v>404</v>
      </c>
      <c r="AJC45" s="1355">
        <f>MATCH(AJC46,'WS-1 Appeals'!$7:$7,0)-1</f>
        <v>405</v>
      </c>
      <c r="AJD45" s="1355">
        <f>MATCH(AJD46,'WS-1 Appeals'!$7:$7,0)-1</f>
        <v>406</v>
      </c>
      <c r="AJE45" s="1355">
        <f>MATCH(AJE46,'WS-1 Appeals'!$7:$7,0)-1</f>
        <v>407</v>
      </c>
      <c r="AJF45" s="1355">
        <f>MATCH(AJF46,'WS-1 Appeals'!$7:$7,0)-1</f>
        <v>408</v>
      </c>
      <c r="AJG45" s="1355" t="e">
        <f>MATCH(AJG46,'WS-1 Appeals'!$7:$7,0)-1</f>
        <v>#N/A</v>
      </c>
      <c r="AJH45" s="1355" t="e">
        <f>MATCH(AJH46,'WS-1 Appeals'!$7:$7,0)-1</f>
        <v>#N/A</v>
      </c>
      <c r="AJI45" s="1355">
        <f>MATCH(AJI46,'WS-1 Appeals'!$7:$7,0)-1</f>
        <v>409</v>
      </c>
      <c r="AJJ45" s="1355">
        <f>MATCH(AJJ46,'WS-1 Appeals'!$7:$7,0)-1</f>
        <v>410</v>
      </c>
      <c r="AJK45" s="1355">
        <f>MATCH(AJK46,'WS-1 Appeals'!$7:$7,0)-1</f>
        <v>411</v>
      </c>
      <c r="AJL45" s="1355">
        <f>MATCH(AJL46,'WS-1 Appeals'!$7:$7,0)-1</f>
        <v>412</v>
      </c>
      <c r="AJM45" s="1355">
        <f>MATCH(AJM46,'WS-1 Appeals'!$7:$7,0)-1</f>
        <v>413</v>
      </c>
      <c r="AJN45" s="1355" t="e">
        <f>MATCH(AJN46,'WS-1 Appeals'!$7:$7,0)-1</f>
        <v>#N/A</v>
      </c>
      <c r="AJO45" s="1355" t="e">
        <f>MATCH(AJO46,'WS-1 Appeals'!$7:$7,0)-1</f>
        <v>#N/A</v>
      </c>
      <c r="AJP45" s="1355">
        <f>MATCH(AJP46,'WS-1 Appeals'!$7:$7,0)-1</f>
        <v>414</v>
      </c>
      <c r="AJQ45" s="1355">
        <f>MATCH(AJQ46,'WS-1 Appeals'!$7:$7,0)-1</f>
        <v>415</v>
      </c>
      <c r="AJR45" s="1355">
        <f>MATCH(AJR46,'WS-1 Appeals'!$7:$7,0)-1</f>
        <v>416</v>
      </c>
      <c r="AJS45" s="1355">
        <f>MATCH(AJS46,'WS-1 Appeals'!$7:$7,0)-1</f>
        <v>417</v>
      </c>
      <c r="AJT45" s="1355">
        <f>MATCH(AJT46,'WS-1 Appeals'!$7:$7,0)-1</f>
        <v>418</v>
      </c>
      <c r="AJU45" s="1355" t="e">
        <f>MATCH(AJU46,'WS-1 Appeals'!$7:$7,0)-1</f>
        <v>#N/A</v>
      </c>
      <c r="AJV45" s="1355" t="e">
        <f>MATCH(AJV46,'WS-1 Appeals'!$7:$7,0)-1</f>
        <v>#N/A</v>
      </c>
      <c r="AJW45" s="1355">
        <f>MATCH(AJW46,'WS-1 Appeals'!$7:$7,0)-1</f>
        <v>419</v>
      </c>
      <c r="AJX45" s="1355">
        <f>MATCH(AJX46,'WS-1 Appeals'!$7:$7,0)-1</f>
        <v>420</v>
      </c>
      <c r="AJY45" s="1355">
        <f>MATCH(AJY46,'WS-1 Appeals'!$7:$7,0)-1</f>
        <v>421</v>
      </c>
      <c r="AJZ45" s="1355">
        <f>MATCH(AJZ46,'WS-1 Appeals'!$7:$7,0)-1</f>
        <v>422</v>
      </c>
      <c r="AKA45" s="1355">
        <f>MATCH(AKA46,'WS-1 Appeals'!$7:$7,0)-1</f>
        <v>423</v>
      </c>
      <c r="AKB45" s="1355" t="e">
        <f>MATCH(AKB46,'WS-1 Appeals'!$7:$7,0)-1</f>
        <v>#N/A</v>
      </c>
      <c r="AKC45" s="1355" t="e">
        <f>MATCH(AKC46,'WS-1 Appeals'!$7:$7,0)-1</f>
        <v>#N/A</v>
      </c>
      <c r="AKD45" s="1355">
        <f>MATCH(AKD46,'WS-1 Appeals'!$7:$7,0)-1</f>
        <v>424</v>
      </c>
      <c r="AKE45" s="1355">
        <f>MATCH(AKE46,'WS-1 Appeals'!$7:$7,0)-1</f>
        <v>425</v>
      </c>
      <c r="AKF45" s="1355">
        <f>MATCH(AKF46,'WS-1 Appeals'!$7:$7,0)-1</f>
        <v>426</v>
      </c>
      <c r="AKG45" s="1355">
        <f>MATCH(AKG46,'WS-1 Appeals'!$7:$7,0)-1</f>
        <v>427</v>
      </c>
      <c r="AKH45" s="1355">
        <f>MATCH(AKH46,'WS-1 Appeals'!$7:$7,0)-1</f>
        <v>428</v>
      </c>
      <c r="AKI45" s="1355" t="e">
        <f>MATCH(AKI46,'WS-1 Appeals'!$7:$7,0)-1</f>
        <v>#N/A</v>
      </c>
      <c r="AKJ45" s="1355" t="e">
        <f>MATCH(AKJ46,'WS-1 Appeals'!$7:$7,0)-1</f>
        <v>#N/A</v>
      </c>
      <c r="AKK45" s="1355">
        <f>MATCH(AKK46,'WS-1 Appeals'!$7:$7,0)-1</f>
        <v>429</v>
      </c>
      <c r="AKL45" s="1355">
        <f>MATCH(AKL46,'WS-1 Appeals'!$7:$7,0)-1</f>
        <v>430</v>
      </c>
      <c r="AKM45" s="1355">
        <f>MATCH(AKM46,'WS-1 Appeals'!$7:$7,0)-1</f>
        <v>431</v>
      </c>
      <c r="AKN45" s="1355">
        <f>MATCH(AKN46,'WS-1 Appeals'!$7:$7,0)-1</f>
        <v>432</v>
      </c>
      <c r="AKO45" s="1355">
        <f>MATCH(AKO46,'WS-1 Appeals'!$7:$7,0)-1</f>
        <v>433</v>
      </c>
      <c r="AKP45" s="1355" t="e">
        <f>MATCH(AKP46,'WS-1 Appeals'!$7:$7,0)-1</f>
        <v>#N/A</v>
      </c>
      <c r="AKQ45" s="1355" t="e">
        <f>MATCH(AKQ46,'WS-1 Appeals'!$7:$7,0)-1</f>
        <v>#N/A</v>
      </c>
      <c r="AKR45" s="1355">
        <f>MATCH(AKR46,'WS-1 Appeals'!$7:$7,0)-1</f>
        <v>434</v>
      </c>
      <c r="AKS45" s="1355">
        <f>MATCH(AKS46,'WS-1 Appeals'!$7:$7,0)-1</f>
        <v>435</v>
      </c>
      <c r="AKT45" s="1355">
        <f>MATCH(AKT46,'WS-1 Appeals'!$7:$7,0)-1</f>
        <v>436</v>
      </c>
      <c r="AKU45" s="1355">
        <f>MATCH(AKU46,'WS-1 Appeals'!$7:$7,0)-1</f>
        <v>437</v>
      </c>
      <c r="AKV45" s="1355">
        <f>MATCH(AKV46,'WS-1 Appeals'!$7:$7,0)-1</f>
        <v>438</v>
      </c>
      <c r="AKW45" s="1355" t="e">
        <f>MATCH(AKW46,'WS-1 Appeals'!$7:$7,0)-1</f>
        <v>#N/A</v>
      </c>
      <c r="AKX45" s="1355" t="e">
        <f>MATCH(AKX46,'WS-1 Appeals'!$7:$7,0)-1</f>
        <v>#N/A</v>
      </c>
      <c r="AKY45" s="1355">
        <f>MATCH(AKY46,'WS-1 Appeals'!$7:$7,0)-1</f>
        <v>439</v>
      </c>
      <c r="AKZ45" s="1355">
        <f>MATCH(AKZ46,'WS-1 Appeals'!$7:$7,0)-1</f>
        <v>440</v>
      </c>
      <c r="ALA45" s="1355">
        <f>MATCH(ALA46,'WS-1 Appeals'!$7:$7,0)-1</f>
        <v>441</v>
      </c>
      <c r="ALB45" s="1355">
        <f>MATCH(ALB46,'WS-1 Appeals'!$7:$7,0)-1</f>
        <v>442</v>
      </c>
      <c r="ALC45" s="1355">
        <f>MATCH(ALC46,'WS-1 Appeals'!$7:$7,0)-1</f>
        <v>443</v>
      </c>
      <c r="ALD45" s="1355" t="e">
        <f>MATCH(ALD46,'WS-1 Appeals'!$7:$7,0)-1</f>
        <v>#N/A</v>
      </c>
      <c r="ALE45" s="1355" t="e">
        <f>MATCH(ALE46,'WS-1 Appeals'!$7:$7,0)-1</f>
        <v>#N/A</v>
      </c>
      <c r="ALF45" s="1355">
        <f>MATCH(ALF46,'WS-1 Appeals'!$7:$7,0)-1</f>
        <v>444</v>
      </c>
      <c r="ALG45" s="1355">
        <f>MATCH(ALG46,'WS-1 Appeals'!$7:$7,0)-1</f>
        <v>445</v>
      </c>
      <c r="ALH45" s="1355">
        <f>MATCH(ALH46,'WS-1 Appeals'!$7:$7,0)-1</f>
        <v>446</v>
      </c>
      <c r="ALI45" s="1355">
        <f>MATCH(ALI46,'WS-1 Appeals'!$7:$7,0)-1</f>
        <v>447</v>
      </c>
      <c r="ALJ45" s="1355">
        <f>MATCH(ALJ46,'WS-1 Appeals'!$7:$7,0)-1</f>
        <v>448</v>
      </c>
      <c r="ALK45" s="1355" t="e">
        <f>MATCH(ALK46,'WS-1 Appeals'!$7:$7,0)-1</f>
        <v>#N/A</v>
      </c>
      <c r="ALL45" s="1355" t="e">
        <f>MATCH(ALL46,'WS-1 Appeals'!$7:$7,0)-1</f>
        <v>#N/A</v>
      </c>
      <c r="ALM45" s="1355">
        <f>MATCH(ALM46,'WS-1 Appeals'!$7:$7,0)-1</f>
        <v>449</v>
      </c>
      <c r="ALN45" s="1355">
        <f>MATCH(ALN46,'WS-1 Appeals'!$7:$7,0)-1</f>
        <v>450</v>
      </c>
      <c r="ALO45" s="1355">
        <f>MATCH(ALO46,'WS-1 Appeals'!$7:$7,0)-1</f>
        <v>451</v>
      </c>
      <c r="ALP45" s="1355">
        <f>MATCH(ALP46,'WS-1 Appeals'!$7:$7,0)-1</f>
        <v>452</v>
      </c>
      <c r="ALQ45" s="1355">
        <f>MATCH(ALQ46,'WS-1 Appeals'!$7:$7,0)-1</f>
        <v>453</v>
      </c>
      <c r="ALR45" s="1355" t="e">
        <f>MATCH(ALR46,'WS-1 Appeals'!$7:$7,0)-1</f>
        <v>#N/A</v>
      </c>
      <c r="ALS45" s="1355" t="e">
        <f>MATCH(ALS46,'WS-1 Appeals'!$7:$7,0)-1</f>
        <v>#N/A</v>
      </c>
      <c r="ALT45" s="1355">
        <f>MATCH(ALT46,'WS-1 Appeals'!$7:$7,0)-1</f>
        <v>454</v>
      </c>
      <c r="ALU45" s="1355">
        <f>MATCH(ALU46,'WS-1 Appeals'!$7:$7,0)-1</f>
        <v>455</v>
      </c>
      <c r="ALV45" s="1355">
        <f>MATCH(ALV46,'WS-1 Appeals'!$7:$7,0)-1</f>
        <v>456</v>
      </c>
      <c r="ALW45" s="1355">
        <f>MATCH(ALW46,'WS-1 Appeals'!$7:$7,0)-1</f>
        <v>457</v>
      </c>
      <c r="ALX45" s="1355">
        <f>MATCH(ALX46,'WS-1 Appeals'!$7:$7,0)-1</f>
        <v>458</v>
      </c>
      <c r="ALY45" s="1355" t="e">
        <f>MATCH(ALY46,'WS-1 Appeals'!$7:$7,0)-1</f>
        <v>#N/A</v>
      </c>
      <c r="ALZ45" s="1355" t="e">
        <f>MATCH(ALZ46,'WS-1 Appeals'!$7:$7,0)-1</f>
        <v>#N/A</v>
      </c>
      <c r="AMA45" s="1355">
        <f>MATCH(AMA46,'WS-1 Appeals'!$7:$7,0)-1</f>
        <v>459</v>
      </c>
      <c r="AMB45" s="1355">
        <f>MATCH(AMB46,'WS-1 Appeals'!$7:$7,0)-1</f>
        <v>460</v>
      </c>
      <c r="AMC45" s="1355">
        <f>MATCH(AMC46,'WS-1 Appeals'!$7:$7,0)-1</f>
        <v>461</v>
      </c>
      <c r="AMD45" s="1355">
        <f>MATCH(AMD46,'WS-1 Appeals'!$7:$7,0)-1</f>
        <v>462</v>
      </c>
      <c r="AME45" s="1355">
        <f>MATCH(AME46,'WS-1 Appeals'!$7:$7,0)-1</f>
        <v>463</v>
      </c>
      <c r="AMF45" s="1355" t="e">
        <f>MATCH(AMF46,'WS-1 Appeals'!$7:$7,0)-1</f>
        <v>#N/A</v>
      </c>
      <c r="AMG45" s="1355" t="e">
        <f>MATCH(AMG46,'WS-1 Appeals'!$7:$7,0)-1</f>
        <v>#N/A</v>
      </c>
      <c r="AMH45" s="1355">
        <f>MATCH(AMH46,'WS-1 Appeals'!$7:$7,0)-1</f>
        <v>464</v>
      </c>
      <c r="AMI45" s="1355">
        <f>MATCH(AMI46,'WS-1 Appeals'!$7:$7,0)-1</f>
        <v>465</v>
      </c>
      <c r="AMJ45" s="1355">
        <f>MATCH(AMJ46,'WS-1 Appeals'!$7:$7,0)-1</f>
        <v>466</v>
      </c>
      <c r="AMK45" s="1355">
        <f>MATCH(AMK46,'WS-1 Appeals'!$7:$7,0)-1</f>
        <v>467</v>
      </c>
      <c r="AML45" s="1355">
        <f>MATCH(AML46,'WS-1 Appeals'!$7:$7,0)-1</f>
        <v>468</v>
      </c>
      <c r="AMM45" s="1355" t="e">
        <f>MATCH(AMM46,'WS-1 Appeals'!$7:$7,0)-1</f>
        <v>#N/A</v>
      </c>
      <c r="AMN45" s="1355" t="e">
        <f>MATCH(AMN46,'WS-1 Appeals'!$7:$7,0)-1</f>
        <v>#N/A</v>
      </c>
      <c r="AMO45" s="1355">
        <f>MATCH(AMO46,'WS-1 Appeals'!$7:$7,0)-1</f>
        <v>469</v>
      </c>
      <c r="AMP45" s="1355">
        <f>MATCH(AMP46,'WS-1 Appeals'!$7:$7,0)-1</f>
        <v>470</v>
      </c>
      <c r="AMQ45" s="1355">
        <f>MATCH(AMQ46,'WS-1 Appeals'!$7:$7,0)-1</f>
        <v>471</v>
      </c>
      <c r="AMR45" s="1355">
        <f>MATCH(AMR46,'WS-1 Appeals'!$7:$7,0)-1</f>
        <v>472</v>
      </c>
      <c r="AMS45" s="1355">
        <f>MATCH(AMS46,'WS-1 Appeals'!$7:$7,0)-1</f>
        <v>473</v>
      </c>
      <c r="AMT45" s="1355" t="e">
        <f>MATCH(AMT46,'WS-1 Appeals'!$7:$7,0)-1</f>
        <v>#N/A</v>
      </c>
      <c r="AMU45" s="1355" t="e">
        <f>MATCH(AMU46,'WS-1 Appeals'!$7:$7,0)-1</f>
        <v>#N/A</v>
      </c>
      <c r="AMV45" s="1355">
        <f>MATCH(AMV46,'WS-1 Appeals'!$7:$7,0)-1</f>
        <v>474</v>
      </c>
      <c r="AMW45" s="1355">
        <f>MATCH(AMW46,'WS-1 Appeals'!$7:$7,0)-1</f>
        <v>475</v>
      </c>
      <c r="AMX45" s="1355">
        <f>MATCH(AMX46,'WS-1 Appeals'!$7:$7,0)-1</f>
        <v>476</v>
      </c>
      <c r="AMY45" s="1355">
        <f>MATCH(AMY46,'WS-1 Appeals'!$7:$7,0)-1</f>
        <v>477</v>
      </c>
      <c r="AMZ45" s="1355">
        <f>MATCH(AMZ46,'WS-1 Appeals'!$7:$7,0)-1</f>
        <v>478</v>
      </c>
      <c r="ANA45" s="1355" t="e">
        <f>MATCH(ANA46,'WS-1 Appeals'!$7:$7,0)-1</f>
        <v>#N/A</v>
      </c>
      <c r="ANB45" s="1355" t="e">
        <f>MATCH(ANB46,'WS-1 Appeals'!$7:$7,0)-1</f>
        <v>#N/A</v>
      </c>
      <c r="ANC45" s="1355">
        <f>MATCH(ANC46,'WS-1 Appeals'!$7:$7,0)-1</f>
        <v>479</v>
      </c>
      <c r="AND45" s="1355">
        <f>MATCH(AND46,'WS-1 Appeals'!$7:$7,0)-1</f>
        <v>480</v>
      </c>
      <c r="ANE45" s="1355">
        <f>MATCH(ANE46,'WS-1 Appeals'!$7:$7,0)-1</f>
        <v>481</v>
      </c>
      <c r="ANF45" s="1355">
        <f>MATCH(ANF46,'WS-1 Appeals'!$7:$7,0)-1</f>
        <v>482</v>
      </c>
      <c r="ANG45" s="1355">
        <f>MATCH(ANG46,'WS-1 Appeals'!$7:$7,0)-1</f>
        <v>483</v>
      </c>
      <c r="ANH45" s="1355" t="e">
        <f>MATCH(ANH46,'WS-1 Appeals'!$7:$7,0)-1</f>
        <v>#N/A</v>
      </c>
      <c r="ANI45" s="1355" t="e">
        <f>MATCH(ANI46,'WS-1 Appeals'!$7:$7,0)-1</f>
        <v>#N/A</v>
      </c>
      <c r="ANJ45" s="1355">
        <f>MATCH(ANJ46,'WS-1 Appeals'!$7:$7,0)-1</f>
        <v>484</v>
      </c>
      <c r="ANK45" s="1355">
        <f>MATCH(ANK46,'WS-1 Appeals'!$7:$7,0)-1</f>
        <v>485</v>
      </c>
      <c r="ANL45" s="1355">
        <f>MATCH(ANL46,'WS-1 Appeals'!$7:$7,0)-1</f>
        <v>486</v>
      </c>
      <c r="ANM45" s="1355">
        <f>MATCH(ANM46,'WS-1 Appeals'!$7:$7,0)-1</f>
        <v>487</v>
      </c>
      <c r="ANN45" s="1355">
        <f>MATCH(ANN46,'WS-1 Appeals'!$7:$7,0)-1</f>
        <v>488</v>
      </c>
      <c r="ANO45" s="1355" t="e">
        <f>MATCH(ANO46,'WS-1 Appeals'!$7:$7,0)-1</f>
        <v>#N/A</v>
      </c>
      <c r="ANP45" s="1355" t="e">
        <f>MATCH(ANP46,'WS-1 Appeals'!$7:$7,0)-1</f>
        <v>#N/A</v>
      </c>
      <c r="ANQ45" s="1355">
        <f>MATCH(ANQ46,'WS-1 Appeals'!$7:$7,0)-1</f>
        <v>489</v>
      </c>
      <c r="ANR45" s="1355">
        <f>MATCH(ANR46,'WS-1 Appeals'!$7:$7,0)-1</f>
        <v>490</v>
      </c>
      <c r="ANS45" s="1355">
        <f>MATCH(ANS46,'WS-1 Appeals'!$7:$7,0)-1</f>
        <v>491</v>
      </c>
      <c r="ANT45" s="1355">
        <f>MATCH(ANT46,'WS-1 Appeals'!$7:$7,0)-1</f>
        <v>492</v>
      </c>
      <c r="ANU45" s="1355">
        <f>MATCH(ANU46,'WS-1 Appeals'!$7:$7,0)-1</f>
        <v>493</v>
      </c>
      <c r="ANV45" s="1355" t="e">
        <f>MATCH(ANV46,'WS-1 Appeals'!$7:$7,0)-1</f>
        <v>#N/A</v>
      </c>
      <c r="ANW45" s="1355" t="e">
        <f>MATCH(ANW46,'WS-1 Appeals'!$7:$7,0)-1</f>
        <v>#N/A</v>
      </c>
      <c r="ANX45" s="1355">
        <f>MATCH(ANX46,'WS-1 Appeals'!$7:$7,0)-1</f>
        <v>494</v>
      </c>
      <c r="ANY45" s="1355">
        <f>MATCH(ANY46,'WS-1 Appeals'!$7:$7,0)-1</f>
        <v>495</v>
      </c>
      <c r="ANZ45" s="1355">
        <f>MATCH(ANZ46,'WS-1 Appeals'!$7:$7,0)-1</f>
        <v>496</v>
      </c>
      <c r="AOA45" s="1355">
        <f>MATCH(AOA46,'WS-1 Appeals'!$7:$7,0)-1</f>
        <v>497</v>
      </c>
      <c r="AOB45" s="1355">
        <f>MATCH(AOB46,'WS-1 Appeals'!$7:$7,0)-1</f>
        <v>498</v>
      </c>
      <c r="AOC45" s="1355" t="e">
        <f>MATCH(AOC46,'WS-1 Appeals'!$7:$7,0)-1</f>
        <v>#N/A</v>
      </c>
      <c r="AOD45" s="1355" t="e">
        <f>MATCH(AOD46,'WS-1 Appeals'!$7:$7,0)-1</f>
        <v>#N/A</v>
      </c>
      <c r="AOE45" s="1355">
        <f>MATCH(AOE46,'WS-1 Appeals'!$7:$7,0)-1</f>
        <v>499</v>
      </c>
      <c r="AOF45" s="1355">
        <f>MATCH(AOF46,'WS-1 Appeals'!$7:$7,0)-1</f>
        <v>500</v>
      </c>
      <c r="AOG45" s="1355">
        <f>MATCH(AOG46,'WS-1 Appeals'!$7:$7,0)-1</f>
        <v>501</v>
      </c>
      <c r="AOH45" s="1355">
        <f>MATCH(AOH46,'WS-1 Appeals'!$7:$7,0)-1</f>
        <v>502</v>
      </c>
      <c r="AOI45" s="1355">
        <f>MATCH(AOI46,'WS-1 Appeals'!$7:$7,0)-1</f>
        <v>503</v>
      </c>
      <c r="AOJ45" s="1355" t="e">
        <f>MATCH(AOJ46,'WS-1 Appeals'!$7:$7,0)-1</f>
        <v>#N/A</v>
      </c>
      <c r="AOK45" s="1355" t="e">
        <f>MATCH(AOK46,'WS-1 Appeals'!$7:$7,0)-1</f>
        <v>#N/A</v>
      </c>
      <c r="AOL45" s="1355">
        <f>MATCH(AOL46,'WS-1 Appeals'!$7:$7,0)-1</f>
        <v>504</v>
      </c>
      <c r="AOM45" s="1355">
        <f>MATCH(AOM46,'WS-1 Appeals'!$7:$7,0)-1</f>
        <v>505</v>
      </c>
      <c r="AON45" s="1355">
        <f>MATCH(AON46,'WS-1 Appeals'!$7:$7,0)-1</f>
        <v>506</v>
      </c>
      <c r="AOO45" s="1355">
        <f>MATCH(AOO46,'WS-1 Appeals'!$7:$7,0)-1</f>
        <v>507</v>
      </c>
      <c r="AOP45" s="1355">
        <f>MATCH(AOP46,'WS-1 Appeals'!$7:$7,0)-1</f>
        <v>508</v>
      </c>
      <c r="AOQ45" s="1355" t="e">
        <f>MATCH(AOQ46,'WS-1 Appeals'!$7:$7,0)-1</f>
        <v>#N/A</v>
      </c>
      <c r="AOR45" s="1355" t="e">
        <f>MATCH(AOR46,'WS-1 Appeals'!$7:$7,0)-1</f>
        <v>#N/A</v>
      </c>
      <c r="AOS45" s="1355">
        <f>MATCH(AOS46,'WS-1 Appeals'!$7:$7,0)-1</f>
        <v>509</v>
      </c>
      <c r="AOT45" s="1355">
        <f>MATCH(AOT46,'WS-1 Appeals'!$7:$7,0)-1</f>
        <v>510</v>
      </c>
      <c r="AOU45" s="1355">
        <f>MATCH(AOU46,'WS-1 Appeals'!$7:$7,0)-1</f>
        <v>511</v>
      </c>
      <c r="AOV45" s="1355">
        <f>MATCH(AOV46,'WS-1 Appeals'!$7:$7,0)-1</f>
        <v>512</v>
      </c>
      <c r="AOW45" s="1355">
        <f>MATCH(AOW46,'WS-1 Appeals'!$7:$7,0)-1</f>
        <v>513</v>
      </c>
      <c r="AOX45" s="1355" t="e">
        <f>MATCH(AOX46,'WS-1 Appeals'!$7:$7,0)-1</f>
        <v>#N/A</v>
      </c>
      <c r="AOY45" s="1355" t="e">
        <f>MATCH(AOY46,'WS-1 Appeals'!$7:$7,0)-1</f>
        <v>#N/A</v>
      </c>
      <c r="AOZ45" s="1355">
        <f>MATCH(AOZ46,'WS-1 Appeals'!$7:$7,0)-1</f>
        <v>514</v>
      </c>
      <c r="APA45" s="1355" t="e">
        <f>MATCH(APA46,'WS-1 Appeals'!$7:$7,0)-1</f>
        <v>#N/A</v>
      </c>
      <c r="APB45" s="1355">
        <f>MATCH(APB46,'WS-1 Appeals'!$7:$7,0)-1</f>
        <v>515</v>
      </c>
      <c r="APC45" s="1355">
        <f>MATCH(APC46,'WS-1 Appeals'!$7:$7,0)-1</f>
        <v>516</v>
      </c>
      <c r="APD45" s="1355">
        <f>MATCH(APD46,'WS-1 Appeals'!$7:$7,0)-1</f>
        <v>517</v>
      </c>
      <c r="APE45" s="1355" t="e">
        <f>MATCH(APE46,'WS-1 Appeals'!$7:$7,0)-1</f>
        <v>#N/A</v>
      </c>
      <c r="APF45" s="1355" t="e">
        <f>MATCH(APF46,'WS-1 Appeals'!$7:$7,0)-1</f>
        <v>#N/A</v>
      </c>
      <c r="APG45" s="1355">
        <f>MATCH(APG46,'WS-1 Appeals'!$7:$7,0)-1</f>
        <v>518</v>
      </c>
      <c r="APH45" s="1355" t="e">
        <f>MATCH(APH46,'WS-1 Appeals'!$7:$7,0)-1</f>
        <v>#N/A</v>
      </c>
      <c r="API45" s="1355">
        <f>MATCH(API46,'WS-1 Appeals'!$7:$7,0)-1</f>
        <v>519</v>
      </c>
      <c r="APJ45" s="1355"/>
    </row>
    <row r="46" spans="1:1102" x14ac:dyDescent="0.2">
      <c r="B46" s="1352" t="s">
        <v>219</v>
      </c>
      <c r="C46" s="1356">
        <v>42369</v>
      </c>
      <c r="D46" s="1356">
        <v>42370</v>
      </c>
      <c r="E46" s="1356">
        <v>42371</v>
      </c>
      <c r="F46" s="1356">
        <v>42372</v>
      </c>
      <c r="G46" s="1356">
        <v>42373</v>
      </c>
      <c r="H46" s="1356">
        <v>42374</v>
      </c>
      <c r="I46" s="1356">
        <v>42375</v>
      </c>
      <c r="J46" s="1356">
        <v>42376</v>
      </c>
      <c r="K46" s="1356">
        <v>42377</v>
      </c>
      <c r="L46" s="1356">
        <v>42378</v>
      </c>
      <c r="M46" s="1356">
        <v>42379</v>
      </c>
      <c r="N46" s="1356">
        <v>42380</v>
      </c>
      <c r="O46" s="1356">
        <v>42381</v>
      </c>
      <c r="P46" s="1356">
        <v>42382</v>
      </c>
      <c r="Q46" s="1356">
        <v>42383</v>
      </c>
      <c r="R46" s="1356">
        <v>42384</v>
      </c>
      <c r="S46" s="1356">
        <v>42385</v>
      </c>
      <c r="T46" s="1356">
        <v>42386</v>
      </c>
      <c r="U46" s="1356">
        <v>42387</v>
      </c>
      <c r="V46" s="1356">
        <v>42388</v>
      </c>
      <c r="W46" s="1356">
        <v>42389</v>
      </c>
      <c r="X46" s="1356">
        <v>42390</v>
      </c>
      <c r="Y46" s="1356">
        <v>42391</v>
      </c>
      <c r="Z46" s="1356">
        <v>42392</v>
      </c>
      <c r="AA46" s="1356">
        <v>42393</v>
      </c>
      <c r="AB46" s="1356">
        <v>42394</v>
      </c>
      <c r="AC46" s="1356">
        <v>42395</v>
      </c>
      <c r="AD46" s="1356">
        <v>42396</v>
      </c>
      <c r="AE46" s="1356">
        <v>42397</v>
      </c>
      <c r="AF46" s="1356">
        <v>42398</v>
      </c>
      <c r="AG46" s="1356">
        <v>42399</v>
      </c>
      <c r="AH46" s="1356">
        <v>42400</v>
      </c>
      <c r="AI46" s="1356">
        <v>42401</v>
      </c>
      <c r="AJ46" s="1356">
        <v>42402</v>
      </c>
      <c r="AK46" s="1356">
        <v>42403</v>
      </c>
      <c r="AL46" s="1356">
        <v>42404</v>
      </c>
      <c r="AM46" s="1356">
        <v>42405</v>
      </c>
      <c r="AN46" s="1356">
        <v>42406</v>
      </c>
      <c r="AO46" s="1356">
        <v>42407</v>
      </c>
      <c r="AP46" s="1356">
        <v>42408</v>
      </c>
      <c r="AQ46" s="1356">
        <v>42409</v>
      </c>
      <c r="AR46" s="1356">
        <v>42410</v>
      </c>
      <c r="AS46" s="1356">
        <v>42411</v>
      </c>
      <c r="AT46" s="1356">
        <v>42412</v>
      </c>
      <c r="AU46" s="1356">
        <v>42413</v>
      </c>
      <c r="AV46" s="1356">
        <v>42414</v>
      </c>
      <c r="AW46" s="1356">
        <v>42415</v>
      </c>
      <c r="AX46" s="1356">
        <v>42416</v>
      </c>
      <c r="AY46" s="1356">
        <v>42417</v>
      </c>
      <c r="AZ46" s="1356">
        <v>42418</v>
      </c>
      <c r="BA46" s="1356">
        <v>42419</v>
      </c>
      <c r="BB46" s="1356">
        <v>42420</v>
      </c>
      <c r="BC46" s="1356">
        <v>42421</v>
      </c>
      <c r="BD46" s="1356">
        <v>42422</v>
      </c>
      <c r="BE46" s="1356">
        <v>42423</v>
      </c>
      <c r="BF46" s="1356">
        <v>42424</v>
      </c>
      <c r="BG46" s="1356">
        <v>42425</v>
      </c>
      <c r="BH46" s="1356">
        <v>42426</v>
      </c>
      <c r="BI46" s="1356">
        <v>42427</v>
      </c>
      <c r="BJ46" s="1356">
        <v>42428</v>
      </c>
      <c r="BK46" s="1356">
        <v>42429</v>
      </c>
      <c r="BL46" s="1356">
        <v>42430</v>
      </c>
      <c r="BM46" s="1356">
        <v>42431</v>
      </c>
      <c r="BN46" s="1356">
        <v>42432</v>
      </c>
      <c r="BO46" s="1356">
        <v>42433</v>
      </c>
      <c r="BP46" s="1356">
        <v>42434</v>
      </c>
      <c r="BQ46" s="1356">
        <v>42435</v>
      </c>
      <c r="BR46" s="1356">
        <v>42436</v>
      </c>
      <c r="BS46" s="1356">
        <v>42437</v>
      </c>
      <c r="BT46" s="1356">
        <v>42438</v>
      </c>
      <c r="BU46" s="1356">
        <v>42439</v>
      </c>
      <c r="BV46" s="1356">
        <v>42440</v>
      </c>
      <c r="BW46" s="1356">
        <v>42441</v>
      </c>
      <c r="BX46" s="1356">
        <v>42442</v>
      </c>
      <c r="BY46" s="1356">
        <v>42443</v>
      </c>
      <c r="BZ46" s="1356">
        <v>42444</v>
      </c>
      <c r="CA46" s="1356">
        <v>42445</v>
      </c>
      <c r="CB46" s="1356">
        <v>42446</v>
      </c>
      <c r="CC46" s="1356">
        <v>42447</v>
      </c>
      <c r="CD46" s="1356">
        <v>42448</v>
      </c>
      <c r="CE46" s="1356">
        <v>42449</v>
      </c>
      <c r="CF46" s="1356">
        <v>42450</v>
      </c>
      <c r="CG46" s="1356">
        <v>42451</v>
      </c>
      <c r="CH46" s="1356">
        <v>42452</v>
      </c>
      <c r="CI46" s="1356">
        <v>42453</v>
      </c>
      <c r="CJ46" s="1356">
        <v>42454</v>
      </c>
      <c r="CK46" s="1356">
        <v>42455</v>
      </c>
      <c r="CL46" s="1356">
        <v>42456</v>
      </c>
      <c r="CM46" s="1356">
        <v>42457</v>
      </c>
      <c r="CN46" s="1356">
        <v>42458</v>
      </c>
      <c r="CO46" s="1356">
        <v>42459</v>
      </c>
      <c r="CP46" s="1356">
        <v>42460</v>
      </c>
      <c r="CQ46" s="1356">
        <v>42461</v>
      </c>
      <c r="CR46" s="1356">
        <v>42462</v>
      </c>
      <c r="CS46" s="1356">
        <v>42463</v>
      </c>
      <c r="CT46" s="1356">
        <v>42464</v>
      </c>
      <c r="CU46" s="1356">
        <v>42465</v>
      </c>
      <c r="CV46" s="1356">
        <v>42466</v>
      </c>
      <c r="CW46" s="1356">
        <v>42467</v>
      </c>
      <c r="CX46" s="1356">
        <v>42468</v>
      </c>
      <c r="CY46" s="1356">
        <v>42469</v>
      </c>
      <c r="CZ46" s="1356">
        <v>42470</v>
      </c>
      <c r="DA46" s="1356">
        <v>42471</v>
      </c>
      <c r="DB46" s="1356">
        <v>42472</v>
      </c>
      <c r="DC46" s="1356">
        <v>42473</v>
      </c>
      <c r="DD46" s="1356">
        <v>42474</v>
      </c>
      <c r="DE46" s="1356">
        <v>42475</v>
      </c>
      <c r="DF46" s="1356">
        <v>42476</v>
      </c>
      <c r="DG46" s="1356">
        <v>42477</v>
      </c>
      <c r="DH46" s="1356">
        <v>42478</v>
      </c>
      <c r="DI46" s="1356">
        <v>42479</v>
      </c>
      <c r="DJ46" s="1356">
        <v>42480</v>
      </c>
      <c r="DK46" s="1356">
        <v>42481</v>
      </c>
      <c r="DL46" s="1356">
        <v>42482</v>
      </c>
      <c r="DM46" s="1356">
        <v>42483</v>
      </c>
      <c r="DN46" s="1356">
        <v>42484</v>
      </c>
      <c r="DO46" s="1356">
        <v>42485</v>
      </c>
      <c r="DP46" s="1356">
        <v>42486</v>
      </c>
      <c r="DQ46" s="1356">
        <v>42487</v>
      </c>
      <c r="DR46" s="1356">
        <v>42488</v>
      </c>
      <c r="DS46" s="1356">
        <v>42489</v>
      </c>
      <c r="DT46" s="1356">
        <v>42490</v>
      </c>
      <c r="DU46" s="1356">
        <v>42491</v>
      </c>
      <c r="DV46" s="1356">
        <v>42492</v>
      </c>
      <c r="DW46" s="1356">
        <v>42493</v>
      </c>
      <c r="DX46" s="1356">
        <v>42494</v>
      </c>
      <c r="DY46" s="1356">
        <v>42495</v>
      </c>
      <c r="DZ46" s="1356">
        <v>42496</v>
      </c>
      <c r="EA46" s="1356">
        <v>42497</v>
      </c>
      <c r="EB46" s="1356">
        <v>42498</v>
      </c>
      <c r="EC46" s="1356">
        <v>42499</v>
      </c>
      <c r="ED46" s="1356">
        <v>42500</v>
      </c>
      <c r="EE46" s="1356">
        <v>42501</v>
      </c>
      <c r="EF46" s="1356">
        <v>42502</v>
      </c>
      <c r="EG46" s="1356">
        <v>42503</v>
      </c>
      <c r="EH46" s="1356">
        <v>42504</v>
      </c>
      <c r="EI46" s="1356">
        <v>42505</v>
      </c>
      <c r="EJ46" s="1356">
        <v>42506</v>
      </c>
      <c r="EK46" s="1356">
        <v>42507</v>
      </c>
      <c r="EL46" s="1356">
        <v>42508</v>
      </c>
      <c r="EM46" s="1356">
        <v>42509</v>
      </c>
      <c r="EN46" s="1356">
        <v>42510</v>
      </c>
      <c r="EO46" s="1356">
        <v>42511</v>
      </c>
      <c r="EP46" s="1356">
        <v>42512</v>
      </c>
      <c r="EQ46" s="1356">
        <v>42513</v>
      </c>
      <c r="ER46" s="1356">
        <v>42514</v>
      </c>
      <c r="ES46" s="1356">
        <v>42515</v>
      </c>
      <c r="ET46" s="1356">
        <v>42516</v>
      </c>
      <c r="EU46" s="1356">
        <v>42517</v>
      </c>
      <c r="EV46" s="1356">
        <v>42518</v>
      </c>
      <c r="EW46" s="1356">
        <v>42519</v>
      </c>
      <c r="EX46" s="1356">
        <v>42520</v>
      </c>
      <c r="EY46" s="1356">
        <v>42521</v>
      </c>
      <c r="EZ46" s="1356">
        <v>42522</v>
      </c>
      <c r="FA46" s="1356">
        <v>42523</v>
      </c>
      <c r="FB46" s="1356">
        <v>42524</v>
      </c>
      <c r="FC46" s="1356">
        <v>42525</v>
      </c>
      <c r="FD46" s="1356">
        <v>42526</v>
      </c>
      <c r="FE46" s="1356">
        <v>42527</v>
      </c>
      <c r="FF46" s="1356">
        <v>42528</v>
      </c>
      <c r="FG46" s="1356">
        <v>42529</v>
      </c>
      <c r="FH46" s="1356">
        <v>42530</v>
      </c>
      <c r="FI46" s="1356">
        <v>42531</v>
      </c>
      <c r="FJ46" s="1356">
        <v>42532</v>
      </c>
      <c r="FK46" s="1356">
        <v>42533</v>
      </c>
      <c r="FL46" s="1356">
        <v>42534</v>
      </c>
      <c r="FM46" s="1356">
        <v>42535</v>
      </c>
      <c r="FN46" s="1356">
        <v>42536</v>
      </c>
      <c r="FO46" s="1356">
        <v>42537</v>
      </c>
      <c r="FP46" s="1356">
        <v>42538</v>
      </c>
      <c r="FQ46" s="1356">
        <v>42539</v>
      </c>
      <c r="FR46" s="1356">
        <v>42540</v>
      </c>
      <c r="FS46" s="1356">
        <v>42541</v>
      </c>
      <c r="FT46" s="1356">
        <v>42542</v>
      </c>
      <c r="FU46" s="1356">
        <v>42543</v>
      </c>
      <c r="FV46" s="1356">
        <v>42544</v>
      </c>
      <c r="FW46" s="1356">
        <v>42545</v>
      </c>
      <c r="FX46" s="1356">
        <v>42546</v>
      </c>
      <c r="FY46" s="1356">
        <v>42547</v>
      </c>
      <c r="FZ46" s="1356">
        <v>42548</v>
      </c>
      <c r="GA46" s="1356">
        <v>42549</v>
      </c>
      <c r="GB46" s="1356">
        <v>42550</v>
      </c>
      <c r="GC46" s="1356">
        <v>42551</v>
      </c>
      <c r="GD46" s="1356">
        <v>42552</v>
      </c>
      <c r="GE46" s="1356">
        <v>42553</v>
      </c>
      <c r="GF46" s="1356">
        <v>42554</v>
      </c>
      <c r="GG46" s="1356">
        <v>42555</v>
      </c>
      <c r="GH46" s="1356">
        <v>42556</v>
      </c>
      <c r="GI46" s="1356">
        <v>42557</v>
      </c>
      <c r="GJ46" s="1356">
        <v>42558</v>
      </c>
      <c r="GK46" s="1356">
        <v>42559</v>
      </c>
      <c r="GL46" s="1356">
        <v>42560</v>
      </c>
      <c r="GM46" s="1356">
        <v>42561</v>
      </c>
      <c r="GN46" s="1356">
        <v>42562</v>
      </c>
      <c r="GO46" s="1356">
        <v>42563</v>
      </c>
      <c r="GP46" s="1356">
        <v>42564</v>
      </c>
      <c r="GQ46" s="1356">
        <v>42565</v>
      </c>
      <c r="GR46" s="1356">
        <v>42566</v>
      </c>
      <c r="GS46" s="1356">
        <v>42567</v>
      </c>
      <c r="GT46" s="1356">
        <v>42568</v>
      </c>
      <c r="GU46" s="1356">
        <v>42569</v>
      </c>
      <c r="GV46" s="1356">
        <v>42570</v>
      </c>
      <c r="GW46" s="1356">
        <v>42571</v>
      </c>
      <c r="GX46" s="1356">
        <v>42572</v>
      </c>
      <c r="GY46" s="1356">
        <v>42573</v>
      </c>
      <c r="GZ46" s="1356">
        <v>42574</v>
      </c>
      <c r="HA46" s="1356">
        <v>42575</v>
      </c>
      <c r="HB46" s="1356">
        <v>42576</v>
      </c>
      <c r="HC46" s="1356">
        <v>42577</v>
      </c>
      <c r="HD46" s="1356">
        <v>42578</v>
      </c>
      <c r="HE46" s="1356">
        <v>42579</v>
      </c>
      <c r="HF46" s="1356">
        <v>42580</v>
      </c>
      <c r="HG46" s="1356">
        <v>42581</v>
      </c>
      <c r="HH46" s="1356">
        <v>42582</v>
      </c>
      <c r="HI46" s="1356">
        <v>42583</v>
      </c>
      <c r="HJ46" s="1356">
        <v>42584</v>
      </c>
      <c r="HK46" s="1356">
        <v>42585</v>
      </c>
      <c r="HL46" s="1356">
        <v>42586</v>
      </c>
      <c r="HM46" s="1356">
        <v>42587</v>
      </c>
      <c r="HN46" s="1356">
        <v>42588</v>
      </c>
      <c r="HO46" s="1356">
        <v>42589</v>
      </c>
      <c r="HP46" s="1356">
        <v>42590</v>
      </c>
      <c r="HQ46" s="1356">
        <v>42591</v>
      </c>
      <c r="HR46" s="1356">
        <v>42592</v>
      </c>
      <c r="HS46" s="1356">
        <v>42593</v>
      </c>
      <c r="HT46" s="1356">
        <v>42594</v>
      </c>
      <c r="HU46" s="1356">
        <v>42595</v>
      </c>
      <c r="HV46" s="1356">
        <v>42596</v>
      </c>
      <c r="HW46" s="1356">
        <v>42597</v>
      </c>
      <c r="HX46" s="1356">
        <v>42598</v>
      </c>
      <c r="HY46" s="1356">
        <v>42599</v>
      </c>
      <c r="HZ46" s="1356">
        <v>42600</v>
      </c>
      <c r="IA46" s="1356">
        <v>42601</v>
      </c>
      <c r="IB46" s="1356">
        <v>42602</v>
      </c>
      <c r="IC46" s="1356">
        <v>42603</v>
      </c>
      <c r="ID46" s="1356">
        <v>42604</v>
      </c>
      <c r="IE46" s="1356">
        <v>42605</v>
      </c>
      <c r="IF46" s="1356">
        <v>42606</v>
      </c>
      <c r="IG46" s="1356">
        <v>42607</v>
      </c>
      <c r="IH46" s="1356">
        <v>42608</v>
      </c>
      <c r="II46" s="1356">
        <v>42609</v>
      </c>
      <c r="IJ46" s="1356">
        <v>42610</v>
      </c>
      <c r="IK46" s="1356">
        <v>42611</v>
      </c>
      <c r="IL46" s="1356">
        <v>42612</v>
      </c>
      <c r="IM46" s="1356">
        <v>42613</v>
      </c>
      <c r="IN46" s="1356">
        <v>42614</v>
      </c>
      <c r="IO46" s="1356">
        <v>42615</v>
      </c>
      <c r="IP46" s="1356">
        <v>42616</v>
      </c>
      <c r="IQ46" s="1356">
        <v>42617</v>
      </c>
      <c r="IR46" s="1356">
        <v>42618</v>
      </c>
      <c r="IS46" s="1356">
        <v>42619</v>
      </c>
      <c r="IT46" s="1356">
        <v>42620</v>
      </c>
      <c r="IU46" s="1356">
        <v>42621</v>
      </c>
      <c r="IV46" s="1356">
        <v>42622</v>
      </c>
      <c r="IW46" s="1356">
        <v>42623</v>
      </c>
      <c r="IX46" s="1356">
        <v>42624</v>
      </c>
      <c r="IY46" s="1356">
        <v>42625</v>
      </c>
      <c r="IZ46" s="1356">
        <v>42626</v>
      </c>
      <c r="JA46" s="1356">
        <v>42627</v>
      </c>
      <c r="JB46" s="1356">
        <v>42628</v>
      </c>
      <c r="JC46" s="1356">
        <v>42629</v>
      </c>
      <c r="JD46" s="1356">
        <v>42630</v>
      </c>
      <c r="JE46" s="1356">
        <v>42631</v>
      </c>
      <c r="JF46" s="1356">
        <v>42632</v>
      </c>
      <c r="JG46" s="1356">
        <v>42633</v>
      </c>
      <c r="JH46" s="1356">
        <v>42634</v>
      </c>
      <c r="JI46" s="1356">
        <v>42635</v>
      </c>
      <c r="JJ46" s="1356">
        <v>42636</v>
      </c>
      <c r="JK46" s="1356">
        <v>42637</v>
      </c>
      <c r="JL46" s="1356">
        <v>42638</v>
      </c>
      <c r="JM46" s="1356">
        <v>42639</v>
      </c>
      <c r="JN46" s="1356">
        <v>42640</v>
      </c>
      <c r="JO46" s="1356">
        <v>42641</v>
      </c>
      <c r="JP46" s="1356">
        <v>42642</v>
      </c>
      <c r="JQ46" s="1356">
        <v>42643</v>
      </c>
      <c r="JR46" s="1356">
        <v>42644</v>
      </c>
      <c r="JS46" s="1356">
        <v>42645</v>
      </c>
      <c r="JT46" s="1356">
        <v>42646</v>
      </c>
      <c r="JU46" s="1356">
        <v>42647</v>
      </c>
      <c r="JV46" s="1356">
        <v>42648</v>
      </c>
      <c r="JW46" s="1356">
        <v>42649</v>
      </c>
      <c r="JX46" s="1356">
        <v>42650</v>
      </c>
      <c r="JY46" s="1356">
        <v>42651</v>
      </c>
      <c r="JZ46" s="1356">
        <v>42652</v>
      </c>
      <c r="KA46" s="1356">
        <v>42653</v>
      </c>
      <c r="KB46" s="1356">
        <v>42654</v>
      </c>
      <c r="KC46" s="1356">
        <v>42655</v>
      </c>
      <c r="KD46" s="1356">
        <v>42656</v>
      </c>
      <c r="KE46" s="1356">
        <v>42657</v>
      </c>
      <c r="KF46" s="1356">
        <v>42658</v>
      </c>
      <c r="KG46" s="1356">
        <v>42659</v>
      </c>
      <c r="KH46" s="1356">
        <v>42660</v>
      </c>
      <c r="KI46" s="1356">
        <v>42661</v>
      </c>
      <c r="KJ46" s="1356">
        <v>42662</v>
      </c>
      <c r="KK46" s="1356">
        <v>42663</v>
      </c>
      <c r="KL46" s="1356">
        <v>42664</v>
      </c>
      <c r="KM46" s="1356">
        <v>42665</v>
      </c>
      <c r="KN46" s="1356">
        <v>42666</v>
      </c>
      <c r="KO46" s="1356">
        <v>42667</v>
      </c>
      <c r="KP46" s="1356">
        <v>42668</v>
      </c>
      <c r="KQ46" s="1356">
        <v>42669</v>
      </c>
      <c r="KR46" s="1356">
        <v>42670</v>
      </c>
      <c r="KS46" s="1356">
        <v>42671</v>
      </c>
      <c r="KT46" s="1356">
        <v>42672</v>
      </c>
      <c r="KU46" s="1356">
        <v>42673</v>
      </c>
      <c r="KV46" s="1356">
        <v>42674</v>
      </c>
      <c r="KW46" s="1356">
        <v>42675</v>
      </c>
      <c r="KX46" s="1356">
        <v>42676</v>
      </c>
      <c r="KY46" s="1356">
        <v>42677</v>
      </c>
      <c r="KZ46" s="1356">
        <v>42678</v>
      </c>
      <c r="LA46" s="1356">
        <v>42679</v>
      </c>
      <c r="LB46" s="1356">
        <v>42680</v>
      </c>
      <c r="LC46" s="1356">
        <v>42681</v>
      </c>
      <c r="LD46" s="1356">
        <v>42682</v>
      </c>
      <c r="LE46" s="1356">
        <v>42683</v>
      </c>
      <c r="LF46" s="1356">
        <v>42684</v>
      </c>
      <c r="LG46" s="1356">
        <v>42685</v>
      </c>
      <c r="LH46" s="1356">
        <v>42686</v>
      </c>
      <c r="LI46" s="1356">
        <v>42687</v>
      </c>
      <c r="LJ46" s="1356">
        <v>42688</v>
      </c>
      <c r="LK46" s="1356">
        <v>42689</v>
      </c>
      <c r="LL46" s="1356">
        <v>42690</v>
      </c>
      <c r="LM46" s="1356">
        <v>42691</v>
      </c>
      <c r="LN46" s="1356">
        <v>42692</v>
      </c>
      <c r="LO46" s="1356">
        <v>42693</v>
      </c>
      <c r="LP46" s="1356">
        <v>42694</v>
      </c>
      <c r="LQ46" s="1356">
        <v>42695</v>
      </c>
      <c r="LR46" s="1356">
        <v>42696</v>
      </c>
      <c r="LS46" s="1356">
        <v>42697</v>
      </c>
      <c r="LT46" s="1356">
        <v>42698</v>
      </c>
      <c r="LU46" s="1356">
        <v>42699</v>
      </c>
      <c r="LV46" s="1356">
        <v>42700</v>
      </c>
      <c r="LW46" s="1356">
        <v>42701</v>
      </c>
      <c r="LX46" s="1356">
        <v>42702</v>
      </c>
      <c r="LY46" s="1356">
        <v>42703</v>
      </c>
      <c r="LZ46" s="1356">
        <v>42704</v>
      </c>
      <c r="MA46" s="1356">
        <v>42705</v>
      </c>
      <c r="MB46" s="1356">
        <v>42706</v>
      </c>
      <c r="MC46" s="1356">
        <v>42707</v>
      </c>
      <c r="MD46" s="1356">
        <v>42708</v>
      </c>
      <c r="ME46" s="1356">
        <v>42709</v>
      </c>
      <c r="MF46" s="1356">
        <v>42710</v>
      </c>
      <c r="MG46" s="1356">
        <v>42711</v>
      </c>
      <c r="MH46" s="1356">
        <v>42712</v>
      </c>
      <c r="MI46" s="1356">
        <v>42713</v>
      </c>
      <c r="MJ46" s="1356">
        <v>42714</v>
      </c>
      <c r="MK46" s="1356">
        <v>42715</v>
      </c>
      <c r="ML46" s="1356">
        <v>42716</v>
      </c>
      <c r="MM46" s="1356">
        <v>42717</v>
      </c>
      <c r="MN46" s="1356">
        <v>42718</v>
      </c>
      <c r="MO46" s="1356">
        <v>42719</v>
      </c>
      <c r="MP46" s="1356">
        <v>42720</v>
      </c>
      <c r="MQ46" s="1356">
        <v>42721</v>
      </c>
      <c r="MR46" s="1356">
        <v>42722</v>
      </c>
      <c r="MS46" s="1356">
        <v>42723</v>
      </c>
      <c r="MT46" s="1356">
        <v>42724</v>
      </c>
      <c r="MU46" s="1356">
        <v>42725</v>
      </c>
      <c r="MV46" s="1356">
        <v>42726</v>
      </c>
      <c r="MW46" s="1356">
        <v>42727</v>
      </c>
      <c r="MX46" s="1356">
        <v>42728</v>
      </c>
      <c r="MY46" s="1356">
        <v>42729</v>
      </c>
      <c r="MZ46" s="1356">
        <v>42730</v>
      </c>
      <c r="NA46" s="1356">
        <v>42731</v>
      </c>
      <c r="NB46" s="1356">
        <v>42732</v>
      </c>
      <c r="NC46" s="1356">
        <f t="shared" ref="NC46:NH46" si="1172">NC5</f>
        <v>42733</v>
      </c>
      <c r="ND46" s="1356">
        <f t="shared" si="1172"/>
        <v>42734</v>
      </c>
      <c r="NE46" s="1356">
        <f t="shared" si="1172"/>
        <v>42735</v>
      </c>
      <c r="NF46" s="1356">
        <f t="shared" si="1172"/>
        <v>42736</v>
      </c>
      <c r="NG46" s="1356">
        <f t="shared" si="1172"/>
        <v>42737</v>
      </c>
      <c r="NH46" s="1356">
        <f t="shared" si="1172"/>
        <v>42738</v>
      </c>
      <c r="NI46" s="1356">
        <f t="shared" ref="NI46:NO46" si="1173">NI5</f>
        <v>42739</v>
      </c>
      <c r="NJ46" s="1356">
        <f t="shared" si="1173"/>
        <v>42740</v>
      </c>
      <c r="NK46" s="1356">
        <f t="shared" si="1173"/>
        <v>42741</v>
      </c>
      <c r="NL46" s="1356">
        <f t="shared" si="1173"/>
        <v>42742</v>
      </c>
      <c r="NM46" s="1356">
        <f t="shared" si="1173"/>
        <v>42743</v>
      </c>
      <c r="NN46" s="1356">
        <f t="shared" si="1173"/>
        <v>42744</v>
      </c>
      <c r="NO46" s="1356">
        <f t="shared" si="1173"/>
        <v>42745</v>
      </c>
      <c r="NP46" s="1356">
        <f t="shared" ref="NP46:NV46" si="1174">NP5</f>
        <v>42746</v>
      </c>
      <c r="NQ46" s="1356">
        <f t="shared" si="1174"/>
        <v>42747</v>
      </c>
      <c r="NR46" s="1356">
        <f t="shared" si="1174"/>
        <v>42748</v>
      </c>
      <c r="NS46" s="1356">
        <f t="shared" si="1174"/>
        <v>42749</v>
      </c>
      <c r="NT46" s="1356">
        <f t="shared" si="1174"/>
        <v>42750</v>
      </c>
      <c r="NU46" s="1356">
        <f t="shared" si="1174"/>
        <v>42751</v>
      </c>
      <c r="NV46" s="1356">
        <f t="shared" si="1174"/>
        <v>42752</v>
      </c>
      <c r="NW46" s="1356">
        <f t="shared" ref="NW46:OC46" si="1175">NW5</f>
        <v>42753</v>
      </c>
      <c r="NX46" s="1356">
        <f t="shared" si="1175"/>
        <v>42754</v>
      </c>
      <c r="NY46" s="1356">
        <f t="shared" si="1175"/>
        <v>42755</v>
      </c>
      <c r="NZ46" s="1356">
        <f t="shared" si="1175"/>
        <v>42756</v>
      </c>
      <c r="OA46" s="1356">
        <f t="shared" si="1175"/>
        <v>42757</v>
      </c>
      <c r="OB46" s="1356">
        <f t="shared" si="1175"/>
        <v>42758</v>
      </c>
      <c r="OC46" s="1356">
        <f t="shared" si="1175"/>
        <v>42759</v>
      </c>
      <c r="OD46" s="1356">
        <f t="shared" ref="OD46:OI46" si="1176">OD5</f>
        <v>42760</v>
      </c>
      <c r="OE46" s="1356">
        <f t="shared" si="1176"/>
        <v>42761</v>
      </c>
      <c r="OF46" s="1356">
        <f t="shared" si="1176"/>
        <v>42762</v>
      </c>
      <c r="OG46" s="1356">
        <f t="shared" si="1176"/>
        <v>42763</v>
      </c>
      <c r="OH46" s="1356">
        <f t="shared" si="1176"/>
        <v>42764</v>
      </c>
      <c r="OI46" s="1356">
        <f t="shared" si="1176"/>
        <v>42765</v>
      </c>
      <c r="OJ46" s="1356">
        <f>OJ5</f>
        <v>42766</v>
      </c>
      <c r="OK46" s="1356">
        <f>OK5</f>
        <v>42767</v>
      </c>
      <c r="OL46" s="1356">
        <f>OL5</f>
        <v>42768</v>
      </c>
      <c r="OM46" s="1356">
        <f>OM5</f>
        <v>42769</v>
      </c>
      <c r="ON46" s="1356">
        <f>ON5</f>
        <v>42770</v>
      </c>
      <c r="OO46" s="1356">
        <f t="shared" ref="OO46:OV46" si="1177">OO5</f>
        <v>42771</v>
      </c>
      <c r="OP46" s="1356">
        <f t="shared" si="1177"/>
        <v>42772</v>
      </c>
      <c r="OQ46" s="1356">
        <f t="shared" si="1177"/>
        <v>42773</v>
      </c>
      <c r="OR46" s="1356">
        <f t="shared" si="1177"/>
        <v>42774</v>
      </c>
      <c r="OS46" s="1356">
        <f t="shared" si="1177"/>
        <v>42775</v>
      </c>
      <c r="OT46" s="1356">
        <f t="shared" si="1177"/>
        <v>42776</v>
      </c>
      <c r="OU46" s="1356">
        <f t="shared" si="1177"/>
        <v>42777</v>
      </c>
      <c r="OV46" s="1356">
        <f t="shared" si="1177"/>
        <v>42778</v>
      </c>
      <c r="OW46" s="1356">
        <f t="shared" ref="OW46:PE46" si="1178">OW5</f>
        <v>42779</v>
      </c>
      <c r="OX46" s="1356">
        <f t="shared" si="1178"/>
        <v>42780</v>
      </c>
      <c r="OY46" s="1356">
        <f t="shared" si="1178"/>
        <v>42781</v>
      </c>
      <c r="OZ46" s="1356">
        <f t="shared" si="1178"/>
        <v>42782</v>
      </c>
      <c r="PA46" s="1356">
        <f t="shared" si="1178"/>
        <v>42783</v>
      </c>
      <c r="PB46" s="1356">
        <f t="shared" si="1178"/>
        <v>42784</v>
      </c>
      <c r="PC46" s="1356">
        <f t="shared" si="1178"/>
        <v>42785</v>
      </c>
      <c r="PD46" s="1356">
        <f t="shared" si="1178"/>
        <v>42786</v>
      </c>
      <c r="PE46" s="1356">
        <f t="shared" si="1178"/>
        <v>42787</v>
      </c>
      <c r="PF46" s="1356">
        <f>PF5</f>
        <v>42788</v>
      </c>
      <c r="PG46" s="1356">
        <f>PG5</f>
        <v>42789</v>
      </c>
      <c r="PH46" s="1356">
        <f>PH5</f>
        <v>42790</v>
      </c>
      <c r="PI46" s="1356">
        <f>PI5</f>
        <v>42791</v>
      </c>
      <c r="PJ46" s="1356">
        <f>PJ5</f>
        <v>42792</v>
      </c>
      <c r="PK46" s="1356">
        <f t="shared" ref="PK46:PS46" si="1179">PK5</f>
        <v>42793</v>
      </c>
      <c r="PL46" s="1356">
        <f t="shared" si="1179"/>
        <v>42794</v>
      </c>
      <c r="PM46" s="1356">
        <f t="shared" si="1179"/>
        <v>42795</v>
      </c>
      <c r="PN46" s="1356">
        <f t="shared" si="1179"/>
        <v>42796</v>
      </c>
      <c r="PO46" s="1356">
        <f t="shared" si="1179"/>
        <v>42797</v>
      </c>
      <c r="PP46" s="1356">
        <f t="shared" si="1179"/>
        <v>42798</v>
      </c>
      <c r="PQ46" s="1356">
        <f t="shared" si="1179"/>
        <v>42799</v>
      </c>
      <c r="PR46" s="1356">
        <f t="shared" si="1179"/>
        <v>42800</v>
      </c>
      <c r="PS46" s="1356">
        <f t="shared" si="1179"/>
        <v>42801</v>
      </c>
      <c r="PT46" s="1356">
        <f t="shared" ref="PT46:PZ46" si="1180">PT5</f>
        <v>42802</v>
      </c>
      <c r="PU46" s="1356">
        <f t="shared" si="1180"/>
        <v>42803</v>
      </c>
      <c r="PV46" s="1356">
        <f t="shared" si="1180"/>
        <v>42804</v>
      </c>
      <c r="PW46" s="1356">
        <f t="shared" si="1180"/>
        <v>42805</v>
      </c>
      <c r="PX46" s="1356">
        <f t="shared" si="1180"/>
        <v>42806</v>
      </c>
      <c r="PY46" s="1356">
        <f t="shared" si="1180"/>
        <v>42807</v>
      </c>
      <c r="PZ46" s="1356">
        <f t="shared" si="1180"/>
        <v>42808</v>
      </c>
      <c r="QA46" s="1356">
        <f>QA5</f>
        <v>42809</v>
      </c>
      <c r="QB46" s="1356">
        <f t="shared" ref="QB46:QN46" si="1181">QB5</f>
        <v>42810</v>
      </c>
      <c r="QC46" s="1356">
        <f t="shared" si="1181"/>
        <v>42811</v>
      </c>
      <c r="QD46" s="1356">
        <f t="shared" si="1181"/>
        <v>42812</v>
      </c>
      <c r="QE46" s="1356">
        <f t="shared" si="1181"/>
        <v>42813</v>
      </c>
      <c r="QF46" s="1356">
        <f t="shared" si="1181"/>
        <v>42814</v>
      </c>
      <c r="QG46" s="1356">
        <f t="shared" si="1181"/>
        <v>42815</v>
      </c>
      <c r="QH46" s="1356">
        <f t="shared" si="1181"/>
        <v>42816</v>
      </c>
      <c r="QI46" s="1356">
        <f t="shared" si="1181"/>
        <v>42817</v>
      </c>
      <c r="QJ46" s="1356">
        <f t="shared" si="1181"/>
        <v>42818</v>
      </c>
      <c r="QK46" s="1356">
        <f t="shared" si="1181"/>
        <v>42819</v>
      </c>
      <c r="QL46" s="1356">
        <f t="shared" si="1181"/>
        <v>42820</v>
      </c>
      <c r="QM46" s="1356">
        <f t="shared" si="1181"/>
        <v>42821</v>
      </c>
      <c r="QN46" s="1356">
        <f t="shared" si="1181"/>
        <v>42822</v>
      </c>
      <c r="QO46" s="1356">
        <f t="shared" ref="QO46:QU46" si="1182">QO5</f>
        <v>42823</v>
      </c>
      <c r="QP46" s="1356">
        <f t="shared" si="1182"/>
        <v>42824</v>
      </c>
      <c r="QQ46" s="1356">
        <f t="shared" si="1182"/>
        <v>42825</v>
      </c>
      <c r="QR46" s="1356">
        <f t="shared" si="1182"/>
        <v>42826</v>
      </c>
      <c r="QS46" s="1356">
        <f t="shared" si="1182"/>
        <v>42827</v>
      </c>
      <c r="QT46" s="1356">
        <f t="shared" si="1182"/>
        <v>42828</v>
      </c>
      <c r="QU46" s="1356">
        <f t="shared" si="1182"/>
        <v>42829</v>
      </c>
      <c r="QV46" s="1356">
        <f t="shared" ref="QV46:RC46" si="1183">QV5</f>
        <v>42830</v>
      </c>
      <c r="QW46" s="1356">
        <f t="shared" si="1183"/>
        <v>42831</v>
      </c>
      <c r="QX46" s="1356">
        <f t="shared" si="1183"/>
        <v>42832</v>
      </c>
      <c r="QY46" s="1356">
        <f t="shared" si="1183"/>
        <v>42833</v>
      </c>
      <c r="QZ46" s="1356">
        <f t="shared" si="1183"/>
        <v>42834</v>
      </c>
      <c r="RA46" s="1356">
        <f t="shared" si="1183"/>
        <v>42835</v>
      </c>
      <c r="RB46" s="1356">
        <f t="shared" si="1183"/>
        <v>42836</v>
      </c>
      <c r="RC46" s="1356">
        <f t="shared" si="1183"/>
        <v>42837</v>
      </c>
      <c r="RD46" s="1356">
        <f t="shared" ref="RD46:RJ46" si="1184">RD5</f>
        <v>42838</v>
      </c>
      <c r="RE46" s="1356">
        <f t="shared" si="1184"/>
        <v>42839</v>
      </c>
      <c r="RF46" s="1356">
        <f t="shared" si="1184"/>
        <v>42840</v>
      </c>
      <c r="RG46" s="1356">
        <f t="shared" si="1184"/>
        <v>42841</v>
      </c>
      <c r="RH46" s="1356">
        <f t="shared" si="1184"/>
        <v>42842</v>
      </c>
      <c r="RI46" s="1356">
        <f t="shared" si="1184"/>
        <v>42843</v>
      </c>
      <c r="RJ46" s="1356">
        <f t="shared" si="1184"/>
        <v>42844</v>
      </c>
      <c r="RK46" s="1356">
        <f t="shared" ref="RK46:RQ46" si="1185">RK5</f>
        <v>42845</v>
      </c>
      <c r="RL46" s="1356">
        <f t="shared" si="1185"/>
        <v>42846</v>
      </c>
      <c r="RM46" s="1356">
        <f t="shared" si="1185"/>
        <v>42847</v>
      </c>
      <c r="RN46" s="1356">
        <f t="shared" si="1185"/>
        <v>42848</v>
      </c>
      <c r="RO46" s="1356">
        <f t="shared" si="1185"/>
        <v>42849</v>
      </c>
      <c r="RP46" s="1356">
        <f t="shared" si="1185"/>
        <v>42850</v>
      </c>
      <c r="RQ46" s="1356">
        <f t="shared" si="1185"/>
        <v>42851</v>
      </c>
      <c r="RR46" s="1356">
        <f t="shared" ref="RR46:RX46" si="1186">RR5</f>
        <v>42852</v>
      </c>
      <c r="RS46" s="1356">
        <f t="shared" si="1186"/>
        <v>42853</v>
      </c>
      <c r="RT46" s="1356">
        <f t="shared" si="1186"/>
        <v>42854</v>
      </c>
      <c r="RU46" s="1356">
        <f t="shared" si="1186"/>
        <v>42855</v>
      </c>
      <c r="RV46" s="1356">
        <f t="shared" si="1186"/>
        <v>42856</v>
      </c>
      <c r="RW46" s="1356">
        <f t="shared" si="1186"/>
        <v>42857</v>
      </c>
      <c r="RX46" s="1356">
        <f t="shared" si="1186"/>
        <v>42858</v>
      </c>
      <c r="RY46" s="1356">
        <f t="shared" ref="RY46:SD46" si="1187">RY5</f>
        <v>42859</v>
      </c>
      <c r="RZ46" s="1356">
        <f t="shared" si="1187"/>
        <v>42860</v>
      </c>
      <c r="SA46" s="1356">
        <f t="shared" si="1187"/>
        <v>42861</v>
      </c>
      <c r="SB46" s="1356">
        <f t="shared" si="1187"/>
        <v>42862</v>
      </c>
      <c r="SC46" s="1356">
        <f t="shared" si="1187"/>
        <v>42863</v>
      </c>
      <c r="SD46" s="1356">
        <f t="shared" si="1187"/>
        <v>42864</v>
      </c>
      <c r="SE46" s="1356">
        <f t="shared" ref="SE46:SL46" si="1188">SE5</f>
        <v>42865</v>
      </c>
      <c r="SF46" s="1356">
        <f t="shared" si="1188"/>
        <v>42866</v>
      </c>
      <c r="SG46" s="1356">
        <f t="shared" si="1188"/>
        <v>42867</v>
      </c>
      <c r="SH46" s="1356">
        <f t="shared" si="1188"/>
        <v>42868</v>
      </c>
      <c r="SI46" s="1356">
        <f t="shared" si="1188"/>
        <v>42869</v>
      </c>
      <c r="SJ46" s="1356">
        <f t="shared" si="1188"/>
        <v>42870</v>
      </c>
      <c r="SK46" s="1356">
        <f t="shared" si="1188"/>
        <v>42871</v>
      </c>
      <c r="SL46" s="1356">
        <f t="shared" si="1188"/>
        <v>42872</v>
      </c>
      <c r="SM46" s="1356">
        <f t="shared" ref="SM46:SR46" si="1189">SM5</f>
        <v>42873</v>
      </c>
      <c r="SN46" s="1356">
        <f t="shared" si="1189"/>
        <v>42874</v>
      </c>
      <c r="SO46" s="1356">
        <f t="shared" si="1189"/>
        <v>42875</v>
      </c>
      <c r="SP46" s="1356">
        <f t="shared" si="1189"/>
        <v>42876</v>
      </c>
      <c r="SQ46" s="1356">
        <f t="shared" si="1189"/>
        <v>42877</v>
      </c>
      <c r="SR46" s="1356">
        <f t="shared" si="1189"/>
        <v>42878</v>
      </c>
      <c r="SS46" s="1356">
        <f t="shared" ref="SS46:SZ46" si="1190">SS5</f>
        <v>42879</v>
      </c>
      <c r="ST46" s="1356">
        <f t="shared" si="1190"/>
        <v>42880</v>
      </c>
      <c r="SU46" s="1356">
        <f t="shared" si="1190"/>
        <v>42881</v>
      </c>
      <c r="SV46" s="1356">
        <f t="shared" si="1190"/>
        <v>42882</v>
      </c>
      <c r="SW46" s="1356">
        <f t="shared" si="1190"/>
        <v>42883</v>
      </c>
      <c r="SX46" s="1356">
        <f t="shared" si="1190"/>
        <v>42884</v>
      </c>
      <c r="SY46" s="1356">
        <f t="shared" si="1190"/>
        <v>42885</v>
      </c>
      <c r="SZ46" s="1356">
        <f t="shared" si="1190"/>
        <v>42886</v>
      </c>
      <c r="TA46" s="1356">
        <f t="shared" ref="TA46:TG46" si="1191">TA5</f>
        <v>42887</v>
      </c>
      <c r="TB46" s="1356">
        <f t="shared" si="1191"/>
        <v>42888</v>
      </c>
      <c r="TC46" s="1356">
        <f t="shared" si="1191"/>
        <v>42889</v>
      </c>
      <c r="TD46" s="1356">
        <f t="shared" si="1191"/>
        <v>42890</v>
      </c>
      <c r="TE46" s="1356">
        <f t="shared" si="1191"/>
        <v>42891</v>
      </c>
      <c r="TF46" s="1356">
        <f t="shared" si="1191"/>
        <v>42892</v>
      </c>
      <c r="TG46" s="1356">
        <f t="shared" si="1191"/>
        <v>42893</v>
      </c>
      <c r="TH46" s="1356">
        <f t="shared" ref="TH46:TN46" si="1192">TH5</f>
        <v>42894</v>
      </c>
      <c r="TI46" s="1356">
        <f t="shared" si="1192"/>
        <v>42895</v>
      </c>
      <c r="TJ46" s="1356">
        <f t="shared" si="1192"/>
        <v>42896</v>
      </c>
      <c r="TK46" s="1356">
        <f t="shared" si="1192"/>
        <v>42897</v>
      </c>
      <c r="TL46" s="1356">
        <f t="shared" si="1192"/>
        <v>42898</v>
      </c>
      <c r="TM46" s="1356">
        <f t="shared" si="1192"/>
        <v>42899</v>
      </c>
      <c r="TN46" s="1356">
        <f t="shared" si="1192"/>
        <v>42900</v>
      </c>
      <c r="TO46" s="1356">
        <f t="shared" ref="TO46:TT46" si="1193">TO5</f>
        <v>42901</v>
      </c>
      <c r="TP46" s="1356">
        <f t="shared" si="1193"/>
        <v>42902</v>
      </c>
      <c r="TQ46" s="1356">
        <f t="shared" si="1193"/>
        <v>42903</v>
      </c>
      <c r="TR46" s="1356">
        <f t="shared" si="1193"/>
        <v>42904</v>
      </c>
      <c r="TS46" s="1356">
        <f t="shared" si="1193"/>
        <v>42905</v>
      </c>
      <c r="TT46" s="1356">
        <f t="shared" si="1193"/>
        <v>42906</v>
      </c>
      <c r="TU46" s="1356">
        <f t="shared" ref="TU46:UB46" si="1194">TU5</f>
        <v>42907</v>
      </c>
      <c r="TV46" s="1356">
        <f t="shared" si="1194"/>
        <v>42908</v>
      </c>
      <c r="TW46" s="1356">
        <f t="shared" si="1194"/>
        <v>42909</v>
      </c>
      <c r="TX46" s="1356">
        <f t="shared" si="1194"/>
        <v>42910</v>
      </c>
      <c r="TY46" s="1356">
        <f t="shared" si="1194"/>
        <v>42911</v>
      </c>
      <c r="TZ46" s="1356">
        <f t="shared" si="1194"/>
        <v>42912</v>
      </c>
      <c r="UA46" s="1356">
        <f t="shared" si="1194"/>
        <v>42913</v>
      </c>
      <c r="UB46" s="1356">
        <f t="shared" si="1194"/>
        <v>42914</v>
      </c>
      <c r="UC46" s="1356">
        <f t="shared" ref="UC46:UI46" si="1195">UC5</f>
        <v>42915</v>
      </c>
      <c r="UD46" s="1356">
        <f t="shared" si="1195"/>
        <v>42916</v>
      </c>
      <c r="UE46" s="1356">
        <f t="shared" si="1195"/>
        <v>42917</v>
      </c>
      <c r="UF46" s="1356">
        <f t="shared" si="1195"/>
        <v>42918</v>
      </c>
      <c r="UG46" s="1356">
        <f t="shared" si="1195"/>
        <v>42919</v>
      </c>
      <c r="UH46" s="1356">
        <f t="shared" si="1195"/>
        <v>42920</v>
      </c>
      <c r="UI46" s="1356">
        <f t="shared" si="1195"/>
        <v>42921</v>
      </c>
      <c r="UJ46" s="1356">
        <f t="shared" ref="UJ46:UO46" si="1196">UJ5</f>
        <v>42922</v>
      </c>
      <c r="UK46" s="1356">
        <f t="shared" si="1196"/>
        <v>42923</v>
      </c>
      <c r="UL46" s="1356">
        <f t="shared" si="1196"/>
        <v>42924</v>
      </c>
      <c r="UM46" s="1356">
        <f t="shared" si="1196"/>
        <v>42925</v>
      </c>
      <c r="UN46" s="1356">
        <f t="shared" si="1196"/>
        <v>42926</v>
      </c>
      <c r="UO46" s="1356">
        <f t="shared" si="1196"/>
        <v>42927</v>
      </c>
      <c r="UP46" s="1356">
        <f t="shared" ref="UP46:UW46" si="1197">UP5</f>
        <v>42928</v>
      </c>
      <c r="UQ46" s="1356">
        <f t="shared" si="1197"/>
        <v>42929</v>
      </c>
      <c r="UR46" s="1356">
        <f t="shared" si="1197"/>
        <v>42930</v>
      </c>
      <c r="US46" s="1356">
        <f t="shared" si="1197"/>
        <v>42931</v>
      </c>
      <c r="UT46" s="1356">
        <f t="shared" si="1197"/>
        <v>42932</v>
      </c>
      <c r="UU46" s="1356">
        <f t="shared" si="1197"/>
        <v>42933</v>
      </c>
      <c r="UV46" s="1356">
        <f t="shared" si="1197"/>
        <v>42934</v>
      </c>
      <c r="UW46" s="1356">
        <f t="shared" si="1197"/>
        <v>42935</v>
      </c>
      <c r="UX46" s="1356">
        <f t="shared" ref="UX46:VD46" si="1198">UX5</f>
        <v>42936</v>
      </c>
      <c r="UY46" s="1356">
        <f t="shared" si="1198"/>
        <v>42937</v>
      </c>
      <c r="UZ46" s="1356">
        <f t="shared" si="1198"/>
        <v>42938</v>
      </c>
      <c r="VA46" s="1356">
        <f t="shared" si="1198"/>
        <v>42939</v>
      </c>
      <c r="VB46" s="1356">
        <f t="shared" si="1198"/>
        <v>42940</v>
      </c>
      <c r="VC46" s="1356">
        <f t="shared" si="1198"/>
        <v>42941</v>
      </c>
      <c r="VD46" s="1356">
        <f t="shared" si="1198"/>
        <v>42942</v>
      </c>
      <c r="VE46" s="1356">
        <f t="shared" ref="VE46:VK46" si="1199">VE5</f>
        <v>42943</v>
      </c>
      <c r="VF46" s="1356">
        <f t="shared" si="1199"/>
        <v>42944</v>
      </c>
      <c r="VG46" s="1356">
        <f t="shared" si="1199"/>
        <v>42945</v>
      </c>
      <c r="VH46" s="1356">
        <f t="shared" si="1199"/>
        <v>42946</v>
      </c>
      <c r="VI46" s="1356">
        <f t="shared" si="1199"/>
        <v>42947</v>
      </c>
      <c r="VJ46" s="1356">
        <f t="shared" si="1199"/>
        <v>42948</v>
      </c>
      <c r="VK46" s="1356">
        <f t="shared" si="1199"/>
        <v>42949</v>
      </c>
      <c r="VL46" s="1356">
        <f t="shared" ref="VL46:VR46" si="1200">VL5</f>
        <v>42950</v>
      </c>
      <c r="VM46" s="1356">
        <f t="shared" si="1200"/>
        <v>42951</v>
      </c>
      <c r="VN46" s="1356">
        <f t="shared" si="1200"/>
        <v>42952</v>
      </c>
      <c r="VO46" s="1356">
        <f t="shared" si="1200"/>
        <v>42953</v>
      </c>
      <c r="VP46" s="1356">
        <f t="shared" si="1200"/>
        <v>42954</v>
      </c>
      <c r="VQ46" s="1356">
        <f t="shared" si="1200"/>
        <v>42955</v>
      </c>
      <c r="VR46" s="1356">
        <f t="shared" si="1200"/>
        <v>42956</v>
      </c>
      <c r="VS46" s="1356">
        <f t="shared" ref="VS46:VY46" si="1201">VS5</f>
        <v>42957</v>
      </c>
      <c r="VT46" s="1356">
        <f t="shared" si="1201"/>
        <v>42958</v>
      </c>
      <c r="VU46" s="1356">
        <f t="shared" si="1201"/>
        <v>42959</v>
      </c>
      <c r="VV46" s="1356">
        <f t="shared" si="1201"/>
        <v>42960</v>
      </c>
      <c r="VW46" s="1356">
        <f t="shared" si="1201"/>
        <v>42961</v>
      </c>
      <c r="VX46" s="1356">
        <f t="shared" si="1201"/>
        <v>42962</v>
      </c>
      <c r="VY46" s="1356">
        <f t="shared" si="1201"/>
        <v>42963</v>
      </c>
      <c r="VZ46" s="1356">
        <f t="shared" ref="VZ46:WE46" si="1202">VZ5</f>
        <v>42964</v>
      </c>
      <c r="WA46" s="1356">
        <f t="shared" si="1202"/>
        <v>42965</v>
      </c>
      <c r="WB46" s="1356">
        <f t="shared" si="1202"/>
        <v>42966</v>
      </c>
      <c r="WC46" s="1356">
        <f t="shared" si="1202"/>
        <v>42967</v>
      </c>
      <c r="WD46" s="1356">
        <f t="shared" si="1202"/>
        <v>42968</v>
      </c>
      <c r="WE46" s="1356">
        <f t="shared" si="1202"/>
        <v>42969</v>
      </c>
      <c r="WF46" s="1356">
        <f t="shared" ref="WF46:WM46" si="1203">WF5</f>
        <v>42970</v>
      </c>
      <c r="WG46" s="1356">
        <f t="shared" si="1203"/>
        <v>42971</v>
      </c>
      <c r="WH46" s="1356">
        <f t="shared" si="1203"/>
        <v>42972</v>
      </c>
      <c r="WI46" s="1356">
        <f t="shared" si="1203"/>
        <v>42973</v>
      </c>
      <c r="WJ46" s="1356">
        <f t="shared" si="1203"/>
        <v>42974</v>
      </c>
      <c r="WK46" s="1356">
        <f t="shared" si="1203"/>
        <v>42975</v>
      </c>
      <c r="WL46" s="1356">
        <f t="shared" si="1203"/>
        <v>42976</v>
      </c>
      <c r="WM46" s="1356">
        <f t="shared" si="1203"/>
        <v>42977</v>
      </c>
      <c r="WN46" s="1356">
        <f t="shared" ref="WN46:WT46" si="1204">WN5</f>
        <v>42978</v>
      </c>
      <c r="WO46" s="1356">
        <f t="shared" si="1204"/>
        <v>42979</v>
      </c>
      <c r="WP46" s="1356">
        <f t="shared" si="1204"/>
        <v>42980</v>
      </c>
      <c r="WQ46" s="1356">
        <f t="shared" si="1204"/>
        <v>42981</v>
      </c>
      <c r="WR46" s="1356">
        <f t="shared" si="1204"/>
        <v>42982</v>
      </c>
      <c r="WS46" s="1356">
        <f t="shared" si="1204"/>
        <v>42983</v>
      </c>
      <c r="WT46" s="1356">
        <f t="shared" si="1204"/>
        <v>42984</v>
      </c>
      <c r="WU46" s="1356">
        <f t="shared" ref="WU46:XA46" si="1205">WU5</f>
        <v>42985</v>
      </c>
      <c r="WV46" s="1356">
        <f t="shared" si="1205"/>
        <v>42986</v>
      </c>
      <c r="WW46" s="1356">
        <f t="shared" si="1205"/>
        <v>42987</v>
      </c>
      <c r="WX46" s="1356">
        <f t="shared" si="1205"/>
        <v>42988</v>
      </c>
      <c r="WY46" s="1356">
        <f t="shared" si="1205"/>
        <v>42989</v>
      </c>
      <c r="WZ46" s="1356">
        <f t="shared" si="1205"/>
        <v>42990</v>
      </c>
      <c r="XA46" s="1356">
        <f t="shared" si="1205"/>
        <v>42991</v>
      </c>
      <c r="XB46" s="1356">
        <f t="shared" ref="XB46:XH46" si="1206">XB5</f>
        <v>42992</v>
      </c>
      <c r="XC46" s="1356">
        <f t="shared" si="1206"/>
        <v>42993</v>
      </c>
      <c r="XD46" s="1356">
        <f t="shared" si="1206"/>
        <v>42994</v>
      </c>
      <c r="XE46" s="1356">
        <f t="shared" si="1206"/>
        <v>42995</v>
      </c>
      <c r="XF46" s="1356">
        <f t="shared" si="1206"/>
        <v>42996</v>
      </c>
      <c r="XG46" s="1356">
        <f t="shared" si="1206"/>
        <v>42997</v>
      </c>
      <c r="XH46" s="1356">
        <f t="shared" si="1206"/>
        <v>42998</v>
      </c>
      <c r="XI46" s="1356">
        <f t="shared" ref="XI46:XO46" si="1207">XI5</f>
        <v>42999</v>
      </c>
      <c r="XJ46" s="1356">
        <f t="shared" si="1207"/>
        <v>43000</v>
      </c>
      <c r="XK46" s="1356">
        <f t="shared" si="1207"/>
        <v>43001</v>
      </c>
      <c r="XL46" s="1356">
        <f t="shared" si="1207"/>
        <v>43002</v>
      </c>
      <c r="XM46" s="1356">
        <f t="shared" si="1207"/>
        <v>43003</v>
      </c>
      <c r="XN46" s="1356">
        <f t="shared" si="1207"/>
        <v>43004</v>
      </c>
      <c r="XO46" s="1356">
        <f t="shared" si="1207"/>
        <v>43005</v>
      </c>
      <c r="XP46" s="1356">
        <f t="shared" ref="XP46:XV46" si="1208">XP5</f>
        <v>43006</v>
      </c>
      <c r="XQ46" s="1356">
        <f t="shared" si="1208"/>
        <v>43007</v>
      </c>
      <c r="XR46" s="1356">
        <f t="shared" si="1208"/>
        <v>43008</v>
      </c>
      <c r="XS46" s="1356">
        <f t="shared" si="1208"/>
        <v>43009</v>
      </c>
      <c r="XT46" s="1356">
        <f t="shared" si="1208"/>
        <v>43010</v>
      </c>
      <c r="XU46" s="1356">
        <f t="shared" si="1208"/>
        <v>43011</v>
      </c>
      <c r="XV46" s="1356">
        <f t="shared" si="1208"/>
        <v>43012</v>
      </c>
      <c r="XW46" s="1356">
        <f t="shared" ref="XW46:YC46" si="1209">XW5</f>
        <v>43013</v>
      </c>
      <c r="XX46" s="1356">
        <f t="shared" si="1209"/>
        <v>43014</v>
      </c>
      <c r="XY46" s="1356">
        <f t="shared" si="1209"/>
        <v>43015</v>
      </c>
      <c r="XZ46" s="1356">
        <f t="shared" si="1209"/>
        <v>43016</v>
      </c>
      <c r="YA46" s="1356">
        <f t="shared" si="1209"/>
        <v>43017</v>
      </c>
      <c r="YB46" s="1356">
        <f t="shared" si="1209"/>
        <v>43018</v>
      </c>
      <c r="YC46" s="1356">
        <f t="shared" si="1209"/>
        <v>43019</v>
      </c>
      <c r="YD46" s="1356">
        <f t="shared" ref="YD46:YJ46" si="1210">YD5</f>
        <v>43020</v>
      </c>
      <c r="YE46" s="1356">
        <f t="shared" si="1210"/>
        <v>43021</v>
      </c>
      <c r="YF46" s="1356">
        <f t="shared" si="1210"/>
        <v>43022</v>
      </c>
      <c r="YG46" s="1356">
        <f t="shared" si="1210"/>
        <v>43023</v>
      </c>
      <c r="YH46" s="1356">
        <f t="shared" si="1210"/>
        <v>43024</v>
      </c>
      <c r="YI46" s="1356">
        <f t="shared" si="1210"/>
        <v>43025</v>
      </c>
      <c r="YJ46" s="1356">
        <f t="shared" si="1210"/>
        <v>43026</v>
      </c>
      <c r="YK46" s="1356">
        <f t="shared" ref="YK46:YQ46" si="1211">YK5</f>
        <v>43027</v>
      </c>
      <c r="YL46" s="1356">
        <f t="shared" si="1211"/>
        <v>43028</v>
      </c>
      <c r="YM46" s="1356">
        <f t="shared" si="1211"/>
        <v>43029</v>
      </c>
      <c r="YN46" s="1356">
        <f t="shared" si="1211"/>
        <v>43030</v>
      </c>
      <c r="YO46" s="1356">
        <f t="shared" si="1211"/>
        <v>43031</v>
      </c>
      <c r="YP46" s="1356">
        <f t="shared" si="1211"/>
        <v>43032</v>
      </c>
      <c r="YQ46" s="1356">
        <f t="shared" si="1211"/>
        <v>43033</v>
      </c>
      <c r="YR46" s="1356">
        <f t="shared" ref="YR46:YW46" si="1212">YR5</f>
        <v>43034</v>
      </c>
      <c r="YS46" s="1356">
        <f t="shared" si="1212"/>
        <v>43035</v>
      </c>
      <c r="YT46" s="1356">
        <f t="shared" si="1212"/>
        <v>43036</v>
      </c>
      <c r="YU46" s="1356">
        <f t="shared" si="1212"/>
        <v>43037</v>
      </c>
      <c r="YV46" s="1356">
        <f t="shared" si="1212"/>
        <v>43038</v>
      </c>
      <c r="YW46" s="1356">
        <f t="shared" si="1212"/>
        <v>43039</v>
      </c>
      <c r="YX46" s="1356">
        <f t="shared" ref="YX46:ZD46" si="1213">YX5</f>
        <v>43040</v>
      </c>
      <c r="YY46" s="1356">
        <f t="shared" si="1213"/>
        <v>43041</v>
      </c>
      <c r="YZ46" s="1356">
        <f t="shared" si="1213"/>
        <v>43042</v>
      </c>
      <c r="ZA46" s="1356">
        <f t="shared" si="1213"/>
        <v>43043</v>
      </c>
      <c r="ZB46" s="1356">
        <f t="shared" si="1213"/>
        <v>43044</v>
      </c>
      <c r="ZC46" s="1356">
        <f t="shared" si="1213"/>
        <v>43045</v>
      </c>
      <c r="ZD46" s="1356">
        <f t="shared" si="1213"/>
        <v>43046</v>
      </c>
      <c r="ZE46" s="1356">
        <f t="shared" ref="ZE46:ZM46" si="1214">ZE5</f>
        <v>43047</v>
      </c>
      <c r="ZF46" s="1356">
        <f t="shared" si="1214"/>
        <v>43048</v>
      </c>
      <c r="ZG46" s="1356">
        <f t="shared" si="1214"/>
        <v>43049</v>
      </c>
      <c r="ZH46" s="1356">
        <f t="shared" si="1214"/>
        <v>43050</v>
      </c>
      <c r="ZI46" s="1356">
        <f t="shared" si="1214"/>
        <v>43051</v>
      </c>
      <c r="ZJ46" s="1356">
        <f t="shared" si="1214"/>
        <v>43052</v>
      </c>
      <c r="ZK46" s="1356">
        <f t="shared" si="1214"/>
        <v>43053</v>
      </c>
      <c r="ZL46" s="1356">
        <f t="shared" si="1214"/>
        <v>43054</v>
      </c>
      <c r="ZM46" s="1356">
        <f t="shared" si="1214"/>
        <v>43055</v>
      </c>
      <c r="ZN46" s="1356">
        <f t="shared" ref="ZN46:ZS46" si="1215">ZN5</f>
        <v>43056</v>
      </c>
      <c r="ZO46" s="1356">
        <f t="shared" si="1215"/>
        <v>43057</v>
      </c>
      <c r="ZP46" s="1356">
        <f t="shared" si="1215"/>
        <v>43058</v>
      </c>
      <c r="ZQ46" s="1356">
        <f t="shared" si="1215"/>
        <v>43059</v>
      </c>
      <c r="ZR46" s="1356">
        <f t="shared" si="1215"/>
        <v>43060</v>
      </c>
      <c r="ZS46" s="1356">
        <f t="shared" si="1215"/>
        <v>43061</v>
      </c>
      <c r="ZT46" s="1356">
        <f t="shared" ref="ZT46:ZZ46" si="1216">ZT5</f>
        <v>43062</v>
      </c>
      <c r="ZU46" s="1356">
        <f t="shared" si="1216"/>
        <v>43063</v>
      </c>
      <c r="ZV46" s="1356">
        <f t="shared" si="1216"/>
        <v>43064</v>
      </c>
      <c r="ZW46" s="1356">
        <f t="shared" si="1216"/>
        <v>43065</v>
      </c>
      <c r="ZX46" s="1356">
        <f t="shared" si="1216"/>
        <v>43066</v>
      </c>
      <c r="ZY46" s="1356">
        <f t="shared" si="1216"/>
        <v>43067</v>
      </c>
      <c r="ZZ46" s="1356">
        <f t="shared" si="1216"/>
        <v>43068</v>
      </c>
      <c r="AAA46" s="1356">
        <f t="shared" ref="AAA46:AAF46" si="1217">AAA5</f>
        <v>43069</v>
      </c>
      <c r="AAB46" s="1356">
        <f t="shared" si="1217"/>
        <v>43070</v>
      </c>
      <c r="AAC46" s="1356">
        <f t="shared" si="1217"/>
        <v>43071</v>
      </c>
      <c r="AAD46" s="1356">
        <f t="shared" si="1217"/>
        <v>43072</v>
      </c>
      <c r="AAE46" s="1356">
        <f t="shared" si="1217"/>
        <v>43073</v>
      </c>
      <c r="AAF46" s="1356">
        <f t="shared" si="1217"/>
        <v>43074</v>
      </c>
      <c r="AAG46" s="1356">
        <f t="shared" ref="AAG46:AAM46" si="1218">AAG5</f>
        <v>43075</v>
      </c>
      <c r="AAH46" s="1356">
        <f t="shared" si="1218"/>
        <v>43076</v>
      </c>
      <c r="AAI46" s="1356">
        <f t="shared" si="1218"/>
        <v>43077</v>
      </c>
      <c r="AAJ46" s="1356">
        <f t="shared" si="1218"/>
        <v>43078</v>
      </c>
      <c r="AAK46" s="1356">
        <f t="shared" si="1218"/>
        <v>43079</v>
      </c>
      <c r="AAL46" s="1356">
        <f t="shared" si="1218"/>
        <v>43080</v>
      </c>
      <c r="AAM46" s="1356">
        <f t="shared" si="1218"/>
        <v>43081</v>
      </c>
      <c r="AAN46" s="1356">
        <f t="shared" ref="AAN46:AAU46" si="1219">AAN5</f>
        <v>43082</v>
      </c>
      <c r="AAO46" s="1356">
        <f t="shared" si="1219"/>
        <v>43083</v>
      </c>
      <c r="AAP46" s="1356">
        <f t="shared" si="1219"/>
        <v>43084</v>
      </c>
      <c r="AAQ46" s="1356">
        <f t="shared" si="1219"/>
        <v>43085</v>
      </c>
      <c r="AAR46" s="1356">
        <f t="shared" si="1219"/>
        <v>43086</v>
      </c>
      <c r="AAS46" s="1356">
        <f t="shared" si="1219"/>
        <v>43087</v>
      </c>
      <c r="AAT46" s="1356">
        <f t="shared" si="1219"/>
        <v>43088</v>
      </c>
      <c r="AAU46" s="1356">
        <f t="shared" si="1219"/>
        <v>43089</v>
      </c>
      <c r="AAV46" s="1356">
        <f t="shared" ref="AAV46:ABA46" si="1220">AAV5</f>
        <v>43090</v>
      </c>
      <c r="AAW46" s="1356">
        <f t="shared" si="1220"/>
        <v>43091</v>
      </c>
      <c r="AAX46" s="1356">
        <f t="shared" si="1220"/>
        <v>43092</v>
      </c>
      <c r="AAY46" s="1356">
        <f t="shared" si="1220"/>
        <v>43093</v>
      </c>
      <c r="AAZ46" s="1356">
        <f t="shared" si="1220"/>
        <v>43094</v>
      </c>
      <c r="ABA46" s="1356">
        <f t="shared" si="1220"/>
        <v>43095</v>
      </c>
      <c r="ABB46" s="1356">
        <f t="shared" ref="ABB46:ABI46" si="1221">ABB5</f>
        <v>43096</v>
      </c>
      <c r="ABC46" s="1356">
        <f t="shared" si="1221"/>
        <v>43097</v>
      </c>
      <c r="ABD46" s="1356">
        <f t="shared" si="1221"/>
        <v>43098</v>
      </c>
      <c r="ABE46" s="1356">
        <f t="shared" si="1221"/>
        <v>43099</v>
      </c>
      <c r="ABF46" s="1356">
        <f t="shared" si="1221"/>
        <v>43100</v>
      </c>
      <c r="ABG46" s="1356">
        <f t="shared" si="1221"/>
        <v>43101</v>
      </c>
      <c r="ABH46" s="1356">
        <f t="shared" si="1221"/>
        <v>43102</v>
      </c>
      <c r="ABI46" s="1356">
        <f t="shared" si="1221"/>
        <v>43103</v>
      </c>
      <c r="ABJ46" s="1356">
        <f t="shared" ref="ABJ46:ABP46" si="1222">ABJ5</f>
        <v>43104</v>
      </c>
      <c r="ABK46" s="1356">
        <f t="shared" si="1222"/>
        <v>43105</v>
      </c>
      <c r="ABL46" s="1356">
        <f t="shared" si="1222"/>
        <v>43106</v>
      </c>
      <c r="ABM46" s="1356">
        <f t="shared" si="1222"/>
        <v>43107</v>
      </c>
      <c r="ABN46" s="1356">
        <f t="shared" si="1222"/>
        <v>43108</v>
      </c>
      <c r="ABO46" s="1356">
        <f t="shared" si="1222"/>
        <v>43109</v>
      </c>
      <c r="ABP46" s="1356">
        <f t="shared" si="1222"/>
        <v>43110</v>
      </c>
      <c r="ABQ46" s="1356">
        <f t="shared" ref="ABQ46:ABW46" si="1223">ABQ5</f>
        <v>43111</v>
      </c>
      <c r="ABR46" s="1356">
        <f t="shared" si="1223"/>
        <v>43112</v>
      </c>
      <c r="ABS46" s="1356">
        <f t="shared" si="1223"/>
        <v>43113</v>
      </c>
      <c r="ABT46" s="1356">
        <f t="shared" si="1223"/>
        <v>43114</v>
      </c>
      <c r="ABU46" s="1356">
        <f t="shared" si="1223"/>
        <v>43115</v>
      </c>
      <c r="ABV46" s="1356">
        <f t="shared" si="1223"/>
        <v>43116</v>
      </c>
      <c r="ABW46" s="1356">
        <f t="shared" si="1223"/>
        <v>43117</v>
      </c>
      <c r="ABX46" s="1356">
        <f t="shared" ref="ABX46:ACD46" si="1224">ABX5</f>
        <v>43118</v>
      </c>
      <c r="ABY46" s="1356">
        <f t="shared" si="1224"/>
        <v>43119</v>
      </c>
      <c r="ABZ46" s="1356">
        <f t="shared" si="1224"/>
        <v>43120</v>
      </c>
      <c r="ACA46" s="1356">
        <f t="shared" si="1224"/>
        <v>43121</v>
      </c>
      <c r="ACB46" s="1356">
        <f t="shared" si="1224"/>
        <v>43122</v>
      </c>
      <c r="ACC46" s="1356">
        <f t="shared" si="1224"/>
        <v>43123</v>
      </c>
      <c r="ACD46" s="1356">
        <f t="shared" si="1224"/>
        <v>43124</v>
      </c>
      <c r="ACE46" s="1356">
        <f t="shared" ref="ACE46:ACJ46" si="1225">ACE5</f>
        <v>43125</v>
      </c>
      <c r="ACF46" s="1356">
        <f t="shared" si="1225"/>
        <v>43126</v>
      </c>
      <c r="ACG46" s="1356">
        <f t="shared" si="1225"/>
        <v>43127</v>
      </c>
      <c r="ACH46" s="1356">
        <f t="shared" si="1225"/>
        <v>43128</v>
      </c>
      <c r="ACI46" s="1356">
        <f t="shared" si="1225"/>
        <v>43129</v>
      </c>
      <c r="ACJ46" s="1356">
        <f t="shared" si="1225"/>
        <v>43130</v>
      </c>
      <c r="ACK46" s="1356">
        <f t="shared" ref="ACK46:ACR46" si="1226">ACK5</f>
        <v>43131</v>
      </c>
      <c r="ACL46" s="1356">
        <f t="shared" si="1226"/>
        <v>43132</v>
      </c>
      <c r="ACM46" s="1356">
        <f t="shared" si="1226"/>
        <v>43133</v>
      </c>
      <c r="ACN46" s="1356">
        <f t="shared" si="1226"/>
        <v>43134</v>
      </c>
      <c r="ACO46" s="1356">
        <f t="shared" si="1226"/>
        <v>43135</v>
      </c>
      <c r="ACP46" s="1356">
        <f t="shared" si="1226"/>
        <v>43136</v>
      </c>
      <c r="ACQ46" s="1356">
        <f t="shared" si="1226"/>
        <v>43137</v>
      </c>
      <c r="ACR46" s="1356">
        <f t="shared" si="1226"/>
        <v>43138</v>
      </c>
      <c r="ACS46" s="1356">
        <f t="shared" ref="ACS46:ACY46" si="1227">ACS5</f>
        <v>43139</v>
      </c>
      <c r="ACT46" s="1356">
        <f t="shared" si="1227"/>
        <v>43140</v>
      </c>
      <c r="ACU46" s="1356">
        <f t="shared" si="1227"/>
        <v>43141</v>
      </c>
      <c r="ACV46" s="1356">
        <f t="shared" si="1227"/>
        <v>43142</v>
      </c>
      <c r="ACW46" s="1356">
        <f t="shared" si="1227"/>
        <v>43143</v>
      </c>
      <c r="ACX46" s="1356">
        <f t="shared" si="1227"/>
        <v>43144</v>
      </c>
      <c r="ACY46" s="1356">
        <f t="shared" si="1227"/>
        <v>43145</v>
      </c>
      <c r="ACZ46" s="1356">
        <f t="shared" ref="ACZ46:ADF46" si="1228">ACZ5</f>
        <v>43146</v>
      </c>
      <c r="ADA46" s="1356">
        <f t="shared" si="1228"/>
        <v>43147</v>
      </c>
      <c r="ADB46" s="1356">
        <f t="shared" si="1228"/>
        <v>43148</v>
      </c>
      <c r="ADC46" s="1356">
        <f t="shared" si="1228"/>
        <v>43149</v>
      </c>
      <c r="ADD46" s="1356">
        <f t="shared" si="1228"/>
        <v>43150</v>
      </c>
      <c r="ADE46" s="1356">
        <f t="shared" si="1228"/>
        <v>43151</v>
      </c>
      <c r="ADF46" s="1356">
        <f t="shared" si="1228"/>
        <v>43152</v>
      </c>
      <c r="ADG46" s="1356">
        <f t="shared" ref="ADG46:ADL46" si="1229">ADG5</f>
        <v>43153</v>
      </c>
      <c r="ADH46" s="1356">
        <f t="shared" si="1229"/>
        <v>43154</v>
      </c>
      <c r="ADI46" s="1356">
        <f t="shared" si="1229"/>
        <v>43155</v>
      </c>
      <c r="ADJ46" s="1356">
        <f t="shared" si="1229"/>
        <v>43156</v>
      </c>
      <c r="ADK46" s="1356">
        <f t="shared" si="1229"/>
        <v>43157</v>
      </c>
      <c r="ADL46" s="1356">
        <f t="shared" si="1229"/>
        <v>43158</v>
      </c>
      <c r="ADM46" s="1356">
        <f t="shared" ref="ADM46:ADT46" si="1230">ADM5</f>
        <v>43159</v>
      </c>
      <c r="ADN46" s="1356">
        <f t="shared" si="1230"/>
        <v>43160</v>
      </c>
      <c r="ADO46" s="1356">
        <f t="shared" si="1230"/>
        <v>43161</v>
      </c>
      <c r="ADP46" s="1356">
        <f t="shared" si="1230"/>
        <v>43162</v>
      </c>
      <c r="ADQ46" s="1356">
        <f t="shared" si="1230"/>
        <v>43163</v>
      </c>
      <c r="ADR46" s="1356">
        <f t="shared" si="1230"/>
        <v>43164</v>
      </c>
      <c r="ADS46" s="1356">
        <f t="shared" si="1230"/>
        <v>43165</v>
      </c>
      <c r="ADT46" s="1356">
        <f t="shared" si="1230"/>
        <v>43166</v>
      </c>
      <c r="ADU46" s="1356">
        <f t="shared" ref="ADU46:ADZ46" si="1231">ADU5</f>
        <v>43167</v>
      </c>
      <c r="ADV46" s="1356">
        <f t="shared" si="1231"/>
        <v>43168</v>
      </c>
      <c r="ADW46" s="1356">
        <f t="shared" si="1231"/>
        <v>43169</v>
      </c>
      <c r="ADX46" s="1356">
        <f t="shared" si="1231"/>
        <v>43170</v>
      </c>
      <c r="ADY46" s="1356">
        <f t="shared" si="1231"/>
        <v>43171</v>
      </c>
      <c r="ADZ46" s="1356">
        <f t="shared" si="1231"/>
        <v>43172</v>
      </c>
      <c r="AEA46" s="1356">
        <f t="shared" ref="AEA46:AEH46" si="1232">AEA5</f>
        <v>43173</v>
      </c>
      <c r="AEB46" s="1356">
        <f t="shared" si="1232"/>
        <v>43174</v>
      </c>
      <c r="AEC46" s="1356">
        <f t="shared" si="1232"/>
        <v>43175</v>
      </c>
      <c r="AED46" s="1356">
        <f t="shared" si="1232"/>
        <v>43176</v>
      </c>
      <c r="AEE46" s="1356">
        <f t="shared" si="1232"/>
        <v>43177</v>
      </c>
      <c r="AEF46" s="1356">
        <f t="shared" si="1232"/>
        <v>43178</v>
      </c>
      <c r="AEG46" s="1356">
        <f t="shared" si="1232"/>
        <v>43179</v>
      </c>
      <c r="AEH46" s="1356">
        <f t="shared" si="1232"/>
        <v>43180</v>
      </c>
      <c r="AEI46" s="1356">
        <f t="shared" ref="AEI46:AEN46" si="1233">AEI5</f>
        <v>43181</v>
      </c>
      <c r="AEJ46" s="1356">
        <f t="shared" si="1233"/>
        <v>43182</v>
      </c>
      <c r="AEK46" s="1356">
        <f t="shared" si="1233"/>
        <v>43183</v>
      </c>
      <c r="AEL46" s="1356">
        <f t="shared" si="1233"/>
        <v>43184</v>
      </c>
      <c r="AEM46" s="1356">
        <f t="shared" si="1233"/>
        <v>43185</v>
      </c>
      <c r="AEN46" s="1356">
        <f t="shared" si="1233"/>
        <v>43186</v>
      </c>
      <c r="AEO46" s="1356">
        <f t="shared" ref="AEO46:AEV46" si="1234">AEO5</f>
        <v>43187</v>
      </c>
      <c r="AEP46" s="1356">
        <f t="shared" si="1234"/>
        <v>43188</v>
      </c>
      <c r="AEQ46" s="1356">
        <f t="shared" si="1234"/>
        <v>43189</v>
      </c>
      <c r="AER46" s="1356">
        <f t="shared" si="1234"/>
        <v>43190</v>
      </c>
      <c r="AES46" s="1356">
        <f t="shared" si="1234"/>
        <v>43191</v>
      </c>
      <c r="AET46" s="1356">
        <f t="shared" si="1234"/>
        <v>43192</v>
      </c>
      <c r="AEU46" s="1356">
        <f t="shared" si="1234"/>
        <v>43193</v>
      </c>
      <c r="AEV46" s="1356">
        <f t="shared" si="1234"/>
        <v>43194</v>
      </c>
      <c r="AEW46" s="1356">
        <f t="shared" ref="AEW46:AFC46" si="1235">AEW5</f>
        <v>43195</v>
      </c>
      <c r="AEX46" s="1356">
        <f t="shared" si="1235"/>
        <v>43196</v>
      </c>
      <c r="AEY46" s="1356">
        <f t="shared" si="1235"/>
        <v>43197</v>
      </c>
      <c r="AEZ46" s="1356">
        <f t="shared" si="1235"/>
        <v>43198</v>
      </c>
      <c r="AFA46" s="1356">
        <f t="shared" si="1235"/>
        <v>43199</v>
      </c>
      <c r="AFB46" s="1356">
        <f t="shared" si="1235"/>
        <v>43200</v>
      </c>
      <c r="AFC46" s="1356">
        <f t="shared" si="1235"/>
        <v>43201</v>
      </c>
      <c r="AFD46" s="1356">
        <f t="shared" ref="AFD46:AFI46" si="1236">AFD5</f>
        <v>43202</v>
      </c>
      <c r="AFE46" s="1356">
        <f t="shared" si="1236"/>
        <v>43203</v>
      </c>
      <c r="AFF46" s="1356">
        <f t="shared" si="1236"/>
        <v>43204</v>
      </c>
      <c r="AFG46" s="1356">
        <f t="shared" si="1236"/>
        <v>43205</v>
      </c>
      <c r="AFH46" s="1356">
        <f t="shared" si="1236"/>
        <v>43206</v>
      </c>
      <c r="AFI46" s="1356">
        <f t="shared" si="1236"/>
        <v>43207</v>
      </c>
      <c r="AFJ46" s="1356">
        <f t="shared" ref="AFJ46:AFQ46" si="1237">AFJ5</f>
        <v>43208</v>
      </c>
      <c r="AFK46" s="1356">
        <f t="shared" si="1237"/>
        <v>43209</v>
      </c>
      <c r="AFL46" s="1356">
        <f t="shared" si="1237"/>
        <v>43210</v>
      </c>
      <c r="AFM46" s="1356">
        <f t="shared" si="1237"/>
        <v>43211</v>
      </c>
      <c r="AFN46" s="1356">
        <f t="shared" si="1237"/>
        <v>43212</v>
      </c>
      <c r="AFO46" s="1356">
        <f t="shared" si="1237"/>
        <v>43213</v>
      </c>
      <c r="AFP46" s="1356">
        <f t="shared" si="1237"/>
        <v>43214</v>
      </c>
      <c r="AFQ46" s="1356">
        <f t="shared" si="1237"/>
        <v>43215</v>
      </c>
      <c r="AFR46" s="1356">
        <f t="shared" ref="AFR46:AFX46" si="1238">AFR5</f>
        <v>43216</v>
      </c>
      <c r="AFS46" s="1356">
        <f t="shared" si="1238"/>
        <v>43217</v>
      </c>
      <c r="AFT46" s="1356">
        <f t="shared" si="1238"/>
        <v>43218</v>
      </c>
      <c r="AFU46" s="1356">
        <f t="shared" si="1238"/>
        <v>43219</v>
      </c>
      <c r="AFV46" s="1356">
        <f t="shared" si="1238"/>
        <v>43220</v>
      </c>
      <c r="AFW46" s="1356">
        <f t="shared" si="1238"/>
        <v>43221</v>
      </c>
      <c r="AFX46" s="1356">
        <f t="shared" si="1238"/>
        <v>43222</v>
      </c>
      <c r="AFY46" s="1356">
        <f t="shared" ref="AFY46:AGE46" si="1239">AFY5</f>
        <v>43223</v>
      </c>
      <c r="AFZ46" s="1356">
        <f t="shared" si="1239"/>
        <v>43224</v>
      </c>
      <c r="AGA46" s="1356">
        <f t="shared" si="1239"/>
        <v>43225</v>
      </c>
      <c r="AGB46" s="1356">
        <f t="shared" si="1239"/>
        <v>43226</v>
      </c>
      <c r="AGC46" s="1356">
        <f t="shared" si="1239"/>
        <v>43227</v>
      </c>
      <c r="AGD46" s="1356">
        <f t="shared" si="1239"/>
        <v>43228</v>
      </c>
      <c r="AGE46" s="1356">
        <f t="shared" si="1239"/>
        <v>43229</v>
      </c>
      <c r="AGF46" s="1356">
        <f t="shared" ref="AGF46:AGL46" si="1240">AGF5</f>
        <v>43230</v>
      </c>
      <c r="AGG46" s="1356">
        <f t="shared" si="1240"/>
        <v>43231</v>
      </c>
      <c r="AGH46" s="1356">
        <f t="shared" si="1240"/>
        <v>43232</v>
      </c>
      <c r="AGI46" s="1356">
        <f t="shared" si="1240"/>
        <v>43233</v>
      </c>
      <c r="AGJ46" s="1356">
        <f t="shared" si="1240"/>
        <v>43234</v>
      </c>
      <c r="AGK46" s="1356">
        <f t="shared" si="1240"/>
        <v>43235</v>
      </c>
      <c r="AGL46" s="1356">
        <f t="shared" si="1240"/>
        <v>43236</v>
      </c>
      <c r="AGM46" s="1356">
        <f t="shared" ref="AGM46:AGR46" si="1241">AGM5</f>
        <v>43237</v>
      </c>
      <c r="AGN46" s="1356">
        <f t="shared" si="1241"/>
        <v>43238</v>
      </c>
      <c r="AGO46" s="1356">
        <f t="shared" si="1241"/>
        <v>43239</v>
      </c>
      <c r="AGP46" s="1356">
        <f t="shared" si="1241"/>
        <v>43240</v>
      </c>
      <c r="AGQ46" s="1356">
        <f t="shared" si="1241"/>
        <v>43241</v>
      </c>
      <c r="AGR46" s="1356">
        <f t="shared" si="1241"/>
        <v>43242</v>
      </c>
      <c r="AGS46" s="1356">
        <f t="shared" ref="AGS46:AGY46" si="1242">AGS5</f>
        <v>43243</v>
      </c>
      <c r="AGT46" s="1356">
        <f t="shared" si="1242"/>
        <v>43244</v>
      </c>
      <c r="AGU46" s="1356">
        <f t="shared" si="1242"/>
        <v>43245</v>
      </c>
      <c r="AGV46" s="1356">
        <f t="shared" si="1242"/>
        <v>43246</v>
      </c>
      <c r="AGW46" s="1356">
        <f t="shared" si="1242"/>
        <v>43247</v>
      </c>
      <c r="AGX46" s="1356">
        <f t="shared" si="1242"/>
        <v>43248</v>
      </c>
      <c r="AGY46" s="1356">
        <f t="shared" si="1242"/>
        <v>43249</v>
      </c>
      <c r="AGZ46" s="1356">
        <f t="shared" ref="AGZ46:AHF46" si="1243">AGZ5</f>
        <v>43250</v>
      </c>
      <c r="AHA46" s="1356">
        <f t="shared" si="1243"/>
        <v>43251</v>
      </c>
      <c r="AHB46" s="1356">
        <f t="shared" si="1243"/>
        <v>43252</v>
      </c>
      <c r="AHC46" s="1356">
        <f t="shared" si="1243"/>
        <v>43253</v>
      </c>
      <c r="AHD46" s="1356">
        <f t="shared" si="1243"/>
        <v>43254</v>
      </c>
      <c r="AHE46" s="1356">
        <f t="shared" si="1243"/>
        <v>43255</v>
      </c>
      <c r="AHF46" s="1356">
        <f t="shared" si="1243"/>
        <v>43256</v>
      </c>
      <c r="AHG46" s="1356">
        <f t="shared" ref="AHG46:AHN46" si="1244">AHG5</f>
        <v>43257</v>
      </c>
      <c r="AHH46" s="1356">
        <f t="shared" si="1244"/>
        <v>43258</v>
      </c>
      <c r="AHI46" s="1356">
        <f t="shared" si="1244"/>
        <v>43259</v>
      </c>
      <c r="AHJ46" s="1356">
        <f t="shared" si="1244"/>
        <v>43260</v>
      </c>
      <c r="AHK46" s="1356">
        <f t="shared" si="1244"/>
        <v>43261</v>
      </c>
      <c r="AHL46" s="1356">
        <f t="shared" si="1244"/>
        <v>43262</v>
      </c>
      <c r="AHM46" s="1356">
        <f t="shared" si="1244"/>
        <v>43263</v>
      </c>
      <c r="AHN46" s="1356">
        <f t="shared" si="1244"/>
        <v>43264</v>
      </c>
      <c r="AHO46" s="1356">
        <f t="shared" ref="AHO46:AHU46" si="1245">AHO5</f>
        <v>43265</v>
      </c>
      <c r="AHP46" s="1356">
        <f t="shared" si="1245"/>
        <v>43266</v>
      </c>
      <c r="AHQ46" s="1356">
        <f t="shared" si="1245"/>
        <v>43267</v>
      </c>
      <c r="AHR46" s="1356">
        <f t="shared" si="1245"/>
        <v>43268</v>
      </c>
      <c r="AHS46" s="1356">
        <f t="shared" si="1245"/>
        <v>43269</v>
      </c>
      <c r="AHT46" s="1356">
        <f t="shared" si="1245"/>
        <v>43270</v>
      </c>
      <c r="AHU46" s="1356">
        <f t="shared" si="1245"/>
        <v>43271</v>
      </c>
      <c r="AHV46" s="1356">
        <f t="shared" ref="AHV46:AIB46" si="1246">AHV5</f>
        <v>43272</v>
      </c>
      <c r="AHW46" s="1356">
        <f t="shared" si="1246"/>
        <v>43273</v>
      </c>
      <c r="AHX46" s="1356">
        <f t="shared" si="1246"/>
        <v>43274</v>
      </c>
      <c r="AHY46" s="1356">
        <f t="shared" si="1246"/>
        <v>43275</v>
      </c>
      <c r="AHZ46" s="1356">
        <f t="shared" si="1246"/>
        <v>43276</v>
      </c>
      <c r="AIA46" s="1356">
        <f t="shared" si="1246"/>
        <v>43277</v>
      </c>
      <c r="AIB46" s="1356">
        <f t="shared" si="1246"/>
        <v>43278</v>
      </c>
      <c r="AIC46" s="1356">
        <f t="shared" ref="AIC46:AII46" si="1247">AIC5</f>
        <v>43279</v>
      </c>
      <c r="AID46" s="1356">
        <f t="shared" si="1247"/>
        <v>43280</v>
      </c>
      <c r="AIE46" s="1356">
        <f t="shared" si="1247"/>
        <v>43281</v>
      </c>
      <c r="AIF46" s="1356">
        <f t="shared" si="1247"/>
        <v>43282</v>
      </c>
      <c r="AIG46" s="1356">
        <f t="shared" si="1247"/>
        <v>43283</v>
      </c>
      <c r="AIH46" s="1356">
        <f t="shared" si="1247"/>
        <v>43284</v>
      </c>
      <c r="AII46" s="1356">
        <f t="shared" si="1247"/>
        <v>43285</v>
      </c>
      <c r="AIJ46" s="1356">
        <f t="shared" ref="AIJ46:AIO46" si="1248">AIJ5</f>
        <v>43286</v>
      </c>
      <c r="AIK46" s="1356">
        <f t="shared" si="1248"/>
        <v>43287</v>
      </c>
      <c r="AIL46" s="1356">
        <f t="shared" si="1248"/>
        <v>43288</v>
      </c>
      <c r="AIM46" s="1356">
        <f t="shared" si="1248"/>
        <v>43289</v>
      </c>
      <c r="AIN46" s="1356">
        <f t="shared" si="1248"/>
        <v>43290</v>
      </c>
      <c r="AIO46" s="1356">
        <f t="shared" si="1248"/>
        <v>43291</v>
      </c>
      <c r="AIP46" s="1356">
        <f t="shared" ref="AIP46:AIW46" si="1249">AIP5</f>
        <v>43292</v>
      </c>
      <c r="AIQ46" s="1356">
        <f t="shared" si="1249"/>
        <v>43293</v>
      </c>
      <c r="AIR46" s="1356">
        <f t="shared" si="1249"/>
        <v>43294</v>
      </c>
      <c r="AIS46" s="1356">
        <f t="shared" si="1249"/>
        <v>43295</v>
      </c>
      <c r="AIT46" s="1356">
        <f t="shared" si="1249"/>
        <v>43296</v>
      </c>
      <c r="AIU46" s="1356">
        <f t="shared" si="1249"/>
        <v>43297</v>
      </c>
      <c r="AIV46" s="1356">
        <f t="shared" si="1249"/>
        <v>43298</v>
      </c>
      <c r="AIW46" s="1356">
        <f t="shared" si="1249"/>
        <v>43299</v>
      </c>
      <c r="AIX46" s="1356">
        <f t="shared" ref="AIX46:AJC46" si="1250">AIX5</f>
        <v>43300</v>
      </c>
      <c r="AIY46" s="1356">
        <f t="shared" si="1250"/>
        <v>43301</v>
      </c>
      <c r="AIZ46" s="1356">
        <f t="shared" si="1250"/>
        <v>43302</v>
      </c>
      <c r="AJA46" s="1356">
        <f t="shared" si="1250"/>
        <v>43303</v>
      </c>
      <c r="AJB46" s="1356">
        <f t="shared" si="1250"/>
        <v>43304</v>
      </c>
      <c r="AJC46" s="1356">
        <f t="shared" si="1250"/>
        <v>43305</v>
      </c>
      <c r="AJD46" s="1356">
        <f t="shared" ref="AJD46:AJJ46" si="1251">AJD5</f>
        <v>43306</v>
      </c>
      <c r="AJE46" s="1356">
        <f t="shared" si="1251"/>
        <v>43307</v>
      </c>
      <c r="AJF46" s="1356">
        <f t="shared" si="1251"/>
        <v>43308</v>
      </c>
      <c r="AJG46" s="1356">
        <f t="shared" si="1251"/>
        <v>43309</v>
      </c>
      <c r="AJH46" s="1356">
        <f t="shared" si="1251"/>
        <v>43310</v>
      </c>
      <c r="AJI46" s="1356">
        <f t="shared" si="1251"/>
        <v>43311</v>
      </c>
      <c r="AJJ46" s="1356">
        <f t="shared" si="1251"/>
        <v>43312</v>
      </c>
      <c r="AJK46" s="1356">
        <f t="shared" ref="AJK46:AJR46" si="1252">AJK5</f>
        <v>43313</v>
      </c>
      <c r="AJL46" s="1356">
        <f t="shared" si="1252"/>
        <v>43314</v>
      </c>
      <c r="AJM46" s="1356">
        <f t="shared" si="1252"/>
        <v>43315</v>
      </c>
      <c r="AJN46" s="1356">
        <f t="shared" si="1252"/>
        <v>43316</v>
      </c>
      <c r="AJO46" s="1356">
        <f t="shared" si="1252"/>
        <v>43317</v>
      </c>
      <c r="AJP46" s="1356">
        <f t="shared" si="1252"/>
        <v>43318</v>
      </c>
      <c r="AJQ46" s="1356">
        <f t="shared" si="1252"/>
        <v>43319</v>
      </c>
      <c r="AJR46" s="1356">
        <f t="shared" si="1252"/>
        <v>43320</v>
      </c>
      <c r="AJS46" s="1356">
        <f t="shared" ref="AJS46:AJY46" si="1253">AJS5</f>
        <v>43321</v>
      </c>
      <c r="AJT46" s="1356">
        <f t="shared" si="1253"/>
        <v>43322</v>
      </c>
      <c r="AJU46" s="1356">
        <f t="shared" si="1253"/>
        <v>43323</v>
      </c>
      <c r="AJV46" s="1356">
        <f t="shared" si="1253"/>
        <v>43324</v>
      </c>
      <c r="AJW46" s="1356">
        <f t="shared" si="1253"/>
        <v>43325</v>
      </c>
      <c r="AJX46" s="1356">
        <f t="shared" si="1253"/>
        <v>43326</v>
      </c>
      <c r="AJY46" s="1356">
        <f t="shared" si="1253"/>
        <v>43327</v>
      </c>
      <c r="AJZ46" s="1356">
        <f t="shared" ref="AJZ46:AKF46" si="1254">AJZ5</f>
        <v>43328</v>
      </c>
      <c r="AKA46" s="1356">
        <f t="shared" si="1254"/>
        <v>43329</v>
      </c>
      <c r="AKB46" s="1356">
        <f t="shared" si="1254"/>
        <v>43330</v>
      </c>
      <c r="AKC46" s="1356">
        <f t="shared" si="1254"/>
        <v>43331</v>
      </c>
      <c r="AKD46" s="1356">
        <f t="shared" si="1254"/>
        <v>43332</v>
      </c>
      <c r="AKE46" s="1356">
        <f t="shared" si="1254"/>
        <v>43333</v>
      </c>
      <c r="AKF46" s="1356">
        <f t="shared" si="1254"/>
        <v>43334</v>
      </c>
      <c r="AKG46" s="1356">
        <f t="shared" ref="AKG46:AKM46" si="1255">AKG5</f>
        <v>43335</v>
      </c>
      <c r="AKH46" s="1356">
        <f t="shared" si="1255"/>
        <v>43336</v>
      </c>
      <c r="AKI46" s="1356">
        <f t="shared" si="1255"/>
        <v>43337</v>
      </c>
      <c r="AKJ46" s="1356">
        <f t="shared" si="1255"/>
        <v>43338</v>
      </c>
      <c r="AKK46" s="1356">
        <f t="shared" si="1255"/>
        <v>43339</v>
      </c>
      <c r="AKL46" s="1356">
        <f t="shared" si="1255"/>
        <v>43340</v>
      </c>
      <c r="AKM46" s="1356">
        <f t="shared" si="1255"/>
        <v>43341</v>
      </c>
      <c r="AKN46" s="1356">
        <f t="shared" ref="AKN46:AKT46" si="1256">AKN5</f>
        <v>43342</v>
      </c>
      <c r="AKO46" s="1356">
        <f t="shared" si="1256"/>
        <v>43343</v>
      </c>
      <c r="AKP46" s="1356">
        <f t="shared" si="1256"/>
        <v>43344</v>
      </c>
      <c r="AKQ46" s="1356">
        <f t="shared" si="1256"/>
        <v>43345</v>
      </c>
      <c r="AKR46" s="1356">
        <f t="shared" si="1256"/>
        <v>43346</v>
      </c>
      <c r="AKS46" s="1356">
        <f t="shared" si="1256"/>
        <v>43347</v>
      </c>
      <c r="AKT46" s="1356">
        <f t="shared" si="1256"/>
        <v>43348</v>
      </c>
      <c r="AKU46" s="1356">
        <f t="shared" ref="AKU46:ALA46" si="1257">AKU5</f>
        <v>43349</v>
      </c>
      <c r="AKV46" s="1356">
        <f t="shared" si="1257"/>
        <v>43350</v>
      </c>
      <c r="AKW46" s="1356">
        <f t="shared" si="1257"/>
        <v>43351</v>
      </c>
      <c r="AKX46" s="1356">
        <f t="shared" si="1257"/>
        <v>43352</v>
      </c>
      <c r="AKY46" s="1356">
        <f t="shared" si="1257"/>
        <v>43353</v>
      </c>
      <c r="AKZ46" s="1356">
        <f t="shared" si="1257"/>
        <v>43354</v>
      </c>
      <c r="ALA46" s="1356">
        <f t="shared" si="1257"/>
        <v>43355</v>
      </c>
      <c r="ALB46" s="1356">
        <f t="shared" ref="ALB46:ALH46" si="1258">ALB5</f>
        <v>43356</v>
      </c>
      <c r="ALC46" s="1356">
        <f t="shared" si="1258"/>
        <v>43357</v>
      </c>
      <c r="ALD46" s="1356">
        <f t="shared" si="1258"/>
        <v>43358</v>
      </c>
      <c r="ALE46" s="1356">
        <f t="shared" si="1258"/>
        <v>43359</v>
      </c>
      <c r="ALF46" s="1356">
        <f t="shared" si="1258"/>
        <v>43360</v>
      </c>
      <c r="ALG46" s="1356">
        <f t="shared" si="1258"/>
        <v>43361</v>
      </c>
      <c r="ALH46" s="1356">
        <f t="shared" si="1258"/>
        <v>43362</v>
      </c>
      <c r="ALI46" s="1356">
        <f t="shared" ref="ALI46:ALO46" si="1259">ALI5</f>
        <v>43363</v>
      </c>
      <c r="ALJ46" s="1356">
        <f t="shared" si="1259"/>
        <v>43364</v>
      </c>
      <c r="ALK46" s="1356">
        <f t="shared" si="1259"/>
        <v>43365</v>
      </c>
      <c r="ALL46" s="1356">
        <f t="shared" si="1259"/>
        <v>43366</v>
      </c>
      <c r="ALM46" s="1356">
        <f t="shared" si="1259"/>
        <v>43367</v>
      </c>
      <c r="ALN46" s="1356">
        <f t="shared" si="1259"/>
        <v>43368</v>
      </c>
      <c r="ALO46" s="1356">
        <f t="shared" si="1259"/>
        <v>43369</v>
      </c>
      <c r="ALP46" s="1356">
        <f t="shared" ref="ALP46:ALV46" si="1260">ALP5</f>
        <v>43370</v>
      </c>
      <c r="ALQ46" s="1356">
        <f t="shared" si="1260"/>
        <v>43371</v>
      </c>
      <c r="ALR46" s="1356">
        <f t="shared" si="1260"/>
        <v>43372</v>
      </c>
      <c r="ALS46" s="1356">
        <f t="shared" si="1260"/>
        <v>43373</v>
      </c>
      <c r="ALT46" s="1356">
        <f t="shared" si="1260"/>
        <v>43374</v>
      </c>
      <c r="ALU46" s="1356">
        <f t="shared" si="1260"/>
        <v>43375</v>
      </c>
      <c r="ALV46" s="1356">
        <f t="shared" si="1260"/>
        <v>43376</v>
      </c>
      <c r="ALW46" s="1356">
        <f t="shared" ref="ALW46:AMC46" si="1261">ALW5</f>
        <v>43377</v>
      </c>
      <c r="ALX46" s="1356">
        <f t="shared" si="1261"/>
        <v>43378</v>
      </c>
      <c r="ALY46" s="1356">
        <f t="shared" si="1261"/>
        <v>43379</v>
      </c>
      <c r="ALZ46" s="1356">
        <f t="shared" si="1261"/>
        <v>43380</v>
      </c>
      <c r="AMA46" s="1356">
        <f t="shared" si="1261"/>
        <v>43381</v>
      </c>
      <c r="AMB46" s="1356">
        <f t="shared" si="1261"/>
        <v>43382</v>
      </c>
      <c r="AMC46" s="1356">
        <f t="shared" si="1261"/>
        <v>43383</v>
      </c>
      <c r="AMD46" s="1356">
        <f t="shared" ref="AMD46:AMJ46" si="1262">AMD5</f>
        <v>43384</v>
      </c>
      <c r="AME46" s="1356">
        <f t="shared" si="1262"/>
        <v>43385</v>
      </c>
      <c r="AMF46" s="1356">
        <f t="shared" si="1262"/>
        <v>43386</v>
      </c>
      <c r="AMG46" s="1356">
        <f t="shared" si="1262"/>
        <v>43387</v>
      </c>
      <c r="AMH46" s="1356">
        <f t="shared" si="1262"/>
        <v>43388</v>
      </c>
      <c r="AMI46" s="1356">
        <f t="shared" si="1262"/>
        <v>43389</v>
      </c>
      <c r="AMJ46" s="1356">
        <f t="shared" si="1262"/>
        <v>43390</v>
      </c>
      <c r="AMK46" s="1356">
        <f t="shared" ref="AMK46:AMQ46" si="1263">AMK5</f>
        <v>43391</v>
      </c>
      <c r="AML46" s="1356">
        <f t="shared" si="1263"/>
        <v>43392</v>
      </c>
      <c r="AMM46" s="1356">
        <f t="shared" si="1263"/>
        <v>43393</v>
      </c>
      <c r="AMN46" s="1356">
        <f t="shared" si="1263"/>
        <v>43394</v>
      </c>
      <c r="AMO46" s="1356">
        <f t="shared" si="1263"/>
        <v>43395</v>
      </c>
      <c r="AMP46" s="1356">
        <f t="shared" si="1263"/>
        <v>43396</v>
      </c>
      <c r="AMQ46" s="1356">
        <f t="shared" si="1263"/>
        <v>43397</v>
      </c>
      <c r="AMR46" s="1356">
        <f t="shared" ref="AMR46:AMX46" si="1264">AMR5</f>
        <v>43398</v>
      </c>
      <c r="AMS46" s="1356">
        <f t="shared" si="1264"/>
        <v>43399</v>
      </c>
      <c r="AMT46" s="1356">
        <f t="shared" si="1264"/>
        <v>43400</v>
      </c>
      <c r="AMU46" s="1356">
        <f t="shared" si="1264"/>
        <v>43401</v>
      </c>
      <c r="AMV46" s="1356">
        <f t="shared" si="1264"/>
        <v>43402</v>
      </c>
      <c r="AMW46" s="1356">
        <f t="shared" si="1264"/>
        <v>43403</v>
      </c>
      <c r="AMX46" s="1356">
        <f t="shared" si="1264"/>
        <v>43404</v>
      </c>
      <c r="AMY46" s="1356">
        <f t="shared" ref="AMY46:ANE46" si="1265">AMY5</f>
        <v>43405</v>
      </c>
      <c r="AMZ46" s="1356">
        <f t="shared" si="1265"/>
        <v>43406</v>
      </c>
      <c r="ANA46" s="1356">
        <f t="shared" si="1265"/>
        <v>43407</v>
      </c>
      <c r="ANB46" s="1356">
        <f t="shared" si="1265"/>
        <v>43408</v>
      </c>
      <c r="ANC46" s="1356">
        <f t="shared" si="1265"/>
        <v>43409</v>
      </c>
      <c r="AND46" s="1356">
        <f t="shared" si="1265"/>
        <v>43410</v>
      </c>
      <c r="ANE46" s="1356">
        <f t="shared" si="1265"/>
        <v>43411</v>
      </c>
      <c r="ANF46" s="1356">
        <f t="shared" ref="ANF46:ANL46" si="1266">ANF5</f>
        <v>43412</v>
      </c>
      <c r="ANG46" s="1356">
        <f t="shared" si="1266"/>
        <v>43413</v>
      </c>
      <c r="ANH46" s="1356">
        <f t="shared" si="1266"/>
        <v>43414</v>
      </c>
      <c r="ANI46" s="1356">
        <f t="shared" si="1266"/>
        <v>43415</v>
      </c>
      <c r="ANJ46" s="1356">
        <f t="shared" si="1266"/>
        <v>43416</v>
      </c>
      <c r="ANK46" s="1356">
        <f t="shared" si="1266"/>
        <v>43417</v>
      </c>
      <c r="ANL46" s="1356">
        <f t="shared" si="1266"/>
        <v>43418</v>
      </c>
      <c r="ANM46" s="1356">
        <f t="shared" ref="ANM46:ANS46" si="1267">ANM5</f>
        <v>43419</v>
      </c>
      <c r="ANN46" s="1356">
        <f t="shared" si="1267"/>
        <v>43420</v>
      </c>
      <c r="ANO46" s="1356">
        <f t="shared" si="1267"/>
        <v>43421</v>
      </c>
      <c r="ANP46" s="1356">
        <f t="shared" si="1267"/>
        <v>43422</v>
      </c>
      <c r="ANQ46" s="1356">
        <f t="shared" si="1267"/>
        <v>43423</v>
      </c>
      <c r="ANR46" s="1356">
        <f t="shared" si="1267"/>
        <v>43424</v>
      </c>
      <c r="ANS46" s="1356">
        <f t="shared" si="1267"/>
        <v>43425</v>
      </c>
      <c r="ANT46" s="1356">
        <f t="shared" ref="ANT46:ANZ46" si="1268">ANT5</f>
        <v>43426</v>
      </c>
      <c r="ANU46" s="1356">
        <f t="shared" si="1268"/>
        <v>43427</v>
      </c>
      <c r="ANV46" s="1356">
        <f t="shared" si="1268"/>
        <v>43428</v>
      </c>
      <c r="ANW46" s="1356">
        <f t="shared" si="1268"/>
        <v>43429</v>
      </c>
      <c r="ANX46" s="1356">
        <f t="shared" si="1268"/>
        <v>43430</v>
      </c>
      <c r="ANY46" s="1356">
        <f t="shared" si="1268"/>
        <v>43431</v>
      </c>
      <c r="ANZ46" s="1356">
        <f t="shared" si="1268"/>
        <v>43432</v>
      </c>
      <c r="AOA46" s="1356">
        <f t="shared" ref="AOA46:AOG46" si="1269">AOA5</f>
        <v>43433</v>
      </c>
      <c r="AOB46" s="1356">
        <f t="shared" si="1269"/>
        <v>43434</v>
      </c>
      <c r="AOC46" s="1356">
        <f t="shared" si="1269"/>
        <v>43435</v>
      </c>
      <c r="AOD46" s="1356">
        <f t="shared" si="1269"/>
        <v>43436</v>
      </c>
      <c r="AOE46" s="1356">
        <f t="shared" si="1269"/>
        <v>43437</v>
      </c>
      <c r="AOF46" s="1356">
        <f t="shared" si="1269"/>
        <v>43438</v>
      </c>
      <c r="AOG46" s="1356">
        <f t="shared" si="1269"/>
        <v>43439</v>
      </c>
      <c r="AOH46" s="1356">
        <f t="shared" ref="AOH46:AON46" si="1270">AOH5</f>
        <v>43440</v>
      </c>
      <c r="AOI46" s="1356">
        <f t="shared" si="1270"/>
        <v>43441</v>
      </c>
      <c r="AOJ46" s="1356">
        <f t="shared" si="1270"/>
        <v>43442</v>
      </c>
      <c r="AOK46" s="1356">
        <f t="shared" si="1270"/>
        <v>43443</v>
      </c>
      <c r="AOL46" s="1356">
        <f t="shared" si="1270"/>
        <v>43444</v>
      </c>
      <c r="AOM46" s="1356">
        <f t="shared" si="1270"/>
        <v>43445</v>
      </c>
      <c r="AON46" s="1356">
        <f t="shared" si="1270"/>
        <v>43446</v>
      </c>
      <c r="AOO46" s="1356">
        <f t="shared" ref="AOO46:AOU46" si="1271">AOO5</f>
        <v>43447</v>
      </c>
      <c r="AOP46" s="1356">
        <f t="shared" si="1271"/>
        <v>43448</v>
      </c>
      <c r="AOQ46" s="1356">
        <f t="shared" si="1271"/>
        <v>43449</v>
      </c>
      <c r="AOR46" s="1356">
        <f t="shared" si="1271"/>
        <v>43450</v>
      </c>
      <c r="AOS46" s="1356">
        <f t="shared" si="1271"/>
        <v>43451</v>
      </c>
      <c r="AOT46" s="1356">
        <f t="shared" si="1271"/>
        <v>43452</v>
      </c>
      <c r="AOU46" s="1356">
        <f t="shared" si="1271"/>
        <v>43453</v>
      </c>
      <c r="AOV46" s="1356">
        <f t="shared" ref="AOV46:API46" si="1272">AOV5</f>
        <v>43454</v>
      </c>
      <c r="AOW46" s="1356">
        <f t="shared" si="1272"/>
        <v>43455</v>
      </c>
      <c r="AOX46" s="1356">
        <f t="shared" si="1272"/>
        <v>43456</v>
      </c>
      <c r="AOY46" s="1356">
        <f t="shared" si="1272"/>
        <v>43457</v>
      </c>
      <c r="AOZ46" s="1356">
        <f t="shared" si="1272"/>
        <v>43458</v>
      </c>
      <c r="APA46" s="1356">
        <f t="shared" si="1272"/>
        <v>43459</v>
      </c>
      <c r="APB46" s="1356">
        <f t="shared" si="1272"/>
        <v>43460</v>
      </c>
      <c r="APC46" s="1356">
        <f t="shared" si="1272"/>
        <v>43461</v>
      </c>
      <c r="APD46" s="1356">
        <f t="shared" si="1272"/>
        <v>43462</v>
      </c>
      <c r="APE46" s="1356">
        <f t="shared" si="1272"/>
        <v>43463</v>
      </c>
      <c r="APF46" s="1356">
        <f t="shared" si="1272"/>
        <v>43464</v>
      </c>
      <c r="APG46" s="1356">
        <f t="shared" si="1272"/>
        <v>43465</v>
      </c>
      <c r="APH46" s="1356">
        <f t="shared" si="1272"/>
        <v>43466</v>
      </c>
      <c r="API46" s="1356">
        <f t="shared" si="1272"/>
        <v>43467</v>
      </c>
      <c r="APJ46" s="1356"/>
    </row>
    <row r="47" spans="1:1102" x14ac:dyDescent="0.2">
      <c r="B47" s="1352" t="s">
        <v>234</v>
      </c>
      <c r="C47" s="1352" t="s">
        <v>243</v>
      </c>
      <c r="D47" s="1352" t="s">
        <v>244</v>
      </c>
      <c r="E47" s="1352" t="s">
        <v>245</v>
      </c>
      <c r="F47" s="1352" t="s">
        <v>246</v>
      </c>
      <c r="G47" s="1352" t="s">
        <v>240</v>
      </c>
      <c r="H47" s="1352" t="s">
        <v>241</v>
      </c>
      <c r="I47" s="1352" t="s">
        <v>242</v>
      </c>
      <c r="J47" s="1352" t="s">
        <v>243</v>
      </c>
      <c r="K47" s="1352" t="s">
        <v>244</v>
      </c>
      <c r="L47" s="1352" t="s">
        <v>245</v>
      </c>
      <c r="M47" s="1352" t="s">
        <v>246</v>
      </c>
      <c r="N47" s="1352" t="s">
        <v>240</v>
      </c>
      <c r="O47" s="1352" t="s">
        <v>241</v>
      </c>
      <c r="P47" s="1352" t="s">
        <v>242</v>
      </c>
      <c r="Q47" s="1352" t="s">
        <v>243</v>
      </c>
      <c r="R47" s="1352" t="s">
        <v>244</v>
      </c>
      <c r="S47" s="1352" t="s">
        <v>245</v>
      </c>
      <c r="T47" s="1352" t="s">
        <v>246</v>
      </c>
      <c r="U47" s="1352" t="s">
        <v>240</v>
      </c>
      <c r="V47" s="1352" t="s">
        <v>241</v>
      </c>
      <c r="W47" s="1352" t="s">
        <v>242</v>
      </c>
      <c r="X47" s="1352" t="s">
        <v>243</v>
      </c>
      <c r="Y47" s="1352" t="s">
        <v>244</v>
      </c>
      <c r="Z47" s="1352" t="s">
        <v>245</v>
      </c>
      <c r="AA47" s="1352" t="s">
        <v>246</v>
      </c>
      <c r="AB47" s="1352" t="s">
        <v>240</v>
      </c>
      <c r="AC47" s="1352" t="s">
        <v>241</v>
      </c>
      <c r="AD47" s="1352" t="s">
        <v>242</v>
      </c>
      <c r="AE47" s="1352" t="s">
        <v>243</v>
      </c>
      <c r="AF47" s="1352" t="s">
        <v>244</v>
      </c>
      <c r="AG47" s="1352" t="s">
        <v>245</v>
      </c>
      <c r="AH47" s="1352" t="s">
        <v>246</v>
      </c>
      <c r="AI47" s="1352" t="s">
        <v>240</v>
      </c>
      <c r="AJ47" s="1352" t="s">
        <v>241</v>
      </c>
      <c r="AK47" s="1352" t="s">
        <v>242</v>
      </c>
      <c r="AL47" s="1352" t="s">
        <v>243</v>
      </c>
      <c r="AM47" s="1352" t="s">
        <v>244</v>
      </c>
      <c r="AN47" s="1352" t="s">
        <v>245</v>
      </c>
      <c r="AO47" s="1352" t="s">
        <v>246</v>
      </c>
      <c r="AP47" s="1352" t="s">
        <v>240</v>
      </c>
      <c r="AQ47" s="1352" t="s">
        <v>241</v>
      </c>
      <c r="AR47" s="1352" t="s">
        <v>242</v>
      </c>
      <c r="AS47" s="1352" t="s">
        <v>243</v>
      </c>
      <c r="AT47" s="1352" t="s">
        <v>244</v>
      </c>
      <c r="AU47" s="1352" t="s">
        <v>245</v>
      </c>
      <c r="AV47" s="1352" t="s">
        <v>246</v>
      </c>
      <c r="AW47" s="1352" t="s">
        <v>240</v>
      </c>
      <c r="AX47" s="1352" t="s">
        <v>241</v>
      </c>
      <c r="AY47" s="1352" t="s">
        <v>242</v>
      </c>
      <c r="AZ47" s="1352" t="s">
        <v>243</v>
      </c>
      <c r="BA47" s="1352" t="s">
        <v>244</v>
      </c>
      <c r="BB47" s="1352" t="s">
        <v>245</v>
      </c>
      <c r="BC47" s="1352" t="s">
        <v>246</v>
      </c>
      <c r="BD47" s="1352" t="s">
        <v>240</v>
      </c>
      <c r="BE47" s="1352" t="s">
        <v>241</v>
      </c>
      <c r="BF47" s="1352" t="s">
        <v>242</v>
      </c>
      <c r="BG47" s="1352" t="s">
        <v>243</v>
      </c>
      <c r="BH47" s="1352" t="s">
        <v>244</v>
      </c>
      <c r="BI47" s="1352" t="s">
        <v>245</v>
      </c>
      <c r="BJ47" s="1352" t="s">
        <v>246</v>
      </c>
      <c r="BK47" s="1352" t="s">
        <v>240</v>
      </c>
      <c r="BL47" s="1352" t="s">
        <v>241</v>
      </c>
      <c r="BM47" s="1352" t="s">
        <v>242</v>
      </c>
      <c r="BN47" s="1352" t="s">
        <v>243</v>
      </c>
      <c r="BO47" s="1352" t="s">
        <v>244</v>
      </c>
      <c r="BP47" s="1352" t="s">
        <v>245</v>
      </c>
      <c r="BQ47" s="1352" t="s">
        <v>246</v>
      </c>
      <c r="BR47" s="1352" t="s">
        <v>240</v>
      </c>
      <c r="BS47" s="1352" t="s">
        <v>241</v>
      </c>
      <c r="BT47" s="1352" t="s">
        <v>242</v>
      </c>
      <c r="BU47" s="1352" t="s">
        <v>243</v>
      </c>
      <c r="BV47" s="1352" t="s">
        <v>244</v>
      </c>
      <c r="BW47" s="1352" t="s">
        <v>245</v>
      </c>
      <c r="BX47" s="1352" t="s">
        <v>246</v>
      </c>
      <c r="BY47" s="1352" t="s">
        <v>240</v>
      </c>
      <c r="BZ47" s="1352" t="s">
        <v>241</v>
      </c>
      <c r="CA47" s="1352" t="s">
        <v>242</v>
      </c>
      <c r="CB47" s="1352" t="s">
        <v>243</v>
      </c>
      <c r="CC47" s="1352" t="s">
        <v>244</v>
      </c>
      <c r="CD47" s="1352" t="s">
        <v>245</v>
      </c>
      <c r="CE47" s="1352" t="s">
        <v>246</v>
      </c>
      <c r="CF47" s="1352" t="s">
        <v>240</v>
      </c>
      <c r="CG47" s="1352" t="s">
        <v>241</v>
      </c>
      <c r="CH47" s="1352" t="s">
        <v>242</v>
      </c>
      <c r="CI47" s="1352" t="s">
        <v>243</v>
      </c>
      <c r="CJ47" s="1352" t="s">
        <v>244</v>
      </c>
      <c r="CK47" s="1352" t="s">
        <v>245</v>
      </c>
      <c r="CL47" s="1352" t="s">
        <v>246</v>
      </c>
      <c r="CM47" s="1352" t="s">
        <v>240</v>
      </c>
      <c r="CN47" s="1352" t="s">
        <v>241</v>
      </c>
      <c r="CO47" s="1352" t="s">
        <v>242</v>
      </c>
      <c r="CP47" s="1352" t="s">
        <v>243</v>
      </c>
      <c r="CQ47" s="1352" t="s">
        <v>244</v>
      </c>
      <c r="CR47" s="1352" t="s">
        <v>245</v>
      </c>
      <c r="CS47" s="1352" t="s">
        <v>246</v>
      </c>
      <c r="CT47" s="1352" t="s">
        <v>240</v>
      </c>
      <c r="CU47" s="1352" t="s">
        <v>241</v>
      </c>
      <c r="CV47" s="1352" t="s">
        <v>242</v>
      </c>
      <c r="CW47" s="1352" t="s">
        <v>243</v>
      </c>
      <c r="CX47" s="1352" t="s">
        <v>244</v>
      </c>
      <c r="CY47" s="1352" t="s">
        <v>245</v>
      </c>
      <c r="CZ47" s="1352" t="s">
        <v>246</v>
      </c>
      <c r="DA47" s="1352" t="s">
        <v>240</v>
      </c>
      <c r="DB47" s="1352" t="s">
        <v>241</v>
      </c>
      <c r="DC47" s="1352" t="s">
        <v>242</v>
      </c>
      <c r="DD47" s="1352" t="s">
        <v>243</v>
      </c>
      <c r="DE47" s="1352" t="s">
        <v>244</v>
      </c>
      <c r="DF47" s="1352" t="s">
        <v>245</v>
      </c>
      <c r="DG47" s="1352" t="s">
        <v>246</v>
      </c>
      <c r="DH47" s="1352" t="s">
        <v>240</v>
      </c>
      <c r="DI47" s="1352" t="s">
        <v>241</v>
      </c>
      <c r="DJ47" s="1352" t="s">
        <v>242</v>
      </c>
      <c r="DK47" s="1352" t="s">
        <v>243</v>
      </c>
      <c r="DL47" s="1352" t="s">
        <v>244</v>
      </c>
      <c r="DM47" s="1352" t="s">
        <v>245</v>
      </c>
      <c r="DN47" s="1352" t="s">
        <v>246</v>
      </c>
      <c r="DO47" s="1352" t="s">
        <v>240</v>
      </c>
      <c r="DP47" s="1352" t="s">
        <v>241</v>
      </c>
      <c r="DQ47" s="1352" t="s">
        <v>242</v>
      </c>
      <c r="DR47" s="1352" t="s">
        <v>243</v>
      </c>
      <c r="DS47" s="1352" t="s">
        <v>244</v>
      </c>
      <c r="DT47" s="1352" t="s">
        <v>245</v>
      </c>
      <c r="DU47" s="1352" t="s">
        <v>246</v>
      </c>
      <c r="DV47" s="1352" t="s">
        <v>240</v>
      </c>
      <c r="DW47" s="1352" t="s">
        <v>241</v>
      </c>
      <c r="DX47" s="1352" t="s">
        <v>242</v>
      </c>
      <c r="DY47" s="1352" t="s">
        <v>243</v>
      </c>
      <c r="DZ47" s="1352" t="s">
        <v>244</v>
      </c>
      <c r="EA47" s="1352" t="s">
        <v>245</v>
      </c>
      <c r="EB47" s="1352" t="s">
        <v>246</v>
      </c>
      <c r="EC47" s="1352" t="s">
        <v>240</v>
      </c>
      <c r="ED47" s="1352" t="s">
        <v>241</v>
      </c>
      <c r="EE47" s="1352" t="s">
        <v>242</v>
      </c>
      <c r="EF47" s="1352" t="s">
        <v>243</v>
      </c>
      <c r="EG47" s="1352" t="s">
        <v>244</v>
      </c>
      <c r="EH47" s="1352" t="s">
        <v>245</v>
      </c>
      <c r="EI47" s="1352" t="s">
        <v>246</v>
      </c>
      <c r="EJ47" s="1352" t="s">
        <v>240</v>
      </c>
      <c r="EK47" s="1352" t="s">
        <v>241</v>
      </c>
      <c r="EL47" s="1352" t="s">
        <v>242</v>
      </c>
      <c r="EM47" s="1352" t="s">
        <v>243</v>
      </c>
      <c r="EN47" s="1352" t="s">
        <v>244</v>
      </c>
      <c r="EO47" s="1352" t="s">
        <v>245</v>
      </c>
      <c r="EP47" s="1352" t="s">
        <v>246</v>
      </c>
      <c r="EQ47" s="1352" t="s">
        <v>240</v>
      </c>
      <c r="ER47" s="1352" t="s">
        <v>241</v>
      </c>
      <c r="ES47" s="1352" t="s">
        <v>242</v>
      </c>
      <c r="ET47" s="1352" t="s">
        <v>243</v>
      </c>
      <c r="EU47" s="1352" t="s">
        <v>244</v>
      </c>
      <c r="EV47" s="1352" t="s">
        <v>245</v>
      </c>
      <c r="EW47" s="1352" t="s">
        <v>246</v>
      </c>
      <c r="EX47" s="1352" t="s">
        <v>240</v>
      </c>
      <c r="EY47" s="1352" t="s">
        <v>241</v>
      </c>
      <c r="EZ47" s="1352" t="s">
        <v>242</v>
      </c>
      <c r="FA47" s="1352" t="s">
        <v>243</v>
      </c>
      <c r="FB47" s="1352" t="s">
        <v>244</v>
      </c>
      <c r="FC47" s="1352" t="s">
        <v>245</v>
      </c>
      <c r="FD47" s="1352" t="s">
        <v>246</v>
      </c>
      <c r="FE47" s="1352" t="s">
        <v>240</v>
      </c>
      <c r="FF47" s="1352" t="s">
        <v>241</v>
      </c>
      <c r="FG47" s="1352" t="s">
        <v>242</v>
      </c>
      <c r="FH47" s="1352" t="s">
        <v>243</v>
      </c>
      <c r="FI47" s="1352" t="s">
        <v>244</v>
      </c>
      <c r="FJ47" s="1352" t="s">
        <v>245</v>
      </c>
      <c r="FK47" s="1352" t="s">
        <v>246</v>
      </c>
      <c r="FL47" s="1352" t="s">
        <v>240</v>
      </c>
      <c r="FM47" s="1352" t="s">
        <v>241</v>
      </c>
      <c r="FN47" s="1352" t="s">
        <v>242</v>
      </c>
      <c r="FO47" s="1352" t="s">
        <v>243</v>
      </c>
      <c r="FP47" s="1352" t="s">
        <v>244</v>
      </c>
      <c r="FQ47" s="1352" t="s">
        <v>245</v>
      </c>
      <c r="FR47" s="1352" t="s">
        <v>246</v>
      </c>
      <c r="FS47" s="1352" t="s">
        <v>240</v>
      </c>
      <c r="FT47" s="1352" t="s">
        <v>241</v>
      </c>
      <c r="FU47" s="1352" t="s">
        <v>242</v>
      </c>
      <c r="FV47" s="1352" t="s">
        <v>243</v>
      </c>
      <c r="FW47" s="1352" t="s">
        <v>244</v>
      </c>
      <c r="FX47" s="1352" t="s">
        <v>245</v>
      </c>
      <c r="FY47" s="1352" t="s">
        <v>246</v>
      </c>
      <c r="FZ47" s="1352" t="s">
        <v>240</v>
      </c>
      <c r="GA47" s="1352" t="s">
        <v>241</v>
      </c>
      <c r="GB47" s="1352" t="s">
        <v>242</v>
      </c>
      <c r="GC47" s="1352" t="s">
        <v>243</v>
      </c>
      <c r="GD47" s="1352" t="s">
        <v>244</v>
      </c>
      <c r="GE47" s="1352" t="s">
        <v>245</v>
      </c>
      <c r="GF47" s="1352" t="s">
        <v>246</v>
      </c>
      <c r="GG47" s="1352" t="s">
        <v>240</v>
      </c>
      <c r="GH47" s="1352" t="s">
        <v>241</v>
      </c>
      <c r="GI47" s="1352" t="s">
        <v>242</v>
      </c>
      <c r="GJ47" s="1352" t="s">
        <v>243</v>
      </c>
      <c r="GK47" s="1352" t="s">
        <v>244</v>
      </c>
      <c r="GL47" s="1352" t="s">
        <v>245</v>
      </c>
      <c r="GM47" s="1352" t="s">
        <v>246</v>
      </c>
      <c r="GN47" s="1352" t="s">
        <v>240</v>
      </c>
      <c r="GO47" s="1352" t="s">
        <v>241</v>
      </c>
      <c r="GP47" s="1352" t="s">
        <v>242</v>
      </c>
      <c r="GQ47" s="1352" t="s">
        <v>243</v>
      </c>
      <c r="GR47" s="1352" t="s">
        <v>244</v>
      </c>
      <c r="GS47" s="1352" t="s">
        <v>245</v>
      </c>
      <c r="GT47" s="1352" t="s">
        <v>246</v>
      </c>
      <c r="GU47" s="1352" t="s">
        <v>240</v>
      </c>
      <c r="GV47" s="1352" t="s">
        <v>241</v>
      </c>
      <c r="GW47" s="1352" t="s">
        <v>242</v>
      </c>
      <c r="GX47" s="1352" t="s">
        <v>243</v>
      </c>
      <c r="GY47" s="1352" t="s">
        <v>244</v>
      </c>
      <c r="GZ47" s="1352" t="s">
        <v>245</v>
      </c>
      <c r="HA47" s="1352" t="s">
        <v>246</v>
      </c>
      <c r="HB47" s="1352" t="s">
        <v>240</v>
      </c>
      <c r="HC47" s="1352" t="s">
        <v>241</v>
      </c>
      <c r="HD47" s="1352" t="s">
        <v>242</v>
      </c>
      <c r="HE47" s="1352" t="s">
        <v>243</v>
      </c>
      <c r="HF47" s="1352" t="s">
        <v>244</v>
      </c>
      <c r="HG47" s="1352" t="s">
        <v>245</v>
      </c>
      <c r="HH47" s="1352" t="s">
        <v>246</v>
      </c>
      <c r="HI47" s="1352" t="s">
        <v>240</v>
      </c>
      <c r="HJ47" s="1352" t="s">
        <v>241</v>
      </c>
      <c r="HK47" s="1352" t="s">
        <v>242</v>
      </c>
      <c r="HL47" s="1352" t="s">
        <v>243</v>
      </c>
      <c r="HM47" s="1352" t="s">
        <v>244</v>
      </c>
      <c r="HN47" s="1352" t="s">
        <v>245</v>
      </c>
      <c r="HO47" s="1352" t="s">
        <v>246</v>
      </c>
      <c r="HP47" s="1352" t="s">
        <v>240</v>
      </c>
      <c r="HQ47" s="1352" t="s">
        <v>241</v>
      </c>
      <c r="HR47" s="1352" t="s">
        <v>242</v>
      </c>
      <c r="HS47" s="1352" t="s">
        <v>243</v>
      </c>
      <c r="HT47" s="1352" t="s">
        <v>244</v>
      </c>
      <c r="HU47" s="1352" t="s">
        <v>245</v>
      </c>
      <c r="HV47" s="1352" t="s">
        <v>246</v>
      </c>
      <c r="HW47" s="1352" t="s">
        <v>240</v>
      </c>
      <c r="HX47" s="1352" t="s">
        <v>241</v>
      </c>
      <c r="HY47" s="1352" t="s">
        <v>242</v>
      </c>
      <c r="HZ47" s="1352" t="s">
        <v>243</v>
      </c>
      <c r="IA47" s="1352" t="s">
        <v>244</v>
      </c>
      <c r="IB47" s="1352" t="s">
        <v>245</v>
      </c>
      <c r="IC47" s="1352" t="s">
        <v>246</v>
      </c>
      <c r="ID47" s="1352" t="s">
        <v>240</v>
      </c>
      <c r="IE47" s="1352" t="s">
        <v>241</v>
      </c>
      <c r="IF47" s="1352" t="s">
        <v>242</v>
      </c>
      <c r="IG47" s="1352" t="s">
        <v>243</v>
      </c>
      <c r="IH47" s="1352" t="s">
        <v>244</v>
      </c>
      <c r="II47" s="1352" t="s">
        <v>245</v>
      </c>
      <c r="IJ47" s="1352" t="s">
        <v>246</v>
      </c>
      <c r="IK47" s="1352" t="s">
        <v>240</v>
      </c>
      <c r="IL47" s="1352" t="s">
        <v>241</v>
      </c>
      <c r="IM47" s="1352" t="s">
        <v>242</v>
      </c>
      <c r="IN47" s="1352" t="s">
        <v>243</v>
      </c>
      <c r="IO47" s="1352" t="s">
        <v>244</v>
      </c>
      <c r="IP47" s="1352" t="s">
        <v>245</v>
      </c>
      <c r="IQ47" s="1352" t="s">
        <v>246</v>
      </c>
      <c r="IR47" s="1352" t="s">
        <v>240</v>
      </c>
      <c r="IS47" s="1352" t="s">
        <v>241</v>
      </c>
      <c r="IT47" s="1352" t="s">
        <v>242</v>
      </c>
      <c r="IU47" s="1352" t="s">
        <v>243</v>
      </c>
      <c r="IV47" s="1352" t="s">
        <v>244</v>
      </c>
      <c r="IW47" s="1352" t="s">
        <v>245</v>
      </c>
      <c r="IX47" s="1352" t="s">
        <v>246</v>
      </c>
      <c r="IY47" s="1352" t="s">
        <v>240</v>
      </c>
      <c r="IZ47" s="1352" t="s">
        <v>241</v>
      </c>
      <c r="JA47" s="1352" t="s">
        <v>242</v>
      </c>
      <c r="JB47" s="1352" t="s">
        <v>243</v>
      </c>
      <c r="JC47" s="1352" t="s">
        <v>244</v>
      </c>
      <c r="JD47" s="1352" t="s">
        <v>245</v>
      </c>
      <c r="JE47" s="1352" t="s">
        <v>246</v>
      </c>
      <c r="JF47" s="1352" t="s">
        <v>240</v>
      </c>
      <c r="JG47" s="1352" t="s">
        <v>241</v>
      </c>
      <c r="JH47" s="1352" t="s">
        <v>242</v>
      </c>
      <c r="JI47" s="1352" t="s">
        <v>243</v>
      </c>
      <c r="JJ47" s="1352" t="s">
        <v>244</v>
      </c>
      <c r="JK47" s="1352" t="s">
        <v>245</v>
      </c>
      <c r="JL47" s="1352" t="s">
        <v>246</v>
      </c>
      <c r="JM47" s="1352" t="s">
        <v>240</v>
      </c>
      <c r="JN47" s="1352" t="s">
        <v>241</v>
      </c>
      <c r="JO47" s="1352" t="s">
        <v>242</v>
      </c>
      <c r="JP47" s="1352" t="s">
        <v>243</v>
      </c>
      <c r="JQ47" s="1352" t="s">
        <v>244</v>
      </c>
      <c r="JR47" s="1352" t="s">
        <v>245</v>
      </c>
      <c r="JS47" s="1352" t="s">
        <v>246</v>
      </c>
      <c r="JT47" s="1352" t="s">
        <v>240</v>
      </c>
      <c r="JU47" s="1352" t="s">
        <v>241</v>
      </c>
      <c r="JV47" s="1352" t="s">
        <v>242</v>
      </c>
      <c r="JW47" s="1352" t="s">
        <v>243</v>
      </c>
      <c r="JX47" s="1352" t="s">
        <v>244</v>
      </c>
      <c r="JY47" s="1352" t="s">
        <v>245</v>
      </c>
      <c r="JZ47" s="1352" t="s">
        <v>246</v>
      </c>
      <c r="KA47" s="1352" t="s">
        <v>240</v>
      </c>
      <c r="KB47" s="1352" t="s">
        <v>241</v>
      </c>
      <c r="KC47" s="1352" t="s">
        <v>242</v>
      </c>
      <c r="KD47" s="1352" t="s">
        <v>243</v>
      </c>
      <c r="KE47" s="1352" t="s">
        <v>244</v>
      </c>
      <c r="KF47" s="1352" t="s">
        <v>245</v>
      </c>
      <c r="KG47" s="1352" t="s">
        <v>246</v>
      </c>
      <c r="KH47" s="1352" t="s">
        <v>240</v>
      </c>
      <c r="KI47" s="1352" t="s">
        <v>241</v>
      </c>
      <c r="KJ47" s="1352" t="s">
        <v>242</v>
      </c>
      <c r="KK47" s="1352" t="s">
        <v>243</v>
      </c>
      <c r="KL47" s="1352" t="s">
        <v>244</v>
      </c>
      <c r="KM47" s="1352" t="s">
        <v>245</v>
      </c>
      <c r="KN47" s="1352" t="s">
        <v>246</v>
      </c>
      <c r="KO47" s="1352" t="s">
        <v>240</v>
      </c>
      <c r="KP47" s="1352" t="s">
        <v>241</v>
      </c>
      <c r="KQ47" s="1352" t="s">
        <v>242</v>
      </c>
      <c r="KR47" s="1352" t="s">
        <v>243</v>
      </c>
      <c r="KS47" s="1352" t="s">
        <v>244</v>
      </c>
      <c r="KT47" s="1352" t="s">
        <v>245</v>
      </c>
      <c r="KU47" s="1352" t="s">
        <v>246</v>
      </c>
      <c r="KV47" s="1352" t="s">
        <v>240</v>
      </c>
      <c r="KW47" s="1352" t="s">
        <v>241</v>
      </c>
      <c r="KX47" s="1352" t="s">
        <v>242</v>
      </c>
      <c r="KY47" s="1352" t="s">
        <v>243</v>
      </c>
      <c r="KZ47" s="1352" t="s">
        <v>244</v>
      </c>
      <c r="LA47" s="1352" t="s">
        <v>245</v>
      </c>
      <c r="LB47" s="1352" t="s">
        <v>246</v>
      </c>
      <c r="LC47" s="1352" t="s">
        <v>240</v>
      </c>
      <c r="LD47" s="1352" t="s">
        <v>241</v>
      </c>
      <c r="LE47" s="1352" t="s">
        <v>242</v>
      </c>
      <c r="LF47" s="1352" t="s">
        <v>243</v>
      </c>
      <c r="LG47" s="1352" t="s">
        <v>244</v>
      </c>
      <c r="LH47" s="1352" t="s">
        <v>245</v>
      </c>
      <c r="LI47" s="1352" t="s">
        <v>246</v>
      </c>
      <c r="LJ47" s="1352" t="s">
        <v>240</v>
      </c>
      <c r="LK47" s="1352" t="s">
        <v>241</v>
      </c>
      <c r="LL47" s="1352" t="s">
        <v>242</v>
      </c>
      <c r="LM47" s="1352" t="s">
        <v>243</v>
      </c>
      <c r="LN47" s="1352" t="s">
        <v>244</v>
      </c>
      <c r="LO47" s="1352" t="s">
        <v>245</v>
      </c>
      <c r="LP47" s="1352" t="s">
        <v>246</v>
      </c>
      <c r="LQ47" s="1352" t="s">
        <v>240</v>
      </c>
      <c r="LR47" s="1352" t="s">
        <v>241</v>
      </c>
      <c r="LS47" s="1352" t="s">
        <v>242</v>
      </c>
      <c r="LT47" s="1352" t="s">
        <v>243</v>
      </c>
      <c r="LU47" s="1352" t="s">
        <v>244</v>
      </c>
      <c r="LV47" s="1352" t="s">
        <v>245</v>
      </c>
      <c r="LW47" s="1352" t="s">
        <v>246</v>
      </c>
      <c r="LX47" s="1352" t="s">
        <v>240</v>
      </c>
      <c r="LY47" s="1352" t="s">
        <v>241</v>
      </c>
      <c r="LZ47" s="1352" t="s">
        <v>242</v>
      </c>
      <c r="MA47" s="1352" t="s">
        <v>243</v>
      </c>
      <c r="MB47" s="1352" t="s">
        <v>244</v>
      </c>
      <c r="MC47" s="1352" t="s">
        <v>245</v>
      </c>
      <c r="MD47" s="1352" t="s">
        <v>246</v>
      </c>
      <c r="ME47" s="1352" t="s">
        <v>240</v>
      </c>
      <c r="MF47" s="1352" t="s">
        <v>241</v>
      </c>
      <c r="MG47" s="1352" t="s">
        <v>242</v>
      </c>
      <c r="MH47" s="1352" t="s">
        <v>243</v>
      </c>
      <c r="MI47" s="1352" t="s">
        <v>244</v>
      </c>
      <c r="MJ47" s="1352" t="s">
        <v>245</v>
      </c>
      <c r="MK47" s="1352" t="s">
        <v>246</v>
      </c>
      <c r="ML47" s="1352" t="s">
        <v>240</v>
      </c>
      <c r="MM47" s="1352" t="s">
        <v>241</v>
      </c>
      <c r="MN47" s="1352" t="s">
        <v>242</v>
      </c>
      <c r="MO47" s="1352" t="s">
        <v>243</v>
      </c>
      <c r="MP47" s="1352" t="s">
        <v>244</v>
      </c>
      <c r="MQ47" s="1352" t="s">
        <v>245</v>
      </c>
      <c r="MR47" s="1352" t="s">
        <v>246</v>
      </c>
      <c r="MS47" s="1352" t="s">
        <v>240</v>
      </c>
      <c r="MT47" s="1352" t="s">
        <v>241</v>
      </c>
      <c r="MU47" s="1352" t="s">
        <v>242</v>
      </c>
      <c r="MV47" s="1352" t="s">
        <v>243</v>
      </c>
      <c r="MW47" s="1352" t="s">
        <v>244</v>
      </c>
      <c r="MX47" s="1352" t="s">
        <v>245</v>
      </c>
      <c r="MY47" s="1352" t="s">
        <v>246</v>
      </c>
      <c r="MZ47" s="1352" t="s">
        <v>240</v>
      </c>
      <c r="NA47" s="1352" t="s">
        <v>241</v>
      </c>
      <c r="NB47" s="1352" t="s">
        <v>242</v>
      </c>
      <c r="NC47" s="1352" t="str">
        <f t="shared" ref="NC47:NH47" si="1273">TEXT(WEEKDAY(NC46,1),"DDD")</f>
        <v>Thu</v>
      </c>
      <c r="ND47" s="1352" t="str">
        <f t="shared" si="1273"/>
        <v>Fri</v>
      </c>
      <c r="NE47" s="1352" t="str">
        <f t="shared" si="1273"/>
        <v>Sat</v>
      </c>
      <c r="NF47" s="1352" t="str">
        <f t="shared" si="1273"/>
        <v>Sun</v>
      </c>
      <c r="NG47" s="1352" t="str">
        <f t="shared" si="1273"/>
        <v>Mon</v>
      </c>
      <c r="NH47" s="1352" t="str">
        <f t="shared" si="1273"/>
        <v>Tue</v>
      </c>
      <c r="NI47" s="1352" t="str">
        <f t="shared" ref="NI47:NO47" si="1274">TEXT(WEEKDAY(NI46,1),"DDD")</f>
        <v>Wed</v>
      </c>
      <c r="NJ47" s="1352" t="str">
        <f t="shared" si="1274"/>
        <v>Thu</v>
      </c>
      <c r="NK47" s="1352" t="str">
        <f t="shared" si="1274"/>
        <v>Fri</v>
      </c>
      <c r="NL47" s="1352" t="str">
        <f t="shared" si="1274"/>
        <v>Sat</v>
      </c>
      <c r="NM47" s="1352" t="str">
        <f t="shared" si="1274"/>
        <v>Sun</v>
      </c>
      <c r="NN47" s="1352" t="str">
        <f t="shared" si="1274"/>
        <v>Mon</v>
      </c>
      <c r="NO47" s="1352" t="str">
        <f t="shared" si="1274"/>
        <v>Tue</v>
      </c>
      <c r="NP47" s="1352" t="str">
        <f t="shared" ref="NP47:NV47" si="1275">TEXT(WEEKDAY(NP46,1),"DDD")</f>
        <v>Wed</v>
      </c>
      <c r="NQ47" s="1352" t="str">
        <f t="shared" si="1275"/>
        <v>Thu</v>
      </c>
      <c r="NR47" s="1352" t="str">
        <f t="shared" si="1275"/>
        <v>Fri</v>
      </c>
      <c r="NS47" s="1352" t="str">
        <f t="shared" si="1275"/>
        <v>Sat</v>
      </c>
      <c r="NT47" s="1352" t="str">
        <f t="shared" si="1275"/>
        <v>Sun</v>
      </c>
      <c r="NU47" s="1352" t="str">
        <f t="shared" si="1275"/>
        <v>Mon</v>
      </c>
      <c r="NV47" s="1352" t="str">
        <f t="shared" si="1275"/>
        <v>Tue</v>
      </c>
      <c r="NW47" s="1352" t="str">
        <f t="shared" ref="NW47:OC47" si="1276">TEXT(WEEKDAY(NW46,1),"DDD")</f>
        <v>Wed</v>
      </c>
      <c r="NX47" s="1352" t="str">
        <f t="shared" si="1276"/>
        <v>Thu</v>
      </c>
      <c r="NY47" s="1352" t="str">
        <f t="shared" si="1276"/>
        <v>Fri</v>
      </c>
      <c r="NZ47" s="1352" t="str">
        <f t="shared" si="1276"/>
        <v>Sat</v>
      </c>
      <c r="OA47" s="1352" t="str">
        <f t="shared" si="1276"/>
        <v>Sun</v>
      </c>
      <c r="OB47" s="1352" t="str">
        <f t="shared" si="1276"/>
        <v>Mon</v>
      </c>
      <c r="OC47" s="1352" t="str">
        <f t="shared" si="1276"/>
        <v>Tue</v>
      </c>
      <c r="OD47" s="1352" t="str">
        <f t="shared" ref="OD47:OI47" si="1277">TEXT(WEEKDAY(OD46,1),"DDD")</f>
        <v>Wed</v>
      </c>
      <c r="OE47" s="1352" t="str">
        <f t="shared" si="1277"/>
        <v>Thu</v>
      </c>
      <c r="OF47" s="1352" t="str">
        <f t="shared" si="1277"/>
        <v>Fri</v>
      </c>
      <c r="OG47" s="1352" t="str">
        <f t="shared" si="1277"/>
        <v>Sat</v>
      </c>
      <c r="OH47" s="1352" t="str">
        <f t="shared" si="1277"/>
        <v>Sun</v>
      </c>
      <c r="OI47" s="1352" t="str">
        <f t="shared" si="1277"/>
        <v>Mon</v>
      </c>
      <c r="OJ47" s="1352" t="str">
        <f>TEXT(WEEKDAY(OJ46,1),"DDD")</f>
        <v>Tue</v>
      </c>
      <c r="OK47" s="1352" t="str">
        <f>TEXT(WEEKDAY(OK46,1),"DDD")</f>
        <v>Wed</v>
      </c>
      <c r="OL47" s="1352" t="str">
        <f>TEXT(WEEKDAY(OL46,1),"DDD")</f>
        <v>Thu</v>
      </c>
      <c r="OM47" s="1352" t="str">
        <f>TEXT(WEEKDAY(OM46,1),"DDD")</f>
        <v>Fri</v>
      </c>
      <c r="ON47" s="1352" t="str">
        <f>TEXT(WEEKDAY(ON46,1),"DDD")</f>
        <v>Sat</v>
      </c>
      <c r="OO47" s="1352" t="str">
        <f t="shared" ref="OO47:OV47" si="1278">TEXT(WEEKDAY(OO46,1),"DDD")</f>
        <v>Sun</v>
      </c>
      <c r="OP47" s="1352" t="str">
        <f t="shared" si="1278"/>
        <v>Mon</v>
      </c>
      <c r="OQ47" s="1352" t="str">
        <f t="shared" si="1278"/>
        <v>Tue</v>
      </c>
      <c r="OR47" s="1352" t="str">
        <f t="shared" si="1278"/>
        <v>Wed</v>
      </c>
      <c r="OS47" s="1352" t="str">
        <f t="shared" si="1278"/>
        <v>Thu</v>
      </c>
      <c r="OT47" s="1352" t="str">
        <f t="shared" si="1278"/>
        <v>Fri</v>
      </c>
      <c r="OU47" s="1352" t="str">
        <f t="shared" si="1278"/>
        <v>Sat</v>
      </c>
      <c r="OV47" s="1352" t="str">
        <f t="shared" si="1278"/>
        <v>Sun</v>
      </c>
      <c r="OW47" s="1352" t="str">
        <f t="shared" ref="OW47:PE47" si="1279">TEXT(WEEKDAY(OW46,1),"DDD")</f>
        <v>Mon</v>
      </c>
      <c r="OX47" s="1352" t="str">
        <f t="shared" si="1279"/>
        <v>Tue</v>
      </c>
      <c r="OY47" s="1352" t="str">
        <f t="shared" si="1279"/>
        <v>Wed</v>
      </c>
      <c r="OZ47" s="1352" t="str">
        <f t="shared" si="1279"/>
        <v>Thu</v>
      </c>
      <c r="PA47" s="1352" t="str">
        <f t="shared" si="1279"/>
        <v>Fri</v>
      </c>
      <c r="PB47" s="1352" t="str">
        <f t="shared" si="1279"/>
        <v>Sat</v>
      </c>
      <c r="PC47" s="1352" t="str">
        <f t="shared" si="1279"/>
        <v>Sun</v>
      </c>
      <c r="PD47" s="1352" t="str">
        <f t="shared" si="1279"/>
        <v>Mon</v>
      </c>
      <c r="PE47" s="1352" t="str">
        <f t="shared" si="1279"/>
        <v>Tue</v>
      </c>
      <c r="PF47" s="1352" t="str">
        <f>TEXT(WEEKDAY(PF46,1),"DDD")</f>
        <v>Wed</v>
      </c>
      <c r="PG47" s="1352" t="str">
        <f>TEXT(WEEKDAY(PG46,1),"DDD")</f>
        <v>Thu</v>
      </c>
      <c r="PH47" s="1352" t="str">
        <f>TEXT(WEEKDAY(PH46,1),"DDD")</f>
        <v>Fri</v>
      </c>
      <c r="PI47" s="1352" t="str">
        <f>TEXT(WEEKDAY(PI46,1),"DDD")</f>
        <v>Sat</v>
      </c>
      <c r="PJ47" s="1352" t="str">
        <f>TEXT(WEEKDAY(PJ46,1),"DDD")</f>
        <v>Sun</v>
      </c>
      <c r="PK47" s="1352" t="str">
        <f t="shared" ref="PK47:PS47" si="1280">TEXT(WEEKDAY(PK46,1),"DDD")</f>
        <v>Mon</v>
      </c>
      <c r="PL47" s="1352" t="str">
        <f t="shared" si="1280"/>
        <v>Tue</v>
      </c>
      <c r="PM47" s="1352" t="str">
        <f t="shared" si="1280"/>
        <v>Wed</v>
      </c>
      <c r="PN47" s="1352" t="str">
        <f t="shared" si="1280"/>
        <v>Thu</v>
      </c>
      <c r="PO47" s="1352" t="str">
        <f t="shared" si="1280"/>
        <v>Fri</v>
      </c>
      <c r="PP47" s="1352" t="str">
        <f t="shared" si="1280"/>
        <v>Sat</v>
      </c>
      <c r="PQ47" s="1352" t="str">
        <f t="shared" si="1280"/>
        <v>Sun</v>
      </c>
      <c r="PR47" s="1352" t="str">
        <f t="shared" si="1280"/>
        <v>Mon</v>
      </c>
      <c r="PS47" s="1352" t="str">
        <f t="shared" si="1280"/>
        <v>Tue</v>
      </c>
      <c r="PT47" s="1352" t="str">
        <f t="shared" ref="PT47:PZ47" si="1281">TEXT(WEEKDAY(PT46,1),"DDD")</f>
        <v>Wed</v>
      </c>
      <c r="PU47" s="1352" t="str">
        <f t="shared" si="1281"/>
        <v>Thu</v>
      </c>
      <c r="PV47" s="1352" t="str">
        <f t="shared" si="1281"/>
        <v>Fri</v>
      </c>
      <c r="PW47" s="1352" t="str">
        <f t="shared" si="1281"/>
        <v>Sat</v>
      </c>
      <c r="PX47" s="1352" t="str">
        <f t="shared" si="1281"/>
        <v>Sun</v>
      </c>
      <c r="PY47" s="1352" t="str">
        <f t="shared" si="1281"/>
        <v>Mon</v>
      </c>
      <c r="PZ47" s="1352" t="str">
        <f t="shared" si="1281"/>
        <v>Tue</v>
      </c>
      <c r="QA47" s="1352" t="str">
        <f>TEXT(WEEKDAY(QA46,1),"DDD")</f>
        <v>Wed</v>
      </c>
      <c r="QB47" s="1352" t="str">
        <f t="shared" ref="QB47:QN47" si="1282">TEXT(WEEKDAY(QB46,1),"DDD")</f>
        <v>Thu</v>
      </c>
      <c r="QC47" s="1352" t="str">
        <f t="shared" si="1282"/>
        <v>Fri</v>
      </c>
      <c r="QD47" s="1352" t="str">
        <f t="shared" si="1282"/>
        <v>Sat</v>
      </c>
      <c r="QE47" s="1352" t="str">
        <f t="shared" si="1282"/>
        <v>Sun</v>
      </c>
      <c r="QF47" s="1352" t="str">
        <f t="shared" si="1282"/>
        <v>Mon</v>
      </c>
      <c r="QG47" s="1352" t="str">
        <f t="shared" si="1282"/>
        <v>Tue</v>
      </c>
      <c r="QH47" s="1352" t="str">
        <f t="shared" si="1282"/>
        <v>Wed</v>
      </c>
      <c r="QI47" s="1352" t="str">
        <f t="shared" si="1282"/>
        <v>Thu</v>
      </c>
      <c r="QJ47" s="1352" t="str">
        <f t="shared" si="1282"/>
        <v>Fri</v>
      </c>
      <c r="QK47" s="1352" t="str">
        <f t="shared" si="1282"/>
        <v>Sat</v>
      </c>
      <c r="QL47" s="1352" t="str">
        <f t="shared" si="1282"/>
        <v>Sun</v>
      </c>
      <c r="QM47" s="1352" t="str">
        <f t="shared" si="1282"/>
        <v>Mon</v>
      </c>
      <c r="QN47" s="1352" t="str">
        <f t="shared" si="1282"/>
        <v>Tue</v>
      </c>
      <c r="QO47" s="1352" t="str">
        <f t="shared" ref="QO47:QU47" si="1283">TEXT(WEEKDAY(QO46,1),"DDD")</f>
        <v>Wed</v>
      </c>
      <c r="QP47" s="1352" t="str">
        <f t="shared" si="1283"/>
        <v>Thu</v>
      </c>
      <c r="QQ47" s="1352" t="str">
        <f t="shared" si="1283"/>
        <v>Fri</v>
      </c>
      <c r="QR47" s="1352" t="str">
        <f t="shared" si="1283"/>
        <v>Sat</v>
      </c>
      <c r="QS47" s="1352" t="str">
        <f t="shared" si="1283"/>
        <v>Sun</v>
      </c>
      <c r="QT47" s="1352" t="str">
        <f t="shared" si="1283"/>
        <v>Mon</v>
      </c>
      <c r="QU47" s="1352" t="str">
        <f t="shared" si="1283"/>
        <v>Tue</v>
      </c>
      <c r="QV47" s="1352" t="str">
        <f t="shared" ref="QV47:RC47" si="1284">TEXT(WEEKDAY(QV46,1),"DDD")</f>
        <v>Wed</v>
      </c>
      <c r="QW47" s="1352" t="str">
        <f t="shared" si="1284"/>
        <v>Thu</v>
      </c>
      <c r="QX47" s="1352" t="str">
        <f t="shared" si="1284"/>
        <v>Fri</v>
      </c>
      <c r="QY47" s="1352" t="str">
        <f t="shared" si="1284"/>
        <v>Sat</v>
      </c>
      <c r="QZ47" s="1352" t="str">
        <f t="shared" si="1284"/>
        <v>Sun</v>
      </c>
      <c r="RA47" s="1352" t="str">
        <f t="shared" si="1284"/>
        <v>Mon</v>
      </c>
      <c r="RB47" s="1352" t="str">
        <f t="shared" si="1284"/>
        <v>Tue</v>
      </c>
      <c r="RC47" s="1352" t="str">
        <f t="shared" si="1284"/>
        <v>Wed</v>
      </c>
      <c r="RD47" s="1352" t="str">
        <f t="shared" ref="RD47:RJ47" si="1285">TEXT(WEEKDAY(RD46,1),"DDD")</f>
        <v>Thu</v>
      </c>
      <c r="RE47" s="1352" t="str">
        <f t="shared" si="1285"/>
        <v>Fri</v>
      </c>
      <c r="RF47" s="1352" t="str">
        <f t="shared" si="1285"/>
        <v>Sat</v>
      </c>
      <c r="RG47" s="1352" t="str">
        <f t="shared" si="1285"/>
        <v>Sun</v>
      </c>
      <c r="RH47" s="1352" t="str">
        <f t="shared" si="1285"/>
        <v>Mon</v>
      </c>
      <c r="RI47" s="1352" t="str">
        <f t="shared" si="1285"/>
        <v>Tue</v>
      </c>
      <c r="RJ47" s="1352" t="str">
        <f t="shared" si="1285"/>
        <v>Wed</v>
      </c>
      <c r="RK47" s="1352" t="str">
        <f t="shared" ref="RK47:RQ47" si="1286">TEXT(WEEKDAY(RK46,1),"DDD")</f>
        <v>Thu</v>
      </c>
      <c r="RL47" s="1352" t="str">
        <f t="shared" si="1286"/>
        <v>Fri</v>
      </c>
      <c r="RM47" s="1352" t="str">
        <f t="shared" si="1286"/>
        <v>Sat</v>
      </c>
      <c r="RN47" s="1352" t="str">
        <f t="shared" si="1286"/>
        <v>Sun</v>
      </c>
      <c r="RO47" s="1352" t="str">
        <f t="shared" si="1286"/>
        <v>Mon</v>
      </c>
      <c r="RP47" s="1352" t="str">
        <f t="shared" si="1286"/>
        <v>Tue</v>
      </c>
      <c r="RQ47" s="1352" t="str">
        <f t="shared" si="1286"/>
        <v>Wed</v>
      </c>
      <c r="RR47" s="1352" t="str">
        <f t="shared" ref="RR47:RX47" si="1287">TEXT(WEEKDAY(RR46,1),"DDD")</f>
        <v>Thu</v>
      </c>
      <c r="RS47" s="1352" t="str">
        <f t="shared" si="1287"/>
        <v>Fri</v>
      </c>
      <c r="RT47" s="1352" t="str">
        <f t="shared" si="1287"/>
        <v>Sat</v>
      </c>
      <c r="RU47" s="1352" t="str">
        <f t="shared" si="1287"/>
        <v>Sun</v>
      </c>
      <c r="RV47" s="1352" t="str">
        <f t="shared" si="1287"/>
        <v>Mon</v>
      </c>
      <c r="RW47" s="1352" t="str">
        <f t="shared" si="1287"/>
        <v>Tue</v>
      </c>
      <c r="RX47" s="1352" t="str">
        <f t="shared" si="1287"/>
        <v>Wed</v>
      </c>
      <c r="RY47" s="1352" t="str">
        <f t="shared" ref="RY47:SD47" si="1288">TEXT(WEEKDAY(RY46,1),"DDD")</f>
        <v>Thu</v>
      </c>
      <c r="RZ47" s="1352" t="str">
        <f t="shared" si="1288"/>
        <v>Fri</v>
      </c>
      <c r="SA47" s="1352" t="str">
        <f t="shared" si="1288"/>
        <v>Sat</v>
      </c>
      <c r="SB47" s="1352" t="str">
        <f t="shared" si="1288"/>
        <v>Sun</v>
      </c>
      <c r="SC47" s="1352" t="str">
        <f t="shared" si="1288"/>
        <v>Mon</v>
      </c>
      <c r="SD47" s="1352" t="str">
        <f t="shared" si="1288"/>
        <v>Tue</v>
      </c>
      <c r="SE47" s="1352" t="str">
        <f t="shared" ref="SE47:SL47" si="1289">TEXT(WEEKDAY(SE46,1),"DDD")</f>
        <v>Wed</v>
      </c>
      <c r="SF47" s="1352" t="str">
        <f t="shared" si="1289"/>
        <v>Thu</v>
      </c>
      <c r="SG47" s="1352" t="str">
        <f t="shared" si="1289"/>
        <v>Fri</v>
      </c>
      <c r="SH47" s="1352" t="str">
        <f t="shared" si="1289"/>
        <v>Sat</v>
      </c>
      <c r="SI47" s="1352" t="str">
        <f t="shared" si="1289"/>
        <v>Sun</v>
      </c>
      <c r="SJ47" s="1352" t="str">
        <f t="shared" si="1289"/>
        <v>Mon</v>
      </c>
      <c r="SK47" s="1352" t="str">
        <f t="shared" si="1289"/>
        <v>Tue</v>
      </c>
      <c r="SL47" s="1352" t="str">
        <f t="shared" si="1289"/>
        <v>Wed</v>
      </c>
      <c r="SM47" s="1352" t="str">
        <f t="shared" ref="SM47:SR47" si="1290">TEXT(WEEKDAY(SM46,1),"DDD")</f>
        <v>Thu</v>
      </c>
      <c r="SN47" s="1352" t="str">
        <f t="shared" si="1290"/>
        <v>Fri</v>
      </c>
      <c r="SO47" s="1352" t="str">
        <f t="shared" si="1290"/>
        <v>Sat</v>
      </c>
      <c r="SP47" s="1352" t="str">
        <f t="shared" si="1290"/>
        <v>Sun</v>
      </c>
      <c r="SQ47" s="1352" t="str">
        <f t="shared" si="1290"/>
        <v>Mon</v>
      </c>
      <c r="SR47" s="1352" t="str">
        <f t="shared" si="1290"/>
        <v>Tue</v>
      </c>
      <c r="SS47" s="1352" t="str">
        <f t="shared" ref="SS47:SZ47" si="1291">TEXT(WEEKDAY(SS46,1),"DDD")</f>
        <v>Wed</v>
      </c>
      <c r="ST47" s="1352" t="str">
        <f t="shared" si="1291"/>
        <v>Thu</v>
      </c>
      <c r="SU47" s="1352" t="str">
        <f t="shared" si="1291"/>
        <v>Fri</v>
      </c>
      <c r="SV47" s="1352" t="str">
        <f t="shared" si="1291"/>
        <v>Sat</v>
      </c>
      <c r="SW47" s="1352" t="str">
        <f t="shared" si="1291"/>
        <v>Sun</v>
      </c>
      <c r="SX47" s="1352" t="str">
        <f t="shared" si="1291"/>
        <v>Mon</v>
      </c>
      <c r="SY47" s="1352" t="str">
        <f t="shared" si="1291"/>
        <v>Tue</v>
      </c>
      <c r="SZ47" s="1352" t="str">
        <f t="shared" si="1291"/>
        <v>Wed</v>
      </c>
      <c r="TA47" s="1352" t="str">
        <f t="shared" ref="TA47:TG47" si="1292">TEXT(WEEKDAY(TA46,1),"DDD")</f>
        <v>Thu</v>
      </c>
      <c r="TB47" s="1352" t="str">
        <f t="shared" si="1292"/>
        <v>Fri</v>
      </c>
      <c r="TC47" s="1352" t="str">
        <f t="shared" si="1292"/>
        <v>Sat</v>
      </c>
      <c r="TD47" s="1352" t="str">
        <f t="shared" si="1292"/>
        <v>Sun</v>
      </c>
      <c r="TE47" s="1352" t="str">
        <f t="shared" si="1292"/>
        <v>Mon</v>
      </c>
      <c r="TF47" s="1352" t="str">
        <f t="shared" si="1292"/>
        <v>Tue</v>
      </c>
      <c r="TG47" s="1352" t="str">
        <f t="shared" si="1292"/>
        <v>Wed</v>
      </c>
      <c r="TH47" s="1352" t="str">
        <f t="shared" ref="TH47:TN47" si="1293">TEXT(WEEKDAY(TH46,1),"DDD")</f>
        <v>Thu</v>
      </c>
      <c r="TI47" s="1352" t="str">
        <f t="shared" si="1293"/>
        <v>Fri</v>
      </c>
      <c r="TJ47" s="1352" t="str">
        <f t="shared" si="1293"/>
        <v>Sat</v>
      </c>
      <c r="TK47" s="1352" t="str">
        <f t="shared" si="1293"/>
        <v>Sun</v>
      </c>
      <c r="TL47" s="1352" t="str">
        <f t="shared" si="1293"/>
        <v>Mon</v>
      </c>
      <c r="TM47" s="1352" t="str">
        <f t="shared" si="1293"/>
        <v>Tue</v>
      </c>
      <c r="TN47" s="1352" t="str">
        <f t="shared" si="1293"/>
        <v>Wed</v>
      </c>
      <c r="TO47" s="1352" t="str">
        <f t="shared" ref="TO47:TT47" si="1294">TEXT(WEEKDAY(TO46,1),"DDD")</f>
        <v>Thu</v>
      </c>
      <c r="TP47" s="1352" t="str">
        <f t="shared" si="1294"/>
        <v>Fri</v>
      </c>
      <c r="TQ47" s="1352" t="str">
        <f t="shared" si="1294"/>
        <v>Sat</v>
      </c>
      <c r="TR47" s="1352" t="str">
        <f t="shared" si="1294"/>
        <v>Sun</v>
      </c>
      <c r="TS47" s="1352" t="str">
        <f t="shared" si="1294"/>
        <v>Mon</v>
      </c>
      <c r="TT47" s="1352" t="str">
        <f t="shared" si="1294"/>
        <v>Tue</v>
      </c>
      <c r="TU47" s="1352" t="str">
        <f t="shared" ref="TU47:UB47" si="1295">TEXT(WEEKDAY(TU46,1),"DDD")</f>
        <v>Wed</v>
      </c>
      <c r="TV47" s="1352" t="str">
        <f t="shared" si="1295"/>
        <v>Thu</v>
      </c>
      <c r="TW47" s="1352" t="str">
        <f t="shared" si="1295"/>
        <v>Fri</v>
      </c>
      <c r="TX47" s="1352" t="str">
        <f t="shared" si="1295"/>
        <v>Sat</v>
      </c>
      <c r="TY47" s="1352" t="str">
        <f t="shared" si="1295"/>
        <v>Sun</v>
      </c>
      <c r="TZ47" s="1352" t="str">
        <f t="shared" si="1295"/>
        <v>Mon</v>
      </c>
      <c r="UA47" s="1352" t="str">
        <f t="shared" si="1295"/>
        <v>Tue</v>
      </c>
      <c r="UB47" s="1352" t="str">
        <f t="shared" si="1295"/>
        <v>Wed</v>
      </c>
      <c r="UC47" s="1352" t="str">
        <f t="shared" ref="UC47:UI47" si="1296">TEXT(WEEKDAY(UC46,1),"DDD")</f>
        <v>Thu</v>
      </c>
      <c r="UD47" s="1352" t="str">
        <f t="shared" si="1296"/>
        <v>Fri</v>
      </c>
      <c r="UE47" s="1352" t="str">
        <f t="shared" si="1296"/>
        <v>Sat</v>
      </c>
      <c r="UF47" s="1352" t="str">
        <f t="shared" si="1296"/>
        <v>Sun</v>
      </c>
      <c r="UG47" s="1352" t="str">
        <f t="shared" si="1296"/>
        <v>Mon</v>
      </c>
      <c r="UH47" s="1352" t="str">
        <f t="shared" si="1296"/>
        <v>Tue</v>
      </c>
      <c r="UI47" s="1352" t="str">
        <f t="shared" si="1296"/>
        <v>Wed</v>
      </c>
      <c r="UJ47" s="1352" t="str">
        <f t="shared" ref="UJ47:UO47" si="1297">TEXT(WEEKDAY(UJ46,1),"DDD")</f>
        <v>Thu</v>
      </c>
      <c r="UK47" s="1352" t="str">
        <f t="shared" si="1297"/>
        <v>Fri</v>
      </c>
      <c r="UL47" s="1352" t="str">
        <f t="shared" si="1297"/>
        <v>Sat</v>
      </c>
      <c r="UM47" s="1352" t="str">
        <f t="shared" si="1297"/>
        <v>Sun</v>
      </c>
      <c r="UN47" s="1352" t="str">
        <f t="shared" si="1297"/>
        <v>Mon</v>
      </c>
      <c r="UO47" s="1352" t="str">
        <f t="shared" si="1297"/>
        <v>Tue</v>
      </c>
      <c r="UP47" s="1352" t="str">
        <f t="shared" ref="UP47:UW47" si="1298">TEXT(WEEKDAY(UP46,1),"DDD")</f>
        <v>Wed</v>
      </c>
      <c r="UQ47" s="1352" t="str">
        <f t="shared" si="1298"/>
        <v>Thu</v>
      </c>
      <c r="UR47" s="1352" t="str">
        <f t="shared" si="1298"/>
        <v>Fri</v>
      </c>
      <c r="US47" s="1352" t="str">
        <f t="shared" si="1298"/>
        <v>Sat</v>
      </c>
      <c r="UT47" s="1352" t="str">
        <f t="shared" si="1298"/>
        <v>Sun</v>
      </c>
      <c r="UU47" s="1352" t="str">
        <f t="shared" si="1298"/>
        <v>Mon</v>
      </c>
      <c r="UV47" s="1352" t="str">
        <f t="shared" si="1298"/>
        <v>Tue</v>
      </c>
      <c r="UW47" s="1352" t="str">
        <f t="shared" si="1298"/>
        <v>Wed</v>
      </c>
      <c r="UX47" s="1352" t="str">
        <f t="shared" ref="UX47:VD47" si="1299">TEXT(WEEKDAY(UX46,1),"DDD")</f>
        <v>Thu</v>
      </c>
      <c r="UY47" s="1352" t="str">
        <f t="shared" si="1299"/>
        <v>Fri</v>
      </c>
      <c r="UZ47" s="1352" t="str">
        <f t="shared" si="1299"/>
        <v>Sat</v>
      </c>
      <c r="VA47" s="1352" t="str">
        <f t="shared" si="1299"/>
        <v>Sun</v>
      </c>
      <c r="VB47" s="1352" t="str">
        <f t="shared" si="1299"/>
        <v>Mon</v>
      </c>
      <c r="VC47" s="1352" t="str">
        <f t="shared" si="1299"/>
        <v>Tue</v>
      </c>
      <c r="VD47" s="1352" t="str">
        <f t="shared" si="1299"/>
        <v>Wed</v>
      </c>
      <c r="VE47" s="1352" t="str">
        <f t="shared" ref="VE47:VK47" si="1300">TEXT(WEEKDAY(VE46,1),"DDD")</f>
        <v>Thu</v>
      </c>
      <c r="VF47" s="1352" t="str">
        <f t="shared" si="1300"/>
        <v>Fri</v>
      </c>
      <c r="VG47" s="1352" t="str">
        <f t="shared" si="1300"/>
        <v>Sat</v>
      </c>
      <c r="VH47" s="1352" t="str">
        <f t="shared" si="1300"/>
        <v>Sun</v>
      </c>
      <c r="VI47" s="1352" t="str">
        <f t="shared" si="1300"/>
        <v>Mon</v>
      </c>
      <c r="VJ47" s="1352" t="str">
        <f t="shared" si="1300"/>
        <v>Tue</v>
      </c>
      <c r="VK47" s="1352" t="str">
        <f t="shared" si="1300"/>
        <v>Wed</v>
      </c>
      <c r="VL47" s="1352" t="str">
        <f t="shared" ref="VL47:VR47" si="1301">TEXT(WEEKDAY(VL46,1),"DDD")</f>
        <v>Thu</v>
      </c>
      <c r="VM47" s="1352" t="str">
        <f t="shared" si="1301"/>
        <v>Fri</v>
      </c>
      <c r="VN47" s="1352" t="str">
        <f t="shared" si="1301"/>
        <v>Sat</v>
      </c>
      <c r="VO47" s="1352" t="str">
        <f t="shared" si="1301"/>
        <v>Sun</v>
      </c>
      <c r="VP47" s="1352" t="str">
        <f t="shared" si="1301"/>
        <v>Mon</v>
      </c>
      <c r="VQ47" s="1352" t="str">
        <f t="shared" si="1301"/>
        <v>Tue</v>
      </c>
      <c r="VR47" s="1352" t="str">
        <f t="shared" si="1301"/>
        <v>Wed</v>
      </c>
      <c r="VS47" s="1352" t="str">
        <f t="shared" ref="VS47:VY47" si="1302">TEXT(WEEKDAY(VS46,1),"DDD")</f>
        <v>Thu</v>
      </c>
      <c r="VT47" s="1352" t="str">
        <f t="shared" si="1302"/>
        <v>Fri</v>
      </c>
      <c r="VU47" s="1352" t="str">
        <f t="shared" si="1302"/>
        <v>Sat</v>
      </c>
      <c r="VV47" s="1352" t="str">
        <f t="shared" si="1302"/>
        <v>Sun</v>
      </c>
      <c r="VW47" s="1352" t="str">
        <f t="shared" si="1302"/>
        <v>Mon</v>
      </c>
      <c r="VX47" s="1352" t="str">
        <f t="shared" si="1302"/>
        <v>Tue</v>
      </c>
      <c r="VY47" s="1352" t="str">
        <f t="shared" si="1302"/>
        <v>Wed</v>
      </c>
      <c r="VZ47" s="1352" t="str">
        <f t="shared" ref="VZ47:WE47" si="1303">TEXT(WEEKDAY(VZ46,1),"DDD")</f>
        <v>Thu</v>
      </c>
      <c r="WA47" s="1352" t="str">
        <f t="shared" si="1303"/>
        <v>Fri</v>
      </c>
      <c r="WB47" s="1352" t="str">
        <f t="shared" si="1303"/>
        <v>Sat</v>
      </c>
      <c r="WC47" s="1352" t="str">
        <f t="shared" si="1303"/>
        <v>Sun</v>
      </c>
      <c r="WD47" s="1352" t="str">
        <f t="shared" si="1303"/>
        <v>Mon</v>
      </c>
      <c r="WE47" s="1352" t="str">
        <f t="shared" si="1303"/>
        <v>Tue</v>
      </c>
      <c r="WF47" s="1352" t="str">
        <f t="shared" ref="WF47:WM47" si="1304">TEXT(WEEKDAY(WF46,1),"DDD")</f>
        <v>Wed</v>
      </c>
      <c r="WG47" s="1352" t="str">
        <f t="shared" si="1304"/>
        <v>Thu</v>
      </c>
      <c r="WH47" s="1352" t="str">
        <f t="shared" si="1304"/>
        <v>Fri</v>
      </c>
      <c r="WI47" s="1352" t="str">
        <f t="shared" si="1304"/>
        <v>Sat</v>
      </c>
      <c r="WJ47" s="1352" t="str">
        <f t="shared" si="1304"/>
        <v>Sun</v>
      </c>
      <c r="WK47" s="1352" t="str">
        <f t="shared" si="1304"/>
        <v>Mon</v>
      </c>
      <c r="WL47" s="1352" t="str">
        <f t="shared" si="1304"/>
        <v>Tue</v>
      </c>
      <c r="WM47" s="1352" t="str">
        <f t="shared" si="1304"/>
        <v>Wed</v>
      </c>
      <c r="WN47" s="1352" t="str">
        <f t="shared" ref="WN47:WT47" si="1305">TEXT(WEEKDAY(WN46,1),"DDD")</f>
        <v>Thu</v>
      </c>
      <c r="WO47" s="1352" t="str">
        <f t="shared" si="1305"/>
        <v>Fri</v>
      </c>
      <c r="WP47" s="1352" t="str">
        <f t="shared" si="1305"/>
        <v>Sat</v>
      </c>
      <c r="WQ47" s="1352" t="str">
        <f t="shared" si="1305"/>
        <v>Sun</v>
      </c>
      <c r="WR47" s="1352" t="str">
        <f t="shared" si="1305"/>
        <v>Mon</v>
      </c>
      <c r="WS47" s="1352" t="str">
        <f t="shared" si="1305"/>
        <v>Tue</v>
      </c>
      <c r="WT47" s="1352" t="str">
        <f t="shared" si="1305"/>
        <v>Wed</v>
      </c>
      <c r="WU47" s="1352" t="str">
        <f t="shared" ref="WU47:XA47" si="1306">TEXT(WEEKDAY(WU46,1),"DDD")</f>
        <v>Thu</v>
      </c>
      <c r="WV47" s="1352" t="str">
        <f t="shared" si="1306"/>
        <v>Fri</v>
      </c>
      <c r="WW47" s="1352" t="str">
        <f t="shared" si="1306"/>
        <v>Sat</v>
      </c>
      <c r="WX47" s="1352" t="str">
        <f t="shared" si="1306"/>
        <v>Sun</v>
      </c>
      <c r="WY47" s="1352" t="str">
        <f t="shared" si="1306"/>
        <v>Mon</v>
      </c>
      <c r="WZ47" s="1352" t="str">
        <f t="shared" si="1306"/>
        <v>Tue</v>
      </c>
      <c r="XA47" s="1352" t="str">
        <f t="shared" si="1306"/>
        <v>Wed</v>
      </c>
      <c r="XB47" s="1352" t="str">
        <f t="shared" ref="XB47:XH47" si="1307">TEXT(WEEKDAY(XB46,1),"DDD")</f>
        <v>Thu</v>
      </c>
      <c r="XC47" s="1352" t="str">
        <f t="shared" si="1307"/>
        <v>Fri</v>
      </c>
      <c r="XD47" s="1352" t="str">
        <f t="shared" si="1307"/>
        <v>Sat</v>
      </c>
      <c r="XE47" s="1352" t="str">
        <f t="shared" si="1307"/>
        <v>Sun</v>
      </c>
      <c r="XF47" s="1352" t="str">
        <f t="shared" si="1307"/>
        <v>Mon</v>
      </c>
      <c r="XG47" s="1352" t="str">
        <f t="shared" si="1307"/>
        <v>Tue</v>
      </c>
      <c r="XH47" s="1352" t="str">
        <f t="shared" si="1307"/>
        <v>Wed</v>
      </c>
      <c r="XI47" s="1352" t="str">
        <f t="shared" ref="XI47:XO47" si="1308">TEXT(WEEKDAY(XI46,1),"DDD")</f>
        <v>Thu</v>
      </c>
      <c r="XJ47" s="1352" t="str">
        <f t="shared" si="1308"/>
        <v>Fri</v>
      </c>
      <c r="XK47" s="1352" t="str">
        <f t="shared" si="1308"/>
        <v>Sat</v>
      </c>
      <c r="XL47" s="1352" t="str">
        <f t="shared" si="1308"/>
        <v>Sun</v>
      </c>
      <c r="XM47" s="1352" t="str">
        <f t="shared" si="1308"/>
        <v>Mon</v>
      </c>
      <c r="XN47" s="1352" t="str">
        <f t="shared" si="1308"/>
        <v>Tue</v>
      </c>
      <c r="XO47" s="1352" t="str">
        <f t="shared" si="1308"/>
        <v>Wed</v>
      </c>
      <c r="XP47" s="1352" t="str">
        <f t="shared" ref="XP47:XV47" si="1309">TEXT(WEEKDAY(XP46,1),"DDD")</f>
        <v>Thu</v>
      </c>
      <c r="XQ47" s="1352" t="str">
        <f t="shared" si="1309"/>
        <v>Fri</v>
      </c>
      <c r="XR47" s="1352" t="str">
        <f t="shared" si="1309"/>
        <v>Sat</v>
      </c>
      <c r="XS47" s="1352" t="str">
        <f t="shared" si="1309"/>
        <v>Sun</v>
      </c>
      <c r="XT47" s="1352" t="str">
        <f t="shared" si="1309"/>
        <v>Mon</v>
      </c>
      <c r="XU47" s="1352" t="str">
        <f t="shared" si="1309"/>
        <v>Tue</v>
      </c>
      <c r="XV47" s="1352" t="str">
        <f t="shared" si="1309"/>
        <v>Wed</v>
      </c>
      <c r="XW47" s="1352" t="str">
        <f t="shared" ref="XW47:YC47" si="1310">TEXT(WEEKDAY(XW46,1),"DDD")</f>
        <v>Thu</v>
      </c>
      <c r="XX47" s="1352" t="str">
        <f t="shared" si="1310"/>
        <v>Fri</v>
      </c>
      <c r="XY47" s="1352" t="str">
        <f t="shared" si="1310"/>
        <v>Sat</v>
      </c>
      <c r="XZ47" s="1352" t="str">
        <f t="shared" si="1310"/>
        <v>Sun</v>
      </c>
      <c r="YA47" s="1352" t="str">
        <f t="shared" si="1310"/>
        <v>Mon</v>
      </c>
      <c r="YB47" s="1352" t="str">
        <f t="shared" si="1310"/>
        <v>Tue</v>
      </c>
      <c r="YC47" s="1352" t="str">
        <f t="shared" si="1310"/>
        <v>Wed</v>
      </c>
      <c r="YD47" s="1352" t="str">
        <f t="shared" ref="YD47:YJ47" si="1311">TEXT(WEEKDAY(YD46,1),"DDD")</f>
        <v>Thu</v>
      </c>
      <c r="YE47" s="1352" t="str">
        <f t="shared" si="1311"/>
        <v>Fri</v>
      </c>
      <c r="YF47" s="1352" t="str">
        <f t="shared" si="1311"/>
        <v>Sat</v>
      </c>
      <c r="YG47" s="1352" t="str">
        <f t="shared" si="1311"/>
        <v>Sun</v>
      </c>
      <c r="YH47" s="1352" t="str">
        <f t="shared" si="1311"/>
        <v>Mon</v>
      </c>
      <c r="YI47" s="1352" t="str">
        <f t="shared" si="1311"/>
        <v>Tue</v>
      </c>
      <c r="YJ47" s="1352" t="str">
        <f t="shared" si="1311"/>
        <v>Wed</v>
      </c>
      <c r="YK47" s="1352" t="str">
        <f t="shared" ref="YK47:YQ47" si="1312">TEXT(WEEKDAY(YK46,1),"DDD")</f>
        <v>Thu</v>
      </c>
      <c r="YL47" s="1352" t="str">
        <f t="shared" si="1312"/>
        <v>Fri</v>
      </c>
      <c r="YM47" s="1352" t="str">
        <f t="shared" si="1312"/>
        <v>Sat</v>
      </c>
      <c r="YN47" s="1352" t="str">
        <f t="shared" si="1312"/>
        <v>Sun</v>
      </c>
      <c r="YO47" s="1352" t="str">
        <f t="shared" si="1312"/>
        <v>Mon</v>
      </c>
      <c r="YP47" s="1352" t="str">
        <f t="shared" si="1312"/>
        <v>Tue</v>
      </c>
      <c r="YQ47" s="1352" t="str">
        <f t="shared" si="1312"/>
        <v>Wed</v>
      </c>
      <c r="YR47" s="1352" t="str">
        <f t="shared" ref="YR47:YW47" si="1313">TEXT(WEEKDAY(YR46,1),"DDD")</f>
        <v>Thu</v>
      </c>
      <c r="YS47" s="1352" t="str">
        <f t="shared" si="1313"/>
        <v>Fri</v>
      </c>
      <c r="YT47" s="1352" t="str">
        <f t="shared" si="1313"/>
        <v>Sat</v>
      </c>
      <c r="YU47" s="1352" t="str">
        <f t="shared" si="1313"/>
        <v>Sun</v>
      </c>
      <c r="YV47" s="1352" t="str">
        <f t="shared" si="1313"/>
        <v>Mon</v>
      </c>
      <c r="YW47" s="1352" t="str">
        <f t="shared" si="1313"/>
        <v>Tue</v>
      </c>
      <c r="YX47" s="1352" t="str">
        <f t="shared" ref="YX47:ZD47" si="1314">TEXT(WEEKDAY(YX46,1),"DDD")</f>
        <v>Wed</v>
      </c>
      <c r="YY47" s="1352" t="str">
        <f t="shared" si="1314"/>
        <v>Thu</v>
      </c>
      <c r="YZ47" s="1352" t="str">
        <f t="shared" si="1314"/>
        <v>Fri</v>
      </c>
      <c r="ZA47" s="1352" t="str">
        <f t="shared" si="1314"/>
        <v>Sat</v>
      </c>
      <c r="ZB47" s="1352" t="str">
        <f t="shared" si="1314"/>
        <v>Sun</v>
      </c>
      <c r="ZC47" s="1352" t="str">
        <f t="shared" si="1314"/>
        <v>Mon</v>
      </c>
      <c r="ZD47" s="1352" t="str">
        <f t="shared" si="1314"/>
        <v>Tue</v>
      </c>
      <c r="ZE47" s="1352" t="str">
        <f t="shared" ref="ZE47:ZM47" si="1315">TEXT(WEEKDAY(ZE46,1),"DDD")</f>
        <v>Wed</v>
      </c>
      <c r="ZF47" s="1352" t="str">
        <f t="shared" si="1315"/>
        <v>Thu</v>
      </c>
      <c r="ZG47" s="1352" t="str">
        <f t="shared" si="1315"/>
        <v>Fri</v>
      </c>
      <c r="ZH47" s="1352" t="str">
        <f t="shared" si="1315"/>
        <v>Sat</v>
      </c>
      <c r="ZI47" s="1352" t="str">
        <f t="shared" si="1315"/>
        <v>Sun</v>
      </c>
      <c r="ZJ47" s="1352" t="str">
        <f t="shared" si="1315"/>
        <v>Mon</v>
      </c>
      <c r="ZK47" s="1352" t="str">
        <f t="shared" si="1315"/>
        <v>Tue</v>
      </c>
      <c r="ZL47" s="1352" t="str">
        <f t="shared" si="1315"/>
        <v>Wed</v>
      </c>
      <c r="ZM47" s="1352" t="str">
        <f t="shared" si="1315"/>
        <v>Thu</v>
      </c>
      <c r="ZN47" s="1352" t="str">
        <f t="shared" ref="ZN47:ZS47" si="1316">TEXT(WEEKDAY(ZN46,1),"DDD")</f>
        <v>Fri</v>
      </c>
      <c r="ZO47" s="1352" t="str">
        <f t="shared" si="1316"/>
        <v>Sat</v>
      </c>
      <c r="ZP47" s="1352" t="str">
        <f t="shared" si="1316"/>
        <v>Sun</v>
      </c>
      <c r="ZQ47" s="1352" t="str">
        <f t="shared" si="1316"/>
        <v>Mon</v>
      </c>
      <c r="ZR47" s="1352" t="str">
        <f t="shared" si="1316"/>
        <v>Tue</v>
      </c>
      <c r="ZS47" s="1352" t="str">
        <f t="shared" si="1316"/>
        <v>Wed</v>
      </c>
      <c r="ZT47" s="1352" t="str">
        <f t="shared" ref="ZT47:ZZ47" si="1317">TEXT(WEEKDAY(ZT46,1),"DDD")</f>
        <v>Thu</v>
      </c>
      <c r="ZU47" s="1352" t="str">
        <f t="shared" si="1317"/>
        <v>Fri</v>
      </c>
      <c r="ZV47" s="1352" t="str">
        <f t="shared" si="1317"/>
        <v>Sat</v>
      </c>
      <c r="ZW47" s="1352" t="str">
        <f t="shared" si="1317"/>
        <v>Sun</v>
      </c>
      <c r="ZX47" s="1352" t="str">
        <f t="shared" si="1317"/>
        <v>Mon</v>
      </c>
      <c r="ZY47" s="1352" t="str">
        <f t="shared" si="1317"/>
        <v>Tue</v>
      </c>
      <c r="ZZ47" s="1352" t="str">
        <f t="shared" si="1317"/>
        <v>Wed</v>
      </c>
      <c r="AAA47" s="1352" t="str">
        <f t="shared" ref="AAA47:AAF47" si="1318">TEXT(WEEKDAY(AAA46,1),"DDD")</f>
        <v>Thu</v>
      </c>
      <c r="AAB47" s="1352" t="str">
        <f t="shared" si="1318"/>
        <v>Fri</v>
      </c>
      <c r="AAC47" s="1352" t="str">
        <f t="shared" si="1318"/>
        <v>Sat</v>
      </c>
      <c r="AAD47" s="1352" t="str">
        <f t="shared" si="1318"/>
        <v>Sun</v>
      </c>
      <c r="AAE47" s="1352" t="str">
        <f t="shared" si="1318"/>
        <v>Mon</v>
      </c>
      <c r="AAF47" s="1352" t="str">
        <f t="shared" si="1318"/>
        <v>Tue</v>
      </c>
      <c r="AAG47" s="1352" t="str">
        <f t="shared" ref="AAG47:AAM47" si="1319">TEXT(WEEKDAY(AAG46,1),"DDD")</f>
        <v>Wed</v>
      </c>
      <c r="AAH47" s="1352" t="str">
        <f t="shared" si="1319"/>
        <v>Thu</v>
      </c>
      <c r="AAI47" s="1352" t="str">
        <f t="shared" si="1319"/>
        <v>Fri</v>
      </c>
      <c r="AAJ47" s="1352" t="str">
        <f t="shared" si="1319"/>
        <v>Sat</v>
      </c>
      <c r="AAK47" s="1352" t="str">
        <f t="shared" si="1319"/>
        <v>Sun</v>
      </c>
      <c r="AAL47" s="1352" t="str">
        <f t="shared" si="1319"/>
        <v>Mon</v>
      </c>
      <c r="AAM47" s="1352" t="str">
        <f t="shared" si="1319"/>
        <v>Tue</v>
      </c>
      <c r="AAN47" s="1352" t="str">
        <f t="shared" ref="AAN47:AAU47" si="1320">TEXT(WEEKDAY(AAN46,1),"DDD")</f>
        <v>Wed</v>
      </c>
      <c r="AAO47" s="1352" t="str">
        <f t="shared" si="1320"/>
        <v>Thu</v>
      </c>
      <c r="AAP47" s="1352" t="str">
        <f t="shared" si="1320"/>
        <v>Fri</v>
      </c>
      <c r="AAQ47" s="1352" t="str">
        <f t="shared" si="1320"/>
        <v>Sat</v>
      </c>
      <c r="AAR47" s="1352" t="str">
        <f t="shared" si="1320"/>
        <v>Sun</v>
      </c>
      <c r="AAS47" s="1352" t="str">
        <f t="shared" si="1320"/>
        <v>Mon</v>
      </c>
      <c r="AAT47" s="1352" t="str">
        <f t="shared" si="1320"/>
        <v>Tue</v>
      </c>
      <c r="AAU47" s="1352" t="str">
        <f t="shared" si="1320"/>
        <v>Wed</v>
      </c>
      <c r="AAV47" s="1352" t="str">
        <f t="shared" ref="AAV47:ABA47" si="1321">TEXT(WEEKDAY(AAV46,1),"DDD")</f>
        <v>Thu</v>
      </c>
      <c r="AAW47" s="1352" t="str">
        <f t="shared" si="1321"/>
        <v>Fri</v>
      </c>
      <c r="AAX47" s="1352" t="str">
        <f t="shared" si="1321"/>
        <v>Sat</v>
      </c>
      <c r="AAY47" s="1352" t="str">
        <f t="shared" si="1321"/>
        <v>Sun</v>
      </c>
      <c r="AAZ47" s="1352" t="str">
        <f t="shared" si="1321"/>
        <v>Mon</v>
      </c>
      <c r="ABA47" s="1352" t="str">
        <f t="shared" si="1321"/>
        <v>Tue</v>
      </c>
      <c r="ABB47" s="1352" t="str">
        <f t="shared" ref="ABB47:ABI47" si="1322">TEXT(WEEKDAY(ABB46,1),"DDD")</f>
        <v>Wed</v>
      </c>
      <c r="ABC47" s="1352" t="str">
        <f t="shared" si="1322"/>
        <v>Thu</v>
      </c>
      <c r="ABD47" s="1352" t="str">
        <f t="shared" si="1322"/>
        <v>Fri</v>
      </c>
      <c r="ABE47" s="1352" t="str">
        <f t="shared" si="1322"/>
        <v>Sat</v>
      </c>
      <c r="ABF47" s="1352" t="str">
        <f t="shared" si="1322"/>
        <v>Sun</v>
      </c>
      <c r="ABG47" s="1352" t="str">
        <f t="shared" si="1322"/>
        <v>Mon</v>
      </c>
      <c r="ABH47" s="1352" t="str">
        <f t="shared" si="1322"/>
        <v>Tue</v>
      </c>
      <c r="ABI47" s="1352" t="str">
        <f t="shared" si="1322"/>
        <v>Wed</v>
      </c>
      <c r="ABJ47" s="1352" t="str">
        <f t="shared" ref="ABJ47:ABP47" si="1323">TEXT(WEEKDAY(ABJ46,1),"DDD")</f>
        <v>Thu</v>
      </c>
      <c r="ABK47" s="1352" t="str">
        <f t="shared" si="1323"/>
        <v>Fri</v>
      </c>
      <c r="ABL47" s="1352" t="str">
        <f t="shared" si="1323"/>
        <v>Sat</v>
      </c>
      <c r="ABM47" s="1352" t="str">
        <f t="shared" si="1323"/>
        <v>Sun</v>
      </c>
      <c r="ABN47" s="1352" t="str">
        <f t="shared" si="1323"/>
        <v>Mon</v>
      </c>
      <c r="ABO47" s="1352" t="str">
        <f t="shared" si="1323"/>
        <v>Tue</v>
      </c>
      <c r="ABP47" s="1352" t="str">
        <f t="shared" si="1323"/>
        <v>Wed</v>
      </c>
      <c r="ABQ47" s="1352" t="str">
        <f t="shared" ref="ABQ47:ABW47" si="1324">TEXT(WEEKDAY(ABQ46,1),"DDD")</f>
        <v>Thu</v>
      </c>
      <c r="ABR47" s="1352" t="str">
        <f t="shared" si="1324"/>
        <v>Fri</v>
      </c>
      <c r="ABS47" s="1352" t="str">
        <f t="shared" si="1324"/>
        <v>Sat</v>
      </c>
      <c r="ABT47" s="1352" t="str">
        <f t="shared" si="1324"/>
        <v>Sun</v>
      </c>
      <c r="ABU47" s="1352" t="str">
        <f t="shared" si="1324"/>
        <v>Mon</v>
      </c>
      <c r="ABV47" s="1352" t="str">
        <f t="shared" si="1324"/>
        <v>Tue</v>
      </c>
      <c r="ABW47" s="1352" t="str">
        <f t="shared" si="1324"/>
        <v>Wed</v>
      </c>
      <c r="ABX47" s="1352" t="str">
        <f t="shared" ref="ABX47:ACD47" si="1325">TEXT(WEEKDAY(ABX46,1),"DDD")</f>
        <v>Thu</v>
      </c>
      <c r="ABY47" s="1352" t="str">
        <f t="shared" si="1325"/>
        <v>Fri</v>
      </c>
      <c r="ABZ47" s="1352" t="str">
        <f t="shared" si="1325"/>
        <v>Sat</v>
      </c>
      <c r="ACA47" s="1352" t="str">
        <f t="shared" si="1325"/>
        <v>Sun</v>
      </c>
      <c r="ACB47" s="1352" t="str">
        <f t="shared" si="1325"/>
        <v>Mon</v>
      </c>
      <c r="ACC47" s="1352" t="str">
        <f t="shared" si="1325"/>
        <v>Tue</v>
      </c>
      <c r="ACD47" s="1352" t="str">
        <f t="shared" si="1325"/>
        <v>Wed</v>
      </c>
      <c r="ACE47" s="1352" t="str">
        <f t="shared" ref="ACE47:ACJ47" si="1326">TEXT(WEEKDAY(ACE46,1),"DDD")</f>
        <v>Thu</v>
      </c>
      <c r="ACF47" s="1352" t="str">
        <f t="shared" si="1326"/>
        <v>Fri</v>
      </c>
      <c r="ACG47" s="1352" t="str">
        <f t="shared" si="1326"/>
        <v>Sat</v>
      </c>
      <c r="ACH47" s="1352" t="str">
        <f t="shared" si="1326"/>
        <v>Sun</v>
      </c>
      <c r="ACI47" s="1352" t="str">
        <f t="shared" si="1326"/>
        <v>Mon</v>
      </c>
      <c r="ACJ47" s="1352" t="str">
        <f t="shared" si="1326"/>
        <v>Tue</v>
      </c>
      <c r="ACK47" s="1352" t="str">
        <f t="shared" ref="ACK47:ACR47" si="1327">TEXT(WEEKDAY(ACK46,1),"DDD")</f>
        <v>Wed</v>
      </c>
      <c r="ACL47" s="1352" t="str">
        <f t="shared" si="1327"/>
        <v>Thu</v>
      </c>
      <c r="ACM47" s="1352" t="str">
        <f t="shared" si="1327"/>
        <v>Fri</v>
      </c>
      <c r="ACN47" s="1352" t="str">
        <f t="shared" si="1327"/>
        <v>Sat</v>
      </c>
      <c r="ACO47" s="1352" t="str">
        <f t="shared" si="1327"/>
        <v>Sun</v>
      </c>
      <c r="ACP47" s="1352" t="str">
        <f t="shared" si="1327"/>
        <v>Mon</v>
      </c>
      <c r="ACQ47" s="1352" t="str">
        <f t="shared" si="1327"/>
        <v>Tue</v>
      </c>
      <c r="ACR47" s="1352" t="str">
        <f t="shared" si="1327"/>
        <v>Wed</v>
      </c>
      <c r="ACS47" s="1352" t="str">
        <f t="shared" ref="ACS47:ACY47" si="1328">TEXT(WEEKDAY(ACS46,1),"DDD")</f>
        <v>Thu</v>
      </c>
      <c r="ACT47" s="1352" t="str">
        <f t="shared" si="1328"/>
        <v>Fri</v>
      </c>
      <c r="ACU47" s="1352" t="str">
        <f t="shared" si="1328"/>
        <v>Sat</v>
      </c>
      <c r="ACV47" s="1352" t="str">
        <f t="shared" si="1328"/>
        <v>Sun</v>
      </c>
      <c r="ACW47" s="1352" t="str">
        <f t="shared" si="1328"/>
        <v>Mon</v>
      </c>
      <c r="ACX47" s="1352" t="str">
        <f t="shared" si="1328"/>
        <v>Tue</v>
      </c>
      <c r="ACY47" s="1352" t="str">
        <f t="shared" si="1328"/>
        <v>Wed</v>
      </c>
      <c r="ACZ47" s="1352" t="str">
        <f t="shared" ref="ACZ47:ADF47" si="1329">TEXT(WEEKDAY(ACZ46,1),"DDD")</f>
        <v>Thu</v>
      </c>
      <c r="ADA47" s="1352" t="str">
        <f t="shared" si="1329"/>
        <v>Fri</v>
      </c>
      <c r="ADB47" s="1352" t="str">
        <f t="shared" si="1329"/>
        <v>Sat</v>
      </c>
      <c r="ADC47" s="1352" t="str">
        <f t="shared" si="1329"/>
        <v>Sun</v>
      </c>
      <c r="ADD47" s="1352" t="str">
        <f t="shared" si="1329"/>
        <v>Mon</v>
      </c>
      <c r="ADE47" s="1352" t="str">
        <f t="shared" si="1329"/>
        <v>Tue</v>
      </c>
      <c r="ADF47" s="1352" t="str">
        <f t="shared" si="1329"/>
        <v>Wed</v>
      </c>
      <c r="ADG47" s="1352" t="str">
        <f t="shared" ref="ADG47:ADL47" si="1330">TEXT(WEEKDAY(ADG46,1),"DDD")</f>
        <v>Thu</v>
      </c>
      <c r="ADH47" s="1352" t="str">
        <f t="shared" si="1330"/>
        <v>Fri</v>
      </c>
      <c r="ADI47" s="1352" t="str">
        <f t="shared" si="1330"/>
        <v>Sat</v>
      </c>
      <c r="ADJ47" s="1352" t="str">
        <f t="shared" si="1330"/>
        <v>Sun</v>
      </c>
      <c r="ADK47" s="1352" t="str">
        <f t="shared" si="1330"/>
        <v>Mon</v>
      </c>
      <c r="ADL47" s="1352" t="str">
        <f t="shared" si="1330"/>
        <v>Tue</v>
      </c>
      <c r="ADM47" s="1352" t="str">
        <f t="shared" ref="ADM47:ADT47" si="1331">TEXT(WEEKDAY(ADM46,1),"DDD")</f>
        <v>Wed</v>
      </c>
      <c r="ADN47" s="1352" t="str">
        <f t="shared" si="1331"/>
        <v>Thu</v>
      </c>
      <c r="ADO47" s="1352" t="str">
        <f t="shared" si="1331"/>
        <v>Fri</v>
      </c>
      <c r="ADP47" s="1352" t="str">
        <f t="shared" si="1331"/>
        <v>Sat</v>
      </c>
      <c r="ADQ47" s="1352" t="str">
        <f t="shared" si="1331"/>
        <v>Sun</v>
      </c>
      <c r="ADR47" s="1352" t="str">
        <f t="shared" si="1331"/>
        <v>Mon</v>
      </c>
      <c r="ADS47" s="1352" t="str">
        <f t="shared" si="1331"/>
        <v>Tue</v>
      </c>
      <c r="ADT47" s="1352" t="str">
        <f t="shared" si="1331"/>
        <v>Wed</v>
      </c>
      <c r="ADU47" s="1352" t="str">
        <f t="shared" ref="ADU47:ADZ47" si="1332">TEXT(WEEKDAY(ADU46,1),"DDD")</f>
        <v>Thu</v>
      </c>
      <c r="ADV47" s="1352" t="str">
        <f t="shared" si="1332"/>
        <v>Fri</v>
      </c>
      <c r="ADW47" s="1352" t="str">
        <f t="shared" si="1332"/>
        <v>Sat</v>
      </c>
      <c r="ADX47" s="1352" t="str">
        <f t="shared" si="1332"/>
        <v>Sun</v>
      </c>
      <c r="ADY47" s="1352" t="str">
        <f t="shared" si="1332"/>
        <v>Mon</v>
      </c>
      <c r="ADZ47" s="1352" t="str">
        <f t="shared" si="1332"/>
        <v>Tue</v>
      </c>
      <c r="AEA47" s="1352" t="str">
        <f t="shared" ref="AEA47:AEH47" si="1333">TEXT(WEEKDAY(AEA46,1),"DDD")</f>
        <v>Wed</v>
      </c>
      <c r="AEB47" s="1352" t="str">
        <f t="shared" si="1333"/>
        <v>Thu</v>
      </c>
      <c r="AEC47" s="1352" t="str">
        <f t="shared" si="1333"/>
        <v>Fri</v>
      </c>
      <c r="AED47" s="1352" t="str">
        <f t="shared" si="1333"/>
        <v>Sat</v>
      </c>
      <c r="AEE47" s="1352" t="str">
        <f t="shared" si="1333"/>
        <v>Sun</v>
      </c>
      <c r="AEF47" s="1352" t="str">
        <f t="shared" si="1333"/>
        <v>Mon</v>
      </c>
      <c r="AEG47" s="1352" t="str">
        <f t="shared" si="1333"/>
        <v>Tue</v>
      </c>
      <c r="AEH47" s="1352" t="str">
        <f t="shared" si="1333"/>
        <v>Wed</v>
      </c>
      <c r="AEI47" s="1352" t="str">
        <f t="shared" ref="AEI47:AEN47" si="1334">TEXT(WEEKDAY(AEI46,1),"DDD")</f>
        <v>Thu</v>
      </c>
      <c r="AEJ47" s="1352" t="str">
        <f t="shared" si="1334"/>
        <v>Fri</v>
      </c>
      <c r="AEK47" s="1352" t="str">
        <f t="shared" si="1334"/>
        <v>Sat</v>
      </c>
      <c r="AEL47" s="1352" t="str">
        <f t="shared" si="1334"/>
        <v>Sun</v>
      </c>
      <c r="AEM47" s="1352" t="str">
        <f t="shared" si="1334"/>
        <v>Mon</v>
      </c>
      <c r="AEN47" s="1352" t="str">
        <f t="shared" si="1334"/>
        <v>Tue</v>
      </c>
      <c r="AEO47" s="1352" t="str">
        <f t="shared" ref="AEO47:AEV47" si="1335">TEXT(WEEKDAY(AEO46,1),"DDD")</f>
        <v>Wed</v>
      </c>
      <c r="AEP47" s="1352" t="str">
        <f t="shared" si="1335"/>
        <v>Thu</v>
      </c>
      <c r="AEQ47" s="1352" t="str">
        <f t="shared" si="1335"/>
        <v>Fri</v>
      </c>
      <c r="AER47" s="1352" t="str">
        <f t="shared" si="1335"/>
        <v>Sat</v>
      </c>
      <c r="AES47" s="1352" t="str">
        <f t="shared" si="1335"/>
        <v>Sun</v>
      </c>
      <c r="AET47" s="1352" t="str">
        <f t="shared" si="1335"/>
        <v>Mon</v>
      </c>
      <c r="AEU47" s="1352" t="str">
        <f t="shared" si="1335"/>
        <v>Tue</v>
      </c>
      <c r="AEV47" s="1352" t="str">
        <f t="shared" si="1335"/>
        <v>Wed</v>
      </c>
      <c r="AEW47" s="1352" t="str">
        <f t="shared" ref="AEW47:AFC47" si="1336">TEXT(WEEKDAY(AEW46,1),"DDD")</f>
        <v>Thu</v>
      </c>
      <c r="AEX47" s="1352" t="str">
        <f t="shared" si="1336"/>
        <v>Fri</v>
      </c>
      <c r="AEY47" s="1352" t="str">
        <f t="shared" si="1336"/>
        <v>Sat</v>
      </c>
      <c r="AEZ47" s="1352" t="str">
        <f t="shared" si="1336"/>
        <v>Sun</v>
      </c>
      <c r="AFA47" s="1352" t="str">
        <f t="shared" si="1336"/>
        <v>Mon</v>
      </c>
      <c r="AFB47" s="1352" t="str">
        <f t="shared" si="1336"/>
        <v>Tue</v>
      </c>
      <c r="AFC47" s="1352" t="str">
        <f t="shared" si="1336"/>
        <v>Wed</v>
      </c>
      <c r="AFD47" s="1352" t="str">
        <f t="shared" ref="AFD47:AFI47" si="1337">TEXT(WEEKDAY(AFD46,1),"DDD")</f>
        <v>Thu</v>
      </c>
      <c r="AFE47" s="1352" t="str">
        <f t="shared" si="1337"/>
        <v>Fri</v>
      </c>
      <c r="AFF47" s="1352" t="str">
        <f t="shared" si="1337"/>
        <v>Sat</v>
      </c>
      <c r="AFG47" s="1352" t="str">
        <f t="shared" si="1337"/>
        <v>Sun</v>
      </c>
      <c r="AFH47" s="1352" t="str">
        <f t="shared" si="1337"/>
        <v>Mon</v>
      </c>
      <c r="AFI47" s="1352" t="str">
        <f t="shared" si="1337"/>
        <v>Tue</v>
      </c>
      <c r="AFJ47" s="1352" t="str">
        <f t="shared" ref="AFJ47:AFQ47" si="1338">TEXT(WEEKDAY(AFJ46,1),"DDD")</f>
        <v>Wed</v>
      </c>
      <c r="AFK47" s="1352" t="str">
        <f t="shared" si="1338"/>
        <v>Thu</v>
      </c>
      <c r="AFL47" s="1352" t="str">
        <f t="shared" si="1338"/>
        <v>Fri</v>
      </c>
      <c r="AFM47" s="1352" t="str">
        <f t="shared" si="1338"/>
        <v>Sat</v>
      </c>
      <c r="AFN47" s="1352" t="str">
        <f t="shared" si="1338"/>
        <v>Sun</v>
      </c>
      <c r="AFO47" s="1352" t="str">
        <f t="shared" si="1338"/>
        <v>Mon</v>
      </c>
      <c r="AFP47" s="1352" t="str">
        <f t="shared" si="1338"/>
        <v>Tue</v>
      </c>
      <c r="AFQ47" s="1352" t="str">
        <f t="shared" si="1338"/>
        <v>Wed</v>
      </c>
      <c r="AFR47" s="1352" t="str">
        <f t="shared" ref="AFR47:AFX47" si="1339">TEXT(WEEKDAY(AFR46,1),"DDD")</f>
        <v>Thu</v>
      </c>
      <c r="AFS47" s="1352" t="str">
        <f t="shared" si="1339"/>
        <v>Fri</v>
      </c>
      <c r="AFT47" s="1352" t="str">
        <f t="shared" si="1339"/>
        <v>Sat</v>
      </c>
      <c r="AFU47" s="1352" t="str">
        <f t="shared" si="1339"/>
        <v>Sun</v>
      </c>
      <c r="AFV47" s="1352" t="str">
        <f t="shared" si="1339"/>
        <v>Mon</v>
      </c>
      <c r="AFW47" s="1352" t="str">
        <f t="shared" si="1339"/>
        <v>Tue</v>
      </c>
      <c r="AFX47" s="1352" t="str">
        <f t="shared" si="1339"/>
        <v>Wed</v>
      </c>
      <c r="AFY47" s="1352" t="str">
        <f t="shared" ref="AFY47:AGE47" si="1340">TEXT(WEEKDAY(AFY46,1),"DDD")</f>
        <v>Thu</v>
      </c>
      <c r="AFZ47" s="1352" t="str">
        <f t="shared" si="1340"/>
        <v>Fri</v>
      </c>
      <c r="AGA47" s="1352" t="str">
        <f t="shared" si="1340"/>
        <v>Sat</v>
      </c>
      <c r="AGB47" s="1352" t="str">
        <f t="shared" si="1340"/>
        <v>Sun</v>
      </c>
      <c r="AGC47" s="1352" t="str">
        <f t="shared" si="1340"/>
        <v>Mon</v>
      </c>
      <c r="AGD47" s="1352" t="str">
        <f t="shared" si="1340"/>
        <v>Tue</v>
      </c>
      <c r="AGE47" s="1352" t="str">
        <f t="shared" si="1340"/>
        <v>Wed</v>
      </c>
      <c r="AGF47" s="1352" t="str">
        <f t="shared" ref="AGF47:AGL47" si="1341">TEXT(WEEKDAY(AGF46,1),"DDD")</f>
        <v>Thu</v>
      </c>
      <c r="AGG47" s="1352" t="str">
        <f t="shared" si="1341"/>
        <v>Fri</v>
      </c>
      <c r="AGH47" s="1352" t="str">
        <f t="shared" si="1341"/>
        <v>Sat</v>
      </c>
      <c r="AGI47" s="1352" t="str">
        <f t="shared" si="1341"/>
        <v>Sun</v>
      </c>
      <c r="AGJ47" s="1352" t="str">
        <f t="shared" si="1341"/>
        <v>Mon</v>
      </c>
      <c r="AGK47" s="1352" t="str">
        <f t="shared" si="1341"/>
        <v>Tue</v>
      </c>
      <c r="AGL47" s="1352" t="str">
        <f t="shared" si="1341"/>
        <v>Wed</v>
      </c>
      <c r="AGM47" s="1352" t="str">
        <f t="shared" ref="AGM47:AGR47" si="1342">TEXT(WEEKDAY(AGM46,1),"DDD")</f>
        <v>Thu</v>
      </c>
      <c r="AGN47" s="1352" t="str">
        <f t="shared" si="1342"/>
        <v>Fri</v>
      </c>
      <c r="AGO47" s="1352" t="str">
        <f t="shared" si="1342"/>
        <v>Sat</v>
      </c>
      <c r="AGP47" s="1352" t="str">
        <f t="shared" si="1342"/>
        <v>Sun</v>
      </c>
      <c r="AGQ47" s="1352" t="str">
        <f t="shared" si="1342"/>
        <v>Mon</v>
      </c>
      <c r="AGR47" s="1352" t="str">
        <f t="shared" si="1342"/>
        <v>Tue</v>
      </c>
      <c r="AGS47" s="1352" t="str">
        <f t="shared" ref="AGS47:AGY47" si="1343">TEXT(WEEKDAY(AGS46,1),"DDD")</f>
        <v>Wed</v>
      </c>
      <c r="AGT47" s="1352" t="str">
        <f t="shared" si="1343"/>
        <v>Thu</v>
      </c>
      <c r="AGU47" s="1352" t="str">
        <f t="shared" si="1343"/>
        <v>Fri</v>
      </c>
      <c r="AGV47" s="1352" t="str">
        <f t="shared" si="1343"/>
        <v>Sat</v>
      </c>
      <c r="AGW47" s="1352" t="str">
        <f t="shared" si="1343"/>
        <v>Sun</v>
      </c>
      <c r="AGX47" s="1352" t="str">
        <f t="shared" si="1343"/>
        <v>Mon</v>
      </c>
      <c r="AGY47" s="1352" t="str">
        <f t="shared" si="1343"/>
        <v>Tue</v>
      </c>
      <c r="AGZ47" s="1352" t="str">
        <f t="shared" ref="AGZ47:AHF47" si="1344">TEXT(WEEKDAY(AGZ46,1),"DDD")</f>
        <v>Wed</v>
      </c>
      <c r="AHA47" s="1352" t="str">
        <f t="shared" si="1344"/>
        <v>Thu</v>
      </c>
      <c r="AHB47" s="1352" t="str">
        <f t="shared" si="1344"/>
        <v>Fri</v>
      </c>
      <c r="AHC47" s="1352" t="str">
        <f t="shared" si="1344"/>
        <v>Sat</v>
      </c>
      <c r="AHD47" s="1352" t="str">
        <f t="shared" si="1344"/>
        <v>Sun</v>
      </c>
      <c r="AHE47" s="1352" t="str">
        <f t="shared" si="1344"/>
        <v>Mon</v>
      </c>
      <c r="AHF47" s="1352" t="str">
        <f t="shared" si="1344"/>
        <v>Tue</v>
      </c>
      <c r="AHG47" s="1352" t="str">
        <f t="shared" ref="AHG47:AHN47" si="1345">TEXT(WEEKDAY(AHG46,1),"DDD")</f>
        <v>Wed</v>
      </c>
      <c r="AHH47" s="1352" t="str">
        <f t="shared" si="1345"/>
        <v>Thu</v>
      </c>
      <c r="AHI47" s="1352" t="str">
        <f t="shared" si="1345"/>
        <v>Fri</v>
      </c>
      <c r="AHJ47" s="1352" t="str">
        <f t="shared" si="1345"/>
        <v>Sat</v>
      </c>
      <c r="AHK47" s="1352" t="str">
        <f t="shared" si="1345"/>
        <v>Sun</v>
      </c>
      <c r="AHL47" s="1352" t="str">
        <f t="shared" si="1345"/>
        <v>Mon</v>
      </c>
      <c r="AHM47" s="1352" t="str">
        <f t="shared" si="1345"/>
        <v>Tue</v>
      </c>
      <c r="AHN47" s="1352" t="str">
        <f t="shared" si="1345"/>
        <v>Wed</v>
      </c>
      <c r="AHO47" s="1352" t="str">
        <f t="shared" ref="AHO47:AHU47" si="1346">TEXT(WEEKDAY(AHO46,1),"DDD")</f>
        <v>Thu</v>
      </c>
      <c r="AHP47" s="1352" t="str">
        <f t="shared" si="1346"/>
        <v>Fri</v>
      </c>
      <c r="AHQ47" s="1352" t="str">
        <f t="shared" si="1346"/>
        <v>Sat</v>
      </c>
      <c r="AHR47" s="1352" t="str">
        <f t="shared" si="1346"/>
        <v>Sun</v>
      </c>
      <c r="AHS47" s="1352" t="str">
        <f t="shared" si="1346"/>
        <v>Mon</v>
      </c>
      <c r="AHT47" s="1352" t="str">
        <f t="shared" si="1346"/>
        <v>Tue</v>
      </c>
      <c r="AHU47" s="1352" t="str">
        <f t="shared" si="1346"/>
        <v>Wed</v>
      </c>
      <c r="AHV47" s="1352" t="str">
        <f t="shared" ref="AHV47:AIB47" si="1347">TEXT(WEEKDAY(AHV46,1),"DDD")</f>
        <v>Thu</v>
      </c>
      <c r="AHW47" s="1352" t="str">
        <f t="shared" si="1347"/>
        <v>Fri</v>
      </c>
      <c r="AHX47" s="1352" t="str">
        <f t="shared" si="1347"/>
        <v>Sat</v>
      </c>
      <c r="AHY47" s="1352" t="str">
        <f t="shared" si="1347"/>
        <v>Sun</v>
      </c>
      <c r="AHZ47" s="1352" t="str">
        <f t="shared" si="1347"/>
        <v>Mon</v>
      </c>
      <c r="AIA47" s="1352" t="str">
        <f t="shared" si="1347"/>
        <v>Tue</v>
      </c>
      <c r="AIB47" s="1352" t="str">
        <f t="shared" si="1347"/>
        <v>Wed</v>
      </c>
      <c r="AIC47" s="1352" t="str">
        <f t="shared" ref="AIC47:AII47" si="1348">TEXT(WEEKDAY(AIC46,1),"DDD")</f>
        <v>Thu</v>
      </c>
      <c r="AID47" s="1352" t="str">
        <f t="shared" si="1348"/>
        <v>Fri</v>
      </c>
      <c r="AIE47" s="1352" t="str">
        <f t="shared" si="1348"/>
        <v>Sat</v>
      </c>
      <c r="AIF47" s="1352" t="str">
        <f t="shared" si="1348"/>
        <v>Sun</v>
      </c>
      <c r="AIG47" s="1352" t="str">
        <f t="shared" si="1348"/>
        <v>Mon</v>
      </c>
      <c r="AIH47" s="1352" t="str">
        <f t="shared" si="1348"/>
        <v>Tue</v>
      </c>
      <c r="AII47" s="1352" t="str">
        <f t="shared" si="1348"/>
        <v>Wed</v>
      </c>
      <c r="AIJ47" s="1352" t="str">
        <f t="shared" ref="AIJ47:AIO47" si="1349">TEXT(WEEKDAY(AIJ46,1),"DDD")</f>
        <v>Thu</v>
      </c>
      <c r="AIK47" s="1352" t="str">
        <f t="shared" si="1349"/>
        <v>Fri</v>
      </c>
      <c r="AIL47" s="1352" t="str">
        <f t="shared" si="1349"/>
        <v>Sat</v>
      </c>
      <c r="AIM47" s="1352" t="str">
        <f t="shared" si="1349"/>
        <v>Sun</v>
      </c>
      <c r="AIN47" s="1352" t="str">
        <f t="shared" si="1349"/>
        <v>Mon</v>
      </c>
      <c r="AIO47" s="1352" t="str">
        <f t="shared" si="1349"/>
        <v>Tue</v>
      </c>
      <c r="AIP47" s="1352" t="str">
        <f t="shared" ref="AIP47:AIW47" si="1350">TEXT(WEEKDAY(AIP46,1),"DDD")</f>
        <v>Wed</v>
      </c>
      <c r="AIQ47" s="1352" t="str">
        <f t="shared" si="1350"/>
        <v>Thu</v>
      </c>
      <c r="AIR47" s="1352" t="str">
        <f t="shared" si="1350"/>
        <v>Fri</v>
      </c>
      <c r="AIS47" s="1352" t="str">
        <f t="shared" si="1350"/>
        <v>Sat</v>
      </c>
      <c r="AIT47" s="1352" t="str">
        <f t="shared" si="1350"/>
        <v>Sun</v>
      </c>
      <c r="AIU47" s="1352" t="str">
        <f t="shared" si="1350"/>
        <v>Mon</v>
      </c>
      <c r="AIV47" s="1352" t="str">
        <f t="shared" si="1350"/>
        <v>Tue</v>
      </c>
      <c r="AIW47" s="1352" t="str">
        <f t="shared" si="1350"/>
        <v>Wed</v>
      </c>
      <c r="AIX47" s="1352" t="str">
        <f t="shared" ref="AIX47:AJC47" si="1351">TEXT(WEEKDAY(AIX46,1),"DDD")</f>
        <v>Thu</v>
      </c>
      <c r="AIY47" s="1352" t="str">
        <f t="shared" si="1351"/>
        <v>Fri</v>
      </c>
      <c r="AIZ47" s="1352" t="str">
        <f t="shared" si="1351"/>
        <v>Sat</v>
      </c>
      <c r="AJA47" s="1352" t="str">
        <f t="shared" si="1351"/>
        <v>Sun</v>
      </c>
      <c r="AJB47" s="1352" t="str">
        <f t="shared" si="1351"/>
        <v>Mon</v>
      </c>
      <c r="AJC47" s="1352" t="str">
        <f t="shared" si="1351"/>
        <v>Tue</v>
      </c>
      <c r="AJD47" s="1352" t="str">
        <f t="shared" ref="AJD47:AJJ47" si="1352">TEXT(WEEKDAY(AJD46,1),"DDD")</f>
        <v>Wed</v>
      </c>
      <c r="AJE47" s="1352" t="str">
        <f t="shared" si="1352"/>
        <v>Thu</v>
      </c>
      <c r="AJF47" s="1352" t="str">
        <f t="shared" si="1352"/>
        <v>Fri</v>
      </c>
      <c r="AJG47" s="1352" t="str">
        <f t="shared" si="1352"/>
        <v>Sat</v>
      </c>
      <c r="AJH47" s="1352" t="str">
        <f t="shared" si="1352"/>
        <v>Sun</v>
      </c>
      <c r="AJI47" s="1352" t="str">
        <f t="shared" si="1352"/>
        <v>Mon</v>
      </c>
      <c r="AJJ47" s="1352" t="str">
        <f t="shared" si="1352"/>
        <v>Tue</v>
      </c>
      <c r="AJK47" s="1352" t="str">
        <f t="shared" ref="AJK47:AJR47" si="1353">TEXT(WEEKDAY(AJK46,1),"DDD")</f>
        <v>Wed</v>
      </c>
      <c r="AJL47" s="1352" t="str">
        <f t="shared" si="1353"/>
        <v>Thu</v>
      </c>
      <c r="AJM47" s="1352" t="str">
        <f t="shared" si="1353"/>
        <v>Fri</v>
      </c>
      <c r="AJN47" s="1352" t="str">
        <f t="shared" si="1353"/>
        <v>Sat</v>
      </c>
      <c r="AJO47" s="1352" t="str">
        <f t="shared" si="1353"/>
        <v>Sun</v>
      </c>
      <c r="AJP47" s="1352" t="str">
        <f t="shared" si="1353"/>
        <v>Mon</v>
      </c>
      <c r="AJQ47" s="1352" t="str">
        <f t="shared" si="1353"/>
        <v>Tue</v>
      </c>
      <c r="AJR47" s="1352" t="str">
        <f t="shared" si="1353"/>
        <v>Wed</v>
      </c>
      <c r="AJS47" s="1352" t="str">
        <f t="shared" ref="AJS47:AJY47" si="1354">TEXT(WEEKDAY(AJS46,1),"DDD")</f>
        <v>Thu</v>
      </c>
      <c r="AJT47" s="1352" t="str">
        <f t="shared" si="1354"/>
        <v>Fri</v>
      </c>
      <c r="AJU47" s="1352" t="str">
        <f t="shared" si="1354"/>
        <v>Sat</v>
      </c>
      <c r="AJV47" s="1352" t="str">
        <f t="shared" si="1354"/>
        <v>Sun</v>
      </c>
      <c r="AJW47" s="1352" t="str">
        <f t="shared" si="1354"/>
        <v>Mon</v>
      </c>
      <c r="AJX47" s="1352" t="str">
        <f t="shared" si="1354"/>
        <v>Tue</v>
      </c>
      <c r="AJY47" s="1352" t="str">
        <f t="shared" si="1354"/>
        <v>Wed</v>
      </c>
      <c r="AJZ47" s="1352" t="str">
        <f t="shared" ref="AJZ47:AKF47" si="1355">TEXT(WEEKDAY(AJZ46,1),"DDD")</f>
        <v>Thu</v>
      </c>
      <c r="AKA47" s="1352" t="str">
        <f t="shared" si="1355"/>
        <v>Fri</v>
      </c>
      <c r="AKB47" s="1352" t="str">
        <f t="shared" si="1355"/>
        <v>Sat</v>
      </c>
      <c r="AKC47" s="1352" t="str">
        <f t="shared" si="1355"/>
        <v>Sun</v>
      </c>
      <c r="AKD47" s="1352" t="str">
        <f t="shared" si="1355"/>
        <v>Mon</v>
      </c>
      <c r="AKE47" s="1352" t="str">
        <f t="shared" si="1355"/>
        <v>Tue</v>
      </c>
      <c r="AKF47" s="1352" t="str">
        <f t="shared" si="1355"/>
        <v>Wed</v>
      </c>
      <c r="AKG47" s="1352" t="str">
        <f t="shared" ref="AKG47:AKM47" si="1356">TEXT(WEEKDAY(AKG46,1),"DDD")</f>
        <v>Thu</v>
      </c>
      <c r="AKH47" s="1352" t="str">
        <f t="shared" si="1356"/>
        <v>Fri</v>
      </c>
      <c r="AKI47" s="1352" t="str">
        <f t="shared" si="1356"/>
        <v>Sat</v>
      </c>
      <c r="AKJ47" s="1352" t="str">
        <f t="shared" si="1356"/>
        <v>Sun</v>
      </c>
      <c r="AKK47" s="1352" t="str">
        <f t="shared" si="1356"/>
        <v>Mon</v>
      </c>
      <c r="AKL47" s="1352" t="str">
        <f t="shared" si="1356"/>
        <v>Tue</v>
      </c>
      <c r="AKM47" s="1352" t="str">
        <f t="shared" si="1356"/>
        <v>Wed</v>
      </c>
      <c r="AKN47" s="1352" t="str">
        <f t="shared" ref="AKN47:AKT47" si="1357">TEXT(WEEKDAY(AKN46,1),"DDD")</f>
        <v>Thu</v>
      </c>
      <c r="AKO47" s="1352" t="str">
        <f t="shared" si="1357"/>
        <v>Fri</v>
      </c>
      <c r="AKP47" s="1352" t="str">
        <f t="shared" si="1357"/>
        <v>Sat</v>
      </c>
      <c r="AKQ47" s="1352" t="str">
        <f t="shared" si="1357"/>
        <v>Sun</v>
      </c>
      <c r="AKR47" s="1352" t="str">
        <f t="shared" si="1357"/>
        <v>Mon</v>
      </c>
      <c r="AKS47" s="1352" t="str">
        <f t="shared" si="1357"/>
        <v>Tue</v>
      </c>
      <c r="AKT47" s="1352" t="str">
        <f t="shared" si="1357"/>
        <v>Wed</v>
      </c>
      <c r="AKU47" s="1352" t="str">
        <f t="shared" ref="AKU47:ALA47" si="1358">TEXT(WEEKDAY(AKU46,1),"DDD")</f>
        <v>Thu</v>
      </c>
      <c r="AKV47" s="1352" t="str">
        <f t="shared" si="1358"/>
        <v>Fri</v>
      </c>
      <c r="AKW47" s="1352" t="str">
        <f t="shared" si="1358"/>
        <v>Sat</v>
      </c>
      <c r="AKX47" s="1352" t="str">
        <f t="shared" si="1358"/>
        <v>Sun</v>
      </c>
      <c r="AKY47" s="1352" t="str">
        <f t="shared" si="1358"/>
        <v>Mon</v>
      </c>
      <c r="AKZ47" s="1352" t="str">
        <f t="shared" si="1358"/>
        <v>Tue</v>
      </c>
      <c r="ALA47" s="1352" t="str">
        <f t="shared" si="1358"/>
        <v>Wed</v>
      </c>
      <c r="ALB47" s="1352" t="str">
        <f t="shared" ref="ALB47:ALH47" si="1359">TEXT(WEEKDAY(ALB46,1),"DDD")</f>
        <v>Thu</v>
      </c>
      <c r="ALC47" s="1352" t="str">
        <f t="shared" si="1359"/>
        <v>Fri</v>
      </c>
      <c r="ALD47" s="1352" t="str">
        <f t="shared" si="1359"/>
        <v>Sat</v>
      </c>
      <c r="ALE47" s="1352" t="str">
        <f t="shared" si="1359"/>
        <v>Sun</v>
      </c>
      <c r="ALF47" s="1352" t="str">
        <f t="shared" si="1359"/>
        <v>Mon</v>
      </c>
      <c r="ALG47" s="1352" t="str">
        <f t="shared" si="1359"/>
        <v>Tue</v>
      </c>
      <c r="ALH47" s="1352" t="str">
        <f t="shared" si="1359"/>
        <v>Wed</v>
      </c>
      <c r="ALI47" s="1352" t="str">
        <f t="shared" ref="ALI47:ALO47" si="1360">TEXT(WEEKDAY(ALI46,1),"DDD")</f>
        <v>Thu</v>
      </c>
      <c r="ALJ47" s="1352" t="str">
        <f t="shared" si="1360"/>
        <v>Fri</v>
      </c>
      <c r="ALK47" s="1352" t="str">
        <f t="shared" si="1360"/>
        <v>Sat</v>
      </c>
      <c r="ALL47" s="1352" t="str">
        <f t="shared" si="1360"/>
        <v>Sun</v>
      </c>
      <c r="ALM47" s="1352" t="str">
        <f t="shared" si="1360"/>
        <v>Mon</v>
      </c>
      <c r="ALN47" s="1352" t="str">
        <f t="shared" si="1360"/>
        <v>Tue</v>
      </c>
      <c r="ALO47" s="1352" t="str">
        <f t="shared" si="1360"/>
        <v>Wed</v>
      </c>
      <c r="ALP47" s="1352" t="str">
        <f t="shared" ref="ALP47:ALV47" si="1361">TEXT(WEEKDAY(ALP46,1),"DDD")</f>
        <v>Thu</v>
      </c>
      <c r="ALQ47" s="1352" t="str">
        <f t="shared" si="1361"/>
        <v>Fri</v>
      </c>
      <c r="ALR47" s="1352" t="str">
        <f t="shared" si="1361"/>
        <v>Sat</v>
      </c>
      <c r="ALS47" s="1352" t="str">
        <f t="shared" si="1361"/>
        <v>Sun</v>
      </c>
      <c r="ALT47" s="1352" t="str">
        <f t="shared" si="1361"/>
        <v>Mon</v>
      </c>
      <c r="ALU47" s="1352" t="str">
        <f t="shared" si="1361"/>
        <v>Tue</v>
      </c>
      <c r="ALV47" s="1352" t="str">
        <f t="shared" si="1361"/>
        <v>Wed</v>
      </c>
      <c r="ALW47" s="1352" t="str">
        <f t="shared" ref="ALW47:AMC47" si="1362">TEXT(WEEKDAY(ALW46,1),"DDD")</f>
        <v>Thu</v>
      </c>
      <c r="ALX47" s="1352" t="str">
        <f t="shared" si="1362"/>
        <v>Fri</v>
      </c>
      <c r="ALY47" s="1352" t="str">
        <f t="shared" si="1362"/>
        <v>Sat</v>
      </c>
      <c r="ALZ47" s="1352" t="str">
        <f t="shared" si="1362"/>
        <v>Sun</v>
      </c>
      <c r="AMA47" s="1352" t="str">
        <f t="shared" si="1362"/>
        <v>Mon</v>
      </c>
      <c r="AMB47" s="1352" t="str">
        <f t="shared" si="1362"/>
        <v>Tue</v>
      </c>
      <c r="AMC47" s="1352" t="str">
        <f t="shared" si="1362"/>
        <v>Wed</v>
      </c>
      <c r="AMD47" s="1352" t="str">
        <f t="shared" ref="AMD47:AMJ47" si="1363">TEXT(WEEKDAY(AMD46,1),"DDD")</f>
        <v>Thu</v>
      </c>
      <c r="AME47" s="1352" t="str">
        <f t="shared" si="1363"/>
        <v>Fri</v>
      </c>
      <c r="AMF47" s="1352" t="str">
        <f t="shared" si="1363"/>
        <v>Sat</v>
      </c>
      <c r="AMG47" s="1352" t="str">
        <f t="shared" si="1363"/>
        <v>Sun</v>
      </c>
      <c r="AMH47" s="1352" t="str">
        <f t="shared" si="1363"/>
        <v>Mon</v>
      </c>
      <c r="AMI47" s="1352" t="str">
        <f t="shared" si="1363"/>
        <v>Tue</v>
      </c>
      <c r="AMJ47" s="1352" t="str">
        <f t="shared" si="1363"/>
        <v>Wed</v>
      </c>
      <c r="AMK47" s="1352" t="str">
        <f t="shared" ref="AMK47:AMQ47" si="1364">TEXT(WEEKDAY(AMK46,1),"DDD")</f>
        <v>Thu</v>
      </c>
      <c r="AML47" s="1352" t="str">
        <f t="shared" si="1364"/>
        <v>Fri</v>
      </c>
      <c r="AMM47" s="1352" t="str">
        <f t="shared" si="1364"/>
        <v>Sat</v>
      </c>
      <c r="AMN47" s="1352" t="str">
        <f t="shared" si="1364"/>
        <v>Sun</v>
      </c>
      <c r="AMO47" s="1352" t="str">
        <f t="shared" si="1364"/>
        <v>Mon</v>
      </c>
      <c r="AMP47" s="1352" t="str">
        <f t="shared" si="1364"/>
        <v>Tue</v>
      </c>
      <c r="AMQ47" s="1352" t="str">
        <f t="shared" si="1364"/>
        <v>Wed</v>
      </c>
      <c r="AMR47" s="1352" t="str">
        <f t="shared" ref="AMR47:AMX47" si="1365">TEXT(WEEKDAY(AMR46,1),"DDD")</f>
        <v>Thu</v>
      </c>
      <c r="AMS47" s="1352" t="str">
        <f t="shared" si="1365"/>
        <v>Fri</v>
      </c>
      <c r="AMT47" s="1352" t="str">
        <f t="shared" si="1365"/>
        <v>Sat</v>
      </c>
      <c r="AMU47" s="1352" t="str">
        <f t="shared" si="1365"/>
        <v>Sun</v>
      </c>
      <c r="AMV47" s="1352" t="str">
        <f t="shared" si="1365"/>
        <v>Mon</v>
      </c>
      <c r="AMW47" s="1352" t="str">
        <f t="shared" si="1365"/>
        <v>Tue</v>
      </c>
      <c r="AMX47" s="1352" t="str">
        <f t="shared" si="1365"/>
        <v>Wed</v>
      </c>
      <c r="AMY47" s="1352" t="str">
        <f t="shared" ref="AMY47:ANE47" si="1366">TEXT(WEEKDAY(AMY46,1),"DDD")</f>
        <v>Thu</v>
      </c>
      <c r="AMZ47" s="1352" t="str">
        <f t="shared" si="1366"/>
        <v>Fri</v>
      </c>
      <c r="ANA47" s="1352" t="str">
        <f t="shared" si="1366"/>
        <v>Sat</v>
      </c>
      <c r="ANB47" s="1352" t="str">
        <f t="shared" si="1366"/>
        <v>Sun</v>
      </c>
      <c r="ANC47" s="1352" t="str">
        <f t="shared" si="1366"/>
        <v>Mon</v>
      </c>
      <c r="AND47" s="1352" t="str">
        <f t="shared" si="1366"/>
        <v>Tue</v>
      </c>
      <c r="ANE47" s="1352" t="str">
        <f t="shared" si="1366"/>
        <v>Wed</v>
      </c>
      <c r="ANF47" s="1352" t="str">
        <f t="shared" ref="ANF47:ANL47" si="1367">TEXT(WEEKDAY(ANF46,1),"DDD")</f>
        <v>Thu</v>
      </c>
      <c r="ANG47" s="1352" t="str">
        <f t="shared" si="1367"/>
        <v>Fri</v>
      </c>
      <c r="ANH47" s="1352" t="str">
        <f t="shared" si="1367"/>
        <v>Sat</v>
      </c>
      <c r="ANI47" s="1352" t="str">
        <f t="shared" si="1367"/>
        <v>Sun</v>
      </c>
      <c r="ANJ47" s="1352" t="str">
        <f t="shared" si="1367"/>
        <v>Mon</v>
      </c>
      <c r="ANK47" s="1352" t="str">
        <f t="shared" si="1367"/>
        <v>Tue</v>
      </c>
      <c r="ANL47" s="1352" t="str">
        <f t="shared" si="1367"/>
        <v>Wed</v>
      </c>
      <c r="ANM47" s="1352" t="str">
        <f t="shared" ref="ANM47:ANS47" si="1368">TEXT(WEEKDAY(ANM46,1),"DDD")</f>
        <v>Thu</v>
      </c>
      <c r="ANN47" s="1352" t="str">
        <f t="shared" si="1368"/>
        <v>Fri</v>
      </c>
      <c r="ANO47" s="1352" t="str">
        <f t="shared" si="1368"/>
        <v>Sat</v>
      </c>
      <c r="ANP47" s="1352" t="str">
        <f t="shared" si="1368"/>
        <v>Sun</v>
      </c>
      <c r="ANQ47" s="1352" t="str">
        <f t="shared" si="1368"/>
        <v>Mon</v>
      </c>
      <c r="ANR47" s="1352" t="str">
        <f t="shared" si="1368"/>
        <v>Tue</v>
      </c>
      <c r="ANS47" s="1352" t="str">
        <f t="shared" si="1368"/>
        <v>Wed</v>
      </c>
      <c r="ANT47" s="1352" t="str">
        <f t="shared" ref="ANT47:ANZ47" si="1369">TEXT(WEEKDAY(ANT46,1),"DDD")</f>
        <v>Thu</v>
      </c>
      <c r="ANU47" s="1352" t="str">
        <f t="shared" si="1369"/>
        <v>Fri</v>
      </c>
      <c r="ANV47" s="1352" t="str">
        <f t="shared" si="1369"/>
        <v>Sat</v>
      </c>
      <c r="ANW47" s="1352" t="str">
        <f t="shared" si="1369"/>
        <v>Sun</v>
      </c>
      <c r="ANX47" s="1352" t="str">
        <f t="shared" si="1369"/>
        <v>Mon</v>
      </c>
      <c r="ANY47" s="1352" t="str">
        <f t="shared" si="1369"/>
        <v>Tue</v>
      </c>
      <c r="ANZ47" s="1352" t="str">
        <f t="shared" si="1369"/>
        <v>Wed</v>
      </c>
      <c r="AOA47" s="1352" t="str">
        <f t="shared" ref="AOA47:AOG47" si="1370">TEXT(WEEKDAY(AOA46,1),"DDD")</f>
        <v>Thu</v>
      </c>
      <c r="AOB47" s="1352" t="str">
        <f t="shared" si="1370"/>
        <v>Fri</v>
      </c>
      <c r="AOC47" s="1352" t="str">
        <f t="shared" si="1370"/>
        <v>Sat</v>
      </c>
      <c r="AOD47" s="1352" t="str">
        <f t="shared" si="1370"/>
        <v>Sun</v>
      </c>
      <c r="AOE47" s="1352" t="str">
        <f t="shared" si="1370"/>
        <v>Mon</v>
      </c>
      <c r="AOF47" s="1352" t="str">
        <f t="shared" si="1370"/>
        <v>Tue</v>
      </c>
      <c r="AOG47" s="1352" t="str">
        <f t="shared" si="1370"/>
        <v>Wed</v>
      </c>
      <c r="AOH47" s="1352" t="str">
        <f t="shared" ref="AOH47:AON47" si="1371">TEXT(WEEKDAY(AOH46,1),"DDD")</f>
        <v>Thu</v>
      </c>
      <c r="AOI47" s="1352" t="str">
        <f t="shared" si="1371"/>
        <v>Fri</v>
      </c>
      <c r="AOJ47" s="1352" t="str">
        <f t="shared" si="1371"/>
        <v>Sat</v>
      </c>
      <c r="AOK47" s="1352" t="str">
        <f t="shared" si="1371"/>
        <v>Sun</v>
      </c>
      <c r="AOL47" s="1352" t="str">
        <f t="shared" si="1371"/>
        <v>Mon</v>
      </c>
      <c r="AOM47" s="1352" t="str">
        <f t="shared" si="1371"/>
        <v>Tue</v>
      </c>
      <c r="AON47" s="1352" t="str">
        <f t="shared" si="1371"/>
        <v>Wed</v>
      </c>
      <c r="AOO47" s="1352" t="str">
        <f t="shared" ref="AOO47:AOU47" si="1372">TEXT(WEEKDAY(AOO46,1),"DDD")</f>
        <v>Thu</v>
      </c>
      <c r="AOP47" s="1352" t="str">
        <f t="shared" si="1372"/>
        <v>Fri</v>
      </c>
      <c r="AOQ47" s="1352" t="str">
        <f t="shared" si="1372"/>
        <v>Sat</v>
      </c>
      <c r="AOR47" s="1352" t="str">
        <f t="shared" si="1372"/>
        <v>Sun</v>
      </c>
      <c r="AOS47" s="1352" t="str">
        <f t="shared" si="1372"/>
        <v>Mon</v>
      </c>
      <c r="AOT47" s="1352" t="str">
        <f t="shared" si="1372"/>
        <v>Tue</v>
      </c>
      <c r="AOU47" s="1352" t="str">
        <f t="shared" si="1372"/>
        <v>Wed</v>
      </c>
      <c r="AOV47" s="1352" t="str">
        <f t="shared" ref="AOV47:API47" si="1373">TEXT(WEEKDAY(AOV46,1),"DDD")</f>
        <v>Thu</v>
      </c>
      <c r="AOW47" s="1352" t="str">
        <f t="shared" si="1373"/>
        <v>Fri</v>
      </c>
      <c r="AOX47" s="1352" t="str">
        <f t="shared" si="1373"/>
        <v>Sat</v>
      </c>
      <c r="AOY47" s="1352" t="str">
        <f t="shared" si="1373"/>
        <v>Sun</v>
      </c>
      <c r="AOZ47" s="1352" t="str">
        <f t="shared" si="1373"/>
        <v>Mon</v>
      </c>
      <c r="APA47" s="1352" t="str">
        <f t="shared" si="1373"/>
        <v>Tue</v>
      </c>
      <c r="APB47" s="1352" t="str">
        <f t="shared" si="1373"/>
        <v>Wed</v>
      </c>
      <c r="APC47" s="1352" t="str">
        <f t="shared" si="1373"/>
        <v>Thu</v>
      </c>
      <c r="APD47" s="1352" t="str">
        <f t="shared" si="1373"/>
        <v>Fri</v>
      </c>
      <c r="APE47" s="1352" t="str">
        <f t="shared" si="1373"/>
        <v>Sat</v>
      </c>
      <c r="APF47" s="1352" t="str">
        <f t="shared" si="1373"/>
        <v>Sun</v>
      </c>
      <c r="APG47" s="1352" t="str">
        <f t="shared" si="1373"/>
        <v>Mon</v>
      </c>
      <c r="APH47" s="1352" t="str">
        <f t="shared" si="1373"/>
        <v>Tue</v>
      </c>
      <c r="API47" s="1352" t="str">
        <f t="shared" si="1373"/>
        <v>Wed</v>
      </c>
    </row>
    <row r="48" spans="1:1102" x14ac:dyDescent="0.2">
      <c r="A48" s="1352">
        <v>2</v>
      </c>
      <c r="B48" s="1352" t="s">
        <v>275</v>
      </c>
      <c r="C48" s="1352">
        <v>29</v>
      </c>
      <c r="D48" s="1352">
        <v>0</v>
      </c>
      <c r="E48" s="1352">
        <v>0</v>
      </c>
      <c r="F48" s="1352">
        <v>0</v>
      </c>
      <c r="G48" s="1352">
        <v>76</v>
      </c>
      <c r="H48" s="1352">
        <v>11</v>
      </c>
      <c r="I48" s="1352">
        <v>1</v>
      </c>
      <c r="J48" s="1352">
        <v>16</v>
      </c>
      <c r="K48" s="1352">
        <v>47</v>
      </c>
      <c r="L48" s="1352">
        <v>0</v>
      </c>
      <c r="M48" s="1352">
        <v>0</v>
      </c>
      <c r="N48" s="1352">
        <v>3</v>
      </c>
      <c r="O48" s="1352">
        <v>0</v>
      </c>
      <c r="P48" s="1352">
        <v>37</v>
      </c>
      <c r="Q48" s="1352">
        <v>2</v>
      </c>
      <c r="R48" s="1352">
        <v>29</v>
      </c>
      <c r="S48" s="1352">
        <v>0</v>
      </c>
      <c r="T48" s="1352">
        <v>0</v>
      </c>
      <c r="U48" s="1352">
        <v>1</v>
      </c>
      <c r="V48" s="1352">
        <v>4</v>
      </c>
      <c r="W48" s="1352">
        <v>3</v>
      </c>
      <c r="X48" s="1352">
        <v>79</v>
      </c>
      <c r="Y48" s="1352">
        <v>6</v>
      </c>
      <c r="Z48" s="1352">
        <v>0</v>
      </c>
      <c r="AA48" s="1352">
        <v>0</v>
      </c>
      <c r="AB48" s="1352">
        <v>3</v>
      </c>
      <c r="AC48" s="1352">
        <v>27</v>
      </c>
      <c r="AD48" s="1352">
        <v>22</v>
      </c>
      <c r="AE48" s="1352">
        <v>32</v>
      </c>
      <c r="AF48" s="1352">
        <v>47</v>
      </c>
      <c r="AG48" s="1352">
        <v>0</v>
      </c>
      <c r="AH48" s="1352">
        <v>0</v>
      </c>
      <c r="AI48" s="1352">
        <v>12</v>
      </c>
      <c r="AJ48" s="1352">
        <v>24</v>
      </c>
      <c r="AK48" s="1352">
        <v>7</v>
      </c>
      <c r="AL48" s="1352">
        <v>14</v>
      </c>
      <c r="AM48" s="1352">
        <v>2</v>
      </c>
      <c r="AN48" s="1352">
        <v>0</v>
      </c>
      <c r="AO48" s="1352">
        <v>0</v>
      </c>
      <c r="AP48" s="1352">
        <v>0</v>
      </c>
      <c r="AQ48" s="1352">
        <v>32</v>
      </c>
      <c r="AR48" s="1352">
        <v>1</v>
      </c>
      <c r="AS48" s="1352">
        <v>2</v>
      </c>
      <c r="AT48" s="1352">
        <v>0</v>
      </c>
      <c r="AU48" s="1352">
        <v>0</v>
      </c>
      <c r="AV48" s="1352">
        <v>0</v>
      </c>
      <c r="AW48" s="1352">
        <v>0</v>
      </c>
      <c r="AX48" s="1352">
        <v>2</v>
      </c>
      <c r="AY48" s="1352">
        <v>94</v>
      </c>
      <c r="AZ48" s="1352">
        <v>28</v>
      </c>
      <c r="BA48" s="1352">
        <v>0</v>
      </c>
      <c r="BB48" s="1352">
        <v>0</v>
      </c>
      <c r="BC48" s="1352">
        <v>0</v>
      </c>
      <c r="BD48" s="1352">
        <v>3</v>
      </c>
      <c r="BE48" s="1352">
        <v>77</v>
      </c>
      <c r="BF48" s="1352">
        <v>73</v>
      </c>
      <c r="BG48" s="1352">
        <v>0</v>
      </c>
      <c r="BH48" s="1352">
        <v>85</v>
      </c>
      <c r="BI48" s="1352">
        <v>0</v>
      </c>
      <c r="BJ48" s="1352">
        <v>0</v>
      </c>
      <c r="BK48" s="1352">
        <v>3</v>
      </c>
      <c r="BL48" s="1352">
        <v>53</v>
      </c>
      <c r="BM48" s="1352">
        <v>5</v>
      </c>
      <c r="BN48" s="1352">
        <v>2</v>
      </c>
      <c r="BO48" s="1352">
        <v>1</v>
      </c>
      <c r="BP48" s="1352">
        <v>0</v>
      </c>
      <c r="BQ48" s="1352">
        <v>0</v>
      </c>
      <c r="BR48" s="1352">
        <v>3</v>
      </c>
      <c r="BS48" s="1352">
        <v>88</v>
      </c>
      <c r="BT48" s="1352">
        <v>63</v>
      </c>
      <c r="BU48" s="1352">
        <v>28</v>
      </c>
      <c r="BV48" s="1352">
        <v>59</v>
      </c>
      <c r="BW48" s="1352">
        <v>0</v>
      </c>
      <c r="BX48" s="1352">
        <v>0</v>
      </c>
      <c r="BY48" s="1352">
        <v>2</v>
      </c>
      <c r="BZ48" s="1352">
        <v>20</v>
      </c>
      <c r="CA48" s="1352">
        <v>2</v>
      </c>
      <c r="CB48" s="1352">
        <v>67</v>
      </c>
      <c r="CC48" s="1352">
        <v>42</v>
      </c>
      <c r="CD48" s="1352">
        <v>0</v>
      </c>
      <c r="CE48" s="1352">
        <v>0</v>
      </c>
      <c r="CF48" s="1352">
        <v>5</v>
      </c>
      <c r="CG48" s="1352">
        <v>44</v>
      </c>
      <c r="CH48" s="1352">
        <v>79</v>
      </c>
      <c r="CI48" s="1352">
        <v>20</v>
      </c>
      <c r="CJ48" s="1352">
        <v>1</v>
      </c>
      <c r="CK48" s="1352">
        <v>0</v>
      </c>
      <c r="CL48" s="1352">
        <v>0</v>
      </c>
      <c r="CM48" s="1352">
        <v>24</v>
      </c>
      <c r="CN48" s="1352">
        <v>3</v>
      </c>
      <c r="CO48" s="1352">
        <v>3</v>
      </c>
      <c r="CP48" s="1352">
        <v>140</v>
      </c>
      <c r="CQ48" s="1352">
        <v>0</v>
      </c>
      <c r="CR48" s="1352">
        <v>0</v>
      </c>
      <c r="CS48" s="1352">
        <v>0</v>
      </c>
      <c r="CT48" s="1352">
        <v>2</v>
      </c>
      <c r="CU48" s="1352">
        <v>37</v>
      </c>
      <c r="CV48" s="1352">
        <v>12</v>
      </c>
      <c r="CW48" s="1352">
        <v>3</v>
      </c>
      <c r="CX48" s="1352">
        <v>44</v>
      </c>
      <c r="CY48" s="1352">
        <v>0</v>
      </c>
      <c r="CZ48" s="1352">
        <v>0</v>
      </c>
      <c r="DA48" s="1352">
        <v>2</v>
      </c>
      <c r="DB48" s="1352">
        <v>0</v>
      </c>
      <c r="DC48" s="1352">
        <v>2</v>
      </c>
      <c r="DD48" s="1352">
        <v>73</v>
      </c>
      <c r="DE48" s="1352">
        <v>3</v>
      </c>
      <c r="DF48" s="1352">
        <v>0</v>
      </c>
      <c r="DG48" s="1352">
        <v>0</v>
      </c>
      <c r="DH48" s="1352">
        <v>7</v>
      </c>
      <c r="DI48" s="1352">
        <v>138</v>
      </c>
      <c r="DJ48" s="1352">
        <v>9</v>
      </c>
      <c r="DK48" s="1352">
        <v>90</v>
      </c>
      <c r="DL48" s="1352">
        <v>3</v>
      </c>
      <c r="DM48" s="1352">
        <v>0</v>
      </c>
      <c r="DN48" s="1352">
        <v>0</v>
      </c>
      <c r="DO48" s="1352">
        <v>31</v>
      </c>
      <c r="DP48" s="1352">
        <v>1</v>
      </c>
      <c r="DQ48" s="1352">
        <v>34</v>
      </c>
      <c r="DR48" s="1352">
        <v>9</v>
      </c>
      <c r="DS48" s="1352">
        <v>46</v>
      </c>
      <c r="DT48" s="1352">
        <v>0</v>
      </c>
      <c r="DU48" s="1352">
        <v>0</v>
      </c>
      <c r="DV48" s="1352">
        <v>0</v>
      </c>
      <c r="DW48" s="1352">
        <v>2</v>
      </c>
      <c r="DX48" s="1352">
        <v>4</v>
      </c>
      <c r="DY48" s="1352">
        <v>2</v>
      </c>
      <c r="DZ48" s="1352">
        <v>3</v>
      </c>
      <c r="EA48" s="1352">
        <v>0</v>
      </c>
      <c r="EB48" s="1352">
        <v>0</v>
      </c>
      <c r="EC48" s="1352">
        <v>72</v>
      </c>
      <c r="ED48" s="1352">
        <v>0</v>
      </c>
      <c r="EE48" s="1352">
        <v>2</v>
      </c>
      <c r="EF48" s="1352">
        <v>58</v>
      </c>
      <c r="EG48" s="1352">
        <v>4</v>
      </c>
      <c r="EH48" s="1352">
        <v>0</v>
      </c>
      <c r="EI48" s="1352">
        <v>0</v>
      </c>
      <c r="EJ48" s="1352">
        <v>37</v>
      </c>
      <c r="EK48" s="1352">
        <v>1</v>
      </c>
      <c r="EL48" s="1352">
        <v>114</v>
      </c>
      <c r="EM48" s="1352">
        <v>8</v>
      </c>
      <c r="EN48" s="1352">
        <v>10</v>
      </c>
      <c r="EO48" s="1352">
        <v>0</v>
      </c>
      <c r="EP48" s="1352">
        <v>0</v>
      </c>
      <c r="EQ48" s="1352">
        <v>1</v>
      </c>
      <c r="ER48" s="1352">
        <v>0</v>
      </c>
      <c r="ES48" s="1352">
        <v>16</v>
      </c>
      <c r="ET48" s="1352">
        <v>42</v>
      </c>
      <c r="EU48" s="1352">
        <v>45</v>
      </c>
      <c r="EV48" s="1352">
        <v>0</v>
      </c>
      <c r="EW48" s="1352">
        <v>0</v>
      </c>
      <c r="EX48" s="1352">
        <v>0</v>
      </c>
      <c r="EY48" s="1352">
        <v>7</v>
      </c>
      <c r="EZ48" s="1352">
        <v>33</v>
      </c>
      <c r="FA48" s="1352">
        <v>9</v>
      </c>
      <c r="FB48" s="1352">
        <v>37</v>
      </c>
      <c r="FC48" s="1352">
        <v>0</v>
      </c>
      <c r="FD48" s="1352">
        <v>0</v>
      </c>
      <c r="FE48" s="1352">
        <v>74</v>
      </c>
      <c r="FF48" s="1352">
        <v>12</v>
      </c>
      <c r="FG48" s="1352">
        <v>10</v>
      </c>
      <c r="FH48" s="1352">
        <v>0</v>
      </c>
      <c r="FI48" s="1352">
        <v>0</v>
      </c>
      <c r="FJ48" s="1352">
        <v>0</v>
      </c>
      <c r="FK48" s="1352">
        <v>0</v>
      </c>
      <c r="FL48" s="1352">
        <v>1</v>
      </c>
      <c r="FM48" s="1352">
        <v>26</v>
      </c>
      <c r="FN48" s="1352">
        <v>2</v>
      </c>
      <c r="FO48" s="1352">
        <v>24</v>
      </c>
      <c r="FP48" s="1352">
        <v>0</v>
      </c>
      <c r="FQ48" s="1352">
        <v>0</v>
      </c>
      <c r="FR48" s="1352">
        <v>0</v>
      </c>
      <c r="FS48" s="1352">
        <v>4</v>
      </c>
      <c r="FT48" s="1352">
        <v>80</v>
      </c>
      <c r="FU48" s="1352">
        <v>45</v>
      </c>
      <c r="FV48" s="1352">
        <v>3</v>
      </c>
      <c r="FW48" s="1352">
        <v>3</v>
      </c>
      <c r="FX48" s="1352">
        <v>0</v>
      </c>
      <c r="FY48" s="1352">
        <v>0</v>
      </c>
      <c r="FZ48" s="1352">
        <v>9</v>
      </c>
      <c r="GA48" s="1352">
        <v>0</v>
      </c>
      <c r="GB48" s="1352">
        <v>50</v>
      </c>
      <c r="GC48" s="1352">
        <v>127</v>
      </c>
      <c r="GD48" s="1352">
        <v>22</v>
      </c>
      <c r="GE48" s="1352">
        <v>0</v>
      </c>
      <c r="GF48" s="1352">
        <v>0</v>
      </c>
      <c r="GG48" s="1352">
        <v>0</v>
      </c>
      <c r="GH48" s="1352">
        <v>0</v>
      </c>
      <c r="GI48" s="1352">
        <v>0</v>
      </c>
      <c r="GJ48" s="1352">
        <v>1</v>
      </c>
      <c r="GK48" s="1352">
        <v>46</v>
      </c>
      <c r="GL48" s="1352">
        <v>0</v>
      </c>
      <c r="GM48" s="1352">
        <v>0</v>
      </c>
      <c r="GN48" s="1352">
        <v>0</v>
      </c>
      <c r="GO48" s="1352">
        <v>82</v>
      </c>
      <c r="GP48" s="1352">
        <v>26</v>
      </c>
      <c r="GQ48" s="1352">
        <v>1</v>
      </c>
      <c r="GR48" s="1352">
        <v>37</v>
      </c>
      <c r="GS48" s="1352">
        <v>0</v>
      </c>
      <c r="GT48" s="1352">
        <v>0</v>
      </c>
      <c r="GU48" s="1352">
        <v>12</v>
      </c>
      <c r="GV48" s="1352">
        <v>1</v>
      </c>
      <c r="GW48" s="1352">
        <v>2</v>
      </c>
      <c r="GX48" s="1352">
        <v>17</v>
      </c>
      <c r="GY48" s="1352">
        <v>96</v>
      </c>
      <c r="GZ48" s="1352">
        <v>0</v>
      </c>
      <c r="HA48" s="1352">
        <v>0</v>
      </c>
      <c r="HB48" s="1352">
        <v>1</v>
      </c>
      <c r="HC48" s="1352">
        <v>0</v>
      </c>
      <c r="HD48" s="1352">
        <v>33</v>
      </c>
      <c r="HE48" s="1352">
        <v>4</v>
      </c>
      <c r="HF48" s="1352">
        <v>20</v>
      </c>
      <c r="HG48" s="1352">
        <v>0</v>
      </c>
      <c r="HH48" s="1352">
        <v>0</v>
      </c>
      <c r="HI48" s="1352">
        <v>87</v>
      </c>
      <c r="HJ48" s="1352">
        <v>48</v>
      </c>
      <c r="HK48" s="1352">
        <v>0</v>
      </c>
      <c r="HL48" s="1352">
        <v>73</v>
      </c>
      <c r="HM48" s="1352">
        <v>2</v>
      </c>
      <c r="HN48" s="1352">
        <v>0</v>
      </c>
      <c r="HO48" s="1352">
        <v>0</v>
      </c>
      <c r="HP48" s="1352">
        <v>49</v>
      </c>
      <c r="HQ48" s="1352">
        <v>37</v>
      </c>
      <c r="HR48" s="1352">
        <v>31</v>
      </c>
      <c r="HS48" s="1352">
        <v>45</v>
      </c>
      <c r="HT48" s="1352">
        <v>55</v>
      </c>
      <c r="HU48" s="1352">
        <v>0</v>
      </c>
      <c r="HV48" s="1352">
        <v>0</v>
      </c>
      <c r="HW48" s="1352">
        <v>10</v>
      </c>
      <c r="HX48" s="1352">
        <v>18</v>
      </c>
      <c r="HY48" s="1352">
        <v>27</v>
      </c>
      <c r="HZ48" s="1352">
        <v>13</v>
      </c>
      <c r="IA48" s="1352">
        <v>8</v>
      </c>
      <c r="IB48" s="1352">
        <v>0</v>
      </c>
      <c r="IC48" s="1352">
        <v>0</v>
      </c>
      <c r="ID48" s="1352">
        <v>34</v>
      </c>
      <c r="IE48" s="1352">
        <v>52</v>
      </c>
      <c r="IF48" s="1352">
        <v>27</v>
      </c>
      <c r="IG48" s="1352">
        <v>47</v>
      </c>
      <c r="IH48" s="1352">
        <v>14</v>
      </c>
      <c r="II48" s="1352">
        <v>0</v>
      </c>
      <c r="IJ48" s="1352">
        <v>0</v>
      </c>
      <c r="IK48" s="1352">
        <v>21</v>
      </c>
      <c r="IL48" s="1352">
        <v>19</v>
      </c>
      <c r="IM48" s="1352">
        <v>24</v>
      </c>
      <c r="IN48" s="1352">
        <v>10</v>
      </c>
      <c r="IO48" s="1352">
        <v>26</v>
      </c>
      <c r="IP48" s="1352">
        <v>0</v>
      </c>
      <c r="IQ48" s="1352">
        <v>0</v>
      </c>
      <c r="IR48" s="1352">
        <v>0</v>
      </c>
      <c r="IS48" s="1352">
        <v>65</v>
      </c>
      <c r="IT48" s="1352">
        <v>14</v>
      </c>
      <c r="IU48" s="1352">
        <v>2</v>
      </c>
      <c r="IV48" s="1352">
        <v>21</v>
      </c>
      <c r="IW48" s="1352">
        <v>0</v>
      </c>
      <c r="IX48" s="1352">
        <v>0</v>
      </c>
      <c r="IY48" s="1352">
        <v>27</v>
      </c>
      <c r="IZ48" s="1352">
        <v>12</v>
      </c>
      <c r="JA48" s="1352">
        <v>7</v>
      </c>
      <c r="JB48" s="1352">
        <v>8</v>
      </c>
      <c r="JC48" s="1352">
        <v>45</v>
      </c>
      <c r="JD48" s="1352">
        <v>0</v>
      </c>
      <c r="JE48" s="1352">
        <v>0</v>
      </c>
      <c r="JF48" s="1352">
        <v>15</v>
      </c>
      <c r="JG48" s="1352">
        <v>26</v>
      </c>
      <c r="JH48" s="1352">
        <v>6</v>
      </c>
      <c r="JI48" s="1352">
        <v>13</v>
      </c>
      <c r="JJ48" s="1352">
        <v>20</v>
      </c>
      <c r="JK48" s="1352">
        <v>0</v>
      </c>
      <c r="JL48" s="1352">
        <v>0</v>
      </c>
      <c r="JM48" s="1352">
        <v>16</v>
      </c>
      <c r="JN48" s="1352">
        <v>21</v>
      </c>
      <c r="JO48" s="1352">
        <v>13</v>
      </c>
      <c r="JP48" s="1352">
        <v>15</v>
      </c>
      <c r="JQ48" s="1352">
        <v>11</v>
      </c>
      <c r="JR48" s="1352">
        <v>0</v>
      </c>
      <c r="JS48" s="1352">
        <v>0</v>
      </c>
      <c r="JT48" s="1352">
        <v>16</v>
      </c>
      <c r="JU48" s="1352">
        <v>15</v>
      </c>
      <c r="JV48" s="1352">
        <v>1</v>
      </c>
      <c r="JW48" s="1352">
        <v>4</v>
      </c>
      <c r="JX48" s="1352">
        <v>11</v>
      </c>
      <c r="JY48" s="1352">
        <v>0</v>
      </c>
      <c r="JZ48" s="1352">
        <v>0</v>
      </c>
      <c r="KA48" s="1352">
        <v>0</v>
      </c>
      <c r="KB48" s="1352">
        <v>36</v>
      </c>
      <c r="KC48" s="1352">
        <v>0</v>
      </c>
      <c r="KD48" s="1352">
        <v>24</v>
      </c>
      <c r="KE48" s="1352">
        <v>1</v>
      </c>
      <c r="KF48" s="1352">
        <v>0</v>
      </c>
      <c r="KG48" s="1352">
        <v>0</v>
      </c>
      <c r="KH48" s="1352">
        <v>0</v>
      </c>
      <c r="KI48" s="1352">
        <v>45</v>
      </c>
      <c r="KJ48" s="1352">
        <v>0</v>
      </c>
      <c r="KK48" s="1352">
        <v>0</v>
      </c>
      <c r="KL48" s="1352">
        <v>34</v>
      </c>
      <c r="KM48" s="1352">
        <v>0</v>
      </c>
      <c r="KN48" s="1352">
        <v>0</v>
      </c>
      <c r="KO48" s="1352">
        <v>7</v>
      </c>
      <c r="KP48" s="1352">
        <v>2</v>
      </c>
      <c r="KQ48" s="1352">
        <v>10</v>
      </c>
      <c r="KR48" s="1352">
        <v>30</v>
      </c>
      <c r="KS48" s="1352">
        <v>13</v>
      </c>
      <c r="KT48" s="1352">
        <v>0</v>
      </c>
      <c r="KU48" s="1352">
        <v>0</v>
      </c>
      <c r="KV48" s="1352">
        <v>28</v>
      </c>
      <c r="KW48" s="1352">
        <v>16</v>
      </c>
      <c r="KX48" s="1352">
        <v>7</v>
      </c>
      <c r="KY48" s="1352">
        <v>19</v>
      </c>
      <c r="KZ48" s="1352">
        <v>21</v>
      </c>
      <c r="LA48" s="1352">
        <v>0</v>
      </c>
      <c r="LB48" s="1352">
        <v>0</v>
      </c>
      <c r="LC48" s="1352">
        <v>14</v>
      </c>
      <c r="LD48" s="1352">
        <v>6</v>
      </c>
      <c r="LE48" s="1352">
        <v>0</v>
      </c>
      <c r="LF48" s="1352">
        <v>22</v>
      </c>
      <c r="LG48" s="1352">
        <v>0</v>
      </c>
      <c r="LH48" s="1352">
        <v>0</v>
      </c>
      <c r="LI48" s="1352">
        <v>0</v>
      </c>
      <c r="LJ48" s="1352">
        <v>0</v>
      </c>
      <c r="LK48" s="1352">
        <v>9</v>
      </c>
      <c r="LL48" s="1352">
        <v>32</v>
      </c>
      <c r="LM48" s="1352">
        <v>8</v>
      </c>
      <c r="LN48" s="1352">
        <v>25</v>
      </c>
      <c r="LO48" s="1352">
        <v>0</v>
      </c>
      <c r="LP48" s="1352">
        <v>0</v>
      </c>
      <c r="LQ48" s="1352">
        <v>19</v>
      </c>
      <c r="LR48" s="1352">
        <v>16</v>
      </c>
      <c r="LS48" s="1352">
        <v>7</v>
      </c>
      <c r="LT48" s="1352">
        <v>0</v>
      </c>
      <c r="LU48" s="1352">
        <v>10</v>
      </c>
      <c r="LV48" s="1352">
        <v>0</v>
      </c>
      <c r="LW48" s="1352">
        <v>0</v>
      </c>
      <c r="LX48" s="1352">
        <v>0</v>
      </c>
      <c r="LY48" s="1352">
        <v>9</v>
      </c>
      <c r="LZ48" s="1352">
        <v>15</v>
      </c>
      <c r="MA48" s="1352">
        <v>8</v>
      </c>
      <c r="MB48" s="1352">
        <v>1</v>
      </c>
      <c r="MC48" s="1352">
        <v>0</v>
      </c>
      <c r="MD48" s="1352">
        <v>0</v>
      </c>
      <c r="ME48" s="1352">
        <v>2</v>
      </c>
      <c r="MF48" s="1352">
        <v>34</v>
      </c>
      <c r="MG48" s="1352">
        <v>0</v>
      </c>
      <c r="MH48" s="1352">
        <v>7</v>
      </c>
      <c r="MI48" s="1352">
        <v>7</v>
      </c>
      <c r="MJ48" s="1352">
        <v>0</v>
      </c>
      <c r="MK48" s="1352">
        <v>0</v>
      </c>
      <c r="ML48" s="1352">
        <v>0</v>
      </c>
      <c r="MM48" s="1352">
        <v>39</v>
      </c>
      <c r="MN48" s="1352">
        <v>2</v>
      </c>
      <c r="MO48" s="1352">
        <v>0</v>
      </c>
      <c r="MP48" s="1352">
        <v>7</v>
      </c>
      <c r="MQ48" s="1352">
        <v>0</v>
      </c>
      <c r="MR48" s="1352">
        <v>0</v>
      </c>
      <c r="MS48" s="1352">
        <v>17</v>
      </c>
      <c r="MT48" s="1352">
        <v>0</v>
      </c>
      <c r="MU48" s="1352">
        <v>17</v>
      </c>
      <c r="MV48" s="1352">
        <v>0</v>
      </c>
      <c r="MW48" s="1352">
        <v>20</v>
      </c>
      <c r="MX48" s="1352">
        <v>0</v>
      </c>
      <c r="MY48" s="1352">
        <v>0</v>
      </c>
      <c r="MZ48" s="1352">
        <v>0</v>
      </c>
      <c r="NA48" s="1352">
        <v>10</v>
      </c>
      <c r="NB48" s="1352">
        <v>6</v>
      </c>
      <c r="NC48" s="1352">
        <f ca="1">IFERROR(OFFSET('WS-1 Appeals'!$A$6,'Dashboard Extract'!$A48,'Dashboard Extract'!NC$45),0)</f>
        <v>0</v>
      </c>
      <c r="ND48" s="1352">
        <f ca="1">IFERROR(OFFSET('WS-1 Appeals'!$A$6,'Dashboard Extract'!$A48,'Dashboard Extract'!ND$45),0)</f>
        <v>13</v>
      </c>
      <c r="NE48" s="1352">
        <f ca="1">IFERROR(OFFSET('WS-1 Appeals'!$A$6,'Dashboard Extract'!$A48,'Dashboard Extract'!NE$45),0)</f>
        <v>0</v>
      </c>
      <c r="NF48" s="1352">
        <f ca="1">IFERROR(OFFSET('WS-1 Appeals'!$A$6,'Dashboard Extract'!$A48,'Dashboard Extract'!NF$45),0)</f>
        <v>0</v>
      </c>
      <c r="NG48" s="1352">
        <f ca="1">IFERROR(OFFSET('WS-1 Appeals'!$A$6,'Dashboard Extract'!$A48,'Dashboard Extract'!NG$45),0)</f>
        <v>0</v>
      </c>
      <c r="NH48" s="1352">
        <f ca="1">IFERROR(OFFSET('WS-1 Appeals'!$A$6,'Dashboard Extract'!$A48,'Dashboard Extract'!NH$45),0)</f>
        <v>5</v>
      </c>
      <c r="NI48" s="1352">
        <f ca="1">IFERROR(OFFSET('WS-1 Appeals'!$A$6,'Dashboard Extract'!$A48,'Dashboard Extract'!NI$45),0)</f>
        <v>5</v>
      </c>
      <c r="NJ48" s="1352">
        <f ca="1">IFERROR(OFFSET('WS-1 Appeals'!$A$6,'Dashboard Extract'!$A48,'Dashboard Extract'!NJ$45),0)</f>
        <v>1</v>
      </c>
      <c r="NK48" s="1352">
        <f ca="1">IFERROR(OFFSET('WS-1 Appeals'!$A$6,'Dashboard Extract'!$A48,'Dashboard Extract'!NK$45),0)</f>
        <v>0</v>
      </c>
      <c r="NL48" s="1352">
        <f ca="1">IFERROR(OFFSET('WS-1 Appeals'!$A$6,'Dashboard Extract'!$A48,'Dashboard Extract'!NL$45),0)</f>
        <v>0</v>
      </c>
      <c r="NM48" s="1352">
        <f ca="1">IFERROR(OFFSET('WS-1 Appeals'!$A$6,'Dashboard Extract'!$A48,'Dashboard Extract'!NM$45),0)</f>
        <v>0</v>
      </c>
      <c r="NN48" s="1352">
        <f ca="1">IFERROR(OFFSET('WS-1 Appeals'!$A$6,'Dashboard Extract'!$A48,'Dashboard Extract'!NN$45),0)</f>
        <v>0</v>
      </c>
      <c r="NO48" s="1352">
        <f ca="1">IFERROR(OFFSET('WS-1 Appeals'!$A$6,'Dashboard Extract'!$A48,'Dashboard Extract'!NO$45),0)</f>
        <v>24</v>
      </c>
      <c r="NP48" s="1352">
        <f ca="1">IFERROR(OFFSET('WS-1 Appeals'!$A$6,'Dashboard Extract'!$A48,'Dashboard Extract'!NP$45),0)</f>
        <v>30</v>
      </c>
      <c r="NQ48" s="1352">
        <f ca="1">IFERROR(OFFSET('WS-1 Appeals'!$A$6,'Dashboard Extract'!$A48,'Dashboard Extract'!NQ$45),0)</f>
        <v>23</v>
      </c>
      <c r="NR48" s="1352">
        <f ca="1">IFERROR(OFFSET('WS-1 Appeals'!$A$6,'Dashboard Extract'!$A48,'Dashboard Extract'!NR$45),0)</f>
        <v>6</v>
      </c>
      <c r="NS48" s="1352">
        <f ca="1">IFERROR(OFFSET('WS-1 Appeals'!$A$6,'Dashboard Extract'!$A48,'Dashboard Extract'!NS$45),0)</f>
        <v>0</v>
      </c>
      <c r="NT48" s="1352">
        <f ca="1">IFERROR(OFFSET('WS-1 Appeals'!$A$6,'Dashboard Extract'!$A48,'Dashboard Extract'!NT$45),0)</f>
        <v>0</v>
      </c>
      <c r="NU48" s="1352">
        <f ca="1">IFERROR(OFFSET('WS-1 Appeals'!$A$6,'Dashboard Extract'!$A48,'Dashboard Extract'!NU$45),0)</f>
        <v>1</v>
      </c>
      <c r="NV48" s="1352">
        <f ca="1">IFERROR(OFFSET('WS-1 Appeals'!$A$6,'Dashboard Extract'!$A48,'Dashboard Extract'!NV$45),0)</f>
        <v>20</v>
      </c>
      <c r="NW48" s="1352">
        <f ca="1">IFERROR(OFFSET('WS-1 Appeals'!$A$6,'Dashboard Extract'!$A48,'Dashboard Extract'!NW$45),0)</f>
        <v>0</v>
      </c>
      <c r="NX48" s="1352">
        <f ca="1">IFERROR(OFFSET('WS-1 Appeals'!$A$6,'Dashboard Extract'!$A48,'Dashboard Extract'!NX$45),0)</f>
        <v>29</v>
      </c>
      <c r="NY48" s="1352">
        <f ca="1">IFERROR(OFFSET('WS-1 Appeals'!$A$6,'Dashboard Extract'!$A48,'Dashboard Extract'!NY$45),0)</f>
        <v>1</v>
      </c>
      <c r="NZ48" s="1352">
        <f ca="1">IFERROR(OFFSET('WS-1 Appeals'!$A$6,'Dashboard Extract'!$A48,'Dashboard Extract'!NZ$45),0)</f>
        <v>0</v>
      </c>
      <c r="OA48" s="1352">
        <f ca="1">IFERROR(OFFSET('WS-1 Appeals'!$A$6,'Dashboard Extract'!$A48,'Dashboard Extract'!OA$45),0)</f>
        <v>0</v>
      </c>
      <c r="OB48" s="1352">
        <f ca="1">IFERROR(OFFSET('WS-1 Appeals'!$A$6,'Dashboard Extract'!$A48,'Dashboard Extract'!OB$45),0)</f>
        <v>8</v>
      </c>
      <c r="OC48" s="1352">
        <f ca="1">IFERROR(OFFSET('WS-1 Appeals'!$A$6,'Dashboard Extract'!$A48,'Dashboard Extract'!OC$45),0)</f>
        <v>1</v>
      </c>
      <c r="OD48" s="1352">
        <f ca="1">IFERROR(OFFSET('WS-1 Appeals'!$A$6,'Dashboard Extract'!$A48,'Dashboard Extract'!OD$45),0)</f>
        <v>43</v>
      </c>
      <c r="OE48" s="1352">
        <f ca="1">IFERROR(OFFSET('WS-1 Appeals'!$A$6,'Dashboard Extract'!$A48,'Dashboard Extract'!OE$45),0)</f>
        <v>0</v>
      </c>
      <c r="OF48" s="1352">
        <f ca="1">IFERROR(OFFSET('WS-1 Appeals'!$A$6,'Dashboard Extract'!$A48,'Dashboard Extract'!OF$45),0)</f>
        <v>1</v>
      </c>
      <c r="OG48" s="1352">
        <f ca="1">IFERROR(OFFSET('WS-1 Appeals'!$A$6,'Dashboard Extract'!$A48,'Dashboard Extract'!OG$45),0)</f>
        <v>0</v>
      </c>
      <c r="OH48" s="1352">
        <f ca="1">IFERROR(OFFSET('WS-1 Appeals'!$A$6,'Dashboard Extract'!$A48,'Dashboard Extract'!OH$45),0)</f>
        <v>0</v>
      </c>
      <c r="OI48" s="1352">
        <f ca="1">IFERROR(OFFSET('WS-1 Appeals'!$A$6,'Dashboard Extract'!$A48,'Dashboard Extract'!OI$45),0)</f>
        <v>22</v>
      </c>
      <c r="OJ48" s="1352">
        <f ca="1">IFERROR(OFFSET('WS-1 Appeals'!$A$6,'Dashboard Extract'!$A48,'Dashboard Extract'!OJ$45),0)</f>
        <v>13</v>
      </c>
      <c r="OK48" s="1352">
        <f ca="1">IFERROR(OFFSET('WS-1 Appeals'!$A$6,'Dashboard Extract'!$A48,'Dashboard Extract'!OK$45),0)</f>
        <v>35</v>
      </c>
      <c r="OL48" s="1352">
        <f ca="1">IFERROR(OFFSET('WS-1 Appeals'!$A$6,'Dashboard Extract'!$A48,'Dashboard Extract'!OL$45),0)</f>
        <v>7</v>
      </c>
      <c r="OM48" s="1352">
        <f ca="1">IFERROR(OFFSET('WS-1 Appeals'!$A$6,'Dashboard Extract'!$A48,'Dashboard Extract'!OM$45),0)</f>
        <v>1</v>
      </c>
      <c r="ON48" s="1352">
        <f ca="1">IFERROR(OFFSET('WS-1 Appeals'!$A$6,'Dashboard Extract'!$A48,'Dashboard Extract'!ON$45),0)</f>
        <v>0</v>
      </c>
      <c r="OO48" s="1352">
        <f ca="1">IFERROR(OFFSET('WS-1 Appeals'!$A$6,'Dashboard Extract'!$A48,'Dashboard Extract'!OO$45),0)</f>
        <v>0</v>
      </c>
      <c r="OP48" s="1352">
        <f ca="1">IFERROR(OFFSET('WS-1 Appeals'!$A$6,'Dashboard Extract'!$A48,'Dashboard Extract'!OP$45),0)</f>
        <v>41</v>
      </c>
      <c r="OQ48" s="1352">
        <f ca="1">IFERROR(OFFSET('WS-1 Appeals'!$A$6,'Dashboard Extract'!$A48,'Dashboard Extract'!OQ$45),0)</f>
        <v>27</v>
      </c>
      <c r="OR48" s="1352">
        <f ca="1">IFERROR(OFFSET('WS-1 Appeals'!$A$6,'Dashboard Extract'!$A48,'Dashboard Extract'!OR$45),0)</f>
        <v>11</v>
      </c>
      <c r="OS48" s="1352">
        <f ca="1">IFERROR(OFFSET('WS-1 Appeals'!$A$6,'Dashboard Extract'!$A48,'Dashboard Extract'!OS$45),0)</f>
        <v>0</v>
      </c>
      <c r="OT48" s="1352">
        <f ca="1">IFERROR(OFFSET('WS-1 Appeals'!$A$6,'Dashboard Extract'!$A48,'Dashboard Extract'!OT$45),0)</f>
        <v>3</v>
      </c>
      <c r="OU48" s="1352">
        <f ca="1">IFERROR(OFFSET('WS-1 Appeals'!$A$6,'Dashboard Extract'!$A48,'Dashboard Extract'!OU$45),0)</f>
        <v>0</v>
      </c>
      <c r="OV48" s="1352">
        <f ca="1">IFERROR(OFFSET('WS-1 Appeals'!$A$6,'Dashboard Extract'!$A48,'Dashboard Extract'!OV$45),0)</f>
        <v>0</v>
      </c>
      <c r="OW48" s="1352">
        <f ca="1">IFERROR(OFFSET('WS-1 Appeals'!$A$6,'Dashboard Extract'!$A48,'Dashboard Extract'!OW$45),0)</f>
        <v>0</v>
      </c>
      <c r="OX48" s="1352">
        <f ca="1">IFERROR(OFFSET('WS-1 Appeals'!$A$6,'Dashboard Extract'!$A48,'Dashboard Extract'!OX$45),0)</f>
        <v>0</v>
      </c>
      <c r="OY48" s="1352">
        <f ca="1">IFERROR(OFFSET('WS-1 Appeals'!$A$6,'Dashboard Extract'!$A48,'Dashboard Extract'!OY$45),0)</f>
        <v>29</v>
      </c>
      <c r="OZ48" s="1352">
        <f ca="1">IFERROR(OFFSET('WS-1 Appeals'!$A$6,'Dashboard Extract'!$A48,'Dashboard Extract'!OZ$45),0)</f>
        <v>7</v>
      </c>
      <c r="PA48" s="1352">
        <f ca="1">IFERROR(OFFSET('WS-1 Appeals'!$A$6,'Dashboard Extract'!$A48,'Dashboard Extract'!PA$45),0)</f>
        <v>49</v>
      </c>
      <c r="PB48" s="1352">
        <f ca="1">IFERROR(OFFSET('WS-1 Appeals'!$A$6,'Dashboard Extract'!$A48,'Dashboard Extract'!PB$45),0)</f>
        <v>0</v>
      </c>
      <c r="PC48" s="1352">
        <f ca="1">IFERROR(OFFSET('WS-1 Appeals'!$A$6,'Dashboard Extract'!$A48,'Dashboard Extract'!PC$45),0)</f>
        <v>0</v>
      </c>
      <c r="PD48" s="1352">
        <f ca="1">IFERROR(OFFSET('WS-1 Appeals'!$A$6,'Dashboard Extract'!$A48,'Dashboard Extract'!PD$45),0)</f>
        <v>0</v>
      </c>
      <c r="PE48" s="1352">
        <f ca="1">IFERROR(OFFSET('WS-1 Appeals'!$A$6,'Dashboard Extract'!$A48,'Dashboard Extract'!PE$45),0)</f>
        <v>20</v>
      </c>
      <c r="PF48" s="1352">
        <f ca="1">IFERROR(OFFSET('WS-1 Appeals'!$A$6,'Dashboard Extract'!$A48,'Dashboard Extract'!PF$45),0)</f>
        <v>8</v>
      </c>
      <c r="PG48" s="1352">
        <f ca="1">IFERROR(OFFSET('WS-1 Appeals'!$A$6,'Dashboard Extract'!$A48,'Dashboard Extract'!PG$45),0)</f>
        <v>5</v>
      </c>
      <c r="PH48" s="1352">
        <f ca="1">IFERROR(OFFSET('WS-1 Appeals'!$A$6,'Dashboard Extract'!$A48,'Dashboard Extract'!PH$45),0)</f>
        <v>4</v>
      </c>
      <c r="PI48" s="1352">
        <f ca="1">IFERROR(OFFSET('WS-1 Appeals'!$A$6,'Dashboard Extract'!$A48,'Dashboard Extract'!PI$45),0)</f>
        <v>0</v>
      </c>
      <c r="PJ48" s="1352">
        <f ca="1">IFERROR(OFFSET('WS-1 Appeals'!$A$6,'Dashboard Extract'!$A48,'Dashboard Extract'!PJ$45),0)</f>
        <v>0</v>
      </c>
      <c r="PK48" s="1352">
        <f ca="1">IFERROR(OFFSET('WS-1 Appeals'!$A$6,'Dashboard Extract'!$A48,'Dashboard Extract'!PK$45),0)</f>
        <v>2</v>
      </c>
      <c r="PL48" s="1352">
        <f ca="1">IFERROR(OFFSET('WS-1 Appeals'!$A$6,'Dashboard Extract'!$A48,'Dashboard Extract'!PL$45),0)</f>
        <v>6</v>
      </c>
      <c r="PM48" s="1352">
        <f ca="1">IFERROR(OFFSET('WS-1 Appeals'!$A$6,'Dashboard Extract'!$A48,'Dashboard Extract'!PM$45),0)</f>
        <v>44</v>
      </c>
      <c r="PN48" s="1352">
        <f ca="1">IFERROR(OFFSET('WS-1 Appeals'!$A$6,'Dashboard Extract'!$A48,'Dashboard Extract'!PN$45),0)</f>
        <v>50</v>
      </c>
      <c r="PO48" s="1352">
        <f ca="1">IFERROR(OFFSET('WS-1 Appeals'!$A$6,'Dashboard Extract'!$A48,'Dashboard Extract'!PO$45),0)</f>
        <v>1</v>
      </c>
      <c r="PP48" s="1352">
        <f ca="1">IFERROR(OFFSET('WS-1 Appeals'!$A$6,'Dashboard Extract'!$A48,'Dashboard Extract'!PP$45),0)</f>
        <v>0</v>
      </c>
      <c r="PQ48" s="1352">
        <f ca="1">IFERROR(OFFSET('WS-1 Appeals'!$A$6,'Dashboard Extract'!$A48,'Dashboard Extract'!PQ$45),0)</f>
        <v>0</v>
      </c>
      <c r="PR48" s="1352">
        <f ca="1">IFERROR(OFFSET('WS-1 Appeals'!$A$6,'Dashboard Extract'!$A48,'Dashboard Extract'!PR$45),0)</f>
        <v>22</v>
      </c>
      <c r="PS48" s="1352">
        <f ca="1">IFERROR(OFFSET('WS-1 Appeals'!$A$6,'Dashboard Extract'!$A48,'Dashboard Extract'!PS$45),0)</f>
        <v>0</v>
      </c>
      <c r="PT48" s="1352">
        <f ca="1">IFERROR(OFFSET('WS-1 Appeals'!$A$6,'Dashboard Extract'!$A48,'Dashboard Extract'!PT$45),0)</f>
        <v>4</v>
      </c>
      <c r="PU48" s="1352">
        <f ca="1">IFERROR(OFFSET('WS-1 Appeals'!$A$6,'Dashboard Extract'!$A48,'Dashboard Extract'!PU$45),0)</f>
        <v>33</v>
      </c>
      <c r="PV48" s="1352">
        <f ca="1">IFERROR(OFFSET('WS-1 Appeals'!$A$6,'Dashboard Extract'!$A48,'Dashboard Extract'!PV$45),0)</f>
        <v>32</v>
      </c>
      <c r="PW48" s="1352">
        <f ca="1">IFERROR(OFFSET('WS-1 Appeals'!$A$6,'Dashboard Extract'!$A48,'Dashboard Extract'!PW$45),0)</f>
        <v>0</v>
      </c>
      <c r="PX48" s="1352">
        <f ca="1">IFERROR(OFFSET('WS-1 Appeals'!$A$6,'Dashboard Extract'!$A48,'Dashboard Extract'!PX$45),0)</f>
        <v>0</v>
      </c>
      <c r="PY48" s="1352">
        <f ca="1">IFERROR(OFFSET('WS-1 Appeals'!$A$6,'Dashboard Extract'!$A48,'Dashboard Extract'!PY$45),0)</f>
        <v>60</v>
      </c>
      <c r="PZ48" s="1352">
        <f ca="1">IFERROR(OFFSET('WS-1 Appeals'!$A$6,'Dashboard Extract'!$A48,'Dashboard Extract'!PZ$45),0)</f>
        <v>11</v>
      </c>
      <c r="QA48" s="1352">
        <f ca="1">IFERROR(OFFSET('WS-1 Appeals'!$A$6,'Dashboard Extract'!$A48,'Dashboard Extract'!QA$45),0)</f>
        <v>1</v>
      </c>
      <c r="QB48" s="1352">
        <f ca="1">IFERROR(OFFSET('WS-1 Appeals'!$A$6,'Dashboard Extract'!$A48,'Dashboard Extract'!QB$45),0)</f>
        <v>7</v>
      </c>
      <c r="QC48" s="1352">
        <f ca="1">IFERROR(OFFSET('WS-1 Appeals'!$A$6,'Dashboard Extract'!$A48,'Dashboard Extract'!QC$45),0)</f>
        <v>5</v>
      </c>
      <c r="QD48" s="1352">
        <f ca="1">IFERROR(OFFSET('WS-1 Appeals'!$A$6,'Dashboard Extract'!$A48,'Dashboard Extract'!QD$45),0)</f>
        <v>0</v>
      </c>
      <c r="QE48" s="1352">
        <f ca="1">IFERROR(OFFSET('WS-1 Appeals'!$A$6,'Dashboard Extract'!$A48,'Dashboard Extract'!QE$45),0)</f>
        <v>0</v>
      </c>
      <c r="QF48" s="1352">
        <f ca="1">IFERROR(OFFSET('WS-1 Appeals'!$A$6,'Dashboard Extract'!$A48,'Dashboard Extract'!QF$45),0)</f>
        <v>21</v>
      </c>
      <c r="QG48" s="1352">
        <f ca="1">IFERROR(OFFSET('WS-1 Appeals'!$A$6,'Dashboard Extract'!$A48,'Dashboard Extract'!QG$45),0)</f>
        <v>10</v>
      </c>
      <c r="QH48" s="1352">
        <f ca="1">IFERROR(OFFSET('WS-1 Appeals'!$A$6,'Dashboard Extract'!$A48,'Dashboard Extract'!QH$45),0)</f>
        <v>0</v>
      </c>
      <c r="QI48" s="1352">
        <f ca="1">IFERROR(OFFSET('WS-1 Appeals'!$A$6,'Dashboard Extract'!$A48,'Dashboard Extract'!QI$45),0)</f>
        <v>2</v>
      </c>
      <c r="QJ48" s="1352">
        <f ca="1">IFERROR(OFFSET('WS-1 Appeals'!$A$6,'Dashboard Extract'!$A48,'Dashboard Extract'!QJ$45),0)</f>
        <v>16</v>
      </c>
      <c r="QK48" s="1352">
        <f ca="1">IFERROR(OFFSET('WS-1 Appeals'!$A$6,'Dashboard Extract'!$A48,'Dashboard Extract'!QK$45),0)</f>
        <v>0</v>
      </c>
      <c r="QL48" s="1352">
        <f ca="1">IFERROR(OFFSET('WS-1 Appeals'!$A$6,'Dashboard Extract'!$A48,'Dashboard Extract'!QL$45),0)</f>
        <v>0</v>
      </c>
      <c r="QM48" s="1352">
        <f ca="1">IFERROR(OFFSET('WS-1 Appeals'!$A$6,'Dashboard Extract'!$A48,'Dashboard Extract'!QM$45),0)</f>
        <v>2</v>
      </c>
      <c r="QN48" s="1352">
        <f ca="1">IFERROR(OFFSET('WS-1 Appeals'!$A$6,'Dashboard Extract'!$A48,'Dashboard Extract'!QN$45),0)</f>
        <v>65</v>
      </c>
      <c r="QO48" s="1352">
        <f ca="1">IFERROR(OFFSET('WS-1 Appeals'!$A$6,'Dashboard Extract'!$A48,'Dashboard Extract'!QO$45),0)</f>
        <v>7</v>
      </c>
      <c r="QP48" s="1352">
        <f ca="1">IFERROR(OFFSET('WS-1 Appeals'!$A$6,'Dashboard Extract'!$A48,'Dashboard Extract'!QP$45),0)</f>
        <v>47</v>
      </c>
      <c r="QQ48" s="1352">
        <f ca="1">IFERROR(OFFSET('WS-1 Appeals'!$A$6,'Dashboard Extract'!$A48,'Dashboard Extract'!QQ$45),0)</f>
        <v>11</v>
      </c>
      <c r="QR48" s="1352">
        <f ca="1">IFERROR(OFFSET('WS-1 Appeals'!$A$6,'Dashboard Extract'!$A48,'Dashboard Extract'!QR$45),0)</f>
        <v>0</v>
      </c>
      <c r="QS48" s="1352">
        <f ca="1">IFERROR(OFFSET('WS-1 Appeals'!$A$6,'Dashboard Extract'!$A48,'Dashboard Extract'!QS$45),0)</f>
        <v>0</v>
      </c>
      <c r="QT48" s="1352">
        <f ca="1">IFERROR(OFFSET('WS-1 Appeals'!$A$6,'Dashboard Extract'!$A48,'Dashboard Extract'!QT$45),0)</f>
        <v>5</v>
      </c>
      <c r="QU48" s="1352">
        <f ca="1">IFERROR(OFFSET('WS-1 Appeals'!$A$6,'Dashboard Extract'!$A48,'Dashboard Extract'!QU$45),0)</f>
        <v>4</v>
      </c>
      <c r="QV48" s="1352">
        <f ca="1">IFERROR(OFFSET('WS-1 Appeals'!$A$6,'Dashboard Extract'!$A48,'Dashboard Extract'!QV$45),0)</f>
        <v>1</v>
      </c>
      <c r="QW48" s="1352">
        <f ca="1">IFERROR(OFFSET('WS-1 Appeals'!$A$6,'Dashboard Extract'!$A48,'Dashboard Extract'!QW$45),0)</f>
        <v>26</v>
      </c>
      <c r="QX48" s="1352">
        <f ca="1">IFERROR(OFFSET('WS-1 Appeals'!$A$6,'Dashboard Extract'!$A48,'Dashboard Extract'!QX$45),0)</f>
        <v>59</v>
      </c>
      <c r="QY48" s="1352">
        <f ca="1">IFERROR(OFFSET('WS-1 Appeals'!$A$6,'Dashboard Extract'!$A48,'Dashboard Extract'!QY$45),0)</f>
        <v>0</v>
      </c>
      <c r="QZ48" s="1352">
        <f ca="1">IFERROR(OFFSET('WS-1 Appeals'!$A$6,'Dashboard Extract'!$A48,'Dashboard Extract'!QZ$45),0)</f>
        <v>0</v>
      </c>
      <c r="RA48" s="1352">
        <f ca="1">IFERROR(OFFSET('WS-1 Appeals'!$A$6,'Dashboard Extract'!$A48,'Dashboard Extract'!RA$45),0)</f>
        <v>1</v>
      </c>
      <c r="RB48" s="1352">
        <f ca="1">IFERROR(OFFSET('WS-1 Appeals'!$A$6,'Dashboard Extract'!$A48,'Dashboard Extract'!RB$45),0)</f>
        <v>8</v>
      </c>
      <c r="RC48" s="1352">
        <f ca="1">IFERROR(OFFSET('WS-1 Appeals'!$A$6,'Dashboard Extract'!$A48,'Dashboard Extract'!RC$45),0)</f>
        <v>39</v>
      </c>
      <c r="RD48" s="1352">
        <f ca="1">IFERROR(OFFSET('WS-1 Appeals'!$A$6,'Dashboard Extract'!$A48,'Dashboard Extract'!RD$45),0)</f>
        <v>5</v>
      </c>
      <c r="RE48" s="1352">
        <f ca="1">IFERROR(OFFSET('WS-1 Appeals'!$A$6,'Dashboard Extract'!$A48,'Dashboard Extract'!RE$45),0)</f>
        <v>0</v>
      </c>
      <c r="RF48" s="1352">
        <f ca="1">IFERROR(OFFSET('WS-1 Appeals'!$A$6,'Dashboard Extract'!$A48,'Dashboard Extract'!RF$45),0)</f>
        <v>0</v>
      </c>
      <c r="RG48" s="1352">
        <f ca="1">IFERROR(OFFSET('WS-1 Appeals'!$A$6,'Dashboard Extract'!$A48,'Dashboard Extract'!RG$45),0)</f>
        <v>0</v>
      </c>
      <c r="RH48" s="1352">
        <f ca="1">IFERROR(OFFSET('WS-1 Appeals'!$A$6,'Dashboard Extract'!$A48,'Dashboard Extract'!RH$45),0)</f>
        <v>16</v>
      </c>
      <c r="RI48" s="1352">
        <f ca="1">IFERROR(OFFSET('WS-1 Appeals'!$A$6,'Dashboard Extract'!$A48,'Dashboard Extract'!RI$45),0)</f>
        <v>18</v>
      </c>
      <c r="RJ48" s="1352">
        <f ca="1">IFERROR(OFFSET('WS-1 Appeals'!$A$6,'Dashboard Extract'!$A48,'Dashboard Extract'!RJ$45),0)</f>
        <v>13</v>
      </c>
      <c r="RK48" s="1352">
        <f ca="1">IFERROR(OFFSET('WS-1 Appeals'!$A$6,'Dashboard Extract'!$A48,'Dashboard Extract'!RK$45),0)</f>
        <v>5</v>
      </c>
      <c r="RL48" s="1352">
        <f ca="1">IFERROR(OFFSET('WS-1 Appeals'!$A$6,'Dashboard Extract'!$A48,'Dashboard Extract'!RL$45),0)</f>
        <v>0</v>
      </c>
      <c r="RM48" s="1352">
        <f ca="1">IFERROR(OFFSET('WS-1 Appeals'!$A$6,'Dashboard Extract'!$A48,'Dashboard Extract'!RM$45),0)</f>
        <v>0</v>
      </c>
      <c r="RN48" s="1352">
        <f ca="1">IFERROR(OFFSET('WS-1 Appeals'!$A$6,'Dashboard Extract'!$A48,'Dashboard Extract'!RN$45),0)</f>
        <v>0</v>
      </c>
      <c r="RO48" s="1352">
        <f ca="1">IFERROR(OFFSET('WS-1 Appeals'!$A$6,'Dashboard Extract'!$A48,'Dashboard Extract'!RO$45),0)</f>
        <v>4</v>
      </c>
      <c r="RP48" s="1352">
        <f ca="1">IFERROR(OFFSET('WS-1 Appeals'!$A$6,'Dashboard Extract'!$A48,'Dashboard Extract'!RP$45),0)</f>
        <v>42</v>
      </c>
      <c r="RQ48" s="1352">
        <f ca="1">IFERROR(OFFSET('WS-1 Appeals'!$A$6,'Dashboard Extract'!$A48,'Dashboard Extract'!RQ$45),0)</f>
        <v>86</v>
      </c>
      <c r="RR48" s="1352">
        <f ca="1">IFERROR(OFFSET('WS-1 Appeals'!$A$6,'Dashboard Extract'!$A48,'Dashboard Extract'!RR$45),0)</f>
        <v>47</v>
      </c>
      <c r="RS48" s="1352">
        <f ca="1">IFERROR(OFFSET('WS-1 Appeals'!$A$6,'Dashboard Extract'!$A48,'Dashboard Extract'!RS$45),0)</f>
        <v>0</v>
      </c>
      <c r="RT48" s="1352">
        <f ca="1">IFERROR(OFFSET('WS-1 Appeals'!$A$6,'Dashboard Extract'!$A48,'Dashboard Extract'!RT$45),0)</f>
        <v>0</v>
      </c>
      <c r="RU48" s="1352">
        <f ca="1">IFERROR(OFFSET('WS-1 Appeals'!$A$6,'Dashboard Extract'!$A48,'Dashboard Extract'!RU$45),0)</f>
        <v>0</v>
      </c>
      <c r="RV48" s="1352">
        <f ca="1">IFERROR(OFFSET('WS-1 Appeals'!$A$6,'Dashboard Extract'!$A48,'Dashboard Extract'!RV$45),0)</f>
        <v>2</v>
      </c>
      <c r="RW48" s="1352">
        <f ca="1">IFERROR(OFFSET('WS-1 Appeals'!$A$6,'Dashboard Extract'!$A48,'Dashboard Extract'!RW$45),0)</f>
        <v>2</v>
      </c>
      <c r="RX48" s="1352">
        <f ca="1">IFERROR(OFFSET('WS-1 Appeals'!$A$6,'Dashboard Extract'!$A48,'Dashboard Extract'!RX$45),0)</f>
        <v>1</v>
      </c>
      <c r="RY48" s="1352">
        <f ca="1">IFERROR(OFFSET('WS-1 Appeals'!$A$6,'Dashboard Extract'!$A48,'Dashboard Extract'!RY$45),0)</f>
        <v>0</v>
      </c>
      <c r="RZ48" s="1352">
        <f ca="1">IFERROR(OFFSET('WS-1 Appeals'!$A$6,'Dashboard Extract'!$A48,'Dashboard Extract'!RZ$45),0)</f>
        <v>1</v>
      </c>
      <c r="SA48" s="1352">
        <f ca="1">IFERROR(OFFSET('WS-1 Appeals'!$A$6,'Dashboard Extract'!$A48,'Dashboard Extract'!SA$45),0)</f>
        <v>0</v>
      </c>
      <c r="SB48" s="1352">
        <f ca="1">IFERROR(OFFSET('WS-1 Appeals'!$A$6,'Dashboard Extract'!$A48,'Dashboard Extract'!SB$45),0)</f>
        <v>0</v>
      </c>
      <c r="SC48" s="1352">
        <f ca="1">IFERROR(OFFSET('WS-1 Appeals'!$A$6,'Dashboard Extract'!$A48,'Dashboard Extract'!SC$45),0)</f>
        <v>16</v>
      </c>
      <c r="SD48" s="1352">
        <f ca="1">IFERROR(OFFSET('WS-1 Appeals'!$A$6,'Dashboard Extract'!$A48,'Dashboard Extract'!SD$45),0)</f>
        <v>31</v>
      </c>
      <c r="SE48" s="1352">
        <f ca="1">IFERROR(OFFSET('WS-1 Appeals'!$A$6,'Dashboard Extract'!$A48,'Dashboard Extract'!SE$45),0)</f>
        <v>11</v>
      </c>
      <c r="SF48" s="1352">
        <f ca="1">IFERROR(OFFSET('WS-1 Appeals'!$A$6,'Dashboard Extract'!$A48,'Dashboard Extract'!SF$45),0)</f>
        <v>10</v>
      </c>
      <c r="SG48" s="1352">
        <f ca="1">IFERROR(OFFSET('WS-1 Appeals'!$A$6,'Dashboard Extract'!$A48,'Dashboard Extract'!SG$45),0)</f>
        <v>28</v>
      </c>
      <c r="SH48" s="1352">
        <f ca="1">IFERROR(OFFSET('WS-1 Appeals'!$A$6,'Dashboard Extract'!$A48,'Dashboard Extract'!SH$45),0)</f>
        <v>0</v>
      </c>
      <c r="SI48" s="1352">
        <f ca="1">IFERROR(OFFSET('WS-1 Appeals'!$A$6,'Dashboard Extract'!$A48,'Dashboard Extract'!SI$45),0)</f>
        <v>0</v>
      </c>
      <c r="SJ48" s="1352">
        <f ca="1">IFERROR(OFFSET('WS-1 Appeals'!$A$6,'Dashboard Extract'!$A48,'Dashboard Extract'!SJ$45),0)</f>
        <v>3</v>
      </c>
      <c r="SK48" s="1352">
        <f ca="1">IFERROR(OFFSET('WS-1 Appeals'!$A$6,'Dashboard Extract'!$A48,'Dashboard Extract'!SK$45),0)</f>
        <v>5</v>
      </c>
      <c r="SL48" s="1352">
        <f ca="1">IFERROR(OFFSET('WS-1 Appeals'!$A$6,'Dashboard Extract'!$A48,'Dashboard Extract'!SL$45),0)</f>
        <v>99</v>
      </c>
      <c r="SM48" s="1352">
        <f ca="1">IFERROR(OFFSET('WS-1 Appeals'!$A$6,'Dashboard Extract'!$A48,'Dashboard Extract'!SM$45),0)</f>
        <v>1</v>
      </c>
      <c r="SN48" s="1352">
        <f ca="1">IFERROR(OFFSET('WS-1 Appeals'!$A$6,'Dashboard Extract'!$A48,'Dashboard Extract'!SN$45),0)</f>
        <v>1</v>
      </c>
      <c r="SO48" s="1352">
        <f ca="1">IFERROR(OFFSET('WS-1 Appeals'!$A$6,'Dashboard Extract'!$A48,'Dashboard Extract'!SO$45),0)</f>
        <v>0</v>
      </c>
      <c r="SP48" s="1352">
        <f ca="1">IFERROR(OFFSET('WS-1 Appeals'!$A$6,'Dashboard Extract'!$A48,'Dashboard Extract'!SP$45),0)</f>
        <v>0</v>
      </c>
      <c r="SQ48" s="1352">
        <f ca="1">IFERROR(OFFSET('WS-1 Appeals'!$A$6,'Dashboard Extract'!$A48,'Dashboard Extract'!SQ$45),0)</f>
        <v>3</v>
      </c>
      <c r="SR48" s="1352">
        <f ca="1">IFERROR(OFFSET('WS-1 Appeals'!$A$6,'Dashboard Extract'!$A48,'Dashboard Extract'!SR$45),0)</f>
        <v>2</v>
      </c>
      <c r="SS48" s="1352">
        <f ca="1">IFERROR(OFFSET('WS-1 Appeals'!$A$6,'Dashboard Extract'!$A48,'Dashboard Extract'!SS$45),0)</f>
        <v>1</v>
      </c>
      <c r="ST48" s="1352">
        <f ca="1">IFERROR(OFFSET('WS-1 Appeals'!$A$6,'Dashboard Extract'!$A48,'Dashboard Extract'!ST$45),0)</f>
        <v>9</v>
      </c>
      <c r="SU48" s="1352">
        <f ca="1">IFERROR(OFFSET('WS-1 Appeals'!$A$6,'Dashboard Extract'!$A48,'Dashboard Extract'!SU$45),0)</f>
        <v>2</v>
      </c>
      <c r="SV48" s="1352">
        <f ca="1">IFERROR(OFFSET('WS-1 Appeals'!$A$6,'Dashboard Extract'!$A48,'Dashboard Extract'!SV$45),0)</f>
        <v>0</v>
      </c>
      <c r="SW48" s="1352">
        <f ca="1">IFERROR(OFFSET('WS-1 Appeals'!$A$6,'Dashboard Extract'!$A48,'Dashboard Extract'!SW$45),0)</f>
        <v>0</v>
      </c>
      <c r="SX48" s="1352">
        <f ca="1">IFERROR(OFFSET('WS-1 Appeals'!$A$6,'Dashboard Extract'!$A48,'Dashboard Extract'!SX$45),0)</f>
        <v>0</v>
      </c>
      <c r="SY48" s="1352">
        <f ca="1">IFERROR(OFFSET('WS-1 Appeals'!$A$6,'Dashboard Extract'!$A48,'Dashboard Extract'!SY$45),0)</f>
        <v>1</v>
      </c>
      <c r="SZ48" s="1352">
        <f ca="1">IFERROR(OFFSET('WS-1 Appeals'!$A$6,'Dashboard Extract'!$A48,'Dashboard Extract'!SZ$45),0)</f>
        <v>0</v>
      </c>
      <c r="TA48" s="1352">
        <f ca="1">IFERROR(OFFSET('WS-1 Appeals'!$A$6,'Dashboard Extract'!$A48,'Dashboard Extract'!TA$45),0)</f>
        <v>1</v>
      </c>
      <c r="TB48" s="1352">
        <f ca="1">IFERROR(OFFSET('WS-1 Appeals'!$A$6,'Dashboard Extract'!$A48,'Dashboard Extract'!TB$45),0)</f>
        <v>68</v>
      </c>
      <c r="TC48" s="1352">
        <f ca="1">IFERROR(OFFSET('WS-1 Appeals'!$A$6,'Dashboard Extract'!$A48,'Dashboard Extract'!TC$45),0)</f>
        <v>0</v>
      </c>
      <c r="TD48" s="1352">
        <f ca="1">IFERROR(OFFSET('WS-1 Appeals'!$A$6,'Dashboard Extract'!$A48,'Dashboard Extract'!TD$45),0)</f>
        <v>0</v>
      </c>
      <c r="TE48" s="1352">
        <f ca="1">IFERROR(OFFSET('WS-1 Appeals'!$A$6,'Dashboard Extract'!$A48,'Dashboard Extract'!TE$45),0)</f>
        <v>43</v>
      </c>
      <c r="TF48" s="1352">
        <f ca="1">IFERROR(OFFSET('WS-1 Appeals'!$A$6,'Dashboard Extract'!$A48,'Dashboard Extract'!TF$45),0)</f>
        <v>48</v>
      </c>
      <c r="TG48" s="1352">
        <f ca="1">IFERROR(OFFSET('WS-1 Appeals'!$A$6,'Dashboard Extract'!$A48,'Dashboard Extract'!TG$45),0)</f>
        <v>1</v>
      </c>
      <c r="TH48" s="1352">
        <f ca="1">IFERROR(OFFSET('WS-1 Appeals'!$A$6,'Dashboard Extract'!$A48,'Dashboard Extract'!TH$45),0)</f>
        <v>0</v>
      </c>
      <c r="TI48" s="1352">
        <f ca="1">IFERROR(OFFSET('WS-1 Appeals'!$A$6,'Dashboard Extract'!$A48,'Dashboard Extract'!TI$45),0)</f>
        <v>26</v>
      </c>
      <c r="TJ48" s="1352">
        <f ca="1">IFERROR(OFFSET('WS-1 Appeals'!$A$6,'Dashboard Extract'!$A48,'Dashboard Extract'!TJ$45),0)</f>
        <v>0</v>
      </c>
      <c r="TK48" s="1352">
        <f ca="1">IFERROR(OFFSET('WS-1 Appeals'!$A$6,'Dashboard Extract'!$A48,'Dashboard Extract'!TK$45),0)</f>
        <v>0</v>
      </c>
      <c r="TL48" s="1352">
        <f ca="1">IFERROR(OFFSET('WS-1 Appeals'!$A$6,'Dashboard Extract'!$A48,'Dashboard Extract'!TL$45),0)</f>
        <v>0</v>
      </c>
      <c r="TM48" s="1352">
        <f ca="1">IFERROR(OFFSET('WS-1 Appeals'!$A$6,'Dashboard Extract'!$A48,'Dashboard Extract'!TM$45),0)</f>
        <v>1</v>
      </c>
      <c r="TN48" s="1352">
        <f ca="1">IFERROR(OFFSET('WS-1 Appeals'!$A$6,'Dashboard Extract'!$A48,'Dashboard Extract'!TN$45),0)</f>
        <v>35</v>
      </c>
      <c r="TO48" s="1352">
        <f ca="1">IFERROR(OFFSET('WS-1 Appeals'!$A$6,'Dashboard Extract'!$A48,'Dashboard Extract'!TO$45),0)</f>
        <v>3</v>
      </c>
      <c r="TP48" s="1352">
        <f ca="1">IFERROR(OFFSET('WS-1 Appeals'!$A$6,'Dashboard Extract'!$A48,'Dashboard Extract'!TP$45),0)</f>
        <v>17</v>
      </c>
      <c r="TQ48" s="1352">
        <f ca="1">IFERROR(OFFSET('WS-1 Appeals'!$A$6,'Dashboard Extract'!$A48,'Dashboard Extract'!TQ$45),0)</f>
        <v>0</v>
      </c>
      <c r="TR48" s="1352">
        <f ca="1">IFERROR(OFFSET('WS-1 Appeals'!$A$6,'Dashboard Extract'!$A48,'Dashboard Extract'!TR$45),0)</f>
        <v>0</v>
      </c>
      <c r="TS48" s="1352">
        <f ca="1">IFERROR(OFFSET('WS-1 Appeals'!$A$6,'Dashboard Extract'!$A48,'Dashboard Extract'!TS$45),0)</f>
        <v>42</v>
      </c>
      <c r="TT48" s="1352">
        <f ca="1">IFERROR(OFFSET('WS-1 Appeals'!$A$6,'Dashboard Extract'!$A48,'Dashboard Extract'!TT$45),0)</f>
        <v>39</v>
      </c>
      <c r="TU48" s="1352">
        <f ca="1">IFERROR(OFFSET('WS-1 Appeals'!$A$6,'Dashboard Extract'!$A48,'Dashboard Extract'!TU$45),0)</f>
        <v>5</v>
      </c>
      <c r="TV48" s="1352">
        <f ca="1">IFERROR(OFFSET('WS-1 Appeals'!$A$6,'Dashboard Extract'!$A48,'Dashboard Extract'!TV$45),0)</f>
        <v>35</v>
      </c>
      <c r="TW48" s="1352">
        <f ca="1">IFERROR(OFFSET('WS-1 Appeals'!$A$6,'Dashboard Extract'!$A48,'Dashboard Extract'!TW$45),0)</f>
        <v>2</v>
      </c>
      <c r="TX48" s="1352">
        <f ca="1">IFERROR(OFFSET('WS-1 Appeals'!$A$6,'Dashboard Extract'!$A48,'Dashboard Extract'!TX$45),0)</f>
        <v>0</v>
      </c>
      <c r="TY48" s="1352">
        <f ca="1">IFERROR(OFFSET('WS-1 Appeals'!$A$6,'Dashboard Extract'!$A48,'Dashboard Extract'!TY$45),0)</f>
        <v>0</v>
      </c>
      <c r="TZ48" s="1352">
        <f ca="1">IFERROR(OFFSET('WS-1 Appeals'!$A$6,'Dashboard Extract'!$A48,'Dashboard Extract'!TZ$45),0)</f>
        <v>0</v>
      </c>
      <c r="UA48" s="1352">
        <f ca="1">IFERROR(OFFSET('WS-1 Appeals'!$A$6,'Dashboard Extract'!$A48,'Dashboard Extract'!UA$45),0)</f>
        <v>2</v>
      </c>
      <c r="UB48" s="1352">
        <f ca="1">IFERROR(OFFSET('WS-1 Appeals'!$A$6,'Dashboard Extract'!$A48,'Dashboard Extract'!UB$45),0)</f>
        <v>13</v>
      </c>
      <c r="UC48" s="1352">
        <f ca="1">IFERROR(OFFSET('WS-1 Appeals'!$A$6,'Dashboard Extract'!$A48,'Dashboard Extract'!UC$45),0)</f>
        <v>1</v>
      </c>
      <c r="UD48" s="1352">
        <f ca="1">IFERROR(OFFSET('WS-1 Appeals'!$A$6,'Dashboard Extract'!$A48,'Dashboard Extract'!UD$45),0)</f>
        <v>27</v>
      </c>
      <c r="UE48" s="1352">
        <f ca="1">IFERROR(OFFSET('WS-1 Appeals'!$A$6,'Dashboard Extract'!$A48,'Dashboard Extract'!UE$45),0)</f>
        <v>0</v>
      </c>
      <c r="UF48" s="1352">
        <f ca="1">IFERROR(OFFSET('WS-1 Appeals'!$A$6,'Dashboard Extract'!$A48,'Dashboard Extract'!UF$45),0)</f>
        <v>0</v>
      </c>
      <c r="UG48" s="1352">
        <f ca="1">IFERROR(OFFSET('WS-1 Appeals'!$A$6,'Dashboard Extract'!$A48,'Dashboard Extract'!UG$45),0)</f>
        <v>14</v>
      </c>
      <c r="UH48" s="1352">
        <f ca="1">IFERROR(OFFSET('WS-1 Appeals'!$A$6,'Dashboard Extract'!$A48,'Dashboard Extract'!UH$45),0)</f>
        <v>0</v>
      </c>
      <c r="UI48" s="1352">
        <f ca="1">IFERROR(OFFSET('WS-1 Appeals'!$A$6,'Dashboard Extract'!$A48,'Dashboard Extract'!UI$45),0)</f>
        <v>1</v>
      </c>
      <c r="UJ48" s="1352">
        <f ca="1">IFERROR(OFFSET('WS-1 Appeals'!$A$6,'Dashboard Extract'!$A48,'Dashboard Extract'!UJ$45),0)</f>
        <v>0</v>
      </c>
      <c r="UK48" s="1352">
        <f ca="1">IFERROR(OFFSET('WS-1 Appeals'!$A$6,'Dashboard Extract'!$A48,'Dashboard Extract'!UK$45),0)</f>
        <v>16</v>
      </c>
      <c r="UL48" s="1352">
        <f ca="1">IFERROR(OFFSET('WS-1 Appeals'!$A$6,'Dashboard Extract'!$A48,'Dashboard Extract'!UL$45),0)</f>
        <v>0</v>
      </c>
      <c r="UM48" s="1352">
        <f ca="1">IFERROR(OFFSET('WS-1 Appeals'!$A$6,'Dashboard Extract'!$A48,'Dashboard Extract'!UM$45),0)</f>
        <v>0</v>
      </c>
      <c r="UN48" s="1352">
        <f ca="1">IFERROR(OFFSET('WS-1 Appeals'!$A$6,'Dashboard Extract'!$A48,'Dashboard Extract'!UN$45),0)</f>
        <v>4</v>
      </c>
      <c r="UO48" s="1352">
        <f ca="1">IFERROR(OFFSET('WS-1 Appeals'!$A$6,'Dashboard Extract'!$A48,'Dashboard Extract'!UO$45),0)</f>
        <v>73</v>
      </c>
      <c r="UP48" s="1352">
        <f ca="1">IFERROR(OFFSET('WS-1 Appeals'!$A$6,'Dashboard Extract'!$A48,'Dashboard Extract'!UP$45),0)</f>
        <v>1</v>
      </c>
      <c r="UQ48" s="1352">
        <f ca="1">IFERROR(OFFSET('WS-1 Appeals'!$A$6,'Dashboard Extract'!$A48,'Dashboard Extract'!UQ$45),0)</f>
        <v>0</v>
      </c>
      <c r="UR48" s="1352">
        <f ca="1">IFERROR(OFFSET('WS-1 Appeals'!$A$6,'Dashboard Extract'!$A48,'Dashboard Extract'!UR$45),0)</f>
        <v>48</v>
      </c>
      <c r="US48" s="1352">
        <f ca="1">IFERROR(OFFSET('WS-1 Appeals'!$A$6,'Dashboard Extract'!$A48,'Dashboard Extract'!US$45),0)</f>
        <v>0</v>
      </c>
      <c r="UT48" s="1352">
        <f ca="1">IFERROR(OFFSET('WS-1 Appeals'!$A$6,'Dashboard Extract'!$A48,'Dashboard Extract'!UT$45),0)</f>
        <v>0</v>
      </c>
      <c r="UU48" s="1352">
        <f ca="1">IFERROR(OFFSET('WS-1 Appeals'!$A$6,'Dashboard Extract'!$A48,'Dashboard Extract'!UU$45),0)</f>
        <v>6</v>
      </c>
      <c r="UV48" s="1352">
        <f ca="1">IFERROR(OFFSET('WS-1 Appeals'!$A$6,'Dashboard Extract'!$A48,'Dashboard Extract'!UV$45),0)</f>
        <v>0</v>
      </c>
      <c r="UW48" s="1352">
        <f ca="1">IFERROR(OFFSET('WS-1 Appeals'!$A$6,'Dashboard Extract'!$A48,'Dashboard Extract'!UW$45),0)</f>
        <v>23</v>
      </c>
      <c r="UX48" s="1352">
        <f ca="1">IFERROR(OFFSET('WS-1 Appeals'!$A$6,'Dashboard Extract'!$A48,'Dashboard Extract'!UX$45),0)</f>
        <v>0</v>
      </c>
      <c r="UY48" s="1352">
        <f ca="1">IFERROR(OFFSET('WS-1 Appeals'!$A$6,'Dashboard Extract'!$A48,'Dashboard Extract'!UY$45),0)</f>
        <v>0</v>
      </c>
      <c r="UZ48" s="1352">
        <f ca="1">IFERROR(OFFSET('WS-1 Appeals'!$A$6,'Dashboard Extract'!$A48,'Dashboard Extract'!UZ$45),0)</f>
        <v>0</v>
      </c>
      <c r="VA48" s="1352">
        <f ca="1">IFERROR(OFFSET('WS-1 Appeals'!$A$6,'Dashboard Extract'!$A48,'Dashboard Extract'!VA$45),0)</f>
        <v>0</v>
      </c>
      <c r="VB48" s="1352">
        <f ca="1">IFERROR(OFFSET('WS-1 Appeals'!$A$6,'Dashboard Extract'!$A48,'Dashboard Extract'!VB$45),0)</f>
        <v>18</v>
      </c>
      <c r="VC48" s="1352">
        <f ca="1">IFERROR(OFFSET('WS-1 Appeals'!$A$6,'Dashboard Extract'!$A48,'Dashboard Extract'!VC$45),0)</f>
        <v>1</v>
      </c>
      <c r="VD48" s="1352">
        <f ca="1">IFERROR(OFFSET('WS-1 Appeals'!$A$6,'Dashboard Extract'!$A48,'Dashboard Extract'!VD$45),0)</f>
        <v>20</v>
      </c>
      <c r="VE48" s="1352">
        <f ca="1">IFERROR(OFFSET('WS-1 Appeals'!$A$6,'Dashboard Extract'!$A48,'Dashboard Extract'!VE$45),0)</f>
        <v>1</v>
      </c>
      <c r="VF48" s="1352">
        <f ca="1">IFERROR(OFFSET('WS-1 Appeals'!$A$6,'Dashboard Extract'!$A48,'Dashboard Extract'!VF$45),0)</f>
        <v>0</v>
      </c>
      <c r="VG48" s="1352">
        <f ca="1">IFERROR(OFFSET('WS-1 Appeals'!$A$6,'Dashboard Extract'!$A48,'Dashboard Extract'!VG$45),0)</f>
        <v>0</v>
      </c>
      <c r="VH48" s="1352">
        <f ca="1">IFERROR(OFFSET('WS-1 Appeals'!$A$6,'Dashboard Extract'!$A48,'Dashboard Extract'!VH$45),0)</f>
        <v>0</v>
      </c>
      <c r="VI48" s="1352">
        <f ca="1">IFERROR(OFFSET('WS-1 Appeals'!$A$6,'Dashboard Extract'!$A48,'Dashboard Extract'!VI$45),0)</f>
        <v>4</v>
      </c>
      <c r="VJ48" s="1352">
        <f ca="1">IFERROR(OFFSET('WS-1 Appeals'!$A$6,'Dashboard Extract'!$A48,'Dashboard Extract'!VJ$45),0)</f>
        <v>3</v>
      </c>
      <c r="VK48" s="1352">
        <f ca="1">IFERROR(OFFSET('WS-1 Appeals'!$A$6,'Dashboard Extract'!$A48,'Dashboard Extract'!VK$45),0)</f>
        <v>24</v>
      </c>
      <c r="VL48" s="1352">
        <f ca="1">IFERROR(OFFSET('WS-1 Appeals'!$A$6,'Dashboard Extract'!$A48,'Dashboard Extract'!VL$45),0)</f>
        <v>23</v>
      </c>
      <c r="VM48" s="1352">
        <f ca="1">IFERROR(OFFSET('WS-1 Appeals'!$A$6,'Dashboard Extract'!$A48,'Dashboard Extract'!VM$45),0)</f>
        <v>7</v>
      </c>
      <c r="VN48" s="1352">
        <f ca="1">IFERROR(OFFSET('WS-1 Appeals'!$A$6,'Dashboard Extract'!$A48,'Dashboard Extract'!VN$45),0)</f>
        <v>0</v>
      </c>
      <c r="VO48" s="1352">
        <f ca="1">IFERROR(OFFSET('WS-1 Appeals'!$A$6,'Dashboard Extract'!$A48,'Dashboard Extract'!VO$45),0)</f>
        <v>0</v>
      </c>
      <c r="VP48" s="1352">
        <f ca="1">IFERROR(OFFSET('WS-1 Appeals'!$A$6,'Dashboard Extract'!$A48,'Dashboard Extract'!VP$45),0)</f>
        <v>3</v>
      </c>
      <c r="VQ48" s="1352">
        <f ca="1">IFERROR(OFFSET('WS-1 Appeals'!$A$6,'Dashboard Extract'!$A48,'Dashboard Extract'!VQ$45),0)</f>
        <v>7</v>
      </c>
      <c r="VR48" s="1352">
        <f ca="1">IFERROR(OFFSET('WS-1 Appeals'!$A$6,'Dashboard Extract'!$A48,'Dashboard Extract'!VR$45),0)</f>
        <v>0</v>
      </c>
      <c r="VS48" s="1352">
        <f ca="1">IFERROR(OFFSET('WS-1 Appeals'!$A$6,'Dashboard Extract'!$A48,'Dashboard Extract'!VS$45),0)</f>
        <v>0</v>
      </c>
      <c r="VT48" s="1352">
        <f ca="1">IFERROR(OFFSET('WS-1 Appeals'!$A$6,'Dashboard Extract'!$A48,'Dashboard Extract'!VT$45),0)</f>
        <v>28</v>
      </c>
      <c r="VU48" s="1352">
        <f ca="1">IFERROR(OFFSET('WS-1 Appeals'!$A$6,'Dashboard Extract'!$A48,'Dashboard Extract'!VU$45),0)</f>
        <v>0</v>
      </c>
      <c r="VV48" s="1352">
        <f ca="1">IFERROR(OFFSET('WS-1 Appeals'!$A$6,'Dashboard Extract'!$A48,'Dashboard Extract'!VV$45),0)</f>
        <v>0</v>
      </c>
      <c r="VW48" s="1352">
        <f ca="1">IFERROR(OFFSET('WS-1 Appeals'!$A$6,'Dashboard Extract'!$A48,'Dashboard Extract'!VW$45),0)</f>
        <v>50</v>
      </c>
      <c r="VX48" s="1352">
        <f ca="1">IFERROR(OFFSET('WS-1 Appeals'!$A$6,'Dashboard Extract'!$A48,'Dashboard Extract'!VX$45),0)</f>
        <v>0</v>
      </c>
      <c r="VY48" s="1352">
        <f ca="1">IFERROR(OFFSET('WS-1 Appeals'!$A$6,'Dashboard Extract'!$A48,'Dashboard Extract'!VY$45),0)</f>
        <v>1</v>
      </c>
      <c r="VZ48" s="1352">
        <f ca="1">IFERROR(OFFSET('WS-1 Appeals'!$A$6,'Dashboard Extract'!$A48,'Dashboard Extract'!VZ$45),0)</f>
        <v>0</v>
      </c>
      <c r="WA48" s="1352">
        <f ca="1">IFERROR(OFFSET('WS-1 Appeals'!$A$6,'Dashboard Extract'!$A48,'Dashboard Extract'!WA$45),0)</f>
        <v>3</v>
      </c>
      <c r="WB48" s="1352">
        <f ca="1">IFERROR(OFFSET('WS-1 Appeals'!$A$6,'Dashboard Extract'!$A48,'Dashboard Extract'!WB$45),0)</f>
        <v>0</v>
      </c>
      <c r="WC48" s="1352">
        <f ca="1">IFERROR(OFFSET('WS-1 Appeals'!$A$6,'Dashboard Extract'!$A48,'Dashboard Extract'!WC$45),0)</f>
        <v>0</v>
      </c>
      <c r="WD48" s="1352">
        <f ca="1">IFERROR(OFFSET('WS-1 Appeals'!$A$6,'Dashboard Extract'!$A48,'Dashboard Extract'!WD$45),0)</f>
        <v>18</v>
      </c>
      <c r="WE48" s="1352">
        <f ca="1">IFERROR(OFFSET('WS-1 Appeals'!$A$6,'Dashboard Extract'!$A48,'Dashboard Extract'!WE$45),0)</f>
        <v>1</v>
      </c>
      <c r="WF48" s="1352">
        <f ca="1">IFERROR(OFFSET('WS-1 Appeals'!$A$6,'Dashboard Extract'!$A48,'Dashboard Extract'!WF$45),0)</f>
        <v>13</v>
      </c>
      <c r="WG48" s="1352">
        <f ca="1">IFERROR(OFFSET('WS-1 Appeals'!$A$6,'Dashboard Extract'!$A48,'Dashboard Extract'!WG$45),0)</f>
        <v>0</v>
      </c>
      <c r="WH48" s="1352">
        <f ca="1">IFERROR(OFFSET('WS-1 Appeals'!$A$6,'Dashboard Extract'!$A48,'Dashboard Extract'!WH$45),0)</f>
        <v>0</v>
      </c>
      <c r="WI48" s="1352">
        <f ca="1">IFERROR(OFFSET('WS-1 Appeals'!$A$6,'Dashboard Extract'!$A48,'Dashboard Extract'!WI$45),0)</f>
        <v>0</v>
      </c>
      <c r="WJ48" s="1352">
        <f ca="1">IFERROR(OFFSET('WS-1 Appeals'!$A$6,'Dashboard Extract'!$A48,'Dashboard Extract'!WJ$45),0)</f>
        <v>0</v>
      </c>
      <c r="WK48" s="1352">
        <f ca="1">IFERROR(OFFSET('WS-1 Appeals'!$A$6,'Dashboard Extract'!$A48,'Dashboard Extract'!WK$45),0)</f>
        <v>1</v>
      </c>
      <c r="WL48" s="1352">
        <f ca="1">IFERROR(OFFSET('WS-1 Appeals'!$A$6,'Dashboard Extract'!$A48,'Dashboard Extract'!WL$45),0)</f>
        <v>20</v>
      </c>
      <c r="WM48" s="1352">
        <f ca="1">IFERROR(OFFSET('WS-1 Appeals'!$A$6,'Dashboard Extract'!$A48,'Dashboard Extract'!WM$45),0)</f>
        <v>4</v>
      </c>
      <c r="WN48" s="1352">
        <f ca="1">IFERROR(OFFSET('WS-1 Appeals'!$A$6,'Dashboard Extract'!$A48,'Dashboard Extract'!WN$45),0)</f>
        <v>1</v>
      </c>
      <c r="WO48" s="1352">
        <f ca="1">IFERROR(OFFSET('WS-1 Appeals'!$A$6,'Dashboard Extract'!$A48,'Dashboard Extract'!WO$45),0)</f>
        <v>1</v>
      </c>
      <c r="WP48" s="1352">
        <f ca="1">IFERROR(OFFSET('WS-1 Appeals'!$A$6,'Dashboard Extract'!$A48,'Dashboard Extract'!WP$45),0)</f>
        <v>0</v>
      </c>
      <c r="WQ48" s="1352">
        <f ca="1">IFERROR(OFFSET('WS-1 Appeals'!$A$6,'Dashboard Extract'!$A48,'Dashboard Extract'!WQ$45),0)</f>
        <v>0</v>
      </c>
      <c r="WR48" s="1352">
        <f ca="1">IFERROR(OFFSET('WS-1 Appeals'!$A$6,'Dashboard Extract'!$A48,'Dashboard Extract'!WR$45),0)</f>
        <v>0</v>
      </c>
      <c r="WS48" s="1352">
        <f ca="1">IFERROR(OFFSET('WS-1 Appeals'!$A$6,'Dashboard Extract'!$A48,'Dashboard Extract'!WS$45),0)</f>
        <v>1</v>
      </c>
      <c r="WT48" s="1352">
        <f ca="1">IFERROR(OFFSET('WS-1 Appeals'!$A$6,'Dashboard Extract'!$A48,'Dashboard Extract'!WT$45),0)</f>
        <v>0</v>
      </c>
      <c r="WU48" s="1352">
        <f ca="1">IFERROR(OFFSET('WS-1 Appeals'!$A$6,'Dashboard Extract'!$A48,'Dashboard Extract'!WU$45),0)</f>
        <v>15</v>
      </c>
      <c r="WV48" s="1352">
        <f ca="1">IFERROR(OFFSET('WS-1 Appeals'!$A$6,'Dashboard Extract'!$A48,'Dashboard Extract'!WV$45),0)</f>
        <v>16</v>
      </c>
      <c r="WW48" s="1352">
        <f ca="1">IFERROR(OFFSET('WS-1 Appeals'!$A$6,'Dashboard Extract'!$A48,'Dashboard Extract'!WW$45),0)</f>
        <v>0</v>
      </c>
      <c r="WX48" s="1352">
        <f ca="1">IFERROR(OFFSET('WS-1 Appeals'!$A$6,'Dashboard Extract'!$A48,'Dashboard Extract'!WX$45),0)</f>
        <v>0</v>
      </c>
      <c r="WY48" s="1352">
        <f ca="1">IFERROR(OFFSET('WS-1 Appeals'!$A$6,'Dashboard Extract'!$A48,'Dashboard Extract'!WY$45),0)</f>
        <v>2</v>
      </c>
      <c r="WZ48" s="1352">
        <f ca="1">IFERROR(OFFSET('WS-1 Appeals'!$A$6,'Dashboard Extract'!$A48,'Dashboard Extract'!WZ$45),0)</f>
        <v>1</v>
      </c>
      <c r="XA48" s="1352">
        <f ca="1">IFERROR(OFFSET('WS-1 Appeals'!$A$6,'Dashboard Extract'!$A48,'Dashboard Extract'!XA$45),0)</f>
        <v>13</v>
      </c>
      <c r="XB48" s="1352">
        <f ca="1">IFERROR(OFFSET('WS-1 Appeals'!$A$6,'Dashboard Extract'!$A48,'Dashboard Extract'!XB$45),0)</f>
        <v>0</v>
      </c>
      <c r="XC48" s="1352">
        <f ca="1">IFERROR(OFFSET('WS-1 Appeals'!$A$6,'Dashboard Extract'!$A48,'Dashboard Extract'!XC$45),0)</f>
        <v>52</v>
      </c>
      <c r="XD48" s="1352">
        <f ca="1">IFERROR(OFFSET('WS-1 Appeals'!$A$6,'Dashboard Extract'!$A48,'Dashboard Extract'!XD$45),0)</f>
        <v>0</v>
      </c>
      <c r="XE48" s="1352">
        <f ca="1">IFERROR(OFFSET('WS-1 Appeals'!$A$6,'Dashboard Extract'!$A48,'Dashboard Extract'!XE$45),0)</f>
        <v>0</v>
      </c>
      <c r="XF48" s="1352">
        <f ca="1">IFERROR(OFFSET('WS-1 Appeals'!$A$6,'Dashboard Extract'!$A48,'Dashboard Extract'!XF$45),0)</f>
        <v>1</v>
      </c>
      <c r="XG48" s="1352">
        <f ca="1">IFERROR(OFFSET('WS-1 Appeals'!$A$6,'Dashboard Extract'!$A48,'Dashboard Extract'!XG$45),0)</f>
        <v>0</v>
      </c>
      <c r="XH48" s="1352">
        <f ca="1">IFERROR(OFFSET('WS-1 Appeals'!$A$6,'Dashboard Extract'!$A48,'Dashboard Extract'!XH$45),0)</f>
        <v>0</v>
      </c>
      <c r="XI48" s="1352">
        <f ca="1">IFERROR(OFFSET('WS-1 Appeals'!$A$6,'Dashboard Extract'!$A48,'Dashboard Extract'!XI$45),0)</f>
        <v>0</v>
      </c>
      <c r="XJ48" s="1352">
        <f ca="1">IFERROR(OFFSET('WS-1 Appeals'!$A$6,'Dashboard Extract'!$A48,'Dashboard Extract'!XJ$45),0)</f>
        <v>0</v>
      </c>
      <c r="XK48" s="1352">
        <f ca="1">IFERROR(OFFSET('WS-1 Appeals'!$A$6,'Dashboard Extract'!$A48,'Dashboard Extract'!XK$45),0)</f>
        <v>0</v>
      </c>
      <c r="XL48" s="1352">
        <f ca="1">IFERROR(OFFSET('WS-1 Appeals'!$A$6,'Dashboard Extract'!$A48,'Dashboard Extract'!XL$45),0)</f>
        <v>0</v>
      </c>
      <c r="XM48" s="1352">
        <f ca="1">IFERROR(OFFSET('WS-1 Appeals'!$A$6,'Dashboard Extract'!$A48,'Dashboard Extract'!XM$45),0)</f>
        <v>1</v>
      </c>
      <c r="XN48" s="1352">
        <f ca="1">IFERROR(OFFSET('WS-1 Appeals'!$A$6,'Dashboard Extract'!$A48,'Dashboard Extract'!XN$45),0)</f>
        <v>0</v>
      </c>
      <c r="XO48" s="1352">
        <f ca="1">IFERROR(OFFSET('WS-1 Appeals'!$A$6,'Dashboard Extract'!$A48,'Dashboard Extract'!XO$45),0)</f>
        <v>0</v>
      </c>
      <c r="XP48" s="1352">
        <f ca="1">IFERROR(OFFSET('WS-1 Appeals'!$A$6,'Dashboard Extract'!$A48,'Dashboard Extract'!XP$45),0)</f>
        <v>21</v>
      </c>
      <c r="XQ48" s="1352">
        <f ca="1">IFERROR(OFFSET('WS-1 Appeals'!$A$6,'Dashboard Extract'!$A48,'Dashboard Extract'!XQ$45),0)</f>
        <v>29</v>
      </c>
      <c r="XR48" s="1352">
        <f ca="1">IFERROR(OFFSET('WS-1 Appeals'!$A$6,'Dashboard Extract'!$A48,'Dashboard Extract'!XR$45),0)</f>
        <v>0</v>
      </c>
      <c r="XS48" s="1352">
        <f ca="1">IFERROR(OFFSET('WS-1 Appeals'!$A$6,'Dashboard Extract'!$A48,'Dashboard Extract'!XS$45),0)</f>
        <v>0</v>
      </c>
      <c r="XT48" s="1352">
        <f ca="1">IFERROR(OFFSET('WS-1 Appeals'!$A$6,'Dashboard Extract'!$A48,'Dashboard Extract'!XT$45),0)</f>
        <v>2</v>
      </c>
      <c r="XU48" s="1352">
        <f ca="1">IFERROR(OFFSET('WS-1 Appeals'!$A$6,'Dashboard Extract'!$A48,'Dashboard Extract'!XU$45),0)</f>
        <v>22</v>
      </c>
      <c r="XV48" s="1352">
        <f ca="1">IFERROR(OFFSET('WS-1 Appeals'!$A$6,'Dashboard Extract'!$A48,'Dashboard Extract'!XV$45),0)</f>
        <v>3</v>
      </c>
      <c r="XW48" s="1352">
        <f ca="1">IFERROR(OFFSET('WS-1 Appeals'!$A$6,'Dashboard Extract'!$A48,'Dashboard Extract'!XW$45),0)</f>
        <v>1</v>
      </c>
      <c r="XX48" s="1352">
        <f ca="1">IFERROR(OFFSET('WS-1 Appeals'!$A$6,'Dashboard Extract'!$A48,'Dashboard Extract'!XX$45),0)</f>
        <v>2</v>
      </c>
      <c r="XY48" s="1352">
        <f ca="1">IFERROR(OFFSET('WS-1 Appeals'!$A$6,'Dashboard Extract'!$A48,'Dashboard Extract'!XY$45),0)</f>
        <v>0</v>
      </c>
      <c r="XZ48" s="1352">
        <f ca="1">IFERROR(OFFSET('WS-1 Appeals'!$A$6,'Dashboard Extract'!$A48,'Dashboard Extract'!XZ$45),0)</f>
        <v>0</v>
      </c>
      <c r="YA48" s="1352">
        <f ca="1">IFERROR(OFFSET('WS-1 Appeals'!$A$6,'Dashboard Extract'!$A48,'Dashboard Extract'!YA$45),0)</f>
        <v>0</v>
      </c>
      <c r="YB48" s="1352">
        <f ca="1">IFERROR(OFFSET('WS-1 Appeals'!$A$6,'Dashboard Extract'!$A48,'Dashboard Extract'!YB$45),0)</f>
        <v>12</v>
      </c>
      <c r="YC48" s="1352">
        <f ca="1">IFERROR(OFFSET('WS-1 Appeals'!$A$6,'Dashboard Extract'!$A48,'Dashboard Extract'!YC$45),0)</f>
        <v>0</v>
      </c>
      <c r="YD48" s="1352">
        <f ca="1">IFERROR(OFFSET('WS-1 Appeals'!$A$6,'Dashboard Extract'!$A48,'Dashboard Extract'!YD$45),0)</f>
        <v>0</v>
      </c>
      <c r="YE48" s="1352">
        <f ca="1">IFERROR(OFFSET('WS-1 Appeals'!$A$6,'Dashboard Extract'!$A48,'Dashboard Extract'!YE$45),0)</f>
        <v>0</v>
      </c>
      <c r="YF48" s="1352">
        <f ca="1">IFERROR(OFFSET('WS-1 Appeals'!$A$6,'Dashboard Extract'!$A48,'Dashboard Extract'!YF$45),0)</f>
        <v>0</v>
      </c>
      <c r="YG48" s="1352">
        <f ca="1">IFERROR(OFFSET('WS-1 Appeals'!$A$6,'Dashboard Extract'!$A48,'Dashboard Extract'!YG$45),0)</f>
        <v>0</v>
      </c>
      <c r="YH48" s="1352">
        <f ca="1">IFERROR(OFFSET('WS-1 Appeals'!$A$6,'Dashboard Extract'!$A48,'Dashboard Extract'!YH$45),0)</f>
        <v>1</v>
      </c>
      <c r="YI48" s="1352">
        <f ca="1">IFERROR(OFFSET('WS-1 Appeals'!$A$6,'Dashboard Extract'!$A48,'Dashboard Extract'!YI$45),0)</f>
        <v>0</v>
      </c>
      <c r="YJ48" s="1352">
        <f ca="1">IFERROR(OFFSET('WS-1 Appeals'!$A$6,'Dashboard Extract'!$A48,'Dashboard Extract'!YJ$45),0)</f>
        <v>41</v>
      </c>
      <c r="YK48" s="1352">
        <f ca="1">IFERROR(OFFSET('WS-1 Appeals'!$A$6,'Dashboard Extract'!$A48,'Dashboard Extract'!YK$45),0)</f>
        <v>11</v>
      </c>
      <c r="YL48" s="1352">
        <f ca="1">IFERROR(OFFSET('WS-1 Appeals'!$A$6,'Dashboard Extract'!$A48,'Dashboard Extract'!YL$45),0)</f>
        <v>4</v>
      </c>
      <c r="YM48" s="1352">
        <f ca="1">IFERROR(OFFSET('WS-1 Appeals'!$A$6,'Dashboard Extract'!$A48,'Dashboard Extract'!YM$45),0)</f>
        <v>0</v>
      </c>
      <c r="YN48" s="1352">
        <f ca="1">IFERROR(OFFSET('WS-1 Appeals'!$A$6,'Dashboard Extract'!$A48,'Dashboard Extract'!YN$45),0)</f>
        <v>0</v>
      </c>
      <c r="YO48" s="1352">
        <f ca="1">IFERROR(OFFSET('WS-1 Appeals'!$A$6,'Dashboard Extract'!$A48,'Dashboard Extract'!YO$45),0)</f>
        <v>2</v>
      </c>
      <c r="YP48" s="1352">
        <f ca="1">IFERROR(OFFSET('WS-1 Appeals'!$A$6,'Dashboard Extract'!$A48,'Dashboard Extract'!YP$45),0)</f>
        <v>1</v>
      </c>
      <c r="YQ48" s="1352">
        <f ca="1">IFERROR(OFFSET('WS-1 Appeals'!$A$6,'Dashboard Extract'!$A48,'Dashboard Extract'!YQ$45),0)</f>
        <v>0</v>
      </c>
      <c r="YR48" s="1352">
        <f ca="1">IFERROR(OFFSET('WS-1 Appeals'!$A$6,'Dashboard Extract'!$A48,'Dashboard Extract'!YR$45),0)</f>
        <v>24</v>
      </c>
      <c r="YS48" s="1352">
        <f ca="1">IFERROR(OFFSET('WS-1 Appeals'!$A$6,'Dashboard Extract'!$A48,'Dashboard Extract'!YS$45),0)</f>
        <v>0</v>
      </c>
      <c r="YT48" s="1352">
        <f ca="1">IFERROR(OFFSET('WS-1 Appeals'!$A$6,'Dashboard Extract'!$A48,'Dashboard Extract'!YT$45),0)</f>
        <v>0</v>
      </c>
      <c r="YU48" s="1352">
        <f ca="1">IFERROR(OFFSET('WS-1 Appeals'!$A$6,'Dashboard Extract'!$A48,'Dashboard Extract'!YU$45),0)</f>
        <v>0</v>
      </c>
      <c r="YV48" s="1352">
        <f ca="1">IFERROR(OFFSET('WS-1 Appeals'!$A$6,'Dashboard Extract'!$A48,'Dashboard Extract'!YV$45),0)</f>
        <v>0</v>
      </c>
      <c r="YW48" s="1352">
        <f ca="1">IFERROR(OFFSET('WS-1 Appeals'!$A$6,'Dashboard Extract'!$A48,'Dashboard Extract'!YW$45),0)</f>
        <v>76</v>
      </c>
      <c r="YX48" s="1352">
        <f ca="1">IFERROR(OFFSET('WS-1 Appeals'!$A$6,'Dashboard Extract'!$A48,'Dashboard Extract'!YX$45),0)</f>
        <v>1</v>
      </c>
      <c r="YY48" s="1352">
        <f ca="1">IFERROR(OFFSET('WS-1 Appeals'!$A$6,'Dashboard Extract'!$A48,'Dashboard Extract'!YY$45),0)</f>
        <v>2</v>
      </c>
      <c r="YZ48" s="1352">
        <f ca="1">IFERROR(OFFSET('WS-1 Appeals'!$A$6,'Dashboard Extract'!$A48,'Dashboard Extract'!YZ$45),0)</f>
        <v>21</v>
      </c>
      <c r="ZA48" s="1352">
        <f ca="1">IFERROR(OFFSET('WS-1 Appeals'!$A$6,'Dashboard Extract'!$A48,'Dashboard Extract'!ZA$45),0)</f>
        <v>0</v>
      </c>
      <c r="ZB48" s="1352">
        <f ca="1">IFERROR(OFFSET('WS-1 Appeals'!$A$6,'Dashboard Extract'!$A48,'Dashboard Extract'!ZB$45),0)</f>
        <v>0</v>
      </c>
      <c r="ZC48" s="1352">
        <f ca="1">IFERROR(OFFSET('WS-1 Appeals'!$A$6,'Dashboard Extract'!$A48,'Dashboard Extract'!ZC$45),0)</f>
        <v>16</v>
      </c>
      <c r="ZD48" s="1352">
        <f ca="1">IFERROR(OFFSET('WS-1 Appeals'!$A$6,'Dashboard Extract'!$A48,'Dashboard Extract'!ZD$45),0)</f>
        <v>2</v>
      </c>
      <c r="ZE48" s="1352">
        <f ca="1">IFERROR(OFFSET('WS-1 Appeals'!$A$6,'Dashboard Extract'!$A48,'Dashboard Extract'!ZE$45),0)</f>
        <v>11</v>
      </c>
      <c r="ZF48" s="1352">
        <f ca="1">IFERROR(OFFSET('WS-1 Appeals'!$A$6,'Dashboard Extract'!$A48,'Dashboard Extract'!ZF$45),0)</f>
        <v>0</v>
      </c>
      <c r="ZG48" s="1352">
        <f ca="1">IFERROR(OFFSET('WS-1 Appeals'!$A$6,'Dashboard Extract'!$A48,'Dashboard Extract'!ZG$45),0)</f>
        <v>0</v>
      </c>
      <c r="ZH48" s="1352">
        <f ca="1">IFERROR(OFFSET('WS-1 Appeals'!$A$6,'Dashboard Extract'!$A48,'Dashboard Extract'!ZH$45),0)</f>
        <v>0</v>
      </c>
      <c r="ZI48" s="1352">
        <f ca="1">IFERROR(OFFSET('WS-1 Appeals'!$A$6,'Dashboard Extract'!$A48,'Dashboard Extract'!ZI$45),0)</f>
        <v>0</v>
      </c>
      <c r="ZJ48" s="1352">
        <f ca="1">IFERROR(OFFSET('WS-1 Appeals'!$A$6,'Dashboard Extract'!$A48,'Dashboard Extract'!ZJ$45),0)</f>
        <v>0</v>
      </c>
      <c r="ZK48" s="1352">
        <f ca="1">IFERROR(OFFSET('WS-1 Appeals'!$A$6,'Dashboard Extract'!$A48,'Dashboard Extract'!ZK$45),0)</f>
        <v>7</v>
      </c>
      <c r="ZL48" s="1352">
        <f ca="1">IFERROR(OFFSET('WS-1 Appeals'!$A$6,'Dashboard Extract'!$A48,'Dashboard Extract'!ZL$45),0)</f>
        <v>2</v>
      </c>
      <c r="ZM48" s="1352">
        <f ca="1">IFERROR(OFFSET('WS-1 Appeals'!$A$6,'Dashboard Extract'!$A48,'Dashboard Extract'!ZM$45),0)</f>
        <v>18</v>
      </c>
      <c r="ZN48" s="1352">
        <f ca="1">IFERROR(OFFSET('WS-1 Appeals'!$A$6,'Dashboard Extract'!$A48,'Dashboard Extract'!ZN$45),0)</f>
        <v>8</v>
      </c>
      <c r="ZO48" s="1352">
        <f ca="1">IFERROR(OFFSET('WS-1 Appeals'!$A$6,'Dashboard Extract'!$A48,'Dashboard Extract'!ZO$45),0)</f>
        <v>0</v>
      </c>
      <c r="ZP48" s="1352">
        <f ca="1">IFERROR(OFFSET('WS-1 Appeals'!$A$6,'Dashboard Extract'!$A48,'Dashboard Extract'!ZP$45),0)</f>
        <v>0</v>
      </c>
      <c r="ZQ48" s="1352">
        <f ca="1">IFERROR(OFFSET('WS-1 Appeals'!$A$6,'Dashboard Extract'!$A48,'Dashboard Extract'!ZQ$45),0)</f>
        <v>13</v>
      </c>
      <c r="ZR48" s="1352">
        <f ca="1">IFERROR(OFFSET('WS-1 Appeals'!$A$6,'Dashboard Extract'!$A48,'Dashboard Extract'!ZR$45),0)</f>
        <v>19</v>
      </c>
      <c r="ZS48" s="1352">
        <f ca="1">IFERROR(OFFSET('WS-1 Appeals'!$A$6,'Dashboard Extract'!$A48,'Dashboard Extract'!ZS$45),0)</f>
        <v>2</v>
      </c>
      <c r="ZT48" s="1352">
        <f ca="1">IFERROR(OFFSET('WS-1 Appeals'!$A$6,'Dashboard Extract'!$A48,'Dashboard Extract'!ZT$45),0)</f>
        <v>0</v>
      </c>
      <c r="ZU48" s="1352">
        <f ca="1">IFERROR(OFFSET('WS-1 Appeals'!$A$6,'Dashboard Extract'!$A48,'Dashboard Extract'!ZU$45),0)</f>
        <v>8</v>
      </c>
      <c r="ZV48" s="1352">
        <f ca="1">IFERROR(OFFSET('WS-1 Appeals'!$A$6,'Dashboard Extract'!$A48,'Dashboard Extract'!ZV$45),0)</f>
        <v>0</v>
      </c>
      <c r="ZW48" s="1352">
        <f ca="1">IFERROR(OFFSET('WS-1 Appeals'!$A$6,'Dashboard Extract'!$A48,'Dashboard Extract'!ZW$45),0)</f>
        <v>0</v>
      </c>
      <c r="ZX48" s="1352">
        <f ca="1">IFERROR(OFFSET('WS-1 Appeals'!$A$6,'Dashboard Extract'!$A48,'Dashboard Extract'!ZX$45),0)</f>
        <v>19</v>
      </c>
      <c r="ZY48" s="1352">
        <f ca="1">IFERROR(OFFSET('WS-1 Appeals'!$A$6,'Dashboard Extract'!$A48,'Dashboard Extract'!ZY$45),0)</f>
        <v>24</v>
      </c>
      <c r="ZZ48" s="1352">
        <f ca="1">IFERROR(OFFSET('WS-1 Appeals'!$A$6,'Dashboard Extract'!$A48,'Dashboard Extract'!ZZ$45),0)</f>
        <v>4</v>
      </c>
      <c r="AAA48" s="1352">
        <f ca="1">IFERROR(OFFSET('WS-1 Appeals'!$A$6,'Dashboard Extract'!$A48,'Dashboard Extract'!AAA$45),0)</f>
        <v>8</v>
      </c>
      <c r="AAB48" s="1352">
        <f ca="1">IFERROR(OFFSET('WS-1 Appeals'!$A$6,'Dashboard Extract'!$A48,'Dashboard Extract'!AAB$45),0)</f>
        <v>0</v>
      </c>
      <c r="AAC48" s="1352">
        <f ca="1">IFERROR(OFFSET('WS-1 Appeals'!$A$6,'Dashboard Extract'!$A48,'Dashboard Extract'!AAC$45),0)</f>
        <v>0</v>
      </c>
      <c r="AAD48" s="1352">
        <f ca="1">IFERROR(OFFSET('WS-1 Appeals'!$A$6,'Dashboard Extract'!$A48,'Dashboard Extract'!AAD$45),0)</f>
        <v>0</v>
      </c>
      <c r="AAE48" s="1352">
        <f ca="1">IFERROR(OFFSET('WS-1 Appeals'!$A$6,'Dashboard Extract'!$A48,'Dashboard Extract'!AAE$45),0)</f>
        <v>22</v>
      </c>
      <c r="AAF48" s="1352">
        <f ca="1">IFERROR(OFFSET('WS-1 Appeals'!$A$6,'Dashboard Extract'!$A48,'Dashboard Extract'!AAF$45),0)</f>
        <v>2</v>
      </c>
      <c r="AAG48" s="1352">
        <f ca="1">IFERROR(OFFSET('WS-1 Appeals'!$A$6,'Dashboard Extract'!$A48,'Dashboard Extract'!AAG$45),0)</f>
        <v>5</v>
      </c>
      <c r="AAH48" s="1352">
        <f ca="1">IFERROR(OFFSET('WS-1 Appeals'!$A$6,'Dashboard Extract'!$A48,'Dashboard Extract'!AAH$45),0)</f>
        <v>29</v>
      </c>
      <c r="AAI48" s="1352">
        <f ca="1">IFERROR(OFFSET('WS-1 Appeals'!$A$6,'Dashboard Extract'!$A48,'Dashboard Extract'!AAI$45),0)</f>
        <v>0</v>
      </c>
      <c r="AAJ48" s="1352">
        <f ca="1">IFERROR(OFFSET('WS-1 Appeals'!$A$6,'Dashboard Extract'!$A48,'Dashboard Extract'!AAJ$45),0)</f>
        <v>0</v>
      </c>
      <c r="AAK48" s="1352">
        <f ca="1">IFERROR(OFFSET('WS-1 Appeals'!$A$6,'Dashboard Extract'!$A48,'Dashboard Extract'!AAK$45),0)</f>
        <v>0</v>
      </c>
      <c r="AAL48" s="1352">
        <f ca="1">IFERROR(OFFSET('WS-1 Appeals'!$A$6,'Dashboard Extract'!$A48,'Dashboard Extract'!AAL$45),0)</f>
        <v>0</v>
      </c>
      <c r="AAM48" s="1352">
        <f ca="1">IFERROR(OFFSET('WS-1 Appeals'!$A$6,'Dashboard Extract'!$A48,'Dashboard Extract'!AAM$45),0)</f>
        <v>11</v>
      </c>
      <c r="AAN48" s="1352">
        <f ca="1">IFERROR(OFFSET('WS-1 Appeals'!$A$6,'Dashboard Extract'!$A48,'Dashboard Extract'!AAN$45),0)</f>
        <v>0</v>
      </c>
      <c r="AAO48" s="1352">
        <f ca="1">IFERROR(OFFSET('WS-1 Appeals'!$A$6,'Dashboard Extract'!$A48,'Dashboard Extract'!AAO$45),0)</f>
        <v>1</v>
      </c>
      <c r="AAP48" s="1352">
        <f ca="1">IFERROR(OFFSET('WS-1 Appeals'!$A$6,'Dashboard Extract'!$A48,'Dashboard Extract'!AAP$45),0)</f>
        <v>14</v>
      </c>
      <c r="AAQ48" s="1352">
        <f ca="1">IFERROR(OFFSET('WS-1 Appeals'!$A$6,'Dashboard Extract'!$A48,'Dashboard Extract'!AAQ$45),0)</f>
        <v>0</v>
      </c>
      <c r="AAR48" s="1352">
        <f ca="1">IFERROR(OFFSET('WS-1 Appeals'!$A$6,'Dashboard Extract'!$A48,'Dashboard Extract'!AAR$45),0)</f>
        <v>0</v>
      </c>
      <c r="AAS48" s="1352">
        <f ca="1">IFERROR(OFFSET('WS-1 Appeals'!$A$6,'Dashboard Extract'!$A48,'Dashboard Extract'!AAS$45),0)</f>
        <v>3</v>
      </c>
      <c r="AAT48" s="1352">
        <f ca="1">IFERROR(OFFSET('WS-1 Appeals'!$A$6,'Dashboard Extract'!$A48,'Dashboard Extract'!AAT$45),0)</f>
        <v>0</v>
      </c>
      <c r="AAU48" s="1352">
        <f ca="1">IFERROR(OFFSET('WS-1 Appeals'!$A$6,'Dashboard Extract'!$A48,'Dashboard Extract'!AAU$45),0)</f>
        <v>5</v>
      </c>
      <c r="AAV48" s="1352">
        <f ca="1">IFERROR(OFFSET('WS-1 Appeals'!$A$6,'Dashboard Extract'!$A48,'Dashboard Extract'!AAV$45),0)</f>
        <v>14</v>
      </c>
      <c r="AAW48" s="1352">
        <f ca="1">IFERROR(OFFSET('WS-1 Appeals'!$A$6,'Dashboard Extract'!$A48,'Dashboard Extract'!AAW$45),0)</f>
        <v>0</v>
      </c>
      <c r="AAX48" s="1352">
        <f ca="1">IFERROR(OFFSET('WS-1 Appeals'!$A$6,'Dashboard Extract'!$A48,'Dashboard Extract'!AAX$45),0)</f>
        <v>0</v>
      </c>
      <c r="AAY48" s="1352">
        <f ca="1">IFERROR(OFFSET('WS-1 Appeals'!$A$6,'Dashboard Extract'!$A48,'Dashboard Extract'!AAY$45),0)</f>
        <v>0</v>
      </c>
      <c r="AAZ48" s="1352">
        <f ca="1">IFERROR(OFFSET('WS-1 Appeals'!$A$6,'Dashboard Extract'!$A48,'Dashboard Extract'!AAZ$45),0)</f>
        <v>0</v>
      </c>
      <c r="ABA48" s="1352">
        <f ca="1">IFERROR(OFFSET('WS-1 Appeals'!$A$6,'Dashboard Extract'!$A48,'Dashboard Extract'!ABA$45),0)</f>
        <v>1</v>
      </c>
      <c r="ABB48" s="1352">
        <f ca="1">IFERROR(OFFSET('WS-1 Appeals'!$A$6,'Dashboard Extract'!$A48,'Dashboard Extract'!ABB$45),0)</f>
        <v>9</v>
      </c>
      <c r="ABC48" s="1352">
        <f ca="1">IFERROR(OFFSET('WS-1 Appeals'!$A$6,'Dashboard Extract'!$A48,'Dashboard Extract'!ABC$45),0)</f>
        <v>0</v>
      </c>
      <c r="ABD48" s="1352">
        <f ca="1">IFERROR(OFFSET('WS-1 Appeals'!$A$6,'Dashboard Extract'!$A48,'Dashboard Extract'!ABD$45),0)</f>
        <v>13</v>
      </c>
      <c r="ABE48" s="1352">
        <f ca="1">IFERROR(OFFSET('WS-1 Appeals'!$A$6,'Dashboard Extract'!$A48,'Dashboard Extract'!ABE$45),0)</f>
        <v>0</v>
      </c>
      <c r="ABF48" s="1352">
        <f ca="1">IFERROR(OFFSET('WS-1 Appeals'!$A$6,'Dashboard Extract'!$A48,'Dashboard Extract'!ABF$45),0)</f>
        <v>0</v>
      </c>
      <c r="ABG48" s="1352">
        <f ca="1">IFERROR(OFFSET('WS-1 Appeals'!$A$6,'Dashboard Extract'!$A48,'Dashboard Extract'!ABG$45),0)</f>
        <v>0</v>
      </c>
      <c r="ABH48" s="1352">
        <f ca="1">IFERROR(OFFSET('WS-1 Appeals'!$A$6,'Dashboard Extract'!$A48,'Dashboard Extract'!ABH$45),0)</f>
        <v>20</v>
      </c>
      <c r="ABI48" s="1352">
        <f ca="1">IFERROR(OFFSET('WS-1 Appeals'!$A$6,'Dashboard Extract'!$A48,'Dashboard Extract'!ABI$45),0)</f>
        <v>23</v>
      </c>
      <c r="ABJ48" s="1352">
        <f ca="1">IFERROR(OFFSET('WS-1 Appeals'!$A$6,'Dashboard Extract'!$A48,'Dashboard Extract'!ABJ$45),0)</f>
        <v>0</v>
      </c>
      <c r="ABK48" s="1352">
        <f ca="1">IFERROR(OFFSET('WS-1 Appeals'!$A$6,'Dashboard Extract'!$A48,'Dashboard Extract'!ABK$45),0)</f>
        <v>0</v>
      </c>
      <c r="ABL48" s="1352">
        <f ca="1">IFERROR(OFFSET('WS-1 Appeals'!$A$6,'Dashboard Extract'!$A48,'Dashboard Extract'!ABL$45),0)</f>
        <v>0</v>
      </c>
      <c r="ABM48" s="1352">
        <f ca="1">IFERROR(OFFSET('WS-1 Appeals'!$A$6,'Dashboard Extract'!$A48,'Dashboard Extract'!ABM$45),0)</f>
        <v>0</v>
      </c>
      <c r="ABN48" s="1352">
        <f ca="1">IFERROR(OFFSET('WS-1 Appeals'!$A$6,'Dashboard Extract'!$A48,'Dashboard Extract'!ABN$45),0)</f>
        <v>12</v>
      </c>
      <c r="ABO48" s="1352">
        <f ca="1">IFERROR(OFFSET('WS-1 Appeals'!$A$6,'Dashboard Extract'!$A48,'Dashboard Extract'!ABO$45),0)</f>
        <v>0</v>
      </c>
      <c r="ABP48" s="1352">
        <f ca="1">IFERROR(OFFSET('WS-1 Appeals'!$A$6,'Dashboard Extract'!$A48,'Dashboard Extract'!ABP$45),0)</f>
        <v>36</v>
      </c>
      <c r="ABQ48" s="1352">
        <f ca="1">IFERROR(OFFSET('WS-1 Appeals'!$A$6,'Dashboard Extract'!$A48,'Dashboard Extract'!ABQ$45),0)</f>
        <v>9</v>
      </c>
      <c r="ABR48" s="1352">
        <f ca="1">IFERROR(OFFSET('WS-1 Appeals'!$A$6,'Dashboard Extract'!$A48,'Dashboard Extract'!ABR$45),0)</f>
        <v>0</v>
      </c>
      <c r="ABS48" s="1352">
        <f ca="1">IFERROR(OFFSET('WS-1 Appeals'!$A$6,'Dashboard Extract'!$A48,'Dashboard Extract'!ABS$45),0)</f>
        <v>0</v>
      </c>
      <c r="ABT48" s="1352">
        <f ca="1">IFERROR(OFFSET('WS-1 Appeals'!$A$6,'Dashboard Extract'!$A48,'Dashboard Extract'!ABT$45),0)</f>
        <v>0</v>
      </c>
      <c r="ABU48" s="1352">
        <f ca="1">IFERROR(OFFSET('WS-1 Appeals'!$A$6,'Dashboard Extract'!$A48,'Dashboard Extract'!ABU$45),0)</f>
        <v>0</v>
      </c>
      <c r="ABV48" s="1352">
        <f ca="1">IFERROR(OFFSET('WS-1 Appeals'!$A$6,'Dashboard Extract'!$A48,'Dashboard Extract'!ABV$45),0)</f>
        <v>29</v>
      </c>
      <c r="ABW48" s="1352">
        <f ca="1">IFERROR(OFFSET('WS-1 Appeals'!$A$6,'Dashboard Extract'!$A48,'Dashboard Extract'!ABW$45),0)</f>
        <v>0</v>
      </c>
      <c r="ABX48" s="1352">
        <f ca="1">IFERROR(OFFSET('WS-1 Appeals'!$A$6,'Dashboard Extract'!$A48,'Dashboard Extract'!ABX$45),0)</f>
        <v>7</v>
      </c>
      <c r="ABY48" s="1352">
        <f ca="1">IFERROR(OFFSET('WS-1 Appeals'!$A$6,'Dashboard Extract'!$A48,'Dashboard Extract'!ABY$45),0)</f>
        <v>5</v>
      </c>
      <c r="ABZ48" s="1352">
        <f ca="1">IFERROR(OFFSET('WS-1 Appeals'!$A$6,'Dashboard Extract'!$A48,'Dashboard Extract'!ABZ$45),0)</f>
        <v>0</v>
      </c>
      <c r="ACA48" s="1352">
        <f ca="1">IFERROR(OFFSET('WS-1 Appeals'!$A$6,'Dashboard Extract'!$A48,'Dashboard Extract'!ACA$45),0)</f>
        <v>0</v>
      </c>
      <c r="ACB48" s="1352">
        <f ca="1">IFERROR(OFFSET('WS-1 Appeals'!$A$6,'Dashboard Extract'!$A48,'Dashboard Extract'!ACB$45),0)</f>
        <v>14</v>
      </c>
      <c r="ACC48" s="1352">
        <f ca="1">IFERROR(OFFSET('WS-1 Appeals'!$A$6,'Dashboard Extract'!$A48,'Dashboard Extract'!ACC$45),0)</f>
        <v>10</v>
      </c>
      <c r="ACD48" s="1352">
        <f ca="1">IFERROR(OFFSET('WS-1 Appeals'!$A$6,'Dashboard Extract'!$A48,'Dashboard Extract'!ACD$45),0)</f>
        <v>5</v>
      </c>
      <c r="ACE48" s="1352">
        <f ca="1">IFERROR(OFFSET('WS-1 Appeals'!$A$6,'Dashboard Extract'!$A48,'Dashboard Extract'!ACE$45),0)</f>
        <v>12</v>
      </c>
      <c r="ACF48" s="1352">
        <f ca="1">IFERROR(OFFSET('WS-1 Appeals'!$A$6,'Dashboard Extract'!$A48,'Dashboard Extract'!ACF$45),0)</f>
        <v>17</v>
      </c>
      <c r="ACG48" s="1352">
        <f ca="1">IFERROR(OFFSET('WS-1 Appeals'!$A$6,'Dashboard Extract'!$A48,'Dashboard Extract'!ACG$45),0)</f>
        <v>0</v>
      </c>
      <c r="ACH48" s="1352">
        <f ca="1">IFERROR(OFFSET('WS-1 Appeals'!$A$6,'Dashboard Extract'!$A48,'Dashboard Extract'!ACH$45),0)</f>
        <v>0</v>
      </c>
      <c r="ACI48" s="1352">
        <f ca="1">IFERROR(OFFSET('WS-1 Appeals'!$A$6,'Dashboard Extract'!$A48,'Dashboard Extract'!ACI$45),0)</f>
        <v>7</v>
      </c>
      <c r="ACJ48" s="1352">
        <f ca="1">IFERROR(OFFSET('WS-1 Appeals'!$A$6,'Dashboard Extract'!$A48,'Dashboard Extract'!ACJ$45),0)</f>
        <v>10</v>
      </c>
      <c r="ACK48" s="1352">
        <f ca="1">IFERROR(OFFSET('WS-1 Appeals'!$A$6,'Dashboard Extract'!$A48,'Dashboard Extract'!ACK$45),0)</f>
        <v>5</v>
      </c>
      <c r="ACL48" s="1352">
        <f ca="1">IFERROR(OFFSET('WS-1 Appeals'!$A$6,'Dashboard Extract'!$A48,'Dashboard Extract'!ACL$45),0)</f>
        <v>14</v>
      </c>
      <c r="ACM48" s="1352">
        <f ca="1">IFERROR(OFFSET('WS-1 Appeals'!$A$6,'Dashboard Extract'!$A48,'Dashboard Extract'!ACM$45),0)</f>
        <v>10</v>
      </c>
      <c r="ACN48" s="1352">
        <f ca="1">IFERROR(OFFSET('WS-1 Appeals'!$A$6,'Dashboard Extract'!$A48,'Dashboard Extract'!ACN$45),0)</f>
        <v>0</v>
      </c>
      <c r="ACO48" s="1352">
        <f ca="1">IFERROR(OFFSET('WS-1 Appeals'!$A$6,'Dashboard Extract'!$A48,'Dashboard Extract'!ACO$45),0)</f>
        <v>0</v>
      </c>
      <c r="ACP48" s="1352">
        <f ca="1">IFERROR(OFFSET('WS-1 Appeals'!$A$6,'Dashboard Extract'!$A48,'Dashboard Extract'!ACP$45),0)</f>
        <v>1</v>
      </c>
      <c r="ACQ48" s="1352">
        <f ca="1">IFERROR(OFFSET('WS-1 Appeals'!$A$6,'Dashboard Extract'!$A48,'Dashboard Extract'!ACQ$45),0)</f>
        <v>0</v>
      </c>
      <c r="ACR48" s="1352">
        <f ca="1">IFERROR(OFFSET('WS-1 Appeals'!$A$6,'Dashboard Extract'!$A48,'Dashboard Extract'!ACR$45),0)</f>
        <v>11</v>
      </c>
      <c r="ACS48" s="1352">
        <f ca="1">IFERROR(OFFSET('WS-1 Appeals'!$A$6,'Dashboard Extract'!$A48,'Dashboard Extract'!ACS$45),0)</f>
        <v>2</v>
      </c>
      <c r="ACT48" s="1352">
        <f ca="1">IFERROR(OFFSET('WS-1 Appeals'!$A$6,'Dashboard Extract'!$A48,'Dashboard Extract'!ACT$45),0)</f>
        <v>1</v>
      </c>
      <c r="ACU48" s="1352">
        <f ca="1">IFERROR(OFFSET('WS-1 Appeals'!$A$6,'Dashboard Extract'!$A48,'Dashboard Extract'!ACU$45),0)</f>
        <v>0</v>
      </c>
      <c r="ACV48" s="1352">
        <f ca="1">IFERROR(OFFSET('WS-1 Appeals'!$A$6,'Dashboard Extract'!$A48,'Dashboard Extract'!ACV$45),0)</f>
        <v>0</v>
      </c>
      <c r="ACW48" s="1352">
        <f ca="1">IFERROR(OFFSET('WS-1 Appeals'!$A$6,'Dashboard Extract'!$A48,'Dashboard Extract'!ACW$45),0)</f>
        <v>0</v>
      </c>
      <c r="ACX48" s="1352">
        <f ca="1">IFERROR(OFFSET('WS-1 Appeals'!$A$6,'Dashboard Extract'!$A48,'Dashboard Extract'!ACX$45),0)</f>
        <v>7</v>
      </c>
      <c r="ACY48" s="1352">
        <f ca="1">IFERROR(OFFSET('WS-1 Appeals'!$A$6,'Dashboard Extract'!$A48,'Dashboard Extract'!ACY$45),0)</f>
        <v>10</v>
      </c>
      <c r="ACZ48" s="1352">
        <f ca="1">IFERROR(OFFSET('WS-1 Appeals'!$A$6,'Dashboard Extract'!$A48,'Dashboard Extract'!ACZ$45),0)</f>
        <v>0</v>
      </c>
      <c r="ADA48" s="1352">
        <f ca="1">IFERROR(OFFSET('WS-1 Appeals'!$A$6,'Dashboard Extract'!$A48,'Dashboard Extract'!ADA$45),0)</f>
        <v>0</v>
      </c>
      <c r="ADB48" s="1352">
        <f ca="1">IFERROR(OFFSET('WS-1 Appeals'!$A$6,'Dashboard Extract'!$A48,'Dashboard Extract'!ADB$45),0)</f>
        <v>0</v>
      </c>
      <c r="ADC48" s="1352">
        <f ca="1">IFERROR(OFFSET('WS-1 Appeals'!$A$6,'Dashboard Extract'!$A48,'Dashboard Extract'!ADC$45),0)</f>
        <v>0</v>
      </c>
      <c r="ADD48" s="1352">
        <f ca="1">IFERROR(OFFSET('WS-1 Appeals'!$A$6,'Dashboard Extract'!$A48,'Dashboard Extract'!ADD$45),0)</f>
        <v>1</v>
      </c>
      <c r="ADE48" s="1352">
        <f ca="1">IFERROR(OFFSET('WS-1 Appeals'!$A$6,'Dashboard Extract'!$A48,'Dashboard Extract'!ADE$45),0)</f>
        <v>0</v>
      </c>
      <c r="ADF48" s="1352">
        <f ca="1">IFERROR(OFFSET('WS-1 Appeals'!$A$6,'Dashboard Extract'!$A48,'Dashboard Extract'!ADF$45),0)</f>
        <v>23</v>
      </c>
      <c r="ADG48" s="1352">
        <f ca="1">IFERROR(OFFSET('WS-1 Appeals'!$A$6,'Dashboard Extract'!$A48,'Dashboard Extract'!ADG$45),0)</f>
        <v>1</v>
      </c>
      <c r="ADH48" s="1352">
        <f ca="1">IFERROR(OFFSET('WS-1 Appeals'!$A$6,'Dashboard Extract'!$A48,'Dashboard Extract'!ADH$45),0)</f>
        <v>18</v>
      </c>
      <c r="ADI48" s="1352">
        <f ca="1">IFERROR(OFFSET('WS-1 Appeals'!$A$6,'Dashboard Extract'!$A48,'Dashboard Extract'!ADI$45),0)</f>
        <v>0</v>
      </c>
      <c r="ADJ48" s="1352">
        <f ca="1">IFERROR(OFFSET('WS-1 Appeals'!$A$6,'Dashboard Extract'!$A48,'Dashboard Extract'!ADJ$45),0)</f>
        <v>0</v>
      </c>
      <c r="ADK48" s="1352">
        <f ca="1">IFERROR(OFFSET('WS-1 Appeals'!$A$6,'Dashboard Extract'!$A48,'Dashboard Extract'!ADK$45),0)</f>
        <v>0</v>
      </c>
      <c r="ADL48" s="1352">
        <f ca="1">IFERROR(OFFSET('WS-1 Appeals'!$A$6,'Dashboard Extract'!$A48,'Dashboard Extract'!ADL$45),0)</f>
        <v>18</v>
      </c>
      <c r="ADM48" s="1352">
        <f ca="1">IFERROR(OFFSET('WS-1 Appeals'!$A$6,'Dashboard Extract'!$A48,'Dashboard Extract'!ADM$45),0)</f>
        <v>24</v>
      </c>
      <c r="ADN48" s="1352">
        <f ca="1">IFERROR(OFFSET('WS-1 Appeals'!$A$6,'Dashboard Extract'!$A48,'Dashboard Extract'!ADN$45),0)</f>
        <v>47</v>
      </c>
      <c r="ADO48" s="1352">
        <f ca="1">IFERROR(OFFSET('WS-1 Appeals'!$A$6,'Dashboard Extract'!$A48,'Dashboard Extract'!ADO$45),0)</f>
        <v>0</v>
      </c>
      <c r="ADP48" s="1352">
        <f ca="1">IFERROR(OFFSET('WS-1 Appeals'!$A$6,'Dashboard Extract'!$A48,'Dashboard Extract'!ADP$45),0)</f>
        <v>0</v>
      </c>
      <c r="ADQ48" s="1352">
        <f ca="1">IFERROR(OFFSET('WS-1 Appeals'!$A$6,'Dashboard Extract'!$A48,'Dashboard Extract'!ADQ$45),0)</f>
        <v>0</v>
      </c>
      <c r="ADR48" s="1352">
        <f ca="1">IFERROR(OFFSET('WS-1 Appeals'!$A$6,'Dashboard Extract'!$A48,'Dashboard Extract'!ADR$45),0)</f>
        <v>14</v>
      </c>
      <c r="ADS48" s="1352">
        <f ca="1">IFERROR(OFFSET('WS-1 Appeals'!$A$6,'Dashboard Extract'!$A48,'Dashboard Extract'!ADS$45),0)</f>
        <v>34</v>
      </c>
      <c r="ADT48" s="1352">
        <f ca="1">IFERROR(OFFSET('WS-1 Appeals'!$A$6,'Dashboard Extract'!$A48,'Dashboard Extract'!ADT$45),0)</f>
        <v>6</v>
      </c>
      <c r="ADU48" s="1352">
        <f ca="1">IFERROR(OFFSET('WS-1 Appeals'!$A$6,'Dashboard Extract'!$A48,'Dashboard Extract'!ADU$45),0)</f>
        <v>0</v>
      </c>
      <c r="ADV48" s="1352">
        <f ca="1">IFERROR(OFFSET('WS-1 Appeals'!$A$6,'Dashboard Extract'!$A48,'Dashboard Extract'!ADV$45),0)</f>
        <v>14</v>
      </c>
      <c r="ADW48" s="1352">
        <f ca="1">IFERROR(OFFSET('WS-1 Appeals'!$A$6,'Dashboard Extract'!$A48,'Dashboard Extract'!ADW$45),0)</f>
        <v>0</v>
      </c>
      <c r="ADX48" s="1352">
        <f ca="1">IFERROR(OFFSET('WS-1 Appeals'!$A$6,'Dashboard Extract'!$A48,'Dashboard Extract'!ADX$45),0)</f>
        <v>0</v>
      </c>
      <c r="ADY48" s="1352">
        <f ca="1">IFERROR(OFFSET('WS-1 Appeals'!$A$6,'Dashboard Extract'!$A48,'Dashboard Extract'!ADY$45),0)</f>
        <v>0</v>
      </c>
      <c r="ADZ48" s="1352">
        <f ca="1">IFERROR(OFFSET('WS-1 Appeals'!$A$6,'Dashboard Extract'!$A48,'Dashboard Extract'!ADZ$45),0)</f>
        <v>0</v>
      </c>
      <c r="AEA48" s="1352">
        <f ca="1">IFERROR(OFFSET('WS-1 Appeals'!$A$6,'Dashboard Extract'!$A48,'Dashboard Extract'!AEA$45),0)</f>
        <v>21</v>
      </c>
      <c r="AEB48" s="1352">
        <f ca="1">IFERROR(OFFSET('WS-1 Appeals'!$A$6,'Dashboard Extract'!$A48,'Dashboard Extract'!AEB$45),0)</f>
        <v>30</v>
      </c>
      <c r="AEC48" s="1352">
        <f ca="1">IFERROR(OFFSET('WS-1 Appeals'!$A$6,'Dashboard Extract'!$A48,'Dashboard Extract'!AEC$45),0)</f>
        <v>3</v>
      </c>
      <c r="AED48" s="1352">
        <f ca="1">IFERROR(OFFSET('WS-1 Appeals'!$A$6,'Dashboard Extract'!$A48,'Dashboard Extract'!AED$45),0)</f>
        <v>0</v>
      </c>
      <c r="AEE48" s="1352">
        <f ca="1">IFERROR(OFFSET('WS-1 Appeals'!$A$6,'Dashboard Extract'!$A48,'Dashboard Extract'!AEE$45),0)</f>
        <v>0</v>
      </c>
      <c r="AEF48" s="1352">
        <f ca="1">IFERROR(OFFSET('WS-1 Appeals'!$A$6,'Dashboard Extract'!$A48,'Dashboard Extract'!AEF$45),0)</f>
        <v>17</v>
      </c>
      <c r="AEG48" s="1352">
        <f ca="1">IFERROR(OFFSET('WS-1 Appeals'!$A$6,'Dashboard Extract'!$A48,'Dashboard Extract'!AEG$45),0)</f>
        <v>16</v>
      </c>
      <c r="AEH48" s="1352">
        <f ca="1">IFERROR(OFFSET('WS-1 Appeals'!$A$6,'Dashboard Extract'!$A48,'Dashboard Extract'!AEH$45),0)</f>
        <v>0</v>
      </c>
      <c r="AEI48" s="1352">
        <f ca="1">IFERROR(OFFSET('WS-1 Appeals'!$A$6,'Dashboard Extract'!$A48,'Dashboard Extract'!AEI$45),0)</f>
        <v>8</v>
      </c>
      <c r="AEJ48" s="1352">
        <f ca="1">IFERROR(OFFSET('WS-1 Appeals'!$A$6,'Dashboard Extract'!$A48,'Dashboard Extract'!AEJ$45),0)</f>
        <v>1</v>
      </c>
      <c r="AEK48" s="1352">
        <f ca="1">IFERROR(OFFSET('WS-1 Appeals'!$A$6,'Dashboard Extract'!$A48,'Dashboard Extract'!AEK$45),0)</f>
        <v>0</v>
      </c>
      <c r="AEL48" s="1352">
        <f ca="1">IFERROR(OFFSET('WS-1 Appeals'!$A$6,'Dashboard Extract'!$A48,'Dashboard Extract'!AEL$45),0)</f>
        <v>0</v>
      </c>
      <c r="AEM48" s="1352">
        <f ca="1">IFERROR(OFFSET('WS-1 Appeals'!$A$6,'Dashboard Extract'!$A48,'Dashboard Extract'!AEM$45),0)</f>
        <v>28</v>
      </c>
      <c r="AEN48" s="1352">
        <f ca="1">IFERROR(OFFSET('WS-1 Appeals'!$A$6,'Dashboard Extract'!$A48,'Dashboard Extract'!AEN$45),0)</f>
        <v>24</v>
      </c>
      <c r="AEO48" s="1352">
        <f ca="1">IFERROR(OFFSET('WS-1 Appeals'!$A$6,'Dashboard Extract'!$A48,'Dashboard Extract'!AEO$45),0)</f>
        <v>24</v>
      </c>
      <c r="AEP48" s="1352">
        <f ca="1">IFERROR(OFFSET('WS-1 Appeals'!$A$6,'Dashboard Extract'!$A48,'Dashboard Extract'!AEP$45),0)</f>
        <v>1</v>
      </c>
      <c r="AEQ48" s="1352">
        <f ca="1">IFERROR(OFFSET('WS-1 Appeals'!$A$6,'Dashboard Extract'!$A48,'Dashboard Extract'!AEQ$45),0)</f>
        <v>0</v>
      </c>
      <c r="AER48" s="1352">
        <f ca="1">IFERROR(OFFSET('WS-1 Appeals'!$A$6,'Dashboard Extract'!$A48,'Dashboard Extract'!AER$45),0)</f>
        <v>0</v>
      </c>
      <c r="AES48" s="1352">
        <f ca="1">IFERROR(OFFSET('WS-1 Appeals'!$A$6,'Dashboard Extract'!$A48,'Dashboard Extract'!AES$45),0)</f>
        <v>0</v>
      </c>
      <c r="AET48" s="1352">
        <f ca="1">IFERROR(OFFSET('WS-1 Appeals'!$A$6,'Dashboard Extract'!$A48,'Dashboard Extract'!AET$45),0)</f>
        <v>16</v>
      </c>
      <c r="AEU48" s="1352">
        <f ca="1">IFERROR(OFFSET('WS-1 Appeals'!$A$6,'Dashboard Extract'!$A48,'Dashboard Extract'!AEU$45),0)</f>
        <v>1</v>
      </c>
      <c r="AEV48" s="1352">
        <f ca="1">IFERROR(OFFSET('WS-1 Appeals'!$A$6,'Dashboard Extract'!$A48,'Dashboard Extract'!AEV$45),0)</f>
        <v>0</v>
      </c>
      <c r="AEW48" s="1352">
        <f ca="1">IFERROR(OFFSET('WS-1 Appeals'!$A$6,'Dashboard Extract'!$A48,'Dashboard Extract'!AEW$45),0)</f>
        <v>22</v>
      </c>
      <c r="AEX48" s="1352">
        <f ca="1">IFERROR(OFFSET('WS-1 Appeals'!$A$6,'Dashboard Extract'!$A48,'Dashboard Extract'!AEX$45),0)</f>
        <v>14</v>
      </c>
      <c r="AEY48" s="1352">
        <f ca="1">IFERROR(OFFSET('WS-1 Appeals'!$A$6,'Dashboard Extract'!$A48,'Dashboard Extract'!AEY$45),0)</f>
        <v>0</v>
      </c>
      <c r="AEZ48" s="1352">
        <f ca="1">IFERROR(OFFSET('WS-1 Appeals'!$A$6,'Dashboard Extract'!$A48,'Dashboard Extract'!AEZ$45),0)</f>
        <v>0</v>
      </c>
      <c r="AFA48" s="1352">
        <f ca="1">IFERROR(OFFSET('WS-1 Appeals'!$A$6,'Dashboard Extract'!$A48,'Dashboard Extract'!AFA$45),0)</f>
        <v>0</v>
      </c>
      <c r="AFB48" s="1352">
        <f ca="1">IFERROR(OFFSET('WS-1 Appeals'!$A$6,'Dashboard Extract'!$A48,'Dashboard Extract'!AFB$45),0)</f>
        <v>27</v>
      </c>
      <c r="AFC48" s="1352">
        <f ca="1">IFERROR(OFFSET('WS-1 Appeals'!$A$6,'Dashboard Extract'!$A48,'Dashboard Extract'!AFC$45),0)</f>
        <v>9</v>
      </c>
      <c r="AFD48" s="1352">
        <f ca="1">IFERROR(OFFSET('WS-1 Appeals'!$A$6,'Dashboard Extract'!$A48,'Dashboard Extract'!AFD$45),0)</f>
        <v>4</v>
      </c>
      <c r="AFE48" s="1352">
        <f ca="1">IFERROR(OFFSET('WS-1 Appeals'!$A$6,'Dashboard Extract'!$A48,'Dashboard Extract'!AFE$45),0)</f>
        <v>10</v>
      </c>
      <c r="AFF48" s="1352">
        <f ca="1">IFERROR(OFFSET('WS-1 Appeals'!$A$6,'Dashboard Extract'!$A48,'Dashboard Extract'!AFF$45),0)</f>
        <v>0</v>
      </c>
      <c r="AFG48" s="1352">
        <f ca="1">IFERROR(OFFSET('WS-1 Appeals'!$A$6,'Dashboard Extract'!$A48,'Dashboard Extract'!AFG$45),0)</f>
        <v>0</v>
      </c>
      <c r="AFH48" s="1352">
        <f ca="1">IFERROR(OFFSET('WS-1 Appeals'!$A$6,'Dashboard Extract'!$A48,'Dashboard Extract'!AFH$45),0)</f>
        <v>41</v>
      </c>
      <c r="AFI48" s="1352">
        <f ca="1">IFERROR(OFFSET('WS-1 Appeals'!$A$6,'Dashboard Extract'!$A48,'Dashboard Extract'!AFI$45),0)</f>
        <v>8</v>
      </c>
      <c r="AFJ48" s="1352">
        <f ca="1">IFERROR(OFFSET('WS-1 Appeals'!$A$6,'Dashboard Extract'!$A48,'Dashboard Extract'!AFJ$45),0)</f>
        <v>0</v>
      </c>
      <c r="AFK48" s="1352">
        <f ca="1">IFERROR(OFFSET('WS-1 Appeals'!$A$6,'Dashboard Extract'!$A48,'Dashboard Extract'!AFK$45),0)</f>
        <v>18</v>
      </c>
      <c r="AFL48" s="1352">
        <f ca="1">IFERROR(OFFSET('WS-1 Appeals'!$A$6,'Dashboard Extract'!$A48,'Dashboard Extract'!AFL$45),0)</f>
        <v>0</v>
      </c>
      <c r="AFM48" s="1352">
        <f ca="1">IFERROR(OFFSET('WS-1 Appeals'!$A$6,'Dashboard Extract'!$A48,'Dashboard Extract'!AFM$45),0)</f>
        <v>0</v>
      </c>
      <c r="AFN48" s="1352">
        <f ca="1">IFERROR(OFFSET('WS-1 Appeals'!$A$6,'Dashboard Extract'!$A48,'Dashboard Extract'!AFN$45),0)</f>
        <v>0</v>
      </c>
      <c r="AFO48" s="1352">
        <f ca="1">IFERROR(OFFSET('WS-1 Appeals'!$A$6,'Dashboard Extract'!$A48,'Dashboard Extract'!AFO$45),0)</f>
        <v>10</v>
      </c>
      <c r="AFP48" s="1352">
        <f ca="1">IFERROR(OFFSET('WS-1 Appeals'!$A$6,'Dashboard Extract'!$A48,'Dashboard Extract'!AFP$45),0)</f>
        <v>20</v>
      </c>
      <c r="AFQ48" s="1352">
        <f ca="1">IFERROR(OFFSET('WS-1 Appeals'!$A$6,'Dashboard Extract'!$A48,'Dashboard Extract'!AFQ$45),0)</f>
        <v>12</v>
      </c>
      <c r="AFR48" s="1352">
        <f ca="1">IFERROR(OFFSET('WS-1 Appeals'!$A$6,'Dashboard Extract'!$A48,'Dashboard Extract'!AFR$45),0)</f>
        <v>3</v>
      </c>
      <c r="AFS48" s="1352">
        <f ca="1">IFERROR(OFFSET('WS-1 Appeals'!$A$6,'Dashboard Extract'!$A48,'Dashboard Extract'!AFS$45),0)</f>
        <v>3</v>
      </c>
      <c r="AFT48" s="1352">
        <f ca="1">IFERROR(OFFSET('WS-1 Appeals'!$A$6,'Dashboard Extract'!$A48,'Dashboard Extract'!AFT$45),0)</f>
        <v>0</v>
      </c>
      <c r="AFU48" s="1352">
        <f ca="1">IFERROR(OFFSET('WS-1 Appeals'!$A$6,'Dashboard Extract'!$A48,'Dashboard Extract'!AFU$45),0)</f>
        <v>0</v>
      </c>
      <c r="AFV48" s="1352">
        <f ca="1">IFERROR(OFFSET('WS-1 Appeals'!$A$6,'Dashboard Extract'!$A48,'Dashboard Extract'!AFV$45),0)</f>
        <v>0</v>
      </c>
      <c r="AFW48" s="1352">
        <f ca="1">IFERROR(OFFSET('WS-1 Appeals'!$A$6,'Dashboard Extract'!$A48,'Dashboard Extract'!AFW$45),0)</f>
        <v>2</v>
      </c>
      <c r="AFX48" s="1352">
        <f ca="1">IFERROR(OFFSET('WS-1 Appeals'!$A$6,'Dashboard Extract'!$A48,'Dashboard Extract'!AFX$45),0)</f>
        <v>20</v>
      </c>
      <c r="AFY48" s="1352">
        <f ca="1">IFERROR(OFFSET('WS-1 Appeals'!$A$6,'Dashboard Extract'!$A48,'Dashboard Extract'!AFY$45),0)</f>
        <v>18</v>
      </c>
      <c r="AFZ48" s="1352">
        <f ca="1">IFERROR(OFFSET('WS-1 Appeals'!$A$6,'Dashboard Extract'!$A48,'Dashboard Extract'!AFZ$45),0)</f>
        <v>2</v>
      </c>
      <c r="AGA48" s="1352">
        <f ca="1">IFERROR(OFFSET('WS-1 Appeals'!$A$6,'Dashboard Extract'!$A48,'Dashboard Extract'!AGA$45),0)</f>
        <v>0</v>
      </c>
      <c r="AGB48" s="1352">
        <f ca="1">IFERROR(OFFSET('WS-1 Appeals'!$A$6,'Dashboard Extract'!$A48,'Dashboard Extract'!AGB$45),0)</f>
        <v>0</v>
      </c>
      <c r="AGC48" s="1352">
        <f ca="1">IFERROR(OFFSET('WS-1 Appeals'!$A$6,'Dashboard Extract'!$A48,'Dashboard Extract'!AGC$45),0)</f>
        <v>19</v>
      </c>
      <c r="AGD48" s="1352">
        <f ca="1">IFERROR(OFFSET('WS-1 Appeals'!$A$6,'Dashboard Extract'!$A48,'Dashboard Extract'!AGD$45),0)</f>
        <v>12</v>
      </c>
      <c r="AGE48" s="1352">
        <f ca="1">IFERROR(OFFSET('WS-1 Appeals'!$A$6,'Dashboard Extract'!$A48,'Dashboard Extract'!AGE$45),0)</f>
        <v>3</v>
      </c>
      <c r="AGF48" s="1352">
        <f ca="1">IFERROR(OFFSET('WS-1 Appeals'!$A$6,'Dashboard Extract'!$A48,'Dashboard Extract'!AGF$45),0)</f>
        <v>23</v>
      </c>
      <c r="AGG48" s="1352">
        <f ca="1">IFERROR(OFFSET('WS-1 Appeals'!$A$6,'Dashboard Extract'!$A48,'Dashboard Extract'!AGG$45),0)</f>
        <v>0</v>
      </c>
      <c r="AGH48" s="1352">
        <f ca="1">IFERROR(OFFSET('WS-1 Appeals'!$A$6,'Dashboard Extract'!$A48,'Dashboard Extract'!AGH$45),0)</f>
        <v>0</v>
      </c>
      <c r="AGI48" s="1352">
        <f ca="1">IFERROR(OFFSET('WS-1 Appeals'!$A$6,'Dashboard Extract'!$A48,'Dashboard Extract'!AGI$45),0)</f>
        <v>0</v>
      </c>
      <c r="AGJ48" s="1352">
        <f ca="1">IFERROR(OFFSET('WS-1 Appeals'!$A$6,'Dashboard Extract'!$A48,'Dashboard Extract'!AGJ$45),0)</f>
        <v>3</v>
      </c>
      <c r="AGK48" s="1352">
        <f ca="1">IFERROR(OFFSET('WS-1 Appeals'!$A$6,'Dashboard Extract'!$A48,'Dashboard Extract'!AGK$45),0)</f>
        <v>0</v>
      </c>
      <c r="AGL48" s="1352">
        <f ca="1">IFERROR(OFFSET('WS-1 Appeals'!$A$6,'Dashboard Extract'!$A48,'Dashboard Extract'!AGL$45),0)</f>
        <v>21</v>
      </c>
      <c r="AGM48" s="1352">
        <f ca="1">IFERROR(OFFSET('WS-1 Appeals'!$A$6,'Dashboard Extract'!$A48,'Dashboard Extract'!AGM$45),0)</f>
        <v>1</v>
      </c>
      <c r="AGN48" s="1352">
        <f ca="1">IFERROR(OFFSET('WS-1 Appeals'!$A$6,'Dashboard Extract'!$A48,'Dashboard Extract'!AGN$45),0)</f>
        <v>28</v>
      </c>
      <c r="AGO48" s="1352">
        <f ca="1">IFERROR(OFFSET('WS-1 Appeals'!$A$6,'Dashboard Extract'!$A48,'Dashboard Extract'!AGO$45),0)</f>
        <v>0</v>
      </c>
      <c r="AGP48" s="1352">
        <f ca="1">IFERROR(OFFSET('WS-1 Appeals'!$A$6,'Dashboard Extract'!$A48,'Dashboard Extract'!AGP$45),0)</f>
        <v>0</v>
      </c>
      <c r="AGQ48" s="1352">
        <f ca="1">IFERROR(OFFSET('WS-1 Appeals'!$A$6,'Dashboard Extract'!$A48,'Dashboard Extract'!AGQ$45),0)</f>
        <v>8</v>
      </c>
      <c r="AGR48" s="1352">
        <f ca="1">IFERROR(OFFSET('WS-1 Appeals'!$A$6,'Dashboard Extract'!$A48,'Dashboard Extract'!AGR$45),0)</f>
        <v>12</v>
      </c>
      <c r="AGS48" s="1352">
        <f ca="1">IFERROR(OFFSET('WS-1 Appeals'!$A$6,'Dashboard Extract'!$A48,'Dashboard Extract'!AGS$45),0)</f>
        <v>4</v>
      </c>
      <c r="AGT48" s="1352">
        <f ca="1">IFERROR(OFFSET('WS-1 Appeals'!$A$6,'Dashboard Extract'!$A48,'Dashboard Extract'!AGT$45),0)</f>
        <v>18</v>
      </c>
      <c r="AGU48" s="1352">
        <f ca="1">IFERROR(OFFSET('WS-1 Appeals'!$A$6,'Dashboard Extract'!$A48,'Dashboard Extract'!AGU$45),0)</f>
        <v>2</v>
      </c>
      <c r="AGV48" s="1352">
        <f ca="1">IFERROR(OFFSET('WS-1 Appeals'!$A$6,'Dashboard Extract'!$A48,'Dashboard Extract'!AGV$45),0)</f>
        <v>0</v>
      </c>
      <c r="AGW48" s="1352">
        <f ca="1">IFERROR(OFFSET('WS-1 Appeals'!$A$6,'Dashboard Extract'!$A48,'Dashboard Extract'!AGW$45),0)</f>
        <v>0</v>
      </c>
      <c r="AGX48" s="1352">
        <f ca="1">IFERROR(OFFSET('WS-1 Appeals'!$A$6,'Dashboard Extract'!$A48,'Dashboard Extract'!AGX$45),0)</f>
        <v>0</v>
      </c>
      <c r="AGY48" s="1352">
        <f ca="1">IFERROR(OFFSET('WS-1 Appeals'!$A$6,'Dashboard Extract'!$A48,'Dashboard Extract'!AGY$45),0)</f>
        <v>13</v>
      </c>
      <c r="AGZ48" s="1352">
        <f ca="1">IFERROR(OFFSET('WS-1 Appeals'!$A$6,'Dashboard Extract'!$A48,'Dashboard Extract'!AGZ$45),0)</f>
        <v>6</v>
      </c>
      <c r="AHA48" s="1352">
        <f ca="1">IFERROR(OFFSET('WS-1 Appeals'!$A$6,'Dashboard Extract'!$A48,'Dashboard Extract'!AHA$45),0)</f>
        <v>22</v>
      </c>
      <c r="AHB48" s="1352">
        <f ca="1">IFERROR(OFFSET('WS-1 Appeals'!$A$6,'Dashboard Extract'!$A48,'Dashboard Extract'!AHB$45),0)</f>
        <v>9</v>
      </c>
      <c r="AHC48" s="1352">
        <f ca="1">IFERROR(OFFSET('WS-1 Appeals'!$A$6,'Dashboard Extract'!$A48,'Dashboard Extract'!AHC$45),0)</f>
        <v>0</v>
      </c>
      <c r="AHD48" s="1352">
        <f ca="1">IFERROR(OFFSET('WS-1 Appeals'!$A$6,'Dashboard Extract'!$A48,'Dashboard Extract'!AHD$45),0)</f>
        <v>0</v>
      </c>
      <c r="AHE48" s="1352">
        <f ca="1">IFERROR(OFFSET('WS-1 Appeals'!$A$6,'Dashboard Extract'!$A48,'Dashboard Extract'!AHE$45),0)</f>
        <v>1</v>
      </c>
      <c r="AHF48" s="1352">
        <f ca="1">IFERROR(OFFSET('WS-1 Appeals'!$A$6,'Dashboard Extract'!$A48,'Dashboard Extract'!AHF$45),0)</f>
        <v>0</v>
      </c>
      <c r="AHG48" s="1352">
        <f ca="1">IFERROR(OFFSET('WS-1 Appeals'!$A$6,'Dashboard Extract'!$A48,'Dashboard Extract'!AHG$45),0)</f>
        <v>29</v>
      </c>
      <c r="AHH48" s="1352">
        <f ca="1">IFERROR(OFFSET('WS-1 Appeals'!$A$6,'Dashboard Extract'!$A48,'Dashboard Extract'!AHH$45),0)</f>
        <v>13</v>
      </c>
      <c r="AHI48" s="1352">
        <f ca="1">IFERROR(OFFSET('WS-1 Appeals'!$A$6,'Dashboard Extract'!$A48,'Dashboard Extract'!AHI$45),0)</f>
        <v>0</v>
      </c>
      <c r="AHJ48" s="1352">
        <f ca="1">IFERROR(OFFSET('WS-1 Appeals'!$A$6,'Dashboard Extract'!$A48,'Dashboard Extract'!AHJ$45),0)</f>
        <v>0</v>
      </c>
      <c r="AHK48" s="1352">
        <f ca="1">IFERROR(OFFSET('WS-1 Appeals'!$A$6,'Dashboard Extract'!$A48,'Dashboard Extract'!AHK$45),0)</f>
        <v>0</v>
      </c>
      <c r="AHL48" s="1352">
        <f ca="1">IFERROR(OFFSET('WS-1 Appeals'!$A$6,'Dashboard Extract'!$A48,'Dashboard Extract'!AHL$45),0)</f>
        <v>2</v>
      </c>
      <c r="AHM48" s="1352">
        <f ca="1">IFERROR(OFFSET('WS-1 Appeals'!$A$6,'Dashboard Extract'!$A48,'Dashboard Extract'!AHM$45),0)</f>
        <v>19</v>
      </c>
      <c r="AHN48" s="1352">
        <f ca="1">IFERROR(OFFSET('WS-1 Appeals'!$A$6,'Dashboard Extract'!$A48,'Dashboard Extract'!AHN$45),0)</f>
        <v>13</v>
      </c>
      <c r="AHO48" s="1352">
        <f ca="1">IFERROR(OFFSET('WS-1 Appeals'!$A$6,'Dashboard Extract'!$A48,'Dashboard Extract'!AHO$45),0)</f>
        <v>12</v>
      </c>
      <c r="AHP48" s="1352">
        <f ca="1">IFERROR(OFFSET('WS-1 Appeals'!$A$6,'Dashboard Extract'!$A48,'Dashboard Extract'!AHP$45),0)</f>
        <v>0</v>
      </c>
      <c r="AHQ48" s="1352">
        <f ca="1">IFERROR(OFFSET('WS-1 Appeals'!$A$6,'Dashboard Extract'!$A48,'Dashboard Extract'!AHQ$45),0)</f>
        <v>0</v>
      </c>
      <c r="AHR48" s="1352">
        <f ca="1">IFERROR(OFFSET('WS-1 Appeals'!$A$6,'Dashboard Extract'!$A48,'Dashboard Extract'!AHR$45),0)</f>
        <v>0</v>
      </c>
      <c r="AHS48" s="1352">
        <f ca="1">IFERROR(OFFSET('WS-1 Appeals'!$A$6,'Dashboard Extract'!$A48,'Dashboard Extract'!AHS$45),0)</f>
        <v>1</v>
      </c>
      <c r="AHT48" s="1352">
        <f ca="1">IFERROR(OFFSET('WS-1 Appeals'!$A$6,'Dashboard Extract'!$A48,'Dashboard Extract'!AHT$45),0)</f>
        <v>18</v>
      </c>
      <c r="AHU48" s="1352">
        <f ca="1">IFERROR(OFFSET('WS-1 Appeals'!$A$6,'Dashboard Extract'!$A48,'Dashboard Extract'!AHU$45),0)</f>
        <v>6</v>
      </c>
      <c r="AHV48" s="1352">
        <f ca="1">IFERROR(OFFSET('WS-1 Appeals'!$A$6,'Dashboard Extract'!$A48,'Dashboard Extract'!AHV$45),0)</f>
        <v>12</v>
      </c>
      <c r="AHW48" s="1352">
        <f ca="1">IFERROR(OFFSET('WS-1 Appeals'!$A$6,'Dashboard Extract'!$A48,'Dashboard Extract'!AHW$45),0)</f>
        <v>5</v>
      </c>
      <c r="AHX48" s="1352">
        <f ca="1">IFERROR(OFFSET('WS-1 Appeals'!$A$6,'Dashboard Extract'!$A48,'Dashboard Extract'!AHX$45),0)</f>
        <v>0</v>
      </c>
      <c r="AHY48" s="1352">
        <f ca="1">IFERROR(OFFSET('WS-1 Appeals'!$A$6,'Dashboard Extract'!$A48,'Dashboard Extract'!AHY$45),0)</f>
        <v>0</v>
      </c>
      <c r="AHZ48" s="1352">
        <f ca="1">IFERROR(OFFSET('WS-1 Appeals'!$A$6,'Dashboard Extract'!$A48,'Dashboard Extract'!AHZ$45),0)</f>
        <v>6</v>
      </c>
      <c r="AIA48" s="1352">
        <f ca="1">IFERROR(OFFSET('WS-1 Appeals'!$A$6,'Dashboard Extract'!$A48,'Dashboard Extract'!AIA$45),0)</f>
        <v>1</v>
      </c>
      <c r="AIB48" s="1352">
        <f ca="1">IFERROR(OFFSET('WS-1 Appeals'!$A$6,'Dashboard Extract'!$A48,'Dashboard Extract'!AIB$45),0)</f>
        <v>9</v>
      </c>
      <c r="AIC48" s="1352">
        <f ca="1">IFERROR(OFFSET('WS-1 Appeals'!$A$6,'Dashboard Extract'!$A48,'Dashboard Extract'!AIC$45),0)</f>
        <v>0</v>
      </c>
      <c r="AID48" s="1352">
        <f ca="1">IFERROR(OFFSET('WS-1 Appeals'!$A$6,'Dashboard Extract'!$A48,'Dashboard Extract'!AID$45),0)</f>
        <v>16</v>
      </c>
      <c r="AIE48" s="1352">
        <f ca="1">IFERROR(OFFSET('WS-1 Appeals'!$A$6,'Dashboard Extract'!$A48,'Dashboard Extract'!AIE$45),0)</f>
        <v>0</v>
      </c>
      <c r="AIF48" s="1352">
        <f ca="1">IFERROR(OFFSET('WS-1 Appeals'!$A$6,'Dashboard Extract'!$A48,'Dashboard Extract'!AIF$45),0)</f>
        <v>0</v>
      </c>
      <c r="AIG48" s="1352">
        <f ca="1">IFERROR(OFFSET('WS-1 Appeals'!$A$6,'Dashboard Extract'!$A48,'Dashboard Extract'!AIG$45),0)</f>
        <v>2</v>
      </c>
      <c r="AIH48" s="1352">
        <f ca="1">IFERROR(OFFSET('WS-1 Appeals'!$A$6,'Dashboard Extract'!$A48,'Dashboard Extract'!AIH$45),0)</f>
        <v>1</v>
      </c>
      <c r="AII48" s="1352">
        <f ca="1">IFERROR(OFFSET('WS-1 Appeals'!$A$6,'Dashboard Extract'!$A48,'Dashboard Extract'!AII$45),0)</f>
        <v>0</v>
      </c>
      <c r="AIJ48" s="1352">
        <f ca="1">IFERROR(OFFSET('WS-1 Appeals'!$A$6,'Dashboard Extract'!$A48,'Dashboard Extract'!AIJ$45),0)</f>
        <v>10</v>
      </c>
      <c r="AIK48" s="1352">
        <f ca="1">IFERROR(OFFSET('WS-1 Appeals'!$A$6,'Dashboard Extract'!$A48,'Dashboard Extract'!AIK$45),0)</f>
        <v>12</v>
      </c>
      <c r="AIL48" s="1352">
        <f ca="1">IFERROR(OFFSET('WS-1 Appeals'!$A$6,'Dashboard Extract'!$A48,'Dashboard Extract'!AIL$45),0)</f>
        <v>0</v>
      </c>
      <c r="AIM48" s="1352">
        <f ca="1">IFERROR(OFFSET('WS-1 Appeals'!$A$6,'Dashboard Extract'!$A48,'Dashboard Extract'!AIM$45),0)</f>
        <v>0</v>
      </c>
      <c r="AIN48" s="1352">
        <f ca="1">IFERROR(OFFSET('WS-1 Appeals'!$A$6,'Dashboard Extract'!$A48,'Dashboard Extract'!AIN$45),0)</f>
        <v>10</v>
      </c>
      <c r="AIO48" s="1352">
        <f ca="1">IFERROR(OFFSET('WS-1 Appeals'!$A$6,'Dashboard Extract'!$A48,'Dashboard Extract'!AIO$45),0)</f>
        <v>15</v>
      </c>
      <c r="AIP48" s="1352">
        <f ca="1">IFERROR(OFFSET('WS-1 Appeals'!$A$6,'Dashboard Extract'!$A48,'Dashboard Extract'!AIP$45),0)</f>
        <v>2</v>
      </c>
      <c r="AIQ48" s="1352">
        <f ca="1">IFERROR(OFFSET('WS-1 Appeals'!$A$6,'Dashboard Extract'!$A48,'Dashboard Extract'!AIQ$45),0)</f>
        <v>22</v>
      </c>
      <c r="AIR48" s="1352">
        <f ca="1">IFERROR(OFFSET('WS-1 Appeals'!$A$6,'Dashboard Extract'!$A48,'Dashboard Extract'!AIR$45),0)</f>
        <v>0</v>
      </c>
      <c r="AIS48" s="1352">
        <f ca="1">IFERROR(OFFSET('WS-1 Appeals'!$A$6,'Dashboard Extract'!$A48,'Dashboard Extract'!AIS$45),0)</f>
        <v>0</v>
      </c>
      <c r="AIT48" s="1352">
        <f ca="1">IFERROR(OFFSET('WS-1 Appeals'!$A$6,'Dashboard Extract'!$A48,'Dashboard Extract'!AIT$45),0)</f>
        <v>0</v>
      </c>
      <c r="AIU48" s="1352">
        <f ca="1">IFERROR(OFFSET('WS-1 Appeals'!$A$6,'Dashboard Extract'!$A48,'Dashboard Extract'!AIU$45),0)</f>
        <v>1</v>
      </c>
      <c r="AIV48" s="1352">
        <f ca="1">IFERROR(OFFSET('WS-1 Appeals'!$A$6,'Dashboard Extract'!$A48,'Dashboard Extract'!AIV$45),0)</f>
        <v>2</v>
      </c>
      <c r="AIW48" s="1352">
        <f ca="1">IFERROR(OFFSET('WS-1 Appeals'!$A$6,'Dashboard Extract'!$A48,'Dashboard Extract'!AIW$45),0)</f>
        <v>1</v>
      </c>
      <c r="AIX48" s="1352">
        <f ca="1">IFERROR(OFFSET('WS-1 Appeals'!$A$6,'Dashboard Extract'!$A48,'Dashboard Extract'!AIX$45),0)</f>
        <v>27</v>
      </c>
      <c r="AIY48" s="1352">
        <f ca="1">IFERROR(OFFSET('WS-1 Appeals'!$A$6,'Dashboard Extract'!$A48,'Dashboard Extract'!AIY$45),0)</f>
        <v>1</v>
      </c>
      <c r="AIZ48" s="1352">
        <f ca="1">IFERROR(OFFSET('WS-1 Appeals'!$A$6,'Dashboard Extract'!$A48,'Dashboard Extract'!AIZ$45),0)</f>
        <v>0</v>
      </c>
      <c r="AJA48" s="1352">
        <f ca="1">IFERROR(OFFSET('WS-1 Appeals'!$A$6,'Dashboard Extract'!$A48,'Dashboard Extract'!AJA$45),0)</f>
        <v>0</v>
      </c>
      <c r="AJB48" s="1352">
        <f ca="1">IFERROR(OFFSET('WS-1 Appeals'!$A$6,'Dashboard Extract'!$A48,'Dashboard Extract'!AJB$45),0)</f>
        <v>15</v>
      </c>
      <c r="AJC48" s="1352">
        <f ca="1">IFERROR(OFFSET('WS-1 Appeals'!$A$6,'Dashboard Extract'!$A48,'Dashboard Extract'!AJC$45),0)</f>
        <v>3</v>
      </c>
      <c r="AJD48" s="1352">
        <f ca="1">IFERROR(OFFSET('WS-1 Appeals'!$A$6,'Dashboard Extract'!$A48,'Dashboard Extract'!AJD$45),0)</f>
        <v>10</v>
      </c>
      <c r="AJE48" s="1352">
        <f ca="1">IFERROR(OFFSET('WS-1 Appeals'!$A$6,'Dashboard Extract'!$A48,'Dashboard Extract'!AJE$45),0)</f>
        <v>18</v>
      </c>
      <c r="AJF48" s="1352">
        <f ca="1">IFERROR(OFFSET('WS-1 Appeals'!$A$6,'Dashboard Extract'!$A48,'Dashboard Extract'!AJF$45),0)</f>
        <v>5</v>
      </c>
      <c r="AJG48" s="1352">
        <f ca="1">IFERROR(OFFSET('WS-1 Appeals'!$A$6,'Dashboard Extract'!$A48,'Dashboard Extract'!AJG$45),0)</f>
        <v>0</v>
      </c>
      <c r="AJH48" s="1352">
        <f ca="1">IFERROR(OFFSET('WS-1 Appeals'!$A$6,'Dashboard Extract'!$A48,'Dashboard Extract'!AJH$45),0)</f>
        <v>0</v>
      </c>
      <c r="AJI48" s="1352">
        <f ca="1">IFERROR(OFFSET('WS-1 Appeals'!$A$6,'Dashboard Extract'!$A48,'Dashboard Extract'!AJI$45),0)</f>
        <v>7</v>
      </c>
      <c r="AJJ48" s="1352">
        <f ca="1">IFERROR(OFFSET('WS-1 Appeals'!$A$6,'Dashboard Extract'!$A48,'Dashboard Extract'!AJJ$45),0)</f>
        <v>5</v>
      </c>
      <c r="AJK48" s="1352">
        <f ca="1">IFERROR(OFFSET('WS-1 Appeals'!$A$6,'Dashboard Extract'!$A48,'Dashboard Extract'!AJK$45),0)</f>
        <v>0</v>
      </c>
      <c r="AJL48" s="1352">
        <f ca="1">IFERROR(OFFSET('WS-1 Appeals'!$A$6,'Dashboard Extract'!$A48,'Dashboard Extract'!AJL$45),0)</f>
        <v>12</v>
      </c>
      <c r="AJM48" s="1352">
        <f ca="1">IFERROR(OFFSET('WS-1 Appeals'!$A$6,'Dashboard Extract'!$A48,'Dashboard Extract'!AJM$45),0)</f>
        <v>0</v>
      </c>
      <c r="AJN48" s="1352">
        <f ca="1">IFERROR(OFFSET('WS-1 Appeals'!$A$6,'Dashboard Extract'!$A48,'Dashboard Extract'!AJN$45),0)</f>
        <v>0</v>
      </c>
      <c r="AJO48" s="1352">
        <f ca="1">IFERROR(OFFSET('WS-1 Appeals'!$A$6,'Dashboard Extract'!$A48,'Dashboard Extract'!AJO$45),0)</f>
        <v>0</v>
      </c>
      <c r="AJP48" s="1352">
        <f ca="1">IFERROR(OFFSET('WS-1 Appeals'!$A$6,'Dashboard Extract'!$A48,'Dashboard Extract'!AJP$45),0)</f>
        <v>1</v>
      </c>
      <c r="AJQ48" s="1352">
        <f ca="1">IFERROR(OFFSET('WS-1 Appeals'!$A$6,'Dashboard Extract'!$A48,'Dashboard Extract'!AJQ$45),0)</f>
        <v>14</v>
      </c>
      <c r="AJR48" s="1352">
        <f ca="1">IFERROR(OFFSET('WS-1 Appeals'!$A$6,'Dashboard Extract'!$A48,'Dashboard Extract'!AJR$45),0)</f>
        <v>6</v>
      </c>
      <c r="AJS48" s="1352">
        <f ca="1">IFERROR(OFFSET('WS-1 Appeals'!$A$6,'Dashboard Extract'!$A48,'Dashboard Extract'!AJS$45),0)</f>
        <v>19</v>
      </c>
      <c r="AJT48" s="1352">
        <f ca="1">IFERROR(OFFSET('WS-1 Appeals'!$A$6,'Dashboard Extract'!$A48,'Dashboard Extract'!AJT$45),0)</f>
        <v>2</v>
      </c>
      <c r="AJU48" s="1352">
        <f ca="1">IFERROR(OFFSET('WS-1 Appeals'!$A$6,'Dashboard Extract'!$A48,'Dashboard Extract'!AJU$45),0)</f>
        <v>0</v>
      </c>
      <c r="AJV48" s="1352">
        <f ca="1">IFERROR(OFFSET('WS-1 Appeals'!$A$6,'Dashboard Extract'!$A48,'Dashboard Extract'!AJV$45),0)</f>
        <v>0</v>
      </c>
      <c r="AJW48" s="1352">
        <f ca="1">IFERROR(OFFSET('WS-1 Appeals'!$A$6,'Dashboard Extract'!$A48,'Dashboard Extract'!AJW$45),0)</f>
        <v>2</v>
      </c>
      <c r="AJX48" s="1352">
        <f ca="1">IFERROR(OFFSET('WS-1 Appeals'!$A$6,'Dashboard Extract'!$A48,'Dashboard Extract'!AJX$45),0)</f>
        <v>16</v>
      </c>
      <c r="AJY48" s="1352">
        <f ca="1">IFERROR(OFFSET('WS-1 Appeals'!$A$6,'Dashboard Extract'!$A48,'Dashboard Extract'!AJY$45),0)</f>
        <v>0</v>
      </c>
      <c r="AJZ48" s="1352">
        <f ca="1">IFERROR(OFFSET('WS-1 Appeals'!$A$6,'Dashboard Extract'!$A48,'Dashboard Extract'!AJZ$45),0)</f>
        <v>6</v>
      </c>
      <c r="AKA48" s="1352">
        <f ca="1">IFERROR(OFFSET('WS-1 Appeals'!$A$6,'Dashboard Extract'!$A48,'Dashboard Extract'!AKA$45),0)</f>
        <v>0</v>
      </c>
      <c r="AKB48" s="1352">
        <f ca="1">IFERROR(OFFSET('WS-1 Appeals'!$A$6,'Dashboard Extract'!$A48,'Dashboard Extract'!AKB$45),0)</f>
        <v>0</v>
      </c>
      <c r="AKC48" s="1352">
        <f ca="1">IFERROR(OFFSET('WS-1 Appeals'!$A$6,'Dashboard Extract'!$A48,'Dashboard Extract'!AKC$45),0)</f>
        <v>0</v>
      </c>
      <c r="AKD48" s="1352">
        <f ca="1">IFERROR(OFFSET('WS-1 Appeals'!$A$6,'Dashboard Extract'!$A48,'Dashboard Extract'!AKD$45),0)</f>
        <v>0</v>
      </c>
      <c r="AKE48" s="1352">
        <f ca="1">IFERROR(OFFSET('WS-1 Appeals'!$A$6,'Dashboard Extract'!$A48,'Dashboard Extract'!AKE$45),0)</f>
        <v>0</v>
      </c>
      <c r="AKF48" s="1352">
        <f ca="1">IFERROR(OFFSET('WS-1 Appeals'!$A$6,'Dashboard Extract'!$A48,'Dashboard Extract'!AKF$45),0)</f>
        <v>29</v>
      </c>
      <c r="AKG48" s="1352">
        <f ca="1">IFERROR(OFFSET('WS-1 Appeals'!$A$6,'Dashboard Extract'!$A48,'Dashboard Extract'!AKG$45),0)</f>
        <v>14</v>
      </c>
      <c r="AKH48" s="1352">
        <f ca="1">IFERROR(OFFSET('WS-1 Appeals'!$A$6,'Dashboard Extract'!$A48,'Dashboard Extract'!AKH$45),0)</f>
        <v>0</v>
      </c>
      <c r="AKI48" s="1352">
        <f ca="1">IFERROR(OFFSET('WS-1 Appeals'!$A$6,'Dashboard Extract'!$A48,'Dashboard Extract'!AKI$45),0)</f>
        <v>0</v>
      </c>
      <c r="AKJ48" s="1352">
        <f ca="1">IFERROR(OFFSET('WS-1 Appeals'!$A$6,'Dashboard Extract'!$A48,'Dashboard Extract'!AKJ$45),0)</f>
        <v>0</v>
      </c>
      <c r="AKK48" s="1352">
        <f ca="1">IFERROR(OFFSET('WS-1 Appeals'!$A$6,'Dashboard Extract'!$A48,'Dashboard Extract'!AKK$45),0)</f>
        <v>0</v>
      </c>
      <c r="AKL48" s="1352">
        <f ca="1">IFERROR(OFFSET('WS-1 Appeals'!$A$6,'Dashboard Extract'!$A48,'Dashboard Extract'!AKL$45),0)</f>
        <v>18</v>
      </c>
      <c r="AKM48" s="1352">
        <f ca="1">IFERROR(OFFSET('WS-1 Appeals'!$A$6,'Dashboard Extract'!$A48,'Dashboard Extract'!AKM$45),0)</f>
        <v>0</v>
      </c>
      <c r="AKN48" s="1352">
        <f ca="1">IFERROR(OFFSET('WS-1 Appeals'!$A$6,'Dashboard Extract'!$A48,'Dashboard Extract'!AKN$45),0)</f>
        <v>20</v>
      </c>
      <c r="AKO48" s="1352">
        <f ca="1">IFERROR(OFFSET('WS-1 Appeals'!$A$6,'Dashboard Extract'!$A48,'Dashboard Extract'!AKO$45),0)</f>
        <v>2</v>
      </c>
      <c r="AKP48" s="1352">
        <f ca="1">IFERROR(OFFSET('WS-1 Appeals'!$A$6,'Dashboard Extract'!$A48,'Dashboard Extract'!AKP$45),0)</f>
        <v>0</v>
      </c>
      <c r="AKQ48" s="1352">
        <f ca="1">IFERROR(OFFSET('WS-1 Appeals'!$A$6,'Dashboard Extract'!$A48,'Dashboard Extract'!AKQ$45),0)</f>
        <v>0</v>
      </c>
      <c r="AKR48" s="1352">
        <f ca="1">IFERROR(OFFSET('WS-1 Appeals'!$A$6,'Dashboard Extract'!$A48,'Dashboard Extract'!AKR$45),0)</f>
        <v>0</v>
      </c>
      <c r="AKS48" s="1352">
        <f ca="1">IFERROR(OFFSET('WS-1 Appeals'!$A$6,'Dashboard Extract'!$A48,'Dashboard Extract'!AKS$45),0)</f>
        <v>7</v>
      </c>
      <c r="AKT48" s="1352">
        <f ca="1">IFERROR(OFFSET('WS-1 Appeals'!$A$6,'Dashboard Extract'!$A48,'Dashboard Extract'!AKT$45),0)</f>
        <v>0</v>
      </c>
      <c r="AKU48" s="1352">
        <f ca="1">IFERROR(OFFSET('WS-1 Appeals'!$A$6,'Dashboard Extract'!$A48,'Dashboard Extract'!AKU$45),0)</f>
        <v>27</v>
      </c>
      <c r="AKV48" s="1352">
        <f ca="1">IFERROR(OFFSET('WS-1 Appeals'!$A$6,'Dashboard Extract'!$A48,'Dashboard Extract'!AKV$45),0)</f>
        <v>0</v>
      </c>
      <c r="AKW48" s="1352">
        <f ca="1">IFERROR(OFFSET('WS-1 Appeals'!$A$6,'Dashboard Extract'!$A48,'Dashboard Extract'!AKW$45),0)</f>
        <v>0</v>
      </c>
      <c r="AKX48" s="1352">
        <f ca="1">IFERROR(OFFSET('WS-1 Appeals'!$A$6,'Dashboard Extract'!$A48,'Dashboard Extract'!AKX$45),0)</f>
        <v>0</v>
      </c>
      <c r="AKY48" s="1352">
        <f ca="1">IFERROR(OFFSET('WS-1 Appeals'!$A$6,'Dashboard Extract'!$A48,'Dashboard Extract'!AKY$45),0)</f>
        <v>5</v>
      </c>
      <c r="AKZ48" s="1352">
        <f ca="1">IFERROR(OFFSET('WS-1 Appeals'!$A$6,'Dashboard Extract'!$A48,'Dashboard Extract'!AKZ$45),0)</f>
        <v>0</v>
      </c>
      <c r="ALA48" s="1352">
        <f ca="1">IFERROR(OFFSET('WS-1 Appeals'!$A$6,'Dashboard Extract'!$A48,'Dashboard Extract'!ALA$45),0)</f>
        <v>20</v>
      </c>
      <c r="ALB48" s="1352">
        <f ca="1">IFERROR(OFFSET('WS-1 Appeals'!$A$6,'Dashboard Extract'!$A48,'Dashboard Extract'!ALB$45),0)</f>
        <v>0</v>
      </c>
      <c r="ALC48" s="1352">
        <f ca="1">IFERROR(OFFSET('WS-1 Appeals'!$A$6,'Dashboard Extract'!$A48,'Dashboard Extract'!ALC$45),0)</f>
        <v>16</v>
      </c>
      <c r="ALD48" s="1352">
        <f ca="1">IFERROR(OFFSET('WS-1 Appeals'!$A$6,'Dashboard Extract'!$A48,'Dashboard Extract'!ALD$45),0)</f>
        <v>0</v>
      </c>
      <c r="ALE48" s="1352">
        <f ca="1">IFERROR(OFFSET('WS-1 Appeals'!$A$6,'Dashboard Extract'!$A48,'Dashboard Extract'!ALE$45),0)</f>
        <v>0</v>
      </c>
      <c r="ALF48" s="1352">
        <f ca="1">IFERROR(OFFSET('WS-1 Appeals'!$A$6,'Dashboard Extract'!$A48,'Dashboard Extract'!ALF$45),0)</f>
        <v>2</v>
      </c>
      <c r="ALG48" s="1352">
        <f ca="1">IFERROR(OFFSET('WS-1 Appeals'!$A$6,'Dashboard Extract'!$A48,'Dashboard Extract'!ALG$45),0)</f>
        <v>18</v>
      </c>
      <c r="ALH48" s="1352">
        <f ca="1">IFERROR(OFFSET('WS-1 Appeals'!$A$6,'Dashboard Extract'!$A48,'Dashboard Extract'!ALH$45),0)</f>
        <v>15</v>
      </c>
      <c r="ALI48" s="1352">
        <f ca="1">IFERROR(OFFSET('WS-1 Appeals'!$A$6,'Dashboard Extract'!$A48,'Dashboard Extract'!ALI$45),0)</f>
        <v>4</v>
      </c>
      <c r="ALJ48" s="1352">
        <f ca="1">IFERROR(OFFSET('WS-1 Appeals'!$A$6,'Dashboard Extract'!$A48,'Dashboard Extract'!ALJ$45),0)</f>
        <v>10</v>
      </c>
      <c r="ALK48" s="1352">
        <f ca="1">IFERROR(OFFSET('WS-1 Appeals'!$A$6,'Dashboard Extract'!$A48,'Dashboard Extract'!ALK$45),0)</f>
        <v>0</v>
      </c>
      <c r="ALL48" s="1352">
        <f ca="1">IFERROR(OFFSET('WS-1 Appeals'!$A$6,'Dashboard Extract'!$A48,'Dashboard Extract'!ALL$45),0)</f>
        <v>0</v>
      </c>
      <c r="ALM48" s="1352">
        <f ca="1">IFERROR(OFFSET('WS-1 Appeals'!$A$6,'Dashboard Extract'!$A48,'Dashboard Extract'!ALM$45),0)</f>
        <v>3</v>
      </c>
      <c r="ALN48" s="1352">
        <f ca="1">IFERROR(OFFSET('WS-1 Appeals'!$A$6,'Dashboard Extract'!$A48,'Dashboard Extract'!ALN$45),0)</f>
        <v>6</v>
      </c>
      <c r="ALO48" s="1352">
        <f ca="1">IFERROR(OFFSET('WS-1 Appeals'!$A$6,'Dashboard Extract'!$A48,'Dashboard Extract'!ALO$45),0)</f>
        <v>0</v>
      </c>
      <c r="ALP48" s="1352">
        <f ca="1">IFERROR(OFFSET('WS-1 Appeals'!$A$6,'Dashboard Extract'!$A48,'Dashboard Extract'!ALP$45),0)</f>
        <v>14</v>
      </c>
      <c r="ALQ48" s="1352">
        <f ca="1">IFERROR(OFFSET('WS-1 Appeals'!$A$6,'Dashboard Extract'!$A48,'Dashboard Extract'!ALQ$45),0)</f>
        <v>4</v>
      </c>
      <c r="ALR48" s="1352">
        <f ca="1">IFERROR(OFFSET('WS-1 Appeals'!$A$6,'Dashboard Extract'!$A48,'Dashboard Extract'!ALR$45),0)</f>
        <v>0</v>
      </c>
      <c r="ALS48" s="1352">
        <f ca="1">IFERROR(OFFSET('WS-1 Appeals'!$A$6,'Dashboard Extract'!$A48,'Dashboard Extract'!ALS$45),0)</f>
        <v>0</v>
      </c>
      <c r="ALT48" s="1352">
        <f ca="1">IFERROR(OFFSET('WS-1 Appeals'!$A$6,'Dashboard Extract'!$A48,'Dashboard Extract'!ALT$45),0)</f>
        <v>2</v>
      </c>
      <c r="ALU48" s="1352">
        <f ca="1">IFERROR(OFFSET('WS-1 Appeals'!$A$6,'Dashboard Extract'!$A48,'Dashboard Extract'!ALU$45),0)</f>
        <v>31</v>
      </c>
      <c r="ALV48" s="1352">
        <f ca="1">IFERROR(OFFSET('WS-1 Appeals'!$A$6,'Dashboard Extract'!$A48,'Dashboard Extract'!ALV$45),0)</f>
        <v>2</v>
      </c>
      <c r="ALW48" s="1352">
        <f ca="1">IFERROR(OFFSET('WS-1 Appeals'!$A$6,'Dashboard Extract'!$A48,'Dashboard Extract'!ALW$45),0)</f>
        <v>3</v>
      </c>
      <c r="ALX48" s="1352">
        <f ca="1">IFERROR(OFFSET('WS-1 Appeals'!$A$6,'Dashboard Extract'!$A48,'Dashboard Extract'!ALX$45),0)</f>
        <v>25</v>
      </c>
      <c r="ALY48" s="1352">
        <f ca="1">IFERROR(OFFSET('WS-1 Appeals'!$A$6,'Dashboard Extract'!$A48,'Dashboard Extract'!ALY$45),0)</f>
        <v>0</v>
      </c>
      <c r="ALZ48" s="1352">
        <f ca="1">IFERROR(OFFSET('WS-1 Appeals'!$A$6,'Dashboard Extract'!$A48,'Dashboard Extract'!ALZ$45),0)</f>
        <v>0</v>
      </c>
      <c r="AMA48" s="1352">
        <f ca="1">IFERROR(OFFSET('WS-1 Appeals'!$A$6,'Dashboard Extract'!$A48,'Dashboard Extract'!AMA$45),0)</f>
        <v>0</v>
      </c>
      <c r="AMB48" s="1352">
        <f ca="1">IFERROR(OFFSET('WS-1 Appeals'!$A$6,'Dashboard Extract'!$A48,'Dashboard Extract'!AMB$45),0)</f>
        <v>8</v>
      </c>
      <c r="AMC48" s="1352">
        <f ca="1">IFERROR(OFFSET('WS-1 Appeals'!$A$6,'Dashboard Extract'!$A48,'Dashboard Extract'!AMC$45),0)</f>
        <v>2</v>
      </c>
      <c r="AMD48" s="1352">
        <f ca="1">IFERROR(OFFSET('WS-1 Appeals'!$A$6,'Dashboard Extract'!$A48,'Dashboard Extract'!AMD$45),0)</f>
        <v>8</v>
      </c>
      <c r="AME48" s="1352">
        <f ca="1">IFERROR(OFFSET('WS-1 Appeals'!$A$6,'Dashboard Extract'!$A48,'Dashboard Extract'!AME$45),0)</f>
        <v>2</v>
      </c>
      <c r="AMF48" s="1352">
        <f ca="1">IFERROR(OFFSET('WS-1 Appeals'!$A$6,'Dashboard Extract'!$A48,'Dashboard Extract'!AMF$45),0)</f>
        <v>0</v>
      </c>
      <c r="AMG48" s="1352">
        <f ca="1">IFERROR(OFFSET('WS-1 Appeals'!$A$6,'Dashboard Extract'!$A48,'Dashboard Extract'!AMG$45),0)</f>
        <v>0</v>
      </c>
      <c r="AMH48" s="1352">
        <f ca="1">IFERROR(OFFSET('WS-1 Appeals'!$A$6,'Dashboard Extract'!$A48,'Dashboard Extract'!AMH$45),0)</f>
        <v>0</v>
      </c>
      <c r="AMI48" s="1352">
        <f ca="1">IFERROR(OFFSET('WS-1 Appeals'!$A$6,'Dashboard Extract'!$A48,'Dashboard Extract'!AMI$45),0)</f>
        <v>0</v>
      </c>
      <c r="AMJ48" s="1352">
        <f ca="1">IFERROR(OFFSET('WS-1 Appeals'!$A$6,'Dashboard Extract'!$A48,'Dashboard Extract'!AMJ$45),0)</f>
        <v>18</v>
      </c>
      <c r="AMK48" s="1352">
        <f ca="1">IFERROR(OFFSET('WS-1 Appeals'!$A$6,'Dashboard Extract'!$A48,'Dashboard Extract'!AMK$45),0)</f>
        <v>19</v>
      </c>
      <c r="AML48" s="1352">
        <f ca="1">IFERROR(OFFSET('WS-1 Appeals'!$A$6,'Dashboard Extract'!$A48,'Dashboard Extract'!AML$45),0)</f>
        <v>13</v>
      </c>
      <c r="AMM48" s="1352">
        <f ca="1">IFERROR(OFFSET('WS-1 Appeals'!$A$6,'Dashboard Extract'!$A48,'Dashboard Extract'!AMM$45),0)</f>
        <v>0</v>
      </c>
      <c r="AMN48" s="1352">
        <f ca="1">IFERROR(OFFSET('WS-1 Appeals'!$A$6,'Dashboard Extract'!$A48,'Dashboard Extract'!AMN$45),0)</f>
        <v>0</v>
      </c>
      <c r="AMO48" s="1352">
        <f ca="1">IFERROR(OFFSET('WS-1 Appeals'!$A$6,'Dashboard Extract'!$A48,'Dashboard Extract'!AMO$45),0)</f>
        <v>20</v>
      </c>
      <c r="AMP48" s="1352">
        <f ca="1">IFERROR(OFFSET('WS-1 Appeals'!$A$6,'Dashboard Extract'!$A48,'Dashboard Extract'!AMP$45),0)</f>
        <v>17</v>
      </c>
      <c r="AMQ48" s="1352">
        <f ca="1">IFERROR(OFFSET('WS-1 Appeals'!$A$6,'Dashboard Extract'!$A48,'Dashboard Extract'!AMQ$45),0)</f>
        <v>3</v>
      </c>
      <c r="AMR48" s="1352">
        <f ca="1">IFERROR(OFFSET('WS-1 Appeals'!$A$6,'Dashboard Extract'!$A48,'Dashboard Extract'!AMR$45),0)</f>
        <v>10</v>
      </c>
      <c r="AMS48" s="1352">
        <f ca="1">IFERROR(OFFSET('WS-1 Appeals'!$A$6,'Dashboard Extract'!$A48,'Dashboard Extract'!AMS$45),0)</f>
        <v>1</v>
      </c>
      <c r="AMT48" s="1352">
        <f ca="1">IFERROR(OFFSET('WS-1 Appeals'!$A$6,'Dashboard Extract'!$A48,'Dashboard Extract'!AMT$45),0)</f>
        <v>0</v>
      </c>
      <c r="AMU48" s="1352">
        <f ca="1">IFERROR(OFFSET('WS-1 Appeals'!$A$6,'Dashboard Extract'!$A48,'Dashboard Extract'!AMU$45),0)</f>
        <v>0</v>
      </c>
      <c r="AMV48" s="1352">
        <f ca="1">IFERROR(OFFSET('WS-1 Appeals'!$A$6,'Dashboard Extract'!$A48,'Dashboard Extract'!AMV$45),0)</f>
        <v>2</v>
      </c>
      <c r="AMW48" s="1352">
        <f ca="1">IFERROR(OFFSET('WS-1 Appeals'!$A$6,'Dashboard Extract'!$A48,'Dashboard Extract'!AMW$45),0)</f>
        <v>2</v>
      </c>
      <c r="AMX48" s="1352">
        <f ca="1">IFERROR(OFFSET('WS-1 Appeals'!$A$6,'Dashboard Extract'!$A48,'Dashboard Extract'!AMX$45),0)</f>
        <v>25</v>
      </c>
      <c r="AMY48" s="1352">
        <f ca="1">IFERROR(OFFSET('WS-1 Appeals'!$A$6,'Dashboard Extract'!$A48,'Dashboard Extract'!AMY$45),0)</f>
        <v>15</v>
      </c>
      <c r="AMZ48" s="1352">
        <f ca="1">IFERROR(OFFSET('WS-1 Appeals'!$A$6,'Dashboard Extract'!$A48,'Dashboard Extract'!AMZ$45),0)</f>
        <v>8</v>
      </c>
      <c r="ANA48" s="1352">
        <f ca="1">IFERROR(OFFSET('WS-1 Appeals'!$A$6,'Dashboard Extract'!$A48,'Dashboard Extract'!ANA$45),0)</f>
        <v>0</v>
      </c>
      <c r="ANB48" s="1352">
        <f ca="1">IFERROR(OFFSET('WS-1 Appeals'!$A$6,'Dashboard Extract'!$A48,'Dashboard Extract'!ANB$45),0)</f>
        <v>0</v>
      </c>
      <c r="ANC48" s="1352">
        <f ca="1">IFERROR(OFFSET('WS-1 Appeals'!$A$6,'Dashboard Extract'!$A48,'Dashboard Extract'!ANC$45),0)</f>
        <v>15</v>
      </c>
      <c r="AND48" s="1352">
        <f ca="1">IFERROR(OFFSET('WS-1 Appeals'!$A$6,'Dashboard Extract'!$A48,'Dashboard Extract'!AND$45),0)</f>
        <v>0</v>
      </c>
      <c r="ANE48" s="1352">
        <f ca="1">IFERROR(OFFSET('WS-1 Appeals'!$A$6,'Dashboard Extract'!$A48,'Dashboard Extract'!ANE$45),0)</f>
        <v>11</v>
      </c>
      <c r="ANF48" s="1352">
        <f ca="1">IFERROR(OFFSET('WS-1 Appeals'!$A$6,'Dashboard Extract'!$A48,'Dashboard Extract'!ANF$45),0)</f>
        <v>0</v>
      </c>
      <c r="ANG48" s="1352">
        <f ca="1">IFERROR(OFFSET('WS-1 Appeals'!$A$6,'Dashboard Extract'!$A48,'Dashboard Extract'!ANG$45),0)</f>
        <v>5</v>
      </c>
      <c r="ANH48" s="1352">
        <f ca="1">IFERROR(OFFSET('WS-1 Appeals'!$A$6,'Dashboard Extract'!$A48,'Dashboard Extract'!ANH$45),0)</f>
        <v>0</v>
      </c>
      <c r="ANI48" s="1352">
        <f ca="1">IFERROR(OFFSET('WS-1 Appeals'!$A$6,'Dashboard Extract'!$A48,'Dashboard Extract'!ANI$45),0)</f>
        <v>0</v>
      </c>
      <c r="ANJ48" s="1352">
        <f ca="1">IFERROR(OFFSET('WS-1 Appeals'!$A$6,'Dashboard Extract'!$A48,'Dashboard Extract'!ANJ$45),0)</f>
        <v>0</v>
      </c>
      <c r="ANK48" s="1352">
        <f ca="1">IFERROR(OFFSET('WS-1 Appeals'!$A$6,'Dashboard Extract'!$A48,'Dashboard Extract'!ANK$45),0)</f>
        <v>18</v>
      </c>
      <c r="ANL48" s="1352">
        <f ca="1">IFERROR(OFFSET('WS-1 Appeals'!$A$6,'Dashboard Extract'!$A48,'Dashboard Extract'!ANL$45),0)</f>
        <v>2</v>
      </c>
      <c r="ANM48" s="1352">
        <f ca="1">IFERROR(OFFSET('WS-1 Appeals'!$A$6,'Dashboard Extract'!$A48,'Dashboard Extract'!ANM$45),0)</f>
        <v>5</v>
      </c>
      <c r="ANN48" s="1352">
        <f ca="1">IFERROR(OFFSET('WS-1 Appeals'!$A$6,'Dashboard Extract'!$A48,'Dashboard Extract'!ANN$45),0)</f>
        <v>14</v>
      </c>
      <c r="ANO48" s="1352">
        <f ca="1">IFERROR(OFFSET('WS-1 Appeals'!$A$6,'Dashboard Extract'!$A48,'Dashboard Extract'!ANO$45),0)</f>
        <v>0</v>
      </c>
      <c r="ANP48" s="1352">
        <f ca="1">IFERROR(OFFSET('WS-1 Appeals'!$A$6,'Dashboard Extract'!$A48,'Dashboard Extract'!ANP$45),0)</f>
        <v>0</v>
      </c>
      <c r="ANQ48" s="1352">
        <f ca="1">IFERROR(OFFSET('WS-1 Appeals'!$A$6,'Dashboard Extract'!$A48,'Dashboard Extract'!ANQ$45),0)</f>
        <v>0</v>
      </c>
      <c r="ANR48" s="1352">
        <f ca="1">IFERROR(OFFSET('WS-1 Appeals'!$A$6,'Dashboard Extract'!$A48,'Dashboard Extract'!ANR$45),0)</f>
        <v>4</v>
      </c>
      <c r="ANS48" s="1352">
        <f ca="1">IFERROR(OFFSET('WS-1 Appeals'!$A$6,'Dashboard Extract'!$A48,'Dashboard Extract'!ANS$45),0)</f>
        <v>10</v>
      </c>
      <c r="ANT48" s="1352">
        <f ca="1">IFERROR(OFFSET('WS-1 Appeals'!$A$6,'Dashboard Extract'!$A48,'Dashboard Extract'!ANT$45),0)</f>
        <v>0</v>
      </c>
      <c r="ANU48" s="1352">
        <f ca="1">IFERROR(OFFSET('WS-1 Appeals'!$A$6,'Dashboard Extract'!$A48,'Dashboard Extract'!ANU$45),0)</f>
        <v>0</v>
      </c>
      <c r="ANV48" s="1352">
        <f ca="1">IFERROR(OFFSET('WS-1 Appeals'!$A$6,'Dashboard Extract'!$A48,'Dashboard Extract'!ANV$45),0)</f>
        <v>0</v>
      </c>
      <c r="ANW48" s="1352">
        <f ca="1">IFERROR(OFFSET('WS-1 Appeals'!$A$6,'Dashboard Extract'!$A48,'Dashboard Extract'!ANW$45),0)</f>
        <v>0</v>
      </c>
      <c r="ANX48" s="1352">
        <f ca="1">IFERROR(OFFSET('WS-1 Appeals'!$A$6,'Dashboard Extract'!$A48,'Dashboard Extract'!ANX$45),0)</f>
        <v>24</v>
      </c>
      <c r="ANY48" s="1352">
        <f ca="1">IFERROR(OFFSET('WS-1 Appeals'!$A$6,'Dashboard Extract'!$A48,'Dashboard Extract'!ANY$45),0)</f>
        <v>8</v>
      </c>
      <c r="ANZ48" s="1352">
        <f ca="1">IFERROR(OFFSET('WS-1 Appeals'!$A$6,'Dashboard Extract'!$A48,'Dashboard Extract'!ANZ$45),0)</f>
        <v>18</v>
      </c>
      <c r="AOA48" s="1352">
        <f ca="1">IFERROR(OFFSET('WS-1 Appeals'!$A$6,'Dashboard Extract'!$A48,'Dashboard Extract'!AOA$45),0)</f>
        <v>13</v>
      </c>
      <c r="AOB48" s="1352">
        <f ca="1">IFERROR(OFFSET('WS-1 Appeals'!$A$6,'Dashboard Extract'!$A48,'Dashboard Extract'!AOB$45),0)</f>
        <v>8</v>
      </c>
      <c r="AOC48" s="1352">
        <f ca="1">IFERROR(OFFSET('WS-1 Appeals'!$A$6,'Dashboard Extract'!$A48,'Dashboard Extract'!AOC$45),0)</f>
        <v>0</v>
      </c>
      <c r="AOD48" s="1352">
        <f ca="1">IFERROR(OFFSET('WS-1 Appeals'!$A$6,'Dashboard Extract'!$A48,'Dashboard Extract'!AOD$45),0)</f>
        <v>0</v>
      </c>
      <c r="AOE48" s="1352">
        <f ca="1">IFERROR(OFFSET('WS-1 Appeals'!$A$6,'Dashboard Extract'!$A48,'Dashboard Extract'!AOE$45),0)</f>
        <v>2</v>
      </c>
      <c r="AOF48" s="1352">
        <f ca="1">IFERROR(OFFSET('WS-1 Appeals'!$A$6,'Dashboard Extract'!$A48,'Dashboard Extract'!AOF$45),0)</f>
        <v>3</v>
      </c>
      <c r="AOG48" s="1352">
        <f ca="1">IFERROR(OFFSET('WS-1 Appeals'!$A$6,'Dashboard Extract'!$A48,'Dashboard Extract'!AOG$45),0)</f>
        <v>16</v>
      </c>
      <c r="AOH48" s="1352">
        <f ca="1">IFERROR(OFFSET('WS-1 Appeals'!$A$6,'Dashboard Extract'!$A48,'Dashboard Extract'!AOH$45),0)</f>
        <v>12</v>
      </c>
      <c r="AOI48" s="1352">
        <f ca="1">IFERROR(OFFSET('WS-1 Appeals'!$A$6,'Dashboard Extract'!$A48,'Dashboard Extract'!AOI$45),0)</f>
        <v>0</v>
      </c>
      <c r="AOJ48" s="1352">
        <f ca="1">IFERROR(OFFSET('WS-1 Appeals'!$A$6,'Dashboard Extract'!$A48,'Dashboard Extract'!AOJ$45),0)</f>
        <v>0</v>
      </c>
      <c r="AOK48" s="1352">
        <f ca="1">IFERROR(OFFSET('WS-1 Appeals'!$A$6,'Dashboard Extract'!$A48,'Dashboard Extract'!AOK$45),0)</f>
        <v>0</v>
      </c>
      <c r="AOL48" s="1352">
        <f ca="1">IFERROR(OFFSET('WS-1 Appeals'!$A$6,'Dashboard Extract'!$A48,'Dashboard Extract'!AOL$45),0)</f>
        <v>1</v>
      </c>
      <c r="AOM48" s="1352">
        <f ca="1">IFERROR(OFFSET('WS-1 Appeals'!$A$6,'Dashboard Extract'!$A48,'Dashboard Extract'!AOM$45),0)</f>
        <v>25</v>
      </c>
      <c r="AON48" s="1352">
        <f ca="1">IFERROR(OFFSET('WS-1 Appeals'!$A$6,'Dashboard Extract'!$A48,'Dashboard Extract'!AON$45),0)</f>
        <v>3</v>
      </c>
      <c r="AOO48" s="1352">
        <f ca="1">IFERROR(OFFSET('WS-1 Appeals'!$A$6,'Dashboard Extract'!$A48,'Dashboard Extract'!AOO$45),0)</f>
        <v>3</v>
      </c>
      <c r="AOP48" s="1352">
        <f ca="1">IFERROR(OFFSET('WS-1 Appeals'!$A$6,'Dashboard Extract'!$A48,'Dashboard Extract'!AOP$45),0)</f>
        <v>0</v>
      </c>
      <c r="AOQ48" s="1352">
        <f ca="1">IFERROR(OFFSET('WS-1 Appeals'!$A$6,'Dashboard Extract'!$A48,'Dashboard Extract'!AOQ$45),0)</f>
        <v>0</v>
      </c>
      <c r="AOR48" s="1352">
        <f ca="1">IFERROR(OFFSET('WS-1 Appeals'!$A$6,'Dashboard Extract'!$A48,'Dashboard Extract'!AOR$45),0)</f>
        <v>0</v>
      </c>
      <c r="AOS48" s="1352">
        <f ca="1">IFERROR(OFFSET('WS-1 Appeals'!$A$6,'Dashboard Extract'!$A48,'Dashboard Extract'!AOS$45),0)</f>
        <v>0</v>
      </c>
      <c r="AOT48" s="1352">
        <f ca="1">IFERROR(OFFSET('WS-1 Appeals'!$A$6,'Dashboard Extract'!$A48,'Dashboard Extract'!AOT$45),0)</f>
        <v>6</v>
      </c>
      <c r="AOU48" s="1352">
        <f ca="1">IFERROR(OFFSET('WS-1 Appeals'!$A$6,'Dashboard Extract'!$A48,'Dashboard Extract'!AOU$45),0)</f>
        <v>1</v>
      </c>
      <c r="AOV48" s="1352">
        <f ca="1">IFERROR(OFFSET('WS-1 Appeals'!$A$6,'Dashboard Extract'!$A48,'Dashboard Extract'!AOV$45),0)</f>
        <v>35</v>
      </c>
      <c r="AOW48" s="1352">
        <f ca="1">IFERROR(OFFSET('WS-1 Appeals'!$A$6,'Dashboard Extract'!$A48,'Dashboard Extract'!AOW$45),0)</f>
        <v>0</v>
      </c>
      <c r="AOX48" s="1352">
        <f ca="1">IFERROR(OFFSET('WS-1 Appeals'!$A$6,'Dashboard Extract'!$A48,'Dashboard Extract'!AOX$45),0)</f>
        <v>0</v>
      </c>
      <c r="AOY48" s="1352">
        <f ca="1">IFERROR(OFFSET('WS-1 Appeals'!$A$6,'Dashboard Extract'!$A48,'Dashboard Extract'!AOY$45),0)</f>
        <v>0</v>
      </c>
      <c r="AOZ48" s="1352">
        <f ca="1">IFERROR(OFFSET('WS-1 Appeals'!$A$6,'Dashboard Extract'!$A48,'Dashboard Extract'!AOZ$45),0)</f>
        <v>10</v>
      </c>
      <c r="APA48" s="1352">
        <f ca="1">IFERROR(OFFSET('WS-1 Appeals'!$A$6,'Dashboard Extract'!$A48,'Dashboard Extract'!APA$45),0)</f>
        <v>0</v>
      </c>
      <c r="APB48" s="1352">
        <f ca="1">IFERROR(OFFSET('WS-1 Appeals'!$A$6,'Dashboard Extract'!$A48,'Dashboard Extract'!APB$45),0)</f>
        <v>4</v>
      </c>
      <c r="APC48" s="1352">
        <f ca="1">IFERROR(OFFSET('WS-1 Appeals'!$A$6,'Dashboard Extract'!$A48,'Dashboard Extract'!APC$45),0)</f>
        <v>2</v>
      </c>
      <c r="APD48" s="1352">
        <f ca="1">IFERROR(OFFSET('WS-1 Appeals'!$A$6,'Dashboard Extract'!$A48,'Dashboard Extract'!APD$45),0)</f>
        <v>10</v>
      </c>
      <c r="APE48" s="1352">
        <f ca="1">IFERROR(OFFSET('WS-1 Appeals'!$A$6,'Dashboard Extract'!$A48,'Dashboard Extract'!APE$45),0)</f>
        <v>0</v>
      </c>
      <c r="APF48" s="1352">
        <f ca="1">IFERROR(OFFSET('WS-1 Appeals'!$A$6,'Dashboard Extract'!$A48,'Dashboard Extract'!APF$45),0)</f>
        <v>0</v>
      </c>
      <c r="APG48" s="1352">
        <f ca="1">IFERROR(OFFSET('WS-1 Appeals'!$A$6,'Dashboard Extract'!$A48,'Dashboard Extract'!APG$45),0)</f>
        <v>1</v>
      </c>
      <c r="APH48" s="1352">
        <f ca="1">IFERROR(OFFSET('WS-1 Appeals'!$A$6,'Dashboard Extract'!$A48,'Dashboard Extract'!APH$45),0)</f>
        <v>0</v>
      </c>
      <c r="API48" s="1352">
        <f ca="1">IFERROR(OFFSET('WS-1 Appeals'!$A$6,'Dashboard Extract'!$A48,'Dashboard Extract'!API$45),0)</f>
        <v>24</v>
      </c>
    </row>
    <row r="49" spans="1:1102" x14ac:dyDescent="0.2">
      <c r="A49" s="1352">
        <v>9</v>
      </c>
      <c r="B49" s="1352" t="s">
        <v>237</v>
      </c>
      <c r="C49" s="1352">
        <v>898.5</v>
      </c>
      <c r="D49" s="1352">
        <v>898.5</v>
      </c>
      <c r="E49" s="1352">
        <v>898.5</v>
      </c>
      <c r="F49" s="1352">
        <v>898.5</v>
      </c>
      <c r="G49" s="1352">
        <v>943.5</v>
      </c>
      <c r="H49" s="1352">
        <v>900.5</v>
      </c>
      <c r="I49" s="1352">
        <v>855.5</v>
      </c>
      <c r="J49" s="1352">
        <v>834</v>
      </c>
      <c r="K49" s="1352">
        <v>857.5</v>
      </c>
      <c r="L49" s="1352">
        <v>857.5</v>
      </c>
      <c r="M49" s="1352">
        <v>857.5</v>
      </c>
      <c r="N49" s="1352">
        <v>831.5</v>
      </c>
      <c r="O49" s="1352">
        <v>805</v>
      </c>
      <c r="P49" s="1352">
        <v>822</v>
      </c>
      <c r="Q49" s="1352">
        <v>800.5</v>
      </c>
      <c r="R49" s="1352">
        <v>801</v>
      </c>
      <c r="S49" s="1352">
        <v>801</v>
      </c>
      <c r="T49" s="1352">
        <v>801</v>
      </c>
      <c r="U49" s="1352">
        <v>783</v>
      </c>
      <c r="V49" s="1352">
        <v>758.5</v>
      </c>
      <c r="W49" s="1352">
        <v>732.5</v>
      </c>
      <c r="X49" s="1352">
        <v>788.5</v>
      </c>
      <c r="Y49" s="1352">
        <v>770</v>
      </c>
      <c r="Z49" s="1352">
        <v>770</v>
      </c>
      <c r="AA49" s="1352">
        <v>770</v>
      </c>
      <c r="AB49" s="1352">
        <v>745</v>
      </c>
      <c r="AC49" s="1352">
        <v>743</v>
      </c>
      <c r="AD49" s="1352">
        <v>842</v>
      </c>
      <c r="AE49" s="1352">
        <v>845</v>
      </c>
      <c r="AF49" s="1352">
        <v>874</v>
      </c>
      <c r="AG49" s="1352">
        <v>874</v>
      </c>
      <c r="AH49" s="1352">
        <v>874</v>
      </c>
      <c r="AI49" s="1352">
        <v>860</v>
      </c>
      <c r="AJ49" s="1352">
        <v>843</v>
      </c>
      <c r="AK49" s="1352">
        <v>812</v>
      </c>
      <c r="AL49" s="1352">
        <v>800</v>
      </c>
      <c r="AM49" s="1352">
        <v>782</v>
      </c>
      <c r="AN49" s="1352">
        <v>782</v>
      </c>
      <c r="AO49" s="1352">
        <v>782</v>
      </c>
      <c r="AP49" s="1352">
        <v>759</v>
      </c>
      <c r="AQ49" s="1352">
        <v>761</v>
      </c>
      <c r="AR49" s="1352">
        <v>742</v>
      </c>
      <c r="AS49" s="1352">
        <v>719</v>
      </c>
      <c r="AT49" s="1352">
        <v>686</v>
      </c>
      <c r="AU49" s="1352">
        <v>686</v>
      </c>
      <c r="AV49" s="1352">
        <v>686</v>
      </c>
      <c r="AW49" s="1352">
        <v>593</v>
      </c>
      <c r="AX49" s="1352">
        <v>545</v>
      </c>
      <c r="AY49" s="1352">
        <v>581</v>
      </c>
      <c r="AZ49" s="1352">
        <v>560</v>
      </c>
      <c r="BA49" s="1352">
        <v>493</v>
      </c>
      <c r="BB49" s="1352">
        <v>493</v>
      </c>
      <c r="BC49" s="1352">
        <v>493</v>
      </c>
      <c r="BD49" s="1352">
        <v>459</v>
      </c>
      <c r="BE49" s="1352">
        <v>500</v>
      </c>
      <c r="BF49" s="1352">
        <v>546</v>
      </c>
      <c r="BG49" s="1352">
        <v>546</v>
      </c>
      <c r="BH49" s="1352">
        <v>617</v>
      </c>
      <c r="BI49" s="1352">
        <v>617</v>
      </c>
      <c r="BJ49" s="1352">
        <v>617</v>
      </c>
      <c r="BK49" s="1352">
        <v>592</v>
      </c>
      <c r="BL49" s="1352">
        <v>611</v>
      </c>
      <c r="BM49" s="1352">
        <v>597</v>
      </c>
      <c r="BN49" s="1352">
        <v>562</v>
      </c>
      <c r="BO49" s="1352">
        <v>521</v>
      </c>
      <c r="BP49" s="1352">
        <v>521</v>
      </c>
      <c r="BQ49" s="1352">
        <v>521</v>
      </c>
      <c r="BR49" s="1352">
        <v>488</v>
      </c>
      <c r="BS49" s="1352">
        <v>533</v>
      </c>
      <c r="BT49" s="1352">
        <v>560</v>
      </c>
      <c r="BU49" s="1352">
        <v>547</v>
      </c>
      <c r="BV49" s="1352">
        <v>578</v>
      </c>
      <c r="BW49" s="1352">
        <v>578</v>
      </c>
      <c r="BX49" s="1352">
        <v>578</v>
      </c>
      <c r="BY49" s="1352">
        <v>544</v>
      </c>
      <c r="BZ49" s="1352">
        <v>528</v>
      </c>
      <c r="CA49" s="1352">
        <v>496</v>
      </c>
      <c r="CB49" s="1352">
        <v>535</v>
      </c>
      <c r="CC49" s="1352">
        <v>545</v>
      </c>
      <c r="CD49" s="1352">
        <v>545</v>
      </c>
      <c r="CE49" s="1352">
        <v>545</v>
      </c>
      <c r="CF49" s="1352">
        <v>522</v>
      </c>
      <c r="CG49" s="1352">
        <v>529</v>
      </c>
      <c r="CH49" s="1352">
        <v>576</v>
      </c>
      <c r="CI49" s="1352">
        <v>568</v>
      </c>
      <c r="CJ49" s="1352">
        <v>540</v>
      </c>
      <c r="CK49" s="1352">
        <v>540</v>
      </c>
      <c r="CL49" s="1352">
        <v>540</v>
      </c>
      <c r="CM49" s="1352">
        <v>539</v>
      </c>
      <c r="CN49" s="1352">
        <v>488</v>
      </c>
      <c r="CO49" s="1352">
        <v>466</v>
      </c>
      <c r="CP49" s="1352">
        <v>571</v>
      </c>
      <c r="CQ49" s="1352">
        <v>546</v>
      </c>
      <c r="CR49" s="1352">
        <v>546</v>
      </c>
      <c r="CS49" s="1352">
        <v>546</v>
      </c>
      <c r="CT49" s="1352">
        <v>501</v>
      </c>
      <c r="CU49" s="1352">
        <v>495</v>
      </c>
      <c r="CV49" s="1352">
        <v>459</v>
      </c>
      <c r="CW49" s="1352">
        <v>396</v>
      </c>
      <c r="CX49" s="1352">
        <v>408</v>
      </c>
      <c r="CY49" s="1352">
        <v>408</v>
      </c>
      <c r="CZ49" s="1352">
        <v>408</v>
      </c>
      <c r="DA49" s="1352">
        <v>375</v>
      </c>
      <c r="DB49" s="1352">
        <v>325</v>
      </c>
      <c r="DC49" s="1352">
        <v>287</v>
      </c>
      <c r="DD49" s="1352">
        <v>327</v>
      </c>
      <c r="DE49" s="1352">
        <v>287</v>
      </c>
      <c r="DF49" s="1352">
        <v>287</v>
      </c>
      <c r="DG49" s="1352">
        <v>287</v>
      </c>
      <c r="DH49" s="1352">
        <v>260</v>
      </c>
      <c r="DI49" s="1352">
        <v>354</v>
      </c>
      <c r="DJ49" s="1352">
        <v>330</v>
      </c>
      <c r="DK49" s="1352">
        <v>371</v>
      </c>
      <c r="DL49" s="1352">
        <v>330</v>
      </c>
      <c r="DM49" s="1352">
        <v>330</v>
      </c>
      <c r="DN49" s="1352">
        <v>330</v>
      </c>
      <c r="DO49" s="1352">
        <v>322</v>
      </c>
      <c r="DP49" s="1352">
        <v>287</v>
      </c>
      <c r="DQ49" s="1352">
        <v>287</v>
      </c>
      <c r="DR49" s="1352">
        <v>246</v>
      </c>
      <c r="DS49" s="1352">
        <v>256</v>
      </c>
      <c r="DT49" s="1352">
        <v>256</v>
      </c>
      <c r="DU49" s="1352">
        <v>256</v>
      </c>
      <c r="DV49" s="1352">
        <v>218</v>
      </c>
      <c r="DW49" s="1352">
        <v>177</v>
      </c>
      <c r="DX49" s="1352">
        <v>140</v>
      </c>
      <c r="DY49" s="1352">
        <v>114</v>
      </c>
      <c r="DZ49" s="1352">
        <v>78</v>
      </c>
      <c r="EA49" s="1352">
        <v>78</v>
      </c>
      <c r="EB49" s="1352">
        <v>78</v>
      </c>
      <c r="EC49" s="1352">
        <v>123</v>
      </c>
      <c r="ED49" s="1352">
        <v>89</v>
      </c>
      <c r="EE49" s="1352">
        <v>66</v>
      </c>
      <c r="EF49" s="1352">
        <v>83</v>
      </c>
      <c r="EG49" s="1352">
        <v>42</v>
      </c>
      <c r="EH49" s="1352">
        <v>42</v>
      </c>
      <c r="EI49" s="1352">
        <v>42</v>
      </c>
      <c r="EJ49" s="1352">
        <v>46</v>
      </c>
      <c r="EK49" s="1352">
        <v>18</v>
      </c>
      <c r="EL49" s="1352">
        <v>107</v>
      </c>
      <c r="EM49" s="1352">
        <v>85</v>
      </c>
      <c r="EN49" s="1352">
        <v>70</v>
      </c>
      <c r="EO49" s="1352">
        <v>70</v>
      </c>
      <c r="EP49" s="1352">
        <v>70</v>
      </c>
      <c r="EQ49" s="1352">
        <v>40</v>
      </c>
      <c r="ER49" s="1352">
        <v>12</v>
      </c>
      <c r="ES49" s="1352">
        <v>55</v>
      </c>
      <c r="ET49" s="1352">
        <v>81</v>
      </c>
      <c r="EU49" s="1352">
        <v>101</v>
      </c>
      <c r="EV49" s="1352">
        <v>101</v>
      </c>
      <c r="EW49" s="1352">
        <v>101</v>
      </c>
      <c r="EX49" s="1352">
        <v>101</v>
      </c>
      <c r="EY49" s="1352">
        <v>81</v>
      </c>
      <c r="EZ49" s="1352">
        <v>87</v>
      </c>
      <c r="FA49" s="1352">
        <v>78</v>
      </c>
      <c r="FB49" s="1352">
        <v>92</v>
      </c>
      <c r="FC49" s="1352">
        <v>92</v>
      </c>
      <c r="FD49" s="1352">
        <v>92</v>
      </c>
      <c r="FE49" s="1352">
        <v>144</v>
      </c>
      <c r="FF49" s="1352">
        <v>143</v>
      </c>
      <c r="FG49" s="1352">
        <v>138</v>
      </c>
      <c r="FH49" s="1352">
        <v>117</v>
      </c>
      <c r="FI49" s="1352">
        <v>101</v>
      </c>
      <c r="FJ49" s="1352">
        <v>101</v>
      </c>
      <c r="FK49" s="1352">
        <v>101</v>
      </c>
      <c r="FL49" s="1352">
        <v>83</v>
      </c>
      <c r="FM49" s="1352">
        <v>80</v>
      </c>
      <c r="FN49" s="1352">
        <v>55</v>
      </c>
      <c r="FO49" s="1352">
        <v>77</v>
      </c>
      <c r="FP49" s="1352">
        <v>75</v>
      </c>
      <c r="FQ49" s="1352">
        <v>75</v>
      </c>
      <c r="FR49" s="1352">
        <v>75</v>
      </c>
      <c r="FS49" s="1352">
        <v>62</v>
      </c>
      <c r="FT49" s="1352">
        <v>121</v>
      </c>
      <c r="FU49" s="1352">
        <v>146</v>
      </c>
      <c r="FV49" s="1352">
        <v>112</v>
      </c>
      <c r="FW49" s="1352">
        <v>88</v>
      </c>
      <c r="FX49" s="1352">
        <v>88</v>
      </c>
      <c r="FY49" s="1352">
        <v>88</v>
      </c>
      <c r="FZ49" s="1352">
        <v>63</v>
      </c>
      <c r="GA49" s="1352">
        <v>34</v>
      </c>
      <c r="GB49" s="1352">
        <v>70</v>
      </c>
      <c r="GC49" s="1352">
        <v>170</v>
      </c>
      <c r="GD49" s="1352">
        <v>169</v>
      </c>
      <c r="GE49" s="1352">
        <v>169</v>
      </c>
      <c r="GF49" s="1352">
        <v>169</v>
      </c>
      <c r="GG49" s="1352">
        <v>169</v>
      </c>
      <c r="GH49" s="1352">
        <v>141</v>
      </c>
      <c r="GI49" s="1352">
        <v>106</v>
      </c>
      <c r="GJ49" s="1352">
        <v>76</v>
      </c>
      <c r="GK49" s="1352">
        <v>101</v>
      </c>
      <c r="GL49" s="1352">
        <v>101</v>
      </c>
      <c r="GM49" s="1352">
        <v>101</v>
      </c>
      <c r="GN49" s="1352">
        <v>67</v>
      </c>
      <c r="GO49" s="1352">
        <v>121</v>
      </c>
      <c r="GP49" s="1352">
        <v>122</v>
      </c>
      <c r="GQ49" s="1352">
        <v>90</v>
      </c>
      <c r="GR49" s="1352">
        <v>105</v>
      </c>
      <c r="GS49" s="1352">
        <v>105</v>
      </c>
      <c r="GT49" s="1352">
        <v>105</v>
      </c>
      <c r="GU49" s="1352">
        <v>81</v>
      </c>
      <c r="GV49" s="1352">
        <v>60</v>
      </c>
      <c r="GW49" s="1352">
        <v>42</v>
      </c>
      <c r="GX49" s="1352">
        <v>42</v>
      </c>
      <c r="GY49" s="1352">
        <v>122</v>
      </c>
      <c r="GZ49" s="1352">
        <v>122</v>
      </c>
      <c r="HA49" s="1352">
        <v>122</v>
      </c>
      <c r="HB49" s="1352">
        <v>92</v>
      </c>
      <c r="HC49" s="1352">
        <v>72</v>
      </c>
      <c r="HD49" s="1352">
        <v>82</v>
      </c>
      <c r="HE49" s="1352">
        <v>54</v>
      </c>
      <c r="HF49" s="1352">
        <v>47</v>
      </c>
      <c r="HG49" s="1352">
        <v>47</v>
      </c>
      <c r="HH49" s="1352">
        <v>47</v>
      </c>
      <c r="HI49" s="1352">
        <v>116</v>
      </c>
      <c r="HJ49" s="1352">
        <v>136</v>
      </c>
      <c r="HK49" s="1352">
        <v>115</v>
      </c>
      <c r="HL49" s="1352">
        <v>165</v>
      </c>
      <c r="HM49" s="1352">
        <v>134</v>
      </c>
      <c r="HN49" s="1352">
        <v>134</v>
      </c>
      <c r="HO49" s="1352">
        <v>134</v>
      </c>
      <c r="HP49" s="1352">
        <v>150</v>
      </c>
      <c r="HQ49" s="1352">
        <v>152</v>
      </c>
      <c r="HR49" s="1352">
        <v>145</v>
      </c>
      <c r="HS49" s="1352">
        <v>167</v>
      </c>
      <c r="HT49" s="1352">
        <v>194</v>
      </c>
      <c r="HU49" s="1352">
        <v>194</v>
      </c>
      <c r="HV49" s="1352">
        <v>194</v>
      </c>
      <c r="HW49" s="1352">
        <v>167</v>
      </c>
      <c r="HX49" s="1352">
        <v>155</v>
      </c>
      <c r="HY49" s="1352">
        <v>151</v>
      </c>
      <c r="HZ49" s="1352">
        <v>136</v>
      </c>
      <c r="IA49" s="1352">
        <v>118</v>
      </c>
      <c r="IB49" s="1352">
        <v>118</v>
      </c>
      <c r="IC49" s="1352">
        <v>118</v>
      </c>
      <c r="ID49" s="1352">
        <v>131</v>
      </c>
      <c r="IE49" s="1352">
        <v>161</v>
      </c>
      <c r="IF49" s="1352">
        <v>160</v>
      </c>
      <c r="IG49" s="1352">
        <v>176</v>
      </c>
      <c r="IH49" s="1352">
        <v>150</v>
      </c>
      <c r="II49" s="1352">
        <v>150</v>
      </c>
      <c r="IJ49" s="1352">
        <v>150</v>
      </c>
      <c r="IK49" s="1352">
        <v>133</v>
      </c>
      <c r="IL49" s="1352">
        <v>124</v>
      </c>
      <c r="IM49" s="1352">
        <v>104</v>
      </c>
      <c r="IN49" s="1352">
        <v>90</v>
      </c>
      <c r="IO49" s="1352">
        <v>91</v>
      </c>
      <c r="IP49" s="1352">
        <v>91</v>
      </c>
      <c r="IQ49" s="1352">
        <v>91</v>
      </c>
      <c r="IR49" s="1352">
        <v>91</v>
      </c>
      <c r="IS49" s="1352">
        <v>130</v>
      </c>
      <c r="IT49" s="1352">
        <v>125</v>
      </c>
      <c r="IU49" s="1352">
        <v>101</v>
      </c>
      <c r="IV49" s="1352">
        <v>103</v>
      </c>
      <c r="IW49" s="1352">
        <v>103</v>
      </c>
      <c r="IX49" s="1352">
        <v>103</v>
      </c>
      <c r="IY49" s="1352">
        <v>103</v>
      </c>
      <c r="IZ49" s="1352">
        <v>100</v>
      </c>
      <c r="JA49" s="1352">
        <v>75</v>
      </c>
      <c r="JB49" s="1352">
        <v>61</v>
      </c>
      <c r="JC49" s="1352">
        <v>93</v>
      </c>
      <c r="JD49" s="1352">
        <v>93</v>
      </c>
      <c r="JE49" s="1352">
        <v>93</v>
      </c>
      <c r="JF49" s="1352">
        <v>87</v>
      </c>
      <c r="JG49" s="1352">
        <v>78</v>
      </c>
      <c r="JH49" s="1352">
        <v>61</v>
      </c>
      <c r="JI49" s="1352">
        <v>66</v>
      </c>
      <c r="JJ49" s="1352">
        <v>45</v>
      </c>
      <c r="JK49" s="1352">
        <v>45</v>
      </c>
      <c r="JL49" s="1352">
        <v>45</v>
      </c>
      <c r="JM49" s="1352">
        <v>44</v>
      </c>
      <c r="JN49" s="1352">
        <v>44</v>
      </c>
      <c r="JO49" s="1352">
        <v>44</v>
      </c>
      <c r="JP49" s="1352">
        <v>51</v>
      </c>
      <c r="JQ49" s="1352">
        <v>38</v>
      </c>
      <c r="JR49" s="1352">
        <v>38</v>
      </c>
      <c r="JS49" s="1352">
        <v>38</v>
      </c>
      <c r="JT49" s="1352">
        <v>47</v>
      </c>
      <c r="JU49" s="1352">
        <v>26</v>
      </c>
      <c r="JV49" s="1352">
        <v>16</v>
      </c>
      <c r="JW49" s="1352">
        <v>16</v>
      </c>
      <c r="JX49" s="1352">
        <v>17</v>
      </c>
      <c r="JY49" s="1352">
        <v>17</v>
      </c>
      <c r="JZ49" s="1352">
        <v>17</v>
      </c>
      <c r="KA49" s="1352">
        <v>12</v>
      </c>
      <c r="KB49" s="1352">
        <v>40</v>
      </c>
      <c r="KC49" s="1352">
        <v>25</v>
      </c>
      <c r="KD49" s="1352">
        <v>24</v>
      </c>
      <c r="KE49" s="1352">
        <v>10</v>
      </c>
      <c r="KF49" s="1352">
        <v>10</v>
      </c>
      <c r="KG49" s="1352">
        <v>10</v>
      </c>
      <c r="KH49" s="1352">
        <v>6</v>
      </c>
      <c r="KI49" s="1352">
        <v>38</v>
      </c>
      <c r="KJ49" s="1352">
        <v>16</v>
      </c>
      <c r="KK49" s="1352">
        <v>8</v>
      </c>
      <c r="KL49" s="1352">
        <v>28</v>
      </c>
      <c r="KM49" s="1352">
        <v>28</v>
      </c>
      <c r="KN49" s="1352">
        <v>28</v>
      </c>
      <c r="KO49" s="1352">
        <v>21</v>
      </c>
      <c r="KP49" s="1352">
        <v>13</v>
      </c>
      <c r="KQ49" s="1352">
        <v>18</v>
      </c>
      <c r="KR49" s="1352">
        <v>35</v>
      </c>
      <c r="KS49" s="1352">
        <v>25</v>
      </c>
      <c r="KT49" s="1352">
        <v>25</v>
      </c>
      <c r="KU49" s="1352">
        <v>25</v>
      </c>
      <c r="KV49" s="1352">
        <v>39</v>
      </c>
      <c r="KW49" s="1352">
        <v>27</v>
      </c>
      <c r="KX49" s="1352">
        <v>14</v>
      </c>
      <c r="KY49" s="1352">
        <v>19</v>
      </c>
      <c r="KZ49" s="1352">
        <v>31</v>
      </c>
      <c r="LA49" s="1352">
        <v>31</v>
      </c>
      <c r="LB49" s="1352">
        <v>31</v>
      </c>
      <c r="LC49" s="1352">
        <v>25</v>
      </c>
      <c r="LD49" s="1352">
        <v>16</v>
      </c>
      <c r="LE49" s="1352">
        <v>7</v>
      </c>
      <c r="LF49" s="1352">
        <v>19</v>
      </c>
      <c r="LG49" s="1352">
        <v>11</v>
      </c>
      <c r="LH49" s="1352">
        <v>11</v>
      </c>
      <c r="LI49" s="1352">
        <v>11</v>
      </c>
      <c r="LJ49" s="1352">
        <v>8</v>
      </c>
      <c r="LK49" s="1352">
        <v>10</v>
      </c>
      <c r="LL49" s="1352">
        <v>27</v>
      </c>
      <c r="LM49" s="1352">
        <v>19</v>
      </c>
      <c r="LN49" s="1352">
        <v>28</v>
      </c>
      <c r="LO49" s="1352">
        <v>28</v>
      </c>
      <c r="LP49" s="1352">
        <v>28</v>
      </c>
      <c r="LQ49" s="1352">
        <v>32</v>
      </c>
      <c r="LR49" s="1352">
        <v>26</v>
      </c>
      <c r="LS49" s="1352">
        <v>15</v>
      </c>
      <c r="LT49" s="1352">
        <v>15</v>
      </c>
      <c r="LU49" s="1352">
        <v>19</v>
      </c>
      <c r="LV49" s="1352">
        <v>19</v>
      </c>
      <c r="LW49" s="1352">
        <v>19</v>
      </c>
      <c r="LX49" s="1352">
        <v>12</v>
      </c>
      <c r="LY49" s="1352">
        <v>14</v>
      </c>
      <c r="LZ49" s="1352">
        <v>11</v>
      </c>
      <c r="MA49" s="1352">
        <v>10</v>
      </c>
      <c r="MB49" s="1352">
        <v>5</v>
      </c>
      <c r="MC49" s="1352">
        <v>5</v>
      </c>
      <c r="MD49" s="1352">
        <v>5</v>
      </c>
      <c r="ME49" s="1352">
        <v>6</v>
      </c>
      <c r="MF49" s="1352">
        <v>27</v>
      </c>
      <c r="MG49" s="1352">
        <v>13</v>
      </c>
      <c r="MH49" s="1352">
        <v>14</v>
      </c>
      <c r="MI49" s="1352">
        <v>10</v>
      </c>
      <c r="MJ49" s="1352">
        <v>10</v>
      </c>
      <c r="MK49" s="1352">
        <v>10</v>
      </c>
      <c r="ML49" s="1352">
        <v>3</v>
      </c>
      <c r="MM49" s="1352">
        <v>39</v>
      </c>
      <c r="MN49" s="1352">
        <v>20</v>
      </c>
      <c r="MO49" s="1352">
        <v>5</v>
      </c>
      <c r="MP49" s="1352">
        <v>5</v>
      </c>
      <c r="MQ49" s="1352">
        <v>5</v>
      </c>
      <c r="MR49" s="1352">
        <v>5</v>
      </c>
      <c r="MS49" s="1352">
        <v>16</v>
      </c>
      <c r="MT49" s="1352">
        <v>0</v>
      </c>
      <c r="MU49" s="1352">
        <v>16</v>
      </c>
      <c r="MV49" s="1352">
        <v>10</v>
      </c>
      <c r="MW49" s="1352">
        <v>26</v>
      </c>
      <c r="MX49" s="1352">
        <v>26</v>
      </c>
      <c r="MY49" s="1352">
        <v>26</v>
      </c>
      <c r="MZ49" s="1352">
        <v>26</v>
      </c>
      <c r="NA49" s="1352">
        <v>27</v>
      </c>
      <c r="NB49" s="1352">
        <v>21</v>
      </c>
      <c r="NC49" s="1352">
        <f ca="1">IFERROR(OFFSET('WS-1 Appeals'!$A$6,'Dashboard Extract'!$A49,'Dashboard Extract'!NC$45),NB49)</f>
        <v>17</v>
      </c>
      <c r="ND49" s="1352">
        <f ca="1">IFERROR(OFFSET('WS-1 Appeals'!$A$6,'Dashboard Extract'!$A49,'Dashboard Extract'!ND$45),NC49)</f>
        <v>20</v>
      </c>
      <c r="NE49" s="1352">
        <f ca="1">IFERROR(OFFSET('WS-1 Appeals'!$A$6,'Dashboard Extract'!$A49,'Dashboard Extract'!NE$45),ND49)</f>
        <v>20</v>
      </c>
      <c r="NF49" s="1352">
        <f ca="1">IFERROR(OFFSET('WS-1 Appeals'!$A$6,'Dashboard Extract'!$A49,'Dashboard Extract'!NF$45),NE49)</f>
        <v>20</v>
      </c>
      <c r="NG49" s="1352">
        <f ca="1">IFERROR(OFFSET('WS-1 Appeals'!$A$6,'Dashboard Extract'!$A49,'Dashboard Extract'!NG$45),NF49)</f>
        <v>20</v>
      </c>
      <c r="NH49" s="1352">
        <f ca="1">IFERROR(OFFSET('WS-1 Appeals'!$A$6,'Dashboard Extract'!$A49,'Dashboard Extract'!NH$45),NG49)</f>
        <v>14</v>
      </c>
      <c r="NI49" s="1352">
        <f ca="1">IFERROR(OFFSET('WS-1 Appeals'!$A$6,'Dashboard Extract'!$A49,'Dashboard Extract'!NI$45),NH49)</f>
        <v>16</v>
      </c>
      <c r="NJ49" s="1352">
        <f ca="1">IFERROR(OFFSET('WS-1 Appeals'!$A$6,'Dashboard Extract'!$A49,'Dashboard Extract'!NJ$45),NI49)</f>
        <v>12</v>
      </c>
      <c r="NK49" s="1352">
        <f ca="1">IFERROR(OFFSET('WS-1 Appeals'!$A$6,'Dashboard Extract'!$A49,'Dashboard Extract'!NK$45),NJ49)</f>
        <v>8</v>
      </c>
      <c r="NL49" s="1352">
        <f ca="1">IFERROR(OFFSET('WS-1 Appeals'!$A$6,'Dashboard Extract'!$A49,'Dashboard Extract'!NL$45),NK49)</f>
        <v>8</v>
      </c>
      <c r="NM49" s="1352">
        <f ca="1">IFERROR(OFFSET('WS-1 Appeals'!$A$6,'Dashboard Extract'!$A49,'Dashboard Extract'!NM$45),NL49)</f>
        <v>8</v>
      </c>
      <c r="NN49" s="1352">
        <f ca="1">IFERROR(OFFSET('WS-1 Appeals'!$A$6,'Dashboard Extract'!$A49,'Dashboard Extract'!NN$45),NM49)</f>
        <v>8</v>
      </c>
      <c r="NO49" s="1352">
        <f ca="1">IFERROR(OFFSET('WS-1 Appeals'!$A$6,'Dashboard Extract'!$A49,'Dashboard Extract'!NO$45),NN49)</f>
        <v>30</v>
      </c>
      <c r="NP49" s="1352">
        <f ca="1">IFERROR(OFFSET('WS-1 Appeals'!$A$6,'Dashboard Extract'!$A49,'Dashboard Extract'!NP$45),NO49)</f>
        <v>57</v>
      </c>
      <c r="NQ49" s="1352">
        <f ca="1">IFERROR(OFFSET('WS-1 Appeals'!$A$6,'Dashboard Extract'!$A49,'Dashboard Extract'!NQ$45),NP49)</f>
        <v>67</v>
      </c>
      <c r="NR49" s="1352">
        <f ca="1">IFERROR(OFFSET('WS-1 Appeals'!$A$6,'Dashboard Extract'!$A49,'Dashboard Extract'!NR$45),NQ49)</f>
        <v>46</v>
      </c>
      <c r="NS49" s="1352">
        <f ca="1">IFERROR(OFFSET('WS-1 Appeals'!$A$6,'Dashboard Extract'!$A49,'Dashboard Extract'!NS$45),NR49)</f>
        <v>46</v>
      </c>
      <c r="NT49" s="1352">
        <f ca="1">IFERROR(OFFSET('WS-1 Appeals'!$A$6,'Dashboard Extract'!$A49,'Dashboard Extract'!NT$45),NS49)</f>
        <v>46</v>
      </c>
      <c r="NU49" s="1352">
        <f ca="1">IFERROR(OFFSET('WS-1 Appeals'!$A$6,'Dashboard Extract'!$A49,'Dashboard Extract'!NU$45),NT49)</f>
        <v>24</v>
      </c>
      <c r="NV49" s="1352">
        <f ca="1">IFERROR(OFFSET('WS-1 Appeals'!$A$6,'Dashboard Extract'!$A49,'Dashboard Extract'!NV$45),NU49)</f>
        <v>19</v>
      </c>
      <c r="NW49" s="1352">
        <f ca="1">IFERROR(OFFSET('WS-1 Appeals'!$A$6,'Dashboard Extract'!$A49,'Dashboard Extract'!NW$45),NV49)</f>
        <v>10</v>
      </c>
      <c r="NX49" s="1352">
        <f ca="1">IFERROR(OFFSET('WS-1 Appeals'!$A$6,'Dashboard Extract'!$A49,'Dashboard Extract'!NX$45),NW49)</f>
        <v>37</v>
      </c>
      <c r="NY49" s="1352">
        <f ca="1">IFERROR(OFFSET('WS-1 Appeals'!$A$6,'Dashboard Extract'!$A49,'Dashboard Extract'!NY$45),NX49)</f>
        <v>13</v>
      </c>
      <c r="NZ49" s="1352">
        <f ca="1">IFERROR(OFFSET('WS-1 Appeals'!$A$6,'Dashboard Extract'!$A49,'Dashboard Extract'!NZ$45),NY49)</f>
        <v>13</v>
      </c>
      <c r="OA49" s="1352">
        <f ca="1">IFERROR(OFFSET('WS-1 Appeals'!$A$6,'Dashboard Extract'!$A49,'Dashboard Extract'!OA$45),NZ49)</f>
        <v>13</v>
      </c>
      <c r="OB49" s="1352">
        <f ca="1">IFERROR(OFFSET('WS-1 Appeals'!$A$6,'Dashboard Extract'!$A49,'Dashboard Extract'!OB$45),OA49)</f>
        <v>10</v>
      </c>
      <c r="OC49" s="1352">
        <f ca="1">IFERROR(OFFSET('WS-1 Appeals'!$A$6,'Dashboard Extract'!$A49,'Dashboard Extract'!OC$45),OB49)</f>
        <v>8</v>
      </c>
      <c r="OD49" s="1352">
        <f ca="1">IFERROR(OFFSET('WS-1 Appeals'!$A$6,'Dashboard Extract'!$A49,'Dashboard Extract'!OD$45),OC49)</f>
        <v>48</v>
      </c>
      <c r="OE49" s="1352">
        <f ca="1">IFERROR(OFFSET('WS-1 Appeals'!$A$6,'Dashboard Extract'!$A49,'Dashboard Extract'!OE$45),OD49)</f>
        <v>36</v>
      </c>
      <c r="OF49" s="1352">
        <f ca="1">IFERROR(OFFSET('WS-1 Appeals'!$A$6,'Dashboard Extract'!$A49,'Dashboard Extract'!OF$45),OE49)</f>
        <v>15</v>
      </c>
      <c r="OG49" s="1352">
        <f ca="1">IFERROR(OFFSET('WS-1 Appeals'!$A$6,'Dashboard Extract'!$A49,'Dashboard Extract'!OG$45),OF49)</f>
        <v>15</v>
      </c>
      <c r="OH49" s="1352">
        <f ca="1">IFERROR(OFFSET('WS-1 Appeals'!$A$6,'Dashboard Extract'!$A49,'Dashboard Extract'!OH$45),OG49)</f>
        <v>15</v>
      </c>
      <c r="OI49" s="1352">
        <f ca="1">IFERROR(OFFSET('WS-1 Appeals'!$A$6,'Dashboard Extract'!$A49,'Dashboard Extract'!OI$45),OH49)</f>
        <v>30</v>
      </c>
      <c r="OJ49" s="1352">
        <f ca="1">IFERROR(OFFSET('WS-1 Appeals'!$A$6,'Dashboard Extract'!$A49,'Dashboard Extract'!OJ$45),OI49)</f>
        <v>28</v>
      </c>
      <c r="OK49" s="1352">
        <f ca="1">IFERROR(OFFSET('WS-1 Appeals'!$A$6,'Dashboard Extract'!$A49,'Dashboard Extract'!OK$45),OJ49)</f>
        <v>39</v>
      </c>
      <c r="OL49" s="1352">
        <f ca="1">IFERROR(OFFSET('WS-1 Appeals'!$A$6,'Dashboard Extract'!$A49,'Dashboard Extract'!OL$45),OK49)</f>
        <v>36</v>
      </c>
      <c r="OM49" s="1352">
        <f ca="1">IFERROR(OFFSET('WS-1 Appeals'!$A$6,'Dashboard Extract'!$A49,'Dashboard Extract'!OM$45),OL49)</f>
        <v>23</v>
      </c>
      <c r="ON49" s="1352">
        <f ca="1">IFERROR(OFFSET('WS-1 Appeals'!$A$6,'Dashboard Extract'!$A49,'Dashboard Extract'!ON$45),OM49)</f>
        <v>23</v>
      </c>
      <c r="OO49" s="1352">
        <f ca="1">IFERROR(OFFSET('WS-1 Appeals'!$A$6,'Dashboard Extract'!$A49,'Dashboard Extract'!OO$45),ON49)</f>
        <v>23</v>
      </c>
      <c r="OP49" s="1352">
        <f ca="1">IFERROR(OFFSET('WS-1 Appeals'!$A$6,'Dashboard Extract'!$A49,'Dashboard Extract'!OP$45),OO49)</f>
        <v>54</v>
      </c>
      <c r="OQ49" s="1352">
        <f ca="1">IFERROR(OFFSET('WS-1 Appeals'!$A$6,'Dashboard Extract'!$A49,'Dashboard Extract'!OQ$45),OP49)</f>
        <v>73</v>
      </c>
      <c r="OR49" s="1352">
        <f ca="1">IFERROR(OFFSET('WS-1 Appeals'!$A$6,'Dashboard Extract'!$A49,'Dashboard Extract'!OR$45),OQ49)</f>
        <v>73</v>
      </c>
      <c r="OS49" s="1352">
        <f ca="1">IFERROR(OFFSET('WS-1 Appeals'!$A$6,'Dashboard Extract'!$A49,'Dashboard Extract'!OS$45),OR49)</f>
        <v>73</v>
      </c>
      <c r="OT49" s="1352">
        <f ca="1">IFERROR(OFFSET('WS-1 Appeals'!$A$6,'Dashboard Extract'!$A49,'Dashboard Extract'!OT$45),OS49)</f>
        <v>71</v>
      </c>
      <c r="OU49" s="1352">
        <f ca="1">IFERROR(OFFSET('WS-1 Appeals'!$A$6,'Dashboard Extract'!$A49,'Dashboard Extract'!OU$45),OT49)</f>
        <v>71</v>
      </c>
      <c r="OV49" s="1352">
        <f ca="1">IFERROR(OFFSET('WS-1 Appeals'!$A$6,'Dashboard Extract'!$A49,'Dashboard Extract'!OV$45),OU49)</f>
        <v>71</v>
      </c>
      <c r="OW49" s="1352">
        <f ca="1">IFERROR(OFFSET('WS-1 Appeals'!$A$6,'Dashboard Extract'!$A49,'Dashboard Extract'!OW$45),OV49)</f>
        <v>61</v>
      </c>
      <c r="OX49" s="1352">
        <f ca="1">IFERROR(OFFSET('WS-1 Appeals'!$A$6,'Dashboard Extract'!$A49,'Dashboard Extract'!OX$45),OW49)</f>
        <v>46</v>
      </c>
      <c r="OY49" s="1352">
        <f ca="1">IFERROR(OFFSET('WS-1 Appeals'!$A$6,'Dashboard Extract'!$A49,'Dashboard Extract'!OY$45),OX49)</f>
        <v>65</v>
      </c>
      <c r="OZ49" s="1352">
        <f ca="1">IFERROR(OFFSET('WS-1 Appeals'!$A$6,'Dashboard Extract'!$A49,'Dashboard Extract'!OZ$45),OY49)</f>
        <v>63</v>
      </c>
      <c r="PA49" s="1352">
        <f ca="1">IFERROR(OFFSET('WS-1 Appeals'!$A$6,'Dashboard Extract'!$A49,'Dashboard Extract'!PA$45),OZ49)</f>
        <v>105</v>
      </c>
      <c r="PB49" s="1352">
        <f ca="1">IFERROR(OFFSET('WS-1 Appeals'!$A$6,'Dashboard Extract'!$A49,'Dashboard Extract'!PB$45),PA49)</f>
        <v>105</v>
      </c>
      <c r="PC49" s="1352">
        <f ca="1">IFERROR(OFFSET('WS-1 Appeals'!$A$6,'Dashboard Extract'!$A49,'Dashboard Extract'!PC$45),PB49)</f>
        <v>105</v>
      </c>
      <c r="PD49" s="1352">
        <f ca="1">IFERROR(OFFSET('WS-1 Appeals'!$A$6,'Dashboard Extract'!$A49,'Dashboard Extract'!PD$45),PC49)</f>
        <v>91</v>
      </c>
      <c r="PE49" s="1352">
        <f ca="1">IFERROR(OFFSET('WS-1 Appeals'!$A$6,'Dashboard Extract'!$A49,'Dashboard Extract'!PE$45),PD49)</f>
        <v>99</v>
      </c>
      <c r="PF49" s="1352">
        <f ca="1">IFERROR(OFFSET('WS-1 Appeals'!$A$6,'Dashboard Extract'!$A49,'Dashboard Extract'!PF$45),PE49)</f>
        <v>103</v>
      </c>
      <c r="PG49" s="1352">
        <f ca="1">IFERROR(OFFSET('WS-1 Appeals'!$A$6,'Dashboard Extract'!$A49,'Dashboard Extract'!PG$45),PF49)</f>
        <v>100</v>
      </c>
      <c r="PH49" s="1352">
        <f ca="1">IFERROR(OFFSET('WS-1 Appeals'!$A$6,'Dashboard Extract'!$A49,'Dashboard Extract'!PH$45),PG49)</f>
        <v>97</v>
      </c>
      <c r="PI49" s="1352">
        <f ca="1">IFERROR(OFFSET('WS-1 Appeals'!$A$6,'Dashboard Extract'!$A49,'Dashboard Extract'!PI$45),PH49)</f>
        <v>97</v>
      </c>
      <c r="PJ49" s="1352">
        <f ca="1">IFERROR(OFFSET('WS-1 Appeals'!$A$6,'Dashboard Extract'!$A49,'Dashboard Extract'!PJ$45),PI49)</f>
        <v>97</v>
      </c>
      <c r="PK49" s="1352">
        <f ca="1">IFERROR(OFFSET('WS-1 Appeals'!$A$6,'Dashboard Extract'!$A49,'Dashboard Extract'!PK$45),PJ49)</f>
        <v>83</v>
      </c>
      <c r="PL49" s="1352">
        <f ca="1">IFERROR(OFFSET('WS-1 Appeals'!$A$6,'Dashboard Extract'!$A49,'Dashboard Extract'!PL$45),PK49)</f>
        <v>68</v>
      </c>
      <c r="PM49" s="1352">
        <f ca="1">IFERROR(OFFSET('WS-1 Appeals'!$A$6,'Dashboard Extract'!$A49,'Dashboard Extract'!PM$45),PL49)</f>
        <v>93</v>
      </c>
      <c r="PN49" s="1352">
        <f ca="1">IFERROR(OFFSET('WS-1 Appeals'!$A$6,'Dashboard Extract'!$A49,'Dashboard Extract'!PN$45),PM49)</f>
        <v>131</v>
      </c>
      <c r="PO49" s="1352">
        <f ca="1">IFERROR(OFFSET('WS-1 Appeals'!$A$6,'Dashboard Extract'!$A49,'Dashboard Extract'!PO$45),PN49)</f>
        <v>112</v>
      </c>
      <c r="PP49" s="1352">
        <f ca="1">IFERROR(OFFSET('WS-1 Appeals'!$A$6,'Dashboard Extract'!$A49,'Dashboard Extract'!PP$45),PO49)</f>
        <v>112</v>
      </c>
      <c r="PQ49" s="1352">
        <f ca="1">IFERROR(OFFSET('WS-1 Appeals'!$A$6,'Dashboard Extract'!$A49,'Dashboard Extract'!PQ$45),PP49)</f>
        <v>112</v>
      </c>
      <c r="PR49" s="1352">
        <f ca="1">IFERROR(OFFSET('WS-1 Appeals'!$A$6,'Dashboard Extract'!$A49,'Dashboard Extract'!PR$45),PQ49)</f>
        <v>111</v>
      </c>
      <c r="PS49" s="1352">
        <f ca="1">IFERROR(OFFSET('WS-1 Appeals'!$A$6,'Dashboard Extract'!$A49,'Dashboard Extract'!PS$45),PR49)</f>
        <v>83</v>
      </c>
      <c r="PT49" s="1352">
        <f ca="1">IFERROR(OFFSET('WS-1 Appeals'!$A$6,'Dashboard Extract'!$A49,'Dashboard Extract'!PT$45),PS49)</f>
        <v>64</v>
      </c>
      <c r="PU49" s="1352">
        <f ca="1">IFERROR(OFFSET('WS-1 Appeals'!$A$6,'Dashboard Extract'!$A49,'Dashboard Extract'!PU$45),PT49)</f>
        <v>87</v>
      </c>
      <c r="PV49" s="1352">
        <f ca="1">IFERROR(OFFSET('WS-1 Appeals'!$A$6,'Dashboard Extract'!$A49,'Dashboard Extract'!PV$45),PU49)</f>
        <v>97</v>
      </c>
      <c r="PW49" s="1352">
        <f ca="1">IFERROR(OFFSET('WS-1 Appeals'!$A$6,'Dashboard Extract'!$A49,'Dashboard Extract'!PW$45),PV49)</f>
        <v>97</v>
      </c>
      <c r="PX49" s="1352">
        <f ca="1">IFERROR(OFFSET('WS-1 Appeals'!$A$6,'Dashboard Extract'!$A49,'Dashboard Extract'!PX$45),PW49)</f>
        <v>97</v>
      </c>
      <c r="PY49" s="1352">
        <f ca="1">IFERROR(OFFSET('WS-1 Appeals'!$A$6,'Dashboard Extract'!$A49,'Dashboard Extract'!PY$45),PX49)</f>
        <v>139</v>
      </c>
      <c r="PZ49" s="1352">
        <f ca="1">IFERROR(OFFSET('WS-1 Appeals'!$A$6,'Dashboard Extract'!$A49,'Dashboard Extract'!PZ$45),PY49)</f>
        <v>148</v>
      </c>
      <c r="QA49" s="1352">
        <f ca="1">IFERROR(OFFSET('WS-1 Appeals'!$A$6,'Dashboard Extract'!$A49,'Dashboard Extract'!QA$45),PZ49)</f>
        <v>137</v>
      </c>
      <c r="QB49" s="1352">
        <f ca="1">IFERROR(OFFSET('WS-1 Appeals'!$A$6,'Dashboard Extract'!$A49,'Dashboard Extract'!QB$45),QA49)</f>
        <v>121</v>
      </c>
      <c r="QC49" s="1352">
        <f ca="1">IFERROR(OFFSET('WS-1 Appeals'!$A$6,'Dashboard Extract'!$A49,'Dashboard Extract'!QC$45),QB49)</f>
        <v>112</v>
      </c>
      <c r="QD49" s="1352">
        <f ca="1">IFERROR(OFFSET('WS-1 Appeals'!$A$6,'Dashboard Extract'!$A49,'Dashboard Extract'!QD$45),QC49)</f>
        <v>112</v>
      </c>
      <c r="QE49" s="1352">
        <f ca="1">IFERROR(OFFSET('WS-1 Appeals'!$A$6,'Dashboard Extract'!$A49,'Dashboard Extract'!QE$45),QD49)</f>
        <v>112</v>
      </c>
      <c r="QF49" s="1352">
        <f ca="1">IFERROR(OFFSET('WS-1 Appeals'!$A$6,'Dashboard Extract'!$A49,'Dashboard Extract'!QF$45),QE49)</f>
        <v>118</v>
      </c>
      <c r="QG49" s="1352">
        <f ca="1">IFERROR(OFFSET('WS-1 Appeals'!$A$6,'Dashboard Extract'!$A49,'Dashboard Extract'!QG$45),QF49)</f>
        <v>112</v>
      </c>
      <c r="QH49" s="1352">
        <f ca="1">IFERROR(OFFSET('WS-1 Appeals'!$A$6,'Dashboard Extract'!$A49,'Dashboard Extract'!QH$45),QG49)</f>
        <v>89</v>
      </c>
      <c r="QI49" s="1352">
        <f ca="1">IFERROR(OFFSET('WS-1 Appeals'!$A$6,'Dashboard Extract'!$A49,'Dashboard Extract'!QI$45),QH49)</f>
        <v>77</v>
      </c>
      <c r="QJ49" s="1352">
        <f ca="1">IFERROR(OFFSET('WS-1 Appeals'!$A$6,'Dashboard Extract'!$A49,'Dashboard Extract'!QJ$45),QI49)</f>
        <v>78</v>
      </c>
      <c r="QK49" s="1352">
        <f ca="1">IFERROR(OFFSET('WS-1 Appeals'!$A$6,'Dashboard Extract'!$A49,'Dashboard Extract'!QK$45),QJ49)</f>
        <v>78</v>
      </c>
      <c r="QL49" s="1352">
        <f ca="1">IFERROR(OFFSET('WS-1 Appeals'!$A$6,'Dashboard Extract'!$A49,'Dashboard Extract'!QL$45),QK49)</f>
        <v>78</v>
      </c>
      <c r="QM49" s="1352">
        <f ca="1">IFERROR(OFFSET('WS-1 Appeals'!$A$6,'Dashboard Extract'!$A49,'Dashboard Extract'!QM$45),QL49)</f>
        <v>59</v>
      </c>
      <c r="QN49" s="1352">
        <f ca="1">IFERROR(OFFSET('WS-1 Appeals'!$A$6,'Dashboard Extract'!$A49,'Dashboard Extract'!QN$45),QM49)</f>
        <v>100</v>
      </c>
      <c r="QO49" s="1352">
        <f ca="1">IFERROR(OFFSET('WS-1 Appeals'!$A$6,'Dashboard Extract'!$A49,'Dashboard Extract'!QO$45),QN49)</f>
        <v>100</v>
      </c>
      <c r="QP49" s="1352">
        <f ca="1">IFERROR(OFFSET('WS-1 Appeals'!$A$6,'Dashboard Extract'!$A49,'Dashboard Extract'!QP$45),QO49)</f>
        <v>133</v>
      </c>
      <c r="QQ49" s="1352">
        <f ca="1">IFERROR(OFFSET('WS-1 Appeals'!$A$6,'Dashboard Extract'!$A49,'Dashboard Extract'!QQ$45),QP49)</f>
        <v>119</v>
      </c>
      <c r="QR49" s="1352">
        <f ca="1">IFERROR(OFFSET('WS-1 Appeals'!$A$6,'Dashboard Extract'!$A49,'Dashboard Extract'!QR$45),QQ49)</f>
        <v>119</v>
      </c>
      <c r="QS49" s="1352">
        <f ca="1">IFERROR(OFFSET('WS-1 Appeals'!$A$6,'Dashboard Extract'!$A49,'Dashboard Extract'!QS$45),QR49)</f>
        <v>119</v>
      </c>
      <c r="QT49" s="1352">
        <f ca="1">IFERROR(OFFSET('WS-1 Appeals'!$A$6,'Dashboard Extract'!$A49,'Dashboard Extract'!QT$45),QS49)</f>
        <v>105</v>
      </c>
      <c r="QU49" s="1352">
        <f ca="1">IFERROR(OFFSET('WS-1 Appeals'!$A$6,'Dashboard Extract'!$A49,'Dashboard Extract'!QU$45),QT49)</f>
        <v>84</v>
      </c>
      <c r="QV49" s="1352">
        <f ca="1">IFERROR(OFFSET('WS-1 Appeals'!$A$6,'Dashboard Extract'!$A49,'Dashboard Extract'!QV$45),QU49)</f>
        <v>65</v>
      </c>
      <c r="QW49" s="1352">
        <f ca="1">IFERROR(OFFSET('WS-1 Appeals'!$A$6,'Dashboard Extract'!$A49,'Dashboard Extract'!QW$45),QV49)</f>
        <v>67</v>
      </c>
      <c r="QX49" s="1352">
        <f ca="1">IFERROR(OFFSET('WS-1 Appeals'!$A$6,'Dashboard Extract'!$A49,'Dashboard Extract'!QX$45),QW49)</f>
        <v>111</v>
      </c>
      <c r="QY49" s="1352">
        <f ca="1">IFERROR(OFFSET('WS-1 Appeals'!$A$6,'Dashboard Extract'!$A49,'Dashboard Extract'!QY$45),QX49)</f>
        <v>111</v>
      </c>
      <c r="QZ49" s="1352">
        <f ca="1">IFERROR(OFFSET('WS-1 Appeals'!$A$6,'Dashboard Extract'!$A49,'Dashboard Extract'!QZ$45),QY49)</f>
        <v>111</v>
      </c>
      <c r="RA49" s="1352">
        <f ca="1">IFERROR(OFFSET('WS-1 Appeals'!$A$6,'Dashboard Extract'!$A49,'Dashboard Extract'!RA$45),QZ49)</f>
        <v>96</v>
      </c>
      <c r="RB49" s="1352">
        <f ca="1">IFERROR(OFFSET('WS-1 Appeals'!$A$6,'Dashboard Extract'!$A49,'Dashboard Extract'!RB$45),RA49)</f>
        <v>49</v>
      </c>
      <c r="RC49" s="1352">
        <f ca="1">IFERROR(OFFSET('WS-1 Appeals'!$A$6,'Dashboard Extract'!$A49,'Dashboard Extract'!RC$45),RB49)</f>
        <v>60</v>
      </c>
      <c r="RD49" s="1352">
        <f ca="1">IFERROR(OFFSET('WS-1 Appeals'!$A$6,'Dashboard Extract'!$A49,'Dashboard Extract'!RD$45),RC49)</f>
        <v>32</v>
      </c>
      <c r="RE49" s="1352">
        <f ca="1">IFERROR(OFFSET('WS-1 Appeals'!$A$6,'Dashboard Extract'!$A49,'Dashboard Extract'!RE$45),RD49)</f>
        <v>15</v>
      </c>
      <c r="RF49" s="1352">
        <f ca="1">IFERROR(OFFSET('WS-1 Appeals'!$A$6,'Dashboard Extract'!$A49,'Dashboard Extract'!RF$45),RE49)</f>
        <v>15</v>
      </c>
      <c r="RG49" s="1352">
        <f ca="1">IFERROR(OFFSET('WS-1 Appeals'!$A$6,'Dashboard Extract'!$A49,'Dashboard Extract'!RG$45),RF49)</f>
        <v>15</v>
      </c>
      <c r="RH49" s="1352">
        <f ca="1">IFERROR(OFFSET('WS-1 Appeals'!$A$6,'Dashboard Extract'!$A49,'Dashboard Extract'!RH$45),RG49)</f>
        <v>3</v>
      </c>
      <c r="RI49" s="1352">
        <f ca="1">IFERROR(OFFSET('WS-1 Appeals'!$A$6,'Dashboard Extract'!$A49,'Dashboard Extract'!RI$45),RH49)</f>
        <v>13</v>
      </c>
      <c r="RJ49" s="1352">
        <f ca="1">IFERROR(OFFSET('WS-1 Appeals'!$A$6,'Dashboard Extract'!$A49,'Dashboard Extract'!RJ$45),RI49)</f>
        <v>12</v>
      </c>
      <c r="RK49" s="1352">
        <f ca="1">IFERROR(OFFSET('WS-1 Appeals'!$A$6,'Dashboard Extract'!$A49,'Dashboard Extract'!RK$45),RJ49)</f>
        <v>42</v>
      </c>
      <c r="RL49" s="1352">
        <f ca="1">IFERROR(OFFSET('WS-1 Appeals'!$A$6,'Dashboard Extract'!$A49,'Dashboard Extract'!RL$45),RK49)</f>
        <v>32</v>
      </c>
      <c r="RM49" s="1352">
        <f ca="1">IFERROR(OFFSET('WS-1 Appeals'!$A$6,'Dashboard Extract'!$A49,'Dashboard Extract'!RM$45),RL49)</f>
        <v>32</v>
      </c>
      <c r="RN49" s="1352">
        <f ca="1">IFERROR(OFFSET('WS-1 Appeals'!$A$6,'Dashboard Extract'!$A49,'Dashboard Extract'!RN$45),RM49)</f>
        <v>32</v>
      </c>
      <c r="RO49" s="1352">
        <f ca="1">IFERROR(OFFSET('WS-1 Appeals'!$A$6,'Dashboard Extract'!$A49,'Dashboard Extract'!RO$45),RN49)</f>
        <v>27</v>
      </c>
      <c r="RP49" s="1352">
        <f ca="1">IFERROR(OFFSET('WS-1 Appeals'!$A$6,'Dashboard Extract'!$A49,'Dashboard Extract'!RP$45),RO49)</f>
        <v>62</v>
      </c>
      <c r="RQ49" s="1352">
        <f ca="1">IFERROR(OFFSET('WS-1 Appeals'!$A$6,'Dashboard Extract'!$A49,'Dashboard Extract'!RQ$45),RP49)</f>
        <v>138</v>
      </c>
      <c r="RR49" s="1352">
        <f ca="1">IFERROR(OFFSET('WS-1 Appeals'!$A$6,'Dashboard Extract'!$A49,'Dashboard Extract'!RR$45),RQ49)</f>
        <v>165</v>
      </c>
      <c r="RS49" s="1352">
        <f ca="1">IFERROR(OFFSET('WS-1 Appeals'!$A$6,'Dashboard Extract'!$A49,'Dashboard Extract'!RS$45),RR49)</f>
        <v>128</v>
      </c>
      <c r="RT49" s="1352">
        <f ca="1">IFERROR(OFFSET('WS-1 Appeals'!$A$6,'Dashboard Extract'!$A49,'Dashboard Extract'!RT$45),RS49)</f>
        <v>128</v>
      </c>
      <c r="RU49" s="1352">
        <f ca="1">IFERROR(OFFSET('WS-1 Appeals'!$A$6,'Dashboard Extract'!$A49,'Dashboard Extract'!RU$45),RT49)</f>
        <v>128</v>
      </c>
      <c r="RV49" s="1352">
        <f ca="1">IFERROR(OFFSET('WS-1 Appeals'!$A$6,'Dashboard Extract'!$A49,'Dashboard Extract'!RV$45),RU49)</f>
        <v>117</v>
      </c>
      <c r="RW49" s="1352">
        <f ca="1">IFERROR(OFFSET('WS-1 Appeals'!$A$6,'Dashboard Extract'!$A49,'Dashboard Extract'!RW$45),RV49)</f>
        <v>97</v>
      </c>
      <c r="RX49" s="1352">
        <f ca="1">IFERROR(OFFSET('WS-1 Appeals'!$A$6,'Dashboard Extract'!$A49,'Dashboard Extract'!RX$45),RW49)</f>
        <v>79</v>
      </c>
      <c r="RY49" s="1352">
        <f ca="1">IFERROR(OFFSET('WS-1 Appeals'!$A$6,'Dashboard Extract'!$A49,'Dashboard Extract'!RY$45),RX49)</f>
        <v>56</v>
      </c>
      <c r="RZ49" s="1352">
        <f ca="1">IFERROR(OFFSET('WS-1 Appeals'!$A$6,'Dashboard Extract'!$A49,'Dashboard Extract'!RZ$45),RY49)</f>
        <v>49</v>
      </c>
      <c r="SA49" s="1352">
        <f ca="1">IFERROR(OFFSET('WS-1 Appeals'!$A$6,'Dashboard Extract'!$A49,'Dashboard Extract'!SA$45),RZ49)</f>
        <v>49</v>
      </c>
      <c r="SB49" s="1352">
        <f ca="1">IFERROR(OFFSET('WS-1 Appeals'!$A$6,'Dashboard Extract'!$A49,'Dashboard Extract'!SB$45),SA49)</f>
        <v>49</v>
      </c>
      <c r="SC49" s="1352">
        <f ca="1">IFERROR(OFFSET('WS-1 Appeals'!$A$6,'Dashboard Extract'!$A49,'Dashboard Extract'!SC$45),SB49)</f>
        <v>51</v>
      </c>
      <c r="SD49" s="1352">
        <f ca="1">IFERROR(OFFSET('WS-1 Appeals'!$A$6,'Dashboard Extract'!$A49,'Dashboard Extract'!SD$45),SC49)</f>
        <v>61</v>
      </c>
      <c r="SE49" s="1352">
        <f ca="1">IFERROR(OFFSET('WS-1 Appeals'!$A$6,'Dashboard Extract'!$A49,'Dashboard Extract'!SE$45),SD49)</f>
        <v>56</v>
      </c>
      <c r="SF49" s="1352">
        <f ca="1">IFERROR(OFFSET('WS-1 Appeals'!$A$6,'Dashboard Extract'!$A49,'Dashboard Extract'!SF$45),SE49)</f>
        <v>55</v>
      </c>
      <c r="SG49" s="1352">
        <f ca="1">IFERROR(OFFSET('WS-1 Appeals'!$A$6,'Dashboard Extract'!$A49,'Dashboard Extract'!SG$45),SF49)</f>
        <v>72</v>
      </c>
      <c r="SH49" s="1352">
        <f ca="1">IFERROR(OFFSET('WS-1 Appeals'!$A$6,'Dashboard Extract'!$A49,'Dashboard Extract'!SH$45),SG49)</f>
        <v>72</v>
      </c>
      <c r="SI49" s="1352">
        <f ca="1">IFERROR(OFFSET('WS-1 Appeals'!$A$6,'Dashboard Extract'!$A49,'Dashboard Extract'!SI$45),SH49)</f>
        <v>72</v>
      </c>
      <c r="SJ49" s="1352">
        <f ca="1">IFERROR(OFFSET('WS-1 Appeals'!$A$6,'Dashboard Extract'!$A49,'Dashboard Extract'!SJ$45),SI49)</f>
        <v>66</v>
      </c>
      <c r="SK49" s="1352">
        <f ca="1">IFERROR(OFFSET('WS-1 Appeals'!$A$6,'Dashboard Extract'!$A49,'Dashboard Extract'!SK$45),SJ49)</f>
        <v>49</v>
      </c>
      <c r="SL49" s="1352">
        <f ca="1">IFERROR(OFFSET('WS-1 Appeals'!$A$6,'Dashboard Extract'!$A49,'Dashboard Extract'!SL$45),SK49)</f>
        <v>129</v>
      </c>
      <c r="SM49" s="1352">
        <f ca="1">IFERROR(OFFSET('WS-1 Appeals'!$A$6,'Dashboard Extract'!$A49,'Dashboard Extract'!SM$45),SL49)</f>
        <v>112</v>
      </c>
      <c r="SN49" s="1352">
        <f ca="1">IFERROR(OFFSET('WS-1 Appeals'!$A$6,'Dashboard Extract'!$A49,'Dashboard Extract'!SN$45),SM49)</f>
        <v>97</v>
      </c>
      <c r="SO49" s="1352">
        <f ca="1">IFERROR(OFFSET('WS-1 Appeals'!$A$6,'Dashboard Extract'!$A49,'Dashboard Extract'!SO$45),SN49)</f>
        <v>97</v>
      </c>
      <c r="SP49" s="1352">
        <f ca="1">IFERROR(OFFSET('WS-1 Appeals'!$A$6,'Dashboard Extract'!$A49,'Dashboard Extract'!SP$45),SO49)</f>
        <v>97</v>
      </c>
      <c r="SQ49" s="1352">
        <f ca="1">IFERROR(OFFSET('WS-1 Appeals'!$A$6,'Dashboard Extract'!$A49,'Dashboard Extract'!SQ$45),SP49)</f>
        <v>81</v>
      </c>
      <c r="SR49" s="1352">
        <f ca="1">IFERROR(OFFSET('WS-1 Appeals'!$A$6,'Dashboard Extract'!$A49,'Dashboard Extract'!SR$45),SQ49)</f>
        <v>63</v>
      </c>
      <c r="SS49" s="1352">
        <f ca="1">IFERROR(OFFSET('WS-1 Appeals'!$A$6,'Dashboard Extract'!$A49,'Dashboard Extract'!SS$45),SR49)</f>
        <v>52</v>
      </c>
      <c r="ST49" s="1352">
        <f ca="1">IFERROR(OFFSET('WS-1 Appeals'!$A$6,'Dashboard Extract'!$A49,'Dashboard Extract'!ST$45),SS49)</f>
        <v>44</v>
      </c>
      <c r="SU49" s="1352">
        <f ca="1">IFERROR(OFFSET('WS-1 Appeals'!$A$6,'Dashboard Extract'!$A49,'Dashboard Extract'!SU$45),ST49)</f>
        <v>22</v>
      </c>
      <c r="SV49" s="1352">
        <f ca="1">IFERROR(OFFSET('WS-1 Appeals'!$A$6,'Dashboard Extract'!$A49,'Dashboard Extract'!SV$45),SU49)</f>
        <v>22</v>
      </c>
      <c r="SW49" s="1352">
        <f ca="1">IFERROR(OFFSET('WS-1 Appeals'!$A$6,'Dashboard Extract'!$A49,'Dashboard Extract'!SW$45),SV49)</f>
        <v>22</v>
      </c>
      <c r="SX49" s="1352">
        <f ca="1">IFERROR(OFFSET('WS-1 Appeals'!$A$6,'Dashboard Extract'!$A49,'Dashboard Extract'!SX$45),SW49)</f>
        <v>22</v>
      </c>
      <c r="SY49" s="1352">
        <f ca="1">IFERROR(OFFSET('WS-1 Appeals'!$A$6,'Dashboard Extract'!$A49,'Dashboard Extract'!SY$45),SX49)</f>
        <v>21</v>
      </c>
      <c r="SZ49" s="1352">
        <f ca="1">IFERROR(OFFSET('WS-1 Appeals'!$A$6,'Dashboard Extract'!$A49,'Dashboard Extract'!SZ$45),SY49)</f>
        <v>19</v>
      </c>
      <c r="TA49" s="1352">
        <f ca="1">IFERROR(OFFSET('WS-1 Appeals'!$A$6,'Dashboard Extract'!$A49,'Dashboard Extract'!TA$45),SZ49)</f>
        <v>19</v>
      </c>
      <c r="TB49" s="1352">
        <f ca="1">IFERROR(OFFSET('WS-1 Appeals'!$A$6,'Dashboard Extract'!$A49,'Dashboard Extract'!TB$45),TA49)</f>
        <v>87</v>
      </c>
      <c r="TC49" s="1352">
        <f ca="1">IFERROR(OFFSET('WS-1 Appeals'!$A$6,'Dashboard Extract'!$A49,'Dashboard Extract'!TC$45),TB49)</f>
        <v>87</v>
      </c>
      <c r="TD49" s="1352">
        <f ca="1">IFERROR(OFFSET('WS-1 Appeals'!$A$6,'Dashboard Extract'!$A49,'Dashboard Extract'!TD$45),TC49)</f>
        <v>87</v>
      </c>
      <c r="TE49" s="1352">
        <f ca="1">IFERROR(OFFSET('WS-1 Appeals'!$A$6,'Dashboard Extract'!$A49,'Dashboard Extract'!TE$45),TD49)</f>
        <v>118</v>
      </c>
      <c r="TF49" s="1352">
        <f ca="1">IFERROR(OFFSET('WS-1 Appeals'!$A$6,'Dashboard Extract'!$A49,'Dashboard Extract'!TF$45),TE49)</f>
        <v>143</v>
      </c>
      <c r="TG49" s="1352">
        <f ca="1">IFERROR(OFFSET('WS-1 Appeals'!$A$6,'Dashboard Extract'!$A49,'Dashboard Extract'!TG$45),TF49)</f>
        <v>126</v>
      </c>
      <c r="TH49" s="1352">
        <f ca="1">IFERROR(OFFSET('WS-1 Appeals'!$A$6,'Dashboard Extract'!$A49,'Dashboard Extract'!TH$45),TG49)</f>
        <v>101</v>
      </c>
      <c r="TI49" s="1352">
        <f ca="1">IFERROR(OFFSET('WS-1 Appeals'!$A$6,'Dashboard Extract'!$A49,'Dashboard Extract'!TI$45),TH49)</f>
        <v>96</v>
      </c>
      <c r="TJ49" s="1352">
        <f ca="1">IFERROR(OFFSET('WS-1 Appeals'!$A$6,'Dashboard Extract'!$A49,'Dashboard Extract'!TJ$45),TI49)</f>
        <v>96</v>
      </c>
      <c r="TK49" s="1352">
        <f ca="1">IFERROR(OFFSET('WS-1 Appeals'!$A$6,'Dashboard Extract'!$A49,'Dashboard Extract'!TK$45),TJ49)</f>
        <v>96</v>
      </c>
      <c r="TL49" s="1352">
        <f ca="1">IFERROR(OFFSET('WS-1 Appeals'!$A$6,'Dashboard Extract'!$A49,'Dashboard Extract'!TL$45),TK49)</f>
        <v>62</v>
      </c>
      <c r="TM49" s="1352">
        <f ca="1">IFERROR(OFFSET('WS-1 Appeals'!$A$6,'Dashboard Extract'!$A49,'Dashboard Extract'!TM$45),TL49)</f>
        <v>37</v>
      </c>
      <c r="TN49" s="1352">
        <f ca="1">IFERROR(OFFSET('WS-1 Appeals'!$A$6,'Dashboard Extract'!$A49,'Dashboard Extract'!TN$45),TM49)</f>
        <v>57</v>
      </c>
      <c r="TO49" s="1352">
        <f ca="1">IFERROR(OFFSET('WS-1 Appeals'!$A$6,'Dashboard Extract'!$A49,'Dashboard Extract'!TO$45),TN49)</f>
        <v>44</v>
      </c>
      <c r="TP49" s="1352">
        <f ca="1">IFERROR(OFFSET('WS-1 Appeals'!$A$6,'Dashboard Extract'!$A49,'Dashboard Extract'!TP$45),TO49)</f>
        <v>51</v>
      </c>
      <c r="TQ49" s="1352">
        <f ca="1">IFERROR(OFFSET('WS-1 Appeals'!$A$6,'Dashboard Extract'!$A49,'Dashboard Extract'!TQ$45),TP49)</f>
        <v>51</v>
      </c>
      <c r="TR49" s="1352">
        <f ca="1">IFERROR(OFFSET('WS-1 Appeals'!$A$6,'Dashboard Extract'!$A49,'Dashboard Extract'!TR$45),TQ49)</f>
        <v>51</v>
      </c>
      <c r="TS49" s="1352">
        <f ca="1">IFERROR(OFFSET('WS-1 Appeals'!$A$6,'Dashboard Extract'!$A49,'Dashboard Extract'!TS$45),TR49)</f>
        <v>73</v>
      </c>
      <c r="TT49" s="1352">
        <f ca="1">IFERROR(OFFSET('WS-1 Appeals'!$A$6,'Dashboard Extract'!$A49,'Dashboard Extract'!TT$45),TS49)</f>
        <v>106</v>
      </c>
      <c r="TU49" s="1352">
        <f ca="1">IFERROR(OFFSET('WS-1 Appeals'!$A$6,'Dashboard Extract'!$A49,'Dashboard Extract'!TU$45),TT49)</f>
        <v>95</v>
      </c>
      <c r="TV49" s="1352">
        <f ca="1">IFERROR(OFFSET('WS-1 Appeals'!$A$6,'Dashboard Extract'!$A49,'Dashboard Extract'!TV$45),TU49)</f>
        <v>114</v>
      </c>
      <c r="TW49" s="1352">
        <f ca="1">IFERROR(OFFSET('WS-1 Appeals'!$A$6,'Dashboard Extract'!$A49,'Dashboard Extract'!TW$45),TV49)</f>
        <v>100</v>
      </c>
      <c r="TX49" s="1352">
        <f ca="1">IFERROR(OFFSET('WS-1 Appeals'!$A$6,'Dashboard Extract'!$A49,'Dashboard Extract'!TX$45),TW49)</f>
        <v>100</v>
      </c>
      <c r="TY49" s="1352">
        <f ca="1">IFERROR(OFFSET('WS-1 Appeals'!$A$6,'Dashboard Extract'!$A49,'Dashboard Extract'!TY$45),TX49)</f>
        <v>100</v>
      </c>
      <c r="TZ49" s="1352">
        <f ca="1">IFERROR(OFFSET('WS-1 Appeals'!$A$6,'Dashboard Extract'!$A49,'Dashboard Extract'!TZ$45),TY49)</f>
        <v>80</v>
      </c>
      <c r="UA49" s="1352">
        <f ca="1">IFERROR(OFFSET('WS-1 Appeals'!$A$6,'Dashboard Extract'!$A49,'Dashboard Extract'!UA$45),TZ49)</f>
        <v>60</v>
      </c>
      <c r="UB49" s="1352">
        <f ca="1">IFERROR(OFFSET('WS-1 Appeals'!$A$6,'Dashboard Extract'!$A49,'Dashboard Extract'!UB$45),UA49)</f>
        <v>62</v>
      </c>
      <c r="UC49" s="1352">
        <f ca="1">IFERROR(OFFSET('WS-1 Appeals'!$A$6,'Dashboard Extract'!$A49,'Dashboard Extract'!UC$45),UB49)</f>
        <v>52</v>
      </c>
      <c r="UD49" s="1352">
        <f ca="1">IFERROR(OFFSET('WS-1 Appeals'!$A$6,'Dashboard Extract'!$A49,'Dashboard Extract'!UD$45),UC49)</f>
        <v>59</v>
      </c>
      <c r="UE49" s="1352">
        <f ca="1">IFERROR(OFFSET('WS-1 Appeals'!$A$6,'Dashboard Extract'!$A49,'Dashboard Extract'!UE$45),UD49)</f>
        <v>59</v>
      </c>
      <c r="UF49" s="1352">
        <f ca="1">IFERROR(OFFSET('WS-1 Appeals'!$A$6,'Dashboard Extract'!$A49,'Dashboard Extract'!UF$45),UE49)</f>
        <v>59</v>
      </c>
      <c r="UG49" s="1352">
        <f ca="1">IFERROR(OFFSET('WS-1 Appeals'!$A$6,'Dashboard Extract'!$A49,'Dashboard Extract'!UG$45),UF49)</f>
        <v>56</v>
      </c>
      <c r="UH49" s="1352">
        <f ca="1">IFERROR(OFFSET('WS-1 Appeals'!$A$6,'Dashboard Extract'!$A49,'Dashboard Extract'!UH$45),UG49)</f>
        <v>56</v>
      </c>
      <c r="UI49" s="1352">
        <f ca="1">IFERROR(OFFSET('WS-1 Appeals'!$A$6,'Dashboard Extract'!$A49,'Dashboard Extract'!UI$45),UH49)</f>
        <v>44</v>
      </c>
      <c r="UJ49" s="1352">
        <f ca="1">IFERROR(OFFSET('WS-1 Appeals'!$A$6,'Dashboard Extract'!$A49,'Dashboard Extract'!UJ$45),UI49)</f>
        <v>28</v>
      </c>
      <c r="UK49" s="1352">
        <f ca="1">IFERROR(OFFSET('WS-1 Appeals'!$A$6,'Dashboard Extract'!$A49,'Dashboard Extract'!UK$45),UJ49)</f>
        <v>32</v>
      </c>
      <c r="UL49" s="1352">
        <f ca="1">IFERROR(OFFSET('WS-1 Appeals'!$A$6,'Dashboard Extract'!$A49,'Dashboard Extract'!UL$45),UK49)</f>
        <v>32</v>
      </c>
      <c r="UM49" s="1352">
        <f ca="1">IFERROR(OFFSET('WS-1 Appeals'!$A$6,'Dashboard Extract'!$A49,'Dashboard Extract'!UM$45),UL49)</f>
        <v>32</v>
      </c>
      <c r="UN49" s="1352">
        <f ca="1">IFERROR(OFFSET('WS-1 Appeals'!$A$6,'Dashboard Extract'!$A49,'Dashboard Extract'!UN$45),UM49)</f>
        <v>28</v>
      </c>
      <c r="UO49" s="1352">
        <f ca="1">IFERROR(OFFSET('WS-1 Appeals'!$A$6,'Dashboard Extract'!$A49,'Dashboard Extract'!UO$45),UN49)</f>
        <v>88</v>
      </c>
      <c r="UP49" s="1352">
        <f ca="1">IFERROR(OFFSET('WS-1 Appeals'!$A$6,'Dashboard Extract'!$A49,'Dashboard Extract'!UP$45),UO49)</f>
        <v>69</v>
      </c>
      <c r="UQ49" s="1352">
        <f ca="1">IFERROR(OFFSET('WS-1 Appeals'!$A$6,'Dashboard Extract'!$A49,'Dashboard Extract'!UQ$45),UP49)</f>
        <v>45</v>
      </c>
      <c r="UR49" s="1352">
        <f ca="1">IFERROR(OFFSET('WS-1 Appeals'!$A$6,'Dashboard Extract'!$A49,'Dashboard Extract'!UR$45),UQ49)</f>
        <v>78</v>
      </c>
      <c r="US49" s="1352">
        <f ca="1">IFERROR(OFFSET('WS-1 Appeals'!$A$6,'Dashboard Extract'!$A49,'Dashboard Extract'!US$45),UR49)</f>
        <v>78</v>
      </c>
      <c r="UT49" s="1352">
        <f ca="1">IFERROR(OFFSET('WS-1 Appeals'!$A$6,'Dashboard Extract'!$A49,'Dashboard Extract'!UT$45),US49)</f>
        <v>78</v>
      </c>
      <c r="UU49" s="1352">
        <f ca="1">IFERROR(OFFSET('WS-1 Appeals'!$A$6,'Dashboard Extract'!$A49,'Dashboard Extract'!UU$45),UT49)</f>
        <v>66</v>
      </c>
      <c r="UV49" s="1352">
        <f ca="1">IFERROR(OFFSET('WS-1 Appeals'!$A$6,'Dashboard Extract'!$A49,'Dashboard Extract'!UV$45),UU49)</f>
        <v>46</v>
      </c>
      <c r="UW49" s="1352">
        <f ca="1">IFERROR(OFFSET('WS-1 Appeals'!$A$6,'Dashboard Extract'!$A49,'Dashboard Extract'!UW$45),UV49)</f>
        <v>41</v>
      </c>
      <c r="UX49" s="1352">
        <f ca="1">IFERROR(OFFSET('WS-1 Appeals'!$A$6,'Dashboard Extract'!$A49,'Dashboard Extract'!UX$45),UW49)</f>
        <v>23</v>
      </c>
      <c r="UY49" s="1352">
        <f ca="1">IFERROR(OFFSET('WS-1 Appeals'!$A$6,'Dashboard Extract'!$A49,'Dashboard Extract'!UY$45),UX49)</f>
        <v>13</v>
      </c>
      <c r="UZ49" s="1352">
        <f ca="1">IFERROR(OFFSET('WS-1 Appeals'!$A$6,'Dashboard Extract'!$A49,'Dashboard Extract'!UZ$45),UY49)</f>
        <v>13</v>
      </c>
      <c r="VA49" s="1352">
        <f ca="1">IFERROR(OFFSET('WS-1 Appeals'!$A$6,'Dashboard Extract'!$A49,'Dashboard Extract'!VA$45),UZ49)</f>
        <v>13</v>
      </c>
      <c r="VB49" s="1352">
        <f ca="1">IFERROR(OFFSET('WS-1 Appeals'!$A$6,'Dashboard Extract'!$A49,'Dashboard Extract'!VB$45),VA49)</f>
        <v>27</v>
      </c>
      <c r="VC49" s="1352">
        <f ca="1">IFERROR(OFFSET('WS-1 Appeals'!$A$6,'Dashboard Extract'!$A49,'Dashboard Extract'!VC$45),VB49)</f>
        <v>15</v>
      </c>
      <c r="VD49" s="1352">
        <f ca="1">IFERROR(OFFSET('WS-1 Appeals'!$A$6,'Dashboard Extract'!$A49,'Dashboard Extract'!VD$45),VC49)</f>
        <v>31</v>
      </c>
      <c r="VE49" s="1352">
        <f ca="1">IFERROR(OFFSET('WS-1 Appeals'!$A$6,'Dashboard Extract'!$A49,'Dashboard Extract'!VE$45),VD49)</f>
        <v>19</v>
      </c>
      <c r="VF49" s="1352">
        <f ca="1">IFERROR(OFFSET('WS-1 Appeals'!$A$6,'Dashboard Extract'!$A49,'Dashboard Extract'!VF$45),VE49)</f>
        <v>13</v>
      </c>
      <c r="VG49" s="1352">
        <f ca="1">IFERROR(OFFSET('WS-1 Appeals'!$A$6,'Dashboard Extract'!$A49,'Dashboard Extract'!VG$45),VF49)</f>
        <v>13</v>
      </c>
      <c r="VH49" s="1352">
        <f ca="1">IFERROR(OFFSET('WS-1 Appeals'!$A$6,'Dashboard Extract'!$A49,'Dashboard Extract'!VH$45),VG49)</f>
        <v>13</v>
      </c>
      <c r="VI49" s="1352">
        <f ca="1">IFERROR(OFFSET('WS-1 Appeals'!$A$6,'Dashboard Extract'!$A49,'Dashboard Extract'!VI$45),VH49)</f>
        <v>15</v>
      </c>
      <c r="VJ49" s="1352">
        <f ca="1">IFERROR(OFFSET('WS-1 Appeals'!$A$6,'Dashboard Extract'!$A49,'Dashboard Extract'!VJ$45),VI49)</f>
        <v>11</v>
      </c>
      <c r="VK49" s="1352">
        <f ca="1">IFERROR(OFFSET('WS-1 Appeals'!$A$6,'Dashboard Extract'!$A49,'Dashboard Extract'!VK$45),VJ49)</f>
        <v>34</v>
      </c>
      <c r="VL49" s="1352">
        <f ca="1">IFERROR(OFFSET('WS-1 Appeals'!$A$6,'Dashboard Extract'!$A49,'Dashboard Extract'!VL$45),VK49)</f>
        <v>47</v>
      </c>
      <c r="VM49" s="1352">
        <f ca="1">IFERROR(OFFSET('WS-1 Appeals'!$A$6,'Dashboard Extract'!$A49,'Dashboard Extract'!VM$45),VL49)</f>
        <v>41</v>
      </c>
      <c r="VN49" s="1352">
        <f ca="1">IFERROR(OFFSET('WS-1 Appeals'!$A$6,'Dashboard Extract'!$A49,'Dashboard Extract'!VN$45),VM49)</f>
        <v>41</v>
      </c>
      <c r="VO49" s="1352">
        <f ca="1">IFERROR(OFFSET('WS-1 Appeals'!$A$6,'Dashboard Extract'!$A49,'Dashboard Extract'!VO$45),VN49)</f>
        <v>41</v>
      </c>
      <c r="VP49" s="1352">
        <f ca="1">IFERROR(OFFSET('WS-1 Appeals'!$A$6,'Dashboard Extract'!$A49,'Dashboard Extract'!VP$45),VO49)</f>
        <v>33</v>
      </c>
      <c r="VQ49" s="1352">
        <f ca="1">IFERROR(OFFSET('WS-1 Appeals'!$A$6,'Dashboard Extract'!$A49,'Dashboard Extract'!VQ$45),VP49)</f>
        <v>25</v>
      </c>
      <c r="VR49" s="1352">
        <f ca="1">IFERROR(OFFSET('WS-1 Appeals'!$A$6,'Dashboard Extract'!$A49,'Dashboard Extract'!VR$45),VQ49)</f>
        <v>14</v>
      </c>
      <c r="VS49" s="1352">
        <f ca="1">IFERROR(OFFSET('WS-1 Appeals'!$A$6,'Dashboard Extract'!$A49,'Dashboard Extract'!VS$45),VR49)</f>
        <v>9</v>
      </c>
      <c r="VT49" s="1352">
        <f ca="1">IFERROR(OFFSET('WS-1 Appeals'!$A$6,'Dashboard Extract'!$A49,'Dashboard Extract'!VT$45),VS49)</f>
        <v>36</v>
      </c>
      <c r="VU49" s="1352">
        <f ca="1">IFERROR(OFFSET('WS-1 Appeals'!$A$6,'Dashboard Extract'!$A49,'Dashboard Extract'!VU$45),VT49)</f>
        <v>36</v>
      </c>
      <c r="VV49" s="1352">
        <f ca="1">IFERROR(OFFSET('WS-1 Appeals'!$A$6,'Dashboard Extract'!$A49,'Dashboard Extract'!VV$45),VU49)</f>
        <v>36</v>
      </c>
      <c r="VW49" s="1352">
        <f ca="1">IFERROR(OFFSET('WS-1 Appeals'!$A$6,'Dashboard Extract'!$A49,'Dashboard Extract'!VW$45),VV49)</f>
        <v>80</v>
      </c>
      <c r="VX49" s="1352">
        <f ca="1">IFERROR(OFFSET('WS-1 Appeals'!$A$6,'Dashboard Extract'!$A49,'Dashboard Extract'!VX$45),VW49)</f>
        <v>67</v>
      </c>
      <c r="VY49" s="1352">
        <f ca="1">IFERROR(OFFSET('WS-1 Appeals'!$A$6,'Dashboard Extract'!$A49,'Dashboard Extract'!VY$45),VX49)</f>
        <v>56</v>
      </c>
      <c r="VZ49" s="1352">
        <f ca="1">IFERROR(OFFSET('WS-1 Appeals'!$A$6,'Dashboard Extract'!$A49,'Dashboard Extract'!VZ$45),VY49)</f>
        <v>38</v>
      </c>
      <c r="WA49" s="1352">
        <f ca="1">IFERROR(OFFSET('WS-1 Appeals'!$A$6,'Dashboard Extract'!$A49,'Dashboard Extract'!WA$45),VZ49)</f>
        <v>31</v>
      </c>
      <c r="WB49" s="1352">
        <f ca="1">IFERROR(OFFSET('WS-1 Appeals'!$A$6,'Dashboard Extract'!$A49,'Dashboard Extract'!WB$45),WA49)</f>
        <v>31</v>
      </c>
      <c r="WC49" s="1352">
        <f ca="1">IFERROR(OFFSET('WS-1 Appeals'!$A$6,'Dashboard Extract'!$A49,'Dashboard Extract'!WC$45),WB49)</f>
        <v>31</v>
      </c>
      <c r="WD49" s="1352">
        <f ca="1">IFERROR(OFFSET('WS-1 Appeals'!$A$6,'Dashboard Extract'!$A49,'Dashboard Extract'!WD$45),WC49)</f>
        <v>33</v>
      </c>
      <c r="WE49" s="1352">
        <f ca="1">IFERROR(OFFSET('WS-1 Appeals'!$A$6,'Dashboard Extract'!$A49,'Dashboard Extract'!WE$45),WD49)</f>
        <v>18</v>
      </c>
      <c r="WF49" s="1352">
        <f ca="1">IFERROR(OFFSET('WS-1 Appeals'!$A$6,'Dashboard Extract'!$A49,'Dashboard Extract'!WF$45),WE49)</f>
        <v>22</v>
      </c>
      <c r="WG49" s="1352">
        <f ca="1">IFERROR(OFFSET('WS-1 Appeals'!$A$6,'Dashboard Extract'!$A49,'Dashboard Extract'!WG$45),WF49)</f>
        <v>10</v>
      </c>
      <c r="WH49" s="1352">
        <f ca="1">IFERROR(OFFSET('WS-1 Appeals'!$A$6,'Dashboard Extract'!$A49,'Dashboard Extract'!WH$45),WG49)</f>
        <v>8</v>
      </c>
      <c r="WI49" s="1352">
        <f ca="1">IFERROR(OFFSET('WS-1 Appeals'!$A$6,'Dashboard Extract'!$A49,'Dashboard Extract'!WI$45),WH49)</f>
        <v>8</v>
      </c>
      <c r="WJ49" s="1352">
        <f ca="1">IFERROR(OFFSET('WS-1 Appeals'!$A$6,'Dashboard Extract'!$A49,'Dashboard Extract'!WJ$45),WI49)</f>
        <v>8</v>
      </c>
      <c r="WK49" s="1352">
        <f ca="1">IFERROR(OFFSET('WS-1 Appeals'!$A$6,'Dashboard Extract'!$A49,'Dashboard Extract'!WK$45),WJ49)</f>
        <v>6</v>
      </c>
      <c r="WL49" s="1352">
        <f ca="1">IFERROR(OFFSET('WS-1 Appeals'!$A$6,'Dashboard Extract'!$A49,'Dashboard Extract'!WL$45),WK49)</f>
        <v>21</v>
      </c>
      <c r="WM49" s="1352">
        <f ca="1">IFERROR(OFFSET('WS-1 Appeals'!$A$6,'Dashboard Extract'!$A49,'Dashboard Extract'!WM$45),WL49)</f>
        <v>11</v>
      </c>
      <c r="WN49" s="1352">
        <f ca="1">IFERROR(OFFSET('WS-1 Appeals'!$A$6,'Dashboard Extract'!$A49,'Dashboard Extract'!WN$45),WM49)</f>
        <v>6</v>
      </c>
      <c r="WO49" s="1352">
        <f ca="1">IFERROR(OFFSET('WS-1 Appeals'!$A$6,'Dashboard Extract'!$A49,'Dashboard Extract'!WO$45),WN49)</f>
        <v>5</v>
      </c>
      <c r="WP49" s="1352">
        <f ca="1">IFERROR(OFFSET('WS-1 Appeals'!$A$6,'Dashboard Extract'!$A49,'Dashboard Extract'!WP$45),WO49)</f>
        <v>5</v>
      </c>
      <c r="WQ49" s="1352">
        <f ca="1">IFERROR(OFFSET('WS-1 Appeals'!$A$6,'Dashboard Extract'!$A49,'Dashboard Extract'!WQ$45),WP49)</f>
        <v>5</v>
      </c>
      <c r="WR49" s="1352">
        <f ca="1">IFERROR(OFFSET('WS-1 Appeals'!$A$6,'Dashboard Extract'!$A49,'Dashboard Extract'!WR$45),WQ49)</f>
        <v>5</v>
      </c>
      <c r="WS49" s="1352">
        <f ca="1">IFERROR(OFFSET('WS-1 Appeals'!$A$6,'Dashboard Extract'!$A49,'Dashboard Extract'!WS$45),WR49)</f>
        <v>6</v>
      </c>
      <c r="WT49" s="1352">
        <f ca="1">IFERROR(OFFSET('WS-1 Appeals'!$A$6,'Dashboard Extract'!$A49,'Dashboard Extract'!WT$45),WS49)</f>
        <v>5</v>
      </c>
      <c r="WU49" s="1352">
        <f ca="1">IFERROR(OFFSET('WS-1 Appeals'!$A$6,'Dashboard Extract'!$A49,'Dashboard Extract'!WU$45),WT49)</f>
        <v>14</v>
      </c>
      <c r="WV49" s="1352">
        <f ca="1">IFERROR(OFFSET('WS-1 Appeals'!$A$6,'Dashboard Extract'!$A49,'Dashboard Extract'!WV$45),WU49)</f>
        <v>26</v>
      </c>
      <c r="WW49" s="1352">
        <f ca="1">IFERROR(OFFSET('WS-1 Appeals'!$A$6,'Dashboard Extract'!$A49,'Dashboard Extract'!WW$45),WV49)</f>
        <v>26</v>
      </c>
      <c r="WX49" s="1352">
        <f ca="1">IFERROR(OFFSET('WS-1 Appeals'!$A$6,'Dashboard Extract'!$A49,'Dashboard Extract'!WX$45),WW49)</f>
        <v>26</v>
      </c>
      <c r="WY49" s="1352">
        <f ca="1">IFERROR(OFFSET('WS-1 Appeals'!$A$6,'Dashboard Extract'!$A49,'Dashboard Extract'!WY$45),WX49)</f>
        <v>16</v>
      </c>
      <c r="WZ49" s="1352">
        <f ca="1">IFERROR(OFFSET('WS-1 Appeals'!$A$6,'Dashboard Extract'!$A49,'Dashboard Extract'!WZ$45),WY49)</f>
        <v>12</v>
      </c>
      <c r="XA49" s="1352">
        <f ca="1">IFERROR(OFFSET('WS-1 Appeals'!$A$6,'Dashboard Extract'!$A49,'Dashboard Extract'!XA$45),WZ49)</f>
        <v>13</v>
      </c>
      <c r="XB49" s="1352">
        <f ca="1">IFERROR(OFFSET('WS-1 Appeals'!$A$6,'Dashboard Extract'!$A49,'Dashboard Extract'!XB$45),XA49)</f>
        <v>7</v>
      </c>
      <c r="XC49" s="1352">
        <f ca="1">IFERROR(OFFSET('WS-1 Appeals'!$A$6,'Dashboard Extract'!$A49,'Dashboard Extract'!XC$45),XB49)</f>
        <v>57</v>
      </c>
      <c r="XD49" s="1352">
        <f ca="1">IFERROR(OFFSET('WS-1 Appeals'!$A$6,'Dashboard Extract'!$A49,'Dashboard Extract'!XD$45),XC49)</f>
        <v>57</v>
      </c>
      <c r="XE49" s="1352">
        <f ca="1">IFERROR(OFFSET('WS-1 Appeals'!$A$6,'Dashboard Extract'!$A49,'Dashboard Extract'!XE$45),XD49)</f>
        <v>57</v>
      </c>
      <c r="XF49" s="1352">
        <f ca="1">IFERROR(OFFSET('WS-1 Appeals'!$A$6,'Dashboard Extract'!$A49,'Dashboard Extract'!XF$45),XE49)</f>
        <v>50</v>
      </c>
      <c r="XG49" s="1352">
        <f ca="1">IFERROR(OFFSET('WS-1 Appeals'!$A$6,'Dashboard Extract'!$A49,'Dashboard Extract'!XG$45),XF49)</f>
        <v>31</v>
      </c>
      <c r="XH49" s="1352">
        <f ca="1">IFERROR(OFFSET('WS-1 Appeals'!$A$6,'Dashboard Extract'!$A49,'Dashboard Extract'!XH$45),XG49)</f>
        <v>18</v>
      </c>
      <c r="XI49" s="1352">
        <f ca="1">IFERROR(OFFSET('WS-1 Appeals'!$A$6,'Dashboard Extract'!$A49,'Dashboard Extract'!XI$45),XH49)</f>
        <v>9</v>
      </c>
      <c r="XJ49" s="1352">
        <f ca="1">IFERROR(OFFSET('WS-1 Appeals'!$A$6,'Dashboard Extract'!$A49,'Dashboard Extract'!XJ$45),XI49)</f>
        <v>8</v>
      </c>
      <c r="XK49" s="1352">
        <f ca="1">IFERROR(OFFSET('WS-1 Appeals'!$A$6,'Dashboard Extract'!$A49,'Dashboard Extract'!XK$45),XJ49)</f>
        <v>8</v>
      </c>
      <c r="XL49" s="1352">
        <f ca="1">IFERROR(OFFSET('WS-1 Appeals'!$A$6,'Dashboard Extract'!$A49,'Dashboard Extract'!XL$45),XK49)</f>
        <v>8</v>
      </c>
      <c r="XM49" s="1352">
        <f ca="1">IFERROR(OFFSET('WS-1 Appeals'!$A$6,'Dashboard Extract'!$A49,'Dashboard Extract'!XM$45),XL49)</f>
        <v>4</v>
      </c>
      <c r="XN49" s="1352">
        <f ca="1">IFERROR(OFFSET('WS-1 Appeals'!$A$6,'Dashboard Extract'!$A49,'Dashboard Extract'!XN$45),XM49)</f>
        <v>3</v>
      </c>
      <c r="XO49" s="1352">
        <f ca="1">IFERROR(OFFSET('WS-1 Appeals'!$A$6,'Dashboard Extract'!$A49,'Dashboard Extract'!XO$45),XN49)</f>
        <v>3</v>
      </c>
      <c r="XP49" s="1352">
        <f ca="1">IFERROR(OFFSET('WS-1 Appeals'!$A$6,'Dashboard Extract'!$A49,'Dashboard Extract'!XP$45),XO49)</f>
        <v>23</v>
      </c>
      <c r="XQ49" s="1352">
        <f ca="1">IFERROR(OFFSET('WS-1 Appeals'!$A$6,'Dashboard Extract'!$A49,'Dashboard Extract'!XQ$45),XP49)</f>
        <v>44</v>
      </c>
      <c r="XR49" s="1352">
        <f ca="1">IFERROR(OFFSET('WS-1 Appeals'!$A$6,'Dashboard Extract'!$A49,'Dashboard Extract'!XR$45),XQ49)</f>
        <v>44</v>
      </c>
      <c r="XS49" s="1352">
        <f ca="1">IFERROR(OFFSET('WS-1 Appeals'!$A$6,'Dashboard Extract'!$A49,'Dashboard Extract'!XS$45),XR49)</f>
        <v>44</v>
      </c>
      <c r="XT49" s="1352">
        <f ca="1">IFERROR(OFFSET('WS-1 Appeals'!$A$6,'Dashboard Extract'!$A49,'Dashboard Extract'!XT$45),XS49)</f>
        <v>27</v>
      </c>
      <c r="XU49" s="1352">
        <f ca="1">IFERROR(OFFSET('WS-1 Appeals'!$A$6,'Dashboard Extract'!$A49,'Dashboard Extract'!XU$45),XT49)</f>
        <v>33</v>
      </c>
      <c r="XV49" s="1352">
        <f ca="1">IFERROR(OFFSET('WS-1 Appeals'!$A$6,'Dashboard Extract'!$A49,'Dashboard Extract'!XV$45),XU49)</f>
        <v>21</v>
      </c>
      <c r="XW49" s="1352">
        <f ca="1">IFERROR(OFFSET('WS-1 Appeals'!$A$6,'Dashboard Extract'!$A49,'Dashboard Extract'!XW$45),XV49)</f>
        <v>12</v>
      </c>
      <c r="XX49" s="1352">
        <f ca="1">IFERROR(OFFSET('WS-1 Appeals'!$A$6,'Dashboard Extract'!$A49,'Dashboard Extract'!XX$45),XW49)</f>
        <v>9</v>
      </c>
      <c r="XY49" s="1352">
        <f ca="1">IFERROR(OFFSET('WS-1 Appeals'!$A$6,'Dashboard Extract'!$A49,'Dashboard Extract'!XY$45),XX49)</f>
        <v>9</v>
      </c>
      <c r="XZ49" s="1352">
        <f ca="1">IFERROR(OFFSET('WS-1 Appeals'!$A$6,'Dashboard Extract'!$A49,'Dashboard Extract'!XZ$45),XY49)</f>
        <v>9</v>
      </c>
      <c r="YA49" s="1352">
        <f ca="1">IFERROR(OFFSET('WS-1 Appeals'!$A$6,'Dashboard Extract'!$A49,'Dashboard Extract'!YA$45),XZ49)</f>
        <v>8</v>
      </c>
      <c r="YB49" s="1352">
        <f ca="1">IFERROR(OFFSET('WS-1 Appeals'!$A$6,'Dashboard Extract'!$A49,'Dashboard Extract'!YB$45),YA49)</f>
        <v>20</v>
      </c>
      <c r="YC49" s="1352">
        <f ca="1">IFERROR(OFFSET('WS-1 Appeals'!$A$6,'Dashboard Extract'!$A49,'Dashboard Extract'!YC$45),YB49)</f>
        <v>12</v>
      </c>
      <c r="YD49" s="1352">
        <f ca="1">IFERROR(OFFSET('WS-1 Appeals'!$A$6,'Dashboard Extract'!$A49,'Dashboard Extract'!YD$45),YC49)</f>
        <v>10</v>
      </c>
      <c r="YE49" s="1352">
        <f ca="1">IFERROR(OFFSET('WS-1 Appeals'!$A$6,'Dashboard Extract'!$A49,'Dashboard Extract'!YE$45),YD49)</f>
        <v>8</v>
      </c>
      <c r="YF49" s="1352">
        <f ca="1">IFERROR(OFFSET('WS-1 Appeals'!$A$6,'Dashboard Extract'!$A49,'Dashboard Extract'!YF$45),YE49)</f>
        <v>8</v>
      </c>
      <c r="YG49" s="1352">
        <f ca="1">IFERROR(OFFSET('WS-1 Appeals'!$A$6,'Dashboard Extract'!$A49,'Dashboard Extract'!YG$45),YF49)</f>
        <v>8</v>
      </c>
      <c r="YH49" s="1352">
        <f ca="1">IFERROR(OFFSET('WS-1 Appeals'!$A$6,'Dashboard Extract'!$A49,'Dashboard Extract'!YH$45),YG49)</f>
        <v>7</v>
      </c>
      <c r="YI49" s="1352">
        <f ca="1">IFERROR(OFFSET('WS-1 Appeals'!$A$6,'Dashboard Extract'!$A49,'Dashboard Extract'!YI$45),YH49)</f>
        <v>6</v>
      </c>
      <c r="YJ49" s="1352">
        <f ca="1">IFERROR(OFFSET('WS-1 Appeals'!$A$6,'Dashboard Extract'!$A49,'Dashboard Extract'!YJ$45),YI49)</f>
        <v>44</v>
      </c>
      <c r="YK49" s="1352">
        <f ca="1">IFERROR(OFFSET('WS-1 Appeals'!$A$6,'Dashboard Extract'!$A49,'Dashboard Extract'!YK$45),YJ49)</f>
        <v>38</v>
      </c>
      <c r="YL49" s="1352">
        <f ca="1">IFERROR(OFFSET('WS-1 Appeals'!$A$6,'Dashboard Extract'!$A49,'Dashboard Extract'!YL$45),YK49)</f>
        <v>20</v>
      </c>
      <c r="YM49" s="1352">
        <f ca="1">IFERROR(OFFSET('WS-1 Appeals'!$A$6,'Dashboard Extract'!$A49,'Dashboard Extract'!YM$45),YL49)</f>
        <v>20</v>
      </c>
      <c r="YN49" s="1352">
        <f ca="1">IFERROR(OFFSET('WS-1 Appeals'!$A$6,'Dashboard Extract'!$A49,'Dashboard Extract'!YN$45),YM49)</f>
        <v>20</v>
      </c>
      <c r="YO49" s="1352">
        <f ca="1">IFERROR(OFFSET('WS-1 Appeals'!$A$6,'Dashboard Extract'!$A49,'Dashboard Extract'!YO$45),YN49)</f>
        <v>10</v>
      </c>
      <c r="YP49" s="1352">
        <f ca="1">IFERROR(OFFSET('WS-1 Appeals'!$A$6,'Dashboard Extract'!$A49,'Dashboard Extract'!YP$45),YO49)</f>
        <v>9</v>
      </c>
      <c r="YQ49" s="1352">
        <f ca="1">IFERROR(OFFSET('WS-1 Appeals'!$A$6,'Dashboard Extract'!$A49,'Dashboard Extract'!YQ$45),YP49)</f>
        <v>7</v>
      </c>
      <c r="YR49" s="1352">
        <f ca="1">IFERROR(OFFSET('WS-1 Appeals'!$A$6,'Dashboard Extract'!$A49,'Dashboard Extract'!YR$45),YQ49)</f>
        <v>16</v>
      </c>
      <c r="YS49" s="1352">
        <f ca="1">IFERROR(OFFSET('WS-1 Appeals'!$A$6,'Dashboard Extract'!$A49,'Dashboard Extract'!YS$45),YR49)</f>
        <v>13</v>
      </c>
      <c r="YT49" s="1352">
        <f ca="1">IFERROR(OFFSET('WS-1 Appeals'!$A$6,'Dashboard Extract'!$A49,'Dashboard Extract'!YT$45),YS49)</f>
        <v>13</v>
      </c>
      <c r="YU49" s="1352">
        <f ca="1">IFERROR(OFFSET('WS-1 Appeals'!$A$6,'Dashboard Extract'!$A49,'Dashboard Extract'!YU$45),YT49)</f>
        <v>13</v>
      </c>
      <c r="YV49" s="1352">
        <f ca="1">IFERROR(OFFSET('WS-1 Appeals'!$A$6,'Dashboard Extract'!$A49,'Dashboard Extract'!YV$45),YU49)</f>
        <v>12</v>
      </c>
      <c r="YW49" s="1352">
        <f ca="1">IFERROR(OFFSET('WS-1 Appeals'!$A$6,'Dashboard Extract'!$A49,'Dashboard Extract'!YW$45),YV49)</f>
        <v>87</v>
      </c>
      <c r="YX49" s="1352">
        <f ca="1">IFERROR(OFFSET('WS-1 Appeals'!$A$6,'Dashboard Extract'!$A49,'Dashboard Extract'!YX$45),YW49)</f>
        <v>80</v>
      </c>
      <c r="YY49" s="1352">
        <f ca="1">IFERROR(OFFSET('WS-1 Appeals'!$A$6,'Dashboard Extract'!$A49,'Dashboard Extract'!YY$45),YX49)</f>
        <v>60</v>
      </c>
      <c r="YZ49" s="1352">
        <f ca="1">IFERROR(OFFSET('WS-1 Appeals'!$A$6,'Dashboard Extract'!$A49,'Dashboard Extract'!YZ$45),YY49)</f>
        <v>68</v>
      </c>
      <c r="ZA49" s="1352">
        <f ca="1">IFERROR(OFFSET('WS-1 Appeals'!$A$6,'Dashboard Extract'!$A49,'Dashboard Extract'!ZA$45),YZ49)</f>
        <v>68</v>
      </c>
      <c r="ZB49" s="1352">
        <f ca="1">IFERROR(OFFSET('WS-1 Appeals'!$A$6,'Dashboard Extract'!$A49,'Dashboard Extract'!ZB$45),ZA49)</f>
        <v>68</v>
      </c>
      <c r="ZC49" s="1352">
        <f ca="1">IFERROR(OFFSET('WS-1 Appeals'!$A$6,'Dashboard Extract'!$A49,'Dashboard Extract'!ZC$45),ZB49)</f>
        <v>62</v>
      </c>
      <c r="ZD49" s="1352">
        <f ca="1">IFERROR(OFFSET('WS-1 Appeals'!$A$6,'Dashboard Extract'!$A49,'Dashboard Extract'!ZD$45),ZC49)</f>
        <v>30</v>
      </c>
      <c r="ZE49" s="1352">
        <f ca="1">IFERROR(OFFSET('WS-1 Appeals'!$A$6,'Dashboard Extract'!$A49,'Dashboard Extract'!ZE$45),ZD49)</f>
        <v>32</v>
      </c>
      <c r="ZF49" s="1352">
        <f ca="1">IFERROR(OFFSET('WS-1 Appeals'!$A$6,'Dashboard Extract'!$A49,'Dashboard Extract'!ZF$45),ZE49)</f>
        <v>18</v>
      </c>
      <c r="ZG49" s="1352">
        <f ca="1">IFERROR(OFFSET('WS-1 Appeals'!$A$6,'Dashboard Extract'!$A49,'Dashboard Extract'!ZG$45),ZF49)</f>
        <v>17</v>
      </c>
      <c r="ZH49" s="1352">
        <f ca="1">IFERROR(OFFSET('WS-1 Appeals'!$A$6,'Dashboard Extract'!$A49,'Dashboard Extract'!ZH$45),ZG49)</f>
        <v>17</v>
      </c>
      <c r="ZI49" s="1352">
        <f ca="1">IFERROR(OFFSET('WS-1 Appeals'!$A$6,'Dashboard Extract'!$A49,'Dashboard Extract'!ZI$45),ZH49)</f>
        <v>17</v>
      </c>
      <c r="ZJ49" s="1352">
        <f ca="1">IFERROR(OFFSET('WS-1 Appeals'!$A$6,'Dashboard Extract'!$A49,'Dashboard Extract'!ZJ$45),ZI49)</f>
        <v>15</v>
      </c>
      <c r="ZK49" s="1352">
        <f ca="1">IFERROR(OFFSET('WS-1 Appeals'!$A$6,'Dashboard Extract'!$A49,'Dashboard Extract'!ZK$45),ZJ49)</f>
        <v>20</v>
      </c>
      <c r="ZL49" s="1352">
        <f ca="1">IFERROR(OFFSET('WS-1 Appeals'!$A$6,'Dashboard Extract'!$A49,'Dashboard Extract'!ZL$45),ZK49)</f>
        <v>18</v>
      </c>
      <c r="ZM49" s="1352">
        <f ca="1">IFERROR(OFFSET('WS-1 Appeals'!$A$6,'Dashboard Extract'!$A49,'Dashboard Extract'!ZM$45),ZL49)</f>
        <v>27</v>
      </c>
      <c r="ZN49" s="1352">
        <f ca="1">IFERROR(OFFSET('WS-1 Appeals'!$A$6,'Dashboard Extract'!$A49,'Dashboard Extract'!ZN$45),ZM49)</f>
        <v>27</v>
      </c>
      <c r="ZO49" s="1352">
        <f ca="1">IFERROR(OFFSET('WS-1 Appeals'!$A$6,'Dashboard Extract'!$A49,'Dashboard Extract'!ZO$45),ZN49)</f>
        <v>27</v>
      </c>
      <c r="ZP49" s="1352">
        <f ca="1">IFERROR(OFFSET('WS-1 Appeals'!$A$6,'Dashboard Extract'!$A49,'Dashboard Extract'!ZP$45),ZO49)</f>
        <v>27</v>
      </c>
      <c r="ZQ49" s="1352">
        <f ca="1">IFERROR(OFFSET('WS-1 Appeals'!$A$6,'Dashboard Extract'!$A49,'Dashboard Extract'!ZQ$45),ZP49)</f>
        <v>25</v>
      </c>
      <c r="ZR49" s="1352">
        <f ca="1">IFERROR(OFFSET('WS-1 Appeals'!$A$6,'Dashboard Extract'!$A49,'Dashboard Extract'!ZR$45),ZQ49)</f>
        <v>40</v>
      </c>
      <c r="ZS49" s="1352">
        <f ca="1">IFERROR(OFFSET('WS-1 Appeals'!$A$6,'Dashboard Extract'!$A49,'Dashboard Extract'!ZS$45),ZR49)</f>
        <v>33</v>
      </c>
      <c r="ZT49" s="1352">
        <f ca="1">IFERROR(OFFSET('WS-1 Appeals'!$A$6,'Dashboard Extract'!$A49,'Dashboard Extract'!ZT$45),ZS49)</f>
        <v>33</v>
      </c>
      <c r="ZU49" s="1352">
        <f ca="1">IFERROR(OFFSET('WS-1 Appeals'!$A$6,'Dashboard Extract'!$A49,'Dashboard Extract'!ZU$45),ZT49)</f>
        <v>30</v>
      </c>
      <c r="ZV49" s="1352">
        <f ca="1">IFERROR(OFFSET('WS-1 Appeals'!$A$6,'Dashboard Extract'!$A49,'Dashboard Extract'!ZV$45),ZU49)</f>
        <v>30</v>
      </c>
      <c r="ZW49" s="1352">
        <f ca="1">IFERROR(OFFSET('WS-1 Appeals'!$A$6,'Dashboard Extract'!$A49,'Dashboard Extract'!ZW$45),ZV49)</f>
        <v>30</v>
      </c>
      <c r="ZX49" s="1352">
        <f ca="1">IFERROR(OFFSET('WS-1 Appeals'!$A$6,'Dashboard Extract'!$A49,'Dashboard Extract'!ZX$45),ZW49)</f>
        <v>32</v>
      </c>
      <c r="ZY49" s="1352">
        <f ca="1">IFERROR(OFFSET('WS-1 Appeals'!$A$6,'Dashboard Extract'!$A49,'Dashboard Extract'!ZY$45),ZX49)</f>
        <v>48</v>
      </c>
      <c r="ZZ49" s="1352">
        <f ca="1">IFERROR(OFFSET('WS-1 Appeals'!$A$6,'Dashboard Extract'!$A49,'Dashboard Extract'!ZZ$45),ZY49)</f>
        <v>35</v>
      </c>
      <c r="AAA49" s="1352">
        <f ca="1">IFERROR(OFFSET('WS-1 Appeals'!$A$6,'Dashboard Extract'!$A49,'Dashboard Extract'!AAA$45),ZZ49)</f>
        <v>31</v>
      </c>
      <c r="AAB49" s="1352">
        <f ca="1">IFERROR(OFFSET('WS-1 Appeals'!$A$6,'Dashboard Extract'!$A49,'Dashboard Extract'!AAB$45),AAA49)</f>
        <v>29</v>
      </c>
      <c r="AAC49" s="1352">
        <f ca="1">IFERROR(OFFSET('WS-1 Appeals'!$A$6,'Dashboard Extract'!$A49,'Dashboard Extract'!AAC$45),AAB49)</f>
        <v>29</v>
      </c>
      <c r="AAD49" s="1352">
        <f ca="1">IFERROR(OFFSET('WS-1 Appeals'!$A$6,'Dashboard Extract'!$A49,'Dashboard Extract'!AAD$45),AAC49)</f>
        <v>29</v>
      </c>
      <c r="AAE49" s="1352">
        <f ca="1">IFERROR(OFFSET('WS-1 Appeals'!$A$6,'Dashboard Extract'!$A49,'Dashboard Extract'!AAE$45),AAD49)</f>
        <v>40</v>
      </c>
      <c r="AAF49" s="1352">
        <f ca="1">IFERROR(OFFSET('WS-1 Appeals'!$A$6,'Dashboard Extract'!$A49,'Dashboard Extract'!AAF$45),AAE49)</f>
        <v>31</v>
      </c>
      <c r="AAG49" s="1352">
        <f ca="1">IFERROR(OFFSET('WS-1 Appeals'!$A$6,'Dashboard Extract'!$A49,'Dashboard Extract'!AAG$45),AAF49)</f>
        <v>30</v>
      </c>
      <c r="AAH49" s="1352">
        <f ca="1">IFERROR(OFFSET('WS-1 Appeals'!$A$6,'Dashboard Extract'!$A49,'Dashboard Extract'!AAH$45),AAG49)</f>
        <v>52</v>
      </c>
      <c r="AAI49" s="1352">
        <f ca="1">IFERROR(OFFSET('WS-1 Appeals'!$A$6,'Dashboard Extract'!$A49,'Dashboard Extract'!AAI$45),AAH49)</f>
        <v>41</v>
      </c>
      <c r="AAJ49" s="1352">
        <f ca="1">IFERROR(OFFSET('WS-1 Appeals'!$A$6,'Dashboard Extract'!$A49,'Dashboard Extract'!AAJ$45),AAI49)</f>
        <v>41</v>
      </c>
      <c r="AAK49" s="1352">
        <f ca="1">IFERROR(OFFSET('WS-1 Appeals'!$A$6,'Dashboard Extract'!$A49,'Dashboard Extract'!AAK$45),AAJ49)</f>
        <v>41</v>
      </c>
      <c r="AAL49" s="1352">
        <f ca="1">IFERROR(OFFSET('WS-1 Appeals'!$A$6,'Dashboard Extract'!$A49,'Dashboard Extract'!AAL$45),AAK49)</f>
        <v>34</v>
      </c>
      <c r="AAM49" s="1352">
        <f ca="1">IFERROR(OFFSET('WS-1 Appeals'!$A$6,'Dashboard Extract'!$A49,'Dashboard Extract'!AAM$45),AAL49)</f>
        <v>38</v>
      </c>
      <c r="AAN49" s="1352">
        <f ca="1">IFERROR(OFFSET('WS-1 Appeals'!$A$6,'Dashboard Extract'!$A49,'Dashboard Extract'!AAN$45),AAM49)</f>
        <v>33</v>
      </c>
      <c r="AAO49" s="1352">
        <f ca="1">IFERROR(OFFSET('WS-1 Appeals'!$A$6,'Dashboard Extract'!$A49,'Dashboard Extract'!AAO$45),AAN49)</f>
        <v>29</v>
      </c>
      <c r="AAP49" s="1352">
        <f ca="1">IFERROR(OFFSET('WS-1 Appeals'!$A$6,'Dashboard Extract'!$A49,'Dashboard Extract'!AAP$45),AAO49)</f>
        <v>41</v>
      </c>
      <c r="AAQ49" s="1352">
        <f ca="1">IFERROR(OFFSET('WS-1 Appeals'!$A$6,'Dashboard Extract'!$A49,'Dashboard Extract'!AAQ$45),AAP49)</f>
        <v>41</v>
      </c>
      <c r="AAR49" s="1352">
        <f ca="1">IFERROR(OFFSET('WS-1 Appeals'!$A$6,'Dashboard Extract'!$A49,'Dashboard Extract'!AAR$45),AAQ49)</f>
        <v>41</v>
      </c>
      <c r="AAS49" s="1352">
        <f ca="1">IFERROR(OFFSET('WS-1 Appeals'!$A$6,'Dashboard Extract'!$A49,'Dashboard Extract'!AAS$45),AAR49)</f>
        <v>35</v>
      </c>
      <c r="AAT49" s="1352">
        <f ca="1">IFERROR(OFFSET('WS-1 Appeals'!$A$6,'Dashboard Extract'!$A49,'Dashboard Extract'!AAT$45),AAS49)</f>
        <v>27</v>
      </c>
      <c r="AAU49" s="1352">
        <f ca="1">IFERROR(OFFSET('WS-1 Appeals'!$A$6,'Dashboard Extract'!$A49,'Dashboard Extract'!AAU$45),AAT49)</f>
        <v>30</v>
      </c>
      <c r="AAV49" s="1352">
        <f ca="1">IFERROR(OFFSET('WS-1 Appeals'!$A$6,'Dashboard Extract'!$A49,'Dashboard Extract'!AAV$45),AAU49)</f>
        <v>29</v>
      </c>
      <c r="AAW49" s="1352">
        <f ca="1">IFERROR(OFFSET('WS-1 Appeals'!$A$6,'Dashboard Extract'!$A49,'Dashboard Extract'!AAW$45),AAV49)</f>
        <v>19</v>
      </c>
      <c r="AAX49" s="1352">
        <f ca="1">IFERROR(OFFSET('WS-1 Appeals'!$A$6,'Dashboard Extract'!$A49,'Dashboard Extract'!AAX$45),AAW49)</f>
        <v>19</v>
      </c>
      <c r="AAY49" s="1352">
        <f ca="1">IFERROR(OFFSET('WS-1 Appeals'!$A$6,'Dashboard Extract'!$A49,'Dashboard Extract'!AAY$45),AAX49)</f>
        <v>19</v>
      </c>
      <c r="AAZ49" s="1352">
        <f ca="1">IFERROR(OFFSET('WS-1 Appeals'!$A$6,'Dashboard Extract'!$A49,'Dashboard Extract'!AAZ$45),AAY49)</f>
        <v>19</v>
      </c>
      <c r="ABA49" s="1352">
        <f ca="1">IFERROR(OFFSET('WS-1 Appeals'!$A$6,'Dashboard Extract'!$A49,'Dashboard Extract'!ABA$45),AAZ49)</f>
        <v>20</v>
      </c>
      <c r="ABB49" s="1352">
        <f ca="1">IFERROR(OFFSET('WS-1 Appeals'!$A$6,'Dashboard Extract'!$A49,'Dashboard Extract'!ABB$45),ABA49)</f>
        <v>26</v>
      </c>
      <c r="ABC49" s="1352">
        <f ca="1">IFERROR(OFFSET('WS-1 Appeals'!$A$6,'Dashboard Extract'!$A49,'Dashboard Extract'!ABC$45),ABB49)</f>
        <v>24</v>
      </c>
      <c r="ABD49" s="1352">
        <f ca="1">IFERROR(OFFSET('WS-1 Appeals'!$A$6,'Dashboard Extract'!$A49,'Dashboard Extract'!ABD$45),ABC49)</f>
        <v>33</v>
      </c>
      <c r="ABE49" s="1352">
        <f ca="1">IFERROR(OFFSET('WS-1 Appeals'!$A$6,'Dashboard Extract'!$A49,'Dashboard Extract'!ABE$45),ABD49)</f>
        <v>33</v>
      </c>
      <c r="ABF49" s="1352">
        <f ca="1">IFERROR(OFFSET('WS-1 Appeals'!$A$6,'Dashboard Extract'!$A49,'Dashboard Extract'!ABF$45),ABE49)</f>
        <v>33</v>
      </c>
      <c r="ABG49" s="1352">
        <f ca="1">IFERROR(OFFSET('WS-1 Appeals'!$A$6,'Dashboard Extract'!$A49,'Dashboard Extract'!ABG$45),ABF49)</f>
        <v>33</v>
      </c>
      <c r="ABH49" s="1352">
        <f ca="1">IFERROR(OFFSET('WS-1 Appeals'!$A$6,'Dashboard Extract'!$A49,'Dashboard Extract'!ABH$45),ABG49)</f>
        <v>39</v>
      </c>
      <c r="ABI49" s="1352">
        <f ca="1">IFERROR(OFFSET('WS-1 Appeals'!$A$6,'Dashboard Extract'!$A49,'Dashboard Extract'!ABI$45),ABH49)</f>
        <v>58</v>
      </c>
      <c r="ABJ49" s="1352">
        <f ca="1">IFERROR(OFFSET('WS-1 Appeals'!$A$6,'Dashboard Extract'!$A49,'Dashboard Extract'!ABJ$45),ABI49)</f>
        <v>58</v>
      </c>
      <c r="ABK49" s="1352">
        <f ca="1">IFERROR(OFFSET('WS-1 Appeals'!$A$6,'Dashboard Extract'!$A49,'Dashboard Extract'!ABK$45),ABJ49)</f>
        <v>51</v>
      </c>
      <c r="ABL49" s="1352">
        <f ca="1">IFERROR(OFFSET('WS-1 Appeals'!$A$6,'Dashboard Extract'!$A49,'Dashboard Extract'!ABL$45),ABK49)</f>
        <v>51</v>
      </c>
      <c r="ABM49" s="1352">
        <f ca="1">IFERROR(OFFSET('WS-1 Appeals'!$A$6,'Dashboard Extract'!$A49,'Dashboard Extract'!ABM$45),ABL49)</f>
        <v>51</v>
      </c>
      <c r="ABN49" s="1352">
        <f ca="1">IFERROR(OFFSET('WS-1 Appeals'!$A$6,'Dashboard Extract'!$A49,'Dashboard Extract'!ABN$45),ABM49)</f>
        <v>38</v>
      </c>
      <c r="ABO49" s="1352">
        <f ca="1">IFERROR(OFFSET('WS-1 Appeals'!$A$6,'Dashboard Extract'!$A49,'Dashboard Extract'!ABO$45),ABN49)</f>
        <v>33</v>
      </c>
      <c r="ABP49" s="1352">
        <f ca="1">IFERROR(OFFSET('WS-1 Appeals'!$A$6,'Dashboard Extract'!$A49,'Dashboard Extract'!ABP$45),ABO49)</f>
        <v>65</v>
      </c>
      <c r="ABQ49" s="1352">
        <f ca="1">IFERROR(OFFSET('WS-1 Appeals'!$A$6,'Dashboard Extract'!$A49,'Dashboard Extract'!ABQ$45),ABP49)</f>
        <v>61</v>
      </c>
      <c r="ABR49" s="1352">
        <f ca="1">IFERROR(OFFSET('WS-1 Appeals'!$A$6,'Dashboard Extract'!$A49,'Dashboard Extract'!ABR$45),ABQ49)</f>
        <v>54</v>
      </c>
      <c r="ABS49" s="1352">
        <f ca="1">IFERROR(OFFSET('WS-1 Appeals'!$A$6,'Dashboard Extract'!$A49,'Dashboard Extract'!ABS$45),ABR49)</f>
        <v>54</v>
      </c>
      <c r="ABT49" s="1352">
        <f ca="1">IFERROR(OFFSET('WS-1 Appeals'!$A$6,'Dashboard Extract'!$A49,'Dashboard Extract'!ABT$45),ABS49)</f>
        <v>54</v>
      </c>
      <c r="ABU49" s="1352">
        <f ca="1">IFERROR(OFFSET('WS-1 Appeals'!$A$6,'Dashboard Extract'!$A49,'Dashboard Extract'!ABU$45),ABT49)</f>
        <v>52</v>
      </c>
      <c r="ABV49" s="1352">
        <f ca="1">IFERROR(OFFSET('WS-1 Appeals'!$A$6,'Dashboard Extract'!$A49,'Dashboard Extract'!ABV$45),ABU49)</f>
        <v>75</v>
      </c>
      <c r="ABW49" s="1352">
        <f ca="1">IFERROR(OFFSET('WS-1 Appeals'!$A$6,'Dashboard Extract'!$A49,'Dashboard Extract'!ABW$45),ABV49)</f>
        <v>66</v>
      </c>
      <c r="ABX49" s="1352">
        <f ca="1">IFERROR(OFFSET('WS-1 Appeals'!$A$6,'Dashboard Extract'!$A49,'Dashboard Extract'!ABX$45),ABW49)</f>
        <v>72</v>
      </c>
      <c r="ABY49" s="1352">
        <f ca="1">IFERROR(OFFSET('WS-1 Appeals'!$A$6,'Dashboard Extract'!$A49,'Dashboard Extract'!ABY$45),ABX49)</f>
        <v>65</v>
      </c>
      <c r="ABZ49" s="1352">
        <f ca="1">IFERROR(OFFSET('WS-1 Appeals'!$A$6,'Dashboard Extract'!$A49,'Dashboard Extract'!ABZ$45),ABY49)</f>
        <v>65</v>
      </c>
      <c r="ACA49" s="1352">
        <f ca="1">IFERROR(OFFSET('WS-1 Appeals'!$A$6,'Dashboard Extract'!$A49,'Dashboard Extract'!ACA$45),ABZ49)</f>
        <v>65</v>
      </c>
      <c r="ACB49" s="1352">
        <f ca="1">IFERROR(OFFSET('WS-1 Appeals'!$A$6,'Dashboard Extract'!$A49,'Dashboard Extract'!ACB$45),ACA49)</f>
        <v>66</v>
      </c>
      <c r="ACC49" s="1352">
        <f ca="1">IFERROR(OFFSET('WS-1 Appeals'!$A$6,'Dashboard Extract'!$A49,'Dashboard Extract'!ACC$45),ACB49)</f>
        <v>64</v>
      </c>
      <c r="ACD49" s="1352">
        <f ca="1">IFERROR(OFFSET('WS-1 Appeals'!$A$6,'Dashboard Extract'!$A49,'Dashboard Extract'!ACD$45),ACC49)</f>
        <v>64</v>
      </c>
      <c r="ACE49" s="1352">
        <f ca="1">IFERROR(OFFSET('WS-1 Appeals'!$A$6,'Dashboard Extract'!$A49,'Dashboard Extract'!ACE$45),ACD49)</f>
        <v>71</v>
      </c>
      <c r="ACF49" s="1352">
        <f ca="1">IFERROR(OFFSET('WS-1 Appeals'!$A$6,'Dashboard Extract'!$A49,'Dashboard Extract'!ACF$45),ACE49)</f>
        <v>78</v>
      </c>
      <c r="ACG49" s="1352">
        <f ca="1">IFERROR(OFFSET('WS-1 Appeals'!$A$6,'Dashboard Extract'!$A49,'Dashboard Extract'!ACG$45),ACF49)</f>
        <v>78</v>
      </c>
      <c r="ACH49" s="1352">
        <f ca="1">IFERROR(OFFSET('WS-1 Appeals'!$A$6,'Dashboard Extract'!$A49,'Dashboard Extract'!ACH$45),ACG49)</f>
        <v>78</v>
      </c>
      <c r="ACI49" s="1352">
        <f ca="1">IFERROR(OFFSET('WS-1 Appeals'!$A$6,'Dashboard Extract'!$A49,'Dashboard Extract'!ACI$45),ACH49)</f>
        <v>73</v>
      </c>
      <c r="ACJ49" s="1352">
        <f ca="1">IFERROR(OFFSET('WS-1 Appeals'!$A$6,'Dashboard Extract'!$A49,'Dashboard Extract'!ACJ$45),ACI49)</f>
        <v>81</v>
      </c>
      <c r="ACK49" s="1352">
        <f ca="1">IFERROR(OFFSET('WS-1 Appeals'!$A$6,'Dashboard Extract'!$A49,'Dashboard Extract'!ACK$45),ACJ49)</f>
        <v>81</v>
      </c>
      <c r="ACL49" s="1352">
        <f ca="1">IFERROR(OFFSET('WS-1 Appeals'!$A$6,'Dashboard Extract'!$A49,'Dashboard Extract'!ACL$45),ACK49)</f>
        <v>88</v>
      </c>
      <c r="ACM49" s="1352">
        <f ca="1">IFERROR(OFFSET('WS-1 Appeals'!$A$6,'Dashboard Extract'!$A49,'Dashboard Extract'!ACM$45),ACL49)</f>
        <v>92</v>
      </c>
      <c r="ACN49" s="1352">
        <f ca="1">IFERROR(OFFSET('WS-1 Appeals'!$A$6,'Dashboard Extract'!$A49,'Dashboard Extract'!ACN$45),ACM49)</f>
        <v>92</v>
      </c>
      <c r="ACO49" s="1352">
        <f ca="1">IFERROR(OFFSET('WS-1 Appeals'!$A$6,'Dashboard Extract'!$A49,'Dashboard Extract'!ACO$45),ACN49)</f>
        <v>92</v>
      </c>
      <c r="ACP49" s="1352">
        <f ca="1">IFERROR(OFFSET('WS-1 Appeals'!$A$6,'Dashboard Extract'!$A49,'Dashboard Extract'!ACP$45),ACO49)</f>
        <v>80</v>
      </c>
      <c r="ACQ49" s="1352">
        <f ca="1">IFERROR(OFFSET('WS-1 Appeals'!$A$6,'Dashboard Extract'!$A49,'Dashboard Extract'!ACQ$45),ACP49)</f>
        <v>80</v>
      </c>
      <c r="ACR49" s="1352">
        <f ca="1">IFERROR(OFFSET('WS-1 Appeals'!$A$6,'Dashboard Extract'!$A49,'Dashboard Extract'!ACR$45),ACQ49)</f>
        <v>81</v>
      </c>
      <c r="ACS49" s="1352">
        <f ca="1">IFERROR(OFFSET('WS-1 Appeals'!$A$6,'Dashboard Extract'!$A49,'Dashboard Extract'!ACS$45),ACR49)</f>
        <v>63</v>
      </c>
      <c r="ACT49" s="1352">
        <f ca="1">IFERROR(OFFSET('WS-1 Appeals'!$A$6,'Dashboard Extract'!$A49,'Dashboard Extract'!ACT$45),ACS49)</f>
        <v>50</v>
      </c>
      <c r="ACU49" s="1352">
        <f ca="1">IFERROR(OFFSET('WS-1 Appeals'!$A$6,'Dashboard Extract'!$A49,'Dashboard Extract'!ACU$45),ACT49)</f>
        <v>50</v>
      </c>
      <c r="ACV49" s="1352">
        <f ca="1">IFERROR(OFFSET('WS-1 Appeals'!$A$6,'Dashboard Extract'!$A49,'Dashboard Extract'!ACV$45),ACU49)</f>
        <v>50</v>
      </c>
      <c r="ACW49" s="1352">
        <f ca="1">IFERROR(OFFSET('WS-1 Appeals'!$A$6,'Dashboard Extract'!$A49,'Dashboard Extract'!ACW$45),ACV49)</f>
        <v>46</v>
      </c>
      <c r="ACX49" s="1352">
        <f ca="1">IFERROR(OFFSET('WS-1 Appeals'!$A$6,'Dashboard Extract'!$A49,'Dashboard Extract'!ACX$45),ACW49)</f>
        <v>48</v>
      </c>
      <c r="ACY49" s="1352">
        <f ca="1">IFERROR(OFFSET('WS-1 Appeals'!$A$6,'Dashboard Extract'!$A49,'Dashboard Extract'!ACY$45),ACX49)</f>
        <v>53</v>
      </c>
      <c r="ACZ49" s="1352">
        <f ca="1">IFERROR(OFFSET('WS-1 Appeals'!$A$6,'Dashboard Extract'!$A49,'Dashboard Extract'!ACZ$45),ACY49)</f>
        <v>46</v>
      </c>
      <c r="ADA49" s="1352">
        <f ca="1">IFERROR(OFFSET('WS-1 Appeals'!$A$6,'Dashboard Extract'!$A49,'Dashboard Extract'!ADA$45),ACZ49)</f>
        <v>39</v>
      </c>
      <c r="ADB49" s="1352">
        <f ca="1">IFERROR(OFFSET('WS-1 Appeals'!$A$6,'Dashboard Extract'!$A49,'Dashboard Extract'!ADB$45),ADA49)</f>
        <v>39</v>
      </c>
      <c r="ADC49" s="1352">
        <f ca="1">IFERROR(OFFSET('WS-1 Appeals'!$A$6,'Dashboard Extract'!$A49,'Dashboard Extract'!ADC$45),ADB49)</f>
        <v>39</v>
      </c>
      <c r="ADD49" s="1352">
        <f ca="1">IFERROR(OFFSET('WS-1 Appeals'!$A$6,'Dashboard Extract'!$A49,'Dashboard Extract'!ADD$45),ADC49)</f>
        <v>33</v>
      </c>
      <c r="ADE49" s="1352">
        <f ca="1">IFERROR(OFFSET('WS-1 Appeals'!$A$6,'Dashboard Extract'!$A49,'Dashboard Extract'!ADE$45),ADD49)</f>
        <v>33</v>
      </c>
      <c r="ADF49" s="1352">
        <f ca="1">IFERROR(OFFSET('WS-1 Appeals'!$A$6,'Dashboard Extract'!$A49,'Dashboard Extract'!ADF$45),ADE49)</f>
        <v>36</v>
      </c>
      <c r="ADG49" s="1352">
        <f ca="1">IFERROR(OFFSET('WS-1 Appeals'!$A$6,'Dashboard Extract'!$A49,'Dashboard Extract'!ADG$45),ADF49)</f>
        <v>35</v>
      </c>
      <c r="ADH49" s="1352">
        <f ca="1">IFERROR(OFFSET('WS-1 Appeals'!$A$6,'Dashboard Extract'!$A49,'Dashboard Extract'!ADH$45),ADG49)</f>
        <v>37</v>
      </c>
      <c r="ADI49" s="1352">
        <f ca="1">IFERROR(OFFSET('WS-1 Appeals'!$A$6,'Dashboard Extract'!$A49,'Dashboard Extract'!ADI$45),ADH49)</f>
        <v>37</v>
      </c>
      <c r="ADJ49" s="1352">
        <f ca="1">IFERROR(OFFSET('WS-1 Appeals'!$A$6,'Dashboard Extract'!$A49,'Dashboard Extract'!ADJ$45),ADI49)</f>
        <v>37</v>
      </c>
      <c r="ADK49" s="1352">
        <f ca="1">IFERROR(OFFSET('WS-1 Appeals'!$A$6,'Dashboard Extract'!$A49,'Dashboard Extract'!ADK$45),ADJ49)</f>
        <v>23</v>
      </c>
      <c r="ADL49" s="1352">
        <f ca="1">IFERROR(OFFSET('WS-1 Appeals'!$A$6,'Dashboard Extract'!$A49,'Dashboard Extract'!ADL$45),ADK49)</f>
        <v>39</v>
      </c>
      <c r="ADM49" s="1352">
        <f ca="1">IFERROR(OFFSET('WS-1 Appeals'!$A$6,'Dashboard Extract'!$A49,'Dashboard Extract'!ADM$45),ADL49)</f>
        <v>49</v>
      </c>
      <c r="ADN49" s="1352">
        <f ca="1">IFERROR(OFFSET('WS-1 Appeals'!$A$6,'Dashboard Extract'!$A49,'Dashboard Extract'!ADN$45),ADM49)</f>
        <v>81</v>
      </c>
      <c r="ADO49" s="1352">
        <f ca="1">IFERROR(OFFSET('WS-1 Appeals'!$A$6,'Dashboard Extract'!$A49,'Dashboard Extract'!ADO$45),ADN49)</f>
        <v>67</v>
      </c>
      <c r="ADP49" s="1352">
        <f ca="1">IFERROR(OFFSET('WS-1 Appeals'!$A$6,'Dashboard Extract'!$A49,'Dashboard Extract'!ADP$45),ADO49)</f>
        <v>67</v>
      </c>
      <c r="ADQ49" s="1352">
        <f ca="1">IFERROR(OFFSET('WS-1 Appeals'!$A$6,'Dashboard Extract'!$A49,'Dashboard Extract'!ADQ$45),ADP49)</f>
        <v>67</v>
      </c>
      <c r="ADR49" s="1352">
        <f ca="1">IFERROR(OFFSET('WS-1 Appeals'!$A$6,'Dashboard Extract'!$A49,'Dashboard Extract'!ADR$45),ADQ49)</f>
        <v>73</v>
      </c>
      <c r="ADS49" s="1352">
        <f ca="1">IFERROR(OFFSET('WS-1 Appeals'!$A$6,'Dashboard Extract'!$A49,'Dashboard Extract'!ADS$45),ADR49)</f>
        <v>90</v>
      </c>
      <c r="ADT49" s="1352">
        <f ca="1">IFERROR(OFFSET('WS-1 Appeals'!$A$6,'Dashboard Extract'!$A49,'Dashboard Extract'!ADT$45),ADS49)</f>
        <v>92</v>
      </c>
      <c r="ADU49" s="1352">
        <f ca="1">IFERROR(OFFSET('WS-1 Appeals'!$A$6,'Dashboard Extract'!$A49,'Dashboard Extract'!ADU$45),ADT49)</f>
        <v>90</v>
      </c>
      <c r="ADV49" s="1352">
        <f ca="1">IFERROR(OFFSET('WS-1 Appeals'!$A$6,'Dashboard Extract'!$A49,'Dashboard Extract'!ADV$45),ADU49)</f>
        <v>95</v>
      </c>
      <c r="ADW49" s="1352">
        <f ca="1">IFERROR(OFFSET('WS-1 Appeals'!$A$6,'Dashboard Extract'!$A49,'Dashboard Extract'!ADW$45),ADV49)</f>
        <v>95</v>
      </c>
      <c r="ADX49" s="1352">
        <f ca="1">IFERROR(OFFSET('WS-1 Appeals'!$A$6,'Dashboard Extract'!$A49,'Dashboard Extract'!ADX$45),ADW49)</f>
        <v>95</v>
      </c>
      <c r="ADY49" s="1352">
        <f ca="1">IFERROR(OFFSET('WS-1 Appeals'!$A$6,'Dashboard Extract'!$A49,'Dashboard Extract'!ADY$45),ADX49)</f>
        <v>78</v>
      </c>
      <c r="ADZ49" s="1352">
        <f ca="1">IFERROR(OFFSET('WS-1 Appeals'!$A$6,'Dashboard Extract'!$A49,'Dashboard Extract'!ADZ$45),ADY49)</f>
        <v>78</v>
      </c>
      <c r="AEA49" s="1352">
        <f ca="1">IFERROR(OFFSET('WS-1 Appeals'!$A$6,'Dashboard Extract'!$A49,'Dashboard Extract'!AEA$45),ADZ49)</f>
        <v>83</v>
      </c>
      <c r="AEB49" s="1352">
        <f ca="1">IFERROR(OFFSET('WS-1 Appeals'!$A$6,'Dashboard Extract'!$A49,'Dashboard Extract'!AEB$45),AEA49)</f>
        <v>95</v>
      </c>
      <c r="AEC49" s="1352">
        <f ca="1">IFERROR(OFFSET('WS-1 Appeals'!$A$6,'Dashboard Extract'!$A49,'Dashboard Extract'!AEC$45),AEB49)</f>
        <v>84</v>
      </c>
      <c r="AED49" s="1352">
        <f ca="1">IFERROR(OFFSET('WS-1 Appeals'!$A$6,'Dashboard Extract'!$A49,'Dashboard Extract'!AED$45),AEC49)</f>
        <v>84</v>
      </c>
      <c r="AEE49" s="1352">
        <f ca="1">IFERROR(OFFSET('WS-1 Appeals'!$A$6,'Dashboard Extract'!$A49,'Dashboard Extract'!AEE$45),AED49)</f>
        <v>84</v>
      </c>
      <c r="AEF49" s="1352">
        <f ca="1">IFERROR(OFFSET('WS-1 Appeals'!$A$6,'Dashboard Extract'!$A49,'Dashboard Extract'!AEF$45),AEE49)</f>
        <v>86</v>
      </c>
      <c r="AEG49" s="1352">
        <f ca="1">IFERROR(OFFSET('WS-1 Appeals'!$A$6,'Dashboard Extract'!$A49,'Dashboard Extract'!AEG$45),AEF49)</f>
        <v>91</v>
      </c>
      <c r="AEH49" s="1352">
        <f ca="1">IFERROR(OFFSET('WS-1 Appeals'!$A$6,'Dashboard Extract'!$A49,'Dashboard Extract'!AEH$45),AEG49)</f>
        <v>82</v>
      </c>
      <c r="AEI49" s="1352">
        <f ca="1">IFERROR(OFFSET('WS-1 Appeals'!$A$6,'Dashboard Extract'!$A49,'Dashboard Extract'!AEI$45),AEH49)</f>
        <v>81</v>
      </c>
      <c r="AEJ49" s="1352">
        <f ca="1">IFERROR(OFFSET('WS-1 Appeals'!$A$6,'Dashboard Extract'!$A49,'Dashboard Extract'!AEJ$45),AEI49)</f>
        <v>72</v>
      </c>
      <c r="AEK49" s="1352">
        <f ca="1">IFERROR(OFFSET('WS-1 Appeals'!$A$6,'Dashboard Extract'!$A49,'Dashboard Extract'!AEK$45),AEJ49)</f>
        <v>72</v>
      </c>
      <c r="AEL49" s="1352">
        <f ca="1">IFERROR(OFFSET('WS-1 Appeals'!$A$6,'Dashboard Extract'!$A49,'Dashboard Extract'!AEL$45),AEK49)</f>
        <v>72</v>
      </c>
      <c r="AEM49" s="1352">
        <f ca="1">IFERROR(OFFSET('WS-1 Appeals'!$A$6,'Dashboard Extract'!$A49,'Dashboard Extract'!AEM$45),AEL49)</f>
        <v>88</v>
      </c>
      <c r="AEN49" s="1352">
        <f ca="1">IFERROR(OFFSET('WS-1 Appeals'!$A$6,'Dashboard Extract'!$A49,'Dashboard Extract'!AEN$45),AEM49)</f>
        <v>96</v>
      </c>
      <c r="AEO49" s="1352">
        <f ca="1">IFERROR(OFFSET('WS-1 Appeals'!$A$6,'Dashboard Extract'!$A49,'Dashboard Extract'!AEO$45),AEN49)</f>
        <v>108</v>
      </c>
      <c r="AEP49" s="1352">
        <f ca="1">IFERROR(OFFSET('WS-1 Appeals'!$A$6,'Dashboard Extract'!$A49,'Dashboard Extract'!AEP$45),AEO49)</f>
        <v>93</v>
      </c>
      <c r="AEQ49" s="1352">
        <f ca="1">IFERROR(OFFSET('WS-1 Appeals'!$A$6,'Dashboard Extract'!$A49,'Dashboard Extract'!AEQ$45),AEP49)</f>
        <v>82</v>
      </c>
      <c r="AER49" s="1352">
        <f ca="1">IFERROR(OFFSET('WS-1 Appeals'!$A$6,'Dashboard Extract'!$A49,'Dashboard Extract'!AER$45),AEQ49)</f>
        <v>82</v>
      </c>
      <c r="AES49" s="1352">
        <f ca="1">IFERROR(OFFSET('WS-1 Appeals'!$A$6,'Dashboard Extract'!$A49,'Dashboard Extract'!AES$45),AER49)</f>
        <v>82</v>
      </c>
      <c r="AET49" s="1352">
        <f ca="1">IFERROR(OFFSET('WS-1 Appeals'!$A$6,'Dashboard Extract'!$A49,'Dashboard Extract'!AET$45),AES49)</f>
        <v>92</v>
      </c>
      <c r="AEU49" s="1352">
        <f ca="1">IFERROR(OFFSET('WS-1 Appeals'!$A$6,'Dashboard Extract'!$A49,'Dashboard Extract'!AEU$45),AET49)</f>
        <v>83</v>
      </c>
      <c r="AEV49" s="1352">
        <f ca="1">IFERROR(OFFSET('WS-1 Appeals'!$A$6,'Dashboard Extract'!$A49,'Dashboard Extract'!AEV$45),AEU49)</f>
        <v>69</v>
      </c>
      <c r="AEW49" s="1352">
        <f ca="1">IFERROR(OFFSET('WS-1 Appeals'!$A$6,'Dashboard Extract'!$A49,'Dashboard Extract'!AEW$45),AEV49)</f>
        <v>82</v>
      </c>
      <c r="AEX49" s="1352">
        <f ca="1">IFERROR(OFFSET('WS-1 Appeals'!$A$6,'Dashboard Extract'!$A49,'Dashboard Extract'!AEX$45),AEW49)</f>
        <v>91</v>
      </c>
      <c r="AEY49" s="1352">
        <f ca="1">IFERROR(OFFSET('WS-1 Appeals'!$A$6,'Dashboard Extract'!$A49,'Dashboard Extract'!AEY$45),AEX49)</f>
        <v>91</v>
      </c>
      <c r="AEZ49" s="1352">
        <f ca="1">IFERROR(OFFSET('WS-1 Appeals'!$A$6,'Dashboard Extract'!$A49,'Dashboard Extract'!AEZ$45),AEY49)</f>
        <v>91</v>
      </c>
      <c r="AFA49" s="1352">
        <f ca="1">IFERROR(OFFSET('WS-1 Appeals'!$A$6,'Dashboard Extract'!$A49,'Dashboard Extract'!AFA$45),AEZ49)</f>
        <v>85</v>
      </c>
      <c r="AFB49" s="1352">
        <f ca="1">IFERROR(OFFSET('WS-1 Appeals'!$A$6,'Dashboard Extract'!$A49,'Dashboard Extract'!AFB$45),AFA49)</f>
        <v>99</v>
      </c>
      <c r="AFC49" s="1352">
        <f ca="1">IFERROR(OFFSET('WS-1 Appeals'!$A$6,'Dashboard Extract'!$A49,'Dashboard Extract'!AFC$45),AFB49)</f>
        <v>87</v>
      </c>
      <c r="AFD49" s="1352">
        <f ca="1">IFERROR(OFFSET('WS-1 Appeals'!$A$6,'Dashboard Extract'!$A49,'Dashboard Extract'!AFD$45),AFC49)</f>
        <v>83</v>
      </c>
      <c r="AFE49" s="1352">
        <f ca="1">IFERROR(OFFSET('WS-1 Appeals'!$A$6,'Dashboard Extract'!$A49,'Dashboard Extract'!AFE$45),AFD49)</f>
        <v>84</v>
      </c>
      <c r="AFF49" s="1352">
        <f ca="1">IFERROR(OFFSET('WS-1 Appeals'!$A$6,'Dashboard Extract'!$A49,'Dashboard Extract'!AFF$45),AFE49)</f>
        <v>84</v>
      </c>
      <c r="AFG49" s="1352">
        <f ca="1">IFERROR(OFFSET('WS-1 Appeals'!$A$6,'Dashboard Extract'!$A49,'Dashboard Extract'!AFG$45),AFF49)</f>
        <v>84</v>
      </c>
      <c r="AFH49" s="1352">
        <f ca="1">IFERROR(OFFSET('WS-1 Appeals'!$A$6,'Dashboard Extract'!$A49,'Dashboard Extract'!AFH$45),AFG49)</f>
        <v>121</v>
      </c>
      <c r="AFI49" s="1352">
        <f ca="1">IFERROR(OFFSET('WS-1 Appeals'!$A$6,'Dashboard Extract'!$A49,'Dashboard Extract'!AFI$45),AFH49)</f>
        <v>102</v>
      </c>
      <c r="AFJ49" s="1352">
        <f ca="1">IFERROR(OFFSET('WS-1 Appeals'!$A$6,'Dashboard Extract'!$A49,'Dashboard Extract'!AFJ$45),AFI49)</f>
        <v>77</v>
      </c>
      <c r="AFK49" s="1352">
        <f ca="1">IFERROR(OFFSET('WS-1 Appeals'!$A$6,'Dashboard Extract'!$A49,'Dashboard Extract'!AFK$45),AFJ49)</f>
        <v>79</v>
      </c>
      <c r="AFL49" s="1352">
        <f ca="1">IFERROR(OFFSET('WS-1 Appeals'!$A$6,'Dashboard Extract'!$A49,'Dashboard Extract'!AFL$45),AFK49)</f>
        <v>75</v>
      </c>
      <c r="AFM49" s="1352">
        <f ca="1">IFERROR(OFFSET('WS-1 Appeals'!$A$6,'Dashboard Extract'!$A49,'Dashboard Extract'!AFM$45),AFL49)</f>
        <v>75</v>
      </c>
      <c r="AFN49" s="1352">
        <f ca="1">IFERROR(OFFSET('WS-1 Appeals'!$A$6,'Dashboard Extract'!$A49,'Dashboard Extract'!AFN$45),AFM49)</f>
        <v>75</v>
      </c>
      <c r="AFO49" s="1352">
        <f ca="1">IFERROR(OFFSET('WS-1 Appeals'!$A$6,'Dashboard Extract'!$A49,'Dashboard Extract'!AFO$45),AFN49)</f>
        <v>70</v>
      </c>
      <c r="AFP49" s="1352">
        <f ca="1">IFERROR(OFFSET('WS-1 Appeals'!$A$6,'Dashboard Extract'!$A49,'Dashboard Extract'!AFP$45),AFO49)</f>
        <v>86</v>
      </c>
      <c r="AFQ49" s="1352">
        <f ca="1">IFERROR(OFFSET('WS-1 Appeals'!$A$6,'Dashboard Extract'!$A49,'Dashboard Extract'!AFQ$45),AFP49)</f>
        <v>77</v>
      </c>
      <c r="AFR49" s="1352">
        <f ca="1">IFERROR(OFFSET('WS-1 Appeals'!$A$6,'Dashboard Extract'!$A49,'Dashboard Extract'!AFR$45),AFQ49)</f>
        <v>67</v>
      </c>
      <c r="AFS49" s="1352">
        <f ca="1">IFERROR(OFFSET('WS-1 Appeals'!$A$6,'Dashboard Extract'!$A49,'Dashboard Extract'!AFS$45),AFR49)</f>
        <v>58</v>
      </c>
      <c r="AFT49" s="1352">
        <f ca="1">IFERROR(OFFSET('WS-1 Appeals'!$A$6,'Dashboard Extract'!$A49,'Dashboard Extract'!AFT$45),AFS49)</f>
        <v>58</v>
      </c>
      <c r="AFU49" s="1352">
        <f ca="1">IFERROR(OFFSET('WS-1 Appeals'!$A$6,'Dashboard Extract'!$A49,'Dashboard Extract'!AFU$45),AFT49)</f>
        <v>58</v>
      </c>
      <c r="AFV49" s="1352">
        <f ca="1">IFERROR(OFFSET('WS-1 Appeals'!$A$6,'Dashboard Extract'!$A49,'Dashboard Extract'!AFV$45),AFU49)</f>
        <v>53</v>
      </c>
      <c r="AFW49" s="1352">
        <f ca="1">IFERROR(OFFSET('WS-1 Appeals'!$A$6,'Dashboard Extract'!$A49,'Dashboard Extract'!AFW$45),AFV49)</f>
        <v>45</v>
      </c>
      <c r="AFX49" s="1352">
        <f ca="1">IFERROR(OFFSET('WS-1 Appeals'!$A$6,'Dashboard Extract'!$A49,'Dashboard Extract'!AFX$45),AFW49)</f>
        <v>60</v>
      </c>
      <c r="AFY49" s="1352">
        <f ca="1">IFERROR(OFFSET('WS-1 Appeals'!$A$6,'Dashboard Extract'!$A49,'Dashboard Extract'!AFY$45),AFX49)</f>
        <v>67</v>
      </c>
      <c r="AFZ49" s="1352">
        <f ca="1">IFERROR(OFFSET('WS-1 Appeals'!$A$6,'Dashboard Extract'!$A49,'Dashboard Extract'!AFZ$45),AFY49)</f>
        <v>56</v>
      </c>
      <c r="AGA49" s="1352">
        <f ca="1">IFERROR(OFFSET('WS-1 Appeals'!$A$6,'Dashboard Extract'!$A49,'Dashboard Extract'!AGA$45),AFZ49)</f>
        <v>56</v>
      </c>
      <c r="AGB49" s="1352">
        <f ca="1">IFERROR(OFFSET('WS-1 Appeals'!$A$6,'Dashboard Extract'!$A49,'Dashboard Extract'!AGB$45),AGA49)</f>
        <v>56</v>
      </c>
      <c r="AGC49" s="1352">
        <f ca="1">IFERROR(OFFSET('WS-1 Appeals'!$A$6,'Dashboard Extract'!$A49,'Dashboard Extract'!AGC$45),AGB49)</f>
        <v>45</v>
      </c>
      <c r="AGD49" s="1352">
        <f ca="1">IFERROR(OFFSET('WS-1 Appeals'!$A$6,'Dashboard Extract'!$A49,'Dashboard Extract'!AGD$45),AGC49)</f>
        <v>47</v>
      </c>
      <c r="AGE49" s="1352">
        <f ca="1">IFERROR(OFFSET('WS-1 Appeals'!$A$6,'Dashboard Extract'!$A49,'Dashboard Extract'!AGE$45),AGD49)</f>
        <v>37</v>
      </c>
      <c r="AGF49" s="1352">
        <f ca="1">IFERROR(OFFSET('WS-1 Appeals'!$A$6,'Dashboard Extract'!$A49,'Dashboard Extract'!AGF$45),AGE49)</f>
        <v>60</v>
      </c>
      <c r="AGG49" s="1352">
        <f ca="1">IFERROR(OFFSET('WS-1 Appeals'!$A$6,'Dashboard Extract'!$A49,'Dashboard Extract'!AGG$45),AGF49)</f>
        <v>49</v>
      </c>
      <c r="AGH49" s="1352">
        <f ca="1">IFERROR(OFFSET('WS-1 Appeals'!$A$6,'Dashboard Extract'!$A49,'Dashboard Extract'!AGH$45),AGG49)</f>
        <v>49</v>
      </c>
      <c r="AGI49" s="1352">
        <f ca="1">IFERROR(OFFSET('WS-1 Appeals'!$A$6,'Dashboard Extract'!$A49,'Dashboard Extract'!AGI$45),AGH49)</f>
        <v>49</v>
      </c>
      <c r="AGJ49" s="1352">
        <f ca="1">IFERROR(OFFSET('WS-1 Appeals'!$A$6,'Dashboard Extract'!$A49,'Dashboard Extract'!AGJ$45),AGI49)</f>
        <v>45</v>
      </c>
      <c r="AGK49" s="1352">
        <f ca="1">IFERROR(OFFSET('WS-1 Appeals'!$A$6,'Dashboard Extract'!$A49,'Dashboard Extract'!AGK$45),AGJ49)</f>
        <v>41</v>
      </c>
      <c r="AGL49" s="1352">
        <f ca="1">IFERROR(OFFSET('WS-1 Appeals'!$A$6,'Dashboard Extract'!$A49,'Dashboard Extract'!AGL$45),AGK49)</f>
        <v>53</v>
      </c>
      <c r="AGM49" s="1352">
        <f ca="1">IFERROR(OFFSET('WS-1 Appeals'!$A$6,'Dashboard Extract'!$A49,'Dashboard Extract'!AGM$45),AGL49)</f>
        <v>46</v>
      </c>
      <c r="AGN49" s="1352">
        <f ca="1">IFERROR(OFFSET('WS-1 Appeals'!$A$6,'Dashboard Extract'!$A49,'Dashboard Extract'!AGN$45),AGM49)</f>
        <v>69</v>
      </c>
      <c r="AGO49" s="1352">
        <f ca="1">IFERROR(OFFSET('WS-1 Appeals'!$A$6,'Dashboard Extract'!$A49,'Dashboard Extract'!AGO$45),AGN49)</f>
        <v>69</v>
      </c>
      <c r="AGP49" s="1352">
        <f ca="1">IFERROR(OFFSET('WS-1 Appeals'!$A$6,'Dashboard Extract'!$A49,'Dashboard Extract'!AGP$45),AGO49)</f>
        <v>69</v>
      </c>
      <c r="AGQ49" s="1352">
        <f ca="1">IFERROR(OFFSET('WS-1 Appeals'!$A$6,'Dashboard Extract'!$A49,'Dashboard Extract'!AGQ$45),AGP49)</f>
        <v>67</v>
      </c>
      <c r="AGR49" s="1352">
        <f ca="1">IFERROR(OFFSET('WS-1 Appeals'!$A$6,'Dashboard Extract'!$A49,'Dashboard Extract'!AGR$45),AGQ49)</f>
        <v>70</v>
      </c>
      <c r="AGS49" s="1352">
        <f ca="1">IFERROR(OFFSET('WS-1 Appeals'!$A$6,'Dashboard Extract'!$A49,'Dashboard Extract'!AGS$45),AGR49)</f>
        <v>62</v>
      </c>
      <c r="AGT49" s="1352">
        <f ca="1">IFERROR(OFFSET('WS-1 Appeals'!$A$6,'Dashboard Extract'!$A49,'Dashboard Extract'!AGT$45),AGS49)</f>
        <v>55</v>
      </c>
      <c r="AGU49" s="1352">
        <f ca="1">IFERROR(OFFSET('WS-1 Appeals'!$A$6,'Dashboard Extract'!$A49,'Dashboard Extract'!AGU$45),AGT49)</f>
        <v>46</v>
      </c>
      <c r="AGV49" s="1352">
        <f ca="1">IFERROR(OFFSET('WS-1 Appeals'!$A$6,'Dashboard Extract'!$A49,'Dashboard Extract'!AGV$45),AGU49)</f>
        <v>46</v>
      </c>
      <c r="AGW49" s="1352">
        <f ca="1">IFERROR(OFFSET('WS-1 Appeals'!$A$6,'Dashboard Extract'!$A49,'Dashboard Extract'!AGW$45),AGV49)</f>
        <v>46</v>
      </c>
      <c r="AGX49" s="1352">
        <f ca="1">IFERROR(OFFSET('WS-1 Appeals'!$A$6,'Dashboard Extract'!$A49,'Dashboard Extract'!AGX$45),AGW49)</f>
        <v>46</v>
      </c>
      <c r="AGY49" s="1352">
        <f ca="1">IFERROR(OFFSET('WS-1 Appeals'!$A$6,'Dashboard Extract'!$A49,'Dashboard Extract'!AGY$45),AGX49)</f>
        <v>53</v>
      </c>
      <c r="AGZ49" s="1352">
        <f ca="1">IFERROR(OFFSET('WS-1 Appeals'!$A$6,'Dashboard Extract'!$A49,'Dashboard Extract'!AGZ$45),AGY49)</f>
        <v>52</v>
      </c>
      <c r="AHA49" s="1352">
        <f ca="1">IFERROR(OFFSET('WS-1 Appeals'!$A$6,'Dashboard Extract'!$A49,'Dashboard Extract'!AHA$45),AGZ49)</f>
        <v>70</v>
      </c>
      <c r="AHB49" s="1352">
        <f ca="1">IFERROR(OFFSET('WS-1 Appeals'!$A$6,'Dashboard Extract'!$A49,'Dashboard Extract'!AHB$45),AHA49)</f>
        <v>64</v>
      </c>
      <c r="AHC49" s="1352">
        <f ca="1">IFERROR(OFFSET('WS-1 Appeals'!$A$6,'Dashboard Extract'!$A49,'Dashboard Extract'!AHC$45),AHB49)</f>
        <v>64</v>
      </c>
      <c r="AHD49" s="1352">
        <f ca="1">IFERROR(OFFSET('WS-1 Appeals'!$A$6,'Dashboard Extract'!$A49,'Dashboard Extract'!AHD$45),AHC49)</f>
        <v>64</v>
      </c>
      <c r="AHE49" s="1352">
        <f ca="1">IFERROR(OFFSET('WS-1 Appeals'!$A$6,'Dashboard Extract'!$A49,'Dashboard Extract'!AHE$45),AHD49)</f>
        <v>54</v>
      </c>
      <c r="AHF49" s="1352">
        <f ca="1">IFERROR(OFFSET('WS-1 Appeals'!$A$6,'Dashboard Extract'!$A49,'Dashboard Extract'!AHF$45),AHE49)</f>
        <v>42</v>
      </c>
      <c r="AHG49" s="1352">
        <f ca="1">IFERROR(OFFSET('WS-1 Appeals'!$A$6,'Dashboard Extract'!$A49,'Dashboard Extract'!AHG$45),AHF49)</f>
        <v>68</v>
      </c>
      <c r="AHH49" s="1352">
        <f ca="1">IFERROR(OFFSET('WS-1 Appeals'!$A$6,'Dashboard Extract'!$A49,'Dashboard Extract'!AHH$45),AHG49)</f>
        <v>70</v>
      </c>
      <c r="AHI49" s="1352">
        <f ca="1">IFERROR(OFFSET('WS-1 Appeals'!$A$6,'Dashboard Extract'!$A49,'Dashboard Extract'!AHI$45),AHH49)</f>
        <v>49</v>
      </c>
      <c r="AHJ49" s="1352">
        <f ca="1">IFERROR(OFFSET('WS-1 Appeals'!$A$6,'Dashboard Extract'!$A49,'Dashboard Extract'!AHJ$45),AHI49)</f>
        <v>49</v>
      </c>
      <c r="AHK49" s="1352">
        <f ca="1">IFERROR(OFFSET('WS-1 Appeals'!$A$6,'Dashboard Extract'!$A49,'Dashboard Extract'!AHK$45),AHJ49)</f>
        <v>49</v>
      </c>
      <c r="AHL49" s="1352">
        <f ca="1">IFERROR(OFFSET('WS-1 Appeals'!$A$6,'Dashboard Extract'!$A49,'Dashboard Extract'!AHL$45),AHK49)</f>
        <v>43</v>
      </c>
      <c r="AHM49" s="1352">
        <f ca="1">IFERROR(OFFSET('WS-1 Appeals'!$A$6,'Dashboard Extract'!$A49,'Dashboard Extract'!AHM$45),AHL49)</f>
        <v>60</v>
      </c>
      <c r="AHN49" s="1352">
        <f ca="1">IFERROR(OFFSET('WS-1 Appeals'!$A$6,'Dashboard Extract'!$A49,'Dashboard Extract'!AHN$45),AHM49)</f>
        <v>63</v>
      </c>
      <c r="AHO49" s="1352">
        <f ca="1">IFERROR(OFFSET('WS-1 Appeals'!$A$6,'Dashboard Extract'!$A49,'Dashboard Extract'!AHO$45),AHN49)</f>
        <v>61</v>
      </c>
      <c r="AHP49" s="1352">
        <f ca="1">IFERROR(OFFSET('WS-1 Appeals'!$A$6,'Dashboard Extract'!$A49,'Dashboard Extract'!AHP$45),AHO49)</f>
        <v>51</v>
      </c>
      <c r="AHQ49" s="1352">
        <f ca="1">IFERROR(OFFSET('WS-1 Appeals'!$A$6,'Dashboard Extract'!$A49,'Dashboard Extract'!AHQ$45),AHP49)</f>
        <v>51</v>
      </c>
      <c r="AHR49" s="1352">
        <f ca="1">IFERROR(OFFSET('WS-1 Appeals'!$A$6,'Dashboard Extract'!$A49,'Dashboard Extract'!AHR$45),AHQ49)</f>
        <v>51</v>
      </c>
      <c r="AHS49" s="1352">
        <f ca="1">IFERROR(OFFSET('WS-1 Appeals'!$A$6,'Dashboard Extract'!$A49,'Dashboard Extract'!AHS$45),AHR49)</f>
        <v>45</v>
      </c>
      <c r="AHT49" s="1352">
        <f ca="1">IFERROR(OFFSET('WS-1 Appeals'!$A$6,'Dashboard Extract'!$A49,'Dashboard Extract'!AHT$45),AHS49)</f>
        <v>53</v>
      </c>
      <c r="AHU49" s="1352">
        <f ca="1">IFERROR(OFFSET('WS-1 Appeals'!$A$6,'Dashboard Extract'!$A49,'Dashboard Extract'!AHU$45),AHT49)</f>
        <v>50</v>
      </c>
      <c r="AHV49" s="1352">
        <f ca="1">IFERROR(OFFSET('WS-1 Appeals'!$A$6,'Dashboard Extract'!$A49,'Dashboard Extract'!AHV$45),AHU49)</f>
        <v>56</v>
      </c>
      <c r="AHW49" s="1352">
        <f ca="1">IFERROR(OFFSET('WS-1 Appeals'!$A$6,'Dashboard Extract'!$A49,'Dashboard Extract'!AHW$45),AHV49)</f>
        <v>55</v>
      </c>
      <c r="AHX49" s="1352">
        <f ca="1">IFERROR(OFFSET('WS-1 Appeals'!$A$6,'Dashboard Extract'!$A49,'Dashboard Extract'!AHX$45),AHW49)</f>
        <v>55</v>
      </c>
      <c r="AHY49" s="1352">
        <f ca="1">IFERROR(OFFSET('WS-1 Appeals'!$A$6,'Dashboard Extract'!$A49,'Dashboard Extract'!AHY$45),AHX49)</f>
        <v>55</v>
      </c>
      <c r="AHZ49" s="1352">
        <f ca="1">IFERROR(OFFSET('WS-1 Appeals'!$A$6,'Dashboard Extract'!$A49,'Dashboard Extract'!AHZ$45),AHY49)</f>
        <v>48</v>
      </c>
      <c r="AIA49" s="1352">
        <f ca="1">IFERROR(OFFSET('WS-1 Appeals'!$A$6,'Dashboard Extract'!$A49,'Dashboard Extract'!AIA$45),AHZ49)</f>
        <v>40</v>
      </c>
      <c r="AIB49" s="1352">
        <f ca="1">IFERROR(OFFSET('WS-1 Appeals'!$A$6,'Dashboard Extract'!$A49,'Dashboard Extract'!AIB$45),AIA49)</f>
        <v>43</v>
      </c>
      <c r="AIC49" s="1352">
        <f ca="1">IFERROR(OFFSET('WS-1 Appeals'!$A$6,'Dashboard Extract'!$A49,'Dashboard Extract'!AIC$45),AIB49)</f>
        <v>38</v>
      </c>
      <c r="AID49" s="1352">
        <f ca="1">IFERROR(OFFSET('WS-1 Appeals'!$A$6,'Dashboard Extract'!$A49,'Dashboard Extract'!AID$45),AIC49)</f>
        <v>48</v>
      </c>
      <c r="AIE49" s="1352">
        <f ca="1">IFERROR(OFFSET('WS-1 Appeals'!$A$6,'Dashboard Extract'!$A49,'Dashboard Extract'!AIE$45),AID49)</f>
        <v>48</v>
      </c>
      <c r="AIF49" s="1352">
        <f ca="1">IFERROR(OFFSET('WS-1 Appeals'!$A$6,'Dashboard Extract'!$A49,'Dashboard Extract'!AIF$45),AIE49)</f>
        <v>48</v>
      </c>
      <c r="AIG49" s="1352">
        <f ca="1">IFERROR(OFFSET('WS-1 Appeals'!$A$6,'Dashboard Extract'!$A49,'Dashboard Extract'!AIG$45),AIF49)</f>
        <v>37</v>
      </c>
      <c r="AIH49" s="1352">
        <f ca="1">IFERROR(OFFSET('WS-1 Appeals'!$A$6,'Dashboard Extract'!$A49,'Dashboard Extract'!AIH$45),AIG49)</f>
        <v>36</v>
      </c>
      <c r="AII49" s="1352">
        <f ca="1">IFERROR(OFFSET('WS-1 Appeals'!$A$6,'Dashboard Extract'!$A49,'Dashboard Extract'!AII$45),AIH49)</f>
        <v>36</v>
      </c>
      <c r="AIJ49" s="1352">
        <f ca="1">IFERROR(OFFSET('WS-1 Appeals'!$A$6,'Dashboard Extract'!$A49,'Dashboard Extract'!AIJ$45),AII49)</f>
        <v>39</v>
      </c>
      <c r="AIK49" s="1352">
        <f ca="1">IFERROR(OFFSET('WS-1 Appeals'!$A$6,'Dashboard Extract'!$A49,'Dashboard Extract'!AIK$45),AIJ49)</f>
        <v>50</v>
      </c>
      <c r="AIL49" s="1352">
        <f ca="1">IFERROR(OFFSET('WS-1 Appeals'!$A$6,'Dashboard Extract'!$A49,'Dashboard Extract'!AIL$45),AIK49)</f>
        <v>50</v>
      </c>
      <c r="AIM49" s="1352">
        <f ca="1">IFERROR(OFFSET('WS-1 Appeals'!$A$6,'Dashboard Extract'!$A49,'Dashboard Extract'!AIM$45),AIL49)</f>
        <v>50</v>
      </c>
      <c r="AIN49" s="1352">
        <f ca="1">IFERROR(OFFSET('WS-1 Appeals'!$A$6,'Dashboard Extract'!$A49,'Dashboard Extract'!AIN$45),AIM49)</f>
        <v>51</v>
      </c>
      <c r="AIO49" s="1352">
        <f ca="1">IFERROR(OFFSET('WS-1 Appeals'!$A$6,'Dashboard Extract'!$A49,'Dashboard Extract'!AIO$45),AIN49)</f>
        <v>52</v>
      </c>
      <c r="AIP49" s="1352">
        <f ca="1">IFERROR(OFFSET('WS-1 Appeals'!$A$6,'Dashboard Extract'!$A49,'Dashboard Extract'!AIP$45),AIO49)</f>
        <v>38</v>
      </c>
      <c r="AIQ49" s="1352">
        <f ca="1">IFERROR(OFFSET('WS-1 Appeals'!$A$6,'Dashboard Extract'!$A49,'Dashboard Extract'!AIQ$45),AIP49)</f>
        <v>53</v>
      </c>
      <c r="AIR49" s="1352">
        <f ca="1">IFERROR(OFFSET('WS-1 Appeals'!$A$6,'Dashboard Extract'!$A49,'Dashboard Extract'!AIR$45),AIQ49)</f>
        <v>52</v>
      </c>
      <c r="AIS49" s="1352">
        <f ca="1">IFERROR(OFFSET('WS-1 Appeals'!$A$6,'Dashboard Extract'!$A49,'Dashboard Extract'!AIS$45),AIR49)</f>
        <v>52</v>
      </c>
      <c r="AIT49" s="1352">
        <f ca="1">IFERROR(OFFSET('WS-1 Appeals'!$A$6,'Dashboard Extract'!$A49,'Dashboard Extract'!AIT$45),AIS49)</f>
        <v>52</v>
      </c>
      <c r="AIU49" s="1352">
        <f ca="1">IFERROR(OFFSET('WS-1 Appeals'!$A$6,'Dashboard Extract'!$A49,'Dashboard Extract'!AIU$45),AIT49)</f>
        <v>39</v>
      </c>
      <c r="AIV49" s="1352">
        <f ca="1">IFERROR(OFFSET('WS-1 Appeals'!$A$6,'Dashboard Extract'!$A49,'Dashboard Extract'!AIV$45),AIU49)</f>
        <v>30</v>
      </c>
      <c r="AIW49" s="1352">
        <f ca="1">IFERROR(OFFSET('WS-1 Appeals'!$A$6,'Dashboard Extract'!$A49,'Dashboard Extract'!AIW$45),AIV49)</f>
        <v>29</v>
      </c>
      <c r="AIX49" s="1352">
        <f ca="1">IFERROR(OFFSET('WS-1 Appeals'!$A$6,'Dashboard Extract'!$A49,'Dashboard Extract'!AIX$45),AIW49)</f>
        <v>53</v>
      </c>
      <c r="AIY49" s="1352">
        <f ca="1">IFERROR(OFFSET('WS-1 Appeals'!$A$6,'Dashboard Extract'!$A49,'Dashboard Extract'!AIY$45),AIX49)</f>
        <v>52</v>
      </c>
      <c r="AIZ49" s="1352">
        <f ca="1">IFERROR(OFFSET('WS-1 Appeals'!$A$6,'Dashboard Extract'!$A49,'Dashboard Extract'!AIZ$45),AIY49)</f>
        <v>52</v>
      </c>
      <c r="AJA49" s="1352">
        <f ca="1">IFERROR(OFFSET('WS-1 Appeals'!$A$6,'Dashboard Extract'!$A49,'Dashboard Extract'!AJA$45),AIZ49)</f>
        <v>52</v>
      </c>
      <c r="AJB49" s="1352">
        <f ca="1">IFERROR(OFFSET('WS-1 Appeals'!$A$6,'Dashboard Extract'!$A49,'Dashboard Extract'!AJB$45),AJA49)</f>
        <v>52</v>
      </c>
      <c r="AJC49" s="1352">
        <f ca="1">IFERROR(OFFSET('WS-1 Appeals'!$A$6,'Dashboard Extract'!$A49,'Dashboard Extract'!AJC$45),AJB49)</f>
        <v>47</v>
      </c>
      <c r="AJD49" s="1352">
        <f ca="1">IFERROR(OFFSET('WS-1 Appeals'!$A$6,'Dashboard Extract'!$A49,'Dashboard Extract'!AJD$45),AJC49)</f>
        <v>47</v>
      </c>
      <c r="AJE49" s="1352">
        <f ca="1">IFERROR(OFFSET('WS-1 Appeals'!$A$6,'Dashboard Extract'!$A49,'Dashboard Extract'!AJE$45),AJD49)</f>
        <v>49</v>
      </c>
      <c r="AJF49" s="1352">
        <f ca="1">IFERROR(OFFSET('WS-1 Appeals'!$A$6,'Dashboard Extract'!$A49,'Dashboard Extract'!AJF$45),AJE49)</f>
        <v>50</v>
      </c>
      <c r="AJG49" s="1352">
        <f ca="1">IFERROR(OFFSET('WS-1 Appeals'!$A$6,'Dashboard Extract'!$A49,'Dashboard Extract'!AJG$45),AJF49)</f>
        <v>50</v>
      </c>
      <c r="AJH49" s="1352">
        <f ca="1">IFERROR(OFFSET('WS-1 Appeals'!$A$6,'Dashboard Extract'!$A49,'Dashboard Extract'!AJH$45),AJG49)</f>
        <v>50</v>
      </c>
      <c r="AJI49" s="1352">
        <f ca="1">IFERROR(OFFSET('WS-1 Appeals'!$A$6,'Dashboard Extract'!$A49,'Dashboard Extract'!AJI$45),AJH49)</f>
        <v>48</v>
      </c>
      <c r="AJJ49" s="1352">
        <f ca="1">IFERROR(OFFSET('WS-1 Appeals'!$A$6,'Dashboard Extract'!$A49,'Dashboard Extract'!AJJ$45),AJI49)</f>
        <v>48</v>
      </c>
      <c r="AJK49" s="1352">
        <f ca="1">IFERROR(OFFSET('WS-1 Appeals'!$A$6,'Dashboard Extract'!$A49,'Dashboard Extract'!AJK$45),AJJ49)</f>
        <v>41</v>
      </c>
      <c r="AJL49" s="1352">
        <f ca="1">IFERROR(OFFSET('WS-1 Appeals'!$A$6,'Dashboard Extract'!$A49,'Dashboard Extract'!AJL$45),AJK49)</f>
        <v>46</v>
      </c>
      <c r="AJM49" s="1352">
        <f ca="1">IFERROR(OFFSET('WS-1 Appeals'!$A$6,'Dashboard Extract'!$A49,'Dashboard Extract'!AJM$45),AJL49)</f>
        <v>44</v>
      </c>
      <c r="AJN49" s="1352">
        <f ca="1">IFERROR(OFFSET('WS-1 Appeals'!$A$6,'Dashboard Extract'!$A49,'Dashboard Extract'!AJN$45),AJM49)</f>
        <v>44</v>
      </c>
      <c r="AJO49" s="1352">
        <f ca="1">IFERROR(OFFSET('WS-1 Appeals'!$A$6,'Dashboard Extract'!$A49,'Dashboard Extract'!AJO$45),AJN49)</f>
        <v>44</v>
      </c>
      <c r="AJP49" s="1352">
        <f ca="1">IFERROR(OFFSET('WS-1 Appeals'!$A$6,'Dashboard Extract'!$A49,'Dashboard Extract'!AJP$45),AJO49)</f>
        <v>44</v>
      </c>
      <c r="AJQ49" s="1352">
        <f ca="1">IFERROR(OFFSET('WS-1 Appeals'!$A$6,'Dashboard Extract'!$A49,'Dashboard Extract'!AJQ$45),AJP49)</f>
        <v>55</v>
      </c>
      <c r="AJR49" s="1352">
        <f ca="1">IFERROR(OFFSET('WS-1 Appeals'!$A$6,'Dashboard Extract'!$A49,'Dashboard Extract'!AJR$45),AJQ49)</f>
        <v>55</v>
      </c>
      <c r="AJS49" s="1352">
        <f ca="1">IFERROR(OFFSET('WS-1 Appeals'!$A$6,'Dashboard Extract'!$A49,'Dashboard Extract'!AJS$45),AJR49)</f>
        <v>64</v>
      </c>
      <c r="AJT49" s="1352">
        <f ca="1">IFERROR(OFFSET('WS-1 Appeals'!$A$6,'Dashboard Extract'!$A49,'Dashboard Extract'!AJT$45),AJS49)</f>
        <v>63</v>
      </c>
      <c r="AJU49" s="1352">
        <f ca="1">IFERROR(OFFSET('WS-1 Appeals'!$A$6,'Dashboard Extract'!$A49,'Dashboard Extract'!AJU$45),AJT49)</f>
        <v>63</v>
      </c>
      <c r="AJV49" s="1352">
        <f ca="1">IFERROR(OFFSET('WS-1 Appeals'!$A$6,'Dashboard Extract'!$A49,'Dashboard Extract'!AJV$45),AJU49)</f>
        <v>63</v>
      </c>
      <c r="AJW49" s="1352">
        <f ca="1">IFERROR(OFFSET('WS-1 Appeals'!$A$6,'Dashboard Extract'!$A49,'Dashboard Extract'!AJW$45),AJV49)</f>
        <v>60</v>
      </c>
      <c r="AJX49" s="1352">
        <f ca="1">IFERROR(OFFSET('WS-1 Appeals'!$A$6,'Dashboard Extract'!$A49,'Dashboard Extract'!AJX$45),AJW49)</f>
        <v>58</v>
      </c>
      <c r="AJY49" s="1352">
        <f ca="1">IFERROR(OFFSET('WS-1 Appeals'!$A$6,'Dashboard Extract'!$A49,'Dashboard Extract'!AJY$45),AJX49)</f>
        <v>56</v>
      </c>
      <c r="AJZ49" s="1352">
        <f ca="1">IFERROR(OFFSET('WS-1 Appeals'!$A$6,'Dashboard Extract'!$A49,'Dashboard Extract'!AJZ$45),AJY49)</f>
        <v>60</v>
      </c>
      <c r="AKA49" s="1352">
        <f ca="1">IFERROR(OFFSET('WS-1 Appeals'!$A$6,'Dashboard Extract'!$A49,'Dashboard Extract'!AKA$45),AJZ49)</f>
        <v>47</v>
      </c>
      <c r="AKB49" s="1352">
        <f ca="1">IFERROR(OFFSET('WS-1 Appeals'!$A$6,'Dashboard Extract'!$A49,'Dashboard Extract'!AKB$45),AKA49)</f>
        <v>47</v>
      </c>
      <c r="AKC49" s="1352">
        <f ca="1">IFERROR(OFFSET('WS-1 Appeals'!$A$6,'Dashboard Extract'!$A49,'Dashboard Extract'!AKC$45),AKB49)</f>
        <v>47</v>
      </c>
      <c r="AKD49" s="1352">
        <f ca="1">IFERROR(OFFSET('WS-1 Appeals'!$A$6,'Dashboard Extract'!$A49,'Dashboard Extract'!AKD$45),AKC49)</f>
        <v>46</v>
      </c>
      <c r="AKE49" s="1352">
        <f ca="1">IFERROR(OFFSET('WS-1 Appeals'!$A$6,'Dashboard Extract'!$A49,'Dashboard Extract'!AKE$45),AKD49)</f>
        <v>42</v>
      </c>
      <c r="AKF49" s="1352">
        <f ca="1">IFERROR(OFFSET('WS-1 Appeals'!$A$6,'Dashboard Extract'!$A49,'Dashboard Extract'!AKF$45),AKE49)</f>
        <v>59</v>
      </c>
      <c r="AKG49" s="1352">
        <f ca="1">IFERROR(OFFSET('WS-1 Appeals'!$A$6,'Dashboard Extract'!$A49,'Dashboard Extract'!AKG$45),AKF49)</f>
        <v>65</v>
      </c>
      <c r="AKH49" s="1352">
        <f ca="1">IFERROR(OFFSET('WS-1 Appeals'!$A$6,'Dashboard Extract'!$A49,'Dashboard Extract'!AKH$45),AKG49)</f>
        <v>59</v>
      </c>
      <c r="AKI49" s="1352">
        <f ca="1">IFERROR(OFFSET('WS-1 Appeals'!$A$6,'Dashboard Extract'!$A49,'Dashboard Extract'!AKI$45),AKH49)</f>
        <v>59</v>
      </c>
      <c r="AKJ49" s="1352">
        <f ca="1">IFERROR(OFFSET('WS-1 Appeals'!$A$6,'Dashboard Extract'!$A49,'Dashboard Extract'!AKJ$45),AKI49)</f>
        <v>59</v>
      </c>
      <c r="AKK49" s="1352">
        <f ca="1">IFERROR(OFFSET('WS-1 Appeals'!$A$6,'Dashboard Extract'!$A49,'Dashboard Extract'!AKK$45),AKJ49)</f>
        <v>55</v>
      </c>
      <c r="AKL49" s="1352">
        <f ca="1">IFERROR(OFFSET('WS-1 Appeals'!$A$6,'Dashboard Extract'!$A49,'Dashboard Extract'!AKL$45),AKK49)</f>
        <v>70</v>
      </c>
      <c r="AKM49" s="1352">
        <f ca="1">IFERROR(OFFSET('WS-1 Appeals'!$A$6,'Dashboard Extract'!$A49,'Dashboard Extract'!AKM$45),AKL49)</f>
        <v>69</v>
      </c>
      <c r="AKN49" s="1352">
        <f ca="1">IFERROR(OFFSET('WS-1 Appeals'!$A$6,'Dashboard Extract'!$A49,'Dashboard Extract'!AKN$45),AKM49)</f>
        <v>83</v>
      </c>
      <c r="AKO49" s="1352">
        <f ca="1">IFERROR(OFFSET('WS-1 Appeals'!$A$6,'Dashboard Extract'!$A49,'Dashboard Extract'!AKO$45),AKN49)</f>
        <v>69</v>
      </c>
      <c r="AKP49" s="1352">
        <f ca="1">IFERROR(OFFSET('WS-1 Appeals'!$A$6,'Dashboard Extract'!$A49,'Dashboard Extract'!AKP$45),AKO49)</f>
        <v>69</v>
      </c>
      <c r="AKQ49" s="1352">
        <f ca="1">IFERROR(OFFSET('WS-1 Appeals'!$A$6,'Dashboard Extract'!$A49,'Dashboard Extract'!AKQ$45),AKP49)</f>
        <v>69</v>
      </c>
      <c r="AKR49" s="1352">
        <f ca="1">IFERROR(OFFSET('WS-1 Appeals'!$A$6,'Dashboard Extract'!$A49,'Dashboard Extract'!AKR$45),AKQ49)</f>
        <v>69</v>
      </c>
      <c r="AKS49" s="1352">
        <f ca="1">IFERROR(OFFSET('WS-1 Appeals'!$A$6,'Dashboard Extract'!$A49,'Dashboard Extract'!AKS$45),AKR49)</f>
        <v>67</v>
      </c>
      <c r="AKT49" s="1352">
        <f ca="1">IFERROR(OFFSET('WS-1 Appeals'!$A$6,'Dashboard Extract'!$A49,'Dashboard Extract'!AKT$45),AKS49)</f>
        <v>53</v>
      </c>
      <c r="AKU49" s="1352">
        <f ca="1">IFERROR(OFFSET('WS-1 Appeals'!$A$6,'Dashboard Extract'!$A49,'Dashboard Extract'!AKU$45),AKT49)</f>
        <v>73</v>
      </c>
      <c r="AKV49" s="1352">
        <f ca="1">IFERROR(OFFSET('WS-1 Appeals'!$A$6,'Dashboard Extract'!$A49,'Dashboard Extract'!AKV$45),AKU49)</f>
        <v>63</v>
      </c>
      <c r="AKW49" s="1352">
        <f ca="1">IFERROR(OFFSET('WS-1 Appeals'!$A$6,'Dashboard Extract'!$A49,'Dashboard Extract'!AKW$45),AKV49)</f>
        <v>63</v>
      </c>
      <c r="AKX49" s="1352">
        <f ca="1">IFERROR(OFFSET('WS-1 Appeals'!$A$6,'Dashboard Extract'!$A49,'Dashboard Extract'!AKX$45),AKW49)</f>
        <v>63</v>
      </c>
      <c r="AKY49" s="1352">
        <f ca="1">IFERROR(OFFSET('WS-1 Appeals'!$A$6,'Dashboard Extract'!$A49,'Dashboard Extract'!AKY$45),AKX49)</f>
        <v>57</v>
      </c>
      <c r="AKZ49" s="1352">
        <f ca="1">IFERROR(OFFSET('WS-1 Appeals'!$A$6,'Dashboard Extract'!$A49,'Dashboard Extract'!AKZ$45),AKY49)</f>
        <v>55</v>
      </c>
      <c r="ALA49" s="1352">
        <f ca="1">IFERROR(OFFSET('WS-1 Appeals'!$A$6,'Dashboard Extract'!$A49,'Dashboard Extract'!ALA$45),AKZ49)</f>
        <v>72</v>
      </c>
      <c r="ALB49" s="1352">
        <f ca="1">IFERROR(OFFSET('WS-1 Appeals'!$A$6,'Dashboard Extract'!$A49,'Dashboard Extract'!ALB$45),ALA49)</f>
        <v>60</v>
      </c>
      <c r="ALC49" s="1352">
        <f ca="1">IFERROR(OFFSET('WS-1 Appeals'!$A$6,'Dashboard Extract'!$A49,'Dashboard Extract'!ALC$45),ALB49)</f>
        <v>70</v>
      </c>
      <c r="ALD49" s="1352">
        <f ca="1">IFERROR(OFFSET('WS-1 Appeals'!$A$6,'Dashboard Extract'!$A49,'Dashboard Extract'!ALD$45),ALC49)</f>
        <v>70</v>
      </c>
      <c r="ALE49" s="1352">
        <f ca="1">IFERROR(OFFSET('WS-1 Appeals'!$A$6,'Dashboard Extract'!$A49,'Dashboard Extract'!ALE$45),ALD49)</f>
        <v>70</v>
      </c>
      <c r="ALF49" s="1352">
        <f ca="1">IFERROR(OFFSET('WS-1 Appeals'!$A$6,'Dashboard Extract'!$A49,'Dashboard Extract'!ALF$45),ALE49)</f>
        <v>56</v>
      </c>
      <c r="ALG49" s="1352">
        <f ca="1">IFERROR(OFFSET('WS-1 Appeals'!$A$6,'Dashboard Extract'!$A49,'Dashboard Extract'!ALG$45),ALF49)</f>
        <v>53</v>
      </c>
      <c r="ALH49" s="1352">
        <f ca="1">IFERROR(OFFSET('WS-1 Appeals'!$A$6,'Dashboard Extract'!$A49,'Dashboard Extract'!ALH$45),ALG49)</f>
        <v>62</v>
      </c>
      <c r="ALI49" s="1352">
        <f ca="1">IFERROR(OFFSET('WS-1 Appeals'!$A$6,'Dashboard Extract'!$A49,'Dashboard Extract'!ALI$45),ALH49)</f>
        <v>52</v>
      </c>
      <c r="ALJ49" s="1352">
        <f ca="1">IFERROR(OFFSET('WS-1 Appeals'!$A$6,'Dashboard Extract'!$A49,'Dashboard Extract'!ALJ$45),ALI49)</f>
        <v>56</v>
      </c>
      <c r="ALK49" s="1352">
        <f ca="1">IFERROR(OFFSET('WS-1 Appeals'!$A$6,'Dashboard Extract'!$A49,'Dashboard Extract'!ALK$45),ALJ49)</f>
        <v>56</v>
      </c>
      <c r="ALL49" s="1352">
        <f ca="1">IFERROR(OFFSET('WS-1 Appeals'!$A$6,'Dashboard Extract'!$A49,'Dashboard Extract'!ALL$45),ALK49)</f>
        <v>56</v>
      </c>
      <c r="ALM49" s="1352">
        <f ca="1">IFERROR(OFFSET('WS-1 Appeals'!$A$6,'Dashboard Extract'!$A49,'Dashboard Extract'!ALM$45),ALL49)</f>
        <v>56</v>
      </c>
      <c r="ALN49" s="1352">
        <f ca="1">IFERROR(OFFSET('WS-1 Appeals'!$A$6,'Dashboard Extract'!$A49,'Dashboard Extract'!ALN$45),ALM49)</f>
        <v>52</v>
      </c>
      <c r="ALO49" s="1352">
        <f ca="1">IFERROR(OFFSET('WS-1 Appeals'!$A$6,'Dashboard Extract'!$A49,'Dashboard Extract'!ALO$45),ALN49)</f>
        <v>46</v>
      </c>
      <c r="ALP49" s="1352">
        <f ca="1">IFERROR(OFFSET('WS-1 Appeals'!$A$6,'Dashboard Extract'!$A49,'Dashboard Extract'!ALP$45),ALO49)</f>
        <v>49</v>
      </c>
      <c r="ALQ49" s="1352">
        <f ca="1">IFERROR(OFFSET('WS-1 Appeals'!$A$6,'Dashboard Extract'!$A49,'Dashboard Extract'!ALQ$45),ALP49)</f>
        <v>52</v>
      </c>
      <c r="ALR49" s="1352">
        <f ca="1">IFERROR(OFFSET('WS-1 Appeals'!$A$6,'Dashboard Extract'!$A49,'Dashboard Extract'!ALR$45),ALQ49)</f>
        <v>52</v>
      </c>
      <c r="ALS49" s="1352">
        <f ca="1">IFERROR(OFFSET('WS-1 Appeals'!$A$6,'Dashboard Extract'!$A49,'Dashboard Extract'!ALS$45),ALR49)</f>
        <v>52</v>
      </c>
      <c r="ALT49" s="1352">
        <f ca="1">IFERROR(OFFSET('WS-1 Appeals'!$A$6,'Dashboard Extract'!$A49,'Dashboard Extract'!ALT$45),ALS49)</f>
        <v>50</v>
      </c>
      <c r="ALU49" s="1352">
        <f ca="1">IFERROR(OFFSET('WS-1 Appeals'!$A$6,'Dashboard Extract'!$A49,'Dashboard Extract'!ALU$45),ALT49)</f>
        <v>64</v>
      </c>
      <c r="ALV49" s="1352">
        <f ca="1">IFERROR(OFFSET('WS-1 Appeals'!$A$6,'Dashboard Extract'!$A49,'Dashboard Extract'!ALV$45),ALU49)</f>
        <v>53</v>
      </c>
      <c r="ALW49" s="1352">
        <f ca="1">IFERROR(OFFSET('WS-1 Appeals'!$A$6,'Dashboard Extract'!$A49,'Dashboard Extract'!ALW$45),ALV49)</f>
        <v>50</v>
      </c>
      <c r="ALX49" s="1352">
        <f ca="1">IFERROR(OFFSET('WS-1 Appeals'!$A$6,'Dashboard Extract'!$A49,'Dashboard Extract'!ALX$45),ALW49)</f>
        <v>70</v>
      </c>
      <c r="ALY49" s="1352">
        <f ca="1">IFERROR(OFFSET('WS-1 Appeals'!$A$6,'Dashboard Extract'!$A49,'Dashboard Extract'!ALY$45),ALX49)</f>
        <v>70</v>
      </c>
      <c r="ALZ49" s="1352">
        <f ca="1">IFERROR(OFFSET('WS-1 Appeals'!$A$6,'Dashboard Extract'!$A49,'Dashboard Extract'!ALZ$45),ALY49)</f>
        <v>70</v>
      </c>
      <c r="AMA49" s="1352">
        <f ca="1">IFERROR(OFFSET('WS-1 Appeals'!$A$6,'Dashboard Extract'!$A49,'Dashboard Extract'!AMA$45),ALZ49)</f>
        <v>63</v>
      </c>
      <c r="AMB49" s="1352">
        <f ca="1">IFERROR(OFFSET('WS-1 Appeals'!$A$6,'Dashboard Extract'!$A49,'Dashboard Extract'!AMB$45),AMA49)</f>
        <v>66</v>
      </c>
      <c r="AMC49" s="1352">
        <f ca="1">IFERROR(OFFSET('WS-1 Appeals'!$A$6,'Dashboard Extract'!$A49,'Dashboard Extract'!AMC$45),AMB49)</f>
        <v>60</v>
      </c>
      <c r="AMD49" s="1352">
        <f ca="1">IFERROR(OFFSET('WS-1 Appeals'!$A$6,'Dashboard Extract'!$A49,'Dashboard Extract'!AMD$45),AMC49)</f>
        <v>61</v>
      </c>
      <c r="AME49" s="1352">
        <f ca="1">IFERROR(OFFSET('WS-1 Appeals'!$A$6,'Dashboard Extract'!$A49,'Dashboard Extract'!AME$45),AMD49)</f>
        <v>50</v>
      </c>
      <c r="AMF49" s="1352">
        <f ca="1">IFERROR(OFFSET('WS-1 Appeals'!$A$6,'Dashboard Extract'!$A49,'Dashboard Extract'!AMF$45),AME49)</f>
        <v>50</v>
      </c>
      <c r="AMG49" s="1352">
        <f ca="1">IFERROR(OFFSET('WS-1 Appeals'!$A$6,'Dashboard Extract'!$A49,'Dashboard Extract'!AMG$45),AMF49)</f>
        <v>50</v>
      </c>
      <c r="AMH49" s="1352">
        <f ca="1">IFERROR(OFFSET('WS-1 Appeals'!$A$6,'Dashboard Extract'!$A49,'Dashboard Extract'!AMH$45),AMG49)</f>
        <v>40</v>
      </c>
      <c r="AMI49" s="1352">
        <f ca="1">IFERROR(OFFSET('WS-1 Appeals'!$A$6,'Dashboard Extract'!$A49,'Dashboard Extract'!AMI$45),AMH49)</f>
        <v>40</v>
      </c>
      <c r="AMJ49" s="1352">
        <f ca="1">IFERROR(OFFSET('WS-1 Appeals'!$A$6,'Dashboard Extract'!$A49,'Dashboard Extract'!AMJ$45),AMI49)</f>
        <v>50</v>
      </c>
      <c r="AMK49" s="1352">
        <f ca="1">IFERROR(OFFSET('WS-1 Appeals'!$A$6,'Dashboard Extract'!$A49,'Dashboard Extract'!AMK$45),AMJ49)</f>
        <v>58</v>
      </c>
      <c r="AML49" s="1352">
        <f ca="1">IFERROR(OFFSET('WS-1 Appeals'!$A$6,'Dashboard Extract'!$A49,'Dashboard Extract'!AML$45),AMK49)</f>
        <v>50</v>
      </c>
      <c r="AMM49" s="1352">
        <f ca="1">IFERROR(OFFSET('WS-1 Appeals'!$A$6,'Dashboard Extract'!$A49,'Dashboard Extract'!AMM$45),AML49)</f>
        <v>50</v>
      </c>
      <c r="AMN49" s="1352">
        <f ca="1">IFERROR(OFFSET('WS-1 Appeals'!$A$6,'Dashboard Extract'!$A49,'Dashboard Extract'!AMN$45),AMM49)</f>
        <v>50</v>
      </c>
      <c r="AMO49" s="1352">
        <f ca="1">IFERROR(OFFSET('WS-1 Appeals'!$A$6,'Dashboard Extract'!$A49,'Dashboard Extract'!AMO$45),AMN49)</f>
        <v>54</v>
      </c>
      <c r="AMP49" s="1352">
        <f ca="1">IFERROR(OFFSET('WS-1 Appeals'!$A$6,'Dashboard Extract'!$A49,'Dashboard Extract'!AMP$45),AMO49)</f>
        <v>61</v>
      </c>
      <c r="AMQ49" s="1352">
        <f ca="1">IFERROR(OFFSET('WS-1 Appeals'!$A$6,'Dashboard Extract'!$A49,'Dashboard Extract'!AMQ$45),AMP49)</f>
        <v>50</v>
      </c>
      <c r="AMR49" s="1352">
        <f ca="1">IFERROR(OFFSET('WS-1 Appeals'!$A$6,'Dashboard Extract'!$A49,'Dashboard Extract'!AMR$45),AMQ49)</f>
        <v>51</v>
      </c>
      <c r="AMS49" s="1352">
        <f ca="1">IFERROR(OFFSET('WS-1 Appeals'!$A$6,'Dashboard Extract'!$A49,'Dashboard Extract'!AMS$45),AMR49)</f>
        <v>47</v>
      </c>
      <c r="AMT49" s="1352">
        <f ca="1">IFERROR(OFFSET('WS-1 Appeals'!$A$6,'Dashboard Extract'!$A49,'Dashboard Extract'!AMT$45),AMS49)</f>
        <v>47</v>
      </c>
      <c r="AMU49" s="1352">
        <f ca="1">IFERROR(OFFSET('WS-1 Appeals'!$A$6,'Dashboard Extract'!$A49,'Dashboard Extract'!AMU$45),AMT49)</f>
        <v>47</v>
      </c>
      <c r="AMV49" s="1352">
        <f ca="1">IFERROR(OFFSET('WS-1 Appeals'!$A$6,'Dashboard Extract'!$A49,'Dashboard Extract'!AMV$45),AMU49)</f>
        <v>41</v>
      </c>
      <c r="AMW49" s="1352">
        <f ca="1">IFERROR(OFFSET('WS-1 Appeals'!$A$6,'Dashboard Extract'!$A49,'Dashboard Extract'!AMW$45),AMV49)</f>
        <v>37</v>
      </c>
      <c r="AMX49" s="1352">
        <f ca="1">IFERROR(OFFSET('WS-1 Appeals'!$A$6,'Dashboard Extract'!$A49,'Dashboard Extract'!AMX$45),AMW49)</f>
        <v>55</v>
      </c>
      <c r="AMY49" s="1352">
        <f ca="1">IFERROR(OFFSET('WS-1 Appeals'!$A$6,'Dashboard Extract'!$A49,'Dashboard Extract'!AMY$45),AMX49)</f>
        <v>57</v>
      </c>
      <c r="AMZ49" s="1352">
        <f ca="1">IFERROR(OFFSET('WS-1 Appeals'!$A$6,'Dashboard Extract'!$A49,'Dashboard Extract'!AMZ$45),AMY49)</f>
        <v>56</v>
      </c>
      <c r="ANA49" s="1352">
        <f ca="1">IFERROR(OFFSET('WS-1 Appeals'!$A$6,'Dashboard Extract'!$A49,'Dashboard Extract'!ANA$45),AMZ49)</f>
        <v>56</v>
      </c>
      <c r="ANB49" s="1352">
        <f ca="1">IFERROR(OFFSET('WS-1 Appeals'!$A$6,'Dashboard Extract'!$A49,'Dashboard Extract'!ANB$45),ANA49)</f>
        <v>56</v>
      </c>
      <c r="ANC49" s="1352">
        <f ca="1">IFERROR(OFFSET('WS-1 Appeals'!$A$6,'Dashboard Extract'!$A49,'Dashboard Extract'!ANC$45),ANB49)</f>
        <v>52</v>
      </c>
      <c r="AND49" s="1352">
        <f ca="1">IFERROR(OFFSET('WS-1 Appeals'!$A$6,'Dashboard Extract'!$A49,'Dashboard Extract'!AND$45),ANC49)</f>
        <v>33</v>
      </c>
      <c r="ANE49" s="1352">
        <f ca="1">IFERROR(OFFSET('WS-1 Appeals'!$A$6,'Dashboard Extract'!$A49,'Dashboard Extract'!ANE$45),AND49)</f>
        <v>29</v>
      </c>
      <c r="ANF49" s="1352">
        <f ca="1">IFERROR(OFFSET('WS-1 Appeals'!$A$6,'Dashboard Extract'!$A49,'Dashboard Extract'!ANF$45),ANE49)</f>
        <v>25</v>
      </c>
      <c r="ANG49" s="1352">
        <f ca="1">IFERROR(OFFSET('WS-1 Appeals'!$A$6,'Dashboard Extract'!$A49,'Dashboard Extract'!ANG$45),ANF49)</f>
        <v>24</v>
      </c>
      <c r="ANH49" s="1352">
        <f ca="1">IFERROR(OFFSET('WS-1 Appeals'!$A$6,'Dashboard Extract'!$A49,'Dashboard Extract'!ANH$45),ANG49)</f>
        <v>24</v>
      </c>
      <c r="ANI49" s="1352">
        <f ca="1">IFERROR(OFFSET('WS-1 Appeals'!$A$6,'Dashboard Extract'!$A49,'Dashboard Extract'!ANI$45),ANH49)</f>
        <v>24</v>
      </c>
      <c r="ANJ49" s="1352">
        <f ca="1">IFERROR(OFFSET('WS-1 Appeals'!$A$6,'Dashboard Extract'!$A49,'Dashboard Extract'!ANJ$45),ANI49)</f>
        <v>22</v>
      </c>
      <c r="ANK49" s="1352">
        <f ca="1">IFERROR(OFFSET('WS-1 Appeals'!$A$6,'Dashboard Extract'!$A49,'Dashboard Extract'!ANK$45),ANJ49)</f>
        <v>35</v>
      </c>
      <c r="ANL49" s="1352">
        <f ca="1">IFERROR(OFFSET('WS-1 Appeals'!$A$6,'Dashboard Extract'!$A49,'Dashboard Extract'!ANL$45),ANK49)</f>
        <v>31</v>
      </c>
      <c r="ANM49" s="1352">
        <f ca="1">IFERROR(OFFSET('WS-1 Appeals'!$A$6,'Dashboard Extract'!$A49,'Dashboard Extract'!ANM$45),ANL49)</f>
        <v>31</v>
      </c>
      <c r="ANN49" s="1352">
        <f ca="1">IFERROR(OFFSET('WS-1 Appeals'!$A$6,'Dashboard Extract'!$A49,'Dashboard Extract'!ANN$45),ANM49)</f>
        <v>41</v>
      </c>
      <c r="ANO49" s="1352">
        <f ca="1">IFERROR(OFFSET('WS-1 Appeals'!$A$6,'Dashboard Extract'!$A49,'Dashboard Extract'!ANO$45),ANN49)</f>
        <v>41</v>
      </c>
      <c r="ANP49" s="1352">
        <f ca="1">IFERROR(OFFSET('WS-1 Appeals'!$A$6,'Dashboard Extract'!$A49,'Dashboard Extract'!ANP$45),ANO49)</f>
        <v>41</v>
      </c>
      <c r="ANQ49" s="1352">
        <f ca="1">IFERROR(OFFSET('WS-1 Appeals'!$A$6,'Dashboard Extract'!$A49,'Dashboard Extract'!ANQ$45),ANP49)</f>
        <v>35</v>
      </c>
      <c r="ANR49" s="1352">
        <f ca="1">IFERROR(OFFSET('WS-1 Appeals'!$A$6,'Dashboard Extract'!$A49,'Dashboard Extract'!ANR$45),ANQ49)</f>
        <v>28</v>
      </c>
      <c r="ANS49" s="1352">
        <f ca="1">IFERROR(OFFSET('WS-1 Appeals'!$A$6,'Dashboard Extract'!$A49,'Dashboard Extract'!ANS$45),ANR49)</f>
        <v>32</v>
      </c>
      <c r="ANT49" s="1352">
        <f ca="1">IFERROR(OFFSET('WS-1 Appeals'!$A$6,'Dashboard Extract'!$A49,'Dashboard Extract'!ANT$45),ANS49)</f>
        <v>32</v>
      </c>
      <c r="ANU49" s="1352">
        <f ca="1">IFERROR(OFFSET('WS-1 Appeals'!$A$6,'Dashboard Extract'!$A49,'Dashboard Extract'!ANU$45),ANT49)</f>
        <v>32</v>
      </c>
      <c r="ANV49" s="1352">
        <f ca="1">IFERROR(OFFSET('WS-1 Appeals'!$A$6,'Dashboard Extract'!$A49,'Dashboard Extract'!ANV$45),ANU49)</f>
        <v>32</v>
      </c>
      <c r="ANW49" s="1352">
        <f ca="1">IFERROR(OFFSET('WS-1 Appeals'!$A$6,'Dashboard Extract'!$A49,'Dashboard Extract'!ANW$45),ANV49)</f>
        <v>32</v>
      </c>
      <c r="ANX49" s="1352">
        <f ca="1">IFERROR(OFFSET('WS-1 Appeals'!$A$6,'Dashboard Extract'!$A49,'Dashboard Extract'!ANX$45),ANW49)</f>
        <v>41</v>
      </c>
      <c r="ANY49" s="1352">
        <f ca="1">IFERROR(OFFSET('WS-1 Appeals'!$A$6,'Dashboard Extract'!$A49,'Dashboard Extract'!ANY$45),ANX49)</f>
        <v>35</v>
      </c>
      <c r="ANZ49" s="1352">
        <f ca="1">IFERROR(OFFSET('WS-1 Appeals'!$A$6,'Dashboard Extract'!$A49,'Dashboard Extract'!ANZ$45),ANY49)</f>
        <v>40</v>
      </c>
      <c r="AOA49" s="1352">
        <f ca="1">IFERROR(OFFSET('WS-1 Appeals'!$A$6,'Dashboard Extract'!$A49,'Dashboard Extract'!AOA$45),ANZ49)</f>
        <v>46</v>
      </c>
      <c r="AOB49" s="1352">
        <f ca="1">IFERROR(OFFSET('WS-1 Appeals'!$A$6,'Dashboard Extract'!$A49,'Dashboard Extract'!AOB$45),AOA49)</f>
        <v>47</v>
      </c>
      <c r="AOC49" s="1352">
        <f ca="1">IFERROR(OFFSET('WS-1 Appeals'!$A$6,'Dashboard Extract'!$A49,'Dashboard Extract'!AOC$45),AOB49)</f>
        <v>47</v>
      </c>
      <c r="AOD49" s="1352">
        <f ca="1">IFERROR(OFFSET('WS-1 Appeals'!$A$6,'Dashboard Extract'!$A49,'Dashboard Extract'!AOD$45),AOC49)</f>
        <v>47</v>
      </c>
      <c r="AOE49" s="1352">
        <f ca="1">IFERROR(OFFSET('WS-1 Appeals'!$A$6,'Dashboard Extract'!$A49,'Dashboard Extract'!AOE$45),AOD49)</f>
        <v>41</v>
      </c>
      <c r="AOF49" s="1352">
        <f ca="1">IFERROR(OFFSET('WS-1 Appeals'!$A$6,'Dashboard Extract'!$A49,'Dashboard Extract'!AOF$45),AOE49)</f>
        <v>35</v>
      </c>
      <c r="AOG49" s="1352">
        <f ca="1">IFERROR(OFFSET('WS-1 Appeals'!$A$6,'Dashboard Extract'!$A49,'Dashboard Extract'!AOG$45),AOF49)</f>
        <v>38</v>
      </c>
      <c r="AOH49" s="1352">
        <f ca="1">IFERROR(OFFSET('WS-1 Appeals'!$A$6,'Dashboard Extract'!$A49,'Dashboard Extract'!AOH$45),AOG49)</f>
        <v>34</v>
      </c>
      <c r="AOI49" s="1352">
        <f ca="1">IFERROR(OFFSET('WS-1 Appeals'!$A$6,'Dashboard Extract'!$A49,'Dashboard Extract'!AOI$45),AOH49)</f>
        <v>26</v>
      </c>
      <c r="AOJ49" s="1352">
        <f ca="1">IFERROR(OFFSET('WS-1 Appeals'!$A$6,'Dashboard Extract'!$A49,'Dashboard Extract'!AOJ$45),AOI49)</f>
        <v>26</v>
      </c>
      <c r="AOK49" s="1352">
        <f ca="1">IFERROR(OFFSET('WS-1 Appeals'!$A$6,'Dashboard Extract'!$A49,'Dashboard Extract'!AOK$45),AOJ49)</f>
        <v>26</v>
      </c>
      <c r="AOL49" s="1352">
        <f ca="1">IFERROR(OFFSET('WS-1 Appeals'!$A$6,'Dashboard Extract'!$A49,'Dashboard Extract'!AOL$45),AOK49)</f>
        <v>20</v>
      </c>
      <c r="AOM49" s="1352">
        <f ca="1">IFERROR(OFFSET('WS-1 Appeals'!$A$6,'Dashboard Extract'!$A49,'Dashboard Extract'!AOM$45),AOL49)</f>
        <v>44</v>
      </c>
      <c r="AON49" s="1352">
        <f ca="1">IFERROR(OFFSET('WS-1 Appeals'!$A$6,'Dashboard Extract'!$A49,'Dashboard Extract'!AON$45),AOM49)</f>
        <v>37</v>
      </c>
      <c r="AOO49" s="1352">
        <f ca="1">IFERROR(OFFSET('WS-1 Appeals'!$A$6,'Dashboard Extract'!$A49,'Dashboard Extract'!AOO$45),AON49)</f>
        <v>34</v>
      </c>
      <c r="AOP49" s="1352">
        <f ca="1">IFERROR(OFFSET('WS-1 Appeals'!$A$6,'Dashboard Extract'!$A49,'Dashboard Extract'!AOP$45),AOO49)</f>
        <v>30</v>
      </c>
      <c r="AOQ49" s="1352">
        <f ca="1">IFERROR(OFFSET('WS-1 Appeals'!$A$6,'Dashboard Extract'!$A49,'Dashboard Extract'!AOQ$45),AOP49)</f>
        <v>30</v>
      </c>
      <c r="AOR49" s="1352">
        <f ca="1">IFERROR(OFFSET('WS-1 Appeals'!$A$6,'Dashboard Extract'!$A49,'Dashboard Extract'!AOR$45),AOQ49)</f>
        <v>30</v>
      </c>
      <c r="AOS49" s="1352">
        <f ca="1">IFERROR(OFFSET('WS-1 Appeals'!$A$6,'Dashboard Extract'!$A49,'Dashboard Extract'!AOS$45),AOR49)</f>
        <v>30</v>
      </c>
      <c r="AOT49" s="1352">
        <f ca="1">IFERROR(OFFSET('WS-1 Appeals'!$A$6,'Dashboard Extract'!$A49,'Dashboard Extract'!AOT$45),AOS49)</f>
        <v>31</v>
      </c>
      <c r="AOU49" s="1352">
        <f ca="1">IFERROR(OFFSET('WS-1 Appeals'!$A$6,'Dashboard Extract'!$A49,'Dashboard Extract'!AOU$45),AOT49)</f>
        <v>27</v>
      </c>
      <c r="AOV49" s="1352">
        <f ca="1">IFERROR(OFFSET('WS-1 Appeals'!$A$6,'Dashboard Extract'!$A49,'Dashboard Extract'!AOV$45),AOU49)</f>
        <v>60</v>
      </c>
      <c r="AOW49" s="1352">
        <f ca="1">IFERROR(OFFSET('WS-1 Appeals'!$A$6,'Dashboard Extract'!$A49,'Dashboard Extract'!AOW$45),AOV49)</f>
        <v>54</v>
      </c>
      <c r="AOX49" s="1352">
        <f ca="1">IFERROR(OFFSET('WS-1 Appeals'!$A$6,'Dashboard Extract'!$A49,'Dashboard Extract'!AOX$45),AOW49)</f>
        <v>54</v>
      </c>
      <c r="AOY49" s="1352">
        <f ca="1">IFERROR(OFFSET('WS-1 Appeals'!$A$6,'Dashboard Extract'!$A49,'Dashboard Extract'!AOY$45),AOX49)</f>
        <v>54</v>
      </c>
      <c r="AOZ49" s="1352">
        <f ca="1">IFERROR(OFFSET('WS-1 Appeals'!$A$6,'Dashboard Extract'!$A49,'Dashboard Extract'!AOZ$45),AOY49)</f>
        <v>49</v>
      </c>
      <c r="APA49" s="1352">
        <f ca="1">IFERROR(OFFSET('WS-1 Appeals'!$A$6,'Dashboard Extract'!$A49,'Dashboard Extract'!APA$45),AOZ49)</f>
        <v>49</v>
      </c>
      <c r="APB49" s="1352">
        <f ca="1">IFERROR(OFFSET('WS-1 Appeals'!$A$6,'Dashboard Extract'!$A49,'Dashboard Extract'!APB$45),APA49)</f>
        <v>39</v>
      </c>
      <c r="APC49" s="1352">
        <f ca="1">IFERROR(OFFSET('WS-1 Appeals'!$A$6,'Dashboard Extract'!$A49,'Dashboard Extract'!APC$45),APB49)</f>
        <v>29</v>
      </c>
      <c r="APD49" s="1352">
        <f ca="1">IFERROR(OFFSET('WS-1 Appeals'!$A$6,'Dashboard Extract'!$A49,'Dashboard Extract'!APD$45),APC49)</f>
        <v>34</v>
      </c>
      <c r="APE49" s="1352">
        <f ca="1">IFERROR(OFFSET('WS-1 Appeals'!$A$6,'Dashboard Extract'!$A49,'Dashboard Extract'!APE$45),APD49)</f>
        <v>34</v>
      </c>
      <c r="APF49" s="1352">
        <f ca="1">IFERROR(OFFSET('WS-1 Appeals'!$A$6,'Dashboard Extract'!$A49,'Dashboard Extract'!APF$45),APE49)</f>
        <v>34</v>
      </c>
      <c r="APG49" s="1352">
        <f ca="1">IFERROR(OFFSET('WS-1 Appeals'!$A$6,'Dashboard Extract'!$A49,'Dashboard Extract'!APG$45),APF49)</f>
        <v>24</v>
      </c>
      <c r="APH49" s="1352">
        <f ca="1">IFERROR(OFFSET('WS-1 Appeals'!$A$6,'Dashboard Extract'!$A49,'Dashboard Extract'!APH$45),APG49)</f>
        <v>24</v>
      </c>
      <c r="API49" s="1352">
        <f ca="1">IFERROR(OFFSET('WS-1 Appeals'!$A$6,'Dashboard Extract'!$A49,'Dashboard Extract'!API$45),APH49)</f>
        <v>36</v>
      </c>
    </row>
    <row r="50" spans="1:1102" x14ac:dyDescent="0.2">
      <c r="B50" s="1352" t="s">
        <v>238</v>
      </c>
      <c r="C50" s="1355" t="e">
        <v>#N/A</v>
      </c>
      <c r="D50" s="1355" t="e">
        <v>#N/A</v>
      </c>
      <c r="E50" s="1355" t="e">
        <v>#N/A</v>
      </c>
      <c r="F50" s="1355" t="e">
        <v>#N/A</v>
      </c>
      <c r="G50" s="1355" t="e">
        <v>#N/A</v>
      </c>
      <c r="H50" s="1355" t="e">
        <v>#N/A</v>
      </c>
      <c r="I50" s="1355" t="e">
        <v>#N/A</v>
      </c>
      <c r="J50" s="1355" t="e">
        <v>#N/A</v>
      </c>
      <c r="K50" s="1355" t="e">
        <v>#N/A</v>
      </c>
      <c r="L50" s="1355" t="e">
        <v>#N/A</v>
      </c>
      <c r="M50" s="1355" t="e">
        <v>#N/A</v>
      </c>
      <c r="N50" s="1355" t="e">
        <v>#N/A</v>
      </c>
      <c r="O50" s="1355" t="e">
        <v>#N/A</v>
      </c>
      <c r="P50" s="1355" t="e">
        <v>#N/A</v>
      </c>
      <c r="Q50" s="1355" t="e">
        <v>#N/A</v>
      </c>
      <c r="R50" s="1355" t="e">
        <v>#N/A</v>
      </c>
      <c r="S50" s="1355" t="e">
        <v>#N/A</v>
      </c>
      <c r="T50" s="1355" t="e">
        <v>#N/A</v>
      </c>
      <c r="U50" s="1355" t="e">
        <v>#N/A</v>
      </c>
      <c r="V50" s="1355" t="e">
        <v>#N/A</v>
      </c>
      <c r="W50" s="1355" t="e">
        <v>#N/A</v>
      </c>
      <c r="X50" s="1355" t="e">
        <v>#N/A</v>
      </c>
      <c r="Y50" s="1355" t="e">
        <v>#N/A</v>
      </c>
      <c r="Z50" s="1355" t="e">
        <v>#N/A</v>
      </c>
      <c r="AA50" s="1355" t="e">
        <v>#N/A</v>
      </c>
      <c r="AB50" s="1355" t="e">
        <v>#N/A</v>
      </c>
      <c r="AC50" s="1355" t="e">
        <v>#N/A</v>
      </c>
      <c r="AD50" s="1355" t="e">
        <v>#N/A</v>
      </c>
      <c r="AE50" s="1355" t="e">
        <v>#N/A</v>
      </c>
      <c r="AF50" s="1355" t="e">
        <v>#N/A</v>
      </c>
      <c r="AG50" s="1355" t="e">
        <v>#N/A</v>
      </c>
      <c r="AH50" s="1355" t="e">
        <v>#N/A</v>
      </c>
      <c r="AI50" s="1355" t="e">
        <v>#N/A</v>
      </c>
      <c r="AJ50" s="1355" t="e">
        <v>#N/A</v>
      </c>
      <c r="AK50" s="1355" t="e">
        <v>#N/A</v>
      </c>
      <c r="AL50" s="1355" t="e">
        <v>#N/A</v>
      </c>
      <c r="AM50" s="1355" t="e">
        <v>#N/A</v>
      </c>
      <c r="AN50" s="1355" t="e">
        <v>#N/A</v>
      </c>
      <c r="AO50" s="1355" t="e">
        <v>#N/A</v>
      </c>
      <c r="AP50" s="1355" t="e">
        <v>#N/A</v>
      </c>
      <c r="AQ50" s="1355" t="e">
        <v>#N/A</v>
      </c>
      <c r="AR50" s="1355" t="e">
        <v>#N/A</v>
      </c>
      <c r="AS50" s="1355" t="e">
        <v>#N/A</v>
      </c>
      <c r="AT50" s="1355" t="e">
        <v>#N/A</v>
      </c>
      <c r="AU50" s="1355" t="e">
        <v>#N/A</v>
      </c>
      <c r="AV50" s="1355" t="e">
        <v>#N/A</v>
      </c>
      <c r="AW50" s="1355" t="e">
        <v>#N/A</v>
      </c>
      <c r="AX50" s="1355" t="e">
        <v>#N/A</v>
      </c>
      <c r="AY50" s="1355" t="e">
        <v>#N/A</v>
      </c>
      <c r="AZ50" s="1355" t="e">
        <v>#N/A</v>
      </c>
      <c r="BA50" s="1355" t="e">
        <v>#N/A</v>
      </c>
      <c r="BB50" s="1355" t="e">
        <v>#N/A</v>
      </c>
      <c r="BC50" s="1355" t="e">
        <v>#N/A</v>
      </c>
      <c r="BD50" s="1355" t="e">
        <v>#N/A</v>
      </c>
      <c r="BE50" s="1355" t="e">
        <v>#N/A</v>
      </c>
      <c r="BF50" s="1355" t="e">
        <v>#N/A</v>
      </c>
      <c r="BG50" s="1355" t="e">
        <v>#N/A</v>
      </c>
      <c r="BH50" s="1355" t="e">
        <v>#N/A</v>
      </c>
      <c r="BI50" s="1355" t="e">
        <v>#N/A</v>
      </c>
      <c r="BJ50" s="1355" t="e">
        <v>#N/A</v>
      </c>
      <c r="BK50" s="1355" t="e">
        <v>#N/A</v>
      </c>
      <c r="BL50" s="1355" t="e">
        <v>#N/A</v>
      </c>
      <c r="BM50" s="1355" t="e">
        <v>#N/A</v>
      </c>
      <c r="BN50" s="1355" t="e">
        <v>#N/A</v>
      </c>
      <c r="BO50" s="1355" t="e">
        <v>#N/A</v>
      </c>
      <c r="BP50" s="1355" t="e">
        <v>#N/A</v>
      </c>
      <c r="BQ50" s="1355" t="e">
        <v>#N/A</v>
      </c>
      <c r="BR50" s="1355" t="e">
        <v>#N/A</v>
      </c>
      <c r="BS50" s="1355" t="e">
        <v>#N/A</v>
      </c>
      <c r="BT50" s="1355" t="e">
        <v>#N/A</v>
      </c>
      <c r="BU50" s="1355" t="e">
        <v>#N/A</v>
      </c>
      <c r="BV50" s="1355" t="e">
        <v>#N/A</v>
      </c>
      <c r="BW50" s="1355" t="e">
        <v>#N/A</v>
      </c>
      <c r="BX50" s="1355" t="e">
        <v>#N/A</v>
      </c>
      <c r="BY50" s="1355" t="e">
        <v>#N/A</v>
      </c>
      <c r="BZ50" s="1355" t="e">
        <v>#N/A</v>
      </c>
      <c r="CA50" s="1355" t="e">
        <v>#N/A</v>
      </c>
      <c r="CB50" s="1355" t="e">
        <v>#N/A</v>
      </c>
      <c r="CC50" s="1355" t="e">
        <v>#N/A</v>
      </c>
      <c r="CD50" s="1355" t="e">
        <v>#N/A</v>
      </c>
      <c r="CE50" s="1355" t="e">
        <v>#N/A</v>
      </c>
      <c r="CF50" s="1355" t="e">
        <v>#N/A</v>
      </c>
      <c r="CG50" s="1355" t="e">
        <v>#N/A</v>
      </c>
      <c r="CH50" s="1355" t="e">
        <v>#N/A</v>
      </c>
      <c r="CI50" s="1355" t="e">
        <v>#N/A</v>
      </c>
      <c r="CJ50" s="1355" t="e">
        <v>#N/A</v>
      </c>
      <c r="CK50" s="1355" t="e">
        <v>#N/A</v>
      </c>
      <c r="CL50" s="1355" t="e">
        <v>#N/A</v>
      </c>
      <c r="CM50" s="1355" t="e">
        <v>#N/A</v>
      </c>
      <c r="CN50" s="1355" t="e">
        <v>#N/A</v>
      </c>
      <c r="CO50" s="1355" t="e">
        <v>#N/A</v>
      </c>
      <c r="CP50" s="1355" t="e">
        <v>#N/A</v>
      </c>
      <c r="CQ50" s="1355" t="e">
        <v>#N/A</v>
      </c>
      <c r="CR50" s="1355" t="e">
        <v>#N/A</v>
      </c>
      <c r="CS50" s="1355" t="e">
        <v>#N/A</v>
      </c>
      <c r="CT50" s="1355" t="e">
        <v>#N/A</v>
      </c>
      <c r="CU50" s="1355" t="e">
        <v>#N/A</v>
      </c>
      <c r="CV50" s="1355" t="e">
        <v>#N/A</v>
      </c>
      <c r="CW50" s="1355" t="e">
        <v>#N/A</v>
      </c>
      <c r="CX50" s="1355" t="e">
        <v>#N/A</v>
      </c>
      <c r="CY50" s="1355" t="e">
        <v>#N/A</v>
      </c>
      <c r="CZ50" s="1355" t="e">
        <v>#N/A</v>
      </c>
      <c r="DA50" s="1355" t="e">
        <v>#N/A</v>
      </c>
      <c r="DB50" s="1355" t="e">
        <v>#N/A</v>
      </c>
      <c r="DC50" s="1355" t="e">
        <v>#N/A</v>
      </c>
      <c r="DD50" s="1355" t="e">
        <v>#N/A</v>
      </c>
      <c r="DE50" s="1355" t="e">
        <v>#N/A</v>
      </c>
      <c r="DF50" s="1355" t="e">
        <v>#N/A</v>
      </c>
      <c r="DG50" s="1355" t="e">
        <v>#N/A</v>
      </c>
      <c r="DH50" s="1355" t="e">
        <v>#N/A</v>
      </c>
      <c r="DI50" s="1355" t="e">
        <v>#N/A</v>
      </c>
      <c r="DJ50" s="1355" t="e">
        <v>#N/A</v>
      </c>
      <c r="DK50" s="1355" t="e">
        <v>#N/A</v>
      </c>
      <c r="DL50" s="1355" t="e">
        <v>#N/A</v>
      </c>
      <c r="DM50" s="1355" t="e">
        <v>#N/A</v>
      </c>
      <c r="DN50" s="1355" t="e">
        <v>#N/A</v>
      </c>
      <c r="DO50" s="1355" t="e">
        <v>#N/A</v>
      </c>
      <c r="DP50" s="1355" t="e">
        <v>#N/A</v>
      </c>
      <c r="DQ50" s="1355" t="e">
        <v>#N/A</v>
      </c>
      <c r="DR50" s="1355" t="e">
        <v>#N/A</v>
      </c>
      <c r="DS50" s="1355" t="e">
        <v>#N/A</v>
      </c>
      <c r="DT50" s="1355" t="e">
        <v>#N/A</v>
      </c>
      <c r="DU50" s="1355" t="e">
        <v>#N/A</v>
      </c>
      <c r="DV50" s="1355" t="e">
        <v>#N/A</v>
      </c>
      <c r="DW50" s="1355" t="e">
        <v>#N/A</v>
      </c>
      <c r="DX50" s="1355" t="e">
        <v>#N/A</v>
      </c>
      <c r="DY50" s="1355" t="e">
        <v>#N/A</v>
      </c>
      <c r="DZ50" s="1355" t="e">
        <v>#N/A</v>
      </c>
      <c r="EA50" s="1355" t="e">
        <v>#N/A</v>
      </c>
      <c r="EB50" s="1355" t="e">
        <v>#N/A</v>
      </c>
      <c r="EC50" s="1355" t="e">
        <v>#N/A</v>
      </c>
      <c r="ED50" s="1355" t="e">
        <v>#N/A</v>
      </c>
      <c r="EE50" s="1355" t="e">
        <v>#N/A</v>
      </c>
      <c r="EF50" s="1355" t="e">
        <v>#N/A</v>
      </c>
      <c r="EG50" s="1355" t="e">
        <v>#N/A</v>
      </c>
      <c r="EH50" s="1355" t="e">
        <v>#N/A</v>
      </c>
      <c r="EI50" s="1355" t="e">
        <v>#N/A</v>
      </c>
      <c r="EJ50" s="1355" t="e">
        <v>#N/A</v>
      </c>
      <c r="EK50" s="1355" t="e">
        <v>#N/A</v>
      </c>
      <c r="EL50" s="1355" t="e">
        <v>#N/A</v>
      </c>
      <c r="EM50" s="1355" t="e">
        <v>#N/A</v>
      </c>
      <c r="EN50" s="1355" t="e">
        <v>#N/A</v>
      </c>
      <c r="EO50" s="1355" t="e">
        <v>#N/A</v>
      </c>
      <c r="EP50" s="1355" t="e">
        <v>#N/A</v>
      </c>
      <c r="EQ50" s="1355" t="e">
        <v>#N/A</v>
      </c>
      <c r="ER50" s="1355" t="e">
        <v>#N/A</v>
      </c>
      <c r="ES50" s="1355" t="e">
        <v>#N/A</v>
      </c>
      <c r="ET50" s="1355" t="e">
        <v>#N/A</v>
      </c>
      <c r="EU50" s="1355" t="e">
        <v>#N/A</v>
      </c>
      <c r="EV50" s="1355" t="e">
        <v>#N/A</v>
      </c>
      <c r="EW50" s="1355" t="e">
        <v>#N/A</v>
      </c>
      <c r="EX50" s="1355" t="e">
        <v>#N/A</v>
      </c>
      <c r="EY50" s="1355" t="e">
        <v>#N/A</v>
      </c>
      <c r="EZ50" s="1355" t="e">
        <v>#N/A</v>
      </c>
      <c r="FA50" s="1355" t="e">
        <v>#N/A</v>
      </c>
      <c r="FB50" s="1355" t="e">
        <v>#N/A</v>
      </c>
      <c r="FC50" s="1355" t="e">
        <v>#N/A</v>
      </c>
      <c r="FD50" s="1355" t="e">
        <v>#N/A</v>
      </c>
      <c r="FE50" s="1355" t="e">
        <v>#N/A</v>
      </c>
      <c r="FF50" s="1355" t="e">
        <v>#N/A</v>
      </c>
      <c r="FG50" s="1355" t="e">
        <v>#N/A</v>
      </c>
      <c r="FH50" s="1355" t="e">
        <v>#N/A</v>
      </c>
      <c r="FI50" s="1355" t="e">
        <v>#N/A</v>
      </c>
      <c r="FJ50" s="1355" t="e">
        <v>#N/A</v>
      </c>
      <c r="FK50" s="1355" t="e">
        <v>#N/A</v>
      </c>
      <c r="FL50" s="1355" t="e">
        <v>#N/A</v>
      </c>
      <c r="FM50" s="1355" t="e">
        <v>#N/A</v>
      </c>
      <c r="FN50" s="1355" t="e">
        <v>#N/A</v>
      </c>
      <c r="FO50" s="1355" t="e">
        <v>#N/A</v>
      </c>
      <c r="FP50" s="1355" t="e">
        <v>#N/A</v>
      </c>
      <c r="FQ50" s="1355" t="e">
        <v>#N/A</v>
      </c>
      <c r="FR50" s="1355" t="e">
        <v>#N/A</v>
      </c>
      <c r="FS50" s="1355" t="e">
        <v>#N/A</v>
      </c>
      <c r="FT50" s="1355" t="e">
        <v>#N/A</v>
      </c>
      <c r="FU50" s="1355" t="e">
        <v>#N/A</v>
      </c>
      <c r="FV50" s="1355" t="e">
        <v>#N/A</v>
      </c>
      <c r="FW50" s="1355" t="e">
        <v>#N/A</v>
      </c>
      <c r="FX50" s="1355" t="e">
        <v>#N/A</v>
      </c>
      <c r="FY50" s="1355" t="e">
        <v>#N/A</v>
      </c>
      <c r="FZ50" s="1355" t="e">
        <v>#N/A</v>
      </c>
      <c r="GA50" s="1355" t="e">
        <v>#N/A</v>
      </c>
      <c r="GB50" s="1355" t="e">
        <v>#N/A</v>
      </c>
      <c r="GC50" s="1355" t="e">
        <v>#N/A</v>
      </c>
      <c r="GD50" s="1355" t="e">
        <v>#N/A</v>
      </c>
      <c r="GE50" s="1355" t="e">
        <v>#N/A</v>
      </c>
      <c r="GF50" s="1355" t="e">
        <v>#N/A</v>
      </c>
      <c r="GG50" s="1355" t="e">
        <v>#N/A</v>
      </c>
      <c r="GH50" s="1355" t="e">
        <v>#N/A</v>
      </c>
      <c r="GI50" s="1355" t="e">
        <v>#N/A</v>
      </c>
      <c r="GJ50" s="1355" t="e">
        <v>#N/A</v>
      </c>
      <c r="GK50" s="1355" t="e">
        <v>#N/A</v>
      </c>
      <c r="GL50" s="1355" t="e">
        <v>#N/A</v>
      </c>
      <c r="GM50" s="1355" t="e">
        <v>#N/A</v>
      </c>
      <c r="GN50" s="1355" t="e">
        <v>#N/A</v>
      </c>
      <c r="GO50" s="1355" t="e">
        <v>#N/A</v>
      </c>
      <c r="GP50" s="1355" t="e">
        <v>#N/A</v>
      </c>
      <c r="GQ50" s="1355" t="e">
        <v>#N/A</v>
      </c>
      <c r="GR50" s="1355" t="e">
        <v>#N/A</v>
      </c>
      <c r="GS50" s="1355" t="e">
        <v>#N/A</v>
      </c>
      <c r="GT50" s="1355" t="e">
        <v>#N/A</v>
      </c>
      <c r="GU50" s="1355" t="e">
        <v>#N/A</v>
      </c>
      <c r="GV50" s="1355" t="e">
        <v>#N/A</v>
      </c>
      <c r="GW50" s="1355" t="e">
        <v>#N/A</v>
      </c>
      <c r="GX50" s="1355" t="e">
        <v>#N/A</v>
      </c>
      <c r="GY50" s="1355" t="e">
        <v>#N/A</v>
      </c>
      <c r="GZ50" s="1355" t="e">
        <v>#N/A</v>
      </c>
      <c r="HA50" s="1355" t="e">
        <v>#N/A</v>
      </c>
      <c r="HB50" s="1355" t="e">
        <v>#N/A</v>
      </c>
      <c r="HC50" s="1355" t="e">
        <v>#N/A</v>
      </c>
      <c r="HD50" s="1355" t="e">
        <v>#N/A</v>
      </c>
      <c r="HE50" s="1355" t="e">
        <v>#N/A</v>
      </c>
      <c r="HF50" s="1355" t="e">
        <v>#N/A</v>
      </c>
      <c r="HG50" s="1355" t="e">
        <v>#N/A</v>
      </c>
      <c r="HH50" s="1355" t="e">
        <v>#N/A</v>
      </c>
      <c r="HI50" s="1355" t="e">
        <v>#N/A</v>
      </c>
      <c r="HJ50" s="1355" t="e">
        <v>#N/A</v>
      </c>
      <c r="HK50" s="1355" t="e">
        <v>#N/A</v>
      </c>
      <c r="HL50" s="1355" t="e">
        <v>#N/A</v>
      </c>
      <c r="HM50" s="1355" t="e">
        <v>#N/A</v>
      </c>
      <c r="HN50" s="1355" t="e">
        <v>#N/A</v>
      </c>
      <c r="HO50" s="1355" t="e">
        <v>#N/A</v>
      </c>
      <c r="HP50" s="1355" t="e">
        <v>#N/A</v>
      </c>
      <c r="HQ50" s="1355" t="e">
        <v>#N/A</v>
      </c>
      <c r="HR50" s="1355" t="e">
        <v>#N/A</v>
      </c>
      <c r="HS50" s="1355" t="e">
        <v>#N/A</v>
      </c>
      <c r="HT50" s="1355" t="e">
        <v>#N/A</v>
      </c>
      <c r="HU50" s="1355" t="e">
        <v>#N/A</v>
      </c>
      <c r="HV50" s="1355" t="e">
        <v>#N/A</v>
      </c>
      <c r="HW50" s="1355" t="e">
        <v>#N/A</v>
      </c>
      <c r="HX50" s="1355" t="e">
        <v>#N/A</v>
      </c>
      <c r="HY50" s="1355" t="e">
        <v>#N/A</v>
      </c>
      <c r="HZ50" s="1355" t="e">
        <v>#N/A</v>
      </c>
      <c r="IA50" s="1355" t="e">
        <v>#N/A</v>
      </c>
      <c r="IB50" s="1355" t="e">
        <v>#N/A</v>
      </c>
      <c r="IC50" s="1355" t="e">
        <v>#N/A</v>
      </c>
      <c r="ID50" s="1355" t="e">
        <v>#N/A</v>
      </c>
      <c r="IE50" s="1355" t="e">
        <v>#N/A</v>
      </c>
      <c r="IF50" s="1355" t="e">
        <v>#N/A</v>
      </c>
      <c r="IG50" s="1355" t="e">
        <v>#N/A</v>
      </c>
      <c r="IH50" s="1355" t="e">
        <v>#N/A</v>
      </c>
      <c r="II50" s="1355" t="e">
        <v>#N/A</v>
      </c>
      <c r="IJ50" s="1355" t="e">
        <v>#N/A</v>
      </c>
      <c r="IK50" s="1355" t="e">
        <v>#N/A</v>
      </c>
      <c r="IL50" s="1355" t="e">
        <v>#N/A</v>
      </c>
      <c r="IM50" s="1355" t="e">
        <v>#N/A</v>
      </c>
      <c r="IN50" s="1355" t="e">
        <v>#N/A</v>
      </c>
      <c r="IO50" s="1355" t="e">
        <v>#N/A</v>
      </c>
      <c r="IP50" s="1355" t="e">
        <v>#N/A</v>
      </c>
      <c r="IQ50" s="1355" t="e">
        <v>#N/A</v>
      </c>
      <c r="IR50" s="1355" t="e">
        <v>#N/A</v>
      </c>
      <c r="IS50" s="1355" t="e">
        <v>#N/A</v>
      </c>
      <c r="IT50" s="1355" t="e">
        <v>#N/A</v>
      </c>
      <c r="IU50" s="1355" t="e">
        <v>#N/A</v>
      </c>
      <c r="IV50" s="1355" t="e">
        <v>#N/A</v>
      </c>
      <c r="IW50" s="1355" t="e">
        <v>#N/A</v>
      </c>
      <c r="IX50" s="1355" t="e">
        <v>#N/A</v>
      </c>
      <c r="IY50" s="1355" t="e">
        <v>#N/A</v>
      </c>
      <c r="IZ50" s="1355" t="e">
        <v>#N/A</v>
      </c>
      <c r="JA50" s="1355" t="e">
        <v>#N/A</v>
      </c>
      <c r="JB50" s="1355" t="e">
        <v>#N/A</v>
      </c>
      <c r="JC50" s="1355" t="e">
        <v>#N/A</v>
      </c>
      <c r="JD50" s="1355" t="e">
        <v>#N/A</v>
      </c>
      <c r="JE50" s="1355" t="e">
        <v>#N/A</v>
      </c>
      <c r="JF50" s="1355" t="e">
        <v>#N/A</v>
      </c>
      <c r="JG50" s="1355" t="e">
        <v>#N/A</v>
      </c>
      <c r="JH50" s="1355" t="e">
        <v>#N/A</v>
      </c>
      <c r="JI50" s="1355" t="e">
        <v>#N/A</v>
      </c>
      <c r="JJ50" s="1355" t="e">
        <v>#N/A</v>
      </c>
      <c r="JK50" s="1355" t="e">
        <v>#N/A</v>
      </c>
      <c r="JL50" s="1355" t="e">
        <v>#N/A</v>
      </c>
      <c r="JM50" s="1355" t="e">
        <v>#N/A</v>
      </c>
      <c r="JN50" s="1355" t="e">
        <v>#N/A</v>
      </c>
      <c r="JO50" s="1355" t="e">
        <v>#N/A</v>
      </c>
      <c r="JP50" s="1355" t="e">
        <v>#N/A</v>
      </c>
      <c r="JQ50" s="1355" t="e">
        <v>#N/A</v>
      </c>
      <c r="JR50" s="1355" t="e">
        <v>#N/A</v>
      </c>
      <c r="JS50" s="1355" t="e">
        <v>#N/A</v>
      </c>
      <c r="JT50" s="1355" t="e">
        <v>#N/A</v>
      </c>
      <c r="JU50" s="1355" t="e">
        <v>#N/A</v>
      </c>
      <c r="JV50" s="1355" t="e">
        <v>#N/A</v>
      </c>
      <c r="JW50" s="1355" t="e">
        <v>#N/A</v>
      </c>
      <c r="JX50" s="1355" t="e">
        <v>#N/A</v>
      </c>
      <c r="JY50" s="1355" t="e">
        <v>#N/A</v>
      </c>
      <c r="JZ50" s="1355" t="e">
        <v>#N/A</v>
      </c>
      <c r="KA50" s="1355" t="e">
        <v>#N/A</v>
      </c>
      <c r="KB50" s="1355" t="e">
        <v>#N/A</v>
      </c>
      <c r="KC50" s="1355" t="e">
        <v>#N/A</v>
      </c>
      <c r="KD50" s="1355" t="e">
        <v>#N/A</v>
      </c>
      <c r="KE50" s="1355" t="e">
        <v>#N/A</v>
      </c>
      <c r="KF50" s="1355" t="e">
        <v>#N/A</v>
      </c>
      <c r="KG50" s="1355" t="e">
        <v>#N/A</v>
      </c>
      <c r="KH50" s="1355" t="e">
        <v>#N/A</v>
      </c>
      <c r="KI50" s="1355" t="e">
        <v>#N/A</v>
      </c>
      <c r="KJ50" s="1355" t="e">
        <v>#N/A</v>
      </c>
      <c r="KK50" s="1355" t="e">
        <v>#N/A</v>
      </c>
      <c r="KL50" s="1355" t="e">
        <v>#N/A</v>
      </c>
      <c r="KM50" s="1355" t="e">
        <v>#N/A</v>
      </c>
      <c r="KN50" s="1355" t="e">
        <v>#N/A</v>
      </c>
      <c r="KO50" s="1355" t="e">
        <v>#N/A</v>
      </c>
      <c r="KP50" s="1355" t="e">
        <v>#N/A</v>
      </c>
      <c r="KQ50" s="1355" t="e">
        <v>#N/A</v>
      </c>
      <c r="KR50" s="1355" t="e">
        <v>#N/A</v>
      </c>
      <c r="KS50" s="1355" t="e">
        <v>#N/A</v>
      </c>
      <c r="KT50" s="1355" t="e">
        <v>#N/A</v>
      </c>
      <c r="KU50" s="1355" t="e">
        <v>#N/A</v>
      </c>
      <c r="KV50" s="1355" t="e">
        <v>#N/A</v>
      </c>
      <c r="KW50" s="1355" t="e">
        <v>#N/A</v>
      </c>
      <c r="KX50" s="1355" t="e">
        <v>#N/A</v>
      </c>
      <c r="KY50" s="1355" t="e">
        <v>#N/A</v>
      </c>
      <c r="KZ50" s="1355" t="e">
        <v>#N/A</v>
      </c>
      <c r="LA50" s="1355" t="e">
        <v>#N/A</v>
      </c>
      <c r="LB50" s="1355" t="e">
        <v>#N/A</v>
      </c>
      <c r="LC50" s="1355" t="e">
        <v>#N/A</v>
      </c>
      <c r="LD50" s="1355" t="e">
        <v>#N/A</v>
      </c>
      <c r="LE50" s="1355" t="e">
        <v>#N/A</v>
      </c>
      <c r="LF50" s="1355" t="e">
        <v>#N/A</v>
      </c>
      <c r="LG50" s="1355" t="e">
        <v>#N/A</v>
      </c>
      <c r="LH50" s="1355" t="e">
        <v>#N/A</v>
      </c>
      <c r="LI50" s="1355" t="e">
        <v>#N/A</v>
      </c>
      <c r="LJ50" s="1355" t="e">
        <v>#N/A</v>
      </c>
      <c r="LK50" s="1355" t="e">
        <v>#N/A</v>
      </c>
      <c r="LL50" s="1355" t="e">
        <v>#N/A</v>
      </c>
      <c r="LM50" s="1355" t="e">
        <v>#N/A</v>
      </c>
      <c r="LN50" s="1355" t="e">
        <v>#N/A</v>
      </c>
      <c r="LO50" s="1355" t="e">
        <v>#N/A</v>
      </c>
      <c r="LP50" s="1355" t="e">
        <v>#N/A</v>
      </c>
      <c r="LQ50" s="1355" t="e">
        <v>#N/A</v>
      </c>
      <c r="LR50" s="1355" t="e">
        <v>#N/A</v>
      </c>
      <c r="LS50" s="1355" t="e">
        <v>#N/A</v>
      </c>
      <c r="LT50" s="1355" t="e">
        <v>#N/A</v>
      </c>
      <c r="LU50" s="1355" t="e">
        <v>#N/A</v>
      </c>
      <c r="LV50" s="1355" t="e">
        <v>#N/A</v>
      </c>
      <c r="LW50" s="1355" t="e">
        <v>#N/A</v>
      </c>
      <c r="LX50" s="1355" t="e">
        <v>#N/A</v>
      </c>
      <c r="LY50" s="1355" t="e">
        <v>#N/A</v>
      </c>
      <c r="LZ50" s="1355" t="e">
        <v>#N/A</v>
      </c>
      <c r="MA50" s="1355" t="e">
        <v>#N/A</v>
      </c>
      <c r="MB50" s="1355" t="e">
        <v>#N/A</v>
      </c>
      <c r="MC50" s="1355" t="e">
        <v>#N/A</v>
      </c>
      <c r="MD50" s="1355" t="e">
        <v>#N/A</v>
      </c>
      <c r="ME50" s="1355" t="e">
        <v>#N/A</v>
      </c>
      <c r="MF50" s="1355" t="e">
        <v>#N/A</v>
      </c>
      <c r="MG50" s="1355" t="e">
        <v>#N/A</v>
      </c>
      <c r="MH50" s="1355" t="e">
        <v>#N/A</v>
      </c>
      <c r="MI50" s="1355" t="e">
        <v>#N/A</v>
      </c>
      <c r="MJ50" s="1355" t="e">
        <v>#N/A</v>
      </c>
      <c r="MK50" s="1355" t="e">
        <v>#N/A</v>
      </c>
      <c r="ML50" s="1355" t="e">
        <v>#N/A</v>
      </c>
      <c r="MM50" s="1355" t="e">
        <v>#N/A</v>
      </c>
      <c r="MN50" s="1355" t="e">
        <v>#N/A</v>
      </c>
      <c r="MO50" s="1355" t="e">
        <v>#N/A</v>
      </c>
      <c r="MP50" s="1355" t="e">
        <v>#N/A</v>
      </c>
      <c r="MQ50" s="1355" t="e">
        <v>#N/A</v>
      </c>
      <c r="MR50" s="1355" t="e">
        <v>#N/A</v>
      </c>
      <c r="MS50" s="1355" t="e">
        <v>#N/A</v>
      </c>
      <c r="MT50" s="1355" t="e">
        <v>#N/A</v>
      </c>
      <c r="MU50" s="1355" t="e">
        <v>#N/A</v>
      </c>
      <c r="MV50" s="1355" t="e">
        <v>#N/A</v>
      </c>
      <c r="MW50" s="1355" t="e">
        <v>#N/A</v>
      </c>
      <c r="MX50" s="1355" t="e">
        <v>#N/A</v>
      </c>
      <c r="MY50" s="1355" t="e">
        <v>#N/A</v>
      </c>
      <c r="MZ50" s="1355" t="e">
        <v>#N/A</v>
      </c>
      <c r="NA50" s="1355" t="e">
        <v>#N/A</v>
      </c>
      <c r="NB50" s="1355" t="e">
        <v>#N/A</v>
      </c>
      <c r="NC50" s="1355" t="e">
        <v>#N/A</v>
      </c>
      <c r="ND50" s="1355" t="e">
        <f>HLOOKUP(ND46,$B$55:$I$60,6)</f>
        <v>#N/A</v>
      </c>
      <c r="NE50" s="1355" t="e">
        <f>HLOOKUP(NE46,$B$55:$I$60,6)</f>
        <v>#N/A</v>
      </c>
      <c r="NF50" s="1355" t="e">
        <f>HLOOKUP(NF46,$B$55:$I$60,6)</f>
        <v>#N/A</v>
      </c>
      <c r="NG50" s="1355" t="e">
        <f>HLOOKUP(NG46,$B$55:$I$60,6)</f>
        <v>#N/A</v>
      </c>
      <c r="NH50" s="1355" t="e">
        <f>HLOOKUP(NH46,$B$55:$I$60,6)</f>
        <v>#N/A</v>
      </c>
      <c r="NI50" s="1355" t="e">
        <f t="shared" ref="NI50:NO50" si="1374">HLOOKUP(NI46,$B$55:$I$60,6)</f>
        <v>#N/A</v>
      </c>
      <c r="NJ50" s="1355" t="e">
        <f t="shared" si="1374"/>
        <v>#N/A</v>
      </c>
      <c r="NK50" s="1355" t="e">
        <f t="shared" si="1374"/>
        <v>#N/A</v>
      </c>
      <c r="NL50" s="1355" t="e">
        <f t="shared" si="1374"/>
        <v>#N/A</v>
      </c>
      <c r="NM50" s="1355" t="e">
        <f t="shared" si="1374"/>
        <v>#N/A</v>
      </c>
      <c r="NN50" s="1355" t="e">
        <f t="shared" si="1374"/>
        <v>#N/A</v>
      </c>
      <c r="NO50" s="1355" t="e">
        <f t="shared" si="1374"/>
        <v>#N/A</v>
      </c>
      <c r="NP50" s="1355" t="e">
        <f t="shared" ref="NP50:NV50" si="1375">HLOOKUP(NP46,$B$55:$I$60,6)</f>
        <v>#N/A</v>
      </c>
      <c r="NQ50" s="1355" t="e">
        <f t="shared" si="1375"/>
        <v>#N/A</v>
      </c>
      <c r="NR50" s="1355" t="e">
        <f t="shared" si="1375"/>
        <v>#N/A</v>
      </c>
      <c r="NS50" s="1355" t="e">
        <f t="shared" si="1375"/>
        <v>#N/A</v>
      </c>
      <c r="NT50" s="1355" t="e">
        <f t="shared" si="1375"/>
        <v>#N/A</v>
      </c>
      <c r="NU50" s="1355" t="e">
        <f t="shared" si="1375"/>
        <v>#N/A</v>
      </c>
      <c r="NV50" s="1355" t="e">
        <f t="shared" si="1375"/>
        <v>#N/A</v>
      </c>
      <c r="NW50" s="1355" t="e">
        <f t="shared" ref="NW50:OC50" si="1376">HLOOKUP(NW46,$B$55:$I$60,6)</f>
        <v>#N/A</v>
      </c>
      <c r="NX50" s="1355" t="e">
        <f t="shared" si="1376"/>
        <v>#N/A</v>
      </c>
      <c r="NY50" s="1355" t="e">
        <f t="shared" si="1376"/>
        <v>#N/A</v>
      </c>
      <c r="NZ50" s="1355" t="e">
        <f t="shared" si="1376"/>
        <v>#N/A</v>
      </c>
      <c r="OA50" s="1355" t="e">
        <f t="shared" si="1376"/>
        <v>#N/A</v>
      </c>
      <c r="OB50" s="1355" t="e">
        <f t="shared" si="1376"/>
        <v>#N/A</v>
      </c>
      <c r="OC50" s="1355" t="e">
        <f t="shared" si="1376"/>
        <v>#N/A</v>
      </c>
      <c r="OD50" s="1355" t="e">
        <f t="shared" ref="OD50:OI50" si="1377">HLOOKUP(OD46,$B$55:$I$60,6)</f>
        <v>#N/A</v>
      </c>
      <c r="OE50" s="1355" t="e">
        <f t="shared" si="1377"/>
        <v>#N/A</v>
      </c>
      <c r="OF50" s="1355" t="e">
        <f t="shared" si="1377"/>
        <v>#N/A</v>
      </c>
      <c r="OG50" s="1355" t="e">
        <f t="shared" si="1377"/>
        <v>#N/A</v>
      </c>
      <c r="OH50" s="1355" t="e">
        <f t="shared" si="1377"/>
        <v>#N/A</v>
      </c>
      <c r="OI50" s="1355" t="e">
        <f t="shared" si="1377"/>
        <v>#N/A</v>
      </c>
      <c r="OJ50" s="1355" t="e">
        <f>HLOOKUP(OJ46,$B$55:$I$60,6)</f>
        <v>#N/A</v>
      </c>
      <c r="OK50" s="1355" t="e">
        <f>HLOOKUP(OK46,$B$55:$I$60,6)</f>
        <v>#N/A</v>
      </c>
      <c r="OL50" s="1355" t="e">
        <f>HLOOKUP(OL46,$B$55:$I$60,6)</f>
        <v>#N/A</v>
      </c>
      <c r="OM50" s="1355" t="e">
        <f>HLOOKUP(OM46,$B$55:$I$60,6)</f>
        <v>#N/A</v>
      </c>
      <c r="ON50" s="1355" t="e">
        <f>HLOOKUP(ON46,$B$55:$I$60,6)</f>
        <v>#N/A</v>
      </c>
      <c r="OO50" s="1355" t="e">
        <f t="shared" ref="OO50:OV50" si="1378">HLOOKUP(OO46,$B$55:$I$60,6)</f>
        <v>#N/A</v>
      </c>
      <c r="OP50" s="1355" t="e">
        <f t="shared" si="1378"/>
        <v>#N/A</v>
      </c>
      <c r="OQ50" s="1355" t="e">
        <f t="shared" si="1378"/>
        <v>#N/A</v>
      </c>
      <c r="OR50" s="1355" t="e">
        <f t="shared" si="1378"/>
        <v>#N/A</v>
      </c>
      <c r="OS50" s="1355" t="e">
        <f t="shared" si="1378"/>
        <v>#N/A</v>
      </c>
      <c r="OT50" s="1355" t="e">
        <f t="shared" si="1378"/>
        <v>#N/A</v>
      </c>
      <c r="OU50" s="1355" t="e">
        <f t="shared" si="1378"/>
        <v>#N/A</v>
      </c>
      <c r="OV50" s="1355" t="e">
        <f t="shared" si="1378"/>
        <v>#N/A</v>
      </c>
      <c r="OW50" s="1355" t="e">
        <f t="shared" ref="OW50:PE50" si="1379">HLOOKUP(OW46,$B$55:$I$60,6)</f>
        <v>#N/A</v>
      </c>
      <c r="OX50" s="1355" t="e">
        <f t="shared" si="1379"/>
        <v>#N/A</v>
      </c>
      <c r="OY50" s="1355" t="e">
        <f t="shared" si="1379"/>
        <v>#N/A</v>
      </c>
      <c r="OZ50" s="1355" t="e">
        <f t="shared" si="1379"/>
        <v>#N/A</v>
      </c>
      <c r="PA50" s="1355" t="e">
        <f t="shared" si="1379"/>
        <v>#N/A</v>
      </c>
      <c r="PB50" s="1355" t="e">
        <f t="shared" si="1379"/>
        <v>#N/A</v>
      </c>
      <c r="PC50" s="1355" t="e">
        <f t="shared" si="1379"/>
        <v>#N/A</v>
      </c>
      <c r="PD50" s="1355" t="e">
        <f t="shared" si="1379"/>
        <v>#N/A</v>
      </c>
      <c r="PE50" s="1355" t="e">
        <f t="shared" si="1379"/>
        <v>#N/A</v>
      </c>
      <c r="PF50" s="1355" t="e">
        <f>HLOOKUP(PF46,$B$55:$I$60,6)</f>
        <v>#N/A</v>
      </c>
      <c r="PG50" s="1355" t="e">
        <f>HLOOKUP(PG46,$B$55:$I$60,6)</f>
        <v>#N/A</v>
      </c>
      <c r="PH50" s="1355" t="e">
        <f>HLOOKUP(PH46,$B$55:$I$60,6)</f>
        <v>#N/A</v>
      </c>
      <c r="PI50" s="1355" t="e">
        <f>HLOOKUP(PI46,$B$55:$I$60,6)</f>
        <v>#N/A</v>
      </c>
      <c r="PJ50" s="1355" t="e">
        <f>HLOOKUP(PJ46,$B$55:$I$60,6)</f>
        <v>#N/A</v>
      </c>
      <c r="PK50" s="1355" t="e">
        <f t="shared" ref="PK50:PS50" si="1380">HLOOKUP(PK46,$B$55:$I$60,6)</f>
        <v>#N/A</v>
      </c>
      <c r="PL50" s="1355" t="e">
        <f t="shared" si="1380"/>
        <v>#N/A</v>
      </c>
      <c r="PM50" s="1355" t="e">
        <f t="shared" si="1380"/>
        <v>#N/A</v>
      </c>
      <c r="PN50" s="1355" t="e">
        <f t="shared" si="1380"/>
        <v>#N/A</v>
      </c>
      <c r="PO50" s="1355" t="e">
        <f t="shared" si="1380"/>
        <v>#N/A</v>
      </c>
      <c r="PP50" s="1355" t="e">
        <f t="shared" si="1380"/>
        <v>#N/A</v>
      </c>
      <c r="PQ50" s="1355" t="e">
        <f t="shared" si="1380"/>
        <v>#N/A</v>
      </c>
      <c r="PR50" s="1355" t="e">
        <f t="shared" si="1380"/>
        <v>#N/A</v>
      </c>
      <c r="PS50" s="1355" t="e">
        <f t="shared" si="1380"/>
        <v>#N/A</v>
      </c>
      <c r="PT50" s="1355" t="e">
        <f t="shared" ref="PT50:PZ50" si="1381">HLOOKUP(PT46,$B$55:$I$60,6)</f>
        <v>#N/A</v>
      </c>
      <c r="PU50" s="1355" t="e">
        <f t="shared" si="1381"/>
        <v>#N/A</v>
      </c>
      <c r="PV50" s="1355" t="e">
        <f t="shared" si="1381"/>
        <v>#N/A</v>
      </c>
      <c r="PW50" s="1355" t="e">
        <f t="shared" si="1381"/>
        <v>#N/A</v>
      </c>
      <c r="PX50" s="1355" t="e">
        <f t="shared" si="1381"/>
        <v>#N/A</v>
      </c>
      <c r="PY50" s="1355" t="e">
        <f t="shared" si="1381"/>
        <v>#N/A</v>
      </c>
      <c r="PZ50" s="1355" t="e">
        <f t="shared" si="1381"/>
        <v>#N/A</v>
      </c>
      <c r="QA50" s="1355" t="e">
        <f>HLOOKUP(QA46,$B$55:$I$60,6)</f>
        <v>#N/A</v>
      </c>
      <c r="QB50" s="1355" t="e">
        <f t="shared" ref="QB50:QN50" si="1382">HLOOKUP(QB46,$B$55:$I$60,6)</f>
        <v>#N/A</v>
      </c>
      <c r="QC50" s="1355" t="e">
        <f t="shared" si="1382"/>
        <v>#N/A</v>
      </c>
      <c r="QD50" s="1355" t="e">
        <f t="shared" si="1382"/>
        <v>#N/A</v>
      </c>
      <c r="QE50" s="1355" t="e">
        <f t="shared" si="1382"/>
        <v>#N/A</v>
      </c>
      <c r="QF50" s="1355" t="e">
        <f t="shared" si="1382"/>
        <v>#N/A</v>
      </c>
      <c r="QG50" s="1355" t="e">
        <f t="shared" si="1382"/>
        <v>#N/A</v>
      </c>
      <c r="QH50" s="1355" t="e">
        <f t="shared" si="1382"/>
        <v>#N/A</v>
      </c>
      <c r="QI50" s="1355" t="e">
        <f t="shared" si="1382"/>
        <v>#N/A</v>
      </c>
      <c r="QJ50" s="1355" t="e">
        <f t="shared" si="1382"/>
        <v>#N/A</v>
      </c>
      <c r="QK50" s="1355" t="e">
        <f t="shared" si="1382"/>
        <v>#N/A</v>
      </c>
      <c r="QL50" s="1355" t="e">
        <f t="shared" si="1382"/>
        <v>#N/A</v>
      </c>
      <c r="QM50" s="1355" t="e">
        <f t="shared" si="1382"/>
        <v>#N/A</v>
      </c>
      <c r="QN50" s="1355" t="e">
        <f t="shared" si="1382"/>
        <v>#N/A</v>
      </c>
      <c r="QO50" s="1355" t="e">
        <f t="shared" ref="QO50:QU50" si="1383">HLOOKUP(QO46,$B$55:$I$60,6)</f>
        <v>#N/A</v>
      </c>
      <c r="QP50" s="1355" t="e">
        <f t="shared" si="1383"/>
        <v>#N/A</v>
      </c>
      <c r="QQ50" s="1355" t="e">
        <f t="shared" si="1383"/>
        <v>#N/A</v>
      </c>
      <c r="QR50" s="1355" t="e">
        <f t="shared" si="1383"/>
        <v>#N/A</v>
      </c>
      <c r="QS50" s="1355" t="e">
        <f t="shared" si="1383"/>
        <v>#N/A</v>
      </c>
      <c r="QT50" s="1355" t="e">
        <f t="shared" si="1383"/>
        <v>#N/A</v>
      </c>
      <c r="QU50" s="1355" t="e">
        <f t="shared" si="1383"/>
        <v>#N/A</v>
      </c>
      <c r="QV50" s="1355" t="e">
        <f t="shared" ref="QV50:RC50" si="1384">HLOOKUP(QV46,$B$55:$I$60,6)</f>
        <v>#N/A</v>
      </c>
      <c r="QW50" s="1355" t="e">
        <f t="shared" si="1384"/>
        <v>#N/A</v>
      </c>
      <c r="QX50" s="1355" t="e">
        <f t="shared" si="1384"/>
        <v>#N/A</v>
      </c>
      <c r="QY50" s="1355" t="e">
        <f t="shared" si="1384"/>
        <v>#N/A</v>
      </c>
      <c r="QZ50" s="1355" t="e">
        <f t="shared" si="1384"/>
        <v>#N/A</v>
      </c>
      <c r="RA50" s="1355" t="e">
        <f t="shared" si="1384"/>
        <v>#N/A</v>
      </c>
      <c r="RB50" s="1355" t="e">
        <f t="shared" si="1384"/>
        <v>#N/A</v>
      </c>
      <c r="RC50" s="1355" t="e">
        <f t="shared" si="1384"/>
        <v>#N/A</v>
      </c>
      <c r="RD50" s="1355" t="e">
        <f t="shared" ref="RD50:RJ50" si="1385">HLOOKUP(RD46,$B$55:$I$60,6)</f>
        <v>#N/A</v>
      </c>
      <c r="RE50" s="1355" t="e">
        <f t="shared" si="1385"/>
        <v>#N/A</v>
      </c>
      <c r="RF50" s="1355" t="e">
        <f t="shared" si="1385"/>
        <v>#N/A</v>
      </c>
      <c r="RG50" s="1355" t="e">
        <f t="shared" si="1385"/>
        <v>#N/A</v>
      </c>
      <c r="RH50" s="1355" t="e">
        <f t="shared" si="1385"/>
        <v>#N/A</v>
      </c>
      <c r="RI50" s="1355" t="e">
        <f t="shared" si="1385"/>
        <v>#N/A</v>
      </c>
      <c r="RJ50" s="1355" t="e">
        <f t="shared" si="1385"/>
        <v>#N/A</v>
      </c>
      <c r="RK50" s="1355" t="e">
        <f t="shared" ref="RK50:RQ50" si="1386">HLOOKUP(RK46,$B$55:$I$60,6)</f>
        <v>#N/A</v>
      </c>
      <c r="RL50" s="1355" t="e">
        <f t="shared" si="1386"/>
        <v>#N/A</v>
      </c>
      <c r="RM50" s="1355" t="e">
        <f t="shared" si="1386"/>
        <v>#N/A</v>
      </c>
      <c r="RN50" s="1355" t="e">
        <f t="shared" si="1386"/>
        <v>#N/A</v>
      </c>
      <c r="RO50" s="1355" t="e">
        <f t="shared" si="1386"/>
        <v>#N/A</v>
      </c>
      <c r="RP50" s="1355" t="e">
        <f t="shared" si="1386"/>
        <v>#N/A</v>
      </c>
      <c r="RQ50" s="1355" t="e">
        <f t="shared" si="1386"/>
        <v>#N/A</v>
      </c>
      <c r="RR50" s="1355" t="e">
        <f t="shared" ref="RR50:RX50" si="1387">HLOOKUP(RR46,$B$55:$I$60,6)</f>
        <v>#N/A</v>
      </c>
      <c r="RS50" s="1355" t="e">
        <f t="shared" si="1387"/>
        <v>#N/A</v>
      </c>
      <c r="RT50" s="1355" t="e">
        <f t="shared" si="1387"/>
        <v>#N/A</v>
      </c>
      <c r="RU50" s="1355" t="e">
        <f t="shared" si="1387"/>
        <v>#N/A</v>
      </c>
      <c r="RV50" s="1355" t="e">
        <f t="shared" si="1387"/>
        <v>#N/A</v>
      </c>
      <c r="RW50" s="1355" t="e">
        <f t="shared" si="1387"/>
        <v>#N/A</v>
      </c>
      <c r="RX50" s="1355" t="e">
        <f t="shared" si="1387"/>
        <v>#N/A</v>
      </c>
      <c r="RY50" s="1355" t="e">
        <f t="shared" ref="RY50:SD50" si="1388">HLOOKUP(RY46,$B$55:$I$60,6)</f>
        <v>#N/A</v>
      </c>
      <c r="RZ50" s="1355" t="e">
        <f t="shared" si="1388"/>
        <v>#N/A</v>
      </c>
      <c r="SA50" s="1355" t="e">
        <f t="shared" si="1388"/>
        <v>#N/A</v>
      </c>
      <c r="SB50" s="1355" t="e">
        <f t="shared" si="1388"/>
        <v>#N/A</v>
      </c>
      <c r="SC50" s="1355" t="e">
        <f t="shared" si="1388"/>
        <v>#N/A</v>
      </c>
      <c r="SD50" s="1355" t="e">
        <f t="shared" si="1388"/>
        <v>#N/A</v>
      </c>
      <c r="SE50" s="1355" t="e">
        <f t="shared" ref="SE50:SL50" si="1389">HLOOKUP(SE46,$B$55:$I$60,6)</f>
        <v>#N/A</v>
      </c>
      <c r="SF50" s="1355" t="e">
        <f t="shared" si="1389"/>
        <v>#N/A</v>
      </c>
      <c r="SG50" s="1355" t="e">
        <f t="shared" si="1389"/>
        <v>#N/A</v>
      </c>
      <c r="SH50" s="1355" t="e">
        <f t="shared" si="1389"/>
        <v>#N/A</v>
      </c>
      <c r="SI50" s="1355" t="e">
        <f t="shared" si="1389"/>
        <v>#N/A</v>
      </c>
      <c r="SJ50" s="1355" t="e">
        <f t="shared" si="1389"/>
        <v>#N/A</v>
      </c>
      <c r="SK50" s="1355" t="e">
        <f t="shared" si="1389"/>
        <v>#N/A</v>
      </c>
      <c r="SL50" s="1355" t="e">
        <f t="shared" si="1389"/>
        <v>#N/A</v>
      </c>
      <c r="SM50" s="1355" t="e">
        <f t="shared" ref="SM50:SR50" si="1390">HLOOKUP(SM46,$B$55:$I$60,6)</f>
        <v>#N/A</v>
      </c>
      <c r="SN50" s="1355" t="e">
        <f t="shared" si="1390"/>
        <v>#N/A</v>
      </c>
      <c r="SO50" s="1355" t="e">
        <f t="shared" si="1390"/>
        <v>#N/A</v>
      </c>
      <c r="SP50" s="1355" t="e">
        <f t="shared" si="1390"/>
        <v>#N/A</v>
      </c>
      <c r="SQ50" s="1355" t="e">
        <f t="shared" si="1390"/>
        <v>#N/A</v>
      </c>
      <c r="SR50" s="1355" t="e">
        <f t="shared" si="1390"/>
        <v>#N/A</v>
      </c>
      <c r="SS50" s="1355" t="e">
        <f t="shared" ref="SS50:SZ50" si="1391">HLOOKUP(SS46,$B$55:$I$60,6)</f>
        <v>#N/A</v>
      </c>
      <c r="ST50" s="1355" t="e">
        <f t="shared" si="1391"/>
        <v>#N/A</v>
      </c>
      <c r="SU50" s="1355" t="e">
        <f t="shared" si="1391"/>
        <v>#N/A</v>
      </c>
      <c r="SV50" s="1355" t="e">
        <f t="shared" si="1391"/>
        <v>#N/A</v>
      </c>
      <c r="SW50" s="1355" t="e">
        <f t="shared" si="1391"/>
        <v>#N/A</v>
      </c>
      <c r="SX50" s="1355" t="e">
        <f t="shared" si="1391"/>
        <v>#N/A</v>
      </c>
      <c r="SY50" s="1355" t="e">
        <f t="shared" si="1391"/>
        <v>#N/A</v>
      </c>
      <c r="SZ50" s="1355" t="e">
        <f t="shared" si="1391"/>
        <v>#N/A</v>
      </c>
      <c r="TA50" s="1355" t="e">
        <f t="shared" ref="TA50:TG50" si="1392">HLOOKUP(TA46,$B$55:$I$60,6)</f>
        <v>#N/A</v>
      </c>
      <c r="TB50" s="1355" t="e">
        <f t="shared" si="1392"/>
        <v>#N/A</v>
      </c>
      <c r="TC50" s="1355" t="e">
        <f t="shared" si="1392"/>
        <v>#N/A</v>
      </c>
      <c r="TD50" s="1355" t="e">
        <f t="shared" si="1392"/>
        <v>#N/A</v>
      </c>
      <c r="TE50" s="1355" t="e">
        <f t="shared" si="1392"/>
        <v>#N/A</v>
      </c>
      <c r="TF50" s="1355" t="e">
        <f t="shared" si="1392"/>
        <v>#N/A</v>
      </c>
      <c r="TG50" s="1355" t="e">
        <f t="shared" si="1392"/>
        <v>#N/A</v>
      </c>
      <c r="TH50" s="1355" t="e">
        <f t="shared" ref="TH50:TN50" si="1393">HLOOKUP(TH46,$B$55:$I$60,6)</f>
        <v>#N/A</v>
      </c>
      <c r="TI50" s="1355" t="e">
        <f t="shared" si="1393"/>
        <v>#N/A</v>
      </c>
      <c r="TJ50" s="1355" t="e">
        <f t="shared" si="1393"/>
        <v>#N/A</v>
      </c>
      <c r="TK50" s="1355" t="e">
        <f t="shared" si="1393"/>
        <v>#N/A</v>
      </c>
      <c r="TL50" s="1355" t="e">
        <f t="shared" si="1393"/>
        <v>#N/A</v>
      </c>
      <c r="TM50" s="1355" t="e">
        <f t="shared" si="1393"/>
        <v>#N/A</v>
      </c>
      <c r="TN50" s="1355" t="e">
        <f t="shared" si="1393"/>
        <v>#N/A</v>
      </c>
      <c r="TO50" s="1355" t="e">
        <f t="shared" ref="TO50:TT50" si="1394">HLOOKUP(TO46,$B$55:$I$60,6)</f>
        <v>#N/A</v>
      </c>
      <c r="TP50" s="1355" t="e">
        <f t="shared" si="1394"/>
        <v>#N/A</v>
      </c>
      <c r="TQ50" s="1355" t="e">
        <f t="shared" si="1394"/>
        <v>#N/A</v>
      </c>
      <c r="TR50" s="1355" t="e">
        <f t="shared" si="1394"/>
        <v>#N/A</v>
      </c>
      <c r="TS50" s="1355" t="e">
        <f t="shared" si="1394"/>
        <v>#N/A</v>
      </c>
      <c r="TT50" s="1355" t="e">
        <f t="shared" si="1394"/>
        <v>#N/A</v>
      </c>
      <c r="TU50" s="1355" t="e">
        <f t="shared" ref="TU50:UB50" si="1395">HLOOKUP(TU46,$B$55:$I$60,6)</f>
        <v>#N/A</v>
      </c>
      <c r="TV50" s="1355" t="e">
        <f t="shared" si="1395"/>
        <v>#N/A</v>
      </c>
      <c r="TW50" s="1355" t="e">
        <f t="shared" si="1395"/>
        <v>#N/A</v>
      </c>
      <c r="TX50" s="1355" t="e">
        <f t="shared" si="1395"/>
        <v>#N/A</v>
      </c>
      <c r="TY50" s="1355" t="e">
        <f t="shared" si="1395"/>
        <v>#N/A</v>
      </c>
      <c r="TZ50" s="1355" t="e">
        <f t="shared" si="1395"/>
        <v>#N/A</v>
      </c>
      <c r="UA50" s="1355" t="e">
        <f t="shared" si="1395"/>
        <v>#N/A</v>
      </c>
      <c r="UB50" s="1355" t="e">
        <f t="shared" si="1395"/>
        <v>#N/A</v>
      </c>
      <c r="UC50" s="1355" t="e">
        <f t="shared" ref="UC50:UI50" si="1396">HLOOKUP(UC46,$B$55:$I$60,6)</f>
        <v>#N/A</v>
      </c>
      <c r="UD50" s="1355" t="e">
        <f t="shared" si="1396"/>
        <v>#N/A</v>
      </c>
      <c r="UE50" s="1355" t="e">
        <f t="shared" si="1396"/>
        <v>#N/A</v>
      </c>
      <c r="UF50" s="1355" t="e">
        <f t="shared" si="1396"/>
        <v>#N/A</v>
      </c>
      <c r="UG50" s="1355" t="e">
        <f t="shared" si="1396"/>
        <v>#N/A</v>
      </c>
      <c r="UH50" s="1355" t="e">
        <f t="shared" si="1396"/>
        <v>#N/A</v>
      </c>
      <c r="UI50" s="1355" t="e">
        <f t="shared" si="1396"/>
        <v>#N/A</v>
      </c>
      <c r="UJ50" s="1355" t="e">
        <f t="shared" ref="UJ50:UO50" si="1397">HLOOKUP(UJ46,$B$55:$I$60,6)</f>
        <v>#N/A</v>
      </c>
      <c r="UK50" s="1355" t="e">
        <f t="shared" si="1397"/>
        <v>#N/A</v>
      </c>
      <c r="UL50" s="1355" t="e">
        <f t="shared" si="1397"/>
        <v>#N/A</v>
      </c>
      <c r="UM50" s="1355" t="e">
        <f t="shared" si="1397"/>
        <v>#N/A</v>
      </c>
      <c r="UN50" s="1355" t="e">
        <f t="shared" si="1397"/>
        <v>#N/A</v>
      </c>
      <c r="UO50" s="1355" t="e">
        <f t="shared" si="1397"/>
        <v>#N/A</v>
      </c>
      <c r="UP50" s="1355" t="e">
        <f t="shared" ref="UP50:UW50" si="1398">HLOOKUP(UP46,$B$55:$I$60,6)</f>
        <v>#N/A</v>
      </c>
      <c r="UQ50" s="1355" t="e">
        <f t="shared" si="1398"/>
        <v>#N/A</v>
      </c>
      <c r="UR50" s="1355" t="e">
        <f t="shared" si="1398"/>
        <v>#N/A</v>
      </c>
      <c r="US50" s="1355" t="e">
        <f t="shared" si="1398"/>
        <v>#N/A</v>
      </c>
      <c r="UT50" s="1355" t="e">
        <f t="shared" si="1398"/>
        <v>#N/A</v>
      </c>
      <c r="UU50" s="1355" t="e">
        <f t="shared" si="1398"/>
        <v>#N/A</v>
      </c>
      <c r="UV50" s="1355" t="e">
        <f t="shared" si="1398"/>
        <v>#N/A</v>
      </c>
      <c r="UW50" s="1355" t="e">
        <f t="shared" si="1398"/>
        <v>#N/A</v>
      </c>
      <c r="UX50" s="1355" t="e">
        <f t="shared" ref="UX50:VD50" si="1399">HLOOKUP(UX46,$B$55:$I$60,6)</f>
        <v>#N/A</v>
      </c>
      <c r="UY50" s="1355" t="e">
        <f t="shared" si="1399"/>
        <v>#N/A</v>
      </c>
      <c r="UZ50" s="1355" t="e">
        <f t="shared" si="1399"/>
        <v>#N/A</v>
      </c>
      <c r="VA50" s="1355" t="e">
        <f t="shared" si="1399"/>
        <v>#N/A</v>
      </c>
      <c r="VB50" s="1355" t="e">
        <f t="shared" si="1399"/>
        <v>#N/A</v>
      </c>
      <c r="VC50" s="1355" t="e">
        <f t="shared" si="1399"/>
        <v>#N/A</v>
      </c>
      <c r="VD50" s="1355" t="e">
        <f t="shared" si="1399"/>
        <v>#N/A</v>
      </c>
      <c r="VE50" s="1355" t="e">
        <f t="shared" ref="VE50:VK50" si="1400">HLOOKUP(VE46,$B$55:$I$60,6)</f>
        <v>#N/A</v>
      </c>
      <c r="VF50" s="1355" t="e">
        <f t="shared" si="1400"/>
        <v>#N/A</v>
      </c>
      <c r="VG50" s="1355" t="e">
        <f t="shared" si="1400"/>
        <v>#N/A</v>
      </c>
      <c r="VH50" s="1355" t="e">
        <f t="shared" si="1400"/>
        <v>#N/A</v>
      </c>
      <c r="VI50" s="1355" t="e">
        <f t="shared" si="1400"/>
        <v>#N/A</v>
      </c>
      <c r="VJ50" s="1355" t="e">
        <f t="shared" si="1400"/>
        <v>#N/A</v>
      </c>
      <c r="VK50" s="1355" t="e">
        <f t="shared" si="1400"/>
        <v>#N/A</v>
      </c>
      <c r="VL50" s="1355" t="e">
        <f t="shared" ref="VL50:VR50" si="1401">HLOOKUP(VL46,$B$55:$I$60,6)</f>
        <v>#N/A</v>
      </c>
      <c r="VM50" s="1355" t="e">
        <f t="shared" si="1401"/>
        <v>#N/A</v>
      </c>
      <c r="VN50" s="1355" t="e">
        <f t="shared" si="1401"/>
        <v>#N/A</v>
      </c>
      <c r="VO50" s="1355" t="e">
        <f t="shared" si="1401"/>
        <v>#N/A</v>
      </c>
      <c r="VP50" s="1355" t="e">
        <f t="shared" si="1401"/>
        <v>#N/A</v>
      </c>
      <c r="VQ50" s="1355" t="e">
        <f t="shared" si="1401"/>
        <v>#N/A</v>
      </c>
      <c r="VR50" s="1355" t="e">
        <f t="shared" si="1401"/>
        <v>#N/A</v>
      </c>
      <c r="VS50" s="1355" t="e">
        <f t="shared" ref="VS50:VY50" si="1402">HLOOKUP(VS46,$B$55:$I$60,6)</f>
        <v>#N/A</v>
      </c>
      <c r="VT50" s="1355" t="e">
        <f t="shared" si="1402"/>
        <v>#N/A</v>
      </c>
      <c r="VU50" s="1355" t="e">
        <f t="shared" si="1402"/>
        <v>#N/A</v>
      </c>
      <c r="VV50" s="1355" t="e">
        <f t="shared" si="1402"/>
        <v>#N/A</v>
      </c>
      <c r="VW50" s="1355" t="e">
        <f t="shared" si="1402"/>
        <v>#N/A</v>
      </c>
      <c r="VX50" s="1355" t="e">
        <f t="shared" si="1402"/>
        <v>#N/A</v>
      </c>
      <c r="VY50" s="1355" t="e">
        <f t="shared" si="1402"/>
        <v>#N/A</v>
      </c>
      <c r="VZ50" s="1355" t="e">
        <f t="shared" ref="VZ50:WE50" si="1403">HLOOKUP(VZ46,$B$55:$I$60,6)</f>
        <v>#N/A</v>
      </c>
      <c r="WA50" s="1355" t="e">
        <f t="shared" si="1403"/>
        <v>#N/A</v>
      </c>
      <c r="WB50" s="1355" t="e">
        <f t="shared" si="1403"/>
        <v>#N/A</v>
      </c>
      <c r="WC50" s="1355" t="e">
        <f t="shared" si="1403"/>
        <v>#N/A</v>
      </c>
      <c r="WD50" s="1355" t="e">
        <f t="shared" si="1403"/>
        <v>#N/A</v>
      </c>
      <c r="WE50" s="1355" t="e">
        <f t="shared" si="1403"/>
        <v>#N/A</v>
      </c>
      <c r="WF50" s="1355" t="e">
        <f t="shared" ref="WF50:WM50" si="1404">HLOOKUP(WF46,$B$55:$I$60,6)</f>
        <v>#N/A</v>
      </c>
      <c r="WG50" s="1355" t="e">
        <f t="shared" si="1404"/>
        <v>#N/A</v>
      </c>
      <c r="WH50" s="1355" t="e">
        <f t="shared" si="1404"/>
        <v>#N/A</v>
      </c>
      <c r="WI50" s="1355" t="e">
        <f t="shared" si="1404"/>
        <v>#N/A</v>
      </c>
      <c r="WJ50" s="1355" t="e">
        <f t="shared" si="1404"/>
        <v>#N/A</v>
      </c>
      <c r="WK50" s="1355" t="e">
        <f t="shared" si="1404"/>
        <v>#N/A</v>
      </c>
      <c r="WL50" s="1355" t="e">
        <f t="shared" si="1404"/>
        <v>#N/A</v>
      </c>
      <c r="WM50" s="1355" t="e">
        <f t="shared" si="1404"/>
        <v>#N/A</v>
      </c>
      <c r="WN50" s="1355" t="e">
        <f t="shared" ref="WN50:WT50" si="1405">HLOOKUP(WN46,$B$55:$I$60,6)</f>
        <v>#N/A</v>
      </c>
      <c r="WO50" s="1355" t="e">
        <f t="shared" si="1405"/>
        <v>#N/A</v>
      </c>
      <c r="WP50" s="1355" t="e">
        <f t="shared" si="1405"/>
        <v>#N/A</v>
      </c>
      <c r="WQ50" s="1355" t="e">
        <f t="shared" si="1405"/>
        <v>#N/A</v>
      </c>
      <c r="WR50" s="1355" t="e">
        <f t="shared" si="1405"/>
        <v>#N/A</v>
      </c>
      <c r="WS50" s="1355" t="e">
        <f t="shared" si="1405"/>
        <v>#N/A</v>
      </c>
      <c r="WT50" s="1355" t="e">
        <f t="shared" si="1405"/>
        <v>#N/A</v>
      </c>
      <c r="WU50" s="1355" t="e">
        <f t="shared" ref="WU50:XA50" si="1406">HLOOKUP(WU46,$B$55:$I$60,6)</f>
        <v>#N/A</v>
      </c>
      <c r="WV50" s="1355" t="e">
        <f t="shared" si="1406"/>
        <v>#N/A</v>
      </c>
      <c r="WW50" s="1355" t="e">
        <f t="shared" si="1406"/>
        <v>#N/A</v>
      </c>
      <c r="WX50" s="1355" t="e">
        <f t="shared" si="1406"/>
        <v>#N/A</v>
      </c>
      <c r="WY50" s="1355" t="e">
        <f t="shared" si="1406"/>
        <v>#N/A</v>
      </c>
      <c r="WZ50" s="1355" t="e">
        <f t="shared" si="1406"/>
        <v>#N/A</v>
      </c>
      <c r="XA50" s="1355" t="e">
        <f t="shared" si="1406"/>
        <v>#N/A</v>
      </c>
      <c r="XB50" s="1355" t="e">
        <f t="shared" ref="XB50:XH50" si="1407">HLOOKUP(XB46,$B$55:$I$60,6)</f>
        <v>#N/A</v>
      </c>
      <c r="XC50" s="1355" t="e">
        <f t="shared" si="1407"/>
        <v>#N/A</v>
      </c>
      <c r="XD50" s="1355" t="e">
        <f t="shared" si="1407"/>
        <v>#N/A</v>
      </c>
      <c r="XE50" s="1355" t="e">
        <f t="shared" si="1407"/>
        <v>#N/A</v>
      </c>
      <c r="XF50" s="1355" t="e">
        <f t="shared" si="1407"/>
        <v>#N/A</v>
      </c>
      <c r="XG50" s="1355" t="e">
        <f t="shared" si="1407"/>
        <v>#N/A</v>
      </c>
      <c r="XH50" s="1355" t="e">
        <f t="shared" si="1407"/>
        <v>#N/A</v>
      </c>
      <c r="XI50" s="1355" t="e">
        <f t="shared" ref="XI50:XO50" si="1408">HLOOKUP(XI46,$B$55:$I$60,6)</f>
        <v>#N/A</v>
      </c>
      <c r="XJ50" s="1355" t="e">
        <f t="shared" si="1408"/>
        <v>#N/A</v>
      </c>
      <c r="XK50" s="1355" t="e">
        <f t="shared" si="1408"/>
        <v>#N/A</v>
      </c>
      <c r="XL50" s="1355" t="e">
        <f t="shared" si="1408"/>
        <v>#N/A</v>
      </c>
      <c r="XM50" s="1355" t="e">
        <f t="shared" si="1408"/>
        <v>#N/A</v>
      </c>
      <c r="XN50" s="1355" t="e">
        <f t="shared" si="1408"/>
        <v>#N/A</v>
      </c>
      <c r="XO50" s="1355" t="e">
        <f t="shared" si="1408"/>
        <v>#N/A</v>
      </c>
      <c r="XP50" s="1355" t="e">
        <f t="shared" ref="XP50:XV50" si="1409">HLOOKUP(XP46,$B$55:$I$60,6)</f>
        <v>#N/A</v>
      </c>
      <c r="XQ50" s="1355" t="e">
        <f t="shared" si="1409"/>
        <v>#N/A</v>
      </c>
      <c r="XR50" s="1355" t="e">
        <f t="shared" si="1409"/>
        <v>#N/A</v>
      </c>
      <c r="XS50" s="1355" t="e">
        <f t="shared" si="1409"/>
        <v>#N/A</v>
      </c>
      <c r="XT50" s="1355" t="e">
        <f t="shared" si="1409"/>
        <v>#N/A</v>
      </c>
      <c r="XU50" s="1355" t="e">
        <f t="shared" si="1409"/>
        <v>#N/A</v>
      </c>
      <c r="XV50" s="1355" t="e">
        <f t="shared" si="1409"/>
        <v>#N/A</v>
      </c>
      <c r="XW50" s="1355" t="e">
        <f t="shared" ref="XW50:YC50" si="1410">HLOOKUP(XW46,$B$55:$I$60,6)</f>
        <v>#N/A</v>
      </c>
      <c r="XX50" s="1355" t="e">
        <f t="shared" si="1410"/>
        <v>#N/A</v>
      </c>
      <c r="XY50" s="1355" t="e">
        <f t="shared" si="1410"/>
        <v>#N/A</v>
      </c>
      <c r="XZ50" s="1355" t="e">
        <f t="shared" si="1410"/>
        <v>#N/A</v>
      </c>
      <c r="YA50" s="1355" t="e">
        <f t="shared" si="1410"/>
        <v>#N/A</v>
      </c>
      <c r="YB50" s="1355" t="e">
        <f t="shared" si="1410"/>
        <v>#N/A</v>
      </c>
      <c r="YC50" s="1355" t="e">
        <f t="shared" si="1410"/>
        <v>#N/A</v>
      </c>
      <c r="YD50" s="1355" t="e">
        <f t="shared" ref="YD50:YJ50" si="1411">HLOOKUP(YD46,$B$55:$I$60,6)</f>
        <v>#N/A</v>
      </c>
      <c r="YE50" s="1355" t="e">
        <f t="shared" si="1411"/>
        <v>#N/A</v>
      </c>
      <c r="YF50" s="1355" t="e">
        <f t="shared" si="1411"/>
        <v>#N/A</v>
      </c>
      <c r="YG50" s="1355" t="e">
        <f t="shared" si="1411"/>
        <v>#N/A</v>
      </c>
      <c r="YH50" s="1355" t="e">
        <f t="shared" si="1411"/>
        <v>#N/A</v>
      </c>
      <c r="YI50" s="1355" t="e">
        <f t="shared" si="1411"/>
        <v>#N/A</v>
      </c>
      <c r="YJ50" s="1355" t="e">
        <f t="shared" si="1411"/>
        <v>#N/A</v>
      </c>
      <c r="YK50" s="1355" t="e">
        <f t="shared" ref="YK50:YQ50" si="1412">HLOOKUP(YK46,$B$55:$I$60,6)</f>
        <v>#N/A</v>
      </c>
      <c r="YL50" s="1355" t="e">
        <f t="shared" si="1412"/>
        <v>#N/A</v>
      </c>
      <c r="YM50" s="1355" t="e">
        <f t="shared" si="1412"/>
        <v>#N/A</v>
      </c>
      <c r="YN50" s="1355" t="e">
        <f t="shared" si="1412"/>
        <v>#N/A</v>
      </c>
      <c r="YO50" s="1355" t="e">
        <f t="shared" si="1412"/>
        <v>#N/A</v>
      </c>
      <c r="YP50" s="1355" t="e">
        <f t="shared" si="1412"/>
        <v>#N/A</v>
      </c>
      <c r="YQ50" s="1355" t="e">
        <f t="shared" si="1412"/>
        <v>#N/A</v>
      </c>
      <c r="YR50" s="1355" t="e">
        <f t="shared" ref="YR50:YW50" si="1413">HLOOKUP(YR46,$B$55:$I$60,6)</f>
        <v>#N/A</v>
      </c>
      <c r="YS50" s="1355" t="e">
        <f t="shared" si="1413"/>
        <v>#N/A</v>
      </c>
      <c r="YT50" s="1355" t="e">
        <f t="shared" si="1413"/>
        <v>#N/A</v>
      </c>
      <c r="YU50" s="1355" t="e">
        <f t="shared" si="1413"/>
        <v>#N/A</v>
      </c>
      <c r="YV50" s="1355" t="e">
        <f t="shared" si="1413"/>
        <v>#N/A</v>
      </c>
      <c r="YW50" s="1355" t="e">
        <f t="shared" si="1413"/>
        <v>#N/A</v>
      </c>
      <c r="YX50" s="1355" t="e">
        <f t="shared" ref="YX50:ZD50" si="1414">HLOOKUP(YX46,$B$55:$I$60,6)</f>
        <v>#N/A</v>
      </c>
      <c r="YY50" s="1355" t="e">
        <f t="shared" si="1414"/>
        <v>#N/A</v>
      </c>
      <c r="YZ50" s="1355" t="e">
        <f t="shared" si="1414"/>
        <v>#N/A</v>
      </c>
      <c r="ZA50" s="1355" t="e">
        <f t="shared" si="1414"/>
        <v>#N/A</v>
      </c>
      <c r="ZB50" s="1355" t="e">
        <f t="shared" si="1414"/>
        <v>#N/A</v>
      </c>
      <c r="ZC50" s="1355" t="e">
        <f t="shared" si="1414"/>
        <v>#N/A</v>
      </c>
      <c r="ZD50" s="1355" t="e">
        <f t="shared" si="1414"/>
        <v>#N/A</v>
      </c>
      <c r="ZE50" s="1355" t="e">
        <f t="shared" ref="ZE50:ZM50" si="1415">HLOOKUP(ZE46,$B$55:$I$60,6)</f>
        <v>#N/A</v>
      </c>
      <c r="ZF50" s="1355" t="e">
        <f t="shared" si="1415"/>
        <v>#N/A</v>
      </c>
      <c r="ZG50" s="1355" t="e">
        <f t="shared" si="1415"/>
        <v>#N/A</v>
      </c>
      <c r="ZH50" s="1355" t="e">
        <f t="shared" si="1415"/>
        <v>#N/A</v>
      </c>
      <c r="ZI50" s="1355" t="e">
        <f t="shared" si="1415"/>
        <v>#N/A</v>
      </c>
      <c r="ZJ50" s="1355" t="e">
        <f t="shared" si="1415"/>
        <v>#N/A</v>
      </c>
      <c r="ZK50" s="1355" t="e">
        <f t="shared" si="1415"/>
        <v>#N/A</v>
      </c>
      <c r="ZL50" s="1355" t="e">
        <f t="shared" si="1415"/>
        <v>#N/A</v>
      </c>
      <c r="ZM50" s="1355" t="e">
        <f t="shared" si="1415"/>
        <v>#N/A</v>
      </c>
      <c r="ZN50" s="1355" t="e">
        <f t="shared" ref="ZN50:ZS50" si="1416">HLOOKUP(ZN46,$B$55:$I$60,6)</f>
        <v>#N/A</v>
      </c>
      <c r="ZO50" s="1355" t="e">
        <f t="shared" si="1416"/>
        <v>#N/A</v>
      </c>
      <c r="ZP50" s="1355" t="e">
        <f t="shared" si="1416"/>
        <v>#N/A</v>
      </c>
      <c r="ZQ50" s="1355" t="e">
        <f t="shared" si="1416"/>
        <v>#N/A</v>
      </c>
      <c r="ZR50" s="1355" t="e">
        <f t="shared" si="1416"/>
        <v>#N/A</v>
      </c>
      <c r="ZS50" s="1355" t="e">
        <f t="shared" si="1416"/>
        <v>#N/A</v>
      </c>
      <c r="ZT50" s="1355" t="e">
        <f t="shared" ref="ZT50:ZZ50" si="1417">HLOOKUP(ZT46,$B$55:$I$60,6)</f>
        <v>#N/A</v>
      </c>
      <c r="ZU50" s="1355" t="e">
        <f t="shared" si="1417"/>
        <v>#N/A</v>
      </c>
      <c r="ZV50" s="1355" t="e">
        <f t="shared" si="1417"/>
        <v>#N/A</v>
      </c>
      <c r="ZW50" s="1355" t="e">
        <f t="shared" si="1417"/>
        <v>#N/A</v>
      </c>
      <c r="ZX50" s="1355" t="e">
        <f t="shared" si="1417"/>
        <v>#N/A</v>
      </c>
      <c r="ZY50" s="1355" t="e">
        <f t="shared" si="1417"/>
        <v>#N/A</v>
      </c>
      <c r="ZZ50" s="1355" t="e">
        <f t="shared" si="1417"/>
        <v>#N/A</v>
      </c>
      <c r="AAA50" s="1355" t="e">
        <f t="shared" ref="AAA50:AAF50" si="1418">HLOOKUP(AAA46,$B$55:$I$60,6)</f>
        <v>#N/A</v>
      </c>
      <c r="AAB50" s="1355" t="e">
        <f t="shared" si="1418"/>
        <v>#N/A</v>
      </c>
      <c r="AAC50" s="1355" t="e">
        <f t="shared" si="1418"/>
        <v>#N/A</v>
      </c>
      <c r="AAD50" s="1355" t="e">
        <f t="shared" si="1418"/>
        <v>#N/A</v>
      </c>
      <c r="AAE50" s="1355" t="e">
        <f t="shared" si="1418"/>
        <v>#N/A</v>
      </c>
      <c r="AAF50" s="1355" t="e">
        <f t="shared" si="1418"/>
        <v>#N/A</v>
      </c>
      <c r="AAG50" s="1355" t="e">
        <f t="shared" ref="AAG50:AAM50" si="1419">HLOOKUP(AAG46,$B$55:$I$60,6)</f>
        <v>#N/A</v>
      </c>
      <c r="AAH50" s="1355" t="e">
        <f t="shared" si="1419"/>
        <v>#N/A</v>
      </c>
      <c r="AAI50" s="1355" t="e">
        <f t="shared" si="1419"/>
        <v>#N/A</v>
      </c>
      <c r="AAJ50" s="1355" t="e">
        <f t="shared" si="1419"/>
        <v>#N/A</v>
      </c>
      <c r="AAK50" s="1355" t="e">
        <f t="shared" si="1419"/>
        <v>#N/A</v>
      </c>
      <c r="AAL50" s="1355" t="e">
        <f t="shared" si="1419"/>
        <v>#N/A</v>
      </c>
      <c r="AAM50" s="1355" t="e">
        <f t="shared" si="1419"/>
        <v>#N/A</v>
      </c>
      <c r="AAN50" s="1355" t="e">
        <f t="shared" ref="AAN50:AAU50" si="1420">HLOOKUP(AAN46,$B$55:$I$60,6)</f>
        <v>#N/A</v>
      </c>
      <c r="AAO50" s="1355" t="e">
        <f t="shared" si="1420"/>
        <v>#N/A</v>
      </c>
      <c r="AAP50" s="1355" t="e">
        <f t="shared" si="1420"/>
        <v>#N/A</v>
      </c>
      <c r="AAQ50" s="1355" t="e">
        <f t="shared" si="1420"/>
        <v>#N/A</v>
      </c>
      <c r="AAR50" s="1355" t="e">
        <f t="shared" si="1420"/>
        <v>#N/A</v>
      </c>
      <c r="AAS50" s="1355" t="e">
        <f t="shared" si="1420"/>
        <v>#N/A</v>
      </c>
      <c r="AAT50" s="1355" t="e">
        <f t="shared" si="1420"/>
        <v>#N/A</v>
      </c>
      <c r="AAU50" s="1355" t="e">
        <f t="shared" si="1420"/>
        <v>#N/A</v>
      </c>
      <c r="AAV50" s="1355" t="e">
        <f t="shared" ref="AAV50:ABA50" si="1421">HLOOKUP(AAV46,$B$55:$I$60,6)</f>
        <v>#N/A</v>
      </c>
      <c r="AAW50" s="1355" t="e">
        <f t="shared" si="1421"/>
        <v>#N/A</v>
      </c>
      <c r="AAX50" s="1355" t="e">
        <f t="shared" si="1421"/>
        <v>#N/A</v>
      </c>
      <c r="AAY50" s="1355" t="e">
        <f t="shared" si="1421"/>
        <v>#N/A</v>
      </c>
      <c r="AAZ50" s="1355" t="e">
        <f t="shared" si="1421"/>
        <v>#N/A</v>
      </c>
      <c r="ABA50" s="1355" t="e">
        <f t="shared" si="1421"/>
        <v>#N/A</v>
      </c>
      <c r="ABB50" s="1355" t="e">
        <f t="shared" ref="ABB50:ABI50" si="1422">HLOOKUP(ABB46,$B$55:$I$60,6)</f>
        <v>#N/A</v>
      </c>
      <c r="ABC50" s="1355" t="e">
        <f t="shared" si="1422"/>
        <v>#N/A</v>
      </c>
      <c r="ABD50" s="1355" t="e">
        <f t="shared" si="1422"/>
        <v>#N/A</v>
      </c>
      <c r="ABE50" s="1355" t="e">
        <f t="shared" si="1422"/>
        <v>#N/A</v>
      </c>
      <c r="ABF50" s="1355" t="e">
        <f t="shared" si="1422"/>
        <v>#N/A</v>
      </c>
      <c r="ABG50" s="1355" t="e">
        <f t="shared" si="1422"/>
        <v>#N/A</v>
      </c>
      <c r="ABH50" s="1355" t="e">
        <f t="shared" si="1422"/>
        <v>#N/A</v>
      </c>
      <c r="ABI50" s="1355" t="e">
        <f t="shared" si="1422"/>
        <v>#N/A</v>
      </c>
      <c r="ABJ50" s="1355" t="e">
        <f t="shared" ref="ABJ50:ABP50" si="1423">HLOOKUP(ABJ46,$B$55:$I$60,6)</f>
        <v>#N/A</v>
      </c>
      <c r="ABK50" s="1355" t="e">
        <f t="shared" si="1423"/>
        <v>#N/A</v>
      </c>
      <c r="ABL50" s="1355" t="e">
        <f t="shared" si="1423"/>
        <v>#N/A</v>
      </c>
      <c r="ABM50" s="1355" t="e">
        <f t="shared" si="1423"/>
        <v>#N/A</v>
      </c>
      <c r="ABN50" s="1355" t="e">
        <f t="shared" si="1423"/>
        <v>#N/A</v>
      </c>
      <c r="ABO50" s="1355" t="e">
        <f t="shared" si="1423"/>
        <v>#N/A</v>
      </c>
      <c r="ABP50" s="1355" t="e">
        <f t="shared" si="1423"/>
        <v>#N/A</v>
      </c>
      <c r="ABQ50" s="1355" t="e">
        <f t="shared" ref="ABQ50:ABW50" si="1424">HLOOKUP(ABQ46,$B$55:$I$60,6)</f>
        <v>#N/A</v>
      </c>
      <c r="ABR50" s="1355" t="e">
        <f t="shared" si="1424"/>
        <v>#N/A</v>
      </c>
      <c r="ABS50" s="1355" t="e">
        <f t="shared" si="1424"/>
        <v>#N/A</v>
      </c>
      <c r="ABT50" s="1355" t="e">
        <f t="shared" si="1424"/>
        <v>#N/A</v>
      </c>
      <c r="ABU50" s="1355" t="e">
        <f t="shared" si="1424"/>
        <v>#N/A</v>
      </c>
      <c r="ABV50" s="1355" t="e">
        <f t="shared" si="1424"/>
        <v>#N/A</v>
      </c>
      <c r="ABW50" s="1355" t="e">
        <f t="shared" si="1424"/>
        <v>#N/A</v>
      </c>
      <c r="ABX50" s="1355" t="e">
        <f t="shared" ref="ABX50:ACD50" si="1425">HLOOKUP(ABX46,$B$55:$I$60,6)</f>
        <v>#N/A</v>
      </c>
      <c r="ABY50" s="1355" t="e">
        <f t="shared" si="1425"/>
        <v>#N/A</v>
      </c>
      <c r="ABZ50" s="1355" t="e">
        <f t="shared" si="1425"/>
        <v>#N/A</v>
      </c>
      <c r="ACA50" s="1355" t="e">
        <f t="shared" si="1425"/>
        <v>#N/A</v>
      </c>
      <c r="ACB50" s="1355" t="e">
        <f t="shared" si="1425"/>
        <v>#N/A</v>
      </c>
      <c r="ACC50" s="1355" t="e">
        <f t="shared" si="1425"/>
        <v>#N/A</v>
      </c>
      <c r="ACD50" s="1355" t="e">
        <f t="shared" si="1425"/>
        <v>#N/A</v>
      </c>
      <c r="ACE50" s="1355" t="e">
        <f t="shared" ref="ACE50:ACJ50" si="1426">HLOOKUP(ACE46,$B$55:$I$60,6)</f>
        <v>#N/A</v>
      </c>
      <c r="ACF50" s="1355" t="e">
        <f t="shared" si="1426"/>
        <v>#N/A</v>
      </c>
      <c r="ACG50" s="1355" t="e">
        <f t="shared" si="1426"/>
        <v>#N/A</v>
      </c>
      <c r="ACH50" s="1355" t="e">
        <f t="shared" si="1426"/>
        <v>#N/A</v>
      </c>
      <c r="ACI50" s="1355" t="e">
        <f t="shared" si="1426"/>
        <v>#N/A</v>
      </c>
      <c r="ACJ50" s="1355" t="e">
        <f t="shared" si="1426"/>
        <v>#N/A</v>
      </c>
      <c r="ACK50" s="1355" t="e">
        <f t="shared" ref="ACK50:ACR50" si="1427">HLOOKUP(ACK46,$B$55:$I$60,6)</f>
        <v>#N/A</v>
      </c>
      <c r="ACL50" s="1355" t="e">
        <f t="shared" si="1427"/>
        <v>#N/A</v>
      </c>
      <c r="ACM50" s="1355" t="e">
        <f t="shared" si="1427"/>
        <v>#N/A</v>
      </c>
      <c r="ACN50" s="1355" t="e">
        <f t="shared" si="1427"/>
        <v>#N/A</v>
      </c>
      <c r="ACO50" s="1355" t="e">
        <f t="shared" si="1427"/>
        <v>#N/A</v>
      </c>
      <c r="ACP50" s="1355" t="e">
        <f t="shared" si="1427"/>
        <v>#N/A</v>
      </c>
      <c r="ACQ50" s="1355" t="e">
        <f t="shared" si="1427"/>
        <v>#N/A</v>
      </c>
      <c r="ACR50" s="1355" t="e">
        <f t="shared" si="1427"/>
        <v>#N/A</v>
      </c>
      <c r="ACS50" s="1355" t="e">
        <f t="shared" ref="ACS50:ACY50" si="1428">HLOOKUP(ACS46,$B$55:$I$60,6)</f>
        <v>#N/A</v>
      </c>
      <c r="ACT50" s="1355" t="e">
        <f t="shared" si="1428"/>
        <v>#N/A</v>
      </c>
      <c r="ACU50" s="1355" t="e">
        <f t="shared" si="1428"/>
        <v>#N/A</v>
      </c>
      <c r="ACV50" s="1355" t="e">
        <f t="shared" si="1428"/>
        <v>#N/A</v>
      </c>
      <c r="ACW50" s="1355" t="e">
        <f t="shared" si="1428"/>
        <v>#N/A</v>
      </c>
      <c r="ACX50" s="1355" t="e">
        <f t="shared" si="1428"/>
        <v>#N/A</v>
      </c>
      <c r="ACY50" s="1355" t="e">
        <f t="shared" si="1428"/>
        <v>#N/A</v>
      </c>
      <c r="ACZ50" s="1355" t="e">
        <f t="shared" ref="ACZ50:ADF50" si="1429">HLOOKUP(ACZ46,$B$55:$I$60,6)</f>
        <v>#N/A</v>
      </c>
      <c r="ADA50" s="1355" t="e">
        <f t="shared" si="1429"/>
        <v>#N/A</v>
      </c>
      <c r="ADB50" s="1355" t="e">
        <f t="shared" si="1429"/>
        <v>#N/A</v>
      </c>
      <c r="ADC50" s="1355" t="e">
        <f t="shared" si="1429"/>
        <v>#N/A</v>
      </c>
      <c r="ADD50" s="1355" t="e">
        <f t="shared" si="1429"/>
        <v>#N/A</v>
      </c>
      <c r="ADE50" s="1355" t="e">
        <f t="shared" si="1429"/>
        <v>#N/A</v>
      </c>
      <c r="ADF50" s="1355" t="e">
        <f t="shared" si="1429"/>
        <v>#N/A</v>
      </c>
      <c r="ADG50" s="1355" t="e">
        <f t="shared" ref="ADG50:ADL50" si="1430">HLOOKUP(ADG46,$B$55:$I$60,6)</f>
        <v>#N/A</v>
      </c>
      <c r="ADH50" s="1355" t="e">
        <f t="shared" si="1430"/>
        <v>#N/A</v>
      </c>
      <c r="ADI50" s="1355" t="e">
        <f t="shared" si="1430"/>
        <v>#N/A</v>
      </c>
      <c r="ADJ50" s="1355" t="e">
        <f t="shared" si="1430"/>
        <v>#N/A</v>
      </c>
      <c r="ADK50" s="1355" t="e">
        <f t="shared" si="1430"/>
        <v>#N/A</v>
      </c>
      <c r="ADL50" s="1355" t="e">
        <f t="shared" si="1430"/>
        <v>#N/A</v>
      </c>
      <c r="ADM50" s="1355" t="e">
        <f t="shared" ref="ADM50:ADT50" si="1431">HLOOKUP(ADM46,$B$55:$I$60,6)</f>
        <v>#N/A</v>
      </c>
      <c r="ADN50" s="1355" t="e">
        <f t="shared" si="1431"/>
        <v>#N/A</v>
      </c>
      <c r="ADO50" s="1355" t="e">
        <f t="shared" si="1431"/>
        <v>#N/A</v>
      </c>
      <c r="ADP50" s="1355" t="e">
        <f t="shared" si="1431"/>
        <v>#N/A</v>
      </c>
      <c r="ADQ50" s="1355" t="e">
        <f t="shared" si="1431"/>
        <v>#N/A</v>
      </c>
      <c r="ADR50" s="1355" t="e">
        <f t="shared" si="1431"/>
        <v>#N/A</v>
      </c>
      <c r="ADS50" s="1355" t="e">
        <f t="shared" si="1431"/>
        <v>#N/A</v>
      </c>
      <c r="ADT50" s="1355" t="e">
        <f t="shared" si="1431"/>
        <v>#N/A</v>
      </c>
      <c r="ADU50" s="1355" t="e">
        <f t="shared" ref="ADU50:ADZ50" si="1432">HLOOKUP(ADU46,$B$55:$I$60,6)</f>
        <v>#N/A</v>
      </c>
      <c r="ADV50" s="1355" t="e">
        <f t="shared" si="1432"/>
        <v>#N/A</v>
      </c>
      <c r="ADW50" s="1355" t="e">
        <f t="shared" si="1432"/>
        <v>#N/A</v>
      </c>
      <c r="ADX50" s="1355" t="e">
        <f t="shared" si="1432"/>
        <v>#N/A</v>
      </c>
      <c r="ADY50" s="1355" t="e">
        <f t="shared" si="1432"/>
        <v>#N/A</v>
      </c>
      <c r="ADZ50" s="1355" t="e">
        <f t="shared" si="1432"/>
        <v>#N/A</v>
      </c>
      <c r="AEA50" s="1355" t="e">
        <f t="shared" ref="AEA50:AEH50" si="1433">HLOOKUP(AEA46,$B$55:$I$60,6)</f>
        <v>#N/A</v>
      </c>
      <c r="AEB50" s="1355" t="e">
        <f t="shared" si="1433"/>
        <v>#N/A</v>
      </c>
      <c r="AEC50" s="1355" t="e">
        <f t="shared" si="1433"/>
        <v>#N/A</v>
      </c>
      <c r="AED50" s="1355" t="e">
        <f t="shared" si="1433"/>
        <v>#N/A</v>
      </c>
      <c r="AEE50" s="1355" t="e">
        <f t="shared" si="1433"/>
        <v>#N/A</v>
      </c>
      <c r="AEF50" s="1355" t="e">
        <f t="shared" si="1433"/>
        <v>#N/A</v>
      </c>
      <c r="AEG50" s="1355" t="e">
        <f t="shared" si="1433"/>
        <v>#N/A</v>
      </c>
      <c r="AEH50" s="1355" t="e">
        <f t="shared" si="1433"/>
        <v>#N/A</v>
      </c>
      <c r="AEI50" s="1355" t="e">
        <f t="shared" ref="AEI50:AEN50" si="1434">HLOOKUP(AEI46,$B$55:$I$60,6)</f>
        <v>#N/A</v>
      </c>
      <c r="AEJ50" s="1355" t="e">
        <f t="shared" si="1434"/>
        <v>#N/A</v>
      </c>
      <c r="AEK50" s="1355" t="e">
        <f t="shared" si="1434"/>
        <v>#N/A</v>
      </c>
      <c r="AEL50" s="1355" t="e">
        <f t="shared" si="1434"/>
        <v>#N/A</v>
      </c>
      <c r="AEM50" s="1355" t="e">
        <f t="shared" si="1434"/>
        <v>#N/A</v>
      </c>
      <c r="AEN50" s="1355" t="e">
        <f t="shared" si="1434"/>
        <v>#N/A</v>
      </c>
      <c r="AEO50" s="1355" t="e">
        <f t="shared" ref="AEO50:AEV50" si="1435">HLOOKUP(AEO46,$B$55:$I$60,6)</f>
        <v>#N/A</v>
      </c>
      <c r="AEP50" s="1355" t="e">
        <f t="shared" si="1435"/>
        <v>#N/A</v>
      </c>
      <c r="AEQ50" s="1355" t="e">
        <f t="shared" si="1435"/>
        <v>#N/A</v>
      </c>
      <c r="AER50" s="1355" t="e">
        <f t="shared" si="1435"/>
        <v>#N/A</v>
      </c>
      <c r="AES50" s="1355" t="e">
        <f t="shared" si="1435"/>
        <v>#N/A</v>
      </c>
      <c r="AET50" s="1355" t="e">
        <f t="shared" si="1435"/>
        <v>#N/A</v>
      </c>
      <c r="AEU50" s="1355" t="e">
        <f t="shared" si="1435"/>
        <v>#N/A</v>
      </c>
      <c r="AEV50" s="1355" t="e">
        <f t="shared" si="1435"/>
        <v>#N/A</v>
      </c>
      <c r="AEW50" s="1355" t="e">
        <f t="shared" ref="AEW50:AFC50" si="1436">HLOOKUP(AEW46,$B$55:$I$60,6)</f>
        <v>#N/A</v>
      </c>
      <c r="AEX50" s="1355" t="e">
        <f t="shared" si="1436"/>
        <v>#N/A</v>
      </c>
      <c r="AEY50" s="1355" t="e">
        <f t="shared" si="1436"/>
        <v>#N/A</v>
      </c>
      <c r="AEZ50" s="1355" t="e">
        <f t="shared" si="1436"/>
        <v>#N/A</v>
      </c>
      <c r="AFA50" s="1355" t="e">
        <f t="shared" si="1436"/>
        <v>#N/A</v>
      </c>
      <c r="AFB50" s="1355" t="e">
        <f t="shared" si="1436"/>
        <v>#N/A</v>
      </c>
      <c r="AFC50" s="1355" t="e">
        <f t="shared" si="1436"/>
        <v>#N/A</v>
      </c>
      <c r="AFD50" s="1355" t="e">
        <f t="shared" ref="AFD50:AFI50" si="1437">HLOOKUP(AFD46,$B$55:$I$60,6)</f>
        <v>#N/A</v>
      </c>
      <c r="AFE50" s="1355" t="e">
        <f t="shared" si="1437"/>
        <v>#N/A</v>
      </c>
      <c r="AFF50" s="1355" t="e">
        <f t="shared" si="1437"/>
        <v>#N/A</v>
      </c>
      <c r="AFG50" s="1355" t="e">
        <f t="shared" si="1437"/>
        <v>#N/A</v>
      </c>
      <c r="AFH50" s="1355" t="e">
        <f t="shared" si="1437"/>
        <v>#N/A</v>
      </c>
      <c r="AFI50" s="1355" t="e">
        <f t="shared" si="1437"/>
        <v>#N/A</v>
      </c>
      <c r="AFJ50" s="1355" t="e">
        <f t="shared" ref="AFJ50:AFQ50" si="1438">HLOOKUP(AFJ46,$B$55:$I$60,6)</f>
        <v>#N/A</v>
      </c>
      <c r="AFK50" s="1355" t="e">
        <f t="shared" si="1438"/>
        <v>#N/A</v>
      </c>
      <c r="AFL50" s="1355" t="e">
        <f t="shared" si="1438"/>
        <v>#N/A</v>
      </c>
      <c r="AFM50" s="1355" t="e">
        <f t="shared" si="1438"/>
        <v>#N/A</v>
      </c>
      <c r="AFN50" s="1355" t="e">
        <f t="shared" si="1438"/>
        <v>#N/A</v>
      </c>
      <c r="AFO50" s="1355" t="e">
        <f t="shared" si="1438"/>
        <v>#N/A</v>
      </c>
      <c r="AFP50" s="1355" t="e">
        <f t="shared" si="1438"/>
        <v>#N/A</v>
      </c>
      <c r="AFQ50" s="1355" t="e">
        <f t="shared" si="1438"/>
        <v>#N/A</v>
      </c>
      <c r="AFR50" s="1355" t="e">
        <f t="shared" ref="AFR50:AFX50" si="1439">HLOOKUP(AFR46,$B$55:$I$60,6)</f>
        <v>#N/A</v>
      </c>
      <c r="AFS50" s="1355" t="e">
        <f t="shared" si="1439"/>
        <v>#N/A</v>
      </c>
      <c r="AFT50" s="1355" t="e">
        <f t="shared" si="1439"/>
        <v>#N/A</v>
      </c>
      <c r="AFU50" s="1355" t="e">
        <f t="shared" si="1439"/>
        <v>#N/A</v>
      </c>
      <c r="AFV50" s="1355" t="e">
        <f t="shared" si="1439"/>
        <v>#N/A</v>
      </c>
      <c r="AFW50" s="1355" t="e">
        <f t="shared" si="1439"/>
        <v>#N/A</v>
      </c>
      <c r="AFX50" s="1355" t="e">
        <f t="shared" si="1439"/>
        <v>#N/A</v>
      </c>
      <c r="AFY50" s="1355" t="e">
        <f t="shared" ref="AFY50:AGE50" si="1440">HLOOKUP(AFY46,$B$55:$I$60,6)</f>
        <v>#N/A</v>
      </c>
      <c r="AFZ50" s="1355" t="e">
        <f t="shared" si="1440"/>
        <v>#N/A</v>
      </c>
      <c r="AGA50" s="1355" t="e">
        <f t="shared" si="1440"/>
        <v>#N/A</v>
      </c>
      <c r="AGB50" s="1355" t="e">
        <f t="shared" si="1440"/>
        <v>#N/A</v>
      </c>
      <c r="AGC50" s="1355" t="e">
        <f t="shared" si="1440"/>
        <v>#N/A</v>
      </c>
      <c r="AGD50" s="1355" t="e">
        <f t="shared" si="1440"/>
        <v>#N/A</v>
      </c>
      <c r="AGE50" s="1355" t="e">
        <f t="shared" si="1440"/>
        <v>#N/A</v>
      </c>
      <c r="AGF50" s="1355" t="e">
        <f t="shared" ref="AGF50:AGL50" si="1441">HLOOKUP(AGF46,$B$55:$I$60,6)</f>
        <v>#N/A</v>
      </c>
      <c r="AGG50" s="1355" t="e">
        <f t="shared" si="1441"/>
        <v>#N/A</v>
      </c>
      <c r="AGH50" s="1355" t="e">
        <f t="shared" si="1441"/>
        <v>#N/A</v>
      </c>
      <c r="AGI50" s="1355" t="e">
        <f t="shared" si="1441"/>
        <v>#N/A</v>
      </c>
      <c r="AGJ50" s="1355" t="e">
        <f t="shared" si="1441"/>
        <v>#N/A</v>
      </c>
      <c r="AGK50" s="1355" t="e">
        <f t="shared" si="1441"/>
        <v>#N/A</v>
      </c>
      <c r="AGL50" s="1355" t="e">
        <f t="shared" si="1441"/>
        <v>#N/A</v>
      </c>
      <c r="AGM50" s="1355" t="e">
        <f t="shared" ref="AGM50:AGR50" si="1442">HLOOKUP(AGM46,$B$55:$I$60,6)</f>
        <v>#N/A</v>
      </c>
      <c r="AGN50" s="1355" t="e">
        <f t="shared" si="1442"/>
        <v>#N/A</v>
      </c>
      <c r="AGO50" s="1355" t="e">
        <f t="shared" si="1442"/>
        <v>#N/A</v>
      </c>
      <c r="AGP50" s="1355" t="e">
        <f t="shared" si="1442"/>
        <v>#N/A</v>
      </c>
      <c r="AGQ50" s="1355" t="e">
        <f t="shared" si="1442"/>
        <v>#N/A</v>
      </c>
      <c r="AGR50" s="1355" t="e">
        <f t="shared" si="1442"/>
        <v>#N/A</v>
      </c>
      <c r="AGS50" s="1355" t="e">
        <f t="shared" ref="AGS50:AGY50" si="1443">HLOOKUP(AGS46,$B$55:$I$60,6)</f>
        <v>#N/A</v>
      </c>
      <c r="AGT50" s="1355" t="e">
        <f t="shared" si="1443"/>
        <v>#N/A</v>
      </c>
      <c r="AGU50" s="1355" t="e">
        <f t="shared" si="1443"/>
        <v>#N/A</v>
      </c>
      <c r="AGV50" s="1355" t="e">
        <f t="shared" si="1443"/>
        <v>#N/A</v>
      </c>
      <c r="AGW50" s="1355" t="e">
        <f t="shared" si="1443"/>
        <v>#N/A</v>
      </c>
      <c r="AGX50" s="1355" t="e">
        <f t="shared" si="1443"/>
        <v>#N/A</v>
      </c>
      <c r="AGY50" s="1355" t="e">
        <f t="shared" si="1443"/>
        <v>#N/A</v>
      </c>
      <c r="AGZ50" s="1355" t="e">
        <f t="shared" ref="AGZ50:AHF50" si="1444">HLOOKUP(AGZ46,$B$55:$I$60,6)</f>
        <v>#N/A</v>
      </c>
      <c r="AHA50" s="1355" t="e">
        <f t="shared" si="1444"/>
        <v>#N/A</v>
      </c>
      <c r="AHB50" s="1355" t="e">
        <f t="shared" si="1444"/>
        <v>#N/A</v>
      </c>
      <c r="AHC50" s="1355" t="e">
        <f t="shared" si="1444"/>
        <v>#N/A</v>
      </c>
      <c r="AHD50" s="1355" t="e">
        <f t="shared" si="1444"/>
        <v>#N/A</v>
      </c>
      <c r="AHE50" s="1355" t="e">
        <f t="shared" si="1444"/>
        <v>#N/A</v>
      </c>
      <c r="AHF50" s="1355" t="e">
        <f t="shared" si="1444"/>
        <v>#N/A</v>
      </c>
      <c r="AHG50" s="1355" t="e">
        <f t="shared" ref="AHG50:AHN50" si="1445">HLOOKUP(AHG46,$B$55:$I$60,6)</f>
        <v>#N/A</v>
      </c>
      <c r="AHH50" s="1355" t="e">
        <f t="shared" si="1445"/>
        <v>#N/A</v>
      </c>
      <c r="AHI50" s="1355" t="e">
        <f t="shared" si="1445"/>
        <v>#N/A</v>
      </c>
      <c r="AHJ50" s="1355" t="e">
        <f t="shared" si="1445"/>
        <v>#N/A</v>
      </c>
      <c r="AHK50" s="1355" t="e">
        <f t="shared" si="1445"/>
        <v>#N/A</v>
      </c>
      <c r="AHL50" s="1355" t="e">
        <f t="shared" si="1445"/>
        <v>#N/A</v>
      </c>
      <c r="AHM50" s="1355" t="e">
        <f t="shared" si="1445"/>
        <v>#N/A</v>
      </c>
      <c r="AHN50" s="1355" t="e">
        <f t="shared" si="1445"/>
        <v>#N/A</v>
      </c>
      <c r="AHO50" s="1355" t="e">
        <f t="shared" ref="AHO50:AHU50" si="1446">HLOOKUP(AHO46,$B$55:$I$60,6)</f>
        <v>#N/A</v>
      </c>
      <c r="AHP50" s="1355" t="e">
        <f t="shared" si="1446"/>
        <v>#N/A</v>
      </c>
      <c r="AHQ50" s="1355" t="e">
        <f t="shared" si="1446"/>
        <v>#N/A</v>
      </c>
      <c r="AHR50" s="1355" t="e">
        <f t="shared" si="1446"/>
        <v>#N/A</v>
      </c>
      <c r="AHS50" s="1355" t="e">
        <f t="shared" si="1446"/>
        <v>#N/A</v>
      </c>
      <c r="AHT50" s="1355" t="e">
        <f t="shared" si="1446"/>
        <v>#N/A</v>
      </c>
      <c r="AHU50" s="1355" t="e">
        <f t="shared" si="1446"/>
        <v>#N/A</v>
      </c>
      <c r="AHV50" s="1355" t="e">
        <f t="shared" ref="AHV50:AIB50" si="1447">HLOOKUP(AHV46,$B$55:$I$60,6)</f>
        <v>#N/A</v>
      </c>
      <c r="AHW50" s="1355" t="e">
        <f t="shared" si="1447"/>
        <v>#N/A</v>
      </c>
      <c r="AHX50" s="1355" t="e">
        <f t="shared" si="1447"/>
        <v>#N/A</v>
      </c>
      <c r="AHY50" s="1355" t="e">
        <f t="shared" si="1447"/>
        <v>#N/A</v>
      </c>
      <c r="AHZ50" s="1355" t="e">
        <f t="shared" si="1447"/>
        <v>#N/A</v>
      </c>
      <c r="AIA50" s="1355" t="e">
        <f t="shared" si="1447"/>
        <v>#N/A</v>
      </c>
      <c r="AIB50" s="1355" t="e">
        <f t="shared" si="1447"/>
        <v>#N/A</v>
      </c>
      <c r="AIC50" s="1355" t="e">
        <f t="shared" ref="AIC50:AII50" si="1448">HLOOKUP(AIC46,$B$55:$I$60,6)</f>
        <v>#N/A</v>
      </c>
      <c r="AID50" s="1355" t="e">
        <f t="shared" si="1448"/>
        <v>#N/A</v>
      </c>
      <c r="AIE50" s="1355" t="e">
        <f t="shared" si="1448"/>
        <v>#N/A</v>
      </c>
      <c r="AIF50" s="1355" t="e">
        <f t="shared" si="1448"/>
        <v>#N/A</v>
      </c>
      <c r="AIG50" s="1355" t="e">
        <f t="shared" si="1448"/>
        <v>#N/A</v>
      </c>
      <c r="AIH50" s="1355" t="e">
        <f t="shared" si="1448"/>
        <v>#N/A</v>
      </c>
      <c r="AII50" s="1355" t="e">
        <f t="shared" si="1448"/>
        <v>#N/A</v>
      </c>
      <c r="AIJ50" s="1355" t="e">
        <f t="shared" ref="AIJ50:AIO50" si="1449">HLOOKUP(AIJ46,$B$55:$I$60,6)</f>
        <v>#N/A</v>
      </c>
      <c r="AIK50" s="1355" t="e">
        <f t="shared" si="1449"/>
        <v>#N/A</v>
      </c>
      <c r="AIL50" s="1355" t="e">
        <f t="shared" si="1449"/>
        <v>#N/A</v>
      </c>
      <c r="AIM50" s="1355" t="e">
        <f t="shared" si="1449"/>
        <v>#N/A</v>
      </c>
      <c r="AIN50" s="1355" t="e">
        <f t="shared" si="1449"/>
        <v>#N/A</v>
      </c>
      <c r="AIO50" s="1355" t="e">
        <f t="shared" si="1449"/>
        <v>#N/A</v>
      </c>
      <c r="AIP50" s="1355" t="e">
        <f t="shared" ref="AIP50:AIW50" si="1450">HLOOKUP(AIP46,$B$55:$I$60,6)</f>
        <v>#N/A</v>
      </c>
      <c r="AIQ50" s="1355" t="e">
        <f t="shared" si="1450"/>
        <v>#N/A</v>
      </c>
      <c r="AIR50" s="1355" t="e">
        <f t="shared" si="1450"/>
        <v>#N/A</v>
      </c>
      <c r="AIS50" s="1355" t="e">
        <f t="shared" si="1450"/>
        <v>#N/A</v>
      </c>
      <c r="AIT50" s="1355" t="e">
        <f t="shared" si="1450"/>
        <v>#N/A</v>
      </c>
      <c r="AIU50" s="1355" t="e">
        <f t="shared" si="1450"/>
        <v>#N/A</v>
      </c>
      <c r="AIV50" s="1355" t="e">
        <f t="shared" si="1450"/>
        <v>#N/A</v>
      </c>
      <c r="AIW50" s="1355" t="e">
        <f t="shared" si="1450"/>
        <v>#N/A</v>
      </c>
      <c r="AIX50" s="1355" t="e">
        <f t="shared" ref="AIX50:AJC50" si="1451">HLOOKUP(AIX46,$B$55:$I$60,6)</f>
        <v>#N/A</v>
      </c>
      <c r="AIY50" s="1355" t="e">
        <f t="shared" si="1451"/>
        <v>#N/A</v>
      </c>
      <c r="AIZ50" s="1355" t="e">
        <f t="shared" si="1451"/>
        <v>#N/A</v>
      </c>
      <c r="AJA50" s="1355" t="e">
        <f t="shared" si="1451"/>
        <v>#N/A</v>
      </c>
      <c r="AJB50" s="1355" t="e">
        <f t="shared" si="1451"/>
        <v>#N/A</v>
      </c>
      <c r="AJC50" s="1355" t="e">
        <f t="shared" si="1451"/>
        <v>#N/A</v>
      </c>
      <c r="AJD50" s="1355" t="e">
        <f t="shared" ref="AJD50:AJJ50" si="1452">HLOOKUP(AJD46,$B$55:$I$60,6)</f>
        <v>#N/A</v>
      </c>
      <c r="AJE50" s="1355" t="e">
        <f t="shared" si="1452"/>
        <v>#N/A</v>
      </c>
      <c r="AJF50" s="1355" t="e">
        <f t="shared" si="1452"/>
        <v>#N/A</v>
      </c>
      <c r="AJG50" s="1355" t="e">
        <f t="shared" si="1452"/>
        <v>#N/A</v>
      </c>
      <c r="AJH50" s="1355" t="e">
        <f t="shared" si="1452"/>
        <v>#N/A</v>
      </c>
      <c r="AJI50" s="1355" t="e">
        <f t="shared" si="1452"/>
        <v>#N/A</v>
      </c>
      <c r="AJJ50" s="1355" t="e">
        <f t="shared" si="1452"/>
        <v>#N/A</v>
      </c>
      <c r="AJK50" s="1355" t="e">
        <f t="shared" ref="AJK50:AJR50" si="1453">HLOOKUP(AJK46,$B$55:$I$60,6)</f>
        <v>#N/A</v>
      </c>
      <c r="AJL50" s="1355" t="e">
        <f t="shared" si="1453"/>
        <v>#N/A</v>
      </c>
      <c r="AJM50" s="1355" t="e">
        <f t="shared" si="1453"/>
        <v>#N/A</v>
      </c>
      <c r="AJN50" s="1355" t="e">
        <f t="shared" si="1453"/>
        <v>#N/A</v>
      </c>
      <c r="AJO50" s="1355" t="e">
        <f t="shared" si="1453"/>
        <v>#N/A</v>
      </c>
      <c r="AJP50" s="1355" t="e">
        <f t="shared" si="1453"/>
        <v>#N/A</v>
      </c>
      <c r="AJQ50" s="1355" t="e">
        <f t="shared" si="1453"/>
        <v>#N/A</v>
      </c>
      <c r="AJR50" s="1355" t="e">
        <f t="shared" si="1453"/>
        <v>#N/A</v>
      </c>
      <c r="AJS50" s="1355" t="e">
        <f t="shared" ref="AJS50:AJY50" si="1454">HLOOKUP(AJS46,$B$55:$I$60,6)</f>
        <v>#N/A</v>
      </c>
      <c r="AJT50" s="1355" t="e">
        <f t="shared" si="1454"/>
        <v>#N/A</v>
      </c>
      <c r="AJU50" s="1355" t="e">
        <f t="shared" si="1454"/>
        <v>#N/A</v>
      </c>
      <c r="AJV50" s="1355" t="e">
        <f t="shared" si="1454"/>
        <v>#N/A</v>
      </c>
      <c r="AJW50" s="1355" t="e">
        <f t="shared" si="1454"/>
        <v>#N/A</v>
      </c>
      <c r="AJX50" s="1355" t="e">
        <f t="shared" si="1454"/>
        <v>#N/A</v>
      </c>
      <c r="AJY50" s="1355" t="e">
        <f t="shared" si="1454"/>
        <v>#N/A</v>
      </c>
      <c r="AJZ50" s="1355" t="e">
        <f t="shared" ref="AJZ50:AKF50" si="1455">HLOOKUP(AJZ46,$B$55:$I$60,6)</f>
        <v>#N/A</v>
      </c>
      <c r="AKA50" s="1355" t="e">
        <f t="shared" si="1455"/>
        <v>#N/A</v>
      </c>
      <c r="AKB50" s="1355" t="e">
        <f t="shared" si="1455"/>
        <v>#N/A</v>
      </c>
      <c r="AKC50" s="1355" t="e">
        <f t="shared" si="1455"/>
        <v>#N/A</v>
      </c>
      <c r="AKD50" s="1355" t="e">
        <f t="shared" si="1455"/>
        <v>#N/A</v>
      </c>
      <c r="AKE50" s="1355" t="e">
        <f t="shared" si="1455"/>
        <v>#N/A</v>
      </c>
      <c r="AKF50" s="1355" t="e">
        <f t="shared" si="1455"/>
        <v>#N/A</v>
      </c>
      <c r="AKG50" s="1355" t="e">
        <f t="shared" ref="AKG50:AKM50" si="1456">HLOOKUP(AKG46,$B$55:$I$60,6)</f>
        <v>#N/A</v>
      </c>
      <c r="AKH50" s="1355" t="e">
        <f t="shared" si="1456"/>
        <v>#N/A</v>
      </c>
      <c r="AKI50" s="1355" t="e">
        <f t="shared" si="1456"/>
        <v>#N/A</v>
      </c>
      <c r="AKJ50" s="1355" t="e">
        <f t="shared" si="1456"/>
        <v>#N/A</v>
      </c>
      <c r="AKK50" s="1355" t="e">
        <f t="shared" si="1456"/>
        <v>#N/A</v>
      </c>
      <c r="AKL50" s="1355" t="e">
        <f t="shared" si="1456"/>
        <v>#N/A</v>
      </c>
      <c r="AKM50" s="1355" t="e">
        <f t="shared" si="1456"/>
        <v>#N/A</v>
      </c>
      <c r="AKN50" s="1355" t="e">
        <f t="shared" ref="AKN50:AKT50" si="1457">HLOOKUP(AKN46,$B$55:$I$60,6)</f>
        <v>#N/A</v>
      </c>
      <c r="AKO50" s="1355" t="e">
        <f t="shared" si="1457"/>
        <v>#N/A</v>
      </c>
      <c r="AKP50" s="1355" t="e">
        <f t="shared" si="1457"/>
        <v>#N/A</v>
      </c>
      <c r="AKQ50" s="1355" t="e">
        <f t="shared" si="1457"/>
        <v>#N/A</v>
      </c>
      <c r="AKR50" s="1355" t="e">
        <f t="shared" si="1457"/>
        <v>#N/A</v>
      </c>
      <c r="AKS50" s="1355" t="e">
        <f t="shared" si="1457"/>
        <v>#N/A</v>
      </c>
      <c r="AKT50" s="1355" t="e">
        <f t="shared" si="1457"/>
        <v>#N/A</v>
      </c>
      <c r="AKU50" s="1355" t="e">
        <f t="shared" ref="AKU50:ALA50" si="1458">HLOOKUP(AKU46,$B$55:$I$60,6)</f>
        <v>#N/A</v>
      </c>
      <c r="AKV50" s="1355" t="e">
        <f t="shared" si="1458"/>
        <v>#N/A</v>
      </c>
      <c r="AKW50" s="1355" t="e">
        <f t="shared" si="1458"/>
        <v>#N/A</v>
      </c>
      <c r="AKX50" s="1355" t="e">
        <f t="shared" si="1458"/>
        <v>#N/A</v>
      </c>
      <c r="AKY50" s="1355" t="e">
        <f t="shared" si="1458"/>
        <v>#N/A</v>
      </c>
      <c r="AKZ50" s="1355" t="e">
        <f t="shared" si="1458"/>
        <v>#N/A</v>
      </c>
      <c r="ALA50" s="1355" t="e">
        <f t="shared" si="1458"/>
        <v>#N/A</v>
      </c>
      <c r="ALB50" s="1355" t="e">
        <f t="shared" ref="ALB50:ALH50" si="1459">HLOOKUP(ALB46,$B$55:$I$60,6)</f>
        <v>#N/A</v>
      </c>
      <c r="ALC50" s="1355" t="e">
        <f t="shared" si="1459"/>
        <v>#N/A</v>
      </c>
      <c r="ALD50" s="1355" t="e">
        <f t="shared" si="1459"/>
        <v>#N/A</v>
      </c>
      <c r="ALE50" s="1355" t="e">
        <f t="shared" si="1459"/>
        <v>#N/A</v>
      </c>
      <c r="ALF50" s="1355" t="e">
        <f t="shared" si="1459"/>
        <v>#N/A</v>
      </c>
      <c r="ALG50" s="1355" t="e">
        <f t="shared" si="1459"/>
        <v>#N/A</v>
      </c>
      <c r="ALH50" s="1355" t="e">
        <f t="shared" si="1459"/>
        <v>#N/A</v>
      </c>
      <c r="ALI50" s="1355" t="e">
        <f t="shared" ref="ALI50:ALO50" si="1460">HLOOKUP(ALI46,$B$55:$I$60,6)</f>
        <v>#N/A</v>
      </c>
      <c r="ALJ50" s="1355" t="e">
        <f t="shared" si="1460"/>
        <v>#N/A</v>
      </c>
      <c r="ALK50" s="1355" t="e">
        <f t="shared" si="1460"/>
        <v>#N/A</v>
      </c>
      <c r="ALL50" s="1355" t="e">
        <f t="shared" si="1460"/>
        <v>#N/A</v>
      </c>
      <c r="ALM50" s="1355" t="e">
        <f t="shared" si="1460"/>
        <v>#N/A</v>
      </c>
      <c r="ALN50" s="1355" t="e">
        <f t="shared" si="1460"/>
        <v>#N/A</v>
      </c>
      <c r="ALO50" s="1355" t="e">
        <f t="shared" si="1460"/>
        <v>#N/A</v>
      </c>
      <c r="ALP50" s="1355" t="e">
        <f t="shared" ref="ALP50:ALV50" si="1461">HLOOKUP(ALP46,$B$55:$I$60,6)</f>
        <v>#N/A</v>
      </c>
      <c r="ALQ50" s="1355" t="e">
        <f t="shared" si="1461"/>
        <v>#N/A</v>
      </c>
      <c r="ALR50" s="1355" t="e">
        <f t="shared" si="1461"/>
        <v>#N/A</v>
      </c>
      <c r="ALS50" s="1355" t="e">
        <f t="shared" si="1461"/>
        <v>#N/A</v>
      </c>
      <c r="ALT50" s="1355" t="e">
        <f t="shared" si="1461"/>
        <v>#N/A</v>
      </c>
      <c r="ALU50" s="1355" t="e">
        <f t="shared" si="1461"/>
        <v>#N/A</v>
      </c>
      <c r="ALV50" s="1355" t="e">
        <f t="shared" si="1461"/>
        <v>#N/A</v>
      </c>
      <c r="ALW50" s="1355" t="e">
        <f t="shared" ref="ALW50:AMC50" si="1462">HLOOKUP(ALW46,$B$55:$I$60,6)</f>
        <v>#N/A</v>
      </c>
      <c r="ALX50" s="1355" t="e">
        <f t="shared" si="1462"/>
        <v>#N/A</v>
      </c>
      <c r="ALY50" s="1355" t="e">
        <f t="shared" si="1462"/>
        <v>#N/A</v>
      </c>
      <c r="ALZ50" s="1355" t="e">
        <f t="shared" si="1462"/>
        <v>#N/A</v>
      </c>
      <c r="AMA50" s="1355" t="e">
        <f t="shared" si="1462"/>
        <v>#N/A</v>
      </c>
      <c r="AMB50" s="1355" t="e">
        <f t="shared" si="1462"/>
        <v>#N/A</v>
      </c>
      <c r="AMC50" s="1355" t="e">
        <f t="shared" si="1462"/>
        <v>#N/A</v>
      </c>
      <c r="AMD50" s="1355" t="e">
        <f t="shared" ref="AMD50:AMJ50" si="1463">HLOOKUP(AMD46,$B$55:$I$60,6)</f>
        <v>#N/A</v>
      </c>
      <c r="AME50" s="1355" t="e">
        <f t="shared" si="1463"/>
        <v>#N/A</v>
      </c>
      <c r="AMF50" s="1355" t="e">
        <f t="shared" si="1463"/>
        <v>#N/A</v>
      </c>
      <c r="AMG50" s="1355" t="e">
        <f t="shared" si="1463"/>
        <v>#N/A</v>
      </c>
      <c r="AMH50" s="1355" t="e">
        <f t="shared" si="1463"/>
        <v>#N/A</v>
      </c>
      <c r="AMI50" s="1355" t="e">
        <f t="shared" si="1463"/>
        <v>#N/A</v>
      </c>
      <c r="AMJ50" s="1355" t="e">
        <f t="shared" si="1463"/>
        <v>#N/A</v>
      </c>
      <c r="AMK50" s="1355" t="e">
        <f t="shared" ref="AMK50:AMQ50" si="1464">HLOOKUP(AMK46,$B$55:$I$60,6)</f>
        <v>#N/A</v>
      </c>
      <c r="AML50" s="1355" t="e">
        <f t="shared" si="1464"/>
        <v>#N/A</v>
      </c>
      <c r="AMM50" s="1355" t="e">
        <f t="shared" si="1464"/>
        <v>#N/A</v>
      </c>
      <c r="AMN50" s="1355" t="e">
        <f t="shared" si="1464"/>
        <v>#N/A</v>
      </c>
      <c r="AMO50" s="1355" t="e">
        <f t="shared" si="1464"/>
        <v>#N/A</v>
      </c>
      <c r="AMP50" s="1355" t="e">
        <f t="shared" si="1464"/>
        <v>#N/A</v>
      </c>
      <c r="AMQ50" s="1355" t="e">
        <f t="shared" si="1464"/>
        <v>#N/A</v>
      </c>
      <c r="AMR50" s="1355" t="e">
        <f t="shared" ref="AMR50:AMX50" si="1465">HLOOKUP(AMR46,$B$55:$I$60,6)</f>
        <v>#N/A</v>
      </c>
      <c r="AMS50" s="1355" t="e">
        <f t="shared" si="1465"/>
        <v>#N/A</v>
      </c>
      <c r="AMT50" s="1355" t="e">
        <f t="shared" si="1465"/>
        <v>#N/A</v>
      </c>
      <c r="AMU50" s="1355" t="e">
        <f t="shared" si="1465"/>
        <v>#N/A</v>
      </c>
      <c r="AMV50" s="1355" t="e">
        <f t="shared" si="1465"/>
        <v>#N/A</v>
      </c>
      <c r="AMW50" s="1355" t="e">
        <f t="shared" si="1465"/>
        <v>#N/A</v>
      </c>
      <c r="AMX50" s="1355" t="e">
        <f t="shared" si="1465"/>
        <v>#N/A</v>
      </c>
      <c r="AMY50" s="1355" t="e">
        <f t="shared" ref="AMY50:ANE50" si="1466">HLOOKUP(AMY46,$B$55:$I$60,6)</f>
        <v>#N/A</v>
      </c>
      <c r="AMZ50" s="1355" t="e">
        <f t="shared" si="1466"/>
        <v>#N/A</v>
      </c>
      <c r="ANA50" s="1355" t="e">
        <f t="shared" si="1466"/>
        <v>#N/A</v>
      </c>
      <c r="ANB50" s="1355" t="e">
        <f t="shared" si="1466"/>
        <v>#N/A</v>
      </c>
      <c r="ANC50" s="1355" t="e">
        <f t="shared" si="1466"/>
        <v>#N/A</v>
      </c>
      <c r="AND50" s="1355" t="e">
        <f t="shared" si="1466"/>
        <v>#N/A</v>
      </c>
      <c r="ANE50" s="1355" t="e">
        <f t="shared" si="1466"/>
        <v>#N/A</v>
      </c>
      <c r="ANF50" s="1355" t="e">
        <f t="shared" ref="ANF50:ANL50" si="1467">HLOOKUP(ANF46,$B$55:$I$60,6)</f>
        <v>#N/A</v>
      </c>
      <c r="ANG50" s="1355" t="e">
        <f t="shared" si="1467"/>
        <v>#N/A</v>
      </c>
      <c r="ANH50" s="1355" t="e">
        <f t="shared" si="1467"/>
        <v>#N/A</v>
      </c>
      <c r="ANI50" s="1355" t="e">
        <f t="shared" si="1467"/>
        <v>#N/A</v>
      </c>
      <c r="ANJ50" s="1355" t="e">
        <f t="shared" si="1467"/>
        <v>#N/A</v>
      </c>
      <c r="ANK50" s="1355" t="e">
        <f t="shared" si="1467"/>
        <v>#N/A</v>
      </c>
      <c r="ANL50" s="1355" t="e">
        <f t="shared" si="1467"/>
        <v>#N/A</v>
      </c>
      <c r="ANM50" s="1355" t="e">
        <f t="shared" ref="ANM50:ANS50" si="1468">HLOOKUP(ANM46,$B$55:$I$60,6)</f>
        <v>#N/A</v>
      </c>
      <c r="ANN50" s="1355" t="e">
        <f t="shared" si="1468"/>
        <v>#N/A</v>
      </c>
      <c r="ANO50" s="1355" t="e">
        <f t="shared" si="1468"/>
        <v>#N/A</v>
      </c>
      <c r="ANP50" s="1355" t="e">
        <f t="shared" si="1468"/>
        <v>#N/A</v>
      </c>
      <c r="ANQ50" s="1355" t="e">
        <f t="shared" si="1468"/>
        <v>#N/A</v>
      </c>
      <c r="ANR50" s="1355" t="e">
        <f t="shared" si="1468"/>
        <v>#N/A</v>
      </c>
      <c r="ANS50" s="1355" t="e">
        <f t="shared" si="1468"/>
        <v>#N/A</v>
      </c>
      <c r="ANT50" s="1355" t="e">
        <f t="shared" ref="ANT50:ANZ50" si="1469">HLOOKUP(ANT46,$B$55:$I$60,6)</f>
        <v>#N/A</v>
      </c>
      <c r="ANU50" s="1355" t="e">
        <f t="shared" si="1469"/>
        <v>#N/A</v>
      </c>
      <c r="ANV50" s="1355" t="e">
        <f t="shared" si="1469"/>
        <v>#N/A</v>
      </c>
      <c r="ANW50" s="1355" t="e">
        <f t="shared" si="1469"/>
        <v>#N/A</v>
      </c>
      <c r="ANX50" s="1355" t="e">
        <f t="shared" si="1469"/>
        <v>#N/A</v>
      </c>
      <c r="ANY50" s="1355" t="e">
        <f t="shared" si="1469"/>
        <v>#N/A</v>
      </c>
      <c r="ANZ50" s="1355" t="e">
        <f t="shared" si="1469"/>
        <v>#N/A</v>
      </c>
      <c r="AOA50" s="1355" t="e">
        <f t="shared" ref="AOA50:AOG50" si="1470">HLOOKUP(AOA46,$B$55:$I$60,6)</f>
        <v>#N/A</v>
      </c>
      <c r="AOB50" s="1355" t="e">
        <f t="shared" si="1470"/>
        <v>#N/A</v>
      </c>
      <c r="AOC50" s="1355" t="e">
        <f t="shared" si="1470"/>
        <v>#N/A</v>
      </c>
      <c r="AOD50" s="1355" t="e">
        <f t="shared" si="1470"/>
        <v>#N/A</v>
      </c>
      <c r="AOE50" s="1355" t="e">
        <f t="shared" si="1470"/>
        <v>#N/A</v>
      </c>
      <c r="AOF50" s="1355" t="e">
        <f t="shared" si="1470"/>
        <v>#N/A</v>
      </c>
      <c r="AOG50" s="1355" t="e">
        <f t="shared" si="1470"/>
        <v>#N/A</v>
      </c>
      <c r="AOH50" s="1355" t="e">
        <f t="shared" ref="AOH50:AON50" si="1471">HLOOKUP(AOH46,$B$55:$I$60,6)</f>
        <v>#N/A</v>
      </c>
      <c r="AOI50" s="1355" t="e">
        <f t="shared" si="1471"/>
        <v>#N/A</v>
      </c>
      <c r="AOJ50" s="1355" t="e">
        <f t="shared" si="1471"/>
        <v>#N/A</v>
      </c>
      <c r="AOK50" s="1355" t="e">
        <f t="shared" si="1471"/>
        <v>#N/A</v>
      </c>
      <c r="AOL50" s="1355" t="e">
        <f t="shared" si="1471"/>
        <v>#N/A</v>
      </c>
      <c r="AOM50" s="1355" t="e">
        <f t="shared" si="1471"/>
        <v>#N/A</v>
      </c>
      <c r="AON50" s="1355" t="e">
        <f t="shared" si="1471"/>
        <v>#N/A</v>
      </c>
      <c r="AOO50" s="1355" t="e">
        <f t="shared" ref="AOO50:AOU50" si="1472">HLOOKUP(AOO46,$B$55:$I$60,6)</f>
        <v>#N/A</v>
      </c>
      <c r="AOP50" s="1355" t="e">
        <f t="shared" si="1472"/>
        <v>#N/A</v>
      </c>
      <c r="AOQ50" s="1355" t="e">
        <f t="shared" si="1472"/>
        <v>#N/A</v>
      </c>
      <c r="AOR50" s="1355" t="e">
        <f t="shared" si="1472"/>
        <v>#N/A</v>
      </c>
      <c r="AOS50" s="1355" t="e">
        <f t="shared" si="1472"/>
        <v>#N/A</v>
      </c>
      <c r="AOT50" s="1355" t="e">
        <f t="shared" si="1472"/>
        <v>#N/A</v>
      </c>
      <c r="AOU50" s="1355" t="e">
        <f t="shared" si="1472"/>
        <v>#N/A</v>
      </c>
      <c r="AOV50" s="1355" t="e">
        <f t="shared" ref="AOV50:API50" si="1473">HLOOKUP(AOV46,$B$55:$I$60,6)</f>
        <v>#N/A</v>
      </c>
      <c r="AOW50" s="1355" t="e">
        <f t="shared" si="1473"/>
        <v>#N/A</v>
      </c>
      <c r="AOX50" s="1355" t="e">
        <f t="shared" si="1473"/>
        <v>#N/A</v>
      </c>
      <c r="AOY50" s="1355" t="e">
        <f t="shared" si="1473"/>
        <v>#N/A</v>
      </c>
      <c r="AOZ50" s="1355" t="e">
        <f t="shared" si="1473"/>
        <v>#N/A</v>
      </c>
      <c r="APA50" s="1355" t="e">
        <f t="shared" si="1473"/>
        <v>#N/A</v>
      </c>
      <c r="APB50" s="1355" t="e">
        <f t="shared" si="1473"/>
        <v>#N/A</v>
      </c>
      <c r="APC50" s="1355">
        <f t="shared" ca="1" si="1473"/>
        <v>46.857142857142854</v>
      </c>
      <c r="APD50" s="1355">
        <f t="shared" ca="1" si="1473"/>
        <v>44</v>
      </c>
      <c r="APE50" s="1355">
        <f t="shared" ca="1" si="1473"/>
        <v>41.142857142857146</v>
      </c>
      <c r="APF50" s="1355">
        <f t="shared" ca="1" si="1473"/>
        <v>38.285714285714285</v>
      </c>
      <c r="APG50" s="1355">
        <f t="shared" ca="1" si="1473"/>
        <v>34.714285714285715</v>
      </c>
      <c r="APH50" s="1355">
        <f t="shared" ca="1" si="1473"/>
        <v>31.142857142857142</v>
      </c>
      <c r="API50" s="1355">
        <f t="shared" ca="1" si="1473"/>
        <v>30.714285714285715</v>
      </c>
      <c r="APJ50" s="1355"/>
    </row>
    <row r="51" spans="1:1102" x14ac:dyDescent="0.2">
      <c r="C51" s="1355">
        <v>879</v>
      </c>
      <c r="D51" s="1355">
        <v>881</v>
      </c>
      <c r="E51" s="1355">
        <v>883</v>
      </c>
      <c r="F51" s="1355">
        <v>885</v>
      </c>
      <c r="G51" s="1355">
        <v>896</v>
      </c>
      <c r="H51" s="1355">
        <v>902</v>
      </c>
      <c r="I51" s="1355">
        <v>899</v>
      </c>
      <c r="J51" s="1355">
        <v>890</v>
      </c>
      <c r="K51" s="1355">
        <v>884</v>
      </c>
      <c r="L51" s="1355">
        <v>878</v>
      </c>
      <c r="M51" s="1355">
        <v>872</v>
      </c>
      <c r="N51" s="1355">
        <v>856</v>
      </c>
      <c r="O51" s="1355">
        <v>843</v>
      </c>
      <c r="P51" s="1355">
        <v>838</v>
      </c>
      <c r="Q51" s="1355">
        <v>833</v>
      </c>
      <c r="R51" s="1355">
        <v>825</v>
      </c>
      <c r="S51" s="1355">
        <v>817</v>
      </c>
      <c r="T51" s="1355">
        <v>809</v>
      </c>
      <c r="U51" s="1355">
        <v>802</v>
      </c>
      <c r="V51" s="1355">
        <v>795</v>
      </c>
      <c r="W51" s="1355">
        <v>783</v>
      </c>
      <c r="X51" s="1355">
        <v>781</v>
      </c>
      <c r="Y51" s="1355">
        <v>776</v>
      </c>
      <c r="Z51" s="1355">
        <v>772</v>
      </c>
      <c r="AA51" s="1355">
        <v>768</v>
      </c>
      <c r="AB51" s="1355">
        <v>762</v>
      </c>
      <c r="AC51" s="1355">
        <v>760</v>
      </c>
      <c r="AD51" s="1355">
        <v>776</v>
      </c>
      <c r="AE51" s="1355">
        <v>784</v>
      </c>
      <c r="AF51" s="1355">
        <v>798</v>
      </c>
      <c r="AG51" s="1355">
        <v>813</v>
      </c>
      <c r="AH51" s="1355">
        <v>828</v>
      </c>
      <c r="AI51" s="1355">
        <v>845</v>
      </c>
      <c r="AJ51" s="1355">
        <v>859</v>
      </c>
      <c r="AK51" s="1355">
        <v>855</v>
      </c>
      <c r="AL51" s="1355">
        <v>848</v>
      </c>
      <c r="AM51" s="1355">
        <v>835</v>
      </c>
      <c r="AN51" s="1355">
        <v>822</v>
      </c>
      <c r="AO51" s="1355">
        <v>809</v>
      </c>
      <c r="AP51" s="1355">
        <v>794</v>
      </c>
      <c r="AQ51" s="1355">
        <v>783</v>
      </c>
      <c r="AR51" s="1355">
        <v>773</v>
      </c>
      <c r="AS51" s="1355">
        <v>761</v>
      </c>
      <c r="AT51" s="1355">
        <v>747</v>
      </c>
      <c r="AU51" s="1355">
        <v>734</v>
      </c>
      <c r="AV51" s="1355">
        <v>720</v>
      </c>
      <c r="AW51" s="1355">
        <v>696</v>
      </c>
      <c r="AX51" s="1355">
        <v>665</v>
      </c>
      <c r="AY51" s="1355">
        <v>642</v>
      </c>
      <c r="AZ51" s="1355">
        <v>620</v>
      </c>
      <c r="BA51" s="1355">
        <v>592</v>
      </c>
      <c r="BB51" s="1355">
        <v>564</v>
      </c>
      <c r="BC51" s="1355">
        <v>537</v>
      </c>
      <c r="BD51" s="1355">
        <v>518</v>
      </c>
      <c r="BE51" s="1355">
        <v>511</v>
      </c>
      <c r="BF51" s="1355">
        <v>506</v>
      </c>
      <c r="BG51" s="1355">
        <v>504</v>
      </c>
      <c r="BH51" s="1355">
        <v>522</v>
      </c>
      <c r="BI51" s="1355">
        <v>540</v>
      </c>
      <c r="BJ51" s="1355">
        <v>557</v>
      </c>
      <c r="BK51" s="1355">
        <v>576</v>
      </c>
      <c r="BL51" s="1355">
        <v>592</v>
      </c>
      <c r="BM51" s="1355">
        <v>600</v>
      </c>
      <c r="BN51" s="1355">
        <v>602</v>
      </c>
      <c r="BO51" s="1355">
        <v>588</v>
      </c>
      <c r="BP51" s="1355">
        <v>574</v>
      </c>
      <c r="BQ51" s="1355">
        <v>561</v>
      </c>
      <c r="BR51" s="1355">
        <v>546</v>
      </c>
      <c r="BS51" s="1355">
        <v>535</v>
      </c>
      <c r="BT51" s="1355">
        <v>529</v>
      </c>
      <c r="BU51" s="1355">
        <v>527</v>
      </c>
      <c r="BV51" s="1355">
        <v>535</v>
      </c>
      <c r="BW51" s="1355">
        <v>544</v>
      </c>
      <c r="BX51" s="1355">
        <v>552</v>
      </c>
      <c r="BY51" s="1355">
        <v>560</v>
      </c>
      <c r="BZ51" s="1355">
        <v>559</v>
      </c>
      <c r="CA51" s="1355">
        <v>550</v>
      </c>
      <c r="CB51" s="1355">
        <v>548</v>
      </c>
      <c r="CC51" s="1355">
        <v>543</v>
      </c>
      <c r="CD51" s="1355">
        <v>539</v>
      </c>
      <c r="CE51" s="1355">
        <v>534</v>
      </c>
      <c r="CF51" s="1355">
        <v>531</v>
      </c>
      <c r="CG51" s="1355">
        <v>531</v>
      </c>
      <c r="CH51" s="1355">
        <v>542</v>
      </c>
      <c r="CI51" s="1355">
        <v>547</v>
      </c>
      <c r="CJ51" s="1355">
        <v>546</v>
      </c>
      <c r="CK51" s="1355">
        <v>546</v>
      </c>
      <c r="CL51" s="1355">
        <v>545</v>
      </c>
      <c r="CM51" s="1355">
        <v>547</v>
      </c>
      <c r="CN51" s="1355">
        <v>542</v>
      </c>
      <c r="CO51" s="1355">
        <v>526</v>
      </c>
      <c r="CP51" s="1355">
        <v>526</v>
      </c>
      <c r="CQ51" s="1355">
        <v>527</v>
      </c>
      <c r="CR51" s="1355">
        <v>528</v>
      </c>
      <c r="CS51" s="1355">
        <v>529</v>
      </c>
      <c r="CT51" s="1355">
        <v>523</v>
      </c>
      <c r="CU51" s="1355">
        <v>524</v>
      </c>
      <c r="CV51" s="1355">
        <v>523</v>
      </c>
      <c r="CW51" s="1355">
        <v>498</v>
      </c>
      <c r="CX51" s="1355">
        <v>479</v>
      </c>
      <c r="CY51" s="1355">
        <v>459</v>
      </c>
      <c r="CZ51" s="1355">
        <v>439</v>
      </c>
      <c r="DA51" s="1355">
        <v>421</v>
      </c>
      <c r="DB51" s="1355">
        <v>397</v>
      </c>
      <c r="DC51" s="1355">
        <v>372</v>
      </c>
      <c r="DD51" s="1355">
        <v>363</v>
      </c>
      <c r="DE51" s="1355">
        <v>345</v>
      </c>
      <c r="DF51" s="1355">
        <v>328</v>
      </c>
      <c r="DG51" s="1355">
        <v>311</v>
      </c>
      <c r="DH51" s="1355">
        <v>294</v>
      </c>
      <c r="DI51" s="1355">
        <v>298</v>
      </c>
      <c r="DJ51" s="1355">
        <v>305</v>
      </c>
      <c r="DK51" s="1355">
        <v>311</v>
      </c>
      <c r="DL51" s="1355">
        <v>317</v>
      </c>
      <c r="DM51" s="1355">
        <v>323</v>
      </c>
      <c r="DN51" s="1355">
        <v>329</v>
      </c>
      <c r="DO51" s="1355">
        <v>338</v>
      </c>
      <c r="DP51" s="1355">
        <v>329</v>
      </c>
      <c r="DQ51" s="1355">
        <v>322</v>
      </c>
      <c r="DR51" s="1355">
        <v>305</v>
      </c>
      <c r="DS51" s="1355">
        <v>294</v>
      </c>
      <c r="DT51" s="1355">
        <v>283</v>
      </c>
      <c r="DU51" s="1355">
        <v>273</v>
      </c>
      <c r="DV51" s="1355">
        <v>258</v>
      </c>
      <c r="DW51" s="1355">
        <v>242</v>
      </c>
      <c r="DX51" s="1355">
        <v>221</v>
      </c>
      <c r="DY51" s="1355">
        <v>202</v>
      </c>
      <c r="DZ51" s="1355">
        <v>177</v>
      </c>
      <c r="EA51" s="1355">
        <v>152</v>
      </c>
      <c r="EB51" s="1355">
        <v>126</v>
      </c>
      <c r="EC51" s="1355">
        <v>113</v>
      </c>
      <c r="ED51" s="1355">
        <v>100</v>
      </c>
      <c r="EE51" s="1355">
        <v>89</v>
      </c>
      <c r="EF51" s="1355">
        <v>85</v>
      </c>
      <c r="EG51" s="1355">
        <v>80</v>
      </c>
      <c r="EH51" s="1355">
        <v>75</v>
      </c>
      <c r="EI51" s="1355">
        <v>70</v>
      </c>
      <c r="EJ51" s="1355">
        <v>59</v>
      </c>
      <c r="EK51" s="1355">
        <v>48</v>
      </c>
      <c r="EL51" s="1355">
        <v>54</v>
      </c>
      <c r="EM51" s="1355">
        <v>55</v>
      </c>
      <c r="EN51" s="1355">
        <v>59</v>
      </c>
      <c r="EO51" s="1355">
        <v>63</v>
      </c>
      <c r="EP51" s="1355">
        <v>67</v>
      </c>
      <c r="EQ51" s="1355">
        <v>66</v>
      </c>
      <c r="ER51" s="1355">
        <v>65</v>
      </c>
      <c r="ES51" s="1355">
        <v>57</v>
      </c>
      <c r="ET51" s="1355">
        <v>57</v>
      </c>
      <c r="EU51" s="1355">
        <v>61</v>
      </c>
      <c r="EV51" s="1355">
        <v>66</v>
      </c>
      <c r="EW51" s="1355">
        <v>70</v>
      </c>
      <c r="EX51" s="1355">
        <v>79</v>
      </c>
      <c r="EY51" s="1355">
        <v>89</v>
      </c>
      <c r="EZ51" s="1355">
        <v>93</v>
      </c>
      <c r="FA51" s="1355">
        <v>93</v>
      </c>
      <c r="FB51" s="1355">
        <v>92</v>
      </c>
      <c r="FC51" s="1355">
        <v>90</v>
      </c>
      <c r="FD51" s="1355">
        <v>89</v>
      </c>
      <c r="FE51" s="1355">
        <v>95</v>
      </c>
      <c r="FF51" s="1355">
        <v>104</v>
      </c>
      <c r="FG51" s="1355">
        <v>111</v>
      </c>
      <c r="FH51" s="1355">
        <v>117</v>
      </c>
      <c r="FI51" s="1355">
        <v>118</v>
      </c>
      <c r="FJ51" s="1355">
        <v>119</v>
      </c>
      <c r="FK51" s="1355">
        <v>121</v>
      </c>
      <c r="FL51" s="1355">
        <v>112</v>
      </c>
      <c r="FM51" s="1355">
        <v>103</v>
      </c>
      <c r="FN51" s="1355">
        <v>91</v>
      </c>
      <c r="FO51" s="1355">
        <v>85</v>
      </c>
      <c r="FP51" s="1355">
        <v>82</v>
      </c>
      <c r="FQ51" s="1355">
        <v>78</v>
      </c>
      <c r="FR51" s="1355">
        <v>74</v>
      </c>
      <c r="FS51" s="1355">
        <v>71</v>
      </c>
      <c r="FT51" s="1355">
        <v>77</v>
      </c>
      <c r="FU51" s="1355">
        <v>90</v>
      </c>
      <c r="FV51" s="1355">
        <v>95</v>
      </c>
      <c r="FW51" s="1355">
        <v>97</v>
      </c>
      <c r="FX51" s="1355">
        <v>99</v>
      </c>
      <c r="FY51" s="1355">
        <v>101</v>
      </c>
      <c r="FZ51" s="1355">
        <v>101</v>
      </c>
      <c r="GA51" s="1355">
        <v>88</v>
      </c>
      <c r="GB51" s="1355">
        <v>78</v>
      </c>
      <c r="GC51" s="1355">
        <v>86</v>
      </c>
      <c r="GD51" s="1355">
        <v>97</v>
      </c>
      <c r="GE51" s="1355">
        <v>109</v>
      </c>
      <c r="GF51" s="1355">
        <v>121</v>
      </c>
      <c r="GG51" s="1355">
        <v>136</v>
      </c>
      <c r="GH51" s="1355">
        <v>151</v>
      </c>
      <c r="GI51" s="1355">
        <v>156</v>
      </c>
      <c r="GJ51" s="1355">
        <v>143</v>
      </c>
      <c r="GK51" s="1355">
        <v>133</v>
      </c>
      <c r="GL51" s="1355">
        <v>123</v>
      </c>
      <c r="GM51" s="1355">
        <v>114</v>
      </c>
      <c r="GN51" s="1355">
        <v>99</v>
      </c>
      <c r="GO51" s="1355">
        <v>96</v>
      </c>
      <c r="GP51" s="1355">
        <v>98</v>
      </c>
      <c r="GQ51" s="1355">
        <v>100</v>
      </c>
      <c r="GR51" s="1355">
        <v>101</v>
      </c>
      <c r="GS51" s="1355">
        <v>102</v>
      </c>
      <c r="GT51" s="1355">
        <v>102</v>
      </c>
      <c r="GU51" s="1355">
        <v>104</v>
      </c>
      <c r="GV51" s="1355">
        <v>95</v>
      </c>
      <c r="GW51" s="1355">
        <v>84</v>
      </c>
      <c r="GX51" s="1355">
        <v>77</v>
      </c>
      <c r="GY51" s="1355">
        <v>80</v>
      </c>
      <c r="GZ51" s="1355">
        <v>82</v>
      </c>
      <c r="HA51" s="1355">
        <v>84</v>
      </c>
      <c r="HB51" s="1355">
        <v>86</v>
      </c>
      <c r="HC51" s="1355">
        <v>88</v>
      </c>
      <c r="HD51" s="1355">
        <v>93</v>
      </c>
      <c r="HE51" s="1355">
        <v>95</v>
      </c>
      <c r="HF51" s="1355">
        <v>84</v>
      </c>
      <c r="HG51" s="1355">
        <v>74</v>
      </c>
      <c r="HH51" s="1355">
        <v>63</v>
      </c>
      <c r="HI51" s="1355">
        <v>66</v>
      </c>
      <c r="HJ51" s="1355">
        <v>76</v>
      </c>
      <c r="HK51" s="1355">
        <v>80</v>
      </c>
      <c r="HL51" s="1355">
        <v>96</v>
      </c>
      <c r="HM51" s="1355">
        <v>109</v>
      </c>
      <c r="HN51" s="1355">
        <v>121</v>
      </c>
      <c r="HO51" s="1355">
        <v>133</v>
      </c>
      <c r="HP51" s="1355">
        <v>138</v>
      </c>
      <c r="HQ51" s="1355">
        <v>141</v>
      </c>
      <c r="HR51" s="1355">
        <v>145</v>
      </c>
      <c r="HS51" s="1355">
        <v>145</v>
      </c>
      <c r="HT51" s="1355">
        <v>154</v>
      </c>
      <c r="HU51" s="1355">
        <v>162</v>
      </c>
      <c r="HV51" s="1355">
        <v>171</v>
      </c>
      <c r="HW51" s="1355">
        <v>173</v>
      </c>
      <c r="HX51" s="1355">
        <v>174</v>
      </c>
      <c r="HY51" s="1355">
        <v>175</v>
      </c>
      <c r="HZ51" s="1355">
        <v>170</v>
      </c>
      <c r="IA51" s="1355">
        <v>159</v>
      </c>
      <c r="IB51" s="1355">
        <v>148</v>
      </c>
      <c r="IC51" s="1355">
        <v>138</v>
      </c>
      <c r="ID51" s="1355">
        <v>132</v>
      </c>
      <c r="IE51" s="1355">
        <v>133</v>
      </c>
      <c r="IF51" s="1355">
        <v>135</v>
      </c>
      <c r="IG51" s="1355">
        <v>140</v>
      </c>
      <c r="IH51" s="1355">
        <v>145</v>
      </c>
      <c r="II51" s="1355">
        <v>149</v>
      </c>
      <c r="IJ51" s="1355">
        <v>154</v>
      </c>
      <c r="IK51" s="1355">
        <v>154</v>
      </c>
      <c r="IL51" s="1355">
        <v>149</v>
      </c>
      <c r="IM51" s="1355">
        <v>141</v>
      </c>
      <c r="IN51" s="1355">
        <v>129</v>
      </c>
      <c r="IO51" s="1355">
        <v>120</v>
      </c>
      <c r="IP51" s="1355">
        <v>112</v>
      </c>
      <c r="IQ51" s="1355">
        <v>103</v>
      </c>
      <c r="IR51" s="1355">
        <v>97</v>
      </c>
      <c r="IS51" s="1355">
        <v>98</v>
      </c>
      <c r="IT51" s="1355">
        <v>101</v>
      </c>
      <c r="IU51" s="1355">
        <v>103</v>
      </c>
      <c r="IV51" s="1355">
        <v>105</v>
      </c>
      <c r="IW51" s="1355">
        <v>106</v>
      </c>
      <c r="IX51" s="1355">
        <v>108</v>
      </c>
      <c r="IY51" s="1355">
        <v>110</v>
      </c>
      <c r="IZ51" s="1355">
        <v>105</v>
      </c>
      <c r="JA51" s="1355">
        <v>98</v>
      </c>
      <c r="JB51" s="1355">
        <v>93</v>
      </c>
      <c r="JC51" s="1355">
        <v>91</v>
      </c>
      <c r="JD51" s="1355">
        <v>90</v>
      </c>
      <c r="JE51" s="1355">
        <v>88</v>
      </c>
      <c r="JF51" s="1355">
        <v>86</v>
      </c>
      <c r="JG51" s="1355">
        <v>83</v>
      </c>
      <c r="JH51" s="1355">
        <v>81</v>
      </c>
      <c r="JI51" s="1355">
        <v>82</v>
      </c>
      <c r="JJ51" s="1355">
        <v>75</v>
      </c>
      <c r="JK51" s="1355">
        <v>68</v>
      </c>
      <c r="JL51" s="1355">
        <v>61</v>
      </c>
      <c r="JM51" s="1355">
        <v>55</v>
      </c>
      <c r="JN51" s="1355">
        <v>50</v>
      </c>
      <c r="JO51" s="1355">
        <v>48</v>
      </c>
      <c r="JP51" s="1355">
        <v>45</v>
      </c>
      <c r="JQ51" s="1355">
        <v>44</v>
      </c>
      <c r="JR51" s="1355">
        <v>43</v>
      </c>
      <c r="JS51" s="1355">
        <v>42</v>
      </c>
      <c r="JT51" s="1355">
        <v>43</v>
      </c>
      <c r="JU51" s="1355">
        <v>40</v>
      </c>
      <c r="JV51" s="1355">
        <v>36</v>
      </c>
      <c r="JW51" s="1355">
        <v>31</v>
      </c>
      <c r="JX51" s="1355">
        <v>28</v>
      </c>
      <c r="JY51" s="1355">
        <v>25</v>
      </c>
      <c r="JZ51" s="1355">
        <v>22</v>
      </c>
      <c r="KA51" s="1355">
        <v>17</v>
      </c>
      <c r="KB51" s="1355">
        <v>19</v>
      </c>
      <c r="KC51" s="1355">
        <v>21</v>
      </c>
      <c r="KD51" s="1355">
        <v>22</v>
      </c>
      <c r="KE51" s="1355">
        <v>21</v>
      </c>
      <c r="KF51" s="1355">
        <v>20</v>
      </c>
      <c r="KG51" s="1355">
        <v>19</v>
      </c>
      <c r="KH51" s="1355">
        <v>18</v>
      </c>
      <c r="KI51" s="1355">
        <v>18</v>
      </c>
      <c r="KJ51" s="1355">
        <v>16</v>
      </c>
      <c r="KK51" s="1355">
        <v>14</v>
      </c>
      <c r="KL51" s="1355">
        <v>17</v>
      </c>
      <c r="KM51" s="1355">
        <v>19</v>
      </c>
      <c r="KN51" s="1355">
        <v>22</v>
      </c>
      <c r="KO51" s="1355">
        <v>24</v>
      </c>
      <c r="KP51" s="1355">
        <v>20</v>
      </c>
      <c r="KQ51" s="1355">
        <v>21</v>
      </c>
      <c r="KR51" s="1355">
        <v>24</v>
      </c>
      <c r="KS51" s="1355">
        <v>24</v>
      </c>
      <c r="KT51" s="1355">
        <v>24</v>
      </c>
      <c r="KU51" s="1355">
        <v>23</v>
      </c>
      <c r="KV51" s="1355">
        <v>26</v>
      </c>
      <c r="KW51" s="1355">
        <v>28</v>
      </c>
      <c r="KX51" s="1355">
        <v>27</v>
      </c>
      <c r="KY51" s="1355">
        <v>25</v>
      </c>
      <c r="KZ51" s="1355">
        <v>26</v>
      </c>
      <c r="LA51" s="1355">
        <v>27</v>
      </c>
      <c r="LB51" s="1355">
        <v>27</v>
      </c>
      <c r="LC51" s="1355">
        <v>25</v>
      </c>
      <c r="LD51" s="1355">
        <v>24</v>
      </c>
      <c r="LE51" s="1355">
        <v>23</v>
      </c>
      <c r="LF51" s="1355">
        <v>23</v>
      </c>
      <c r="LG51" s="1355">
        <v>20</v>
      </c>
      <c r="LH51" s="1355">
        <v>17</v>
      </c>
      <c r="LI51" s="1355">
        <v>14</v>
      </c>
      <c r="LJ51" s="1355">
        <v>12</v>
      </c>
      <c r="LK51" s="1355">
        <v>11</v>
      </c>
      <c r="LL51" s="1355">
        <v>14</v>
      </c>
      <c r="LM51" s="1355">
        <v>14</v>
      </c>
      <c r="LN51" s="1355">
        <v>16</v>
      </c>
      <c r="LO51" s="1355">
        <v>19</v>
      </c>
      <c r="LP51" s="1355">
        <v>21</v>
      </c>
      <c r="LQ51" s="1355">
        <v>25</v>
      </c>
      <c r="LR51" s="1355">
        <v>27</v>
      </c>
      <c r="LS51" s="1355">
        <v>25</v>
      </c>
      <c r="LT51" s="1355">
        <v>25</v>
      </c>
      <c r="LU51" s="1355">
        <v>23</v>
      </c>
      <c r="LV51" s="1355">
        <v>22</v>
      </c>
      <c r="LW51" s="1355">
        <v>21</v>
      </c>
      <c r="LX51" s="1355">
        <v>18</v>
      </c>
      <c r="LY51" s="1355">
        <v>16</v>
      </c>
      <c r="LZ51" s="1355">
        <v>16</v>
      </c>
      <c r="MA51" s="1355">
        <v>15</v>
      </c>
      <c r="MB51" s="1355">
        <v>13</v>
      </c>
      <c r="MC51" s="1355">
        <v>11</v>
      </c>
      <c r="MD51" s="1355">
        <v>9</v>
      </c>
      <c r="ME51" s="1355">
        <v>8</v>
      </c>
      <c r="MF51" s="1355">
        <v>10</v>
      </c>
      <c r="MG51" s="1355">
        <v>10</v>
      </c>
      <c r="MH51" s="1355">
        <v>11</v>
      </c>
      <c r="MI51" s="1355">
        <v>11</v>
      </c>
      <c r="MJ51" s="1355">
        <v>12</v>
      </c>
      <c r="MK51" s="1355">
        <v>13</v>
      </c>
      <c r="ML51" s="1355">
        <v>12</v>
      </c>
      <c r="MM51" s="1355">
        <v>14</v>
      </c>
      <c r="MN51" s="1355">
        <v>15</v>
      </c>
      <c r="MO51" s="1355">
        <v>14</v>
      </c>
      <c r="MP51" s="1355">
        <v>13</v>
      </c>
      <c r="MQ51" s="1355">
        <v>12</v>
      </c>
      <c r="MR51" s="1355">
        <v>12</v>
      </c>
      <c r="MS51" s="1355">
        <v>14</v>
      </c>
      <c r="MT51" s="1355">
        <v>8</v>
      </c>
      <c r="MU51" s="1355">
        <v>7</v>
      </c>
      <c r="MV51" s="1355">
        <v>8</v>
      </c>
      <c r="MW51" s="1355">
        <v>11</v>
      </c>
      <c r="MX51" s="1355">
        <v>14</v>
      </c>
      <c r="MY51" s="1355">
        <v>17</v>
      </c>
      <c r="MZ51" s="1355">
        <v>19</v>
      </c>
      <c r="NA51" s="1355">
        <v>22</v>
      </c>
      <c r="NB51" s="1355">
        <v>23</v>
      </c>
      <c r="NC51" s="1355">
        <f t="shared" ref="NC51:OH51" ca="1" si="1474">AVERAGE(MW49:NC49)</f>
        <v>24.142857142857142</v>
      </c>
      <c r="ND51" s="1355">
        <f t="shared" ca="1" si="1474"/>
        <v>23.285714285714285</v>
      </c>
      <c r="NE51" s="1355">
        <f t="shared" ca="1" si="1474"/>
        <v>22.428571428571427</v>
      </c>
      <c r="NF51" s="1355">
        <f t="shared" ca="1" si="1474"/>
        <v>21.571428571428573</v>
      </c>
      <c r="NG51" s="1355">
        <f t="shared" ca="1" si="1474"/>
        <v>20.714285714285715</v>
      </c>
      <c r="NH51" s="1355">
        <f t="shared" ca="1" si="1474"/>
        <v>18.857142857142858</v>
      </c>
      <c r="NI51" s="1355">
        <f t="shared" ca="1" si="1474"/>
        <v>18.142857142857142</v>
      </c>
      <c r="NJ51" s="1355">
        <f t="shared" ca="1" si="1474"/>
        <v>17.428571428571427</v>
      </c>
      <c r="NK51" s="1355">
        <f t="shared" ca="1" si="1474"/>
        <v>15.714285714285714</v>
      </c>
      <c r="NL51" s="1355">
        <f t="shared" ca="1" si="1474"/>
        <v>14</v>
      </c>
      <c r="NM51" s="1355">
        <f t="shared" ca="1" si="1474"/>
        <v>12.285714285714286</v>
      </c>
      <c r="NN51" s="1355">
        <f t="shared" ca="1" si="1474"/>
        <v>10.571428571428571</v>
      </c>
      <c r="NO51" s="1355">
        <f t="shared" ca="1" si="1474"/>
        <v>12.857142857142858</v>
      </c>
      <c r="NP51" s="1355">
        <f t="shared" ca="1" si="1474"/>
        <v>18.714285714285715</v>
      </c>
      <c r="NQ51" s="1355">
        <f t="shared" ca="1" si="1474"/>
        <v>26.571428571428573</v>
      </c>
      <c r="NR51" s="1355">
        <f t="shared" ca="1" si="1474"/>
        <v>32</v>
      </c>
      <c r="NS51" s="1355">
        <f t="shared" ca="1" si="1474"/>
        <v>37.428571428571431</v>
      </c>
      <c r="NT51" s="1355">
        <f t="shared" ca="1" si="1474"/>
        <v>42.857142857142854</v>
      </c>
      <c r="NU51" s="1355">
        <f t="shared" ca="1" si="1474"/>
        <v>45.142857142857146</v>
      </c>
      <c r="NV51" s="1355">
        <f t="shared" ca="1" si="1474"/>
        <v>43.571428571428569</v>
      </c>
      <c r="NW51" s="1355">
        <f t="shared" ca="1" si="1474"/>
        <v>36.857142857142854</v>
      </c>
      <c r="NX51" s="1355">
        <f t="shared" ca="1" si="1474"/>
        <v>32.571428571428569</v>
      </c>
      <c r="NY51" s="1355">
        <f t="shared" ca="1" si="1474"/>
        <v>27.857142857142858</v>
      </c>
      <c r="NZ51" s="1355">
        <f t="shared" ca="1" si="1474"/>
        <v>23.142857142857142</v>
      </c>
      <c r="OA51" s="1355">
        <f t="shared" ca="1" si="1474"/>
        <v>18.428571428571427</v>
      </c>
      <c r="OB51" s="1355">
        <f t="shared" ca="1" si="1474"/>
        <v>16.428571428571427</v>
      </c>
      <c r="OC51" s="1355">
        <f t="shared" ca="1" si="1474"/>
        <v>14.857142857142858</v>
      </c>
      <c r="OD51" s="1355">
        <f t="shared" ca="1" si="1474"/>
        <v>20.285714285714285</v>
      </c>
      <c r="OE51" s="1355">
        <f t="shared" ca="1" si="1474"/>
        <v>20.142857142857142</v>
      </c>
      <c r="OF51" s="1355">
        <f t="shared" ca="1" si="1474"/>
        <v>20.428571428571427</v>
      </c>
      <c r="OG51" s="1355">
        <f t="shared" ca="1" si="1474"/>
        <v>20.714285714285715</v>
      </c>
      <c r="OH51" s="1355">
        <f t="shared" ca="1" si="1474"/>
        <v>21</v>
      </c>
      <c r="OI51" s="1355">
        <f t="shared" ref="OI51:PN51" ca="1" si="1475">AVERAGE(OC49:OI49)</f>
        <v>23.857142857142858</v>
      </c>
      <c r="OJ51" s="1355">
        <f t="shared" ca="1" si="1475"/>
        <v>26.714285714285715</v>
      </c>
      <c r="OK51" s="1355">
        <f t="shared" ca="1" si="1475"/>
        <v>25.428571428571427</v>
      </c>
      <c r="OL51" s="1355">
        <f t="shared" ca="1" si="1475"/>
        <v>25.428571428571427</v>
      </c>
      <c r="OM51" s="1355">
        <f t="shared" ca="1" si="1475"/>
        <v>26.571428571428573</v>
      </c>
      <c r="ON51" s="1355">
        <f t="shared" ca="1" si="1475"/>
        <v>27.714285714285715</v>
      </c>
      <c r="OO51" s="1355">
        <f t="shared" ca="1" si="1475"/>
        <v>28.857142857142858</v>
      </c>
      <c r="OP51" s="1355">
        <f t="shared" ca="1" si="1475"/>
        <v>32.285714285714285</v>
      </c>
      <c r="OQ51" s="1355">
        <f t="shared" ca="1" si="1475"/>
        <v>38.714285714285715</v>
      </c>
      <c r="OR51" s="1355">
        <f t="shared" ca="1" si="1475"/>
        <v>43.571428571428569</v>
      </c>
      <c r="OS51" s="1355">
        <f t="shared" ca="1" si="1475"/>
        <v>48.857142857142854</v>
      </c>
      <c r="OT51" s="1355">
        <f t="shared" ca="1" si="1475"/>
        <v>55.714285714285715</v>
      </c>
      <c r="OU51" s="1355">
        <f t="shared" ca="1" si="1475"/>
        <v>62.571428571428569</v>
      </c>
      <c r="OV51" s="1355">
        <f t="shared" ca="1" si="1475"/>
        <v>69.428571428571431</v>
      </c>
      <c r="OW51" s="1355">
        <f t="shared" ca="1" si="1475"/>
        <v>70.428571428571431</v>
      </c>
      <c r="OX51" s="1355">
        <f t="shared" ca="1" si="1475"/>
        <v>66.571428571428569</v>
      </c>
      <c r="OY51" s="1355">
        <f t="shared" ca="1" si="1475"/>
        <v>65.428571428571431</v>
      </c>
      <c r="OZ51" s="1355">
        <f t="shared" ca="1" si="1475"/>
        <v>64</v>
      </c>
      <c r="PA51" s="1355">
        <f t="shared" ca="1" si="1475"/>
        <v>68.857142857142861</v>
      </c>
      <c r="PB51" s="1355">
        <f t="shared" ca="1" si="1475"/>
        <v>73.714285714285708</v>
      </c>
      <c r="PC51" s="1355">
        <f t="shared" ca="1" si="1475"/>
        <v>78.571428571428569</v>
      </c>
      <c r="PD51" s="1355">
        <f t="shared" ca="1" si="1475"/>
        <v>82.857142857142861</v>
      </c>
      <c r="PE51" s="1355">
        <f t="shared" ca="1" si="1475"/>
        <v>90.428571428571431</v>
      </c>
      <c r="PF51" s="1355">
        <f t="shared" ca="1" si="1475"/>
        <v>95.857142857142861</v>
      </c>
      <c r="PG51" s="1355">
        <f t="shared" ca="1" si="1475"/>
        <v>101.14285714285714</v>
      </c>
      <c r="PH51" s="1355">
        <f t="shared" ca="1" si="1475"/>
        <v>100</v>
      </c>
      <c r="PI51" s="1355">
        <f t="shared" ca="1" si="1475"/>
        <v>98.857142857142861</v>
      </c>
      <c r="PJ51" s="1355">
        <f t="shared" ca="1" si="1475"/>
        <v>97.714285714285708</v>
      </c>
      <c r="PK51" s="1355">
        <f t="shared" ca="1" si="1475"/>
        <v>96.571428571428569</v>
      </c>
      <c r="PL51" s="1355">
        <f t="shared" ca="1" si="1475"/>
        <v>92.142857142857139</v>
      </c>
      <c r="PM51" s="1355">
        <f t="shared" ca="1" si="1475"/>
        <v>90.714285714285708</v>
      </c>
      <c r="PN51" s="1355">
        <f t="shared" ca="1" si="1475"/>
        <v>95.142857142857139</v>
      </c>
      <c r="PO51" s="1355">
        <f t="shared" ref="PO51:QN51" ca="1" si="1476">AVERAGE(PI49:PO49)</f>
        <v>97.285714285714292</v>
      </c>
      <c r="PP51" s="1355">
        <f t="shared" ca="1" si="1476"/>
        <v>99.428571428571431</v>
      </c>
      <c r="PQ51" s="1355">
        <f t="shared" ca="1" si="1476"/>
        <v>101.57142857142857</v>
      </c>
      <c r="PR51" s="1355">
        <f t="shared" ca="1" si="1476"/>
        <v>105.57142857142857</v>
      </c>
      <c r="PS51" s="1355">
        <f t="shared" ca="1" si="1476"/>
        <v>107.71428571428571</v>
      </c>
      <c r="PT51" s="1355">
        <f t="shared" ca="1" si="1476"/>
        <v>103.57142857142857</v>
      </c>
      <c r="PU51" s="1355">
        <f t="shared" ca="1" si="1476"/>
        <v>97.285714285714292</v>
      </c>
      <c r="PV51" s="1355">
        <f t="shared" ca="1" si="1476"/>
        <v>95.142857142857139</v>
      </c>
      <c r="PW51" s="1355">
        <f t="shared" ca="1" si="1476"/>
        <v>93</v>
      </c>
      <c r="PX51" s="1355">
        <f t="shared" ca="1" si="1476"/>
        <v>90.857142857142861</v>
      </c>
      <c r="PY51" s="1355">
        <f t="shared" ca="1" si="1476"/>
        <v>94.857142857142861</v>
      </c>
      <c r="PZ51" s="1355">
        <f t="shared" ca="1" si="1476"/>
        <v>104.14285714285714</v>
      </c>
      <c r="QA51" s="1355">
        <f t="shared" ca="1" si="1476"/>
        <v>114.57142857142857</v>
      </c>
      <c r="QB51" s="1355">
        <f t="shared" ca="1" si="1476"/>
        <v>119.42857142857143</v>
      </c>
      <c r="QC51" s="1355">
        <f t="shared" ca="1" si="1476"/>
        <v>121.57142857142857</v>
      </c>
      <c r="QD51" s="1355">
        <f t="shared" ca="1" si="1476"/>
        <v>123.71428571428571</v>
      </c>
      <c r="QE51" s="1355">
        <f t="shared" ca="1" si="1476"/>
        <v>125.85714285714286</v>
      </c>
      <c r="QF51" s="1355">
        <f t="shared" ca="1" si="1476"/>
        <v>122.85714285714286</v>
      </c>
      <c r="QG51" s="1355">
        <f t="shared" ca="1" si="1476"/>
        <v>117.71428571428571</v>
      </c>
      <c r="QH51" s="1355">
        <f t="shared" ca="1" si="1476"/>
        <v>110.85714285714286</v>
      </c>
      <c r="QI51" s="1355">
        <f t="shared" ca="1" si="1476"/>
        <v>104.57142857142857</v>
      </c>
      <c r="QJ51" s="1355">
        <f t="shared" ca="1" si="1476"/>
        <v>99.714285714285708</v>
      </c>
      <c r="QK51" s="1355">
        <f t="shared" ca="1" si="1476"/>
        <v>94.857142857142861</v>
      </c>
      <c r="QL51" s="1355">
        <f t="shared" ca="1" si="1476"/>
        <v>90</v>
      </c>
      <c r="QM51" s="1355">
        <f t="shared" ca="1" si="1476"/>
        <v>81.571428571428569</v>
      </c>
      <c r="QN51" s="1355">
        <f t="shared" ca="1" si="1476"/>
        <v>79.857142857142861</v>
      </c>
      <c r="QO51" s="1355">
        <f t="shared" ref="QO51" ca="1" si="1477">AVERAGE(QI49:QO49)</f>
        <v>81.428571428571431</v>
      </c>
      <c r="QP51" s="1355">
        <f t="shared" ref="QP51" ca="1" si="1478">AVERAGE(QJ49:QP49)</f>
        <v>89.428571428571431</v>
      </c>
      <c r="QQ51" s="1355">
        <f t="shared" ref="QQ51" ca="1" si="1479">AVERAGE(QK49:QQ49)</f>
        <v>95.285714285714292</v>
      </c>
      <c r="QR51" s="1355">
        <f t="shared" ref="QR51" ca="1" si="1480">AVERAGE(QL49:QR49)</f>
        <v>101.14285714285714</v>
      </c>
      <c r="QS51" s="1355">
        <f t="shared" ref="QS51" ca="1" si="1481">AVERAGE(QM49:QS49)</f>
        <v>107</v>
      </c>
      <c r="QT51" s="1355">
        <f t="shared" ref="QT51" ca="1" si="1482">AVERAGE(QN49:QT49)</f>
        <v>113.57142857142857</v>
      </c>
      <c r="QU51" s="1355">
        <f t="shared" ref="QU51" ca="1" si="1483">AVERAGE(QO49:QU49)</f>
        <v>111.28571428571429</v>
      </c>
      <c r="QV51" s="1355">
        <f t="shared" ref="QV51" ca="1" si="1484">AVERAGE(QP49:QV49)</f>
        <v>106.28571428571429</v>
      </c>
      <c r="QW51" s="1355">
        <f t="shared" ref="QW51" ca="1" si="1485">AVERAGE(QQ49:QW49)</f>
        <v>96.857142857142861</v>
      </c>
      <c r="QX51" s="1355">
        <f t="shared" ref="QX51" ca="1" si="1486">AVERAGE(QR49:QX49)</f>
        <v>95.714285714285708</v>
      </c>
      <c r="QY51" s="1355">
        <f t="shared" ref="QY51" ca="1" si="1487">AVERAGE(QS49:QY49)</f>
        <v>94.571428571428569</v>
      </c>
      <c r="QZ51" s="1355">
        <f t="shared" ref="QZ51" ca="1" si="1488">AVERAGE(QT49:QZ49)</f>
        <v>93.428571428571431</v>
      </c>
      <c r="RA51" s="1355">
        <f t="shared" ref="RA51" ca="1" si="1489">AVERAGE(QU49:RA49)</f>
        <v>92.142857142857139</v>
      </c>
      <c r="RB51" s="1355">
        <f t="shared" ref="RB51" ca="1" si="1490">AVERAGE(QV49:RB49)</f>
        <v>87.142857142857139</v>
      </c>
      <c r="RC51" s="1355">
        <f t="shared" ref="RC51" ca="1" si="1491">AVERAGE(QW49:RC49)</f>
        <v>86.428571428571431</v>
      </c>
      <c r="RD51" s="1355">
        <f t="shared" ref="RD51" ca="1" si="1492">AVERAGE(QX49:RD49)</f>
        <v>81.428571428571431</v>
      </c>
      <c r="RE51" s="1355">
        <f t="shared" ref="RE51" ca="1" si="1493">AVERAGE(QY49:RE49)</f>
        <v>67.714285714285708</v>
      </c>
      <c r="RF51" s="1355">
        <f t="shared" ref="RF51" ca="1" si="1494">AVERAGE(QZ49:RF49)</f>
        <v>54</v>
      </c>
      <c r="RG51" s="1355">
        <f t="shared" ref="RG51" ca="1" si="1495">AVERAGE(RA49:RG49)</f>
        <v>40.285714285714285</v>
      </c>
      <c r="RH51" s="1355">
        <f t="shared" ref="RH51" ca="1" si="1496">AVERAGE(RB49:RH49)</f>
        <v>27</v>
      </c>
      <c r="RI51" s="1355">
        <f t="shared" ref="RI51" ca="1" si="1497">AVERAGE(RC49:RI49)</f>
        <v>21.857142857142858</v>
      </c>
      <c r="RJ51" s="1355">
        <f t="shared" ref="RJ51" ca="1" si="1498">AVERAGE(RD49:RJ49)</f>
        <v>15</v>
      </c>
      <c r="RK51" s="1355">
        <f t="shared" ref="RK51" ca="1" si="1499">AVERAGE(RE49:RK49)</f>
        <v>16.428571428571427</v>
      </c>
      <c r="RL51" s="1355">
        <f t="shared" ref="RL51" ca="1" si="1500">AVERAGE(RF49:RL49)</f>
        <v>18.857142857142858</v>
      </c>
      <c r="RM51" s="1355">
        <f t="shared" ref="RM51" ca="1" si="1501">AVERAGE(RG49:RM49)</f>
        <v>21.285714285714285</v>
      </c>
      <c r="RN51" s="1355">
        <f t="shared" ref="RN51" ca="1" si="1502">AVERAGE(RH49:RN49)</f>
        <v>23.714285714285715</v>
      </c>
      <c r="RO51" s="1355">
        <f t="shared" ref="RO51" ca="1" si="1503">AVERAGE(RI49:RO49)</f>
        <v>27.142857142857142</v>
      </c>
      <c r="RP51" s="1355">
        <f t="shared" ref="RP51" ca="1" si="1504">AVERAGE(RJ49:RP49)</f>
        <v>34.142857142857146</v>
      </c>
      <c r="RQ51" s="1355">
        <f t="shared" ref="RQ51" ca="1" si="1505">AVERAGE(RK49:RQ49)</f>
        <v>52.142857142857146</v>
      </c>
      <c r="RR51" s="1355">
        <f t="shared" ref="RR51" ca="1" si="1506">AVERAGE(RL49:RR49)</f>
        <v>69.714285714285708</v>
      </c>
      <c r="RS51" s="1355">
        <f t="shared" ref="RS51" ca="1" si="1507">AVERAGE(RM49:RS49)</f>
        <v>83.428571428571431</v>
      </c>
      <c r="RT51" s="1355">
        <f t="shared" ref="RT51" ca="1" si="1508">AVERAGE(RN49:RT49)</f>
        <v>97.142857142857139</v>
      </c>
      <c r="RU51" s="1355">
        <f t="shared" ref="RU51" ca="1" si="1509">AVERAGE(RO49:RU49)</f>
        <v>110.85714285714286</v>
      </c>
      <c r="RV51" s="1355">
        <f t="shared" ref="RV51" ca="1" si="1510">AVERAGE(RP49:RV49)</f>
        <v>123.71428571428571</v>
      </c>
      <c r="RW51" s="1355">
        <f t="shared" ref="RW51" ca="1" si="1511">AVERAGE(RQ49:RW49)</f>
        <v>128.71428571428572</v>
      </c>
      <c r="RX51" s="1355">
        <f t="shared" ref="RX51" ca="1" si="1512">AVERAGE(RR49:RX49)</f>
        <v>120.28571428571429</v>
      </c>
      <c r="RY51" s="1355">
        <f t="shared" ref="RY51" ca="1" si="1513">AVERAGE(RS49:RY49)</f>
        <v>104.71428571428571</v>
      </c>
      <c r="RZ51" s="1355">
        <f t="shared" ref="RZ51" ca="1" si="1514">AVERAGE(RT49:RZ49)</f>
        <v>93.428571428571431</v>
      </c>
      <c r="SA51" s="1355">
        <f t="shared" ref="SA51" ca="1" si="1515">AVERAGE(RU49:SA49)</f>
        <v>82.142857142857139</v>
      </c>
      <c r="SB51" s="1355">
        <f t="shared" ref="SB51" ca="1" si="1516">AVERAGE(RV49:SB49)</f>
        <v>70.857142857142861</v>
      </c>
      <c r="SC51" s="1355">
        <f t="shared" ref="SC51" ca="1" si="1517">AVERAGE(RW49:SC49)</f>
        <v>61.428571428571431</v>
      </c>
      <c r="SD51" s="1355">
        <f t="shared" ref="SD51" ca="1" si="1518">AVERAGE(RX49:SD49)</f>
        <v>56.285714285714285</v>
      </c>
      <c r="SE51" s="1355">
        <f t="shared" ref="SE51" ca="1" si="1519">AVERAGE(RY49:SE49)</f>
        <v>53</v>
      </c>
      <c r="SF51" s="1355">
        <f t="shared" ref="SF51" ca="1" si="1520">AVERAGE(RZ49:SF49)</f>
        <v>52.857142857142854</v>
      </c>
      <c r="SG51" s="1355">
        <f t="shared" ref="SG51" ca="1" si="1521">AVERAGE(SA49:SG49)</f>
        <v>56.142857142857146</v>
      </c>
      <c r="SH51" s="1355">
        <f t="shared" ref="SH51" ca="1" si="1522">AVERAGE(SB49:SH49)</f>
        <v>59.428571428571431</v>
      </c>
      <c r="SI51" s="1355">
        <f t="shared" ref="SI51" ca="1" si="1523">AVERAGE(SC49:SI49)</f>
        <v>62.714285714285715</v>
      </c>
      <c r="SJ51" s="1355">
        <f t="shared" ref="SJ51" ca="1" si="1524">AVERAGE(SD49:SJ49)</f>
        <v>64.857142857142861</v>
      </c>
      <c r="SK51" s="1355">
        <f t="shared" ref="SK51" ca="1" si="1525">AVERAGE(SE49:SK49)</f>
        <v>63.142857142857146</v>
      </c>
      <c r="SL51" s="1355">
        <f t="shared" ref="SL51" ca="1" si="1526">AVERAGE(SF49:SL49)</f>
        <v>73.571428571428569</v>
      </c>
      <c r="SM51" s="1355">
        <f t="shared" ref="SM51" ca="1" si="1527">AVERAGE(SG49:SM49)</f>
        <v>81.714285714285708</v>
      </c>
      <c r="SN51" s="1355">
        <f t="shared" ref="SN51" ca="1" si="1528">AVERAGE(SH49:SN49)</f>
        <v>85.285714285714292</v>
      </c>
      <c r="SO51" s="1355">
        <f t="shared" ref="SO51" ca="1" si="1529">AVERAGE(SI49:SO49)</f>
        <v>88.857142857142861</v>
      </c>
      <c r="SP51" s="1355">
        <f t="shared" ref="SP51" ca="1" si="1530">AVERAGE(SJ49:SP49)</f>
        <v>92.428571428571431</v>
      </c>
      <c r="SQ51" s="1355">
        <f t="shared" ref="SQ51" ca="1" si="1531">AVERAGE(SK49:SQ49)</f>
        <v>94.571428571428569</v>
      </c>
      <c r="SR51" s="1355">
        <f t="shared" ref="SR51" ca="1" si="1532">AVERAGE(SL49:SR49)</f>
        <v>96.571428571428569</v>
      </c>
      <c r="SS51" s="1355">
        <f t="shared" ref="SS51" ca="1" si="1533">AVERAGE(SM49:SS49)</f>
        <v>85.571428571428569</v>
      </c>
      <c r="ST51" s="1355">
        <f t="shared" ref="ST51" ca="1" si="1534">AVERAGE(SN49:ST49)</f>
        <v>75.857142857142861</v>
      </c>
      <c r="SU51" s="1355">
        <f t="shared" ref="SU51" ca="1" si="1535">AVERAGE(SO49:SU49)</f>
        <v>65.142857142857139</v>
      </c>
      <c r="SV51" s="1355">
        <f t="shared" ref="SV51" ca="1" si="1536">AVERAGE(SP49:SV49)</f>
        <v>54.428571428571431</v>
      </c>
      <c r="SW51" s="1355">
        <f t="shared" ref="SW51" ca="1" si="1537">AVERAGE(SQ49:SW49)</f>
        <v>43.714285714285715</v>
      </c>
      <c r="SX51" s="1355">
        <f t="shared" ref="SX51" ca="1" si="1538">AVERAGE(SR49:SX49)</f>
        <v>35.285714285714285</v>
      </c>
      <c r="SY51" s="1355">
        <f t="shared" ref="SY51" ca="1" si="1539">AVERAGE(SS49:SY49)</f>
        <v>29.285714285714285</v>
      </c>
      <c r="SZ51" s="1355">
        <f t="shared" ref="SZ51" ca="1" si="1540">AVERAGE(ST49:SZ49)</f>
        <v>24.571428571428573</v>
      </c>
      <c r="TA51" s="1355">
        <f t="shared" ref="TA51" ca="1" si="1541">AVERAGE(SU49:TA49)</f>
        <v>21</v>
      </c>
      <c r="TB51" s="1355">
        <f t="shared" ref="TB51" ca="1" si="1542">AVERAGE(SV49:TB49)</f>
        <v>30.285714285714285</v>
      </c>
      <c r="TC51" s="1355">
        <f t="shared" ref="TC51" ca="1" si="1543">AVERAGE(SW49:TC49)</f>
        <v>39.571428571428569</v>
      </c>
      <c r="TD51" s="1355">
        <f t="shared" ref="TD51" ca="1" si="1544">AVERAGE(SX49:TD49)</f>
        <v>48.857142857142854</v>
      </c>
      <c r="TE51" s="1355">
        <f t="shared" ref="TE51" ca="1" si="1545">AVERAGE(SY49:TE49)</f>
        <v>62.571428571428569</v>
      </c>
      <c r="TF51" s="1355">
        <f t="shared" ref="TF51" ca="1" si="1546">AVERAGE(SZ49:TF49)</f>
        <v>80</v>
      </c>
      <c r="TG51" s="1355">
        <f t="shared" ref="TG51" ca="1" si="1547">AVERAGE(TA49:TG49)</f>
        <v>95.285714285714292</v>
      </c>
      <c r="TH51" s="1355">
        <f t="shared" ref="TH51" ca="1" si="1548">AVERAGE(TB49:TH49)</f>
        <v>107</v>
      </c>
      <c r="TI51" s="1355">
        <f t="shared" ref="TI51" ca="1" si="1549">AVERAGE(TC49:TI49)</f>
        <v>108.28571428571429</v>
      </c>
      <c r="TJ51" s="1355">
        <f t="shared" ref="TJ51" ca="1" si="1550">AVERAGE(TD49:TJ49)</f>
        <v>109.57142857142857</v>
      </c>
      <c r="TK51" s="1355">
        <f t="shared" ref="TK51" ca="1" si="1551">AVERAGE(TE49:TK49)</f>
        <v>110.85714285714286</v>
      </c>
      <c r="TL51" s="1355">
        <f t="shared" ref="TL51" ca="1" si="1552">AVERAGE(TF49:TL49)</f>
        <v>102.85714285714286</v>
      </c>
      <c r="TM51" s="1355">
        <f t="shared" ref="TM51" ca="1" si="1553">AVERAGE(TG49:TM49)</f>
        <v>87.714285714285708</v>
      </c>
      <c r="TN51" s="1355">
        <f t="shared" ref="TN51" ca="1" si="1554">AVERAGE(TH49:TN49)</f>
        <v>77.857142857142861</v>
      </c>
      <c r="TO51" s="1355">
        <f t="shared" ref="TO51" ca="1" si="1555">AVERAGE(TI49:TO49)</f>
        <v>69.714285714285708</v>
      </c>
      <c r="TP51" s="1355">
        <f t="shared" ref="TP51" ca="1" si="1556">AVERAGE(TJ49:TP49)</f>
        <v>63.285714285714285</v>
      </c>
      <c r="TQ51" s="1355">
        <f t="shared" ref="TQ51" ca="1" si="1557">AVERAGE(TK49:TQ49)</f>
        <v>56.857142857142854</v>
      </c>
      <c r="TR51" s="1355">
        <f t="shared" ref="TR51" ca="1" si="1558">AVERAGE(TL49:TR49)</f>
        <v>50.428571428571431</v>
      </c>
      <c r="TS51" s="1355">
        <f t="shared" ref="TS51" ca="1" si="1559">AVERAGE(TM49:TS49)</f>
        <v>52</v>
      </c>
      <c r="TT51" s="1355">
        <f t="shared" ref="TT51" ca="1" si="1560">AVERAGE(TN49:TT49)</f>
        <v>61.857142857142854</v>
      </c>
      <c r="TU51" s="1355">
        <f t="shared" ref="TU51" ca="1" si="1561">AVERAGE(TO49:TU49)</f>
        <v>67.285714285714292</v>
      </c>
      <c r="TV51" s="1355">
        <f t="shared" ref="TV51" ca="1" si="1562">AVERAGE(TP49:TV49)</f>
        <v>77.285714285714292</v>
      </c>
      <c r="TW51" s="1355">
        <f t="shared" ref="TW51" ca="1" si="1563">AVERAGE(TQ49:TW49)</f>
        <v>84.285714285714292</v>
      </c>
      <c r="TX51" s="1355">
        <f t="shared" ref="TX51" ca="1" si="1564">AVERAGE(TR49:TX49)</f>
        <v>91.285714285714292</v>
      </c>
      <c r="TY51" s="1355">
        <f t="shared" ref="TY51" ca="1" si="1565">AVERAGE(TS49:TY49)</f>
        <v>98.285714285714292</v>
      </c>
      <c r="TZ51" s="1355">
        <f t="shared" ref="TZ51" ca="1" si="1566">AVERAGE(TT49:TZ49)</f>
        <v>99.285714285714292</v>
      </c>
      <c r="UA51" s="1355">
        <f t="shared" ref="UA51" ca="1" si="1567">AVERAGE(TU49:UA49)</f>
        <v>92.714285714285708</v>
      </c>
      <c r="UB51" s="1355">
        <f t="shared" ref="UB51" ca="1" si="1568">AVERAGE(TV49:UB49)</f>
        <v>88</v>
      </c>
      <c r="UC51" s="1355">
        <f t="shared" ref="UC51" ca="1" si="1569">AVERAGE(TW49:UC49)</f>
        <v>79.142857142857139</v>
      </c>
      <c r="UD51" s="1355">
        <f t="shared" ref="UD51" ca="1" si="1570">AVERAGE(TX49:UD49)</f>
        <v>73.285714285714292</v>
      </c>
      <c r="UE51" s="1355">
        <f t="shared" ref="UE51" ca="1" si="1571">AVERAGE(TY49:UE49)</f>
        <v>67.428571428571431</v>
      </c>
      <c r="UF51" s="1355">
        <f t="shared" ref="UF51" ca="1" si="1572">AVERAGE(TZ49:UF49)</f>
        <v>61.571428571428569</v>
      </c>
      <c r="UG51" s="1355">
        <f t="shared" ref="UG51" ca="1" si="1573">AVERAGE(UA49:UG49)</f>
        <v>58.142857142857146</v>
      </c>
      <c r="UH51" s="1355">
        <f t="shared" ref="UH51" ca="1" si="1574">AVERAGE(UB49:UH49)</f>
        <v>57.571428571428569</v>
      </c>
      <c r="UI51" s="1355">
        <f t="shared" ref="UI51" ca="1" si="1575">AVERAGE(UC49:UI49)</f>
        <v>55</v>
      </c>
      <c r="UJ51" s="1355">
        <f t="shared" ref="UJ51" ca="1" si="1576">AVERAGE(UD49:UJ49)</f>
        <v>51.571428571428569</v>
      </c>
      <c r="UK51" s="1355">
        <f t="shared" ref="UK51" ca="1" si="1577">AVERAGE(UE49:UK49)</f>
        <v>47.714285714285715</v>
      </c>
      <c r="UL51" s="1355">
        <f t="shared" ref="UL51" ca="1" si="1578">AVERAGE(UF49:UL49)</f>
        <v>43.857142857142854</v>
      </c>
      <c r="UM51" s="1355">
        <f t="shared" ref="UM51" ca="1" si="1579">AVERAGE(UG49:UM49)</f>
        <v>40</v>
      </c>
      <c r="UN51" s="1355">
        <f t="shared" ref="UN51" ca="1" si="1580">AVERAGE(UH49:UN49)</f>
        <v>36</v>
      </c>
      <c r="UO51" s="1355">
        <f t="shared" ref="UO51" ca="1" si="1581">AVERAGE(UI49:UO49)</f>
        <v>40.571428571428569</v>
      </c>
      <c r="UP51" s="1355">
        <f t="shared" ref="UP51" ca="1" si="1582">AVERAGE(UJ49:UP49)</f>
        <v>44.142857142857146</v>
      </c>
      <c r="UQ51" s="1355">
        <f t="shared" ref="UQ51" ca="1" si="1583">AVERAGE(UK49:UQ49)</f>
        <v>46.571428571428569</v>
      </c>
      <c r="UR51" s="1355">
        <f t="shared" ref="UR51" ca="1" si="1584">AVERAGE(UL49:UR49)</f>
        <v>53.142857142857146</v>
      </c>
      <c r="US51" s="1355">
        <f t="shared" ref="US51" ca="1" si="1585">AVERAGE(UM49:US49)</f>
        <v>59.714285714285715</v>
      </c>
      <c r="UT51" s="1355">
        <f t="shared" ref="UT51" ca="1" si="1586">AVERAGE(UN49:UT49)</f>
        <v>66.285714285714292</v>
      </c>
      <c r="UU51" s="1355">
        <f t="shared" ref="UU51" ca="1" si="1587">AVERAGE(UO49:UU49)</f>
        <v>71.714285714285708</v>
      </c>
      <c r="UV51" s="1355">
        <f t="shared" ref="UV51" ca="1" si="1588">AVERAGE(UP49:UV49)</f>
        <v>65.714285714285708</v>
      </c>
      <c r="UW51" s="1355">
        <f t="shared" ref="UW51" ca="1" si="1589">AVERAGE(UQ49:UW49)</f>
        <v>61.714285714285715</v>
      </c>
      <c r="UX51" s="1355">
        <f t="shared" ref="UX51" ca="1" si="1590">AVERAGE(UR49:UX49)</f>
        <v>58.571428571428569</v>
      </c>
      <c r="UY51" s="1355">
        <f t="shared" ref="UY51" ca="1" si="1591">AVERAGE(US49:UY49)</f>
        <v>49.285714285714285</v>
      </c>
      <c r="UZ51" s="1355">
        <f t="shared" ref="UZ51" ca="1" si="1592">AVERAGE(UT49:UZ49)</f>
        <v>40</v>
      </c>
      <c r="VA51" s="1355">
        <f t="shared" ref="VA51" ca="1" si="1593">AVERAGE(UU49:VA49)</f>
        <v>30.714285714285715</v>
      </c>
      <c r="VB51" s="1355">
        <f t="shared" ref="VB51" ca="1" si="1594">AVERAGE(UV49:VB49)</f>
        <v>25.142857142857142</v>
      </c>
      <c r="VC51" s="1355">
        <f t="shared" ref="VC51" ca="1" si="1595">AVERAGE(UW49:VC49)</f>
        <v>20.714285714285715</v>
      </c>
      <c r="VD51" s="1355">
        <f t="shared" ref="VD51" ca="1" si="1596">AVERAGE(UX49:VD49)</f>
        <v>19.285714285714285</v>
      </c>
      <c r="VE51" s="1355">
        <f t="shared" ref="VE51" ca="1" si="1597">AVERAGE(UY49:VE49)</f>
        <v>18.714285714285715</v>
      </c>
      <c r="VF51" s="1355">
        <f t="shared" ref="VF51" ca="1" si="1598">AVERAGE(UZ49:VF49)</f>
        <v>18.714285714285715</v>
      </c>
      <c r="VG51" s="1355">
        <f t="shared" ref="VG51" ca="1" si="1599">AVERAGE(VA49:VG49)</f>
        <v>18.714285714285715</v>
      </c>
      <c r="VH51" s="1355">
        <f t="shared" ref="VH51" ca="1" si="1600">AVERAGE(VB49:VH49)</f>
        <v>18.714285714285715</v>
      </c>
      <c r="VI51" s="1355">
        <f t="shared" ref="VI51" ca="1" si="1601">AVERAGE(VC49:VI49)</f>
        <v>17</v>
      </c>
      <c r="VJ51" s="1355">
        <f t="shared" ref="VJ51" ca="1" si="1602">AVERAGE(VD49:VJ49)</f>
        <v>16.428571428571427</v>
      </c>
      <c r="VK51" s="1355">
        <f t="shared" ref="VK51" ca="1" si="1603">AVERAGE(VE49:VK49)</f>
        <v>16.857142857142858</v>
      </c>
      <c r="VL51" s="1355">
        <f t="shared" ref="VL51" ca="1" si="1604">AVERAGE(VF49:VL49)</f>
        <v>20.857142857142858</v>
      </c>
      <c r="VM51" s="1355">
        <f t="shared" ref="VM51" ca="1" si="1605">AVERAGE(VG49:VM49)</f>
        <v>24.857142857142858</v>
      </c>
      <c r="VN51" s="1355">
        <f t="shared" ref="VN51" ca="1" si="1606">AVERAGE(VH49:VN49)</f>
        <v>28.857142857142858</v>
      </c>
      <c r="VO51" s="1355">
        <f t="shared" ref="VO51" ca="1" si="1607">AVERAGE(VI49:VO49)</f>
        <v>32.857142857142854</v>
      </c>
      <c r="VP51" s="1355">
        <f t="shared" ref="VP51" ca="1" si="1608">AVERAGE(VJ49:VP49)</f>
        <v>35.428571428571431</v>
      </c>
      <c r="VQ51" s="1355">
        <f t="shared" ref="VQ51" ca="1" si="1609">AVERAGE(VK49:VQ49)</f>
        <v>37.428571428571431</v>
      </c>
      <c r="VR51" s="1355">
        <f t="shared" ref="VR51" ca="1" si="1610">AVERAGE(VL49:VR49)</f>
        <v>34.571428571428569</v>
      </c>
      <c r="VS51" s="1355">
        <f t="shared" ref="VS51" ca="1" si="1611">AVERAGE(VM49:VS49)</f>
        <v>29.142857142857142</v>
      </c>
      <c r="VT51" s="1355">
        <f t="shared" ref="VT51" ca="1" si="1612">AVERAGE(VN49:VT49)</f>
        <v>28.428571428571427</v>
      </c>
      <c r="VU51" s="1355">
        <f t="shared" ref="VU51" ca="1" si="1613">AVERAGE(VO49:VU49)</f>
        <v>27.714285714285715</v>
      </c>
      <c r="VV51" s="1355">
        <f t="shared" ref="VV51" ca="1" si="1614">AVERAGE(VP49:VV49)</f>
        <v>27</v>
      </c>
      <c r="VW51" s="1355">
        <f t="shared" ref="VW51" ca="1" si="1615">AVERAGE(VQ49:VW49)</f>
        <v>33.714285714285715</v>
      </c>
      <c r="VX51" s="1355">
        <f t="shared" ref="VX51" ca="1" si="1616">AVERAGE(VR49:VX49)</f>
        <v>39.714285714285715</v>
      </c>
      <c r="VY51" s="1355">
        <f t="shared" ref="VY51" ca="1" si="1617">AVERAGE(VS49:VY49)</f>
        <v>45.714285714285715</v>
      </c>
      <c r="VZ51" s="1355">
        <f t="shared" ref="VZ51" ca="1" si="1618">AVERAGE(VT49:VZ49)</f>
        <v>49.857142857142854</v>
      </c>
      <c r="WA51" s="1355">
        <f t="shared" ref="WA51" ca="1" si="1619">AVERAGE(VU49:WA49)</f>
        <v>49.142857142857146</v>
      </c>
      <c r="WB51" s="1355">
        <f t="shared" ref="WB51" ca="1" si="1620">AVERAGE(VV49:WB49)</f>
        <v>48.428571428571431</v>
      </c>
      <c r="WC51" s="1355">
        <f t="shared" ref="WC51" ca="1" si="1621">AVERAGE(VW49:WC49)</f>
        <v>47.714285714285715</v>
      </c>
      <c r="WD51" s="1355">
        <f t="shared" ref="WD51" ca="1" si="1622">AVERAGE(VX49:WD49)</f>
        <v>41</v>
      </c>
      <c r="WE51" s="1355">
        <f t="shared" ref="WE51" ca="1" si="1623">AVERAGE(VY49:WE49)</f>
        <v>34</v>
      </c>
      <c r="WF51" s="1355">
        <f t="shared" ref="WF51" ca="1" si="1624">AVERAGE(VZ49:WF49)</f>
        <v>29.142857142857142</v>
      </c>
      <c r="WG51" s="1355">
        <f t="shared" ref="WG51" ca="1" si="1625">AVERAGE(WA49:WG49)</f>
        <v>25.142857142857142</v>
      </c>
      <c r="WH51" s="1355">
        <f t="shared" ref="WH51" ca="1" si="1626">AVERAGE(WB49:WH49)</f>
        <v>21.857142857142858</v>
      </c>
      <c r="WI51" s="1355">
        <f t="shared" ref="WI51" ca="1" si="1627">AVERAGE(WC49:WI49)</f>
        <v>18.571428571428573</v>
      </c>
      <c r="WJ51" s="1355">
        <f t="shared" ref="WJ51" ca="1" si="1628">AVERAGE(WD49:WJ49)</f>
        <v>15.285714285714286</v>
      </c>
      <c r="WK51" s="1355">
        <f t="shared" ref="WK51" ca="1" si="1629">AVERAGE(WE49:WK49)</f>
        <v>11.428571428571429</v>
      </c>
      <c r="WL51" s="1355">
        <f t="shared" ref="WL51" ca="1" si="1630">AVERAGE(WF49:WL49)</f>
        <v>11.857142857142858</v>
      </c>
      <c r="WM51" s="1355">
        <f t="shared" ref="WM51" ca="1" si="1631">AVERAGE(WG49:WM49)</f>
        <v>10.285714285714286</v>
      </c>
      <c r="WN51" s="1355">
        <f t="shared" ref="WN51" ca="1" si="1632">AVERAGE(WH49:WN49)</f>
        <v>9.7142857142857135</v>
      </c>
      <c r="WO51" s="1355">
        <f t="shared" ref="WO51" ca="1" si="1633">AVERAGE(WI49:WO49)</f>
        <v>9.2857142857142865</v>
      </c>
      <c r="WP51" s="1355">
        <f t="shared" ref="WP51" ca="1" si="1634">AVERAGE(WJ49:WP49)</f>
        <v>8.8571428571428577</v>
      </c>
      <c r="WQ51" s="1355">
        <f t="shared" ref="WQ51" ca="1" si="1635">AVERAGE(WK49:WQ49)</f>
        <v>8.4285714285714288</v>
      </c>
      <c r="WR51" s="1355">
        <f t="shared" ref="WR51" ca="1" si="1636">AVERAGE(WL49:WR49)</f>
        <v>8.2857142857142865</v>
      </c>
      <c r="WS51" s="1355">
        <f t="shared" ref="WS51" ca="1" si="1637">AVERAGE(WM49:WS49)</f>
        <v>6.1428571428571432</v>
      </c>
      <c r="WT51" s="1355">
        <f t="shared" ref="WT51" ca="1" si="1638">AVERAGE(WN49:WT49)</f>
        <v>5.2857142857142856</v>
      </c>
      <c r="WU51" s="1355">
        <f t="shared" ref="WU51" ca="1" si="1639">AVERAGE(WO49:WU49)</f>
        <v>6.4285714285714288</v>
      </c>
      <c r="WV51" s="1355">
        <f t="shared" ref="WV51" ca="1" si="1640">AVERAGE(WP49:WV49)</f>
        <v>9.4285714285714288</v>
      </c>
      <c r="WW51" s="1355">
        <f t="shared" ref="WW51" ca="1" si="1641">AVERAGE(WQ49:WW49)</f>
        <v>12.428571428571429</v>
      </c>
      <c r="WX51" s="1355">
        <f t="shared" ref="WX51" ca="1" si="1642">AVERAGE(WR49:WX49)</f>
        <v>15.428571428571429</v>
      </c>
      <c r="WY51" s="1355">
        <f t="shared" ref="WY51" ca="1" si="1643">AVERAGE(WS49:WY49)</f>
        <v>17</v>
      </c>
      <c r="WZ51" s="1355">
        <f t="shared" ref="WZ51" ca="1" si="1644">AVERAGE(WT49:WZ49)</f>
        <v>17.857142857142858</v>
      </c>
      <c r="XA51" s="1355">
        <f t="shared" ref="XA51" ca="1" si="1645">AVERAGE(WU49:XA49)</f>
        <v>19</v>
      </c>
      <c r="XB51" s="1355">
        <f t="shared" ref="XB51" ca="1" si="1646">AVERAGE(WV49:XB49)</f>
        <v>18</v>
      </c>
      <c r="XC51" s="1355">
        <f t="shared" ref="XC51" ca="1" si="1647">AVERAGE(WW49:XC49)</f>
        <v>22.428571428571427</v>
      </c>
      <c r="XD51" s="1355">
        <f t="shared" ref="XD51" ca="1" si="1648">AVERAGE(WX49:XD49)</f>
        <v>26.857142857142858</v>
      </c>
      <c r="XE51" s="1355">
        <f t="shared" ref="XE51" ca="1" si="1649">AVERAGE(WY49:XE49)</f>
        <v>31.285714285714285</v>
      </c>
      <c r="XF51" s="1355">
        <f t="shared" ref="XF51" ca="1" si="1650">AVERAGE(WZ49:XF49)</f>
        <v>36.142857142857146</v>
      </c>
      <c r="XG51" s="1355">
        <f t="shared" ref="XG51" ca="1" si="1651">AVERAGE(XA49:XG49)</f>
        <v>38.857142857142854</v>
      </c>
      <c r="XH51" s="1355">
        <f t="shared" ref="XH51" ca="1" si="1652">AVERAGE(XB49:XH49)</f>
        <v>39.571428571428569</v>
      </c>
      <c r="XI51" s="1355">
        <f t="shared" ref="XI51" ca="1" si="1653">AVERAGE(XC49:XI49)</f>
        <v>39.857142857142854</v>
      </c>
      <c r="XJ51" s="1355">
        <f t="shared" ref="XJ51" ca="1" si="1654">AVERAGE(XD49:XJ49)</f>
        <v>32.857142857142854</v>
      </c>
      <c r="XK51" s="1355">
        <f t="shared" ref="XK51" ca="1" si="1655">AVERAGE(XE49:XK49)</f>
        <v>25.857142857142858</v>
      </c>
      <c r="XL51" s="1355">
        <f t="shared" ref="XL51" ca="1" si="1656">AVERAGE(XF49:XL49)</f>
        <v>18.857142857142858</v>
      </c>
      <c r="XM51" s="1355">
        <f t="shared" ref="XM51" ca="1" si="1657">AVERAGE(XG49:XM49)</f>
        <v>12.285714285714286</v>
      </c>
      <c r="XN51" s="1355">
        <f t="shared" ref="XN51" ca="1" si="1658">AVERAGE(XH49:XN49)</f>
        <v>8.2857142857142865</v>
      </c>
      <c r="XO51" s="1355">
        <f t="shared" ref="XO51" ca="1" si="1659">AVERAGE(XI49:XO49)</f>
        <v>6.1428571428571432</v>
      </c>
      <c r="XP51" s="1355">
        <f t="shared" ref="XP51" ca="1" si="1660">AVERAGE(XJ49:XP49)</f>
        <v>8.1428571428571423</v>
      </c>
      <c r="XQ51" s="1355">
        <f t="shared" ref="XQ51" ca="1" si="1661">AVERAGE(XK49:XQ49)</f>
        <v>13.285714285714286</v>
      </c>
      <c r="XR51" s="1355">
        <f t="shared" ref="XR51" ca="1" si="1662">AVERAGE(XL49:XR49)</f>
        <v>18.428571428571427</v>
      </c>
      <c r="XS51" s="1355">
        <f t="shared" ref="XS51" ca="1" si="1663">AVERAGE(XM49:XS49)</f>
        <v>23.571428571428573</v>
      </c>
      <c r="XT51" s="1355">
        <f t="shared" ref="XT51" ca="1" si="1664">AVERAGE(XN49:XT49)</f>
        <v>26.857142857142858</v>
      </c>
      <c r="XU51" s="1355">
        <f t="shared" ref="XU51" ca="1" si="1665">AVERAGE(XO49:XU49)</f>
        <v>31.142857142857142</v>
      </c>
      <c r="XV51" s="1355">
        <f t="shared" ref="XV51" ca="1" si="1666">AVERAGE(XP49:XV49)</f>
        <v>33.714285714285715</v>
      </c>
      <c r="XW51" s="1355">
        <f t="shared" ref="XW51" ca="1" si="1667">AVERAGE(XQ49:XW49)</f>
        <v>32.142857142857146</v>
      </c>
      <c r="XX51" s="1355">
        <f t="shared" ref="XX51" ca="1" si="1668">AVERAGE(XR49:XX49)</f>
        <v>27.142857142857142</v>
      </c>
      <c r="XY51" s="1355">
        <f t="shared" ref="XY51" ca="1" si="1669">AVERAGE(XS49:XY49)</f>
        <v>22.142857142857142</v>
      </c>
      <c r="XZ51" s="1355">
        <f t="shared" ref="XZ51" ca="1" si="1670">AVERAGE(XT49:XZ49)</f>
        <v>17.142857142857142</v>
      </c>
      <c r="YA51" s="1355">
        <f t="shared" ref="YA51" ca="1" si="1671">AVERAGE(XU49:YA49)</f>
        <v>14.428571428571429</v>
      </c>
      <c r="YB51" s="1355">
        <f t="shared" ref="YB51" ca="1" si="1672">AVERAGE(XV49:YB49)</f>
        <v>12.571428571428571</v>
      </c>
      <c r="YC51" s="1355">
        <f t="shared" ref="YC51" ca="1" si="1673">AVERAGE(XW49:YC49)</f>
        <v>11.285714285714286</v>
      </c>
      <c r="YD51" s="1355">
        <f t="shared" ref="YD51" ca="1" si="1674">AVERAGE(XX49:YD49)</f>
        <v>11</v>
      </c>
      <c r="YE51" s="1355">
        <f t="shared" ref="YE51" ca="1" si="1675">AVERAGE(XY49:YE49)</f>
        <v>10.857142857142858</v>
      </c>
      <c r="YF51" s="1355">
        <f t="shared" ref="YF51" ca="1" si="1676">AVERAGE(XZ49:YF49)</f>
        <v>10.714285714285714</v>
      </c>
      <c r="YG51" s="1355">
        <f t="shared" ref="YG51" ca="1" si="1677">AVERAGE(YA49:YG49)</f>
        <v>10.571428571428571</v>
      </c>
      <c r="YH51" s="1355">
        <f t="shared" ref="YH51" ca="1" si="1678">AVERAGE(YB49:YH49)</f>
        <v>10.428571428571429</v>
      </c>
      <c r="YI51" s="1355">
        <f t="shared" ref="YI51" ca="1" si="1679">AVERAGE(YC49:YI49)</f>
        <v>8.4285714285714288</v>
      </c>
      <c r="YJ51" s="1355">
        <f t="shared" ref="YJ51" ca="1" si="1680">AVERAGE(YD49:YJ49)</f>
        <v>13</v>
      </c>
      <c r="YK51" s="1355">
        <f t="shared" ref="YK51" ca="1" si="1681">AVERAGE(YE49:YK49)</f>
        <v>17</v>
      </c>
      <c r="YL51" s="1355">
        <f t="shared" ref="YL51" ca="1" si="1682">AVERAGE(YF49:YL49)</f>
        <v>18.714285714285715</v>
      </c>
      <c r="YM51" s="1355">
        <f t="shared" ref="YM51" ca="1" si="1683">AVERAGE(YG49:YM49)</f>
        <v>20.428571428571427</v>
      </c>
      <c r="YN51" s="1355">
        <f t="shared" ref="YN51" ca="1" si="1684">AVERAGE(YH49:YN49)</f>
        <v>22.142857142857142</v>
      </c>
      <c r="YO51" s="1355">
        <f t="shared" ref="YO51" ca="1" si="1685">AVERAGE(YI49:YO49)</f>
        <v>22.571428571428573</v>
      </c>
      <c r="YP51" s="1355">
        <f t="shared" ref="YP51" ca="1" si="1686">AVERAGE(YJ49:YP49)</f>
        <v>23</v>
      </c>
      <c r="YQ51" s="1355">
        <f t="shared" ref="YQ51" ca="1" si="1687">AVERAGE(YK49:YQ49)</f>
        <v>17.714285714285715</v>
      </c>
      <c r="YR51" s="1355">
        <f t="shared" ref="YR51" ca="1" si="1688">AVERAGE(YL49:YR49)</f>
        <v>14.571428571428571</v>
      </c>
      <c r="YS51" s="1355">
        <f t="shared" ref="YS51" ca="1" si="1689">AVERAGE(YM49:YS49)</f>
        <v>13.571428571428571</v>
      </c>
      <c r="YT51" s="1355">
        <f t="shared" ref="YT51" ca="1" si="1690">AVERAGE(YN49:YT49)</f>
        <v>12.571428571428571</v>
      </c>
      <c r="YU51" s="1355">
        <f t="shared" ref="YU51" ca="1" si="1691">AVERAGE(YO49:YU49)</f>
        <v>11.571428571428571</v>
      </c>
      <c r="YV51" s="1355">
        <f t="shared" ref="YV51" ca="1" si="1692">AVERAGE(YP49:YV49)</f>
        <v>11.857142857142858</v>
      </c>
      <c r="YW51" s="1355">
        <f t="shared" ref="YW51" ca="1" si="1693">AVERAGE(YQ49:YW49)</f>
        <v>23</v>
      </c>
      <c r="YX51" s="1355">
        <f t="shared" ref="YX51" ca="1" si="1694">AVERAGE(YR49:YX49)</f>
        <v>33.428571428571431</v>
      </c>
      <c r="YY51" s="1355">
        <f t="shared" ref="YY51" ca="1" si="1695">AVERAGE(YS49:YY49)</f>
        <v>39.714285714285715</v>
      </c>
      <c r="YZ51" s="1355">
        <f t="shared" ref="YZ51" ca="1" si="1696">AVERAGE(YT49:YZ49)</f>
        <v>47.571428571428569</v>
      </c>
      <c r="ZA51" s="1355">
        <f t="shared" ref="ZA51" ca="1" si="1697">AVERAGE(YU49:ZA49)</f>
        <v>55.428571428571431</v>
      </c>
      <c r="ZB51" s="1355">
        <f t="shared" ref="ZB51" ca="1" si="1698">AVERAGE(YV49:ZB49)</f>
        <v>63.285714285714285</v>
      </c>
      <c r="ZC51" s="1355">
        <f t="shared" ref="ZC51" ca="1" si="1699">AVERAGE(YW49:ZC49)</f>
        <v>70.428571428571431</v>
      </c>
      <c r="ZD51" s="1355">
        <f t="shared" ref="ZD51" ca="1" si="1700">AVERAGE(YX49:ZD49)</f>
        <v>62.285714285714285</v>
      </c>
      <c r="ZE51" s="1355">
        <f t="shared" ref="ZE51" ca="1" si="1701">AVERAGE(YY49:ZE49)</f>
        <v>55.428571428571431</v>
      </c>
      <c r="ZF51" s="1355">
        <f t="shared" ref="ZF51" ca="1" si="1702">AVERAGE(YZ49:ZF49)</f>
        <v>49.428571428571431</v>
      </c>
      <c r="ZG51" s="1355">
        <f t="shared" ref="ZG51" ca="1" si="1703">AVERAGE(ZA49:ZG49)</f>
        <v>42.142857142857146</v>
      </c>
      <c r="ZH51" s="1355">
        <f t="shared" ref="ZH51" ca="1" si="1704">AVERAGE(ZB49:ZH49)</f>
        <v>34.857142857142854</v>
      </c>
      <c r="ZI51" s="1355">
        <f t="shared" ref="ZI51" ca="1" si="1705">AVERAGE(ZC49:ZI49)</f>
        <v>27.571428571428573</v>
      </c>
      <c r="ZJ51" s="1355">
        <f t="shared" ref="ZJ51" ca="1" si="1706">AVERAGE(ZD49:ZJ49)</f>
        <v>20.857142857142858</v>
      </c>
      <c r="ZK51" s="1355">
        <f t="shared" ref="ZK51" ca="1" si="1707">AVERAGE(ZE49:ZK49)</f>
        <v>19.428571428571427</v>
      </c>
      <c r="ZL51" s="1355">
        <f t="shared" ref="ZL51" ca="1" si="1708">AVERAGE(ZF49:ZL49)</f>
        <v>17.428571428571427</v>
      </c>
      <c r="ZM51" s="1355">
        <f t="shared" ref="ZM51" ca="1" si="1709">AVERAGE(ZG49:ZM49)</f>
        <v>18.714285714285715</v>
      </c>
      <c r="ZN51" s="1355">
        <f t="shared" ref="ZN51" ca="1" si="1710">AVERAGE(ZH49:ZN49)</f>
        <v>20.142857142857142</v>
      </c>
      <c r="ZO51" s="1355">
        <f t="shared" ref="ZO51" ca="1" si="1711">AVERAGE(ZI49:ZO49)</f>
        <v>21.571428571428573</v>
      </c>
      <c r="ZP51" s="1355">
        <f t="shared" ref="ZP51" ca="1" si="1712">AVERAGE(ZJ49:ZP49)</f>
        <v>23</v>
      </c>
      <c r="ZQ51" s="1355">
        <f t="shared" ref="ZQ51" ca="1" si="1713">AVERAGE(ZK49:ZQ49)</f>
        <v>24.428571428571427</v>
      </c>
      <c r="ZR51" s="1355">
        <f t="shared" ref="ZR51" ca="1" si="1714">AVERAGE(ZL49:ZR49)</f>
        <v>27.285714285714285</v>
      </c>
      <c r="ZS51" s="1355">
        <f t="shared" ref="ZS51" ca="1" si="1715">AVERAGE(ZM49:ZS49)</f>
        <v>29.428571428571427</v>
      </c>
      <c r="ZT51" s="1355">
        <f t="shared" ref="ZT51" ca="1" si="1716">AVERAGE(ZN49:ZT49)</f>
        <v>30.285714285714285</v>
      </c>
      <c r="ZU51" s="1355">
        <f t="shared" ref="ZU51" ca="1" si="1717">AVERAGE(ZO49:ZU49)</f>
        <v>30.714285714285715</v>
      </c>
      <c r="ZV51" s="1355">
        <f t="shared" ref="ZV51" ca="1" si="1718">AVERAGE(ZP49:ZV49)</f>
        <v>31.142857142857142</v>
      </c>
      <c r="ZW51" s="1355">
        <f t="shared" ref="ZW51" ca="1" si="1719">AVERAGE(ZQ49:ZW49)</f>
        <v>31.571428571428573</v>
      </c>
      <c r="ZX51" s="1355">
        <f t="shared" ref="ZX51" ca="1" si="1720">AVERAGE(ZR49:ZX49)</f>
        <v>32.571428571428569</v>
      </c>
      <c r="ZY51" s="1355">
        <f t="shared" ref="ZY51" ca="1" si="1721">AVERAGE(ZS49:ZY49)</f>
        <v>33.714285714285715</v>
      </c>
      <c r="ZZ51" s="1355">
        <f t="shared" ref="ZZ51" ca="1" si="1722">AVERAGE(ZT49:ZZ49)</f>
        <v>34</v>
      </c>
      <c r="AAA51" s="1355">
        <f t="shared" ref="AAA51" ca="1" si="1723">AVERAGE(ZU49:AAA49)</f>
        <v>33.714285714285715</v>
      </c>
      <c r="AAB51" s="1355">
        <f t="shared" ref="AAB51" ca="1" si="1724">AVERAGE(ZV49:AAB49)</f>
        <v>33.571428571428569</v>
      </c>
      <c r="AAC51" s="1355">
        <f t="shared" ref="AAC51" ca="1" si="1725">AVERAGE(ZW49:AAC49)</f>
        <v>33.428571428571431</v>
      </c>
      <c r="AAD51" s="1355">
        <f t="shared" ref="AAD51" ca="1" si="1726">AVERAGE(ZX49:AAD49)</f>
        <v>33.285714285714285</v>
      </c>
      <c r="AAE51" s="1355">
        <f t="shared" ref="AAE51" ca="1" si="1727">AVERAGE(ZY49:AAE49)</f>
        <v>34.428571428571431</v>
      </c>
      <c r="AAF51" s="1355">
        <f t="shared" ref="AAF51" ca="1" si="1728">AVERAGE(ZZ49:AAF49)</f>
        <v>32</v>
      </c>
      <c r="AAG51" s="1355">
        <f t="shared" ref="AAG51" ca="1" si="1729">AVERAGE(AAA49:AAG49)</f>
        <v>31.285714285714285</v>
      </c>
      <c r="AAH51" s="1355">
        <f t="shared" ref="AAH51" ca="1" si="1730">AVERAGE(AAB49:AAH49)</f>
        <v>34.285714285714285</v>
      </c>
      <c r="AAI51" s="1355">
        <f t="shared" ref="AAI51" ca="1" si="1731">AVERAGE(AAC49:AAI49)</f>
        <v>36</v>
      </c>
      <c r="AAJ51" s="1355">
        <f t="shared" ref="AAJ51" ca="1" si="1732">AVERAGE(AAD49:AAJ49)</f>
        <v>37.714285714285715</v>
      </c>
      <c r="AAK51" s="1355">
        <f t="shared" ref="AAK51" ca="1" si="1733">AVERAGE(AAE49:AAK49)</f>
        <v>39.428571428571431</v>
      </c>
      <c r="AAL51" s="1355">
        <f t="shared" ref="AAL51" ca="1" si="1734">AVERAGE(AAF49:AAL49)</f>
        <v>38.571428571428569</v>
      </c>
      <c r="AAM51" s="1355">
        <f t="shared" ref="AAM51" ca="1" si="1735">AVERAGE(AAG49:AAM49)</f>
        <v>39.571428571428569</v>
      </c>
      <c r="AAN51" s="1355">
        <f t="shared" ref="AAN51" ca="1" si="1736">AVERAGE(AAH49:AAN49)</f>
        <v>40</v>
      </c>
      <c r="AAO51" s="1355">
        <f t="shared" ref="AAO51" ca="1" si="1737">AVERAGE(AAI49:AAO49)</f>
        <v>36.714285714285715</v>
      </c>
      <c r="AAP51" s="1355">
        <f t="shared" ref="AAP51" ca="1" si="1738">AVERAGE(AAJ49:AAP49)</f>
        <v>36.714285714285715</v>
      </c>
      <c r="AAQ51" s="1355">
        <f t="shared" ref="AAQ51" ca="1" si="1739">AVERAGE(AAK49:AAQ49)</f>
        <v>36.714285714285715</v>
      </c>
      <c r="AAR51" s="1355">
        <f t="shared" ref="AAR51" ca="1" si="1740">AVERAGE(AAL49:AAR49)</f>
        <v>36.714285714285715</v>
      </c>
      <c r="AAS51" s="1355">
        <f t="shared" ref="AAS51" ca="1" si="1741">AVERAGE(AAM49:AAS49)</f>
        <v>36.857142857142854</v>
      </c>
      <c r="AAT51" s="1355">
        <f t="shared" ref="AAT51" ca="1" si="1742">AVERAGE(AAN49:AAT49)</f>
        <v>35.285714285714285</v>
      </c>
      <c r="AAU51" s="1355">
        <f t="shared" ref="AAU51" ca="1" si="1743">AVERAGE(AAO49:AAU49)</f>
        <v>34.857142857142854</v>
      </c>
      <c r="AAV51" s="1355">
        <f t="shared" ref="AAV51" ca="1" si="1744">AVERAGE(AAP49:AAV49)</f>
        <v>34.857142857142854</v>
      </c>
      <c r="AAW51" s="1355">
        <f t="shared" ref="AAW51" ca="1" si="1745">AVERAGE(AAQ49:AAW49)</f>
        <v>31.714285714285715</v>
      </c>
      <c r="AAX51" s="1355">
        <f t="shared" ref="AAX51" ca="1" si="1746">AVERAGE(AAR49:AAX49)</f>
        <v>28.571428571428573</v>
      </c>
      <c r="AAY51" s="1355">
        <f t="shared" ref="AAY51" ca="1" si="1747">AVERAGE(AAS49:AAY49)</f>
        <v>25.428571428571427</v>
      </c>
      <c r="AAZ51" s="1355">
        <f t="shared" ref="AAZ51" ca="1" si="1748">AVERAGE(AAT49:AAZ49)</f>
        <v>23.142857142857142</v>
      </c>
      <c r="ABA51" s="1355">
        <f t="shared" ref="ABA51" ca="1" si="1749">AVERAGE(AAU49:ABA49)</f>
        <v>22.142857142857142</v>
      </c>
      <c r="ABB51" s="1355">
        <f t="shared" ref="ABB51" ca="1" si="1750">AVERAGE(AAV49:ABB49)</f>
        <v>21.571428571428573</v>
      </c>
      <c r="ABC51" s="1355">
        <f t="shared" ref="ABC51" ca="1" si="1751">AVERAGE(AAW49:ABC49)</f>
        <v>20.857142857142858</v>
      </c>
      <c r="ABD51" s="1355">
        <f t="shared" ref="ABD51" ca="1" si="1752">AVERAGE(AAX49:ABD49)</f>
        <v>22.857142857142858</v>
      </c>
      <c r="ABE51" s="1355">
        <f t="shared" ref="ABE51" ca="1" si="1753">AVERAGE(AAY49:ABE49)</f>
        <v>24.857142857142858</v>
      </c>
      <c r="ABF51" s="1355">
        <f t="shared" ref="ABF51" ca="1" si="1754">AVERAGE(AAZ49:ABF49)</f>
        <v>26.857142857142858</v>
      </c>
      <c r="ABG51" s="1355">
        <f t="shared" ref="ABG51" ca="1" si="1755">AVERAGE(ABA49:ABG49)</f>
        <v>28.857142857142858</v>
      </c>
      <c r="ABH51" s="1355">
        <f t="shared" ref="ABH51" ca="1" si="1756">AVERAGE(ABB49:ABH49)</f>
        <v>31.571428571428573</v>
      </c>
      <c r="ABI51" s="1355">
        <f t="shared" ref="ABI51" ca="1" si="1757">AVERAGE(ABC49:ABI49)</f>
        <v>36.142857142857146</v>
      </c>
      <c r="ABJ51" s="1355">
        <f t="shared" ref="ABJ51" ca="1" si="1758">AVERAGE(ABD49:ABJ49)</f>
        <v>41</v>
      </c>
      <c r="ABK51" s="1355">
        <f t="shared" ref="ABK51" ca="1" si="1759">AVERAGE(ABE49:ABK49)</f>
        <v>43.571428571428569</v>
      </c>
      <c r="ABL51" s="1355">
        <f t="shared" ref="ABL51" ca="1" si="1760">AVERAGE(ABF49:ABL49)</f>
        <v>46.142857142857146</v>
      </c>
      <c r="ABM51" s="1355">
        <f t="shared" ref="ABM51" ca="1" si="1761">AVERAGE(ABG49:ABM49)</f>
        <v>48.714285714285715</v>
      </c>
      <c r="ABN51" s="1355">
        <f t="shared" ref="ABN51" ca="1" si="1762">AVERAGE(ABH49:ABN49)</f>
        <v>49.428571428571431</v>
      </c>
      <c r="ABO51" s="1355">
        <f t="shared" ref="ABO51" ca="1" si="1763">AVERAGE(ABI49:ABO49)</f>
        <v>48.571428571428569</v>
      </c>
      <c r="ABP51" s="1355">
        <f t="shared" ref="ABP51" ca="1" si="1764">AVERAGE(ABJ49:ABP49)</f>
        <v>49.571428571428569</v>
      </c>
      <c r="ABQ51" s="1355">
        <f t="shared" ref="ABQ51" ca="1" si="1765">AVERAGE(ABK49:ABQ49)</f>
        <v>50</v>
      </c>
      <c r="ABR51" s="1355">
        <f t="shared" ref="ABR51" ca="1" si="1766">AVERAGE(ABL49:ABR49)</f>
        <v>50.428571428571431</v>
      </c>
      <c r="ABS51" s="1355">
        <f t="shared" ref="ABS51" ca="1" si="1767">AVERAGE(ABM49:ABS49)</f>
        <v>50.857142857142854</v>
      </c>
      <c r="ABT51" s="1355">
        <f t="shared" ref="ABT51" ca="1" si="1768">AVERAGE(ABN49:ABT49)</f>
        <v>51.285714285714285</v>
      </c>
      <c r="ABU51" s="1355">
        <f t="shared" ref="ABU51" ca="1" si="1769">AVERAGE(ABO49:ABU49)</f>
        <v>53.285714285714285</v>
      </c>
      <c r="ABV51" s="1355">
        <f t="shared" ref="ABV51" ca="1" si="1770">AVERAGE(ABP49:ABV49)</f>
        <v>59.285714285714285</v>
      </c>
      <c r="ABW51" s="1355">
        <f t="shared" ref="ABW51" ca="1" si="1771">AVERAGE(ABQ49:ABW49)</f>
        <v>59.428571428571431</v>
      </c>
      <c r="ABX51" s="1355">
        <f t="shared" ref="ABX51" ca="1" si="1772">AVERAGE(ABR49:ABX49)</f>
        <v>61</v>
      </c>
      <c r="ABY51" s="1355">
        <f t="shared" ref="ABY51" ca="1" si="1773">AVERAGE(ABS49:ABY49)</f>
        <v>62.571428571428569</v>
      </c>
      <c r="ABZ51" s="1355">
        <f t="shared" ref="ABZ51" ca="1" si="1774">AVERAGE(ABT49:ABZ49)</f>
        <v>64.142857142857139</v>
      </c>
      <c r="ACA51" s="1355">
        <f t="shared" ref="ACA51" ca="1" si="1775">AVERAGE(ABU49:ACA49)</f>
        <v>65.714285714285708</v>
      </c>
      <c r="ACB51" s="1355">
        <f t="shared" ref="ACB51" ca="1" si="1776">AVERAGE(ABV49:ACB49)</f>
        <v>67.714285714285708</v>
      </c>
      <c r="ACC51" s="1355">
        <f t="shared" ref="ACC51" ca="1" si="1777">AVERAGE(ABW49:ACC49)</f>
        <v>66.142857142857139</v>
      </c>
      <c r="ACD51" s="1355">
        <f t="shared" ref="ACD51" ca="1" si="1778">AVERAGE(ABX49:ACD49)</f>
        <v>65.857142857142861</v>
      </c>
      <c r="ACE51" s="1355">
        <f t="shared" ref="ACE51" ca="1" si="1779">AVERAGE(ABY49:ACE49)</f>
        <v>65.714285714285708</v>
      </c>
      <c r="ACF51" s="1355">
        <f t="shared" ref="ACF51" ca="1" si="1780">AVERAGE(ABZ49:ACF49)</f>
        <v>67.571428571428569</v>
      </c>
      <c r="ACG51" s="1355">
        <f t="shared" ref="ACG51" ca="1" si="1781">AVERAGE(ACA49:ACG49)</f>
        <v>69.428571428571431</v>
      </c>
      <c r="ACH51" s="1355">
        <f t="shared" ref="ACH51" ca="1" si="1782">AVERAGE(ACB49:ACH49)</f>
        <v>71.285714285714292</v>
      </c>
      <c r="ACI51" s="1355">
        <f t="shared" ref="ACI51" ca="1" si="1783">AVERAGE(ACC49:ACI49)</f>
        <v>72.285714285714292</v>
      </c>
      <c r="ACJ51" s="1355">
        <f t="shared" ref="ACJ51" ca="1" si="1784">AVERAGE(ACD49:ACJ49)</f>
        <v>74.714285714285708</v>
      </c>
      <c r="ACK51" s="1355">
        <f t="shared" ref="ACK51" ca="1" si="1785">AVERAGE(ACE49:ACK49)</f>
        <v>77.142857142857139</v>
      </c>
      <c r="ACL51" s="1355">
        <f t="shared" ref="ACL51" ca="1" si="1786">AVERAGE(ACF49:ACL49)</f>
        <v>79.571428571428569</v>
      </c>
      <c r="ACM51" s="1355">
        <f t="shared" ref="ACM51" ca="1" si="1787">AVERAGE(ACG49:ACM49)</f>
        <v>81.571428571428569</v>
      </c>
      <c r="ACN51" s="1355">
        <f t="shared" ref="ACN51" ca="1" si="1788">AVERAGE(ACH49:ACN49)</f>
        <v>83.571428571428569</v>
      </c>
      <c r="ACO51" s="1355">
        <f t="shared" ref="ACO51" ca="1" si="1789">AVERAGE(ACI49:ACO49)</f>
        <v>85.571428571428569</v>
      </c>
      <c r="ACP51" s="1355">
        <f t="shared" ref="ACP51" ca="1" si="1790">AVERAGE(ACJ49:ACP49)</f>
        <v>86.571428571428569</v>
      </c>
      <c r="ACQ51" s="1355">
        <f t="shared" ref="ACQ51" ca="1" si="1791">AVERAGE(ACK49:ACQ49)</f>
        <v>86.428571428571431</v>
      </c>
      <c r="ACR51" s="1355">
        <f t="shared" ref="ACR51" ca="1" si="1792">AVERAGE(ACL49:ACR49)</f>
        <v>86.428571428571431</v>
      </c>
      <c r="ACS51" s="1355">
        <f t="shared" ref="ACS51" ca="1" si="1793">AVERAGE(ACM49:ACS49)</f>
        <v>82.857142857142861</v>
      </c>
      <c r="ACT51" s="1355">
        <f t="shared" ref="ACT51" ca="1" si="1794">AVERAGE(ACN49:ACT49)</f>
        <v>76.857142857142861</v>
      </c>
      <c r="ACU51" s="1355">
        <f t="shared" ref="ACU51" ca="1" si="1795">AVERAGE(ACO49:ACU49)</f>
        <v>70.857142857142861</v>
      </c>
      <c r="ACV51" s="1355">
        <f t="shared" ref="ACV51" ca="1" si="1796">AVERAGE(ACP49:ACV49)</f>
        <v>64.857142857142861</v>
      </c>
      <c r="ACW51" s="1355">
        <f t="shared" ref="ACW51" ca="1" si="1797">AVERAGE(ACQ49:ACW49)</f>
        <v>60</v>
      </c>
      <c r="ACX51" s="1355">
        <f t="shared" ref="ACX51" ca="1" si="1798">AVERAGE(ACR49:ACX49)</f>
        <v>55.428571428571431</v>
      </c>
      <c r="ACY51" s="1355">
        <f t="shared" ref="ACY51" ca="1" si="1799">AVERAGE(ACS49:ACY49)</f>
        <v>51.428571428571431</v>
      </c>
      <c r="ACZ51" s="1355">
        <f t="shared" ref="ACZ51" ca="1" si="1800">AVERAGE(ACT49:ACZ49)</f>
        <v>49</v>
      </c>
      <c r="ADA51" s="1355">
        <f t="shared" ref="ADA51" ca="1" si="1801">AVERAGE(ACU49:ADA49)</f>
        <v>47.428571428571431</v>
      </c>
      <c r="ADB51" s="1355">
        <f t="shared" ref="ADB51" ca="1" si="1802">AVERAGE(ACV49:ADB49)</f>
        <v>45.857142857142854</v>
      </c>
      <c r="ADC51" s="1355">
        <f t="shared" ref="ADC51" ca="1" si="1803">AVERAGE(ACW49:ADC49)</f>
        <v>44.285714285714285</v>
      </c>
      <c r="ADD51" s="1355">
        <f t="shared" ref="ADD51" ca="1" si="1804">AVERAGE(ACX49:ADD49)</f>
        <v>42.428571428571431</v>
      </c>
      <c r="ADE51" s="1355">
        <f t="shared" ref="ADE51" ca="1" si="1805">AVERAGE(ACY49:ADE49)</f>
        <v>40.285714285714285</v>
      </c>
      <c r="ADF51" s="1355">
        <f t="shared" ref="ADF51" ca="1" si="1806">AVERAGE(ACZ49:ADF49)</f>
        <v>37.857142857142854</v>
      </c>
      <c r="ADG51" s="1355">
        <f t="shared" ref="ADG51" ca="1" si="1807">AVERAGE(ADA49:ADG49)</f>
        <v>36.285714285714285</v>
      </c>
      <c r="ADH51" s="1355">
        <f t="shared" ref="ADH51" ca="1" si="1808">AVERAGE(ADB49:ADH49)</f>
        <v>36</v>
      </c>
      <c r="ADI51" s="1355">
        <f t="shared" ref="ADI51" ca="1" si="1809">AVERAGE(ADC49:ADI49)</f>
        <v>35.714285714285715</v>
      </c>
      <c r="ADJ51" s="1355">
        <f t="shared" ref="ADJ51" ca="1" si="1810">AVERAGE(ADD49:ADJ49)</f>
        <v>35.428571428571431</v>
      </c>
      <c r="ADK51" s="1355">
        <f t="shared" ref="ADK51" ca="1" si="1811">AVERAGE(ADE49:ADK49)</f>
        <v>34</v>
      </c>
      <c r="ADL51" s="1355">
        <f t="shared" ref="ADL51" ca="1" si="1812">AVERAGE(ADF49:ADL49)</f>
        <v>34.857142857142854</v>
      </c>
      <c r="ADM51" s="1355">
        <f t="shared" ref="ADM51" ca="1" si="1813">AVERAGE(ADG49:ADM49)</f>
        <v>36.714285714285715</v>
      </c>
      <c r="ADN51" s="1355">
        <f t="shared" ref="ADN51" ca="1" si="1814">AVERAGE(ADH49:ADN49)</f>
        <v>43.285714285714285</v>
      </c>
      <c r="ADO51" s="1355">
        <f t="shared" ref="ADO51" ca="1" si="1815">AVERAGE(ADI49:ADO49)</f>
        <v>47.571428571428569</v>
      </c>
      <c r="ADP51" s="1355">
        <f t="shared" ref="ADP51" ca="1" si="1816">AVERAGE(ADJ49:ADP49)</f>
        <v>51.857142857142854</v>
      </c>
      <c r="ADQ51" s="1355">
        <f t="shared" ref="ADQ51" ca="1" si="1817">AVERAGE(ADK49:ADQ49)</f>
        <v>56.142857142857146</v>
      </c>
      <c r="ADR51" s="1355">
        <f t="shared" ref="ADR51" ca="1" si="1818">AVERAGE(ADL49:ADR49)</f>
        <v>63.285714285714285</v>
      </c>
      <c r="ADS51" s="1355">
        <f t="shared" ref="ADS51" ca="1" si="1819">AVERAGE(ADM49:ADS49)</f>
        <v>70.571428571428569</v>
      </c>
      <c r="ADT51" s="1355">
        <f t="shared" ref="ADT51" ca="1" si="1820">AVERAGE(ADN49:ADT49)</f>
        <v>76.714285714285708</v>
      </c>
      <c r="ADU51" s="1355">
        <f t="shared" ref="ADU51" ca="1" si="1821">AVERAGE(ADO49:ADU49)</f>
        <v>78</v>
      </c>
      <c r="ADV51" s="1355">
        <f t="shared" ref="ADV51" ca="1" si="1822">AVERAGE(ADP49:ADV49)</f>
        <v>82</v>
      </c>
      <c r="ADW51" s="1355">
        <f t="shared" ref="ADW51" ca="1" si="1823">AVERAGE(ADQ49:ADW49)</f>
        <v>86</v>
      </c>
      <c r="ADX51" s="1355">
        <f t="shared" ref="ADX51" ca="1" si="1824">AVERAGE(ADR49:ADX49)</f>
        <v>90</v>
      </c>
      <c r="ADY51" s="1355">
        <f t="shared" ref="ADY51" ca="1" si="1825">AVERAGE(ADS49:ADY49)</f>
        <v>90.714285714285708</v>
      </c>
      <c r="ADZ51" s="1355">
        <f t="shared" ref="ADZ51" ca="1" si="1826">AVERAGE(ADT49:ADZ49)</f>
        <v>89</v>
      </c>
      <c r="AEA51" s="1355">
        <f t="shared" ref="AEA51" ca="1" si="1827">AVERAGE(ADU49:AEA49)</f>
        <v>87.714285714285708</v>
      </c>
      <c r="AEB51" s="1355">
        <f t="shared" ref="AEB51" ca="1" si="1828">AVERAGE(ADV49:AEB49)</f>
        <v>88.428571428571431</v>
      </c>
      <c r="AEC51" s="1355">
        <f t="shared" ref="AEC51" ca="1" si="1829">AVERAGE(ADW49:AEC49)</f>
        <v>86.857142857142861</v>
      </c>
      <c r="AED51" s="1355">
        <f t="shared" ref="AED51" ca="1" si="1830">AVERAGE(ADX49:AED49)</f>
        <v>85.285714285714292</v>
      </c>
      <c r="AEE51" s="1355">
        <f t="shared" ref="AEE51" ca="1" si="1831">AVERAGE(ADY49:AEE49)</f>
        <v>83.714285714285708</v>
      </c>
      <c r="AEF51" s="1355">
        <f t="shared" ref="AEF51" ca="1" si="1832">AVERAGE(ADZ49:AEF49)</f>
        <v>84.857142857142861</v>
      </c>
      <c r="AEG51" s="1355">
        <f t="shared" ref="AEG51" ca="1" si="1833">AVERAGE(AEA49:AEG49)</f>
        <v>86.714285714285708</v>
      </c>
      <c r="AEH51" s="1355">
        <f t="shared" ref="AEH51" ca="1" si="1834">AVERAGE(AEB49:AEH49)</f>
        <v>86.571428571428569</v>
      </c>
      <c r="AEI51" s="1355">
        <f t="shared" ref="AEI51" ca="1" si="1835">AVERAGE(AEC49:AEI49)</f>
        <v>84.571428571428569</v>
      </c>
      <c r="AEJ51" s="1355">
        <f t="shared" ref="AEJ51" ca="1" si="1836">AVERAGE(AED49:AEJ49)</f>
        <v>82.857142857142861</v>
      </c>
      <c r="AEK51" s="1355">
        <f t="shared" ref="AEK51" ca="1" si="1837">AVERAGE(AEE49:AEK49)</f>
        <v>81.142857142857139</v>
      </c>
      <c r="AEL51" s="1355">
        <f t="shared" ref="AEL51" ca="1" si="1838">AVERAGE(AEF49:AEL49)</f>
        <v>79.428571428571431</v>
      </c>
      <c r="AEM51" s="1355">
        <f t="shared" ref="AEM51" ca="1" si="1839">AVERAGE(AEG49:AEM49)</f>
        <v>79.714285714285708</v>
      </c>
      <c r="AEN51" s="1355">
        <f t="shared" ref="AEN51" ca="1" si="1840">AVERAGE(AEH49:AEN49)</f>
        <v>80.428571428571431</v>
      </c>
      <c r="AEO51" s="1355">
        <f t="shared" ref="AEO51" ca="1" si="1841">AVERAGE(AEI49:AEO49)</f>
        <v>84.142857142857139</v>
      </c>
      <c r="AEP51" s="1355">
        <f t="shared" ref="AEP51" ca="1" si="1842">AVERAGE(AEJ49:AEP49)</f>
        <v>85.857142857142861</v>
      </c>
      <c r="AEQ51" s="1355">
        <f t="shared" ref="AEQ51" ca="1" si="1843">AVERAGE(AEK49:AEQ49)</f>
        <v>87.285714285714292</v>
      </c>
      <c r="AER51" s="1355">
        <f t="shared" ref="AER51" ca="1" si="1844">AVERAGE(AEL49:AER49)</f>
        <v>88.714285714285708</v>
      </c>
      <c r="AES51" s="1355">
        <f t="shared" ref="AES51" ca="1" si="1845">AVERAGE(AEM49:AES49)</f>
        <v>90.142857142857139</v>
      </c>
      <c r="AET51" s="1355">
        <f t="shared" ref="AET51" ca="1" si="1846">AVERAGE(AEN49:AET49)</f>
        <v>90.714285714285708</v>
      </c>
      <c r="AEU51" s="1355">
        <f t="shared" ref="AEU51" ca="1" si="1847">AVERAGE(AEO49:AEU49)</f>
        <v>88.857142857142861</v>
      </c>
      <c r="AEV51" s="1355">
        <f t="shared" ref="AEV51" ca="1" si="1848">AVERAGE(AEP49:AEV49)</f>
        <v>83.285714285714292</v>
      </c>
      <c r="AEW51" s="1355">
        <f t="shared" ref="AEW51" ca="1" si="1849">AVERAGE(AEQ49:AEW49)</f>
        <v>81.714285714285708</v>
      </c>
      <c r="AEX51" s="1355">
        <f t="shared" ref="AEX51" ca="1" si="1850">AVERAGE(AER49:AEX49)</f>
        <v>83</v>
      </c>
      <c r="AEY51" s="1355">
        <f t="shared" ref="AEY51" ca="1" si="1851">AVERAGE(AES49:AEY49)</f>
        <v>84.285714285714292</v>
      </c>
      <c r="AEZ51" s="1355">
        <f t="shared" ref="AEZ51" ca="1" si="1852">AVERAGE(AET49:AEZ49)</f>
        <v>85.571428571428569</v>
      </c>
      <c r="AFA51" s="1355">
        <f t="shared" ref="AFA51" ca="1" si="1853">AVERAGE(AEU49:AFA49)</f>
        <v>84.571428571428569</v>
      </c>
      <c r="AFB51" s="1355">
        <f t="shared" ref="AFB51" ca="1" si="1854">AVERAGE(AEV49:AFB49)</f>
        <v>86.857142857142861</v>
      </c>
      <c r="AFC51" s="1355">
        <f t="shared" ref="AFC51" ca="1" si="1855">AVERAGE(AEW49:AFC49)</f>
        <v>89.428571428571431</v>
      </c>
      <c r="AFD51" s="1355">
        <f t="shared" ref="AFD51" ca="1" si="1856">AVERAGE(AEX49:AFD49)</f>
        <v>89.571428571428569</v>
      </c>
      <c r="AFE51" s="1355">
        <f t="shared" ref="AFE51" ca="1" si="1857">AVERAGE(AEY49:AFE49)</f>
        <v>88.571428571428569</v>
      </c>
      <c r="AFF51" s="1355">
        <f t="shared" ref="AFF51" ca="1" si="1858">AVERAGE(AEZ49:AFF49)</f>
        <v>87.571428571428569</v>
      </c>
      <c r="AFG51" s="1355">
        <f t="shared" ref="AFG51" ca="1" si="1859">AVERAGE(AFA49:AFG49)</f>
        <v>86.571428571428569</v>
      </c>
      <c r="AFH51" s="1355">
        <f t="shared" ref="AFH51" ca="1" si="1860">AVERAGE(AFB49:AFH49)</f>
        <v>91.714285714285708</v>
      </c>
      <c r="AFI51" s="1355">
        <f t="shared" ref="AFI51" ca="1" si="1861">AVERAGE(AFC49:AFI49)</f>
        <v>92.142857142857139</v>
      </c>
      <c r="AFJ51" s="1355">
        <f t="shared" ref="AFJ51" ca="1" si="1862">AVERAGE(AFD49:AFJ49)</f>
        <v>90.714285714285708</v>
      </c>
      <c r="AFK51" s="1355">
        <f t="shared" ref="AFK51" ca="1" si="1863">AVERAGE(AFE49:AFK49)</f>
        <v>90.142857142857139</v>
      </c>
      <c r="AFL51" s="1355">
        <f t="shared" ref="AFL51" ca="1" si="1864">AVERAGE(AFF49:AFL49)</f>
        <v>88.857142857142861</v>
      </c>
      <c r="AFM51" s="1355">
        <f t="shared" ref="AFM51" ca="1" si="1865">AVERAGE(AFG49:AFM49)</f>
        <v>87.571428571428569</v>
      </c>
      <c r="AFN51" s="1355">
        <f t="shared" ref="AFN51" ca="1" si="1866">AVERAGE(AFH49:AFN49)</f>
        <v>86.285714285714292</v>
      </c>
      <c r="AFO51" s="1355">
        <f t="shared" ref="AFO51" ca="1" si="1867">AVERAGE(AFI49:AFO49)</f>
        <v>79</v>
      </c>
      <c r="AFP51" s="1355">
        <f t="shared" ref="AFP51" ca="1" si="1868">AVERAGE(AFJ49:AFP49)</f>
        <v>76.714285714285708</v>
      </c>
      <c r="AFQ51" s="1355">
        <f t="shared" ref="AFQ51" ca="1" si="1869">AVERAGE(AFK49:AFQ49)</f>
        <v>76.714285714285708</v>
      </c>
      <c r="AFR51" s="1355">
        <f t="shared" ref="AFR51" ca="1" si="1870">AVERAGE(AFL49:AFR49)</f>
        <v>75</v>
      </c>
      <c r="AFS51" s="1355">
        <f t="shared" ref="AFS51" ca="1" si="1871">AVERAGE(AFM49:AFS49)</f>
        <v>72.571428571428569</v>
      </c>
      <c r="AFT51" s="1355">
        <f t="shared" ref="AFT51" ca="1" si="1872">AVERAGE(AFN49:AFT49)</f>
        <v>70.142857142857139</v>
      </c>
      <c r="AFU51" s="1355">
        <f t="shared" ref="AFU51" ca="1" si="1873">AVERAGE(AFO49:AFU49)</f>
        <v>67.714285714285708</v>
      </c>
      <c r="AFV51" s="1355">
        <f t="shared" ref="AFV51" ca="1" si="1874">AVERAGE(AFP49:AFV49)</f>
        <v>65.285714285714292</v>
      </c>
      <c r="AFW51" s="1355">
        <f t="shared" ref="AFW51" ca="1" si="1875">AVERAGE(AFQ49:AFW49)</f>
        <v>59.428571428571431</v>
      </c>
      <c r="AFX51" s="1355">
        <f t="shared" ref="AFX51" ca="1" si="1876">AVERAGE(AFR49:AFX49)</f>
        <v>57</v>
      </c>
      <c r="AFY51" s="1355">
        <f t="shared" ref="AFY51" ca="1" si="1877">AVERAGE(AFS49:AFY49)</f>
        <v>57</v>
      </c>
      <c r="AFZ51" s="1355">
        <f t="shared" ref="AFZ51" ca="1" si="1878">AVERAGE(AFT49:AFZ49)</f>
        <v>56.714285714285715</v>
      </c>
      <c r="AGA51" s="1355">
        <f t="shared" ref="AGA51" ca="1" si="1879">AVERAGE(AFU49:AGA49)</f>
        <v>56.428571428571431</v>
      </c>
      <c r="AGB51" s="1355">
        <f t="shared" ref="AGB51" ca="1" si="1880">AVERAGE(AFV49:AGB49)</f>
        <v>56.142857142857146</v>
      </c>
      <c r="AGC51" s="1355">
        <f t="shared" ref="AGC51" ca="1" si="1881">AVERAGE(AFW49:AGC49)</f>
        <v>55</v>
      </c>
      <c r="AGD51" s="1355">
        <f t="shared" ref="AGD51" ca="1" si="1882">AVERAGE(AFX49:AGD49)</f>
        <v>55.285714285714285</v>
      </c>
      <c r="AGE51" s="1355">
        <f t="shared" ref="AGE51" ca="1" si="1883">AVERAGE(AFY49:AGE49)</f>
        <v>52</v>
      </c>
      <c r="AGF51" s="1355">
        <f t="shared" ref="AGF51" ca="1" si="1884">AVERAGE(AFZ49:AGF49)</f>
        <v>51</v>
      </c>
      <c r="AGG51" s="1355">
        <f t="shared" ref="AGG51" ca="1" si="1885">AVERAGE(AGA49:AGG49)</f>
        <v>50</v>
      </c>
      <c r="AGH51" s="1355">
        <f t="shared" ref="AGH51" ca="1" si="1886">AVERAGE(AGB49:AGH49)</f>
        <v>49</v>
      </c>
      <c r="AGI51" s="1355">
        <f t="shared" ref="AGI51" ca="1" si="1887">AVERAGE(AGC49:AGI49)</f>
        <v>48</v>
      </c>
      <c r="AGJ51" s="1355">
        <f t="shared" ref="AGJ51" ca="1" si="1888">AVERAGE(AGD49:AGJ49)</f>
        <v>48</v>
      </c>
      <c r="AGK51" s="1355">
        <f t="shared" ref="AGK51" ca="1" si="1889">AVERAGE(AGE49:AGK49)</f>
        <v>47.142857142857146</v>
      </c>
      <c r="AGL51" s="1355">
        <f t="shared" ref="AGL51" ca="1" si="1890">AVERAGE(AGF49:AGL49)</f>
        <v>49.428571428571431</v>
      </c>
      <c r="AGM51" s="1355">
        <f t="shared" ref="AGM51" ca="1" si="1891">AVERAGE(AGG49:AGM49)</f>
        <v>47.428571428571431</v>
      </c>
      <c r="AGN51" s="1355">
        <f t="shared" ref="AGN51" ca="1" si="1892">AVERAGE(AGH49:AGN49)</f>
        <v>50.285714285714285</v>
      </c>
      <c r="AGO51" s="1355">
        <f t="shared" ref="AGO51" ca="1" si="1893">AVERAGE(AGI49:AGO49)</f>
        <v>53.142857142857146</v>
      </c>
      <c r="AGP51" s="1355">
        <f t="shared" ref="AGP51" ca="1" si="1894">AVERAGE(AGJ49:AGP49)</f>
        <v>56</v>
      </c>
      <c r="AGQ51" s="1355">
        <f t="shared" ref="AGQ51" ca="1" si="1895">AVERAGE(AGK49:AGQ49)</f>
        <v>59.142857142857146</v>
      </c>
      <c r="AGR51" s="1355">
        <f t="shared" ref="AGR51" ca="1" si="1896">AVERAGE(AGL49:AGR49)</f>
        <v>63.285714285714285</v>
      </c>
      <c r="AGS51" s="1355">
        <f t="shared" ref="AGS51" ca="1" si="1897">AVERAGE(AGM49:AGS49)</f>
        <v>64.571428571428569</v>
      </c>
      <c r="AGT51" s="1355">
        <f t="shared" ref="AGT51" ca="1" si="1898">AVERAGE(AGN49:AGT49)</f>
        <v>65.857142857142861</v>
      </c>
      <c r="AGU51" s="1355">
        <f t="shared" ref="AGU51" ca="1" si="1899">AVERAGE(AGO49:AGU49)</f>
        <v>62.571428571428569</v>
      </c>
      <c r="AGV51" s="1355">
        <f t="shared" ref="AGV51" ca="1" si="1900">AVERAGE(AGP49:AGV49)</f>
        <v>59.285714285714285</v>
      </c>
      <c r="AGW51" s="1355">
        <f t="shared" ref="AGW51" ca="1" si="1901">AVERAGE(AGQ49:AGW49)</f>
        <v>56</v>
      </c>
      <c r="AGX51" s="1355">
        <f t="shared" ref="AGX51" ca="1" si="1902">AVERAGE(AGR49:AGX49)</f>
        <v>53</v>
      </c>
      <c r="AGY51" s="1355">
        <f t="shared" ref="AGY51" ca="1" si="1903">AVERAGE(AGS49:AGY49)</f>
        <v>50.571428571428569</v>
      </c>
      <c r="AGZ51" s="1355">
        <f t="shared" ref="AGZ51" ca="1" si="1904">AVERAGE(AGT49:AGZ49)</f>
        <v>49.142857142857146</v>
      </c>
      <c r="AHA51" s="1355">
        <f t="shared" ref="AHA51" ca="1" si="1905">AVERAGE(AGU49:AHA49)</f>
        <v>51.285714285714285</v>
      </c>
      <c r="AHB51" s="1355">
        <f t="shared" ref="AHB51" ca="1" si="1906">AVERAGE(AGV49:AHB49)</f>
        <v>53.857142857142854</v>
      </c>
      <c r="AHC51" s="1355">
        <f t="shared" ref="AHC51" ca="1" si="1907">AVERAGE(AGW49:AHC49)</f>
        <v>56.428571428571431</v>
      </c>
      <c r="AHD51" s="1355">
        <f t="shared" ref="AHD51" ca="1" si="1908">AVERAGE(AGX49:AHD49)</f>
        <v>59</v>
      </c>
      <c r="AHE51" s="1355">
        <f t="shared" ref="AHE51" ca="1" si="1909">AVERAGE(AGY49:AHE49)</f>
        <v>60.142857142857146</v>
      </c>
      <c r="AHF51" s="1355">
        <f t="shared" ref="AHF51" ca="1" si="1910">AVERAGE(AGZ49:AHF49)</f>
        <v>58.571428571428569</v>
      </c>
      <c r="AHG51" s="1355">
        <f t="shared" ref="AHG51" ca="1" si="1911">AVERAGE(AHA49:AHG49)</f>
        <v>60.857142857142854</v>
      </c>
      <c r="AHH51" s="1355">
        <f t="shared" ref="AHH51" ca="1" si="1912">AVERAGE(AHB49:AHH49)</f>
        <v>60.857142857142854</v>
      </c>
      <c r="AHI51" s="1355">
        <f t="shared" ref="AHI51" ca="1" si="1913">AVERAGE(AHC49:AHI49)</f>
        <v>58.714285714285715</v>
      </c>
      <c r="AHJ51" s="1355">
        <f t="shared" ref="AHJ51" ca="1" si="1914">AVERAGE(AHD49:AHJ49)</f>
        <v>56.571428571428569</v>
      </c>
      <c r="AHK51" s="1355">
        <f t="shared" ref="AHK51" ca="1" si="1915">AVERAGE(AHE49:AHK49)</f>
        <v>54.428571428571431</v>
      </c>
      <c r="AHL51" s="1355">
        <f t="shared" ref="AHL51" ca="1" si="1916">AVERAGE(AHF49:AHL49)</f>
        <v>52.857142857142854</v>
      </c>
      <c r="AHM51" s="1355">
        <f t="shared" ref="AHM51" ca="1" si="1917">AVERAGE(AHG49:AHM49)</f>
        <v>55.428571428571431</v>
      </c>
      <c r="AHN51" s="1355">
        <f t="shared" ref="AHN51" ca="1" si="1918">AVERAGE(AHH49:AHN49)</f>
        <v>54.714285714285715</v>
      </c>
      <c r="AHO51" s="1355">
        <f t="shared" ref="AHO51" ca="1" si="1919">AVERAGE(AHI49:AHO49)</f>
        <v>53.428571428571431</v>
      </c>
      <c r="AHP51" s="1355">
        <f t="shared" ref="AHP51" ca="1" si="1920">AVERAGE(AHJ49:AHP49)</f>
        <v>53.714285714285715</v>
      </c>
      <c r="AHQ51" s="1355">
        <f t="shared" ref="AHQ51" ca="1" si="1921">AVERAGE(AHK49:AHQ49)</f>
        <v>54</v>
      </c>
      <c r="AHR51" s="1355">
        <f t="shared" ref="AHR51" ca="1" si="1922">AVERAGE(AHL49:AHR49)</f>
        <v>54.285714285714285</v>
      </c>
      <c r="AHS51" s="1355">
        <f t="shared" ref="AHS51" ca="1" si="1923">AVERAGE(AHM49:AHS49)</f>
        <v>54.571428571428569</v>
      </c>
      <c r="AHT51" s="1355">
        <f t="shared" ref="AHT51" ca="1" si="1924">AVERAGE(AHN49:AHT49)</f>
        <v>53.571428571428569</v>
      </c>
      <c r="AHU51" s="1355">
        <f t="shared" ref="AHU51" ca="1" si="1925">AVERAGE(AHO49:AHU49)</f>
        <v>51.714285714285715</v>
      </c>
      <c r="AHV51" s="1355">
        <f t="shared" ref="AHV51" ca="1" si="1926">AVERAGE(AHP49:AHV49)</f>
        <v>51</v>
      </c>
      <c r="AHW51" s="1355">
        <f t="shared" ref="AHW51" ca="1" si="1927">AVERAGE(AHQ49:AHW49)</f>
        <v>51.571428571428569</v>
      </c>
      <c r="AHX51" s="1355">
        <f t="shared" ref="AHX51" ca="1" si="1928">AVERAGE(AHR49:AHX49)</f>
        <v>52.142857142857146</v>
      </c>
      <c r="AHY51" s="1355">
        <f t="shared" ref="AHY51" ca="1" si="1929">AVERAGE(AHS49:AHY49)</f>
        <v>52.714285714285715</v>
      </c>
      <c r="AHZ51" s="1355">
        <f t="shared" ref="AHZ51" ca="1" si="1930">AVERAGE(AHT49:AHZ49)</f>
        <v>53.142857142857146</v>
      </c>
      <c r="AIA51" s="1355">
        <f t="shared" ref="AIA51" ca="1" si="1931">AVERAGE(AHU49:AIA49)</f>
        <v>51.285714285714285</v>
      </c>
      <c r="AIB51" s="1355">
        <f t="shared" ref="AIB51" ca="1" si="1932">AVERAGE(AHV49:AIB49)</f>
        <v>50.285714285714285</v>
      </c>
      <c r="AIC51" s="1355">
        <f t="shared" ref="AIC51" ca="1" si="1933">AVERAGE(AHW49:AIC49)</f>
        <v>47.714285714285715</v>
      </c>
      <c r="AID51" s="1355">
        <f t="shared" ref="AID51" ca="1" si="1934">AVERAGE(AHX49:AID49)</f>
        <v>46.714285714285715</v>
      </c>
      <c r="AIE51" s="1355">
        <f t="shared" ref="AIE51" ca="1" si="1935">AVERAGE(AHY49:AIE49)</f>
        <v>45.714285714285715</v>
      </c>
      <c r="AIF51" s="1355">
        <f t="shared" ref="AIF51" ca="1" si="1936">AVERAGE(AHZ49:AIF49)</f>
        <v>44.714285714285715</v>
      </c>
      <c r="AIG51" s="1355">
        <f t="shared" ref="AIG51" ca="1" si="1937">AVERAGE(AIA49:AIG49)</f>
        <v>43.142857142857146</v>
      </c>
      <c r="AIH51" s="1355">
        <f t="shared" ref="AIH51" ca="1" si="1938">AVERAGE(AIB49:AIH49)</f>
        <v>42.571428571428569</v>
      </c>
      <c r="AII51" s="1355">
        <f t="shared" ref="AII51" ca="1" si="1939">AVERAGE(AIC49:AII49)</f>
        <v>41.571428571428569</v>
      </c>
      <c r="AIJ51" s="1355">
        <f t="shared" ref="AIJ51" ca="1" si="1940">AVERAGE(AID49:AIJ49)</f>
        <v>41.714285714285715</v>
      </c>
      <c r="AIK51" s="1355">
        <f t="shared" ref="AIK51" ca="1" si="1941">AVERAGE(AIE49:AIK49)</f>
        <v>42</v>
      </c>
      <c r="AIL51" s="1355">
        <f t="shared" ref="AIL51" ca="1" si="1942">AVERAGE(AIF49:AIL49)</f>
        <v>42.285714285714285</v>
      </c>
      <c r="AIM51" s="1355">
        <f t="shared" ref="AIM51" ca="1" si="1943">AVERAGE(AIG49:AIM49)</f>
        <v>42.571428571428569</v>
      </c>
      <c r="AIN51" s="1355">
        <f t="shared" ref="AIN51" ca="1" si="1944">AVERAGE(AIH49:AIN49)</f>
        <v>44.571428571428569</v>
      </c>
      <c r="AIO51" s="1355">
        <f t="shared" ref="AIO51" ca="1" si="1945">AVERAGE(AII49:AIO49)</f>
        <v>46.857142857142854</v>
      </c>
      <c r="AIP51" s="1355">
        <f t="shared" ref="AIP51" ca="1" si="1946">AVERAGE(AIJ49:AIP49)</f>
        <v>47.142857142857146</v>
      </c>
      <c r="AIQ51" s="1355">
        <f t="shared" ref="AIQ51" ca="1" si="1947">AVERAGE(AIK49:AIQ49)</f>
        <v>49.142857142857146</v>
      </c>
      <c r="AIR51" s="1355">
        <f t="shared" ref="AIR51" ca="1" si="1948">AVERAGE(AIL49:AIR49)</f>
        <v>49.428571428571431</v>
      </c>
      <c r="AIS51" s="1355">
        <f t="shared" ref="AIS51" ca="1" si="1949">AVERAGE(AIM49:AIS49)</f>
        <v>49.714285714285715</v>
      </c>
      <c r="AIT51" s="1355">
        <f t="shared" ref="AIT51" ca="1" si="1950">AVERAGE(AIN49:AIT49)</f>
        <v>50</v>
      </c>
      <c r="AIU51" s="1355">
        <f t="shared" ref="AIU51" ca="1" si="1951">AVERAGE(AIO49:AIU49)</f>
        <v>48.285714285714285</v>
      </c>
      <c r="AIV51" s="1355">
        <f t="shared" ref="AIV51" ca="1" si="1952">AVERAGE(AIP49:AIV49)</f>
        <v>45.142857142857146</v>
      </c>
      <c r="AIW51" s="1355">
        <f t="shared" ref="AIW51" ca="1" si="1953">AVERAGE(AIQ49:AIW49)</f>
        <v>43.857142857142854</v>
      </c>
      <c r="AIX51" s="1355">
        <f t="shared" ref="AIX51" ca="1" si="1954">AVERAGE(AIR49:AIX49)</f>
        <v>43.857142857142854</v>
      </c>
      <c r="AIY51" s="1355">
        <f t="shared" ref="AIY51" ca="1" si="1955">AVERAGE(AIS49:AIY49)</f>
        <v>43.857142857142854</v>
      </c>
      <c r="AIZ51" s="1355">
        <f t="shared" ref="AIZ51" ca="1" si="1956">AVERAGE(AIT49:AIZ49)</f>
        <v>43.857142857142854</v>
      </c>
      <c r="AJA51" s="1355">
        <f t="shared" ref="AJA51" ca="1" si="1957">AVERAGE(AIU49:AJA49)</f>
        <v>43.857142857142854</v>
      </c>
      <c r="AJB51" s="1355">
        <f t="shared" ref="AJB51" ca="1" si="1958">AVERAGE(AIV49:AJB49)</f>
        <v>45.714285714285715</v>
      </c>
      <c r="AJC51" s="1355">
        <f t="shared" ref="AJC51" ca="1" si="1959">AVERAGE(AIW49:AJC49)</f>
        <v>48.142857142857146</v>
      </c>
      <c r="AJD51" s="1355">
        <f t="shared" ref="AJD51" ca="1" si="1960">AVERAGE(AIX49:AJD49)</f>
        <v>50.714285714285715</v>
      </c>
      <c r="AJE51" s="1355">
        <f t="shared" ref="AJE51" ca="1" si="1961">AVERAGE(AIY49:AJE49)</f>
        <v>50.142857142857146</v>
      </c>
      <c r="AJF51" s="1355">
        <f t="shared" ref="AJF51" ca="1" si="1962">AVERAGE(AIZ49:AJF49)</f>
        <v>49.857142857142854</v>
      </c>
      <c r="AJG51" s="1355">
        <f t="shared" ref="AJG51" ca="1" si="1963">AVERAGE(AJA49:AJG49)</f>
        <v>49.571428571428569</v>
      </c>
      <c r="AJH51" s="1355">
        <f t="shared" ref="AJH51" ca="1" si="1964">AVERAGE(AJB49:AJH49)</f>
        <v>49.285714285714285</v>
      </c>
      <c r="AJI51" s="1355">
        <f t="shared" ref="AJI51" ca="1" si="1965">AVERAGE(AJC49:AJI49)</f>
        <v>48.714285714285715</v>
      </c>
      <c r="AJJ51" s="1355">
        <f t="shared" ref="AJJ51" ca="1" si="1966">AVERAGE(AJD49:AJJ49)</f>
        <v>48.857142857142854</v>
      </c>
      <c r="AJK51" s="1355">
        <f t="shared" ref="AJK51" ca="1" si="1967">AVERAGE(AJE49:AJK49)</f>
        <v>48</v>
      </c>
      <c r="AJL51" s="1355">
        <f t="shared" ref="AJL51" ca="1" si="1968">AVERAGE(AJF49:AJL49)</f>
        <v>47.571428571428569</v>
      </c>
      <c r="AJM51" s="1355">
        <f t="shared" ref="AJM51" ca="1" si="1969">AVERAGE(AJG49:AJM49)</f>
        <v>46.714285714285715</v>
      </c>
      <c r="AJN51" s="1355">
        <f t="shared" ref="AJN51" ca="1" si="1970">AVERAGE(AJH49:AJN49)</f>
        <v>45.857142857142854</v>
      </c>
      <c r="AJO51" s="1355">
        <f t="shared" ref="AJO51" ca="1" si="1971">AVERAGE(AJI49:AJO49)</f>
        <v>45</v>
      </c>
      <c r="AJP51" s="1355">
        <f t="shared" ref="AJP51" ca="1" si="1972">AVERAGE(AJJ49:AJP49)</f>
        <v>44.428571428571431</v>
      </c>
      <c r="AJQ51" s="1355">
        <f t="shared" ref="AJQ51" ca="1" si="1973">AVERAGE(AJK49:AJQ49)</f>
        <v>45.428571428571431</v>
      </c>
      <c r="AJR51" s="1355">
        <f t="shared" ref="AJR51" ca="1" si="1974">AVERAGE(AJL49:AJR49)</f>
        <v>47.428571428571431</v>
      </c>
      <c r="AJS51" s="1355">
        <f t="shared" ref="AJS51" ca="1" si="1975">AVERAGE(AJM49:AJS49)</f>
        <v>50</v>
      </c>
      <c r="AJT51" s="1355">
        <f t="shared" ref="AJT51" ca="1" si="1976">AVERAGE(AJN49:AJT49)</f>
        <v>52.714285714285715</v>
      </c>
      <c r="AJU51" s="1355">
        <f t="shared" ref="AJU51" ca="1" si="1977">AVERAGE(AJO49:AJU49)</f>
        <v>55.428571428571431</v>
      </c>
      <c r="AJV51" s="1355">
        <f t="shared" ref="AJV51" ca="1" si="1978">AVERAGE(AJP49:AJV49)</f>
        <v>58.142857142857146</v>
      </c>
      <c r="AJW51" s="1355">
        <f t="shared" ref="AJW51" ca="1" si="1979">AVERAGE(AJQ49:AJW49)</f>
        <v>60.428571428571431</v>
      </c>
      <c r="AJX51" s="1355">
        <f t="shared" ref="AJX51" ca="1" si="1980">AVERAGE(AJR49:AJX49)</f>
        <v>60.857142857142854</v>
      </c>
      <c r="AJY51" s="1355">
        <f t="shared" ref="AJY51" ca="1" si="1981">AVERAGE(AJS49:AJY49)</f>
        <v>61</v>
      </c>
      <c r="AJZ51" s="1355">
        <f t="shared" ref="AJZ51" ca="1" si="1982">AVERAGE(AJT49:AJZ49)</f>
        <v>60.428571428571431</v>
      </c>
      <c r="AKA51" s="1355">
        <f t="shared" ref="AKA51" ca="1" si="1983">AVERAGE(AJU49:AKA49)</f>
        <v>58.142857142857146</v>
      </c>
      <c r="AKB51" s="1355">
        <f t="shared" ref="AKB51" ca="1" si="1984">AVERAGE(AJV49:AKB49)</f>
        <v>55.857142857142854</v>
      </c>
      <c r="AKC51" s="1355">
        <f t="shared" ref="AKC51" ca="1" si="1985">AVERAGE(AJW49:AKC49)</f>
        <v>53.571428571428569</v>
      </c>
      <c r="AKD51" s="1355">
        <f t="shared" ref="AKD51" ca="1" si="1986">AVERAGE(AJX49:AKD49)</f>
        <v>51.571428571428569</v>
      </c>
      <c r="AKE51" s="1355">
        <f t="shared" ref="AKE51" ca="1" si="1987">AVERAGE(AJY49:AKE49)</f>
        <v>49.285714285714285</v>
      </c>
      <c r="AKF51" s="1355">
        <f t="shared" ref="AKF51" ca="1" si="1988">AVERAGE(AJZ49:AKF49)</f>
        <v>49.714285714285715</v>
      </c>
      <c r="AKG51" s="1355">
        <f t="shared" ref="AKG51" ca="1" si="1989">AVERAGE(AKA49:AKG49)</f>
        <v>50.428571428571431</v>
      </c>
      <c r="AKH51" s="1355">
        <f t="shared" ref="AKH51" ca="1" si="1990">AVERAGE(AKB49:AKH49)</f>
        <v>52.142857142857146</v>
      </c>
      <c r="AKI51" s="1355">
        <f t="shared" ref="AKI51" ca="1" si="1991">AVERAGE(AKC49:AKI49)</f>
        <v>53.857142857142854</v>
      </c>
      <c r="AKJ51" s="1355">
        <f t="shared" ref="AKJ51" ca="1" si="1992">AVERAGE(AKD49:AKJ49)</f>
        <v>55.571428571428569</v>
      </c>
      <c r="AKK51" s="1355">
        <f t="shared" ref="AKK51" ca="1" si="1993">AVERAGE(AKE49:AKK49)</f>
        <v>56.857142857142854</v>
      </c>
      <c r="AKL51" s="1355">
        <f t="shared" ref="AKL51" ca="1" si="1994">AVERAGE(AKF49:AKL49)</f>
        <v>60.857142857142854</v>
      </c>
      <c r="AKM51" s="1355">
        <f t="shared" ref="AKM51" ca="1" si="1995">AVERAGE(AKG49:AKM49)</f>
        <v>62.285714285714285</v>
      </c>
      <c r="AKN51" s="1355">
        <f t="shared" ref="AKN51" ca="1" si="1996">AVERAGE(AKH49:AKN49)</f>
        <v>64.857142857142861</v>
      </c>
      <c r="AKO51" s="1355">
        <f t="shared" ref="AKO51" ca="1" si="1997">AVERAGE(AKI49:AKO49)</f>
        <v>66.285714285714292</v>
      </c>
      <c r="AKP51" s="1355">
        <f t="shared" ref="AKP51" ca="1" si="1998">AVERAGE(AKJ49:AKP49)</f>
        <v>67.714285714285708</v>
      </c>
      <c r="AKQ51" s="1355">
        <f t="shared" ref="AKQ51" ca="1" si="1999">AVERAGE(AKK49:AKQ49)</f>
        <v>69.142857142857139</v>
      </c>
      <c r="AKR51" s="1355">
        <f t="shared" ref="AKR51" ca="1" si="2000">AVERAGE(AKL49:AKR49)</f>
        <v>71.142857142857139</v>
      </c>
      <c r="AKS51" s="1355">
        <f t="shared" ref="AKS51" ca="1" si="2001">AVERAGE(AKM49:AKS49)</f>
        <v>70.714285714285708</v>
      </c>
      <c r="AKT51" s="1355">
        <f t="shared" ref="AKT51" ca="1" si="2002">AVERAGE(AKN49:AKT49)</f>
        <v>68.428571428571431</v>
      </c>
      <c r="AKU51" s="1355">
        <f t="shared" ref="AKU51" ca="1" si="2003">AVERAGE(AKO49:AKU49)</f>
        <v>67</v>
      </c>
      <c r="AKV51" s="1355">
        <f t="shared" ref="AKV51" ca="1" si="2004">AVERAGE(AKP49:AKV49)</f>
        <v>66.142857142857139</v>
      </c>
      <c r="AKW51" s="1355">
        <f t="shared" ref="AKW51" ca="1" si="2005">AVERAGE(AKQ49:AKW49)</f>
        <v>65.285714285714292</v>
      </c>
      <c r="AKX51" s="1355">
        <f t="shared" ref="AKX51" ca="1" si="2006">AVERAGE(AKR49:AKX49)</f>
        <v>64.428571428571431</v>
      </c>
      <c r="AKY51" s="1355">
        <f t="shared" ref="AKY51" ca="1" si="2007">AVERAGE(AKS49:AKY49)</f>
        <v>62.714285714285715</v>
      </c>
      <c r="AKZ51" s="1355">
        <f t="shared" ref="AKZ51" ca="1" si="2008">AVERAGE(AKT49:AKZ49)</f>
        <v>61</v>
      </c>
      <c r="ALA51" s="1355">
        <f t="shared" ref="ALA51" ca="1" si="2009">AVERAGE(AKU49:ALA49)</f>
        <v>63.714285714285715</v>
      </c>
      <c r="ALB51" s="1355">
        <f t="shared" ref="ALB51" ca="1" si="2010">AVERAGE(AKV49:ALB49)</f>
        <v>61.857142857142854</v>
      </c>
      <c r="ALC51" s="1355">
        <f t="shared" ref="ALC51" ca="1" si="2011">AVERAGE(AKW49:ALC49)</f>
        <v>62.857142857142854</v>
      </c>
      <c r="ALD51" s="1355">
        <f t="shared" ref="ALD51" ca="1" si="2012">AVERAGE(AKX49:ALD49)</f>
        <v>63.857142857142854</v>
      </c>
      <c r="ALE51" s="1355">
        <f t="shared" ref="ALE51" ca="1" si="2013">AVERAGE(AKY49:ALE49)</f>
        <v>64.857142857142861</v>
      </c>
      <c r="ALF51" s="1355">
        <f t="shared" ref="ALF51" ca="1" si="2014">AVERAGE(AKZ49:ALF49)</f>
        <v>64.714285714285708</v>
      </c>
      <c r="ALG51" s="1355">
        <f t="shared" ref="ALG51" ca="1" si="2015">AVERAGE(ALA49:ALG49)</f>
        <v>64.428571428571431</v>
      </c>
      <c r="ALH51" s="1355">
        <f t="shared" ref="ALH51" ca="1" si="2016">AVERAGE(ALB49:ALH49)</f>
        <v>63</v>
      </c>
      <c r="ALI51" s="1355">
        <f t="shared" ref="ALI51" ca="1" si="2017">AVERAGE(ALC49:ALI49)</f>
        <v>61.857142857142854</v>
      </c>
      <c r="ALJ51" s="1355">
        <f t="shared" ref="ALJ51" ca="1" si="2018">AVERAGE(ALD49:ALJ49)</f>
        <v>59.857142857142854</v>
      </c>
      <c r="ALK51" s="1355">
        <f t="shared" ref="ALK51" ca="1" si="2019">AVERAGE(ALE49:ALK49)</f>
        <v>57.857142857142854</v>
      </c>
      <c r="ALL51" s="1355">
        <f t="shared" ref="ALL51" ca="1" si="2020">AVERAGE(ALF49:ALL49)</f>
        <v>55.857142857142854</v>
      </c>
      <c r="ALM51" s="1355">
        <f t="shared" ref="ALM51" ca="1" si="2021">AVERAGE(ALG49:ALM49)</f>
        <v>55.857142857142854</v>
      </c>
      <c r="ALN51" s="1355">
        <f t="shared" ref="ALN51" ca="1" si="2022">AVERAGE(ALH49:ALN49)</f>
        <v>55.714285714285715</v>
      </c>
      <c r="ALO51" s="1355">
        <f t="shared" ref="ALO51" ca="1" si="2023">AVERAGE(ALI49:ALO49)</f>
        <v>53.428571428571431</v>
      </c>
      <c r="ALP51" s="1355">
        <f t="shared" ref="ALP51" ca="1" si="2024">AVERAGE(ALJ49:ALP49)</f>
        <v>53</v>
      </c>
      <c r="ALQ51" s="1355">
        <f t="shared" ref="ALQ51" ca="1" si="2025">AVERAGE(ALK49:ALQ49)</f>
        <v>52.428571428571431</v>
      </c>
      <c r="ALR51" s="1355">
        <f t="shared" ref="ALR51" ca="1" si="2026">AVERAGE(ALL49:ALR49)</f>
        <v>51.857142857142854</v>
      </c>
      <c r="ALS51" s="1355">
        <f t="shared" ref="ALS51" ca="1" si="2027">AVERAGE(ALM49:ALS49)</f>
        <v>51.285714285714285</v>
      </c>
      <c r="ALT51" s="1355">
        <f t="shared" ref="ALT51" ca="1" si="2028">AVERAGE(ALN49:ALT49)</f>
        <v>50.428571428571431</v>
      </c>
      <c r="ALU51" s="1355">
        <f t="shared" ref="ALU51" ca="1" si="2029">AVERAGE(ALO49:ALU49)</f>
        <v>52.142857142857146</v>
      </c>
      <c r="ALV51" s="1355">
        <f t="shared" ref="ALV51" ca="1" si="2030">AVERAGE(ALP49:ALV49)</f>
        <v>53.142857142857146</v>
      </c>
      <c r="ALW51" s="1355">
        <f t="shared" ref="ALW51" ca="1" si="2031">AVERAGE(ALQ49:ALW49)</f>
        <v>53.285714285714285</v>
      </c>
      <c r="ALX51" s="1355">
        <f t="shared" ref="ALX51" ca="1" si="2032">AVERAGE(ALR49:ALX49)</f>
        <v>55.857142857142854</v>
      </c>
      <c r="ALY51" s="1355">
        <f t="shared" ref="ALY51" ca="1" si="2033">AVERAGE(ALS49:ALY49)</f>
        <v>58.428571428571431</v>
      </c>
      <c r="ALZ51" s="1355">
        <f t="shared" ref="ALZ51" ca="1" si="2034">AVERAGE(ALT49:ALZ49)</f>
        <v>61</v>
      </c>
      <c r="AMA51" s="1355">
        <f t="shared" ref="AMA51" ca="1" si="2035">AVERAGE(ALU49:AMA49)</f>
        <v>62.857142857142854</v>
      </c>
      <c r="AMB51" s="1355">
        <f t="shared" ref="AMB51" ca="1" si="2036">AVERAGE(ALV49:AMB49)</f>
        <v>63.142857142857146</v>
      </c>
      <c r="AMC51" s="1355">
        <f t="shared" ref="AMC51" ca="1" si="2037">AVERAGE(ALW49:AMC49)</f>
        <v>64.142857142857139</v>
      </c>
      <c r="AMD51" s="1355">
        <f t="shared" ref="AMD51" ca="1" si="2038">AVERAGE(ALX49:AMD49)</f>
        <v>65.714285714285708</v>
      </c>
      <c r="AME51" s="1355">
        <f t="shared" ref="AME51" ca="1" si="2039">AVERAGE(ALY49:AME49)</f>
        <v>62.857142857142854</v>
      </c>
      <c r="AMF51" s="1355">
        <f t="shared" ref="AMF51" ca="1" si="2040">AVERAGE(ALZ49:AMF49)</f>
        <v>60</v>
      </c>
      <c r="AMG51" s="1355">
        <f t="shared" ref="AMG51" ca="1" si="2041">AVERAGE(AMA49:AMG49)</f>
        <v>57.142857142857146</v>
      </c>
      <c r="AMH51" s="1355">
        <f t="shared" ref="AMH51" ca="1" si="2042">AVERAGE(AMB49:AMH49)</f>
        <v>53.857142857142854</v>
      </c>
      <c r="AMI51" s="1355">
        <f t="shared" ref="AMI51" ca="1" si="2043">AVERAGE(AMC49:AMI49)</f>
        <v>50.142857142857146</v>
      </c>
      <c r="AMJ51" s="1355">
        <f t="shared" ref="AMJ51" ca="1" si="2044">AVERAGE(AMD49:AMJ49)</f>
        <v>48.714285714285715</v>
      </c>
      <c r="AMK51" s="1355">
        <f t="shared" ref="AMK51" ca="1" si="2045">AVERAGE(AME49:AMK49)</f>
        <v>48.285714285714285</v>
      </c>
      <c r="AML51" s="1355">
        <f t="shared" ref="AML51" ca="1" si="2046">AVERAGE(AMF49:AML49)</f>
        <v>48.285714285714285</v>
      </c>
      <c r="AMM51" s="1355">
        <f t="shared" ref="AMM51" ca="1" si="2047">AVERAGE(AMG49:AMM49)</f>
        <v>48.285714285714285</v>
      </c>
      <c r="AMN51" s="1355">
        <f t="shared" ref="AMN51" ca="1" si="2048">AVERAGE(AMH49:AMN49)</f>
        <v>48.285714285714285</v>
      </c>
      <c r="AMO51" s="1355">
        <f t="shared" ref="AMO51" ca="1" si="2049">AVERAGE(AMI49:AMO49)</f>
        <v>50.285714285714285</v>
      </c>
      <c r="AMP51" s="1355">
        <f t="shared" ref="AMP51" ca="1" si="2050">AVERAGE(AMJ49:AMP49)</f>
        <v>53.285714285714285</v>
      </c>
      <c r="AMQ51" s="1355">
        <f t="shared" ref="AMQ51" ca="1" si="2051">AVERAGE(AMK49:AMQ49)</f>
        <v>53.285714285714285</v>
      </c>
      <c r="AMR51" s="1355">
        <f t="shared" ref="AMR51" ca="1" si="2052">AVERAGE(AML49:AMR49)</f>
        <v>52.285714285714285</v>
      </c>
      <c r="AMS51" s="1355">
        <f t="shared" ref="AMS51" ca="1" si="2053">AVERAGE(AMM49:AMS49)</f>
        <v>51.857142857142854</v>
      </c>
      <c r="AMT51" s="1355">
        <f t="shared" ref="AMT51" ca="1" si="2054">AVERAGE(AMN49:AMT49)</f>
        <v>51.428571428571431</v>
      </c>
      <c r="AMU51" s="1355">
        <f t="shared" ref="AMU51" ca="1" si="2055">AVERAGE(AMO49:AMU49)</f>
        <v>51</v>
      </c>
      <c r="AMV51" s="1355">
        <f t="shared" ref="AMV51" ca="1" si="2056">AVERAGE(AMP49:AMV49)</f>
        <v>49.142857142857146</v>
      </c>
      <c r="AMW51" s="1355">
        <f t="shared" ref="AMW51" ca="1" si="2057">AVERAGE(AMQ49:AMW49)</f>
        <v>45.714285714285715</v>
      </c>
      <c r="AMX51" s="1355">
        <f t="shared" ref="AMX51" ca="1" si="2058">AVERAGE(AMR49:AMX49)</f>
        <v>46.428571428571431</v>
      </c>
      <c r="AMY51" s="1355">
        <f t="shared" ref="AMY51" ca="1" si="2059">AVERAGE(AMS49:AMY49)</f>
        <v>47.285714285714285</v>
      </c>
      <c r="AMZ51" s="1355">
        <f t="shared" ref="AMZ51" ca="1" si="2060">AVERAGE(AMT49:AMZ49)</f>
        <v>48.571428571428569</v>
      </c>
      <c r="ANA51" s="1355">
        <f t="shared" ref="ANA51" ca="1" si="2061">AVERAGE(AMU49:ANA49)</f>
        <v>49.857142857142854</v>
      </c>
      <c r="ANB51" s="1355">
        <f t="shared" ref="ANB51" ca="1" si="2062">AVERAGE(AMV49:ANB49)</f>
        <v>51.142857142857146</v>
      </c>
      <c r="ANC51" s="1355">
        <f t="shared" ref="ANC51" ca="1" si="2063">AVERAGE(AMW49:ANC49)</f>
        <v>52.714285714285715</v>
      </c>
      <c r="AND51" s="1355">
        <f t="shared" ref="AND51" ca="1" si="2064">AVERAGE(AMX49:AND49)</f>
        <v>52.142857142857146</v>
      </c>
      <c r="ANE51" s="1355">
        <f t="shared" ref="ANE51" ca="1" si="2065">AVERAGE(AMY49:ANE49)</f>
        <v>48.428571428571431</v>
      </c>
      <c r="ANF51" s="1355">
        <f t="shared" ref="ANF51" ca="1" si="2066">AVERAGE(AMZ49:ANF49)</f>
        <v>43.857142857142854</v>
      </c>
      <c r="ANG51" s="1355">
        <f t="shared" ref="ANG51" ca="1" si="2067">AVERAGE(ANA49:ANG49)</f>
        <v>39.285714285714285</v>
      </c>
      <c r="ANH51" s="1355">
        <f t="shared" ref="ANH51" ca="1" si="2068">AVERAGE(ANB49:ANH49)</f>
        <v>34.714285714285715</v>
      </c>
      <c r="ANI51" s="1355">
        <f t="shared" ref="ANI51" ca="1" si="2069">AVERAGE(ANC49:ANI49)</f>
        <v>30.142857142857142</v>
      </c>
      <c r="ANJ51" s="1355">
        <f t="shared" ref="ANJ51" ca="1" si="2070">AVERAGE(AND49:ANJ49)</f>
        <v>25.857142857142858</v>
      </c>
      <c r="ANK51" s="1355">
        <f t="shared" ref="ANK51" ca="1" si="2071">AVERAGE(ANE49:ANK49)</f>
        <v>26.142857142857142</v>
      </c>
      <c r="ANL51" s="1355">
        <f t="shared" ref="ANL51" ca="1" si="2072">AVERAGE(ANF49:ANL49)</f>
        <v>26.428571428571427</v>
      </c>
      <c r="ANM51" s="1355">
        <f t="shared" ref="ANM51" ca="1" si="2073">AVERAGE(ANG49:ANM49)</f>
        <v>27.285714285714285</v>
      </c>
      <c r="ANN51" s="1355">
        <f t="shared" ref="ANN51" ca="1" si="2074">AVERAGE(ANH49:ANN49)</f>
        <v>29.714285714285715</v>
      </c>
      <c r="ANO51" s="1355">
        <f t="shared" ref="ANO51" ca="1" si="2075">AVERAGE(ANI49:ANO49)</f>
        <v>32.142857142857146</v>
      </c>
      <c r="ANP51" s="1355">
        <f t="shared" ref="ANP51" ca="1" si="2076">AVERAGE(ANJ49:ANP49)</f>
        <v>34.571428571428569</v>
      </c>
      <c r="ANQ51" s="1355">
        <f t="shared" ref="ANQ51" ca="1" si="2077">AVERAGE(ANK49:ANQ49)</f>
        <v>36.428571428571431</v>
      </c>
      <c r="ANR51" s="1355">
        <f t="shared" ref="ANR51" ca="1" si="2078">AVERAGE(ANL49:ANR49)</f>
        <v>35.428571428571431</v>
      </c>
      <c r="ANS51" s="1355">
        <f t="shared" ref="ANS51" ca="1" si="2079">AVERAGE(ANM49:ANS49)</f>
        <v>35.571428571428569</v>
      </c>
      <c r="ANT51" s="1355">
        <f t="shared" ref="ANT51" ca="1" si="2080">AVERAGE(ANN49:ANT49)</f>
        <v>35.714285714285715</v>
      </c>
      <c r="ANU51" s="1355">
        <f t="shared" ref="ANU51" ca="1" si="2081">AVERAGE(ANO49:ANU49)</f>
        <v>34.428571428571431</v>
      </c>
      <c r="ANV51" s="1355">
        <f t="shared" ref="ANV51" ca="1" si="2082">AVERAGE(ANP49:ANV49)</f>
        <v>33.142857142857146</v>
      </c>
      <c r="ANW51" s="1355">
        <f t="shared" ref="ANW51" ca="1" si="2083">AVERAGE(ANQ49:ANW49)</f>
        <v>31.857142857142858</v>
      </c>
      <c r="ANX51" s="1355">
        <f t="shared" ref="ANX51" ca="1" si="2084">AVERAGE(ANR49:ANX49)</f>
        <v>32.714285714285715</v>
      </c>
      <c r="ANY51" s="1355">
        <f t="shared" ref="ANY51" ca="1" si="2085">AVERAGE(ANS49:ANY49)</f>
        <v>33.714285714285715</v>
      </c>
      <c r="ANZ51" s="1355">
        <f t="shared" ref="ANZ51" ca="1" si="2086">AVERAGE(ANT49:ANZ49)</f>
        <v>34.857142857142854</v>
      </c>
      <c r="AOA51" s="1355">
        <f t="shared" ref="AOA51" ca="1" si="2087">AVERAGE(ANU49:AOA49)</f>
        <v>36.857142857142854</v>
      </c>
      <c r="AOB51" s="1355">
        <f t="shared" ref="AOB51" ca="1" si="2088">AVERAGE(ANV49:AOB49)</f>
        <v>39</v>
      </c>
      <c r="AOC51" s="1355">
        <f t="shared" ref="AOC51" ca="1" si="2089">AVERAGE(ANW49:AOC49)</f>
        <v>41.142857142857146</v>
      </c>
      <c r="AOD51" s="1355">
        <f t="shared" ref="AOD51" ca="1" si="2090">AVERAGE(ANX49:AOD49)</f>
        <v>43.285714285714285</v>
      </c>
      <c r="AOE51" s="1355">
        <f t="shared" ref="AOE51" ca="1" si="2091">AVERAGE(ANY49:AOE49)</f>
        <v>43.285714285714285</v>
      </c>
      <c r="AOF51" s="1355">
        <f t="shared" ref="AOF51" ca="1" si="2092">AVERAGE(ANZ49:AOF49)</f>
        <v>43.285714285714285</v>
      </c>
      <c r="AOG51" s="1355">
        <f t="shared" ref="AOG51" ca="1" si="2093">AVERAGE(AOA49:AOG49)</f>
        <v>43</v>
      </c>
      <c r="AOH51" s="1355">
        <f t="shared" ref="AOH51" ca="1" si="2094">AVERAGE(AOB49:AOH49)</f>
        <v>41.285714285714285</v>
      </c>
      <c r="AOI51" s="1355">
        <f t="shared" ref="AOI51" ca="1" si="2095">AVERAGE(AOC49:AOI49)</f>
        <v>38.285714285714285</v>
      </c>
      <c r="AOJ51" s="1355">
        <f t="shared" ref="AOJ51" ca="1" si="2096">AVERAGE(AOD49:AOJ49)</f>
        <v>35.285714285714285</v>
      </c>
      <c r="AOK51" s="1355">
        <f t="shared" ref="AOK51" ca="1" si="2097">AVERAGE(AOE49:AOK49)</f>
        <v>32.285714285714285</v>
      </c>
      <c r="AOL51" s="1355">
        <f t="shared" ref="AOL51" ca="1" si="2098">AVERAGE(AOF49:AOL49)</f>
        <v>29.285714285714285</v>
      </c>
      <c r="AOM51" s="1355">
        <f t="shared" ref="AOM51" ca="1" si="2099">AVERAGE(AOG49:AOM49)</f>
        <v>30.571428571428573</v>
      </c>
      <c r="AON51" s="1355">
        <f t="shared" ref="AON51" ca="1" si="2100">AVERAGE(AOH49:AON49)</f>
        <v>30.428571428571427</v>
      </c>
      <c r="AOO51" s="1355">
        <f t="shared" ref="AOO51" ca="1" si="2101">AVERAGE(AOI49:AOO49)</f>
        <v>30.428571428571427</v>
      </c>
      <c r="AOP51" s="1355">
        <f t="shared" ref="AOP51" ca="1" si="2102">AVERAGE(AOJ49:AOP49)</f>
        <v>31</v>
      </c>
      <c r="AOQ51" s="1355">
        <f t="shared" ref="AOQ51" ca="1" si="2103">AVERAGE(AOK49:AOQ49)</f>
        <v>31.571428571428573</v>
      </c>
      <c r="AOR51" s="1355">
        <f t="shared" ref="AOR51" ca="1" si="2104">AVERAGE(AOL49:AOR49)</f>
        <v>32.142857142857146</v>
      </c>
      <c r="AOS51" s="1355">
        <f t="shared" ref="AOS51" ca="1" si="2105">AVERAGE(AOM49:AOS49)</f>
        <v>33.571428571428569</v>
      </c>
      <c r="AOT51" s="1355">
        <f t="shared" ref="AOT51" ca="1" si="2106">AVERAGE(AON49:AOT49)</f>
        <v>31.714285714285715</v>
      </c>
      <c r="AOU51" s="1355">
        <f t="shared" ref="AOU51" ca="1" si="2107">AVERAGE(AOO49:AOU49)</f>
        <v>30.285714285714285</v>
      </c>
      <c r="AOV51" s="1355">
        <f t="shared" ref="AOV51" ca="1" si="2108">AVERAGE(AOP49:AOV49)</f>
        <v>34</v>
      </c>
      <c r="AOW51" s="1355">
        <f t="shared" ref="AOW51" ca="1" si="2109">AVERAGE(AOQ49:AOW49)</f>
        <v>37.428571428571431</v>
      </c>
      <c r="AOX51" s="1355">
        <f t="shared" ref="AOX51" ca="1" si="2110">AVERAGE(AOR49:AOX49)</f>
        <v>40.857142857142854</v>
      </c>
      <c r="AOY51" s="1355">
        <f t="shared" ref="AOY51" ca="1" si="2111">AVERAGE(AOS49:AOY49)</f>
        <v>44.285714285714285</v>
      </c>
      <c r="AOZ51" s="1355">
        <f t="shared" ref="AOZ51" ca="1" si="2112">AVERAGE(AOT49:AOZ49)</f>
        <v>47</v>
      </c>
      <c r="APA51" s="1355">
        <f t="shared" ref="APA51" ca="1" si="2113">AVERAGE(AOU49:APA49)</f>
        <v>49.571428571428569</v>
      </c>
      <c r="APB51" s="1355">
        <f t="shared" ref="APB51" ca="1" si="2114">AVERAGE(AOV49:APB49)</f>
        <v>51.285714285714285</v>
      </c>
      <c r="APC51" s="1355">
        <f t="shared" ref="APC51" ca="1" si="2115">AVERAGE(AOW49:APC49)</f>
        <v>46.857142857142854</v>
      </c>
      <c r="APD51" s="1355">
        <f t="shared" ref="APD51" ca="1" si="2116">AVERAGE(AOX49:APD49)</f>
        <v>44</v>
      </c>
      <c r="APE51" s="1355">
        <f t="shared" ref="APE51" ca="1" si="2117">AVERAGE(AOY49:APE49)</f>
        <v>41.142857142857146</v>
      </c>
      <c r="APF51" s="1355">
        <f t="shared" ref="APF51" ca="1" si="2118">AVERAGE(AOZ49:APF49)</f>
        <v>38.285714285714285</v>
      </c>
      <c r="APG51" s="1355">
        <f t="shared" ref="APG51" ca="1" si="2119">AVERAGE(APA49:APG49)</f>
        <v>34.714285714285715</v>
      </c>
      <c r="APH51" s="1355">
        <f t="shared" ref="APH51" ca="1" si="2120">AVERAGE(APB49:APH49)</f>
        <v>31.142857142857142</v>
      </c>
      <c r="API51" s="1355">
        <f t="shared" ref="API51" ca="1" si="2121">AVERAGE(APC49:API49)</f>
        <v>30.714285714285715</v>
      </c>
      <c r="APJ51" s="1355"/>
    </row>
    <row r="52" spans="1:1102" x14ac:dyDescent="0.2">
      <c r="C52" s="1355">
        <v>14</v>
      </c>
      <c r="D52" s="1355">
        <v>14</v>
      </c>
      <c r="E52" s="1355">
        <v>14</v>
      </c>
      <c r="F52" s="1355">
        <v>14</v>
      </c>
      <c r="G52" s="1355">
        <v>24</v>
      </c>
      <c r="H52" s="1355">
        <v>24</v>
      </c>
      <c r="I52" s="1355">
        <v>17</v>
      </c>
      <c r="J52" s="1355">
        <v>15</v>
      </c>
      <c r="K52" s="1355">
        <v>22</v>
      </c>
      <c r="L52" s="1355">
        <v>22</v>
      </c>
      <c r="M52" s="1355">
        <v>22</v>
      </c>
      <c r="N52" s="1355">
        <v>11</v>
      </c>
      <c r="O52" s="1355">
        <v>10</v>
      </c>
      <c r="P52" s="1355">
        <v>15</v>
      </c>
      <c r="Q52" s="1355">
        <v>13</v>
      </c>
      <c r="R52" s="1355">
        <v>10</v>
      </c>
      <c r="S52" s="1355">
        <v>10</v>
      </c>
      <c r="T52" s="1355">
        <v>10</v>
      </c>
      <c r="U52" s="1355">
        <v>10</v>
      </c>
      <c r="V52" s="1355">
        <v>10</v>
      </c>
      <c r="W52" s="1355">
        <v>6</v>
      </c>
      <c r="X52" s="1355">
        <v>17</v>
      </c>
      <c r="Y52" s="1355">
        <v>13</v>
      </c>
      <c r="Z52" s="1355">
        <v>13</v>
      </c>
      <c r="AA52" s="1355">
        <v>13</v>
      </c>
      <c r="AB52" s="1355">
        <v>14</v>
      </c>
      <c r="AC52" s="1355">
        <v>17</v>
      </c>
      <c r="AD52" s="1355">
        <v>20</v>
      </c>
      <c r="AE52" s="1355">
        <v>13</v>
      </c>
      <c r="AF52" s="1355">
        <v>19</v>
      </c>
      <c r="AG52" s="1355">
        <v>19</v>
      </c>
      <c r="AH52" s="1355">
        <v>19</v>
      </c>
      <c r="AI52" s="1355">
        <v>20</v>
      </c>
      <c r="AJ52" s="1355">
        <v>20</v>
      </c>
      <c r="AK52" s="1355">
        <v>17</v>
      </c>
      <c r="AL52" s="1355">
        <v>15</v>
      </c>
      <c r="AM52" s="1355">
        <v>8</v>
      </c>
      <c r="AN52" s="1355">
        <v>8</v>
      </c>
      <c r="AO52" s="1355">
        <v>8</v>
      </c>
      <c r="AP52" s="1355">
        <v>7</v>
      </c>
      <c r="AQ52" s="1355">
        <v>8</v>
      </c>
      <c r="AR52" s="1355">
        <v>7</v>
      </c>
      <c r="AS52" s="1355">
        <v>5</v>
      </c>
      <c r="AT52" s="1355">
        <v>5</v>
      </c>
      <c r="AU52" s="1355">
        <v>5</v>
      </c>
      <c r="AV52" s="1355">
        <v>5</v>
      </c>
      <c r="AW52" s="1355">
        <v>5</v>
      </c>
      <c r="AX52" s="1355">
        <v>1</v>
      </c>
      <c r="AY52" s="1355">
        <v>14</v>
      </c>
      <c r="AZ52" s="1355">
        <v>18</v>
      </c>
      <c r="BA52" s="1355">
        <v>18</v>
      </c>
      <c r="BB52" s="1355">
        <v>18</v>
      </c>
      <c r="BC52" s="1355">
        <v>18</v>
      </c>
      <c r="BD52" s="1355">
        <v>18</v>
      </c>
      <c r="BE52" s="1355">
        <v>29</v>
      </c>
      <c r="BF52" s="1355">
        <v>26</v>
      </c>
      <c r="BG52" s="1355">
        <v>22</v>
      </c>
      <c r="BH52" s="1355">
        <v>34</v>
      </c>
      <c r="BI52" s="1355">
        <v>34</v>
      </c>
      <c r="BJ52" s="1355">
        <v>34</v>
      </c>
      <c r="BK52" s="1355">
        <v>34</v>
      </c>
      <c r="BL52" s="1355">
        <v>31</v>
      </c>
      <c r="BM52" s="1355">
        <v>21</v>
      </c>
      <c r="BN52" s="1355">
        <v>21</v>
      </c>
      <c r="BO52" s="1355">
        <v>9</v>
      </c>
      <c r="BP52" s="1355">
        <v>9</v>
      </c>
      <c r="BQ52" s="1355">
        <v>9</v>
      </c>
      <c r="BR52" s="1355">
        <v>9</v>
      </c>
      <c r="BS52" s="1355">
        <v>14</v>
      </c>
      <c r="BT52" s="1355">
        <v>22</v>
      </c>
      <c r="BU52" s="1355">
        <v>26</v>
      </c>
      <c r="BV52" s="1355">
        <v>34</v>
      </c>
      <c r="BW52" s="1355">
        <v>34</v>
      </c>
      <c r="BX52" s="1355">
        <v>34</v>
      </c>
      <c r="BY52" s="1355">
        <v>34</v>
      </c>
      <c r="BZ52" s="1355">
        <v>25</v>
      </c>
      <c r="CA52" s="1355">
        <v>16</v>
      </c>
      <c r="CB52" s="1355">
        <v>21</v>
      </c>
      <c r="CC52" s="1355">
        <v>19</v>
      </c>
      <c r="CD52" s="1355">
        <v>19</v>
      </c>
      <c r="CE52" s="1355">
        <v>19</v>
      </c>
      <c r="CF52" s="1355">
        <v>19</v>
      </c>
      <c r="CG52" s="1355">
        <v>23</v>
      </c>
      <c r="CH52" s="1355">
        <v>34</v>
      </c>
      <c r="CI52" s="1355">
        <v>27</v>
      </c>
      <c r="CJ52" s="1355">
        <v>21</v>
      </c>
      <c r="CK52" s="1355">
        <v>21</v>
      </c>
      <c r="CL52" s="1355">
        <v>21</v>
      </c>
      <c r="CM52" s="1355">
        <v>24</v>
      </c>
      <c r="CN52" s="1355">
        <v>18</v>
      </c>
      <c r="CO52" s="1355">
        <v>7</v>
      </c>
      <c r="CP52" s="1355">
        <v>24</v>
      </c>
      <c r="CQ52" s="1355">
        <v>24</v>
      </c>
      <c r="CR52" s="1355">
        <v>24</v>
      </c>
      <c r="CS52" s="1355">
        <v>24</v>
      </c>
      <c r="CT52" s="1355">
        <v>21</v>
      </c>
      <c r="CU52" s="1355">
        <v>26</v>
      </c>
      <c r="CV52" s="1355">
        <v>27</v>
      </c>
      <c r="CW52" s="1355">
        <v>8</v>
      </c>
      <c r="CX52" s="1355">
        <v>14</v>
      </c>
      <c r="CY52" s="1355">
        <v>14</v>
      </c>
      <c r="CZ52" s="1355">
        <v>14</v>
      </c>
      <c r="DA52" s="1355">
        <v>14</v>
      </c>
      <c r="DB52" s="1355">
        <v>9</v>
      </c>
      <c r="DC52" s="1355">
        <v>7</v>
      </c>
      <c r="DD52" s="1355">
        <v>17</v>
      </c>
      <c r="DE52" s="1355">
        <v>11</v>
      </c>
      <c r="DF52" s="1355">
        <v>11</v>
      </c>
      <c r="DG52" s="1355">
        <v>11</v>
      </c>
      <c r="DH52" s="1355">
        <v>12</v>
      </c>
      <c r="DI52" s="1355">
        <v>32</v>
      </c>
      <c r="DJ52" s="1355">
        <v>33</v>
      </c>
      <c r="DK52" s="1355">
        <v>35</v>
      </c>
      <c r="DL52" s="1355">
        <v>35</v>
      </c>
      <c r="DM52" s="1355">
        <v>35</v>
      </c>
      <c r="DN52" s="1355">
        <v>35</v>
      </c>
      <c r="DO52" s="1355">
        <v>39</v>
      </c>
      <c r="DP52" s="1355">
        <v>19</v>
      </c>
      <c r="DQ52" s="1355">
        <v>23</v>
      </c>
      <c r="DR52" s="1355">
        <v>11</v>
      </c>
      <c r="DS52" s="1355">
        <v>17</v>
      </c>
      <c r="DT52" s="1355">
        <v>17</v>
      </c>
      <c r="DU52" s="1355">
        <v>17</v>
      </c>
      <c r="DV52" s="1355">
        <v>13</v>
      </c>
      <c r="DW52" s="1355">
        <v>13</v>
      </c>
      <c r="DX52" s="1355">
        <v>9</v>
      </c>
      <c r="DY52" s="1355">
        <v>8</v>
      </c>
      <c r="DZ52" s="1355">
        <v>2</v>
      </c>
      <c r="EA52" s="1355">
        <v>2</v>
      </c>
      <c r="EB52" s="1355">
        <v>2</v>
      </c>
      <c r="EC52" s="1355">
        <v>12</v>
      </c>
      <c r="ED52" s="1355">
        <v>12</v>
      </c>
      <c r="EE52" s="1355">
        <v>11</v>
      </c>
      <c r="EF52" s="1355">
        <v>19</v>
      </c>
      <c r="EG52" s="1355">
        <v>19</v>
      </c>
      <c r="EH52" s="1355">
        <v>19</v>
      </c>
      <c r="EI52" s="1355">
        <v>19</v>
      </c>
      <c r="EJ52" s="1355">
        <v>14</v>
      </c>
      <c r="EK52" s="1355">
        <v>15</v>
      </c>
      <c r="EL52" s="1355">
        <v>31</v>
      </c>
      <c r="EM52" s="1355">
        <v>23</v>
      </c>
      <c r="EN52" s="1355">
        <v>24</v>
      </c>
      <c r="EO52" s="1355">
        <v>24</v>
      </c>
      <c r="EP52" s="1355">
        <v>24</v>
      </c>
      <c r="EQ52" s="1355">
        <v>19</v>
      </c>
      <c r="ER52" s="1355">
        <v>19</v>
      </c>
      <c r="ES52" s="1355">
        <v>5</v>
      </c>
      <c r="ET52" s="1355">
        <v>10</v>
      </c>
      <c r="EU52" s="1355">
        <v>15</v>
      </c>
      <c r="EV52" s="1355">
        <v>15</v>
      </c>
      <c r="EW52" s="1355">
        <v>15</v>
      </c>
      <c r="EX52" s="1355">
        <v>15</v>
      </c>
      <c r="EY52" s="1355">
        <v>16</v>
      </c>
      <c r="EZ52" s="1355">
        <v>18</v>
      </c>
      <c r="FA52" s="1355">
        <v>13</v>
      </c>
      <c r="FB52" s="1355">
        <v>12</v>
      </c>
      <c r="FC52" s="1355">
        <v>12</v>
      </c>
      <c r="FD52" s="1355">
        <v>12</v>
      </c>
      <c r="FE52" s="1355">
        <v>23</v>
      </c>
      <c r="FF52" s="1355">
        <v>24</v>
      </c>
      <c r="FG52" s="1355">
        <v>20</v>
      </c>
      <c r="FH52" s="1355">
        <v>19</v>
      </c>
      <c r="FI52" s="1355">
        <v>14</v>
      </c>
      <c r="FJ52" s="1355">
        <v>14</v>
      </c>
      <c r="FK52" s="1355">
        <v>14</v>
      </c>
      <c r="FL52" s="1355">
        <v>3</v>
      </c>
      <c r="FM52" s="1355">
        <v>5</v>
      </c>
      <c r="FN52" s="1355">
        <v>4</v>
      </c>
      <c r="FO52" s="1355">
        <v>8</v>
      </c>
      <c r="FP52" s="1355">
        <v>8</v>
      </c>
      <c r="FQ52" s="1355">
        <v>8</v>
      </c>
      <c r="FR52" s="1355">
        <v>8</v>
      </c>
      <c r="FS52" s="1355">
        <v>8</v>
      </c>
      <c r="FT52" s="1355">
        <v>16</v>
      </c>
      <c r="FU52" s="1355">
        <v>22</v>
      </c>
      <c r="FV52" s="1355">
        <v>19</v>
      </c>
      <c r="FW52" s="1355">
        <v>19</v>
      </c>
      <c r="FX52" s="1355">
        <v>19</v>
      </c>
      <c r="FY52" s="1355">
        <v>19</v>
      </c>
      <c r="FZ52" s="1355">
        <v>20</v>
      </c>
      <c r="GA52" s="1355">
        <v>9</v>
      </c>
      <c r="GB52" s="1355">
        <v>9</v>
      </c>
      <c r="GC52" s="1355">
        <v>27</v>
      </c>
      <c r="GD52" s="1355">
        <v>30</v>
      </c>
      <c r="GE52" s="1355">
        <v>30</v>
      </c>
      <c r="GF52" s="1355">
        <v>30</v>
      </c>
      <c r="GG52" s="1355">
        <v>28</v>
      </c>
      <c r="GH52" s="1355">
        <v>28</v>
      </c>
      <c r="GI52" s="1355">
        <v>21</v>
      </c>
      <c r="GJ52" s="1355">
        <v>3</v>
      </c>
      <c r="GK52" s="1355">
        <v>7</v>
      </c>
      <c r="GL52" s="1355">
        <v>7</v>
      </c>
      <c r="GM52" s="1355">
        <v>7</v>
      </c>
      <c r="GN52" s="1355">
        <v>7</v>
      </c>
      <c r="GO52" s="1355">
        <v>18</v>
      </c>
      <c r="GP52" s="1355">
        <v>22</v>
      </c>
      <c r="GQ52" s="1355">
        <v>22</v>
      </c>
      <c r="GR52" s="1355">
        <v>21</v>
      </c>
      <c r="GS52" s="1355">
        <v>21</v>
      </c>
      <c r="GT52" s="1355">
        <v>21</v>
      </c>
      <c r="GU52" s="1355">
        <v>23</v>
      </c>
      <c r="GV52" s="1355">
        <v>11</v>
      </c>
      <c r="GW52" s="1355">
        <v>8</v>
      </c>
      <c r="GX52" s="1355">
        <v>10</v>
      </c>
      <c r="GY52" s="1355">
        <v>18</v>
      </c>
      <c r="GZ52" s="1355">
        <v>18</v>
      </c>
      <c r="HA52" s="1355">
        <v>18</v>
      </c>
      <c r="HB52" s="1355">
        <v>17</v>
      </c>
      <c r="HC52" s="1355">
        <v>17</v>
      </c>
      <c r="HD52" s="1355">
        <v>21</v>
      </c>
      <c r="HE52" s="1355">
        <v>19</v>
      </c>
      <c r="HF52" s="1355">
        <v>8</v>
      </c>
      <c r="HG52" s="1355">
        <v>8</v>
      </c>
      <c r="HH52" s="1355">
        <v>8</v>
      </c>
      <c r="HI52" s="1355">
        <v>21</v>
      </c>
      <c r="HJ52" s="1355">
        <v>27</v>
      </c>
      <c r="HK52" s="1355">
        <v>23</v>
      </c>
      <c r="HL52" s="1355">
        <v>33</v>
      </c>
      <c r="HM52" s="1355">
        <v>30</v>
      </c>
      <c r="HN52" s="1355">
        <v>30</v>
      </c>
      <c r="HO52" s="1355">
        <v>30</v>
      </c>
      <c r="HP52" s="1355">
        <v>25</v>
      </c>
      <c r="HQ52" s="1355">
        <v>23</v>
      </c>
      <c r="HR52" s="1355">
        <v>27</v>
      </c>
      <c r="HS52" s="1355">
        <v>23</v>
      </c>
      <c r="HT52" s="1355">
        <v>31</v>
      </c>
      <c r="HU52" s="1355">
        <v>31</v>
      </c>
      <c r="HV52" s="1355">
        <v>31</v>
      </c>
      <c r="HW52" s="1355">
        <v>25</v>
      </c>
      <c r="HX52" s="1355">
        <v>23</v>
      </c>
      <c r="HY52" s="1355">
        <v>22</v>
      </c>
      <c r="HZ52" s="1355">
        <v>18</v>
      </c>
      <c r="IA52" s="1355">
        <v>11</v>
      </c>
      <c r="IB52" s="1355">
        <v>11</v>
      </c>
      <c r="IC52" s="1355">
        <v>11</v>
      </c>
      <c r="ID52" s="1355">
        <v>14</v>
      </c>
      <c r="IE52" s="1355">
        <v>19</v>
      </c>
      <c r="IF52" s="1355">
        <v>19</v>
      </c>
      <c r="IG52" s="1355">
        <v>24</v>
      </c>
      <c r="IH52" s="1355">
        <v>25</v>
      </c>
      <c r="II52" s="1355">
        <v>25</v>
      </c>
      <c r="IJ52" s="1355">
        <v>25</v>
      </c>
      <c r="IK52" s="1355">
        <v>23</v>
      </c>
      <c r="IL52" s="1355">
        <v>18</v>
      </c>
      <c r="IM52" s="1355">
        <v>18</v>
      </c>
      <c r="IN52" s="1355">
        <v>13</v>
      </c>
      <c r="IO52" s="1355">
        <v>14</v>
      </c>
      <c r="IP52" s="1355">
        <v>14</v>
      </c>
      <c r="IQ52" s="1355">
        <v>14</v>
      </c>
      <c r="IR52" s="1355">
        <v>11</v>
      </c>
      <c r="IS52" s="1355">
        <v>18</v>
      </c>
      <c r="IT52" s="1355">
        <v>16</v>
      </c>
      <c r="IU52" s="1355">
        <v>15</v>
      </c>
      <c r="IV52" s="1355">
        <v>15</v>
      </c>
      <c r="IW52" s="1355">
        <v>15</v>
      </c>
      <c r="IX52" s="1355">
        <v>15</v>
      </c>
      <c r="IY52" s="1355">
        <v>18</v>
      </c>
      <c r="IZ52" s="1355">
        <v>11</v>
      </c>
      <c r="JA52" s="1355">
        <v>10</v>
      </c>
      <c r="JB52" s="1355">
        <v>11</v>
      </c>
      <c r="JC52" s="1355">
        <v>14</v>
      </c>
      <c r="JD52" s="1355">
        <v>14</v>
      </c>
      <c r="JE52" s="1355">
        <v>14</v>
      </c>
      <c r="JF52" s="1355">
        <v>12</v>
      </c>
      <c r="JG52" s="1355">
        <v>14</v>
      </c>
      <c r="JH52" s="1355">
        <v>14</v>
      </c>
      <c r="JI52" s="1355">
        <v>15</v>
      </c>
      <c r="JJ52" s="1355">
        <v>11</v>
      </c>
      <c r="JK52" s="1355">
        <v>11</v>
      </c>
      <c r="JL52" s="1355">
        <v>11</v>
      </c>
      <c r="JM52" s="1355">
        <v>12</v>
      </c>
      <c r="JN52" s="1355">
        <v>11</v>
      </c>
      <c r="JO52" s="1355">
        <v>12</v>
      </c>
      <c r="JP52" s="1355">
        <v>12</v>
      </c>
      <c r="JQ52" s="1355">
        <v>11</v>
      </c>
      <c r="JR52" s="1355">
        <v>11</v>
      </c>
      <c r="JS52" s="1355">
        <v>11</v>
      </c>
      <c r="JT52" s="1355">
        <v>11</v>
      </c>
      <c r="JU52" s="1355">
        <v>10</v>
      </c>
      <c r="JV52" s="1355">
        <v>8</v>
      </c>
      <c r="JW52" s="1355">
        <v>7</v>
      </c>
      <c r="JX52" s="1355">
        <v>7</v>
      </c>
      <c r="JY52" s="1355">
        <v>7</v>
      </c>
      <c r="JZ52" s="1355">
        <v>7</v>
      </c>
      <c r="KA52" s="1355">
        <v>4</v>
      </c>
      <c r="KB52" s="1355">
        <v>7</v>
      </c>
      <c r="KC52" s="1355">
        <v>7</v>
      </c>
      <c r="KD52" s="1355">
        <v>10</v>
      </c>
      <c r="KE52" s="1355">
        <v>9</v>
      </c>
      <c r="KF52" s="1355">
        <v>9</v>
      </c>
      <c r="KG52" s="1355">
        <v>9</v>
      </c>
      <c r="KH52" s="1355">
        <v>9</v>
      </c>
      <c r="KI52" s="1355">
        <v>10</v>
      </c>
      <c r="KJ52" s="1355">
        <v>10</v>
      </c>
      <c r="KK52" s="1355">
        <v>7</v>
      </c>
      <c r="KL52" s="1355">
        <v>11</v>
      </c>
      <c r="KM52" s="1355">
        <v>11</v>
      </c>
      <c r="KN52" s="1355">
        <v>11</v>
      </c>
      <c r="KO52" s="1355">
        <v>12</v>
      </c>
      <c r="KP52" s="1355">
        <v>6</v>
      </c>
      <c r="KQ52" s="1355">
        <v>8</v>
      </c>
      <c r="KR52" s="1355">
        <v>12</v>
      </c>
      <c r="KS52" s="1355">
        <v>9</v>
      </c>
      <c r="KT52" s="1355">
        <v>9</v>
      </c>
      <c r="KU52" s="1355">
        <v>9</v>
      </c>
      <c r="KV52" s="1355">
        <v>12</v>
      </c>
      <c r="KW52" s="1355">
        <v>14</v>
      </c>
      <c r="KX52" s="1355">
        <v>13</v>
      </c>
      <c r="KY52" s="1355">
        <v>12</v>
      </c>
      <c r="KZ52" s="1355">
        <v>13</v>
      </c>
      <c r="LA52" s="1355">
        <v>13</v>
      </c>
      <c r="LB52" s="1355">
        <v>13</v>
      </c>
      <c r="LC52" s="1355">
        <v>11</v>
      </c>
      <c r="LD52" s="1355">
        <v>10</v>
      </c>
      <c r="LE52" s="1355">
        <v>9</v>
      </c>
      <c r="LF52" s="1355">
        <v>9</v>
      </c>
      <c r="LG52" s="1355">
        <v>6</v>
      </c>
      <c r="LH52" s="1355">
        <v>6</v>
      </c>
      <c r="LI52" s="1355">
        <v>6</v>
      </c>
      <c r="LJ52" s="1355">
        <v>4</v>
      </c>
      <c r="LK52" s="1355">
        <v>4</v>
      </c>
      <c r="LL52" s="1355">
        <v>9</v>
      </c>
      <c r="LM52" s="1355">
        <v>7</v>
      </c>
      <c r="LN52" s="1355">
        <v>11</v>
      </c>
      <c r="LO52" s="1355">
        <v>11</v>
      </c>
      <c r="LP52" s="1355">
        <v>11</v>
      </c>
      <c r="LQ52" s="1355">
        <v>13</v>
      </c>
      <c r="LR52" s="1355">
        <v>14</v>
      </c>
      <c r="LS52" s="1355">
        <v>11</v>
      </c>
      <c r="LT52" s="1355">
        <v>10</v>
      </c>
      <c r="LU52" s="1355">
        <v>7</v>
      </c>
      <c r="LV52" s="1355">
        <v>7</v>
      </c>
      <c r="LW52" s="1355">
        <v>7</v>
      </c>
      <c r="LX52" s="1355">
        <v>5</v>
      </c>
      <c r="LY52" s="1355">
        <v>4</v>
      </c>
      <c r="LZ52" s="1355">
        <v>5</v>
      </c>
      <c r="MA52" s="1355">
        <v>6</v>
      </c>
      <c r="MB52" s="1355">
        <v>5</v>
      </c>
      <c r="MC52" s="1355">
        <v>5</v>
      </c>
      <c r="MD52" s="1355">
        <v>5</v>
      </c>
      <c r="ME52" s="1355">
        <v>5</v>
      </c>
      <c r="MF52" s="1355">
        <v>9</v>
      </c>
      <c r="MG52" s="1355">
        <v>6</v>
      </c>
      <c r="MH52" s="1355">
        <v>6</v>
      </c>
      <c r="MI52" s="1355">
        <v>7</v>
      </c>
      <c r="MJ52" s="1355">
        <v>7</v>
      </c>
      <c r="MK52" s="1355">
        <v>7</v>
      </c>
      <c r="ML52" s="1355">
        <v>7</v>
      </c>
      <c r="MM52" s="1355">
        <v>8</v>
      </c>
      <c r="MN52" s="1355">
        <v>8</v>
      </c>
      <c r="MO52" s="1355">
        <v>7</v>
      </c>
      <c r="MP52" s="1355">
        <v>7</v>
      </c>
      <c r="MQ52" s="1355">
        <v>7</v>
      </c>
      <c r="MR52" s="1355">
        <v>7</v>
      </c>
      <c r="MS52" s="1355">
        <v>9</v>
      </c>
      <c r="MT52" s="1355">
        <v>4</v>
      </c>
      <c r="MU52" s="1355">
        <v>6</v>
      </c>
      <c r="MV52" s="1355">
        <v>6</v>
      </c>
      <c r="MW52" s="1355">
        <v>8</v>
      </c>
      <c r="MX52" s="1355">
        <v>8</v>
      </c>
      <c r="MY52" s="1355">
        <v>8</v>
      </c>
      <c r="MZ52" s="1355">
        <v>5</v>
      </c>
      <c r="NA52" s="1355">
        <v>7</v>
      </c>
      <c r="NB52" s="1355">
        <v>5</v>
      </c>
      <c r="NC52" s="1355">
        <f t="shared" ref="NC52:OH52" ca="1" si="2122">AVERAGE(MW48:NC48)</f>
        <v>5.1428571428571432</v>
      </c>
      <c r="ND52" s="1355">
        <f t="shared" ca="1" si="2122"/>
        <v>4.1428571428571432</v>
      </c>
      <c r="NE52" s="1355">
        <f t="shared" ca="1" si="2122"/>
        <v>4.1428571428571432</v>
      </c>
      <c r="NF52" s="1355">
        <f t="shared" ca="1" si="2122"/>
        <v>4.1428571428571432</v>
      </c>
      <c r="NG52" s="1355">
        <f t="shared" ca="1" si="2122"/>
        <v>4.1428571428571432</v>
      </c>
      <c r="NH52" s="1355">
        <f t="shared" ca="1" si="2122"/>
        <v>3.4285714285714284</v>
      </c>
      <c r="NI52" s="1355">
        <f t="shared" ca="1" si="2122"/>
        <v>3.2857142857142856</v>
      </c>
      <c r="NJ52" s="1355">
        <f t="shared" ca="1" si="2122"/>
        <v>3.4285714285714284</v>
      </c>
      <c r="NK52" s="1355">
        <f t="shared" ca="1" si="2122"/>
        <v>1.5714285714285714</v>
      </c>
      <c r="NL52" s="1355">
        <f t="shared" ca="1" si="2122"/>
        <v>1.5714285714285714</v>
      </c>
      <c r="NM52" s="1355">
        <f t="shared" ca="1" si="2122"/>
        <v>1.5714285714285714</v>
      </c>
      <c r="NN52" s="1355">
        <f t="shared" ca="1" si="2122"/>
        <v>1.5714285714285714</v>
      </c>
      <c r="NO52" s="1355">
        <f t="shared" ca="1" si="2122"/>
        <v>4.2857142857142856</v>
      </c>
      <c r="NP52" s="1355">
        <f t="shared" ca="1" si="2122"/>
        <v>7.8571428571428568</v>
      </c>
      <c r="NQ52" s="1355">
        <f t="shared" ca="1" si="2122"/>
        <v>11</v>
      </c>
      <c r="NR52" s="1355">
        <f t="shared" ca="1" si="2122"/>
        <v>11.857142857142858</v>
      </c>
      <c r="NS52" s="1355">
        <f t="shared" ca="1" si="2122"/>
        <v>11.857142857142858</v>
      </c>
      <c r="NT52" s="1355">
        <f t="shared" ca="1" si="2122"/>
        <v>11.857142857142858</v>
      </c>
      <c r="NU52" s="1355">
        <f t="shared" ca="1" si="2122"/>
        <v>12</v>
      </c>
      <c r="NV52" s="1355">
        <f t="shared" ca="1" si="2122"/>
        <v>11.428571428571429</v>
      </c>
      <c r="NW52" s="1355">
        <f t="shared" ca="1" si="2122"/>
        <v>7.1428571428571432</v>
      </c>
      <c r="NX52" s="1355">
        <f t="shared" ca="1" si="2122"/>
        <v>8</v>
      </c>
      <c r="NY52" s="1355">
        <f t="shared" ca="1" si="2122"/>
        <v>7.2857142857142856</v>
      </c>
      <c r="NZ52" s="1355">
        <f t="shared" ca="1" si="2122"/>
        <v>7.2857142857142856</v>
      </c>
      <c r="OA52" s="1355">
        <f t="shared" ca="1" si="2122"/>
        <v>7.2857142857142856</v>
      </c>
      <c r="OB52" s="1355">
        <f t="shared" ca="1" si="2122"/>
        <v>8.2857142857142865</v>
      </c>
      <c r="OC52" s="1355">
        <f t="shared" ca="1" si="2122"/>
        <v>5.5714285714285712</v>
      </c>
      <c r="OD52" s="1355">
        <f t="shared" ca="1" si="2122"/>
        <v>11.714285714285714</v>
      </c>
      <c r="OE52" s="1355">
        <f t="shared" ca="1" si="2122"/>
        <v>7.5714285714285712</v>
      </c>
      <c r="OF52" s="1355">
        <f t="shared" ca="1" si="2122"/>
        <v>7.5714285714285712</v>
      </c>
      <c r="OG52" s="1355">
        <f t="shared" ca="1" si="2122"/>
        <v>7.5714285714285712</v>
      </c>
      <c r="OH52" s="1355">
        <f t="shared" ca="1" si="2122"/>
        <v>7.5714285714285712</v>
      </c>
      <c r="OI52" s="1355">
        <f t="shared" ref="OI52:PN52" ca="1" si="2123">AVERAGE(OC48:OI48)</f>
        <v>9.5714285714285712</v>
      </c>
      <c r="OJ52" s="1355">
        <f t="shared" ca="1" si="2123"/>
        <v>11.285714285714286</v>
      </c>
      <c r="OK52" s="1355">
        <f t="shared" ca="1" si="2123"/>
        <v>10.142857142857142</v>
      </c>
      <c r="OL52" s="1355">
        <f t="shared" ca="1" si="2123"/>
        <v>11.142857142857142</v>
      </c>
      <c r="OM52" s="1355">
        <f t="shared" ca="1" si="2123"/>
        <v>11.142857142857142</v>
      </c>
      <c r="ON52" s="1355">
        <f t="shared" ca="1" si="2123"/>
        <v>11.142857142857142</v>
      </c>
      <c r="OO52" s="1355">
        <f t="shared" ca="1" si="2123"/>
        <v>11.142857142857142</v>
      </c>
      <c r="OP52" s="1355">
        <f t="shared" ca="1" si="2123"/>
        <v>13.857142857142858</v>
      </c>
      <c r="OQ52" s="1355">
        <f t="shared" ca="1" si="2123"/>
        <v>15.857142857142858</v>
      </c>
      <c r="OR52" s="1355">
        <f t="shared" ca="1" si="2123"/>
        <v>12.428571428571429</v>
      </c>
      <c r="OS52" s="1355">
        <f t="shared" ca="1" si="2123"/>
        <v>11.428571428571429</v>
      </c>
      <c r="OT52" s="1355">
        <f t="shared" ca="1" si="2123"/>
        <v>11.714285714285714</v>
      </c>
      <c r="OU52" s="1355">
        <f t="shared" ca="1" si="2123"/>
        <v>11.714285714285714</v>
      </c>
      <c r="OV52" s="1355">
        <f t="shared" ca="1" si="2123"/>
        <v>11.714285714285714</v>
      </c>
      <c r="OW52" s="1355">
        <f t="shared" ca="1" si="2123"/>
        <v>5.8571428571428568</v>
      </c>
      <c r="OX52" s="1355">
        <f t="shared" ca="1" si="2123"/>
        <v>2</v>
      </c>
      <c r="OY52" s="1355">
        <f t="shared" ca="1" si="2123"/>
        <v>4.5714285714285712</v>
      </c>
      <c r="OZ52" s="1355">
        <f t="shared" ca="1" si="2123"/>
        <v>5.5714285714285712</v>
      </c>
      <c r="PA52" s="1355">
        <f t="shared" ca="1" si="2123"/>
        <v>12.142857142857142</v>
      </c>
      <c r="PB52" s="1355">
        <f t="shared" ca="1" si="2123"/>
        <v>12.142857142857142</v>
      </c>
      <c r="PC52" s="1355">
        <f t="shared" ca="1" si="2123"/>
        <v>12.142857142857142</v>
      </c>
      <c r="PD52" s="1355">
        <f t="shared" ca="1" si="2123"/>
        <v>12.142857142857142</v>
      </c>
      <c r="PE52" s="1355">
        <f t="shared" ca="1" si="2123"/>
        <v>15</v>
      </c>
      <c r="PF52" s="1355">
        <f t="shared" ca="1" si="2123"/>
        <v>12</v>
      </c>
      <c r="PG52" s="1355">
        <f t="shared" ca="1" si="2123"/>
        <v>11.714285714285714</v>
      </c>
      <c r="PH52" s="1355">
        <f t="shared" ca="1" si="2123"/>
        <v>5.2857142857142856</v>
      </c>
      <c r="PI52" s="1355">
        <f t="shared" ca="1" si="2123"/>
        <v>5.2857142857142856</v>
      </c>
      <c r="PJ52" s="1355">
        <f t="shared" ca="1" si="2123"/>
        <v>5.2857142857142856</v>
      </c>
      <c r="PK52" s="1355">
        <f t="shared" ca="1" si="2123"/>
        <v>5.5714285714285712</v>
      </c>
      <c r="PL52" s="1355">
        <f t="shared" ca="1" si="2123"/>
        <v>3.5714285714285716</v>
      </c>
      <c r="PM52" s="1355">
        <f t="shared" ca="1" si="2123"/>
        <v>8.7142857142857135</v>
      </c>
      <c r="PN52" s="1355">
        <f t="shared" ca="1" si="2123"/>
        <v>15.142857142857142</v>
      </c>
      <c r="PO52" s="1355">
        <f t="shared" ref="PO52:QN52" ca="1" si="2124">AVERAGE(PI48:PO48)</f>
        <v>14.714285714285714</v>
      </c>
      <c r="PP52" s="1355">
        <f t="shared" ca="1" si="2124"/>
        <v>14.714285714285714</v>
      </c>
      <c r="PQ52" s="1355">
        <f t="shared" ca="1" si="2124"/>
        <v>14.714285714285714</v>
      </c>
      <c r="PR52" s="1355">
        <f t="shared" ca="1" si="2124"/>
        <v>17.571428571428573</v>
      </c>
      <c r="PS52" s="1355">
        <f t="shared" ca="1" si="2124"/>
        <v>16.714285714285715</v>
      </c>
      <c r="PT52" s="1355">
        <f t="shared" ca="1" si="2124"/>
        <v>11</v>
      </c>
      <c r="PU52" s="1355">
        <f t="shared" ca="1" si="2124"/>
        <v>8.5714285714285712</v>
      </c>
      <c r="PV52" s="1355">
        <f t="shared" ca="1" si="2124"/>
        <v>13</v>
      </c>
      <c r="PW52" s="1355">
        <f t="shared" ca="1" si="2124"/>
        <v>13</v>
      </c>
      <c r="PX52" s="1355">
        <f t="shared" ca="1" si="2124"/>
        <v>13</v>
      </c>
      <c r="PY52" s="1355">
        <f t="shared" ca="1" si="2124"/>
        <v>18.428571428571427</v>
      </c>
      <c r="PZ52" s="1355">
        <f t="shared" ca="1" si="2124"/>
        <v>20</v>
      </c>
      <c r="QA52" s="1355">
        <f t="shared" ca="1" si="2124"/>
        <v>19.571428571428573</v>
      </c>
      <c r="QB52" s="1355">
        <f t="shared" ca="1" si="2124"/>
        <v>15.857142857142858</v>
      </c>
      <c r="QC52" s="1355">
        <f t="shared" ca="1" si="2124"/>
        <v>12</v>
      </c>
      <c r="QD52" s="1355">
        <f t="shared" ca="1" si="2124"/>
        <v>12</v>
      </c>
      <c r="QE52" s="1355">
        <f t="shared" ca="1" si="2124"/>
        <v>12</v>
      </c>
      <c r="QF52" s="1355">
        <f t="shared" ca="1" si="2124"/>
        <v>6.4285714285714288</v>
      </c>
      <c r="QG52" s="1355">
        <f t="shared" ca="1" si="2124"/>
        <v>6.2857142857142856</v>
      </c>
      <c r="QH52" s="1355">
        <f t="shared" ca="1" si="2124"/>
        <v>6.1428571428571432</v>
      </c>
      <c r="QI52" s="1355">
        <f t="shared" ca="1" si="2124"/>
        <v>5.4285714285714288</v>
      </c>
      <c r="QJ52" s="1355">
        <f t="shared" ca="1" si="2124"/>
        <v>7</v>
      </c>
      <c r="QK52" s="1355">
        <f t="shared" ca="1" si="2124"/>
        <v>7</v>
      </c>
      <c r="QL52" s="1355">
        <f t="shared" ca="1" si="2124"/>
        <v>7</v>
      </c>
      <c r="QM52" s="1355">
        <f t="shared" ca="1" si="2124"/>
        <v>4.2857142857142856</v>
      </c>
      <c r="QN52" s="1355">
        <f t="shared" ca="1" si="2124"/>
        <v>12.142857142857142</v>
      </c>
      <c r="QO52" s="1355">
        <f t="shared" ref="QO52" ca="1" si="2125">AVERAGE(QI48:QO48)</f>
        <v>13.142857142857142</v>
      </c>
      <c r="QP52" s="1355">
        <f t="shared" ref="QP52" ca="1" si="2126">AVERAGE(QJ48:QP48)</f>
        <v>19.571428571428573</v>
      </c>
      <c r="QQ52" s="1355">
        <f t="shared" ref="QQ52" ca="1" si="2127">AVERAGE(QK48:QQ48)</f>
        <v>18.857142857142858</v>
      </c>
      <c r="QR52" s="1355">
        <f t="shared" ref="QR52" ca="1" si="2128">AVERAGE(QL48:QR48)</f>
        <v>18.857142857142858</v>
      </c>
      <c r="QS52" s="1355">
        <f t="shared" ref="QS52" ca="1" si="2129">AVERAGE(QM48:QS48)</f>
        <v>18.857142857142858</v>
      </c>
      <c r="QT52" s="1355">
        <f t="shared" ref="QT52" ca="1" si="2130">AVERAGE(QN48:QT48)</f>
        <v>19.285714285714285</v>
      </c>
      <c r="QU52" s="1355">
        <f t="shared" ref="QU52" ca="1" si="2131">AVERAGE(QO48:QU48)</f>
        <v>10.571428571428571</v>
      </c>
      <c r="QV52" s="1355">
        <f t="shared" ref="QV52" ca="1" si="2132">AVERAGE(QP48:QV48)</f>
        <v>9.7142857142857135</v>
      </c>
      <c r="QW52" s="1355">
        <f t="shared" ref="QW52" ca="1" si="2133">AVERAGE(QQ48:QW48)</f>
        <v>6.7142857142857144</v>
      </c>
      <c r="QX52" s="1355">
        <f t="shared" ref="QX52" ca="1" si="2134">AVERAGE(QR48:QX48)</f>
        <v>13.571428571428571</v>
      </c>
      <c r="QY52" s="1355">
        <f t="shared" ref="QY52" ca="1" si="2135">AVERAGE(QS48:QY48)</f>
        <v>13.571428571428571</v>
      </c>
      <c r="QZ52" s="1355">
        <f t="shared" ref="QZ52" ca="1" si="2136">AVERAGE(QT48:QZ48)</f>
        <v>13.571428571428571</v>
      </c>
      <c r="RA52" s="1355">
        <f t="shared" ref="RA52" ca="1" si="2137">AVERAGE(QU48:RA48)</f>
        <v>13</v>
      </c>
      <c r="RB52" s="1355">
        <f t="shared" ref="RB52" ca="1" si="2138">AVERAGE(QV48:RB48)</f>
        <v>13.571428571428571</v>
      </c>
      <c r="RC52" s="1355">
        <f t="shared" ref="RC52" ca="1" si="2139">AVERAGE(QW48:RC48)</f>
        <v>19</v>
      </c>
      <c r="RD52" s="1355">
        <f t="shared" ref="RD52" ca="1" si="2140">AVERAGE(QX48:RD48)</f>
        <v>16</v>
      </c>
      <c r="RE52" s="1355">
        <f t="shared" ref="RE52" ca="1" si="2141">AVERAGE(QY48:RE48)</f>
        <v>7.5714285714285712</v>
      </c>
      <c r="RF52" s="1355">
        <f t="shared" ref="RF52" ca="1" si="2142">AVERAGE(QZ48:RF48)</f>
        <v>7.5714285714285712</v>
      </c>
      <c r="RG52" s="1355">
        <f t="shared" ref="RG52" ca="1" si="2143">AVERAGE(RA48:RG48)</f>
        <v>7.5714285714285712</v>
      </c>
      <c r="RH52" s="1355">
        <f t="shared" ref="RH52" ca="1" si="2144">AVERAGE(RB48:RH48)</f>
        <v>9.7142857142857135</v>
      </c>
      <c r="RI52" s="1355">
        <f t="shared" ref="RI52" ca="1" si="2145">AVERAGE(RC48:RI48)</f>
        <v>11.142857142857142</v>
      </c>
      <c r="RJ52" s="1355">
        <f t="shared" ref="RJ52" ca="1" si="2146">AVERAGE(RD48:RJ48)</f>
        <v>7.4285714285714288</v>
      </c>
      <c r="RK52" s="1355">
        <f t="shared" ref="RK52" ca="1" si="2147">AVERAGE(RE48:RK48)</f>
        <v>7.4285714285714288</v>
      </c>
      <c r="RL52" s="1355">
        <f t="shared" ref="RL52" ca="1" si="2148">AVERAGE(RF48:RL48)</f>
        <v>7.4285714285714288</v>
      </c>
      <c r="RM52" s="1355">
        <f t="shared" ref="RM52" ca="1" si="2149">AVERAGE(RG48:RM48)</f>
        <v>7.4285714285714288</v>
      </c>
      <c r="RN52" s="1355">
        <f t="shared" ref="RN52" ca="1" si="2150">AVERAGE(RH48:RN48)</f>
        <v>7.4285714285714288</v>
      </c>
      <c r="RO52" s="1355">
        <f t="shared" ref="RO52" ca="1" si="2151">AVERAGE(RI48:RO48)</f>
        <v>5.7142857142857144</v>
      </c>
      <c r="RP52" s="1355">
        <f t="shared" ref="RP52" ca="1" si="2152">AVERAGE(RJ48:RP48)</f>
        <v>9.1428571428571423</v>
      </c>
      <c r="RQ52" s="1355">
        <f t="shared" ref="RQ52" ca="1" si="2153">AVERAGE(RK48:RQ48)</f>
        <v>19.571428571428573</v>
      </c>
      <c r="RR52" s="1355">
        <f t="shared" ref="RR52" ca="1" si="2154">AVERAGE(RL48:RR48)</f>
        <v>25.571428571428573</v>
      </c>
      <c r="RS52" s="1355">
        <f t="shared" ref="RS52" ca="1" si="2155">AVERAGE(RM48:RS48)</f>
        <v>25.571428571428573</v>
      </c>
      <c r="RT52" s="1355">
        <f t="shared" ref="RT52" ca="1" si="2156">AVERAGE(RN48:RT48)</f>
        <v>25.571428571428573</v>
      </c>
      <c r="RU52" s="1355">
        <f t="shared" ref="RU52" ca="1" si="2157">AVERAGE(RO48:RU48)</f>
        <v>25.571428571428573</v>
      </c>
      <c r="RV52" s="1355">
        <f t="shared" ref="RV52" ca="1" si="2158">AVERAGE(RP48:RV48)</f>
        <v>25.285714285714285</v>
      </c>
      <c r="RW52" s="1355">
        <f t="shared" ref="RW52" ca="1" si="2159">AVERAGE(RQ48:RW48)</f>
        <v>19.571428571428573</v>
      </c>
      <c r="RX52" s="1355">
        <f t="shared" ref="RX52" ca="1" si="2160">AVERAGE(RR48:RX48)</f>
        <v>7.4285714285714288</v>
      </c>
      <c r="RY52" s="1355">
        <f t="shared" ref="RY52" ca="1" si="2161">AVERAGE(RS48:RY48)</f>
        <v>0.7142857142857143</v>
      </c>
      <c r="RZ52" s="1355">
        <f t="shared" ref="RZ52" ca="1" si="2162">AVERAGE(RT48:RZ48)</f>
        <v>0.8571428571428571</v>
      </c>
      <c r="SA52" s="1355">
        <f t="shared" ref="SA52" ca="1" si="2163">AVERAGE(RU48:SA48)</f>
        <v>0.8571428571428571</v>
      </c>
      <c r="SB52" s="1355">
        <f t="shared" ref="SB52" ca="1" si="2164">AVERAGE(RV48:SB48)</f>
        <v>0.8571428571428571</v>
      </c>
      <c r="SC52" s="1355">
        <f t="shared" ref="SC52" ca="1" si="2165">AVERAGE(RW48:SC48)</f>
        <v>2.8571428571428572</v>
      </c>
      <c r="SD52" s="1355">
        <f t="shared" ref="SD52" ca="1" si="2166">AVERAGE(RX48:SD48)</f>
        <v>7</v>
      </c>
      <c r="SE52" s="1355">
        <f t="shared" ref="SE52" ca="1" si="2167">AVERAGE(RY48:SE48)</f>
        <v>8.4285714285714288</v>
      </c>
      <c r="SF52" s="1355">
        <f t="shared" ref="SF52" ca="1" si="2168">AVERAGE(RZ48:SF48)</f>
        <v>9.8571428571428577</v>
      </c>
      <c r="SG52" s="1355">
        <f t="shared" ref="SG52" ca="1" si="2169">AVERAGE(SA48:SG48)</f>
        <v>13.714285714285714</v>
      </c>
      <c r="SH52" s="1355">
        <f t="shared" ref="SH52" ca="1" si="2170">AVERAGE(SB48:SH48)</f>
        <v>13.714285714285714</v>
      </c>
      <c r="SI52" s="1355">
        <f t="shared" ref="SI52" ca="1" si="2171">AVERAGE(SC48:SI48)</f>
        <v>13.714285714285714</v>
      </c>
      <c r="SJ52" s="1355">
        <f t="shared" ref="SJ52" ca="1" si="2172">AVERAGE(SD48:SJ48)</f>
        <v>11.857142857142858</v>
      </c>
      <c r="SK52" s="1355">
        <f t="shared" ref="SK52" ca="1" si="2173">AVERAGE(SE48:SK48)</f>
        <v>8.1428571428571423</v>
      </c>
      <c r="SL52" s="1355">
        <f t="shared" ref="SL52" ca="1" si="2174">AVERAGE(SF48:SL48)</f>
        <v>20.714285714285715</v>
      </c>
      <c r="SM52" s="1355">
        <f t="shared" ref="SM52" ca="1" si="2175">AVERAGE(SG48:SM48)</f>
        <v>19.428571428571427</v>
      </c>
      <c r="SN52" s="1355">
        <f t="shared" ref="SN52" ca="1" si="2176">AVERAGE(SH48:SN48)</f>
        <v>15.571428571428571</v>
      </c>
      <c r="SO52" s="1355">
        <f t="shared" ref="SO52" ca="1" si="2177">AVERAGE(SI48:SO48)</f>
        <v>15.571428571428571</v>
      </c>
      <c r="SP52" s="1355">
        <f t="shared" ref="SP52" ca="1" si="2178">AVERAGE(SJ48:SP48)</f>
        <v>15.571428571428571</v>
      </c>
      <c r="SQ52" s="1355">
        <f t="shared" ref="SQ52" ca="1" si="2179">AVERAGE(SK48:SQ48)</f>
        <v>15.571428571428571</v>
      </c>
      <c r="SR52" s="1355">
        <f t="shared" ref="SR52" ca="1" si="2180">AVERAGE(SL48:SR48)</f>
        <v>15.142857142857142</v>
      </c>
      <c r="SS52" s="1355">
        <f t="shared" ref="SS52" ca="1" si="2181">AVERAGE(SM48:SS48)</f>
        <v>1.1428571428571428</v>
      </c>
      <c r="ST52" s="1355">
        <f t="shared" ref="ST52" ca="1" si="2182">AVERAGE(SN48:ST48)</f>
        <v>2.2857142857142856</v>
      </c>
      <c r="SU52" s="1355">
        <f t="shared" ref="SU52" ca="1" si="2183">AVERAGE(SO48:SU48)</f>
        <v>2.4285714285714284</v>
      </c>
      <c r="SV52" s="1355">
        <f t="shared" ref="SV52" ca="1" si="2184">AVERAGE(SP48:SV48)</f>
        <v>2.4285714285714284</v>
      </c>
      <c r="SW52" s="1355">
        <f t="shared" ref="SW52" ca="1" si="2185">AVERAGE(SQ48:SW48)</f>
        <v>2.4285714285714284</v>
      </c>
      <c r="SX52" s="1355">
        <f t="shared" ref="SX52" ca="1" si="2186">AVERAGE(SR48:SX48)</f>
        <v>2</v>
      </c>
      <c r="SY52" s="1355">
        <f t="shared" ref="SY52" ca="1" si="2187">AVERAGE(SS48:SY48)</f>
        <v>1.8571428571428572</v>
      </c>
      <c r="SZ52" s="1355">
        <f t="shared" ref="SZ52" ca="1" si="2188">AVERAGE(ST48:SZ48)</f>
        <v>1.7142857142857142</v>
      </c>
      <c r="TA52" s="1355">
        <f t="shared" ref="TA52" ca="1" si="2189">AVERAGE(SU48:TA48)</f>
        <v>0.5714285714285714</v>
      </c>
      <c r="TB52" s="1355">
        <f t="shared" ref="TB52" ca="1" si="2190">AVERAGE(SV48:TB48)</f>
        <v>10</v>
      </c>
      <c r="TC52" s="1355">
        <f t="shared" ref="TC52" ca="1" si="2191">AVERAGE(SW48:TC48)</f>
        <v>10</v>
      </c>
      <c r="TD52" s="1355">
        <f t="shared" ref="TD52" ca="1" si="2192">AVERAGE(SX48:TD48)</f>
        <v>10</v>
      </c>
      <c r="TE52" s="1355">
        <f t="shared" ref="TE52" ca="1" si="2193">AVERAGE(SY48:TE48)</f>
        <v>16.142857142857142</v>
      </c>
      <c r="TF52" s="1355">
        <f t="shared" ref="TF52" ca="1" si="2194">AVERAGE(SZ48:TF48)</f>
        <v>22.857142857142858</v>
      </c>
      <c r="TG52" s="1355">
        <f t="shared" ref="TG52" ca="1" si="2195">AVERAGE(TA48:TG48)</f>
        <v>23</v>
      </c>
      <c r="TH52" s="1355">
        <f t="shared" ref="TH52" ca="1" si="2196">AVERAGE(TB48:TH48)</f>
        <v>22.857142857142858</v>
      </c>
      <c r="TI52" s="1355">
        <f t="shared" ref="TI52" ca="1" si="2197">AVERAGE(TC48:TI48)</f>
        <v>16.857142857142858</v>
      </c>
      <c r="TJ52" s="1355">
        <f t="shared" ref="TJ52" ca="1" si="2198">AVERAGE(TD48:TJ48)</f>
        <v>16.857142857142858</v>
      </c>
      <c r="TK52" s="1355">
        <f t="shared" ref="TK52" ca="1" si="2199">AVERAGE(TE48:TK48)</f>
        <v>16.857142857142858</v>
      </c>
      <c r="TL52" s="1355">
        <f t="shared" ref="TL52" ca="1" si="2200">AVERAGE(TF48:TL48)</f>
        <v>10.714285714285714</v>
      </c>
      <c r="TM52" s="1355">
        <f t="shared" ref="TM52" ca="1" si="2201">AVERAGE(TG48:TM48)</f>
        <v>4</v>
      </c>
      <c r="TN52" s="1355">
        <f t="shared" ref="TN52" ca="1" si="2202">AVERAGE(TH48:TN48)</f>
        <v>8.8571428571428577</v>
      </c>
      <c r="TO52" s="1355">
        <f t="shared" ref="TO52" ca="1" si="2203">AVERAGE(TI48:TO48)</f>
        <v>9.2857142857142865</v>
      </c>
      <c r="TP52" s="1355">
        <f t="shared" ref="TP52" ca="1" si="2204">AVERAGE(TJ48:TP48)</f>
        <v>8</v>
      </c>
      <c r="TQ52" s="1355">
        <f t="shared" ref="TQ52" ca="1" si="2205">AVERAGE(TK48:TQ48)</f>
        <v>8</v>
      </c>
      <c r="TR52" s="1355">
        <f t="shared" ref="TR52" ca="1" si="2206">AVERAGE(TL48:TR48)</f>
        <v>8</v>
      </c>
      <c r="TS52" s="1355">
        <f t="shared" ref="TS52" ca="1" si="2207">AVERAGE(TM48:TS48)</f>
        <v>14</v>
      </c>
      <c r="TT52" s="1355">
        <f t="shared" ref="TT52" ca="1" si="2208">AVERAGE(TN48:TT48)</f>
        <v>19.428571428571427</v>
      </c>
      <c r="TU52" s="1355">
        <f t="shared" ref="TU52" ca="1" si="2209">AVERAGE(TO48:TU48)</f>
        <v>15.142857142857142</v>
      </c>
      <c r="TV52" s="1355">
        <f t="shared" ref="TV52" ca="1" si="2210">AVERAGE(TP48:TV48)</f>
        <v>19.714285714285715</v>
      </c>
      <c r="TW52" s="1355">
        <f t="shared" ref="TW52" ca="1" si="2211">AVERAGE(TQ48:TW48)</f>
        <v>17.571428571428573</v>
      </c>
      <c r="TX52" s="1355">
        <f t="shared" ref="TX52" ca="1" si="2212">AVERAGE(TR48:TX48)</f>
        <v>17.571428571428573</v>
      </c>
      <c r="TY52" s="1355">
        <f t="shared" ref="TY52" ca="1" si="2213">AVERAGE(TS48:TY48)</f>
        <v>17.571428571428573</v>
      </c>
      <c r="TZ52" s="1355">
        <f t="shared" ref="TZ52" ca="1" si="2214">AVERAGE(TT48:TZ48)</f>
        <v>11.571428571428571</v>
      </c>
      <c r="UA52" s="1355">
        <f t="shared" ref="UA52" ca="1" si="2215">AVERAGE(TU48:UA48)</f>
        <v>6.2857142857142856</v>
      </c>
      <c r="UB52" s="1355">
        <f t="shared" ref="UB52" ca="1" si="2216">AVERAGE(TV48:UB48)</f>
        <v>7.4285714285714288</v>
      </c>
      <c r="UC52" s="1355">
        <f t="shared" ref="UC52" ca="1" si="2217">AVERAGE(TW48:UC48)</f>
        <v>2.5714285714285716</v>
      </c>
      <c r="UD52" s="1355">
        <f t="shared" ref="UD52" ca="1" si="2218">AVERAGE(TX48:UD48)</f>
        <v>6.1428571428571432</v>
      </c>
      <c r="UE52" s="1355">
        <f t="shared" ref="UE52" ca="1" si="2219">AVERAGE(TY48:UE48)</f>
        <v>6.1428571428571432</v>
      </c>
      <c r="UF52" s="1355">
        <f t="shared" ref="UF52" ca="1" si="2220">AVERAGE(TZ48:UF48)</f>
        <v>6.1428571428571432</v>
      </c>
      <c r="UG52" s="1355">
        <f t="shared" ref="UG52" ca="1" si="2221">AVERAGE(UA48:UG48)</f>
        <v>8.1428571428571423</v>
      </c>
      <c r="UH52" s="1355">
        <f t="shared" ref="UH52" ca="1" si="2222">AVERAGE(UB48:UH48)</f>
        <v>7.8571428571428568</v>
      </c>
      <c r="UI52" s="1355">
        <f t="shared" ref="UI52" ca="1" si="2223">AVERAGE(UC48:UI48)</f>
        <v>6.1428571428571432</v>
      </c>
      <c r="UJ52" s="1355">
        <f t="shared" ref="UJ52" ca="1" si="2224">AVERAGE(UD48:UJ48)</f>
        <v>6</v>
      </c>
      <c r="UK52" s="1355">
        <f t="shared" ref="UK52" ca="1" si="2225">AVERAGE(UE48:UK48)</f>
        <v>4.4285714285714288</v>
      </c>
      <c r="UL52" s="1355">
        <f t="shared" ref="UL52" ca="1" si="2226">AVERAGE(UF48:UL48)</f>
        <v>4.4285714285714288</v>
      </c>
      <c r="UM52" s="1355">
        <f t="shared" ref="UM52" ca="1" si="2227">AVERAGE(UG48:UM48)</f>
        <v>4.4285714285714288</v>
      </c>
      <c r="UN52" s="1355">
        <f t="shared" ref="UN52" ca="1" si="2228">AVERAGE(UH48:UN48)</f>
        <v>3</v>
      </c>
      <c r="UO52" s="1355">
        <f t="shared" ref="UO52" ca="1" si="2229">AVERAGE(UI48:UO48)</f>
        <v>13.428571428571429</v>
      </c>
      <c r="UP52" s="1355">
        <f t="shared" ref="UP52" ca="1" si="2230">AVERAGE(UJ48:UP48)</f>
        <v>13.428571428571429</v>
      </c>
      <c r="UQ52" s="1355">
        <f t="shared" ref="UQ52" ca="1" si="2231">AVERAGE(UK48:UQ48)</f>
        <v>13.428571428571429</v>
      </c>
      <c r="UR52" s="1355">
        <f t="shared" ref="UR52" ca="1" si="2232">AVERAGE(UL48:UR48)</f>
        <v>18</v>
      </c>
      <c r="US52" s="1355">
        <f t="shared" ref="US52" ca="1" si="2233">AVERAGE(UM48:US48)</f>
        <v>18</v>
      </c>
      <c r="UT52" s="1355">
        <f t="shared" ref="UT52" ca="1" si="2234">AVERAGE(UN48:UT48)</f>
        <v>18</v>
      </c>
      <c r="UU52" s="1355">
        <f t="shared" ref="UU52" ca="1" si="2235">AVERAGE(UO48:UU48)</f>
        <v>18.285714285714285</v>
      </c>
      <c r="UV52" s="1355">
        <f t="shared" ref="UV52" ca="1" si="2236">AVERAGE(UP48:UV48)</f>
        <v>7.8571428571428568</v>
      </c>
      <c r="UW52" s="1355">
        <f t="shared" ref="UW52" ca="1" si="2237">AVERAGE(UQ48:UW48)</f>
        <v>11</v>
      </c>
      <c r="UX52" s="1355">
        <f t="shared" ref="UX52" ca="1" si="2238">AVERAGE(UR48:UX48)</f>
        <v>11</v>
      </c>
      <c r="UY52" s="1355">
        <f t="shared" ref="UY52" ca="1" si="2239">AVERAGE(US48:UY48)</f>
        <v>4.1428571428571432</v>
      </c>
      <c r="UZ52" s="1355">
        <f t="shared" ref="UZ52" ca="1" si="2240">AVERAGE(UT48:UZ48)</f>
        <v>4.1428571428571432</v>
      </c>
      <c r="VA52" s="1355">
        <f t="shared" ref="VA52" ca="1" si="2241">AVERAGE(UU48:VA48)</f>
        <v>4.1428571428571432</v>
      </c>
      <c r="VB52" s="1355">
        <f t="shared" ref="VB52" ca="1" si="2242">AVERAGE(UV48:VB48)</f>
        <v>5.8571428571428568</v>
      </c>
      <c r="VC52" s="1355">
        <f t="shared" ref="VC52" ca="1" si="2243">AVERAGE(UW48:VC48)</f>
        <v>6</v>
      </c>
      <c r="VD52" s="1355">
        <f t="shared" ref="VD52" ca="1" si="2244">AVERAGE(UX48:VD48)</f>
        <v>5.5714285714285712</v>
      </c>
      <c r="VE52" s="1355">
        <f t="shared" ref="VE52" ca="1" si="2245">AVERAGE(UY48:VE48)</f>
        <v>5.7142857142857144</v>
      </c>
      <c r="VF52" s="1355">
        <f t="shared" ref="VF52" ca="1" si="2246">AVERAGE(UZ48:VF48)</f>
        <v>5.7142857142857144</v>
      </c>
      <c r="VG52" s="1355">
        <f t="shared" ref="VG52" ca="1" si="2247">AVERAGE(VA48:VG48)</f>
        <v>5.7142857142857144</v>
      </c>
      <c r="VH52" s="1355">
        <f t="shared" ref="VH52" ca="1" si="2248">AVERAGE(VB48:VH48)</f>
        <v>5.7142857142857144</v>
      </c>
      <c r="VI52" s="1355">
        <f t="shared" ref="VI52" ca="1" si="2249">AVERAGE(VC48:VI48)</f>
        <v>3.7142857142857144</v>
      </c>
      <c r="VJ52" s="1355">
        <f t="shared" ref="VJ52" ca="1" si="2250">AVERAGE(VD48:VJ48)</f>
        <v>4</v>
      </c>
      <c r="VK52" s="1355">
        <f t="shared" ref="VK52" ca="1" si="2251">AVERAGE(VE48:VK48)</f>
        <v>4.5714285714285712</v>
      </c>
      <c r="VL52" s="1355">
        <f t="shared" ref="VL52" ca="1" si="2252">AVERAGE(VF48:VL48)</f>
        <v>7.7142857142857144</v>
      </c>
      <c r="VM52" s="1355">
        <f t="shared" ref="VM52" ca="1" si="2253">AVERAGE(VG48:VM48)</f>
        <v>8.7142857142857135</v>
      </c>
      <c r="VN52" s="1355">
        <f t="shared" ref="VN52" ca="1" si="2254">AVERAGE(VH48:VN48)</f>
        <v>8.7142857142857135</v>
      </c>
      <c r="VO52" s="1355">
        <f t="shared" ref="VO52" ca="1" si="2255">AVERAGE(VI48:VO48)</f>
        <v>8.7142857142857135</v>
      </c>
      <c r="VP52" s="1355">
        <f t="shared" ref="VP52" ca="1" si="2256">AVERAGE(VJ48:VP48)</f>
        <v>8.5714285714285712</v>
      </c>
      <c r="VQ52" s="1355">
        <f t="shared" ref="VQ52" ca="1" si="2257">AVERAGE(VK48:VQ48)</f>
        <v>9.1428571428571423</v>
      </c>
      <c r="VR52" s="1355">
        <f t="shared" ref="VR52" ca="1" si="2258">AVERAGE(VL48:VR48)</f>
        <v>5.7142857142857144</v>
      </c>
      <c r="VS52" s="1355">
        <f t="shared" ref="VS52" ca="1" si="2259">AVERAGE(VM48:VS48)</f>
        <v>2.4285714285714284</v>
      </c>
      <c r="VT52" s="1355">
        <f t="shared" ref="VT52" ca="1" si="2260">AVERAGE(VN48:VT48)</f>
        <v>5.4285714285714288</v>
      </c>
      <c r="VU52" s="1355">
        <f t="shared" ref="VU52" ca="1" si="2261">AVERAGE(VO48:VU48)</f>
        <v>5.4285714285714288</v>
      </c>
      <c r="VV52" s="1355">
        <f t="shared" ref="VV52" ca="1" si="2262">AVERAGE(VP48:VV48)</f>
        <v>5.4285714285714288</v>
      </c>
      <c r="VW52" s="1355">
        <f t="shared" ref="VW52" ca="1" si="2263">AVERAGE(VQ48:VW48)</f>
        <v>12.142857142857142</v>
      </c>
      <c r="VX52" s="1355">
        <f t="shared" ref="VX52" ca="1" si="2264">AVERAGE(VR48:VX48)</f>
        <v>11.142857142857142</v>
      </c>
      <c r="VY52" s="1355">
        <f t="shared" ref="VY52" ca="1" si="2265">AVERAGE(VS48:VY48)</f>
        <v>11.285714285714286</v>
      </c>
      <c r="VZ52" s="1355">
        <f t="shared" ref="VZ52" ca="1" si="2266">AVERAGE(VT48:VZ48)</f>
        <v>11.285714285714286</v>
      </c>
      <c r="WA52" s="1355">
        <f t="shared" ref="WA52" ca="1" si="2267">AVERAGE(VU48:WA48)</f>
        <v>7.7142857142857144</v>
      </c>
      <c r="WB52" s="1355">
        <f t="shared" ref="WB52" ca="1" si="2268">AVERAGE(VV48:WB48)</f>
        <v>7.7142857142857144</v>
      </c>
      <c r="WC52" s="1355">
        <f t="shared" ref="WC52" ca="1" si="2269">AVERAGE(VW48:WC48)</f>
        <v>7.7142857142857144</v>
      </c>
      <c r="WD52" s="1355">
        <f t="shared" ref="WD52" ca="1" si="2270">AVERAGE(VX48:WD48)</f>
        <v>3.1428571428571428</v>
      </c>
      <c r="WE52" s="1355">
        <f t="shared" ref="WE52" ca="1" si="2271">AVERAGE(VY48:WE48)</f>
        <v>3.2857142857142856</v>
      </c>
      <c r="WF52" s="1355">
        <f t="shared" ref="WF52" ca="1" si="2272">AVERAGE(VZ48:WF48)</f>
        <v>5</v>
      </c>
      <c r="WG52" s="1355">
        <f t="shared" ref="WG52" ca="1" si="2273">AVERAGE(WA48:WG48)</f>
        <v>5</v>
      </c>
      <c r="WH52" s="1355">
        <f t="shared" ref="WH52" ca="1" si="2274">AVERAGE(WB48:WH48)</f>
        <v>4.5714285714285712</v>
      </c>
      <c r="WI52" s="1355">
        <f t="shared" ref="WI52" ca="1" si="2275">AVERAGE(WC48:WI48)</f>
        <v>4.5714285714285712</v>
      </c>
      <c r="WJ52" s="1355">
        <f t="shared" ref="WJ52" ca="1" si="2276">AVERAGE(WD48:WJ48)</f>
        <v>4.5714285714285712</v>
      </c>
      <c r="WK52" s="1355">
        <f t="shared" ref="WK52" ca="1" si="2277">AVERAGE(WE48:WK48)</f>
        <v>2.1428571428571428</v>
      </c>
      <c r="WL52" s="1355">
        <f t="shared" ref="WL52" ca="1" si="2278">AVERAGE(WF48:WL48)</f>
        <v>4.8571428571428568</v>
      </c>
      <c r="WM52" s="1355">
        <f t="shared" ref="WM52" ca="1" si="2279">AVERAGE(WG48:WM48)</f>
        <v>3.5714285714285716</v>
      </c>
      <c r="WN52" s="1355">
        <f t="shared" ref="WN52" ca="1" si="2280">AVERAGE(WH48:WN48)</f>
        <v>3.7142857142857144</v>
      </c>
      <c r="WO52" s="1355">
        <f t="shared" ref="WO52" ca="1" si="2281">AVERAGE(WI48:WO48)</f>
        <v>3.8571428571428572</v>
      </c>
      <c r="WP52" s="1355">
        <f t="shared" ref="WP52" ca="1" si="2282">AVERAGE(WJ48:WP48)</f>
        <v>3.8571428571428572</v>
      </c>
      <c r="WQ52" s="1355">
        <f t="shared" ref="WQ52" ca="1" si="2283">AVERAGE(WK48:WQ48)</f>
        <v>3.8571428571428572</v>
      </c>
      <c r="WR52" s="1355">
        <f t="shared" ref="WR52" ca="1" si="2284">AVERAGE(WL48:WR48)</f>
        <v>3.7142857142857144</v>
      </c>
      <c r="WS52" s="1355">
        <f t="shared" ref="WS52" ca="1" si="2285">AVERAGE(WM48:WS48)</f>
        <v>1</v>
      </c>
      <c r="WT52" s="1355">
        <f t="shared" ref="WT52" ca="1" si="2286">AVERAGE(WN48:WT48)</f>
        <v>0.42857142857142855</v>
      </c>
      <c r="WU52" s="1355">
        <f t="shared" ref="WU52" ca="1" si="2287">AVERAGE(WO48:WU48)</f>
        <v>2.4285714285714284</v>
      </c>
      <c r="WV52" s="1355">
        <f t="shared" ref="WV52" ca="1" si="2288">AVERAGE(WP48:WV48)</f>
        <v>4.5714285714285712</v>
      </c>
      <c r="WW52" s="1355">
        <f t="shared" ref="WW52" ca="1" si="2289">AVERAGE(WQ48:WW48)</f>
        <v>4.5714285714285712</v>
      </c>
      <c r="WX52" s="1355">
        <f t="shared" ref="WX52" ca="1" si="2290">AVERAGE(WR48:WX48)</f>
        <v>4.5714285714285712</v>
      </c>
      <c r="WY52" s="1355">
        <f t="shared" ref="WY52" ca="1" si="2291">AVERAGE(WS48:WY48)</f>
        <v>4.8571428571428568</v>
      </c>
      <c r="WZ52" s="1355">
        <f t="shared" ref="WZ52" ca="1" si="2292">AVERAGE(WT48:WZ48)</f>
        <v>4.8571428571428568</v>
      </c>
      <c r="XA52" s="1355">
        <f t="shared" ref="XA52" ca="1" si="2293">AVERAGE(WU48:XA48)</f>
        <v>6.7142857142857144</v>
      </c>
      <c r="XB52" s="1355">
        <f t="shared" ref="XB52" ca="1" si="2294">AVERAGE(WV48:XB48)</f>
        <v>4.5714285714285712</v>
      </c>
      <c r="XC52" s="1355">
        <f t="shared" ref="XC52" ca="1" si="2295">AVERAGE(WW48:XC48)</f>
        <v>9.7142857142857135</v>
      </c>
      <c r="XD52" s="1355">
        <f t="shared" ref="XD52" ca="1" si="2296">AVERAGE(WX48:XD48)</f>
        <v>9.7142857142857135</v>
      </c>
      <c r="XE52" s="1355">
        <f t="shared" ref="XE52" ca="1" si="2297">AVERAGE(WY48:XE48)</f>
        <v>9.7142857142857135</v>
      </c>
      <c r="XF52" s="1355">
        <f t="shared" ref="XF52" ca="1" si="2298">AVERAGE(WZ48:XF48)</f>
        <v>9.5714285714285712</v>
      </c>
      <c r="XG52" s="1355">
        <f t="shared" ref="XG52" ca="1" si="2299">AVERAGE(XA48:XG48)</f>
        <v>9.4285714285714288</v>
      </c>
      <c r="XH52" s="1355">
        <f t="shared" ref="XH52" ca="1" si="2300">AVERAGE(XB48:XH48)</f>
        <v>7.5714285714285712</v>
      </c>
      <c r="XI52" s="1355">
        <f t="shared" ref="XI52" ca="1" si="2301">AVERAGE(XC48:XI48)</f>
        <v>7.5714285714285712</v>
      </c>
      <c r="XJ52" s="1355">
        <f t="shared" ref="XJ52" ca="1" si="2302">AVERAGE(XD48:XJ48)</f>
        <v>0.14285714285714285</v>
      </c>
      <c r="XK52" s="1355">
        <f t="shared" ref="XK52" ca="1" si="2303">AVERAGE(XE48:XK48)</f>
        <v>0.14285714285714285</v>
      </c>
      <c r="XL52" s="1355">
        <f t="shared" ref="XL52" ca="1" si="2304">AVERAGE(XF48:XL48)</f>
        <v>0.14285714285714285</v>
      </c>
      <c r="XM52" s="1355">
        <f t="shared" ref="XM52" ca="1" si="2305">AVERAGE(XG48:XM48)</f>
        <v>0.14285714285714285</v>
      </c>
      <c r="XN52" s="1355">
        <f t="shared" ref="XN52" ca="1" si="2306">AVERAGE(XH48:XN48)</f>
        <v>0.14285714285714285</v>
      </c>
      <c r="XO52" s="1355">
        <f t="shared" ref="XO52" ca="1" si="2307">AVERAGE(XI48:XO48)</f>
        <v>0.14285714285714285</v>
      </c>
      <c r="XP52" s="1355">
        <f t="shared" ref="XP52" ca="1" si="2308">AVERAGE(XJ48:XP48)</f>
        <v>3.1428571428571428</v>
      </c>
      <c r="XQ52" s="1355">
        <f t="shared" ref="XQ52" ca="1" si="2309">AVERAGE(XK48:XQ48)</f>
        <v>7.2857142857142856</v>
      </c>
      <c r="XR52" s="1355">
        <f t="shared" ref="XR52" ca="1" si="2310">AVERAGE(XL48:XR48)</f>
        <v>7.2857142857142856</v>
      </c>
      <c r="XS52" s="1355">
        <f t="shared" ref="XS52" ca="1" si="2311">AVERAGE(XM48:XS48)</f>
        <v>7.2857142857142856</v>
      </c>
      <c r="XT52" s="1355">
        <f t="shared" ref="XT52" ca="1" si="2312">AVERAGE(XN48:XT48)</f>
        <v>7.4285714285714288</v>
      </c>
      <c r="XU52" s="1355">
        <f t="shared" ref="XU52" ca="1" si="2313">AVERAGE(XO48:XU48)</f>
        <v>10.571428571428571</v>
      </c>
      <c r="XV52" s="1355">
        <f t="shared" ref="XV52" ca="1" si="2314">AVERAGE(XP48:XV48)</f>
        <v>11</v>
      </c>
      <c r="XW52" s="1355">
        <f t="shared" ref="XW52" ca="1" si="2315">AVERAGE(XQ48:XW48)</f>
        <v>8.1428571428571423</v>
      </c>
      <c r="XX52" s="1355">
        <f t="shared" ref="XX52" ca="1" si="2316">AVERAGE(XR48:XX48)</f>
        <v>4.2857142857142856</v>
      </c>
      <c r="XY52" s="1355">
        <f t="shared" ref="XY52" ca="1" si="2317">AVERAGE(XS48:XY48)</f>
        <v>4.2857142857142856</v>
      </c>
      <c r="XZ52" s="1355">
        <f t="shared" ref="XZ52" ca="1" si="2318">AVERAGE(XT48:XZ48)</f>
        <v>4.2857142857142856</v>
      </c>
      <c r="YA52" s="1355">
        <f t="shared" ref="YA52" ca="1" si="2319">AVERAGE(XU48:YA48)</f>
        <v>4</v>
      </c>
      <c r="YB52" s="1355">
        <f t="shared" ref="YB52" ca="1" si="2320">AVERAGE(XV48:YB48)</f>
        <v>2.5714285714285716</v>
      </c>
      <c r="YC52" s="1355">
        <f t="shared" ref="YC52" ca="1" si="2321">AVERAGE(XW48:YC48)</f>
        <v>2.1428571428571428</v>
      </c>
      <c r="YD52" s="1355">
        <f t="shared" ref="YD52" ca="1" si="2322">AVERAGE(XX48:YD48)</f>
        <v>2</v>
      </c>
      <c r="YE52" s="1355">
        <f t="shared" ref="YE52" ca="1" si="2323">AVERAGE(XY48:YE48)</f>
        <v>1.7142857142857142</v>
      </c>
      <c r="YF52" s="1355">
        <f t="shared" ref="YF52" ca="1" si="2324">AVERAGE(XZ48:YF48)</f>
        <v>1.7142857142857142</v>
      </c>
      <c r="YG52" s="1355">
        <f t="shared" ref="YG52" ca="1" si="2325">AVERAGE(YA48:YG48)</f>
        <v>1.7142857142857142</v>
      </c>
      <c r="YH52" s="1355">
        <f t="shared" ref="YH52" ca="1" si="2326">AVERAGE(YB48:YH48)</f>
        <v>1.8571428571428572</v>
      </c>
      <c r="YI52" s="1355">
        <f t="shared" ref="YI52" ca="1" si="2327">AVERAGE(YC48:YI48)</f>
        <v>0.14285714285714285</v>
      </c>
      <c r="YJ52" s="1355">
        <f t="shared" ref="YJ52" ca="1" si="2328">AVERAGE(YD48:YJ48)</f>
        <v>6</v>
      </c>
      <c r="YK52" s="1355">
        <f t="shared" ref="YK52" ca="1" si="2329">AVERAGE(YE48:YK48)</f>
        <v>7.5714285714285712</v>
      </c>
      <c r="YL52" s="1355">
        <f t="shared" ref="YL52" ca="1" si="2330">AVERAGE(YF48:YL48)</f>
        <v>8.1428571428571423</v>
      </c>
      <c r="YM52" s="1355">
        <f t="shared" ref="YM52" ca="1" si="2331">AVERAGE(YG48:YM48)</f>
        <v>8.1428571428571423</v>
      </c>
      <c r="YN52" s="1355">
        <f t="shared" ref="YN52" ca="1" si="2332">AVERAGE(YH48:YN48)</f>
        <v>8.1428571428571423</v>
      </c>
      <c r="YO52" s="1355">
        <f t="shared" ref="YO52" ca="1" si="2333">AVERAGE(YI48:YO48)</f>
        <v>8.2857142857142865</v>
      </c>
      <c r="YP52" s="1355">
        <f t="shared" ref="YP52" ca="1" si="2334">AVERAGE(YJ48:YP48)</f>
        <v>8.4285714285714288</v>
      </c>
      <c r="YQ52" s="1355">
        <f t="shared" ref="YQ52" ca="1" si="2335">AVERAGE(YK48:YQ48)</f>
        <v>2.5714285714285716</v>
      </c>
      <c r="YR52" s="1355">
        <f t="shared" ref="YR52" ca="1" si="2336">AVERAGE(YL48:YR48)</f>
        <v>4.4285714285714288</v>
      </c>
      <c r="YS52" s="1355">
        <f t="shared" ref="YS52" ca="1" si="2337">AVERAGE(YM48:YS48)</f>
        <v>3.8571428571428572</v>
      </c>
      <c r="YT52" s="1355">
        <f t="shared" ref="YT52" ca="1" si="2338">AVERAGE(YN48:YT48)</f>
        <v>3.8571428571428572</v>
      </c>
      <c r="YU52" s="1355">
        <f t="shared" ref="YU52" ca="1" si="2339">AVERAGE(YO48:YU48)</f>
        <v>3.8571428571428572</v>
      </c>
      <c r="YV52" s="1355">
        <f t="shared" ref="YV52" ca="1" si="2340">AVERAGE(YP48:YV48)</f>
        <v>3.5714285714285716</v>
      </c>
      <c r="YW52" s="1355">
        <f t="shared" ref="YW52" ca="1" si="2341">AVERAGE(YQ48:YW48)</f>
        <v>14.285714285714286</v>
      </c>
      <c r="YX52" s="1355">
        <f t="shared" ref="YX52" ca="1" si="2342">AVERAGE(YR48:YX48)</f>
        <v>14.428571428571429</v>
      </c>
      <c r="YY52" s="1355">
        <f t="shared" ref="YY52" ca="1" si="2343">AVERAGE(YS48:YY48)</f>
        <v>11.285714285714286</v>
      </c>
      <c r="YZ52" s="1355">
        <f t="shared" ref="YZ52" ca="1" si="2344">AVERAGE(YT48:YZ48)</f>
        <v>14.285714285714286</v>
      </c>
      <c r="ZA52" s="1355">
        <f t="shared" ref="ZA52" ca="1" si="2345">AVERAGE(YU48:ZA48)</f>
        <v>14.285714285714286</v>
      </c>
      <c r="ZB52" s="1355">
        <f t="shared" ref="ZB52" ca="1" si="2346">AVERAGE(YV48:ZB48)</f>
        <v>14.285714285714286</v>
      </c>
      <c r="ZC52" s="1355">
        <f t="shared" ref="ZC52" ca="1" si="2347">AVERAGE(YW48:ZC48)</f>
        <v>16.571428571428573</v>
      </c>
      <c r="ZD52" s="1355">
        <f t="shared" ref="ZD52" ca="1" si="2348">AVERAGE(YX48:ZD48)</f>
        <v>6</v>
      </c>
      <c r="ZE52" s="1355">
        <f t="shared" ref="ZE52" ca="1" si="2349">AVERAGE(YY48:ZE48)</f>
        <v>7.4285714285714288</v>
      </c>
      <c r="ZF52" s="1355">
        <f t="shared" ref="ZF52" ca="1" si="2350">AVERAGE(YZ48:ZF48)</f>
        <v>7.1428571428571432</v>
      </c>
      <c r="ZG52" s="1355">
        <f t="shared" ref="ZG52" ca="1" si="2351">AVERAGE(ZA48:ZG48)</f>
        <v>4.1428571428571432</v>
      </c>
      <c r="ZH52" s="1355">
        <f t="shared" ref="ZH52" ca="1" si="2352">AVERAGE(ZB48:ZH48)</f>
        <v>4.1428571428571432</v>
      </c>
      <c r="ZI52" s="1355">
        <f t="shared" ref="ZI52" ca="1" si="2353">AVERAGE(ZC48:ZI48)</f>
        <v>4.1428571428571432</v>
      </c>
      <c r="ZJ52" s="1355">
        <f t="shared" ref="ZJ52" ca="1" si="2354">AVERAGE(ZD48:ZJ48)</f>
        <v>1.8571428571428572</v>
      </c>
      <c r="ZK52" s="1355">
        <f t="shared" ref="ZK52" ca="1" si="2355">AVERAGE(ZE48:ZK48)</f>
        <v>2.5714285714285716</v>
      </c>
      <c r="ZL52" s="1355">
        <f t="shared" ref="ZL52" ca="1" si="2356">AVERAGE(ZF48:ZL48)</f>
        <v>1.2857142857142858</v>
      </c>
      <c r="ZM52" s="1355">
        <f t="shared" ref="ZM52" ca="1" si="2357">AVERAGE(ZG48:ZM48)</f>
        <v>3.8571428571428572</v>
      </c>
      <c r="ZN52" s="1355">
        <f t="shared" ref="ZN52" ca="1" si="2358">AVERAGE(ZH48:ZN48)</f>
        <v>5</v>
      </c>
      <c r="ZO52" s="1355">
        <f t="shared" ref="ZO52" ca="1" si="2359">AVERAGE(ZI48:ZO48)</f>
        <v>5</v>
      </c>
      <c r="ZP52" s="1355">
        <f t="shared" ref="ZP52" ca="1" si="2360">AVERAGE(ZJ48:ZP48)</f>
        <v>5</v>
      </c>
      <c r="ZQ52" s="1355">
        <f t="shared" ref="ZQ52" ca="1" si="2361">AVERAGE(ZK48:ZQ48)</f>
        <v>6.8571428571428568</v>
      </c>
      <c r="ZR52" s="1355">
        <f t="shared" ref="ZR52" ca="1" si="2362">AVERAGE(ZL48:ZR48)</f>
        <v>8.5714285714285712</v>
      </c>
      <c r="ZS52" s="1355">
        <f t="shared" ref="ZS52" ca="1" si="2363">AVERAGE(ZM48:ZS48)</f>
        <v>8.5714285714285712</v>
      </c>
      <c r="ZT52" s="1355">
        <f t="shared" ref="ZT52" ca="1" si="2364">AVERAGE(ZN48:ZT48)</f>
        <v>6</v>
      </c>
      <c r="ZU52" s="1355">
        <f t="shared" ref="ZU52" ca="1" si="2365">AVERAGE(ZO48:ZU48)</f>
        <v>6</v>
      </c>
      <c r="ZV52" s="1355">
        <f t="shared" ref="ZV52" ca="1" si="2366">AVERAGE(ZP48:ZV48)</f>
        <v>6</v>
      </c>
      <c r="ZW52" s="1355">
        <f t="shared" ref="ZW52" ca="1" si="2367">AVERAGE(ZQ48:ZW48)</f>
        <v>6</v>
      </c>
      <c r="ZX52" s="1355">
        <f t="shared" ref="ZX52" ca="1" si="2368">AVERAGE(ZR48:ZX48)</f>
        <v>6.8571428571428568</v>
      </c>
      <c r="ZY52" s="1355">
        <f t="shared" ref="ZY52" ca="1" si="2369">AVERAGE(ZS48:ZY48)</f>
        <v>7.5714285714285712</v>
      </c>
      <c r="ZZ52" s="1355">
        <f t="shared" ref="ZZ52" ca="1" si="2370">AVERAGE(ZT48:ZZ48)</f>
        <v>7.8571428571428568</v>
      </c>
      <c r="AAA52" s="1355">
        <f t="shared" ref="AAA52" ca="1" si="2371">AVERAGE(ZU48:AAA48)</f>
        <v>9</v>
      </c>
      <c r="AAB52" s="1355">
        <f t="shared" ref="AAB52" ca="1" si="2372">AVERAGE(ZV48:AAB48)</f>
        <v>7.8571428571428568</v>
      </c>
      <c r="AAC52" s="1355">
        <f t="shared" ref="AAC52" ca="1" si="2373">AVERAGE(ZW48:AAC48)</f>
        <v>7.8571428571428568</v>
      </c>
      <c r="AAD52" s="1355">
        <f t="shared" ref="AAD52" ca="1" si="2374">AVERAGE(ZX48:AAD48)</f>
        <v>7.8571428571428568</v>
      </c>
      <c r="AAE52" s="1355">
        <f t="shared" ref="AAE52" ca="1" si="2375">AVERAGE(ZY48:AAE48)</f>
        <v>8.2857142857142865</v>
      </c>
      <c r="AAF52" s="1355">
        <f t="shared" ref="AAF52" ca="1" si="2376">AVERAGE(ZZ48:AAF48)</f>
        <v>5.1428571428571432</v>
      </c>
      <c r="AAG52" s="1355">
        <f t="shared" ref="AAG52" ca="1" si="2377">AVERAGE(AAA48:AAG48)</f>
        <v>5.2857142857142856</v>
      </c>
      <c r="AAH52" s="1355">
        <f t="shared" ref="AAH52" ca="1" si="2378">AVERAGE(AAB48:AAH48)</f>
        <v>8.2857142857142865</v>
      </c>
      <c r="AAI52" s="1355">
        <f t="shared" ref="AAI52" ca="1" si="2379">AVERAGE(AAC48:AAI48)</f>
        <v>8.2857142857142865</v>
      </c>
      <c r="AAJ52" s="1355">
        <f t="shared" ref="AAJ52" ca="1" si="2380">AVERAGE(AAD48:AAJ48)</f>
        <v>8.2857142857142865</v>
      </c>
      <c r="AAK52" s="1355">
        <f t="shared" ref="AAK52" ca="1" si="2381">AVERAGE(AAE48:AAK48)</f>
        <v>8.2857142857142865</v>
      </c>
      <c r="AAL52" s="1355">
        <f t="shared" ref="AAL52" ca="1" si="2382">AVERAGE(AAF48:AAL48)</f>
        <v>5.1428571428571432</v>
      </c>
      <c r="AAM52" s="1355">
        <f t="shared" ref="AAM52" ca="1" si="2383">AVERAGE(AAG48:AAM48)</f>
        <v>6.4285714285714288</v>
      </c>
      <c r="AAN52" s="1355">
        <f t="shared" ref="AAN52" ca="1" si="2384">AVERAGE(AAH48:AAN48)</f>
        <v>5.7142857142857144</v>
      </c>
      <c r="AAO52" s="1355">
        <f t="shared" ref="AAO52" ca="1" si="2385">AVERAGE(AAI48:AAO48)</f>
        <v>1.7142857142857142</v>
      </c>
      <c r="AAP52" s="1355">
        <f t="shared" ref="AAP52" ca="1" si="2386">AVERAGE(AAJ48:AAP48)</f>
        <v>3.7142857142857144</v>
      </c>
      <c r="AAQ52" s="1355">
        <f t="shared" ref="AAQ52" ca="1" si="2387">AVERAGE(AAK48:AAQ48)</f>
        <v>3.7142857142857144</v>
      </c>
      <c r="AAR52" s="1355">
        <f t="shared" ref="AAR52" ca="1" si="2388">AVERAGE(AAL48:AAR48)</f>
        <v>3.7142857142857144</v>
      </c>
      <c r="AAS52" s="1355">
        <f t="shared" ref="AAS52" ca="1" si="2389">AVERAGE(AAM48:AAS48)</f>
        <v>4.1428571428571432</v>
      </c>
      <c r="AAT52" s="1355">
        <f t="shared" ref="AAT52" ca="1" si="2390">AVERAGE(AAN48:AAT48)</f>
        <v>2.5714285714285716</v>
      </c>
      <c r="AAU52" s="1355">
        <f t="shared" ref="AAU52" ca="1" si="2391">AVERAGE(AAO48:AAU48)</f>
        <v>3.2857142857142856</v>
      </c>
      <c r="AAV52" s="1355">
        <f t="shared" ref="AAV52" ca="1" si="2392">AVERAGE(AAP48:AAV48)</f>
        <v>5.1428571428571432</v>
      </c>
      <c r="AAW52" s="1355">
        <f t="shared" ref="AAW52" ca="1" si="2393">AVERAGE(AAQ48:AAW48)</f>
        <v>3.1428571428571428</v>
      </c>
      <c r="AAX52" s="1355">
        <f t="shared" ref="AAX52" ca="1" si="2394">AVERAGE(AAR48:AAX48)</f>
        <v>3.1428571428571428</v>
      </c>
      <c r="AAY52" s="1355">
        <f t="shared" ref="AAY52" ca="1" si="2395">AVERAGE(AAS48:AAY48)</f>
        <v>3.1428571428571428</v>
      </c>
      <c r="AAZ52" s="1355">
        <f t="shared" ref="AAZ52" ca="1" si="2396">AVERAGE(AAT48:AAZ48)</f>
        <v>2.7142857142857144</v>
      </c>
      <c r="ABA52" s="1355">
        <f t="shared" ref="ABA52" ca="1" si="2397">AVERAGE(AAU48:ABA48)</f>
        <v>2.8571428571428572</v>
      </c>
      <c r="ABB52" s="1355">
        <f t="shared" ref="ABB52" ca="1" si="2398">AVERAGE(AAV48:ABB48)</f>
        <v>3.4285714285714284</v>
      </c>
      <c r="ABC52" s="1355">
        <f t="shared" ref="ABC52" ca="1" si="2399">AVERAGE(AAW48:ABC48)</f>
        <v>1.4285714285714286</v>
      </c>
      <c r="ABD52" s="1355">
        <f t="shared" ref="ABD52" ca="1" si="2400">AVERAGE(AAX48:ABD48)</f>
        <v>3.2857142857142856</v>
      </c>
      <c r="ABE52" s="1355">
        <f t="shared" ref="ABE52" ca="1" si="2401">AVERAGE(AAY48:ABE48)</f>
        <v>3.2857142857142856</v>
      </c>
      <c r="ABF52" s="1355">
        <f t="shared" ref="ABF52" ca="1" si="2402">AVERAGE(AAZ48:ABF48)</f>
        <v>3.2857142857142856</v>
      </c>
      <c r="ABG52" s="1355">
        <f t="shared" ref="ABG52" ca="1" si="2403">AVERAGE(ABA48:ABG48)</f>
        <v>3.2857142857142856</v>
      </c>
      <c r="ABH52" s="1355">
        <f t="shared" ref="ABH52" ca="1" si="2404">AVERAGE(ABB48:ABH48)</f>
        <v>6</v>
      </c>
      <c r="ABI52" s="1355">
        <f t="shared" ref="ABI52" ca="1" si="2405">AVERAGE(ABC48:ABI48)</f>
        <v>8</v>
      </c>
      <c r="ABJ52" s="1355">
        <f t="shared" ref="ABJ52" ca="1" si="2406">AVERAGE(ABD48:ABJ48)</f>
        <v>8</v>
      </c>
      <c r="ABK52" s="1355">
        <f t="shared" ref="ABK52" ca="1" si="2407">AVERAGE(ABE48:ABK48)</f>
        <v>6.1428571428571432</v>
      </c>
      <c r="ABL52" s="1355">
        <f t="shared" ref="ABL52" ca="1" si="2408">AVERAGE(ABF48:ABL48)</f>
        <v>6.1428571428571432</v>
      </c>
      <c r="ABM52" s="1355">
        <f t="shared" ref="ABM52" ca="1" si="2409">AVERAGE(ABG48:ABM48)</f>
        <v>6.1428571428571432</v>
      </c>
      <c r="ABN52" s="1355">
        <f t="shared" ref="ABN52" ca="1" si="2410">AVERAGE(ABH48:ABN48)</f>
        <v>7.8571428571428568</v>
      </c>
      <c r="ABO52" s="1355">
        <f t="shared" ref="ABO52" ca="1" si="2411">AVERAGE(ABI48:ABO48)</f>
        <v>5</v>
      </c>
      <c r="ABP52" s="1355">
        <f t="shared" ref="ABP52" ca="1" si="2412">AVERAGE(ABJ48:ABP48)</f>
        <v>6.8571428571428568</v>
      </c>
      <c r="ABQ52" s="1355">
        <f t="shared" ref="ABQ52" ca="1" si="2413">AVERAGE(ABK48:ABQ48)</f>
        <v>8.1428571428571423</v>
      </c>
      <c r="ABR52" s="1355">
        <f t="shared" ref="ABR52" ca="1" si="2414">AVERAGE(ABL48:ABR48)</f>
        <v>8.1428571428571423</v>
      </c>
      <c r="ABS52" s="1355">
        <f t="shared" ref="ABS52" ca="1" si="2415">AVERAGE(ABM48:ABS48)</f>
        <v>8.1428571428571423</v>
      </c>
      <c r="ABT52" s="1355">
        <f t="shared" ref="ABT52" ca="1" si="2416">AVERAGE(ABN48:ABT48)</f>
        <v>8.1428571428571423</v>
      </c>
      <c r="ABU52" s="1355">
        <f t="shared" ref="ABU52" ca="1" si="2417">AVERAGE(ABO48:ABU48)</f>
        <v>6.4285714285714288</v>
      </c>
      <c r="ABV52" s="1355">
        <f t="shared" ref="ABV52" ca="1" si="2418">AVERAGE(ABP48:ABV48)</f>
        <v>10.571428571428571</v>
      </c>
      <c r="ABW52" s="1355">
        <f t="shared" ref="ABW52" ca="1" si="2419">AVERAGE(ABQ48:ABW48)</f>
        <v>5.4285714285714288</v>
      </c>
      <c r="ABX52" s="1355">
        <f t="shared" ref="ABX52" ca="1" si="2420">AVERAGE(ABR48:ABX48)</f>
        <v>5.1428571428571432</v>
      </c>
      <c r="ABY52" s="1355">
        <f t="shared" ref="ABY52" ca="1" si="2421">AVERAGE(ABS48:ABY48)</f>
        <v>5.8571428571428568</v>
      </c>
      <c r="ABZ52" s="1355">
        <f t="shared" ref="ABZ52" ca="1" si="2422">AVERAGE(ABT48:ABZ48)</f>
        <v>5.8571428571428568</v>
      </c>
      <c r="ACA52" s="1355">
        <f t="shared" ref="ACA52" ca="1" si="2423">AVERAGE(ABU48:ACA48)</f>
        <v>5.8571428571428568</v>
      </c>
      <c r="ACB52" s="1355">
        <f t="shared" ref="ACB52" ca="1" si="2424">AVERAGE(ABV48:ACB48)</f>
        <v>7.8571428571428568</v>
      </c>
      <c r="ACC52" s="1355">
        <f t="shared" ref="ACC52" ca="1" si="2425">AVERAGE(ABW48:ACC48)</f>
        <v>5.1428571428571432</v>
      </c>
      <c r="ACD52" s="1355">
        <f t="shared" ref="ACD52" ca="1" si="2426">AVERAGE(ABX48:ACD48)</f>
        <v>5.8571428571428568</v>
      </c>
      <c r="ACE52" s="1355">
        <f t="shared" ref="ACE52" ca="1" si="2427">AVERAGE(ABY48:ACE48)</f>
        <v>6.5714285714285712</v>
      </c>
      <c r="ACF52" s="1355">
        <f t="shared" ref="ACF52" ca="1" si="2428">AVERAGE(ABZ48:ACF48)</f>
        <v>8.2857142857142865</v>
      </c>
      <c r="ACG52" s="1355">
        <f t="shared" ref="ACG52" ca="1" si="2429">AVERAGE(ACA48:ACG48)</f>
        <v>8.2857142857142865</v>
      </c>
      <c r="ACH52" s="1355">
        <f t="shared" ref="ACH52" ca="1" si="2430">AVERAGE(ACB48:ACH48)</f>
        <v>8.2857142857142865</v>
      </c>
      <c r="ACI52" s="1355">
        <f t="shared" ref="ACI52" ca="1" si="2431">AVERAGE(ACC48:ACI48)</f>
        <v>7.2857142857142856</v>
      </c>
      <c r="ACJ52" s="1355">
        <f t="shared" ref="ACJ52" ca="1" si="2432">AVERAGE(ACD48:ACJ48)</f>
        <v>7.2857142857142856</v>
      </c>
      <c r="ACK52" s="1355">
        <f t="shared" ref="ACK52" ca="1" si="2433">AVERAGE(ACE48:ACK48)</f>
        <v>7.2857142857142856</v>
      </c>
      <c r="ACL52" s="1355">
        <f t="shared" ref="ACL52" ca="1" si="2434">AVERAGE(ACF48:ACL48)</f>
        <v>7.5714285714285712</v>
      </c>
      <c r="ACM52" s="1355">
        <f t="shared" ref="ACM52" ca="1" si="2435">AVERAGE(ACG48:ACM48)</f>
        <v>6.5714285714285712</v>
      </c>
      <c r="ACN52" s="1355">
        <f t="shared" ref="ACN52" ca="1" si="2436">AVERAGE(ACH48:ACN48)</f>
        <v>6.5714285714285712</v>
      </c>
      <c r="ACO52" s="1355">
        <f t="shared" ref="ACO52" ca="1" si="2437">AVERAGE(ACI48:ACO48)</f>
        <v>6.5714285714285712</v>
      </c>
      <c r="ACP52" s="1355">
        <f t="shared" ref="ACP52" ca="1" si="2438">AVERAGE(ACJ48:ACP48)</f>
        <v>5.7142857142857144</v>
      </c>
      <c r="ACQ52" s="1355">
        <f t="shared" ref="ACQ52" ca="1" si="2439">AVERAGE(ACK48:ACQ48)</f>
        <v>4.2857142857142856</v>
      </c>
      <c r="ACR52" s="1355">
        <f t="shared" ref="ACR52" ca="1" si="2440">AVERAGE(ACL48:ACR48)</f>
        <v>5.1428571428571432</v>
      </c>
      <c r="ACS52" s="1355">
        <f t="shared" ref="ACS52" ca="1" si="2441">AVERAGE(ACM48:ACS48)</f>
        <v>3.4285714285714284</v>
      </c>
      <c r="ACT52" s="1355">
        <f t="shared" ref="ACT52" ca="1" si="2442">AVERAGE(ACN48:ACT48)</f>
        <v>2.1428571428571428</v>
      </c>
      <c r="ACU52" s="1355">
        <f t="shared" ref="ACU52" ca="1" si="2443">AVERAGE(ACO48:ACU48)</f>
        <v>2.1428571428571428</v>
      </c>
      <c r="ACV52" s="1355">
        <f t="shared" ref="ACV52" ca="1" si="2444">AVERAGE(ACP48:ACV48)</f>
        <v>2.1428571428571428</v>
      </c>
      <c r="ACW52" s="1355">
        <f t="shared" ref="ACW52" ca="1" si="2445">AVERAGE(ACQ48:ACW48)</f>
        <v>2</v>
      </c>
      <c r="ACX52" s="1355">
        <f t="shared" ref="ACX52" ca="1" si="2446">AVERAGE(ACR48:ACX48)</f>
        <v>3</v>
      </c>
      <c r="ACY52" s="1355">
        <f t="shared" ref="ACY52" ca="1" si="2447">AVERAGE(ACS48:ACY48)</f>
        <v>2.8571428571428572</v>
      </c>
      <c r="ACZ52" s="1355">
        <f t="shared" ref="ACZ52" ca="1" si="2448">AVERAGE(ACT48:ACZ48)</f>
        <v>2.5714285714285716</v>
      </c>
      <c r="ADA52" s="1355">
        <f t="shared" ref="ADA52" ca="1" si="2449">AVERAGE(ACU48:ADA48)</f>
        <v>2.4285714285714284</v>
      </c>
      <c r="ADB52" s="1355">
        <f t="shared" ref="ADB52" ca="1" si="2450">AVERAGE(ACV48:ADB48)</f>
        <v>2.4285714285714284</v>
      </c>
      <c r="ADC52" s="1355">
        <f t="shared" ref="ADC52" ca="1" si="2451">AVERAGE(ACW48:ADC48)</f>
        <v>2.4285714285714284</v>
      </c>
      <c r="ADD52" s="1355">
        <f t="shared" ref="ADD52" ca="1" si="2452">AVERAGE(ACX48:ADD48)</f>
        <v>2.5714285714285716</v>
      </c>
      <c r="ADE52" s="1355">
        <f t="shared" ref="ADE52" ca="1" si="2453">AVERAGE(ACY48:ADE48)</f>
        <v>1.5714285714285714</v>
      </c>
      <c r="ADF52" s="1355">
        <f t="shared" ref="ADF52" ca="1" si="2454">AVERAGE(ACZ48:ADF48)</f>
        <v>3.4285714285714284</v>
      </c>
      <c r="ADG52" s="1355">
        <f t="shared" ref="ADG52" ca="1" si="2455">AVERAGE(ADA48:ADG48)</f>
        <v>3.5714285714285716</v>
      </c>
      <c r="ADH52" s="1355">
        <f t="shared" ref="ADH52" ca="1" si="2456">AVERAGE(ADB48:ADH48)</f>
        <v>6.1428571428571432</v>
      </c>
      <c r="ADI52" s="1355">
        <f t="shared" ref="ADI52" ca="1" si="2457">AVERAGE(ADC48:ADI48)</f>
        <v>6.1428571428571432</v>
      </c>
      <c r="ADJ52" s="1355">
        <f t="shared" ref="ADJ52" ca="1" si="2458">AVERAGE(ADD48:ADJ48)</f>
        <v>6.1428571428571432</v>
      </c>
      <c r="ADK52" s="1355">
        <f t="shared" ref="ADK52" ca="1" si="2459">AVERAGE(ADE48:ADK48)</f>
        <v>6</v>
      </c>
      <c r="ADL52" s="1355">
        <f t="shared" ref="ADL52" ca="1" si="2460">AVERAGE(ADF48:ADL48)</f>
        <v>8.5714285714285712</v>
      </c>
      <c r="ADM52" s="1355">
        <f t="shared" ref="ADM52" ca="1" si="2461">AVERAGE(ADG48:ADM48)</f>
        <v>8.7142857142857135</v>
      </c>
      <c r="ADN52" s="1355">
        <f t="shared" ref="ADN52" ca="1" si="2462">AVERAGE(ADH48:ADN48)</f>
        <v>15.285714285714286</v>
      </c>
      <c r="ADO52" s="1355">
        <f t="shared" ref="ADO52" ca="1" si="2463">AVERAGE(ADI48:ADO48)</f>
        <v>12.714285714285714</v>
      </c>
      <c r="ADP52" s="1355">
        <f t="shared" ref="ADP52" ca="1" si="2464">AVERAGE(ADJ48:ADP48)</f>
        <v>12.714285714285714</v>
      </c>
      <c r="ADQ52" s="1355">
        <f t="shared" ref="ADQ52" ca="1" si="2465">AVERAGE(ADK48:ADQ48)</f>
        <v>12.714285714285714</v>
      </c>
      <c r="ADR52" s="1355">
        <f t="shared" ref="ADR52" ca="1" si="2466">AVERAGE(ADL48:ADR48)</f>
        <v>14.714285714285714</v>
      </c>
      <c r="ADS52" s="1355">
        <f t="shared" ref="ADS52" ca="1" si="2467">AVERAGE(ADM48:ADS48)</f>
        <v>17</v>
      </c>
      <c r="ADT52" s="1355">
        <f t="shared" ref="ADT52" ca="1" si="2468">AVERAGE(ADN48:ADT48)</f>
        <v>14.428571428571429</v>
      </c>
      <c r="ADU52" s="1355">
        <f t="shared" ref="ADU52" ca="1" si="2469">AVERAGE(ADO48:ADU48)</f>
        <v>7.7142857142857144</v>
      </c>
      <c r="ADV52" s="1355">
        <f t="shared" ref="ADV52" ca="1" si="2470">AVERAGE(ADP48:ADV48)</f>
        <v>9.7142857142857135</v>
      </c>
      <c r="ADW52" s="1355">
        <f t="shared" ref="ADW52" ca="1" si="2471">AVERAGE(ADQ48:ADW48)</f>
        <v>9.7142857142857135</v>
      </c>
      <c r="ADX52" s="1355">
        <f t="shared" ref="ADX52" ca="1" si="2472">AVERAGE(ADR48:ADX48)</f>
        <v>9.7142857142857135</v>
      </c>
      <c r="ADY52" s="1355">
        <f t="shared" ref="ADY52" ca="1" si="2473">AVERAGE(ADS48:ADY48)</f>
        <v>7.7142857142857144</v>
      </c>
      <c r="ADZ52" s="1355">
        <f t="shared" ref="ADZ52" ca="1" si="2474">AVERAGE(ADT48:ADZ48)</f>
        <v>2.8571428571428572</v>
      </c>
      <c r="AEA52" s="1355">
        <f t="shared" ref="AEA52" ca="1" si="2475">AVERAGE(ADU48:AEA48)</f>
        <v>5</v>
      </c>
      <c r="AEB52" s="1355">
        <f t="shared" ref="AEB52" ca="1" si="2476">AVERAGE(ADV48:AEB48)</f>
        <v>9.2857142857142865</v>
      </c>
      <c r="AEC52" s="1355">
        <f t="shared" ref="AEC52" ca="1" si="2477">AVERAGE(ADW48:AEC48)</f>
        <v>7.7142857142857144</v>
      </c>
      <c r="AED52" s="1355">
        <f t="shared" ref="AED52" ca="1" si="2478">AVERAGE(ADX48:AED48)</f>
        <v>7.7142857142857144</v>
      </c>
      <c r="AEE52" s="1355">
        <f t="shared" ref="AEE52" ca="1" si="2479">AVERAGE(ADY48:AEE48)</f>
        <v>7.7142857142857144</v>
      </c>
      <c r="AEF52" s="1355">
        <f t="shared" ref="AEF52" ca="1" si="2480">AVERAGE(ADZ48:AEF48)</f>
        <v>10.142857142857142</v>
      </c>
      <c r="AEG52" s="1355">
        <f t="shared" ref="AEG52" ca="1" si="2481">AVERAGE(AEA48:AEG48)</f>
        <v>12.428571428571429</v>
      </c>
      <c r="AEH52" s="1355">
        <f t="shared" ref="AEH52" ca="1" si="2482">AVERAGE(AEB48:AEH48)</f>
        <v>9.4285714285714288</v>
      </c>
      <c r="AEI52" s="1355">
        <f t="shared" ref="AEI52" ca="1" si="2483">AVERAGE(AEC48:AEI48)</f>
        <v>6.2857142857142856</v>
      </c>
      <c r="AEJ52" s="1355">
        <f t="shared" ref="AEJ52" ca="1" si="2484">AVERAGE(AED48:AEJ48)</f>
        <v>6</v>
      </c>
      <c r="AEK52" s="1355">
        <f t="shared" ref="AEK52" ca="1" si="2485">AVERAGE(AEE48:AEK48)</f>
        <v>6</v>
      </c>
      <c r="AEL52" s="1355">
        <f t="shared" ref="AEL52" ca="1" si="2486">AVERAGE(AEF48:AEL48)</f>
        <v>6</v>
      </c>
      <c r="AEM52" s="1355">
        <f t="shared" ref="AEM52" ca="1" si="2487">AVERAGE(AEG48:AEM48)</f>
        <v>7.5714285714285712</v>
      </c>
      <c r="AEN52" s="1355">
        <f t="shared" ref="AEN52" ca="1" si="2488">AVERAGE(AEH48:AEN48)</f>
        <v>8.7142857142857135</v>
      </c>
      <c r="AEO52" s="1355">
        <f t="shared" ref="AEO52" ca="1" si="2489">AVERAGE(AEI48:AEO48)</f>
        <v>12.142857142857142</v>
      </c>
      <c r="AEP52" s="1355">
        <f t="shared" ref="AEP52" ca="1" si="2490">AVERAGE(AEJ48:AEP48)</f>
        <v>11.142857142857142</v>
      </c>
      <c r="AEQ52" s="1355">
        <f t="shared" ref="AEQ52" ca="1" si="2491">AVERAGE(AEK48:AEQ48)</f>
        <v>11</v>
      </c>
      <c r="AER52" s="1355">
        <f t="shared" ref="AER52" ca="1" si="2492">AVERAGE(AEL48:AER48)</f>
        <v>11</v>
      </c>
      <c r="AES52" s="1355">
        <f t="shared" ref="AES52" ca="1" si="2493">AVERAGE(AEM48:AES48)</f>
        <v>11</v>
      </c>
      <c r="AET52" s="1355">
        <f t="shared" ref="AET52" ca="1" si="2494">AVERAGE(AEN48:AET48)</f>
        <v>9.2857142857142865</v>
      </c>
      <c r="AEU52" s="1355">
        <f t="shared" ref="AEU52" ca="1" si="2495">AVERAGE(AEO48:AEU48)</f>
        <v>6</v>
      </c>
      <c r="AEV52" s="1355">
        <f t="shared" ref="AEV52" ca="1" si="2496">AVERAGE(AEP48:AEV48)</f>
        <v>2.5714285714285716</v>
      </c>
      <c r="AEW52" s="1355">
        <f t="shared" ref="AEW52" ca="1" si="2497">AVERAGE(AEQ48:AEW48)</f>
        <v>5.5714285714285712</v>
      </c>
      <c r="AEX52" s="1355">
        <f t="shared" ref="AEX52" ca="1" si="2498">AVERAGE(AER48:AEX48)</f>
        <v>7.5714285714285712</v>
      </c>
      <c r="AEY52" s="1355">
        <f t="shared" ref="AEY52" ca="1" si="2499">AVERAGE(AES48:AEY48)</f>
        <v>7.5714285714285712</v>
      </c>
      <c r="AEZ52" s="1355">
        <f t="shared" ref="AEZ52" ca="1" si="2500">AVERAGE(AET48:AEZ48)</f>
        <v>7.5714285714285712</v>
      </c>
      <c r="AFA52" s="1355">
        <f t="shared" ref="AFA52" ca="1" si="2501">AVERAGE(AEU48:AFA48)</f>
        <v>5.2857142857142856</v>
      </c>
      <c r="AFB52" s="1355">
        <f t="shared" ref="AFB52" ca="1" si="2502">AVERAGE(AEV48:AFB48)</f>
        <v>9</v>
      </c>
      <c r="AFC52" s="1355">
        <f t="shared" ref="AFC52" ca="1" si="2503">AVERAGE(AEW48:AFC48)</f>
        <v>10.285714285714286</v>
      </c>
      <c r="AFD52" s="1355">
        <f t="shared" ref="AFD52" ca="1" si="2504">AVERAGE(AEX48:AFD48)</f>
        <v>7.7142857142857144</v>
      </c>
      <c r="AFE52" s="1355">
        <f t="shared" ref="AFE52" ca="1" si="2505">AVERAGE(AEY48:AFE48)</f>
        <v>7.1428571428571432</v>
      </c>
      <c r="AFF52" s="1355">
        <f t="shared" ref="AFF52" ca="1" si="2506">AVERAGE(AEZ48:AFF48)</f>
        <v>7.1428571428571432</v>
      </c>
      <c r="AFG52" s="1355">
        <f t="shared" ref="AFG52" ca="1" si="2507">AVERAGE(AFA48:AFG48)</f>
        <v>7.1428571428571432</v>
      </c>
      <c r="AFH52" s="1355">
        <f t="shared" ref="AFH52" ca="1" si="2508">AVERAGE(AFB48:AFH48)</f>
        <v>13</v>
      </c>
      <c r="AFI52" s="1355">
        <f t="shared" ref="AFI52" ca="1" si="2509">AVERAGE(AFC48:AFI48)</f>
        <v>10.285714285714286</v>
      </c>
      <c r="AFJ52" s="1355">
        <f t="shared" ref="AFJ52" ca="1" si="2510">AVERAGE(AFD48:AFJ48)</f>
        <v>9</v>
      </c>
      <c r="AFK52" s="1355">
        <f t="shared" ref="AFK52" ca="1" si="2511">AVERAGE(AFE48:AFK48)</f>
        <v>11</v>
      </c>
      <c r="AFL52" s="1355">
        <f t="shared" ref="AFL52" ca="1" si="2512">AVERAGE(AFF48:AFL48)</f>
        <v>9.5714285714285712</v>
      </c>
      <c r="AFM52" s="1355">
        <f t="shared" ref="AFM52" ca="1" si="2513">AVERAGE(AFG48:AFM48)</f>
        <v>9.5714285714285712</v>
      </c>
      <c r="AFN52" s="1355">
        <f t="shared" ref="AFN52" ca="1" si="2514">AVERAGE(AFH48:AFN48)</f>
        <v>9.5714285714285712</v>
      </c>
      <c r="AFO52" s="1355">
        <f t="shared" ref="AFO52" ca="1" si="2515">AVERAGE(AFI48:AFO48)</f>
        <v>5.1428571428571432</v>
      </c>
      <c r="AFP52" s="1355">
        <f t="shared" ref="AFP52" ca="1" si="2516">AVERAGE(AFJ48:AFP48)</f>
        <v>6.8571428571428568</v>
      </c>
      <c r="AFQ52" s="1355">
        <f t="shared" ref="AFQ52" ca="1" si="2517">AVERAGE(AFK48:AFQ48)</f>
        <v>8.5714285714285712</v>
      </c>
      <c r="AFR52" s="1355">
        <f t="shared" ref="AFR52" ca="1" si="2518">AVERAGE(AFL48:AFR48)</f>
        <v>6.4285714285714288</v>
      </c>
      <c r="AFS52" s="1355">
        <f t="shared" ref="AFS52" ca="1" si="2519">AVERAGE(AFM48:AFS48)</f>
        <v>6.8571428571428568</v>
      </c>
      <c r="AFT52" s="1355">
        <f t="shared" ref="AFT52" ca="1" si="2520">AVERAGE(AFN48:AFT48)</f>
        <v>6.8571428571428568</v>
      </c>
      <c r="AFU52" s="1355">
        <f t="shared" ref="AFU52" ca="1" si="2521">AVERAGE(AFO48:AFU48)</f>
        <v>6.8571428571428568</v>
      </c>
      <c r="AFV52" s="1355">
        <f t="shared" ref="AFV52" ca="1" si="2522">AVERAGE(AFP48:AFV48)</f>
        <v>5.4285714285714288</v>
      </c>
      <c r="AFW52" s="1355">
        <f t="shared" ref="AFW52" ca="1" si="2523">AVERAGE(AFQ48:AFW48)</f>
        <v>2.8571428571428572</v>
      </c>
      <c r="AFX52" s="1355">
        <f t="shared" ref="AFX52" ca="1" si="2524">AVERAGE(AFR48:AFX48)</f>
        <v>4</v>
      </c>
      <c r="AFY52" s="1355">
        <f t="shared" ref="AFY52" ca="1" si="2525">AVERAGE(AFS48:AFY48)</f>
        <v>6.1428571428571432</v>
      </c>
      <c r="AFZ52" s="1355">
        <f t="shared" ref="AFZ52" ca="1" si="2526">AVERAGE(AFT48:AFZ48)</f>
        <v>6</v>
      </c>
      <c r="AGA52" s="1355">
        <f t="shared" ref="AGA52" ca="1" si="2527">AVERAGE(AFU48:AGA48)</f>
        <v>6</v>
      </c>
      <c r="AGB52" s="1355">
        <f t="shared" ref="AGB52" ca="1" si="2528">AVERAGE(AFV48:AGB48)</f>
        <v>6</v>
      </c>
      <c r="AGC52" s="1355">
        <f t="shared" ref="AGC52" ca="1" si="2529">AVERAGE(AFW48:AGC48)</f>
        <v>8.7142857142857135</v>
      </c>
      <c r="AGD52" s="1355">
        <f t="shared" ref="AGD52" ca="1" si="2530">AVERAGE(AFX48:AGD48)</f>
        <v>10.142857142857142</v>
      </c>
      <c r="AGE52" s="1355">
        <f t="shared" ref="AGE52" ca="1" si="2531">AVERAGE(AFY48:AGE48)</f>
        <v>7.7142857142857144</v>
      </c>
      <c r="AGF52" s="1355">
        <f t="shared" ref="AGF52" ca="1" si="2532">AVERAGE(AFZ48:AGF48)</f>
        <v>8.4285714285714288</v>
      </c>
      <c r="AGG52" s="1355">
        <f t="shared" ref="AGG52" ca="1" si="2533">AVERAGE(AGA48:AGG48)</f>
        <v>8.1428571428571423</v>
      </c>
      <c r="AGH52" s="1355">
        <f t="shared" ref="AGH52" ca="1" si="2534">AVERAGE(AGB48:AGH48)</f>
        <v>8.1428571428571423</v>
      </c>
      <c r="AGI52" s="1355">
        <f t="shared" ref="AGI52" ca="1" si="2535">AVERAGE(AGC48:AGI48)</f>
        <v>8.1428571428571423</v>
      </c>
      <c r="AGJ52" s="1355">
        <f t="shared" ref="AGJ52" ca="1" si="2536">AVERAGE(AGD48:AGJ48)</f>
        <v>5.8571428571428568</v>
      </c>
      <c r="AGK52" s="1355">
        <f t="shared" ref="AGK52" ca="1" si="2537">AVERAGE(AGE48:AGK48)</f>
        <v>4.1428571428571432</v>
      </c>
      <c r="AGL52" s="1355">
        <f t="shared" ref="AGL52" ca="1" si="2538">AVERAGE(AGF48:AGL48)</f>
        <v>6.7142857142857144</v>
      </c>
      <c r="AGM52" s="1355">
        <f t="shared" ref="AGM52" ca="1" si="2539">AVERAGE(AGG48:AGM48)</f>
        <v>3.5714285714285716</v>
      </c>
      <c r="AGN52" s="1355">
        <f t="shared" ref="AGN52" ca="1" si="2540">AVERAGE(AGH48:AGN48)</f>
        <v>7.5714285714285712</v>
      </c>
      <c r="AGO52" s="1355">
        <f t="shared" ref="AGO52" ca="1" si="2541">AVERAGE(AGI48:AGO48)</f>
        <v>7.5714285714285712</v>
      </c>
      <c r="AGP52" s="1355">
        <f t="shared" ref="AGP52" ca="1" si="2542">AVERAGE(AGJ48:AGP48)</f>
        <v>7.5714285714285712</v>
      </c>
      <c r="AGQ52" s="1355">
        <f t="shared" ref="AGQ52" ca="1" si="2543">AVERAGE(AGK48:AGQ48)</f>
        <v>8.2857142857142865</v>
      </c>
      <c r="AGR52" s="1355">
        <f t="shared" ref="AGR52" ca="1" si="2544">AVERAGE(AGL48:AGR48)</f>
        <v>10</v>
      </c>
      <c r="AGS52" s="1355">
        <f t="shared" ref="AGS52" ca="1" si="2545">AVERAGE(AGM48:AGS48)</f>
        <v>7.5714285714285712</v>
      </c>
      <c r="AGT52" s="1355">
        <f t="shared" ref="AGT52" ca="1" si="2546">AVERAGE(AGN48:AGT48)</f>
        <v>10</v>
      </c>
      <c r="AGU52" s="1355">
        <f t="shared" ref="AGU52" ca="1" si="2547">AVERAGE(AGO48:AGU48)</f>
        <v>6.2857142857142856</v>
      </c>
      <c r="AGV52" s="1355">
        <f t="shared" ref="AGV52" ca="1" si="2548">AVERAGE(AGP48:AGV48)</f>
        <v>6.2857142857142856</v>
      </c>
      <c r="AGW52" s="1355">
        <f t="shared" ref="AGW52" ca="1" si="2549">AVERAGE(AGQ48:AGW48)</f>
        <v>6.2857142857142856</v>
      </c>
      <c r="AGX52" s="1355">
        <f t="shared" ref="AGX52" ca="1" si="2550">AVERAGE(AGR48:AGX48)</f>
        <v>5.1428571428571432</v>
      </c>
      <c r="AGY52" s="1355">
        <f t="shared" ref="AGY52" ca="1" si="2551">AVERAGE(AGS48:AGY48)</f>
        <v>5.2857142857142856</v>
      </c>
      <c r="AGZ52" s="1355">
        <f t="shared" ref="AGZ52" ca="1" si="2552">AVERAGE(AGT48:AGZ48)</f>
        <v>5.5714285714285712</v>
      </c>
      <c r="AHA52" s="1355">
        <f t="shared" ref="AHA52" ca="1" si="2553">AVERAGE(AGU48:AHA48)</f>
        <v>6.1428571428571432</v>
      </c>
      <c r="AHB52" s="1355">
        <f t="shared" ref="AHB52" ca="1" si="2554">AVERAGE(AGV48:AHB48)</f>
        <v>7.1428571428571432</v>
      </c>
      <c r="AHC52" s="1355">
        <f t="shared" ref="AHC52" ca="1" si="2555">AVERAGE(AGW48:AHC48)</f>
        <v>7.1428571428571432</v>
      </c>
      <c r="AHD52" s="1355">
        <f t="shared" ref="AHD52" ca="1" si="2556">AVERAGE(AGX48:AHD48)</f>
        <v>7.1428571428571432</v>
      </c>
      <c r="AHE52" s="1355">
        <f t="shared" ref="AHE52" ca="1" si="2557">AVERAGE(AGY48:AHE48)</f>
        <v>7.2857142857142856</v>
      </c>
      <c r="AHF52" s="1355">
        <f t="shared" ref="AHF52" ca="1" si="2558">AVERAGE(AGZ48:AHF48)</f>
        <v>5.4285714285714288</v>
      </c>
      <c r="AHG52" s="1355">
        <f t="shared" ref="AHG52" ca="1" si="2559">AVERAGE(AHA48:AHG48)</f>
        <v>8.7142857142857135</v>
      </c>
      <c r="AHH52" s="1355">
        <f t="shared" ref="AHH52" ca="1" si="2560">AVERAGE(AHB48:AHH48)</f>
        <v>7.4285714285714288</v>
      </c>
      <c r="AHI52" s="1355">
        <f t="shared" ref="AHI52" ca="1" si="2561">AVERAGE(AHC48:AHI48)</f>
        <v>6.1428571428571432</v>
      </c>
      <c r="AHJ52" s="1355">
        <f t="shared" ref="AHJ52" ca="1" si="2562">AVERAGE(AHD48:AHJ48)</f>
        <v>6.1428571428571432</v>
      </c>
      <c r="AHK52" s="1355">
        <f t="shared" ref="AHK52" ca="1" si="2563">AVERAGE(AHE48:AHK48)</f>
        <v>6.1428571428571432</v>
      </c>
      <c r="AHL52" s="1355">
        <f t="shared" ref="AHL52" ca="1" si="2564">AVERAGE(AHF48:AHL48)</f>
        <v>6.2857142857142856</v>
      </c>
      <c r="AHM52" s="1355">
        <f t="shared" ref="AHM52" ca="1" si="2565">AVERAGE(AHG48:AHM48)</f>
        <v>9</v>
      </c>
      <c r="AHN52" s="1355">
        <f t="shared" ref="AHN52" ca="1" si="2566">AVERAGE(AHH48:AHN48)</f>
        <v>6.7142857142857144</v>
      </c>
      <c r="AHO52" s="1355">
        <f t="shared" ref="AHO52" ca="1" si="2567">AVERAGE(AHI48:AHO48)</f>
        <v>6.5714285714285712</v>
      </c>
      <c r="AHP52" s="1355">
        <f t="shared" ref="AHP52" ca="1" si="2568">AVERAGE(AHJ48:AHP48)</f>
        <v>6.5714285714285712</v>
      </c>
      <c r="AHQ52" s="1355">
        <f t="shared" ref="AHQ52" ca="1" si="2569">AVERAGE(AHK48:AHQ48)</f>
        <v>6.5714285714285712</v>
      </c>
      <c r="AHR52" s="1355">
        <f t="shared" ref="AHR52" ca="1" si="2570">AVERAGE(AHL48:AHR48)</f>
        <v>6.5714285714285712</v>
      </c>
      <c r="AHS52" s="1355">
        <f t="shared" ref="AHS52" ca="1" si="2571">AVERAGE(AHM48:AHS48)</f>
        <v>6.4285714285714288</v>
      </c>
      <c r="AHT52" s="1355">
        <f t="shared" ref="AHT52" ca="1" si="2572">AVERAGE(AHN48:AHT48)</f>
        <v>6.2857142857142856</v>
      </c>
      <c r="AHU52" s="1355">
        <f t="shared" ref="AHU52" ca="1" si="2573">AVERAGE(AHO48:AHU48)</f>
        <v>5.2857142857142856</v>
      </c>
      <c r="AHV52" s="1355">
        <f t="shared" ref="AHV52" ca="1" si="2574">AVERAGE(AHP48:AHV48)</f>
        <v>5.2857142857142856</v>
      </c>
      <c r="AHW52" s="1355">
        <f t="shared" ref="AHW52" ca="1" si="2575">AVERAGE(AHQ48:AHW48)</f>
        <v>6</v>
      </c>
      <c r="AHX52" s="1355">
        <f t="shared" ref="AHX52" ca="1" si="2576">AVERAGE(AHR48:AHX48)</f>
        <v>6</v>
      </c>
      <c r="AHY52" s="1355">
        <f t="shared" ref="AHY52" ca="1" si="2577">AVERAGE(AHS48:AHY48)</f>
        <v>6</v>
      </c>
      <c r="AHZ52" s="1355">
        <f t="shared" ref="AHZ52" ca="1" si="2578">AVERAGE(AHT48:AHZ48)</f>
        <v>6.7142857142857144</v>
      </c>
      <c r="AIA52" s="1355">
        <f t="shared" ref="AIA52" ca="1" si="2579">AVERAGE(AHU48:AIA48)</f>
        <v>4.2857142857142856</v>
      </c>
      <c r="AIB52" s="1355">
        <f t="shared" ref="AIB52" ca="1" si="2580">AVERAGE(AHV48:AIB48)</f>
        <v>4.7142857142857144</v>
      </c>
      <c r="AIC52" s="1355">
        <f t="shared" ref="AIC52" ca="1" si="2581">AVERAGE(AHW48:AIC48)</f>
        <v>3</v>
      </c>
      <c r="AID52" s="1355">
        <f t="shared" ref="AID52" ca="1" si="2582">AVERAGE(AHX48:AID48)</f>
        <v>4.5714285714285712</v>
      </c>
      <c r="AIE52" s="1355">
        <f t="shared" ref="AIE52" ca="1" si="2583">AVERAGE(AHY48:AIE48)</f>
        <v>4.5714285714285712</v>
      </c>
      <c r="AIF52" s="1355">
        <f t="shared" ref="AIF52" ca="1" si="2584">AVERAGE(AHZ48:AIF48)</f>
        <v>4.5714285714285712</v>
      </c>
      <c r="AIG52" s="1355">
        <f t="shared" ref="AIG52" ca="1" si="2585">AVERAGE(AIA48:AIG48)</f>
        <v>4</v>
      </c>
      <c r="AIH52" s="1355">
        <f t="shared" ref="AIH52" ca="1" si="2586">AVERAGE(AIB48:AIH48)</f>
        <v>4</v>
      </c>
      <c r="AII52" s="1355">
        <f t="shared" ref="AII52" ca="1" si="2587">AVERAGE(AIC48:AII48)</f>
        <v>2.7142857142857144</v>
      </c>
      <c r="AIJ52" s="1355">
        <f t="shared" ref="AIJ52" ca="1" si="2588">AVERAGE(AID48:AIJ48)</f>
        <v>4.1428571428571432</v>
      </c>
      <c r="AIK52" s="1355">
        <f t="shared" ref="AIK52" ca="1" si="2589">AVERAGE(AIE48:AIK48)</f>
        <v>3.5714285714285716</v>
      </c>
      <c r="AIL52" s="1355">
        <f t="shared" ref="AIL52" ca="1" si="2590">AVERAGE(AIF48:AIL48)</f>
        <v>3.5714285714285716</v>
      </c>
      <c r="AIM52" s="1355">
        <f t="shared" ref="AIM52" ca="1" si="2591">AVERAGE(AIG48:AIM48)</f>
        <v>3.5714285714285716</v>
      </c>
      <c r="AIN52" s="1355">
        <f t="shared" ref="AIN52" ca="1" si="2592">AVERAGE(AIH48:AIN48)</f>
        <v>4.7142857142857144</v>
      </c>
      <c r="AIO52" s="1355">
        <f t="shared" ref="AIO52" ca="1" si="2593">AVERAGE(AII48:AIO48)</f>
        <v>6.7142857142857144</v>
      </c>
      <c r="AIP52" s="1355">
        <f t="shared" ref="AIP52" ca="1" si="2594">AVERAGE(AIJ48:AIP48)</f>
        <v>7</v>
      </c>
      <c r="AIQ52" s="1355">
        <f t="shared" ref="AIQ52" ca="1" si="2595">AVERAGE(AIK48:AIQ48)</f>
        <v>8.7142857142857135</v>
      </c>
      <c r="AIR52" s="1355">
        <f t="shared" ref="AIR52" ca="1" si="2596">AVERAGE(AIL48:AIR48)</f>
        <v>7</v>
      </c>
      <c r="AIS52" s="1355">
        <f t="shared" ref="AIS52" ca="1" si="2597">AVERAGE(AIM48:AIS48)</f>
        <v>7</v>
      </c>
      <c r="AIT52" s="1355">
        <f t="shared" ref="AIT52" ca="1" si="2598">AVERAGE(AIN48:AIT48)</f>
        <v>7</v>
      </c>
      <c r="AIU52" s="1355">
        <f t="shared" ref="AIU52" ca="1" si="2599">AVERAGE(AIO48:AIU48)</f>
        <v>5.7142857142857144</v>
      </c>
      <c r="AIV52" s="1355">
        <f t="shared" ref="AIV52" ca="1" si="2600">AVERAGE(AIP48:AIV48)</f>
        <v>3.8571428571428572</v>
      </c>
      <c r="AIW52" s="1355">
        <f t="shared" ref="AIW52" ca="1" si="2601">AVERAGE(AIQ48:AIW48)</f>
        <v>3.7142857142857144</v>
      </c>
      <c r="AIX52" s="1355">
        <f t="shared" ref="AIX52" ca="1" si="2602">AVERAGE(AIR48:AIX48)</f>
        <v>4.4285714285714288</v>
      </c>
      <c r="AIY52" s="1355">
        <f t="shared" ref="AIY52" ca="1" si="2603">AVERAGE(AIS48:AIY48)</f>
        <v>4.5714285714285712</v>
      </c>
      <c r="AIZ52" s="1355">
        <f t="shared" ref="AIZ52" ca="1" si="2604">AVERAGE(AIT48:AIZ48)</f>
        <v>4.5714285714285712</v>
      </c>
      <c r="AJA52" s="1355">
        <f t="shared" ref="AJA52" ca="1" si="2605">AVERAGE(AIU48:AJA48)</f>
        <v>4.5714285714285712</v>
      </c>
      <c r="AJB52" s="1355">
        <f t="shared" ref="AJB52" ca="1" si="2606">AVERAGE(AIV48:AJB48)</f>
        <v>6.5714285714285712</v>
      </c>
      <c r="AJC52" s="1355">
        <f t="shared" ref="AJC52" ca="1" si="2607">AVERAGE(AIW48:AJC48)</f>
        <v>6.7142857142857144</v>
      </c>
      <c r="AJD52" s="1355">
        <f t="shared" ref="AJD52" ca="1" si="2608">AVERAGE(AIX48:AJD48)</f>
        <v>8</v>
      </c>
      <c r="AJE52" s="1355">
        <f t="shared" ref="AJE52" ca="1" si="2609">AVERAGE(AIY48:AJE48)</f>
        <v>6.7142857142857144</v>
      </c>
      <c r="AJF52" s="1355">
        <f t="shared" ref="AJF52" ca="1" si="2610">AVERAGE(AIZ48:AJF48)</f>
        <v>7.2857142857142856</v>
      </c>
      <c r="AJG52" s="1355">
        <f t="shared" ref="AJG52" ca="1" si="2611">AVERAGE(AJA48:AJG48)</f>
        <v>7.2857142857142856</v>
      </c>
      <c r="AJH52" s="1355">
        <f t="shared" ref="AJH52" ca="1" si="2612">AVERAGE(AJB48:AJH48)</f>
        <v>7.2857142857142856</v>
      </c>
      <c r="AJI52" s="1355">
        <f t="shared" ref="AJI52" ca="1" si="2613">AVERAGE(AJC48:AJI48)</f>
        <v>6.1428571428571432</v>
      </c>
      <c r="AJJ52" s="1355">
        <f t="shared" ref="AJJ52" ca="1" si="2614">AVERAGE(AJD48:AJJ48)</f>
        <v>6.4285714285714288</v>
      </c>
      <c r="AJK52" s="1355">
        <f t="shared" ref="AJK52" ca="1" si="2615">AVERAGE(AJE48:AJK48)</f>
        <v>5</v>
      </c>
      <c r="AJL52" s="1355">
        <f t="shared" ref="AJL52" ca="1" si="2616">AVERAGE(AJF48:AJL48)</f>
        <v>4.1428571428571432</v>
      </c>
      <c r="AJM52" s="1355">
        <f t="shared" ref="AJM52" ca="1" si="2617">AVERAGE(AJG48:AJM48)</f>
        <v>3.4285714285714284</v>
      </c>
      <c r="AJN52" s="1355">
        <f t="shared" ref="AJN52" ca="1" si="2618">AVERAGE(AJH48:AJN48)</f>
        <v>3.4285714285714284</v>
      </c>
      <c r="AJO52" s="1355">
        <f t="shared" ref="AJO52" ca="1" si="2619">AVERAGE(AJI48:AJO48)</f>
        <v>3.4285714285714284</v>
      </c>
      <c r="AJP52" s="1355">
        <f t="shared" ref="AJP52" ca="1" si="2620">AVERAGE(AJJ48:AJP48)</f>
        <v>2.5714285714285716</v>
      </c>
      <c r="AJQ52" s="1355">
        <f t="shared" ref="AJQ52" ca="1" si="2621">AVERAGE(AJK48:AJQ48)</f>
        <v>3.8571428571428572</v>
      </c>
      <c r="AJR52" s="1355">
        <f t="shared" ref="AJR52" ca="1" si="2622">AVERAGE(AJL48:AJR48)</f>
        <v>4.7142857142857144</v>
      </c>
      <c r="AJS52" s="1355">
        <f t="shared" ref="AJS52" ca="1" si="2623">AVERAGE(AJM48:AJS48)</f>
        <v>5.7142857142857144</v>
      </c>
      <c r="AJT52" s="1355">
        <f t="shared" ref="AJT52" ca="1" si="2624">AVERAGE(AJN48:AJT48)</f>
        <v>6</v>
      </c>
      <c r="AJU52" s="1355">
        <f t="shared" ref="AJU52" ca="1" si="2625">AVERAGE(AJO48:AJU48)</f>
        <v>6</v>
      </c>
      <c r="AJV52" s="1355">
        <f t="shared" ref="AJV52" ca="1" si="2626">AVERAGE(AJP48:AJV48)</f>
        <v>6</v>
      </c>
      <c r="AJW52" s="1355">
        <f t="shared" ref="AJW52" ca="1" si="2627">AVERAGE(AJQ48:AJW48)</f>
        <v>6.1428571428571432</v>
      </c>
      <c r="AJX52" s="1355">
        <f t="shared" ref="AJX52" ca="1" si="2628">AVERAGE(AJR48:AJX48)</f>
        <v>6.4285714285714288</v>
      </c>
      <c r="AJY52" s="1355">
        <f t="shared" ref="AJY52" ca="1" si="2629">AVERAGE(AJS48:AJY48)</f>
        <v>5.5714285714285712</v>
      </c>
      <c r="AJZ52" s="1355">
        <f t="shared" ref="AJZ52" ca="1" si="2630">AVERAGE(AJT48:AJZ48)</f>
        <v>3.7142857142857144</v>
      </c>
      <c r="AKA52" s="1355">
        <f t="shared" ref="AKA52" ca="1" si="2631">AVERAGE(AJU48:AKA48)</f>
        <v>3.4285714285714284</v>
      </c>
      <c r="AKB52" s="1355">
        <f t="shared" ref="AKB52" ca="1" si="2632">AVERAGE(AJV48:AKB48)</f>
        <v>3.4285714285714284</v>
      </c>
      <c r="AKC52" s="1355">
        <f t="shared" ref="AKC52" ca="1" si="2633">AVERAGE(AJW48:AKC48)</f>
        <v>3.4285714285714284</v>
      </c>
      <c r="AKD52" s="1355">
        <f t="shared" ref="AKD52" ca="1" si="2634">AVERAGE(AJX48:AKD48)</f>
        <v>3.1428571428571428</v>
      </c>
      <c r="AKE52" s="1355">
        <f t="shared" ref="AKE52" ca="1" si="2635">AVERAGE(AJY48:AKE48)</f>
        <v>0.8571428571428571</v>
      </c>
      <c r="AKF52" s="1355">
        <f t="shared" ref="AKF52" ca="1" si="2636">AVERAGE(AJZ48:AKF48)</f>
        <v>5</v>
      </c>
      <c r="AKG52" s="1355">
        <f t="shared" ref="AKG52" ca="1" si="2637">AVERAGE(AKA48:AKG48)</f>
        <v>6.1428571428571432</v>
      </c>
      <c r="AKH52" s="1355">
        <f t="shared" ref="AKH52" ca="1" si="2638">AVERAGE(AKB48:AKH48)</f>
        <v>6.1428571428571432</v>
      </c>
      <c r="AKI52" s="1355">
        <f t="shared" ref="AKI52" ca="1" si="2639">AVERAGE(AKC48:AKI48)</f>
        <v>6.1428571428571432</v>
      </c>
      <c r="AKJ52" s="1355">
        <f t="shared" ref="AKJ52" ca="1" si="2640">AVERAGE(AKD48:AKJ48)</f>
        <v>6.1428571428571432</v>
      </c>
      <c r="AKK52" s="1355">
        <f t="shared" ref="AKK52" ca="1" si="2641">AVERAGE(AKE48:AKK48)</f>
        <v>6.1428571428571432</v>
      </c>
      <c r="AKL52" s="1355">
        <f t="shared" ref="AKL52" ca="1" si="2642">AVERAGE(AKF48:AKL48)</f>
        <v>8.7142857142857135</v>
      </c>
      <c r="AKM52" s="1355">
        <f t="shared" ref="AKM52" ca="1" si="2643">AVERAGE(AKG48:AKM48)</f>
        <v>4.5714285714285712</v>
      </c>
      <c r="AKN52" s="1355">
        <f t="shared" ref="AKN52" ca="1" si="2644">AVERAGE(AKH48:AKN48)</f>
        <v>5.4285714285714288</v>
      </c>
      <c r="AKO52" s="1355">
        <f t="shared" ref="AKO52" ca="1" si="2645">AVERAGE(AKI48:AKO48)</f>
        <v>5.7142857142857144</v>
      </c>
      <c r="AKP52" s="1355">
        <f t="shared" ref="AKP52" ca="1" si="2646">AVERAGE(AKJ48:AKP48)</f>
        <v>5.7142857142857144</v>
      </c>
      <c r="AKQ52" s="1355">
        <f t="shared" ref="AKQ52" ca="1" si="2647">AVERAGE(AKK48:AKQ48)</f>
        <v>5.7142857142857144</v>
      </c>
      <c r="AKR52" s="1355">
        <f t="shared" ref="AKR52" ca="1" si="2648">AVERAGE(AKL48:AKR48)</f>
        <v>5.7142857142857144</v>
      </c>
      <c r="AKS52" s="1355">
        <f t="shared" ref="AKS52" ca="1" si="2649">AVERAGE(AKM48:AKS48)</f>
        <v>4.1428571428571432</v>
      </c>
      <c r="AKT52" s="1355">
        <f t="shared" ref="AKT52" ca="1" si="2650">AVERAGE(AKN48:AKT48)</f>
        <v>4.1428571428571432</v>
      </c>
      <c r="AKU52" s="1355">
        <f t="shared" ref="AKU52" ca="1" si="2651">AVERAGE(AKO48:AKU48)</f>
        <v>5.1428571428571432</v>
      </c>
      <c r="AKV52" s="1355">
        <f t="shared" ref="AKV52" ca="1" si="2652">AVERAGE(AKP48:AKV48)</f>
        <v>4.8571428571428568</v>
      </c>
      <c r="AKW52" s="1355">
        <f t="shared" ref="AKW52" ca="1" si="2653">AVERAGE(AKQ48:AKW48)</f>
        <v>4.8571428571428568</v>
      </c>
      <c r="AKX52" s="1355">
        <f t="shared" ref="AKX52" ca="1" si="2654">AVERAGE(AKR48:AKX48)</f>
        <v>4.8571428571428568</v>
      </c>
      <c r="AKY52" s="1355">
        <f t="shared" ref="AKY52" ca="1" si="2655">AVERAGE(AKS48:AKY48)</f>
        <v>5.5714285714285712</v>
      </c>
      <c r="AKZ52" s="1355">
        <f t="shared" ref="AKZ52" ca="1" si="2656">AVERAGE(AKT48:AKZ48)</f>
        <v>4.5714285714285712</v>
      </c>
      <c r="ALA52" s="1355">
        <f t="shared" ref="ALA52" ca="1" si="2657">AVERAGE(AKU48:ALA48)</f>
        <v>7.4285714285714288</v>
      </c>
      <c r="ALB52" s="1355">
        <f t="shared" ref="ALB52" ca="1" si="2658">AVERAGE(AKV48:ALB48)</f>
        <v>3.5714285714285716</v>
      </c>
      <c r="ALC52" s="1355">
        <f t="shared" ref="ALC52" ca="1" si="2659">AVERAGE(AKW48:ALC48)</f>
        <v>5.8571428571428568</v>
      </c>
      <c r="ALD52" s="1355">
        <f t="shared" ref="ALD52" ca="1" si="2660">AVERAGE(AKX48:ALD48)</f>
        <v>5.8571428571428568</v>
      </c>
      <c r="ALE52" s="1355">
        <f t="shared" ref="ALE52" ca="1" si="2661">AVERAGE(AKY48:ALE48)</f>
        <v>5.8571428571428568</v>
      </c>
      <c r="ALF52" s="1355">
        <f t="shared" ref="ALF52" ca="1" si="2662">AVERAGE(AKZ48:ALF48)</f>
        <v>5.4285714285714288</v>
      </c>
      <c r="ALG52" s="1355">
        <f t="shared" ref="ALG52" ca="1" si="2663">AVERAGE(ALA48:ALG48)</f>
        <v>8</v>
      </c>
      <c r="ALH52" s="1355">
        <f t="shared" ref="ALH52" ca="1" si="2664">AVERAGE(ALB48:ALH48)</f>
        <v>7.2857142857142856</v>
      </c>
      <c r="ALI52" s="1355">
        <f t="shared" ref="ALI52" ca="1" si="2665">AVERAGE(ALC48:ALI48)</f>
        <v>7.8571428571428568</v>
      </c>
      <c r="ALJ52" s="1355">
        <f t="shared" ref="ALJ52" ca="1" si="2666">AVERAGE(ALD48:ALJ48)</f>
        <v>7</v>
      </c>
      <c r="ALK52" s="1355">
        <f t="shared" ref="ALK52" ca="1" si="2667">AVERAGE(ALE48:ALK48)</f>
        <v>7</v>
      </c>
      <c r="ALL52" s="1355">
        <f t="shared" ref="ALL52" ca="1" si="2668">AVERAGE(ALF48:ALL48)</f>
        <v>7</v>
      </c>
      <c r="ALM52" s="1355">
        <f t="shared" ref="ALM52" ca="1" si="2669">AVERAGE(ALG48:ALM48)</f>
        <v>7.1428571428571432</v>
      </c>
      <c r="ALN52" s="1355">
        <f t="shared" ref="ALN52" ca="1" si="2670">AVERAGE(ALH48:ALN48)</f>
        <v>5.4285714285714288</v>
      </c>
      <c r="ALO52" s="1355">
        <f t="shared" ref="ALO52" ca="1" si="2671">AVERAGE(ALI48:ALO48)</f>
        <v>3.2857142857142856</v>
      </c>
      <c r="ALP52" s="1355">
        <f t="shared" ref="ALP52" ca="1" si="2672">AVERAGE(ALJ48:ALP48)</f>
        <v>4.7142857142857144</v>
      </c>
      <c r="ALQ52" s="1355">
        <f t="shared" ref="ALQ52" ca="1" si="2673">AVERAGE(ALK48:ALQ48)</f>
        <v>3.8571428571428572</v>
      </c>
      <c r="ALR52" s="1355">
        <f t="shared" ref="ALR52" ca="1" si="2674">AVERAGE(ALL48:ALR48)</f>
        <v>3.8571428571428572</v>
      </c>
      <c r="ALS52" s="1355">
        <f t="shared" ref="ALS52" ca="1" si="2675">AVERAGE(ALM48:ALS48)</f>
        <v>3.8571428571428572</v>
      </c>
      <c r="ALT52" s="1355">
        <f t="shared" ref="ALT52" ca="1" si="2676">AVERAGE(ALN48:ALT48)</f>
        <v>3.7142857142857144</v>
      </c>
      <c r="ALU52" s="1355">
        <f t="shared" ref="ALU52" ca="1" si="2677">AVERAGE(ALO48:ALU48)</f>
        <v>7.2857142857142856</v>
      </c>
      <c r="ALV52" s="1355">
        <f t="shared" ref="ALV52" ca="1" si="2678">AVERAGE(ALP48:ALV48)</f>
        <v>7.5714285714285712</v>
      </c>
      <c r="ALW52" s="1355">
        <f t="shared" ref="ALW52" ca="1" si="2679">AVERAGE(ALQ48:ALW48)</f>
        <v>6</v>
      </c>
      <c r="ALX52" s="1355">
        <f t="shared" ref="ALX52" ca="1" si="2680">AVERAGE(ALR48:ALX48)</f>
        <v>9</v>
      </c>
      <c r="ALY52" s="1355">
        <f t="shared" ref="ALY52" ca="1" si="2681">AVERAGE(ALS48:ALY48)</f>
        <v>9</v>
      </c>
      <c r="ALZ52" s="1355">
        <f t="shared" ref="ALZ52" ca="1" si="2682">AVERAGE(ALT48:ALZ48)</f>
        <v>9</v>
      </c>
      <c r="AMA52" s="1355">
        <f t="shared" ref="AMA52" ca="1" si="2683">AVERAGE(ALU48:AMA48)</f>
        <v>8.7142857142857135</v>
      </c>
      <c r="AMB52" s="1355">
        <f t="shared" ref="AMB52" ca="1" si="2684">AVERAGE(ALV48:AMB48)</f>
        <v>5.4285714285714288</v>
      </c>
      <c r="AMC52" s="1355">
        <f t="shared" ref="AMC52" ca="1" si="2685">AVERAGE(ALW48:AMC48)</f>
        <v>5.4285714285714288</v>
      </c>
      <c r="AMD52" s="1355">
        <f t="shared" ref="AMD52" ca="1" si="2686">AVERAGE(ALX48:AMD48)</f>
        <v>6.1428571428571432</v>
      </c>
      <c r="AME52" s="1355">
        <f t="shared" ref="AME52" ca="1" si="2687">AVERAGE(ALY48:AME48)</f>
        <v>2.8571428571428572</v>
      </c>
      <c r="AMF52" s="1355">
        <f t="shared" ref="AMF52" ca="1" si="2688">AVERAGE(ALZ48:AMF48)</f>
        <v>2.8571428571428572</v>
      </c>
      <c r="AMG52" s="1355">
        <f t="shared" ref="AMG52" ca="1" si="2689">AVERAGE(AMA48:AMG48)</f>
        <v>2.8571428571428572</v>
      </c>
      <c r="AMH52" s="1355">
        <f t="shared" ref="AMH52" ca="1" si="2690">AVERAGE(AMB48:AMH48)</f>
        <v>2.8571428571428572</v>
      </c>
      <c r="AMI52" s="1355">
        <f t="shared" ref="AMI52" ca="1" si="2691">AVERAGE(AMC48:AMI48)</f>
        <v>1.7142857142857142</v>
      </c>
      <c r="AMJ52" s="1355">
        <f t="shared" ref="AMJ52" ca="1" si="2692">AVERAGE(AMD48:AMJ48)</f>
        <v>4</v>
      </c>
      <c r="AMK52" s="1355">
        <f t="shared" ref="AMK52" ca="1" si="2693">AVERAGE(AME48:AMK48)</f>
        <v>5.5714285714285712</v>
      </c>
      <c r="AML52" s="1355">
        <f t="shared" ref="AML52" ca="1" si="2694">AVERAGE(AMF48:AML48)</f>
        <v>7.1428571428571432</v>
      </c>
      <c r="AMM52" s="1355">
        <f t="shared" ref="AMM52" ca="1" si="2695">AVERAGE(AMG48:AMM48)</f>
        <v>7.1428571428571432</v>
      </c>
      <c r="AMN52" s="1355">
        <f t="shared" ref="AMN52" ca="1" si="2696">AVERAGE(AMH48:AMN48)</f>
        <v>7.1428571428571432</v>
      </c>
      <c r="AMO52" s="1355">
        <f t="shared" ref="AMO52" ca="1" si="2697">AVERAGE(AMI48:AMO48)</f>
        <v>10</v>
      </c>
      <c r="AMP52" s="1355">
        <f t="shared" ref="AMP52" ca="1" si="2698">AVERAGE(AMJ48:AMP48)</f>
        <v>12.428571428571429</v>
      </c>
      <c r="AMQ52" s="1355">
        <f t="shared" ref="AMQ52" ca="1" si="2699">AVERAGE(AMK48:AMQ48)</f>
        <v>10.285714285714286</v>
      </c>
      <c r="AMR52" s="1355">
        <f t="shared" ref="AMR52" ca="1" si="2700">AVERAGE(AML48:AMR48)</f>
        <v>9</v>
      </c>
      <c r="AMS52" s="1355">
        <f t="shared" ref="AMS52" ca="1" si="2701">AVERAGE(AMM48:AMS48)</f>
        <v>7.2857142857142856</v>
      </c>
      <c r="AMT52" s="1355">
        <f t="shared" ref="AMT52" ca="1" si="2702">AVERAGE(AMN48:AMT48)</f>
        <v>7.2857142857142856</v>
      </c>
      <c r="AMU52" s="1355">
        <f t="shared" ref="AMU52" ca="1" si="2703">AVERAGE(AMO48:AMU48)</f>
        <v>7.2857142857142856</v>
      </c>
      <c r="AMV52" s="1355">
        <f t="shared" ref="AMV52" ca="1" si="2704">AVERAGE(AMP48:AMV48)</f>
        <v>4.7142857142857144</v>
      </c>
      <c r="AMW52" s="1355">
        <f t="shared" ref="AMW52" ca="1" si="2705">AVERAGE(AMQ48:AMW48)</f>
        <v>2.5714285714285716</v>
      </c>
      <c r="AMX52" s="1355">
        <f t="shared" ref="AMX52" ca="1" si="2706">AVERAGE(AMR48:AMX48)</f>
        <v>5.7142857142857144</v>
      </c>
      <c r="AMY52" s="1355">
        <f t="shared" ref="AMY52" ca="1" si="2707">AVERAGE(AMS48:AMY48)</f>
        <v>6.4285714285714288</v>
      </c>
      <c r="AMZ52" s="1355">
        <f t="shared" ref="AMZ52" ca="1" si="2708">AVERAGE(AMT48:AMZ48)</f>
        <v>7.4285714285714288</v>
      </c>
      <c r="ANA52" s="1355">
        <f t="shared" ref="ANA52" ca="1" si="2709">AVERAGE(AMU48:ANA48)</f>
        <v>7.4285714285714288</v>
      </c>
      <c r="ANB52" s="1355">
        <f t="shared" ref="ANB52" ca="1" si="2710">AVERAGE(AMV48:ANB48)</f>
        <v>7.4285714285714288</v>
      </c>
      <c r="ANC52" s="1355">
        <f t="shared" ref="ANC52" ca="1" si="2711">AVERAGE(AMW48:ANC48)</f>
        <v>9.2857142857142865</v>
      </c>
      <c r="AND52" s="1355">
        <f t="shared" ref="AND52" ca="1" si="2712">AVERAGE(AMX48:AND48)</f>
        <v>9</v>
      </c>
      <c r="ANE52" s="1355">
        <f t="shared" ref="ANE52" ca="1" si="2713">AVERAGE(AMY48:ANE48)</f>
        <v>7</v>
      </c>
      <c r="ANF52" s="1355">
        <f t="shared" ref="ANF52" ca="1" si="2714">AVERAGE(AMZ48:ANF48)</f>
        <v>4.8571428571428568</v>
      </c>
      <c r="ANG52" s="1355">
        <f t="shared" ref="ANG52" ca="1" si="2715">AVERAGE(ANA48:ANG48)</f>
        <v>4.4285714285714288</v>
      </c>
      <c r="ANH52" s="1355">
        <f t="shared" ref="ANH52" ca="1" si="2716">AVERAGE(ANB48:ANH48)</f>
        <v>4.4285714285714288</v>
      </c>
      <c r="ANI52" s="1355">
        <f t="shared" ref="ANI52" ca="1" si="2717">AVERAGE(ANC48:ANI48)</f>
        <v>4.4285714285714288</v>
      </c>
      <c r="ANJ52" s="1355">
        <f t="shared" ref="ANJ52" ca="1" si="2718">AVERAGE(AND48:ANJ48)</f>
        <v>2.2857142857142856</v>
      </c>
      <c r="ANK52" s="1355">
        <f t="shared" ref="ANK52" ca="1" si="2719">AVERAGE(ANE48:ANK48)</f>
        <v>4.8571428571428568</v>
      </c>
      <c r="ANL52" s="1355">
        <f t="shared" ref="ANL52" ca="1" si="2720">AVERAGE(ANF48:ANL48)</f>
        <v>3.5714285714285716</v>
      </c>
      <c r="ANM52" s="1355">
        <f t="shared" ref="ANM52" ca="1" si="2721">AVERAGE(ANG48:ANM48)</f>
        <v>4.2857142857142856</v>
      </c>
      <c r="ANN52" s="1355">
        <f t="shared" ref="ANN52" ca="1" si="2722">AVERAGE(ANH48:ANN48)</f>
        <v>5.5714285714285712</v>
      </c>
      <c r="ANO52" s="1355">
        <f t="shared" ref="ANO52" ca="1" si="2723">AVERAGE(ANI48:ANO48)</f>
        <v>5.5714285714285712</v>
      </c>
      <c r="ANP52" s="1355">
        <f t="shared" ref="ANP52" ca="1" si="2724">AVERAGE(ANJ48:ANP48)</f>
        <v>5.5714285714285712</v>
      </c>
      <c r="ANQ52" s="1355">
        <f t="shared" ref="ANQ52" ca="1" si="2725">AVERAGE(ANK48:ANQ48)</f>
        <v>5.5714285714285712</v>
      </c>
      <c r="ANR52" s="1355">
        <f t="shared" ref="ANR52" ca="1" si="2726">AVERAGE(ANL48:ANR48)</f>
        <v>3.5714285714285716</v>
      </c>
      <c r="ANS52" s="1355">
        <f t="shared" ref="ANS52" ca="1" si="2727">AVERAGE(ANM48:ANS48)</f>
        <v>4.7142857142857144</v>
      </c>
      <c r="ANT52" s="1355">
        <f t="shared" ref="ANT52" ca="1" si="2728">AVERAGE(ANN48:ANT48)</f>
        <v>4</v>
      </c>
      <c r="ANU52" s="1355">
        <f t="shared" ref="ANU52" ca="1" si="2729">AVERAGE(ANO48:ANU48)</f>
        <v>2</v>
      </c>
      <c r="ANV52" s="1355">
        <f t="shared" ref="ANV52" ca="1" si="2730">AVERAGE(ANP48:ANV48)</f>
        <v>2</v>
      </c>
      <c r="ANW52" s="1355">
        <f t="shared" ref="ANW52" ca="1" si="2731">AVERAGE(ANQ48:ANW48)</f>
        <v>2</v>
      </c>
      <c r="ANX52" s="1355">
        <f t="shared" ref="ANX52" ca="1" si="2732">AVERAGE(ANR48:ANX48)</f>
        <v>5.4285714285714288</v>
      </c>
      <c r="ANY52" s="1355">
        <f t="shared" ref="ANY52" ca="1" si="2733">AVERAGE(ANS48:ANY48)</f>
        <v>6</v>
      </c>
      <c r="ANZ52" s="1355">
        <f t="shared" ref="ANZ52" ca="1" si="2734">AVERAGE(ANT48:ANZ48)</f>
        <v>7.1428571428571432</v>
      </c>
      <c r="AOA52" s="1355">
        <f t="shared" ref="AOA52" ca="1" si="2735">AVERAGE(ANU48:AOA48)</f>
        <v>9</v>
      </c>
      <c r="AOB52" s="1355">
        <f t="shared" ref="AOB52" ca="1" si="2736">AVERAGE(ANV48:AOB48)</f>
        <v>10.142857142857142</v>
      </c>
      <c r="AOC52" s="1355">
        <f t="shared" ref="AOC52" ca="1" si="2737">AVERAGE(ANW48:AOC48)</f>
        <v>10.142857142857142</v>
      </c>
      <c r="AOD52" s="1355">
        <f t="shared" ref="AOD52" ca="1" si="2738">AVERAGE(ANX48:AOD48)</f>
        <v>10.142857142857142</v>
      </c>
      <c r="AOE52" s="1355">
        <f t="shared" ref="AOE52" ca="1" si="2739">AVERAGE(ANY48:AOE48)</f>
        <v>7</v>
      </c>
      <c r="AOF52" s="1355">
        <f t="shared" ref="AOF52" ca="1" si="2740">AVERAGE(ANZ48:AOF48)</f>
        <v>6.2857142857142856</v>
      </c>
      <c r="AOG52" s="1355">
        <f t="shared" ref="AOG52" ca="1" si="2741">AVERAGE(AOA48:AOG48)</f>
        <v>6</v>
      </c>
      <c r="AOH52" s="1355">
        <f t="shared" ref="AOH52" ca="1" si="2742">AVERAGE(AOB48:AOH48)</f>
        <v>5.8571428571428568</v>
      </c>
      <c r="AOI52" s="1355">
        <f t="shared" ref="AOI52" ca="1" si="2743">AVERAGE(AOC48:AOI48)</f>
        <v>4.7142857142857144</v>
      </c>
      <c r="AOJ52" s="1355">
        <f t="shared" ref="AOJ52" ca="1" si="2744">AVERAGE(AOD48:AOJ48)</f>
        <v>4.7142857142857144</v>
      </c>
      <c r="AOK52" s="1355">
        <f t="shared" ref="AOK52" ca="1" si="2745">AVERAGE(AOE48:AOK48)</f>
        <v>4.7142857142857144</v>
      </c>
      <c r="AOL52" s="1355">
        <f t="shared" ref="AOL52" ca="1" si="2746">AVERAGE(AOF48:AOL48)</f>
        <v>4.5714285714285712</v>
      </c>
      <c r="AOM52" s="1355">
        <f t="shared" ref="AOM52" ca="1" si="2747">AVERAGE(AOG48:AOM48)</f>
        <v>7.7142857142857144</v>
      </c>
      <c r="AON52" s="1355">
        <f t="shared" ref="AON52" ca="1" si="2748">AVERAGE(AOH48:AON48)</f>
        <v>5.8571428571428568</v>
      </c>
      <c r="AOO52" s="1355">
        <f t="shared" ref="AOO52" ca="1" si="2749">AVERAGE(AOI48:AOO48)</f>
        <v>4.5714285714285712</v>
      </c>
      <c r="AOP52" s="1355">
        <f t="shared" ref="AOP52" ca="1" si="2750">AVERAGE(AOJ48:AOP48)</f>
        <v>4.5714285714285712</v>
      </c>
      <c r="AOQ52" s="1355">
        <f t="shared" ref="AOQ52" ca="1" si="2751">AVERAGE(AOK48:AOQ48)</f>
        <v>4.5714285714285712</v>
      </c>
      <c r="AOR52" s="1355">
        <f t="shared" ref="AOR52" ca="1" si="2752">AVERAGE(AOL48:AOR48)</f>
        <v>4.5714285714285712</v>
      </c>
      <c r="AOS52" s="1355">
        <f t="shared" ref="AOS52" ca="1" si="2753">AVERAGE(AOM48:AOS48)</f>
        <v>4.4285714285714288</v>
      </c>
      <c r="AOT52" s="1355">
        <f t="shared" ref="AOT52" ca="1" si="2754">AVERAGE(AON48:AOT48)</f>
        <v>1.7142857142857142</v>
      </c>
      <c r="AOU52" s="1355">
        <f t="shared" ref="AOU52" ca="1" si="2755">AVERAGE(AOO48:AOU48)</f>
        <v>1.4285714285714286</v>
      </c>
      <c r="AOV52" s="1355">
        <f t="shared" ref="AOV52" ca="1" si="2756">AVERAGE(AOP48:AOV48)</f>
        <v>6</v>
      </c>
      <c r="AOW52" s="1355">
        <f t="shared" ref="AOW52" ca="1" si="2757">AVERAGE(AOQ48:AOW48)</f>
        <v>6</v>
      </c>
      <c r="AOX52" s="1355">
        <f t="shared" ref="AOX52" ca="1" si="2758">AVERAGE(AOR48:AOX48)</f>
        <v>6</v>
      </c>
      <c r="AOY52" s="1355">
        <f t="shared" ref="AOY52" ca="1" si="2759">AVERAGE(AOS48:AOY48)</f>
        <v>6</v>
      </c>
      <c r="AOZ52" s="1355">
        <f t="shared" ref="AOZ52" ca="1" si="2760">AVERAGE(AOT48:AOZ48)</f>
        <v>7.4285714285714288</v>
      </c>
      <c r="APA52" s="1355">
        <f t="shared" ref="APA52" ca="1" si="2761">AVERAGE(AOU48:APA48)</f>
        <v>6.5714285714285712</v>
      </c>
      <c r="APB52" s="1355">
        <f t="shared" ref="APB52" ca="1" si="2762">AVERAGE(AOV48:APB48)</f>
        <v>7</v>
      </c>
      <c r="APC52" s="1355">
        <f t="shared" ref="APC52" ca="1" si="2763">AVERAGE(AOW48:APC48)</f>
        <v>2.2857142857142856</v>
      </c>
      <c r="APD52" s="1355">
        <f t="shared" ref="APD52" ca="1" si="2764">AVERAGE(AOX48:APD48)</f>
        <v>3.7142857142857144</v>
      </c>
      <c r="APE52" s="1355">
        <f t="shared" ref="APE52" ca="1" si="2765">AVERAGE(AOY48:APE48)</f>
        <v>3.7142857142857144</v>
      </c>
      <c r="APF52" s="1355">
        <f t="shared" ref="APF52" ca="1" si="2766">AVERAGE(AOZ48:APF48)</f>
        <v>3.7142857142857144</v>
      </c>
      <c r="APG52" s="1355">
        <f t="shared" ref="APG52" ca="1" si="2767">AVERAGE(APA48:APG48)</f>
        <v>2.4285714285714284</v>
      </c>
      <c r="APH52" s="1355">
        <f t="shared" ref="APH52" ca="1" si="2768">AVERAGE(APB48:APH48)</f>
        <v>2.4285714285714284</v>
      </c>
      <c r="API52" s="1355">
        <f t="shared" ref="API52" ca="1" si="2769">AVERAGE(APC48:API48)</f>
        <v>5.2857142857142856</v>
      </c>
      <c r="APJ52" s="1355"/>
    </row>
    <row r="53" spans="1:1102" x14ac:dyDescent="0.2">
      <c r="B53" s="2949" t="s">
        <v>429</v>
      </c>
    </row>
    <row r="54" spans="1:1102" x14ac:dyDescent="0.2">
      <c r="B54" s="2949" t="s">
        <v>428</v>
      </c>
      <c r="C54" s="1355">
        <f>MATCH(C55,'WS-1 Appeals'!$7:$7,0)-1</f>
        <v>516</v>
      </c>
      <c r="D54" s="1355">
        <f>MATCH(D55,'WS-1 Appeals'!$7:$7,0)-1</f>
        <v>517</v>
      </c>
      <c r="E54" s="1355" t="e">
        <f>MATCH(E55,'WS-1 Appeals'!$7:$7,0)-1</f>
        <v>#N/A</v>
      </c>
      <c r="F54" s="1355" t="e">
        <f>MATCH(F55,'WS-1 Appeals'!$7:$7,0)-1</f>
        <v>#N/A</v>
      </c>
      <c r="G54" s="1355">
        <f>MATCH(G55,'WS-1 Appeals'!$7:$7,0)-1</f>
        <v>518</v>
      </c>
      <c r="H54" s="1355" t="e">
        <f>MATCH(H55,'WS-1 Appeals'!$7:$7,0)-1</f>
        <v>#N/A</v>
      </c>
      <c r="I54" s="1355">
        <f>MATCH(I55,'WS-1 Appeals'!$7:$7,0)-1</f>
        <v>519</v>
      </c>
    </row>
    <row r="55" spans="1:1102" x14ac:dyDescent="0.2">
      <c r="B55" s="1352" t="s">
        <v>219</v>
      </c>
      <c r="C55" s="1356">
        <f t="shared" ref="C55:H55" si="2770">D55-1</f>
        <v>43461</v>
      </c>
      <c r="D55" s="1356">
        <f t="shared" si="2770"/>
        <v>43462</v>
      </c>
      <c r="E55" s="1356">
        <f t="shared" si="2770"/>
        <v>43463</v>
      </c>
      <c r="F55" s="1356">
        <f t="shared" si="2770"/>
        <v>43464</v>
      </c>
      <c r="G55" s="1356">
        <f t="shared" si="2770"/>
        <v>43465</v>
      </c>
      <c r="H55" s="1356">
        <f t="shared" si="2770"/>
        <v>43466</v>
      </c>
      <c r="I55" s="1356">
        <f>B3</f>
        <v>43467</v>
      </c>
    </row>
    <row r="56" spans="1:1102" x14ac:dyDescent="0.2">
      <c r="B56" s="1352" t="s">
        <v>234</v>
      </c>
      <c r="C56" s="1352" t="str">
        <f t="shared" ref="C56:I56" si="2771">TEXT(WEEKDAY(C55,1),"DDD")</f>
        <v>Thu</v>
      </c>
      <c r="D56" s="1352" t="str">
        <f t="shared" si="2771"/>
        <v>Fri</v>
      </c>
      <c r="E56" s="1352" t="str">
        <f t="shared" si="2771"/>
        <v>Sat</v>
      </c>
      <c r="F56" s="1352" t="str">
        <f t="shared" si="2771"/>
        <v>Sun</v>
      </c>
      <c r="G56" s="1352" t="str">
        <f t="shared" si="2771"/>
        <v>Mon</v>
      </c>
      <c r="H56" s="1352" t="str">
        <f t="shared" si="2771"/>
        <v>Tue</v>
      </c>
      <c r="I56" s="1352" t="str">
        <f t="shared" si="2771"/>
        <v>Wed</v>
      </c>
    </row>
    <row r="57" spans="1:1102" x14ac:dyDescent="0.2">
      <c r="A57" s="1352">
        <v>7</v>
      </c>
      <c r="B57" s="1352" t="s">
        <v>276</v>
      </c>
      <c r="C57" s="1352">
        <f ca="1">IFERROR(OFFSET('WS-1 Appeals'!$A$6,'Dashboard Extract'!$A57,'Dashboard Extract'!C$54),0)</f>
        <v>5</v>
      </c>
      <c r="D57" s="1352">
        <f ca="1">IFERROR(OFFSET('WS-1 Appeals'!$A$6,'Dashboard Extract'!$A57,'Dashboard Extract'!D$54),0)</f>
        <v>1</v>
      </c>
      <c r="E57" s="1352">
        <f ca="1">IFERROR(OFFSET('WS-1 Appeals'!$A$6,'Dashboard Extract'!$A57,'Dashboard Extract'!E$54),0)</f>
        <v>0</v>
      </c>
      <c r="F57" s="1352">
        <f ca="1">IFERROR(OFFSET('WS-1 Appeals'!$A$6,'Dashboard Extract'!$A57,'Dashboard Extract'!F$54),0)</f>
        <v>0</v>
      </c>
      <c r="G57" s="1352">
        <f ca="1">IFERROR(OFFSET('WS-1 Appeals'!$A$6,'Dashboard Extract'!$A57,'Dashboard Extract'!G$54),0)</f>
        <v>6</v>
      </c>
      <c r="H57" s="1352">
        <f ca="1">IFERROR(OFFSET('WS-1 Appeals'!$A$6,'Dashboard Extract'!$A57,'Dashboard Extract'!H$54),0)</f>
        <v>0</v>
      </c>
      <c r="I57" s="1352">
        <f ca="1">IFERROR(OFFSET('WS-1 Appeals'!$A$6,'Dashboard Extract'!$A57,'Dashboard Extract'!I$54),0)</f>
        <v>6</v>
      </c>
    </row>
    <row r="58" spans="1:1102" x14ac:dyDescent="0.2">
      <c r="A58" s="1352">
        <v>3</v>
      </c>
      <c r="B58" s="1352" t="s">
        <v>277</v>
      </c>
      <c r="C58" s="1352">
        <f ca="1">IFERROR(OFFSET('WS-1 Appeals'!$A$6,'Dashboard Extract'!$A58,'Dashboard Extract'!C$54),0)</f>
        <v>7</v>
      </c>
      <c r="D58" s="1352">
        <f ca="1">IFERROR(OFFSET('WS-1 Appeals'!$A$6,'Dashboard Extract'!$A58,'Dashboard Extract'!D$54),0)</f>
        <v>4</v>
      </c>
      <c r="E58" s="1352">
        <f ca="1">IFERROR(OFFSET('WS-1 Appeals'!$A$6,'Dashboard Extract'!$A58,'Dashboard Extract'!E$54),0)</f>
        <v>0</v>
      </c>
      <c r="F58" s="1352">
        <f ca="1">IFERROR(OFFSET('WS-1 Appeals'!$A$6,'Dashboard Extract'!$A58,'Dashboard Extract'!F$54),0)</f>
        <v>0</v>
      </c>
      <c r="G58" s="1352">
        <f ca="1">IFERROR(OFFSET('WS-1 Appeals'!$A$6,'Dashboard Extract'!$A58,'Dashboard Extract'!G$54),0)</f>
        <v>5</v>
      </c>
      <c r="H58" s="1352">
        <f ca="1">IFERROR(OFFSET('WS-1 Appeals'!$A$6,'Dashboard Extract'!$A58,'Dashboard Extract'!H$54),0)</f>
        <v>0</v>
      </c>
      <c r="I58" s="1352">
        <f ca="1">IFERROR(OFFSET('WS-1 Appeals'!$A$6,'Dashboard Extract'!$A58,'Dashboard Extract'!I$54),0)</f>
        <v>6</v>
      </c>
    </row>
    <row r="59" spans="1:1102" x14ac:dyDescent="0.2">
      <c r="A59" s="1352">
        <v>9</v>
      </c>
      <c r="B59" s="1352" t="s">
        <v>278</v>
      </c>
      <c r="C59" s="1352">
        <f ca="1">IFERROR(OFFSET('WS-1 Appeals'!$A$6,'Dashboard Extract'!$A59,'Dashboard Extract'!C$54),B59)</f>
        <v>29</v>
      </c>
      <c r="D59" s="1352">
        <f ca="1">IFERROR(OFFSET('WS-1 Appeals'!$A$6,'Dashboard Extract'!$A59,'Dashboard Extract'!D$54),C59)</f>
        <v>34</v>
      </c>
      <c r="E59" s="1352">
        <f ca="1">IFERROR(OFFSET('WS-1 Appeals'!$A$6,'Dashboard Extract'!$A59,'Dashboard Extract'!E$54),D59)</f>
        <v>34</v>
      </c>
      <c r="F59" s="1352">
        <f ca="1">IFERROR(OFFSET('WS-1 Appeals'!$A$6,'Dashboard Extract'!$A59,'Dashboard Extract'!F$54),E59)</f>
        <v>34</v>
      </c>
      <c r="G59" s="1352">
        <f ca="1">IFERROR(OFFSET('WS-1 Appeals'!$A$6,'Dashboard Extract'!$A59,'Dashboard Extract'!G$54),F59)</f>
        <v>24</v>
      </c>
      <c r="H59" s="1352">
        <f ca="1">IFERROR(OFFSET('WS-1 Appeals'!$A$6,'Dashboard Extract'!$A59,'Dashboard Extract'!H$54),G59)</f>
        <v>24</v>
      </c>
      <c r="I59" s="1352">
        <f ca="1">IFERROR(OFFSET('WS-1 Appeals'!$A$6,'Dashboard Extract'!$A59,'Dashboard Extract'!I$54),H59)</f>
        <v>36</v>
      </c>
    </row>
    <row r="60" spans="1:1102" x14ac:dyDescent="0.2">
      <c r="B60" s="1352" t="s">
        <v>539</v>
      </c>
      <c r="C60" s="1355">
        <f t="shared" ref="C60:I60" ca="1" si="2772">OFFSET($A$51,0,MATCH(C$55,46:46,0)-1)</f>
        <v>46.857142857142854</v>
      </c>
      <c r="D60" s="1355">
        <f t="shared" ca="1" si="2772"/>
        <v>44</v>
      </c>
      <c r="E60" s="1355">
        <f t="shared" ca="1" si="2772"/>
        <v>41.142857142857146</v>
      </c>
      <c r="F60" s="1355">
        <f t="shared" ca="1" si="2772"/>
        <v>38.285714285714285</v>
      </c>
      <c r="G60" s="1355">
        <f t="shared" ca="1" si="2772"/>
        <v>34.714285714285715</v>
      </c>
      <c r="H60" s="1355">
        <f t="shared" ca="1" si="2772"/>
        <v>31.142857142857142</v>
      </c>
      <c r="I60" s="1355">
        <f t="shared" ca="1" si="2772"/>
        <v>30.714285714285715</v>
      </c>
    </row>
    <row r="61" spans="1:1102" x14ac:dyDescent="0.2">
      <c r="B61" s="1352" t="s">
        <v>279</v>
      </c>
      <c r="C61" s="1352">
        <f ca="1">I59</f>
        <v>36</v>
      </c>
      <c r="H61" s="1352" t="s">
        <v>276</v>
      </c>
      <c r="I61" s="1356">
        <f ca="1">OFFSET('WS-1 Appeals'!$A$4,22,I54)</f>
        <v>43476</v>
      </c>
    </row>
    <row r="62" spans="1:1102" x14ac:dyDescent="0.2">
      <c r="B62" s="1352" t="s">
        <v>277</v>
      </c>
      <c r="C62" s="1354">
        <f ca="1">SUM(C58:I58)/SUM(C57:I58)</f>
        <v>0.55000000000000004</v>
      </c>
      <c r="H62" s="1352" t="s">
        <v>765</v>
      </c>
      <c r="I62" s="1355">
        <f ca="1">OFFSET('WS-1 Appeals'!$A$4,23,I54)</f>
        <v>8</v>
      </c>
    </row>
    <row r="65" spans="1:30" x14ac:dyDescent="0.2">
      <c r="A65" s="1352" t="s">
        <v>293</v>
      </c>
    </row>
    <row r="66" spans="1:30" x14ac:dyDescent="0.2">
      <c r="A66" s="1352" t="s">
        <v>294</v>
      </c>
    </row>
    <row r="68" spans="1:30" x14ac:dyDescent="0.2">
      <c r="B68" s="1356" t="s">
        <v>295</v>
      </c>
      <c r="C68" s="1352">
        <v>0</v>
      </c>
      <c r="D68" s="1352">
        <v>0</v>
      </c>
      <c r="E68" s="1352">
        <v>0</v>
      </c>
      <c r="F68" s="1352">
        <v>0</v>
      </c>
      <c r="G68" s="1352">
        <v>0</v>
      </c>
      <c r="H68" s="1352">
        <v>0</v>
      </c>
      <c r="I68" s="1352">
        <v>0</v>
      </c>
      <c r="J68" s="1352">
        <v>0</v>
      </c>
      <c r="K68" s="1352">
        <v>0</v>
      </c>
      <c r="L68" s="1352">
        <v>0</v>
      </c>
      <c r="M68" s="1352">
        <v>0</v>
      </c>
      <c r="N68" s="1352">
        <v>0</v>
      </c>
      <c r="O68" s="1352">
        <v>0</v>
      </c>
      <c r="P68" s="1352">
        <v>0</v>
      </c>
      <c r="Q68" s="1352">
        <v>0</v>
      </c>
      <c r="R68" s="1352">
        <v>0</v>
      </c>
      <c r="S68" s="1352">
        <v>0</v>
      </c>
      <c r="T68" s="1352">
        <v>0</v>
      </c>
      <c r="U68" s="1352">
        <v>0</v>
      </c>
      <c r="V68" s="1352">
        <v>0</v>
      </c>
      <c r="W68" s="1352">
        <v>0</v>
      </c>
      <c r="X68" s="1352">
        <v>0</v>
      </c>
      <c r="Y68" s="1352">
        <v>0</v>
      </c>
      <c r="Z68" s="1352">
        <v>0</v>
      </c>
      <c r="AA68" s="1352">
        <v>0</v>
      </c>
      <c r="AB68" s="1352">
        <v>0</v>
      </c>
      <c r="AC68" s="1352">
        <v>0</v>
      </c>
      <c r="AD68" s="1352">
        <v>0</v>
      </c>
    </row>
    <row r="69" spans="1:30" x14ac:dyDescent="0.2">
      <c r="B69" s="1352" t="s">
        <v>296</v>
      </c>
      <c r="C69" s="1355">
        <f>MATCH(C70,'WS-1 Paper'!4:4,1)-1</f>
        <v>708</v>
      </c>
      <c r="D69" s="1355">
        <f>MATCH(D70,'WS-1 Paper'!4:4,1)-1</f>
        <v>709</v>
      </c>
      <c r="E69" s="1355">
        <f>MATCH(E70,'WS-1 Paper'!4:4,1)-1</f>
        <v>710</v>
      </c>
      <c r="F69" s="1355">
        <f>MATCH(F70,'WS-1 Paper'!4:4,1)-1</f>
        <v>711</v>
      </c>
      <c r="G69" s="1355">
        <f>MATCH(G70,'WS-1 Paper'!4:4,1)-1</f>
        <v>712</v>
      </c>
      <c r="H69" s="1355">
        <f>MATCH(H70,'WS-1 Paper'!4:4,1)-1</f>
        <v>713</v>
      </c>
      <c r="I69" s="1355">
        <f>MATCH(I70,'WS-1 Paper'!4:4,1)-1</f>
        <v>714</v>
      </c>
      <c r="J69" s="1355">
        <f>MATCH(J70,'WS-1 Paper'!4:4,1)-1</f>
        <v>715</v>
      </c>
      <c r="K69" s="1355">
        <f>MATCH(K70,'WS-1 Paper'!4:4,1)-1</f>
        <v>716</v>
      </c>
      <c r="L69" s="1355">
        <f>MATCH(L70,'WS-1 Paper'!4:4,1)-1</f>
        <v>717</v>
      </c>
      <c r="M69" s="1355">
        <f>MATCH(M70,'WS-1 Paper'!4:4,1)-1</f>
        <v>718</v>
      </c>
      <c r="N69" s="1355">
        <f>MATCH(N70,'WS-1 Paper'!4:4,1)-1</f>
        <v>719</v>
      </c>
      <c r="O69" s="1355">
        <f>MATCH(O70,'WS-1 Paper'!4:4,1)-1</f>
        <v>720</v>
      </c>
      <c r="P69" s="1355">
        <f>MATCH(P70,'WS-1 Paper'!4:4,1)-1</f>
        <v>721</v>
      </c>
      <c r="Q69" s="1355">
        <f>MATCH(Q70,'WS-1 Paper'!4:4,1)-1</f>
        <v>722</v>
      </c>
      <c r="R69" s="1355">
        <f>MATCH(R70,'WS-1 Paper'!4:4,1)-1</f>
        <v>723</v>
      </c>
      <c r="S69" s="1355">
        <f>MATCH(S70,'WS-1 Paper'!4:4,1)-1</f>
        <v>724</v>
      </c>
      <c r="T69" s="1355">
        <f>MATCH(T70,'WS-1 Paper'!4:4,1)-1</f>
        <v>725</v>
      </c>
      <c r="U69" s="1355">
        <f>MATCH(U70,'WS-1 Paper'!4:4,1)-1</f>
        <v>726</v>
      </c>
      <c r="V69" s="1355">
        <f>MATCH(V70,'WS-1 Paper'!4:4,1)-1</f>
        <v>727</v>
      </c>
      <c r="W69" s="1355">
        <f>MATCH(W70,'WS-1 Paper'!4:4,1)-1</f>
        <v>728</v>
      </c>
      <c r="X69" s="1355">
        <f>MATCH(X70,'WS-1 Paper'!4:4,1)-1</f>
        <v>729</v>
      </c>
      <c r="Y69" s="1355">
        <f>MATCH(Y70,'WS-1 Paper'!4:4,1)-1</f>
        <v>730</v>
      </c>
      <c r="Z69" s="1355">
        <f>MATCH(Z70,'WS-1 Paper'!4:4,1)-1</f>
        <v>731</v>
      </c>
      <c r="AA69" s="1355">
        <f>MATCH(AA70,'WS-1 Paper'!4:4,1)-1</f>
        <v>732</v>
      </c>
      <c r="AB69" s="1355">
        <f>MATCH(AB70,'WS-1 Paper'!4:4,1)-1</f>
        <v>733</v>
      </c>
      <c r="AC69" s="1355">
        <f>MATCH(AC70,'WS-1 Paper'!4:4,1)-1</f>
        <v>734</v>
      </c>
      <c r="AD69" s="1355">
        <f>MATCH(AD70,'WS-1 Paper'!4:4,1)-1</f>
        <v>735</v>
      </c>
    </row>
    <row r="70" spans="1:30" x14ac:dyDescent="0.2">
      <c r="B70" s="1352" t="s">
        <v>219</v>
      </c>
      <c r="C70" s="1356">
        <f>D70-1</f>
        <v>43440</v>
      </c>
      <c r="D70" s="1356">
        <f t="shared" ref="D70:AA70" si="2773">E70-1</f>
        <v>43441</v>
      </c>
      <c r="E70" s="1356">
        <f t="shared" si="2773"/>
        <v>43442</v>
      </c>
      <c r="F70" s="1356">
        <f t="shared" si="2773"/>
        <v>43443</v>
      </c>
      <c r="G70" s="1356">
        <f t="shared" si="2773"/>
        <v>43444</v>
      </c>
      <c r="H70" s="1356">
        <f t="shared" si="2773"/>
        <v>43445</v>
      </c>
      <c r="I70" s="1356">
        <f>J70-1</f>
        <v>43446</v>
      </c>
      <c r="J70" s="1356">
        <f t="shared" si="2773"/>
        <v>43447</v>
      </c>
      <c r="K70" s="1356">
        <f t="shared" si="2773"/>
        <v>43448</v>
      </c>
      <c r="L70" s="1356">
        <f t="shared" si="2773"/>
        <v>43449</v>
      </c>
      <c r="M70" s="1356">
        <f t="shared" si="2773"/>
        <v>43450</v>
      </c>
      <c r="N70" s="1356">
        <f t="shared" si="2773"/>
        <v>43451</v>
      </c>
      <c r="O70" s="1356">
        <f t="shared" si="2773"/>
        <v>43452</v>
      </c>
      <c r="P70" s="1356">
        <f t="shared" si="2773"/>
        <v>43453</v>
      </c>
      <c r="Q70" s="1356">
        <f t="shared" si="2773"/>
        <v>43454</v>
      </c>
      <c r="R70" s="1356">
        <f t="shared" si="2773"/>
        <v>43455</v>
      </c>
      <c r="S70" s="1356">
        <f t="shared" si="2773"/>
        <v>43456</v>
      </c>
      <c r="T70" s="1356">
        <f t="shared" si="2773"/>
        <v>43457</v>
      </c>
      <c r="U70" s="1356">
        <f t="shared" si="2773"/>
        <v>43458</v>
      </c>
      <c r="V70" s="1356">
        <f t="shared" si="2773"/>
        <v>43459</v>
      </c>
      <c r="W70" s="1356">
        <f t="shared" si="2773"/>
        <v>43460</v>
      </c>
      <c r="X70" s="1356">
        <f t="shared" si="2773"/>
        <v>43461</v>
      </c>
      <c r="Y70" s="1356">
        <f t="shared" si="2773"/>
        <v>43462</v>
      </c>
      <c r="Z70" s="1356">
        <f t="shared" si="2773"/>
        <v>43463</v>
      </c>
      <c r="AA70" s="1356">
        <f t="shared" si="2773"/>
        <v>43464</v>
      </c>
      <c r="AB70" s="1356">
        <f>AC70-1</f>
        <v>43465</v>
      </c>
      <c r="AC70" s="1356">
        <f>AD70-1</f>
        <v>43466</v>
      </c>
      <c r="AD70" s="1356">
        <f>B3</f>
        <v>43467</v>
      </c>
    </row>
    <row r="71" spans="1:30" x14ac:dyDescent="0.2">
      <c r="A71" s="1352">
        <v>7</v>
      </c>
      <c r="B71" s="1352" t="s">
        <v>297</v>
      </c>
      <c r="C71" s="1352">
        <f ca="1">OFFSET('WS-1 Paper'!$A$1,'Dashboard Extract'!$A71,'Dashboard Extract'!C$69)</f>
        <v>2</v>
      </c>
      <c r="D71" s="1352">
        <f ca="1">OFFSET('WS-1 Paper'!$A$1,'Dashboard Extract'!$A71,'Dashboard Extract'!D$69)</f>
        <v>0</v>
      </c>
      <c r="E71" s="1352">
        <f ca="1">OFFSET('WS-1 Paper'!$A$1,'Dashboard Extract'!$A71,'Dashboard Extract'!E$69)</f>
        <v>0</v>
      </c>
      <c r="F71" s="1352">
        <f ca="1">OFFSET('WS-1 Paper'!$A$1,'Dashboard Extract'!$A71,'Dashboard Extract'!F$69)</f>
        <v>0</v>
      </c>
      <c r="G71" s="1352">
        <f ca="1">OFFSET('WS-1 Paper'!$A$1,'Dashboard Extract'!$A71,'Dashboard Extract'!G$69)</f>
        <v>2</v>
      </c>
      <c r="H71" s="1352">
        <f ca="1">OFFSET('WS-1 Paper'!$A$1,'Dashboard Extract'!$A71,'Dashboard Extract'!H$69)</f>
        <v>0</v>
      </c>
      <c r="I71" s="1352">
        <f ca="1">OFFSET('WS-1 Paper'!$A$1,'Dashboard Extract'!$A71,'Dashboard Extract'!I$69)</f>
        <v>0</v>
      </c>
      <c r="J71" s="1352">
        <f ca="1">OFFSET('WS-1 Paper'!$A$1,'Dashboard Extract'!$A71,'Dashboard Extract'!J$69)</f>
        <v>1</v>
      </c>
      <c r="K71" s="1352">
        <f ca="1">OFFSET('WS-1 Paper'!$A$1,'Dashboard Extract'!$A71,'Dashboard Extract'!K$69)</f>
        <v>0</v>
      </c>
      <c r="L71" s="1352">
        <f ca="1">OFFSET('WS-1 Paper'!$A$1,'Dashboard Extract'!$A71,'Dashboard Extract'!L$69)</f>
        <v>0</v>
      </c>
      <c r="M71" s="1352">
        <f ca="1">OFFSET('WS-1 Paper'!$A$1,'Dashboard Extract'!$A71,'Dashboard Extract'!M$69)</f>
        <v>0</v>
      </c>
      <c r="N71" s="1352">
        <f ca="1">OFFSET('WS-1 Paper'!$A$1,'Dashboard Extract'!$A71,'Dashboard Extract'!N$69)</f>
        <v>0</v>
      </c>
      <c r="O71" s="1352">
        <f ca="1">OFFSET('WS-1 Paper'!$A$1,'Dashboard Extract'!$A71,'Dashboard Extract'!O$69)</f>
        <v>0</v>
      </c>
      <c r="P71" s="1352">
        <f ca="1">OFFSET('WS-1 Paper'!$A$1,'Dashboard Extract'!$A71,'Dashboard Extract'!P$69)</f>
        <v>1</v>
      </c>
      <c r="Q71" s="1352">
        <f ca="1">OFFSET('WS-1 Paper'!$A$1,'Dashboard Extract'!$A71,'Dashboard Extract'!Q$69)</f>
        <v>0</v>
      </c>
      <c r="R71" s="1352">
        <f ca="1">OFFSET('WS-1 Paper'!$A$1,'Dashboard Extract'!$A71,'Dashboard Extract'!R$69)</f>
        <v>0</v>
      </c>
      <c r="S71" s="1352">
        <f ca="1">OFFSET('WS-1 Paper'!$A$1,'Dashboard Extract'!$A71,'Dashboard Extract'!S$69)</f>
        <v>0</v>
      </c>
      <c r="T71" s="1352">
        <f ca="1">OFFSET('WS-1 Paper'!$A$1,'Dashboard Extract'!$A71,'Dashboard Extract'!T$69)</f>
        <v>0</v>
      </c>
      <c r="U71" s="1352">
        <f ca="1">OFFSET('WS-1 Paper'!$A$1,'Dashboard Extract'!$A71,'Dashboard Extract'!U$69)</f>
        <v>1</v>
      </c>
      <c r="V71" s="1352">
        <f ca="1">OFFSET('WS-1 Paper'!$A$1,'Dashboard Extract'!$A71,'Dashboard Extract'!V$69)</f>
        <v>0</v>
      </c>
      <c r="W71" s="1352">
        <f ca="1">OFFSET('WS-1 Paper'!$A$1,'Dashboard Extract'!$A71,'Dashboard Extract'!W$69)</f>
        <v>0</v>
      </c>
      <c r="X71" s="1352">
        <f ca="1">OFFSET('WS-1 Paper'!$A$1,'Dashboard Extract'!$A71,'Dashboard Extract'!X$69)</f>
        <v>2</v>
      </c>
      <c r="Y71" s="1352">
        <f ca="1">OFFSET('WS-1 Paper'!$A$1,'Dashboard Extract'!$A71,'Dashboard Extract'!Y$69)</f>
        <v>0</v>
      </c>
      <c r="Z71" s="1352">
        <f ca="1">OFFSET('WS-1 Paper'!$A$1,'Dashboard Extract'!$A71,'Dashboard Extract'!Z$69)</f>
        <v>0</v>
      </c>
      <c r="AA71" s="1352">
        <f ca="1">OFFSET('WS-1 Paper'!$A$1,'Dashboard Extract'!$A71,'Dashboard Extract'!AA$69)</f>
        <v>0</v>
      </c>
      <c r="AB71" s="1352">
        <f ca="1">OFFSET('WS-1 Paper'!$A$1,'Dashboard Extract'!$A71,'Dashboard Extract'!AB$69)</f>
        <v>0</v>
      </c>
      <c r="AC71" s="1352">
        <f ca="1">OFFSET('WS-1 Paper'!$A$1,'Dashboard Extract'!$A71,'Dashboard Extract'!AC$69)</f>
        <v>0</v>
      </c>
      <c r="AD71" s="1352">
        <f ca="1">OFFSET('WS-1 Paper'!$A$1,'Dashboard Extract'!$A71,'Dashboard Extract'!AD$69)</f>
        <v>2</v>
      </c>
    </row>
    <row r="72" spans="1:30" x14ac:dyDescent="0.2">
      <c r="A72" s="1352">
        <v>6</v>
      </c>
      <c r="B72" s="1352" t="s">
        <v>298</v>
      </c>
      <c r="C72" s="1352">
        <f ca="1">OFFSET('WS-1 Paper'!$A$1,'Dashboard Extract'!$A72,'Dashboard Extract'!C$69)</f>
        <v>4</v>
      </c>
      <c r="D72" s="1352">
        <f ca="1">OFFSET('WS-1 Paper'!$A$1,'Dashboard Extract'!$A72,'Dashboard Extract'!D$69)</f>
        <v>1</v>
      </c>
      <c r="E72" s="1352">
        <f ca="1">OFFSET('WS-1 Paper'!$A$1,'Dashboard Extract'!$A72,'Dashboard Extract'!E$69)</f>
        <v>0</v>
      </c>
      <c r="F72" s="1352">
        <f ca="1">OFFSET('WS-1 Paper'!$A$1,'Dashboard Extract'!$A72,'Dashboard Extract'!F$69)</f>
        <v>0</v>
      </c>
      <c r="G72" s="1352">
        <f ca="1">OFFSET('WS-1 Paper'!$A$1,'Dashboard Extract'!$A72,'Dashboard Extract'!G$69)</f>
        <v>5</v>
      </c>
      <c r="H72" s="1352">
        <f ca="1">OFFSET('WS-1 Paper'!$A$1,'Dashboard Extract'!$A72,'Dashboard Extract'!H$69)</f>
        <v>2</v>
      </c>
      <c r="I72" s="1352">
        <f ca="1">OFFSET('WS-1 Paper'!$A$1,'Dashboard Extract'!$A72,'Dashboard Extract'!I$69)</f>
        <v>0</v>
      </c>
      <c r="J72" s="1352">
        <f ca="1">OFFSET('WS-1 Paper'!$A$1,'Dashboard Extract'!$A72,'Dashboard Extract'!J$69)</f>
        <v>7</v>
      </c>
      <c r="K72" s="1352">
        <f ca="1">OFFSET('WS-1 Paper'!$A$1,'Dashboard Extract'!$A72,'Dashboard Extract'!K$69)</f>
        <v>3</v>
      </c>
      <c r="L72" s="1352">
        <f ca="1">OFFSET('WS-1 Paper'!$A$1,'Dashboard Extract'!$A72,'Dashboard Extract'!L$69)</f>
        <v>0</v>
      </c>
      <c r="M72" s="1352">
        <f ca="1">OFFSET('WS-1 Paper'!$A$1,'Dashboard Extract'!$A72,'Dashboard Extract'!M$69)</f>
        <v>0</v>
      </c>
      <c r="N72" s="1352">
        <f ca="1">OFFSET('WS-1 Paper'!$A$1,'Dashboard Extract'!$A72,'Dashboard Extract'!N$69)</f>
        <v>3</v>
      </c>
      <c r="O72" s="1352">
        <f ca="1">OFFSET('WS-1 Paper'!$A$1,'Dashboard Extract'!$A72,'Dashboard Extract'!O$69)</f>
        <v>0</v>
      </c>
      <c r="P72" s="1352">
        <f ca="1">OFFSET('WS-1 Paper'!$A$1,'Dashboard Extract'!$A72,'Dashboard Extract'!P$69)</f>
        <v>3</v>
      </c>
      <c r="Q72" s="1352">
        <f ca="1">OFFSET('WS-1 Paper'!$A$1,'Dashboard Extract'!$A72,'Dashboard Extract'!Q$69)</f>
        <v>5</v>
      </c>
      <c r="R72" s="1352">
        <f ca="1">OFFSET('WS-1 Paper'!$A$1,'Dashboard Extract'!$A72,'Dashboard Extract'!R$69)</f>
        <v>6</v>
      </c>
      <c r="S72" s="1352">
        <f ca="1">OFFSET('WS-1 Paper'!$A$1,'Dashboard Extract'!$A72,'Dashboard Extract'!S$69)</f>
        <v>0</v>
      </c>
      <c r="T72" s="1352">
        <f ca="1">OFFSET('WS-1 Paper'!$A$1,'Dashboard Extract'!$A72,'Dashboard Extract'!T$69)</f>
        <v>0</v>
      </c>
      <c r="U72" s="1352">
        <f ca="1">OFFSET('WS-1 Paper'!$A$1,'Dashboard Extract'!$A72,'Dashboard Extract'!U$69)</f>
        <v>6</v>
      </c>
      <c r="V72" s="1352">
        <f ca="1">OFFSET('WS-1 Paper'!$A$1,'Dashboard Extract'!$A72,'Dashboard Extract'!V$69)</f>
        <v>0</v>
      </c>
      <c r="W72" s="1352">
        <f ca="1">OFFSET('WS-1 Paper'!$A$1,'Dashboard Extract'!$A72,'Dashboard Extract'!W$69)</f>
        <v>0</v>
      </c>
      <c r="X72" s="1352">
        <f ca="1">OFFSET('WS-1 Paper'!$A$1,'Dashboard Extract'!$A72,'Dashboard Extract'!X$69)</f>
        <v>2</v>
      </c>
      <c r="Y72" s="1352">
        <f ca="1">OFFSET('WS-1 Paper'!$A$1,'Dashboard Extract'!$A72,'Dashboard Extract'!Y$69)</f>
        <v>5</v>
      </c>
      <c r="Z72" s="1352">
        <f ca="1">OFFSET('WS-1 Paper'!$A$1,'Dashboard Extract'!$A72,'Dashboard Extract'!Z$69)</f>
        <v>0</v>
      </c>
      <c r="AA72" s="1352">
        <f ca="1">OFFSET('WS-1 Paper'!$A$1,'Dashboard Extract'!$A72,'Dashboard Extract'!AA$69)</f>
        <v>0</v>
      </c>
      <c r="AB72" s="1352">
        <f ca="1">OFFSET('WS-1 Paper'!$A$1,'Dashboard Extract'!$A72,'Dashboard Extract'!AB$69)</f>
        <v>3</v>
      </c>
      <c r="AC72" s="1352">
        <f ca="1">OFFSET('WS-1 Paper'!$A$1,'Dashboard Extract'!$A72,'Dashboard Extract'!AC$69)</f>
        <v>0</v>
      </c>
      <c r="AD72" s="1352">
        <f ca="1">OFFSET('WS-1 Paper'!$A$1,'Dashboard Extract'!$A72,'Dashboard Extract'!AD$69)</f>
        <v>1</v>
      </c>
    </row>
    <row r="73" spans="1:30" x14ac:dyDescent="0.2">
      <c r="B73" s="1352" t="s">
        <v>299</v>
      </c>
      <c r="C73" s="1352">
        <f ca="1">OFFSET('WS-1 Paper'!$A$1,'Dashboard Extract'!$A73,'Dashboard Extract'!C$69)</f>
        <v>0</v>
      </c>
      <c r="D73" s="1352">
        <f ca="1">OFFSET('WS-1 Paper'!$A$1,'Dashboard Extract'!$A73,'Dashboard Extract'!D$69)</f>
        <v>0</v>
      </c>
      <c r="E73" s="1352">
        <f ca="1">OFFSET('WS-1 Paper'!$A$1,'Dashboard Extract'!$A73,'Dashboard Extract'!E$69)</f>
        <v>0</v>
      </c>
      <c r="F73" s="1352">
        <f ca="1">OFFSET('WS-1 Paper'!$A$1,'Dashboard Extract'!$A73,'Dashboard Extract'!F$69)</f>
        <v>0</v>
      </c>
      <c r="G73" s="1352">
        <f ca="1">OFFSET('WS-1 Paper'!$A$1,'Dashboard Extract'!$A73,'Dashboard Extract'!G$69)</f>
        <v>0</v>
      </c>
      <c r="H73" s="1352">
        <f ca="1">OFFSET('WS-1 Paper'!$A$1,'Dashboard Extract'!$A73,'Dashboard Extract'!H$69)</f>
        <v>0</v>
      </c>
      <c r="I73" s="1352">
        <f ca="1">OFFSET('WS-1 Paper'!$A$1,'Dashboard Extract'!$A73,'Dashboard Extract'!I$69)</f>
        <v>0</v>
      </c>
      <c r="J73" s="1352">
        <f ca="1">OFFSET('WS-1 Paper'!$A$1,'Dashboard Extract'!$A73,'Dashboard Extract'!J$69)</f>
        <v>0</v>
      </c>
      <c r="K73" s="1352">
        <f ca="1">OFFSET('WS-1 Paper'!$A$1,'Dashboard Extract'!$A73,'Dashboard Extract'!K$69)</f>
        <v>0</v>
      </c>
      <c r="L73" s="1352">
        <f ca="1">OFFSET('WS-1 Paper'!$A$1,'Dashboard Extract'!$A73,'Dashboard Extract'!L$69)</f>
        <v>0</v>
      </c>
      <c r="M73" s="1352">
        <f ca="1">OFFSET('WS-1 Paper'!$A$1,'Dashboard Extract'!$A73,'Dashboard Extract'!M$69)</f>
        <v>0</v>
      </c>
      <c r="N73" s="1352">
        <f ca="1">OFFSET('WS-1 Paper'!$A$1,'Dashboard Extract'!$A73,'Dashboard Extract'!N$69)</f>
        <v>0</v>
      </c>
      <c r="O73" s="1352">
        <f ca="1">OFFSET('WS-1 Paper'!$A$1,'Dashboard Extract'!$A73,'Dashboard Extract'!O$69)</f>
        <v>0</v>
      </c>
      <c r="P73" s="1352">
        <f ca="1">OFFSET('WS-1 Paper'!$A$1,'Dashboard Extract'!$A73,'Dashboard Extract'!P$69)</f>
        <v>0</v>
      </c>
      <c r="Q73" s="1352">
        <f ca="1">OFFSET('WS-1 Paper'!$A$1,'Dashboard Extract'!$A73,'Dashboard Extract'!Q$69)</f>
        <v>0</v>
      </c>
      <c r="R73" s="1352">
        <f ca="1">OFFSET('WS-1 Paper'!$A$1,'Dashboard Extract'!$A73,'Dashboard Extract'!R$69)</f>
        <v>0</v>
      </c>
      <c r="S73" s="1352">
        <f ca="1">OFFSET('WS-1 Paper'!$A$1,'Dashboard Extract'!$A73,'Dashboard Extract'!S$69)</f>
        <v>0</v>
      </c>
      <c r="T73" s="1352">
        <f ca="1">OFFSET('WS-1 Paper'!$A$1,'Dashboard Extract'!$A73,'Dashboard Extract'!T$69)</f>
        <v>0</v>
      </c>
      <c r="U73" s="1352">
        <f ca="1">OFFSET('WS-1 Paper'!$A$1,'Dashboard Extract'!$A73,'Dashboard Extract'!U$69)</f>
        <v>0</v>
      </c>
      <c r="V73" s="1352">
        <f ca="1">OFFSET('WS-1 Paper'!$A$1,'Dashboard Extract'!$A73,'Dashboard Extract'!V$69)</f>
        <v>0</v>
      </c>
      <c r="W73" s="1352">
        <f ca="1">OFFSET('WS-1 Paper'!$A$1,'Dashboard Extract'!$A73,'Dashboard Extract'!W$69)</f>
        <v>0</v>
      </c>
      <c r="X73" s="1352">
        <f ca="1">OFFSET('WS-1 Paper'!$A$1,'Dashboard Extract'!$A73,'Dashboard Extract'!X$69)</f>
        <v>0</v>
      </c>
      <c r="Y73" s="1352">
        <f ca="1">OFFSET('WS-1 Paper'!$A$1,'Dashboard Extract'!$A73,'Dashboard Extract'!Y$69)</f>
        <v>0</v>
      </c>
      <c r="Z73" s="1352">
        <f ca="1">OFFSET('WS-1 Paper'!$A$1,'Dashboard Extract'!$A73,'Dashboard Extract'!Z$69)</f>
        <v>0</v>
      </c>
      <c r="AA73" s="1352">
        <f ca="1">OFFSET('WS-1 Paper'!$A$1,'Dashboard Extract'!$A73,'Dashboard Extract'!AA$69)</f>
        <v>0</v>
      </c>
      <c r="AB73" s="1352">
        <f ca="1">OFFSET('WS-1 Paper'!$A$1,'Dashboard Extract'!$A73,'Dashboard Extract'!AB$69)</f>
        <v>0</v>
      </c>
      <c r="AC73" s="1352">
        <f ca="1">OFFSET('WS-1 Paper'!$A$1,'Dashboard Extract'!$A73,'Dashboard Extract'!AC$69)</f>
        <v>0</v>
      </c>
      <c r="AD73" s="1352">
        <f ca="1">OFFSET('WS-1 Paper'!$A$1,'Dashboard Extract'!$A73,'Dashboard Extract'!AD$69)</f>
        <v>0</v>
      </c>
    </row>
    <row r="74" spans="1:30" x14ac:dyDescent="0.2">
      <c r="A74" s="1352">
        <v>9</v>
      </c>
      <c r="B74" s="1352" t="s">
        <v>300</v>
      </c>
      <c r="C74" s="1352">
        <f ca="1">OFFSET('WS-1 Paper'!$A$1,'Dashboard Extract'!$A74,'Dashboard Extract'!C$69)</f>
        <v>112</v>
      </c>
      <c r="D74" s="1352">
        <f ca="1">OFFSET('WS-1 Paper'!$A$1,'Dashboard Extract'!$A74,'Dashboard Extract'!D$69)</f>
        <v>14</v>
      </c>
      <c r="E74" s="1352">
        <f ca="1">OFFSET('WS-1 Paper'!$A$1,'Dashboard Extract'!$A74,'Dashboard Extract'!E$69)</f>
        <v>0</v>
      </c>
      <c r="F74" s="1352">
        <f ca="1">OFFSET('WS-1 Paper'!$A$1,'Dashboard Extract'!$A74,'Dashboard Extract'!F$69)</f>
        <v>0</v>
      </c>
      <c r="G74" s="1352">
        <f ca="1">OFFSET('WS-1 Paper'!$A$1,'Dashboard Extract'!$A74,'Dashboard Extract'!G$69)</f>
        <v>59</v>
      </c>
      <c r="H74" s="1352">
        <f ca="1">OFFSET('WS-1 Paper'!$A$1,'Dashboard Extract'!$A74,'Dashboard Extract'!H$69)</f>
        <v>48</v>
      </c>
      <c r="I74" s="1352">
        <f ca="1">OFFSET('WS-1 Paper'!$A$1,'Dashboard Extract'!$A74,'Dashboard Extract'!I$69)</f>
        <v>33</v>
      </c>
      <c r="J74" s="1352">
        <f ca="1">OFFSET('WS-1 Paper'!$A$1,'Dashboard Extract'!$A74,'Dashboard Extract'!J$69)</f>
        <v>117</v>
      </c>
      <c r="K74" s="1352">
        <f ca="1">OFFSET('WS-1 Paper'!$A$1,'Dashboard Extract'!$A74,'Dashboard Extract'!K$69)</f>
        <v>40</v>
      </c>
      <c r="L74" s="1352">
        <f ca="1">OFFSET('WS-1 Paper'!$A$1,'Dashboard Extract'!$A74,'Dashboard Extract'!L$69)</f>
        <v>0</v>
      </c>
      <c r="M74" s="1352">
        <f ca="1">OFFSET('WS-1 Paper'!$A$1,'Dashboard Extract'!$A74,'Dashboard Extract'!M$69)</f>
        <v>0</v>
      </c>
      <c r="N74" s="1352">
        <f ca="1">OFFSET('WS-1 Paper'!$A$1,'Dashboard Extract'!$A74,'Dashboard Extract'!N$69)</f>
        <v>76</v>
      </c>
      <c r="O74" s="1352">
        <f ca="1">OFFSET('WS-1 Paper'!$A$1,'Dashboard Extract'!$A74,'Dashboard Extract'!O$69)</f>
        <v>75</v>
      </c>
      <c r="P74" s="1352">
        <f ca="1">OFFSET('WS-1 Paper'!$A$1,'Dashboard Extract'!$A74,'Dashboard Extract'!P$69)</f>
        <v>68</v>
      </c>
      <c r="Q74" s="1352">
        <f ca="1">OFFSET('WS-1 Paper'!$A$1,'Dashboard Extract'!$A74,'Dashboard Extract'!Q$69)</f>
        <v>85</v>
      </c>
      <c r="R74" s="1352">
        <f ca="1">OFFSET('WS-1 Paper'!$A$1,'Dashboard Extract'!$A74,'Dashboard Extract'!R$69)</f>
        <v>25</v>
      </c>
      <c r="S74" s="1352">
        <f ca="1">OFFSET('WS-1 Paper'!$A$1,'Dashboard Extract'!$A74,'Dashboard Extract'!S$69)</f>
        <v>0</v>
      </c>
      <c r="T74" s="1352">
        <f ca="1">OFFSET('WS-1 Paper'!$A$1,'Dashboard Extract'!$A74,'Dashboard Extract'!T$69)</f>
        <v>0</v>
      </c>
      <c r="U74" s="1352">
        <f ca="1">OFFSET('WS-1 Paper'!$A$1,'Dashboard Extract'!$A74,'Dashboard Extract'!U$69)</f>
        <v>67</v>
      </c>
      <c r="V74" s="1352">
        <f ca="1">OFFSET('WS-1 Paper'!$A$1,'Dashboard Extract'!$A74,'Dashboard Extract'!V$69)</f>
        <v>0</v>
      </c>
      <c r="W74" s="1352">
        <f ca="1">OFFSET('WS-1 Paper'!$A$1,'Dashboard Extract'!$A74,'Dashboard Extract'!W$69)</f>
        <v>0</v>
      </c>
      <c r="X74" s="1352">
        <f ca="1">OFFSET('WS-1 Paper'!$A$1,'Dashboard Extract'!$A74,'Dashboard Extract'!X$69)</f>
        <v>20</v>
      </c>
      <c r="Y74" s="1352">
        <f ca="1">OFFSET('WS-1 Paper'!$A$1,'Dashboard Extract'!$A74,'Dashboard Extract'!Y$69)</f>
        <v>44</v>
      </c>
      <c r="Z74" s="1352">
        <f ca="1">OFFSET('WS-1 Paper'!$A$1,'Dashboard Extract'!$A74,'Dashboard Extract'!Z$69)</f>
        <v>0</v>
      </c>
      <c r="AA74" s="1352">
        <f ca="1">OFFSET('WS-1 Paper'!$A$1,'Dashboard Extract'!$A74,'Dashboard Extract'!AA$69)</f>
        <v>0</v>
      </c>
      <c r="AB74" s="1352">
        <f ca="1">OFFSET('WS-1 Paper'!$A$1,'Dashboard Extract'!$A74,'Dashboard Extract'!AB$69)</f>
        <v>105</v>
      </c>
      <c r="AC74" s="1352">
        <f ca="1">OFFSET('WS-1 Paper'!$A$1,'Dashboard Extract'!$A74,'Dashboard Extract'!AC$69)</f>
        <v>0</v>
      </c>
      <c r="AD74" s="1352">
        <f ca="1">OFFSET('WS-1 Paper'!$A$1,'Dashboard Extract'!$A74,'Dashboard Extract'!AD$69)</f>
        <v>32</v>
      </c>
    </row>
    <row r="75" spans="1:30" x14ac:dyDescent="0.2">
      <c r="A75" s="1352">
        <v>8</v>
      </c>
      <c r="B75" s="1352" t="s">
        <v>301</v>
      </c>
      <c r="C75" s="1352">
        <f ca="1">OFFSET('WS-1 Paper'!$A$1,'Dashboard Extract'!$A75,'Dashboard Extract'!C$69)</f>
        <v>4</v>
      </c>
      <c r="D75" s="1352">
        <f ca="1">OFFSET('WS-1 Paper'!$A$1,'Dashboard Extract'!$A75,'Dashboard Extract'!D$69)</f>
        <v>1</v>
      </c>
      <c r="E75" s="1352">
        <f ca="1">OFFSET('WS-1 Paper'!$A$1,'Dashboard Extract'!$A75,'Dashboard Extract'!E$69)</f>
        <v>0</v>
      </c>
      <c r="F75" s="1352">
        <f ca="1">OFFSET('WS-1 Paper'!$A$1,'Dashboard Extract'!$A75,'Dashboard Extract'!F$69)</f>
        <v>0</v>
      </c>
      <c r="G75" s="1352">
        <f ca="1">OFFSET('WS-1 Paper'!$A$1,'Dashboard Extract'!$A75,'Dashboard Extract'!G$69)</f>
        <v>6</v>
      </c>
      <c r="H75" s="1352">
        <f ca="1">OFFSET('WS-1 Paper'!$A$1,'Dashboard Extract'!$A75,'Dashboard Extract'!H$69)</f>
        <v>6</v>
      </c>
      <c r="I75" s="1352">
        <f ca="1">OFFSET('WS-1 Paper'!$A$1,'Dashboard Extract'!$A75,'Dashboard Extract'!I$69)</f>
        <v>3</v>
      </c>
      <c r="J75" s="1352">
        <f ca="1">OFFSET('WS-1 Paper'!$A$1,'Dashboard Extract'!$A75,'Dashboard Extract'!J$69)</f>
        <v>15</v>
      </c>
      <c r="K75" s="1352">
        <f ca="1">OFFSET('WS-1 Paper'!$A$1,'Dashboard Extract'!$A75,'Dashboard Extract'!K$69)</f>
        <v>1</v>
      </c>
      <c r="L75" s="1352">
        <f ca="1">OFFSET('WS-1 Paper'!$A$1,'Dashboard Extract'!$A75,'Dashboard Extract'!L$69)</f>
        <v>0</v>
      </c>
      <c r="M75" s="1352">
        <f ca="1">OFFSET('WS-1 Paper'!$A$1,'Dashboard Extract'!$A75,'Dashboard Extract'!M$69)</f>
        <v>0</v>
      </c>
      <c r="N75" s="1352">
        <f ca="1">OFFSET('WS-1 Paper'!$A$1,'Dashboard Extract'!$A75,'Dashboard Extract'!N$69)</f>
        <v>5</v>
      </c>
      <c r="O75" s="1352">
        <f ca="1">OFFSET('WS-1 Paper'!$A$1,'Dashboard Extract'!$A75,'Dashboard Extract'!O$69)</f>
        <v>5</v>
      </c>
      <c r="P75" s="1352">
        <f ca="1">OFFSET('WS-1 Paper'!$A$1,'Dashboard Extract'!$A75,'Dashboard Extract'!P$69)</f>
        <v>0</v>
      </c>
      <c r="Q75" s="1352">
        <f ca="1">OFFSET('WS-1 Paper'!$A$1,'Dashboard Extract'!$A75,'Dashboard Extract'!Q$69)</f>
        <v>11</v>
      </c>
      <c r="R75" s="1352">
        <f ca="1">OFFSET('WS-1 Paper'!$A$1,'Dashboard Extract'!$A75,'Dashboard Extract'!R$69)</f>
        <v>4</v>
      </c>
      <c r="S75" s="1352">
        <f ca="1">OFFSET('WS-1 Paper'!$A$1,'Dashboard Extract'!$A75,'Dashboard Extract'!S$69)</f>
        <v>0</v>
      </c>
      <c r="T75" s="1352">
        <f ca="1">OFFSET('WS-1 Paper'!$A$1,'Dashboard Extract'!$A75,'Dashboard Extract'!T$69)</f>
        <v>0</v>
      </c>
      <c r="U75" s="1352">
        <f ca="1">OFFSET('WS-1 Paper'!$A$1,'Dashboard Extract'!$A75,'Dashboard Extract'!U$69)</f>
        <v>10</v>
      </c>
      <c r="V75" s="1352">
        <f ca="1">OFFSET('WS-1 Paper'!$A$1,'Dashboard Extract'!$A75,'Dashboard Extract'!V$69)</f>
        <v>0</v>
      </c>
      <c r="W75" s="1352">
        <f ca="1">OFFSET('WS-1 Paper'!$A$1,'Dashboard Extract'!$A75,'Dashboard Extract'!W$69)</f>
        <v>1</v>
      </c>
      <c r="X75" s="1352">
        <f ca="1">OFFSET('WS-1 Paper'!$A$1,'Dashboard Extract'!$A75,'Dashboard Extract'!X$69)</f>
        <v>4</v>
      </c>
      <c r="Y75" s="1352">
        <f ca="1">OFFSET('WS-1 Paper'!$A$1,'Dashboard Extract'!$A75,'Dashboard Extract'!Y$69)</f>
        <v>7</v>
      </c>
      <c r="Z75" s="1352">
        <f ca="1">OFFSET('WS-1 Paper'!$A$1,'Dashboard Extract'!$A75,'Dashboard Extract'!Z$69)</f>
        <v>0</v>
      </c>
      <c r="AA75" s="1352">
        <f ca="1">OFFSET('WS-1 Paper'!$A$1,'Dashboard Extract'!$A75,'Dashboard Extract'!AA$69)</f>
        <v>0</v>
      </c>
      <c r="AB75" s="1352">
        <f ca="1">OFFSET('WS-1 Paper'!$A$1,'Dashboard Extract'!$A75,'Dashboard Extract'!AB$69)</f>
        <v>13</v>
      </c>
      <c r="AC75" s="1352">
        <f ca="1">OFFSET('WS-1 Paper'!$A$1,'Dashboard Extract'!$A75,'Dashboard Extract'!AC$69)</f>
        <v>0</v>
      </c>
      <c r="AD75" s="1352">
        <f ca="1">OFFSET('WS-1 Paper'!$A$1,'Dashboard Extract'!$A75,'Dashboard Extract'!AD$69)</f>
        <v>4</v>
      </c>
    </row>
    <row r="76" spans="1:30" x14ac:dyDescent="0.2">
      <c r="A76" s="1352">
        <v>10</v>
      </c>
      <c r="B76" s="1352" t="s">
        <v>302</v>
      </c>
      <c r="C76" s="1352">
        <f ca="1">OFFSET('WS-1 Paper'!$A$1,'Dashboard Extract'!$A76,'Dashboard Extract'!C$69)</f>
        <v>102</v>
      </c>
      <c r="D76" s="1352">
        <f ca="1">OFFSET('WS-1 Paper'!$A$1,'Dashboard Extract'!$A76,'Dashboard Extract'!D$69)</f>
        <v>25</v>
      </c>
      <c r="E76" s="1352">
        <f ca="1">OFFSET('WS-1 Paper'!$A$1,'Dashboard Extract'!$A76,'Dashboard Extract'!E$69)</f>
        <v>0</v>
      </c>
      <c r="F76" s="1352">
        <f ca="1">OFFSET('WS-1 Paper'!$A$1,'Dashboard Extract'!$A76,'Dashboard Extract'!F$69)</f>
        <v>0</v>
      </c>
      <c r="G76" s="1352">
        <f ca="1">OFFSET('WS-1 Paper'!$A$1,'Dashboard Extract'!$A76,'Dashboard Extract'!G$69)</f>
        <v>53</v>
      </c>
      <c r="H76" s="1352">
        <f ca="1">OFFSET('WS-1 Paper'!$A$1,'Dashboard Extract'!$A76,'Dashboard Extract'!H$69)</f>
        <v>74</v>
      </c>
      <c r="I76" s="1352">
        <f ca="1">OFFSET('WS-1 Paper'!$A$1,'Dashboard Extract'!$A76,'Dashboard Extract'!I$69)</f>
        <v>67</v>
      </c>
      <c r="J76" s="1352">
        <f ca="1">OFFSET('WS-1 Paper'!$A$1,'Dashboard Extract'!$A76,'Dashboard Extract'!J$69)</f>
        <v>169</v>
      </c>
      <c r="K76" s="1352">
        <f ca="1">OFFSET('WS-1 Paper'!$A$1,'Dashboard Extract'!$A76,'Dashboard Extract'!K$69)</f>
        <v>32</v>
      </c>
      <c r="L76" s="1352">
        <f ca="1">OFFSET('WS-1 Paper'!$A$1,'Dashboard Extract'!$A76,'Dashboard Extract'!L$69)</f>
        <v>0</v>
      </c>
      <c r="M76" s="1352">
        <f ca="1">OFFSET('WS-1 Paper'!$A$1,'Dashboard Extract'!$A76,'Dashboard Extract'!M$69)</f>
        <v>0</v>
      </c>
      <c r="N76" s="1352">
        <f ca="1">OFFSET('WS-1 Paper'!$A$1,'Dashboard Extract'!$A76,'Dashboard Extract'!N$69)</f>
        <v>70</v>
      </c>
      <c r="O76" s="1352">
        <f ca="1">OFFSET('WS-1 Paper'!$A$1,'Dashboard Extract'!$A76,'Dashboard Extract'!O$69)</f>
        <v>99</v>
      </c>
      <c r="P76" s="1352">
        <f ca="1">OFFSET('WS-1 Paper'!$A$1,'Dashboard Extract'!$A76,'Dashboard Extract'!P$69)</f>
        <v>74</v>
      </c>
      <c r="Q76" s="1352">
        <f ca="1">OFFSET('WS-1 Paper'!$A$1,'Dashboard Extract'!$A76,'Dashboard Extract'!Q$69)</f>
        <v>120</v>
      </c>
      <c r="R76" s="1352">
        <f ca="1">OFFSET('WS-1 Paper'!$A$1,'Dashboard Extract'!$A76,'Dashboard Extract'!R$69)</f>
        <v>51</v>
      </c>
      <c r="S76" s="1352">
        <f ca="1">OFFSET('WS-1 Paper'!$A$1,'Dashboard Extract'!$A76,'Dashboard Extract'!S$69)</f>
        <v>0</v>
      </c>
      <c r="T76" s="1352">
        <f ca="1">OFFSET('WS-1 Paper'!$A$1,'Dashboard Extract'!$A76,'Dashboard Extract'!T$69)</f>
        <v>0</v>
      </c>
      <c r="U76" s="1352">
        <f ca="1">OFFSET('WS-1 Paper'!$A$1,'Dashboard Extract'!$A76,'Dashboard Extract'!U$69)</f>
        <v>88</v>
      </c>
      <c r="V76" s="1352">
        <f ca="1">OFFSET('WS-1 Paper'!$A$1,'Dashboard Extract'!$A76,'Dashboard Extract'!V$69)</f>
        <v>0</v>
      </c>
      <c r="W76" s="1352">
        <f ca="1">OFFSET('WS-1 Paper'!$A$1,'Dashboard Extract'!$A76,'Dashboard Extract'!W$69)</f>
        <v>0</v>
      </c>
      <c r="X76" s="1352">
        <f ca="1">OFFSET('WS-1 Paper'!$A$1,'Dashboard Extract'!$A76,'Dashboard Extract'!X$69)</f>
        <v>93</v>
      </c>
      <c r="Y76" s="1352">
        <f ca="1">OFFSET('WS-1 Paper'!$A$1,'Dashboard Extract'!$A76,'Dashboard Extract'!Y$69)</f>
        <v>78</v>
      </c>
      <c r="Z76" s="1352">
        <f ca="1">OFFSET('WS-1 Paper'!$A$1,'Dashboard Extract'!$A76,'Dashboard Extract'!Z$69)</f>
        <v>0</v>
      </c>
      <c r="AA76" s="1352">
        <f ca="1">OFFSET('WS-1 Paper'!$A$1,'Dashboard Extract'!$A76,'Dashboard Extract'!AA$69)</f>
        <v>0</v>
      </c>
      <c r="AB76" s="1352">
        <f ca="1">OFFSET('WS-1 Paper'!$A$1,'Dashboard Extract'!$A76,'Dashboard Extract'!AB$69)</f>
        <v>123</v>
      </c>
      <c r="AC76" s="1352">
        <f ca="1">OFFSET('WS-1 Paper'!$A$1,'Dashboard Extract'!$A76,'Dashboard Extract'!AC$69)</f>
        <v>0</v>
      </c>
      <c r="AD76" s="1352">
        <f ca="1">OFFSET('WS-1 Paper'!$A$1,'Dashboard Extract'!$A76,'Dashboard Extract'!AD$69)</f>
        <v>71</v>
      </c>
    </row>
    <row r="77" spans="1:30" x14ac:dyDescent="0.2">
      <c r="A77" s="1352">
        <v>11</v>
      </c>
      <c r="B77" s="1352" t="s">
        <v>703</v>
      </c>
      <c r="C77" s="1352">
        <f ca="1">OFFSET('WS-1 Paper'!$A$1,'Dashboard Extract'!$A77,'Dashboard Extract'!C$69)</f>
        <v>10</v>
      </c>
      <c r="D77" s="1352">
        <f ca="1">OFFSET('WS-1 Paper'!$A$1,'Dashboard Extract'!$A77,'Dashboard Extract'!D$69)</f>
        <v>9</v>
      </c>
      <c r="E77" s="1352">
        <f ca="1">OFFSET('WS-1 Paper'!$A$1,'Dashboard Extract'!$A77,'Dashboard Extract'!E$69)</f>
        <v>0</v>
      </c>
      <c r="F77" s="1352">
        <f ca="1">OFFSET('WS-1 Paper'!$A$1,'Dashboard Extract'!$A77,'Dashboard Extract'!F$69)</f>
        <v>0</v>
      </c>
      <c r="G77" s="1352">
        <f ca="1">OFFSET('WS-1 Paper'!$A$1,'Dashboard Extract'!$A77,'Dashboard Extract'!G$69)</f>
        <v>12</v>
      </c>
      <c r="H77" s="1352">
        <f ca="1">OFFSET('WS-1 Paper'!$A$1,'Dashboard Extract'!$A77,'Dashboard Extract'!H$69)</f>
        <v>10</v>
      </c>
      <c r="I77" s="1352">
        <f ca="1">OFFSET('WS-1 Paper'!$A$1,'Dashboard Extract'!$A77,'Dashboard Extract'!I$69)</f>
        <v>8</v>
      </c>
      <c r="J77" s="1352">
        <f ca="1">OFFSET('WS-1 Paper'!$A$1,'Dashboard Extract'!$A77,'Dashboard Extract'!J$69)</f>
        <v>12</v>
      </c>
      <c r="K77" s="1352">
        <f ca="1">OFFSET('WS-1 Paper'!$A$1,'Dashboard Extract'!$A77,'Dashboard Extract'!K$69)</f>
        <v>5</v>
      </c>
      <c r="L77" s="1352">
        <f ca="1">OFFSET('WS-1 Paper'!$A$1,'Dashboard Extract'!$A77,'Dashboard Extract'!L$69)</f>
        <v>0</v>
      </c>
      <c r="M77" s="1352">
        <f ca="1">OFFSET('WS-1 Paper'!$A$1,'Dashboard Extract'!$A77,'Dashboard Extract'!M$69)</f>
        <v>0</v>
      </c>
      <c r="N77" s="1352">
        <f ca="1">OFFSET('WS-1 Paper'!$A$1,'Dashboard Extract'!$A77,'Dashboard Extract'!N$69)</f>
        <v>10</v>
      </c>
      <c r="O77" s="1352">
        <f ca="1">OFFSET('WS-1 Paper'!$A$1,'Dashboard Extract'!$A77,'Dashboard Extract'!O$69)</f>
        <v>5</v>
      </c>
      <c r="P77" s="1352">
        <f ca="1">OFFSET('WS-1 Paper'!$A$1,'Dashboard Extract'!$A77,'Dashboard Extract'!P$69)</f>
        <v>5</v>
      </c>
      <c r="Q77" s="1352">
        <f ca="1">OFFSET('WS-1 Paper'!$A$1,'Dashboard Extract'!$A77,'Dashboard Extract'!Q$69)</f>
        <v>1</v>
      </c>
      <c r="R77" s="1352">
        <f ca="1">OFFSET('WS-1 Paper'!$A$1,'Dashboard Extract'!$A77,'Dashboard Extract'!R$69)</f>
        <v>0</v>
      </c>
      <c r="S77" s="1352">
        <f ca="1">OFFSET('WS-1 Paper'!$A$1,'Dashboard Extract'!$A77,'Dashboard Extract'!S$69)</f>
        <v>0</v>
      </c>
      <c r="T77" s="1352">
        <f ca="1">OFFSET('WS-1 Paper'!$A$1,'Dashboard Extract'!$A77,'Dashboard Extract'!T$69)</f>
        <v>0</v>
      </c>
      <c r="U77" s="1352">
        <f ca="1">OFFSET('WS-1 Paper'!$A$1,'Dashboard Extract'!$A77,'Dashboard Extract'!U$69)</f>
        <v>4</v>
      </c>
      <c r="V77" s="1352">
        <f ca="1">OFFSET('WS-1 Paper'!$A$1,'Dashboard Extract'!$A77,'Dashboard Extract'!V$69)</f>
        <v>0</v>
      </c>
      <c r="W77" s="1352">
        <f ca="1">OFFSET('WS-1 Paper'!$A$1,'Dashboard Extract'!$A77,'Dashboard Extract'!W$69)</f>
        <v>0</v>
      </c>
      <c r="X77" s="1352">
        <f ca="1">OFFSET('WS-1 Paper'!$A$1,'Dashboard Extract'!$A77,'Dashboard Extract'!X$69)</f>
        <v>2</v>
      </c>
      <c r="Y77" s="1352">
        <f ca="1">OFFSET('WS-1 Paper'!$A$1,'Dashboard Extract'!$A77,'Dashboard Extract'!Y$69)</f>
        <v>1</v>
      </c>
      <c r="Z77" s="1352">
        <f ca="1">OFFSET('WS-1 Paper'!$A$1,'Dashboard Extract'!$A77,'Dashboard Extract'!Z$69)</f>
        <v>0</v>
      </c>
      <c r="AA77" s="1352">
        <f ca="1">OFFSET('WS-1 Paper'!$A$1,'Dashboard Extract'!$A77,'Dashboard Extract'!AA$69)</f>
        <v>0</v>
      </c>
      <c r="AB77" s="1352">
        <f ca="1">OFFSET('WS-1 Paper'!$A$1,'Dashboard Extract'!$A77,'Dashboard Extract'!AB$69)</f>
        <v>5</v>
      </c>
      <c r="AC77" s="1352">
        <f ca="1">OFFSET('WS-1 Paper'!$A$1,'Dashboard Extract'!$A77,'Dashboard Extract'!AC$69)</f>
        <v>0</v>
      </c>
      <c r="AD77" s="1352">
        <f ca="1">OFFSET('WS-1 Paper'!$A$1,'Dashboard Extract'!$A77,'Dashboard Extract'!AD$69)</f>
        <v>4</v>
      </c>
    </row>
    <row r="78" spans="1:30" x14ac:dyDescent="0.2">
      <c r="B78" s="1352" t="s">
        <v>303</v>
      </c>
      <c r="C78" s="1352">
        <f t="shared" ref="C78:R78" ca="1" si="2774">C72+C74+C75+C76</f>
        <v>222</v>
      </c>
      <c r="D78" s="1352">
        <f t="shared" ca="1" si="2774"/>
        <v>41</v>
      </c>
      <c r="E78" s="1352">
        <f t="shared" ca="1" si="2774"/>
        <v>0</v>
      </c>
      <c r="F78" s="1352">
        <f t="shared" ca="1" si="2774"/>
        <v>0</v>
      </c>
      <c r="G78" s="1352">
        <f t="shared" ca="1" si="2774"/>
        <v>123</v>
      </c>
      <c r="H78" s="1352">
        <f t="shared" ca="1" si="2774"/>
        <v>130</v>
      </c>
      <c r="I78" s="1352">
        <f t="shared" ca="1" si="2774"/>
        <v>103</v>
      </c>
      <c r="J78" s="1352">
        <f t="shared" ca="1" si="2774"/>
        <v>308</v>
      </c>
      <c r="K78" s="1352">
        <f t="shared" ca="1" si="2774"/>
        <v>76</v>
      </c>
      <c r="L78" s="1352">
        <f t="shared" ca="1" si="2774"/>
        <v>0</v>
      </c>
      <c r="M78" s="1352">
        <f t="shared" ca="1" si="2774"/>
        <v>0</v>
      </c>
      <c r="N78" s="1352">
        <f t="shared" ca="1" si="2774"/>
        <v>154</v>
      </c>
      <c r="O78" s="1352">
        <f t="shared" ca="1" si="2774"/>
        <v>179</v>
      </c>
      <c r="P78" s="1352">
        <f t="shared" ca="1" si="2774"/>
        <v>145</v>
      </c>
      <c r="Q78" s="1352">
        <f t="shared" ca="1" si="2774"/>
        <v>221</v>
      </c>
      <c r="R78" s="1352">
        <f t="shared" ca="1" si="2774"/>
        <v>86</v>
      </c>
      <c r="S78" s="1352">
        <f t="shared" ref="S78:AC78" ca="1" si="2775">S72+S74+S75+S76</f>
        <v>0</v>
      </c>
      <c r="T78" s="1352">
        <f t="shared" ca="1" si="2775"/>
        <v>0</v>
      </c>
      <c r="U78" s="1352">
        <f t="shared" ca="1" si="2775"/>
        <v>171</v>
      </c>
      <c r="V78" s="1352">
        <f t="shared" ca="1" si="2775"/>
        <v>0</v>
      </c>
      <c r="W78" s="1352">
        <f t="shared" ca="1" si="2775"/>
        <v>1</v>
      </c>
      <c r="X78" s="1352">
        <f t="shared" ca="1" si="2775"/>
        <v>119</v>
      </c>
      <c r="Y78" s="1352">
        <f t="shared" ca="1" si="2775"/>
        <v>134</v>
      </c>
      <c r="Z78" s="1352">
        <f t="shared" ca="1" si="2775"/>
        <v>0</v>
      </c>
      <c r="AA78" s="1352">
        <f t="shared" ca="1" si="2775"/>
        <v>0</v>
      </c>
      <c r="AB78" s="1352">
        <f t="shared" ca="1" si="2775"/>
        <v>244</v>
      </c>
      <c r="AC78" s="1352">
        <f t="shared" ca="1" si="2775"/>
        <v>0</v>
      </c>
      <c r="AD78" s="1352">
        <f ca="1">AD72+AD74+AD75+AD76</f>
        <v>108</v>
      </c>
    </row>
    <row r="83" spans="2:30" x14ac:dyDescent="0.2">
      <c r="B83" s="1352" t="s">
        <v>357</v>
      </c>
    </row>
    <row r="85" spans="2:30" x14ac:dyDescent="0.2">
      <c r="B85" s="1352" t="s">
        <v>219</v>
      </c>
      <c r="C85" s="1356">
        <f t="shared" ref="C85:I85" si="2776">C70</f>
        <v>43440</v>
      </c>
      <c r="D85" s="1356">
        <f t="shared" si="2776"/>
        <v>43441</v>
      </c>
      <c r="E85" s="1356">
        <f t="shared" si="2776"/>
        <v>43442</v>
      </c>
      <c r="F85" s="1356">
        <f t="shared" si="2776"/>
        <v>43443</v>
      </c>
      <c r="G85" s="1356">
        <f t="shared" si="2776"/>
        <v>43444</v>
      </c>
      <c r="H85" s="1356">
        <f t="shared" si="2776"/>
        <v>43445</v>
      </c>
      <c r="I85" s="1356">
        <f t="shared" si="2776"/>
        <v>43446</v>
      </c>
      <c r="J85" s="1356">
        <f t="shared" ref="J85:Q85" si="2777">J70</f>
        <v>43447</v>
      </c>
      <c r="K85" s="1356">
        <f t="shared" si="2777"/>
        <v>43448</v>
      </c>
      <c r="L85" s="1356">
        <f t="shared" si="2777"/>
        <v>43449</v>
      </c>
      <c r="M85" s="1356">
        <f t="shared" si="2777"/>
        <v>43450</v>
      </c>
      <c r="N85" s="1356">
        <f t="shared" si="2777"/>
        <v>43451</v>
      </c>
      <c r="O85" s="1356">
        <f t="shared" si="2777"/>
        <v>43452</v>
      </c>
      <c r="P85" s="1356">
        <f t="shared" si="2777"/>
        <v>43453</v>
      </c>
      <c r="Q85" s="1356">
        <f t="shared" si="2777"/>
        <v>43454</v>
      </c>
      <c r="R85" s="1356">
        <f t="shared" ref="R85:AD85" si="2778">R70</f>
        <v>43455</v>
      </c>
      <c r="S85" s="1356">
        <f t="shared" si="2778"/>
        <v>43456</v>
      </c>
      <c r="T85" s="1356">
        <f t="shared" si="2778"/>
        <v>43457</v>
      </c>
      <c r="U85" s="1356">
        <f t="shared" si="2778"/>
        <v>43458</v>
      </c>
      <c r="V85" s="1356">
        <f t="shared" si="2778"/>
        <v>43459</v>
      </c>
      <c r="W85" s="1356">
        <f t="shared" si="2778"/>
        <v>43460</v>
      </c>
      <c r="X85" s="1356">
        <f t="shared" si="2778"/>
        <v>43461</v>
      </c>
      <c r="Y85" s="1356">
        <f t="shared" si="2778"/>
        <v>43462</v>
      </c>
      <c r="Z85" s="1356">
        <f t="shared" si="2778"/>
        <v>43463</v>
      </c>
      <c r="AA85" s="1356">
        <f t="shared" si="2778"/>
        <v>43464</v>
      </c>
      <c r="AB85" s="1356">
        <f t="shared" si="2778"/>
        <v>43465</v>
      </c>
      <c r="AC85" s="1356">
        <f t="shared" si="2778"/>
        <v>43466</v>
      </c>
      <c r="AD85" s="1356">
        <f t="shared" si="2778"/>
        <v>43467</v>
      </c>
    </row>
    <row r="86" spans="2:30" x14ac:dyDescent="0.2">
      <c r="B86" s="1352" t="s">
        <v>297</v>
      </c>
      <c r="C86" s="1352">
        <f t="shared" ref="C86:I86" ca="1" si="2779">C71</f>
        <v>2</v>
      </c>
      <c r="D86" s="1352">
        <f t="shared" ca="1" si="2779"/>
        <v>0</v>
      </c>
      <c r="E86" s="1352">
        <f t="shared" ca="1" si="2779"/>
        <v>0</v>
      </c>
      <c r="F86" s="1352">
        <f t="shared" ca="1" si="2779"/>
        <v>0</v>
      </c>
      <c r="G86" s="1352">
        <f t="shared" ca="1" si="2779"/>
        <v>2</v>
      </c>
      <c r="H86" s="1352">
        <f t="shared" ca="1" si="2779"/>
        <v>0</v>
      </c>
      <c r="I86" s="1352">
        <f t="shared" ca="1" si="2779"/>
        <v>0</v>
      </c>
      <c r="J86" s="1352">
        <f t="shared" ref="J86:P91" ca="1" si="2780">J71</f>
        <v>1</v>
      </c>
      <c r="K86" s="1352">
        <f t="shared" ca="1" si="2780"/>
        <v>0</v>
      </c>
      <c r="L86" s="1352">
        <f t="shared" ca="1" si="2780"/>
        <v>0</v>
      </c>
      <c r="M86" s="1352">
        <f t="shared" ca="1" si="2780"/>
        <v>0</v>
      </c>
      <c r="N86" s="1352">
        <f t="shared" ca="1" si="2780"/>
        <v>0</v>
      </c>
      <c r="O86" s="1352">
        <f t="shared" ca="1" si="2780"/>
        <v>0</v>
      </c>
      <c r="P86" s="1352">
        <f t="shared" ca="1" si="2780"/>
        <v>1</v>
      </c>
      <c r="Q86" s="1352">
        <f t="shared" ref="Q86:AD86" ca="1" si="2781">Q71</f>
        <v>0</v>
      </c>
      <c r="R86" s="1352">
        <f t="shared" ca="1" si="2781"/>
        <v>0</v>
      </c>
      <c r="S86" s="1352">
        <f t="shared" ca="1" si="2781"/>
        <v>0</v>
      </c>
      <c r="T86" s="1352">
        <f t="shared" ca="1" si="2781"/>
        <v>0</v>
      </c>
      <c r="U86" s="1352">
        <f t="shared" ca="1" si="2781"/>
        <v>1</v>
      </c>
      <c r="V86" s="1352">
        <f t="shared" ca="1" si="2781"/>
        <v>0</v>
      </c>
      <c r="W86" s="1352">
        <f t="shared" ca="1" si="2781"/>
        <v>0</v>
      </c>
      <c r="X86" s="1352">
        <f t="shared" ca="1" si="2781"/>
        <v>2</v>
      </c>
      <c r="Y86" s="1352">
        <f t="shared" ca="1" si="2781"/>
        <v>0</v>
      </c>
      <c r="Z86" s="1352">
        <f t="shared" ca="1" si="2781"/>
        <v>0</v>
      </c>
      <c r="AA86" s="1352">
        <f t="shared" ca="1" si="2781"/>
        <v>0</v>
      </c>
      <c r="AB86" s="1352">
        <f t="shared" ca="1" si="2781"/>
        <v>0</v>
      </c>
      <c r="AC86" s="1352">
        <f t="shared" ca="1" si="2781"/>
        <v>0</v>
      </c>
      <c r="AD86" s="1352">
        <f t="shared" ca="1" si="2781"/>
        <v>2</v>
      </c>
    </row>
    <row r="87" spans="2:30" x14ac:dyDescent="0.2">
      <c r="B87" s="1352" t="s">
        <v>298</v>
      </c>
      <c r="C87" s="1352">
        <f t="shared" ref="C87:I87" ca="1" si="2782">C72</f>
        <v>4</v>
      </c>
      <c r="D87" s="1352">
        <f t="shared" ca="1" si="2782"/>
        <v>1</v>
      </c>
      <c r="E87" s="1352">
        <f t="shared" ca="1" si="2782"/>
        <v>0</v>
      </c>
      <c r="F87" s="1352">
        <f t="shared" ca="1" si="2782"/>
        <v>0</v>
      </c>
      <c r="G87" s="1352">
        <f t="shared" ca="1" si="2782"/>
        <v>5</v>
      </c>
      <c r="H87" s="1352">
        <f t="shared" ca="1" si="2782"/>
        <v>2</v>
      </c>
      <c r="I87" s="1352">
        <f t="shared" ca="1" si="2782"/>
        <v>0</v>
      </c>
      <c r="J87" s="1352">
        <f t="shared" ca="1" si="2780"/>
        <v>7</v>
      </c>
      <c r="K87" s="1352">
        <f t="shared" ca="1" si="2780"/>
        <v>3</v>
      </c>
      <c r="L87" s="1352">
        <f t="shared" ca="1" si="2780"/>
        <v>0</v>
      </c>
      <c r="M87" s="1352">
        <f t="shared" ca="1" si="2780"/>
        <v>0</v>
      </c>
      <c r="N87" s="1352">
        <f t="shared" ca="1" si="2780"/>
        <v>3</v>
      </c>
      <c r="O87" s="1352">
        <f t="shared" ca="1" si="2780"/>
        <v>0</v>
      </c>
      <c r="P87" s="1352">
        <f t="shared" ca="1" si="2780"/>
        <v>3</v>
      </c>
      <c r="Q87" s="1352">
        <f t="shared" ref="Q87:AD87" ca="1" si="2783">Q72</f>
        <v>5</v>
      </c>
      <c r="R87" s="1352">
        <f t="shared" ca="1" si="2783"/>
        <v>6</v>
      </c>
      <c r="S87" s="1352">
        <f t="shared" ca="1" si="2783"/>
        <v>0</v>
      </c>
      <c r="T87" s="1352">
        <f t="shared" ca="1" si="2783"/>
        <v>0</v>
      </c>
      <c r="U87" s="1352">
        <f t="shared" ca="1" si="2783"/>
        <v>6</v>
      </c>
      <c r="V87" s="1352">
        <f t="shared" ca="1" si="2783"/>
        <v>0</v>
      </c>
      <c r="W87" s="1352">
        <f t="shared" ca="1" si="2783"/>
        <v>0</v>
      </c>
      <c r="X87" s="1352">
        <f t="shared" ca="1" si="2783"/>
        <v>2</v>
      </c>
      <c r="Y87" s="1352">
        <f t="shared" ca="1" si="2783"/>
        <v>5</v>
      </c>
      <c r="Z87" s="1352">
        <f t="shared" ca="1" si="2783"/>
        <v>0</v>
      </c>
      <c r="AA87" s="1352">
        <f t="shared" ca="1" si="2783"/>
        <v>0</v>
      </c>
      <c r="AB87" s="1352">
        <f t="shared" ca="1" si="2783"/>
        <v>3</v>
      </c>
      <c r="AC87" s="1352">
        <f t="shared" ca="1" si="2783"/>
        <v>0</v>
      </c>
      <c r="AD87" s="1352">
        <f t="shared" ca="1" si="2783"/>
        <v>1</v>
      </c>
    </row>
    <row r="88" spans="2:30" x14ac:dyDescent="0.2">
      <c r="B88" s="1352" t="s">
        <v>299</v>
      </c>
      <c r="C88" s="1352">
        <f t="shared" ref="C88:I88" ca="1" si="2784">C73</f>
        <v>0</v>
      </c>
      <c r="D88" s="1352">
        <f t="shared" ca="1" si="2784"/>
        <v>0</v>
      </c>
      <c r="E88" s="1352">
        <f t="shared" ca="1" si="2784"/>
        <v>0</v>
      </c>
      <c r="F88" s="1352">
        <f t="shared" ca="1" si="2784"/>
        <v>0</v>
      </c>
      <c r="G88" s="1352">
        <f t="shared" ca="1" si="2784"/>
        <v>0</v>
      </c>
      <c r="H88" s="1352">
        <f t="shared" ca="1" si="2784"/>
        <v>0</v>
      </c>
      <c r="I88" s="1352">
        <f t="shared" ca="1" si="2784"/>
        <v>0</v>
      </c>
      <c r="J88" s="1352">
        <f t="shared" ca="1" si="2780"/>
        <v>0</v>
      </c>
      <c r="K88" s="1352">
        <f t="shared" ca="1" si="2780"/>
        <v>0</v>
      </c>
      <c r="L88" s="1352">
        <f t="shared" ca="1" si="2780"/>
        <v>0</v>
      </c>
      <c r="M88" s="1352">
        <f t="shared" ca="1" si="2780"/>
        <v>0</v>
      </c>
      <c r="N88" s="1352">
        <f t="shared" ca="1" si="2780"/>
        <v>0</v>
      </c>
      <c r="O88" s="1352">
        <f t="shared" ca="1" si="2780"/>
        <v>0</v>
      </c>
      <c r="P88" s="1352">
        <f t="shared" ca="1" si="2780"/>
        <v>0</v>
      </c>
      <c r="Q88" s="1352">
        <f t="shared" ref="Q88:AD88" ca="1" si="2785">Q73</f>
        <v>0</v>
      </c>
      <c r="R88" s="1352">
        <f t="shared" ca="1" si="2785"/>
        <v>0</v>
      </c>
      <c r="S88" s="1352">
        <f t="shared" ca="1" si="2785"/>
        <v>0</v>
      </c>
      <c r="T88" s="1352">
        <f t="shared" ca="1" si="2785"/>
        <v>0</v>
      </c>
      <c r="U88" s="1352">
        <f t="shared" ca="1" si="2785"/>
        <v>0</v>
      </c>
      <c r="V88" s="1352">
        <f t="shared" ca="1" si="2785"/>
        <v>0</v>
      </c>
      <c r="W88" s="1352">
        <f t="shared" ca="1" si="2785"/>
        <v>0</v>
      </c>
      <c r="X88" s="1352">
        <f t="shared" ca="1" si="2785"/>
        <v>0</v>
      </c>
      <c r="Y88" s="1352">
        <f t="shared" ca="1" si="2785"/>
        <v>0</v>
      </c>
      <c r="Z88" s="1352">
        <f t="shared" ca="1" si="2785"/>
        <v>0</v>
      </c>
      <c r="AA88" s="1352">
        <f t="shared" ca="1" si="2785"/>
        <v>0</v>
      </c>
      <c r="AB88" s="1352">
        <f t="shared" ca="1" si="2785"/>
        <v>0</v>
      </c>
      <c r="AC88" s="1352">
        <f t="shared" ca="1" si="2785"/>
        <v>0</v>
      </c>
      <c r="AD88" s="1352">
        <f t="shared" ca="1" si="2785"/>
        <v>0</v>
      </c>
    </row>
    <row r="89" spans="2:30" x14ac:dyDescent="0.2">
      <c r="B89" s="1352" t="s">
        <v>300</v>
      </c>
      <c r="C89" s="1352">
        <f t="shared" ref="C89:I89" ca="1" si="2786">C74</f>
        <v>112</v>
      </c>
      <c r="D89" s="1352">
        <f t="shared" ca="1" si="2786"/>
        <v>14</v>
      </c>
      <c r="E89" s="1352">
        <f t="shared" ca="1" si="2786"/>
        <v>0</v>
      </c>
      <c r="F89" s="1352">
        <f t="shared" ca="1" si="2786"/>
        <v>0</v>
      </c>
      <c r="G89" s="1352">
        <f t="shared" ca="1" si="2786"/>
        <v>59</v>
      </c>
      <c r="H89" s="1352">
        <f t="shared" ca="1" si="2786"/>
        <v>48</v>
      </c>
      <c r="I89" s="1352">
        <f t="shared" ca="1" si="2786"/>
        <v>33</v>
      </c>
      <c r="J89" s="1352">
        <f t="shared" ca="1" si="2780"/>
        <v>117</v>
      </c>
      <c r="K89" s="1352">
        <f t="shared" ca="1" si="2780"/>
        <v>40</v>
      </c>
      <c r="L89" s="1352">
        <f t="shared" ca="1" si="2780"/>
        <v>0</v>
      </c>
      <c r="M89" s="1352">
        <f t="shared" ca="1" si="2780"/>
        <v>0</v>
      </c>
      <c r="N89" s="1352">
        <f t="shared" ca="1" si="2780"/>
        <v>76</v>
      </c>
      <c r="O89" s="1352">
        <f t="shared" ca="1" si="2780"/>
        <v>75</v>
      </c>
      <c r="P89" s="1352">
        <f t="shared" ca="1" si="2780"/>
        <v>68</v>
      </c>
      <c r="Q89" s="1352">
        <f t="shared" ref="Q89:AD89" ca="1" si="2787">Q74</f>
        <v>85</v>
      </c>
      <c r="R89" s="1352">
        <f t="shared" ca="1" si="2787"/>
        <v>25</v>
      </c>
      <c r="S89" s="1352">
        <f t="shared" ca="1" si="2787"/>
        <v>0</v>
      </c>
      <c r="T89" s="1352">
        <f t="shared" ca="1" si="2787"/>
        <v>0</v>
      </c>
      <c r="U89" s="1352">
        <f t="shared" ca="1" si="2787"/>
        <v>67</v>
      </c>
      <c r="V89" s="1352">
        <f t="shared" ca="1" si="2787"/>
        <v>0</v>
      </c>
      <c r="W89" s="1352">
        <f t="shared" ca="1" si="2787"/>
        <v>0</v>
      </c>
      <c r="X89" s="1352">
        <f t="shared" ca="1" si="2787"/>
        <v>20</v>
      </c>
      <c r="Y89" s="1352">
        <f t="shared" ca="1" si="2787"/>
        <v>44</v>
      </c>
      <c r="Z89" s="1352">
        <f t="shared" ca="1" si="2787"/>
        <v>0</v>
      </c>
      <c r="AA89" s="1352">
        <f t="shared" ca="1" si="2787"/>
        <v>0</v>
      </c>
      <c r="AB89" s="1352">
        <f t="shared" ca="1" si="2787"/>
        <v>105</v>
      </c>
      <c r="AC89" s="1352">
        <f t="shared" ca="1" si="2787"/>
        <v>0</v>
      </c>
      <c r="AD89" s="1352">
        <f t="shared" ca="1" si="2787"/>
        <v>32</v>
      </c>
    </row>
    <row r="90" spans="2:30" x14ac:dyDescent="0.2">
      <c r="B90" s="1352" t="s">
        <v>301</v>
      </c>
      <c r="C90" s="1352">
        <f t="shared" ref="C90:I90" ca="1" si="2788">C75</f>
        <v>4</v>
      </c>
      <c r="D90" s="1352">
        <f t="shared" ca="1" si="2788"/>
        <v>1</v>
      </c>
      <c r="E90" s="1352">
        <f t="shared" ca="1" si="2788"/>
        <v>0</v>
      </c>
      <c r="F90" s="1352">
        <f t="shared" ca="1" si="2788"/>
        <v>0</v>
      </c>
      <c r="G90" s="1352">
        <f t="shared" ca="1" si="2788"/>
        <v>6</v>
      </c>
      <c r="H90" s="1352">
        <f t="shared" ca="1" si="2788"/>
        <v>6</v>
      </c>
      <c r="I90" s="1352">
        <f t="shared" ca="1" si="2788"/>
        <v>3</v>
      </c>
      <c r="J90" s="1352">
        <f t="shared" ca="1" si="2780"/>
        <v>15</v>
      </c>
      <c r="K90" s="1352">
        <f t="shared" ca="1" si="2780"/>
        <v>1</v>
      </c>
      <c r="L90" s="1352">
        <f t="shared" ca="1" si="2780"/>
        <v>0</v>
      </c>
      <c r="M90" s="1352">
        <f t="shared" ca="1" si="2780"/>
        <v>0</v>
      </c>
      <c r="N90" s="1352">
        <f t="shared" ca="1" si="2780"/>
        <v>5</v>
      </c>
      <c r="O90" s="1352">
        <f t="shared" ca="1" si="2780"/>
        <v>5</v>
      </c>
      <c r="P90" s="1352">
        <f t="shared" ca="1" si="2780"/>
        <v>0</v>
      </c>
      <c r="Q90" s="1352">
        <f t="shared" ref="Q90:AD90" ca="1" si="2789">Q75</f>
        <v>11</v>
      </c>
      <c r="R90" s="1352">
        <f t="shared" ca="1" si="2789"/>
        <v>4</v>
      </c>
      <c r="S90" s="1352">
        <f t="shared" ca="1" si="2789"/>
        <v>0</v>
      </c>
      <c r="T90" s="1352">
        <f t="shared" ca="1" si="2789"/>
        <v>0</v>
      </c>
      <c r="U90" s="1352">
        <f t="shared" ca="1" si="2789"/>
        <v>10</v>
      </c>
      <c r="V90" s="1352">
        <f t="shared" ca="1" si="2789"/>
        <v>0</v>
      </c>
      <c r="W90" s="1352">
        <f t="shared" ca="1" si="2789"/>
        <v>1</v>
      </c>
      <c r="X90" s="1352">
        <f t="shared" ca="1" si="2789"/>
        <v>4</v>
      </c>
      <c r="Y90" s="1352">
        <f t="shared" ca="1" si="2789"/>
        <v>7</v>
      </c>
      <c r="Z90" s="1352">
        <f t="shared" ca="1" si="2789"/>
        <v>0</v>
      </c>
      <c r="AA90" s="1352">
        <f t="shared" ca="1" si="2789"/>
        <v>0</v>
      </c>
      <c r="AB90" s="1352">
        <f t="shared" ca="1" si="2789"/>
        <v>13</v>
      </c>
      <c r="AC90" s="1352">
        <f t="shared" ca="1" si="2789"/>
        <v>0</v>
      </c>
      <c r="AD90" s="1352">
        <f t="shared" ca="1" si="2789"/>
        <v>4</v>
      </c>
    </row>
    <row r="91" spans="2:30" x14ac:dyDescent="0.2">
      <c r="B91" s="1352" t="s">
        <v>302</v>
      </c>
      <c r="C91" s="1352">
        <f t="shared" ref="C91:R92" ca="1" si="2790">C76</f>
        <v>102</v>
      </c>
      <c r="D91" s="1352">
        <f t="shared" ca="1" si="2790"/>
        <v>25</v>
      </c>
      <c r="E91" s="1352">
        <f t="shared" ca="1" si="2790"/>
        <v>0</v>
      </c>
      <c r="F91" s="1352">
        <f t="shared" ca="1" si="2790"/>
        <v>0</v>
      </c>
      <c r="G91" s="1352">
        <f t="shared" ca="1" si="2790"/>
        <v>53</v>
      </c>
      <c r="H91" s="1352">
        <f t="shared" ca="1" si="2790"/>
        <v>74</v>
      </c>
      <c r="I91" s="1352">
        <f t="shared" ca="1" si="2790"/>
        <v>67</v>
      </c>
      <c r="J91" s="1352">
        <f t="shared" ca="1" si="2780"/>
        <v>169</v>
      </c>
      <c r="K91" s="1352">
        <f t="shared" ca="1" si="2780"/>
        <v>32</v>
      </c>
      <c r="L91" s="1352">
        <f t="shared" ca="1" si="2780"/>
        <v>0</v>
      </c>
      <c r="M91" s="1352">
        <f t="shared" ca="1" si="2780"/>
        <v>0</v>
      </c>
      <c r="N91" s="1352">
        <f t="shared" ca="1" si="2780"/>
        <v>70</v>
      </c>
      <c r="O91" s="1352">
        <f t="shared" ca="1" si="2780"/>
        <v>99</v>
      </c>
      <c r="P91" s="1352">
        <f t="shared" ca="1" si="2780"/>
        <v>74</v>
      </c>
      <c r="Q91" s="1352">
        <f t="shared" ref="Q91:AD92" ca="1" si="2791">Q76</f>
        <v>120</v>
      </c>
      <c r="R91" s="1352">
        <f t="shared" ca="1" si="2791"/>
        <v>51</v>
      </c>
      <c r="S91" s="1352">
        <f t="shared" ca="1" si="2791"/>
        <v>0</v>
      </c>
      <c r="T91" s="1352">
        <f t="shared" ca="1" si="2791"/>
        <v>0</v>
      </c>
      <c r="U91" s="1352">
        <f t="shared" ca="1" si="2791"/>
        <v>88</v>
      </c>
      <c r="V91" s="1352">
        <f t="shared" ca="1" si="2791"/>
        <v>0</v>
      </c>
      <c r="W91" s="1352">
        <f t="shared" ca="1" si="2791"/>
        <v>0</v>
      </c>
      <c r="X91" s="1352">
        <f t="shared" ca="1" si="2791"/>
        <v>93</v>
      </c>
      <c r="Y91" s="1352">
        <f t="shared" ca="1" si="2791"/>
        <v>78</v>
      </c>
      <c r="Z91" s="1352">
        <f t="shared" ca="1" si="2791"/>
        <v>0</v>
      </c>
      <c r="AA91" s="1352">
        <f t="shared" ca="1" si="2791"/>
        <v>0</v>
      </c>
      <c r="AB91" s="1352">
        <f t="shared" ca="1" si="2791"/>
        <v>123</v>
      </c>
      <c r="AC91" s="1352">
        <f t="shared" ca="1" si="2791"/>
        <v>0</v>
      </c>
      <c r="AD91" s="1352">
        <f t="shared" ca="1" si="2791"/>
        <v>71</v>
      </c>
    </row>
    <row r="92" spans="2:30" x14ac:dyDescent="0.2">
      <c r="B92" s="1352" t="s">
        <v>703</v>
      </c>
      <c r="C92" s="1352">
        <f t="shared" ca="1" si="2790"/>
        <v>10</v>
      </c>
      <c r="D92" s="1352">
        <f t="shared" ca="1" si="2790"/>
        <v>9</v>
      </c>
      <c r="E92" s="1352">
        <f t="shared" ca="1" si="2790"/>
        <v>0</v>
      </c>
      <c r="F92" s="1352">
        <f t="shared" ca="1" si="2790"/>
        <v>0</v>
      </c>
      <c r="G92" s="1352">
        <f t="shared" ca="1" si="2790"/>
        <v>12</v>
      </c>
      <c r="H92" s="1352">
        <f t="shared" ca="1" si="2790"/>
        <v>10</v>
      </c>
      <c r="I92" s="1352">
        <f t="shared" ca="1" si="2790"/>
        <v>8</v>
      </c>
      <c r="J92" s="1352">
        <f t="shared" ca="1" si="2790"/>
        <v>12</v>
      </c>
      <c r="K92" s="1352">
        <f t="shared" ca="1" si="2790"/>
        <v>5</v>
      </c>
      <c r="L92" s="1352">
        <f t="shared" ca="1" si="2790"/>
        <v>0</v>
      </c>
      <c r="M92" s="1352">
        <f t="shared" ca="1" si="2790"/>
        <v>0</v>
      </c>
      <c r="N92" s="1352">
        <f t="shared" ca="1" si="2790"/>
        <v>10</v>
      </c>
      <c r="O92" s="1352">
        <f t="shared" ca="1" si="2790"/>
        <v>5</v>
      </c>
      <c r="P92" s="1352">
        <f t="shared" ca="1" si="2790"/>
        <v>5</v>
      </c>
      <c r="Q92" s="1352">
        <f t="shared" ca="1" si="2790"/>
        <v>1</v>
      </c>
      <c r="R92" s="1352">
        <f t="shared" ca="1" si="2790"/>
        <v>0</v>
      </c>
      <c r="S92" s="1352">
        <f t="shared" ref="S92:AC92" ca="1" si="2792">S77</f>
        <v>0</v>
      </c>
      <c r="T92" s="1352">
        <f t="shared" ca="1" si="2792"/>
        <v>0</v>
      </c>
      <c r="U92" s="1352">
        <f t="shared" ca="1" si="2792"/>
        <v>4</v>
      </c>
      <c r="V92" s="1352">
        <f t="shared" ca="1" si="2792"/>
        <v>0</v>
      </c>
      <c r="W92" s="1352">
        <f t="shared" ca="1" si="2792"/>
        <v>0</v>
      </c>
      <c r="X92" s="1352">
        <f t="shared" ca="1" si="2792"/>
        <v>2</v>
      </c>
      <c r="Y92" s="1352">
        <f t="shared" ca="1" si="2792"/>
        <v>1</v>
      </c>
      <c r="Z92" s="1352">
        <f t="shared" ca="1" si="2792"/>
        <v>0</v>
      </c>
      <c r="AA92" s="1352">
        <f t="shared" ca="1" si="2792"/>
        <v>0</v>
      </c>
      <c r="AB92" s="1352">
        <f t="shared" ca="1" si="2792"/>
        <v>5</v>
      </c>
      <c r="AC92" s="1352">
        <f t="shared" ca="1" si="2792"/>
        <v>0</v>
      </c>
      <c r="AD92" s="1352">
        <f t="shared" ca="1" si="2791"/>
        <v>4</v>
      </c>
    </row>
    <row r="93" spans="2:30" x14ac:dyDescent="0.2">
      <c r="B93" s="1352" t="s">
        <v>303</v>
      </c>
      <c r="C93" s="1352">
        <f t="shared" ref="C93:I93" ca="1" si="2793">C78</f>
        <v>222</v>
      </c>
      <c r="D93" s="1352">
        <f t="shared" ca="1" si="2793"/>
        <v>41</v>
      </c>
      <c r="E93" s="1352">
        <f t="shared" ca="1" si="2793"/>
        <v>0</v>
      </c>
      <c r="F93" s="1352">
        <f t="shared" ca="1" si="2793"/>
        <v>0</v>
      </c>
      <c r="G93" s="1352">
        <f t="shared" ca="1" si="2793"/>
        <v>123</v>
      </c>
      <c r="H93" s="1352">
        <f t="shared" ca="1" si="2793"/>
        <v>130</v>
      </c>
      <c r="I93" s="1352">
        <f t="shared" ca="1" si="2793"/>
        <v>103</v>
      </c>
      <c r="J93" s="1352">
        <f t="shared" ref="J93:O93" ca="1" si="2794">J78</f>
        <v>308</v>
      </c>
      <c r="K93" s="1352">
        <f t="shared" ca="1" si="2794"/>
        <v>76</v>
      </c>
      <c r="L93" s="1352">
        <f t="shared" ca="1" si="2794"/>
        <v>0</v>
      </c>
      <c r="M93" s="1352">
        <f t="shared" ca="1" si="2794"/>
        <v>0</v>
      </c>
      <c r="N93" s="1352">
        <f t="shared" ca="1" si="2794"/>
        <v>154</v>
      </c>
      <c r="O93" s="1352">
        <f t="shared" ca="1" si="2794"/>
        <v>179</v>
      </c>
      <c r="P93" s="1352">
        <f t="shared" ref="P93" ca="1" si="2795">P78</f>
        <v>145</v>
      </c>
      <c r="Q93" s="1352">
        <f t="shared" ref="Q93:AD93" ca="1" si="2796">Q78</f>
        <v>221</v>
      </c>
      <c r="R93" s="1352">
        <f t="shared" ca="1" si="2796"/>
        <v>86</v>
      </c>
      <c r="S93" s="1352">
        <f t="shared" ca="1" si="2796"/>
        <v>0</v>
      </c>
      <c r="T93" s="1352">
        <f t="shared" ca="1" si="2796"/>
        <v>0</v>
      </c>
      <c r="U93" s="1352">
        <f t="shared" ca="1" si="2796"/>
        <v>171</v>
      </c>
      <c r="V93" s="1352">
        <f t="shared" ca="1" si="2796"/>
        <v>0</v>
      </c>
      <c r="W93" s="1352">
        <f t="shared" ca="1" si="2796"/>
        <v>1</v>
      </c>
      <c r="X93" s="1352">
        <f t="shared" ca="1" si="2796"/>
        <v>119</v>
      </c>
      <c r="Y93" s="1352">
        <f t="shared" ca="1" si="2796"/>
        <v>134</v>
      </c>
      <c r="Z93" s="1352">
        <f t="shared" ca="1" si="2796"/>
        <v>0</v>
      </c>
      <c r="AA93" s="1352">
        <f t="shared" ca="1" si="2796"/>
        <v>0</v>
      </c>
      <c r="AB93" s="1352">
        <f t="shared" ca="1" si="2796"/>
        <v>244</v>
      </c>
      <c r="AC93" s="1352">
        <f t="shared" ca="1" si="2796"/>
        <v>0</v>
      </c>
      <c r="AD93" s="1352">
        <f t="shared" ca="1" si="2796"/>
        <v>108</v>
      </c>
    </row>
    <row r="96" spans="2:30" x14ac:dyDescent="0.2">
      <c r="C96" s="1352">
        <f>MATCH(C97,'WS-1 Paper'!4:4,)</f>
        <v>730</v>
      </c>
      <c r="D96" s="1352">
        <f>MATCH(D97,'WS-1 Paper'!4:4,)</f>
        <v>731</v>
      </c>
      <c r="E96" s="1352">
        <f>MATCH(E97,'WS-1 Paper'!4:4,)</f>
        <v>732</v>
      </c>
      <c r="F96" s="1352">
        <f>MATCH(F97,'WS-1 Paper'!4:4,)</f>
        <v>733</v>
      </c>
      <c r="G96" s="1352">
        <f>MATCH(G97,'WS-1 Paper'!4:4,)</f>
        <v>734</v>
      </c>
      <c r="H96" s="1352">
        <f>MATCH(H97,'WS-1 Paper'!4:4,)</f>
        <v>735</v>
      </c>
      <c r="I96" s="1352">
        <f>MATCH(I97,'WS-1 Paper'!4:4,)</f>
        <v>736</v>
      </c>
    </row>
    <row r="97" spans="1:9" x14ac:dyDescent="0.2">
      <c r="B97" s="3404"/>
      <c r="C97" s="1356">
        <f t="shared" ref="C97:H97" si="2797">D97-1</f>
        <v>43461</v>
      </c>
      <c r="D97" s="1356">
        <f t="shared" si="2797"/>
        <v>43462</v>
      </c>
      <c r="E97" s="1356">
        <f t="shared" si="2797"/>
        <v>43463</v>
      </c>
      <c r="F97" s="1356">
        <f t="shared" si="2797"/>
        <v>43464</v>
      </c>
      <c r="G97" s="1356">
        <f t="shared" si="2797"/>
        <v>43465</v>
      </c>
      <c r="H97" s="1356">
        <f t="shared" si="2797"/>
        <v>43466</v>
      </c>
      <c r="I97" s="1356">
        <f>B3</f>
        <v>43467</v>
      </c>
    </row>
    <row r="98" spans="1:9" x14ac:dyDescent="0.2">
      <c r="A98" s="3431" t="s">
        <v>513</v>
      </c>
      <c r="B98" s="3430"/>
    </row>
    <row r="99" spans="1:9" x14ac:dyDescent="0.2">
      <c r="B99" s="3429" t="s">
        <v>514</v>
      </c>
      <c r="C99" s="1352">
        <f ca="1">IFERROR(OFFSET('WS-1 Paper'!$A$7,0,'Dashboard Extract'!C$96-1),0)</f>
        <v>2</v>
      </c>
      <c r="D99" s="1352">
        <f ca="1">IFERROR(OFFSET('WS-1 Paper'!$A$7,0,'Dashboard Extract'!D$96-1),0)</f>
        <v>5</v>
      </c>
      <c r="E99" s="1352">
        <f ca="1">IFERROR(OFFSET('WS-1 Paper'!$A$7,0,'Dashboard Extract'!E$96-1),0)</f>
        <v>0</v>
      </c>
      <c r="F99" s="1352">
        <f ca="1">IFERROR(OFFSET('WS-1 Paper'!$A$7,0,'Dashboard Extract'!F$96-1),0)</f>
        <v>0</v>
      </c>
      <c r="G99" s="1352">
        <f ca="1">IFERROR(OFFSET('WS-1 Paper'!$A$7,0,'Dashboard Extract'!G$96-1),0)</f>
        <v>3</v>
      </c>
      <c r="H99" s="1352">
        <f ca="1">IFERROR(OFFSET('WS-1 Paper'!$A$7,0,'Dashboard Extract'!H$96-1),0)</f>
        <v>0</v>
      </c>
      <c r="I99" s="1352">
        <f ca="1">IFERROR(OFFSET('WS-1 Paper'!$A$7,0,'Dashboard Extract'!I$96-1),0)</f>
        <v>1</v>
      </c>
    </row>
    <row r="100" spans="1:9" x14ac:dyDescent="0.2">
      <c r="B100" s="3429" t="s">
        <v>515</v>
      </c>
      <c r="C100" s="1352">
        <f ca="1">IFERROR(OFFSET('WS-1 Paper'!$A$10,0,'Dashboard Extract'!C$96-1),0)</f>
        <v>20</v>
      </c>
      <c r="D100" s="1352">
        <f ca="1">IFERROR(OFFSET('WS-1 Paper'!$A$10,0,'Dashboard Extract'!D$96-1),0)</f>
        <v>44</v>
      </c>
      <c r="E100" s="1352">
        <f ca="1">IFERROR(OFFSET('WS-1 Paper'!$A$10,0,'Dashboard Extract'!E$96-1),0)</f>
        <v>0</v>
      </c>
      <c r="F100" s="1352">
        <f ca="1">IFERROR(OFFSET('WS-1 Paper'!$A$10,0,'Dashboard Extract'!F$96-1),0)</f>
        <v>0</v>
      </c>
      <c r="G100" s="1352">
        <f ca="1">IFERROR(OFFSET('WS-1 Paper'!$A$10,0,'Dashboard Extract'!G$96-1),0)</f>
        <v>105</v>
      </c>
      <c r="H100" s="1352">
        <f ca="1">IFERROR(OFFSET('WS-1 Paper'!$A$10,0,'Dashboard Extract'!H$96-1),0)</f>
        <v>0</v>
      </c>
      <c r="I100" s="1352">
        <f ca="1">IFERROR(OFFSET('WS-1 Paper'!$A$10,0,'Dashboard Extract'!I$96-1),0)</f>
        <v>32</v>
      </c>
    </row>
    <row r="101" spans="1:9" x14ac:dyDescent="0.2">
      <c r="B101" s="3429" t="s">
        <v>512</v>
      </c>
      <c r="C101" s="1355">
        <f ca="1">(SUM(C99:I99)+SUM(C100:I100))/Graphs!F2</f>
        <v>53</v>
      </c>
    </row>
    <row r="102" spans="1:9" x14ac:dyDescent="0.2">
      <c r="B102" s="3404"/>
    </row>
    <row r="103" spans="1:9" x14ac:dyDescent="0.2">
      <c r="A103" s="3429" t="s">
        <v>2</v>
      </c>
      <c r="B103" s="3404"/>
    </row>
    <row r="104" spans="1:9" x14ac:dyDescent="0.2">
      <c r="B104" s="3429" t="s">
        <v>235</v>
      </c>
      <c r="C104" s="1352">
        <f ca="1">IFERROR(OFFSET('WS-1 Paper'!$A$11,0,'Dashboard Extract'!C$96-1),0)</f>
        <v>93</v>
      </c>
      <c r="D104" s="1352">
        <f ca="1">IFERROR(OFFSET('WS-1 Paper'!$A$11,0,'Dashboard Extract'!D$96-1),0)</f>
        <v>78</v>
      </c>
      <c r="E104" s="1352">
        <f ca="1">IFERROR(OFFSET('WS-1 Paper'!$A$11,0,'Dashboard Extract'!E$96-1),0)</f>
        <v>0</v>
      </c>
      <c r="F104" s="1352">
        <f ca="1">IFERROR(OFFSET('WS-1 Paper'!$A$11,0,'Dashboard Extract'!F$96-1),0)</f>
        <v>0</v>
      </c>
      <c r="G104" s="1352">
        <f ca="1">IFERROR(OFFSET('WS-1 Paper'!$A$11,0,'Dashboard Extract'!G$96-1),0)</f>
        <v>123</v>
      </c>
      <c r="H104" s="1352">
        <f ca="1">IFERROR(OFFSET('WS-1 Paper'!$A$11,0,'Dashboard Extract'!H$96-1),0)</f>
        <v>0</v>
      </c>
      <c r="I104" s="1352">
        <f ca="1">IFERROR(OFFSET('WS-1 Paper'!$A$11,0,'Dashboard Extract'!I$96-1),0)</f>
        <v>71</v>
      </c>
    </row>
    <row r="105" spans="1:9" x14ac:dyDescent="0.2">
      <c r="B105" s="1352" t="s">
        <v>247</v>
      </c>
      <c r="C105" s="1355">
        <f ca="1">SUM(C104:I104)/Graphs!F2</f>
        <v>91.25</v>
      </c>
    </row>
    <row r="107" spans="1:9" x14ac:dyDescent="0.2">
      <c r="A107" s="1352" t="s">
        <v>430</v>
      </c>
    </row>
    <row r="108" spans="1:9" x14ac:dyDescent="0.2">
      <c r="B108" s="1352" t="s">
        <v>235</v>
      </c>
      <c r="C108" s="1352">
        <f ca="1">IFERROR(OFFSET('WS-1 Paper'!$A$9,0,'Dashboard Extract'!C$96-1),0)</f>
        <v>4</v>
      </c>
      <c r="D108" s="1352">
        <f ca="1">IFERROR(OFFSET('WS-1 Paper'!$A$9,0,'Dashboard Extract'!D$96-1),0)</f>
        <v>7</v>
      </c>
      <c r="E108" s="1352">
        <f ca="1">IFERROR(OFFSET('WS-1 Paper'!$A$9,0,'Dashboard Extract'!E$96-1),0)</f>
        <v>0</v>
      </c>
      <c r="F108" s="1352">
        <f ca="1">IFERROR(OFFSET('WS-1 Paper'!$A$9,0,'Dashboard Extract'!F$96-1),0)</f>
        <v>0</v>
      </c>
      <c r="G108" s="1352">
        <f ca="1">IFERROR(OFFSET('WS-1 Paper'!$A$9,0,'Dashboard Extract'!G$96-1),0)</f>
        <v>13</v>
      </c>
      <c r="H108" s="1352">
        <f ca="1">IFERROR(OFFSET('WS-1 Paper'!$A$9,0,'Dashboard Extract'!H$96-1),0)</f>
        <v>0</v>
      </c>
      <c r="I108" s="1352">
        <f ca="1">IFERROR(OFFSET('WS-1 Paper'!$A$9,0,'Dashboard Extract'!I$96-1),0)</f>
        <v>4</v>
      </c>
    </row>
    <row r="109" spans="1:9" x14ac:dyDescent="0.2">
      <c r="B109" s="1352" t="s">
        <v>247</v>
      </c>
      <c r="C109" s="1355">
        <f ca="1">SUM(C108:I108)/Graphs!F2</f>
        <v>7</v>
      </c>
    </row>
    <row r="112" spans="1:9" x14ac:dyDescent="0.2">
      <c r="C112" s="1352">
        <f>MATCH(C113,'WS-3 Premium Billing'!3:3,0)</f>
        <v>529</v>
      </c>
      <c r="D112" s="1352">
        <f>MATCH(D113,'WS-3 Premium Billing'!3:3,0)</f>
        <v>530</v>
      </c>
      <c r="E112" s="1352" t="e">
        <f>MATCH(E113,'WS-3 Premium Billing'!3:3,0)</f>
        <v>#N/A</v>
      </c>
      <c r="F112" s="1352" t="e">
        <f>MATCH(F113,'WS-3 Premium Billing'!3:3,0)</f>
        <v>#N/A</v>
      </c>
      <c r="G112" s="1352">
        <f>MATCH(G113,'WS-3 Premium Billing'!3:3,0)</f>
        <v>531</v>
      </c>
      <c r="H112" s="1352" t="e">
        <f>MATCH(H113,'WS-3 Premium Billing'!3:3,0)</f>
        <v>#N/A</v>
      </c>
      <c r="I112" s="1352">
        <f>MATCH(I113,'WS-3 Premium Billing'!3:3,0)</f>
        <v>532</v>
      </c>
    </row>
    <row r="113" spans="1:10" x14ac:dyDescent="0.2">
      <c r="C113" s="1356">
        <f t="shared" ref="C113:H113" si="2798">D113-1</f>
        <v>43461</v>
      </c>
      <c r="D113" s="1356">
        <f t="shared" si="2798"/>
        <v>43462</v>
      </c>
      <c r="E113" s="1356">
        <f t="shared" si="2798"/>
        <v>43463</v>
      </c>
      <c r="F113" s="1356">
        <f t="shared" si="2798"/>
        <v>43464</v>
      </c>
      <c r="G113" s="1356">
        <f t="shared" si="2798"/>
        <v>43465</v>
      </c>
      <c r="H113" s="1356">
        <f t="shared" si="2798"/>
        <v>43466</v>
      </c>
      <c r="I113" s="1356">
        <f>B3</f>
        <v>43467</v>
      </c>
    </row>
    <row r="114" spans="1:10" x14ac:dyDescent="0.2">
      <c r="A114" s="1352" t="s">
        <v>220</v>
      </c>
    </row>
    <row r="115" spans="1:10" x14ac:dyDescent="0.2">
      <c r="B115" s="1352" t="s">
        <v>235</v>
      </c>
      <c r="C115" s="1352">
        <f ca="1">IFERROR(OFFSET('WS-3 Premium Billing'!$A$7,0,'Dashboard Extract'!C$112-1),0) + IFERROR(OFFSET('WS-3 Premium Billing'!$A$12,0,'Dashboard Extract'!C$112-1),0)</f>
        <v>15</v>
      </c>
      <c r="D115" s="1352">
        <f ca="1">IFERROR(OFFSET('WS-3 Premium Billing'!$A$7,0,'Dashboard Extract'!D$112-1),0) + IFERROR(OFFSET('WS-3 Premium Billing'!$A$12,0,'Dashboard Extract'!D$112-1),0)</f>
        <v>18</v>
      </c>
      <c r="E115" s="1352">
        <f ca="1">IFERROR(OFFSET('WS-3 Premium Billing'!$A$7,0,'Dashboard Extract'!E$112-1),0) + IFERROR(OFFSET('WS-3 Premium Billing'!$A$12,0,'Dashboard Extract'!E$112-1),0)</f>
        <v>0</v>
      </c>
      <c r="F115" s="1352">
        <f ca="1">IFERROR(OFFSET('WS-3 Premium Billing'!$A$7,0,'Dashboard Extract'!F$112-1),0) + IFERROR(OFFSET('WS-3 Premium Billing'!$A$12,0,'Dashboard Extract'!F$112-1),0)</f>
        <v>0</v>
      </c>
      <c r="G115" s="1352">
        <f ca="1">IFERROR(OFFSET('WS-3 Premium Billing'!$A$7,0,'Dashboard Extract'!G$112-1),0) + IFERROR(OFFSET('WS-3 Premium Billing'!$A$12,0,'Dashboard Extract'!G$112-1),0)</f>
        <v>56</v>
      </c>
      <c r="H115" s="1352">
        <f ca="1">IFERROR(OFFSET('WS-3 Premium Billing'!$A$7,0,'Dashboard Extract'!H$112-1),0) + IFERROR(OFFSET('WS-3 Premium Billing'!$A$12,0,'Dashboard Extract'!H$112-1),0)</f>
        <v>0</v>
      </c>
      <c r="I115" s="1352">
        <f ca="1">IFERROR(OFFSET('WS-3 Premium Billing'!$A$7,0,'Dashboard Extract'!I$112-1),0) + IFERROR(OFFSET('WS-3 Premium Billing'!$A$12,0,'Dashboard Extract'!I$112-1),0)</f>
        <v>18</v>
      </c>
    </row>
    <row r="116" spans="1:10" x14ac:dyDescent="0.2">
      <c r="B116" s="1352" t="s">
        <v>247</v>
      </c>
      <c r="C116" s="1352">
        <f ca="1">SUM(C115:I115)/5</f>
        <v>21.4</v>
      </c>
    </row>
    <row r="118" spans="1:10" x14ac:dyDescent="0.2">
      <c r="C118" s="1352">
        <f>MATCH(C119,'WS-3 Spend-Downs'!4:4,)</f>
        <v>513</v>
      </c>
      <c r="D118" s="1352">
        <f>MATCH(D119,'WS-3 Spend-Downs'!4:4,)</f>
        <v>514</v>
      </c>
      <c r="E118" s="1352" t="e">
        <f>MATCH(E119,'WS-3 Spend-Downs'!4:4,)</f>
        <v>#N/A</v>
      </c>
      <c r="F118" s="1352" t="e">
        <f>MATCH(F119,'WS-3 Spend-Downs'!4:4,)</f>
        <v>#N/A</v>
      </c>
      <c r="G118" s="1352">
        <f>MATCH(G119,'WS-3 Spend-Downs'!4:4,)</f>
        <v>515</v>
      </c>
      <c r="H118" s="1352" t="e">
        <f>MATCH(H119,'WS-3 Spend-Downs'!4:4,)</f>
        <v>#N/A</v>
      </c>
      <c r="I118" s="1352">
        <f>MATCH(I119,'WS-3 Spend-Downs'!4:4,)</f>
        <v>516</v>
      </c>
    </row>
    <row r="119" spans="1:10" x14ac:dyDescent="0.2">
      <c r="C119" s="1356">
        <f t="shared" ref="C119:H119" si="2799">D119-1</f>
        <v>43461</v>
      </c>
      <c r="D119" s="1356">
        <f t="shared" si="2799"/>
        <v>43462</v>
      </c>
      <c r="E119" s="1356">
        <f t="shared" si="2799"/>
        <v>43463</v>
      </c>
      <c r="F119" s="1356">
        <f t="shared" si="2799"/>
        <v>43464</v>
      </c>
      <c r="G119" s="1356">
        <f t="shared" si="2799"/>
        <v>43465</v>
      </c>
      <c r="H119" s="1356">
        <f t="shared" si="2799"/>
        <v>43466</v>
      </c>
      <c r="I119" s="1356">
        <f>B3</f>
        <v>43467</v>
      </c>
    </row>
    <row r="120" spans="1:10" x14ac:dyDescent="0.2">
      <c r="A120" s="1352" t="s">
        <v>56</v>
      </c>
    </row>
    <row r="121" spans="1:10" x14ac:dyDescent="0.2">
      <c r="B121" s="1352" t="s">
        <v>235</v>
      </c>
      <c r="C121" s="1352">
        <f ca="1">IFERROR(OFFSET('WS-3 Spend-Downs'!$A$7,0,'Dashboard Extract'!C$118-1),0)</f>
        <v>10</v>
      </c>
      <c r="D121" s="1352">
        <f ca="1">IFERROR(OFFSET('WS-3 Spend-Downs'!$A$7,0,'Dashboard Extract'!D$118-1),0)</f>
        <v>54</v>
      </c>
      <c r="E121" s="1352">
        <f ca="1">IFERROR(OFFSET('WS-3 Spend-Downs'!$A$7,0,'Dashboard Extract'!E$118-1),0)</f>
        <v>0</v>
      </c>
      <c r="F121" s="1352">
        <f ca="1">IFERROR(OFFSET('WS-3 Spend-Downs'!$A$7,0,'Dashboard Extract'!F$118-1),0)</f>
        <v>0</v>
      </c>
      <c r="G121" s="1352">
        <f ca="1">IFERROR(OFFSET('WS-3 Spend-Downs'!$A$7,0,'Dashboard Extract'!G$118-1),0)</f>
        <v>18</v>
      </c>
      <c r="H121" s="1352">
        <f ca="1">IFERROR(OFFSET('WS-3 Spend-Downs'!$A$7,0,'Dashboard Extract'!H$118-1),0)</f>
        <v>0</v>
      </c>
      <c r="I121" s="1352">
        <f ca="1">IFERROR(OFFSET('WS-3 Spend-Downs'!$A$7,0,'Dashboard Extract'!I$118-1),0)</f>
        <v>26</v>
      </c>
    </row>
    <row r="122" spans="1:10" x14ac:dyDescent="0.2">
      <c r="B122" s="1352" t="s">
        <v>247</v>
      </c>
      <c r="C122" s="1352">
        <f ca="1">SUM(C121:I121)/Graphs!F2</f>
        <v>27</v>
      </c>
    </row>
    <row r="123" spans="1:10" x14ac:dyDescent="0.2">
      <c r="B123" s="1352" t="s">
        <v>805</v>
      </c>
      <c r="C123" s="1352">
        <f ca="1">IFERROR(OFFSET('WS-3 Spend-Downs'!$A$9,0,'Dashboard Extract'!C$118-1),0) + IFERROR(OFFSET('WS-3 Spend-Downs'!$A$10,0,'Dashboard Extract'!C$118-1),0)</f>
        <v>0</v>
      </c>
      <c r="D123" s="1352">
        <f ca="1">IFERROR(OFFSET('WS-3 Spend-Downs'!$A$9,0,'Dashboard Extract'!D$118-1),0) + IFERROR(OFFSET('WS-3 Spend-Downs'!$A$10,0,'Dashboard Extract'!D$118-1),0)</f>
        <v>0</v>
      </c>
      <c r="E123" s="1352">
        <f ca="1">IFERROR(OFFSET('WS-3 Spend-Downs'!$A$9,0,'Dashboard Extract'!E$118-1),0) + IFERROR(OFFSET('WS-3 Spend-Downs'!$A$10,0,'Dashboard Extract'!E$118-1),0)</f>
        <v>0</v>
      </c>
      <c r="F123" s="1352">
        <f ca="1">IFERROR(OFFSET('WS-3 Spend-Downs'!$A$9,0,'Dashboard Extract'!F$118-1),0) + IFERROR(OFFSET('WS-3 Spend-Downs'!$A$10,0,'Dashboard Extract'!F$118-1),0)</f>
        <v>0</v>
      </c>
      <c r="G123" s="1352">
        <f ca="1">IFERROR(OFFSET('WS-3 Spend-Downs'!$A$9,0,'Dashboard Extract'!G$118-1),0) + IFERROR(OFFSET('WS-3 Spend-Downs'!$A$10,0,'Dashboard Extract'!G$118-1),0)</f>
        <v>0</v>
      </c>
      <c r="H123" s="1352">
        <f ca="1">IFERROR(OFFSET('WS-3 Spend-Downs'!$A$9,0,'Dashboard Extract'!H$118-1),0) + IFERROR(OFFSET('WS-3 Spend-Downs'!$A$10,0,'Dashboard Extract'!H$118-1),0)</f>
        <v>0</v>
      </c>
      <c r="I123" s="1352">
        <f ca="1">IFERROR(OFFSET('WS-3 Spend-Downs'!$A$9,0,'Dashboard Extract'!I$118-1),0) + IFERROR(OFFSET('WS-3 Spend-Downs'!$A$10,0,'Dashboard Extract'!I$118-1),0)</f>
        <v>0</v>
      </c>
      <c r="J123" s="1352">
        <f ca="1">SUM(C123:I123)</f>
        <v>0</v>
      </c>
    </row>
    <row r="125" spans="1:10" x14ac:dyDescent="0.2">
      <c r="C125" s="1352">
        <f>MATCH(C126,'WS-3 HUSKY C Referrals'!3:3,0)</f>
        <v>112</v>
      </c>
    </row>
    <row r="126" spans="1:10" x14ac:dyDescent="0.2">
      <c r="C126" s="1356">
        <f>MAX('WS-3 HUSKY C Referrals'!3:3)</f>
        <v>43461</v>
      </c>
    </row>
    <row r="127" spans="1:10" x14ac:dyDescent="0.2">
      <c r="B127" s="1352" t="s">
        <v>247</v>
      </c>
      <c r="C127" s="1352">
        <f ca="1">IFERROR(OFFSET('WS-3 HUSKY C Referrals'!$A$15,0,'Dashboard Extract'!C$125-1),0)</f>
        <v>429</v>
      </c>
    </row>
    <row r="131" spans="1:1102" x14ac:dyDescent="0.2">
      <c r="A131" s="1352" t="s">
        <v>632</v>
      </c>
      <c r="IY131" s="1353">
        <v>1</v>
      </c>
      <c r="IZ131" s="1353">
        <v>2</v>
      </c>
      <c r="JA131" s="1353">
        <v>3</v>
      </c>
      <c r="JB131" s="1353">
        <v>4</v>
      </c>
      <c r="JC131" s="1353">
        <v>5</v>
      </c>
      <c r="JD131" s="1353">
        <v>6</v>
      </c>
      <c r="JE131" s="1353">
        <v>7</v>
      </c>
      <c r="JF131" s="1353">
        <v>8</v>
      </c>
      <c r="JG131" s="1353">
        <v>9</v>
      </c>
      <c r="JH131" s="1353">
        <v>10</v>
      </c>
      <c r="JI131" s="1353">
        <v>11</v>
      </c>
      <c r="JJ131" s="1353">
        <v>12</v>
      </c>
      <c r="JK131" s="1353">
        <v>13</v>
      </c>
      <c r="JL131" s="1353">
        <v>14</v>
      </c>
      <c r="JM131" s="1353">
        <v>15</v>
      </c>
      <c r="JN131" s="1353">
        <v>16</v>
      </c>
      <c r="JO131" s="1353">
        <v>17</v>
      </c>
      <c r="JP131" s="1353">
        <v>18</v>
      </c>
      <c r="JQ131" s="1353">
        <v>19</v>
      </c>
      <c r="JR131" s="1353">
        <v>20</v>
      </c>
      <c r="JS131" s="1353">
        <v>21</v>
      </c>
      <c r="JT131" s="1353">
        <v>22</v>
      </c>
      <c r="JU131" s="1353">
        <v>23</v>
      </c>
      <c r="JV131" s="1353">
        <v>24</v>
      </c>
      <c r="JW131" s="1353">
        <v>25</v>
      </c>
      <c r="JX131" s="1353">
        <v>26</v>
      </c>
      <c r="JY131" s="1353">
        <v>27</v>
      </c>
      <c r="JZ131" s="1353">
        <v>28</v>
      </c>
      <c r="KA131" s="1353">
        <v>29</v>
      </c>
      <c r="KB131" s="1353">
        <v>30</v>
      </c>
      <c r="KC131" s="1353">
        <v>31</v>
      </c>
      <c r="KD131" s="1353">
        <v>32</v>
      </c>
      <c r="KE131" s="1353">
        <v>33</v>
      </c>
      <c r="KF131" s="1353">
        <v>34</v>
      </c>
      <c r="KG131" s="1353">
        <v>35</v>
      </c>
      <c r="KH131" s="1353">
        <v>36</v>
      </c>
      <c r="KI131" s="1353">
        <v>37</v>
      </c>
      <c r="KJ131" s="1353">
        <v>38</v>
      </c>
      <c r="KK131" s="1353">
        <v>39</v>
      </c>
      <c r="KL131" s="1353">
        <v>40</v>
      </c>
      <c r="KM131" s="1353">
        <v>41</v>
      </c>
      <c r="KN131" s="1353">
        <v>42</v>
      </c>
      <c r="KO131" s="1353">
        <v>43</v>
      </c>
      <c r="KP131" s="1353">
        <v>44</v>
      </c>
      <c r="KQ131" s="1353">
        <v>45</v>
      </c>
      <c r="KR131" s="1353">
        <v>46</v>
      </c>
      <c r="KS131" s="1353">
        <v>47</v>
      </c>
      <c r="KT131" s="1353">
        <v>48</v>
      </c>
      <c r="KU131" s="1353">
        <v>49</v>
      </c>
      <c r="KV131" s="1353">
        <v>50</v>
      </c>
      <c r="KW131" s="1353">
        <v>51</v>
      </c>
      <c r="KX131" s="1353">
        <v>52</v>
      </c>
      <c r="KY131" s="1353">
        <v>53</v>
      </c>
      <c r="KZ131" s="1353">
        <v>54</v>
      </c>
      <c r="LA131" s="1353">
        <v>55</v>
      </c>
      <c r="LB131" s="1353">
        <v>56</v>
      </c>
      <c r="LC131" s="1353">
        <v>57</v>
      </c>
      <c r="LD131" s="1353">
        <v>58</v>
      </c>
      <c r="LE131" s="1353">
        <v>59</v>
      </c>
      <c r="LF131" s="1353">
        <v>60</v>
      </c>
      <c r="LG131" s="1353">
        <v>61</v>
      </c>
      <c r="LH131" s="1353">
        <v>62</v>
      </c>
      <c r="LI131" s="1353">
        <v>63</v>
      </c>
      <c r="LJ131" s="1353">
        <v>64</v>
      </c>
      <c r="LK131" s="1353">
        <v>65</v>
      </c>
      <c r="LL131" s="1353">
        <v>66</v>
      </c>
      <c r="LM131" s="1353">
        <v>67</v>
      </c>
      <c r="LN131" s="1353">
        <v>68</v>
      </c>
      <c r="LO131" s="1353">
        <v>69</v>
      </c>
      <c r="LP131" s="1353">
        <v>70</v>
      </c>
      <c r="LQ131" s="1353">
        <v>71</v>
      </c>
      <c r="LR131" s="1353">
        <v>72</v>
      </c>
      <c r="LS131" s="1353">
        <v>73</v>
      </c>
      <c r="LT131" s="1353">
        <v>74</v>
      </c>
      <c r="LU131" s="1353">
        <v>75</v>
      </c>
      <c r="LV131" s="1353">
        <v>76</v>
      </c>
      <c r="LW131" s="1353">
        <v>77</v>
      </c>
      <c r="LX131" s="1353">
        <v>78</v>
      </c>
      <c r="LY131" s="1353">
        <v>79</v>
      </c>
      <c r="LZ131" s="1353">
        <v>80</v>
      </c>
      <c r="MA131" s="1353">
        <v>81</v>
      </c>
      <c r="MB131" s="1353">
        <v>82</v>
      </c>
      <c r="MC131" s="1353">
        <v>83</v>
      </c>
      <c r="MD131" s="1353">
        <v>84</v>
      </c>
      <c r="ME131" s="1353">
        <v>85</v>
      </c>
      <c r="MF131" s="1353">
        <v>86</v>
      </c>
      <c r="MG131" s="1353">
        <v>87</v>
      </c>
      <c r="MH131" s="1353">
        <v>88</v>
      </c>
      <c r="MI131" s="1353">
        <v>89</v>
      </c>
      <c r="MJ131" s="1353">
        <v>90</v>
      </c>
      <c r="MK131" s="1353">
        <v>91</v>
      </c>
      <c r="ML131" s="1353">
        <v>92</v>
      </c>
      <c r="MM131" s="1353">
        <v>93</v>
      </c>
      <c r="MN131" s="1353">
        <v>94</v>
      </c>
      <c r="MO131" s="1353">
        <v>95</v>
      </c>
      <c r="MP131" s="1353">
        <v>96</v>
      </c>
      <c r="MQ131" s="1353">
        <v>97</v>
      </c>
      <c r="MR131" s="1353">
        <v>98</v>
      </c>
      <c r="MS131" s="1353">
        <v>99</v>
      </c>
      <c r="MT131" s="1353">
        <v>100</v>
      </c>
      <c r="MU131" s="1353">
        <v>101</v>
      </c>
      <c r="MV131" s="1353">
        <v>102</v>
      </c>
      <c r="MW131" s="1353">
        <v>103</v>
      </c>
      <c r="MX131" s="1353">
        <v>104</v>
      </c>
      <c r="MY131" s="1353">
        <v>105</v>
      </c>
      <c r="MZ131" s="1353">
        <v>106</v>
      </c>
      <c r="NA131" s="1353" t="e">
        <f>MATCH(NA132,#REF!,0)-1</f>
        <v>#REF!</v>
      </c>
      <c r="NB131" s="1353" t="e">
        <f>MATCH(NB132,#REF!,0)-1</f>
        <v>#REF!</v>
      </c>
      <c r="NC131" s="1353" t="e">
        <f>MATCH(NC132,#REF!,0)-1</f>
        <v>#REF!</v>
      </c>
      <c r="ND131" s="1353" t="e">
        <f>MATCH(ND132,#REF!,0)-1</f>
        <v>#REF!</v>
      </c>
      <c r="NE131" s="1353" t="e">
        <f>MATCH(NE132,#REF!,0)-1</f>
        <v>#REF!</v>
      </c>
      <c r="NF131" s="1353" t="e">
        <f>MATCH(NF132,#REF!,0)-1</f>
        <v>#REF!</v>
      </c>
      <c r="NG131" s="1353" t="e">
        <f>MATCH(NG132,#REF!,0)-1</f>
        <v>#REF!</v>
      </c>
      <c r="NH131" s="1353" t="e">
        <f>MATCH(NH132,#REF!,0)-1</f>
        <v>#REF!</v>
      </c>
      <c r="NI131" s="1353" t="e">
        <f>MATCH(NI132,#REF!,0)-1</f>
        <v>#REF!</v>
      </c>
      <c r="NJ131" s="1353" t="e">
        <f>MATCH(NJ132,#REF!,0)-1</f>
        <v>#REF!</v>
      </c>
      <c r="NK131" s="1353" t="e">
        <f>MATCH(NK132,#REF!,0)-1</f>
        <v>#REF!</v>
      </c>
      <c r="NL131" s="1353" t="e">
        <f>MATCH(NL132,#REF!,0)-1</f>
        <v>#REF!</v>
      </c>
      <c r="NM131" s="1353" t="e">
        <f>MATCH(NM132,#REF!,0)-1</f>
        <v>#REF!</v>
      </c>
      <c r="NN131" s="1353" t="e">
        <f>MATCH(NN132,#REF!,0)-1</f>
        <v>#REF!</v>
      </c>
      <c r="NO131" s="1353" t="e">
        <f>MATCH(NO132,#REF!,0)-1</f>
        <v>#REF!</v>
      </c>
      <c r="NP131" s="1353" t="e">
        <f>MATCH(NP132,#REF!,0)-1</f>
        <v>#REF!</v>
      </c>
      <c r="NQ131" s="1353" t="e">
        <f>MATCH(NQ132,#REF!,0)-1</f>
        <v>#REF!</v>
      </c>
      <c r="NR131" s="1353" t="e">
        <f>MATCH(NR132,#REF!,0)-1</f>
        <v>#REF!</v>
      </c>
      <c r="NS131" s="1353" t="e">
        <f>MATCH(NS132,#REF!,0)-1</f>
        <v>#REF!</v>
      </c>
      <c r="NT131" s="1353" t="e">
        <f>MATCH(NT132,#REF!,0)-1</f>
        <v>#REF!</v>
      </c>
      <c r="NU131" s="1353" t="e">
        <f>MATCH(NU132,#REF!,0)-1</f>
        <v>#REF!</v>
      </c>
      <c r="NV131" s="1353" t="e">
        <f>MATCH(NV132,#REF!,0)-1</f>
        <v>#REF!</v>
      </c>
      <c r="NW131" s="1353" t="e">
        <f>MATCH(NW132,#REF!,0)-1</f>
        <v>#REF!</v>
      </c>
      <c r="NX131" s="1353" t="e">
        <f>MATCH(NX132,#REF!,0)-1</f>
        <v>#REF!</v>
      </c>
      <c r="NY131" s="1353" t="e">
        <f>MATCH(NY132,#REF!,0)-1</f>
        <v>#REF!</v>
      </c>
      <c r="NZ131" s="1353" t="e">
        <f>MATCH(NZ132,#REF!,0)-1</f>
        <v>#REF!</v>
      </c>
      <c r="OA131" s="1353" t="e">
        <f>MATCH(OA132,#REF!,0)-1</f>
        <v>#REF!</v>
      </c>
      <c r="OB131" s="1353" t="e">
        <f>MATCH(OB132,#REF!,0)-1</f>
        <v>#REF!</v>
      </c>
      <c r="OC131" s="1353" t="e">
        <f>MATCH(OC132,#REF!,0)-1</f>
        <v>#REF!</v>
      </c>
      <c r="OD131" s="1353" t="e">
        <f>MATCH(OD132,#REF!,0)-1</f>
        <v>#REF!</v>
      </c>
      <c r="OE131" s="1353" t="e">
        <f>MATCH(OE132,#REF!,0)-1</f>
        <v>#REF!</v>
      </c>
      <c r="OF131" s="1353" t="e">
        <f>MATCH(OF132,#REF!,0)-1</f>
        <v>#REF!</v>
      </c>
      <c r="OG131" s="1353" t="e">
        <f>MATCH(OG132,#REF!,0)-1</f>
        <v>#REF!</v>
      </c>
      <c r="OH131" s="1353" t="e">
        <f>MATCH(OH132,#REF!,0)-1</f>
        <v>#REF!</v>
      </c>
      <c r="OI131" s="1353" t="e">
        <f>MATCH(OI132,#REF!,0)-1</f>
        <v>#REF!</v>
      </c>
      <c r="OJ131" s="1353" t="e">
        <f>MATCH(OJ132,#REF!,0)-1</f>
        <v>#REF!</v>
      </c>
      <c r="OK131" s="1353" t="e">
        <f>MATCH(OK132,#REF!,0)-1</f>
        <v>#REF!</v>
      </c>
      <c r="OL131" s="1353" t="e">
        <f>MATCH(OL132,#REF!,0)-1</f>
        <v>#REF!</v>
      </c>
      <c r="OM131" s="1353" t="e">
        <f>MATCH(OM132,#REF!,0)-1</f>
        <v>#REF!</v>
      </c>
      <c r="ON131" s="1353" t="e">
        <f>MATCH(ON132,#REF!,0)-1</f>
        <v>#REF!</v>
      </c>
      <c r="OO131" s="1353" t="e">
        <f>MATCH(OO132,#REF!,0)-1</f>
        <v>#REF!</v>
      </c>
      <c r="OP131" s="1353" t="e">
        <f>MATCH(OP132,#REF!,0)-1</f>
        <v>#REF!</v>
      </c>
      <c r="OQ131" s="1353" t="e">
        <f>MATCH(OQ132,#REF!,0)-1</f>
        <v>#REF!</v>
      </c>
      <c r="OR131" s="1353" t="e">
        <f>MATCH(OR132,#REF!,0)-1</f>
        <v>#REF!</v>
      </c>
      <c r="OS131" s="1353" t="e">
        <f>MATCH(OS132,#REF!,0)-1</f>
        <v>#REF!</v>
      </c>
      <c r="OT131" s="1353" t="e">
        <f>MATCH(OT132,#REF!,0)-1</f>
        <v>#REF!</v>
      </c>
      <c r="OU131" s="1353" t="e">
        <f>MATCH(OU132,#REF!,0)-1</f>
        <v>#REF!</v>
      </c>
      <c r="OV131" s="1353" t="e">
        <f>MATCH(OV132,#REF!,0)-1</f>
        <v>#REF!</v>
      </c>
      <c r="OW131" s="1353" t="e">
        <f>MATCH(OW132,#REF!,0)-1</f>
        <v>#REF!</v>
      </c>
      <c r="OX131" s="1353" t="e">
        <f>MATCH(OX132,#REF!,0)-1</f>
        <v>#REF!</v>
      </c>
      <c r="OY131" s="1353" t="e">
        <f>MATCH(OY132,#REF!,0)-1</f>
        <v>#REF!</v>
      </c>
      <c r="OZ131" s="1353" t="e">
        <f>MATCH(OZ132,#REF!,0)-1</f>
        <v>#REF!</v>
      </c>
      <c r="PA131" s="1353" t="e">
        <f>MATCH(PA132,#REF!,0)-1</f>
        <v>#REF!</v>
      </c>
      <c r="PB131" s="1353" t="e">
        <f>MATCH(PB132,#REF!,0)-1</f>
        <v>#REF!</v>
      </c>
      <c r="PC131" s="1353" t="e">
        <f>MATCH(PC132,#REF!,0)-1</f>
        <v>#REF!</v>
      </c>
      <c r="PD131" s="1353" t="e">
        <f>MATCH(PD132,#REF!,0)-1</f>
        <v>#REF!</v>
      </c>
      <c r="PE131" s="1353" t="e">
        <f>MATCH(PE132,#REF!,0)-1</f>
        <v>#REF!</v>
      </c>
      <c r="PF131" s="1353" t="e">
        <f>MATCH(PF132,#REF!,0)-1</f>
        <v>#REF!</v>
      </c>
      <c r="PG131" s="1353" t="e">
        <f>MATCH(PG132,#REF!,0)-1</f>
        <v>#REF!</v>
      </c>
      <c r="PH131" s="1353" t="e">
        <f>MATCH(PH132,#REF!,0)-1</f>
        <v>#REF!</v>
      </c>
      <c r="PI131" s="1353" t="e">
        <f>MATCH(PI132,#REF!,0)-1</f>
        <v>#REF!</v>
      </c>
      <c r="PJ131" s="1353" t="e">
        <f>MATCH(PJ132,#REF!,0)-1</f>
        <v>#REF!</v>
      </c>
      <c r="PK131" s="1353" t="e">
        <f>MATCH(PK132,#REF!,0)-1</f>
        <v>#REF!</v>
      </c>
      <c r="PL131" s="1353" t="e">
        <f>MATCH(PL132,#REF!,0)-1</f>
        <v>#REF!</v>
      </c>
      <c r="PM131" s="1353" t="e">
        <f>MATCH(PM132,#REF!,0)-1</f>
        <v>#REF!</v>
      </c>
      <c r="PN131" s="1353" t="e">
        <f>MATCH(PN132,#REF!,0)-1</f>
        <v>#REF!</v>
      </c>
      <c r="PO131" s="1353" t="e">
        <f>MATCH(PO132,#REF!,0)-1</f>
        <v>#REF!</v>
      </c>
      <c r="PP131" s="1353" t="e">
        <f>MATCH(PP132,#REF!,0)-1</f>
        <v>#REF!</v>
      </c>
      <c r="PQ131" s="1353" t="e">
        <f>MATCH(PQ132,#REF!,0)-1</f>
        <v>#REF!</v>
      </c>
      <c r="PR131" s="1353" t="e">
        <f>MATCH(PR132,#REF!,0)-1</f>
        <v>#REF!</v>
      </c>
      <c r="PS131" s="1353" t="e">
        <f>MATCH(PS132,#REF!,0)-1</f>
        <v>#REF!</v>
      </c>
      <c r="PT131" s="1353" t="e">
        <f>MATCH(PT132,#REF!,0)-1</f>
        <v>#REF!</v>
      </c>
      <c r="PU131" s="1353" t="e">
        <f>MATCH(PU132,#REF!,0)-1</f>
        <v>#REF!</v>
      </c>
      <c r="PV131" s="1353" t="e">
        <f>MATCH(PV132,#REF!,0)-1</f>
        <v>#REF!</v>
      </c>
      <c r="PW131" s="1353" t="e">
        <f>MATCH(PW132,#REF!,0)-1</f>
        <v>#REF!</v>
      </c>
      <c r="PX131" s="1353" t="e">
        <f>MATCH(PX132,#REF!,0)-1</f>
        <v>#REF!</v>
      </c>
      <c r="PY131" s="1353" t="e">
        <f>MATCH(PY132,#REF!,0)-1</f>
        <v>#REF!</v>
      </c>
      <c r="PZ131" s="1353" t="e">
        <f>MATCH(PZ132,#REF!,0)-1</f>
        <v>#REF!</v>
      </c>
      <c r="QA131" s="1353" t="e">
        <f>MATCH(QA132,#REF!,0)-1</f>
        <v>#REF!</v>
      </c>
      <c r="QB131" s="1353" t="e">
        <f>MATCH(QB132,#REF!,0)-1</f>
        <v>#REF!</v>
      </c>
      <c r="QC131" s="1353" t="e">
        <f>MATCH(QC132,#REF!,0)-1</f>
        <v>#REF!</v>
      </c>
      <c r="QD131" s="1353" t="e">
        <f>MATCH(QD132,#REF!,0)-1</f>
        <v>#REF!</v>
      </c>
      <c r="QE131" s="1353" t="e">
        <f>MATCH(QE132,#REF!,0)-1</f>
        <v>#REF!</v>
      </c>
      <c r="QF131" s="1353" t="e">
        <f>MATCH(QF132,#REF!,0)-1</f>
        <v>#REF!</v>
      </c>
      <c r="QG131" s="1353" t="e">
        <f>MATCH(QG132,#REF!,0)-1</f>
        <v>#REF!</v>
      </c>
      <c r="QH131" s="1353" t="e">
        <f>MATCH(QH132,#REF!,0)-1</f>
        <v>#REF!</v>
      </c>
      <c r="QI131" s="1353" t="e">
        <f>MATCH(QI132,#REF!,0)-1</f>
        <v>#REF!</v>
      </c>
      <c r="QJ131" s="1353" t="e">
        <f>MATCH(QJ132,#REF!,0)-1</f>
        <v>#REF!</v>
      </c>
      <c r="QK131" s="1353" t="e">
        <f>MATCH(QK132,#REF!,0)-1</f>
        <v>#REF!</v>
      </c>
      <c r="QL131" s="1353" t="e">
        <f>MATCH(QL132,#REF!,0)-1</f>
        <v>#REF!</v>
      </c>
      <c r="QM131" s="1353" t="e">
        <f>MATCH(QM132,#REF!,0)-1</f>
        <v>#REF!</v>
      </c>
      <c r="QN131" s="1353" t="e">
        <f>MATCH(QN132,#REF!,0)-1</f>
        <v>#REF!</v>
      </c>
      <c r="QO131" s="1353" t="e">
        <f>MATCH(QO132,#REF!,0)-1</f>
        <v>#REF!</v>
      </c>
      <c r="QP131" s="1353" t="e">
        <f>MATCH(QP132,#REF!,0)-1</f>
        <v>#REF!</v>
      </c>
      <c r="QQ131" s="1353" t="e">
        <f>MATCH(QQ132,#REF!,0)-1</f>
        <v>#REF!</v>
      </c>
      <c r="QR131" s="1353" t="e">
        <f>MATCH(QR132,#REF!,0)-1</f>
        <v>#REF!</v>
      </c>
      <c r="QS131" s="1353" t="e">
        <f>MATCH(QS132,#REF!,0)-1</f>
        <v>#REF!</v>
      </c>
      <c r="QT131" s="1353" t="e">
        <f>MATCH(QT132,#REF!,0)-1</f>
        <v>#REF!</v>
      </c>
      <c r="QU131" s="1353" t="e">
        <f>MATCH(QU132,#REF!,0)-1</f>
        <v>#REF!</v>
      </c>
      <c r="QV131" s="1353" t="e">
        <f>MATCH(QV132,#REF!,0)-1</f>
        <v>#REF!</v>
      </c>
      <c r="QW131" s="1353" t="e">
        <f>MATCH(QW132,#REF!,0)-1</f>
        <v>#REF!</v>
      </c>
      <c r="QX131" s="1353" t="e">
        <f>MATCH(QX132,#REF!,0)-1</f>
        <v>#REF!</v>
      </c>
      <c r="QY131" s="1353" t="e">
        <f>MATCH(QY132,#REF!,0)-1</f>
        <v>#REF!</v>
      </c>
      <c r="QZ131" s="1353" t="e">
        <f>MATCH(QZ132,#REF!,0)-1</f>
        <v>#REF!</v>
      </c>
      <c r="RA131" s="1353" t="e">
        <f>MATCH(RA132,#REF!,0)-1</f>
        <v>#REF!</v>
      </c>
      <c r="RB131" s="1353" t="e">
        <f>MATCH(RB132,#REF!,0)-1</f>
        <v>#REF!</v>
      </c>
      <c r="RC131" s="1353" t="e">
        <f>MATCH(RC132,#REF!,0)-1</f>
        <v>#REF!</v>
      </c>
      <c r="RD131" s="1353" t="e">
        <f>MATCH(RD132,#REF!,0)-1</f>
        <v>#REF!</v>
      </c>
      <c r="RE131" s="1353" t="e">
        <f>MATCH(RE132,#REF!,0)-1</f>
        <v>#REF!</v>
      </c>
      <c r="RF131" s="1353" t="e">
        <f>MATCH(RF132,#REF!,0)-1</f>
        <v>#REF!</v>
      </c>
      <c r="RG131" s="1353" t="e">
        <f>MATCH(RG132,#REF!,0)-1</f>
        <v>#REF!</v>
      </c>
      <c r="RH131" s="1353" t="e">
        <f>MATCH(RH132,#REF!,0)-1</f>
        <v>#REF!</v>
      </c>
      <c r="RI131" s="1353" t="e">
        <f>MATCH(RI132,#REF!,0)-1</f>
        <v>#REF!</v>
      </c>
      <c r="RJ131" s="1353" t="e">
        <f>MATCH(RJ132,#REF!,0)-1</f>
        <v>#REF!</v>
      </c>
      <c r="RK131" s="1353" t="e">
        <f>MATCH(RK132,#REF!,0)-1</f>
        <v>#REF!</v>
      </c>
      <c r="RL131" s="1353" t="e">
        <f>MATCH(RL132,#REF!,0)-1</f>
        <v>#REF!</v>
      </c>
      <c r="RM131" s="1353" t="e">
        <f>MATCH(RM132,#REF!,0)-1</f>
        <v>#REF!</v>
      </c>
      <c r="RN131" s="1353" t="e">
        <f>MATCH(RN132,#REF!,0)-1</f>
        <v>#REF!</v>
      </c>
      <c r="RO131" s="1353" t="e">
        <f>MATCH(RO132,#REF!,0)-1</f>
        <v>#REF!</v>
      </c>
      <c r="RP131" s="1353" t="e">
        <f>MATCH(RP132,#REF!,0)-1</f>
        <v>#REF!</v>
      </c>
      <c r="RQ131" s="1353" t="e">
        <f>MATCH(RQ132,#REF!,0)-1</f>
        <v>#REF!</v>
      </c>
      <c r="RR131" s="1353" t="e">
        <f>MATCH(RR132,#REF!,0)-1</f>
        <v>#REF!</v>
      </c>
      <c r="RS131" s="1353" t="e">
        <f>MATCH(RS132,#REF!,0)-1</f>
        <v>#REF!</v>
      </c>
      <c r="RT131" s="1353" t="e">
        <f>MATCH(RT132,#REF!,0)-1</f>
        <v>#REF!</v>
      </c>
      <c r="RU131" s="1353" t="e">
        <f>MATCH(RU132,#REF!,0)-1</f>
        <v>#REF!</v>
      </c>
      <c r="RV131" s="1353" t="e">
        <f>MATCH(RV132,#REF!,0)-1</f>
        <v>#REF!</v>
      </c>
      <c r="RW131" s="1353" t="e">
        <f>MATCH(RW132,#REF!,0)-1</f>
        <v>#REF!</v>
      </c>
      <c r="RX131" s="1353" t="e">
        <f>MATCH(RX132,#REF!,0)-1</f>
        <v>#REF!</v>
      </c>
      <c r="RY131" s="1353" t="e">
        <f>MATCH(RY132,#REF!,0)-1</f>
        <v>#REF!</v>
      </c>
      <c r="RZ131" s="1353" t="e">
        <f>MATCH(RZ132,#REF!,0)-1</f>
        <v>#REF!</v>
      </c>
      <c r="SA131" s="1353" t="e">
        <f>MATCH(SA132,#REF!,0)-1</f>
        <v>#REF!</v>
      </c>
      <c r="SB131" s="1353" t="e">
        <f>MATCH(SB132,#REF!,0)-1</f>
        <v>#REF!</v>
      </c>
      <c r="SC131" s="1353" t="e">
        <f>MATCH(SC132,#REF!,0)-1</f>
        <v>#REF!</v>
      </c>
      <c r="SD131" s="1353" t="e">
        <f>MATCH(SD132,#REF!,0)-1</f>
        <v>#REF!</v>
      </c>
      <c r="SE131" s="1353" t="e">
        <f>MATCH(SE132,#REF!,0)-1</f>
        <v>#REF!</v>
      </c>
      <c r="SF131" s="1353" t="e">
        <f>MATCH(SF132,#REF!,0)-1</f>
        <v>#REF!</v>
      </c>
      <c r="SG131" s="1353" t="e">
        <f>MATCH(SG132,#REF!,0)-1</f>
        <v>#REF!</v>
      </c>
      <c r="SH131" s="1353" t="e">
        <f>MATCH(SH132,#REF!,0)-1</f>
        <v>#REF!</v>
      </c>
      <c r="SI131" s="1353" t="e">
        <f>MATCH(SI132,#REF!,0)-1</f>
        <v>#REF!</v>
      </c>
      <c r="SJ131" s="1353" t="e">
        <f>MATCH(SJ132,#REF!,0)-1</f>
        <v>#REF!</v>
      </c>
      <c r="SK131" s="1353" t="e">
        <f>MATCH(SK132,#REF!,0)-1</f>
        <v>#REF!</v>
      </c>
      <c r="SL131" s="1353" t="e">
        <f>MATCH(SL132,#REF!,0)-1</f>
        <v>#REF!</v>
      </c>
      <c r="SM131" s="1353" t="e">
        <f>MATCH(SM132,#REF!,0)-1</f>
        <v>#REF!</v>
      </c>
      <c r="SN131" s="1353" t="e">
        <f>MATCH(SN132,#REF!,0)-1</f>
        <v>#REF!</v>
      </c>
      <c r="SO131" s="1353" t="e">
        <f>MATCH(SO132,#REF!,0)-1</f>
        <v>#REF!</v>
      </c>
      <c r="SP131" s="1353" t="e">
        <f>MATCH(SP132,#REF!,0)-1</f>
        <v>#REF!</v>
      </c>
      <c r="SQ131" s="1353" t="e">
        <f>MATCH(SQ132,#REF!,0)-1</f>
        <v>#REF!</v>
      </c>
      <c r="SR131" s="1353" t="e">
        <f>MATCH(SR132,#REF!,0)-1</f>
        <v>#REF!</v>
      </c>
      <c r="SS131" s="1353" t="e">
        <f>MATCH(SS132,#REF!,0)-1</f>
        <v>#REF!</v>
      </c>
      <c r="ST131" s="1353" t="e">
        <f>MATCH(ST132,#REF!,0)-1</f>
        <v>#REF!</v>
      </c>
      <c r="SU131" s="1353" t="e">
        <f>MATCH(SU132,#REF!,0)-1</f>
        <v>#REF!</v>
      </c>
      <c r="SV131" s="1353" t="e">
        <f>MATCH(SV132,#REF!,0)-1</f>
        <v>#REF!</v>
      </c>
      <c r="SW131" s="1353" t="e">
        <f>MATCH(SW132,#REF!,0)-1</f>
        <v>#REF!</v>
      </c>
      <c r="SX131" s="1353" t="e">
        <f>MATCH(SX132,#REF!,0)-1</f>
        <v>#REF!</v>
      </c>
      <c r="SY131" s="1353" t="e">
        <f>MATCH(SY132,#REF!,0)-1</f>
        <v>#REF!</v>
      </c>
      <c r="SZ131" s="1353" t="e">
        <f>MATCH(SZ132,#REF!,0)-1</f>
        <v>#REF!</v>
      </c>
      <c r="TA131" s="1353" t="e">
        <f>MATCH(TA132,#REF!,0)-1</f>
        <v>#REF!</v>
      </c>
      <c r="TB131" s="1353" t="e">
        <f>MATCH(TB132,#REF!,0)-1</f>
        <v>#REF!</v>
      </c>
      <c r="TC131" s="1353" t="e">
        <f>MATCH(TC132,#REF!,0)-1</f>
        <v>#REF!</v>
      </c>
      <c r="TD131" s="1353" t="e">
        <f>MATCH(TD132,#REF!,0)-1</f>
        <v>#REF!</v>
      </c>
      <c r="TE131" s="1353" t="e">
        <f>MATCH(TE132,#REF!,0)-1</f>
        <v>#REF!</v>
      </c>
      <c r="TF131" s="1353" t="e">
        <f>MATCH(TF132,#REF!,0)-1</f>
        <v>#REF!</v>
      </c>
      <c r="TG131" s="1353" t="e">
        <f>MATCH(TG132,#REF!,0)-1</f>
        <v>#REF!</v>
      </c>
      <c r="TH131" s="1353" t="e">
        <f>MATCH(TH132,#REF!,0)-1</f>
        <v>#REF!</v>
      </c>
      <c r="TI131" s="1353" t="e">
        <f>MATCH(TI132,#REF!,0)-1</f>
        <v>#REF!</v>
      </c>
      <c r="TJ131" s="1353" t="e">
        <f>MATCH(TJ132,#REF!,0)-1</f>
        <v>#REF!</v>
      </c>
      <c r="TK131" s="1353" t="e">
        <f>MATCH(TK132,#REF!,0)-1</f>
        <v>#REF!</v>
      </c>
      <c r="TL131" s="1353" t="e">
        <f>MATCH(TL132,#REF!,0)-1</f>
        <v>#REF!</v>
      </c>
      <c r="TM131" s="1353" t="e">
        <f>MATCH(TM132,#REF!,0)-1</f>
        <v>#REF!</v>
      </c>
      <c r="TN131" s="1353" t="e">
        <f>MATCH(TN132,#REF!,0)-1</f>
        <v>#REF!</v>
      </c>
      <c r="TO131" s="1353" t="e">
        <f>MATCH(TO132,#REF!,0)-1</f>
        <v>#REF!</v>
      </c>
      <c r="TP131" s="1353" t="e">
        <f>MATCH(TP132,#REF!,0)-1</f>
        <v>#REF!</v>
      </c>
      <c r="TQ131" s="1353" t="e">
        <f>MATCH(TQ132,#REF!,0)-1</f>
        <v>#REF!</v>
      </c>
      <c r="TR131" s="1353" t="e">
        <f>MATCH(TR132,#REF!,0)-1</f>
        <v>#REF!</v>
      </c>
      <c r="TS131" s="1353" t="e">
        <f>MATCH(TS132,#REF!,0)-1</f>
        <v>#REF!</v>
      </c>
      <c r="TT131" s="1353" t="e">
        <f>MATCH(TT132,#REF!,0)-1</f>
        <v>#REF!</v>
      </c>
      <c r="TU131" s="1353" t="e">
        <f>MATCH(TU132,#REF!,0)-1</f>
        <v>#REF!</v>
      </c>
      <c r="TV131" s="1353" t="e">
        <f>MATCH(TV132,#REF!,0)-1</f>
        <v>#REF!</v>
      </c>
      <c r="TW131" s="1353" t="e">
        <f>MATCH(TW132,#REF!,0)-1</f>
        <v>#REF!</v>
      </c>
      <c r="TX131" s="1353" t="e">
        <f>MATCH(TX132,#REF!,0)-1</f>
        <v>#REF!</v>
      </c>
      <c r="TY131" s="1353" t="e">
        <f>MATCH(TY132,#REF!,0)-1</f>
        <v>#REF!</v>
      </c>
      <c r="TZ131" s="1353" t="e">
        <f>MATCH(TZ132,#REF!,0)-1</f>
        <v>#REF!</v>
      </c>
      <c r="UA131" s="1353" t="e">
        <f>MATCH(UA132,#REF!,0)-1</f>
        <v>#REF!</v>
      </c>
      <c r="UB131" s="1353" t="e">
        <f>MATCH(UB132,#REF!,0)-1</f>
        <v>#REF!</v>
      </c>
      <c r="UC131" s="1353" t="e">
        <f>MATCH(UC132,#REF!,0)-1</f>
        <v>#REF!</v>
      </c>
      <c r="UD131" s="1353" t="e">
        <f>MATCH(UD132,#REF!,0)-1</f>
        <v>#REF!</v>
      </c>
      <c r="UE131" s="1353" t="e">
        <f>MATCH(UE132,#REF!,0)-1</f>
        <v>#REF!</v>
      </c>
      <c r="UF131" s="1353" t="e">
        <f>MATCH(UF132,#REF!,0)-1</f>
        <v>#REF!</v>
      </c>
      <c r="UG131" s="1353" t="e">
        <f>MATCH(UG132,#REF!,0)-1</f>
        <v>#REF!</v>
      </c>
      <c r="UH131" s="1353" t="e">
        <f>MATCH(UH132,#REF!,0)-1</f>
        <v>#REF!</v>
      </c>
      <c r="UI131" s="1353" t="e">
        <f>MATCH(UI132,#REF!,0)-1</f>
        <v>#REF!</v>
      </c>
      <c r="UJ131" s="1353" t="e">
        <f>MATCH(UJ132,#REF!,0)-1</f>
        <v>#REF!</v>
      </c>
      <c r="UK131" s="1353" t="e">
        <f>MATCH(UK132,#REF!,0)-1</f>
        <v>#REF!</v>
      </c>
      <c r="UL131" s="1353" t="e">
        <f>MATCH(UL132,#REF!,0)-1</f>
        <v>#REF!</v>
      </c>
      <c r="UM131" s="1353" t="e">
        <f>MATCH(UM132,#REF!,0)-1</f>
        <v>#REF!</v>
      </c>
      <c r="UN131" s="1353" t="e">
        <f>MATCH(UN132,#REF!,0)-1</f>
        <v>#REF!</v>
      </c>
      <c r="UO131" s="1353" t="e">
        <f>MATCH(UO132,#REF!,0)-1</f>
        <v>#REF!</v>
      </c>
      <c r="UP131" s="1353" t="e">
        <f>MATCH(UP132,#REF!,0)-1</f>
        <v>#REF!</v>
      </c>
      <c r="UQ131" s="1353" t="e">
        <f>MATCH(UQ132,#REF!,0)-1</f>
        <v>#REF!</v>
      </c>
      <c r="UR131" s="1353" t="e">
        <f>MATCH(UR132,#REF!,0)-1</f>
        <v>#REF!</v>
      </c>
      <c r="US131" s="1353" t="e">
        <f>MATCH(US132,#REF!,0)-1</f>
        <v>#REF!</v>
      </c>
      <c r="UT131" s="1353" t="e">
        <f>MATCH(UT132,#REF!,0)-1</f>
        <v>#REF!</v>
      </c>
      <c r="UU131" s="1353" t="e">
        <f>MATCH(UU132,#REF!,0)-1</f>
        <v>#REF!</v>
      </c>
      <c r="UV131" s="1353" t="e">
        <f>MATCH(UV132,#REF!,0)-1</f>
        <v>#REF!</v>
      </c>
      <c r="UW131" s="1353" t="e">
        <f>MATCH(UW132,#REF!,0)-1</f>
        <v>#REF!</v>
      </c>
      <c r="UX131" s="1353" t="e">
        <f>MATCH(UX132,#REF!,0)-1</f>
        <v>#REF!</v>
      </c>
      <c r="UY131" s="1353" t="e">
        <f>MATCH(UY132,#REF!,0)-1</f>
        <v>#REF!</v>
      </c>
      <c r="UZ131" s="1353" t="e">
        <f>MATCH(UZ132,#REF!,0)-1</f>
        <v>#REF!</v>
      </c>
      <c r="VA131" s="1353" t="e">
        <f>MATCH(VA132,#REF!,0)-1</f>
        <v>#REF!</v>
      </c>
      <c r="VB131" s="1353" t="e">
        <f>MATCH(VB132,#REF!,0)-1</f>
        <v>#REF!</v>
      </c>
      <c r="VC131" s="1353" t="e">
        <f>MATCH(VC132,#REF!,0)-1</f>
        <v>#REF!</v>
      </c>
      <c r="VD131" s="1353" t="e">
        <f>MATCH(VD132,#REF!,0)-1</f>
        <v>#REF!</v>
      </c>
      <c r="VE131" s="1353" t="e">
        <f>MATCH(VE132,#REF!,0)-1</f>
        <v>#REF!</v>
      </c>
      <c r="VF131" s="1353" t="e">
        <f>MATCH(VF132,#REF!,0)-1</f>
        <v>#REF!</v>
      </c>
      <c r="VG131" s="1353" t="e">
        <f>MATCH(VG132,#REF!,0)-1</f>
        <v>#REF!</v>
      </c>
      <c r="VH131" s="1353" t="e">
        <f>MATCH(VH132,#REF!,0)-1</f>
        <v>#REF!</v>
      </c>
      <c r="VI131" s="1353" t="e">
        <f>MATCH(VI132,#REF!,0)-1</f>
        <v>#REF!</v>
      </c>
      <c r="VJ131" s="1353" t="e">
        <f>MATCH(VJ132,#REF!,0)-1</f>
        <v>#REF!</v>
      </c>
      <c r="VK131" s="1353" t="e">
        <f>MATCH(VK132,#REF!,0)-1</f>
        <v>#REF!</v>
      </c>
      <c r="VL131" s="1353" t="e">
        <f>MATCH(VL132,#REF!,0)-1</f>
        <v>#REF!</v>
      </c>
      <c r="VM131" s="1353" t="e">
        <f>MATCH(VM132,#REF!,0)-1</f>
        <v>#REF!</v>
      </c>
      <c r="VN131" s="1353" t="e">
        <f>MATCH(VN132,#REF!,0)-1</f>
        <v>#REF!</v>
      </c>
      <c r="VO131" s="1353" t="e">
        <f>MATCH(VO132,#REF!,0)-1</f>
        <v>#REF!</v>
      </c>
      <c r="VP131" s="1353" t="e">
        <f>MATCH(VP132,#REF!,0)-1</f>
        <v>#REF!</v>
      </c>
      <c r="VQ131" s="1353" t="e">
        <f>MATCH(VQ132,#REF!,0)-1</f>
        <v>#REF!</v>
      </c>
      <c r="VR131" s="1353" t="e">
        <f>MATCH(VR132,#REF!,0)-1</f>
        <v>#REF!</v>
      </c>
      <c r="VS131" s="1353" t="e">
        <f>MATCH(VS132,#REF!,0)-1</f>
        <v>#REF!</v>
      </c>
      <c r="VT131" s="1353" t="e">
        <f>MATCH(VT132,#REF!,0)-1</f>
        <v>#REF!</v>
      </c>
      <c r="VU131" s="1353" t="e">
        <f>MATCH(VU132,#REF!,0)-1</f>
        <v>#REF!</v>
      </c>
      <c r="VV131" s="1353" t="e">
        <f>MATCH(VV132,#REF!,0)-1</f>
        <v>#REF!</v>
      </c>
      <c r="VW131" s="1353" t="e">
        <f>MATCH(VW132,#REF!,0)-1</f>
        <v>#REF!</v>
      </c>
      <c r="VX131" s="1353" t="e">
        <f>MATCH(VX132,#REF!,0)-1</f>
        <v>#REF!</v>
      </c>
      <c r="VY131" s="1353" t="e">
        <f>MATCH(VY132,#REF!,0)-1</f>
        <v>#REF!</v>
      </c>
      <c r="VZ131" s="1353" t="e">
        <f>MATCH(VZ132,#REF!,0)-1</f>
        <v>#REF!</v>
      </c>
      <c r="WA131" s="1353" t="e">
        <f>MATCH(WA132,#REF!,0)-1</f>
        <v>#REF!</v>
      </c>
      <c r="WB131" s="1353" t="e">
        <f>MATCH(WB132,#REF!,0)-1</f>
        <v>#REF!</v>
      </c>
      <c r="WC131" s="1353" t="e">
        <f>MATCH(WC132,#REF!,0)-1</f>
        <v>#REF!</v>
      </c>
      <c r="WD131" s="1353" t="e">
        <f>MATCH(WD132,#REF!,0)-1</f>
        <v>#REF!</v>
      </c>
      <c r="WE131" s="1353" t="e">
        <f>MATCH(WE132,#REF!,0)-1</f>
        <v>#REF!</v>
      </c>
      <c r="WF131" s="1353" t="e">
        <f>MATCH(WF132,#REF!,0)-1</f>
        <v>#REF!</v>
      </c>
      <c r="WG131" s="1353" t="e">
        <f>MATCH(WG132,#REF!,0)-1</f>
        <v>#REF!</v>
      </c>
      <c r="WH131" s="1353" t="e">
        <f>MATCH(WH132,#REF!,0)-1</f>
        <v>#REF!</v>
      </c>
      <c r="WI131" s="1353" t="e">
        <f>MATCH(WI132,#REF!,0)-1</f>
        <v>#REF!</v>
      </c>
      <c r="WJ131" s="1353" t="e">
        <f>MATCH(WJ132,#REF!,0)-1</f>
        <v>#REF!</v>
      </c>
      <c r="WK131" s="1353" t="e">
        <f>MATCH(WK132,#REF!,0)-1</f>
        <v>#REF!</v>
      </c>
      <c r="WL131" s="1353" t="e">
        <f>MATCH(WL132,#REF!,0)-1</f>
        <v>#REF!</v>
      </c>
      <c r="WM131" s="1353" t="e">
        <f>MATCH(WM132,#REF!,0)-1</f>
        <v>#REF!</v>
      </c>
      <c r="WN131" s="1353" t="e">
        <f>MATCH(WN132,#REF!,0)-1</f>
        <v>#REF!</v>
      </c>
      <c r="WO131" s="1353" t="e">
        <f>MATCH(WO132,#REF!,0)-1</f>
        <v>#REF!</v>
      </c>
      <c r="WP131" s="1353" t="e">
        <f>MATCH(WP132,#REF!,0)-1</f>
        <v>#REF!</v>
      </c>
      <c r="WQ131" s="1353" t="e">
        <f>MATCH(WQ132,#REF!,0)-1</f>
        <v>#REF!</v>
      </c>
      <c r="WR131" s="1353" t="e">
        <f>MATCH(WR132,#REF!,0)-1</f>
        <v>#REF!</v>
      </c>
      <c r="WS131" s="1353" t="e">
        <f>MATCH(WS132,#REF!,0)-1</f>
        <v>#REF!</v>
      </c>
      <c r="WT131" s="1353" t="e">
        <f>MATCH(WT132,#REF!,0)-1</f>
        <v>#REF!</v>
      </c>
      <c r="WU131" s="1353" t="e">
        <f>MATCH(WU132,#REF!,0)-1</f>
        <v>#REF!</v>
      </c>
      <c r="WV131" s="1353" t="e">
        <f>MATCH(WV132,#REF!,0)-1</f>
        <v>#REF!</v>
      </c>
      <c r="WW131" s="1353" t="e">
        <f>MATCH(WW132,#REF!,0)-1</f>
        <v>#REF!</v>
      </c>
      <c r="WX131" s="1353" t="e">
        <f>MATCH(WX132,#REF!,0)-1</f>
        <v>#REF!</v>
      </c>
      <c r="WY131" s="1353" t="e">
        <f>MATCH(WY132,#REF!,0)-1</f>
        <v>#REF!</v>
      </c>
      <c r="WZ131" s="1353" t="e">
        <f>MATCH(WZ132,#REF!,0)-1</f>
        <v>#REF!</v>
      </c>
      <c r="XA131" s="1353" t="e">
        <f>MATCH(XA132,#REF!,0)-1</f>
        <v>#REF!</v>
      </c>
      <c r="XB131" s="1353" t="e">
        <f>MATCH(XB132,#REF!,0)-1</f>
        <v>#REF!</v>
      </c>
      <c r="XC131" s="1353" t="e">
        <f>MATCH(XC132,#REF!,0)-1</f>
        <v>#REF!</v>
      </c>
      <c r="XD131" s="1353" t="e">
        <f>MATCH(XD132,#REF!,0)-1</f>
        <v>#REF!</v>
      </c>
      <c r="XE131" s="1353" t="e">
        <f>MATCH(XE132,#REF!,0)-1</f>
        <v>#REF!</v>
      </c>
      <c r="XF131" s="1353" t="e">
        <f>MATCH(XF132,#REF!,0)-1</f>
        <v>#REF!</v>
      </c>
      <c r="XG131" s="1353" t="e">
        <f>MATCH(XG132,#REF!,0)-1</f>
        <v>#REF!</v>
      </c>
      <c r="XH131" s="1353" t="e">
        <f>MATCH(XH132,#REF!,0)-1</f>
        <v>#REF!</v>
      </c>
      <c r="XI131" s="1353" t="e">
        <f>MATCH(XI132,#REF!,0)-1</f>
        <v>#REF!</v>
      </c>
      <c r="XJ131" s="1353" t="e">
        <f>MATCH(XJ132,#REF!,0)-1</f>
        <v>#REF!</v>
      </c>
      <c r="XK131" s="1353" t="e">
        <f>MATCH(XK132,#REF!,0)-1</f>
        <v>#REF!</v>
      </c>
      <c r="XL131" s="1353" t="e">
        <f>MATCH(XL132,#REF!,0)-1</f>
        <v>#REF!</v>
      </c>
      <c r="XM131" s="1353" t="e">
        <f>MATCH(XM132,#REF!,0)-1</f>
        <v>#REF!</v>
      </c>
      <c r="XN131" s="1353" t="e">
        <f>MATCH(XN132,#REF!,0)-1</f>
        <v>#REF!</v>
      </c>
      <c r="XO131" s="1353" t="e">
        <f>MATCH(XO132,#REF!,0)-1</f>
        <v>#REF!</v>
      </c>
      <c r="XP131" s="1353" t="e">
        <f>MATCH(XP132,#REF!,0)-1</f>
        <v>#REF!</v>
      </c>
      <c r="XQ131" s="1353" t="e">
        <f>MATCH(XQ132,#REF!,0)-1</f>
        <v>#REF!</v>
      </c>
      <c r="XR131" s="1353" t="e">
        <f>MATCH(XR132,#REF!,0)-1</f>
        <v>#REF!</v>
      </c>
      <c r="XS131" s="1353" t="e">
        <f>MATCH(XS132,#REF!,0)-1</f>
        <v>#REF!</v>
      </c>
      <c r="XT131" s="1353" t="e">
        <f>MATCH(XT132,#REF!,0)-1</f>
        <v>#REF!</v>
      </c>
      <c r="XU131" s="1353" t="e">
        <f>MATCH(XU132,#REF!,0)-1</f>
        <v>#REF!</v>
      </c>
      <c r="XV131" s="1353" t="e">
        <f>MATCH(XV132,#REF!,0)-1</f>
        <v>#REF!</v>
      </c>
      <c r="XW131" s="1353" t="e">
        <f>MATCH(XW132,#REF!,0)-1</f>
        <v>#REF!</v>
      </c>
      <c r="XX131" s="1353" t="e">
        <f>MATCH(XX132,#REF!,0)-1</f>
        <v>#REF!</v>
      </c>
      <c r="XY131" s="1353" t="e">
        <f>MATCH(XY132,#REF!,0)-1</f>
        <v>#REF!</v>
      </c>
      <c r="XZ131" s="1353" t="e">
        <f>MATCH(XZ132,#REF!,0)-1</f>
        <v>#REF!</v>
      </c>
      <c r="YA131" s="1353" t="e">
        <f>MATCH(YA132,#REF!,0)-1</f>
        <v>#REF!</v>
      </c>
      <c r="YB131" s="1353" t="e">
        <f>MATCH(YB132,#REF!,0)-1</f>
        <v>#REF!</v>
      </c>
      <c r="YC131" s="1353" t="e">
        <f>MATCH(YC132,#REF!,0)-1</f>
        <v>#REF!</v>
      </c>
      <c r="YD131" s="1353" t="e">
        <f>MATCH(YD132,#REF!,0)-1</f>
        <v>#REF!</v>
      </c>
      <c r="YE131" s="1353" t="e">
        <f>MATCH(YE132,#REF!,0)-1</f>
        <v>#REF!</v>
      </c>
      <c r="YF131" s="1353" t="e">
        <f>MATCH(YF132,#REF!,0)-1</f>
        <v>#REF!</v>
      </c>
      <c r="YG131" s="1353" t="e">
        <f>MATCH(YG132,#REF!,0)-1</f>
        <v>#REF!</v>
      </c>
      <c r="YH131" s="1353" t="e">
        <f>MATCH(YH132,#REF!,0)-1</f>
        <v>#REF!</v>
      </c>
      <c r="YI131" s="1353" t="e">
        <f>MATCH(YI132,#REF!,0)-1</f>
        <v>#REF!</v>
      </c>
      <c r="YJ131" s="1353" t="e">
        <f>MATCH(YJ132,#REF!,0)-1</f>
        <v>#REF!</v>
      </c>
      <c r="YK131" s="1353" t="e">
        <f>MATCH(YK132,#REF!,0)-1</f>
        <v>#REF!</v>
      </c>
      <c r="YL131" s="1353" t="e">
        <f>MATCH(YL132,#REF!,0)-1</f>
        <v>#REF!</v>
      </c>
      <c r="YM131" s="1353" t="e">
        <f>MATCH(YM132,#REF!,0)-1</f>
        <v>#REF!</v>
      </c>
      <c r="YN131" s="1353" t="e">
        <f>MATCH(YN132,#REF!,0)-1</f>
        <v>#REF!</v>
      </c>
      <c r="YO131" s="1353" t="e">
        <f>MATCH(YO132,#REF!,0)-1</f>
        <v>#REF!</v>
      </c>
      <c r="YP131" s="1353" t="e">
        <f>MATCH(YP132,#REF!,0)-1</f>
        <v>#REF!</v>
      </c>
      <c r="YQ131" s="1353" t="e">
        <f>MATCH(YQ132,#REF!,0)-1</f>
        <v>#REF!</v>
      </c>
      <c r="YR131" s="1353" t="e">
        <f>MATCH(YR132,#REF!,0)-1</f>
        <v>#REF!</v>
      </c>
      <c r="YS131" s="1353" t="e">
        <f>MATCH(YS132,#REF!,0)-1</f>
        <v>#REF!</v>
      </c>
      <c r="YT131" s="1353" t="e">
        <f>MATCH(YT132,#REF!,0)-1</f>
        <v>#REF!</v>
      </c>
      <c r="YU131" s="1353" t="e">
        <f>MATCH(YU132,#REF!,0)-1</f>
        <v>#REF!</v>
      </c>
      <c r="YV131" s="1353" t="e">
        <f>MATCH(YV132,#REF!,0)-1</f>
        <v>#REF!</v>
      </c>
      <c r="YW131" s="1353" t="e">
        <f>MATCH(YW132,#REF!,0)-1</f>
        <v>#REF!</v>
      </c>
      <c r="YX131" s="1353" t="e">
        <f>MATCH(YX132,#REF!,0)-1</f>
        <v>#REF!</v>
      </c>
      <c r="YY131" s="1353" t="e">
        <f>MATCH(YY132,#REF!,0)-1</f>
        <v>#REF!</v>
      </c>
      <c r="YZ131" s="1353" t="e">
        <f>MATCH(YZ132,#REF!,0)-1</f>
        <v>#REF!</v>
      </c>
      <c r="ZA131" s="1353" t="e">
        <f>MATCH(ZA132,#REF!,0)-1</f>
        <v>#REF!</v>
      </c>
      <c r="ZB131" s="1353" t="e">
        <f>MATCH(ZB132,#REF!,0)-1</f>
        <v>#REF!</v>
      </c>
      <c r="ZC131" s="1353" t="e">
        <f>MATCH(ZC132,#REF!,0)-1</f>
        <v>#REF!</v>
      </c>
      <c r="ZD131" s="1353" t="e">
        <f>MATCH(ZD132,#REF!,0)-1</f>
        <v>#REF!</v>
      </c>
      <c r="ZE131" s="1353" t="e">
        <f>MATCH(ZE132,#REF!,0)-1</f>
        <v>#REF!</v>
      </c>
      <c r="ZF131" s="1353" t="e">
        <f>MATCH(ZF132,#REF!,0)-1</f>
        <v>#REF!</v>
      </c>
      <c r="ZG131" s="1353" t="e">
        <f>MATCH(ZG132,#REF!,0)-1</f>
        <v>#REF!</v>
      </c>
      <c r="ZH131" s="1353" t="e">
        <f>MATCH(ZH132,#REF!,0)-1</f>
        <v>#REF!</v>
      </c>
      <c r="ZI131" s="1353" t="e">
        <f>MATCH(ZI132,#REF!,0)-1</f>
        <v>#REF!</v>
      </c>
      <c r="ZJ131" s="1353" t="e">
        <f>MATCH(ZJ132,#REF!,0)-1</f>
        <v>#REF!</v>
      </c>
      <c r="ZK131" s="1353" t="e">
        <f>MATCH(ZK132,#REF!,0)-1</f>
        <v>#REF!</v>
      </c>
      <c r="ZL131" s="1353" t="e">
        <f>MATCH(ZL132,#REF!,0)-1</f>
        <v>#REF!</v>
      </c>
      <c r="ZM131" s="1353" t="e">
        <f>MATCH(ZM132,#REF!,0)-1</f>
        <v>#REF!</v>
      </c>
      <c r="ZN131" s="1353" t="e">
        <f>MATCH(ZN132,#REF!,0)-1</f>
        <v>#REF!</v>
      </c>
      <c r="ZO131" s="1353" t="e">
        <f>MATCH(ZO132,#REF!,0)-1</f>
        <v>#REF!</v>
      </c>
      <c r="ZP131" s="1353" t="e">
        <f>MATCH(ZP132,#REF!,0)-1</f>
        <v>#REF!</v>
      </c>
      <c r="ZQ131" s="1353" t="e">
        <f>MATCH(ZQ132,#REF!,0)-1</f>
        <v>#REF!</v>
      </c>
      <c r="ZR131" s="1353" t="e">
        <f>MATCH(ZR132,#REF!,0)-1</f>
        <v>#REF!</v>
      </c>
      <c r="ZS131" s="1353" t="e">
        <f>MATCH(ZS132,#REF!,0)-1</f>
        <v>#REF!</v>
      </c>
      <c r="ZT131" s="1353" t="e">
        <f>MATCH(ZT132,#REF!,0)-1</f>
        <v>#REF!</v>
      </c>
      <c r="ZU131" s="1353" t="e">
        <f>MATCH(ZU132,#REF!,0)-1</f>
        <v>#REF!</v>
      </c>
      <c r="ZV131" s="1353" t="e">
        <f>MATCH(ZV132,#REF!,0)-1</f>
        <v>#REF!</v>
      </c>
      <c r="ZW131" s="1353" t="e">
        <f>MATCH(ZW132,#REF!,0)-1</f>
        <v>#REF!</v>
      </c>
      <c r="ZX131" s="1353" t="e">
        <f>MATCH(ZX132,#REF!,0)-1</f>
        <v>#REF!</v>
      </c>
      <c r="ZY131" s="1353" t="e">
        <f>MATCH(ZY132,#REF!,0)-1</f>
        <v>#REF!</v>
      </c>
      <c r="ZZ131" s="1353" t="e">
        <f>MATCH(ZZ132,#REF!,0)-1</f>
        <v>#REF!</v>
      </c>
      <c r="AAA131" s="1353" t="e">
        <f>MATCH(AAA132,#REF!,0)-1</f>
        <v>#REF!</v>
      </c>
      <c r="AAB131" s="1353" t="e">
        <f>MATCH(AAB132,#REF!,0)-1</f>
        <v>#REF!</v>
      </c>
      <c r="AAC131" s="1353" t="e">
        <f>MATCH(AAC132,#REF!,0)-1</f>
        <v>#REF!</v>
      </c>
      <c r="AAD131" s="1353" t="e">
        <f>MATCH(AAD132,#REF!,0)-1</f>
        <v>#REF!</v>
      </c>
      <c r="AAE131" s="1353" t="e">
        <f>MATCH(AAE132,#REF!,0)-1</f>
        <v>#REF!</v>
      </c>
      <c r="AAF131" s="1353" t="e">
        <f>MATCH(AAF132,#REF!,0)-1</f>
        <v>#REF!</v>
      </c>
      <c r="AAG131" s="1353" t="e">
        <f>MATCH(AAG132,#REF!,0)-1</f>
        <v>#REF!</v>
      </c>
      <c r="AAH131" s="1353" t="e">
        <f>MATCH(AAH132,#REF!,0)-1</f>
        <v>#REF!</v>
      </c>
      <c r="AAI131" s="1353" t="e">
        <f>MATCH(AAI132,#REF!,0)-1</f>
        <v>#REF!</v>
      </c>
      <c r="AAJ131" s="1353" t="e">
        <f>MATCH(AAJ132,#REF!,0)-1</f>
        <v>#REF!</v>
      </c>
      <c r="AAK131" s="1353" t="e">
        <f>MATCH(AAK132,#REF!,0)-1</f>
        <v>#REF!</v>
      </c>
      <c r="AAL131" s="1353" t="e">
        <f>MATCH(AAL132,#REF!,0)-1</f>
        <v>#REF!</v>
      </c>
      <c r="AAM131" s="1353" t="e">
        <f>MATCH(AAM132,#REF!,0)-1</f>
        <v>#REF!</v>
      </c>
      <c r="AAN131" s="1353" t="e">
        <f>MATCH(AAN132,#REF!,0)-1</f>
        <v>#REF!</v>
      </c>
      <c r="AAO131" s="1353" t="e">
        <f>MATCH(AAO132,#REF!,0)-1</f>
        <v>#REF!</v>
      </c>
      <c r="AAP131" s="1353" t="e">
        <f>MATCH(AAP132,#REF!,0)-1</f>
        <v>#REF!</v>
      </c>
      <c r="AAQ131" s="1353" t="e">
        <f>MATCH(AAQ132,#REF!,0)-1</f>
        <v>#REF!</v>
      </c>
      <c r="AAR131" s="1353" t="e">
        <f>MATCH(AAR132,#REF!,0)-1</f>
        <v>#REF!</v>
      </c>
      <c r="AAS131" s="1353" t="e">
        <f>MATCH(AAS132,#REF!,0)-1</f>
        <v>#REF!</v>
      </c>
      <c r="AAT131" s="1353" t="e">
        <f>MATCH(AAT132,#REF!,0)-1</f>
        <v>#REF!</v>
      </c>
      <c r="AAU131" s="1353" t="e">
        <f>MATCH(AAU132,#REF!,0)-1</f>
        <v>#REF!</v>
      </c>
      <c r="AAV131" s="1353" t="e">
        <f>MATCH(AAV132,#REF!,0)-1</f>
        <v>#REF!</v>
      </c>
      <c r="AAW131" s="1353" t="e">
        <f>MATCH(AAW132,#REF!,0)-1</f>
        <v>#REF!</v>
      </c>
      <c r="AAX131" s="1353" t="e">
        <f>MATCH(AAX132,#REF!,0)-1</f>
        <v>#REF!</v>
      </c>
      <c r="AAY131" s="1353" t="e">
        <f>MATCH(AAY132,#REF!,0)-1</f>
        <v>#REF!</v>
      </c>
      <c r="AAZ131" s="1353" t="e">
        <f>MATCH(AAZ132,#REF!,0)-1</f>
        <v>#REF!</v>
      </c>
      <c r="ABA131" s="1353" t="e">
        <f>MATCH(ABA132,#REF!,0)-1</f>
        <v>#REF!</v>
      </c>
      <c r="ABB131" s="1353" t="e">
        <f>MATCH(ABB132,#REF!,0)-1</f>
        <v>#REF!</v>
      </c>
      <c r="ABC131" s="1353" t="e">
        <f>MATCH(ABC132,#REF!,0)-1</f>
        <v>#REF!</v>
      </c>
      <c r="ABD131" s="1353" t="e">
        <f>MATCH(ABD132,#REF!,0)-1</f>
        <v>#REF!</v>
      </c>
      <c r="ABE131" s="1353" t="e">
        <f>MATCH(ABE132,#REF!,0)-1</f>
        <v>#REF!</v>
      </c>
      <c r="ABF131" s="1353" t="e">
        <f>MATCH(ABF132,#REF!,0)-1</f>
        <v>#REF!</v>
      </c>
      <c r="ABG131" s="1353" t="e">
        <f>MATCH(ABG132,#REF!,0)-1</f>
        <v>#REF!</v>
      </c>
      <c r="ABH131" s="1353" t="e">
        <f>MATCH(ABH132,#REF!,0)-1</f>
        <v>#REF!</v>
      </c>
      <c r="ABI131" s="1353" t="e">
        <f>MATCH(ABI132,#REF!,0)-1</f>
        <v>#REF!</v>
      </c>
      <c r="ABJ131" s="1353" t="e">
        <f>MATCH(ABJ132,#REF!,0)-1</f>
        <v>#REF!</v>
      </c>
      <c r="ABK131" s="1353" t="e">
        <f>MATCH(ABK132,#REF!,0)-1</f>
        <v>#REF!</v>
      </c>
      <c r="ABL131" s="1353" t="e">
        <f>MATCH(ABL132,#REF!,0)-1</f>
        <v>#REF!</v>
      </c>
      <c r="ABM131" s="1353" t="e">
        <f>MATCH(ABM132,#REF!,0)-1</f>
        <v>#REF!</v>
      </c>
      <c r="ABN131" s="1353" t="e">
        <f>MATCH(ABN132,#REF!,0)-1</f>
        <v>#REF!</v>
      </c>
      <c r="ABO131" s="1353" t="e">
        <f>MATCH(ABO132,#REF!,0)-1</f>
        <v>#REF!</v>
      </c>
      <c r="ABP131" s="1353" t="e">
        <f>MATCH(ABP132,#REF!,0)-1</f>
        <v>#REF!</v>
      </c>
      <c r="ABQ131" s="1353" t="e">
        <f>MATCH(ABQ132,#REF!,0)-1</f>
        <v>#REF!</v>
      </c>
      <c r="ABR131" s="1353" t="e">
        <f>MATCH(ABR132,#REF!,0)-1</f>
        <v>#REF!</v>
      </c>
      <c r="ABS131" s="1353" t="e">
        <f>MATCH(ABS132,#REF!,0)-1</f>
        <v>#REF!</v>
      </c>
      <c r="ABT131" s="1353" t="e">
        <f>MATCH(ABT132,#REF!,0)-1</f>
        <v>#REF!</v>
      </c>
      <c r="ABU131" s="1353" t="e">
        <f>MATCH(ABU132,#REF!,0)-1</f>
        <v>#REF!</v>
      </c>
      <c r="ABV131" s="1353" t="e">
        <f>MATCH(ABV132,#REF!,0)-1</f>
        <v>#REF!</v>
      </c>
      <c r="ABW131" s="1353" t="e">
        <f>MATCH(ABW132,#REF!,0)-1</f>
        <v>#REF!</v>
      </c>
      <c r="ABX131" s="1353" t="e">
        <f>MATCH(ABX132,#REF!,0)-1</f>
        <v>#REF!</v>
      </c>
      <c r="ABY131" s="1353" t="e">
        <f>MATCH(ABY132,#REF!,0)-1</f>
        <v>#REF!</v>
      </c>
      <c r="ABZ131" s="1353" t="e">
        <f>MATCH(ABZ132,#REF!,0)-1</f>
        <v>#REF!</v>
      </c>
      <c r="ACA131" s="1353" t="e">
        <f>MATCH(ACA132,#REF!,0)-1</f>
        <v>#REF!</v>
      </c>
      <c r="ACB131" s="1353" t="e">
        <f>MATCH(ACB132,#REF!,0)-1</f>
        <v>#REF!</v>
      </c>
      <c r="ACC131" s="1353" t="e">
        <f>MATCH(ACC132,#REF!,0)-1</f>
        <v>#REF!</v>
      </c>
      <c r="ACD131" s="1353" t="e">
        <f>MATCH(ACD132,#REF!,0)-1</f>
        <v>#REF!</v>
      </c>
      <c r="ACE131" s="1353" t="e">
        <f>MATCH(ACE132,#REF!,0)-1</f>
        <v>#REF!</v>
      </c>
      <c r="ACF131" s="1353" t="e">
        <f>MATCH(ACF132,#REF!,0)-1</f>
        <v>#REF!</v>
      </c>
      <c r="ACG131" s="1353" t="e">
        <f>MATCH(ACG132,#REF!,0)-1</f>
        <v>#REF!</v>
      </c>
      <c r="ACH131" s="1353" t="e">
        <f>MATCH(ACH132,#REF!,0)-1</f>
        <v>#REF!</v>
      </c>
      <c r="ACI131" s="1353" t="e">
        <f>MATCH(ACI132,#REF!,0)-1</f>
        <v>#REF!</v>
      </c>
      <c r="ACJ131" s="1353" t="e">
        <f>MATCH(ACJ132,#REF!,0)-1</f>
        <v>#REF!</v>
      </c>
      <c r="ACK131" s="1353" t="e">
        <f>MATCH(ACK132,#REF!,0)-1</f>
        <v>#REF!</v>
      </c>
      <c r="ACL131" s="1353" t="e">
        <f>MATCH(ACL132,#REF!,0)-1</f>
        <v>#REF!</v>
      </c>
      <c r="ACM131" s="1353" t="e">
        <f>MATCH(ACM132,#REF!,0)-1</f>
        <v>#REF!</v>
      </c>
      <c r="ACN131" s="1353" t="e">
        <f>MATCH(ACN132,#REF!,0)-1</f>
        <v>#REF!</v>
      </c>
      <c r="ACO131" s="1353" t="e">
        <f>MATCH(ACO132,#REF!,0)-1</f>
        <v>#REF!</v>
      </c>
      <c r="ACP131" s="1353" t="e">
        <f>MATCH(ACP132,#REF!,0)-1</f>
        <v>#REF!</v>
      </c>
      <c r="ACQ131" s="1353" t="e">
        <f>MATCH(ACQ132,#REF!,0)-1</f>
        <v>#REF!</v>
      </c>
      <c r="ACR131" s="1353" t="e">
        <f>MATCH(ACR132,#REF!,0)-1</f>
        <v>#REF!</v>
      </c>
      <c r="ACS131" s="1353" t="e">
        <f>MATCH(ACS132,#REF!,0)-1</f>
        <v>#REF!</v>
      </c>
      <c r="ACT131" s="1353" t="e">
        <f>MATCH(ACT132,#REF!,0)-1</f>
        <v>#REF!</v>
      </c>
      <c r="ACU131" s="1353" t="e">
        <f>MATCH(ACU132,#REF!,0)-1</f>
        <v>#REF!</v>
      </c>
      <c r="ACV131" s="1353" t="e">
        <f>MATCH(ACV132,#REF!,0)-1</f>
        <v>#REF!</v>
      </c>
      <c r="ACW131" s="1353" t="e">
        <f>MATCH(ACW132,#REF!,0)-1</f>
        <v>#REF!</v>
      </c>
      <c r="ACX131" s="1353" t="e">
        <f>MATCH(ACX132,#REF!,0)-1</f>
        <v>#REF!</v>
      </c>
      <c r="ACY131" s="1353" t="e">
        <f>MATCH(ACY132,#REF!,0)-1</f>
        <v>#REF!</v>
      </c>
      <c r="ACZ131" s="1353" t="e">
        <f>MATCH(ACZ132,#REF!,0)-1</f>
        <v>#REF!</v>
      </c>
      <c r="ADA131" s="1353" t="e">
        <f>MATCH(ADA132,#REF!,0)-1</f>
        <v>#REF!</v>
      </c>
      <c r="ADB131" s="1353" t="e">
        <f>MATCH(ADB132,#REF!,0)-1</f>
        <v>#REF!</v>
      </c>
      <c r="ADC131" s="1353" t="e">
        <f>MATCH(ADC132,#REF!,0)-1</f>
        <v>#REF!</v>
      </c>
      <c r="ADD131" s="1353" t="e">
        <f>MATCH(ADD132,#REF!,0)-1</f>
        <v>#REF!</v>
      </c>
      <c r="ADE131" s="1353" t="e">
        <f>MATCH(ADE132,#REF!,0)-1</f>
        <v>#REF!</v>
      </c>
      <c r="ADF131" s="1353" t="e">
        <f>MATCH(ADF132,#REF!,0)-1</f>
        <v>#REF!</v>
      </c>
      <c r="ADG131" s="1353" t="e">
        <f>MATCH(ADG132,#REF!,0)-1</f>
        <v>#REF!</v>
      </c>
      <c r="ADH131" s="1353" t="e">
        <f>MATCH(ADH132,#REF!,0)-1</f>
        <v>#REF!</v>
      </c>
      <c r="ADI131" s="1353" t="e">
        <f>MATCH(ADI132,#REF!,0)-1</f>
        <v>#REF!</v>
      </c>
      <c r="ADJ131" s="1353" t="e">
        <f>MATCH(ADJ132,#REF!,0)-1</f>
        <v>#REF!</v>
      </c>
      <c r="ADK131" s="1353" t="e">
        <f>MATCH(ADK132,#REF!,0)-1</f>
        <v>#REF!</v>
      </c>
      <c r="ADL131" s="1353" t="e">
        <f>MATCH(ADL132,#REF!,0)-1</f>
        <v>#REF!</v>
      </c>
      <c r="ADM131" s="1353" t="e">
        <f>MATCH(ADM132,#REF!,0)-1</f>
        <v>#REF!</v>
      </c>
      <c r="ADN131" s="1353" t="e">
        <f>MATCH(ADN132,#REF!,0)-1</f>
        <v>#REF!</v>
      </c>
      <c r="ADO131" s="1353" t="e">
        <f>MATCH(ADO132,#REF!,0)-1</f>
        <v>#REF!</v>
      </c>
      <c r="ADP131" s="1353" t="e">
        <f>MATCH(ADP132,#REF!,0)-1</f>
        <v>#REF!</v>
      </c>
      <c r="ADQ131" s="1353" t="e">
        <f>MATCH(ADQ132,#REF!,0)-1</f>
        <v>#REF!</v>
      </c>
      <c r="ADR131" s="1353" t="e">
        <f>MATCH(ADR132,#REF!,0)-1</f>
        <v>#REF!</v>
      </c>
      <c r="ADS131" s="1353" t="e">
        <f>MATCH(ADS132,#REF!,0)-1</f>
        <v>#REF!</v>
      </c>
      <c r="ADT131" s="1353" t="e">
        <f>MATCH(ADT132,#REF!,0)-1</f>
        <v>#REF!</v>
      </c>
      <c r="ADU131" s="1353" t="e">
        <f>MATCH(ADU132,#REF!,0)-1</f>
        <v>#REF!</v>
      </c>
      <c r="ADV131" s="1353" t="e">
        <f>MATCH(ADV132,#REF!,0)-1</f>
        <v>#REF!</v>
      </c>
      <c r="ADW131" s="1353" t="e">
        <f>MATCH(ADW132,#REF!,0)-1</f>
        <v>#REF!</v>
      </c>
      <c r="ADX131" s="1353" t="e">
        <f>MATCH(ADX132,#REF!,0)-1</f>
        <v>#REF!</v>
      </c>
      <c r="ADY131" s="1353" t="e">
        <f>MATCH(ADY132,#REF!,0)-1</f>
        <v>#REF!</v>
      </c>
      <c r="ADZ131" s="1353" t="e">
        <f>MATCH(ADZ132,#REF!,0)-1</f>
        <v>#REF!</v>
      </c>
      <c r="AEA131" s="1353" t="e">
        <f>MATCH(AEA132,#REF!,0)-1</f>
        <v>#REF!</v>
      </c>
      <c r="AEB131" s="1353" t="e">
        <f>MATCH(AEB132,#REF!,0)-1</f>
        <v>#REF!</v>
      </c>
      <c r="AEC131" s="1353" t="e">
        <f>MATCH(AEC132,#REF!,0)-1</f>
        <v>#REF!</v>
      </c>
      <c r="AED131" s="1353" t="e">
        <f>MATCH(AED132,#REF!,0)-1</f>
        <v>#REF!</v>
      </c>
      <c r="AEE131" s="1353" t="e">
        <f>MATCH(AEE132,#REF!,0)-1</f>
        <v>#REF!</v>
      </c>
      <c r="AEF131" s="1353" t="e">
        <f>MATCH(AEF132,#REF!,0)-1</f>
        <v>#REF!</v>
      </c>
      <c r="AEG131" s="1353" t="e">
        <f>MATCH(AEG132,#REF!,0)-1</f>
        <v>#REF!</v>
      </c>
      <c r="AEH131" s="1353" t="e">
        <f>MATCH(AEH132,#REF!,0)-1</f>
        <v>#REF!</v>
      </c>
      <c r="AEI131" s="1353" t="e">
        <f>MATCH(AEI132,#REF!,0)-1</f>
        <v>#REF!</v>
      </c>
      <c r="AEJ131" s="1353" t="e">
        <f>MATCH(AEJ132,#REF!,0)-1</f>
        <v>#REF!</v>
      </c>
      <c r="AEK131" s="1353" t="e">
        <f>MATCH(AEK132,#REF!,0)-1</f>
        <v>#REF!</v>
      </c>
      <c r="AEL131" s="1353" t="e">
        <f>MATCH(AEL132,#REF!,0)-1</f>
        <v>#REF!</v>
      </c>
      <c r="AEM131" s="1353" t="e">
        <f>MATCH(AEM132,#REF!,0)-1</f>
        <v>#REF!</v>
      </c>
      <c r="AEN131" s="1353" t="e">
        <f>MATCH(AEN132,#REF!,0)-1</f>
        <v>#REF!</v>
      </c>
      <c r="AEO131" s="1353" t="e">
        <f>MATCH(AEO132,#REF!,0)-1</f>
        <v>#REF!</v>
      </c>
      <c r="AEP131" s="1353" t="e">
        <f>MATCH(AEP132,#REF!,0)-1</f>
        <v>#REF!</v>
      </c>
      <c r="AEQ131" s="1353" t="e">
        <f>MATCH(AEQ132,#REF!,0)-1</f>
        <v>#REF!</v>
      </c>
      <c r="AER131" s="1353" t="e">
        <f>MATCH(AER132,#REF!,0)-1</f>
        <v>#REF!</v>
      </c>
      <c r="AES131" s="1353" t="e">
        <f>MATCH(AES132,#REF!,0)-1</f>
        <v>#REF!</v>
      </c>
      <c r="AET131" s="1353" t="e">
        <f>MATCH(AET132,#REF!,0)-1</f>
        <v>#REF!</v>
      </c>
      <c r="AEU131" s="1353" t="e">
        <f>MATCH(AEU132,#REF!,0)-1</f>
        <v>#REF!</v>
      </c>
      <c r="AEV131" s="1353" t="e">
        <f>MATCH(AEV132,#REF!,0)-1</f>
        <v>#REF!</v>
      </c>
      <c r="AEW131" s="1353" t="e">
        <f>MATCH(AEW132,#REF!,0)-1</f>
        <v>#REF!</v>
      </c>
      <c r="AEX131" s="1353" t="e">
        <f>MATCH(AEX132,#REF!,0)-1</f>
        <v>#REF!</v>
      </c>
      <c r="AEY131" s="1353" t="e">
        <f>MATCH(AEY132,#REF!,0)-1</f>
        <v>#REF!</v>
      </c>
      <c r="AEZ131" s="1353" t="e">
        <f>MATCH(AEZ132,#REF!,0)-1</f>
        <v>#REF!</v>
      </c>
      <c r="AFA131" s="1353" t="e">
        <f>MATCH(AFA132,#REF!,0)-1</f>
        <v>#REF!</v>
      </c>
      <c r="AFB131" s="1353" t="e">
        <f>MATCH(AFB132,#REF!,0)-1</f>
        <v>#REF!</v>
      </c>
      <c r="AFC131" s="1353" t="e">
        <f>MATCH(AFC132,#REF!,0)-1</f>
        <v>#REF!</v>
      </c>
      <c r="AFD131" s="1353" t="e">
        <f>MATCH(AFD132,#REF!,0)-1</f>
        <v>#REF!</v>
      </c>
      <c r="AFE131" s="1353" t="e">
        <f>MATCH(AFE132,#REF!,0)-1</f>
        <v>#REF!</v>
      </c>
      <c r="AFF131" s="1353" t="e">
        <f>MATCH(AFF132,#REF!,0)-1</f>
        <v>#REF!</v>
      </c>
      <c r="AFG131" s="1353" t="e">
        <f>MATCH(AFG132,#REF!,0)-1</f>
        <v>#REF!</v>
      </c>
      <c r="AFH131" s="1353" t="e">
        <f>MATCH(AFH132,#REF!,0)-1</f>
        <v>#REF!</v>
      </c>
      <c r="AFI131" s="1353" t="e">
        <f>MATCH(AFI132,#REF!,0)-1</f>
        <v>#REF!</v>
      </c>
      <c r="AFJ131" s="1353" t="e">
        <f>MATCH(AFJ132,#REF!,0)-1</f>
        <v>#REF!</v>
      </c>
      <c r="AFK131" s="1353" t="e">
        <f>MATCH(AFK132,#REF!,0)-1</f>
        <v>#REF!</v>
      </c>
      <c r="AFL131" s="1353" t="e">
        <f>MATCH(AFL132,#REF!,0)-1</f>
        <v>#REF!</v>
      </c>
      <c r="AFM131" s="1353" t="e">
        <f>MATCH(AFM132,#REF!,0)-1</f>
        <v>#REF!</v>
      </c>
      <c r="AFN131" s="1353" t="e">
        <f>MATCH(AFN132,#REF!,0)-1</f>
        <v>#REF!</v>
      </c>
      <c r="AFO131" s="1353" t="e">
        <f>MATCH(AFO132,#REF!,0)-1</f>
        <v>#REF!</v>
      </c>
      <c r="AFP131" s="1353" t="e">
        <f>MATCH(AFP132,#REF!,0)-1</f>
        <v>#REF!</v>
      </c>
      <c r="AFQ131" s="1353" t="e">
        <f>MATCH(AFQ132,#REF!,0)-1</f>
        <v>#REF!</v>
      </c>
      <c r="AFR131" s="1353" t="e">
        <f>MATCH(AFR132,#REF!,0)-1</f>
        <v>#REF!</v>
      </c>
      <c r="AFS131" s="1353" t="e">
        <f>MATCH(AFS132,#REF!,0)-1</f>
        <v>#REF!</v>
      </c>
      <c r="AFT131" s="1353" t="e">
        <f>MATCH(AFT132,#REF!,0)-1</f>
        <v>#REF!</v>
      </c>
      <c r="AFU131" s="1353" t="e">
        <f>MATCH(AFU132,#REF!,0)-1</f>
        <v>#REF!</v>
      </c>
      <c r="AFV131" s="1353" t="e">
        <f>MATCH(AFV132,#REF!,0)-1</f>
        <v>#REF!</v>
      </c>
      <c r="AFW131" s="1353" t="e">
        <f>MATCH(AFW132,#REF!,0)-1</f>
        <v>#REF!</v>
      </c>
      <c r="AFX131" s="1353" t="e">
        <f>MATCH(AFX132,#REF!,0)-1</f>
        <v>#REF!</v>
      </c>
      <c r="AFY131" s="1353" t="e">
        <f>MATCH(AFY132,#REF!,0)-1</f>
        <v>#REF!</v>
      </c>
      <c r="AFZ131" s="1353" t="e">
        <f>MATCH(AFZ132,#REF!,0)-1</f>
        <v>#REF!</v>
      </c>
      <c r="AGA131" s="1353" t="e">
        <f>MATCH(AGA132,#REF!,0)-1</f>
        <v>#REF!</v>
      </c>
      <c r="AGB131" s="1353" t="e">
        <f>MATCH(AGB132,#REF!,0)-1</f>
        <v>#REF!</v>
      </c>
      <c r="AGC131" s="1353" t="e">
        <f>MATCH(AGC132,#REF!,0)-1</f>
        <v>#REF!</v>
      </c>
      <c r="AGD131" s="1353" t="e">
        <f>MATCH(AGD132,#REF!,0)-1</f>
        <v>#REF!</v>
      </c>
      <c r="AGE131" s="1353" t="e">
        <f>MATCH(AGE132,#REF!,0)-1</f>
        <v>#REF!</v>
      </c>
      <c r="AGF131" s="1353" t="e">
        <f>MATCH(AGF132,#REF!,0)-1</f>
        <v>#REF!</v>
      </c>
      <c r="AGG131" s="1353" t="e">
        <f>MATCH(AGG132,#REF!,0)-1</f>
        <v>#REF!</v>
      </c>
      <c r="AGH131" s="1353" t="e">
        <f>MATCH(AGH132,#REF!,0)-1</f>
        <v>#REF!</v>
      </c>
      <c r="AGI131" s="1353" t="e">
        <f>MATCH(AGI132,#REF!,0)-1</f>
        <v>#REF!</v>
      </c>
      <c r="AGJ131" s="1353" t="e">
        <f>MATCH(AGJ132,#REF!,0)-1</f>
        <v>#REF!</v>
      </c>
      <c r="AGK131" s="1353" t="e">
        <f>MATCH(AGK132,#REF!,0)-1</f>
        <v>#REF!</v>
      </c>
      <c r="AGL131" s="1353" t="e">
        <f>MATCH(AGL132,#REF!,0)-1</f>
        <v>#REF!</v>
      </c>
      <c r="AGM131" s="1353" t="e">
        <f>MATCH(AGM132,#REF!,0)-1</f>
        <v>#REF!</v>
      </c>
      <c r="AGN131" s="1353" t="e">
        <f>MATCH(AGN132,#REF!,0)-1</f>
        <v>#REF!</v>
      </c>
      <c r="AGO131" s="1353" t="e">
        <f>MATCH(AGO132,#REF!,0)-1</f>
        <v>#REF!</v>
      </c>
      <c r="AGP131" s="1353" t="e">
        <f>MATCH(AGP132,#REF!,0)-1</f>
        <v>#REF!</v>
      </c>
      <c r="AGQ131" s="1353" t="e">
        <f>MATCH(AGQ132,#REF!,0)-1</f>
        <v>#REF!</v>
      </c>
      <c r="AGR131" s="1353" t="e">
        <f>MATCH(AGR132,#REF!,0)-1</f>
        <v>#REF!</v>
      </c>
      <c r="AGS131" s="1353" t="e">
        <f>MATCH(AGS132,#REF!,0)-1</f>
        <v>#REF!</v>
      </c>
      <c r="AGT131" s="1353" t="e">
        <f>MATCH(AGT132,#REF!,0)-1</f>
        <v>#REF!</v>
      </c>
      <c r="AGU131" s="1353" t="e">
        <f>MATCH(AGU132,#REF!,0)-1</f>
        <v>#REF!</v>
      </c>
      <c r="AGV131" s="1353" t="e">
        <f>MATCH(AGV132,#REF!,0)-1</f>
        <v>#REF!</v>
      </c>
      <c r="AGW131" s="1353" t="e">
        <f>MATCH(AGW132,#REF!,0)-1</f>
        <v>#REF!</v>
      </c>
      <c r="AGX131" s="1353" t="e">
        <f>MATCH(AGX132,#REF!,0)-1</f>
        <v>#REF!</v>
      </c>
      <c r="AGY131" s="1353" t="e">
        <f>MATCH(AGY132,#REF!,0)-1</f>
        <v>#REF!</v>
      </c>
      <c r="AGZ131" s="1353" t="e">
        <f>MATCH(AGZ132,#REF!,0)-1</f>
        <v>#REF!</v>
      </c>
      <c r="AHA131" s="1353" t="e">
        <f>MATCH(AHA132,#REF!,0)-1</f>
        <v>#REF!</v>
      </c>
      <c r="AHB131" s="1353" t="e">
        <f>MATCH(AHB132,#REF!,0)-1</f>
        <v>#REF!</v>
      </c>
      <c r="AHC131" s="1353" t="e">
        <f>MATCH(AHC132,#REF!,0)-1</f>
        <v>#REF!</v>
      </c>
      <c r="AHD131" s="1353" t="e">
        <f>MATCH(AHD132,#REF!,0)-1</f>
        <v>#REF!</v>
      </c>
      <c r="AHE131" s="1353" t="e">
        <f>MATCH(AHE132,#REF!,0)-1</f>
        <v>#REF!</v>
      </c>
      <c r="AHF131" s="1353" t="e">
        <f>MATCH(AHF132,#REF!,0)-1</f>
        <v>#REF!</v>
      </c>
      <c r="AHG131" s="1353" t="e">
        <f>MATCH(AHG132,#REF!,0)-1</f>
        <v>#REF!</v>
      </c>
      <c r="AHH131" s="1353" t="e">
        <f>MATCH(AHH132,#REF!,0)-1</f>
        <v>#REF!</v>
      </c>
      <c r="AHI131" s="1353" t="e">
        <f>MATCH(AHI132,#REF!,0)-1</f>
        <v>#REF!</v>
      </c>
      <c r="AHJ131" s="1353" t="e">
        <f>MATCH(AHJ132,#REF!,0)-1</f>
        <v>#REF!</v>
      </c>
      <c r="AHK131" s="1353" t="e">
        <f>MATCH(AHK132,#REF!,0)-1</f>
        <v>#REF!</v>
      </c>
      <c r="AHL131" s="1353" t="e">
        <f>MATCH(AHL132,#REF!,0)-1</f>
        <v>#REF!</v>
      </c>
      <c r="AHM131" s="1353" t="e">
        <f>MATCH(AHM132,#REF!,0)-1</f>
        <v>#REF!</v>
      </c>
      <c r="AHN131" s="1353" t="e">
        <f>MATCH(AHN132,#REF!,0)-1</f>
        <v>#REF!</v>
      </c>
      <c r="AHO131" s="1353" t="e">
        <f>MATCH(AHO132,#REF!,0)-1</f>
        <v>#REF!</v>
      </c>
      <c r="AHP131" s="1353" t="e">
        <f>MATCH(AHP132,#REF!,0)-1</f>
        <v>#REF!</v>
      </c>
      <c r="AHQ131" s="1353" t="e">
        <f>MATCH(AHQ132,#REF!,0)-1</f>
        <v>#REF!</v>
      </c>
      <c r="AHR131" s="1353" t="e">
        <f>MATCH(AHR132,#REF!,0)-1</f>
        <v>#REF!</v>
      </c>
      <c r="AHS131" s="1353" t="e">
        <f>MATCH(AHS132,#REF!,0)-1</f>
        <v>#REF!</v>
      </c>
      <c r="AHT131" s="1353" t="e">
        <f>MATCH(AHT132,#REF!,0)-1</f>
        <v>#REF!</v>
      </c>
      <c r="AHU131" s="1353" t="e">
        <f>MATCH(AHU132,#REF!,0)-1</f>
        <v>#REF!</v>
      </c>
      <c r="AHV131" s="1353" t="e">
        <f>MATCH(AHV132,#REF!,0)-1</f>
        <v>#REF!</v>
      </c>
      <c r="AHW131" s="1353" t="e">
        <f>MATCH(AHW132,#REF!,0)-1</f>
        <v>#REF!</v>
      </c>
      <c r="AHX131" s="1353" t="e">
        <f>MATCH(AHX132,#REF!,0)-1</f>
        <v>#REF!</v>
      </c>
      <c r="AHY131" s="1353" t="e">
        <f>MATCH(AHY132,#REF!,0)-1</f>
        <v>#REF!</v>
      </c>
      <c r="AHZ131" s="1353" t="e">
        <f>MATCH(AHZ132,#REF!,0)-1</f>
        <v>#REF!</v>
      </c>
      <c r="AIA131" s="1353" t="e">
        <f>MATCH(AIA132,#REF!,0)-1</f>
        <v>#REF!</v>
      </c>
      <c r="AIB131" s="1353" t="e">
        <f>MATCH(AIB132,#REF!,0)-1</f>
        <v>#REF!</v>
      </c>
      <c r="AIC131" s="1353" t="e">
        <f>MATCH(AIC132,#REF!,0)-1</f>
        <v>#REF!</v>
      </c>
      <c r="AID131" s="1353" t="e">
        <f>MATCH(AID132,#REF!,0)-1</f>
        <v>#REF!</v>
      </c>
      <c r="AIE131" s="1353" t="e">
        <f>MATCH(AIE132,#REF!,0)-1</f>
        <v>#REF!</v>
      </c>
      <c r="AIF131" s="1353" t="e">
        <f>MATCH(AIF132,#REF!,0)-1</f>
        <v>#REF!</v>
      </c>
      <c r="AIG131" s="1353" t="e">
        <f>MATCH(AIG132,#REF!,0)-1</f>
        <v>#REF!</v>
      </c>
      <c r="AIH131" s="1353" t="e">
        <f>MATCH(AIH132,#REF!,0)-1</f>
        <v>#REF!</v>
      </c>
      <c r="AII131" s="1353" t="e">
        <f>MATCH(AII132,#REF!,0)-1</f>
        <v>#REF!</v>
      </c>
      <c r="AIJ131" s="1353" t="e">
        <f>MATCH(AIJ132,#REF!,0)-1</f>
        <v>#REF!</v>
      </c>
      <c r="AIK131" s="1353" t="e">
        <f>MATCH(AIK132,#REF!,0)-1</f>
        <v>#REF!</v>
      </c>
      <c r="AIL131" s="1353" t="e">
        <f>MATCH(AIL132,#REF!,0)-1</f>
        <v>#REF!</v>
      </c>
      <c r="AIM131" s="1353" t="e">
        <f>MATCH(AIM132,#REF!,0)-1</f>
        <v>#REF!</v>
      </c>
      <c r="AIN131" s="1353" t="e">
        <f>MATCH(AIN132,#REF!,0)-1</f>
        <v>#REF!</v>
      </c>
      <c r="AIO131" s="1353" t="e">
        <f>MATCH(AIO132,#REF!,0)-1</f>
        <v>#REF!</v>
      </c>
      <c r="AIP131" s="1353" t="e">
        <f>MATCH(AIP132,#REF!,0)-1</f>
        <v>#REF!</v>
      </c>
      <c r="AIQ131" s="1353" t="e">
        <f>MATCH(AIQ132,#REF!,0)-1</f>
        <v>#REF!</v>
      </c>
      <c r="AIR131" s="1353" t="e">
        <f>MATCH(AIR132,#REF!,0)-1</f>
        <v>#REF!</v>
      </c>
      <c r="AIS131" s="1353" t="e">
        <f>MATCH(AIS132,#REF!,0)-1</f>
        <v>#REF!</v>
      </c>
      <c r="AIT131" s="1353" t="e">
        <f>MATCH(AIT132,#REF!,0)-1</f>
        <v>#REF!</v>
      </c>
      <c r="AIU131" s="1353" t="e">
        <f>MATCH(AIU132,#REF!,0)-1</f>
        <v>#REF!</v>
      </c>
      <c r="AIV131" s="1353" t="e">
        <f>MATCH(AIV132,#REF!,0)-1</f>
        <v>#REF!</v>
      </c>
      <c r="AIW131" s="1353" t="e">
        <f>MATCH(AIW132,#REF!,0)-1</f>
        <v>#REF!</v>
      </c>
      <c r="AIX131" s="1353" t="e">
        <f>MATCH(AIX132,#REF!,0)-1</f>
        <v>#REF!</v>
      </c>
      <c r="AIY131" s="1353" t="e">
        <f>MATCH(AIY132,#REF!,0)-1</f>
        <v>#REF!</v>
      </c>
      <c r="AIZ131" s="1353" t="e">
        <f>MATCH(AIZ132,#REF!,0)-1</f>
        <v>#REF!</v>
      </c>
      <c r="AJA131" s="1353" t="e">
        <f>MATCH(AJA132,#REF!,0)-1</f>
        <v>#REF!</v>
      </c>
      <c r="AJB131" s="1353" t="e">
        <f>MATCH(AJB132,#REF!,0)-1</f>
        <v>#REF!</v>
      </c>
      <c r="AJC131" s="1353" t="e">
        <f>MATCH(AJC132,#REF!,0)-1</f>
        <v>#REF!</v>
      </c>
      <c r="AJD131" s="1353" t="e">
        <f>MATCH(AJD132,#REF!,0)-1</f>
        <v>#REF!</v>
      </c>
      <c r="AJE131" s="1353" t="e">
        <f>MATCH(AJE132,#REF!,0)-1</f>
        <v>#REF!</v>
      </c>
      <c r="AJF131" s="1353" t="e">
        <f>MATCH(AJF132,#REF!,0)-1</f>
        <v>#REF!</v>
      </c>
      <c r="AJG131" s="1353" t="e">
        <f>MATCH(AJG132,#REF!,0)-1</f>
        <v>#REF!</v>
      </c>
      <c r="AJH131" s="1353" t="e">
        <f>MATCH(AJH132,#REF!,0)-1</f>
        <v>#REF!</v>
      </c>
      <c r="AJI131" s="1353" t="e">
        <f>MATCH(AJI132,#REF!,0)-1</f>
        <v>#REF!</v>
      </c>
      <c r="AJJ131" s="1353" t="e">
        <f>MATCH(AJJ132,#REF!,0)-1</f>
        <v>#REF!</v>
      </c>
      <c r="AJK131" s="1353" t="e">
        <f>MATCH(AJK132,#REF!,0)-1</f>
        <v>#REF!</v>
      </c>
      <c r="AJL131" s="1353" t="e">
        <f>MATCH(AJL132,#REF!,0)-1</f>
        <v>#REF!</v>
      </c>
      <c r="AJM131" s="1353" t="e">
        <f>MATCH(AJM132,#REF!,0)-1</f>
        <v>#REF!</v>
      </c>
      <c r="AJN131" s="1353" t="e">
        <f>MATCH(AJN132,#REF!,0)-1</f>
        <v>#REF!</v>
      </c>
      <c r="AJO131" s="1353" t="e">
        <f>MATCH(AJO132,#REF!,0)-1</f>
        <v>#REF!</v>
      </c>
      <c r="AJP131" s="1353" t="e">
        <f>MATCH(AJP132,#REF!,0)-1</f>
        <v>#REF!</v>
      </c>
      <c r="AJQ131" s="1353" t="e">
        <f>MATCH(AJQ132,#REF!,0)-1</f>
        <v>#REF!</v>
      </c>
      <c r="AJR131" s="1353" t="e">
        <f>MATCH(AJR132,#REF!,0)-1</f>
        <v>#REF!</v>
      </c>
      <c r="AJS131" s="1353" t="e">
        <f>MATCH(AJS132,#REF!,0)-1</f>
        <v>#REF!</v>
      </c>
      <c r="AJT131" s="1353" t="e">
        <f>MATCH(AJT132,#REF!,0)-1</f>
        <v>#REF!</v>
      </c>
      <c r="AJU131" s="1353" t="e">
        <f>MATCH(AJU132,#REF!,0)-1</f>
        <v>#REF!</v>
      </c>
      <c r="AJV131" s="1353" t="e">
        <f>MATCH(AJV132,#REF!,0)-1</f>
        <v>#REF!</v>
      </c>
      <c r="AJW131" s="1353" t="e">
        <f>MATCH(AJW132,#REF!,0)-1</f>
        <v>#REF!</v>
      </c>
      <c r="AJX131" s="1353" t="e">
        <f>MATCH(AJX132,#REF!,0)-1</f>
        <v>#REF!</v>
      </c>
      <c r="AJY131" s="1353" t="e">
        <f>MATCH(AJY132,#REF!,0)-1</f>
        <v>#REF!</v>
      </c>
      <c r="AJZ131" s="1353" t="e">
        <f>MATCH(AJZ132,#REF!,0)-1</f>
        <v>#REF!</v>
      </c>
      <c r="AKA131" s="1353" t="e">
        <f>MATCH(AKA132,#REF!,0)-1</f>
        <v>#REF!</v>
      </c>
      <c r="AKB131" s="1353" t="e">
        <f>MATCH(AKB132,#REF!,0)-1</f>
        <v>#REF!</v>
      </c>
      <c r="AKC131" s="1353" t="e">
        <f>MATCH(AKC132,#REF!,0)-1</f>
        <v>#REF!</v>
      </c>
      <c r="AKD131" s="1353" t="e">
        <f>MATCH(AKD132,#REF!,0)-1</f>
        <v>#REF!</v>
      </c>
      <c r="AKE131" s="1353" t="e">
        <f>MATCH(AKE132,#REF!,0)-1</f>
        <v>#REF!</v>
      </c>
      <c r="AKF131" s="1353" t="e">
        <f>MATCH(AKF132,#REF!,0)-1</f>
        <v>#REF!</v>
      </c>
      <c r="AKG131" s="1353" t="e">
        <f>MATCH(AKG132,#REF!,0)-1</f>
        <v>#REF!</v>
      </c>
      <c r="AKH131" s="1353" t="e">
        <f>MATCH(AKH132,#REF!,0)-1</f>
        <v>#REF!</v>
      </c>
      <c r="AKI131" s="1353" t="e">
        <f>MATCH(AKI132,#REF!,0)-1</f>
        <v>#REF!</v>
      </c>
      <c r="AKJ131" s="1353" t="e">
        <f>MATCH(AKJ132,#REF!,0)-1</f>
        <v>#REF!</v>
      </c>
      <c r="AKK131" s="1353" t="e">
        <f>MATCH(AKK132,#REF!,0)-1</f>
        <v>#REF!</v>
      </c>
      <c r="AKL131" s="1353" t="e">
        <f>MATCH(AKL132,#REF!,0)-1</f>
        <v>#REF!</v>
      </c>
      <c r="AKM131" s="1353" t="e">
        <f>MATCH(AKM132,#REF!,0)-1</f>
        <v>#REF!</v>
      </c>
      <c r="AKN131" s="1353" t="e">
        <f>MATCH(AKN132,#REF!,0)-1</f>
        <v>#REF!</v>
      </c>
      <c r="AKO131" s="1353" t="e">
        <f>MATCH(AKO132,#REF!,0)-1</f>
        <v>#REF!</v>
      </c>
      <c r="AKP131" s="1353" t="e">
        <f>MATCH(AKP132,#REF!,0)-1</f>
        <v>#REF!</v>
      </c>
      <c r="AKQ131" s="1353" t="e">
        <f>MATCH(AKQ132,#REF!,0)-1</f>
        <v>#REF!</v>
      </c>
      <c r="AKR131" s="1353" t="e">
        <f>MATCH(AKR132,#REF!,0)-1</f>
        <v>#REF!</v>
      </c>
      <c r="AKS131" s="1353" t="e">
        <f>MATCH(AKS132,#REF!,0)-1</f>
        <v>#REF!</v>
      </c>
      <c r="AKT131" s="1353" t="e">
        <f>MATCH(AKT132,#REF!,0)-1</f>
        <v>#REF!</v>
      </c>
      <c r="AKU131" s="1353" t="e">
        <f>MATCH(AKU132,#REF!,0)-1</f>
        <v>#REF!</v>
      </c>
      <c r="AKV131" s="1353" t="e">
        <f>MATCH(AKV132,#REF!,0)-1</f>
        <v>#REF!</v>
      </c>
      <c r="AKW131" s="1353" t="e">
        <f>MATCH(AKW132,#REF!,0)-1</f>
        <v>#REF!</v>
      </c>
      <c r="AKX131" s="1353" t="e">
        <f>MATCH(AKX132,#REF!,0)-1</f>
        <v>#REF!</v>
      </c>
      <c r="AKY131" s="1353" t="e">
        <f>MATCH(AKY132,#REF!,0)-1</f>
        <v>#REF!</v>
      </c>
      <c r="AKZ131" s="1353" t="e">
        <f>MATCH(AKZ132,#REF!,0)-1</f>
        <v>#REF!</v>
      </c>
      <c r="ALA131" s="1353" t="e">
        <f>MATCH(ALA132,#REF!,0)-1</f>
        <v>#REF!</v>
      </c>
      <c r="ALB131" s="1353" t="e">
        <f>MATCH(ALB132,#REF!,0)-1</f>
        <v>#REF!</v>
      </c>
      <c r="ALC131" s="1353" t="e">
        <f>MATCH(ALC132,#REF!,0)-1</f>
        <v>#REF!</v>
      </c>
      <c r="ALD131" s="1353" t="e">
        <f>MATCH(ALD132,#REF!,0)-1</f>
        <v>#REF!</v>
      </c>
      <c r="ALE131" s="1353" t="e">
        <f>MATCH(ALE132,#REF!,0)-1</f>
        <v>#REF!</v>
      </c>
      <c r="ALF131" s="1353" t="e">
        <f>MATCH(ALF132,#REF!,0)-1</f>
        <v>#REF!</v>
      </c>
      <c r="ALG131" s="1353" t="e">
        <f>MATCH(ALG132,#REF!,0)-1</f>
        <v>#REF!</v>
      </c>
      <c r="ALH131" s="1353" t="e">
        <f>MATCH(ALH132,#REF!,0)-1</f>
        <v>#REF!</v>
      </c>
      <c r="ALI131" s="1353" t="e">
        <f>MATCH(ALI132,#REF!,0)-1</f>
        <v>#REF!</v>
      </c>
      <c r="ALJ131" s="1353" t="e">
        <f>MATCH(ALJ132,#REF!,0)-1</f>
        <v>#REF!</v>
      </c>
      <c r="ALK131" s="1353" t="e">
        <f>MATCH(ALK132,#REF!,0)-1</f>
        <v>#REF!</v>
      </c>
      <c r="ALL131" s="1353" t="e">
        <f>MATCH(ALL132,#REF!,0)-1</f>
        <v>#REF!</v>
      </c>
      <c r="ALM131" s="1353" t="e">
        <f>MATCH(ALM132,#REF!,0)-1</f>
        <v>#REF!</v>
      </c>
      <c r="ALN131" s="1353" t="e">
        <f>MATCH(ALN132,#REF!,0)-1</f>
        <v>#REF!</v>
      </c>
      <c r="ALO131" s="1353" t="e">
        <f>MATCH(ALO132,#REF!,0)-1</f>
        <v>#REF!</v>
      </c>
      <c r="ALP131" s="1353" t="e">
        <f>MATCH(ALP132,#REF!,0)-1</f>
        <v>#REF!</v>
      </c>
      <c r="ALQ131" s="1353" t="e">
        <f>MATCH(ALQ132,#REF!,0)-1</f>
        <v>#REF!</v>
      </c>
      <c r="ALR131" s="1353" t="e">
        <f>MATCH(ALR132,#REF!,0)-1</f>
        <v>#REF!</v>
      </c>
      <c r="ALS131" s="1353" t="e">
        <f>MATCH(ALS132,#REF!,0)-1</f>
        <v>#REF!</v>
      </c>
      <c r="ALT131" s="1353" t="e">
        <f>MATCH(ALT132,#REF!,0)-1</f>
        <v>#REF!</v>
      </c>
      <c r="ALU131" s="1353" t="e">
        <f>MATCH(ALU132,#REF!,0)-1</f>
        <v>#REF!</v>
      </c>
      <c r="ALV131" s="1353" t="e">
        <f>MATCH(ALV132,#REF!,0)-1</f>
        <v>#REF!</v>
      </c>
      <c r="ALW131" s="1353" t="e">
        <f>MATCH(ALW132,#REF!,0)-1</f>
        <v>#REF!</v>
      </c>
      <c r="ALX131" s="1353" t="e">
        <f>MATCH(ALX132,#REF!,0)-1</f>
        <v>#REF!</v>
      </c>
      <c r="ALY131" s="1353" t="e">
        <f>MATCH(ALY132,#REF!,0)-1</f>
        <v>#REF!</v>
      </c>
      <c r="ALZ131" s="1353" t="e">
        <f>MATCH(ALZ132,#REF!,0)-1</f>
        <v>#REF!</v>
      </c>
      <c r="AMA131" s="1353" t="e">
        <f>MATCH(AMA132,#REF!,0)-1</f>
        <v>#REF!</v>
      </c>
      <c r="AMB131" s="1353" t="e">
        <f>MATCH(AMB132,#REF!,0)-1</f>
        <v>#REF!</v>
      </c>
      <c r="AMC131" s="1353" t="e">
        <f>MATCH(AMC132,#REF!,0)-1</f>
        <v>#REF!</v>
      </c>
      <c r="AMD131" s="1353" t="e">
        <f>MATCH(AMD132,#REF!,0)-1</f>
        <v>#REF!</v>
      </c>
      <c r="AME131" s="1353" t="e">
        <f>MATCH(AME132,#REF!,0)-1</f>
        <v>#REF!</v>
      </c>
      <c r="AMF131" s="1353" t="e">
        <f>MATCH(AMF132,#REF!,0)-1</f>
        <v>#REF!</v>
      </c>
      <c r="AMG131" s="1353" t="e">
        <f>MATCH(AMG132,#REF!,0)-1</f>
        <v>#REF!</v>
      </c>
      <c r="AMH131" s="1353" t="e">
        <f>MATCH(AMH132,#REF!,0)-1</f>
        <v>#REF!</v>
      </c>
      <c r="AMI131" s="1353" t="e">
        <f>MATCH(AMI132,#REF!,0)-1</f>
        <v>#REF!</v>
      </c>
      <c r="AMJ131" s="1353" t="e">
        <f>MATCH(AMJ132,#REF!,0)-1</f>
        <v>#REF!</v>
      </c>
      <c r="AMK131" s="1353" t="e">
        <f>MATCH(AMK132,#REF!,0)-1</f>
        <v>#REF!</v>
      </c>
      <c r="AML131" s="1353" t="e">
        <f>MATCH(AML132,#REF!,0)-1</f>
        <v>#REF!</v>
      </c>
      <c r="AMM131" s="1353" t="e">
        <f>MATCH(AMM132,#REF!,0)-1</f>
        <v>#REF!</v>
      </c>
      <c r="AMN131" s="1353" t="e">
        <f>MATCH(AMN132,#REF!,0)-1</f>
        <v>#REF!</v>
      </c>
      <c r="AMO131" s="1353" t="e">
        <f>MATCH(AMO132,#REF!,0)-1</f>
        <v>#REF!</v>
      </c>
      <c r="AMP131" s="1353" t="e">
        <f>MATCH(AMP132,#REF!,0)-1</f>
        <v>#REF!</v>
      </c>
      <c r="AMQ131" s="1353" t="e">
        <f>MATCH(AMQ132,#REF!,0)-1</f>
        <v>#REF!</v>
      </c>
      <c r="AMR131" s="1353" t="e">
        <f>MATCH(AMR132,#REF!,0)-1</f>
        <v>#REF!</v>
      </c>
      <c r="AMS131" s="1353" t="e">
        <f>MATCH(AMS132,#REF!,0)-1</f>
        <v>#REF!</v>
      </c>
      <c r="AMT131" s="1353" t="e">
        <f>MATCH(AMT132,#REF!,0)-1</f>
        <v>#REF!</v>
      </c>
      <c r="AMU131" s="1353" t="e">
        <f>MATCH(AMU132,#REF!,0)-1</f>
        <v>#REF!</v>
      </c>
      <c r="AMV131" s="1353" t="e">
        <f>MATCH(AMV132,#REF!,0)-1</f>
        <v>#REF!</v>
      </c>
      <c r="AMW131" s="1353" t="e">
        <f>MATCH(AMW132,#REF!,0)-1</f>
        <v>#REF!</v>
      </c>
      <c r="AMX131" s="1353" t="e">
        <f>MATCH(AMX132,#REF!,0)-1</f>
        <v>#REF!</v>
      </c>
      <c r="AMY131" s="1353" t="e">
        <f>MATCH(AMY132,#REF!,0)-1</f>
        <v>#REF!</v>
      </c>
      <c r="AMZ131" s="1353" t="e">
        <f>MATCH(AMZ132,#REF!,0)-1</f>
        <v>#REF!</v>
      </c>
      <c r="ANA131" s="1353" t="e">
        <f>MATCH(ANA132,#REF!,0)-1</f>
        <v>#REF!</v>
      </c>
      <c r="ANB131" s="1353" t="e">
        <f>MATCH(ANB132,#REF!,0)-1</f>
        <v>#REF!</v>
      </c>
      <c r="ANC131" s="1353" t="e">
        <f>MATCH(ANC132,#REF!,0)-1</f>
        <v>#REF!</v>
      </c>
      <c r="AND131" s="1353" t="e">
        <f>MATCH(AND132,#REF!,0)-1</f>
        <v>#REF!</v>
      </c>
      <c r="ANE131" s="1353" t="e">
        <f>MATCH(ANE132,#REF!,0)-1</f>
        <v>#REF!</v>
      </c>
      <c r="ANF131" s="1353" t="e">
        <f>MATCH(ANF132,#REF!,0)-1</f>
        <v>#REF!</v>
      </c>
      <c r="ANG131" s="1353" t="e">
        <f>MATCH(ANG132,#REF!,0)-1</f>
        <v>#REF!</v>
      </c>
      <c r="ANH131" s="1353" t="e">
        <f>MATCH(ANH132,#REF!,0)-1</f>
        <v>#REF!</v>
      </c>
      <c r="ANI131" s="1353" t="e">
        <f>MATCH(ANI132,#REF!,0)-1</f>
        <v>#REF!</v>
      </c>
      <c r="ANJ131" s="1353" t="e">
        <f>MATCH(ANJ132,#REF!,0)-1</f>
        <v>#REF!</v>
      </c>
      <c r="ANK131" s="1353" t="e">
        <f>MATCH(ANK132,#REF!,0)-1</f>
        <v>#REF!</v>
      </c>
      <c r="ANL131" s="1353" t="e">
        <f>MATCH(ANL132,#REF!,0)-1</f>
        <v>#REF!</v>
      </c>
      <c r="ANM131" s="1353" t="e">
        <f>MATCH(ANM132,#REF!,0)-1</f>
        <v>#REF!</v>
      </c>
      <c r="ANN131" s="1353" t="e">
        <f>MATCH(ANN132,#REF!,0)-1</f>
        <v>#REF!</v>
      </c>
      <c r="ANO131" s="1353" t="e">
        <f>MATCH(ANO132,#REF!,0)-1</f>
        <v>#REF!</v>
      </c>
      <c r="ANP131" s="1353" t="e">
        <f>MATCH(ANP132,#REF!,0)-1</f>
        <v>#REF!</v>
      </c>
      <c r="ANQ131" s="1353" t="e">
        <f>MATCH(ANQ132,#REF!,0)-1</f>
        <v>#REF!</v>
      </c>
      <c r="ANR131" s="1353" t="e">
        <f>MATCH(ANR132,#REF!,0)-1</f>
        <v>#REF!</v>
      </c>
      <c r="ANS131" s="1353" t="e">
        <f>MATCH(ANS132,#REF!,0)-1</f>
        <v>#REF!</v>
      </c>
      <c r="ANT131" s="1353" t="e">
        <f>MATCH(ANT132,#REF!,0)-1</f>
        <v>#REF!</v>
      </c>
      <c r="ANU131" s="1353" t="e">
        <f>MATCH(ANU132,#REF!,0)-1</f>
        <v>#REF!</v>
      </c>
      <c r="ANV131" s="1353" t="e">
        <f>MATCH(ANV132,#REF!,0)-1</f>
        <v>#REF!</v>
      </c>
      <c r="ANW131" s="1353" t="e">
        <f>MATCH(ANW132,#REF!,0)-1</f>
        <v>#REF!</v>
      </c>
      <c r="ANX131" s="1353" t="e">
        <f>MATCH(ANX132,#REF!,0)-1</f>
        <v>#REF!</v>
      </c>
      <c r="ANY131" s="1353" t="e">
        <f>MATCH(ANY132,#REF!,0)-1</f>
        <v>#REF!</v>
      </c>
      <c r="ANZ131" s="1353" t="e">
        <f>MATCH(ANZ132,#REF!,0)-1</f>
        <v>#REF!</v>
      </c>
      <c r="AOA131" s="1353" t="e">
        <f>MATCH(AOA132,#REF!,0)-1</f>
        <v>#REF!</v>
      </c>
      <c r="AOB131" s="1353" t="e">
        <f>MATCH(AOB132,#REF!,0)-1</f>
        <v>#REF!</v>
      </c>
      <c r="AOC131" s="1353" t="e">
        <f>MATCH(AOC132,#REF!,0)-1</f>
        <v>#REF!</v>
      </c>
      <c r="AOD131" s="1353" t="e">
        <f>MATCH(AOD132,#REF!,0)-1</f>
        <v>#REF!</v>
      </c>
      <c r="AOE131" s="1353" t="e">
        <f>MATCH(AOE132,#REF!,0)-1</f>
        <v>#REF!</v>
      </c>
      <c r="AOF131" s="1353" t="e">
        <f>MATCH(AOF132,#REF!,0)-1</f>
        <v>#REF!</v>
      </c>
      <c r="AOG131" s="1353" t="e">
        <f>MATCH(AOG132,#REF!,0)-1</f>
        <v>#REF!</v>
      </c>
      <c r="AOH131" s="1353" t="e">
        <f>MATCH(AOH132,#REF!,0)-1</f>
        <v>#REF!</v>
      </c>
      <c r="AOI131" s="1353" t="e">
        <f>MATCH(AOI132,#REF!,0)-1</f>
        <v>#REF!</v>
      </c>
      <c r="AOJ131" s="1353" t="e">
        <f>MATCH(AOJ132,#REF!,0)-1</f>
        <v>#REF!</v>
      </c>
      <c r="AOK131" s="1353" t="e">
        <f>MATCH(AOK132,#REF!,0)-1</f>
        <v>#REF!</v>
      </c>
      <c r="AOL131" s="1353" t="e">
        <f>MATCH(AOL132,#REF!,0)-1</f>
        <v>#REF!</v>
      </c>
      <c r="AOM131" s="1353" t="e">
        <f>MATCH(AOM132,#REF!,0)-1</f>
        <v>#REF!</v>
      </c>
      <c r="AON131" s="1353" t="e">
        <f>MATCH(AON132,#REF!,0)-1</f>
        <v>#REF!</v>
      </c>
      <c r="AOO131" s="1353" t="e">
        <f>MATCH(AOO132,#REF!,0)-1</f>
        <v>#REF!</v>
      </c>
      <c r="AOP131" s="1353" t="e">
        <f>MATCH(AOP132,#REF!,0)-1</f>
        <v>#REF!</v>
      </c>
      <c r="AOQ131" s="1353" t="e">
        <f>MATCH(AOQ132,#REF!,0)-1</f>
        <v>#REF!</v>
      </c>
      <c r="AOR131" s="1353" t="e">
        <f>MATCH(AOR132,#REF!,0)-1</f>
        <v>#REF!</v>
      </c>
      <c r="AOS131" s="1353" t="e">
        <f>MATCH(AOS132,#REF!,0)-1</f>
        <v>#REF!</v>
      </c>
      <c r="AOT131" s="1353" t="e">
        <f>MATCH(AOT132,#REF!,0)-1</f>
        <v>#REF!</v>
      </c>
      <c r="AOU131" s="1353" t="e">
        <f>MATCH(AOU132,#REF!,0)-1</f>
        <v>#REF!</v>
      </c>
      <c r="AOV131" s="1353" t="e">
        <f>MATCH(AOV132,#REF!,0)-1</f>
        <v>#REF!</v>
      </c>
      <c r="AOW131" s="1353" t="e">
        <f>MATCH(AOW132,#REF!,0)-1</f>
        <v>#REF!</v>
      </c>
      <c r="AOX131" s="1353" t="e">
        <f>MATCH(AOX132,#REF!,0)-1</f>
        <v>#REF!</v>
      </c>
      <c r="AOY131" s="1353" t="e">
        <f>MATCH(AOY132,#REF!,0)-1</f>
        <v>#REF!</v>
      </c>
      <c r="AOZ131" s="1353" t="e">
        <f>MATCH(AOZ132,#REF!,0)-1</f>
        <v>#REF!</v>
      </c>
      <c r="APA131" s="1353" t="e">
        <f>MATCH(APA132,#REF!,0)-1</f>
        <v>#REF!</v>
      </c>
      <c r="APB131" s="1353" t="e">
        <f>MATCH(APB132,#REF!,0)-1</f>
        <v>#REF!</v>
      </c>
      <c r="APC131" s="1353" t="e">
        <f>MATCH(APC132,#REF!,0)-1</f>
        <v>#REF!</v>
      </c>
      <c r="APD131" s="1353" t="e">
        <f>MATCH(APD132,#REF!,0)-1</f>
        <v>#REF!</v>
      </c>
      <c r="APE131" s="1353" t="e">
        <f>MATCH(APE132,#REF!,0)-1</f>
        <v>#REF!</v>
      </c>
      <c r="APF131" s="1353" t="e">
        <f>MATCH(APF132,#REF!,0)-1</f>
        <v>#REF!</v>
      </c>
      <c r="APG131" s="1353" t="e">
        <f>MATCH(APG132,#REF!,0)-1</f>
        <v>#REF!</v>
      </c>
      <c r="APH131" s="1353" t="e">
        <f>MATCH(APH132,#REF!,0)-1</f>
        <v>#REF!</v>
      </c>
      <c r="API131" s="1353" t="e">
        <f>MATCH(API132,#REF!,0)-1</f>
        <v>#REF!</v>
      </c>
      <c r="APJ131" s="1353"/>
    </row>
    <row r="132" spans="1:1102" ht="13.2" x14ac:dyDescent="0.25">
      <c r="B132" s="4636"/>
      <c r="C132" s="4637"/>
      <c r="D132" s="4637"/>
      <c r="E132" s="4637"/>
      <c r="F132" s="4637"/>
      <c r="G132" s="4637"/>
      <c r="H132" s="4637"/>
      <c r="I132" s="4637"/>
      <c r="J132" s="4637"/>
      <c r="K132" s="4636"/>
      <c r="IY132" s="1356">
        <v>42625</v>
      </c>
      <c r="IZ132" s="1356">
        <v>42626</v>
      </c>
      <c r="JA132" s="1356">
        <v>42627</v>
      </c>
      <c r="JB132" s="1356">
        <v>42628</v>
      </c>
      <c r="JC132" s="1356">
        <v>42629</v>
      </c>
      <c r="JD132" s="1356">
        <v>42630</v>
      </c>
      <c r="JE132" s="1356">
        <v>42631</v>
      </c>
      <c r="JF132" s="1356">
        <v>42632</v>
      </c>
      <c r="JG132" s="1356">
        <v>42633</v>
      </c>
      <c r="JH132" s="1356">
        <v>42634</v>
      </c>
      <c r="JI132" s="1356">
        <v>42635</v>
      </c>
      <c r="JJ132" s="1356">
        <v>42636</v>
      </c>
      <c r="JK132" s="1356">
        <v>42637</v>
      </c>
      <c r="JL132" s="1356">
        <v>42638</v>
      </c>
      <c r="JM132" s="1356">
        <v>42639</v>
      </c>
      <c r="JN132" s="1356">
        <v>42640</v>
      </c>
      <c r="JO132" s="1356">
        <v>42641</v>
      </c>
      <c r="JP132" s="1356">
        <v>42642</v>
      </c>
      <c r="JQ132" s="1356">
        <v>42643</v>
      </c>
      <c r="JR132" s="1356">
        <v>42644</v>
      </c>
      <c r="JS132" s="1356">
        <v>42645</v>
      </c>
      <c r="JT132" s="1356">
        <v>42646</v>
      </c>
      <c r="JU132" s="1356">
        <v>42647</v>
      </c>
      <c r="JV132" s="1356">
        <v>42648</v>
      </c>
      <c r="JW132" s="1356">
        <v>42649</v>
      </c>
      <c r="JX132" s="1356">
        <v>42650</v>
      </c>
      <c r="JY132" s="1356">
        <v>42651</v>
      </c>
      <c r="JZ132" s="1356">
        <v>42652</v>
      </c>
      <c r="KA132" s="1356">
        <v>42653</v>
      </c>
      <c r="KB132" s="1356">
        <v>42654</v>
      </c>
      <c r="KC132" s="1356">
        <v>42655</v>
      </c>
      <c r="KD132" s="1356">
        <v>42656</v>
      </c>
      <c r="KE132" s="1356">
        <v>42657</v>
      </c>
      <c r="KF132" s="1356">
        <v>42658</v>
      </c>
      <c r="KG132" s="1356">
        <v>42659</v>
      </c>
      <c r="KH132" s="1356">
        <v>42660</v>
      </c>
      <c r="KI132" s="1356">
        <v>42661</v>
      </c>
      <c r="KJ132" s="1356">
        <v>42662</v>
      </c>
      <c r="KK132" s="1356">
        <v>42663</v>
      </c>
      <c r="KL132" s="1356">
        <v>42664</v>
      </c>
      <c r="KM132" s="1356">
        <v>42665</v>
      </c>
      <c r="KN132" s="1356">
        <v>42666</v>
      </c>
      <c r="KO132" s="1356">
        <v>42667</v>
      </c>
      <c r="KP132" s="1356">
        <v>42668</v>
      </c>
      <c r="KQ132" s="1356">
        <v>42669</v>
      </c>
      <c r="KR132" s="1356">
        <v>42670</v>
      </c>
      <c r="KS132" s="1356">
        <v>42671</v>
      </c>
      <c r="KT132" s="1356">
        <v>42672</v>
      </c>
      <c r="KU132" s="1356">
        <v>42673</v>
      </c>
      <c r="KV132" s="1356">
        <v>42674</v>
      </c>
      <c r="KW132" s="1356">
        <v>42675</v>
      </c>
      <c r="KX132" s="1356">
        <v>42676</v>
      </c>
      <c r="KY132" s="1356">
        <v>42677</v>
      </c>
      <c r="KZ132" s="1356">
        <v>42678</v>
      </c>
      <c r="LA132" s="1356">
        <v>42679</v>
      </c>
      <c r="LB132" s="1356">
        <v>42680</v>
      </c>
      <c r="LC132" s="1356">
        <v>42681</v>
      </c>
      <c r="LD132" s="1356">
        <v>42682</v>
      </c>
      <c r="LE132" s="1356">
        <v>42683</v>
      </c>
      <c r="LF132" s="1356">
        <v>42684</v>
      </c>
      <c r="LG132" s="1356">
        <v>42685</v>
      </c>
      <c r="LH132" s="1356">
        <v>42686</v>
      </c>
      <c r="LI132" s="1356">
        <v>42687</v>
      </c>
      <c r="LJ132" s="1356">
        <v>42688</v>
      </c>
      <c r="LK132" s="1356">
        <v>42689</v>
      </c>
      <c r="LL132" s="1356">
        <v>42690</v>
      </c>
      <c r="LM132" s="1356">
        <v>42691</v>
      </c>
      <c r="LN132" s="1356">
        <v>42692</v>
      </c>
      <c r="LO132" s="1356">
        <v>42693</v>
      </c>
      <c r="LP132" s="1356">
        <v>42694</v>
      </c>
      <c r="LQ132" s="1356">
        <v>42695</v>
      </c>
      <c r="LR132" s="1356">
        <v>42696</v>
      </c>
      <c r="LS132" s="1356">
        <v>42697</v>
      </c>
      <c r="LT132" s="1356">
        <v>42698</v>
      </c>
      <c r="LU132" s="1356">
        <v>42699</v>
      </c>
      <c r="LV132" s="1356">
        <v>42700</v>
      </c>
      <c r="LW132" s="1356">
        <v>42701</v>
      </c>
      <c r="LX132" s="1356">
        <v>42702</v>
      </c>
      <c r="LY132" s="1356">
        <v>42703</v>
      </c>
      <c r="LZ132" s="1356">
        <v>42704</v>
      </c>
      <c r="MA132" s="1356">
        <v>42705</v>
      </c>
      <c r="MB132" s="1356">
        <v>42706</v>
      </c>
      <c r="MC132" s="1356">
        <v>42707</v>
      </c>
      <c r="MD132" s="1356">
        <v>42708</v>
      </c>
      <c r="ME132" s="1356">
        <v>42709</v>
      </c>
      <c r="MF132" s="1356">
        <v>42710</v>
      </c>
      <c r="MG132" s="1356">
        <v>42711</v>
      </c>
      <c r="MH132" s="1356">
        <v>42712</v>
      </c>
      <c r="MI132" s="1356">
        <v>42713</v>
      </c>
      <c r="MJ132" s="1356">
        <v>42714</v>
      </c>
      <c r="MK132" s="1356">
        <v>42715</v>
      </c>
      <c r="ML132" s="1356">
        <v>42716</v>
      </c>
      <c r="MM132" s="1356">
        <v>42717</v>
      </c>
      <c r="MN132" s="1356">
        <v>42718</v>
      </c>
      <c r="MO132" s="1356">
        <v>42719</v>
      </c>
      <c r="MP132" s="1356">
        <v>42720</v>
      </c>
      <c r="MQ132" s="1356">
        <v>42721</v>
      </c>
      <c r="MR132" s="1356">
        <v>42722</v>
      </c>
      <c r="MS132" s="1356">
        <v>42723</v>
      </c>
      <c r="MT132" s="1356">
        <v>42724</v>
      </c>
      <c r="MU132" s="1356">
        <v>42725</v>
      </c>
      <c r="MV132" s="1356">
        <v>42726</v>
      </c>
      <c r="MW132" s="1356">
        <v>42727</v>
      </c>
      <c r="MX132" s="1356">
        <v>42728</v>
      </c>
      <c r="MY132" s="1356">
        <v>42729</v>
      </c>
      <c r="MZ132" s="1356">
        <v>42730</v>
      </c>
      <c r="NA132" s="1356">
        <v>42731</v>
      </c>
      <c r="NB132" s="1356">
        <v>42732</v>
      </c>
      <c r="NC132" s="1356">
        <v>42733</v>
      </c>
      <c r="ND132" s="1356">
        <v>42734</v>
      </c>
      <c r="NE132" s="1356">
        <v>42735</v>
      </c>
      <c r="NF132" s="1356">
        <v>42736</v>
      </c>
      <c r="NG132" s="1356">
        <v>42737</v>
      </c>
      <c r="NH132" s="1356">
        <v>42738</v>
      </c>
      <c r="NI132" s="1356">
        <v>42739</v>
      </c>
      <c r="NJ132" s="1356">
        <v>42740</v>
      </c>
      <c r="NK132" s="1356">
        <v>42741</v>
      </c>
      <c r="NL132" s="1356">
        <v>42742</v>
      </c>
      <c r="NM132" s="1356">
        <v>42743</v>
      </c>
      <c r="NN132" s="1356">
        <v>42744</v>
      </c>
      <c r="NO132" s="1356">
        <v>42745</v>
      </c>
      <c r="NP132" s="1356">
        <v>42746</v>
      </c>
      <c r="NQ132" s="1356">
        <v>42747</v>
      </c>
      <c r="NR132" s="1356">
        <v>42748</v>
      </c>
      <c r="NS132" s="1356">
        <v>42749</v>
      </c>
      <c r="NT132" s="1356">
        <v>42750</v>
      </c>
      <c r="NU132" s="1356">
        <v>42751</v>
      </c>
      <c r="NV132" s="1356">
        <v>42752</v>
      </c>
      <c r="NW132" s="1356">
        <v>42753</v>
      </c>
      <c r="NX132" s="1356">
        <v>42754</v>
      </c>
      <c r="NY132" s="1356">
        <v>42755</v>
      </c>
      <c r="NZ132" s="1356">
        <v>42756</v>
      </c>
      <c r="OA132" s="1356">
        <v>42757</v>
      </c>
      <c r="OB132" s="1356">
        <v>42758</v>
      </c>
      <c r="OC132" s="1356">
        <v>42759</v>
      </c>
      <c r="OD132" s="1356">
        <v>42760</v>
      </c>
      <c r="OE132" s="1356">
        <v>42761</v>
      </c>
      <c r="OF132" s="1356">
        <v>42762</v>
      </c>
      <c r="OG132" s="1356">
        <v>42763</v>
      </c>
      <c r="OH132" s="1356">
        <v>42764</v>
      </c>
      <c r="OI132" s="1356">
        <v>42765</v>
      </c>
      <c r="OJ132" s="1356">
        <v>42766</v>
      </c>
      <c r="OK132" s="1356">
        <v>42767</v>
      </c>
      <c r="OL132" s="1356">
        <v>42768</v>
      </c>
      <c r="OM132" s="1356">
        <v>42769</v>
      </c>
      <c r="ON132" s="1356">
        <v>42770</v>
      </c>
      <c r="OO132" s="1356">
        <v>42771</v>
      </c>
      <c r="OP132" s="1356">
        <v>42772</v>
      </c>
      <c r="OQ132" s="1356">
        <v>42773</v>
      </c>
      <c r="OR132" s="1356">
        <v>42774</v>
      </c>
      <c r="OS132" s="1356">
        <v>42775</v>
      </c>
      <c r="OT132" s="1356">
        <v>42776</v>
      </c>
      <c r="OU132" s="1356">
        <v>42777</v>
      </c>
      <c r="OV132" s="1356">
        <v>42778</v>
      </c>
      <c r="OW132" s="1356">
        <v>42779</v>
      </c>
      <c r="OX132" s="1356">
        <v>42780</v>
      </c>
      <c r="OY132" s="1356">
        <v>42781</v>
      </c>
      <c r="OZ132" s="1356">
        <v>42782</v>
      </c>
      <c r="PA132" s="1356">
        <v>42783</v>
      </c>
      <c r="PB132" s="1356">
        <v>42784</v>
      </c>
      <c r="PC132" s="1356">
        <v>42785</v>
      </c>
      <c r="PD132" s="1356">
        <v>42786</v>
      </c>
      <c r="PE132" s="1356">
        <v>42787</v>
      </c>
      <c r="PF132" s="1356">
        <v>42788</v>
      </c>
      <c r="PG132" s="1356">
        <v>42789</v>
      </c>
      <c r="PH132" s="1356">
        <v>42790</v>
      </c>
      <c r="PI132" s="1356">
        <v>42791</v>
      </c>
      <c r="PJ132" s="1356">
        <v>42792</v>
      </c>
      <c r="PK132" s="1356">
        <v>42793</v>
      </c>
      <c r="PL132" s="1356">
        <v>42794</v>
      </c>
      <c r="PM132" s="1356">
        <v>42795</v>
      </c>
      <c r="PN132" s="1356">
        <v>42796</v>
      </c>
      <c r="PO132" s="1356">
        <v>42797</v>
      </c>
      <c r="PP132" s="1356">
        <v>42798</v>
      </c>
      <c r="PQ132" s="1356">
        <v>42799</v>
      </c>
      <c r="PR132" s="1356">
        <v>42800</v>
      </c>
      <c r="PS132" s="1356">
        <v>42801</v>
      </c>
      <c r="PT132" s="1356">
        <v>42802</v>
      </c>
      <c r="PU132" s="1356">
        <v>42803</v>
      </c>
      <c r="PV132" s="1356">
        <v>42804</v>
      </c>
      <c r="PW132" s="1356">
        <v>42805</v>
      </c>
      <c r="PX132" s="1356">
        <v>42806</v>
      </c>
      <c r="PY132" s="1356">
        <v>42807</v>
      </c>
      <c r="PZ132" s="1356">
        <v>42808</v>
      </c>
      <c r="QA132" s="1356">
        <v>42809</v>
      </c>
      <c r="QB132" s="1356">
        <v>42810</v>
      </c>
      <c r="QC132" s="1356">
        <v>42811</v>
      </c>
      <c r="QD132" s="1356">
        <v>42812</v>
      </c>
      <c r="QE132" s="1356">
        <v>42813</v>
      </c>
      <c r="QF132" s="1356">
        <v>42814</v>
      </c>
      <c r="QG132" s="1356">
        <v>42815</v>
      </c>
      <c r="QH132" s="1356">
        <v>42816</v>
      </c>
      <c r="QI132" s="1356">
        <v>42817</v>
      </c>
      <c r="QJ132" s="1356">
        <v>42818</v>
      </c>
      <c r="QK132" s="1356">
        <v>42819</v>
      </c>
      <c r="QL132" s="1356">
        <v>42820</v>
      </c>
      <c r="QM132" s="1356">
        <v>42821</v>
      </c>
      <c r="QN132" s="1356">
        <v>42822</v>
      </c>
      <c r="QO132" s="1356">
        <v>42823</v>
      </c>
      <c r="QP132" s="1356">
        <v>42824</v>
      </c>
      <c r="QQ132" s="1356">
        <v>42825</v>
      </c>
      <c r="QR132" s="1356">
        <v>42826</v>
      </c>
      <c r="QS132" s="1356">
        <v>42827</v>
      </c>
      <c r="QT132" s="1356">
        <v>42828</v>
      </c>
      <c r="QU132" s="1356">
        <v>42829</v>
      </c>
      <c r="QV132" s="1356">
        <v>42830</v>
      </c>
      <c r="QW132" s="1356">
        <v>42831</v>
      </c>
      <c r="QX132" s="1356">
        <v>42832</v>
      </c>
      <c r="QY132" s="1356">
        <v>42833</v>
      </c>
      <c r="QZ132" s="1356">
        <v>42834</v>
      </c>
      <c r="RA132" s="1356">
        <v>42835</v>
      </c>
      <c r="RB132" s="1356">
        <v>42836</v>
      </c>
      <c r="RC132" s="1356">
        <v>42837</v>
      </c>
      <c r="RD132" s="1356">
        <v>42838</v>
      </c>
      <c r="RE132" s="1356">
        <v>42839</v>
      </c>
      <c r="RF132" s="1356">
        <v>42840</v>
      </c>
      <c r="RG132" s="1356">
        <v>42841</v>
      </c>
      <c r="RH132" s="1356">
        <v>42842</v>
      </c>
      <c r="RI132" s="1356">
        <v>42843</v>
      </c>
      <c r="RJ132" s="1356">
        <v>42844</v>
      </c>
      <c r="RK132" s="1356">
        <v>42845</v>
      </c>
      <c r="RL132" s="1356">
        <v>42846</v>
      </c>
      <c r="RM132" s="1356">
        <v>42847</v>
      </c>
      <c r="RN132" s="1356">
        <v>42848</v>
      </c>
      <c r="RO132" s="1356">
        <v>42849</v>
      </c>
      <c r="RP132" s="1356">
        <v>42850</v>
      </c>
      <c r="RQ132" s="1356">
        <v>42851</v>
      </c>
      <c r="RR132" s="1356">
        <v>42852</v>
      </c>
      <c r="RS132" s="1356">
        <v>42853</v>
      </c>
      <c r="RT132" s="1356">
        <v>42854</v>
      </c>
      <c r="RU132" s="1356">
        <v>42855</v>
      </c>
      <c r="RV132" s="1356">
        <v>42856</v>
      </c>
      <c r="RW132" s="1356">
        <v>42857</v>
      </c>
      <c r="RX132" s="1356">
        <v>42858</v>
      </c>
      <c r="RY132" s="1356">
        <v>42859</v>
      </c>
      <c r="RZ132" s="1356">
        <v>42860</v>
      </c>
      <c r="SA132" s="1356">
        <v>42861</v>
      </c>
      <c r="SB132" s="1356">
        <v>42862</v>
      </c>
      <c r="SC132" s="1356">
        <v>42863</v>
      </c>
      <c r="SD132" s="1356">
        <v>42864</v>
      </c>
      <c r="SE132" s="1356">
        <v>42865</v>
      </c>
      <c r="SF132" s="1356">
        <v>42866</v>
      </c>
      <c r="SG132" s="1356">
        <v>42867</v>
      </c>
      <c r="SH132" s="1356">
        <v>42868</v>
      </c>
      <c r="SI132" s="1356">
        <v>42869</v>
      </c>
      <c r="SJ132" s="1356">
        <v>42870</v>
      </c>
      <c r="SK132" s="1356">
        <v>42871</v>
      </c>
      <c r="SL132" s="1356">
        <v>42872</v>
      </c>
      <c r="SM132" s="1356">
        <v>42873</v>
      </c>
      <c r="SN132" s="1356">
        <v>42874</v>
      </c>
      <c r="SO132" s="1356">
        <v>42875</v>
      </c>
      <c r="SP132" s="1356">
        <v>42876</v>
      </c>
      <c r="SQ132" s="1356">
        <v>42877</v>
      </c>
      <c r="SR132" s="1356">
        <v>42878</v>
      </c>
      <c r="SS132" s="1356">
        <v>42879</v>
      </c>
      <c r="ST132" s="1356">
        <v>42880</v>
      </c>
      <c r="SU132" s="1356">
        <v>42881</v>
      </c>
      <c r="SV132" s="1356">
        <v>42882</v>
      </c>
      <c r="SW132" s="1356">
        <v>42883</v>
      </c>
      <c r="SX132" s="1356">
        <v>42884</v>
      </c>
      <c r="SY132" s="1356">
        <v>42885</v>
      </c>
      <c r="SZ132" s="1356">
        <v>42886</v>
      </c>
      <c r="TA132" s="1356">
        <v>42887</v>
      </c>
      <c r="TB132" s="1356">
        <v>42888</v>
      </c>
      <c r="TC132" s="1356">
        <v>42889</v>
      </c>
      <c r="TD132" s="1356">
        <v>42890</v>
      </c>
      <c r="TE132" s="1356">
        <v>42891</v>
      </c>
      <c r="TF132" s="1356">
        <v>42892</v>
      </c>
      <c r="TG132" s="1356">
        <v>42893</v>
      </c>
      <c r="TH132" s="1356">
        <v>42894</v>
      </c>
      <c r="TI132" s="1356">
        <v>42895</v>
      </c>
      <c r="TJ132" s="1356">
        <v>42896</v>
      </c>
      <c r="TK132" s="1356">
        <v>42897</v>
      </c>
      <c r="TL132" s="1356">
        <v>42898</v>
      </c>
      <c r="TM132" s="1356">
        <v>42899</v>
      </c>
      <c r="TN132" s="1356">
        <v>42900</v>
      </c>
      <c r="TO132" s="1356">
        <v>42901</v>
      </c>
      <c r="TP132" s="1356">
        <v>42902</v>
      </c>
      <c r="TQ132" s="1356">
        <v>42903</v>
      </c>
      <c r="TR132" s="1356">
        <v>42904</v>
      </c>
      <c r="TS132" s="1356">
        <v>42905</v>
      </c>
      <c r="TT132" s="1356">
        <v>42906</v>
      </c>
      <c r="TU132" s="1356">
        <v>42907</v>
      </c>
      <c r="TV132" s="1356">
        <v>42908</v>
      </c>
      <c r="TW132" s="1356">
        <v>42909</v>
      </c>
      <c r="TX132" s="1356">
        <v>42910</v>
      </c>
      <c r="TY132" s="1356">
        <v>42911</v>
      </c>
      <c r="TZ132" s="1356">
        <v>42912</v>
      </c>
      <c r="UA132" s="1356">
        <v>42913</v>
      </c>
      <c r="UB132" s="1356">
        <v>42914</v>
      </c>
      <c r="UC132" s="1356">
        <v>42915</v>
      </c>
      <c r="UD132" s="1356">
        <v>42916</v>
      </c>
      <c r="UE132" s="1356">
        <v>42917</v>
      </c>
      <c r="UF132" s="1356">
        <v>42918</v>
      </c>
      <c r="UG132" s="1356">
        <v>42919</v>
      </c>
      <c r="UH132" s="1356">
        <v>42920</v>
      </c>
      <c r="UI132" s="1356">
        <v>42921</v>
      </c>
      <c r="UJ132" s="1356">
        <v>42922</v>
      </c>
      <c r="UK132" s="1356">
        <v>42923</v>
      </c>
      <c r="UL132" s="1356">
        <v>42924</v>
      </c>
      <c r="UM132" s="1356">
        <v>42925</v>
      </c>
      <c r="UN132" s="1356">
        <v>42926</v>
      </c>
      <c r="UO132" s="1356">
        <v>42927</v>
      </c>
      <c r="UP132" s="1356">
        <v>42928</v>
      </c>
      <c r="UQ132" s="1356">
        <v>42929</v>
      </c>
      <c r="UR132" s="1356">
        <v>42930</v>
      </c>
      <c r="US132" s="1356">
        <v>42931</v>
      </c>
      <c r="UT132" s="1356">
        <v>42932</v>
      </c>
      <c r="UU132" s="1356">
        <v>42933</v>
      </c>
      <c r="UV132" s="1356">
        <v>42934</v>
      </c>
      <c r="UW132" s="1356">
        <v>42935</v>
      </c>
      <c r="UX132" s="1356">
        <v>42936</v>
      </c>
      <c r="UY132" s="1356">
        <v>42937</v>
      </c>
      <c r="UZ132" s="1356">
        <v>42938</v>
      </c>
      <c r="VA132" s="1356">
        <v>42939</v>
      </c>
      <c r="VB132" s="1356">
        <v>42940</v>
      </c>
      <c r="VC132" s="1356">
        <v>42941</v>
      </c>
      <c r="VD132" s="1356">
        <v>42942</v>
      </c>
      <c r="VE132" s="1356">
        <v>42943</v>
      </c>
      <c r="VF132" s="1356">
        <v>42944</v>
      </c>
      <c r="VG132" s="1356">
        <v>42945</v>
      </c>
      <c r="VH132" s="1356">
        <v>42946</v>
      </c>
      <c r="VI132" s="1356">
        <v>42947</v>
      </c>
      <c r="VJ132" s="1356">
        <v>42948</v>
      </c>
      <c r="VK132" s="1356">
        <v>42949</v>
      </c>
      <c r="VL132" s="1356">
        <v>42950</v>
      </c>
      <c r="VM132" s="1356">
        <v>42951</v>
      </c>
      <c r="VN132" s="1356">
        <v>42952</v>
      </c>
      <c r="VO132" s="1356">
        <v>42953</v>
      </c>
      <c r="VP132" s="1356">
        <v>42954</v>
      </c>
      <c r="VQ132" s="1356">
        <v>42955</v>
      </c>
      <c r="VR132" s="1356">
        <v>42956</v>
      </c>
      <c r="VS132" s="1356">
        <v>42957</v>
      </c>
      <c r="VT132" s="1356">
        <v>42958</v>
      </c>
      <c r="VU132" s="1356">
        <v>42959</v>
      </c>
      <c r="VV132" s="1356">
        <v>42960</v>
      </c>
      <c r="VW132" s="1356">
        <v>42961</v>
      </c>
      <c r="VX132" s="1356">
        <v>42962</v>
      </c>
      <c r="VY132" s="1356">
        <v>42963</v>
      </c>
      <c r="VZ132" s="1356">
        <v>42964</v>
      </c>
      <c r="WA132" s="1356">
        <v>42965</v>
      </c>
      <c r="WB132" s="1356">
        <v>42966</v>
      </c>
      <c r="WC132" s="1356">
        <v>42967</v>
      </c>
      <c r="WD132" s="1356">
        <v>42968</v>
      </c>
      <c r="WE132" s="1356">
        <v>42969</v>
      </c>
      <c r="WF132" s="1356">
        <v>42970</v>
      </c>
      <c r="WG132" s="1356">
        <v>42971</v>
      </c>
      <c r="WH132" s="1356">
        <v>42972</v>
      </c>
      <c r="WI132" s="1356">
        <v>42973</v>
      </c>
      <c r="WJ132" s="1356">
        <v>42974</v>
      </c>
      <c r="WK132" s="1356">
        <v>42975</v>
      </c>
      <c r="WL132" s="1356">
        <v>42976</v>
      </c>
      <c r="WM132" s="1356">
        <v>42977</v>
      </c>
      <c r="WN132" s="1356">
        <v>42978</v>
      </c>
      <c r="WO132" s="1356">
        <v>42979</v>
      </c>
      <c r="WP132" s="1356">
        <v>42980</v>
      </c>
      <c r="WQ132" s="1356">
        <v>42981</v>
      </c>
      <c r="WR132" s="1356">
        <v>42982</v>
      </c>
      <c r="WS132" s="1356">
        <v>42983</v>
      </c>
      <c r="WT132" s="1356">
        <v>42984</v>
      </c>
      <c r="WU132" s="1356">
        <v>42985</v>
      </c>
      <c r="WV132" s="1356">
        <v>42986</v>
      </c>
      <c r="WW132" s="1356">
        <v>42987</v>
      </c>
      <c r="WX132" s="1356">
        <v>42988</v>
      </c>
      <c r="WY132" s="1356">
        <v>42989</v>
      </c>
      <c r="WZ132" s="1356">
        <v>42990</v>
      </c>
      <c r="XA132" s="1356">
        <v>42991</v>
      </c>
      <c r="XB132" s="1356">
        <v>42992</v>
      </c>
      <c r="XC132" s="1356">
        <v>42993</v>
      </c>
      <c r="XD132" s="1356">
        <v>42994</v>
      </c>
      <c r="XE132" s="1356">
        <v>42995</v>
      </c>
      <c r="XF132" s="1356">
        <v>42996</v>
      </c>
      <c r="XG132" s="1356">
        <v>42997</v>
      </c>
      <c r="XH132" s="1356">
        <v>42998</v>
      </c>
      <c r="XI132" s="1356">
        <v>42999</v>
      </c>
      <c r="XJ132" s="1356">
        <v>43000</v>
      </c>
      <c r="XK132" s="1356">
        <v>43001</v>
      </c>
      <c r="XL132" s="1356">
        <v>43002</v>
      </c>
      <c r="XM132" s="1356">
        <v>43003</v>
      </c>
      <c r="XN132" s="1356">
        <v>43004</v>
      </c>
      <c r="XO132" s="1356">
        <v>43005</v>
      </c>
      <c r="XP132" s="1356">
        <v>43006</v>
      </c>
      <c r="XQ132" s="1356">
        <v>43007</v>
      </c>
      <c r="XR132" s="1356">
        <v>43008</v>
      </c>
      <c r="XS132" s="1356">
        <v>43009</v>
      </c>
      <c r="XT132" s="1356">
        <v>43010</v>
      </c>
      <c r="XU132" s="1356">
        <v>43011</v>
      </c>
      <c r="XV132" s="1356">
        <v>43012</v>
      </c>
      <c r="XW132" s="1356">
        <v>43013</v>
      </c>
      <c r="XX132" s="1356">
        <v>43014</v>
      </c>
      <c r="XY132" s="1356">
        <v>43015</v>
      </c>
      <c r="XZ132" s="1356">
        <v>43016</v>
      </c>
      <c r="YA132" s="1356">
        <v>43017</v>
      </c>
      <c r="YB132" s="1356">
        <v>43018</v>
      </c>
      <c r="YC132" s="1356">
        <v>43019</v>
      </c>
      <c r="YD132" s="1356">
        <v>43020</v>
      </c>
      <c r="YE132" s="1356">
        <v>43021</v>
      </c>
      <c r="YF132" s="1356">
        <v>43022</v>
      </c>
      <c r="YG132" s="1356">
        <v>43023</v>
      </c>
      <c r="YH132" s="1356">
        <v>43024</v>
      </c>
      <c r="YI132" s="1356">
        <v>43025</v>
      </c>
      <c r="YJ132" s="1356">
        <v>43026</v>
      </c>
      <c r="YK132" s="1356">
        <v>43027</v>
      </c>
      <c r="YL132" s="1356">
        <v>43028</v>
      </c>
      <c r="YM132" s="1356">
        <v>43029</v>
      </c>
      <c r="YN132" s="1356">
        <v>43030</v>
      </c>
      <c r="YO132" s="1356">
        <v>43031</v>
      </c>
      <c r="YP132" s="1356">
        <v>43032</v>
      </c>
      <c r="YQ132" s="1356">
        <v>43033</v>
      </c>
      <c r="YR132" s="1356">
        <v>43034</v>
      </c>
      <c r="YS132" s="1356">
        <v>43035</v>
      </c>
      <c r="YT132" s="1356">
        <v>43036</v>
      </c>
      <c r="YU132" s="1356">
        <v>43037</v>
      </c>
      <c r="YV132" s="1356">
        <v>43038</v>
      </c>
      <c r="YW132" s="1356">
        <v>43039</v>
      </c>
      <c r="YX132" s="1356">
        <v>43040</v>
      </c>
      <c r="YY132" s="1356">
        <v>43041</v>
      </c>
      <c r="YZ132" s="1356">
        <v>43042</v>
      </c>
      <c r="ZA132" s="1356">
        <v>43043</v>
      </c>
      <c r="ZB132" s="1356">
        <v>43044</v>
      </c>
      <c r="ZC132" s="1356">
        <v>43045</v>
      </c>
      <c r="ZD132" s="1356">
        <v>43046</v>
      </c>
      <c r="ZE132" s="1356">
        <v>43047</v>
      </c>
      <c r="ZF132" s="1356">
        <v>43048</v>
      </c>
      <c r="ZG132" s="1356">
        <v>43049</v>
      </c>
      <c r="ZH132" s="1356">
        <v>43050</v>
      </c>
      <c r="ZI132" s="1356">
        <v>43051</v>
      </c>
      <c r="ZJ132" s="1356">
        <v>43052</v>
      </c>
      <c r="ZK132" s="1356">
        <v>43053</v>
      </c>
      <c r="ZL132" s="1356">
        <v>43054</v>
      </c>
      <c r="ZM132" s="1356">
        <v>43055</v>
      </c>
      <c r="ZN132" s="1356">
        <v>43056</v>
      </c>
      <c r="ZO132" s="1356">
        <v>43057</v>
      </c>
      <c r="ZP132" s="1356">
        <v>43058</v>
      </c>
      <c r="ZQ132" s="1356">
        <v>43059</v>
      </c>
      <c r="ZR132" s="1356">
        <v>43060</v>
      </c>
      <c r="ZS132" s="1356">
        <v>43061</v>
      </c>
      <c r="ZT132" s="1356">
        <v>43062</v>
      </c>
      <c r="ZU132" s="1356">
        <v>43063</v>
      </c>
      <c r="ZV132" s="1356">
        <v>43064</v>
      </c>
      <c r="ZW132" s="1356">
        <v>43065</v>
      </c>
      <c r="ZX132" s="1356">
        <v>43066</v>
      </c>
      <c r="ZY132" s="1356">
        <v>43067</v>
      </c>
      <c r="ZZ132" s="1356">
        <v>43068</v>
      </c>
      <c r="AAA132" s="1356">
        <v>43069</v>
      </c>
      <c r="AAB132" s="1356">
        <v>43070</v>
      </c>
      <c r="AAC132" s="1356">
        <v>43071</v>
      </c>
      <c r="AAD132" s="1356">
        <v>43072</v>
      </c>
      <c r="AAE132" s="1356">
        <v>43073</v>
      </c>
      <c r="AAF132" s="1356">
        <v>43074</v>
      </c>
      <c r="AAG132" s="1356">
        <v>43075</v>
      </c>
      <c r="AAH132" s="1356">
        <v>43076</v>
      </c>
      <c r="AAI132" s="1356">
        <v>43077</v>
      </c>
      <c r="AAJ132" s="1356">
        <v>43078</v>
      </c>
      <c r="AAK132" s="1356">
        <v>43079</v>
      </c>
      <c r="AAL132" s="1356">
        <v>43080</v>
      </c>
      <c r="AAM132" s="1356">
        <v>43081</v>
      </c>
      <c r="AAN132" s="1356">
        <v>43082</v>
      </c>
      <c r="AAO132" s="1356">
        <v>43083</v>
      </c>
      <c r="AAP132" s="1356">
        <v>43084</v>
      </c>
      <c r="AAQ132" s="1356">
        <v>43085</v>
      </c>
      <c r="AAR132" s="1356">
        <v>43086</v>
      </c>
      <c r="AAS132" s="1356">
        <v>43087</v>
      </c>
      <c r="AAT132" s="1356">
        <v>43088</v>
      </c>
      <c r="AAU132" s="1356">
        <v>43089</v>
      </c>
      <c r="AAV132" s="1356">
        <v>43090</v>
      </c>
      <c r="AAW132" s="1356">
        <v>43091</v>
      </c>
      <c r="AAX132" s="1356">
        <v>43092</v>
      </c>
      <c r="AAY132" s="1356">
        <v>43093</v>
      </c>
      <c r="AAZ132" s="1356">
        <v>43094</v>
      </c>
      <c r="ABA132" s="1356">
        <v>43095</v>
      </c>
      <c r="ABB132" s="1356">
        <v>43096</v>
      </c>
      <c r="ABC132" s="1356">
        <v>43097</v>
      </c>
      <c r="ABD132" s="1356">
        <v>43098</v>
      </c>
      <c r="ABE132" s="1356">
        <v>43099</v>
      </c>
      <c r="ABF132" s="1356">
        <v>43100</v>
      </c>
      <c r="ABG132" s="1356">
        <v>43101</v>
      </c>
      <c r="ABH132" s="1356">
        <v>43102</v>
      </c>
      <c r="ABI132" s="1356">
        <v>43103</v>
      </c>
      <c r="ABJ132" s="1356">
        <v>43104</v>
      </c>
      <c r="ABK132" s="1356">
        <v>43105</v>
      </c>
      <c r="ABL132" s="1356">
        <v>43106</v>
      </c>
      <c r="ABM132" s="1356">
        <v>43107</v>
      </c>
      <c r="ABN132" s="1356">
        <v>43108</v>
      </c>
      <c r="ABO132" s="1356">
        <v>43109</v>
      </c>
      <c r="ABP132" s="1356">
        <v>43110</v>
      </c>
      <c r="ABQ132" s="1356">
        <v>43111</v>
      </c>
      <c r="ABR132" s="1356">
        <v>43112</v>
      </c>
      <c r="ABS132" s="1356">
        <v>43113</v>
      </c>
      <c r="ABT132" s="1356">
        <v>43114</v>
      </c>
      <c r="ABU132" s="1356">
        <v>43115</v>
      </c>
      <c r="ABV132" s="1356">
        <v>43116</v>
      </c>
      <c r="ABW132" s="1356">
        <v>43117</v>
      </c>
      <c r="ABX132" s="1356">
        <v>43118</v>
      </c>
      <c r="ABY132" s="1356">
        <v>43119</v>
      </c>
      <c r="ABZ132" s="1356">
        <v>43120</v>
      </c>
      <c r="ACA132" s="1356">
        <v>43121</v>
      </c>
      <c r="ACB132" s="1356">
        <v>43122</v>
      </c>
      <c r="ACC132" s="1356">
        <v>43123</v>
      </c>
      <c r="ACD132" s="1356">
        <v>43124</v>
      </c>
      <c r="ACE132" s="1356">
        <v>43125</v>
      </c>
      <c r="ACF132" s="1356">
        <v>43126</v>
      </c>
      <c r="ACG132" s="1356">
        <v>43127</v>
      </c>
      <c r="ACH132" s="1356">
        <v>43128</v>
      </c>
      <c r="ACI132" s="1356">
        <v>43129</v>
      </c>
      <c r="ACJ132" s="1356">
        <v>43130</v>
      </c>
      <c r="ACK132" s="1356">
        <v>43131</v>
      </c>
      <c r="ACL132" s="1356">
        <v>43132</v>
      </c>
      <c r="ACM132" s="1356">
        <v>43133</v>
      </c>
      <c r="ACN132" s="1356">
        <v>43134</v>
      </c>
      <c r="ACO132" s="1356">
        <v>43135</v>
      </c>
      <c r="ACP132" s="1356">
        <v>43136</v>
      </c>
      <c r="ACQ132" s="1356">
        <v>43137</v>
      </c>
      <c r="ACR132" s="1356">
        <v>43138</v>
      </c>
      <c r="ACS132" s="1356">
        <v>43139</v>
      </c>
      <c r="ACT132" s="1356">
        <v>43140</v>
      </c>
      <c r="ACU132" s="1356">
        <v>43141</v>
      </c>
      <c r="ACV132" s="1356">
        <v>43142</v>
      </c>
      <c r="ACW132" s="1356">
        <v>43143</v>
      </c>
      <c r="ACX132" s="1356">
        <v>43144</v>
      </c>
      <c r="ACY132" s="1356">
        <v>43145</v>
      </c>
      <c r="ACZ132" s="1356">
        <v>43146</v>
      </c>
      <c r="ADA132" s="1356">
        <v>43147</v>
      </c>
      <c r="ADB132" s="1356">
        <v>43148</v>
      </c>
      <c r="ADC132" s="1356">
        <v>43149</v>
      </c>
      <c r="ADD132" s="1356">
        <v>43150</v>
      </c>
      <c r="ADE132" s="1356">
        <v>43151</v>
      </c>
      <c r="ADF132" s="1356">
        <v>43152</v>
      </c>
      <c r="ADG132" s="1356">
        <v>43153</v>
      </c>
      <c r="ADH132" s="1356">
        <v>43154</v>
      </c>
      <c r="ADI132" s="1356">
        <v>43155</v>
      </c>
      <c r="ADJ132" s="1356">
        <v>43156</v>
      </c>
      <c r="ADK132" s="1356">
        <v>43157</v>
      </c>
      <c r="ADL132" s="1356">
        <v>43158</v>
      </c>
      <c r="ADM132" s="1356">
        <v>43159</v>
      </c>
      <c r="ADN132" s="1356">
        <v>43160</v>
      </c>
      <c r="ADO132" s="1356">
        <v>43161</v>
      </c>
      <c r="ADP132" s="1356">
        <v>43162</v>
      </c>
      <c r="ADQ132" s="1356">
        <v>43163</v>
      </c>
      <c r="ADR132" s="1356">
        <v>43164</v>
      </c>
      <c r="ADS132" s="1356">
        <v>43165</v>
      </c>
      <c r="ADT132" s="1356">
        <v>43166</v>
      </c>
      <c r="ADU132" s="1356">
        <v>43167</v>
      </c>
      <c r="ADV132" s="1356">
        <v>43168</v>
      </c>
      <c r="ADW132" s="1356">
        <v>43169</v>
      </c>
      <c r="ADX132" s="1356">
        <v>43170</v>
      </c>
      <c r="ADY132" s="1356">
        <v>43171</v>
      </c>
      <c r="ADZ132" s="1356">
        <v>43172</v>
      </c>
      <c r="AEA132" s="1356">
        <v>43173</v>
      </c>
      <c r="AEB132" s="1356">
        <v>43174</v>
      </c>
      <c r="AEC132" s="1356">
        <v>43175</v>
      </c>
      <c r="AED132" s="1356">
        <v>43176</v>
      </c>
      <c r="AEE132" s="1356">
        <v>43177</v>
      </c>
      <c r="AEF132" s="1356">
        <v>43178</v>
      </c>
      <c r="AEG132" s="1356">
        <v>43179</v>
      </c>
      <c r="AEH132" s="1356">
        <v>43180</v>
      </c>
      <c r="AEI132" s="1356">
        <v>43181</v>
      </c>
      <c r="AEJ132" s="1356">
        <v>43182</v>
      </c>
      <c r="AEK132" s="1356">
        <v>43183</v>
      </c>
      <c r="AEL132" s="1356">
        <v>43184</v>
      </c>
      <c r="AEM132" s="1356">
        <v>43185</v>
      </c>
      <c r="AEN132" s="1356">
        <v>43186</v>
      </c>
      <c r="AEO132" s="1356">
        <v>43187</v>
      </c>
      <c r="AEP132" s="1356">
        <v>43188</v>
      </c>
      <c r="AEQ132" s="1356">
        <v>43189</v>
      </c>
      <c r="AER132" s="1356">
        <v>43190</v>
      </c>
      <c r="AES132" s="1356">
        <v>43191</v>
      </c>
      <c r="AET132" s="1356">
        <v>43192</v>
      </c>
      <c r="AEU132" s="1356">
        <v>43193</v>
      </c>
      <c r="AEV132" s="1356">
        <v>43194</v>
      </c>
      <c r="AEW132" s="1356">
        <v>43195</v>
      </c>
      <c r="AEX132" s="1356">
        <v>43196</v>
      </c>
      <c r="AEY132" s="1356">
        <v>43197</v>
      </c>
      <c r="AEZ132" s="1356">
        <v>43198</v>
      </c>
      <c r="AFA132" s="1356">
        <v>43199</v>
      </c>
      <c r="AFB132" s="1356">
        <v>43200</v>
      </c>
      <c r="AFC132" s="1356">
        <v>43201</v>
      </c>
      <c r="AFD132" s="1356">
        <v>43202</v>
      </c>
      <c r="AFE132" s="1356">
        <v>43203</v>
      </c>
      <c r="AFF132" s="1356">
        <v>43204</v>
      </c>
      <c r="AFG132" s="1356">
        <v>43205</v>
      </c>
      <c r="AFH132" s="1356">
        <v>43206</v>
      </c>
      <c r="AFI132" s="1356">
        <v>43207</v>
      </c>
      <c r="AFJ132" s="1356">
        <v>43208</v>
      </c>
      <c r="AFK132" s="1356">
        <v>43209</v>
      </c>
      <c r="AFL132" s="1356">
        <v>43210</v>
      </c>
      <c r="AFM132" s="1356">
        <v>43211</v>
      </c>
      <c r="AFN132" s="1356">
        <v>43212</v>
      </c>
      <c r="AFO132" s="1356">
        <v>43213</v>
      </c>
      <c r="AFP132" s="1356">
        <v>43214</v>
      </c>
      <c r="AFQ132" s="1356">
        <v>43215</v>
      </c>
      <c r="AFR132" s="1356">
        <v>43216</v>
      </c>
      <c r="AFS132" s="1356">
        <v>43217</v>
      </c>
      <c r="AFT132" s="1356">
        <v>43218</v>
      </c>
      <c r="AFU132" s="1356">
        <v>43219</v>
      </c>
      <c r="AFV132" s="1356">
        <v>43220</v>
      </c>
      <c r="AFW132" s="1356">
        <v>43221</v>
      </c>
      <c r="AFX132" s="1356">
        <v>43222</v>
      </c>
      <c r="AFY132" s="1356">
        <v>43223</v>
      </c>
      <c r="AFZ132" s="1356">
        <v>43224</v>
      </c>
      <c r="AGA132" s="1356">
        <v>43225</v>
      </c>
      <c r="AGB132" s="1356">
        <v>43226</v>
      </c>
      <c r="AGC132" s="1356">
        <v>43227</v>
      </c>
      <c r="AGD132" s="1356">
        <v>43228</v>
      </c>
      <c r="AGE132" s="1356">
        <v>43229</v>
      </c>
      <c r="AGF132" s="1356">
        <v>43230</v>
      </c>
      <c r="AGG132" s="1356">
        <v>43231</v>
      </c>
      <c r="AGH132" s="1356">
        <v>43232</v>
      </c>
      <c r="AGI132" s="1356">
        <v>43233</v>
      </c>
      <c r="AGJ132" s="1356">
        <v>43234</v>
      </c>
      <c r="AGK132" s="1356">
        <v>43235</v>
      </c>
      <c r="AGL132" s="1356">
        <v>43236</v>
      </c>
      <c r="AGM132" s="1356">
        <v>43237</v>
      </c>
      <c r="AGN132" s="1356">
        <v>43238</v>
      </c>
      <c r="AGO132" s="1356">
        <v>43239</v>
      </c>
      <c r="AGP132" s="1356">
        <v>43240</v>
      </c>
      <c r="AGQ132" s="1356">
        <v>43241</v>
      </c>
      <c r="AGR132" s="1356">
        <v>43242</v>
      </c>
      <c r="AGS132" s="1356">
        <v>43243</v>
      </c>
      <c r="AGT132" s="1356">
        <v>43244</v>
      </c>
      <c r="AGU132" s="1356">
        <v>43245</v>
      </c>
      <c r="AGV132" s="1356">
        <v>43246</v>
      </c>
      <c r="AGW132" s="1356">
        <v>43247</v>
      </c>
      <c r="AGX132" s="1356">
        <v>43248</v>
      </c>
      <c r="AGY132" s="1356">
        <v>43249</v>
      </c>
      <c r="AGZ132" s="1356">
        <v>43250</v>
      </c>
      <c r="AHA132" s="1356">
        <v>43251</v>
      </c>
      <c r="AHB132" s="1356">
        <v>43252</v>
      </c>
      <c r="AHC132" s="1356">
        <v>43253</v>
      </c>
      <c r="AHD132" s="1356">
        <v>43254</v>
      </c>
      <c r="AHE132" s="1356">
        <v>43255</v>
      </c>
      <c r="AHF132" s="1356">
        <v>43256</v>
      </c>
      <c r="AHG132" s="1356">
        <v>43257</v>
      </c>
      <c r="AHH132" s="1356">
        <v>43258</v>
      </c>
      <c r="AHI132" s="1356">
        <v>43259</v>
      </c>
      <c r="AHJ132" s="1356">
        <v>43260</v>
      </c>
      <c r="AHK132" s="1356">
        <v>43261</v>
      </c>
      <c r="AHL132" s="1356">
        <v>43262</v>
      </c>
      <c r="AHM132" s="1356">
        <v>43263</v>
      </c>
      <c r="AHN132" s="1356">
        <v>43264</v>
      </c>
      <c r="AHO132" s="1356">
        <v>43265</v>
      </c>
      <c r="AHP132" s="1356">
        <v>43266</v>
      </c>
      <c r="AHQ132" s="1356">
        <v>43267</v>
      </c>
      <c r="AHR132" s="1356">
        <v>43268</v>
      </c>
      <c r="AHS132" s="1356">
        <v>43269</v>
      </c>
      <c r="AHT132" s="1356">
        <v>43270</v>
      </c>
      <c r="AHU132" s="1356">
        <v>43271</v>
      </c>
      <c r="AHV132" s="1356">
        <v>43272</v>
      </c>
      <c r="AHW132" s="1356">
        <v>43273</v>
      </c>
      <c r="AHX132" s="1356">
        <v>43274</v>
      </c>
      <c r="AHY132" s="1356">
        <v>43275</v>
      </c>
      <c r="AHZ132" s="1356">
        <v>43276</v>
      </c>
      <c r="AIA132" s="1356">
        <v>43277</v>
      </c>
      <c r="AIB132" s="1356">
        <v>43278</v>
      </c>
      <c r="AIC132" s="1356">
        <v>43279</v>
      </c>
      <c r="AID132" s="1356">
        <v>43280</v>
      </c>
      <c r="AIE132" s="1356">
        <v>43281</v>
      </c>
      <c r="AIF132" s="1356">
        <v>43282</v>
      </c>
      <c r="AIG132" s="1356">
        <v>43283</v>
      </c>
      <c r="AIH132" s="1356">
        <v>43284</v>
      </c>
      <c r="AII132" s="1356">
        <v>43285</v>
      </c>
      <c r="AIJ132" s="1356">
        <v>43286</v>
      </c>
      <c r="AIK132" s="1356">
        <v>43287</v>
      </c>
      <c r="AIL132" s="1356">
        <v>43288</v>
      </c>
      <c r="AIM132" s="1356">
        <v>43289</v>
      </c>
      <c r="AIN132" s="1356">
        <v>43290</v>
      </c>
      <c r="AIO132" s="1356">
        <v>43291</v>
      </c>
      <c r="AIP132" s="1356">
        <v>43292</v>
      </c>
      <c r="AIQ132" s="1356">
        <v>43293</v>
      </c>
      <c r="AIR132" s="1356">
        <v>43294</v>
      </c>
      <c r="AIS132" s="1356">
        <v>43295</v>
      </c>
      <c r="AIT132" s="1356">
        <v>43296</v>
      </c>
      <c r="AIU132" s="1356">
        <v>43297</v>
      </c>
      <c r="AIV132" s="1356">
        <v>43298</v>
      </c>
      <c r="AIW132" s="1356">
        <v>43299</v>
      </c>
      <c r="AIX132" s="1356">
        <v>43300</v>
      </c>
      <c r="AIY132" s="1356">
        <v>43301</v>
      </c>
      <c r="AIZ132" s="1356">
        <v>43302</v>
      </c>
      <c r="AJA132" s="1356">
        <v>43303</v>
      </c>
      <c r="AJB132" s="1356">
        <v>43304</v>
      </c>
      <c r="AJC132" s="1356">
        <v>43305</v>
      </c>
      <c r="AJD132" s="1356">
        <v>43306</v>
      </c>
      <c r="AJE132" s="1356">
        <v>43307</v>
      </c>
      <c r="AJF132" s="1356">
        <v>43308</v>
      </c>
      <c r="AJG132" s="1356">
        <v>43309</v>
      </c>
      <c r="AJH132" s="1356">
        <v>43310</v>
      </c>
      <c r="AJI132" s="1356">
        <v>43311</v>
      </c>
      <c r="AJJ132" s="1356">
        <v>43312</v>
      </c>
      <c r="AJK132" s="1356">
        <v>43313</v>
      </c>
      <c r="AJL132" s="1356">
        <v>43314</v>
      </c>
      <c r="AJM132" s="1356">
        <v>43315</v>
      </c>
      <c r="AJN132" s="1356">
        <v>43316</v>
      </c>
      <c r="AJO132" s="1356">
        <v>43317</v>
      </c>
      <c r="AJP132" s="1356">
        <v>43318</v>
      </c>
      <c r="AJQ132" s="1356">
        <v>43319</v>
      </c>
      <c r="AJR132" s="1356">
        <v>43320</v>
      </c>
      <c r="AJS132" s="1356">
        <v>43321</v>
      </c>
      <c r="AJT132" s="1356">
        <v>43322</v>
      </c>
      <c r="AJU132" s="1356">
        <v>43323</v>
      </c>
      <c r="AJV132" s="1356">
        <v>43324</v>
      </c>
      <c r="AJW132" s="1356">
        <v>43325</v>
      </c>
      <c r="AJX132" s="1356">
        <v>43326</v>
      </c>
      <c r="AJY132" s="1356">
        <v>43327</v>
      </c>
      <c r="AJZ132" s="1356">
        <v>43328</v>
      </c>
      <c r="AKA132" s="1356">
        <v>43329</v>
      </c>
      <c r="AKB132" s="1356">
        <v>43330</v>
      </c>
      <c r="AKC132" s="1356">
        <v>43331</v>
      </c>
      <c r="AKD132" s="1356">
        <v>43332</v>
      </c>
      <c r="AKE132" s="1356">
        <v>43333</v>
      </c>
      <c r="AKF132" s="1356">
        <v>43334</v>
      </c>
      <c r="AKG132" s="1356">
        <v>43335</v>
      </c>
      <c r="AKH132" s="1356">
        <v>43336</v>
      </c>
      <c r="AKI132" s="1356">
        <v>43337</v>
      </c>
      <c r="AKJ132" s="1356">
        <v>43338</v>
      </c>
      <c r="AKK132" s="1356">
        <v>43339</v>
      </c>
      <c r="AKL132" s="1356">
        <v>43340</v>
      </c>
      <c r="AKM132" s="1356">
        <v>43341</v>
      </c>
      <c r="AKN132" s="1356">
        <v>43342</v>
      </c>
      <c r="AKO132" s="1356">
        <v>43343</v>
      </c>
      <c r="AKP132" s="1356">
        <v>43344</v>
      </c>
      <c r="AKQ132" s="1356">
        <v>43345</v>
      </c>
      <c r="AKR132" s="1356">
        <v>43346</v>
      </c>
      <c r="AKS132" s="1356">
        <v>43347</v>
      </c>
      <c r="AKT132" s="1356">
        <v>43348</v>
      </c>
      <c r="AKU132" s="1356">
        <v>43349</v>
      </c>
      <c r="AKV132" s="1356">
        <v>43350</v>
      </c>
      <c r="AKW132" s="1356">
        <v>43351</v>
      </c>
      <c r="AKX132" s="1356">
        <v>43352</v>
      </c>
      <c r="AKY132" s="1356">
        <v>43353</v>
      </c>
      <c r="AKZ132" s="1356">
        <v>43354</v>
      </c>
      <c r="ALA132" s="1356">
        <v>43355</v>
      </c>
      <c r="ALB132" s="1356">
        <v>43356</v>
      </c>
      <c r="ALC132" s="1356">
        <v>43357</v>
      </c>
      <c r="ALD132" s="1356">
        <v>43358</v>
      </c>
      <c r="ALE132" s="1356">
        <v>43359</v>
      </c>
      <c r="ALF132" s="1356">
        <v>43360</v>
      </c>
      <c r="ALG132" s="1356">
        <v>43361</v>
      </c>
      <c r="ALH132" s="1356">
        <v>43362</v>
      </c>
      <c r="ALI132" s="1356">
        <v>43363</v>
      </c>
      <c r="ALJ132" s="1356">
        <v>43364</v>
      </c>
      <c r="ALK132" s="1356">
        <v>43365</v>
      </c>
      <c r="ALL132" s="1356">
        <v>43366</v>
      </c>
      <c r="ALM132" s="1356">
        <v>43367</v>
      </c>
      <c r="ALN132" s="1356">
        <v>43368</v>
      </c>
      <c r="ALO132" s="1356">
        <v>43369</v>
      </c>
      <c r="ALP132" s="1356">
        <v>43370</v>
      </c>
      <c r="ALQ132" s="1356">
        <v>43371</v>
      </c>
      <c r="ALR132" s="1356">
        <v>43372</v>
      </c>
      <c r="ALS132" s="1356">
        <v>43373</v>
      </c>
      <c r="ALT132" s="1356">
        <v>43374</v>
      </c>
      <c r="ALU132" s="1356">
        <v>43375</v>
      </c>
      <c r="ALV132" s="1356">
        <v>43376</v>
      </c>
      <c r="ALW132" s="1356">
        <v>43377</v>
      </c>
      <c r="ALX132" s="1356">
        <v>43378</v>
      </c>
      <c r="ALY132" s="1356">
        <v>43379</v>
      </c>
      <c r="ALZ132" s="1356">
        <v>43380</v>
      </c>
      <c r="AMA132" s="1356">
        <v>43381</v>
      </c>
      <c r="AMB132" s="1356">
        <v>43382</v>
      </c>
      <c r="AMC132" s="1356">
        <v>43383</v>
      </c>
      <c r="AMD132" s="1356">
        <v>43384</v>
      </c>
      <c r="AME132" s="1356">
        <v>43385</v>
      </c>
      <c r="AMF132" s="1356">
        <v>43386</v>
      </c>
      <c r="AMG132" s="1356">
        <v>43387</v>
      </c>
      <c r="AMH132" s="1356">
        <v>43388</v>
      </c>
      <c r="AMI132" s="1356">
        <v>43389</v>
      </c>
      <c r="AMJ132" s="1356">
        <v>43390</v>
      </c>
      <c r="AMK132" s="1356">
        <v>43391</v>
      </c>
      <c r="AML132" s="1356">
        <v>43392</v>
      </c>
      <c r="AMM132" s="1356">
        <v>43393</v>
      </c>
      <c r="AMN132" s="1356">
        <v>43394</v>
      </c>
      <c r="AMO132" s="1356">
        <v>43395</v>
      </c>
      <c r="AMP132" s="1356">
        <v>43396</v>
      </c>
      <c r="AMQ132" s="1356">
        <v>43397</v>
      </c>
      <c r="AMR132" s="1356">
        <v>43398</v>
      </c>
      <c r="AMS132" s="1356">
        <v>43399</v>
      </c>
      <c r="AMT132" s="1356">
        <v>43400</v>
      </c>
      <c r="AMU132" s="1356">
        <v>43401</v>
      </c>
      <c r="AMV132" s="1356">
        <v>43402</v>
      </c>
      <c r="AMW132" s="1356">
        <v>43403</v>
      </c>
      <c r="AMX132" s="1356">
        <v>43404</v>
      </c>
      <c r="AMY132" s="1356">
        <v>43405</v>
      </c>
      <c r="AMZ132" s="1356">
        <v>43406</v>
      </c>
      <c r="ANA132" s="1356">
        <v>43407</v>
      </c>
      <c r="ANB132" s="1356">
        <v>43408</v>
      </c>
      <c r="ANC132" s="1356">
        <v>43409</v>
      </c>
      <c r="AND132" s="1356">
        <v>43410</v>
      </c>
      <c r="ANE132" s="1356">
        <v>43411</v>
      </c>
      <c r="ANF132" s="1356">
        <v>43412</v>
      </c>
      <c r="ANG132" s="1356">
        <v>43413</v>
      </c>
      <c r="ANH132" s="1356">
        <v>43414</v>
      </c>
      <c r="ANI132" s="1356">
        <v>43415</v>
      </c>
      <c r="ANJ132" s="1356">
        <v>43416</v>
      </c>
      <c r="ANK132" s="1356">
        <v>43417</v>
      </c>
      <c r="ANL132" s="1356">
        <v>43418</v>
      </c>
      <c r="ANM132" s="1356">
        <v>43419</v>
      </c>
      <c r="ANN132" s="1356">
        <v>43420</v>
      </c>
      <c r="ANO132" s="1356">
        <v>43421</v>
      </c>
      <c r="ANP132" s="1356">
        <v>43422</v>
      </c>
      <c r="ANQ132" s="1356">
        <v>43423</v>
      </c>
      <c r="ANR132" s="1356">
        <v>43424</v>
      </c>
      <c r="ANS132" s="1356">
        <v>43425</v>
      </c>
      <c r="ANT132" s="1356">
        <v>43426</v>
      </c>
      <c r="ANU132" s="1356">
        <v>43427</v>
      </c>
      <c r="ANV132" s="1356">
        <v>43428</v>
      </c>
      <c r="ANW132" s="1356">
        <v>43429</v>
      </c>
      <c r="ANX132" s="1356">
        <v>43430</v>
      </c>
      <c r="ANY132" s="1356">
        <v>43431</v>
      </c>
      <c r="ANZ132" s="1356">
        <v>43432</v>
      </c>
      <c r="AOA132" s="1356">
        <v>43433</v>
      </c>
      <c r="AOB132" s="1356">
        <v>43434</v>
      </c>
      <c r="AOC132" s="1356">
        <v>43435</v>
      </c>
      <c r="AOD132" s="1356">
        <v>43436</v>
      </c>
      <c r="AOE132" s="1356">
        <v>43437</v>
      </c>
      <c r="AOF132" s="1356">
        <v>43438</v>
      </c>
      <c r="AOG132" s="1356">
        <v>43439</v>
      </c>
      <c r="AOH132" s="1356">
        <v>43440</v>
      </c>
      <c r="AOI132" s="1356">
        <v>43441</v>
      </c>
      <c r="AOJ132" s="1356">
        <v>43442</v>
      </c>
      <c r="AOK132" s="1356">
        <v>43443</v>
      </c>
      <c r="AOL132" s="1356">
        <v>43444</v>
      </c>
      <c r="AOM132" s="1356">
        <v>43445</v>
      </c>
      <c r="AON132" s="1356">
        <v>43446</v>
      </c>
      <c r="AOO132" s="1356">
        <v>43447</v>
      </c>
      <c r="AOP132" s="1356">
        <v>43448</v>
      </c>
      <c r="AOQ132" s="1356">
        <v>43449</v>
      </c>
      <c r="AOR132" s="1356">
        <v>43450</v>
      </c>
      <c r="AOS132" s="1356">
        <v>43451</v>
      </c>
      <c r="AOT132" s="1356">
        <v>43452</v>
      </c>
      <c r="AOU132" s="1356">
        <v>43453</v>
      </c>
      <c r="AOV132" s="1356">
        <v>43454</v>
      </c>
      <c r="AOW132" s="1356">
        <v>43455</v>
      </c>
      <c r="AOX132" s="1356">
        <v>43456</v>
      </c>
      <c r="AOY132" s="1356">
        <v>43457</v>
      </c>
      <c r="AOZ132" s="1356">
        <v>43458</v>
      </c>
      <c r="APA132" s="1356">
        <v>43459</v>
      </c>
      <c r="APB132" s="1356">
        <v>43460</v>
      </c>
      <c r="APC132" s="1356">
        <v>43461</v>
      </c>
      <c r="APD132" s="1356">
        <v>43462</v>
      </c>
      <c r="APE132" s="1356">
        <v>43463</v>
      </c>
      <c r="APF132" s="1356">
        <v>43464</v>
      </c>
      <c r="APG132" s="1356">
        <v>43465</v>
      </c>
      <c r="APH132" s="1356">
        <v>43466</v>
      </c>
      <c r="API132" s="1356">
        <v>43467</v>
      </c>
      <c r="APJ132" s="1356"/>
    </row>
    <row r="133" spans="1:1102" ht="13.2" x14ac:dyDescent="0.25">
      <c r="A133" s="1352">
        <v>0</v>
      </c>
      <c r="B133" s="4814" t="s">
        <v>588</v>
      </c>
      <c r="C133" s="4636"/>
      <c r="D133" s="4636"/>
      <c r="E133" s="4636"/>
      <c r="F133" s="4636"/>
      <c r="G133" s="4636"/>
      <c r="H133" s="4636"/>
      <c r="I133" s="4636"/>
      <c r="J133" s="4636"/>
      <c r="K133" s="4636"/>
      <c r="IY133" s="1352">
        <v>843</v>
      </c>
      <c r="IZ133" s="1352">
        <v>0</v>
      </c>
      <c r="JA133" s="1352">
        <v>0</v>
      </c>
      <c r="JB133" s="1352">
        <v>0</v>
      </c>
      <c r="JC133" s="1352">
        <v>0</v>
      </c>
      <c r="JD133" s="1352">
        <v>0</v>
      </c>
      <c r="JE133" s="1352">
        <v>0</v>
      </c>
      <c r="JF133" s="1352">
        <v>0</v>
      </c>
      <c r="JG133" s="1352">
        <v>0</v>
      </c>
      <c r="JH133" s="1352">
        <v>0</v>
      </c>
      <c r="JI133" s="1352">
        <v>0</v>
      </c>
      <c r="JJ133" s="1352">
        <v>0</v>
      </c>
      <c r="JK133" s="1352">
        <v>0</v>
      </c>
      <c r="JL133" s="1352">
        <v>0</v>
      </c>
      <c r="JM133" s="1352">
        <v>0</v>
      </c>
      <c r="JN133" s="1352">
        <v>566</v>
      </c>
      <c r="JO133" s="1352">
        <v>0</v>
      </c>
      <c r="JP133" s="1352">
        <v>0</v>
      </c>
      <c r="JQ133" s="1352">
        <v>0</v>
      </c>
      <c r="JR133" s="1352">
        <v>0</v>
      </c>
      <c r="JS133" s="1352">
        <v>0</v>
      </c>
      <c r="JT133" s="1352">
        <v>633</v>
      </c>
      <c r="JU133" s="1352">
        <v>0</v>
      </c>
      <c r="JV133" s="1352">
        <v>0</v>
      </c>
      <c r="JW133" s="1352">
        <v>0</v>
      </c>
      <c r="JX133" s="1352">
        <v>0</v>
      </c>
      <c r="JY133" s="1352">
        <v>0</v>
      </c>
      <c r="JZ133" s="1352">
        <v>0</v>
      </c>
      <c r="KA133" s="1352">
        <v>0</v>
      </c>
      <c r="KB133" s="1352">
        <v>735</v>
      </c>
      <c r="KC133" s="1352">
        <v>0</v>
      </c>
      <c r="KD133" s="1352">
        <v>0</v>
      </c>
      <c r="KE133" s="1352">
        <v>0</v>
      </c>
      <c r="KF133" s="1352">
        <v>0</v>
      </c>
      <c r="KG133" s="1352">
        <v>0</v>
      </c>
      <c r="KH133" s="1352">
        <v>618</v>
      </c>
      <c r="KI133" s="1352">
        <v>0</v>
      </c>
      <c r="KJ133" s="1352">
        <v>0</v>
      </c>
      <c r="KK133" s="1352">
        <v>0</v>
      </c>
      <c r="KL133" s="1352">
        <v>0</v>
      </c>
      <c r="KM133" s="1352">
        <v>0</v>
      </c>
      <c r="KN133" s="1352">
        <v>0</v>
      </c>
      <c r="KO133" s="1352">
        <v>755</v>
      </c>
      <c r="KP133" s="1352">
        <v>0</v>
      </c>
      <c r="KQ133" s="1352">
        <v>0</v>
      </c>
      <c r="KR133" s="1352">
        <v>0</v>
      </c>
      <c r="KS133" s="1352">
        <v>0</v>
      </c>
      <c r="KT133" s="1352">
        <v>0</v>
      </c>
      <c r="KU133" s="1352">
        <v>0</v>
      </c>
      <c r="KV133" s="1352">
        <v>592</v>
      </c>
      <c r="KW133" s="1352">
        <v>0</v>
      </c>
      <c r="KX133" s="1352">
        <v>0</v>
      </c>
      <c r="KY133" s="1352">
        <v>0</v>
      </c>
      <c r="KZ133" s="1352">
        <v>0</v>
      </c>
      <c r="LA133" s="1352">
        <v>0</v>
      </c>
      <c r="LB133" s="1352">
        <v>0</v>
      </c>
      <c r="LC133" s="1352">
        <v>756</v>
      </c>
      <c r="LD133" s="1352">
        <v>0</v>
      </c>
      <c r="LE133" s="1352">
        <v>0</v>
      </c>
      <c r="LF133" s="1352">
        <v>0</v>
      </c>
      <c r="LG133" s="1352">
        <v>0</v>
      </c>
      <c r="LH133" s="1352">
        <v>0</v>
      </c>
      <c r="LI133" s="1352">
        <v>0</v>
      </c>
      <c r="LJ133" s="1352">
        <v>914</v>
      </c>
      <c r="LK133" s="1352">
        <v>0</v>
      </c>
      <c r="LL133" s="1352">
        <v>0</v>
      </c>
      <c r="LM133" s="1352">
        <v>0</v>
      </c>
      <c r="LN133" s="1352">
        <v>0</v>
      </c>
      <c r="LO133" s="1352">
        <v>0</v>
      </c>
      <c r="LP133" s="1352">
        <v>0</v>
      </c>
      <c r="LQ133" s="1352">
        <v>1279</v>
      </c>
      <c r="LR133" s="1352">
        <v>0</v>
      </c>
      <c r="LS133" s="1352">
        <v>0</v>
      </c>
      <c r="LT133" s="1352">
        <v>0</v>
      </c>
      <c r="LU133" s="1352">
        <v>0</v>
      </c>
      <c r="LV133" s="1352">
        <v>0</v>
      </c>
      <c r="LW133" s="1352">
        <v>0</v>
      </c>
      <c r="LX133" s="1352">
        <v>454</v>
      </c>
      <c r="LY133" s="1352">
        <v>0</v>
      </c>
      <c r="LZ133" s="1352">
        <v>0</v>
      </c>
      <c r="MA133" s="1352">
        <v>0</v>
      </c>
      <c r="MB133" s="1352">
        <v>0</v>
      </c>
      <c r="MC133" s="1352">
        <v>0</v>
      </c>
      <c r="MD133" s="1352">
        <v>0</v>
      </c>
      <c r="ME133" s="1352">
        <v>853</v>
      </c>
      <c r="MF133" s="1352">
        <v>0</v>
      </c>
      <c r="MG133" s="1352">
        <v>0</v>
      </c>
      <c r="MH133" s="1352">
        <v>0</v>
      </c>
      <c r="MI133" s="1352">
        <v>0</v>
      </c>
      <c r="MJ133" s="1352">
        <v>0</v>
      </c>
      <c r="MK133" s="1352">
        <v>0</v>
      </c>
      <c r="ML133" s="1352">
        <v>965</v>
      </c>
      <c r="MM133" s="1352">
        <v>0</v>
      </c>
      <c r="MN133" s="1352">
        <v>0</v>
      </c>
      <c r="MO133" s="1352">
        <v>0</v>
      </c>
      <c r="MP133" s="1352">
        <v>0</v>
      </c>
      <c r="MQ133" s="1352">
        <v>0</v>
      </c>
      <c r="MR133" s="1352">
        <v>0</v>
      </c>
      <c r="MS133" s="1352">
        <v>1344</v>
      </c>
      <c r="MT133" s="1352">
        <v>0</v>
      </c>
      <c r="MU133" s="1352">
        <v>0</v>
      </c>
      <c r="MV133" s="1352">
        <v>0</v>
      </c>
      <c r="MW133" s="1352">
        <v>0</v>
      </c>
      <c r="MX133" s="1352">
        <v>0</v>
      </c>
      <c r="MY133" s="1352">
        <v>0</v>
      </c>
      <c r="MZ133" s="1352">
        <v>0</v>
      </c>
      <c r="NA133" s="1352">
        <f ca="1">IFERROR(OFFSET(#REF!,$A133,NA$131),0)</f>
        <v>0</v>
      </c>
      <c r="NB133" s="1352">
        <f ca="1">IFERROR(OFFSET(#REF!,$A133,NB$131),0)</f>
        <v>0</v>
      </c>
      <c r="NC133" s="1352">
        <f ca="1">IFERROR(OFFSET(#REF!,$A133,NC$131),0)</f>
        <v>0</v>
      </c>
      <c r="ND133" s="1352">
        <f ca="1">IFERROR(OFFSET(#REF!,$A133,ND$131),0)</f>
        <v>0</v>
      </c>
      <c r="NE133" s="1352">
        <f ca="1">IFERROR(OFFSET(#REF!,$A133,NE$131),0)</f>
        <v>0</v>
      </c>
      <c r="NF133" s="1352">
        <f ca="1">IFERROR(OFFSET(#REF!,$A133,NF$131),0)</f>
        <v>0</v>
      </c>
      <c r="NG133" s="1352">
        <f ca="1">IFERROR(OFFSET(#REF!,$A133,NG$131),0)</f>
        <v>0</v>
      </c>
      <c r="NH133" s="1352">
        <f ca="1">IFERROR(OFFSET(#REF!,$A133,NH$131),0)</f>
        <v>0</v>
      </c>
      <c r="NI133" s="1352">
        <f ca="1">IFERROR(OFFSET(#REF!,$A133,NI$131),0)</f>
        <v>0</v>
      </c>
      <c r="NJ133" s="1352">
        <f ca="1">IFERROR(OFFSET(#REF!,$A133,NJ$131),0)</f>
        <v>0</v>
      </c>
      <c r="NK133" s="1352">
        <f ca="1">IFERROR(OFFSET(#REF!,$A133,NK$131),0)</f>
        <v>0</v>
      </c>
      <c r="NL133" s="1352">
        <f ca="1">IFERROR(OFFSET(#REF!,$A133,NL$131),0)</f>
        <v>0</v>
      </c>
      <c r="NM133" s="1352">
        <f ca="1">IFERROR(OFFSET(#REF!,$A133,NM$131),0)</f>
        <v>0</v>
      </c>
      <c r="NN133" s="1352">
        <f ca="1">IFERROR(OFFSET(#REF!,$A133,NN$131),0)</f>
        <v>0</v>
      </c>
      <c r="NO133" s="1352">
        <f ca="1">IFERROR(OFFSET(#REF!,$A133,NO$131),0)</f>
        <v>0</v>
      </c>
      <c r="NP133" s="1352">
        <f ca="1">IFERROR(OFFSET(#REF!,$A133,NP$131),0)</f>
        <v>0</v>
      </c>
      <c r="NQ133" s="1352">
        <f ca="1">IFERROR(OFFSET(#REF!,$A133,NQ$131),0)</f>
        <v>0</v>
      </c>
      <c r="NR133" s="1352">
        <f ca="1">IFERROR(OFFSET(#REF!,$A133,NR$131),0)</f>
        <v>0</v>
      </c>
      <c r="NS133" s="1352">
        <f ca="1">IFERROR(OFFSET(#REF!,$A133,NS$131),0)</f>
        <v>0</v>
      </c>
      <c r="NT133" s="1352">
        <f ca="1">IFERROR(OFFSET(#REF!,$A133,NT$131),0)</f>
        <v>0</v>
      </c>
      <c r="NU133" s="1352">
        <f ca="1">IFERROR(OFFSET(#REF!,$A133,NU$131),0)</f>
        <v>0</v>
      </c>
      <c r="NV133" s="1352">
        <f ca="1">IFERROR(OFFSET(#REF!,$A133,NV$131),0)</f>
        <v>0</v>
      </c>
      <c r="NW133" s="1352">
        <f ca="1">IFERROR(OFFSET(#REF!,$A133,NW$131),0)</f>
        <v>0</v>
      </c>
      <c r="NX133" s="1352">
        <f ca="1">IFERROR(OFFSET(#REF!,$A133,NX$131),0)</f>
        <v>0</v>
      </c>
      <c r="NY133" s="1352">
        <f ca="1">IFERROR(OFFSET(#REF!,$A133,NY$131),0)</f>
        <v>0</v>
      </c>
      <c r="NZ133" s="1352">
        <f ca="1">IFERROR(OFFSET(#REF!,$A133,NZ$131),0)</f>
        <v>0</v>
      </c>
      <c r="OA133" s="1352">
        <f ca="1">IFERROR(OFFSET(#REF!,$A133,OA$131),0)</f>
        <v>0</v>
      </c>
      <c r="OB133" s="1352">
        <f ca="1">IFERROR(OFFSET(#REF!,$A133,OB$131),0)</f>
        <v>0</v>
      </c>
      <c r="OC133" s="1352">
        <f ca="1">IFERROR(OFFSET(#REF!,$A133,OC$131),0)</f>
        <v>0</v>
      </c>
      <c r="OD133" s="1352">
        <f ca="1">IFERROR(OFFSET(#REF!,$A133,OD$131),0)</f>
        <v>0</v>
      </c>
      <c r="OE133" s="1352">
        <f ca="1">IFERROR(OFFSET(#REF!,$A133,OE$131),0)</f>
        <v>0</v>
      </c>
      <c r="OF133" s="1352">
        <f ca="1">IFERROR(OFFSET(#REF!,$A133,OF$131),0)</f>
        <v>0</v>
      </c>
      <c r="OG133" s="1352">
        <f ca="1">IFERROR(OFFSET(#REF!,$A133,OG$131),0)</f>
        <v>0</v>
      </c>
      <c r="OH133" s="1352">
        <f ca="1">IFERROR(OFFSET(#REF!,$A133,OH$131),0)</f>
        <v>0</v>
      </c>
      <c r="OI133" s="1352">
        <f ca="1">IFERROR(OFFSET(#REF!,$A133,OI$131),0)</f>
        <v>0</v>
      </c>
      <c r="OJ133" s="1352">
        <f ca="1">IFERROR(OFFSET(#REF!,$A133,OJ$131),0)</f>
        <v>0</v>
      </c>
      <c r="OK133" s="1352">
        <f ca="1">IFERROR(OFFSET(#REF!,$A133,OK$131),0)</f>
        <v>0</v>
      </c>
      <c r="OL133" s="1352">
        <f ca="1">IFERROR(OFFSET(#REF!,$A133,OL$131),0)</f>
        <v>0</v>
      </c>
      <c r="OM133" s="1352">
        <f ca="1">IFERROR(OFFSET(#REF!,$A133,OM$131),0)</f>
        <v>0</v>
      </c>
      <c r="ON133" s="1352">
        <f ca="1">IFERROR(OFFSET(#REF!,$A133,ON$131),0)</f>
        <v>0</v>
      </c>
      <c r="OO133" s="1352">
        <f ca="1">IFERROR(OFFSET(#REF!,$A133,OO$131),0)</f>
        <v>0</v>
      </c>
      <c r="OP133" s="1352">
        <f ca="1">IFERROR(OFFSET(#REF!,$A133,OP$131),0)</f>
        <v>0</v>
      </c>
      <c r="OQ133" s="1352">
        <f ca="1">IFERROR(OFFSET(#REF!,$A133,OQ$131),0)</f>
        <v>0</v>
      </c>
      <c r="OR133" s="1352">
        <f ca="1">IFERROR(OFFSET(#REF!,$A133,OR$131),0)</f>
        <v>0</v>
      </c>
      <c r="OS133" s="1352">
        <f ca="1">IFERROR(OFFSET(#REF!,$A133,OS$131),0)</f>
        <v>0</v>
      </c>
      <c r="OT133" s="1352">
        <f ca="1">IFERROR(OFFSET(#REF!,$A133,OT$131),0)</f>
        <v>0</v>
      </c>
      <c r="OU133" s="1352">
        <f ca="1">IFERROR(OFFSET(#REF!,$A133,OU$131),0)</f>
        <v>0</v>
      </c>
      <c r="OV133" s="1352">
        <f ca="1">IFERROR(OFFSET(#REF!,$A133,OV$131),0)</f>
        <v>0</v>
      </c>
      <c r="OW133" s="1352">
        <f ca="1">IFERROR(OFFSET(#REF!,$A133,OW$131),0)</f>
        <v>0</v>
      </c>
      <c r="OX133" s="1352">
        <f ca="1">IFERROR(OFFSET(#REF!,$A133,OX$131),0)</f>
        <v>0</v>
      </c>
      <c r="OY133" s="1352">
        <f ca="1">IFERROR(OFFSET(#REF!,$A133,OY$131),0)</f>
        <v>0</v>
      </c>
      <c r="OZ133" s="1352">
        <f ca="1">IFERROR(OFFSET(#REF!,$A133,OZ$131),0)</f>
        <v>0</v>
      </c>
      <c r="PA133" s="1352">
        <f ca="1">IFERROR(OFFSET(#REF!,$A133,PA$131),0)</f>
        <v>0</v>
      </c>
      <c r="PB133" s="1352">
        <f ca="1">IFERROR(OFFSET(#REF!,$A133,PB$131),0)</f>
        <v>0</v>
      </c>
      <c r="PC133" s="1352">
        <f ca="1">IFERROR(OFFSET(#REF!,$A133,PC$131),0)</f>
        <v>0</v>
      </c>
      <c r="PD133" s="1352">
        <f ca="1">IFERROR(OFFSET(#REF!,$A133,PD$131),0)</f>
        <v>0</v>
      </c>
      <c r="PE133" s="1352">
        <f ca="1">IFERROR(OFFSET(#REF!,$A133,PE$131),0)</f>
        <v>0</v>
      </c>
      <c r="PF133" s="1352">
        <f ca="1">IFERROR(OFFSET(#REF!,$A133,PF$131),0)</f>
        <v>0</v>
      </c>
      <c r="PG133" s="1352">
        <f ca="1">IFERROR(OFFSET(#REF!,$A133,PG$131),0)</f>
        <v>0</v>
      </c>
      <c r="PH133" s="1352">
        <f ca="1">IFERROR(OFFSET(#REF!,$A133,PH$131),0)</f>
        <v>0</v>
      </c>
      <c r="PI133" s="1352">
        <f ca="1">IFERROR(OFFSET(#REF!,$A133,PI$131),0)</f>
        <v>0</v>
      </c>
      <c r="PJ133" s="1352">
        <f ca="1">IFERROR(OFFSET(#REF!,$A133,PJ$131),0)</f>
        <v>0</v>
      </c>
      <c r="PK133" s="1352">
        <f ca="1">IFERROR(OFFSET(#REF!,$A133,PK$131),0)</f>
        <v>0</v>
      </c>
      <c r="PL133" s="1352">
        <f ca="1">IFERROR(OFFSET(#REF!,$A133,PL$131),0)</f>
        <v>0</v>
      </c>
      <c r="PM133" s="1352">
        <f ca="1">IFERROR(OFFSET(#REF!,$A133,PM$131),0)</f>
        <v>0</v>
      </c>
      <c r="PN133" s="1352">
        <f ca="1">IFERROR(OFFSET(#REF!,$A133,PN$131),0)</f>
        <v>0</v>
      </c>
      <c r="PO133" s="1352">
        <f ca="1">IFERROR(OFFSET(#REF!,$A133,PO$131),0)</f>
        <v>0</v>
      </c>
      <c r="PP133" s="1352">
        <f ca="1">IFERROR(OFFSET(#REF!,$A133,PP$131),0)</f>
        <v>0</v>
      </c>
      <c r="PQ133" s="1352">
        <f ca="1">IFERROR(OFFSET(#REF!,$A133,PQ$131),0)</f>
        <v>0</v>
      </c>
      <c r="PR133" s="1352">
        <f ca="1">IFERROR(OFFSET(#REF!,$A133,PR$131),0)</f>
        <v>0</v>
      </c>
      <c r="PS133" s="1352">
        <f ca="1">IFERROR(OFFSET(#REF!,$A133,PS$131),0)</f>
        <v>0</v>
      </c>
      <c r="PT133" s="1352">
        <f ca="1">IFERROR(OFFSET(#REF!,$A133,PT$131),0)</f>
        <v>0</v>
      </c>
      <c r="PU133" s="1352">
        <f ca="1">IFERROR(OFFSET(#REF!,$A133,PU$131),0)</f>
        <v>0</v>
      </c>
      <c r="PV133" s="1352">
        <f ca="1">IFERROR(OFFSET(#REF!,$A133,PV$131),0)</f>
        <v>0</v>
      </c>
      <c r="PW133" s="1352">
        <f ca="1">IFERROR(OFFSET(#REF!,$A133,PW$131),0)</f>
        <v>0</v>
      </c>
      <c r="PX133" s="1352">
        <f ca="1">IFERROR(OFFSET(#REF!,$A133,PX$131),0)</f>
        <v>0</v>
      </c>
      <c r="PY133" s="1352">
        <f ca="1">IFERROR(OFFSET(#REF!,$A133,PY$131),0)</f>
        <v>0</v>
      </c>
      <c r="PZ133" s="1352">
        <f ca="1">IFERROR(OFFSET(#REF!,$A133,PZ$131),0)</f>
        <v>0</v>
      </c>
      <c r="QA133" s="1352">
        <f ca="1">IFERROR(OFFSET(#REF!,$A133,QA$131),0)</f>
        <v>0</v>
      </c>
      <c r="QB133" s="1352">
        <f ca="1">IFERROR(OFFSET(#REF!,$A133,QB$131),0)</f>
        <v>0</v>
      </c>
      <c r="QC133" s="1352">
        <f ca="1">IFERROR(OFFSET(#REF!,$A133,QC$131),0)</f>
        <v>0</v>
      </c>
      <c r="QD133" s="1352">
        <f ca="1">IFERROR(OFFSET(#REF!,$A133,QD$131),0)</f>
        <v>0</v>
      </c>
      <c r="QE133" s="1352">
        <f ca="1">IFERROR(OFFSET(#REF!,$A133,QE$131),0)</f>
        <v>0</v>
      </c>
      <c r="QF133" s="1352">
        <f ca="1">IFERROR(OFFSET(#REF!,$A133,QF$131),0)</f>
        <v>0</v>
      </c>
      <c r="QG133" s="1352">
        <f ca="1">IFERROR(OFFSET(#REF!,$A133,QG$131),0)</f>
        <v>0</v>
      </c>
      <c r="QH133" s="1352">
        <f ca="1">IFERROR(OFFSET(#REF!,$A133,QH$131),0)</f>
        <v>0</v>
      </c>
      <c r="QI133" s="1352">
        <f ca="1">IFERROR(OFFSET(#REF!,$A133,QI$131),0)</f>
        <v>0</v>
      </c>
      <c r="QJ133" s="1352">
        <f ca="1">IFERROR(OFFSET(#REF!,$A133,QJ$131),0)</f>
        <v>0</v>
      </c>
      <c r="QK133" s="1352">
        <f ca="1">IFERROR(OFFSET(#REF!,$A133,QK$131),0)</f>
        <v>0</v>
      </c>
      <c r="QL133" s="1352">
        <f ca="1">IFERROR(OFFSET(#REF!,$A133,QL$131),0)</f>
        <v>0</v>
      </c>
      <c r="QM133" s="1352">
        <f ca="1">IFERROR(OFFSET(#REF!,$A133,QM$131),0)</f>
        <v>0</v>
      </c>
      <c r="QN133" s="1352">
        <f ca="1">IFERROR(OFFSET(#REF!,$A133,QN$131),0)</f>
        <v>0</v>
      </c>
      <c r="QO133" s="1352">
        <f ca="1">IFERROR(OFFSET(#REF!,$A133,QO$131),0)</f>
        <v>0</v>
      </c>
      <c r="QP133" s="1352">
        <f ca="1">IFERROR(OFFSET(#REF!,$A133,QP$131),0)</f>
        <v>0</v>
      </c>
      <c r="QQ133" s="1352">
        <f ca="1">IFERROR(OFFSET(#REF!,$A133,QQ$131),0)</f>
        <v>0</v>
      </c>
      <c r="QR133" s="1352">
        <f ca="1">IFERROR(OFFSET(#REF!,$A133,QR$131),0)</f>
        <v>0</v>
      </c>
      <c r="QS133" s="1352">
        <f ca="1">IFERROR(OFFSET(#REF!,$A133,QS$131),0)</f>
        <v>0</v>
      </c>
      <c r="QT133" s="1352">
        <f ca="1">IFERROR(OFFSET(#REF!,$A133,QT$131),0)</f>
        <v>0</v>
      </c>
      <c r="QU133" s="1352">
        <f ca="1">IFERROR(OFFSET(#REF!,$A133,QU$131),0)</f>
        <v>0</v>
      </c>
      <c r="QV133" s="1352">
        <f ca="1">IFERROR(OFFSET(#REF!,$A133,QV$131),0)</f>
        <v>0</v>
      </c>
      <c r="QW133" s="1352">
        <f ca="1">IFERROR(OFFSET(#REF!,$A133,QW$131),0)</f>
        <v>0</v>
      </c>
      <c r="QX133" s="1352">
        <f ca="1">IFERROR(OFFSET(#REF!,$A133,QX$131),0)</f>
        <v>0</v>
      </c>
      <c r="QY133" s="1352">
        <f ca="1">IFERROR(OFFSET(#REF!,$A133,QY$131),0)</f>
        <v>0</v>
      </c>
      <c r="QZ133" s="1352">
        <f ca="1">IFERROR(OFFSET(#REF!,$A133,QZ$131),0)</f>
        <v>0</v>
      </c>
      <c r="RA133" s="1352">
        <f ca="1">IFERROR(OFFSET(#REF!,$A133,RA$131),0)</f>
        <v>0</v>
      </c>
      <c r="RB133" s="1352">
        <f ca="1">IFERROR(OFFSET(#REF!,$A133,RB$131),0)</f>
        <v>0</v>
      </c>
      <c r="RC133" s="1352">
        <f ca="1">IFERROR(OFFSET(#REF!,$A133,RC$131),0)</f>
        <v>0</v>
      </c>
      <c r="RD133" s="1352">
        <f ca="1">IFERROR(OFFSET(#REF!,$A133,RD$131),0)</f>
        <v>0</v>
      </c>
      <c r="RE133" s="1352">
        <f ca="1">IFERROR(OFFSET(#REF!,$A133,RE$131),0)</f>
        <v>0</v>
      </c>
      <c r="RF133" s="1352">
        <f ca="1">IFERROR(OFFSET(#REF!,$A133,RF$131),0)</f>
        <v>0</v>
      </c>
      <c r="RG133" s="1352">
        <f ca="1">IFERROR(OFFSET(#REF!,$A133,RG$131),0)</f>
        <v>0</v>
      </c>
      <c r="RH133" s="1352">
        <f ca="1">IFERROR(OFFSET(#REF!,$A133,RH$131),0)</f>
        <v>0</v>
      </c>
      <c r="RI133" s="1352">
        <f ca="1">IFERROR(OFFSET(#REF!,$A133,RI$131),0)</f>
        <v>0</v>
      </c>
      <c r="RJ133" s="1352">
        <f ca="1">IFERROR(OFFSET(#REF!,$A133,RJ$131),0)</f>
        <v>0</v>
      </c>
      <c r="RK133" s="1352">
        <f ca="1">IFERROR(OFFSET(#REF!,$A133,RK$131),0)</f>
        <v>0</v>
      </c>
      <c r="RL133" s="1352">
        <f ca="1">IFERROR(OFFSET(#REF!,$A133,RL$131),0)</f>
        <v>0</v>
      </c>
      <c r="RM133" s="1352">
        <f ca="1">IFERROR(OFFSET(#REF!,$A133,RM$131),0)</f>
        <v>0</v>
      </c>
      <c r="RN133" s="1352">
        <f ca="1">IFERROR(OFFSET(#REF!,$A133,RN$131),0)</f>
        <v>0</v>
      </c>
      <c r="RO133" s="1352">
        <f ca="1">IFERROR(OFFSET(#REF!,$A133,RO$131),0)</f>
        <v>0</v>
      </c>
      <c r="RP133" s="1352">
        <f ca="1">IFERROR(OFFSET(#REF!,$A133,RP$131),0)</f>
        <v>0</v>
      </c>
      <c r="RQ133" s="1352">
        <f ca="1">IFERROR(OFFSET(#REF!,$A133,RQ$131),0)</f>
        <v>0</v>
      </c>
      <c r="RR133" s="1352">
        <f ca="1">IFERROR(OFFSET(#REF!,$A133,RR$131),0)</f>
        <v>0</v>
      </c>
      <c r="RS133" s="1352">
        <f ca="1">IFERROR(OFFSET(#REF!,$A133,RS$131),0)</f>
        <v>0</v>
      </c>
      <c r="RT133" s="1352">
        <f ca="1">IFERROR(OFFSET(#REF!,$A133,RT$131),0)</f>
        <v>0</v>
      </c>
      <c r="RU133" s="1352">
        <f ca="1">IFERROR(OFFSET(#REF!,$A133,RU$131),0)</f>
        <v>0</v>
      </c>
      <c r="RV133" s="1352">
        <f ca="1">IFERROR(OFFSET(#REF!,$A133,RV$131),0)</f>
        <v>0</v>
      </c>
      <c r="RW133" s="1352">
        <f ca="1">IFERROR(OFFSET(#REF!,$A133,RW$131),0)</f>
        <v>0</v>
      </c>
      <c r="RX133" s="1352">
        <f ca="1">IFERROR(OFFSET(#REF!,$A133,RX$131),0)</f>
        <v>0</v>
      </c>
      <c r="RY133" s="1352">
        <f ca="1">IFERROR(OFFSET(#REF!,$A133,RY$131),0)</f>
        <v>0</v>
      </c>
      <c r="RZ133" s="1352">
        <f ca="1">IFERROR(OFFSET(#REF!,$A133,RZ$131),0)</f>
        <v>0</v>
      </c>
      <c r="SA133" s="1352">
        <f ca="1">IFERROR(OFFSET(#REF!,$A133,SA$131),0)</f>
        <v>0</v>
      </c>
      <c r="SB133" s="1352">
        <f ca="1">IFERROR(OFFSET(#REF!,$A133,SB$131),0)</f>
        <v>0</v>
      </c>
      <c r="SC133" s="1352">
        <f ca="1">IFERROR(OFFSET(#REF!,$A133,SC$131),0)</f>
        <v>0</v>
      </c>
      <c r="SD133" s="1352">
        <f ca="1">IFERROR(OFFSET(#REF!,$A133,SD$131),0)</f>
        <v>0</v>
      </c>
      <c r="SE133" s="1352">
        <f ca="1">IFERROR(OFFSET(#REF!,$A133,SE$131),0)</f>
        <v>0</v>
      </c>
      <c r="SF133" s="1352">
        <f ca="1">IFERROR(OFFSET(#REF!,$A133,SF$131),0)</f>
        <v>0</v>
      </c>
      <c r="SG133" s="1352">
        <f ca="1">IFERROR(OFFSET(#REF!,$A133,SG$131),0)</f>
        <v>0</v>
      </c>
      <c r="SH133" s="1352">
        <f ca="1">IFERROR(OFFSET(#REF!,$A133,SH$131),0)</f>
        <v>0</v>
      </c>
      <c r="SI133" s="1352">
        <f ca="1">IFERROR(OFFSET(#REF!,$A133,SI$131),0)</f>
        <v>0</v>
      </c>
      <c r="SJ133" s="1352">
        <f ca="1">IFERROR(OFFSET(#REF!,$A133,SJ$131),0)</f>
        <v>0</v>
      </c>
      <c r="SK133" s="1352">
        <f ca="1">IFERROR(OFFSET(#REF!,$A133,SK$131),0)</f>
        <v>0</v>
      </c>
      <c r="SL133" s="1352">
        <f ca="1">IFERROR(OFFSET(#REF!,$A133,SL$131),0)</f>
        <v>0</v>
      </c>
      <c r="SM133" s="1352">
        <f ca="1">IFERROR(OFFSET(#REF!,$A133,SM$131),0)</f>
        <v>0</v>
      </c>
      <c r="SN133" s="1352">
        <f ca="1">IFERROR(OFFSET(#REF!,$A133,SN$131),0)</f>
        <v>0</v>
      </c>
      <c r="SO133" s="1352">
        <f ca="1">IFERROR(OFFSET(#REF!,$A133,SO$131),0)</f>
        <v>0</v>
      </c>
      <c r="SP133" s="1352">
        <f ca="1">IFERROR(OFFSET(#REF!,$A133,SP$131),0)</f>
        <v>0</v>
      </c>
      <c r="SQ133" s="1352">
        <f ca="1">IFERROR(OFFSET(#REF!,$A133,SQ$131),0)</f>
        <v>0</v>
      </c>
      <c r="SR133" s="1352">
        <f ca="1">IFERROR(OFFSET(#REF!,$A133,SR$131),0)</f>
        <v>0</v>
      </c>
      <c r="SS133" s="1352">
        <f ca="1">IFERROR(OFFSET(#REF!,$A133,SS$131),0)</f>
        <v>0</v>
      </c>
      <c r="ST133" s="1352">
        <f ca="1">IFERROR(OFFSET(#REF!,$A133,ST$131),0)</f>
        <v>0</v>
      </c>
      <c r="SU133" s="1352">
        <f ca="1">IFERROR(OFFSET(#REF!,$A133,SU$131),0)</f>
        <v>0</v>
      </c>
      <c r="SV133" s="1352">
        <f ca="1">IFERROR(OFFSET(#REF!,$A133,SV$131),0)</f>
        <v>0</v>
      </c>
      <c r="SW133" s="1352">
        <f ca="1">IFERROR(OFFSET(#REF!,$A133,SW$131),0)</f>
        <v>0</v>
      </c>
      <c r="SX133" s="1352">
        <f ca="1">IFERROR(OFFSET(#REF!,$A133,SX$131),0)</f>
        <v>0</v>
      </c>
      <c r="SY133" s="1352">
        <f ca="1">IFERROR(OFFSET(#REF!,$A133,SY$131),0)</f>
        <v>0</v>
      </c>
      <c r="SZ133" s="1352">
        <f ca="1">IFERROR(OFFSET(#REF!,$A133,SZ$131),0)</f>
        <v>0</v>
      </c>
      <c r="TA133" s="1352">
        <f ca="1">IFERROR(OFFSET(#REF!,$A133,TA$131),0)</f>
        <v>0</v>
      </c>
      <c r="TB133" s="1352">
        <f ca="1">IFERROR(OFFSET(#REF!,$A133,TB$131),0)</f>
        <v>0</v>
      </c>
      <c r="TC133" s="1352">
        <f ca="1">IFERROR(OFFSET(#REF!,$A133,TC$131),0)</f>
        <v>0</v>
      </c>
      <c r="TD133" s="1352">
        <f ca="1">IFERROR(OFFSET(#REF!,$A133,TD$131),0)</f>
        <v>0</v>
      </c>
      <c r="TE133" s="1352">
        <f ca="1">IFERROR(OFFSET(#REF!,$A133,TE$131),0)</f>
        <v>0</v>
      </c>
      <c r="TF133" s="1352">
        <f ca="1">IFERROR(OFFSET(#REF!,$A133,TF$131),0)</f>
        <v>0</v>
      </c>
      <c r="TG133" s="1352">
        <f ca="1">IFERROR(OFFSET(#REF!,$A133,TG$131),0)</f>
        <v>0</v>
      </c>
      <c r="TH133" s="1352">
        <f ca="1">IFERROR(OFFSET(#REF!,$A133,TH$131),0)</f>
        <v>0</v>
      </c>
      <c r="TI133" s="1352">
        <f ca="1">IFERROR(OFFSET(#REF!,$A133,TI$131),0)</f>
        <v>0</v>
      </c>
      <c r="TJ133" s="1352">
        <f ca="1">IFERROR(OFFSET(#REF!,$A133,TJ$131),0)</f>
        <v>0</v>
      </c>
      <c r="TK133" s="1352">
        <f ca="1">IFERROR(OFFSET(#REF!,$A133,TK$131),0)</f>
        <v>0</v>
      </c>
      <c r="TL133" s="1352">
        <f ca="1">IFERROR(OFFSET(#REF!,$A133,TL$131),0)</f>
        <v>0</v>
      </c>
      <c r="TM133" s="1352">
        <f ca="1">IFERROR(OFFSET(#REF!,$A133,TM$131),0)</f>
        <v>0</v>
      </c>
      <c r="TN133" s="1352">
        <f ca="1">IFERROR(OFFSET(#REF!,$A133,TN$131),0)</f>
        <v>0</v>
      </c>
      <c r="TO133" s="1352">
        <f ca="1">IFERROR(OFFSET(#REF!,$A133,TO$131),0)</f>
        <v>0</v>
      </c>
      <c r="TP133" s="1352">
        <f ca="1">IFERROR(OFFSET(#REF!,$A133,TP$131),0)</f>
        <v>0</v>
      </c>
      <c r="TQ133" s="1352">
        <f ca="1">IFERROR(OFFSET(#REF!,$A133,TQ$131),0)</f>
        <v>0</v>
      </c>
      <c r="TR133" s="1352">
        <f ca="1">IFERROR(OFFSET(#REF!,$A133,TR$131),0)</f>
        <v>0</v>
      </c>
      <c r="TS133" s="1352">
        <f ca="1">IFERROR(OFFSET(#REF!,$A133,TS$131),0)</f>
        <v>0</v>
      </c>
      <c r="TT133" s="1352">
        <f ca="1">IFERROR(OFFSET(#REF!,$A133,TT$131),0)</f>
        <v>0</v>
      </c>
      <c r="TU133" s="1352">
        <f ca="1">IFERROR(OFFSET(#REF!,$A133,TU$131),0)</f>
        <v>0</v>
      </c>
      <c r="TV133" s="1352">
        <f ca="1">IFERROR(OFFSET(#REF!,$A133,TV$131),0)</f>
        <v>0</v>
      </c>
      <c r="TW133" s="1352">
        <f ca="1">IFERROR(OFFSET(#REF!,$A133,TW$131),0)</f>
        <v>0</v>
      </c>
      <c r="TX133" s="1352">
        <f ca="1">IFERROR(OFFSET(#REF!,$A133,TX$131),0)</f>
        <v>0</v>
      </c>
      <c r="TY133" s="1352">
        <f ca="1">IFERROR(OFFSET(#REF!,$A133,TY$131),0)</f>
        <v>0</v>
      </c>
      <c r="TZ133" s="1352">
        <f ca="1">IFERROR(OFFSET(#REF!,$A133,TZ$131),0)</f>
        <v>0</v>
      </c>
      <c r="UA133" s="1352">
        <f ca="1">IFERROR(OFFSET(#REF!,$A133,UA$131),0)</f>
        <v>0</v>
      </c>
      <c r="UB133" s="1352">
        <f ca="1">IFERROR(OFFSET(#REF!,$A133,UB$131),0)</f>
        <v>0</v>
      </c>
      <c r="UC133" s="1352">
        <f ca="1">IFERROR(OFFSET(#REF!,$A133,UC$131),0)</f>
        <v>0</v>
      </c>
      <c r="UD133" s="1352">
        <f ca="1">IFERROR(OFFSET(#REF!,$A133,UD$131),0)</f>
        <v>0</v>
      </c>
      <c r="UE133" s="1352">
        <f ca="1">IFERROR(OFFSET(#REF!,$A133,UE$131),0)</f>
        <v>0</v>
      </c>
      <c r="UF133" s="1352">
        <f ca="1">IFERROR(OFFSET(#REF!,$A133,UF$131),0)</f>
        <v>0</v>
      </c>
      <c r="UG133" s="1352">
        <f ca="1">IFERROR(OFFSET(#REF!,$A133,UG$131),0)</f>
        <v>0</v>
      </c>
      <c r="UH133" s="1352">
        <f ca="1">IFERROR(OFFSET(#REF!,$A133,UH$131),0)</f>
        <v>0</v>
      </c>
      <c r="UI133" s="1352">
        <f ca="1">IFERROR(OFFSET(#REF!,$A133,UI$131),0)</f>
        <v>0</v>
      </c>
      <c r="UJ133" s="1352">
        <f ca="1">IFERROR(OFFSET(#REF!,$A133,UJ$131),0)</f>
        <v>0</v>
      </c>
      <c r="UK133" s="1352">
        <f ca="1">IFERROR(OFFSET(#REF!,$A133,UK$131),0)</f>
        <v>0</v>
      </c>
      <c r="UL133" s="1352">
        <f ca="1">IFERROR(OFFSET(#REF!,$A133,UL$131),0)</f>
        <v>0</v>
      </c>
      <c r="UM133" s="1352">
        <f ca="1">IFERROR(OFFSET(#REF!,$A133,UM$131),0)</f>
        <v>0</v>
      </c>
      <c r="UN133" s="1352">
        <f ca="1">IFERROR(OFFSET(#REF!,$A133,UN$131),0)</f>
        <v>0</v>
      </c>
      <c r="UO133" s="1352">
        <f ca="1">IFERROR(OFFSET(#REF!,$A133,UO$131),0)</f>
        <v>0</v>
      </c>
      <c r="UP133" s="1352">
        <f ca="1">IFERROR(OFFSET(#REF!,$A133,UP$131),0)</f>
        <v>0</v>
      </c>
      <c r="UQ133" s="1352">
        <f ca="1">IFERROR(OFFSET(#REF!,$A133,UQ$131),0)</f>
        <v>0</v>
      </c>
      <c r="UR133" s="1352">
        <f ca="1">IFERROR(OFFSET(#REF!,$A133,UR$131),0)</f>
        <v>0</v>
      </c>
      <c r="US133" s="1352">
        <f ca="1">IFERROR(OFFSET(#REF!,$A133,US$131),0)</f>
        <v>0</v>
      </c>
      <c r="UT133" s="1352">
        <f ca="1">IFERROR(OFFSET(#REF!,$A133,UT$131),0)</f>
        <v>0</v>
      </c>
      <c r="UU133" s="1352">
        <f ca="1">IFERROR(OFFSET(#REF!,$A133,UU$131),0)</f>
        <v>0</v>
      </c>
      <c r="UV133" s="1352">
        <f ca="1">IFERROR(OFFSET(#REF!,$A133,UV$131),0)</f>
        <v>0</v>
      </c>
      <c r="UW133" s="1352">
        <f ca="1">IFERROR(OFFSET(#REF!,$A133,UW$131),0)</f>
        <v>0</v>
      </c>
      <c r="UX133" s="1352">
        <f ca="1">IFERROR(OFFSET(#REF!,$A133,UX$131),0)</f>
        <v>0</v>
      </c>
      <c r="UY133" s="1352">
        <f ca="1">IFERROR(OFFSET(#REF!,$A133,UY$131),0)</f>
        <v>0</v>
      </c>
      <c r="UZ133" s="1352">
        <f ca="1">IFERROR(OFFSET(#REF!,$A133,UZ$131),0)</f>
        <v>0</v>
      </c>
      <c r="VA133" s="1352">
        <f ca="1">IFERROR(OFFSET(#REF!,$A133,VA$131),0)</f>
        <v>0</v>
      </c>
      <c r="VB133" s="1352">
        <f ca="1">IFERROR(OFFSET(#REF!,$A133,VB$131),0)</f>
        <v>0</v>
      </c>
      <c r="VC133" s="1352">
        <f ca="1">IFERROR(OFFSET(#REF!,$A133,VC$131),0)</f>
        <v>0</v>
      </c>
      <c r="VD133" s="1352">
        <f ca="1">IFERROR(OFFSET(#REF!,$A133,VD$131),0)</f>
        <v>0</v>
      </c>
      <c r="VE133" s="1352">
        <f ca="1">IFERROR(OFFSET(#REF!,$A133,VE$131),0)</f>
        <v>0</v>
      </c>
      <c r="VF133" s="1352">
        <f ca="1">IFERROR(OFFSET(#REF!,$A133,VF$131),0)</f>
        <v>0</v>
      </c>
      <c r="VG133" s="1352">
        <f ca="1">IFERROR(OFFSET(#REF!,$A133,VG$131),0)</f>
        <v>0</v>
      </c>
      <c r="VH133" s="1352">
        <f ca="1">IFERROR(OFFSET(#REF!,$A133,VH$131),0)</f>
        <v>0</v>
      </c>
      <c r="VI133" s="1352">
        <f ca="1">IFERROR(OFFSET(#REF!,$A133,VI$131),0)</f>
        <v>0</v>
      </c>
      <c r="VJ133" s="1352">
        <f ca="1">IFERROR(OFFSET(#REF!,$A133,VJ$131),0)</f>
        <v>0</v>
      </c>
      <c r="VK133" s="1352">
        <f ca="1">IFERROR(OFFSET(#REF!,$A133,VK$131),0)</f>
        <v>0</v>
      </c>
      <c r="VL133" s="1352">
        <f ca="1">IFERROR(OFFSET(#REF!,$A133,VL$131),0)</f>
        <v>0</v>
      </c>
      <c r="VM133" s="1352">
        <f ca="1">IFERROR(OFFSET(#REF!,$A133,VM$131),0)</f>
        <v>0</v>
      </c>
      <c r="VN133" s="1352">
        <f ca="1">IFERROR(OFFSET(#REF!,$A133,VN$131),0)</f>
        <v>0</v>
      </c>
      <c r="VO133" s="1352">
        <f ca="1">IFERROR(OFFSET(#REF!,$A133,VO$131),0)</f>
        <v>0</v>
      </c>
      <c r="VP133" s="1352">
        <f ca="1">IFERROR(OFFSET(#REF!,$A133,VP$131),0)</f>
        <v>0</v>
      </c>
      <c r="VQ133" s="1352">
        <f ca="1">IFERROR(OFFSET(#REF!,$A133,VQ$131),0)</f>
        <v>0</v>
      </c>
      <c r="VR133" s="1352">
        <f ca="1">IFERROR(OFFSET(#REF!,$A133,VR$131),0)</f>
        <v>0</v>
      </c>
      <c r="VS133" s="1352">
        <f ca="1">IFERROR(OFFSET(#REF!,$A133,VS$131),0)</f>
        <v>0</v>
      </c>
      <c r="VT133" s="1352">
        <f ca="1">IFERROR(OFFSET(#REF!,$A133,VT$131),0)</f>
        <v>0</v>
      </c>
      <c r="VU133" s="1352">
        <f ca="1">IFERROR(OFFSET(#REF!,$A133,VU$131),0)</f>
        <v>0</v>
      </c>
      <c r="VV133" s="1352">
        <f ca="1">IFERROR(OFFSET(#REF!,$A133,VV$131),0)</f>
        <v>0</v>
      </c>
      <c r="VW133" s="1352">
        <f ca="1">IFERROR(OFFSET(#REF!,$A133,VW$131),0)</f>
        <v>0</v>
      </c>
      <c r="VX133" s="1352">
        <f ca="1">IFERROR(OFFSET(#REF!,$A133,VX$131),0)</f>
        <v>0</v>
      </c>
      <c r="VY133" s="1352">
        <f ca="1">IFERROR(OFFSET(#REF!,$A133,VY$131),0)</f>
        <v>0</v>
      </c>
      <c r="VZ133" s="1352">
        <f ca="1">IFERROR(OFFSET(#REF!,$A133,VZ$131),0)</f>
        <v>0</v>
      </c>
      <c r="WA133" s="1352">
        <f ca="1">IFERROR(OFFSET(#REF!,$A133,WA$131),0)</f>
        <v>0</v>
      </c>
      <c r="WB133" s="1352">
        <f ca="1">IFERROR(OFFSET(#REF!,$A133,WB$131),0)</f>
        <v>0</v>
      </c>
      <c r="WC133" s="1352">
        <f ca="1">IFERROR(OFFSET(#REF!,$A133,WC$131),0)</f>
        <v>0</v>
      </c>
      <c r="WD133" s="1352">
        <f ca="1">IFERROR(OFFSET(#REF!,$A133,WD$131),0)</f>
        <v>0</v>
      </c>
      <c r="WE133" s="1352">
        <f ca="1">IFERROR(OFFSET(#REF!,$A133,WE$131),0)</f>
        <v>0</v>
      </c>
      <c r="WF133" s="1352">
        <f ca="1">IFERROR(OFFSET(#REF!,$A133,WF$131),0)</f>
        <v>0</v>
      </c>
      <c r="WG133" s="1352">
        <f ca="1">IFERROR(OFFSET(#REF!,$A133,WG$131),0)</f>
        <v>0</v>
      </c>
      <c r="WH133" s="1352">
        <f ca="1">IFERROR(OFFSET(#REF!,$A133,WH$131),0)</f>
        <v>0</v>
      </c>
      <c r="WI133" s="1352">
        <f ca="1">IFERROR(OFFSET(#REF!,$A133,WI$131),0)</f>
        <v>0</v>
      </c>
      <c r="WJ133" s="1352">
        <f ca="1">IFERROR(OFFSET(#REF!,$A133,WJ$131),0)</f>
        <v>0</v>
      </c>
      <c r="WK133" s="1352">
        <f ca="1">IFERROR(OFFSET(#REF!,$A133,WK$131),0)</f>
        <v>0</v>
      </c>
      <c r="WL133" s="1352">
        <f ca="1">IFERROR(OFFSET(#REF!,$A133,WL$131),0)</f>
        <v>0</v>
      </c>
      <c r="WM133" s="1352">
        <f ca="1">IFERROR(OFFSET(#REF!,$A133,WM$131),0)</f>
        <v>0</v>
      </c>
      <c r="WN133" s="1352">
        <f ca="1">IFERROR(OFFSET(#REF!,$A133,WN$131),0)</f>
        <v>0</v>
      </c>
      <c r="WO133" s="1352">
        <f ca="1">IFERROR(OFFSET(#REF!,$A133,WO$131),0)</f>
        <v>0</v>
      </c>
      <c r="WP133" s="1352">
        <f ca="1">IFERROR(OFFSET(#REF!,$A133,WP$131),0)</f>
        <v>0</v>
      </c>
      <c r="WQ133" s="1352">
        <f ca="1">IFERROR(OFFSET(#REF!,$A133,WQ$131),0)</f>
        <v>0</v>
      </c>
      <c r="WR133" s="1352">
        <f ca="1">IFERROR(OFFSET(#REF!,$A133,WR$131),0)</f>
        <v>0</v>
      </c>
      <c r="WS133" s="1352">
        <f ca="1">IFERROR(OFFSET(#REF!,$A133,WS$131),0)</f>
        <v>0</v>
      </c>
      <c r="WT133" s="1352">
        <f ca="1">IFERROR(OFFSET(#REF!,$A133,WT$131),0)</f>
        <v>0</v>
      </c>
      <c r="WU133" s="1352">
        <f ca="1">IFERROR(OFFSET(#REF!,$A133,WU$131),0)</f>
        <v>0</v>
      </c>
      <c r="WV133" s="1352">
        <f ca="1">IFERROR(OFFSET(#REF!,$A133,WV$131),0)</f>
        <v>0</v>
      </c>
      <c r="WW133" s="1352">
        <f ca="1">IFERROR(OFFSET(#REF!,$A133,WW$131),0)</f>
        <v>0</v>
      </c>
      <c r="WX133" s="1352">
        <f ca="1">IFERROR(OFFSET(#REF!,$A133,WX$131),0)</f>
        <v>0</v>
      </c>
      <c r="WY133" s="1352">
        <f ca="1">IFERROR(OFFSET(#REF!,$A133,WY$131),0)</f>
        <v>0</v>
      </c>
      <c r="WZ133" s="1352">
        <f ca="1">IFERROR(OFFSET(#REF!,$A133,WZ$131),0)</f>
        <v>0</v>
      </c>
      <c r="XA133" s="1352">
        <f ca="1">IFERROR(OFFSET(#REF!,$A133,XA$131),0)</f>
        <v>0</v>
      </c>
      <c r="XB133" s="1352">
        <f ca="1">IFERROR(OFFSET(#REF!,$A133,XB$131),0)</f>
        <v>0</v>
      </c>
      <c r="XC133" s="1352">
        <f ca="1">IFERROR(OFFSET(#REF!,$A133,XC$131),0)</f>
        <v>0</v>
      </c>
      <c r="XD133" s="1352">
        <f ca="1">IFERROR(OFFSET(#REF!,$A133,XD$131),0)</f>
        <v>0</v>
      </c>
      <c r="XE133" s="1352">
        <f ca="1">IFERROR(OFFSET(#REF!,$A133,XE$131),0)</f>
        <v>0</v>
      </c>
      <c r="XF133" s="1352">
        <f ca="1">IFERROR(OFFSET(#REF!,$A133,XF$131),0)</f>
        <v>0</v>
      </c>
      <c r="XG133" s="1352">
        <f ca="1">IFERROR(OFFSET(#REF!,$A133,XG$131),0)</f>
        <v>0</v>
      </c>
      <c r="XH133" s="1352">
        <f ca="1">IFERROR(OFFSET(#REF!,$A133,XH$131),0)</f>
        <v>0</v>
      </c>
      <c r="XI133" s="1352">
        <f ca="1">IFERROR(OFFSET(#REF!,$A133,XI$131),0)</f>
        <v>0</v>
      </c>
      <c r="XJ133" s="1352">
        <f ca="1">IFERROR(OFFSET(#REF!,$A133,XJ$131),0)</f>
        <v>0</v>
      </c>
      <c r="XK133" s="1352">
        <f ca="1">IFERROR(OFFSET(#REF!,$A133,XK$131),0)</f>
        <v>0</v>
      </c>
      <c r="XL133" s="1352">
        <f ca="1">IFERROR(OFFSET(#REF!,$A133,XL$131),0)</f>
        <v>0</v>
      </c>
      <c r="XM133" s="1352">
        <f ca="1">IFERROR(OFFSET(#REF!,$A133,XM$131),0)</f>
        <v>0</v>
      </c>
      <c r="XN133" s="1352">
        <f ca="1">IFERROR(OFFSET(#REF!,$A133,XN$131),0)</f>
        <v>0</v>
      </c>
      <c r="XO133" s="1352">
        <f ca="1">IFERROR(OFFSET(#REF!,$A133,XO$131),0)</f>
        <v>0</v>
      </c>
      <c r="XP133" s="1352">
        <f ca="1">IFERROR(OFFSET(#REF!,$A133,XP$131),0)</f>
        <v>0</v>
      </c>
      <c r="XQ133" s="1352">
        <f ca="1">IFERROR(OFFSET(#REF!,$A133,XQ$131),0)</f>
        <v>0</v>
      </c>
      <c r="XR133" s="1352">
        <f ca="1">IFERROR(OFFSET(#REF!,$A133,XR$131),0)</f>
        <v>0</v>
      </c>
      <c r="XS133" s="1352">
        <f ca="1">IFERROR(OFFSET(#REF!,$A133,XS$131),0)</f>
        <v>0</v>
      </c>
      <c r="XT133" s="1352">
        <f ca="1">IFERROR(OFFSET(#REF!,$A133,XT$131),0)</f>
        <v>0</v>
      </c>
      <c r="XU133" s="1352">
        <f ca="1">IFERROR(OFFSET(#REF!,$A133,XU$131),0)</f>
        <v>0</v>
      </c>
      <c r="XV133" s="1352">
        <f ca="1">IFERROR(OFFSET(#REF!,$A133,XV$131),0)</f>
        <v>0</v>
      </c>
      <c r="XW133" s="1352">
        <f ca="1">IFERROR(OFFSET(#REF!,$A133,XW$131),0)</f>
        <v>0</v>
      </c>
      <c r="XX133" s="1352">
        <f ca="1">IFERROR(OFFSET(#REF!,$A133,XX$131),0)</f>
        <v>0</v>
      </c>
      <c r="XY133" s="1352">
        <f ca="1">IFERROR(OFFSET(#REF!,$A133,XY$131),0)</f>
        <v>0</v>
      </c>
      <c r="XZ133" s="1352">
        <f ca="1">IFERROR(OFFSET(#REF!,$A133,XZ$131),0)</f>
        <v>0</v>
      </c>
      <c r="YA133" s="1352">
        <f ca="1">IFERROR(OFFSET(#REF!,$A133,YA$131),0)</f>
        <v>0</v>
      </c>
      <c r="YB133" s="1352">
        <f ca="1">IFERROR(OFFSET(#REF!,$A133,YB$131),0)</f>
        <v>0</v>
      </c>
      <c r="YC133" s="1352">
        <f ca="1">IFERROR(OFFSET(#REF!,$A133,YC$131),0)</f>
        <v>0</v>
      </c>
      <c r="YD133" s="1352">
        <f ca="1">IFERROR(OFFSET(#REF!,$A133,YD$131),0)</f>
        <v>0</v>
      </c>
      <c r="YE133" s="1352">
        <f ca="1">IFERROR(OFFSET(#REF!,$A133,YE$131),0)</f>
        <v>0</v>
      </c>
      <c r="YF133" s="1352">
        <f ca="1">IFERROR(OFFSET(#REF!,$A133,YF$131),0)</f>
        <v>0</v>
      </c>
      <c r="YG133" s="1352">
        <f ca="1">IFERROR(OFFSET(#REF!,$A133,YG$131),0)</f>
        <v>0</v>
      </c>
      <c r="YH133" s="1352">
        <f ca="1">IFERROR(OFFSET(#REF!,$A133,YH$131),0)</f>
        <v>0</v>
      </c>
      <c r="YI133" s="1352">
        <f ca="1">IFERROR(OFFSET(#REF!,$A133,YI$131),0)</f>
        <v>0</v>
      </c>
      <c r="YJ133" s="1352">
        <f ca="1">IFERROR(OFFSET(#REF!,$A133,YJ$131),0)</f>
        <v>0</v>
      </c>
      <c r="YK133" s="1352">
        <f ca="1">IFERROR(OFFSET(#REF!,$A133,YK$131),0)</f>
        <v>0</v>
      </c>
      <c r="YL133" s="1352">
        <f ca="1">IFERROR(OFFSET(#REF!,$A133,YL$131),0)</f>
        <v>0</v>
      </c>
      <c r="YM133" s="1352">
        <f ca="1">IFERROR(OFFSET(#REF!,$A133,YM$131),0)</f>
        <v>0</v>
      </c>
      <c r="YN133" s="1352">
        <f ca="1">IFERROR(OFFSET(#REF!,$A133,YN$131),0)</f>
        <v>0</v>
      </c>
      <c r="YO133" s="1352">
        <f ca="1">IFERROR(OFFSET(#REF!,$A133,YO$131),0)</f>
        <v>0</v>
      </c>
      <c r="YP133" s="1352">
        <f ca="1">IFERROR(OFFSET(#REF!,$A133,YP$131),0)</f>
        <v>0</v>
      </c>
      <c r="YQ133" s="1352">
        <f ca="1">IFERROR(OFFSET(#REF!,$A133,YQ$131),0)</f>
        <v>0</v>
      </c>
      <c r="YR133" s="1352">
        <f ca="1">IFERROR(OFFSET(#REF!,$A133,YR$131),0)</f>
        <v>0</v>
      </c>
      <c r="YS133" s="1352">
        <f ca="1">IFERROR(OFFSET(#REF!,$A133,YS$131),0)</f>
        <v>0</v>
      </c>
      <c r="YT133" s="1352">
        <f ca="1">IFERROR(OFFSET(#REF!,$A133,YT$131),0)</f>
        <v>0</v>
      </c>
      <c r="YU133" s="1352">
        <f ca="1">IFERROR(OFFSET(#REF!,$A133,YU$131),0)</f>
        <v>0</v>
      </c>
      <c r="YV133" s="1352">
        <f ca="1">IFERROR(OFFSET(#REF!,$A133,YV$131),0)</f>
        <v>0</v>
      </c>
      <c r="YW133" s="1352">
        <f ca="1">IFERROR(OFFSET(#REF!,$A133,YW$131),0)</f>
        <v>0</v>
      </c>
      <c r="YX133" s="1352">
        <f ca="1">IFERROR(OFFSET(#REF!,$A133,YX$131),0)</f>
        <v>0</v>
      </c>
      <c r="YY133" s="1352">
        <f ca="1">IFERROR(OFFSET(#REF!,$A133,YY$131),0)</f>
        <v>0</v>
      </c>
      <c r="YZ133" s="1352">
        <f ca="1">IFERROR(OFFSET(#REF!,$A133,YZ$131),0)</f>
        <v>0</v>
      </c>
      <c r="ZA133" s="1352">
        <f ca="1">IFERROR(OFFSET(#REF!,$A133,ZA$131),0)</f>
        <v>0</v>
      </c>
      <c r="ZB133" s="1352">
        <f ca="1">IFERROR(OFFSET(#REF!,$A133,ZB$131),0)</f>
        <v>0</v>
      </c>
      <c r="ZC133" s="1352">
        <f ca="1">IFERROR(OFFSET(#REF!,$A133,ZC$131),0)</f>
        <v>0</v>
      </c>
      <c r="ZD133" s="1352">
        <f ca="1">IFERROR(OFFSET(#REF!,$A133,ZD$131),0)</f>
        <v>0</v>
      </c>
      <c r="ZE133" s="1352">
        <f ca="1">IFERROR(OFFSET(#REF!,$A133,ZE$131),0)</f>
        <v>0</v>
      </c>
      <c r="ZF133" s="1352">
        <f ca="1">IFERROR(OFFSET(#REF!,$A133,ZF$131),0)</f>
        <v>0</v>
      </c>
      <c r="ZG133" s="1352">
        <f ca="1">IFERROR(OFFSET(#REF!,$A133,ZG$131),0)</f>
        <v>0</v>
      </c>
      <c r="ZH133" s="1352">
        <f ca="1">IFERROR(OFFSET(#REF!,$A133,ZH$131),0)</f>
        <v>0</v>
      </c>
      <c r="ZI133" s="1352">
        <f ca="1">IFERROR(OFFSET(#REF!,$A133,ZI$131),0)</f>
        <v>0</v>
      </c>
      <c r="ZJ133" s="1352">
        <f ca="1">IFERROR(OFFSET(#REF!,$A133,ZJ$131),0)</f>
        <v>0</v>
      </c>
      <c r="ZK133" s="1352">
        <f ca="1">IFERROR(OFFSET(#REF!,$A133,ZK$131),0)</f>
        <v>0</v>
      </c>
      <c r="ZL133" s="1352">
        <f ca="1">IFERROR(OFFSET(#REF!,$A133,ZL$131),0)</f>
        <v>0</v>
      </c>
      <c r="ZM133" s="1352">
        <f ca="1">IFERROR(OFFSET(#REF!,$A133,ZM$131),0)</f>
        <v>0</v>
      </c>
      <c r="ZN133" s="1352">
        <f ca="1">IFERROR(OFFSET(#REF!,$A133,ZN$131),0)</f>
        <v>0</v>
      </c>
      <c r="ZO133" s="1352">
        <f ca="1">IFERROR(OFFSET(#REF!,$A133,ZO$131),0)</f>
        <v>0</v>
      </c>
      <c r="ZP133" s="1352">
        <f ca="1">IFERROR(OFFSET(#REF!,$A133,ZP$131),0)</f>
        <v>0</v>
      </c>
      <c r="ZQ133" s="1352">
        <f ca="1">IFERROR(OFFSET(#REF!,$A133,ZQ$131),0)</f>
        <v>0</v>
      </c>
      <c r="ZR133" s="1352">
        <f ca="1">IFERROR(OFFSET(#REF!,$A133,ZR$131),0)</f>
        <v>0</v>
      </c>
      <c r="ZS133" s="1352">
        <f ca="1">IFERROR(OFFSET(#REF!,$A133,ZS$131),0)</f>
        <v>0</v>
      </c>
      <c r="ZT133" s="1352">
        <f ca="1">IFERROR(OFFSET(#REF!,$A133,ZT$131),0)</f>
        <v>0</v>
      </c>
      <c r="ZU133" s="1352">
        <f ca="1">IFERROR(OFFSET(#REF!,$A133,ZU$131),0)</f>
        <v>0</v>
      </c>
      <c r="ZV133" s="1352">
        <f ca="1">IFERROR(OFFSET(#REF!,$A133,ZV$131),0)</f>
        <v>0</v>
      </c>
      <c r="ZW133" s="1352">
        <f ca="1">IFERROR(OFFSET(#REF!,$A133,ZW$131),0)</f>
        <v>0</v>
      </c>
      <c r="ZX133" s="1352">
        <f ca="1">IFERROR(OFFSET(#REF!,$A133,ZX$131),0)</f>
        <v>0</v>
      </c>
      <c r="ZY133" s="1352">
        <f ca="1">IFERROR(OFFSET(#REF!,$A133,ZY$131),0)</f>
        <v>0</v>
      </c>
      <c r="ZZ133" s="1352">
        <f ca="1">IFERROR(OFFSET(#REF!,$A133,ZZ$131),0)</f>
        <v>0</v>
      </c>
      <c r="AAA133" s="1352">
        <f ca="1">IFERROR(OFFSET(#REF!,$A133,AAA$131),0)</f>
        <v>0</v>
      </c>
      <c r="AAB133" s="1352">
        <f ca="1">IFERROR(OFFSET(#REF!,$A133,AAB$131),0)</f>
        <v>0</v>
      </c>
      <c r="AAC133" s="1352">
        <f ca="1">IFERROR(OFFSET(#REF!,$A133,AAC$131),0)</f>
        <v>0</v>
      </c>
      <c r="AAD133" s="1352">
        <f ca="1">IFERROR(OFFSET(#REF!,$A133,AAD$131),0)</f>
        <v>0</v>
      </c>
      <c r="AAE133" s="1352">
        <f ca="1">IFERROR(OFFSET(#REF!,$A133,AAE$131),0)</f>
        <v>0</v>
      </c>
      <c r="AAF133" s="1352">
        <f ca="1">IFERROR(OFFSET(#REF!,$A133,AAF$131),0)</f>
        <v>0</v>
      </c>
      <c r="AAG133" s="1352">
        <f ca="1">IFERROR(OFFSET(#REF!,$A133,AAG$131),0)</f>
        <v>0</v>
      </c>
      <c r="AAH133" s="1352">
        <f ca="1">IFERROR(OFFSET(#REF!,$A133,AAH$131),0)</f>
        <v>0</v>
      </c>
      <c r="AAI133" s="1352">
        <f ca="1">IFERROR(OFFSET(#REF!,$A133,AAI$131),0)</f>
        <v>0</v>
      </c>
      <c r="AAJ133" s="1352">
        <f ca="1">IFERROR(OFFSET(#REF!,$A133,AAJ$131),0)</f>
        <v>0</v>
      </c>
      <c r="AAK133" s="1352">
        <f ca="1">IFERROR(OFFSET(#REF!,$A133,AAK$131),0)</f>
        <v>0</v>
      </c>
      <c r="AAL133" s="1352">
        <f ca="1">IFERROR(OFFSET(#REF!,$A133,AAL$131),0)</f>
        <v>0</v>
      </c>
      <c r="AAM133" s="1352">
        <f ca="1">IFERROR(OFFSET(#REF!,$A133,AAM$131),0)</f>
        <v>0</v>
      </c>
      <c r="AAN133" s="1352">
        <f ca="1">IFERROR(OFFSET(#REF!,$A133,AAN$131),0)</f>
        <v>0</v>
      </c>
      <c r="AAO133" s="1352">
        <f ca="1">IFERROR(OFFSET(#REF!,$A133,AAO$131),0)</f>
        <v>0</v>
      </c>
      <c r="AAP133" s="1352">
        <f ca="1">IFERROR(OFFSET(#REF!,$A133,AAP$131),0)</f>
        <v>0</v>
      </c>
      <c r="AAQ133" s="1352">
        <f ca="1">IFERROR(OFFSET(#REF!,$A133,AAQ$131),0)</f>
        <v>0</v>
      </c>
      <c r="AAR133" s="1352">
        <f ca="1">IFERROR(OFFSET(#REF!,$A133,AAR$131),0)</f>
        <v>0</v>
      </c>
      <c r="AAS133" s="1352">
        <f ca="1">IFERROR(OFFSET(#REF!,$A133,AAS$131),0)</f>
        <v>0</v>
      </c>
      <c r="AAT133" s="1352">
        <f ca="1">IFERROR(OFFSET(#REF!,$A133,AAT$131),0)</f>
        <v>0</v>
      </c>
      <c r="AAU133" s="1352">
        <f ca="1">IFERROR(OFFSET(#REF!,$A133,AAU$131),0)</f>
        <v>0</v>
      </c>
      <c r="AAV133" s="1352">
        <f ca="1">IFERROR(OFFSET(#REF!,$A133,AAV$131),0)</f>
        <v>0</v>
      </c>
      <c r="AAW133" s="1352">
        <f ca="1">IFERROR(OFFSET(#REF!,$A133,AAW$131),0)</f>
        <v>0</v>
      </c>
      <c r="AAX133" s="1352">
        <f ca="1">IFERROR(OFFSET(#REF!,$A133,AAX$131),0)</f>
        <v>0</v>
      </c>
      <c r="AAY133" s="1352">
        <f ca="1">IFERROR(OFFSET(#REF!,$A133,AAY$131),0)</f>
        <v>0</v>
      </c>
      <c r="AAZ133" s="1352">
        <f ca="1">IFERROR(OFFSET(#REF!,$A133,AAZ$131),0)</f>
        <v>0</v>
      </c>
      <c r="ABA133" s="1352">
        <f ca="1">IFERROR(OFFSET(#REF!,$A133,ABA$131),0)</f>
        <v>0</v>
      </c>
      <c r="ABB133" s="1352">
        <f ca="1">IFERROR(OFFSET(#REF!,$A133,ABB$131),0)</f>
        <v>0</v>
      </c>
      <c r="ABC133" s="1352">
        <f ca="1">IFERROR(OFFSET(#REF!,$A133,ABC$131),0)</f>
        <v>0</v>
      </c>
      <c r="ABD133" s="1352">
        <f ca="1">IFERROR(OFFSET(#REF!,$A133,ABD$131),0)</f>
        <v>0</v>
      </c>
      <c r="ABE133" s="1352">
        <f ca="1">IFERROR(OFFSET(#REF!,$A133,ABE$131),0)</f>
        <v>0</v>
      </c>
      <c r="ABF133" s="1352">
        <f ca="1">IFERROR(OFFSET(#REF!,$A133,ABF$131),0)</f>
        <v>0</v>
      </c>
      <c r="ABG133" s="1352">
        <f ca="1">IFERROR(OFFSET(#REF!,$A133,ABG$131),0)</f>
        <v>0</v>
      </c>
      <c r="ABH133" s="1352">
        <f ca="1">IFERROR(OFFSET(#REF!,$A133,ABH$131),0)</f>
        <v>0</v>
      </c>
      <c r="ABI133" s="1352">
        <f ca="1">IFERROR(OFFSET(#REF!,$A133,ABI$131),0)</f>
        <v>0</v>
      </c>
      <c r="ABJ133" s="1352">
        <f ca="1">IFERROR(OFFSET(#REF!,$A133,ABJ$131),0)</f>
        <v>0</v>
      </c>
      <c r="ABK133" s="1352">
        <f ca="1">IFERROR(OFFSET(#REF!,$A133,ABK$131),0)</f>
        <v>0</v>
      </c>
      <c r="ABL133" s="1352">
        <f ca="1">IFERROR(OFFSET(#REF!,$A133,ABL$131),0)</f>
        <v>0</v>
      </c>
      <c r="ABM133" s="1352">
        <f ca="1">IFERROR(OFFSET(#REF!,$A133,ABM$131),0)</f>
        <v>0</v>
      </c>
      <c r="ABN133" s="1352">
        <f ca="1">IFERROR(OFFSET(#REF!,$A133,ABN$131),0)</f>
        <v>0</v>
      </c>
      <c r="ABO133" s="1352">
        <f ca="1">IFERROR(OFFSET(#REF!,$A133,ABO$131),0)</f>
        <v>0</v>
      </c>
      <c r="ABP133" s="1352">
        <f ca="1">IFERROR(OFFSET(#REF!,$A133,ABP$131),0)</f>
        <v>0</v>
      </c>
      <c r="ABQ133" s="1352">
        <f ca="1">IFERROR(OFFSET(#REF!,$A133,ABQ$131),0)</f>
        <v>0</v>
      </c>
      <c r="ABR133" s="1352">
        <f ca="1">IFERROR(OFFSET(#REF!,$A133,ABR$131),0)</f>
        <v>0</v>
      </c>
      <c r="ABS133" s="1352">
        <f ca="1">IFERROR(OFFSET(#REF!,$A133,ABS$131),0)</f>
        <v>0</v>
      </c>
      <c r="ABT133" s="1352">
        <f ca="1">IFERROR(OFFSET(#REF!,$A133,ABT$131),0)</f>
        <v>0</v>
      </c>
      <c r="ABU133" s="1352">
        <f ca="1">IFERROR(OFFSET(#REF!,$A133,ABU$131),0)</f>
        <v>0</v>
      </c>
      <c r="ABV133" s="1352">
        <f ca="1">IFERROR(OFFSET(#REF!,$A133,ABV$131),0)</f>
        <v>0</v>
      </c>
      <c r="ABW133" s="1352">
        <f ca="1">IFERROR(OFFSET(#REF!,$A133,ABW$131),0)</f>
        <v>0</v>
      </c>
      <c r="ABX133" s="1352">
        <f ca="1">IFERROR(OFFSET(#REF!,$A133,ABX$131),0)</f>
        <v>0</v>
      </c>
      <c r="ABY133" s="1352">
        <f ca="1">IFERROR(OFFSET(#REF!,$A133,ABY$131),0)</f>
        <v>0</v>
      </c>
      <c r="ABZ133" s="1352">
        <f ca="1">IFERROR(OFFSET(#REF!,$A133,ABZ$131),0)</f>
        <v>0</v>
      </c>
      <c r="ACA133" s="1352">
        <f ca="1">IFERROR(OFFSET(#REF!,$A133,ACA$131),0)</f>
        <v>0</v>
      </c>
      <c r="ACB133" s="1352">
        <f ca="1">IFERROR(OFFSET(#REF!,$A133,ACB$131),0)</f>
        <v>0</v>
      </c>
      <c r="ACC133" s="1352">
        <f ca="1">IFERROR(OFFSET(#REF!,$A133,ACC$131),0)</f>
        <v>0</v>
      </c>
      <c r="ACD133" s="1352">
        <f ca="1">IFERROR(OFFSET(#REF!,$A133,ACD$131),0)</f>
        <v>0</v>
      </c>
      <c r="ACE133" s="1352">
        <f ca="1">IFERROR(OFFSET(#REF!,$A133,ACE$131),0)</f>
        <v>0</v>
      </c>
      <c r="ACF133" s="1352">
        <f ca="1">IFERROR(OFFSET(#REF!,$A133,ACF$131),0)</f>
        <v>0</v>
      </c>
      <c r="ACG133" s="1352">
        <f ca="1">IFERROR(OFFSET(#REF!,$A133,ACG$131),0)</f>
        <v>0</v>
      </c>
      <c r="ACH133" s="1352">
        <f ca="1">IFERROR(OFFSET(#REF!,$A133,ACH$131),0)</f>
        <v>0</v>
      </c>
      <c r="ACI133" s="1352">
        <f ca="1">IFERROR(OFFSET(#REF!,$A133,ACI$131),0)</f>
        <v>0</v>
      </c>
      <c r="ACJ133" s="1352">
        <f ca="1">IFERROR(OFFSET(#REF!,$A133,ACJ$131),0)</f>
        <v>0</v>
      </c>
      <c r="ACK133" s="1352">
        <f ca="1">IFERROR(OFFSET(#REF!,$A133,ACK$131),0)</f>
        <v>0</v>
      </c>
      <c r="ACL133" s="1352">
        <f ca="1">IFERROR(OFFSET(#REF!,$A133,ACL$131),0)</f>
        <v>0</v>
      </c>
      <c r="ACM133" s="1352">
        <f ca="1">IFERROR(OFFSET(#REF!,$A133,ACM$131),0)</f>
        <v>0</v>
      </c>
      <c r="ACN133" s="1352">
        <f ca="1">IFERROR(OFFSET(#REF!,$A133,ACN$131),0)</f>
        <v>0</v>
      </c>
      <c r="ACO133" s="1352">
        <f ca="1">IFERROR(OFFSET(#REF!,$A133,ACO$131),0)</f>
        <v>0</v>
      </c>
      <c r="ACP133" s="1352">
        <f ca="1">IFERROR(OFFSET(#REF!,$A133,ACP$131),0)</f>
        <v>0</v>
      </c>
      <c r="ACQ133" s="1352">
        <f ca="1">IFERROR(OFFSET(#REF!,$A133,ACQ$131),0)</f>
        <v>0</v>
      </c>
      <c r="ACR133" s="1352">
        <f ca="1">IFERROR(OFFSET(#REF!,$A133,ACR$131),0)</f>
        <v>0</v>
      </c>
      <c r="ACS133" s="1352">
        <f ca="1">IFERROR(OFFSET(#REF!,$A133,ACS$131),0)</f>
        <v>0</v>
      </c>
      <c r="ACT133" s="1352">
        <f ca="1">IFERROR(OFFSET(#REF!,$A133,ACT$131),0)</f>
        <v>0</v>
      </c>
      <c r="ACU133" s="1352">
        <f ca="1">IFERROR(OFFSET(#REF!,$A133,ACU$131),0)</f>
        <v>0</v>
      </c>
      <c r="ACV133" s="1352">
        <f ca="1">IFERROR(OFFSET(#REF!,$A133,ACV$131),0)</f>
        <v>0</v>
      </c>
      <c r="ACW133" s="1352">
        <f ca="1">IFERROR(OFFSET(#REF!,$A133,ACW$131),0)</f>
        <v>0</v>
      </c>
      <c r="ACX133" s="1352">
        <f ca="1">IFERROR(OFFSET(#REF!,$A133,ACX$131),0)</f>
        <v>0</v>
      </c>
      <c r="ACY133" s="1352">
        <f ca="1">IFERROR(OFFSET(#REF!,$A133,ACY$131),0)</f>
        <v>0</v>
      </c>
      <c r="ACZ133" s="1352">
        <f ca="1">IFERROR(OFFSET(#REF!,$A133,ACZ$131),0)</f>
        <v>0</v>
      </c>
      <c r="ADA133" s="1352">
        <f ca="1">IFERROR(OFFSET(#REF!,$A133,ADA$131),0)</f>
        <v>0</v>
      </c>
      <c r="ADB133" s="1352">
        <f ca="1">IFERROR(OFFSET(#REF!,$A133,ADB$131),0)</f>
        <v>0</v>
      </c>
      <c r="ADC133" s="1352">
        <f ca="1">IFERROR(OFFSET(#REF!,$A133,ADC$131),0)</f>
        <v>0</v>
      </c>
      <c r="ADD133" s="1352">
        <f ca="1">IFERROR(OFFSET(#REF!,$A133,ADD$131),0)</f>
        <v>0</v>
      </c>
      <c r="ADE133" s="1352">
        <f ca="1">IFERROR(OFFSET(#REF!,$A133,ADE$131),0)</f>
        <v>0</v>
      </c>
      <c r="ADF133" s="1352">
        <f ca="1">IFERROR(OFFSET(#REF!,$A133,ADF$131),0)</f>
        <v>0</v>
      </c>
      <c r="ADG133" s="1352">
        <f ca="1">IFERROR(OFFSET(#REF!,$A133,ADG$131),0)</f>
        <v>0</v>
      </c>
      <c r="ADH133" s="1352">
        <f ca="1">IFERROR(OFFSET(#REF!,$A133,ADH$131),0)</f>
        <v>0</v>
      </c>
      <c r="ADI133" s="1352">
        <f ca="1">IFERROR(OFFSET(#REF!,$A133,ADI$131),0)</f>
        <v>0</v>
      </c>
      <c r="ADJ133" s="1352">
        <f ca="1">IFERROR(OFFSET(#REF!,$A133,ADJ$131),0)</f>
        <v>0</v>
      </c>
      <c r="ADK133" s="1352">
        <f ca="1">IFERROR(OFFSET(#REF!,$A133,ADK$131),0)</f>
        <v>0</v>
      </c>
      <c r="ADL133" s="1352">
        <f ca="1">IFERROR(OFFSET(#REF!,$A133,ADL$131),0)</f>
        <v>0</v>
      </c>
      <c r="ADM133" s="1352">
        <f ca="1">IFERROR(OFFSET(#REF!,$A133,ADM$131),0)</f>
        <v>0</v>
      </c>
      <c r="ADN133" s="1352">
        <f ca="1">IFERROR(OFFSET(#REF!,$A133,ADN$131),0)</f>
        <v>0</v>
      </c>
      <c r="ADO133" s="1352">
        <f ca="1">IFERROR(OFFSET(#REF!,$A133,ADO$131),0)</f>
        <v>0</v>
      </c>
      <c r="ADP133" s="1352">
        <f ca="1">IFERROR(OFFSET(#REF!,$A133,ADP$131),0)</f>
        <v>0</v>
      </c>
      <c r="ADQ133" s="1352">
        <f ca="1">IFERROR(OFFSET(#REF!,$A133,ADQ$131),0)</f>
        <v>0</v>
      </c>
      <c r="ADR133" s="1352">
        <f ca="1">IFERROR(OFFSET(#REF!,$A133,ADR$131),0)</f>
        <v>0</v>
      </c>
      <c r="ADS133" s="1352">
        <f ca="1">IFERROR(OFFSET(#REF!,$A133,ADS$131),0)</f>
        <v>0</v>
      </c>
      <c r="ADT133" s="1352">
        <f ca="1">IFERROR(OFFSET(#REF!,$A133,ADT$131),0)</f>
        <v>0</v>
      </c>
      <c r="ADU133" s="1352">
        <f ca="1">IFERROR(OFFSET(#REF!,$A133,ADU$131),0)</f>
        <v>0</v>
      </c>
      <c r="ADV133" s="1352">
        <f ca="1">IFERROR(OFFSET(#REF!,$A133,ADV$131),0)</f>
        <v>0</v>
      </c>
      <c r="ADW133" s="1352">
        <f ca="1">IFERROR(OFFSET(#REF!,$A133,ADW$131),0)</f>
        <v>0</v>
      </c>
      <c r="ADX133" s="1352">
        <f ca="1">IFERROR(OFFSET(#REF!,$A133,ADX$131),0)</f>
        <v>0</v>
      </c>
      <c r="ADY133" s="1352">
        <f ca="1">IFERROR(OFFSET(#REF!,$A133,ADY$131),0)</f>
        <v>0</v>
      </c>
      <c r="ADZ133" s="1352">
        <f ca="1">IFERROR(OFFSET(#REF!,$A133,ADZ$131),0)</f>
        <v>0</v>
      </c>
      <c r="AEA133" s="1352">
        <f ca="1">IFERROR(OFFSET(#REF!,$A133,AEA$131),0)</f>
        <v>0</v>
      </c>
      <c r="AEB133" s="1352">
        <f ca="1">IFERROR(OFFSET(#REF!,$A133,AEB$131),0)</f>
        <v>0</v>
      </c>
      <c r="AEC133" s="1352">
        <f ca="1">IFERROR(OFFSET(#REF!,$A133,AEC$131),0)</f>
        <v>0</v>
      </c>
      <c r="AED133" s="1352">
        <f ca="1">IFERROR(OFFSET(#REF!,$A133,AED$131),0)</f>
        <v>0</v>
      </c>
      <c r="AEE133" s="1352">
        <f ca="1">IFERROR(OFFSET(#REF!,$A133,AEE$131),0)</f>
        <v>0</v>
      </c>
      <c r="AEF133" s="1352">
        <f ca="1">IFERROR(OFFSET(#REF!,$A133,AEF$131),0)</f>
        <v>0</v>
      </c>
      <c r="AEG133" s="1352">
        <f ca="1">IFERROR(OFFSET(#REF!,$A133,AEG$131),0)</f>
        <v>0</v>
      </c>
      <c r="AEH133" s="1352">
        <f ca="1">IFERROR(OFFSET(#REF!,$A133,AEH$131),0)</f>
        <v>0</v>
      </c>
      <c r="AEI133" s="1352">
        <f ca="1">IFERROR(OFFSET(#REF!,$A133,AEI$131),0)</f>
        <v>0</v>
      </c>
      <c r="AEJ133" s="1352">
        <f ca="1">IFERROR(OFFSET(#REF!,$A133,AEJ$131),0)</f>
        <v>0</v>
      </c>
      <c r="AEK133" s="1352">
        <f ca="1">IFERROR(OFFSET(#REF!,$A133,AEK$131),0)</f>
        <v>0</v>
      </c>
      <c r="AEL133" s="1352">
        <f ca="1">IFERROR(OFFSET(#REF!,$A133,AEL$131),0)</f>
        <v>0</v>
      </c>
      <c r="AEM133" s="1352">
        <f ca="1">IFERROR(OFFSET(#REF!,$A133,AEM$131),0)</f>
        <v>0</v>
      </c>
      <c r="AEN133" s="1352">
        <f ca="1">IFERROR(OFFSET(#REF!,$A133,AEN$131),0)</f>
        <v>0</v>
      </c>
      <c r="AEO133" s="1352">
        <f ca="1">IFERROR(OFFSET(#REF!,$A133,AEO$131),0)</f>
        <v>0</v>
      </c>
      <c r="AEP133" s="1352">
        <f ca="1">IFERROR(OFFSET(#REF!,$A133,AEP$131),0)</f>
        <v>0</v>
      </c>
      <c r="AEQ133" s="1352">
        <f ca="1">IFERROR(OFFSET(#REF!,$A133,AEQ$131),0)</f>
        <v>0</v>
      </c>
      <c r="AER133" s="1352">
        <f ca="1">IFERROR(OFFSET(#REF!,$A133,AER$131),0)</f>
        <v>0</v>
      </c>
      <c r="AES133" s="1352">
        <f ca="1">IFERROR(OFFSET(#REF!,$A133,AES$131),0)</f>
        <v>0</v>
      </c>
      <c r="AET133" s="1352">
        <f ca="1">IFERROR(OFFSET(#REF!,$A133,AET$131),0)</f>
        <v>0</v>
      </c>
      <c r="AEU133" s="1352">
        <f ca="1">IFERROR(OFFSET(#REF!,$A133,AEU$131),0)</f>
        <v>0</v>
      </c>
      <c r="AEV133" s="1352">
        <f ca="1">IFERROR(OFFSET(#REF!,$A133,AEV$131),0)</f>
        <v>0</v>
      </c>
      <c r="AEW133" s="1352">
        <f ca="1">IFERROR(OFFSET(#REF!,$A133,AEW$131),0)</f>
        <v>0</v>
      </c>
      <c r="AEX133" s="1352">
        <f ca="1">IFERROR(OFFSET(#REF!,$A133,AEX$131),0)</f>
        <v>0</v>
      </c>
      <c r="AEY133" s="1352">
        <f ca="1">IFERROR(OFFSET(#REF!,$A133,AEY$131),0)</f>
        <v>0</v>
      </c>
      <c r="AEZ133" s="1352">
        <f ca="1">IFERROR(OFFSET(#REF!,$A133,AEZ$131),0)</f>
        <v>0</v>
      </c>
      <c r="AFA133" s="1352">
        <f ca="1">IFERROR(OFFSET(#REF!,$A133,AFA$131),0)</f>
        <v>0</v>
      </c>
      <c r="AFB133" s="1352">
        <f ca="1">IFERROR(OFFSET(#REF!,$A133,AFB$131),0)</f>
        <v>0</v>
      </c>
      <c r="AFC133" s="1352">
        <f ca="1">IFERROR(OFFSET(#REF!,$A133,AFC$131),0)</f>
        <v>0</v>
      </c>
      <c r="AFD133" s="1352">
        <f ca="1">IFERROR(OFFSET(#REF!,$A133,AFD$131),0)</f>
        <v>0</v>
      </c>
      <c r="AFE133" s="1352">
        <f ca="1">IFERROR(OFFSET(#REF!,$A133,AFE$131),0)</f>
        <v>0</v>
      </c>
      <c r="AFF133" s="1352">
        <f ca="1">IFERROR(OFFSET(#REF!,$A133,AFF$131),0)</f>
        <v>0</v>
      </c>
      <c r="AFG133" s="1352">
        <f ca="1">IFERROR(OFFSET(#REF!,$A133,AFG$131),0)</f>
        <v>0</v>
      </c>
      <c r="AFH133" s="1352">
        <f ca="1">IFERROR(OFFSET(#REF!,$A133,AFH$131),0)</f>
        <v>0</v>
      </c>
      <c r="AFI133" s="1352">
        <f ca="1">IFERROR(OFFSET(#REF!,$A133,AFI$131),0)</f>
        <v>0</v>
      </c>
      <c r="AFJ133" s="1352">
        <f ca="1">IFERROR(OFFSET(#REF!,$A133,AFJ$131),0)</f>
        <v>0</v>
      </c>
      <c r="AFK133" s="1352">
        <f ca="1">IFERROR(OFFSET(#REF!,$A133,AFK$131),0)</f>
        <v>0</v>
      </c>
      <c r="AFL133" s="1352">
        <f ca="1">IFERROR(OFFSET(#REF!,$A133,AFL$131),0)</f>
        <v>0</v>
      </c>
      <c r="AFM133" s="1352">
        <f ca="1">IFERROR(OFFSET(#REF!,$A133,AFM$131),0)</f>
        <v>0</v>
      </c>
      <c r="AFN133" s="1352">
        <f ca="1">IFERROR(OFFSET(#REF!,$A133,AFN$131),0)</f>
        <v>0</v>
      </c>
      <c r="AFO133" s="1352">
        <f ca="1">IFERROR(OFFSET(#REF!,$A133,AFO$131),0)</f>
        <v>0</v>
      </c>
      <c r="AFP133" s="1352">
        <f ca="1">IFERROR(OFFSET(#REF!,$A133,AFP$131),0)</f>
        <v>0</v>
      </c>
      <c r="AFQ133" s="1352">
        <f ca="1">IFERROR(OFFSET(#REF!,$A133,AFQ$131),0)</f>
        <v>0</v>
      </c>
      <c r="AFR133" s="1352">
        <f ca="1">IFERROR(OFFSET(#REF!,$A133,AFR$131),0)</f>
        <v>0</v>
      </c>
      <c r="AFS133" s="1352">
        <f ca="1">IFERROR(OFFSET(#REF!,$A133,AFS$131),0)</f>
        <v>0</v>
      </c>
      <c r="AFT133" s="1352">
        <f ca="1">IFERROR(OFFSET(#REF!,$A133,AFT$131),0)</f>
        <v>0</v>
      </c>
      <c r="AFU133" s="1352">
        <f ca="1">IFERROR(OFFSET(#REF!,$A133,AFU$131),0)</f>
        <v>0</v>
      </c>
      <c r="AFV133" s="1352">
        <f ca="1">IFERROR(OFFSET(#REF!,$A133,AFV$131),0)</f>
        <v>0</v>
      </c>
      <c r="AFW133" s="1352">
        <f ca="1">IFERROR(OFFSET(#REF!,$A133,AFW$131),0)</f>
        <v>0</v>
      </c>
      <c r="AFX133" s="1352">
        <f ca="1">IFERROR(OFFSET(#REF!,$A133,AFX$131),0)</f>
        <v>0</v>
      </c>
      <c r="AFY133" s="1352">
        <f ca="1">IFERROR(OFFSET(#REF!,$A133,AFY$131),0)</f>
        <v>0</v>
      </c>
      <c r="AFZ133" s="1352">
        <f ca="1">IFERROR(OFFSET(#REF!,$A133,AFZ$131),0)</f>
        <v>0</v>
      </c>
      <c r="AGA133" s="1352">
        <f ca="1">IFERROR(OFFSET(#REF!,$A133,AGA$131),0)</f>
        <v>0</v>
      </c>
      <c r="AGB133" s="1352">
        <f ca="1">IFERROR(OFFSET(#REF!,$A133,AGB$131),0)</f>
        <v>0</v>
      </c>
      <c r="AGC133" s="1352">
        <f ca="1">IFERROR(OFFSET(#REF!,$A133,AGC$131),0)</f>
        <v>0</v>
      </c>
      <c r="AGD133" s="1352">
        <f ca="1">IFERROR(OFFSET(#REF!,$A133,AGD$131),0)</f>
        <v>0</v>
      </c>
      <c r="AGE133" s="1352">
        <f ca="1">IFERROR(OFFSET(#REF!,$A133,AGE$131),0)</f>
        <v>0</v>
      </c>
      <c r="AGF133" s="1352">
        <f ca="1">IFERROR(OFFSET(#REF!,$A133,AGF$131),0)</f>
        <v>0</v>
      </c>
      <c r="AGG133" s="1352">
        <f ca="1">IFERROR(OFFSET(#REF!,$A133,AGG$131),0)</f>
        <v>0</v>
      </c>
      <c r="AGH133" s="1352">
        <f ca="1">IFERROR(OFFSET(#REF!,$A133,AGH$131),0)</f>
        <v>0</v>
      </c>
      <c r="AGI133" s="1352">
        <f ca="1">IFERROR(OFFSET(#REF!,$A133,AGI$131),0)</f>
        <v>0</v>
      </c>
      <c r="AGJ133" s="1352">
        <f ca="1">IFERROR(OFFSET(#REF!,$A133,AGJ$131),0)</f>
        <v>0</v>
      </c>
      <c r="AGK133" s="1352">
        <f ca="1">IFERROR(OFFSET(#REF!,$A133,AGK$131),0)</f>
        <v>0</v>
      </c>
      <c r="AGL133" s="1352">
        <f ca="1">IFERROR(OFFSET(#REF!,$A133,AGL$131),0)</f>
        <v>0</v>
      </c>
      <c r="AGM133" s="1352">
        <f ca="1">IFERROR(OFFSET(#REF!,$A133,AGM$131),0)</f>
        <v>0</v>
      </c>
      <c r="AGN133" s="1352">
        <f ca="1">IFERROR(OFFSET(#REF!,$A133,AGN$131),0)</f>
        <v>0</v>
      </c>
      <c r="AGO133" s="1352">
        <f ca="1">IFERROR(OFFSET(#REF!,$A133,AGO$131),0)</f>
        <v>0</v>
      </c>
      <c r="AGP133" s="1352">
        <f ca="1">IFERROR(OFFSET(#REF!,$A133,AGP$131),0)</f>
        <v>0</v>
      </c>
      <c r="AGQ133" s="1352">
        <f ca="1">IFERROR(OFFSET(#REF!,$A133,AGQ$131),0)</f>
        <v>0</v>
      </c>
      <c r="AGR133" s="1352">
        <f ca="1">IFERROR(OFFSET(#REF!,$A133,AGR$131),0)</f>
        <v>0</v>
      </c>
      <c r="AGS133" s="1352">
        <f ca="1">IFERROR(OFFSET(#REF!,$A133,AGS$131),0)</f>
        <v>0</v>
      </c>
      <c r="AGT133" s="1352">
        <f ca="1">IFERROR(OFFSET(#REF!,$A133,AGT$131),0)</f>
        <v>0</v>
      </c>
      <c r="AGU133" s="1352">
        <f ca="1">IFERROR(OFFSET(#REF!,$A133,AGU$131),0)</f>
        <v>0</v>
      </c>
      <c r="AGV133" s="1352">
        <f ca="1">IFERROR(OFFSET(#REF!,$A133,AGV$131),0)</f>
        <v>0</v>
      </c>
      <c r="AGW133" s="1352">
        <f ca="1">IFERROR(OFFSET(#REF!,$A133,AGW$131),0)</f>
        <v>0</v>
      </c>
      <c r="AGX133" s="1352">
        <f ca="1">IFERROR(OFFSET(#REF!,$A133,AGX$131),0)</f>
        <v>0</v>
      </c>
      <c r="AGY133" s="1352">
        <f ca="1">IFERROR(OFFSET(#REF!,$A133,AGY$131),0)</f>
        <v>0</v>
      </c>
      <c r="AGZ133" s="1352">
        <f ca="1">IFERROR(OFFSET(#REF!,$A133,AGZ$131),0)</f>
        <v>0</v>
      </c>
      <c r="AHA133" s="1352">
        <f ca="1">IFERROR(OFFSET(#REF!,$A133,AHA$131),0)</f>
        <v>0</v>
      </c>
      <c r="AHB133" s="1352">
        <f ca="1">IFERROR(OFFSET(#REF!,$A133,AHB$131),0)</f>
        <v>0</v>
      </c>
      <c r="AHC133" s="1352">
        <f ca="1">IFERROR(OFFSET(#REF!,$A133,AHC$131),0)</f>
        <v>0</v>
      </c>
      <c r="AHD133" s="1352">
        <f ca="1">IFERROR(OFFSET(#REF!,$A133,AHD$131),0)</f>
        <v>0</v>
      </c>
      <c r="AHE133" s="1352">
        <f ca="1">IFERROR(OFFSET(#REF!,$A133,AHE$131),0)</f>
        <v>0</v>
      </c>
      <c r="AHF133" s="1352">
        <f ca="1">IFERROR(OFFSET(#REF!,$A133,AHF$131),0)</f>
        <v>0</v>
      </c>
      <c r="AHG133" s="1352">
        <f ca="1">IFERROR(OFFSET(#REF!,$A133,AHG$131),0)</f>
        <v>0</v>
      </c>
      <c r="AHH133" s="1352">
        <f ca="1">IFERROR(OFFSET(#REF!,$A133,AHH$131),0)</f>
        <v>0</v>
      </c>
      <c r="AHI133" s="1352">
        <f ca="1">IFERROR(OFFSET(#REF!,$A133,AHI$131),0)</f>
        <v>0</v>
      </c>
      <c r="AHJ133" s="1352">
        <f ca="1">IFERROR(OFFSET(#REF!,$A133,AHJ$131),0)</f>
        <v>0</v>
      </c>
      <c r="AHK133" s="1352">
        <f ca="1">IFERROR(OFFSET(#REF!,$A133,AHK$131),0)</f>
        <v>0</v>
      </c>
      <c r="AHL133" s="1352">
        <f ca="1">IFERROR(OFFSET(#REF!,$A133,AHL$131),0)</f>
        <v>0</v>
      </c>
      <c r="AHM133" s="1352">
        <f ca="1">IFERROR(OFFSET(#REF!,$A133,AHM$131),0)</f>
        <v>0</v>
      </c>
      <c r="AHN133" s="1352">
        <f ca="1">IFERROR(OFFSET(#REF!,$A133,AHN$131),0)</f>
        <v>0</v>
      </c>
      <c r="AHO133" s="1352">
        <f ca="1">IFERROR(OFFSET(#REF!,$A133,AHO$131),0)</f>
        <v>0</v>
      </c>
      <c r="AHP133" s="1352">
        <f ca="1">IFERROR(OFFSET(#REF!,$A133,AHP$131),0)</f>
        <v>0</v>
      </c>
      <c r="AHQ133" s="1352">
        <f ca="1">IFERROR(OFFSET(#REF!,$A133,AHQ$131),0)</f>
        <v>0</v>
      </c>
      <c r="AHR133" s="1352">
        <f ca="1">IFERROR(OFFSET(#REF!,$A133,AHR$131),0)</f>
        <v>0</v>
      </c>
      <c r="AHS133" s="1352">
        <f ca="1">IFERROR(OFFSET(#REF!,$A133,AHS$131),0)</f>
        <v>0</v>
      </c>
      <c r="AHT133" s="1352">
        <f ca="1">IFERROR(OFFSET(#REF!,$A133,AHT$131),0)</f>
        <v>0</v>
      </c>
      <c r="AHU133" s="1352">
        <f ca="1">IFERROR(OFFSET(#REF!,$A133,AHU$131),0)</f>
        <v>0</v>
      </c>
      <c r="AHV133" s="1352">
        <f ca="1">IFERROR(OFFSET(#REF!,$A133,AHV$131),0)</f>
        <v>0</v>
      </c>
      <c r="AHW133" s="1352">
        <f ca="1">IFERROR(OFFSET(#REF!,$A133,AHW$131),0)</f>
        <v>0</v>
      </c>
      <c r="AHX133" s="1352">
        <f ca="1">IFERROR(OFFSET(#REF!,$A133,AHX$131),0)</f>
        <v>0</v>
      </c>
      <c r="AHY133" s="1352">
        <f ca="1">IFERROR(OFFSET(#REF!,$A133,AHY$131),0)</f>
        <v>0</v>
      </c>
      <c r="AHZ133" s="1352">
        <f ca="1">IFERROR(OFFSET(#REF!,$A133,AHZ$131),0)</f>
        <v>0</v>
      </c>
      <c r="AIA133" s="1352">
        <f ca="1">IFERROR(OFFSET(#REF!,$A133,AIA$131),0)</f>
        <v>0</v>
      </c>
      <c r="AIB133" s="1352">
        <f ca="1">IFERROR(OFFSET(#REF!,$A133,AIB$131),0)</f>
        <v>0</v>
      </c>
      <c r="AIC133" s="1352">
        <f ca="1">IFERROR(OFFSET(#REF!,$A133,AIC$131),0)</f>
        <v>0</v>
      </c>
      <c r="AID133" s="1352">
        <f ca="1">IFERROR(OFFSET(#REF!,$A133,AID$131),0)</f>
        <v>0</v>
      </c>
      <c r="AIE133" s="1352">
        <f ca="1">IFERROR(OFFSET(#REF!,$A133,AIE$131),0)</f>
        <v>0</v>
      </c>
      <c r="AIF133" s="1352">
        <f ca="1">IFERROR(OFFSET(#REF!,$A133,AIF$131),0)</f>
        <v>0</v>
      </c>
      <c r="AIG133" s="1352">
        <f ca="1">IFERROR(OFFSET(#REF!,$A133,AIG$131),0)</f>
        <v>0</v>
      </c>
      <c r="AIH133" s="1352">
        <f ca="1">IFERROR(OFFSET(#REF!,$A133,AIH$131),0)</f>
        <v>0</v>
      </c>
      <c r="AII133" s="1352">
        <f ca="1">IFERROR(OFFSET(#REF!,$A133,AII$131),0)</f>
        <v>0</v>
      </c>
      <c r="AIJ133" s="1352">
        <f ca="1">IFERROR(OFFSET(#REF!,$A133,AIJ$131),0)</f>
        <v>0</v>
      </c>
      <c r="AIK133" s="1352">
        <f ca="1">IFERROR(OFFSET(#REF!,$A133,AIK$131),0)</f>
        <v>0</v>
      </c>
      <c r="AIL133" s="1352">
        <f ca="1">IFERROR(OFFSET(#REF!,$A133,AIL$131),0)</f>
        <v>0</v>
      </c>
      <c r="AIM133" s="1352">
        <f ca="1">IFERROR(OFFSET(#REF!,$A133,AIM$131),0)</f>
        <v>0</v>
      </c>
      <c r="AIN133" s="1352">
        <f ca="1">IFERROR(OFFSET(#REF!,$A133,AIN$131),0)</f>
        <v>0</v>
      </c>
      <c r="AIO133" s="1352">
        <f ca="1">IFERROR(OFFSET(#REF!,$A133,AIO$131),0)</f>
        <v>0</v>
      </c>
      <c r="AIP133" s="1352">
        <f ca="1">IFERROR(OFFSET(#REF!,$A133,AIP$131),0)</f>
        <v>0</v>
      </c>
      <c r="AIQ133" s="1352">
        <f ca="1">IFERROR(OFFSET(#REF!,$A133,AIQ$131),0)</f>
        <v>0</v>
      </c>
      <c r="AIR133" s="1352">
        <f ca="1">IFERROR(OFFSET(#REF!,$A133,AIR$131),0)</f>
        <v>0</v>
      </c>
      <c r="AIS133" s="1352">
        <f ca="1">IFERROR(OFFSET(#REF!,$A133,AIS$131),0)</f>
        <v>0</v>
      </c>
      <c r="AIT133" s="1352">
        <f ca="1">IFERROR(OFFSET(#REF!,$A133,AIT$131),0)</f>
        <v>0</v>
      </c>
      <c r="AIU133" s="1352">
        <f ca="1">IFERROR(OFFSET(#REF!,$A133,AIU$131),0)</f>
        <v>0</v>
      </c>
      <c r="AIV133" s="1352">
        <f ca="1">IFERROR(OFFSET(#REF!,$A133,AIV$131),0)</f>
        <v>0</v>
      </c>
      <c r="AIW133" s="1352">
        <f ca="1">IFERROR(OFFSET(#REF!,$A133,AIW$131),0)</f>
        <v>0</v>
      </c>
      <c r="AIX133" s="1352">
        <f ca="1">IFERROR(OFFSET(#REF!,$A133,AIX$131),0)</f>
        <v>0</v>
      </c>
      <c r="AIY133" s="1352">
        <f ca="1">IFERROR(OFFSET(#REF!,$A133,AIY$131),0)</f>
        <v>0</v>
      </c>
      <c r="AIZ133" s="1352">
        <f ca="1">IFERROR(OFFSET(#REF!,$A133,AIZ$131),0)</f>
        <v>0</v>
      </c>
      <c r="AJA133" s="1352">
        <f ca="1">IFERROR(OFFSET(#REF!,$A133,AJA$131),0)</f>
        <v>0</v>
      </c>
      <c r="AJB133" s="1352">
        <f ca="1">IFERROR(OFFSET(#REF!,$A133,AJB$131),0)</f>
        <v>0</v>
      </c>
      <c r="AJC133" s="1352">
        <f ca="1">IFERROR(OFFSET(#REF!,$A133,AJC$131),0)</f>
        <v>0</v>
      </c>
      <c r="AJD133" s="1352">
        <f ca="1">IFERROR(OFFSET(#REF!,$A133,AJD$131),0)</f>
        <v>0</v>
      </c>
      <c r="AJE133" s="1352">
        <f ca="1">IFERROR(OFFSET(#REF!,$A133,AJE$131),0)</f>
        <v>0</v>
      </c>
      <c r="AJF133" s="1352">
        <f ca="1">IFERROR(OFFSET(#REF!,$A133,AJF$131),0)</f>
        <v>0</v>
      </c>
      <c r="AJG133" s="1352">
        <f ca="1">IFERROR(OFFSET(#REF!,$A133,AJG$131),0)</f>
        <v>0</v>
      </c>
      <c r="AJH133" s="1352">
        <f ca="1">IFERROR(OFFSET(#REF!,$A133,AJH$131),0)</f>
        <v>0</v>
      </c>
      <c r="AJI133" s="1352">
        <f ca="1">IFERROR(OFFSET(#REF!,$A133,AJI$131),0)</f>
        <v>0</v>
      </c>
      <c r="AJJ133" s="1352">
        <f ca="1">IFERROR(OFFSET(#REF!,$A133,AJJ$131),0)</f>
        <v>0</v>
      </c>
      <c r="AJK133" s="1352">
        <f ca="1">IFERROR(OFFSET(#REF!,$A133,AJK$131),0)</f>
        <v>0</v>
      </c>
      <c r="AJL133" s="1352">
        <f ca="1">IFERROR(OFFSET(#REF!,$A133,AJL$131),0)</f>
        <v>0</v>
      </c>
      <c r="AJM133" s="1352">
        <f ca="1">IFERROR(OFFSET(#REF!,$A133,AJM$131),0)</f>
        <v>0</v>
      </c>
      <c r="AJN133" s="1352">
        <f ca="1">IFERROR(OFFSET(#REF!,$A133,AJN$131),0)</f>
        <v>0</v>
      </c>
      <c r="AJO133" s="1352">
        <f ca="1">IFERROR(OFFSET(#REF!,$A133,AJO$131),0)</f>
        <v>0</v>
      </c>
      <c r="AJP133" s="1352">
        <f ca="1">IFERROR(OFFSET(#REF!,$A133,AJP$131),0)</f>
        <v>0</v>
      </c>
      <c r="AJQ133" s="1352">
        <f ca="1">IFERROR(OFFSET(#REF!,$A133,AJQ$131),0)</f>
        <v>0</v>
      </c>
      <c r="AJR133" s="1352">
        <f ca="1">IFERROR(OFFSET(#REF!,$A133,AJR$131),0)</f>
        <v>0</v>
      </c>
      <c r="AJS133" s="1352">
        <f ca="1">IFERROR(OFFSET(#REF!,$A133,AJS$131),0)</f>
        <v>0</v>
      </c>
      <c r="AJT133" s="1352">
        <f ca="1">IFERROR(OFFSET(#REF!,$A133,AJT$131),0)</f>
        <v>0</v>
      </c>
      <c r="AJU133" s="1352">
        <f ca="1">IFERROR(OFFSET(#REF!,$A133,AJU$131),0)</f>
        <v>0</v>
      </c>
      <c r="AJV133" s="1352">
        <f ca="1">IFERROR(OFFSET(#REF!,$A133,AJV$131),0)</f>
        <v>0</v>
      </c>
      <c r="AJW133" s="1352">
        <f ca="1">IFERROR(OFFSET(#REF!,$A133,AJW$131),0)</f>
        <v>0</v>
      </c>
      <c r="AJX133" s="1352">
        <f ca="1">IFERROR(OFFSET(#REF!,$A133,AJX$131),0)</f>
        <v>0</v>
      </c>
      <c r="AJY133" s="1352">
        <f ca="1">IFERROR(OFFSET(#REF!,$A133,AJY$131),0)</f>
        <v>0</v>
      </c>
      <c r="AJZ133" s="1352">
        <f ca="1">IFERROR(OFFSET(#REF!,$A133,AJZ$131),0)</f>
        <v>0</v>
      </c>
      <c r="AKA133" s="1352">
        <f ca="1">IFERROR(OFFSET(#REF!,$A133,AKA$131),0)</f>
        <v>0</v>
      </c>
      <c r="AKB133" s="1352">
        <f ca="1">IFERROR(OFFSET(#REF!,$A133,AKB$131),0)</f>
        <v>0</v>
      </c>
      <c r="AKC133" s="1352">
        <f ca="1">IFERROR(OFFSET(#REF!,$A133,AKC$131),0)</f>
        <v>0</v>
      </c>
      <c r="AKD133" s="1352">
        <f ca="1">IFERROR(OFFSET(#REF!,$A133,AKD$131),0)</f>
        <v>0</v>
      </c>
      <c r="AKE133" s="1352">
        <f ca="1">IFERROR(OFFSET(#REF!,$A133,AKE$131),0)</f>
        <v>0</v>
      </c>
      <c r="AKF133" s="1352">
        <f ca="1">IFERROR(OFFSET(#REF!,$A133,AKF$131),0)</f>
        <v>0</v>
      </c>
      <c r="AKG133" s="1352">
        <f ca="1">IFERROR(OFFSET(#REF!,$A133,AKG$131),0)</f>
        <v>0</v>
      </c>
      <c r="AKH133" s="1352">
        <f ca="1">IFERROR(OFFSET(#REF!,$A133,AKH$131),0)</f>
        <v>0</v>
      </c>
      <c r="AKI133" s="1352">
        <f ca="1">IFERROR(OFFSET(#REF!,$A133,AKI$131),0)</f>
        <v>0</v>
      </c>
      <c r="AKJ133" s="1352">
        <f ca="1">IFERROR(OFFSET(#REF!,$A133,AKJ$131),0)</f>
        <v>0</v>
      </c>
      <c r="AKK133" s="1352">
        <f ca="1">IFERROR(OFFSET(#REF!,$A133,AKK$131),0)</f>
        <v>0</v>
      </c>
      <c r="AKL133" s="1352">
        <f ca="1">IFERROR(OFFSET(#REF!,$A133,AKL$131),0)</f>
        <v>0</v>
      </c>
      <c r="AKM133" s="1352">
        <f ca="1">IFERROR(OFFSET(#REF!,$A133,AKM$131),0)</f>
        <v>0</v>
      </c>
      <c r="AKN133" s="1352">
        <f ca="1">IFERROR(OFFSET(#REF!,$A133,AKN$131),0)</f>
        <v>0</v>
      </c>
      <c r="AKO133" s="1352">
        <f ca="1">IFERROR(OFFSET(#REF!,$A133,AKO$131),0)</f>
        <v>0</v>
      </c>
      <c r="AKP133" s="1352">
        <f ca="1">IFERROR(OFFSET(#REF!,$A133,AKP$131),0)</f>
        <v>0</v>
      </c>
      <c r="AKQ133" s="1352">
        <f ca="1">IFERROR(OFFSET(#REF!,$A133,AKQ$131),0)</f>
        <v>0</v>
      </c>
      <c r="AKR133" s="1352">
        <f ca="1">IFERROR(OFFSET(#REF!,$A133,AKR$131),0)</f>
        <v>0</v>
      </c>
      <c r="AKS133" s="1352">
        <f ca="1">IFERROR(OFFSET(#REF!,$A133,AKS$131),0)</f>
        <v>0</v>
      </c>
      <c r="AKT133" s="1352">
        <f ca="1">IFERROR(OFFSET(#REF!,$A133,AKT$131),0)</f>
        <v>0</v>
      </c>
      <c r="AKU133" s="1352">
        <f ca="1">IFERROR(OFFSET(#REF!,$A133,AKU$131),0)</f>
        <v>0</v>
      </c>
      <c r="AKV133" s="1352">
        <f ca="1">IFERROR(OFFSET(#REF!,$A133,AKV$131),0)</f>
        <v>0</v>
      </c>
      <c r="AKW133" s="1352">
        <f ca="1">IFERROR(OFFSET(#REF!,$A133,AKW$131),0)</f>
        <v>0</v>
      </c>
      <c r="AKX133" s="1352">
        <f ca="1">IFERROR(OFFSET(#REF!,$A133,AKX$131),0)</f>
        <v>0</v>
      </c>
      <c r="AKY133" s="1352">
        <f ca="1">IFERROR(OFFSET(#REF!,$A133,AKY$131),0)</f>
        <v>0</v>
      </c>
      <c r="AKZ133" s="1352">
        <f ca="1">IFERROR(OFFSET(#REF!,$A133,AKZ$131),0)</f>
        <v>0</v>
      </c>
      <c r="ALA133" s="1352">
        <f ca="1">IFERROR(OFFSET(#REF!,$A133,ALA$131),0)</f>
        <v>0</v>
      </c>
      <c r="ALB133" s="1352">
        <f ca="1">IFERROR(OFFSET(#REF!,$A133,ALB$131),0)</f>
        <v>0</v>
      </c>
      <c r="ALC133" s="1352">
        <f ca="1">IFERROR(OFFSET(#REF!,$A133,ALC$131),0)</f>
        <v>0</v>
      </c>
      <c r="ALD133" s="1352">
        <f ca="1">IFERROR(OFFSET(#REF!,$A133,ALD$131),0)</f>
        <v>0</v>
      </c>
      <c r="ALE133" s="1352">
        <f ca="1">IFERROR(OFFSET(#REF!,$A133,ALE$131),0)</f>
        <v>0</v>
      </c>
      <c r="ALF133" s="1352">
        <f ca="1">IFERROR(OFFSET(#REF!,$A133,ALF$131),0)</f>
        <v>0</v>
      </c>
      <c r="ALG133" s="1352">
        <f ca="1">IFERROR(OFFSET(#REF!,$A133,ALG$131),0)</f>
        <v>0</v>
      </c>
      <c r="ALH133" s="1352">
        <f ca="1">IFERROR(OFFSET(#REF!,$A133,ALH$131),0)</f>
        <v>0</v>
      </c>
      <c r="ALI133" s="1352">
        <f ca="1">IFERROR(OFFSET(#REF!,$A133,ALI$131),0)</f>
        <v>0</v>
      </c>
      <c r="ALJ133" s="1352">
        <f ca="1">IFERROR(OFFSET(#REF!,$A133,ALJ$131),0)</f>
        <v>0</v>
      </c>
      <c r="ALK133" s="1352">
        <f ca="1">IFERROR(OFFSET(#REF!,$A133,ALK$131),0)</f>
        <v>0</v>
      </c>
      <c r="ALL133" s="1352">
        <f ca="1">IFERROR(OFFSET(#REF!,$A133,ALL$131),0)</f>
        <v>0</v>
      </c>
      <c r="ALM133" s="1352">
        <f ca="1">IFERROR(OFFSET(#REF!,$A133,ALM$131),0)</f>
        <v>0</v>
      </c>
      <c r="ALN133" s="1352">
        <f ca="1">IFERROR(OFFSET(#REF!,$A133,ALN$131),0)</f>
        <v>0</v>
      </c>
      <c r="ALO133" s="1352">
        <f ca="1">IFERROR(OFFSET(#REF!,$A133,ALO$131),0)</f>
        <v>0</v>
      </c>
      <c r="ALP133" s="1352">
        <f ca="1">IFERROR(OFFSET(#REF!,$A133,ALP$131),0)</f>
        <v>0</v>
      </c>
      <c r="ALQ133" s="1352">
        <f ca="1">IFERROR(OFFSET(#REF!,$A133,ALQ$131),0)</f>
        <v>0</v>
      </c>
      <c r="ALR133" s="1352">
        <f ca="1">IFERROR(OFFSET(#REF!,$A133,ALR$131),0)</f>
        <v>0</v>
      </c>
      <c r="ALS133" s="1352">
        <f ca="1">IFERROR(OFFSET(#REF!,$A133,ALS$131),0)</f>
        <v>0</v>
      </c>
      <c r="ALT133" s="1352">
        <f ca="1">IFERROR(OFFSET(#REF!,$A133,ALT$131),0)</f>
        <v>0</v>
      </c>
      <c r="ALU133" s="1352">
        <f ca="1">IFERROR(OFFSET(#REF!,$A133,ALU$131),0)</f>
        <v>0</v>
      </c>
      <c r="ALV133" s="1352">
        <f ca="1">IFERROR(OFFSET(#REF!,$A133,ALV$131),0)</f>
        <v>0</v>
      </c>
      <c r="ALW133" s="1352">
        <f ca="1">IFERROR(OFFSET(#REF!,$A133,ALW$131),0)</f>
        <v>0</v>
      </c>
      <c r="ALX133" s="1352">
        <f ca="1">IFERROR(OFFSET(#REF!,$A133,ALX$131),0)</f>
        <v>0</v>
      </c>
      <c r="ALY133" s="1352">
        <f ca="1">IFERROR(OFFSET(#REF!,$A133,ALY$131),0)</f>
        <v>0</v>
      </c>
      <c r="ALZ133" s="1352">
        <f ca="1">IFERROR(OFFSET(#REF!,$A133,ALZ$131),0)</f>
        <v>0</v>
      </c>
      <c r="AMA133" s="1352">
        <f ca="1">IFERROR(OFFSET(#REF!,$A133,AMA$131),0)</f>
        <v>0</v>
      </c>
      <c r="AMB133" s="1352">
        <f ca="1">IFERROR(OFFSET(#REF!,$A133,AMB$131),0)</f>
        <v>0</v>
      </c>
      <c r="AMC133" s="1352">
        <f ca="1">IFERROR(OFFSET(#REF!,$A133,AMC$131),0)</f>
        <v>0</v>
      </c>
      <c r="AMD133" s="1352">
        <f ca="1">IFERROR(OFFSET(#REF!,$A133,AMD$131),0)</f>
        <v>0</v>
      </c>
      <c r="AME133" s="1352">
        <f ca="1">IFERROR(OFFSET(#REF!,$A133,AME$131),0)</f>
        <v>0</v>
      </c>
      <c r="AMF133" s="1352">
        <f ca="1">IFERROR(OFFSET(#REF!,$A133,AMF$131),0)</f>
        <v>0</v>
      </c>
      <c r="AMG133" s="1352">
        <f ca="1">IFERROR(OFFSET(#REF!,$A133,AMG$131),0)</f>
        <v>0</v>
      </c>
      <c r="AMH133" s="1352">
        <f ca="1">IFERROR(OFFSET(#REF!,$A133,AMH$131),0)</f>
        <v>0</v>
      </c>
      <c r="AMI133" s="1352">
        <f ca="1">IFERROR(OFFSET(#REF!,$A133,AMI$131),0)</f>
        <v>0</v>
      </c>
      <c r="AMJ133" s="1352">
        <f ca="1">IFERROR(OFFSET(#REF!,$A133,AMJ$131),0)</f>
        <v>0</v>
      </c>
      <c r="AMK133" s="1352">
        <f ca="1">IFERROR(OFFSET(#REF!,$A133,AMK$131),0)</f>
        <v>0</v>
      </c>
      <c r="AML133" s="1352">
        <f ca="1">IFERROR(OFFSET(#REF!,$A133,AML$131),0)</f>
        <v>0</v>
      </c>
      <c r="AMM133" s="1352">
        <f ca="1">IFERROR(OFFSET(#REF!,$A133,AMM$131),0)</f>
        <v>0</v>
      </c>
      <c r="AMN133" s="1352">
        <f ca="1">IFERROR(OFFSET(#REF!,$A133,AMN$131),0)</f>
        <v>0</v>
      </c>
      <c r="AMO133" s="1352">
        <f ca="1">IFERROR(OFFSET(#REF!,$A133,AMO$131),0)</f>
        <v>0</v>
      </c>
      <c r="AMP133" s="1352">
        <f ca="1">IFERROR(OFFSET(#REF!,$A133,AMP$131),0)</f>
        <v>0</v>
      </c>
      <c r="AMQ133" s="1352">
        <f ca="1">IFERROR(OFFSET(#REF!,$A133,AMQ$131),0)</f>
        <v>0</v>
      </c>
      <c r="AMR133" s="1352">
        <f ca="1">IFERROR(OFFSET(#REF!,$A133,AMR$131),0)</f>
        <v>0</v>
      </c>
      <c r="AMS133" s="1352">
        <f ca="1">IFERROR(OFFSET(#REF!,$A133,AMS$131),0)</f>
        <v>0</v>
      </c>
      <c r="AMT133" s="1352">
        <f ca="1">IFERROR(OFFSET(#REF!,$A133,AMT$131),0)</f>
        <v>0</v>
      </c>
      <c r="AMU133" s="1352">
        <f ca="1">IFERROR(OFFSET(#REF!,$A133,AMU$131),0)</f>
        <v>0</v>
      </c>
      <c r="AMV133" s="1352">
        <f ca="1">IFERROR(OFFSET(#REF!,$A133,AMV$131),0)</f>
        <v>0</v>
      </c>
      <c r="AMW133" s="1352">
        <f ca="1">IFERROR(OFFSET(#REF!,$A133,AMW$131),0)</f>
        <v>0</v>
      </c>
      <c r="AMX133" s="1352">
        <f ca="1">IFERROR(OFFSET(#REF!,$A133,AMX$131),0)</f>
        <v>0</v>
      </c>
      <c r="AMY133" s="1352">
        <f ca="1">IFERROR(OFFSET(#REF!,$A133,AMY$131),0)</f>
        <v>0</v>
      </c>
      <c r="AMZ133" s="1352">
        <f ca="1">IFERROR(OFFSET(#REF!,$A133,AMZ$131),0)</f>
        <v>0</v>
      </c>
      <c r="ANA133" s="1352">
        <f ca="1">IFERROR(OFFSET(#REF!,$A133,ANA$131),0)</f>
        <v>0</v>
      </c>
      <c r="ANB133" s="1352">
        <f ca="1">IFERROR(OFFSET(#REF!,$A133,ANB$131),0)</f>
        <v>0</v>
      </c>
      <c r="ANC133" s="1352">
        <f ca="1">IFERROR(OFFSET(#REF!,$A133,ANC$131),0)</f>
        <v>0</v>
      </c>
      <c r="AND133" s="1352">
        <f ca="1">IFERROR(OFFSET(#REF!,$A133,AND$131),0)</f>
        <v>0</v>
      </c>
      <c r="ANE133" s="1352">
        <f ca="1">IFERROR(OFFSET(#REF!,$A133,ANE$131),0)</f>
        <v>0</v>
      </c>
      <c r="ANF133" s="1352">
        <f ca="1">IFERROR(OFFSET(#REF!,$A133,ANF$131),0)</f>
        <v>0</v>
      </c>
      <c r="ANG133" s="1352">
        <f ca="1">IFERROR(OFFSET(#REF!,$A133,ANG$131),0)</f>
        <v>0</v>
      </c>
      <c r="ANH133" s="1352">
        <f ca="1">IFERROR(OFFSET(#REF!,$A133,ANH$131),0)</f>
        <v>0</v>
      </c>
      <c r="ANI133" s="1352">
        <f ca="1">IFERROR(OFFSET(#REF!,$A133,ANI$131),0)</f>
        <v>0</v>
      </c>
      <c r="ANJ133" s="1352">
        <f ca="1">IFERROR(OFFSET(#REF!,$A133,ANJ$131),0)</f>
        <v>0</v>
      </c>
      <c r="ANK133" s="1352">
        <f ca="1">IFERROR(OFFSET(#REF!,$A133,ANK$131),0)</f>
        <v>0</v>
      </c>
      <c r="ANL133" s="1352">
        <f ca="1">IFERROR(OFFSET(#REF!,$A133,ANL$131),0)</f>
        <v>0</v>
      </c>
      <c r="ANM133" s="1352">
        <f ca="1">IFERROR(OFFSET(#REF!,$A133,ANM$131),0)</f>
        <v>0</v>
      </c>
      <c r="ANN133" s="1352">
        <f ca="1">IFERROR(OFFSET(#REF!,$A133,ANN$131),0)</f>
        <v>0</v>
      </c>
      <c r="ANO133" s="1352">
        <f ca="1">IFERROR(OFFSET(#REF!,$A133,ANO$131),0)</f>
        <v>0</v>
      </c>
      <c r="ANP133" s="1352">
        <f ca="1">IFERROR(OFFSET(#REF!,$A133,ANP$131),0)</f>
        <v>0</v>
      </c>
      <c r="ANQ133" s="1352">
        <f ca="1">IFERROR(OFFSET(#REF!,$A133,ANQ$131),0)</f>
        <v>0</v>
      </c>
      <c r="ANR133" s="1352">
        <f ca="1">IFERROR(OFFSET(#REF!,$A133,ANR$131),0)</f>
        <v>0</v>
      </c>
      <c r="ANS133" s="1352">
        <f ca="1">IFERROR(OFFSET(#REF!,$A133,ANS$131),0)</f>
        <v>0</v>
      </c>
      <c r="ANT133" s="1352">
        <f ca="1">IFERROR(OFFSET(#REF!,$A133,ANT$131),0)</f>
        <v>0</v>
      </c>
      <c r="ANU133" s="1352">
        <f ca="1">IFERROR(OFFSET(#REF!,$A133,ANU$131),0)</f>
        <v>0</v>
      </c>
      <c r="ANV133" s="1352">
        <f ca="1">IFERROR(OFFSET(#REF!,$A133,ANV$131),0)</f>
        <v>0</v>
      </c>
      <c r="ANW133" s="1352">
        <f ca="1">IFERROR(OFFSET(#REF!,$A133,ANW$131),0)</f>
        <v>0</v>
      </c>
      <c r="ANX133" s="1352">
        <f ca="1">IFERROR(OFFSET(#REF!,$A133,ANX$131),0)</f>
        <v>0</v>
      </c>
      <c r="ANY133" s="1352">
        <f ca="1">IFERROR(OFFSET(#REF!,$A133,ANY$131),0)</f>
        <v>0</v>
      </c>
      <c r="ANZ133" s="1352">
        <f ca="1">IFERROR(OFFSET(#REF!,$A133,ANZ$131),0)</f>
        <v>0</v>
      </c>
      <c r="AOA133" s="1352">
        <f ca="1">IFERROR(OFFSET(#REF!,$A133,AOA$131),0)</f>
        <v>0</v>
      </c>
      <c r="AOB133" s="1352">
        <f ca="1">IFERROR(OFFSET(#REF!,$A133,AOB$131),0)</f>
        <v>0</v>
      </c>
      <c r="AOC133" s="1352">
        <f ca="1">IFERROR(OFFSET(#REF!,$A133,AOC$131),0)</f>
        <v>0</v>
      </c>
      <c r="AOD133" s="1352">
        <f ca="1">IFERROR(OFFSET(#REF!,$A133,AOD$131),0)</f>
        <v>0</v>
      </c>
      <c r="AOE133" s="1352">
        <f ca="1">IFERROR(OFFSET(#REF!,$A133,AOE$131),0)</f>
        <v>0</v>
      </c>
      <c r="AOF133" s="1352">
        <f ca="1">IFERROR(OFFSET(#REF!,$A133,AOF$131),0)</f>
        <v>0</v>
      </c>
      <c r="AOG133" s="1352">
        <f ca="1">IFERROR(OFFSET(#REF!,$A133,AOG$131),0)</f>
        <v>0</v>
      </c>
      <c r="AOH133" s="1352">
        <f ca="1">IFERROR(OFFSET(#REF!,$A133,AOH$131),0)</f>
        <v>0</v>
      </c>
      <c r="AOI133" s="1352">
        <f ca="1">IFERROR(OFFSET(#REF!,$A133,AOI$131),0)</f>
        <v>0</v>
      </c>
      <c r="AOJ133" s="1352">
        <f ca="1">IFERROR(OFFSET(#REF!,$A133,AOJ$131),0)</f>
        <v>0</v>
      </c>
      <c r="AOK133" s="1352">
        <f ca="1">IFERROR(OFFSET(#REF!,$A133,AOK$131),0)</f>
        <v>0</v>
      </c>
      <c r="AOL133" s="1352">
        <f ca="1">IFERROR(OFFSET(#REF!,$A133,AOL$131),0)</f>
        <v>0</v>
      </c>
      <c r="AOM133" s="1352">
        <f ca="1">IFERROR(OFFSET(#REF!,$A133,AOM$131),0)</f>
        <v>0</v>
      </c>
      <c r="AON133" s="1352">
        <f ca="1">IFERROR(OFFSET(#REF!,$A133,AON$131),0)</f>
        <v>0</v>
      </c>
      <c r="AOO133" s="1352">
        <f ca="1">IFERROR(OFFSET(#REF!,$A133,AOO$131),0)</f>
        <v>0</v>
      </c>
      <c r="AOP133" s="1352">
        <f ca="1">IFERROR(OFFSET(#REF!,$A133,AOP$131),0)</f>
        <v>0</v>
      </c>
      <c r="AOQ133" s="1352">
        <f ca="1">IFERROR(OFFSET(#REF!,$A133,AOQ$131),0)</f>
        <v>0</v>
      </c>
      <c r="AOR133" s="1352">
        <f ca="1">IFERROR(OFFSET(#REF!,$A133,AOR$131),0)</f>
        <v>0</v>
      </c>
      <c r="AOS133" s="1352">
        <f ca="1">IFERROR(OFFSET(#REF!,$A133,AOS$131),0)</f>
        <v>0</v>
      </c>
      <c r="AOT133" s="1352">
        <f ca="1">IFERROR(OFFSET(#REF!,$A133,AOT$131),0)</f>
        <v>0</v>
      </c>
      <c r="AOU133" s="1352">
        <f ca="1">IFERROR(OFFSET(#REF!,$A133,AOU$131),0)</f>
        <v>0</v>
      </c>
      <c r="AOV133" s="1352">
        <f ca="1">IFERROR(OFFSET(#REF!,$A133,AOV$131),0)</f>
        <v>0</v>
      </c>
      <c r="AOW133" s="1352">
        <f ca="1">IFERROR(OFFSET(#REF!,$A133,AOW$131),0)</f>
        <v>0</v>
      </c>
      <c r="AOX133" s="1352">
        <f ca="1">IFERROR(OFFSET(#REF!,$A133,AOX$131),0)</f>
        <v>0</v>
      </c>
      <c r="AOY133" s="1352">
        <f ca="1">IFERROR(OFFSET(#REF!,$A133,AOY$131),0)</f>
        <v>0</v>
      </c>
      <c r="AOZ133" s="1352">
        <f ca="1">IFERROR(OFFSET(#REF!,$A133,AOZ$131),0)</f>
        <v>0</v>
      </c>
      <c r="APA133" s="1352">
        <f ca="1">IFERROR(OFFSET(#REF!,$A133,APA$131),0)</f>
        <v>0</v>
      </c>
      <c r="APB133" s="1352">
        <f ca="1">IFERROR(OFFSET(#REF!,$A133,APB$131),0)</f>
        <v>0</v>
      </c>
      <c r="APC133" s="1352">
        <f ca="1">IFERROR(OFFSET(#REF!,$A133,APC$131),0)</f>
        <v>0</v>
      </c>
      <c r="APD133" s="1352">
        <f ca="1">IFERROR(OFFSET(#REF!,$A133,APD$131),0)</f>
        <v>0</v>
      </c>
      <c r="APE133" s="1352">
        <f ca="1">IFERROR(OFFSET(#REF!,$A133,APE$131),0)</f>
        <v>0</v>
      </c>
      <c r="APF133" s="1352">
        <f ca="1">IFERROR(OFFSET(#REF!,$A133,APF$131),0)</f>
        <v>0</v>
      </c>
      <c r="APG133" s="1352">
        <f ca="1">IFERROR(OFFSET(#REF!,$A133,APG$131),0)</f>
        <v>0</v>
      </c>
      <c r="APH133" s="1352">
        <f ca="1">IFERROR(OFFSET(#REF!,$A133,APH$131),0)</f>
        <v>0</v>
      </c>
      <c r="API133" s="1352">
        <f ca="1">IFERROR(OFFSET(#REF!,$A133,API$131),0)</f>
        <v>0</v>
      </c>
    </row>
    <row r="134" spans="1:1102" ht="13.2" x14ac:dyDescent="0.25">
      <c r="A134" s="1352">
        <v>2</v>
      </c>
      <c r="B134" s="4814" t="s">
        <v>587</v>
      </c>
      <c r="C134" s="4636"/>
      <c r="D134" s="4636"/>
      <c r="E134" s="4636"/>
      <c r="F134" s="4636"/>
      <c r="G134" s="4636"/>
      <c r="H134" s="4636"/>
      <c r="I134" s="4636"/>
      <c r="J134" s="4636"/>
      <c r="K134" s="4636"/>
      <c r="IY134" s="1352">
        <v>2</v>
      </c>
      <c r="IZ134" s="1352">
        <v>131</v>
      </c>
      <c r="JA134" s="1352">
        <v>323</v>
      </c>
      <c r="JB134" s="1352">
        <v>1</v>
      </c>
      <c r="JC134" s="1352">
        <v>0</v>
      </c>
      <c r="JD134" s="1352">
        <v>0</v>
      </c>
      <c r="JE134" s="1352">
        <v>0</v>
      </c>
      <c r="JF134" s="1352">
        <v>32</v>
      </c>
      <c r="JG134" s="1352">
        <v>9</v>
      </c>
      <c r="JH134" s="1352">
        <v>0</v>
      </c>
      <c r="JI134" s="1352">
        <v>0</v>
      </c>
      <c r="JJ134" s="1352">
        <v>0</v>
      </c>
      <c r="JK134" s="1352">
        <v>0</v>
      </c>
      <c r="JL134" s="1352">
        <v>0</v>
      </c>
      <c r="JM134" s="1352">
        <v>0</v>
      </c>
      <c r="JN134" s="1352">
        <v>0</v>
      </c>
      <c r="JO134" s="1352">
        <v>20</v>
      </c>
      <c r="JP134" s="1352">
        <v>69</v>
      </c>
      <c r="JQ134" s="1352">
        <v>43</v>
      </c>
      <c r="JR134" s="1352">
        <v>0</v>
      </c>
      <c r="JS134" s="1352">
        <v>0</v>
      </c>
      <c r="JT134" s="1352">
        <v>227</v>
      </c>
      <c r="JU134" s="1352">
        <v>37</v>
      </c>
      <c r="JV134" s="1352">
        <v>0</v>
      </c>
      <c r="JW134" s="1352">
        <v>114</v>
      </c>
      <c r="JX134" s="1352">
        <v>0</v>
      </c>
      <c r="JY134" s="1352">
        <v>0</v>
      </c>
      <c r="JZ134" s="1352">
        <v>0</v>
      </c>
      <c r="KA134" s="1352">
        <v>0</v>
      </c>
      <c r="KB134" s="1352">
        <v>0</v>
      </c>
      <c r="KC134" s="1352">
        <v>254</v>
      </c>
      <c r="KD134" s="1352">
        <v>0</v>
      </c>
      <c r="KE134" s="1352">
        <v>0</v>
      </c>
      <c r="KF134" s="1352">
        <v>0</v>
      </c>
      <c r="KG134" s="1352">
        <v>0</v>
      </c>
      <c r="KH134" s="1352">
        <v>0</v>
      </c>
      <c r="KI134" s="1352">
        <v>0</v>
      </c>
      <c r="KJ134" s="1352">
        <v>0</v>
      </c>
      <c r="KK134" s="1352">
        <v>0</v>
      </c>
      <c r="KL134" s="1352">
        <v>0</v>
      </c>
      <c r="KM134" s="1352">
        <v>0</v>
      </c>
      <c r="KN134" s="1352">
        <v>0</v>
      </c>
      <c r="KO134" s="1352">
        <v>0</v>
      </c>
      <c r="KP134" s="1352">
        <v>0</v>
      </c>
      <c r="KQ134" s="1352">
        <v>0</v>
      </c>
      <c r="KR134" s="1352">
        <v>63</v>
      </c>
      <c r="KS134" s="1352">
        <v>41</v>
      </c>
      <c r="KT134" s="1352">
        <v>0</v>
      </c>
      <c r="KU134" s="1352">
        <v>0</v>
      </c>
      <c r="KV134" s="1352">
        <v>131</v>
      </c>
      <c r="KW134" s="1352">
        <v>192</v>
      </c>
      <c r="KX134" s="1352">
        <v>179</v>
      </c>
      <c r="KY134" s="1352">
        <v>100</v>
      </c>
      <c r="KZ134" s="1352">
        <v>82</v>
      </c>
      <c r="LA134" s="1352">
        <v>0</v>
      </c>
      <c r="LB134" s="1352">
        <v>0</v>
      </c>
      <c r="LC134" s="1352">
        <v>18</v>
      </c>
      <c r="LD134" s="1352">
        <v>0</v>
      </c>
      <c r="LE134" s="1352">
        <v>192</v>
      </c>
      <c r="LF134" s="1352">
        <v>286</v>
      </c>
      <c r="LG134" s="1352">
        <v>68</v>
      </c>
      <c r="LH134" s="1352">
        <v>0</v>
      </c>
      <c r="LI134" s="1352">
        <v>0</v>
      </c>
      <c r="LJ134" s="1352">
        <v>124</v>
      </c>
      <c r="LK134" s="1352">
        <v>121</v>
      </c>
      <c r="LL134" s="1352">
        <v>138</v>
      </c>
      <c r="LM134" s="1352">
        <v>60</v>
      </c>
      <c r="LN134" s="1352">
        <v>165</v>
      </c>
      <c r="LO134" s="1352">
        <v>0</v>
      </c>
      <c r="LP134" s="1352">
        <v>0</v>
      </c>
      <c r="LQ134" s="1352">
        <v>343</v>
      </c>
      <c r="LR134" s="1352">
        <v>531</v>
      </c>
      <c r="LS134" s="1352">
        <v>492</v>
      </c>
      <c r="LT134" s="1352">
        <v>0</v>
      </c>
      <c r="LU134" s="1352">
        <v>1</v>
      </c>
      <c r="LV134" s="1352">
        <v>0</v>
      </c>
      <c r="LW134" s="1352">
        <v>0</v>
      </c>
      <c r="LX134" s="1352">
        <v>139</v>
      </c>
      <c r="LY134" s="1352">
        <v>324</v>
      </c>
      <c r="LZ134" s="1352">
        <v>0</v>
      </c>
      <c r="MA134" s="1352">
        <v>0</v>
      </c>
      <c r="MB134" s="1352">
        <v>0</v>
      </c>
      <c r="MC134" s="1352">
        <v>0</v>
      </c>
      <c r="MD134" s="1352">
        <v>0</v>
      </c>
      <c r="ME134" s="1352">
        <v>54</v>
      </c>
      <c r="MF134" s="1352">
        <v>242</v>
      </c>
      <c r="MG134" s="1352">
        <v>324</v>
      </c>
      <c r="MH134" s="1352">
        <v>231</v>
      </c>
      <c r="MI134" s="1352">
        <v>0</v>
      </c>
      <c r="MJ134" s="1352">
        <v>0</v>
      </c>
      <c r="MK134" s="1352">
        <v>0</v>
      </c>
      <c r="ML134" s="1352">
        <v>285</v>
      </c>
      <c r="MM134" s="1352">
        <v>300</v>
      </c>
      <c r="MN134" s="1352">
        <v>249</v>
      </c>
      <c r="MO134" s="1352">
        <v>129</v>
      </c>
      <c r="MP134" s="1352">
        <v>0</v>
      </c>
      <c r="MQ134" s="1352">
        <v>0</v>
      </c>
      <c r="MR134" s="1352">
        <v>0</v>
      </c>
      <c r="MS134" s="1352">
        <v>16</v>
      </c>
      <c r="MT134" s="1352">
        <v>309</v>
      </c>
      <c r="MU134" s="1352">
        <v>441</v>
      </c>
      <c r="MV134" s="1352">
        <v>575</v>
      </c>
      <c r="MW134" s="1352">
        <v>0</v>
      </c>
      <c r="MX134" s="1352">
        <v>0</v>
      </c>
      <c r="MY134" s="1352">
        <v>0</v>
      </c>
      <c r="MZ134" s="1352">
        <v>0</v>
      </c>
      <c r="NA134" s="1352">
        <f ca="1">IFERROR(OFFSET(#REF!,$A134,NA$131),0)</f>
        <v>0</v>
      </c>
      <c r="NB134" s="1352">
        <f ca="1">IFERROR(OFFSET(#REF!,$A134,NB$131),0)</f>
        <v>0</v>
      </c>
      <c r="NC134" s="1352">
        <f ca="1">IFERROR(OFFSET(#REF!,$A134,NC$131),0)</f>
        <v>0</v>
      </c>
      <c r="ND134" s="1352">
        <f ca="1">IFERROR(OFFSET(#REF!,$A134,ND$131),0)</f>
        <v>0</v>
      </c>
      <c r="NE134" s="1352">
        <f ca="1">IFERROR(OFFSET(#REF!,$A134,NE$131),0)</f>
        <v>0</v>
      </c>
      <c r="NF134" s="1352">
        <f ca="1">IFERROR(OFFSET(#REF!,$A134,NF$131),0)</f>
        <v>0</v>
      </c>
      <c r="NG134" s="1352">
        <f ca="1">IFERROR(OFFSET(#REF!,$A134,NG$131),0)</f>
        <v>0</v>
      </c>
      <c r="NH134" s="1352">
        <f ca="1">IFERROR(OFFSET(#REF!,$A134,NH$131),0)</f>
        <v>0</v>
      </c>
      <c r="NI134" s="1352">
        <f ca="1">IFERROR(OFFSET(#REF!,$A134,NI$131),0)</f>
        <v>0</v>
      </c>
      <c r="NJ134" s="1352">
        <f ca="1">IFERROR(OFFSET(#REF!,$A134,NJ$131),0)</f>
        <v>0</v>
      </c>
      <c r="NK134" s="1352">
        <f ca="1">IFERROR(OFFSET(#REF!,$A134,NK$131),0)</f>
        <v>0</v>
      </c>
      <c r="NL134" s="1352">
        <f ca="1">IFERROR(OFFSET(#REF!,$A134,NL$131),0)</f>
        <v>0</v>
      </c>
      <c r="NM134" s="1352">
        <f ca="1">IFERROR(OFFSET(#REF!,$A134,NM$131),0)</f>
        <v>0</v>
      </c>
      <c r="NN134" s="1352">
        <f ca="1">IFERROR(OFFSET(#REF!,$A134,NN$131),0)</f>
        <v>0</v>
      </c>
      <c r="NO134" s="1352">
        <f ca="1">IFERROR(OFFSET(#REF!,$A134,NO$131),0)</f>
        <v>0</v>
      </c>
      <c r="NP134" s="1352">
        <f ca="1">IFERROR(OFFSET(#REF!,$A134,NP$131),0)</f>
        <v>0</v>
      </c>
      <c r="NQ134" s="1352">
        <f ca="1">IFERROR(OFFSET(#REF!,$A134,NQ$131),0)</f>
        <v>0</v>
      </c>
      <c r="NR134" s="1352">
        <f ca="1">IFERROR(OFFSET(#REF!,$A134,NR$131),0)</f>
        <v>0</v>
      </c>
      <c r="NS134" s="1352">
        <f ca="1">IFERROR(OFFSET(#REF!,$A134,NS$131),0)</f>
        <v>0</v>
      </c>
      <c r="NT134" s="1352">
        <f ca="1">IFERROR(OFFSET(#REF!,$A134,NT$131),0)</f>
        <v>0</v>
      </c>
      <c r="NU134" s="1352">
        <f ca="1">IFERROR(OFFSET(#REF!,$A134,NU$131),0)</f>
        <v>0</v>
      </c>
      <c r="NV134" s="1352">
        <f ca="1">IFERROR(OFFSET(#REF!,$A134,NV$131),0)</f>
        <v>0</v>
      </c>
      <c r="NW134" s="1352">
        <f ca="1">IFERROR(OFFSET(#REF!,$A134,NW$131),0)</f>
        <v>0</v>
      </c>
      <c r="NX134" s="1352">
        <f ca="1">IFERROR(OFFSET(#REF!,$A134,NX$131),0)</f>
        <v>0</v>
      </c>
      <c r="NY134" s="1352">
        <f ca="1">IFERROR(OFFSET(#REF!,$A134,NY$131),0)</f>
        <v>0</v>
      </c>
      <c r="NZ134" s="1352">
        <f ca="1">IFERROR(OFFSET(#REF!,$A134,NZ$131),0)</f>
        <v>0</v>
      </c>
      <c r="OA134" s="1352">
        <f ca="1">IFERROR(OFFSET(#REF!,$A134,OA$131),0)</f>
        <v>0</v>
      </c>
      <c r="OB134" s="1352">
        <f ca="1">IFERROR(OFFSET(#REF!,$A134,OB$131),0)</f>
        <v>0</v>
      </c>
      <c r="OC134" s="1352">
        <f ca="1">IFERROR(OFFSET(#REF!,$A134,OC$131),0)</f>
        <v>0</v>
      </c>
      <c r="OD134" s="1352">
        <f ca="1">IFERROR(OFFSET(#REF!,$A134,OD$131),0)</f>
        <v>0</v>
      </c>
      <c r="OE134" s="1352">
        <f ca="1">IFERROR(OFFSET(#REF!,$A134,OE$131),0)</f>
        <v>0</v>
      </c>
      <c r="OF134" s="1352">
        <f ca="1">IFERROR(OFFSET(#REF!,$A134,OF$131),0)</f>
        <v>0</v>
      </c>
      <c r="OG134" s="1352">
        <f ca="1">IFERROR(OFFSET(#REF!,$A134,OG$131),0)</f>
        <v>0</v>
      </c>
      <c r="OH134" s="1352">
        <f ca="1">IFERROR(OFFSET(#REF!,$A134,OH$131),0)</f>
        <v>0</v>
      </c>
      <c r="OI134" s="1352">
        <f ca="1">IFERROR(OFFSET(#REF!,$A134,OI$131),0)</f>
        <v>0</v>
      </c>
      <c r="OJ134" s="1352">
        <f ca="1">IFERROR(OFFSET(#REF!,$A134,OJ$131),0)</f>
        <v>0</v>
      </c>
      <c r="OK134" s="1352">
        <f ca="1">IFERROR(OFFSET(#REF!,$A134,OK$131),0)</f>
        <v>0</v>
      </c>
      <c r="OL134" s="1352">
        <f ca="1">IFERROR(OFFSET(#REF!,$A134,OL$131),0)</f>
        <v>0</v>
      </c>
      <c r="OM134" s="1352">
        <f ca="1">IFERROR(OFFSET(#REF!,$A134,OM$131),0)</f>
        <v>0</v>
      </c>
      <c r="ON134" s="1352">
        <f ca="1">IFERROR(OFFSET(#REF!,$A134,ON$131),0)</f>
        <v>0</v>
      </c>
      <c r="OO134" s="1352">
        <f ca="1">IFERROR(OFFSET(#REF!,$A134,OO$131),0)</f>
        <v>0</v>
      </c>
      <c r="OP134" s="1352">
        <f ca="1">IFERROR(OFFSET(#REF!,$A134,OP$131),0)</f>
        <v>0</v>
      </c>
      <c r="OQ134" s="1352">
        <f ca="1">IFERROR(OFFSET(#REF!,$A134,OQ$131),0)</f>
        <v>0</v>
      </c>
      <c r="OR134" s="1352">
        <f ca="1">IFERROR(OFFSET(#REF!,$A134,OR$131),0)</f>
        <v>0</v>
      </c>
      <c r="OS134" s="1352">
        <f ca="1">IFERROR(OFFSET(#REF!,$A134,OS$131),0)</f>
        <v>0</v>
      </c>
      <c r="OT134" s="1352">
        <f ca="1">IFERROR(OFFSET(#REF!,$A134,OT$131),0)</f>
        <v>0</v>
      </c>
      <c r="OU134" s="1352">
        <f ca="1">IFERROR(OFFSET(#REF!,$A134,OU$131),0)</f>
        <v>0</v>
      </c>
      <c r="OV134" s="1352">
        <f ca="1">IFERROR(OFFSET(#REF!,$A134,OV$131),0)</f>
        <v>0</v>
      </c>
      <c r="OW134" s="1352">
        <f ca="1">IFERROR(OFFSET(#REF!,$A134,OW$131),0)</f>
        <v>0</v>
      </c>
      <c r="OX134" s="1352">
        <f ca="1">IFERROR(OFFSET(#REF!,$A134,OX$131),0)</f>
        <v>0</v>
      </c>
      <c r="OY134" s="1352">
        <f ca="1">IFERROR(OFFSET(#REF!,$A134,OY$131),0)</f>
        <v>0</v>
      </c>
      <c r="OZ134" s="1352">
        <f ca="1">IFERROR(OFFSET(#REF!,$A134,OZ$131),0)</f>
        <v>0</v>
      </c>
      <c r="PA134" s="1352">
        <f ca="1">IFERROR(OFFSET(#REF!,$A134,PA$131),0)</f>
        <v>0</v>
      </c>
      <c r="PB134" s="1352">
        <f ca="1">IFERROR(OFFSET(#REF!,$A134,PB$131),0)</f>
        <v>0</v>
      </c>
      <c r="PC134" s="1352">
        <f ca="1">IFERROR(OFFSET(#REF!,$A134,PC$131),0)</f>
        <v>0</v>
      </c>
      <c r="PD134" s="1352">
        <f ca="1">IFERROR(OFFSET(#REF!,$A134,PD$131),0)</f>
        <v>0</v>
      </c>
      <c r="PE134" s="1352">
        <f ca="1">IFERROR(OFFSET(#REF!,$A134,PE$131),0)</f>
        <v>0</v>
      </c>
      <c r="PF134" s="1352">
        <f ca="1">IFERROR(OFFSET(#REF!,$A134,PF$131),0)</f>
        <v>0</v>
      </c>
      <c r="PG134" s="1352">
        <f ca="1">IFERROR(OFFSET(#REF!,$A134,PG$131),0)</f>
        <v>0</v>
      </c>
      <c r="PH134" s="1352">
        <f ca="1">IFERROR(OFFSET(#REF!,$A134,PH$131),0)</f>
        <v>0</v>
      </c>
      <c r="PI134" s="1352">
        <f ca="1">IFERROR(OFFSET(#REF!,$A134,PI$131),0)</f>
        <v>0</v>
      </c>
      <c r="PJ134" s="1352">
        <f ca="1">IFERROR(OFFSET(#REF!,$A134,PJ$131),0)</f>
        <v>0</v>
      </c>
      <c r="PK134" s="1352">
        <f ca="1">IFERROR(OFFSET(#REF!,$A134,PK$131),0)</f>
        <v>0</v>
      </c>
      <c r="PL134" s="1352">
        <f ca="1">IFERROR(OFFSET(#REF!,$A134,PL$131),0)</f>
        <v>0</v>
      </c>
      <c r="PM134" s="1352">
        <f ca="1">IFERROR(OFFSET(#REF!,$A134,PM$131),0)</f>
        <v>0</v>
      </c>
      <c r="PN134" s="1352">
        <f ca="1">IFERROR(OFFSET(#REF!,$A134,PN$131),0)</f>
        <v>0</v>
      </c>
      <c r="PO134" s="1352">
        <f ca="1">IFERROR(OFFSET(#REF!,$A134,PO$131),0)</f>
        <v>0</v>
      </c>
      <c r="PP134" s="1352">
        <f ca="1">IFERROR(OFFSET(#REF!,$A134,PP$131),0)</f>
        <v>0</v>
      </c>
      <c r="PQ134" s="1352">
        <f ca="1">IFERROR(OFFSET(#REF!,$A134,PQ$131),0)</f>
        <v>0</v>
      </c>
      <c r="PR134" s="1352">
        <f ca="1">IFERROR(OFFSET(#REF!,$A134,PR$131),0)</f>
        <v>0</v>
      </c>
      <c r="PS134" s="1352">
        <f ca="1">IFERROR(OFFSET(#REF!,$A134,PS$131),0)</f>
        <v>0</v>
      </c>
      <c r="PT134" s="1352">
        <f ca="1">IFERROR(OFFSET(#REF!,$A134,PT$131),0)</f>
        <v>0</v>
      </c>
      <c r="PU134" s="1352">
        <f ca="1">IFERROR(OFFSET(#REF!,$A134,PU$131),0)</f>
        <v>0</v>
      </c>
      <c r="PV134" s="1352">
        <f ca="1">IFERROR(OFFSET(#REF!,$A134,PV$131),0)</f>
        <v>0</v>
      </c>
      <c r="PW134" s="1352">
        <f ca="1">IFERROR(OFFSET(#REF!,$A134,PW$131),0)</f>
        <v>0</v>
      </c>
      <c r="PX134" s="1352">
        <f ca="1">IFERROR(OFFSET(#REF!,$A134,PX$131),0)</f>
        <v>0</v>
      </c>
      <c r="PY134" s="1352">
        <f ca="1">IFERROR(OFFSET(#REF!,$A134,PY$131),0)</f>
        <v>0</v>
      </c>
      <c r="PZ134" s="1352">
        <f ca="1">IFERROR(OFFSET(#REF!,$A134,PZ$131),0)</f>
        <v>0</v>
      </c>
      <c r="QA134" s="1352">
        <f ca="1">IFERROR(OFFSET(#REF!,$A134,QA$131),0)</f>
        <v>0</v>
      </c>
      <c r="QB134" s="1352">
        <f ca="1">IFERROR(OFFSET(#REF!,$A134,QB$131),0)</f>
        <v>0</v>
      </c>
      <c r="QC134" s="1352">
        <f ca="1">IFERROR(OFFSET(#REF!,$A134,QC$131),0)</f>
        <v>0</v>
      </c>
      <c r="QD134" s="1352">
        <f ca="1">IFERROR(OFFSET(#REF!,$A134,QD$131),0)</f>
        <v>0</v>
      </c>
      <c r="QE134" s="1352">
        <f ca="1">IFERROR(OFFSET(#REF!,$A134,QE$131),0)</f>
        <v>0</v>
      </c>
      <c r="QF134" s="1352">
        <f ca="1">IFERROR(OFFSET(#REF!,$A134,QF$131),0)</f>
        <v>0</v>
      </c>
      <c r="QG134" s="1352">
        <f ca="1">IFERROR(OFFSET(#REF!,$A134,QG$131),0)</f>
        <v>0</v>
      </c>
      <c r="QH134" s="1352">
        <f ca="1">IFERROR(OFFSET(#REF!,$A134,QH$131),0)</f>
        <v>0</v>
      </c>
      <c r="QI134" s="1352">
        <f ca="1">IFERROR(OFFSET(#REF!,$A134,QI$131),0)</f>
        <v>0</v>
      </c>
      <c r="QJ134" s="1352">
        <f ca="1">IFERROR(OFFSET(#REF!,$A134,QJ$131),0)</f>
        <v>0</v>
      </c>
      <c r="QK134" s="1352">
        <f ca="1">IFERROR(OFFSET(#REF!,$A134,QK$131),0)</f>
        <v>0</v>
      </c>
      <c r="QL134" s="1352">
        <f ca="1">IFERROR(OFFSET(#REF!,$A134,QL$131),0)</f>
        <v>0</v>
      </c>
      <c r="QM134" s="1352">
        <f ca="1">IFERROR(OFFSET(#REF!,$A134,QM$131),0)</f>
        <v>0</v>
      </c>
      <c r="QN134" s="1352">
        <f ca="1">IFERROR(OFFSET(#REF!,$A134,QN$131),0)</f>
        <v>0</v>
      </c>
      <c r="QO134" s="1352">
        <f ca="1">IFERROR(OFFSET(#REF!,$A134,QO$131),0)</f>
        <v>0</v>
      </c>
      <c r="QP134" s="1352">
        <f ca="1">IFERROR(OFFSET(#REF!,$A134,QP$131),0)</f>
        <v>0</v>
      </c>
      <c r="QQ134" s="1352">
        <f ca="1">IFERROR(OFFSET(#REF!,$A134,QQ$131),0)</f>
        <v>0</v>
      </c>
      <c r="QR134" s="1352">
        <f ca="1">IFERROR(OFFSET(#REF!,$A134,QR$131),0)</f>
        <v>0</v>
      </c>
      <c r="QS134" s="1352">
        <f ca="1">IFERROR(OFFSET(#REF!,$A134,QS$131),0)</f>
        <v>0</v>
      </c>
      <c r="QT134" s="1352">
        <f ca="1">IFERROR(OFFSET(#REF!,$A134,QT$131),0)</f>
        <v>0</v>
      </c>
      <c r="QU134" s="1352">
        <f ca="1">IFERROR(OFFSET(#REF!,$A134,QU$131),0)</f>
        <v>0</v>
      </c>
      <c r="QV134" s="1352">
        <f ca="1">IFERROR(OFFSET(#REF!,$A134,QV$131),0)</f>
        <v>0</v>
      </c>
      <c r="QW134" s="1352">
        <f ca="1">IFERROR(OFFSET(#REF!,$A134,QW$131),0)</f>
        <v>0</v>
      </c>
      <c r="QX134" s="1352">
        <f ca="1">IFERROR(OFFSET(#REF!,$A134,QX$131),0)</f>
        <v>0</v>
      </c>
      <c r="QY134" s="1352">
        <f ca="1">IFERROR(OFFSET(#REF!,$A134,QY$131),0)</f>
        <v>0</v>
      </c>
      <c r="QZ134" s="1352">
        <f ca="1">IFERROR(OFFSET(#REF!,$A134,QZ$131),0)</f>
        <v>0</v>
      </c>
      <c r="RA134" s="1352">
        <f ca="1">IFERROR(OFFSET(#REF!,$A134,RA$131),0)</f>
        <v>0</v>
      </c>
      <c r="RB134" s="1352">
        <f ca="1">IFERROR(OFFSET(#REF!,$A134,RB$131),0)</f>
        <v>0</v>
      </c>
      <c r="RC134" s="1352">
        <f ca="1">IFERROR(OFFSET(#REF!,$A134,RC$131),0)</f>
        <v>0</v>
      </c>
      <c r="RD134" s="1352">
        <f ca="1">IFERROR(OFFSET(#REF!,$A134,RD$131),0)</f>
        <v>0</v>
      </c>
      <c r="RE134" s="1352">
        <f ca="1">IFERROR(OFFSET(#REF!,$A134,RE$131),0)</f>
        <v>0</v>
      </c>
      <c r="RF134" s="1352">
        <f ca="1">IFERROR(OFFSET(#REF!,$A134,RF$131),0)</f>
        <v>0</v>
      </c>
      <c r="RG134" s="1352">
        <f ca="1">IFERROR(OFFSET(#REF!,$A134,RG$131),0)</f>
        <v>0</v>
      </c>
      <c r="RH134" s="1352">
        <f ca="1">IFERROR(OFFSET(#REF!,$A134,RH$131),0)</f>
        <v>0</v>
      </c>
      <c r="RI134" s="1352">
        <f ca="1">IFERROR(OFFSET(#REF!,$A134,RI$131),0)</f>
        <v>0</v>
      </c>
      <c r="RJ134" s="1352">
        <f ca="1">IFERROR(OFFSET(#REF!,$A134,RJ$131),0)</f>
        <v>0</v>
      </c>
      <c r="RK134" s="1352">
        <f ca="1">IFERROR(OFFSET(#REF!,$A134,RK$131),0)</f>
        <v>0</v>
      </c>
      <c r="RL134" s="1352">
        <f ca="1">IFERROR(OFFSET(#REF!,$A134,RL$131),0)</f>
        <v>0</v>
      </c>
      <c r="RM134" s="1352">
        <f ca="1">IFERROR(OFFSET(#REF!,$A134,RM$131),0)</f>
        <v>0</v>
      </c>
      <c r="RN134" s="1352">
        <f ca="1">IFERROR(OFFSET(#REF!,$A134,RN$131),0)</f>
        <v>0</v>
      </c>
      <c r="RO134" s="1352">
        <f ca="1">IFERROR(OFFSET(#REF!,$A134,RO$131),0)</f>
        <v>0</v>
      </c>
      <c r="RP134" s="1352">
        <f ca="1">IFERROR(OFFSET(#REF!,$A134,RP$131),0)</f>
        <v>0</v>
      </c>
      <c r="RQ134" s="1352">
        <f ca="1">IFERROR(OFFSET(#REF!,$A134,RQ$131),0)</f>
        <v>0</v>
      </c>
      <c r="RR134" s="1352">
        <f ca="1">IFERROR(OFFSET(#REF!,$A134,RR$131),0)</f>
        <v>0</v>
      </c>
      <c r="RS134" s="1352">
        <f ca="1">IFERROR(OFFSET(#REF!,$A134,RS$131),0)</f>
        <v>0</v>
      </c>
      <c r="RT134" s="1352">
        <f ca="1">IFERROR(OFFSET(#REF!,$A134,RT$131),0)</f>
        <v>0</v>
      </c>
      <c r="RU134" s="1352">
        <f ca="1">IFERROR(OFFSET(#REF!,$A134,RU$131),0)</f>
        <v>0</v>
      </c>
      <c r="RV134" s="1352">
        <f ca="1">IFERROR(OFFSET(#REF!,$A134,RV$131),0)</f>
        <v>0</v>
      </c>
      <c r="RW134" s="1352">
        <f ca="1">IFERROR(OFFSET(#REF!,$A134,RW$131),0)</f>
        <v>0</v>
      </c>
      <c r="RX134" s="1352">
        <f ca="1">IFERROR(OFFSET(#REF!,$A134,RX$131),0)</f>
        <v>0</v>
      </c>
      <c r="RY134" s="1352">
        <f ca="1">IFERROR(OFFSET(#REF!,$A134,RY$131),0)</f>
        <v>0</v>
      </c>
      <c r="RZ134" s="1352">
        <f ca="1">IFERROR(OFFSET(#REF!,$A134,RZ$131),0)</f>
        <v>0</v>
      </c>
      <c r="SA134" s="1352">
        <f ca="1">IFERROR(OFFSET(#REF!,$A134,SA$131),0)</f>
        <v>0</v>
      </c>
      <c r="SB134" s="1352">
        <f ca="1">IFERROR(OFFSET(#REF!,$A134,SB$131),0)</f>
        <v>0</v>
      </c>
      <c r="SC134" s="1352">
        <f ca="1">IFERROR(OFFSET(#REF!,$A134,SC$131),0)</f>
        <v>0</v>
      </c>
      <c r="SD134" s="1352">
        <f ca="1">IFERROR(OFFSET(#REF!,$A134,SD$131),0)</f>
        <v>0</v>
      </c>
      <c r="SE134" s="1352">
        <f ca="1">IFERROR(OFFSET(#REF!,$A134,SE$131),0)</f>
        <v>0</v>
      </c>
      <c r="SF134" s="1352">
        <f ca="1">IFERROR(OFFSET(#REF!,$A134,SF$131),0)</f>
        <v>0</v>
      </c>
      <c r="SG134" s="1352">
        <f ca="1">IFERROR(OFFSET(#REF!,$A134,SG$131),0)</f>
        <v>0</v>
      </c>
      <c r="SH134" s="1352">
        <f ca="1">IFERROR(OFFSET(#REF!,$A134,SH$131),0)</f>
        <v>0</v>
      </c>
      <c r="SI134" s="1352">
        <f ca="1">IFERROR(OFFSET(#REF!,$A134,SI$131),0)</f>
        <v>0</v>
      </c>
      <c r="SJ134" s="1352">
        <f ca="1">IFERROR(OFFSET(#REF!,$A134,SJ$131),0)</f>
        <v>0</v>
      </c>
      <c r="SK134" s="1352">
        <f ca="1">IFERROR(OFFSET(#REF!,$A134,SK$131),0)</f>
        <v>0</v>
      </c>
      <c r="SL134" s="1352">
        <f ca="1">IFERROR(OFFSET(#REF!,$A134,SL$131),0)</f>
        <v>0</v>
      </c>
      <c r="SM134" s="1352">
        <f ca="1">IFERROR(OFFSET(#REF!,$A134,SM$131),0)</f>
        <v>0</v>
      </c>
      <c r="SN134" s="1352">
        <f ca="1">IFERROR(OFFSET(#REF!,$A134,SN$131),0)</f>
        <v>0</v>
      </c>
      <c r="SO134" s="1352">
        <f ca="1">IFERROR(OFFSET(#REF!,$A134,SO$131),0)</f>
        <v>0</v>
      </c>
      <c r="SP134" s="1352">
        <f ca="1">IFERROR(OFFSET(#REF!,$A134,SP$131),0)</f>
        <v>0</v>
      </c>
      <c r="SQ134" s="1352">
        <f ca="1">IFERROR(OFFSET(#REF!,$A134,SQ$131),0)</f>
        <v>0</v>
      </c>
      <c r="SR134" s="1352">
        <f ca="1">IFERROR(OFFSET(#REF!,$A134,SR$131),0)</f>
        <v>0</v>
      </c>
      <c r="SS134" s="1352">
        <f ca="1">IFERROR(OFFSET(#REF!,$A134,SS$131),0)</f>
        <v>0</v>
      </c>
      <c r="ST134" s="1352">
        <f ca="1">IFERROR(OFFSET(#REF!,$A134,ST$131),0)</f>
        <v>0</v>
      </c>
      <c r="SU134" s="1352">
        <f ca="1">IFERROR(OFFSET(#REF!,$A134,SU$131),0)</f>
        <v>0</v>
      </c>
      <c r="SV134" s="1352">
        <f ca="1">IFERROR(OFFSET(#REF!,$A134,SV$131),0)</f>
        <v>0</v>
      </c>
      <c r="SW134" s="1352">
        <f ca="1">IFERROR(OFFSET(#REF!,$A134,SW$131),0)</f>
        <v>0</v>
      </c>
      <c r="SX134" s="1352">
        <f ca="1">IFERROR(OFFSET(#REF!,$A134,SX$131),0)</f>
        <v>0</v>
      </c>
      <c r="SY134" s="1352">
        <f ca="1">IFERROR(OFFSET(#REF!,$A134,SY$131),0)</f>
        <v>0</v>
      </c>
      <c r="SZ134" s="1352">
        <f ca="1">IFERROR(OFFSET(#REF!,$A134,SZ$131),0)</f>
        <v>0</v>
      </c>
      <c r="TA134" s="1352">
        <f ca="1">IFERROR(OFFSET(#REF!,$A134,TA$131),0)</f>
        <v>0</v>
      </c>
      <c r="TB134" s="1352">
        <f ca="1">IFERROR(OFFSET(#REF!,$A134,TB$131),0)</f>
        <v>0</v>
      </c>
      <c r="TC134" s="1352">
        <f ca="1">IFERROR(OFFSET(#REF!,$A134,TC$131),0)</f>
        <v>0</v>
      </c>
      <c r="TD134" s="1352">
        <f ca="1">IFERROR(OFFSET(#REF!,$A134,TD$131),0)</f>
        <v>0</v>
      </c>
      <c r="TE134" s="1352">
        <f ca="1">IFERROR(OFFSET(#REF!,$A134,TE$131),0)</f>
        <v>0</v>
      </c>
      <c r="TF134" s="1352">
        <f ca="1">IFERROR(OFFSET(#REF!,$A134,TF$131),0)</f>
        <v>0</v>
      </c>
      <c r="TG134" s="1352">
        <f ca="1">IFERROR(OFFSET(#REF!,$A134,TG$131),0)</f>
        <v>0</v>
      </c>
      <c r="TH134" s="1352">
        <f ca="1">IFERROR(OFFSET(#REF!,$A134,TH$131),0)</f>
        <v>0</v>
      </c>
      <c r="TI134" s="1352">
        <f ca="1">IFERROR(OFFSET(#REF!,$A134,TI$131),0)</f>
        <v>0</v>
      </c>
      <c r="TJ134" s="1352">
        <f ca="1">IFERROR(OFFSET(#REF!,$A134,TJ$131),0)</f>
        <v>0</v>
      </c>
      <c r="TK134" s="1352">
        <f ca="1">IFERROR(OFFSET(#REF!,$A134,TK$131),0)</f>
        <v>0</v>
      </c>
      <c r="TL134" s="1352">
        <f ca="1">IFERROR(OFFSET(#REF!,$A134,TL$131),0)</f>
        <v>0</v>
      </c>
      <c r="TM134" s="1352">
        <f ca="1">IFERROR(OFFSET(#REF!,$A134,TM$131),0)</f>
        <v>0</v>
      </c>
      <c r="TN134" s="1352">
        <f ca="1">IFERROR(OFFSET(#REF!,$A134,TN$131),0)</f>
        <v>0</v>
      </c>
      <c r="TO134" s="1352">
        <f ca="1">IFERROR(OFFSET(#REF!,$A134,TO$131),0)</f>
        <v>0</v>
      </c>
      <c r="TP134" s="1352">
        <f ca="1">IFERROR(OFFSET(#REF!,$A134,TP$131),0)</f>
        <v>0</v>
      </c>
      <c r="TQ134" s="1352">
        <f ca="1">IFERROR(OFFSET(#REF!,$A134,TQ$131),0)</f>
        <v>0</v>
      </c>
      <c r="TR134" s="1352">
        <f ca="1">IFERROR(OFFSET(#REF!,$A134,TR$131),0)</f>
        <v>0</v>
      </c>
      <c r="TS134" s="1352">
        <f ca="1">IFERROR(OFFSET(#REF!,$A134,TS$131),0)</f>
        <v>0</v>
      </c>
      <c r="TT134" s="1352">
        <f ca="1">IFERROR(OFFSET(#REF!,$A134,TT$131),0)</f>
        <v>0</v>
      </c>
      <c r="TU134" s="1352">
        <f ca="1">IFERROR(OFFSET(#REF!,$A134,TU$131),0)</f>
        <v>0</v>
      </c>
      <c r="TV134" s="1352">
        <f ca="1">IFERROR(OFFSET(#REF!,$A134,TV$131),0)</f>
        <v>0</v>
      </c>
      <c r="TW134" s="1352">
        <f ca="1">IFERROR(OFFSET(#REF!,$A134,TW$131),0)</f>
        <v>0</v>
      </c>
      <c r="TX134" s="1352">
        <f ca="1">IFERROR(OFFSET(#REF!,$A134,TX$131),0)</f>
        <v>0</v>
      </c>
      <c r="TY134" s="1352">
        <f ca="1">IFERROR(OFFSET(#REF!,$A134,TY$131),0)</f>
        <v>0</v>
      </c>
      <c r="TZ134" s="1352">
        <f ca="1">IFERROR(OFFSET(#REF!,$A134,TZ$131),0)</f>
        <v>0</v>
      </c>
      <c r="UA134" s="1352">
        <f ca="1">IFERROR(OFFSET(#REF!,$A134,UA$131),0)</f>
        <v>0</v>
      </c>
      <c r="UB134" s="1352">
        <f ca="1">IFERROR(OFFSET(#REF!,$A134,UB$131),0)</f>
        <v>0</v>
      </c>
      <c r="UC134" s="1352">
        <f ca="1">IFERROR(OFFSET(#REF!,$A134,UC$131),0)</f>
        <v>0</v>
      </c>
      <c r="UD134" s="1352">
        <f ca="1">IFERROR(OFFSET(#REF!,$A134,UD$131),0)</f>
        <v>0</v>
      </c>
      <c r="UE134" s="1352">
        <f ca="1">IFERROR(OFFSET(#REF!,$A134,UE$131),0)</f>
        <v>0</v>
      </c>
      <c r="UF134" s="1352">
        <f ca="1">IFERROR(OFFSET(#REF!,$A134,UF$131),0)</f>
        <v>0</v>
      </c>
      <c r="UG134" s="1352">
        <f ca="1">IFERROR(OFFSET(#REF!,$A134,UG$131),0)</f>
        <v>0</v>
      </c>
      <c r="UH134" s="1352">
        <f ca="1">IFERROR(OFFSET(#REF!,$A134,UH$131),0)</f>
        <v>0</v>
      </c>
      <c r="UI134" s="1352">
        <f ca="1">IFERROR(OFFSET(#REF!,$A134,UI$131),0)</f>
        <v>0</v>
      </c>
      <c r="UJ134" s="1352">
        <f ca="1">IFERROR(OFFSET(#REF!,$A134,UJ$131),0)</f>
        <v>0</v>
      </c>
      <c r="UK134" s="1352">
        <f ca="1">IFERROR(OFFSET(#REF!,$A134,UK$131),0)</f>
        <v>0</v>
      </c>
      <c r="UL134" s="1352">
        <f ca="1">IFERROR(OFFSET(#REF!,$A134,UL$131),0)</f>
        <v>0</v>
      </c>
      <c r="UM134" s="1352">
        <f ca="1">IFERROR(OFFSET(#REF!,$A134,UM$131),0)</f>
        <v>0</v>
      </c>
      <c r="UN134" s="1352">
        <f ca="1">IFERROR(OFFSET(#REF!,$A134,UN$131),0)</f>
        <v>0</v>
      </c>
      <c r="UO134" s="1352">
        <f ca="1">IFERROR(OFFSET(#REF!,$A134,UO$131),0)</f>
        <v>0</v>
      </c>
      <c r="UP134" s="1352">
        <f ca="1">IFERROR(OFFSET(#REF!,$A134,UP$131),0)</f>
        <v>0</v>
      </c>
      <c r="UQ134" s="1352">
        <f ca="1">IFERROR(OFFSET(#REF!,$A134,UQ$131),0)</f>
        <v>0</v>
      </c>
      <c r="UR134" s="1352">
        <f ca="1">IFERROR(OFFSET(#REF!,$A134,UR$131),0)</f>
        <v>0</v>
      </c>
      <c r="US134" s="1352">
        <f ca="1">IFERROR(OFFSET(#REF!,$A134,US$131),0)</f>
        <v>0</v>
      </c>
      <c r="UT134" s="1352">
        <f ca="1">IFERROR(OFFSET(#REF!,$A134,UT$131),0)</f>
        <v>0</v>
      </c>
      <c r="UU134" s="1352">
        <f ca="1">IFERROR(OFFSET(#REF!,$A134,UU$131),0)</f>
        <v>0</v>
      </c>
      <c r="UV134" s="1352">
        <f ca="1">IFERROR(OFFSET(#REF!,$A134,UV$131),0)</f>
        <v>0</v>
      </c>
      <c r="UW134" s="1352">
        <f ca="1">IFERROR(OFFSET(#REF!,$A134,UW$131),0)</f>
        <v>0</v>
      </c>
      <c r="UX134" s="1352">
        <f ca="1">IFERROR(OFFSET(#REF!,$A134,UX$131),0)</f>
        <v>0</v>
      </c>
      <c r="UY134" s="1352">
        <f ca="1">IFERROR(OFFSET(#REF!,$A134,UY$131),0)</f>
        <v>0</v>
      </c>
      <c r="UZ134" s="1352">
        <f ca="1">IFERROR(OFFSET(#REF!,$A134,UZ$131),0)</f>
        <v>0</v>
      </c>
      <c r="VA134" s="1352">
        <f ca="1">IFERROR(OFFSET(#REF!,$A134,VA$131),0)</f>
        <v>0</v>
      </c>
      <c r="VB134" s="1352">
        <f ca="1">IFERROR(OFFSET(#REF!,$A134,VB$131),0)</f>
        <v>0</v>
      </c>
      <c r="VC134" s="1352">
        <f ca="1">IFERROR(OFFSET(#REF!,$A134,VC$131),0)</f>
        <v>0</v>
      </c>
      <c r="VD134" s="1352">
        <f ca="1">IFERROR(OFFSET(#REF!,$A134,VD$131),0)</f>
        <v>0</v>
      </c>
      <c r="VE134" s="1352">
        <f ca="1">IFERROR(OFFSET(#REF!,$A134,VE$131),0)</f>
        <v>0</v>
      </c>
      <c r="VF134" s="1352">
        <f ca="1">IFERROR(OFFSET(#REF!,$A134,VF$131),0)</f>
        <v>0</v>
      </c>
      <c r="VG134" s="1352">
        <f ca="1">IFERROR(OFFSET(#REF!,$A134,VG$131),0)</f>
        <v>0</v>
      </c>
      <c r="VH134" s="1352">
        <f ca="1">IFERROR(OFFSET(#REF!,$A134,VH$131),0)</f>
        <v>0</v>
      </c>
      <c r="VI134" s="1352">
        <f ca="1">IFERROR(OFFSET(#REF!,$A134,VI$131),0)</f>
        <v>0</v>
      </c>
      <c r="VJ134" s="1352">
        <f ca="1">IFERROR(OFFSET(#REF!,$A134,VJ$131),0)</f>
        <v>0</v>
      </c>
      <c r="VK134" s="1352">
        <f ca="1">IFERROR(OFFSET(#REF!,$A134,VK$131),0)</f>
        <v>0</v>
      </c>
      <c r="VL134" s="1352">
        <f ca="1">IFERROR(OFFSET(#REF!,$A134,VL$131),0)</f>
        <v>0</v>
      </c>
      <c r="VM134" s="1352">
        <f ca="1">IFERROR(OFFSET(#REF!,$A134,VM$131),0)</f>
        <v>0</v>
      </c>
      <c r="VN134" s="1352">
        <f ca="1">IFERROR(OFFSET(#REF!,$A134,VN$131),0)</f>
        <v>0</v>
      </c>
      <c r="VO134" s="1352">
        <f ca="1">IFERROR(OFFSET(#REF!,$A134,VO$131),0)</f>
        <v>0</v>
      </c>
      <c r="VP134" s="1352">
        <f ca="1">IFERROR(OFFSET(#REF!,$A134,VP$131),0)</f>
        <v>0</v>
      </c>
      <c r="VQ134" s="1352">
        <f ca="1">IFERROR(OFFSET(#REF!,$A134,VQ$131),0)</f>
        <v>0</v>
      </c>
      <c r="VR134" s="1352">
        <f ca="1">IFERROR(OFFSET(#REF!,$A134,VR$131),0)</f>
        <v>0</v>
      </c>
      <c r="VS134" s="1352">
        <f ca="1">IFERROR(OFFSET(#REF!,$A134,VS$131),0)</f>
        <v>0</v>
      </c>
      <c r="VT134" s="1352">
        <f ca="1">IFERROR(OFFSET(#REF!,$A134,VT$131),0)</f>
        <v>0</v>
      </c>
      <c r="VU134" s="1352">
        <f ca="1">IFERROR(OFFSET(#REF!,$A134,VU$131),0)</f>
        <v>0</v>
      </c>
      <c r="VV134" s="1352">
        <f ca="1">IFERROR(OFFSET(#REF!,$A134,VV$131),0)</f>
        <v>0</v>
      </c>
      <c r="VW134" s="1352">
        <f ca="1">IFERROR(OFFSET(#REF!,$A134,VW$131),0)</f>
        <v>0</v>
      </c>
      <c r="VX134" s="1352">
        <f ca="1">IFERROR(OFFSET(#REF!,$A134,VX$131),0)</f>
        <v>0</v>
      </c>
      <c r="VY134" s="1352">
        <f ca="1">IFERROR(OFFSET(#REF!,$A134,VY$131),0)</f>
        <v>0</v>
      </c>
      <c r="VZ134" s="1352">
        <f ca="1">IFERROR(OFFSET(#REF!,$A134,VZ$131),0)</f>
        <v>0</v>
      </c>
      <c r="WA134" s="1352">
        <f ca="1">IFERROR(OFFSET(#REF!,$A134,WA$131),0)</f>
        <v>0</v>
      </c>
      <c r="WB134" s="1352">
        <f ca="1">IFERROR(OFFSET(#REF!,$A134,WB$131),0)</f>
        <v>0</v>
      </c>
      <c r="WC134" s="1352">
        <f ca="1">IFERROR(OFFSET(#REF!,$A134,WC$131),0)</f>
        <v>0</v>
      </c>
      <c r="WD134" s="1352">
        <f ca="1">IFERROR(OFFSET(#REF!,$A134,WD$131),0)</f>
        <v>0</v>
      </c>
      <c r="WE134" s="1352">
        <f ca="1">IFERROR(OFFSET(#REF!,$A134,WE$131),0)</f>
        <v>0</v>
      </c>
      <c r="WF134" s="1352">
        <f ca="1">IFERROR(OFFSET(#REF!,$A134,WF$131),0)</f>
        <v>0</v>
      </c>
      <c r="WG134" s="1352">
        <f ca="1">IFERROR(OFFSET(#REF!,$A134,WG$131),0)</f>
        <v>0</v>
      </c>
      <c r="WH134" s="1352">
        <f ca="1">IFERROR(OFFSET(#REF!,$A134,WH$131),0)</f>
        <v>0</v>
      </c>
      <c r="WI134" s="1352">
        <f ca="1">IFERROR(OFFSET(#REF!,$A134,WI$131),0)</f>
        <v>0</v>
      </c>
      <c r="WJ134" s="1352">
        <f ca="1">IFERROR(OFFSET(#REF!,$A134,WJ$131),0)</f>
        <v>0</v>
      </c>
      <c r="WK134" s="1352">
        <f ca="1">IFERROR(OFFSET(#REF!,$A134,WK$131),0)</f>
        <v>0</v>
      </c>
      <c r="WL134" s="1352">
        <f ca="1">IFERROR(OFFSET(#REF!,$A134,WL$131),0)</f>
        <v>0</v>
      </c>
      <c r="WM134" s="1352">
        <f ca="1">IFERROR(OFFSET(#REF!,$A134,WM$131),0)</f>
        <v>0</v>
      </c>
      <c r="WN134" s="1352">
        <f ca="1">IFERROR(OFFSET(#REF!,$A134,WN$131),0)</f>
        <v>0</v>
      </c>
      <c r="WO134" s="1352">
        <f ca="1">IFERROR(OFFSET(#REF!,$A134,WO$131),0)</f>
        <v>0</v>
      </c>
      <c r="WP134" s="1352">
        <f ca="1">IFERROR(OFFSET(#REF!,$A134,WP$131),0)</f>
        <v>0</v>
      </c>
      <c r="WQ134" s="1352">
        <f ca="1">IFERROR(OFFSET(#REF!,$A134,WQ$131),0)</f>
        <v>0</v>
      </c>
      <c r="WR134" s="1352">
        <f ca="1">IFERROR(OFFSET(#REF!,$A134,WR$131),0)</f>
        <v>0</v>
      </c>
      <c r="WS134" s="1352">
        <f ca="1">IFERROR(OFFSET(#REF!,$A134,WS$131),0)</f>
        <v>0</v>
      </c>
      <c r="WT134" s="1352">
        <f ca="1">IFERROR(OFFSET(#REF!,$A134,WT$131),0)</f>
        <v>0</v>
      </c>
      <c r="WU134" s="1352">
        <f ca="1">IFERROR(OFFSET(#REF!,$A134,WU$131),0)</f>
        <v>0</v>
      </c>
      <c r="WV134" s="1352">
        <f ca="1">IFERROR(OFFSET(#REF!,$A134,WV$131),0)</f>
        <v>0</v>
      </c>
      <c r="WW134" s="1352">
        <f ca="1">IFERROR(OFFSET(#REF!,$A134,WW$131),0)</f>
        <v>0</v>
      </c>
      <c r="WX134" s="1352">
        <f ca="1">IFERROR(OFFSET(#REF!,$A134,WX$131),0)</f>
        <v>0</v>
      </c>
      <c r="WY134" s="1352">
        <f ca="1">IFERROR(OFFSET(#REF!,$A134,WY$131),0)</f>
        <v>0</v>
      </c>
      <c r="WZ134" s="1352">
        <f ca="1">IFERROR(OFFSET(#REF!,$A134,WZ$131),0)</f>
        <v>0</v>
      </c>
      <c r="XA134" s="1352">
        <f ca="1">IFERROR(OFFSET(#REF!,$A134,XA$131),0)</f>
        <v>0</v>
      </c>
      <c r="XB134" s="1352">
        <f ca="1">IFERROR(OFFSET(#REF!,$A134,XB$131),0)</f>
        <v>0</v>
      </c>
      <c r="XC134" s="1352">
        <f ca="1">IFERROR(OFFSET(#REF!,$A134,XC$131),0)</f>
        <v>0</v>
      </c>
      <c r="XD134" s="1352">
        <f ca="1">IFERROR(OFFSET(#REF!,$A134,XD$131),0)</f>
        <v>0</v>
      </c>
      <c r="XE134" s="1352">
        <f ca="1">IFERROR(OFFSET(#REF!,$A134,XE$131),0)</f>
        <v>0</v>
      </c>
      <c r="XF134" s="1352">
        <f ca="1">IFERROR(OFFSET(#REF!,$A134,XF$131),0)</f>
        <v>0</v>
      </c>
      <c r="XG134" s="1352">
        <f ca="1">IFERROR(OFFSET(#REF!,$A134,XG$131),0)</f>
        <v>0</v>
      </c>
      <c r="XH134" s="1352">
        <f ca="1">IFERROR(OFFSET(#REF!,$A134,XH$131),0)</f>
        <v>0</v>
      </c>
      <c r="XI134" s="1352">
        <f ca="1">IFERROR(OFFSET(#REF!,$A134,XI$131),0)</f>
        <v>0</v>
      </c>
      <c r="XJ134" s="1352">
        <f ca="1">IFERROR(OFFSET(#REF!,$A134,XJ$131),0)</f>
        <v>0</v>
      </c>
      <c r="XK134" s="1352">
        <f ca="1">IFERROR(OFFSET(#REF!,$A134,XK$131),0)</f>
        <v>0</v>
      </c>
      <c r="XL134" s="1352">
        <f ca="1">IFERROR(OFFSET(#REF!,$A134,XL$131),0)</f>
        <v>0</v>
      </c>
      <c r="XM134" s="1352">
        <f ca="1">IFERROR(OFFSET(#REF!,$A134,XM$131),0)</f>
        <v>0</v>
      </c>
      <c r="XN134" s="1352">
        <f ca="1">IFERROR(OFFSET(#REF!,$A134,XN$131),0)</f>
        <v>0</v>
      </c>
      <c r="XO134" s="1352">
        <f ca="1">IFERROR(OFFSET(#REF!,$A134,XO$131),0)</f>
        <v>0</v>
      </c>
      <c r="XP134" s="1352">
        <f ca="1">IFERROR(OFFSET(#REF!,$A134,XP$131),0)</f>
        <v>0</v>
      </c>
      <c r="XQ134" s="1352">
        <f ca="1">IFERROR(OFFSET(#REF!,$A134,XQ$131),0)</f>
        <v>0</v>
      </c>
      <c r="XR134" s="1352">
        <f ca="1">IFERROR(OFFSET(#REF!,$A134,XR$131),0)</f>
        <v>0</v>
      </c>
      <c r="XS134" s="1352">
        <f ca="1">IFERROR(OFFSET(#REF!,$A134,XS$131),0)</f>
        <v>0</v>
      </c>
      <c r="XT134" s="1352">
        <f ca="1">IFERROR(OFFSET(#REF!,$A134,XT$131),0)</f>
        <v>0</v>
      </c>
      <c r="XU134" s="1352">
        <f ca="1">IFERROR(OFFSET(#REF!,$A134,XU$131),0)</f>
        <v>0</v>
      </c>
      <c r="XV134" s="1352">
        <f ca="1">IFERROR(OFFSET(#REF!,$A134,XV$131),0)</f>
        <v>0</v>
      </c>
      <c r="XW134" s="1352">
        <f ca="1">IFERROR(OFFSET(#REF!,$A134,XW$131),0)</f>
        <v>0</v>
      </c>
      <c r="XX134" s="1352">
        <f ca="1">IFERROR(OFFSET(#REF!,$A134,XX$131),0)</f>
        <v>0</v>
      </c>
      <c r="XY134" s="1352">
        <f ca="1">IFERROR(OFFSET(#REF!,$A134,XY$131),0)</f>
        <v>0</v>
      </c>
      <c r="XZ134" s="1352">
        <f ca="1">IFERROR(OFFSET(#REF!,$A134,XZ$131),0)</f>
        <v>0</v>
      </c>
      <c r="YA134" s="1352">
        <f ca="1">IFERROR(OFFSET(#REF!,$A134,YA$131),0)</f>
        <v>0</v>
      </c>
      <c r="YB134" s="1352">
        <f ca="1">IFERROR(OFFSET(#REF!,$A134,YB$131),0)</f>
        <v>0</v>
      </c>
      <c r="YC134" s="1352">
        <f ca="1">IFERROR(OFFSET(#REF!,$A134,YC$131),0)</f>
        <v>0</v>
      </c>
      <c r="YD134" s="1352">
        <f ca="1">IFERROR(OFFSET(#REF!,$A134,YD$131),0)</f>
        <v>0</v>
      </c>
      <c r="YE134" s="1352">
        <f ca="1">IFERROR(OFFSET(#REF!,$A134,YE$131),0)</f>
        <v>0</v>
      </c>
      <c r="YF134" s="1352">
        <f ca="1">IFERROR(OFFSET(#REF!,$A134,YF$131),0)</f>
        <v>0</v>
      </c>
      <c r="YG134" s="1352">
        <f ca="1">IFERROR(OFFSET(#REF!,$A134,YG$131),0)</f>
        <v>0</v>
      </c>
      <c r="YH134" s="1352">
        <f ca="1">IFERROR(OFFSET(#REF!,$A134,YH$131),0)</f>
        <v>0</v>
      </c>
      <c r="YI134" s="1352">
        <f ca="1">IFERROR(OFFSET(#REF!,$A134,YI$131),0)</f>
        <v>0</v>
      </c>
      <c r="YJ134" s="1352">
        <f ca="1">IFERROR(OFFSET(#REF!,$A134,YJ$131),0)</f>
        <v>0</v>
      </c>
      <c r="YK134" s="1352">
        <f ca="1">IFERROR(OFFSET(#REF!,$A134,YK$131),0)</f>
        <v>0</v>
      </c>
      <c r="YL134" s="1352">
        <f ca="1">IFERROR(OFFSET(#REF!,$A134,YL$131),0)</f>
        <v>0</v>
      </c>
      <c r="YM134" s="1352">
        <f ca="1">IFERROR(OFFSET(#REF!,$A134,YM$131),0)</f>
        <v>0</v>
      </c>
      <c r="YN134" s="1352">
        <f ca="1">IFERROR(OFFSET(#REF!,$A134,YN$131),0)</f>
        <v>0</v>
      </c>
      <c r="YO134" s="1352">
        <f ca="1">IFERROR(OFFSET(#REF!,$A134,YO$131),0)</f>
        <v>0</v>
      </c>
      <c r="YP134" s="1352">
        <f ca="1">IFERROR(OFFSET(#REF!,$A134,YP$131),0)</f>
        <v>0</v>
      </c>
      <c r="YQ134" s="1352">
        <f ca="1">IFERROR(OFFSET(#REF!,$A134,YQ$131),0)</f>
        <v>0</v>
      </c>
      <c r="YR134" s="1352">
        <f ca="1">IFERROR(OFFSET(#REF!,$A134,YR$131),0)</f>
        <v>0</v>
      </c>
      <c r="YS134" s="1352">
        <f ca="1">IFERROR(OFFSET(#REF!,$A134,YS$131),0)</f>
        <v>0</v>
      </c>
      <c r="YT134" s="1352">
        <f ca="1">IFERROR(OFFSET(#REF!,$A134,YT$131),0)</f>
        <v>0</v>
      </c>
      <c r="YU134" s="1352">
        <f ca="1">IFERROR(OFFSET(#REF!,$A134,YU$131),0)</f>
        <v>0</v>
      </c>
      <c r="YV134" s="1352">
        <f ca="1">IFERROR(OFFSET(#REF!,$A134,YV$131),0)</f>
        <v>0</v>
      </c>
      <c r="YW134" s="1352">
        <f ca="1">IFERROR(OFFSET(#REF!,$A134,YW$131),0)</f>
        <v>0</v>
      </c>
      <c r="YX134" s="1352">
        <f ca="1">IFERROR(OFFSET(#REF!,$A134,YX$131),0)</f>
        <v>0</v>
      </c>
      <c r="YY134" s="1352">
        <f ca="1">IFERROR(OFFSET(#REF!,$A134,YY$131),0)</f>
        <v>0</v>
      </c>
      <c r="YZ134" s="1352">
        <f ca="1">IFERROR(OFFSET(#REF!,$A134,YZ$131),0)</f>
        <v>0</v>
      </c>
      <c r="ZA134" s="1352">
        <f ca="1">IFERROR(OFFSET(#REF!,$A134,ZA$131),0)</f>
        <v>0</v>
      </c>
      <c r="ZB134" s="1352">
        <f ca="1">IFERROR(OFFSET(#REF!,$A134,ZB$131),0)</f>
        <v>0</v>
      </c>
      <c r="ZC134" s="1352">
        <f ca="1">IFERROR(OFFSET(#REF!,$A134,ZC$131),0)</f>
        <v>0</v>
      </c>
      <c r="ZD134" s="1352">
        <f ca="1">IFERROR(OFFSET(#REF!,$A134,ZD$131),0)</f>
        <v>0</v>
      </c>
      <c r="ZE134" s="1352">
        <f ca="1">IFERROR(OFFSET(#REF!,$A134,ZE$131),0)</f>
        <v>0</v>
      </c>
      <c r="ZF134" s="1352">
        <f ca="1">IFERROR(OFFSET(#REF!,$A134,ZF$131),0)</f>
        <v>0</v>
      </c>
      <c r="ZG134" s="1352">
        <f ca="1">IFERROR(OFFSET(#REF!,$A134,ZG$131),0)</f>
        <v>0</v>
      </c>
      <c r="ZH134" s="1352">
        <f ca="1">IFERROR(OFFSET(#REF!,$A134,ZH$131),0)</f>
        <v>0</v>
      </c>
      <c r="ZI134" s="1352">
        <f ca="1">IFERROR(OFFSET(#REF!,$A134,ZI$131),0)</f>
        <v>0</v>
      </c>
      <c r="ZJ134" s="1352">
        <f ca="1">IFERROR(OFFSET(#REF!,$A134,ZJ$131),0)</f>
        <v>0</v>
      </c>
      <c r="ZK134" s="1352">
        <f ca="1">IFERROR(OFFSET(#REF!,$A134,ZK$131),0)</f>
        <v>0</v>
      </c>
      <c r="ZL134" s="1352">
        <f ca="1">IFERROR(OFFSET(#REF!,$A134,ZL$131),0)</f>
        <v>0</v>
      </c>
      <c r="ZM134" s="1352">
        <f ca="1">IFERROR(OFFSET(#REF!,$A134,ZM$131),0)</f>
        <v>0</v>
      </c>
      <c r="ZN134" s="1352">
        <f ca="1">IFERROR(OFFSET(#REF!,$A134,ZN$131),0)</f>
        <v>0</v>
      </c>
      <c r="ZO134" s="1352">
        <f ca="1">IFERROR(OFFSET(#REF!,$A134,ZO$131),0)</f>
        <v>0</v>
      </c>
      <c r="ZP134" s="1352">
        <f ca="1">IFERROR(OFFSET(#REF!,$A134,ZP$131),0)</f>
        <v>0</v>
      </c>
      <c r="ZQ134" s="1352">
        <f ca="1">IFERROR(OFFSET(#REF!,$A134,ZQ$131),0)</f>
        <v>0</v>
      </c>
      <c r="ZR134" s="1352">
        <f ca="1">IFERROR(OFFSET(#REF!,$A134,ZR$131),0)</f>
        <v>0</v>
      </c>
      <c r="ZS134" s="1352">
        <f ca="1">IFERROR(OFFSET(#REF!,$A134,ZS$131),0)</f>
        <v>0</v>
      </c>
      <c r="ZT134" s="1352">
        <f ca="1">IFERROR(OFFSET(#REF!,$A134,ZT$131),0)</f>
        <v>0</v>
      </c>
      <c r="ZU134" s="1352">
        <f ca="1">IFERROR(OFFSET(#REF!,$A134,ZU$131),0)</f>
        <v>0</v>
      </c>
      <c r="ZV134" s="1352">
        <f ca="1">IFERROR(OFFSET(#REF!,$A134,ZV$131),0)</f>
        <v>0</v>
      </c>
      <c r="ZW134" s="1352">
        <f ca="1">IFERROR(OFFSET(#REF!,$A134,ZW$131),0)</f>
        <v>0</v>
      </c>
      <c r="ZX134" s="1352">
        <f ca="1">IFERROR(OFFSET(#REF!,$A134,ZX$131),0)</f>
        <v>0</v>
      </c>
      <c r="ZY134" s="1352">
        <f ca="1">IFERROR(OFFSET(#REF!,$A134,ZY$131),0)</f>
        <v>0</v>
      </c>
      <c r="ZZ134" s="1352">
        <f ca="1">IFERROR(OFFSET(#REF!,$A134,ZZ$131),0)</f>
        <v>0</v>
      </c>
      <c r="AAA134" s="1352">
        <f ca="1">IFERROR(OFFSET(#REF!,$A134,AAA$131),0)</f>
        <v>0</v>
      </c>
      <c r="AAB134" s="1352">
        <f ca="1">IFERROR(OFFSET(#REF!,$A134,AAB$131),0)</f>
        <v>0</v>
      </c>
      <c r="AAC134" s="1352">
        <f ca="1">IFERROR(OFFSET(#REF!,$A134,AAC$131),0)</f>
        <v>0</v>
      </c>
      <c r="AAD134" s="1352">
        <f ca="1">IFERROR(OFFSET(#REF!,$A134,AAD$131),0)</f>
        <v>0</v>
      </c>
      <c r="AAE134" s="1352">
        <f ca="1">IFERROR(OFFSET(#REF!,$A134,AAE$131),0)</f>
        <v>0</v>
      </c>
      <c r="AAF134" s="1352">
        <f ca="1">IFERROR(OFFSET(#REF!,$A134,AAF$131),0)</f>
        <v>0</v>
      </c>
      <c r="AAG134" s="1352">
        <f ca="1">IFERROR(OFFSET(#REF!,$A134,AAG$131),0)</f>
        <v>0</v>
      </c>
      <c r="AAH134" s="1352">
        <f ca="1">IFERROR(OFFSET(#REF!,$A134,AAH$131),0)</f>
        <v>0</v>
      </c>
      <c r="AAI134" s="1352">
        <f ca="1">IFERROR(OFFSET(#REF!,$A134,AAI$131),0)</f>
        <v>0</v>
      </c>
      <c r="AAJ134" s="1352">
        <f ca="1">IFERROR(OFFSET(#REF!,$A134,AAJ$131),0)</f>
        <v>0</v>
      </c>
      <c r="AAK134" s="1352">
        <f ca="1">IFERROR(OFFSET(#REF!,$A134,AAK$131),0)</f>
        <v>0</v>
      </c>
      <c r="AAL134" s="1352">
        <f ca="1">IFERROR(OFFSET(#REF!,$A134,AAL$131),0)</f>
        <v>0</v>
      </c>
      <c r="AAM134" s="1352">
        <f ca="1">IFERROR(OFFSET(#REF!,$A134,AAM$131),0)</f>
        <v>0</v>
      </c>
      <c r="AAN134" s="1352">
        <f ca="1">IFERROR(OFFSET(#REF!,$A134,AAN$131),0)</f>
        <v>0</v>
      </c>
      <c r="AAO134" s="1352">
        <f ca="1">IFERROR(OFFSET(#REF!,$A134,AAO$131),0)</f>
        <v>0</v>
      </c>
      <c r="AAP134" s="1352">
        <f ca="1">IFERROR(OFFSET(#REF!,$A134,AAP$131),0)</f>
        <v>0</v>
      </c>
      <c r="AAQ134" s="1352">
        <f ca="1">IFERROR(OFFSET(#REF!,$A134,AAQ$131),0)</f>
        <v>0</v>
      </c>
      <c r="AAR134" s="1352">
        <f ca="1">IFERROR(OFFSET(#REF!,$A134,AAR$131),0)</f>
        <v>0</v>
      </c>
      <c r="AAS134" s="1352">
        <f ca="1">IFERROR(OFFSET(#REF!,$A134,AAS$131),0)</f>
        <v>0</v>
      </c>
      <c r="AAT134" s="1352">
        <f ca="1">IFERROR(OFFSET(#REF!,$A134,AAT$131),0)</f>
        <v>0</v>
      </c>
      <c r="AAU134" s="1352">
        <f ca="1">IFERROR(OFFSET(#REF!,$A134,AAU$131),0)</f>
        <v>0</v>
      </c>
      <c r="AAV134" s="1352">
        <f ca="1">IFERROR(OFFSET(#REF!,$A134,AAV$131),0)</f>
        <v>0</v>
      </c>
      <c r="AAW134" s="1352">
        <f ca="1">IFERROR(OFFSET(#REF!,$A134,AAW$131),0)</f>
        <v>0</v>
      </c>
      <c r="AAX134" s="1352">
        <f ca="1">IFERROR(OFFSET(#REF!,$A134,AAX$131),0)</f>
        <v>0</v>
      </c>
      <c r="AAY134" s="1352">
        <f ca="1">IFERROR(OFFSET(#REF!,$A134,AAY$131),0)</f>
        <v>0</v>
      </c>
      <c r="AAZ134" s="1352">
        <f ca="1">IFERROR(OFFSET(#REF!,$A134,AAZ$131),0)</f>
        <v>0</v>
      </c>
      <c r="ABA134" s="1352">
        <f ca="1">IFERROR(OFFSET(#REF!,$A134,ABA$131),0)</f>
        <v>0</v>
      </c>
      <c r="ABB134" s="1352">
        <f ca="1">IFERROR(OFFSET(#REF!,$A134,ABB$131),0)</f>
        <v>0</v>
      </c>
      <c r="ABC134" s="1352">
        <f ca="1">IFERROR(OFFSET(#REF!,$A134,ABC$131),0)</f>
        <v>0</v>
      </c>
      <c r="ABD134" s="1352">
        <f ca="1">IFERROR(OFFSET(#REF!,$A134,ABD$131),0)</f>
        <v>0</v>
      </c>
      <c r="ABE134" s="1352">
        <f ca="1">IFERROR(OFFSET(#REF!,$A134,ABE$131),0)</f>
        <v>0</v>
      </c>
      <c r="ABF134" s="1352">
        <f ca="1">IFERROR(OFFSET(#REF!,$A134,ABF$131),0)</f>
        <v>0</v>
      </c>
      <c r="ABG134" s="1352">
        <f ca="1">IFERROR(OFFSET(#REF!,$A134,ABG$131),0)</f>
        <v>0</v>
      </c>
      <c r="ABH134" s="1352">
        <f ca="1">IFERROR(OFFSET(#REF!,$A134,ABH$131),0)</f>
        <v>0</v>
      </c>
      <c r="ABI134" s="1352">
        <f ca="1">IFERROR(OFFSET(#REF!,$A134,ABI$131),0)</f>
        <v>0</v>
      </c>
      <c r="ABJ134" s="1352">
        <f ca="1">IFERROR(OFFSET(#REF!,$A134,ABJ$131),0)</f>
        <v>0</v>
      </c>
      <c r="ABK134" s="1352">
        <f ca="1">IFERROR(OFFSET(#REF!,$A134,ABK$131),0)</f>
        <v>0</v>
      </c>
      <c r="ABL134" s="1352">
        <f ca="1">IFERROR(OFFSET(#REF!,$A134,ABL$131),0)</f>
        <v>0</v>
      </c>
      <c r="ABM134" s="1352">
        <f ca="1">IFERROR(OFFSET(#REF!,$A134,ABM$131),0)</f>
        <v>0</v>
      </c>
      <c r="ABN134" s="1352">
        <f ca="1">IFERROR(OFFSET(#REF!,$A134,ABN$131),0)</f>
        <v>0</v>
      </c>
      <c r="ABO134" s="1352">
        <f ca="1">IFERROR(OFFSET(#REF!,$A134,ABO$131),0)</f>
        <v>0</v>
      </c>
      <c r="ABP134" s="1352">
        <f ca="1">IFERROR(OFFSET(#REF!,$A134,ABP$131),0)</f>
        <v>0</v>
      </c>
      <c r="ABQ134" s="1352">
        <f ca="1">IFERROR(OFFSET(#REF!,$A134,ABQ$131),0)</f>
        <v>0</v>
      </c>
      <c r="ABR134" s="1352">
        <f ca="1">IFERROR(OFFSET(#REF!,$A134,ABR$131),0)</f>
        <v>0</v>
      </c>
      <c r="ABS134" s="1352">
        <f ca="1">IFERROR(OFFSET(#REF!,$A134,ABS$131),0)</f>
        <v>0</v>
      </c>
      <c r="ABT134" s="1352">
        <f ca="1">IFERROR(OFFSET(#REF!,$A134,ABT$131),0)</f>
        <v>0</v>
      </c>
      <c r="ABU134" s="1352">
        <f ca="1">IFERROR(OFFSET(#REF!,$A134,ABU$131),0)</f>
        <v>0</v>
      </c>
      <c r="ABV134" s="1352">
        <f ca="1">IFERROR(OFFSET(#REF!,$A134,ABV$131),0)</f>
        <v>0</v>
      </c>
      <c r="ABW134" s="1352">
        <f ca="1">IFERROR(OFFSET(#REF!,$A134,ABW$131),0)</f>
        <v>0</v>
      </c>
      <c r="ABX134" s="1352">
        <f ca="1">IFERROR(OFFSET(#REF!,$A134,ABX$131),0)</f>
        <v>0</v>
      </c>
      <c r="ABY134" s="1352">
        <f ca="1">IFERROR(OFFSET(#REF!,$A134,ABY$131),0)</f>
        <v>0</v>
      </c>
      <c r="ABZ134" s="1352">
        <f ca="1">IFERROR(OFFSET(#REF!,$A134,ABZ$131),0)</f>
        <v>0</v>
      </c>
      <c r="ACA134" s="1352">
        <f ca="1">IFERROR(OFFSET(#REF!,$A134,ACA$131),0)</f>
        <v>0</v>
      </c>
      <c r="ACB134" s="1352">
        <f ca="1">IFERROR(OFFSET(#REF!,$A134,ACB$131),0)</f>
        <v>0</v>
      </c>
      <c r="ACC134" s="1352">
        <f ca="1">IFERROR(OFFSET(#REF!,$A134,ACC$131),0)</f>
        <v>0</v>
      </c>
      <c r="ACD134" s="1352">
        <f ca="1">IFERROR(OFFSET(#REF!,$A134,ACD$131),0)</f>
        <v>0</v>
      </c>
      <c r="ACE134" s="1352">
        <f ca="1">IFERROR(OFFSET(#REF!,$A134,ACE$131),0)</f>
        <v>0</v>
      </c>
      <c r="ACF134" s="1352">
        <f ca="1">IFERROR(OFFSET(#REF!,$A134,ACF$131),0)</f>
        <v>0</v>
      </c>
      <c r="ACG134" s="1352">
        <f ca="1">IFERROR(OFFSET(#REF!,$A134,ACG$131),0)</f>
        <v>0</v>
      </c>
      <c r="ACH134" s="1352">
        <f ca="1">IFERROR(OFFSET(#REF!,$A134,ACH$131),0)</f>
        <v>0</v>
      </c>
      <c r="ACI134" s="1352">
        <f ca="1">IFERROR(OFFSET(#REF!,$A134,ACI$131),0)</f>
        <v>0</v>
      </c>
      <c r="ACJ134" s="1352">
        <f ca="1">IFERROR(OFFSET(#REF!,$A134,ACJ$131),0)</f>
        <v>0</v>
      </c>
      <c r="ACK134" s="1352">
        <f ca="1">IFERROR(OFFSET(#REF!,$A134,ACK$131),0)</f>
        <v>0</v>
      </c>
      <c r="ACL134" s="1352">
        <f ca="1">IFERROR(OFFSET(#REF!,$A134,ACL$131),0)</f>
        <v>0</v>
      </c>
      <c r="ACM134" s="1352">
        <f ca="1">IFERROR(OFFSET(#REF!,$A134,ACM$131),0)</f>
        <v>0</v>
      </c>
      <c r="ACN134" s="1352">
        <f ca="1">IFERROR(OFFSET(#REF!,$A134,ACN$131),0)</f>
        <v>0</v>
      </c>
      <c r="ACO134" s="1352">
        <f ca="1">IFERROR(OFFSET(#REF!,$A134,ACO$131),0)</f>
        <v>0</v>
      </c>
      <c r="ACP134" s="1352">
        <f ca="1">IFERROR(OFFSET(#REF!,$A134,ACP$131),0)</f>
        <v>0</v>
      </c>
      <c r="ACQ134" s="1352">
        <f ca="1">IFERROR(OFFSET(#REF!,$A134,ACQ$131),0)</f>
        <v>0</v>
      </c>
      <c r="ACR134" s="1352">
        <f ca="1">IFERROR(OFFSET(#REF!,$A134,ACR$131),0)</f>
        <v>0</v>
      </c>
      <c r="ACS134" s="1352">
        <f ca="1">IFERROR(OFFSET(#REF!,$A134,ACS$131),0)</f>
        <v>0</v>
      </c>
      <c r="ACT134" s="1352">
        <f ca="1">IFERROR(OFFSET(#REF!,$A134,ACT$131),0)</f>
        <v>0</v>
      </c>
      <c r="ACU134" s="1352">
        <f ca="1">IFERROR(OFFSET(#REF!,$A134,ACU$131),0)</f>
        <v>0</v>
      </c>
      <c r="ACV134" s="1352">
        <f ca="1">IFERROR(OFFSET(#REF!,$A134,ACV$131),0)</f>
        <v>0</v>
      </c>
      <c r="ACW134" s="1352">
        <f ca="1">IFERROR(OFFSET(#REF!,$A134,ACW$131),0)</f>
        <v>0</v>
      </c>
      <c r="ACX134" s="1352">
        <f ca="1">IFERROR(OFFSET(#REF!,$A134,ACX$131),0)</f>
        <v>0</v>
      </c>
      <c r="ACY134" s="1352">
        <f ca="1">IFERROR(OFFSET(#REF!,$A134,ACY$131),0)</f>
        <v>0</v>
      </c>
      <c r="ACZ134" s="1352">
        <f ca="1">IFERROR(OFFSET(#REF!,$A134,ACZ$131),0)</f>
        <v>0</v>
      </c>
      <c r="ADA134" s="1352">
        <f ca="1">IFERROR(OFFSET(#REF!,$A134,ADA$131),0)</f>
        <v>0</v>
      </c>
      <c r="ADB134" s="1352">
        <f ca="1">IFERROR(OFFSET(#REF!,$A134,ADB$131),0)</f>
        <v>0</v>
      </c>
      <c r="ADC134" s="1352">
        <f ca="1">IFERROR(OFFSET(#REF!,$A134,ADC$131),0)</f>
        <v>0</v>
      </c>
      <c r="ADD134" s="1352">
        <f ca="1">IFERROR(OFFSET(#REF!,$A134,ADD$131),0)</f>
        <v>0</v>
      </c>
      <c r="ADE134" s="1352">
        <f ca="1">IFERROR(OFFSET(#REF!,$A134,ADE$131),0)</f>
        <v>0</v>
      </c>
      <c r="ADF134" s="1352">
        <f ca="1">IFERROR(OFFSET(#REF!,$A134,ADF$131),0)</f>
        <v>0</v>
      </c>
      <c r="ADG134" s="1352">
        <f ca="1">IFERROR(OFFSET(#REF!,$A134,ADG$131),0)</f>
        <v>0</v>
      </c>
      <c r="ADH134" s="1352">
        <f ca="1">IFERROR(OFFSET(#REF!,$A134,ADH$131),0)</f>
        <v>0</v>
      </c>
      <c r="ADI134" s="1352">
        <f ca="1">IFERROR(OFFSET(#REF!,$A134,ADI$131),0)</f>
        <v>0</v>
      </c>
      <c r="ADJ134" s="1352">
        <f ca="1">IFERROR(OFFSET(#REF!,$A134,ADJ$131),0)</f>
        <v>0</v>
      </c>
      <c r="ADK134" s="1352">
        <f ca="1">IFERROR(OFFSET(#REF!,$A134,ADK$131),0)</f>
        <v>0</v>
      </c>
      <c r="ADL134" s="1352">
        <f ca="1">IFERROR(OFFSET(#REF!,$A134,ADL$131),0)</f>
        <v>0</v>
      </c>
      <c r="ADM134" s="1352">
        <f ca="1">IFERROR(OFFSET(#REF!,$A134,ADM$131),0)</f>
        <v>0</v>
      </c>
      <c r="ADN134" s="1352">
        <f ca="1">IFERROR(OFFSET(#REF!,$A134,ADN$131),0)</f>
        <v>0</v>
      </c>
      <c r="ADO134" s="1352">
        <f ca="1">IFERROR(OFFSET(#REF!,$A134,ADO$131),0)</f>
        <v>0</v>
      </c>
      <c r="ADP134" s="1352">
        <f ca="1">IFERROR(OFFSET(#REF!,$A134,ADP$131),0)</f>
        <v>0</v>
      </c>
      <c r="ADQ134" s="1352">
        <f ca="1">IFERROR(OFFSET(#REF!,$A134,ADQ$131),0)</f>
        <v>0</v>
      </c>
      <c r="ADR134" s="1352">
        <f ca="1">IFERROR(OFFSET(#REF!,$A134,ADR$131),0)</f>
        <v>0</v>
      </c>
      <c r="ADS134" s="1352">
        <f ca="1">IFERROR(OFFSET(#REF!,$A134,ADS$131),0)</f>
        <v>0</v>
      </c>
      <c r="ADT134" s="1352">
        <f ca="1">IFERROR(OFFSET(#REF!,$A134,ADT$131),0)</f>
        <v>0</v>
      </c>
      <c r="ADU134" s="1352">
        <f ca="1">IFERROR(OFFSET(#REF!,$A134,ADU$131),0)</f>
        <v>0</v>
      </c>
      <c r="ADV134" s="1352">
        <f ca="1">IFERROR(OFFSET(#REF!,$A134,ADV$131),0)</f>
        <v>0</v>
      </c>
      <c r="ADW134" s="1352">
        <f ca="1">IFERROR(OFFSET(#REF!,$A134,ADW$131),0)</f>
        <v>0</v>
      </c>
      <c r="ADX134" s="1352">
        <f ca="1">IFERROR(OFFSET(#REF!,$A134,ADX$131),0)</f>
        <v>0</v>
      </c>
      <c r="ADY134" s="1352">
        <f ca="1">IFERROR(OFFSET(#REF!,$A134,ADY$131),0)</f>
        <v>0</v>
      </c>
      <c r="ADZ134" s="1352">
        <f ca="1">IFERROR(OFFSET(#REF!,$A134,ADZ$131),0)</f>
        <v>0</v>
      </c>
      <c r="AEA134" s="1352">
        <f ca="1">IFERROR(OFFSET(#REF!,$A134,AEA$131),0)</f>
        <v>0</v>
      </c>
      <c r="AEB134" s="1352">
        <f ca="1">IFERROR(OFFSET(#REF!,$A134,AEB$131),0)</f>
        <v>0</v>
      </c>
      <c r="AEC134" s="1352">
        <f ca="1">IFERROR(OFFSET(#REF!,$A134,AEC$131),0)</f>
        <v>0</v>
      </c>
      <c r="AED134" s="1352">
        <f ca="1">IFERROR(OFFSET(#REF!,$A134,AED$131),0)</f>
        <v>0</v>
      </c>
      <c r="AEE134" s="1352">
        <f ca="1">IFERROR(OFFSET(#REF!,$A134,AEE$131),0)</f>
        <v>0</v>
      </c>
      <c r="AEF134" s="1352">
        <f ca="1">IFERROR(OFFSET(#REF!,$A134,AEF$131),0)</f>
        <v>0</v>
      </c>
      <c r="AEG134" s="1352">
        <f ca="1">IFERROR(OFFSET(#REF!,$A134,AEG$131),0)</f>
        <v>0</v>
      </c>
      <c r="AEH134" s="1352">
        <f ca="1">IFERROR(OFFSET(#REF!,$A134,AEH$131),0)</f>
        <v>0</v>
      </c>
      <c r="AEI134" s="1352">
        <f ca="1">IFERROR(OFFSET(#REF!,$A134,AEI$131),0)</f>
        <v>0</v>
      </c>
      <c r="AEJ134" s="1352">
        <f ca="1">IFERROR(OFFSET(#REF!,$A134,AEJ$131),0)</f>
        <v>0</v>
      </c>
      <c r="AEK134" s="1352">
        <f ca="1">IFERROR(OFFSET(#REF!,$A134,AEK$131),0)</f>
        <v>0</v>
      </c>
      <c r="AEL134" s="1352">
        <f ca="1">IFERROR(OFFSET(#REF!,$A134,AEL$131),0)</f>
        <v>0</v>
      </c>
      <c r="AEM134" s="1352">
        <f ca="1">IFERROR(OFFSET(#REF!,$A134,AEM$131),0)</f>
        <v>0</v>
      </c>
      <c r="AEN134" s="1352">
        <f ca="1">IFERROR(OFFSET(#REF!,$A134,AEN$131),0)</f>
        <v>0</v>
      </c>
      <c r="AEO134" s="1352">
        <f ca="1">IFERROR(OFFSET(#REF!,$A134,AEO$131),0)</f>
        <v>0</v>
      </c>
      <c r="AEP134" s="1352">
        <f ca="1">IFERROR(OFFSET(#REF!,$A134,AEP$131),0)</f>
        <v>0</v>
      </c>
      <c r="AEQ134" s="1352">
        <f ca="1">IFERROR(OFFSET(#REF!,$A134,AEQ$131),0)</f>
        <v>0</v>
      </c>
      <c r="AER134" s="1352">
        <f ca="1">IFERROR(OFFSET(#REF!,$A134,AER$131),0)</f>
        <v>0</v>
      </c>
      <c r="AES134" s="1352">
        <f ca="1">IFERROR(OFFSET(#REF!,$A134,AES$131),0)</f>
        <v>0</v>
      </c>
      <c r="AET134" s="1352">
        <f ca="1">IFERROR(OFFSET(#REF!,$A134,AET$131),0)</f>
        <v>0</v>
      </c>
      <c r="AEU134" s="1352">
        <f ca="1">IFERROR(OFFSET(#REF!,$A134,AEU$131),0)</f>
        <v>0</v>
      </c>
      <c r="AEV134" s="1352">
        <f ca="1">IFERROR(OFFSET(#REF!,$A134,AEV$131),0)</f>
        <v>0</v>
      </c>
      <c r="AEW134" s="1352">
        <f ca="1">IFERROR(OFFSET(#REF!,$A134,AEW$131),0)</f>
        <v>0</v>
      </c>
      <c r="AEX134" s="1352">
        <f ca="1">IFERROR(OFFSET(#REF!,$A134,AEX$131),0)</f>
        <v>0</v>
      </c>
      <c r="AEY134" s="1352">
        <f ca="1">IFERROR(OFFSET(#REF!,$A134,AEY$131),0)</f>
        <v>0</v>
      </c>
      <c r="AEZ134" s="1352">
        <f ca="1">IFERROR(OFFSET(#REF!,$A134,AEZ$131),0)</f>
        <v>0</v>
      </c>
      <c r="AFA134" s="1352">
        <f ca="1">IFERROR(OFFSET(#REF!,$A134,AFA$131),0)</f>
        <v>0</v>
      </c>
      <c r="AFB134" s="1352">
        <f ca="1">IFERROR(OFFSET(#REF!,$A134,AFB$131),0)</f>
        <v>0</v>
      </c>
      <c r="AFC134" s="1352">
        <f ca="1">IFERROR(OFFSET(#REF!,$A134,AFC$131),0)</f>
        <v>0</v>
      </c>
      <c r="AFD134" s="1352">
        <f ca="1">IFERROR(OFFSET(#REF!,$A134,AFD$131),0)</f>
        <v>0</v>
      </c>
      <c r="AFE134" s="1352">
        <f ca="1">IFERROR(OFFSET(#REF!,$A134,AFE$131),0)</f>
        <v>0</v>
      </c>
      <c r="AFF134" s="1352">
        <f ca="1">IFERROR(OFFSET(#REF!,$A134,AFF$131),0)</f>
        <v>0</v>
      </c>
      <c r="AFG134" s="1352">
        <f ca="1">IFERROR(OFFSET(#REF!,$A134,AFG$131),0)</f>
        <v>0</v>
      </c>
      <c r="AFH134" s="1352">
        <f ca="1">IFERROR(OFFSET(#REF!,$A134,AFH$131),0)</f>
        <v>0</v>
      </c>
      <c r="AFI134" s="1352">
        <f ca="1">IFERROR(OFFSET(#REF!,$A134,AFI$131),0)</f>
        <v>0</v>
      </c>
      <c r="AFJ134" s="1352">
        <f ca="1">IFERROR(OFFSET(#REF!,$A134,AFJ$131),0)</f>
        <v>0</v>
      </c>
      <c r="AFK134" s="1352">
        <f ca="1">IFERROR(OFFSET(#REF!,$A134,AFK$131),0)</f>
        <v>0</v>
      </c>
      <c r="AFL134" s="1352">
        <f ca="1">IFERROR(OFFSET(#REF!,$A134,AFL$131),0)</f>
        <v>0</v>
      </c>
      <c r="AFM134" s="1352">
        <f ca="1">IFERROR(OFFSET(#REF!,$A134,AFM$131),0)</f>
        <v>0</v>
      </c>
      <c r="AFN134" s="1352">
        <f ca="1">IFERROR(OFFSET(#REF!,$A134,AFN$131),0)</f>
        <v>0</v>
      </c>
      <c r="AFO134" s="1352">
        <f ca="1">IFERROR(OFFSET(#REF!,$A134,AFO$131),0)</f>
        <v>0</v>
      </c>
      <c r="AFP134" s="1352">
        <f ca="1">IFERROR(OFFSET(#REF!,$A134,AFP$131),0)</f>
        <v>0</v>
      </c>
      <c r="AFQ134" s="1352">
        <f ca="1">IFERROR(OFFSET(#REF!,$A134,AFQ$131),0)</f>
        <v>0</v>
      </c>
      <c r="AFR134" s="1352">
        <f ca="1">IFERROR(OFFSET(#REF!,$A134,AFR$131),0)</f>
        <v>0</v>
      </c>
      <c r="AFS134" s="1352">
        <f ca="1">IFERROR(OFFSET(#REF!,$A134,AFS$131),0)</f>
        <v>0</v>
      </c>
      <c r="AFT134" s="1352">
        <f ca="1">IFERROR(OFFSET(#REF!,$A134,AFT$131),0)</f>
        <v>0</v>
      </c>
      <c r="AFU134" s="1352">
        <f ca="1">IFERROR(OFFSET(#REF!,$A134,AFU$131),0)</f>
        <v>0</v>
      </c>
      <c r="AFV134" s="1352">
        <f ca="1">IFERROR(OFFSET(#REF!,$A134,AFV$131),0)</f>
        <v>0</v>
      </c>
      <c r="AFW134" s="1352">
        <f ca="1">IFERROR(OFFSET(#REF!,$A134,AFW$131),0)</f>
        <v>0</v>
      </c>
      <c r="AFX134" s="1352">
        <f ca="1">IFERROR(OFFSET(#REF!,$A134,AFX$131),0)</f>
        <v>0</v>
      </c>
      <c r="AFY134" s="1352">
        <f ca="1">IFERROR(OFFSET(#REF!,$A134,AFY$131),0)</f>
        <v>0</v>
      </c>
      <c r="AFZ134" s="1352">
        <f ca="1">IFERROR(OFFSET(#REF!,$A134,AFZ$131),0)</f>
        <v>0</v>
      </c>
      <c r="AGA134" s="1352">
        <f ca="1">IFERROR(OFFSET(#REF!,$A134,AGA$131),0)</f>
        <v>0</v>
      </c>
      <c r="AGB134" s="1352">
        <f ca="1">IFERROR(OFFSET(#REF!,$A134,AGB$131),0)</f>
        <v>0</v>
      </c>
      <c r="AGC134" s="1352">
        <f ca="1">IFERROR(OFFSET(#REF!,$A134,AGC$131),0)</f>
        <v>0</v>
      </c>
      <c r="AGD134" s="1352">
        <f ca="1">IFERROR(OFFSET(#REF!,$A134,AGD$131),0)</f>
        <v>0</v>
      </c>
      <c r="AGE134" s="1352">
        <f ca="1">IFERROR(OFFSET(#REF!,$A134,AGE$131),0)</f>
        <v>0</v>
      </c>
      <c r="AGF134" s="1352">
        <f ca="1">IFERROR(OFFSET(#REF!,$A134,AGF$131),0)</f>
        <v>0</v>
      </c>
      <c r="AGG134" s="1352">
        <f ca="1">IFERROR(OFFSET(#REF!,$A134,AGG$131),0)</f>
        <v>0</v>
      </c>
      <c r="AGH134" s="1352">
        <f ca="1">IFERROR(OFFSET(#REF!,$A134,AGH$131),0)</f>
        <v>0</v>
      </c>
      <c r="AGI134" s="1352">
        <f ca="1">IFERROR(OFFSET(#REF!,$A134,AGI$131),0)</f>
        <v>0</v>
      </c>
      <c r="AGJ134" s="1352">
        <f ca="1">IFERROR(OFFSET(#REF!,$A134,AGJ$131),0)</f>
        <v>0</v>
      </c>
      <c r="AGK134" s="1352">
        <f ca="1">IFERROR(OFFSET(#REF!,$A134,AGK$131),0)</f>
        <v>0</v>
      </c>
      <c r="AGL134" s="1352">
        <f ca="1">IFERROR(OFFSET(#REF!,$A134,AGL$131),0)</f>
        <v>0</v>
      </c>
      <c r="AGM134" s="1352">
        <f ca="1">IFERROR(OFFSET(#REF!,$A134,AGM$131),0)</f>
        <v>0</v>
      </c>
      <c r="AGN134" s="1352">
        <f ca="1">IFERROR(OFFSET(#REF!,$A134,AGN$131),0)</f>
        <v>0</v>
      </c>
      <c r="AGO134" s="1352">
        <f ca="1">IFERROR(OFFSET(#REF!,$A134,AGO$131),0)</f>
        <v>0</v>
      </c>
      <c r="AGP134" s="1352">
        <f ca="1">IFERROR(OFFSET(#REF!,$A134,AGP$131),0)</f>
        <v>0</v>
      </c>
      <c r="AGQ134" s="1352">
        <f ca="1">IFERROR(OFFSET(#REF!,$A134,AGQ$131),0)</f>
        <v>0</v>
      </c>
      <c r="AGR134" s="1352">
        <f ca="1">IFERROR(OFFSET(#REF!,$A134,AGR$131),0)</f>
        <v>0</v>
      </c>
      <c r="AGS134" s="1352">
        <f ca="1">IFERROR(OFFSET(#REF!,$A134,AGS$131),0)</f>
        <v>0</v>
      </c>
      <c r="AGT134" s="1352">
        <f ca="1">IFERROR(OFFSET(#REF!,$A134,AGT$131),0)</f>
        <v>0</v>
      </c>
      <c r="AGU134" s="1352">
        <f ca="1">IFERROR(OFFSET(#REF!,$A134,AGU$131),0)</f>
        <v>0</v>
      </c>
      <c r="AGV134" s="1352">
        <f ca="1">IFERROR(OFFSET(#REF!,$A134,AGV$131),0)</f>
        <v>0</v>
      </c>
      <c r="AGW134" s="1352">
        <f ca="1">IFERROR(OFFSET(#REF!,$A134,AGW$131),0)</f>
        <v>0</v>
      </c>
      <c r="AGX134" s="1352">
        <f ca="1">IFERROR(OFFSET(#REF!,$A134,AGX$131),0)</f>
        <v>0</v>
      </c>
      <c r="AGY134" s="1352">
        <f ca="1">IFERROR(OFFSET(#REF!,$A134,AGY$131),0)</f>
        <v>0</v>
      </c>
      <c r="AGZ134" s="1352">
        <f ca="1">IFERROR(OFFSET(#REF!,$A134,AGZ$131),0)</f>
        <v>0</v>
      </c>
      <c r="AHA134" s="1352">
        <f ca="1">IFERROR(OFFSET(#REF!,$A134,AHA$131),0)</f>
        <v>0</v>
      </c>
      <c r="AHB134" s="1352">
        <f ca="1">IFERROR(OFFSET(#REF!,$A134,AHB$131),0)</f>
        <v>0</v>
      </c>
      <c r="AHC134" s="1352">
        <f ca="1">IFERROR(OFFSET(#REF!,$A134,AHC$131),0)</f>
        <v>0</v>
      </c>
      <c r="AHD134" s="1352">
        <f ca="1">IFERROR(OFFSET(#REF!,$A134,AHD$131),0)</f>
        <v>0</v>
      </c>
      <c r="AHE134" s="1352">
        <f ca="1">IFERROR(OFFSET(#REF!,$A134,AHE$131),0)</f>
        <v>0</v>
      </c>
      <c r="AHF134" s="1352">
        <f ca="1">IFERROR(OFFSET(#REF!,$A134,AHF$131),0)</f>
        <v>0</v>
      </c>
      <c r="AHG134" s="1352">
        <f ca="1">IFERROR(OFFSET(#REF!,$A134,AHG$131),0)</f>
        <v>0</v>
      </c>
      <c r="AHH134" s="1352">
        <f ca="1">IFERROR(OFFSET(#REF!,$A134,AHH$131),0)</f>
        <v>0</v>
      </c>
      <c r="AHI134" s="1352">
        <f ca="1">IFERROR(OFFSET(#REF!,$A134,AHI$131),0)</f>
        <v>0</v>
      </c>
      <c r="AHJ134" s="1352">
        <f ca="1">IFERROR(OFFSET(#REF!,$A134,AHJ$131),0)</f>
        <v>0</v>
      </c>
      <c r="AHK134" s="1352">
        <f ca="1">IFERROR(OFFSET(#REF!,$A134,AHK$131),0)</f>
        <v>0</v>
      </c>
      <c r="AHL134" s="1352">
        <f ca="1">IFERROR(OFFSET(#REF!,$A134,AHL$131),0)</f>
        <v>0</v>
      </c>
      <c r="AHM134" s="1352">
        <f ca="1">IFERROR(OFFSET(#REF!,$A134,AHM$131),0)</f>
        <v>0</v>
      </c>
      <c r="AHN134" s="1352">
        <f ca="1">IFERROR(OFFSET(#REF!,$A134,AHN$131),0)</f>
        <v>0</v>
      </c>
      <c r="AHO134" s="1352">
        <f ca="1">IFERROR(OFFSET(#REF!,$A134,AHO$131),0)</f>
        <v>0</v>
      </c>
      <c r="AHP134" s="1352">
        <f ca="1">IFERROR(OFFSET(#REF!,$A134,AHP$131),0)</f>
        <v>0</v>
      </c>
      <c r="AHQ134" s="1352">
        <f ca="1">IFERROR(OFFSET(#REF!,$A134,AHQ$131),0)</f>
        <v>0</v>
      </c>
      <c r="AHR134" s="1352">
        <f ca="1">IFERROR(OFFSET(#REF!,$A134,AHR$131),0)</f>
        <v>0</v>
      </c>
      <c r="AHS134" s="1352">
        <f ca="1">IFERROR(OFFSET(#REF!,$A134,AHS$131),0)</f>
        <v>0</v>
      </c>
      <c r="AHT134" s="1352">
        <f ca="1">IFERROR(OFFSET(#REF!,$A134,AHT$131),0)</f>
        <v>0</v>
      </c>
      <c r="AHU134" s="1352">
        <f ca="1">IFERROR(OFFSET(#REF!,$A134,AHU$131),0)</f>
        <v>0</v>
      </c>
      <c r="AHV134" s="1352">
        <f ca="1">IFERROR(OFFSET(#REF!,$A134,AHV$131),0)</f>
        <v>0</v>
      </c>
      <c r="AHW134" s="1352">
        <f ca="1">IFERROR(OFFSET(#REF!,$A134,AHW$131),0)</f>
        <v>0</v>
      </c>
      <c r="AHX134" s="1352">
        <f ca="1">IFERROR(OFFSET(#REF!,$A134,AHX$131),0)</f>
        <v>0</v>
      </c>
      <c r="AHY134" s="1352">
        <f ca="1">IFERROR(OFFSET(#REF!,$A134,AHY$131),0)</f>
        <v>0</v>
      </c>
      <c r="AHZ134" s="1352">
        <f ca="1">IFERROR(OFFSET(#REF!,$A134,AHZ$131),0)</f>
        <v>0</v>
      </c>
      <c r="AIA134" s="1352">
        <f ca="1">IFERROR(OFFSET(#REF!,$A134,AIA$131),0)</f>
        <v>0</v>
      </c>
      <c r="AIB134" s="1352">
        <f ca="1">IFERROR(OFFSET(#REF!,$A134,AIB$131),0)</f>
        <v>0</v>
      </c>
      <c r="AIC134" s="1352">
        <f ca="1">IFERROR(OFFSET(#REF!,$A134,AIC$131),0)</f>
        <v>0</v>
      </c>
      <c r="AID134" s="1352">
        <f ca="1">IFERROR(OFFSET(#REF!,$A134,AID$131),0)</f>
        <v>0</v>
      </c>
      <c r="AIE134" s="1352">
        <f ca="1">IFERROR(OFFSET(#REF!,$A134,AIE$131),0)</f>
        <v>0</v>
      </c>
      <c r="AIF134" s="1352">
        <f ca="1">IFERROR(OFFSET(#REF!,$A134,AIF$131),0)</f>
        <v>0</v>
      </c>
      <c r="AIG134" s="1352">
        <f ca="1">IFERROR(OFFSET(#REF!,$A134,AIG$131),0)</f>
        <v>0</v>
      </c>
      <c r="AIH134" s="1352">
        <f ca="1">IFERROR(OFFSET(#REF!,$A134,AIH$131),0)</f>
        <v>0</v>
      </c>
      <c r="AII134" s="1352">
        <f ca="1">IFERROR(OFFSET(#REF!,$A134,AII$131),0)</f>
        <v>0</v>
      </c>
      <c r="AIJ134" s="1352">
        <f ca="1">IFERROR(OFFSET(#REF!,$A134,AIJ$131),0)</f>
        <v>0</v>
      </c>
      <c r="AIK134" s="1352">
        <f ca="1">IFERROR(OFFSET(#REF!,$A134,AIK$131),0)</f>
        <v>0</v>
      </c>
      <c r="AIL134" s="1352">
        <f ca="1">IFERROR(OFFSET(#REF!,$A134,AIL$131),0)</f>
        <v>0</v>
      </c>
      <c r="AIM134" s="1352">
        <f ca="1">IFERROR(OFFSET(#REF!,$A134,AIM$131),0)</f>
        <v>0</v>
      </c>
      <c r="AIN134" s="1352">
        <f ca="1">IFERROR(OFFSET(#REF!,$A134,AIN$131),0)</f>
        <v>0</v>
      </c>
      <c r="AIO134" s="1352">
        <f ca="1">IFERROR(OFFSET(#REF!,$A134,AIO$131),0)</f>
        <v>0</v>
      </c>
      <c r="AIP134" s="1352">
        <f ca="1">IFERROR(OFFSET(#REF!,$A134,AIP$131),0)</f>
        <v>0</v>
      </c>
      <c r="AIQ134" s="1352">
        <f ca="1">IFERROR(OFFSET(#REF!,$A134,AIQ$131),0)</f>
        <v>0</v>
      </c>
      <c r="AIR134" s="1352">
        <f ca="1">IFERROR(OFFSET(#REF!,$A134,AIR$131),0)</f>
        <v>0</v>
      </c>
      <c r="AIS134" s="1352">
        <f ca="1">IFERROR(OFFSET(#REF!,$A134,AIS$131),0)</f>
        <v>0</v>
      </c>
      <c r="AIT134" s="1352">
        <f ca="1">IFERROR(OFFSET(#REF!,$A134,AIT$131),0)</f>
        <v>0</v>
      </c>
      <c r="AIU134" s="1352">
        <f ca="1">IFERROR(OFFSET(#REF!,$A134,AIU$131),0)</f>
        <v>0</v>
      </c>
      <c r="AIV134" s="1352">
        <f ca="1">IFERROR(OFFSET(#REF!,$A134,AIV$131),0)</f>
        <v>0</v>
      </c>
      <c r="AIW134" s="1352">
        <f ca="1">IFERROR(OFFSET(#REF!,$A134,AIW$131),0)</f>
        <v>0</v>
      </c>
      <c r="AIX134" s="1352">
        <f ca="1">IFERROR(OFFSET(#REF!,$A134,AIX$131),0)</f>
        <v>0</v>
      </c>
      <c r="AIY134" s="1352">
        <f ca="1">IFERROR(OFFSET(#REF!,$A134,AIY$131),0)</f>
        <v>0</v>
      </c>
      <c r="AIZ134" s="1352">
        <f ca="1">IFERROR(OFFSET(#REF!,$A134,AIZ$131),0)</f>
        <v>0</v>
      </c>
      <c r="AJA134" s="1352">
        <f ca="1">IFERROR(OFFSET(#REF!,$A134,AJA$131),0)</f>
        <v>0</v>
      </c>
      <c r="AJB134" s="1352">
        <f ca="1">IFERROR(OFFSET(#REF!,$A134,AJB$131),0)</f>
        <v>0</v>
      </c>
      <c r="AJC134" s="1352">
        <f ca="1">IFERROR(OFFSET(#REF!,$A134,AJC$131),0)</f>
        <v>0</v>
      </c>
      <c r="AJD134" s="1352">
        <f ca="1">IFERROR(OFFSET(#REF!,$A134,AJD$131),0)</f>
        <v>0</v>
      </c>
      <c r="AJE134" s="1352">
        <f ca="1">IFERROR(OFFSET(#REF!,$A134,AJE$131),0)</f>
        <v>0</v>
      </c>
      <c r="AJF134" s="1352">
        <f ca="1">IFERROR(OFFSET(#REF!,$A134,AJF$131),0)</f>
        <v>0</v>
      </c>
      <c r="AJG134" s="1352">
        <f ca="1">IFERROR(OFFSET(#REF!,$A134,AJG$131),0)</f>
        <v>0</v>
      </c>
      <c r="AJH134" s="1352">
        <f ca="1">IFERROR(OFFSET(#REF!,$A134,AJH$131),0)</f>
        <v>0</v>
      </c>
      <c r="AJI134" s="1352">
        <f ca="1">IFERROR(OFFSET(#REF!,$A134,AJI$131),0)</f>
        <v>0</v>
      </c>
      <c r="AJJ134" s="1352">
        <f ca="1">IFERROR(OFFSET(#REF!,$A134,AJJ$131),0)</f>
        <v>0</v>
      </c>
      <c r="AJK134" s="1352">
        <f ca="1">IFERROR(OFFSET(#REF!,$A134,AJK$131),0)</f>
        <v>0</v>
      </c>
      <c r="AJL134" s="1352">
        <f ca="1">IFERROR(OFFSET(#REF!,$A134,AJL$131),0)</f>
        <v>0</v>
      </c>
      <c r="AJM134" s="1352">
        <f ca="1">IFERROR(OFFSET(#REF!,$A134,AJM$131),0)</f>
        <v>0</v>
      </c>
      <c r="AJN134" s="1352">
        <f ca="1">IFERROR(OFFSET(#REF!,$A134,AJN$131),0)</f>
        <v>0</v>
      </c>
      <c r="AJO134" s="1352">
        <f ca="1">IFERROR(OFFSET(#REF!,$A134,AJO$131),0)</f>
        <v>0</v>
      </c>
      <c r="AJP134" s="1352">
        <f ca="1">IFERROR(OFFSET(#REF!,$A134,AJP$131),0)</f>
        <v>0</v>
      </c>
      <c r="AJQ134" s="1352">
        <f ca="1">IFERROR(OFFSET(#REF!,$A134,AJQ$131),0)</f>
        <v>0</v>
      </c>
      <c r="AJR134" s="1352">
        <f ca="1">IFERROR(OFFSET(#REF!,$A134,AJR$131),0)</f>
        <v>0</v>
      </c>
      <c r="AJS134" s="1352">
        <f ca="1">IFERROR(OFFSET(#REF!,$A134,AJS$131),0)</f>
        <v>0</v>
      </c>
      <c r="AJT134" s="1352">
        <f ca="1">IFERROR(OFFSET(#REF!,$A134,AJT$131),0)</f>
        <v>0</v>
      </c>
      <c r="AJU134" s="1352">
        <f ca="1">IFERROR(OFFSET(#REF!,$A134,AJU$131),0)</f>
        <v>0</v>
      </c>
      <c r="AJV134" s="1352">
        <f ca="1">IFERROR(OFFSET(#REF!,$A134,AJV$131),0)</f>
        <v>0</v>
      </c>
      <c r="AJW134" s="1352">
        <f ca="1">IFERROR(OFFSET(#REF!,$A134,AJW$131),0)</f>
        <v>0</v>
      </c>
      <c r="AJX134" s="1352">
        <f ca="1">IFERROR(OFFSET(#REF!,$A134,AJX$131),0)</f>
        <v>0</v>
      </c>
      <c r="AJY134" s="1352">
        <f ca="1">IFERROR(OFFSET(#REF!,$A134,AJY$131),0)</f>
        <v>0</v>
      </c>
      <c r="AJZ134" s="1352">
        <f ca="1">IFERROR(OFFSET(#REF!,$A134,AJZ$131),0)</f>
        <v>0</v>
      </c>
      <c r="AKA134" s="1352">
        <f ca="1">IFERROR(OFFSET(#REF!,$A134,AKA$131),0)</f>
        <v>0</v>
      </c>
      <c r="AKB134" s="1352">
        <f ca="1">IFERROR(OFFSET(#REF!,$A134,AKB$131),0)</f>
        <v>0</v>
      </c>
      <c r="AKC134" s="1352">
        <f ca="1">IFERROR(OFFSET(#REF!,$A134,AKC$131),0)</f>
        <v>0</v>
      </c>
      <c r="AKD134" s="1352">
        <f ca="1">IFERROR(OFFSET(#REF!,$A134,AKD$131),0)</f>
        <v>0</v>
      </c>
      <c r="AKE134" s="1352">
        <f ca="1">IFERROR(OFFSET(#REF!,$A134,AKE$131),0)</f>
        <v>0</v>
      </c>
      <c r="AKF134" s="1352">
        <f ca="1">IFERROR(OFFSET(#REF!,$A134,AKF$131),0)</f>
        <v>0</v>
      </c>
      <c r="AKG134" s="1352">
        <f ca="1">IFERROR(OFFSET(#REF!,$A134,AKG$131),0)</f>
        <v>0</v>
      </c>
      <c r="AKH134" s="1352">
        <f ca="1">IFERROR(OFFSET(#REF!,$A134,AKH$131),0)</f>
        <v>0</v>
      </c>
      <c r="AKI134" s="1352">
        <f ca="1">IFERROR(OFFSET(#REF!,$A134,AKI$131),0)</f>
        <v>0</v>
      </c>
      <c r="AKJ134" s="1352">
        <f ca="1">IFERROR(OFFSET(#REF!,$A134,AKJ$131),0)</f>
        <v>0</v>
      </c>
      <c r="AKK134" s="1352">
        <f ca="1">IFERROR(OFFSET(#REF!,$A134,AKK$131),0)</f>
        <v>0</v>
      </c>
      <c r="AKL134" s="1352">
        <f ca="1">IFERROR(OFFSET(#REF!,$A134,AKL$131),0)</f>
        <v>0</v>
      </c>
      <c r="AKM134" s="1352">
        <f ca="1">IFERROR(OFFSET(#REF!,$A134,AKM$131),0)</f>
        <v>0</v>
      </c>
      <c r="AKN134" s="1352">
        <f ca="1">IFERROR(OFFSET(#REF!,$A134,AKN$131),0)</f>
        <v>0</v>
      </c>
      <c r="AKO134" s="1352">
        <f ca="1">IFERROR(OFFSET(#REF!,$A134,AKO$131),0)</f>
        <v>0</v>
      </c>
      <c r="AKP134" s="1352">
        <f ca="1">IFERROR(OFFSET(#REF!,$A134,AKP$131),0)</f>
        <v>0</v>
      </c>
      <c r="AKQ134" s="1352">
        <f ca="1">IFERROR(OFFSET(#REF!,$A134,AKQ$131),0)</f>
        <v>0</v>
      </c>
      <c r="AKR134" s="1352">
        <f ca="1">IFERROR(OFFSET(#REF!,$A134,AKR$131),0)</f>
        <v>0</v>
      </c>
      <c r="AKS134" s="1352">
        <f ca="1">IFERROR(OFFSET(#REF!,$A134,AKS$131),0)</f>
        <v>0</v>
      </c>
      <c r="AKT134" s="1352">
        <f ca="1">IFERROR(OFFSET(#REF!,$A134,AKT$131),0)</f>
        <v>0</v>
      </c>
      <c r="AKU134" s="1352">
        <f ca="1">IFERROR(OFFSET(#REF!,$A134,AKU$131),0)</f>
        <v>0</v>
      </c>
      <c r="AKV134" s="1352">
        <f ca="1">IFERROR(OFFSET(#REF!,$A134,AKV$131),0)</f>
        <v>0</v>
      </c>
      <c r="AKW134" s="1352">
        <f ca="1">IFERROR(OFFSET(#REF!,$A134,AKW$131),0)</f>
        <v>0</v>
      </c>
      <c r="AKX134" s="1352">
        <f ca="1">IFERROR(OFFSET(#REF!,$A134,AKX$131),0)</f>
        <v>0</v>
      </c>
      <c r="AKY134" s="1352">
        <f ca="1">IFERROR(OFFSET(#REF!,$A134,AKY$131),0)</f>
        <v>0</v>
      </c>
      <c r="AKZ134" s="1352">
        <f ca="1">IFERROR(OFFSET(#REF!,$A134,AKZ$131),0)</f>
        <v>0</v>
      </c>
      <c r="ALA134" s="1352">
        <f ca="1">IFERROR(OFFSET(#REF!,$A134,ALA$131),0)</f>
        <v>0</v>
      </c>
      <c r="ALB134" s="1352">
        <f ca="1">IFERROR(OFFSET(#REF!,$A134,ALB$131),0)</f>
        <v>0</v>
      </c>
      <c r="ALC134" s="1352">
        <f ca="1">IFERROR(OFFSET(#REF!,$A134,ALC$131),0)</f>
        <v>0</v>
      </c>
      <c r="ALD134" s="1352">
        <f ca="1">IFERROR(OFFSET(#REF!,$A134,ALD$131),0)</f>
        <v>0</v>
      </c>
      <c r="ALE134" s="1352">
        <f ca="1">IFERROR(OFFSET(#REF!,$A134,ALE$131),0)</f>
        <v>0</v>
      </c>
      <c r="ALF134" s="1352">
        <f ca="1">IFERROR(OFFSET(#REF!,$A134,ALF$131),0)</f>
        <v>0</v>
      </c>
      <c r="ALG134" s="1352">
        <f ca="1">IFERROR(OFFSET(#REF!,$A134,ALG$131),0)</f>
        <v>0</v>
      </c>
      <c r="ALH134" s="1352">
        <f ca="1">IFERROR(OFFSET(#REF!,$A134,ALH$131),0)</f>
        <v>0</v>
      </c>
      <c r="ALI134" s="1352">
        <f ca="1">IFERROR(OFFSET(#REF!,$A134,ALI$131),0)</f>
        <v>0</v>
      </c>
      <c r="ALJ134" s="1352">
        <f ca="1">IFERROR(OFFSET(#REF!,$A134,ALJ$131),0)</f>
        <v>0</v>
      </c>
      <c r="ALK134" s="1352">
        <f ca="1">IFERROR(OFFSET(#REF!,$A134,ALK$131),0)</f>
        <v>0</v>
      </c>
      <c r="ALL134" s="1352">
        <f ca="1">IFERROR(OFFSET(#REF!,$A134,ALL$131),0)</f>
        <v>0</v>
      </c>
      <c r="ALM134" s="1352">
        <f ca="1">IFERROR(OFFSET(#REF!,$A134,ALM$131),0)</f>
        <v>0</v>
      </c>
      <c r="ALN134" s="1352">
        <f ca="1">IFERROR(OFFSET(#REF!,$A134,ALN$131),0)</f>
        <v>0</v>
      </c>
      <c r="ALO134" s="1352">
        <f ca="1">IFERROR(OFFSET(#REF!,$A134,ALO$131),0)</f>
        <v>0</v>
      </c>
      <c r="ALP134" s="1352">
        <f ca="1">IFERROR(OFFSET(#REF!,$A134,ALP$131),0)</f>
        <v>0</v>
      </c>
      <c r="ALQ134" s="1352">
        <f ca="1">IFERROR(OFFSET(#REF!,$A134,ALQ$131),0)</f>
        <v>0</v>
      </c>
      <c r="ALR134" s="1352">
        <f ca="1">IFERROR(OFFSET(#REF!,$A134,ALR$131),0)</f>
        <v>0</v>
      </c>
      <c r="ALS134" s="1352">
        <f ca="1">IFERROR(OFFSET(#REF!,$A134,ALS$131),0)</f>
        <v>0</v>
      </c>
      <c r="ALT134" s="1352">
        <f ca="1">IFERROR(OFFSET(#REF!,$A134,ALT$131),0)</f>
        <v>0</v>
      </c>
      <c r="ALU134" s="1352">
        <f ca="1">IFERROR(OFFSET(#REF!,$A134,ALU$131),0)</f>
        <v>0</v>
      </c>
      <c r="ALV134" s="1352">
        <f ca="1">IFERROR(OFFSET(#REF!,$A134,ALV$131),0)</f>
        <v>0</v>
      </c>
      <c r="ALW134" s="1352">
        <f ca="1">IFERROR(OFFSET(#REF!,$A134,ALW$131),0)</f>
        <v>0</v>
      </c>
      <c r="ALX134" s="1352">
        <f ca="1">IFERROR(OFFSET(#REF!,$A134,ALX$131),0)</f>
        <v>0</v>
      </c>
      <c r="ALY134" s="1352">
        <f ca="1">IFERROR(OFFSET(#REF!,$A134,ALY$131),0)</f>
        <v>0</v>
      </c>
      <c r="ALZ134" s="1352">
        <f ca="1">IFERROR(OFFSET(#REF!,$A134,ALZ$131),0)</f>
        <v>0</v>
      </c>
      <c r="AMA134" s="1352">
        <f ca="1">IFERROR(OFFSET(#REF!,$A134,AMA$131),0)</f>
        <v>0</v>
      </c>
      <c r="AMB134" s="1352">
        <f ca="1">IFERROR(OFFSET(#REF!,$A134,AMB$131),0)</f>
        <v>0</v>
      </c>
      <c r="AMC134" s="1352">
        <f ca="1">IFERROR(OFFSET(#REF!,$A134,AMC$131),0)</f>
        <v>0</v>
      </c>
      <c r="AMD134" s="1352">
        <f ca="1">IFERROR(OFFSET(#REF!,$A134,AMD$131),0)</f>
        <v>0</v>
      </c>
      <c r="AME134" s="1352">
        <f ca="1">IFERROR(OFFSET(#REF!,$A134,AME$131),0)</f>
        <v>0</v>
      </c>
      <c r="AMF134" s="1352">
        <f ca="1">IFERROR(OFFSET(#REF!,$A134,AMF$131),0)</f>
        <v>0</v>
      </c>
      <c r="AMG134" s="1352">
        <f ca="1">IFERROR(OFFSET(#REF!,$A134,AMG$131),0)</f>
        <v>0</v>
      </c>
      <c r="AMH134" s="1352">
        <f ca="1">IFERROR(OFFSET(#REF!,$A134,AMH$131),0)</f>
        <v>0</v>
      </c>
      <c r="AMI134" s="1352">
        <f ca="1">IFERROR(OFFSET(#REF!,$A134,AMI$131),0)</f>
        <v>0</v>
      </c>
      <c r="AMJ134" s="1352">
        <f ca="1">IFERROR(OFFSET(#REF!,$A134,AMJ$131),0)</f>
        <v>0</v>
      </c>
      <c r="AMK134" s="1352">
        <f ca="1">IFERROR(OFFSET(#REF!,$A134,AMK$131),0)</f>
        <v>0</v>
      </c>
      <c r="AML134" s="1352">
        <f ca="1">IFERROR(OFFSET(#REF!,$A134,AML$131),0)</f>
        <v>0</v>
      </c>
      <c r="AMM134" s="1352">
        <f ca="1">IFERROR(OFFSET(#REF!,$A134,AMM$131),0)</f>
        <v>0</v>
      </c>
      <c r="AMN134" s="1352">
        <f ca="1">IFERROR(OFFSET(#REF!,$A134,AMN$131),0)</f>
        <v>0</v>
      </c>
      <c r="AMO134" s="1352">
        <f ca="1">IFERROR(OFFSET(#REF!,$A134,AMO$131),0)</f>
        <v>0</v>
      </c>
      <c r="AMP134" s="1352">
        <f ca="1">IFERROR(OFFSET(#REF!,$A134,AMP$131),0)</f>
        <v>0</v>
      </c>
      <c r="AMQ134" s="1352">
        <f ca="1">IFERROR(OFFSET(#REF!,$A134,AMQ$131),0)</f>
        <v>0</v>
      </c>
      <c r="AMR134" s="1352">
        <f ca="1">IFERROR(OFFSET(#REF!,$A134,AMR$131),0)</f>
        <v>0</v>
      </c>
      <c r="AMS134" s="1352">
        <f ca="1">IFERROR(OFFSET(#REF!,$A134,AMS$131),0)</f>
        <v>0</v>
      </c>
      <c r="AMT134" s="1352">
        <f ca="1">IFERROR(OFFSET(#REF!,$A134,AMT$131),0)</f>
        <v>0</v>
      </c>
      <c r="AMU134" s="1352">
        <f ca="1">IFERROR(OFFSET(#REF!,$A134,AMU$131),0)</f>
        <v>0</v>
      </c>
      <c r="AMV134" s="1352">
        <f ca="1">IFERROR(OFFSET(#REF!,$A134,AMV$131),0)</f>
        <v>0</v>
      </c>
      <c r="AMW134" s="1352">
        <f ca="1">IFERROR(OFFSET(#REF!,$A134,AMW$131),0)</f>
        <v>0</v>
      </c>
      <c r="AMX134" s="1352">
        <f ca="1">IFERROR(OFFSET(#REF!,$A134,AMX$131),0)</f>
        <v>0</v>
      </c>
      <c r="AMY134" s="1352">
        <f ca="1">IFERROR(OFFSET(#REF!,$A134,AMY$131),0)</f>
        <v>0</v>
      </c>
      <c r="AMZ134" s="1352">
        <f ca="1">IFERROR(OFFSET(#REF!,$A134,AMZ$131),0)</f>
        <v>0</v>
      </c>
      <c r="ANA134" s="1352">
        <f ca="1">IFERROR(OFFSET(#REF!,$A134,ANA$131),0)</f>
        <v>0</v>
      </c>
      <c r="ANB134" s="1352">
        <f ca="1">IFERROR(OFFSET(#REF!,$A134,ANB$131),0)</f>
        <v>0</v>
      </c>
      <c r="ANC134" s="1352">
        <f ca="1">IFERROR(OFFSET(#REF!,$A134,ANC$131),0)</f>
        <v>0</v>
      </c>
      <c r="AND134" s="1352">
        <f ca="1">IFERROR(OFFSET(#REF!,$A134,AND$131),0)</f>
        <v>0</v>
      </c>
      <c r="ANE134" s="1352">
        <f ca="1">IFERROR(OFFSET(#REF!,$A134,ANE$131),0)</f>
        <v>0</v>
      </c>
      <c r="ANF134" s="1352">
        <f ca="1">IFERROR(OFFSET(#REF!,$A134,ANF$131),0)</f>
        <v>0</v>
      </c>
      <c r="ANG134" s="1352">
        <f ca="1">IFERROR(OFFSET(#REF!,$A134,ANG$131),0)</f>
        <v>0</v>
      </c>
      <c r="ANH134" s="1352">
        <f ca="1">IFERROR(OFFSET(#REF!,$A134,ANH$131),0)</f>
        <v>0</v>
      </c>
      <c r="ANI134" s="1352">
        <f ca="1">IFERROR(OFFSET(#REF!,$A134,ANI$131),0)</f>
        <v>0</v>
      </c>
      <c r="ANJ134" s="1352">
        <f ca="1">IFERROR(OFFSET(#REF!,$A134,ANJ$131),0)</f>
        <v>0</v>
      </c>
      <c r="ANK134" s="1352">
        <f ca="1">IFERROR(OFFSET(#REF!,$A134,ANK$131),0)</f>
        <v>0</v>
      </c>
      <c r="ANL134" s="1352">
        <f ca="1">IFERROR(OFFSET(#REF!,$A134,ANL$131),0)</f>
        <v>0</v>
      </c>
      <c r="ANM134" s="1352">
        <f ca="1">IFERROR(OFFSET(#REF!,$A134,ANM$131),0)</f>
        <v>0</v>
      </c>
      <c r="ANN134" s="1352">
        <f ca="1">IFERROR(OFFSET(#REF!,$A134,ANN$131),0)</f>
        <v>0</v>
      </c>
      <c r="ANO134" s="1352">
        <f ca="1">IFERROR(OFFSET(#REF!,$A134,ANO$131),0)</f>
        <v>0</v>
      </c>
      <c r="ANP134" s="1352">
        <f ca="1">IFERROR(OFFSET(#REF!,$A134,ANP$131),0)</f>
        <v>0</v>
      </c>
      <c r="ANQ134" s="1352">
        <f ca="1">IFERROR(OFFSET(#REF!,$A134,ANQ$131),0)</f>
        <v>0</v>
      </c>
      <c r="ANR134" s="1352">
        <f ca="1">IFERROR(OFFSET(#REF!,$A134,ANR$131),0)</f>
        <v>0</v>
      </c>
      <c r="ANS134" s="1352">
        <f ca="1">IFERROR(OFFSET(#REF!,$A134,ANS$131),0)</f>
        <v>0</v>
      </c>
      <c r="ANT134" s="1352">
        <f ca="1">IFERROR(OFFSET(#REF!,$A134,ANT$131),0)</f>
        <v>0</v>
      </c>
      <c r="ANU134" s="1352">
        <f ca="1">IFERROR(OFFSET(#REF!,$A134,ANU$131),0)</f>
        <v>0</v>
      </c>
      <c r="ANV134" s="1352">
        <f ca="1">IFERROR(OFFSET(#REF!,$A134,ANV$131),0)</f>
        <v>0</v>
      </c>
      <c r="ANW134" s="1352">
        <f ca="1">IFERROR(OFFSET(#REF!,$A134,ANW$131),0)</f>
        <v>0</v>
      </c>
      <c r="ANX134" s="1352">
        <f ca="1">IFERROR(OFFSET(#REF!,$A134,ANX$131),0)</f>
        <v>0</v>
      </c>
      <c r="ANY134" s="1352">
        <f ca="1">IFERROR(OFFSET(#REF!,$A134,ANY$131),0)</f>
        <v>0</v>
      </c>
      <c r="ANZ134" s="1352">
        <f ca="1">IFERROR(OFFSET(#REF!,$A134,ANZ$131),0)</f>
        <v>0</v>
      </c>
      <c r="AOA134" s="1352">
        <f ca="1">IFERROR(OFFSET(#REF!,$A134,AOA$131),0)</f>
        <v>0</v>
      </c>
      <c r="AOB134" s="1352">
        <f ca="1">IFERROR(OFFSET(#REF!,$A134,AOB$131),0)</f>
        <v>0</v>
      </c>
      <c r="AOC134" s="1352">
        <f ca="1">IFERROR(OFFSET(#REF!,$A134,AOC$131),0)</f>
        <v>0</v>
      </c>
      <c r="AOD134" s="1352">
        <f ca="1">IFERROR(OFFSET(#REF!,$A134,AOD$131),0)</f>
        <v>0</v>
      </c>
      <c r="AOE134" s="1352">
        <f ca="1">IFERROR(OFFSET(#REF!,$A134,AOE$131),0)</f>
        <v>0</v>
      </c>
      <c r="AOF134" s="1352">
        <f ca="1">IFERROR(OFFSET(#REF!,$A134,AOF$131),0)</f>
        <v>0</v>
      </c>
      <c r="AOG134" s="1352">
        <f ca="1">IFERROR(OFFSET(#REF!,$A134,AOG$131),0)</f>
        <v>0</v>
      </c>
      <c r="AOH134" s="1352">
        <f ca="1">IFERROR(OFFSET(#REF!,$A134,AOH$131),0)</f>
        <v>0</v>
      </c>
      <c r="AOI134" s="1352">
        <f ca="1">IFERROR(OFFSET(#REF!,$A134,AOI$131),0)</f>
        <v>0</v>
      </c>
      <c r="AOJ134" s="1352">
        <f ca="1">IFERROR(OFFSET(#REF!,$A134,AOJ$131),0)</f>
        <v>0</v>
      </c>
      <c r="AOK134" s="1352">
        <f ca="1">IFERROR(OFFSET(#REF!,$A134,AOK$131),0)</f>
        <v>0</v>
      </c>
      <c r="AOL134" s="1352">
        <f ca="1">IFERROR(OFFSET(#REF!,$A134,AOL$131),0)</f>
        <v>0</v>
      </c>
      <c r="AOM134" s="1352">
        <f ca="1">IFERROR(OFFSET(#REF!,$A134,AOM$131),0)</f>
        <v>0</v>
      </c>
      <c r="AON134" s="1352">
        <f ca="1">IFERROR(OFFSET(#REF!,$A134,AON$131),0)</f>
        <v>0</v>
      </c>
      <c r="AOO134" s="1352">
        <f ca="1">IFERROR(OFFSET(#REF!,$A134,AOO$131),0)</f>
        <v>0</v>
      </c>
      <c r="AOP134" s="1352">
        <f ca="1">IFERROR(OFFSET(#REF!,$A134,AOP$131),0)</f>
        <v>0</v>
      </c>
      <c r="AOQ134" s="1352">
        <f ca="1">IFERROR(OFFSET(#REF!,$A134,AOQ$131),0)</f>
        <v>0</v>
      </c>
      <c r="AOR134" s="1352">
        <f ca="1">IFERROR(OFFSET(#REF!,$A134,AOR$131),0)</f>
        <v>0</v>
      </c>
      <c r="AOS134" s="1352">
        <f ca="1">IFERROR(OFFSET(#REF!,$A134,AOS$131),0)</f>
        <v>0</v>
      </c>
      <c r="AOT134" s="1352">
        <f ca="1">IFERROR(OFFSET(#REF!,$A134,AOT$131),0)</f>
        <v>0</v>
      </c>
      <c r="AOU134" s="1352">
        <f ca="1">IFERROR(OFFSET(#REF!,$A134,AOU$131),0)</f>
        <v>0</v>
      </c>
      <c r="AOV134" s="1352">
        <f ca="1">IFERROR(OFFSET(#REF!,$A134,AOV$131),0)</f>
        <v>0</v>
      </c>
      <c r="AOW134" s="1352">
        <f ca="1">IFERROR(OFFSET(#REF!,$A134,AOW$131),0)</f>
        <v>0</v>
      </c>
      <c r="AOX134" s="1352">
        <f ca="1">IFERROR(OFFSET(#REF!,$A134,AOX$131),0)</f>
        <v>0</v>
      </c>
      <c r="AOY134" s="1352">
        <f ca="1">IFERROR(OFFSET(#REF!,$A134,AOY$131),0)</f>
        <v>0</v>
      </c>
      <c r="AOZ134" s="1352">
        <f ca="1">IFERROR(OFFSET(#REF!,$A134,AOZ$131),0)</f>
        <v>0</v>
      </c>
      <c r="APA134" s="1352">
        <f ca="1">IFERROR(OFFSET(#REF!,$A134,APA$131),0)</f>
        <v>0</v>
      </c>
      <c r="APB134" s="1352">
        <f ca="1">IFERROR(OFFSET(#REF!,$A134,APB$131),0)</f>
        <v>0</v>
      </c>
      <c r="APC134" s="1352">
        <f ca="1">IFERROR(OFFSET(#REF!,$A134,APC$131),0)</f>
        <v>0</v>
      </c>
      <c r="APD134" s="1352">
        <f ca="1">IFERROR(OFFSET(#REF!,$A134,APD$131),0)</f>
        <v>0</v>
      </c>
      <c r="APE134" s="1352">
        <f ca="1">IFERROR(OFFSET(#REF!,$A134,APE$131),0)</f>
        <v>0</v>
      </c>
      <c r="APF134" s="1352">
        <f ca="1">IFERROR(OFFSET(#REF!,$A134,APF$131),0)</f>
        <v>0</v>
      </c>
      <c r="APG134" s="1352">
        <f ca="1">IFERROR(OFFSET(#REF!,$A134,APG$131),0)</f>
        <v>0</v>
      </c>
      <c r="APH134" s="1352">
        <f ca="1">IFERROR(OFFSET(#REF!,$A134,APH$131),0)</f>
        <v>0</v>
      </c>
      <c r="API134" s="1352">
        <f ca="1">IFERROR(OFFSET(#REF!,$A134,API$131),0)</f>
        <v>0</v>
      </c>
    </row>
    <row r="135" spans="1:1102" ht="13.2" x14ac:dyDescent="0.25">
      <c r="A135" s="1352">
        <v>3</v>
      </c>
      <c r="B135" s="4640" t="s">
        <v>595</v>
      </c>
      <c r="C135" s="4636"/>
      <c r="D135" s="4636"/>
      <c r="E135" s="4636"/>
      <c r="F135" s="4636"/>
      <c r="G135" s="4636"/>
      <c r="H135" s="4636"/>
      <c r="I135" s="4636"/>
      <c r="J135" s="4636"/>
      <c r="K135" s="4636"/>
      <c r="IY135" s="1352">
        <v>1</v>
      </c>
      <c r="IZ135" s="1352">
        <v>0</v>
      </c>
      <c r="JA135" s="1352">
        <v>4</v>
      </c>
      <c r="JB135" s="1352">
        <v>0</v>
      </c>
      <c r="JC135" s="1352">
        <v>0</v>
      </c>
      <c r="JD135" s="1352">
        <v>0</v>
      </c>
      <c r="JE135" s="1352">
        <v>0</v>
      </c>
      <c r="JF135" s="1352">
        <v>0</v>
      </c>
      <c r="JG135" s="1352">
        <v>0</v>
      </c>
      <c r="JH135" s="1352">
        <v>0</v>
      </c>
      <c r="JI135" s="1352">
        <v>0</v>
      </c>
      <c r="JJ135" s="1352">
        <v>0</v>
      </c>
      <c r="JK135" s="1352">
        <v>0</v>
      </c>
      <c r="JL135" s="1352">
        <v>0</v>
      </c>
      <c r="JM135" s="1352">
        <v>0</v>
      </c>
      <c r="JN135" s="1352">
        <v>0</v>
      </c>
      <c r="JO135" s="1352">
        <v>0</v>
      </c>
      <c r="JP135" s="1352">
        <v>0</v>
      </c>
      <c r="JQ135" s="1352">
        <v>0</v>
      </c>
      <c r="JR135" s="1352">
        <v>0</v>
      </c>
      <c r="JS135" s="1352">
        <v>0</v>
      </c>
      <c r="JT135" s="1352">
        <v>0</v>
      </c>
      <c r="JU135" s="1352">
        <v>0</v>
      </c>
      <c r="JV135" s="1352">
        <v>0</v>
      </c>
      <c r="JW135" s="1352">
        <v>1</v>
      </c>
      <c r="JX135" s="1352">
        <v>0</v>
      </c>
      <c r="JY135" s="1352">
        <v>0</v>
      </c>
      <c r="JZ135" s="1352">
        <v>0</v>
      </c>
      <c r="KA135" s="1352">
        <v>0</v>
      </c>
      <c r="KB135" s="1352">
        <v>0</v>
      </c>
      <c r="KC135" s="1352">
        <v>2</v>
      </c>
      <c r="KD135" s="1352">
        <v>0</v>
      </c>
      <c r="KE135" s="1352">
        <v>0</v>
      </c>
      <c r="KF135" s="1352">
        <v>0</v>
      </c>
      <c r="KG135" s="1352">
        <v>0</v>
      </c>
      <c r="KH135" s="1352">
        <v>0</v>
      </c>
      <c r="KI135" s="1352">
        <v>0</v>
      </c>
      <c r="KJ135" s="1352">
        <v>0</v>
      </c>
      <c r="KK135" s="1352">
        <v>0</v>
      </c>
      <c r="KL135" s="1352">
        <v>0</v>
      </c>
      <c r="KM135" s="1352">
        <v>0</v>
      </c>
      <c r="KN135" s="1352">
        <v>0</v>
      </c>
      <c r="KO135" s="1352">
        <v>0</v>
      </c>
      <c r="KP135" s="1352">
        <v>0</v>
      </c>
      <c r="KQ135" s="1352">
        <v>0</v>
      </c>
      <c r="KR135" s="1352">
        <v>0</v>
      </c>
      <c r="KS135" s="1352">
        <v>0</v>
      </c>
      <c r="KT135" s="1352">
        <v>0</v>
      </c>
      <c r="KU135" s="1352">
        <v>0</v>
      </c>
      <c r="KV135" s="1352">
        <v>0</v>
      </c>
      <c r="KW135" s="1352">
        <v>0</v>
      </c>
      <c r="KX135" s="1352">
        <v>0</v>
      </c>
      <c r="KY135" s="1352">
        <v>1</v>
      </c>
      <c r="KZ135" s="1352">
        <v>0</v>
      </c>
      <c r="LA135" s="1352">
        <v>0</v>
      </c>
      <c r="LB135" s="1352">
        <v>0</v>
      </c>
      <c r="LC135" s="1352">
        <v>0</v>
      </c>
      <c r="LD135" s="1352">
        <v>0</v>
      </c>
      <c r="LE135" s="1352">
        <v>0</v>
      </c>
      <c r="LF135" s="1352">
        <v>2</v>
      </c>
      <c r="LG135" s="1352">
        <v>0</v>
      </c>
      <c r="LH135" s="1352">
        <v>0</v>
      </c>
      <c r="LI135" s="1352">
        <v>0</v>
      </c>
      <c r="LJ135" s="1352">
        <v>0</v>
      </c>
      <c r="LK135" s="1352">
        <v>1</v>
      </c>
      <c r="LL135" s="1352">
        <v>0</v>
      </c>
      <c r="LM135" s="1352">
        <v>0</v>
      </c>
      <c r="LN135" s="1352">
        <v>8</v>
      </c>
      <c r="LO135" s="1352">
        <v>0</v>
      </c>
      <c r="LP135" s="1352">
        <v>0</v>
      </c>
      <c r="LQ135" s="1352">
        <v>0</v>
      </c>
      <c r="LR135" s="1352">
        <v>0</v>
      </c>
      <c r="LS135" s="1352">
        <v>0</v>
      </c>
      <c r="LT135" s="1352">
        <v>0</v>
      </c>
      <c r="LU135" s="1352">
        <v>0</v>
      </c>
      <c r="LV135" s="1352">
        <v>0</v>
      </c>
      <c r="LW135" s="1352">
        <v>0</v>
      </c>
      <c r="LX135" s="1352">
        <v>1</v>
      </c>
      <c r="LY135" s="1352">
        <v>1</v>
      </c>
      <c r="LZ135" s="1352">
        <v>0</v>
      </c>
      <c r="MA135" s="1352">
        <v>0</v>
      </c>
      <c r="MB135" s="1352">
        <v>0</v>
      </c>
      <c r="MC135" s="1352">
        <v>0</v>
      </c>
      <c r="MD135" s="1352">
        <v>0</v>
      </c>
      <c r="ME135" s="1352">
        <v>0</v>
      </c>
      <c r="MF135" s="1352">
        <v>0</v>
      </c>
      <c r="MG135" s="1352">
        <v>0</v>
      </c>
      <c r="MH135" s="1352">
        <v>2</v>
      </c>
      <c r="MI135" s="1352">
        <v>0</v>
      </c>
      <c r="MJ135" s="1352">
        <v>0</v>
      </c>
      <c r="MK135" s="1352">
        <v>0</v>
      </c>
      <c r="ML135" s="1352">
        <v>2</v>
      </c>
      <c r="MM135" s="1352">
        <v>0</v>
      </c>
      <c r="MN135" s="1352">
        <v>0</v>
      </c>
      <c r="MO135" s="1352">
        <v>0</v>
      </c>
      <c r="MP135" s="1352">
        <v>0</v>
      </c>
      <c r="MQ135" s="1352">
        <v>0</v>
      </c>
      <c r="MR135" s="1352">
        <v>0</v>
      </c>
      <c r="MS135" s="1352">
        <v>0</v>
      </c>
      <c r="MT135" s="1352">
        <v>1</v>
      </c>
      <c r="MU135" s="1352">
        <v>1</v>
      </c>
      <c r="MV135" s="1352">
        <v>1</v>
      </c>
      <c r="MW135" s="1352">
        <v>0</v>
      </c>
      <c r="MX135" s="1352">
        <v>0</v>
      </c>
      <c r="MY135" s="1352">
        <v>0</v>
      </c>
      <c r="MZ135" s="1352">
        <v>0</v>
      </c>
      <c r="NA135" s="1352">
        <f ca="1">IFERROR(OFFSET(#REF!,$A135,NA$131),0)</f>
        <v>0</v>
      </c>
      <c r="NB135" s="1352">
        <f ca="1">IFERROR(OFFSET(#REF!,$A135,NB$131),0)</f>
        <v>0</v>
      </c>
      <c r="NC135" s="1352">
        <f ca="1">IFERROR(OFFSET(#REF!,$A135,NC$131),0)</f>
        <v>0</v>
      </c>
      <c r="ND135" s="1352">
        <f ca="1">IFERROR(OFFSET(#REF!,$A135,ND$131),0)</f>
        <v>0</v>
      </c>
      <c r="NE135" s="1352">
        <f ca="1">IFERROR(OFFSET(#REF!,$A135,NE$131),0)</f>
        <v>0</v>
      </c>
      <c r="NF135" s="1352">
        <f ca="1">IFERROR(OFFSET(#REF!,$A135,NF$131),0)</f>
        <v>0</v>
      </c>
      <c r="NG135" s="1352">
        <f ca="1">IFERROR(OFFSET(#REF!,$A135,NG$131),0)</f>
        <v>0</v>
      </c>
      <c r="NH135" s="1352">
        <f ca="1">IFERROR(OFFSET(#REF!,$A135,NH$131),0)</f>
        <v>0</v>
      </c>
      <c r="NI135" s="1352">
        <f ca="1">IFERROR(OFFSET(#REF!,$A135,NI$131),0)</f>
        <v>0</v>
      </c>
      <c r="NJ135" s="1352">
        <f ca="1">IFERROR(OFFSET(#REF!,$A135,NJ$131),0)</f>
        <v>0</v>
      </c>
      <c r="NK135" s="1352">
        <f ca="1">IFERROR(OFFSET(#REF!,$A135,NK$131),0)</f>
        <v>0</v>
      </c>
      <c r="NL135" s="1352">
        <f ca="1">IFERROR(OFFSET(#REF!,$A135,NL$131),0)</f>
        <v>0</v>
      </c>
      <c r="NM135" s="1352">
        <f ca="1">IFERROR(OFFSET(#REF!,$A135,NM$131),0)</f>
        <v>0</v>
      </c>
      <c r="NN135" s="1352">
        <f ca="1">IFERROR(OFFSET(#REF!,$A135,NN$131),0)</f>
        <v>0</v>
      </c>
      <c r="NO135" s="1352">
        <f ca="1">IFERROR(OFFSET(#REF!,$A135,NO$131),0)</f>
        <v>0</v>
      </c>
      <c r="NP135" s="1352">
        <f ca="1">IFERROR(OFFSET(#REF!,$A135,NP$131),0)</f>
        <v>0</v>
      </c>
      <c r="NQ135" s="1352">
        <f ca="1">IFERROR(OFFSET(#REF!,$A135,NQ$131),0)</f>
        <v>0</v>
      </c>
      <c r="NR135" s="1352">
        <f ca="1">IFERROR(OFFSET(#REF!,$A135,NR$131),0)</f>
        <v>0</v>
      </c>
      <c r="NS135" s="1352">
        <f ca="1">IFERROR(OFFSET(#REF!,$A135,NS$131),0)</f>
        <v>0</v>
      </c>
      <c r="NT135" s="1352">
        <f ca="1">IFERROR(OFFSET(#REF!,$A135,NT$131),0)</f>
        <v>0</v>
      </c>
      <c r="NU135" s="1352">
        <f ca="1">IFERROR(OFFSET(#REF!,$A135,NU$131),0)</f>
        <v>0</v>
      </c>
      <c r="NV135" s="1352">
        <f ca="1">IFERROR(OFFSET(#REF!,$A135,NV$131),0)</f>
        <v>0</v>
      </c>
      <c r="NW135" s="1352">
        <f ca="1">IFERROR(OFFSET(#REF!,$A135,NW$131),0)</f>
        <v>0</v>
      </c>
      <c r="NX135" s="1352">
        <f ca="1">IFERROR(OFFSET(#REF!,$A135,NX$131),0)</f>
        <v>0</v>
      </c>
      <c r="NY135" s="1352">
        <f ca="1">IFERROR(OFFSET(#REF!,$A135,NY$131),0)</f>
        <v>0</v>
      </c>
      <c r="NZ135" s="1352">
        <f ca="1">IFERROR(OFFSET(#REF!,$A135,NZ$131),0)</f>
        <v>0</v>
      </c>
      <c r="OA135" s="1352">
        <f ca="1">IFERROR(OFFSET(#REF!,$A135,OA$131),0)</f>
        <v>0</v>
      </c>
      <c r="OB135" s="1352">
        <f ca="1">IFERROR(OFFSET(#REF!,$A135,OB$131),0)</f>
        <v>0</v>
      </c>
      <c r="OC135" s="1352">
        <f ca="1">IFERROR(OFFSET(#REF!,$A135,OC$131),0)</f>
        <v>0</v>
      </c>
      <c r="OD135" s="1352">
        <f ca="1">IFERROR(OFFSET(#REF!,$A135,OD$131),0)</f>
        <v>0</v>
      </c>
      <c r="OE135" s="1352">
        <f ca="1">IFERROR(OFFSET(#REF!,$A135,OE$131),0)</f>
        <v>0</v>
      </c>
      <c r="OF135" s="1352">
        <f ca="1">IFERROR(OFFSET(#REF!,$A135,OF$131),0)</f>
        <v>0</v>
      </c>
      <c r="OG135" s="1352">
        <f ca="1">IFERROR(OFFSET(#REF!,$A135,OG$131),0)</f>
        <v>0</v>
      </c>
      <c r="OH135" s="1352">
        <f ca="1">IFERROR(OFFSET(#REF!,$A135,OH$131),0)</f>
        <v>0</v>
      </c>
      <c r="OI135" s="1352">
        <f ca="1">IFERROR(OFFSET(#REF!,$A135,OI$131),0)</f>
        <v>0</v>
      </c>
      <c r="OJ135" s="1352">
        <f ca="1">IFERROR(OFFSET(#REF!,$A135,OJ$131),0)</f>
        <v>0</v>
      </c>
      <c r="OK135" s="1352">
        <f ca="1">IFERROR(OFFSET(#REF!,$A135,OK$131),0)</f>
        <v>0</v>
      </c>
      <c r="OL135" s="1352">
        <f ca="1">IFERROR(OFFSET(#REF!,$A135,OL$131),0)</f>
        <v>0</v>
      </c>
      <c r="OM135" s="1352">
        <f ca="1">IFERROR(OFFSET(#REF!,$A135,OM$131),0)</f>
        <v>0</v>
      </c>
      <c r="ON135" s="1352">
        <f ca="1">IFERROR(OFFSET(#REF!,$A135,ON$131),0)</f>
        <v>0</v>
      </c>
      <c r="OO135" s="1352">
        <f ca="1">IFERROR(OFFSET(#REF!,$A135,OO$131),0)</f>
        <v>0</v>
      </c>
      <c r="OP135" s="1352">
        <f ca="1">IFERROR(OFFSET(#REF!,$A135,OP$131),0)</f>
        <v>0</v>
      </c>
      <c r="OQ135" s="1352">
        <f ca="1">IFERROR(OFFSET(#REF!,$A135,OQ$131),0)</f>
        <v>0</v>
      </c>
      <c r="OR135" s="1352">
        <f ca="1">IFERROR(OFFSET(#REF!,$A135,OR$131),0)</f>
        <v>0</v>
      </c>
      <c r="OS135" s="1352">
        <f ca="1">IFERROR(OFFSET(#REF!,$A135,OS$131),0)</f>
        <v>0</v>
      </c>
      <c r="OT135" s="1352">
        <f ca="1">IFERROR(OFFSET(#REF!,$A135,OT$131),0)</f>
        <v>0</v>
      </c>
      <c r="OU135" s="1352">
        <f ca="1">IFERROR(OFFSET(#REF!,$A135,OU$131),0)</f>
        <v>0</v>
      </c>
      <c r="OV135" s="1352">
        <f ca="1">IFERROR(OFFSET(#REF!,$A135,OV$131),0)</f>
        <v>0</v>
      </c>
      <c r="OW135" s="1352">
        <f ca="1">IFERROR(OFFSET(#REF!,$A135,OW$131),0)</f>
        <v>0</v>
      </c>
      <c r="OX135" s="1352">
        <f ca="1">IFERROR(OFFSET(#REF!,$A135,OX$131),0)</f>
        <v>0</v>
      </c>
      <c r="OY135" s="1352">
        <f ca="1">IFERROR(OFFSET(#REF!,$A135,OY$131),0)</f>
        <v>0</v>
      </c>
      <c r="OZ135" s="1352">
        <f ca="1">IFERROR(OFFSET(#REF!,$A135,OZ$131),0)</f>
        <v>0</v>
      </c>
      <c r="PA135" s="1352">
        <f ca="1">IFERROR(OFFSET(#REF!,$A135,PA$131),0)</f>
        <v>0</v>
      </c>
      <c r="PB135" s="1352">
        <f ca="1">IFERROR(OFFSET(#REF!,$A135,PB$131),0)</f>
        <v>0</v>
      </c>
      <c r="PC135" s="1352">
        <f ca="1">IFERROR(OFFSET(#REF!,$A135,PC$131),0)</f>
        <v>0</v>
      </c>
      <c r="PD135" s="1352">
        <f ca="1">IFERROR(OFFSET(#REF!,$A135,PD$131),0)</f>
        <v>0</v>
      </c>
      <c r="PE135" s="1352">
        <f ca="1">IFERROR(OFFSET(#REF!,$A135,PE$131),0)</f>
        <v>0</v>
      </c>
      <c r="PF135" s="1352">
        <f ca="1">IFERROR(OFFSET(#REF!,$A135,PF$131),0)</f>
        <v>0</v>
      </c>
      <c r="PG135" s="1352">
        <f ca="1">IFERROR(OFFSET(#REF!,$A135,PG$131),0)</f>
        <v>0</v>
      </c>
      <c r="PH135" s="1352">
        <f ca="1">IFERROR(OFFSET(#REF!,$A135,PH$131),0)</f>
        <v>0</v>
      </c>
      <c r="PI135" s="1352">
        <f ca="1">IFERROR(OFFSET(#REF!,$A135,PI$131),0)</f>
        <v>0</v>
      </c>
      <c r="PJ135" s="1352">
        <f ca="1">IFERROR(OFFSET(#REF!,$A135,PJ$131),0)</f>
        <v>0</v>
      </c>
      <c r="PK135" s="1352">
        <f ca="1">IFERROR(OFFSET(#REF!,$A135,PK$131),0)</f>
        <v>0</v>
      </c>
      <c r="PL135" s="1352">
        <f ca="1">IFERROR(OFFSET(#REF!,$A135,PL$131),0)</f>
        <v>0</v>
      </c>
      <c r="PM135" s="1352">
        <f ca="1">IFERROR(OFFSET(#REF!,$A135,PM$131),0)</f>
        <v>0</v>
      </c>
      <c r="PN135" s="1352">
        <f ca="1">IFERROR(OFFSET(#REF!,$A135,PN$131),0)</f>
        <v>0</v>
      </c>
      <c r="PO135" s="1352">
        <f ca="1">IFERROR(OFFSET(#REF!,$A135,PO$131),0)</f>
        <v>0</v>
      </c>
      <c r="PP135" s="1352">
        <f ca="1">IFERROR(OFFSET(#REF!,$A135,PP$131),0)</f>
        <v>0</v>
      </c>
      <c r="PQ135" s="1352">
        <f ca="1">IFERROR(OFFSET(#REF!,$A135,PQ$131),0)</f>
        <v>0</v>
      </c>
      <c r="PR135" s="1352">
        <f ca="1">IFERROR(OFFSET(#REF!,$A135,PR$131),0)</f>
        <v>0</v>
      </c>
      <c r="PS135" s="1352">
        <f ca="1">IFERROR(OFFSET(#REF!,$A135,PS$131),0)</f>
        <v>0</v>
      </c>
      <c r="PT135" s="1352">
        <f ca="1">IFERROR(OFFSET(#REF!,$A135,PT$131),0)</f>
        <v>0</v>
      </c>
      <c r="PU135" s="1352">
        <f ca="1">IFERROR(OFFSET(#REF!,$A135,PU$131),0)</f>
        <v>0</v>
      </c>
      <c r="PV135" s="1352">
        <f ca="1">IFERROR(OFFSET(#REF!,$A135,PV$131),0)</f>
        <v>0</v>
      </c>
      <c r="PW135" s="1352">
        <f ca="1">IFERROR(OFFSET(#REF!,$A135,PW$131),0)</f>
        <v>0</v>
      </c>
      <c r="PX135" s="1352">
        <f ca="1">IFERROR(OFFSET(#REF!,$A135,PX$131),0)</f>
        <v>0</v>
      </c>
      <c r="PY135" s="1352">
        <f ca="1">IFERROR(OFFSET(#REF!,$A135,PY$131),0)</f>
        <v>0</v>
      </c>
      <c r="PZ135" s="1352">
        <f ca="1">IFERROR(OFFSET(#REF!,$A135,PZ$131),0)</f>
        <v>0</v>
      </c>
      <c r="QA135" s="1352">
        <f ca="1">IFERROR(OFFSET(#REF!,$A135,QA$131),0)</f>
        <v>0</v>
      </c>
      <c r="QB135" s="1352">
        <f ca="1">IFERROR(OFFSET(#REF!,$A135,QB$131),0)</f>
        <v>0</v>
      </c>
      <c r="QC135" s="1352">
        <f ca="1">IFERROR(OFFSET(#REF!,$A135,QC$131),0)</f>
        <v>0</v>
      </c>
      <c r="QD135" s="1352">
        <f ca="1">IFERROR(OFFSET(#REF!,$A135,QD$131),0)</f>
        <v>0</v>
      </c>
      <c r="QE135" s="1352">
        <f ca="1">IFERROR(OFFSET(#REF!,$A135,QE$131),0)</f>
        <v>0</v>
      </c>
      <c r="QF135" s="1352">
        <f ca="1">IFERROR(OFFSET(#REF!,$A135,QF$131),0)</f>
        <v>0</v>
      </c>
      <c r="QG135" s="1352">
        <f ca="1">IFERROR(OFFSET(#REF!,$A135,QG$131),0)</f>
        <v>0</v>
      </c>
      <c r="QH135" s="1352">
        <f ca="1">IFERROR(OFFSET(#REF!,$A135,QH$131),0)</f>
        <v>0</v>
      </c>
      <c r="QI135" s="1352">
        <f ca="1">IFERROR(OFFSET(#REF!,$A135,QI$131),0)</f>
        <v>0</v>
      </c>
      <c r="QJ135" s="1352">
        <f ca="1">IFERROR(OFFSET(#REF!,$A135,QJ$131),0)</f>
        <v>0</v>
      </c>
      <c r="QK135" s="1352">
        <f ca="1">IFERROR(OFFSET(#REF!,$A135,QK$131),0)</f>
        <v>0</v>
      </c>
      <c r="QL135" s="1352">
        <f ca="1">IFERROR(OFFSET(#REF!,$A135,QL$131),0)</f>
        <v>0</v>
      </c>
      <c r="QM135" s="1352">
        <f ca="1">IFERROR(OFFSET(#REF!,$A135,QM$131),0)</f>
        <v>0</v>
      </c>
      <c r="QN135" s="1352">
        <f ca="1">IFERROR(OFFSET(#REF!,$A135,QN$131),0)</f>
        <v>0</v>
      </c>
      <c r="QO135" s="1352">
        <f ca="1">IFERROR(OFFSET(#REF!,$A135,QO$131),0)</f>
        <v>0</v>
      </c>
      <c r="QP135" s="1352">
        <f ca="1">IFERROR(OFFSET(#REF!,$A135,QP$131),0)</f>
        <v>0</v>
      </c>
      <c r="QQ135" s="1352">
        <f ca="1">IFERROR(OFFSET(#REF!,$A135,QQ$131),0)</f>
        <v>0</v>
      </c>
      <c r="QR135" s="1352">
        <f ca="1">IFERROR(OFFSET(#REF!,$A135,QR$131),0)</f>
        <v>0</v>
      </c>
      <c r="QS135" s="1352">
        <f ca="1">IFERROR(OFFSET(#REF!,$A135,QS$131),0)</f>
        <v>0</v>
      </c>
      <c r="QT135" s="1352">
        <f ca="1">IFERROR(OFFSET(#REF!,$A135,QT$131),0)</f>
        <v>0</v>
      </c>
      <c r="QU135" s="1352">
        <f ca="1">IFERROR(OFFSET(#REF!,$A135,QU$131),0)</f>
        <v>0</v>
      </c>
      <c r="QV135" s="1352">
        <f ca="1">IFERROR(OFFSET(#REF!,$A135,QV$131),0)</f>
        <v>0</v>
      </c>
      <c r="QW135" s="1352">
        <f ca="1">IFERROR(OFFSET(#REF!,$A135,QW$131),0)</f>
        <v>0</v>
      </c>
      <c r="QX135" s="1352">
        <f ca="1">IFERROR(OFFSET(#REF!,$A135,QX$131),0)</f>
        <v>0</v>
      </c>
      <c r="QY135" s="1352">
        <f ca="1">IFERROR(OFFSET(#REF!,$A135,QY$131),0)</f>
        <v>0</v>
      </c>
      <c r="QZ135" s="1352">
        <f ca="1">IFERROR(OFFSET(#REF!,$A135,QZ$131),0)</f>
        <v>0</v>
      </c>
      <c r="RA135" s="1352">
        <f ca="1">IFERROR(OFFSET(#REF!,$A135,RA$131),0)</f>
        <v>0</v>
      </c>
      <c r="RB135" s="1352">
        <f ca="1">IFERROR(OFFSET(#REF!,$A135,RB$131),0)</f>
        <v>0</v>
      </c>
      <c r="RC135" s="1352">
        <f ca="1">IFERROR(OFFSET(#REF!,$A135,RC$131),0)</f>
        <v>0</v>
      </c>
      <c r="RD135" s="1352">
        <f ca="1">IFERROR(OFFSET(#REF!,$A135,RD$131),0)</f>
        <v>0</v>
      </c>
      <c r="RE135" s="1352">
        <f ca="1">IFERROR(OFFSET(#REF!,$A135,RE$131),0)</f>
        <v>0</v>
      </c>
      <c r="RF135" s="1352">
        <f ca="1">IFERROR(OFFSET(#REF!,$A135,RF$131),0)</f>
        <v>0</v>
      </c>
      <c r="RG135" s="1352">
        <f ca="1">IFERROR(OFFSET(#REF!,$A135,RG$131),0)</f>
        <v>0</v>
      </c>
      <c r="RH135" s="1352">
        <f ca="1">IFERROR(OFFSET(#REF!,$A135,RH$131),0)</f>
        <v>0</v>
      </c>
      <c r="RI135" s="1352">
        <f ca="1">IFERROR(OFFSET(#REF!,$A135,RI$131),0)</f>
        <v>0</v>
      </c>
      <c r="RJ135" s="1352">
        <f ca="1">IFERROR(OFFSET(#REF!,$A135,RJ$131),0)</f>
        <v>0</v>
      </c>
      <c r="RK135" s="1352">
        <f ca="1">IFERROR(OFFSET(#REF!,$A135,RK$131),0)</f>
        <v>0</v>
      </c>
      <c r="RL135" s="1352">
        <f ca="1">IFERROR(OFFSET(#REF!,$A135,RL$131),0)</f>
        <v>0</v>
      </c>
      <c r="RM135" s="1352">
        <f ca="1">IFERROR(OFFSET(#REF!,$A135,RM$131),0)</f>
        <v>0</v>
      </c>
      <c r="RN135" s="1352">
        <f ca="1">IFERROR(OFFSET(#REF!,$A135,RN$131),0)</f>
        <v>0</v>
      </c>
      <c r="RO135" s="1352">
        <f ca="1">IFERROR(OFFSET(#REF!,$A135,RO$131),0)</f>
        <v>0</v>
      </c>
      <c r="RP135" s="1352">
        <f ca="1">IFERROR(OFFSET(#REF!,$A135,RP$131),0)</f>
        <v>0</v>
      </c>
      <c r="RQ135" s="1352">
        <f ca="1">IFERROR(OFFSET(#REF!,$A135,RQ$131),0)</f>
        <v>0</v>
      </c>
      <c r="RR135" s="1352">
        <f ca="1">IFERROR(OFFSET(#REF!,$A135,RR$131),0)</f>
        <v>0</v>
      </c>
      <c r="RS135" s="1352">
        <f ca="1">IFERROR(OFFSET(#REF!,$A135,RS$131),0)</f>
        <v>0</v>
      </c>
      <c r="RT135" s="1352">
        <f ca="1">IFERROR(OFFSET(#REF!,$A135,RT$131),0)</f>
        <v>0</v>
      </c>
      <c r="RU135" s="1352">
        <f ca="1">IFERROR(OFFSET(#REF!,$A135,RU$131),0)</f>
        <v>0</v>
      </c>
      <c r="RV135" s="1352">
        <f ca="1">IFERROR(OFFSET(#REF!,$A135,RV$131),0)</f>
        <v>0</v>
      </c>
      <c r="RW135" s="1352">
        <f ca="1">IFERROR(OFFSET(#REF!,$A135,RW$131),0)</f>
        <v>0</v>
      </c>
      <c r="RX135" s="1352">
        <f ca="1">IFERROR(OFFSET(#REF!,$A135,RX$131),0)</f>
        <v>0</v>
      </c>
      <c r="RY135" s="1352">
        <f ca="1">IFERROR(OFFSET(#REF!,$A135,RY$131),0)</f>
        <v>0</v>
      </c>
      <c r="RZ135" s="1352">
        <f ca="1">IFERROR(OFFSET(#REF!,$A135,RZ$131),0)</f>
        <v>0</v>
      </c>
      <c r="SA135" s="1352">
        <f ca="1">IFERROR(OFFSET(#REF!,$A135,SA$131),0)</f>
        <v>0</v>
      </c>
      <c r="SB135" s="1352">
        <f ca="1">IFERROR(OFFSET(#REF!,$A135,SB$131),0)</f>
        <v>0</v>
      </c>
      <c r="SC135" s="1352">
        <f ca="1">IFERROR(OFFSET(#REF!,$A135,SC$131),0)</f>
        <v>0</v>
      </c>
      <c r="SD135" s="1352">
        <f ca="1">IFERROR(OFFSET(#REF!,$A135,SD$131),0)</f>
        <v>0</v>
      </c>
      <c r="SE135" s="1352">
        <f ca="1">IFERROR(OFFSET(#REF!,$A135,SE$131),0)</f>
        <v>0</v>
      </c>
      <c r="SF135" s="1352">
        <f ca="1">IFERROR(OFFSET(#REF!,$A135,SF$131),0)</f>
        <v>0</v>
      </c>
      <c r="SG135" s="1352">
        <f ca="1">IFERROR(OFFSET(#REF!,$A135,SG$131),0)</f>
        <v>0</v>
      </c>
      <c r="SH135" s="1352">
        <f ca="1">IFERROR(OFFSET(#REF!,$A135,SH$131),0)</f>
        <v>0</v>
      </c>
      <c r="SI135" s="1352">
        <f ca="1">IFERROR(OFFSET(#REF!,$A135,SI$131),0)</f>
        <v>0</v>
      </c>
      <c r="SJ135" s="1352">
        <f ca="1">IFERROR(OFFSET(#REF!,$A135,SJ$131),0)</f>
        <v>0</v>
      </c>
      <c r="SK135" s="1352">
        <f ca="1">IFERROR(OFFSET(#REF!,$A135,SK$131),0)</f>
        <v>0</v>
      </c>
      <c r="SL135" s="1352">
        <f ca="1">IFERROR(OFFSET(#REF!,$A135,SL$131),0)</f>
        <v>0</v>
      </c>
      <c r="SM135" s="1352">
        <f ca="1">IFERROR(OFFSET(#REF!,$A135,SM$131),0)</f>
        <v>0</v>
      </c>
      <c r="SN135" s="1352">
        <f ca="1">IFERROR(OFFSET(#REF!,$A135,SN$131),0)</f>
        <v>0</v>
      </c>
      <c r="SO135" s="1352">
        <f ca="1">IFERROR(OFFSET(#REF!,$A135,SO$131),0)</f>
        <v>0</v>
      </c>
      <c r="SP135" s="1352">
        <f ca="1">IFERROR(OFFSET(#REF!,$A135,SP$131),0)</f>
        <v>0</v>
      </c>
      <c r="SQ135" s="1352">
        <f ca="1">IFERROR(OFFSET(#REF!,$A135,SQ$131),0)</f>
        <v>0</v>
      </c>
      <c r="SR135" s="1352">
        <f ca="1">IFERROR(OFFSET(#REF!,$A135,SR$131),0)</f>
        <v>0</v>
      </c>
      <c r="SS135" s="1352">
        <f ca="1">IFERROR(OFFSET(#REF!,$A135,SS$131),0)</f>
        <v>0</v>
      </c>
      <c r="ST135" s="1352">
        <f ca="1">IFERROR(OFFSET(#REF!,$A135,ST$131),0)</f>
        <v>0</v>
      </c>
      <c r="SU135" s="1352">
        <f ca="1">IFERROR(OFFSET(#REF!,$A135,SU$131),0)</f>
        <v>0</v>
      </c>
      <c r="SV135" s="1352">
        <f ca="1">IFERROR(OFFSET(#REF!,$A135,SV$131),0)</f>
        <v>0</v>
      </c>
      <c r="SW135" s="1352">
        <f ca="1">IFERROR(OFFSET(#REF!,$A135,SW$131),0)</f>
        <v>0</v>
      </c>
      <c r="SX135" s="1352">
        <f ca="1">IFERROR(OFFSET(#REF!,$A135,SX$131),0)</f>
        <v>0</v>
      </c>
      <c r="SY135" s="1352">
        <f ca="1">IFERROR(OFFSET(#REF!,$A135,SY$131),0)</f>
        <v>0</v>
      </c>
      <c r="SZ135" s="1352">
        <f ca="1">IFERROR(OFFSET(#REF!,$A135,SZ$131),0)</f>
        <v>0</v>
      </c>
      <c r="TA135" s="1352">
        <f ca="1">IFERROR(OFFSET(#REF!,$A135,TA$131),0)</f>
        <v>0</v>
      </c>
      <c r="TB135" s="1352">
        <f ca="1">IFERROR(OFFSET(#REF!,$A135,TB$131),0)</f>
        <v>0</v>
      </c>
      <c r="TC135" s="1352">
        <f ca="1">IFERROR(OFFSET(#REF!,$A135,TC$131),0)</f>
        <v>0</v>
      </c>
      <c r="TD135" s="1352">
        <f ca="1">IFERROR(OFFSET(#REF!,$A135,TD$131),0)</f>
        <v>0</v>
      </c>
      <c r="TE135" s="1352">
        <f ca="1">IFERROR(OFFSET(#REF!,$A135,TE$131),0)</f>
        <v>0</v>
      </c>
      <c r="TF135" s="1352">
        <f ca="1">IFERROR(OFFSET(#REF!,$A135,TF$131),0)</f>
        <v>0</v>
      </c>
      <c r="TG135" s="1352">
        <f ca="1">IFERROR(OFFSET(#REF!,$A135,TG$131),0)</f>
        <v>0</v>
      </c>
      <c r="TH135" s="1352">
        <f ca="1">IFERROR(OFFSET(#REF!,$A135,TH$131),0)</f>
        <v>0</v>
      </c>
      <c r="TI135" s="1352">
        <f ca="1">IFERROR(OFFSET(#REF!,$A135,TI$131),0)</f>
        <v>0</v>
      </c>
      <c r="TJ135" s="1352">
        <f ca="1">IFERROR(OFFSET(#REF!,$A135,TJ$131),0)</f>
        <v>0</v>
      </c>
      <c r="TK135" s="1352">
        <f ca="1">IFERROR(OFFSET(#REF!,$A135,TK$131),0)</f>
        <v>0</v>
      </c>
      <c r="TL135" s="1352">
        <f ca="1">IFERROR(OFFSET(#REF!,$A135,TL$131),0)</f>
        <v>0</v>
      </c>
      <c r="TM135" s="1352">
        <f ca="1">IFERROR(OFFSET(#REF!,$A135,TM$131),0)</f>
        <v>0</v>
      </c>
      <c r="TN135" s="1352">
        <f ca="1">IFERROR(OFFSET(#REF!,$A135,TN$131),0)</f>
        <v>0</v>
      </c>
      <c r="TO135" s="1352">
        <f ca="1">IFERROR(OFFSET(#REF!,$A135,TO$131),0)</f>
        <v>0</v>
      </c>
      <c r="TP135" s="1352">
        <f ca="1">IFERROR(OFFSET(#REF!,$A135,TP$131),0)</f>
        <v>0</v>
      </c>
      <c r="TQ135" s="1352">
        <f ca="1">IFERROR(OFFSET(#REF!,$A135,TQ$131),0)</f>
        <v>0</v>
      </c>
      <c r="TR135" s="1352">
        <f ca="1">IFERROR(OFFSET(#REF!,$A135,TR$131),0)</f>
        <v>0</v>
      </c>
      <c r="TS135" s="1352">
        <f ca="1">IFERROR(OFFSET(#REF!,$A135,TS$131),0)</f>
        <v>0</v>
      </c>
      <c r="TT135" s="1352">
        <f ca="1">IFERROR(OFFSET(#REF!,$A135,TT$131),0)</f>
        <v>0</v>
      </c>
      <c r="TU135" s="1352">
        <f ca="1">IFERROR(OFFSET(#REF!,$A135,TU$131),0)</f>
        <v>0</v>
      </c>
      <c r="TV135" s="1352">
        <f ca="1">IFERROR(OFFSET(#REF!,$A135,TV$131),0)</f>
        <v>0</v>
      </c>
      <c r="TW135" s="1352">
        <f ca="1">IFERROR(OFFSET(#REF!,$A135,TW$131),0)</f>
        <v>0</v>
      </c>
      <c r="TX135" s="1352">
        <f ca="1">IFERROR(OFFSET(#REF!,$A135,TX$131),0)</f>
        <v>0</v>
      </c>
      <c r="TY135" s="1352">
        <f ca="1">IFERROR(OFFSET(#REF!,$A135,TY$131),0)</f>
        <v>0</v>
      </c>
      <c r="TZ135" s="1352">
        <f ca="1">IFERROR(OFFSET(#REF!,$A135,TZ$131),0)</f>
        <v>0</v>
      </c>
      <c r="UA135" s="1352">
        <f ca="1">IFERROR(OFFSET(#REF!,$A135,UA$131),0)</f>
        <v>0</v>
      </c>
      <c r="UB135" s="1352">
        <f ca="1">IFERROR(OFFSET(#REF!,$A135,UB$131),0)</f>
        <v>0</v>
      </c>
      <c r="UC135" s="1352">
        <f ca="1">IFERROR(OFFSET(#REF!,$A135,UC$131),0)</f>
        <v>0</v>
      </c>
      <c r="UD135" s="1352">
        <f ca="1">IFERROR(OFFSET(#REF!,$A135,UD$131),0)</f>
        <v>0</v>
      </c>
      <c r="UE135" s="1352">
        <f ca="1">IFERROR(OFFSET(#REF!,$A135,UE$131),0)</f>
        <v>0</v>
      </c>
      <c r="UF135" s="1352">
        <f ca="1">IFERROR(OFFSET(#REF!,$A135,UF$131),0)</f>
        <v>0</v>
      </c>
      <c r="UG135" s="1352">
        <f ca="1">IFERROR(OFFSET(#REF!,$A135,UG$131),0)</f>
        <v>0</v>
      </c>
      <c r="UH135" s="1352">
        <f ca="1">IFERROR(OFFSET(#REF!,$A135,UH$131),0)</f>
        <v>0</v>
      </c>
      <c r="UI135" s="1352">
        <f ca="1">IFERROR(OFFSET(#REF!,$A135,UI$131),0)</f>
        <v>0</v>
      </c>
      <c r="UJ135" s="1352">
        <f ca="1">IFERROR(OFFSET(#REF!,$A135,UJ$131),0)</f>
        <v>0</v>
      </c>
      <c r="UK135" s="1352">
        <f ca="1">IFERROR(OFFSET(#REF!,$A135,UK$131),0)</f>
        <v>0</v>
      </c>
      <c r="UL135" s="1352">
        <f ca="1">IFERROR(OFFSET(#REF!,$A135,UL$131),0)</f>
        <v>0</v>
      </c>
      <c r="UM135" s="1352">
        <f ca="1">IFERROR(OFFSET(#REF!,$A135,UM$131),0)</f>
        <v>0</v>
      </c>
      <c r="UN135" s="1352">
        <f ca="1">IFERROR(OFFSET(#REF!,$A135,UN$131),0)</f>
        <v>0</v>
      </c>
      <c r="UO135" s="1352">
        <f ca="1">IFERROR(OFFSET(#REF!,$A135,UO$131),0)</f>
        <v>0</v>
      </c>
      <c r="UP135" s="1352">
        <f ca="1">IFERROR(OFFSET(#REF!,$A135,UP$131),0)</f>
        <v>0</v>
      </c>
      <c r="UQ135" s="1352">
        <f ca="1">IFERROR(OFFSET(#REF!,$A135,UQ$131),0)</f>
        <v>0</v>
      </c>
      <c r="UR135" s="1352">
        <f ca="1">IFERROR(OFFSET(#REF!,$A135,UR$131),0)</f>
        <v>0</v>
      </c>
      <c r="US135" s="1352">
        <f ca="1">IFERROR(OFFSET(#REF!,$A135,US$131),0)</f>
        <v>0</v>
      </c>
      <c r="UT135" s="1352">
        <f ca="1">IFERROR(OFFSET(#REF!,$A135,UT$131),0)</f>
        <v>0</v>
      </c>
      <c r="UU135" s="1352">
        <f ca="1">IFERROR(OFFSET(#REF!,$A135,UU$131),0)</f>
        <v>0</v>
      </c>
      <c r="UV135" s="1352">
        <f ca="1">IFERROR(OFFSET(#REF!,$A135,UV$131),0)</f>
        <v>0</v>
      </c>
      <c r="UW135" s="1352">
        <f ca="1">IFERROR(OFFSET(#REF!,$A135,UW$131),0)</f>
        <v>0</v>
      </c>
      <c r="UX135" s="1352">
        <f ca="1">IFERROR(OFFSET(#REF!,$A135,UX$131),0)</f>
        <v>0</v>
      </c>
      <c r="UY135" s="1352">
        <f ca="1">IFERROR(OFFSET(#REF!,$A135,UY$131),0)</f>
        <v>0</v>
      </c>
      <c r="UZ135" s="1352">
        <f ca="1">IFERROR(OFFSET(#REF!,$A135,UZ$131),0)</f>
        <v>0</v>
      </c>
      <c r="VA135" s="1352">
        <f ca="1">IFERROR(OFFSET(#REF!,$A135,VA$131),0)</f>
        <v>0</v>
      </c>
      <c r="VB135" s="1352">
        <f ca="1">IFERROR(OFFSET(#REF!,$A135,VB$131),0)</f>
        <v>0</v>
      </c>
      <c r="VC135" s="1352">
        <f ca="1">IFERROR(OFFSET(#REF!,$A135,VC$131),0)</f>
        <v>0</v>
      </c>
      <c r="VD135" s="1352">
        <f ca="1">IFERROR(OFFSET(#REF!,$A135,VD$131),0)</f>
        <v>0</v>
      </c>
      <c r="VE135" s="1352">
        <f ca="1">IFERROR(OFFSET(#REF!,$A135,VE$131),0)</f>
        <v>0</v>
      </c>
      <c r="VF135" s="1352">
        <f ca="1">IFERROR(OFFSET(#REF!,$A135,VF$131),0)</f>
        <v>0</v>
      </c>
      <c r="VG135" s="1352">
        <f ca="1">IFERROR(OFFSET(#REF!,$A135,VG$131),0)</f>
        <v>0</v>
      </c>
      <c r="VH135" s="1352">
        <f ca="1">IFERROR(OFFSET(#REF!,$A135,VH$131),0)</f>
        <v>0</v>
      </c>
      <c r="VI135" s="1352">
        <f ca="1">IFERROR(OFFSET(#REF!,$A135,VI$131),0)</f>
        <v>0</v>
      </c>
      <c r="VJ135" s="1352">
        <f ca="1">IFERROR(OFFSET(#REF!,$A135,VJ$131),0)</f>
        <v>0</v>
      </c>
      <c r="VK135" s="1352">
        <f ca="1">IFERROR(OFFSET(#REF!,$A135,VK$131),0)</f>
        <v>0</v>
      </c>
      <c r="VL135" s="1352">
        <f ca="1">IFERROR(OFFSET(#REF!,$A135,VL$131),0)</f>
        <v>0</v>
      </c>
      <c r="VM135" s="1352">
        <f ca="1">IFERROR(OFFSET(#REF!,$A135,VM$131),0)</f>
        <v>0</v>
      </c>
      <c r="VN135" s="1352">
        <f ca="1">IFERROR(OFFSET(#REF!,$A135,VN$131),0)</f>
        <v>0</v>
      </c>
      <c r="VO135" s="1352">
        <f ca="1">IFERROR(OFFSET(#REF!,$A135,VO$131),0)</f>
        <v>0</v>
      </c>
      <c r="VP135" s="1352">
        <f ca="1">IFERROR(OFFSET(#REF!,$A135,VP$131),0)</f>
        <v>0</v>
      </c>
      <c r="VQ135" s="1352">
        <f ca="1">IFERROR(OFFSET(#REF!,$A135,VQ$131),0)</f>
        <v>0</v>
      </c>
      <c r="VR135" s="1352">
        <f ca="1">IFERROR(OFFSET(#REF!,$A135,VR$131),0)</f>
        <v>0</v>
      </c>
      <c r="VS135" s="1352">
        <f ca="1">IFERROR(OFFSET(#REF!,$A135,VS$131),0)</f>
        <v>0</v>
      </c>
      <c r="VT135" s="1352">
        <f ca="1">IFERROR(OFFSET(#REF!,$A135,VT$131),0)</f>
        <v>0</v>
      </c>
      <c r="VU135" s="1352">
        <f ca="1">IFERROR(OFFSET(#REF!,$A135,VU$131),0)</f>
        <v>0</v>
      </c>
      <c r="VV135" s="1352">
        <f ca="1">IFERROR(OFFSET(#REF!,$A135,VV$131),0)</f>
        <v>0</v>
      </c>
      <c r="VW135" s="1352">
        <f ca="1">IFERROR(OFFSET(#REF!,$A135,VW$131),0)</f>
        <v>0</v>
      </c>
      <c r="VX135" s="1352">
        <f ca="1">IFERROR(OFFSET(#REF!,$A135,VX$131),0)</f>
        <v>0</v>
      </c>
      <c r="VY135" s="1352">
        <f ca="1">IFERROR(OFFSET(#REF!,$A135,VY$131),0)</f>
        <v>0</v>
      </c>
      <c r="VZ135" s="1352">
        <f ca="1">IFERROR(OFFSET(#REF!,$A135,VZ$131),0)</f>
        <v>0</v>
      </c>
      <c r="WA135" s="1352">
        <f ca="1">IFERROR(OFFSET(#REF!,$A135,WA$131),0)</f>
        <v>0</v>
      </c>
      <c r="WB135" s="1352">
        <f ca="1">IFERROR(OFFSET(#REF!,$A135,WB$131),0)</f>
        <v>0</v>
      </c>
      <c r="WC135" s="1352">
        <f ca="1">IFERROR(OFFSET(#REF!,$A135,WC$131),0)</f>
        <v>0</v>
      </c>
      <c r="WD135" s="1352">
        <f ca="1">IFERROR(OFFSET(#REF!,$A135,WD$131),0)</f>
        <v>0</v>
      </c>
      <c r="WE135" s="1352">
        <f ca="1">IFERROR(OFFSET(#REF!,$A135,WE$131),0)</f>
        <v>0</v>
      </c>
      <c r="WF135" s="1352">
        <f ca="1">IFERROR(OFFSET(#REF!,$A135,WF$131),0)</f>
        <v>0</v>
      </c>
      <c r="WG135" s="1352">
        <f ca="1">IFERROR(OFFSET(#REF!,$A135,WG$131),0)</f>
        <v>0</v>
      </c>
      <c r="WH135" s="1352">
        <f ca="1">IFERROR(OFFSET(#REF!,$A135,WH$131),0)</f>
        <v>0</v>
      </c>
      <c r="WI135" s="1352">
        <f ca="1">IFERROR(OFFSET(#REF!,$A135,WI$131),0)</f>
        <v>0</v>
      </c>
      <c r="WJ135" s="1352">
        <f ca="1">IFERROR(OFFSET(#REF!,$A135,WJ$131),0)</f>
        <v>0</v>
      </c>
      <c r="WK135" s="1352">
        <f ca="1">IFERROR(OFFSET(#REF!,$A135,WK$131),0)</f>
        <v>0</v>
      </c>
      <c r="WL135" s="1352">
        <f ca="1">IFERROR(OFFSET(#REF!,$A135,WL$131),0)</f>
        <v>0</v>
      </c>
      <c r="WM135" s="1352">
        <f ca="1">IFERROR(OFFSET(#REF!,$A135,WM$131),0)</f>
        <v>0</v>
      </c>
      <c r="WN135" s="1352">
        <f ca="1">IFERROR(OFFSET(#REF!,$A135,WN$131),0)</f>
        <v>0</v>
      </c>
      <c r="WO135" s="1352">
        <f ca="1">IFERROR(OFFSET(#REF!,$A135,WO$131),0)</f>
        <v>0</v>
      </c>
      <c r="WP135" s="1352">
        <f ca="1">IFERROR(OFFSET(#REF!,$A135,WP$131),0)</f>
        <v>0</v>
      </c>
      <c r="WQ135" s="1352">
        <f ca="1">IFERROR(OFFSET(#REF!,$A135,WQ$131),0)</f>
        <v>0</v>
      </c>
      <c r="WR135" s="1352">
        <f ca="1">IFERROR(OFFSET(#REF!,$A135,WR$131),0)</f>
        <v>0</v>
      </c>
      <c r="WS135" s="1352">
        <f ca="1">IFERROR(OFFSET(#REF!,$A135,WS$131),0)</f>
        <v>0</v>
      </c>
      <c r="WT135" s="1352">
        <f ca="1">IFERROR(OFFSET(#REF!,$A135,WT$131),0)</f>
        <v>0</v>
      </c>
      <c r="WU135" s="1352">
        <f ca="1">IFERROR(OFFSET(#REF!,$A135,WU$131),0)</f>
        <v>0</v>
      </c>
      <c r="WV135" s="1352">
        <f ca="1">IFERROR(OFFSET(#REF!,$A135,WV$131),0)</f>
        <v>0</v>
      </c>
      <c r="WW135" s="1352">
        <f ca="1">IFERROR(OFFSET(#REF!,$A135,WW$131),0)</f>
        <v>0</v>
      </c>
      <c r="WX135" s="1352">
        <f ca="1">IFERROR(OFFSET(#REF!,$A135,WX$131),0)</f>
        <v>0</v>
      </c>
      <c r="WY135" s="1352">
        <f ca="1">IFERROR(OFFSET(#REF!,$A135,WY$131),0)</f>
        <v>0</v>
      </c>
      <c r="WZ135" s="1352">
        <f ca="1">IFERROR(OFFSET(#REF!,$A135,WZ$131),0)</f>
        <v>0</v>
      </c>
      <c r="XA135" s="1352">
        <f ca="1">IFERROR(OFFSET(#REF!,$A135,XA$131),0)</f>
        <v>0</v>
      </c>
      <c r="XB135" s="1352">
        <f ca="1">IFERROR(OFFSET(#REF!,$A135,XB$131),0)</f>
        <v>0</v>
      </c>
      <c r="XC135" s="1352">
        <f ca="1">IFERROR(OFFSET(#REF!,$A135,XC$131),0)</f>
        <v>0</v>
      </c>
      <c r="XD135" s="1352">
        <f ca="1">IFERROR(OFFSET(#REF!,$A135,XD$131),0)</f>
        <v>0</v>
      </c>
      <c r="XE135" s="1352">
        <f ca="1">IFERROR(OFFSET(#REF!,$A135,XE$131),0)</f>
        <v>0</v>
      </c>
      <c r="XF135" s="1352">
        <f ca="1">IFERROR(OFFSET(#REF!,$A135,XF$131),0)</f>
        <v>0</v>
      </c>
      <c r="XG135" s="1352">
        <f ca="1">IFERROR(OFFSET(#REF!,$A135,XG$131),0)</f>
        <v>0</v>
      </c>
      <c r="XH135" s="1352">
        <f ca="1">IFERROR(OFFSET(#REF!,$A135,XH$131),0)</f>
        <v>0</v>
      </c>
      <c r="XI135" s="1352">
        <f ca="1">IFERROR(OFFSET(#REF!,$A135,XI$131),0)</f>
        <v>0</v>
      </c>
      <c r="XJ135" s="1352">
        <f ca="1">IFERROR(OFFSET(#REF!,$A135,XJ$131),0)</f>
        <v>0</v>
      </c>
      <c r="XK135" s="1352">
        <f ca="1">IFERROR(OFFSET(#REF!,$A135,XK$131),0)</f>
        <v>0</v>
      </c>
      <c r="XL135" s="1352">
        <f ca="1">IFERROR(OFFSET(#REF!,$A135,XL$131),0)</f>
        <v>0</v>
      </c>
      <c r="XM135" s="1352">
        <f ca="1">IFERROR(OFFSET(#REF!,$A135,XM$131),0)</f>
        <v>0</v>
      </c>
      <c r="XN135" s="1352">
        <f ca="1">IFERROR(OFFSET(#REF!,$A135,XN$131),0)</f>
        <v>0</v>
      </c>
      <c r="XO135" s="1352">
        <f ca="1">IFERROR(OFFSET(#REF!,$A135,XO$131),0)</f>
        <v>0</v>
      </c>
      <c r="XP135" s="1352">
        <f ca="1">IFERROR(OFFSET(#REF!,$A135,XP$131),0)</f>
        <v>0</v>
      </c>
      <c r="XQ135" s="1352">
        <f ca="1">IFERROR(OFFSET(#REF!,$A135,XQ$131),0)</f>
        <v>0</v>
      </c>
      <c r="XR135" s="1352">
        <f ca="1">IFERROR(OFFSET(#REF!,$A135,XR$131),0)</f>
        <v>0</v>
      </c>
      <c r="XS135" s="1352">
        <f ca="1">IFERROR(OFFSET(#REF!,$A135,XS$131),0)</f>
        <v>0</v>
      </c>
      <c r="XT135" s="1352">
        <f ca="1">IFERROR(OFFSET(#REF!,$A135,XT$131),0)</f>
        <v>0</v>
      </c>
      <c r="XU135" s="1352">
        <f ca="1">IFERROR(OFFSET(#REF!,$A135,XU$131),0)</f>
        <v>0</v>
      </c>
      <c r="XV135" s="1352">
        <f ca="1">IFERROR(OFFSET(#REF!,$A135,XV$131),0)</f>
        <v>0</v>
      </c>
      <c r="XW135" s="1352">
        <f ca="1">IFERROR(OFFSET(#REF!,$A135,XW$131),0)</f>
        <v>0</v>
      </c>
      <c r="XX135" s="1352">
        <f ca="1">IFERROR(OFFSET(#REF!,$A135,XX$131),0)</f>
        <v>0</v>
      </c>
      <c r="XY135" s="1352">
        <f ca="1">IFERROR(OFFSET(#REF!,$A135,XY$131),0)</f>
        <v>0</v>
      </c>
      <c r="XZ135" s="1352">
        <f ca="1">IFERROR(OFFSET(#REF!,$A135,XZ$131),0)</f>
        <v>0</v>
      </c>
      <c r="YA135" s="1352">
        <f ca="1">IFERROR(OFFSET(#REF!,$A135,YA$131),0)</f>
        <v>0</v>
      </c>
      <c r="YB135" s="1352">
        <f ca="1">IFERROR(OFFSET(#REF!,$A135,YB$131),0)</f>
        <v>0</v>
      </c>
      <c r="YC135" s="1352">
        <f ca="1">IFERROR(OFFSET(#REF!,$A135,YC$131),0)</f>
        <v>0</v>
      </c>
      <c r="YD135" s="1352">
        <f ca="1">IFERROR(OFFSET(#REF!,$A135,YD$131),0)</f>
        <v>0</v>
      </c>
      <c r="YE135" s="1352">
        <f ca="1">IFERROR(OFFSET(#REF!,$A135,YE$131),0)</f>
        <v>0</v>
      </c>
      <c r="YF135" s="1352">
        <f ca="1">IFERROR(OFFSET(#REF!,$A135,YF$131),0)</f>
        <v>0</v>
      </c>
      <c r="YG135" s="1352">
        <f ca="1">IFERROR(OFFSET(#REF!,$A135,YG$131),0)</f>
        <v>0</v>
      </c>
      <c r="YH135" s="1352">
        <f ca="1">IFERROR(OFFSET(#REF!,$A135,YH$131),0)</f>
        <v>0</v>
      </c>
      <c r="YI135" s="1352">
        <f ca="1">IFERROR(OFFSET(#REF!,$A135,YI$131),0)</f>
        <v>0</v>
      </c>
      <c r="YJ135" s="1352">
        <f ca="1">IFERROR(OFFSET(#REF!,$A135,YJ$131),0)</f>
        <v>0</v>
      </c>
      <c r="YK135" s="1352">
        <f ca="1">IFERROR(OFFSET(#REF!,$A135,YK$131),0)</f>
        <v>0</v>
      </c>
      <c r="YL135" s="1352">
        <f ca="1">IFERROR(OFFSET(#REF!,$A135,YL$131),0)</f>
        <v>0</v>
      </c>
      <c r="YM135" s="1352">
        <f ca="1">IFERROR(OFFSET(#REF!,$A135,YM$131),0)</f>
        <v>0</v>
      </c>
      <c r="YN135" s="1352">
        <f ca="1">IFERROR(OFFSET(#REF!,$A135,YN$131),0)</f>
        <v>0</v>
      </c>
      <c r="YO135" s="1352">
        <f ca="1">IFERROR(OFFSET(#REF!,$A135,YO$131),0)</f>
        <v>0</v>
      </c>
      <c r="YP135" s="1352">
        <f ca="1">IFERROR(OFFSET(#REF!,$A135,YP$131),0)</f>
        <v>0</v>
      </c>
      <c r="YQ135" s="1352">
        <f ca="1">IFERROR(OFFSET(#REF!,$A135,YQ$131),0)</f>
        <v>0</v>
      </c>
      <c r="YR135" s="1352">
        <f ca="1">IFERROR(OFFSET(#REF!,$A135,YR$131),0)</f>
        <v>0</v>
      </c>
      <c r="YS135" s="1352">
        <f ca="1">IFERROR(OFFSET(#REF!,$A135,YS$131),0)</f>
        <v>0</v>
      </c>
      <c r="YT135" s="1352">
        <f ca="1">IFERROR(OFFSET(#REF!,$A135,YT$131),0)</f>
        <v>0</v>
      </c>
      <c r="YU135" s="1352">
        <f ca="1">IFERROR(OFFSET(#REF!,$A135,YU$131),0)</f>
        <v>0</v>
      </c>
      <c r="YV135" s="1352">
        <f ca="1">IFERROR(OFFSET(#REF!,$A135,YV$131),0)</f>
        <v>0</v>
      </c>
      <c r="YW135" s="1352">
        <f ca="1">IFERROR(OFFSET(#REF!,$A135,YW$131),0)</f>
        <v>0</v>
      </c>
      <c r="YX135" s="1352">
        <f ca="1">IFERROR(OFFSET(#REF!,$A135,YX$131),0)</f>
        <v>0</v>
      </c>
      <c r="YY135" s="1352">
        <f ca="1">IFERROR(OFFSET(#REF!,$A135,YY$131),0)</f>
        <v>0</v>
      </c>
      <c r="YZ135" s="1352">
        <f ca="1">IFERROR(OFFSET(#REF!,$A135,YZ$131),0)</f>
        <v>0</v>
      </c>
      <c r="ZA135" s="1352">
        <f ca="1">IFERROR(OFFSET(#REF!,$A135,ZA$131),0)</f>
        <v>0</v>
      </c>
      <c r="ZB135" s="1352">
        <f ca="1">IFERROR(OFFSET(#REF!,$A135,ZB$131),0)</f>
        <v>0</v>
      </c>
      <c r="ZC135" s="1352">
        <f ca="1">IFERROR(OFFSET(#REF!,$A135,ZC$131),0)</f>
        <v>0</v>
      </c>
      <c r="ZD135" s="1352">
        <f ca="1">IFERROR(OFFSET(#REF!,$A135,ZD$131),0)</f>
        <v>0</v>
      </c>
      <c r="ZE135" s="1352">
        <f ca="1">IFERROR(OFFSET(#REF!,$A135,ZE$131),0)</f>
        <v>0</v>
      </c>
      <c r="ZF135" s="1352">
        <f ca="1">IFERROR(OFFSET(#REF!,$A135,ZF$131),0)</f>
        <v>0</v>
      </c>
      <c r="ZG135" s="1352">
        <f ca="1">IFERROR(OFFSET(#REF!,$A135,ZG$131),0)</f>
        <v>0</v>
      </c>
      <c r="ZH135" s="1352">
        <f ca="1">IFERROR(OFFSET(#REF!,$A135,ZH$131),0)</f>
        <v>0</v>
      </c>
      <c r="ZI135" s="1352">
        <f ca="1">IFERROR(OFFSET(#REF!,$A135,ZI$131),0)</f>
        <v>0</v>
      </c>
      <c r="ZJ135" s="1352">
        <f ca="1">IFERROR(OFFSET(#REF!,$A135,ZJ$131),0)</f>
        <v>0</v>
      </c>
      <c r="ZK135" s="1352">
        <f ca="1">IFERROR(OFFSET(#REF!,$A135,ZK$131),0)</f>
        <v>0</v>
      </c>
      <c r="ZL135" s="1352">
        <f ca="1">IFERROR(OFFSET(#REF!,$A135,ZL$131),0)</f>
        <v>0</v>
      </c>
      <c r="ZM135" s="1352">
        <f ca="1">IFERROR(OFFSET(#REF!,$A135,ZM$131),0)</f>
        <v>0</v>
      </c>
      <c r="ZN135" s="1352">
        <f ca="1">IFERROR(OFFSET(#REF!,$A135,ZN$131),0)</f>
        <v>0</v>
      </c>
      <c r="ZO135" s="1352">
        <f ca="1">IFERROR(OFFSET(#REF!,$A135,ZO$131),0)</f>
        <v>0</v>
      </c>
      <c r="ZP135" s="1352">
        <f ca="1">IFERROR(OFFSET(#REF!,$A135,ZP$131),0)</f>
        <v>0</v>
      </c>
      <c r="ZQ135" s="1352">
        <f ca="1">IFERROR(OFFSET(#REF!,$A135,ZQ$131),0)</f>
        <v>0</v>
      </c>
      <c r="ZR135" s="1352">
        <f ca="1">IFERROR(OFFSET(#REF!,$A135,ZR$131),0)</f>
        <v>0</v>
      </c>
      <c r="ZS135" s="1352">
        <f ca="1">IFERROR(OFFSET(#REF!,$A135,ZS$131),0)</f>
        <v>0</v>
      </c>
      <c r="ZT135" s="1352">
        <f ca="1">IFERROR(OFFSET(#REF!,$A135,ZT$131),0)</f>
        <v>0</v>
      </c>
      <c r="ZU135" s="1352">
        <f ca="1">IFERROR(OFFSET(#REF!,$A135,ZU$131),0)</f>
        <v>0</v>
      </c>
      <c r="ZV135" s="1352">
        <f ca="1">IFERROR(OFFSET(#REF!,$A135,ZV$131),0)</f>
        <v>0</v>
      </c>
      <c r="ZW135" s="1352">
        <f ca="1">IFERROR(OFFSET(#REF!,$A135,ZW$131),0)</f>
        <v>0</v>
      </c>
      <c r="ZX135" s="1352">
        <f ca="1">IFERROR(OFFSET(#REF!,$A135,ZX$131),0)</f>
        <v>0</v>
      </c>
      <c r="ZY135" s="1352">
        <f ca="1">IFERROR(OFFSET(#REF!,$A135,ZY$131),0)</f>
        <v>0</v>
      </c>
      <c r="ZZ135" s="1352">
        <f ca="1">IFERROR(OFFSET(#REF!,$A135,ZZ$131),0)</f>
        <v>0</v>
      </c>
      <c r="AAA135" s="1352">
        <f ca="1">IFERROR(OFFSET(#REF!,$A135,AAA$131),0)</f>
        <v>0</v>
      </c>
      <c r="AAB135" s="1352">
        <f ca="1">IFERROR(OFFSET(#REF!,$A135,AAB$131),0)</f>
        <v>0</v>
      </c>
      <c r="AAC135" s="1352">
        <f ca="1">IFERROR(OFFSET(#REF!,$A135,AAC$131),0)</f>
        <v>0</v>
      </c>
      <c r="AAD135" s="1352">
        <f ca="1">IFERROR(OFFSET(#REF!,$A135,AAD$131),0)</f>
        <v>0</v>
      </c>
      <c r="AAE135" s="1352">
        <f ca="1">IFERROR(OFFSET(#REF!,$A135,AAE$131),0)</f>
        <v>0</v>
      </c>
      <c r="AAF135" s="1352">
        <f ca="1">IFERROR(OFFSET(#REF!,$A135,AAF$131),0)</f>
        <v>0</v>
      </c>
      <c r="AAG135" s="1352">
        <f ca="1">IFERROR(OFFSET(#REF!,$A135,AAG$131),0)</f>
        <v>0</v>
      </c>
      <c r="AAH135" s="1352">
        <f ca="1">IFERROR(OFFSET(#REF!,$A135,AAH$131),0)</f>
        <v>0</v>
      </c>
      <c r="AAI135" s="1352">
        <f ca="1">IFERROR(OFFSET(#REF!,$A135,AAI$131),0)</f>
        <v>0</v>
      </c>
      <c r="AAJ135" s="1352">
        <f ca="1">IFERROR(OFFSET(#REF!,$A135,AAJ$131),0)</f>
        <v>0</v>
      </c>
      <c r="AAK135" s="1352">
        <f ca="1">IFERROR(OFFSET(#REF!,$A135,AAK$131),0)</f>
        <v>0</v>
      </c>
      <c r="AAL135" s="1352">
        <f ca="1">IFERROR(OFFSET(#REF!,$A135,AAL$131),0)</f>
        <v>0</v>
      </c>
      <c r="AAM135" s="1352">
        <f ca="1">IFERROR(OFFSET(#REF!,$A135,AAM$131),0)</f>
        <v>0</v>
      </c>
      <c r="AAN135" s="1352">
        <f ca="1">IFERROR(OFFSET(#REF!,$A135,AAN$131),0)</f>
        <v>0</v>
      </c>
      <c r="AAO135" s="1352">
        <f ca="1">IFERROR(OFFSET(#REF!,$A135,AAO$131),0)</f>
        <v>0</v>
      </c>
      <c r="AAP135" s="1352">
        <f ca="1">IFERROR(OFFSET(#REF!,$A135,AAP$131),0)</f>
        <v>0</v>
      </c>
      <c r="AAQ135" s="1352">
        <f ca="1">IFERROR(OFFSET(#REF!,$A135,AAQ$131),0)</f>
        <v>0</v>
      </c>
      <c r="AAR135" s="1352">
        <f ca="1">IFERROR(OFFSET(#REF!,$A135,AAR$131),0)</f>
        <v>0</v>
      </c>
      <c r="AAS135" s="1352">
        <f ca="1">IFERROR(OFFSET(#REF!,$A135,AAS$131),0)</f>
        <v>0</v>
      </c>
      <c r="AAT135" s="1352">
        <f ca="1">IFERROR(OFFSET(#REF!,$A135,AAT$131),0)</f>
        <v>0</v>
      </c>
      <c r="AAU135" s="1352">
        <f ca="1">IFERROR(OFFSET(#REF!,$A135,AAU$131),0)</f>
        <v>0</v>
      </c>
      <c r="AAV135" s="1352">
        <f ca="1">IFERROR(OFFSET(#REF!,$A135,AAV$131),0)</f>
        <v>0</v>
      </c>
      <c r="AAW135" s="1352">
        <f ca="1">IFERROR(OFFSET(#REF!,$A135,AAW$131),0)</f>
        <v>0</v>
      </c>
      <c r="AAX135" s="1352">
        <f ca="1">IFERROR(OFFSET(#REF!,$A135,AAX$131),0)</f>
        <v>0</v>
      </c>
      <c r="AAY135" s="1352">
        <f ca="1">IFERROR(OFFSET(#REF!,$A135,AAY$131),0)</f>
        <v>0</v>
      </c>
      <c r="AAZ135" s="1352">
        <f ca="1">IFERROR(OFFSET(#REF!,$A135,AAZ$131),0)</f>
        <v>0</v>
      </c>
      <c r="ABA135" s="1352">
        <f ca="1">IFERROR(OFFSET(#REF!,$A135,ABA$131),0)</f>
        <v>0</v>
      </c>
      <c r="ABB135" s="1352">
        <f ca="1">IFERROR(OFFSET(#REF!,$A135,ABB$131),0)</f>
        <v>0</v>
      </c>
      <c r="ABC135" s="1352">
        <f ca="1">IFERROR(OFFSET(#REF!,$A135,ABC$131),0)</f>
        <v>0</v>
      </c>
      <c r="ABD135" s="1352">
        <f ca="1">IFERROR(OFFSET(#REF!,$A135,ABD$131),0)</f>
        <v>0</v>
      </c>
      <c r="ABE135" s="1352">
        <f ca="1">IFERROR(OFFSET(#REF!,$A135,ABE$131),0)</f>
        <v>0</v>
      </c>
      <c r="ABF135" s="1352">
        <f ca="1">IFERROR(OFFSET(#REF!,$A135,ABF$131),0)</f>
        <v>0</v>
      </c>
      <c r="ABG135" s="1352">
        <f ca="1">IFERROR(OFFSET(#REF!,$A135,ABG$131),0)</f>
        <v>0</v>
      </c>
      <c r="ABH135" s="1352">
        <f ca="1">IFERROR(OFFSET(#REF!,$A135,ABH$131),0)</f>
        <v>0</v>
      </c>
      <c r="ABI135" s="1352">
        <f ca="1">IFERROR(OFFSET(#REF!,$A135,ABI$131),0)</f>
        <v>0</v>
      </c>
      <c r="ABJ135" s="1352">
        <f ca="1">IFERROR(OFFSET(#REF!,$A135,ABJ$131),0)</f>
        <v>0</v>
      </c>
      <c r="ABK135" s="1352">
        <f ca="1">IFERROR(OFFSET(#REF!,$A135,ABK$131),0)</f>
        <v>0</v>
      </c>
      <c r="ABL135" s="1352">
        <f ca="1">IFERROR(OFFSET(#REF!,$A135,ABL$131),0)</f>
        <v>0</v>
      </c>
      <c r="ABM135" s="1352">
        <f ca="1">IFERROR(OFFSET(#REF!,$A135,ABM$131),0)</f>
        <v>0</v>
      </c>
      <c r="ABN135" s="1352">
        <f ca="1">IFERROR(OFFSET(#REF!,$A135,ABN$131),0)</f>
        <v>0</v>
      </c>
      <c r="ABO135" s="1352">
        <f ca="1">IFERROR(OFFSET(#REF!,$A135,ABO$131),0)</f>
        <v>0</v>
      </c>
      <c r="ABP135" s="1352">
        <f ca="1">IFERROR(OFFSET(#REF!,$A135,ABP$131),0)</f>
        <v>0</v>
      </c>
      <c r="ABQ135" s="1352">
        <f ca="1">IFERROR(OFFSET(#REF!,$A135,ABQ$131),0)</f>
        <v>0</v>
      </c>
      <c r="ABR135" s="1352">
        <f ca="1">IFERROR(OFFSET(#REF!,$A135,ABR$131),0)</f>
        <v>0</v>
      </c>
      <c r="ABS135" s="1352">
        <f ca="1">IFERROR(OFFSET(#REF!,$A135,ABS$131),0)</f>
        <v>0</v>
      </c>
      <c r="ABT135" s="1352">
        <f ca="1">IFERROR(OFFSET(#REF!,$A135,ABT$131),0)</f>
        <v>0</v>
      </c>
      <c r="ABU135" s="1352">
        <f ca="1">IFERROR(OFFSET(#REF!,$A135,ABU$131),0)</f>
        <v>0</v>
      </c>
      <c r="ABV135" s="1352">
        <f ca="1">IFERROR(OFFSET(#REF!,$A135,ABV$131),0)</f>
        <v>0</v>
      </c>
      <c r="ABW135" s="1352">
        <f ca="1">IFERROR(OFFSET(#REF!,$A135,ABW$131),0)</f>
        <v>0</v>
      </c>
      <c r="ABX135" s="1352">
        <f ca="1">IFERROR(OFFSET(#REF!,$A135,ABX$131),0)</f>
        <v>0</v>
      </c>
      <c r="ABY135" s="1352">
        <f ca="1">IFERROR(OFFSET(#REF!,$A135,ABY$131),0)</f>
        <v>0</v>
      </c>
      <c r="ABZ135" s="1352">
        <f ca="1">IFERROR(OFFSET(#REF!,$A135,ABZ$131),0)</f>
        <v>0</v>
      </c>
      <c r="ACA135" s="1352">
        <f ca="1">IFERROR(OFFSET(#REF!,$A135,ACA$131),0)</f>
        <v>0</v>
      </c>
      <c r="ACB135" s="1352">
        <f ca="1">IFERROR(OFFSET(#REF!,$A135,ACB$131),0)</f>
        <v>0</v>
      </c>
      <c r="ACC135" s="1352">
        <f ca="1">IFERROR(OFFSET(#REF!,$A135,ACC$131),0)</f>
        <v>0</v>
      </c>
      <c r="ACD135" s="1352">
        <f ca="1">IFERROR(OFFSET(#REF!,$A135,ACD$131),0)</f>
        <v>0</v>
      </c>
      <c r="ACE135" s="1352">
        <f ca="1">IFERROR(OFFSET(#REF!,$A135,ACE$131),0)</f>
        <v>0</v>
      </c>
      <c r="ACF135" s="1352">
        <f ca="1">IFERROR(OFFSET(#REF!,$A135,ACF$131),0)</f>
        <v>0</v>
      </c>
      <c r="ACG135" s="1352">
        <f ca="1">IFERROR(OFFSET(#REF!,$A135,ACG$131),0)</f>
        <v>0</v>
      </c>
      <c r="ACH135" s="1352">
        <f ca="1">IFERROR(OFFSET(#REF!,$A135,ACH$131),0)</f>
        <v>0</v>
      </c>
      <c r="ACI135" s="1352">
        <f ca="1">IFERROR(OFFSET(#REF!,$A135,ACI$131),0)</f>
        <v>0</v>
      </c>
      <c r="ACJ135" s="1352">
        <f ca="1">IFERROR(OFFSET(#REF!,$A135,ACJ$131),0)</f>
        <v>0</v>
      </c>
      <c r="ACK135" s="1352">
        <f ca="1">IFERROR(OFFSET(#REF!,$A135,ACK$131),0)</f>
        <v>0</v>
      </c>
      <c r="ACL135" s="1352">
        <f ca="1">IFERROR(OFFSET(#REF!,$A135,ACL$131),0)</f>
        <v>0</v>
      </c>
      <c r="ACM135" s="1352">
        <f ca="1">IFERROR(OFFSET(#REF!,$A135,ACM$131),0)</f>
        <v>0</v>
      </c>
      <c r="ACN135" s="1352">
        <f ca="1">IFERROR(OFFSET(#REF!,$A135,ACN$131),0)</f>
        <v>0</v>
      </c>
      <c r="ACO135" s="1352">
        <f ca="1">IFERROR(OFFSET(#REF!,$A135,ACO$131),0)</f>
        <v>0</v>
      </c>
      <c r="ACP135" s="1352">
        <f ca="1">IFERROR(OFFSET(#REF!,$A135,ACP$131),0)</f>
        <v>0</v>
      </c>
      <c r="ACQ135" s="1352">
        <f ca="1">IFERROR(OFFSET(#REF!,$A135,ACQ$131),0)</f>
        <v>0</v>
      </c>
      <c r="ACR135" s="1352">
        <f ca="1">IFERROR(OFFSET(#REF!,$A135,ACR$131),0)</f>
        <v>0</v>
      </c>
      <c r="ACS135" s="1352">
        <f ca="1">IFERROR(OFFSET(#REF!,$A135,ACS$131),0)</f>
        <v>0</v>
      </c>
      <c r="ACT135" s="1352">
        <f ca="1">IFERROR(OFFSET(#REF!,$A135,ACT$131),0)</f>
        <v>0</v>
      </c>
      <c r="ACU135" s="1352">
        <f ca="1">IFERROR(OFFSET(#REF!,$A135,ACU$131),0)</f>
        <v>0</v>
      </c>
      <c r="ACV135" s="1352">
        <f ca="1">IFERROR(OFFSET(#REF!,$A135,ACV$131),0)</f>
        <v>0</v>
      </c>
      <c r="ACW135" s="1352">
        <f ca="1">IFERROR(OFFSET(#REF!,$A135,ACW$131),0)</f>
        <v>0</v>
      </c>
      <c r="ACX135" s="1352">
        <f ca="1">IFERROR(OFFSET(#REF!,$A135,ACX$131),0)</f>
        <v>0</v>
      </c>
      <c r="ACY135" s="1352">
        <f ca="1">IFERROR(OFFSET(#REF!,$A135,ACY$131),0)</f>
        <v>0</v>
      </c>
      <c r="ACZ135" s="1352">
        <f ca="1">IFERROR(OFFSET(#REF!,$A135,ACZ$131),0)</f>
        <v>0</v>
      </c>
      <c r="ADA135" s="1352">
        <f ca="1">IFERROR(OFFSET(#REF!,$A135,ADA$131),0)</f>
        <v>0</v>
      </c>
      <c r="ADB135" s="1352">
        <f ca="1">IFERROR(OFFSET(#REF!,$A135,ADB$131),0)</f>
        <v>0</v>
      </c>
      <c r="ADC135" s="1352">
        <f ca="1">IFERROR(OFFSET(#REF!,$A135,ADC$131),0)</f>
        <v>0</v>
      </c>
      <c r="ADD135" s="1352">
        <f ca="1">IFERROR(OFFSET(#REF!,$A135,ADD$131),0)</f>
        <v>0</v>
      </c>
      <c r="ADE135" s="1352">
        <f ca="1">IFERROR(OFFSET(#REF!,$A135,ADE$131),0)</f>
        <v>0</v>
      </c>
      <c r="ADF135" s="1352">
        <f ca="1">IFERROR(OFFSET(#REF!,$A135,ADF$131),0)</f>
        <v>0</v>
      </c>
      <c r="ADG135" s="1352">
        <f ca="1">IFERROR(OFFSET(#REF!,$A135,ADG$131),0)</f>
        <v>0</v>
      </c>
      <c r="ADH135" s="1352">
        <f ca="1">IFERROR(OFFSET(#REF!,$A135,ADH$131),0)</f>
        <v>0</v>
      </c>
      <c r="ADI135" s="1352">
        <f ca="1">IFERROR(OFFSET(#REF!,$A135,ADI$131),0)</f>
        <v>0</v>
      </c>
      <c r="ADJ135" s="1352">
        <f ca="1">IFERROR(OFFSET(#REF!,$A135,ADJ$131),0)</f>
        <v>0</v>
      </c>
      <c r="ADK135" s="1352">
        <f ca="1">IFERROR(OFFSET(#REF!,$A135,ADK$131),0)</f>
        <v>0</v>
      </c>
      <c r="ADL135" s="1352">
        <f ca="1">IFERROR(OFFSET(#REF!,$A135,ADL$131),0)</f>
        <v>0</v>
      </c>
      <c r="ADM135" s="1352">
        <f ca="1">IFERROR(OFFSET(#REF!,$A135,ADM$131),0)</f>
        <v>0</v>
      </c>
      <c r="ADN135" s="1352">
        <f ca="1">IFERROR(OFFSET(#REF!,$A135,ADN$131),0)</f>
        <v>0</v>
      </c>
      <c r="ADO135" s="1352">
        <f ca="1">IFERROR(OFFSET(#REF!,$A135,ADO$131),0)</f>
        <v>0</v>
      </c>
      <c r="ADP135" s="1352">
        <f ca="1">IFERROR(OFFSET(#REF!,$A135,ADP$131),0)</f>
        <v>0</v>
      </c>
      <c r="ADQ135" s="1352">
        <f ca="1">IFERROR(OFFSET(#REF!,$A135,ADQ$131),0)</f>
        <v>0</v>
      </c>
      <c r="ADR135" s="1352">
        <f ca="1">IFERROR(OFFSET(#REF!,$A135,ADR$131),0)</f>
        <v>0</v>
      </c>
      <c r="ADS135" s="1352">
        <f ca="1">IFERROR(OFFSET(#REF!,$A135,ADS$131),0)</f>
        <v>0</v>
      </c>
      <c r="ADT135" s="1352">
        <f ca="1">IFERROR(OFFSET(#REF!,$A135,ADT$131),0)</f>
        <v>0</v>
      </c>
      <c r="ADU135" s="1352">
        <f ca="1">IFERROR(OFFSET(#REF!,$A135,ADU$131),0)</f>
        <v>0</v>
      </c>
      <c r="ADV135" s="1352">
        <f ca="1">IFERROR(OFFSET(#REF!,$A135,ADV$131),0)</f>
        <v>0</v>
      </c>
      <c r="ADW135" s="1352">
        <f ca="1">IFERROR(OFFSET(#REF!,$A135,ADW$131),0)</f>
        <v>0</v>
      </c>
      <c r="ADX135" s="1352">
        <f ca="1">IFERROR(OFFSET(#REF!,$A135,ADX$131),0)</f>
        <v>0</v>
      </c>
      <c r="ADY135" s="1352">
        <f ca="1">IFERROR(OFFSET(#REF!,$A135,ADY$131),0)</f>
        <v>0</v>
      </c>
      <c r="ADZ135" s="1352">
        <f ca="1">IFERROR(OFFSET(#REF!,$A135,ADZ$131),0)</f>
        <v>0</v>
      </c>
      <c r="AEA135" s="1352">
        <f ca="1">IFERROR(OFFSET(#REF!,$A135,AEA$131),0)</f>
        <v>0</v>
      </c>
      <c r="AEB135" s="1352">
        <f ca="1">IFERROR(OFFSET(#REF!,$A135,AEB$131),0)</f>
        <v>0</v>
      </c>
      <c r="AEC135" s="1352">
        <f ca="1">IFERROR(OFFSET(#REF!,$A135,AEC$131),0)</f>
        <v>0</v>
      </c>
      <c r="AED135" s="1352">
        <f ca="1">IFERROR(OFFSET(#REF!,$A135,AED$131),0)</f>
        <v>0</v>
      </c>
      <c r="AEE135" s="1352">
        <f ca="1">IFERROR(OFFSET(#REF!,$A135,AEE$131),0)</f>
        <v>0</v>
      </c>
      <c r="AEF135" s="1352">
        <f ca="1">IFERROR(OFFSET(#REF!,$A135,AEF$131),0)</f>
        <v>0</v>
      </c>
      <c r="AEG135" s="1352">
        <f ca="1">IFERROR(OFFSET(#REF!,$A135,AEG$131),0)</f>
        <v>0</v>
      </c>
      <c r="AEH135" s="1352">
        <f ca="1">IFERROR(OFFSET(#REF!,$A135,AEH$131),0)</f>
        <v>0</v>
      </c>
      <c r="AEI135" s="1352">
        <f ca="1">IFERROR(OFFSET(#REF!,$A135,AEI$131),0)</f>
        <v>0</v>
      </c>
      <c r="AEJ135" s="1352">
        <f ca="1">IFERROR(OFFSET(#REF!,$A135,AEJ$131),0)</f>
        <v>0</v>
      </c>
      <c r="AEK135" s="1352">
        <f ca="1">IFERROR(OFFSET(#REF!,$A135,AEK$131),0)</f>
        <v>0</v>
      </c>
      <c r="AEL135" s="1352">
        <f ca="1">IFERROR(OFFSET(#REF!,$A135,AEL$131),0)</f>
        <v>0</v>
      </c>
      <c r="AEM135" s="1352">
        <f ca="1">IFERROR(OFFSET(#REF!,$A135,AEM$131),0)</f>
        <v>0</v>
      </c>
      <c r="AEN135" s="1352">
        <f ca="1">IFERROR(OFFSET(#REF!,$A135,AEN$131),0)</f>
        <v>0</v>
      </c>
      <c r="AEO135" s="1352">
        <f ca="1">IFERROR(OFFSET(#REF!,$A135,AEO$131),0)</f>
        <v>0</v>
      </c>
      <c r="AEP135" s="1352">
        <f ca="1">IFERROR(OFFSET(#REF!,$A135,AEP$131),0)</f>
        <v>0</v>
      </c>
      <c r="AEQ135" s="1352">
        <f ca="1">IFERROR(OFFSET(#REF!,$A135,AEQ$131),0)</f>
        <v>0</v>
      </c>
      <c r="AER135" s="1352">
        <f ca="1">IFERROR(OFFSET(#REF!,$A135,AER$131),0)</f>
        <v>0</v>
      </c>
      <c r="AES135" s="1352">
        <f ca="1">IFERROR(OFFSET(#REF!,$A135,AES$131),0)</f>
        <v>0</v>
      </c>
      <c r="AET135" s="1352">
        <f ca="1">IFERROR(OFFSET(#REF!,$A135,AET$131),0)</f>
        <v>0</v>
      </c>
      <c r="AEU135" s="1352">
        <f ca="1">IFERROR(OFFSET(#REF!,$A135,AEU$131),0)</f>
        <v>0</v>
      </c>
      <c r="AEV135" s="1352">
        <f ca="1">IFERROR(OFFSET(#REF!,$A135,AEV$131),0)</f>
        <v>0</v>
      </c>
      <c r="AEW135" s="1352">
        <f ca="1">IFERROR(OFFSET(#REF!,$A135,AEW$131),0)</f>
        <v>0</v>
      </c>
      <c r="AEX135" s="1352">
        <f ca="1">IFERROR(OFFSET(#REF!,$A135,AEX$131),0)</f>
        <v>0</v>
      </c>
      <c r="AEY135" s="1352">
        <f ca="1">IFERROR(OFFSET(#REF!,$A135,AEY$131),0)</f>
        <v>0</v>
      </c>
      <c r="AEZ135" s="1352">
        <f ca="1">IFERROR(OFFSET(#REF!,$A135,AEZ$131),0)</f>
        <v>0</v>
      </c>
      <c r="AFA135" s="1352">
        <f ca="1">IFERROR(OFFSET(#REF!,$A135,AFA$131),0)</f>
        <v>0</v>
      </c>
      <c r="AFB135" s="1352">
        <f ca="1">IFERROR(OFFSET(#REF!,$A135,AFB$131),0)</f>
        <v>0</v>
      </c>
      <c r="AFC135" s="1352">
        <f ca="1">IFERROR(OFFSET(#REF!,$A135,AFC$131),0)</f>
        <v>0</v>
      </c>
      <c r="AFD135" s="1352">
        <f ca="1">IFERROR(OFFSET(#REF!,$A135,AFD$131),0)</f>
        <v>0</v>
      </c>
      <c r="AFE135" s="1352">
        <f ca="1">IFERROR(OFFSET(#REF!,$A135,AFE$131),0)</f>
        <v>0</v>
      </c>
      <c r="AFF135" s="1352">
        <f ca="1">IFERROR(OFFSET(#REF!,$A135,AFF$131),0)</f>
        <v>0</v>
      </c>
      <c r="AFG135" s="1352">
        <f ca="1">IFERROR(OFFSET(#REF!,$A135,AFG$131),0)</f>
        <v>0</v>
      </c>
      <c r="AFH135" s="1352">
        <f ca="1">IFERROR(OFFSET(#REF!,$A135,AFH$131),0)</f>
        <v>0</v>
      </c>
      <c r="AFI135" s="1352">
        <f ca="1">IFERROR(OFFSET(#REF!,$A135,AFI$131),0)</f>
        <v>0</v>
      </c>
      <c r="AFJ135" s="1352">
        <f ca="1">IFERROR(OFFSET(#REF!,$A135,AFJ$131),0)</f>
        <v>0</v>
      </c>
      <c r="AFK135" s="1352">
        <f ca="1">IFERROR(OFFSET(#REF!,$A135,AFK$131),0)</f>
        <v>0</v>
      </c>
      <c r="AFL135" s="1352">
        <f ca="1">IFERROR(OFFSET(#REF!,$A135,AFL$131),0)</f>
        <v>0</v>
      </c>
      <c r="AFM135" s="1352">
        <f ca="1">IFERROR(OFFSET(#REF!,$A135,AFM$131),0)</f>
        <v>0</v>
      </c>
      <c r="AFN135" s="1352">
        <f ca="1">IFERROR(OFFSET(#REF!,$A135,AFN$131),0)</f>
        <v>0</v>
      </c>
      <c r="AFO135" s="1352">
        <f ca="1">IFERROR(OFFSET(#REF!,$A135,AFO$131),0)</f>
        <v>0</v>
      </c>
      <c r="AFP135" s="1352">
        <f ca="1">IFERROR(OFFSET(#REF!,$A135,AFP$131),0)</f>
        <v>0</v>
      </c>
      <c r="AFQ135" s="1352">
        <f ca="1">IFERROR(OFFSET(#REF!,$A135,AFQ$131),0)</f>
        <v>0</v>
      </c>
      <c r="AFR135" s="1352">
        <f ca="1">IFERROR(OFFSET(#REF!,$A135,AFR$131),0)</f>
        <v>0</v>
      </c>
      <c r="AFS135" s="1352">
        <f ca="1">IFERROR(OFFSET(#REF!,$A135,AFS$131),0)</f>
        <v>0</v>
      </c>
      <c r="AFT135" s="1352">
        <f ca="1">IFERROR(OFFSET(#REF!,$A135,AFT$131),0)</f>
        <v>0</v>
      </c>
      <c r="AFU135" s="1352">
        <f ca="1">IFERROR(OFFSET(#REF!,$A135,AFU$131),0)</f>
        <v>0</v>
      </c>
      <c r="AFV135" s="1352">
        <f ca="1">IFERROR(OFFSET(#REF!,$A135,AFV$131),0)</f>
        <v>0</v>
      </c>
      <c r="AFW135" s="1352">
        <f ca="1">IFERROR(OFFSET(#REF!,$A135,AFW$131),0)</f>
        <v>0</v>
      </c>
      <c r="AFX135" s="1352">
        <f ca="1">IFERROR(OFFSET(#REF!,$A135,AFX$131),0)</f>
        <v>0</v>
      </c>
      <c r="AFY135" s="1352">
        <f ca="1">IFERROR(OFFSET(#REF!,$A135,AFY$131),0)</f>
        <v>0</v>
      </c>
      <c r="AFZ135" s="1352">
        <f ca="1">IFERROR(OFFSET(#REF!,$A135,AFZ$131),0)</f>
        <v>0</v>
      </c>
      <c r="AGA135" s="1352">
        <f ca="1">IFERROR(OFFSET(#REF!,$A135,AGA$131),0)</f>
        <v>0</v>
      </c>
      <c r="AGB135" s="1352">
        <f ca="1">IFERROR(OFFSET(#REF!,$A135,AGB$131),0)</f>
        <v>0</v>
      </c>
      <c r="AGC135" s="1352">
        <f ca="1">IFERROR(OFFSET(#REF!,$A135,AGC$131),0)</f>
        <v>0</v>
      </c>
      <c r="AGD135" s="1352">
        <f ca="1">IFERROR(OFFSET(#REF!,$A135,AGD$131),0)</f>
        <v>0</v>
      </c>
      <c r="AGE135" s="1352">
        <f ca="1">IFERROR(OFFSET(#REF!,$A135,AGE$131),0)</f>
        <v>0</v>
      </c>
      <c r="AGF135" s="1352">
        <f ca="1">IFERROR(OFFSET(#REF!,$A135,AGF$131),0)</f>
        <v>0</v>
      </c>
      <c r="AGG135" s="1352">
        <f ca="1">IFERROR(OFFSET(#REF!,$A135,AGG$131),0)</f>
        <v>0</v>
      </c>
      <c r="AGH135" s="1352">
        <f ca="1">IFERROR(OFFSET(#REF!,$A135,AGH$131),0)</f>
        <v>0</v>
      </c>
      <c r="AGI135" s="1352">
        <f ca="1">IFERROR(OFFSET(#REF!,$A135,AGI$131),0)</f>
        <v>0</v>
      </c>
      <c r="AGJ135" s="1352">
        <f ca="1">IFERROR(OFFSET(#REF!,$A135,AGJ$131),0)</f>
        <v>0</v>
      </c>
      <c r="AGK135" s="1352">
        <f ca="1">IFERROR(OFFSET(#REF!,$A135,AGK$131),0)</f>
        <v>0</v>
      </c>
      <c r="AGL135" s="1352">
        <f ca="1">IFERROR(OFFSET(#REF!,$A135,AGL$131),0)</f>
        <v>0</v>
      </c>
      <c r="AGM135" s="1352">
        <f ca="1">IFERROR(OFFSET(#REF!,$A135,AGM$131),0)</f>
        <v>0</v>
      </c>
      <c r="AGN135" s="1352">
        <f ca="1">IFERROR(OFFSET(#REF!,$A135,AGN$131),0)</f>
        <v>0</v>
      </c>
      <c r="AGO135" s="1352">
        <f ca="1">IFERROR(OFFSET(#REF!,$A135,AGO$131),0)</f>
        <v>0</v>
      </c>
      <c r="AGP135" s="1352">
        <f ca="1">IFERROR(OFFSET(#REF!,$A135,AGP$131),0)</f>
        <v>0</v>
      </c>
      <c r="AGQ135" s="1352">
        <f ca="1">IFERROR(OFFSET(#REF!,$A135,AGQ$131),0)</f>
        <v>0</v>
      </c>
      <c r="AGR135" s="1352">
        <f ca="1">IFERROR(OFFSET(#REF!,$A135,AGR$131),0)</f>
        <v>0</v>
      </c>
      <c r="AGS135" s="1352">
        <f ca="1">IFERROR(OFFSET(#REF!,$A135,AGS$131),0)</f>
        <v>0</v>
      </c>
      <c r="AGT135" s="1352">
        <f ca="1">IFERROR(OFFSET(#REF!,$A135,AGT$131),0)</f>
        <v>0</v>
      </c>
      <c r="AGU135" s="1352">
        <f ca="1">IFERROR(OFFSET(#REF!,$A135,AGU$131),0)</f>
        <v>0</v>
      </c>
      <c r="AGV135" s="1352">
        <f ca="1">IFERROR(OFFSET(#REF!,$A135,AGV$131),0)</f>
        <v>0</v>
      </c>
      <c r="AGW135" s="1352">
        <f ca="1">IFERROR(OFFSET(#REF!,$A135,AGW$131),0)</f>
        <v>0</v>
      </c>
      <c r="AGX135" s="1352">
        <f ca="1">IFERROR(OFFSET(#REF!,$A135,AGX$131),0)</f>
        <v>0</v>
      </c>
      <c r="AGY135" s="1352">
        <f ca="1">IFERROR(OFFSET(#REF!,$A135,AGY$131),0)</f>
        <v>0</v>
      </c>
      <c r="AGZ135" s="1352">
        <f ca="1">IFERROR(OFFSET(#REF!,$A135,AGZ$131),0)</f>
        <v>0</v>
      </c>
      <c r="AHA135" s="1352">
        <f ca="1">IFERROR(OFFSET(#REF!,$A135,AHA$131),0)</f>
        <v>0</v>
      </c>
      <c r="AHB135" s="1352">
        <f ca="1">IFERROR(OFFSET(#REF!,$A135,AHB$131),0)</f>
        <v>0</v>
      </c>
      <c r="AHC135" s="1352">
        <f ca="1">IFERROR(OFFSET(#REF!,$A135,AHC$131),0)</f>
        <v>0</v>
      </c>
      <c r="AHD135" s="1352">
        <f ca="1">IFERROR(OFFSET(#REF!,$A135,AHD$131),0)</f>
        <v>0</v>
      </c>
      <c r="AHE135" s="1352">
        <f ca="1">IFERROR(OFFSET(#REF!,$A135,AHE$131),0)</f>
        <v>0</v>
      </c>
      <c r="AHF135" s="1352">
        <f ca="1">IFERROR(OFFSET(#REF!,$A135,AHF$131),0)</f>
        <v>0</v>
      </c>
      <c r="AHG135" s="1352">
        <f ca="1">IFERROR(OFFSET(#REF!,$A135,AHG$131),0)</f>
        <v>0</v>
      </c>
      <c r="AHH135" s="1352">
        <f ca="1">IFERROR(OFFSET(#REF!,$A135,AHH$131),0)</f>
        <v>0</v>
      </c>
      <c r="AHI135" s="1352">
        <f ca="1">IFERROR(OFFSET(#REF!,$A135,AHI$131),0)</f>
        <v>0</v>
      </c>
      <c r="AHJ135" s="1352">
        <f ca="1">IFERROR(OFFSET(#REF!,$A135,AHJ$131),0)</f>
        <v>0</v>
      </c>
      <c r="AHK135" s="1352">
        <f ca="1">IFERROR(OFFSET(#REF!,$A135,AHK$131),0)</f>
        <v>0</v>
      </c>
      <c r="AHL135" s="1352">
        <f ca="1">IFERROR(OFFSET(#REF!,$A135,AHL$131),0)</f>
        <v>0</v>
      </c>
      <c r="AHM135" s="1352">
        <f ca="1">IFERROR(OFFSET(#REF!,$A135,AHM$131),0)</f>
        <v>0</v>
      </c>
      <c r="AHN135" s="1352">
        <f ca="1">IFERROR(OFFSET(#REF!,$A135,AHN$131),0)</f>
        <v>0</v>
      </c>
      <c r="AHO135" s="1352">
        <f ca="1">IFERROR(OFFSET(#REF!,$A135,AHO$131),0)</f>
        <v>0</v>
      </c>
      <c r="AHP135" s="1352">
        <f ca="1">IFERROR(OFFSET(#REF!,$A135,AHP$131),0)</f>
        <v>0</v>
      </c>
      <c r="AHQ135" s="1352">
        <f ca="1">IFERROR(OFFSET(#REF!,$A135,AHQ$131),0)</f>
        <v>0</v>
      </c>
      <c r="AHR135" s="1352">
        <f ca="1">IFERROR(OFFSET(#REF!,$A135,AHR$131),0)</f>
        <v>0</v>
      </c>
      <c r="AHS135" s="1352">
        <f ca="1">IFERROR(OFFSET(#REF!,$A135,AHS$131),0)</f>
        <v>0</v>
      </c>
      <c r="AHT135" s="1352">
        <f ca="1">IFERROR(OFFSET(#REF!,$A135,AHT$131),0)</f>
        <v>0</v>
      </c>
      <c r="AHU135" s="1352">
        <f ca="1">IFERROR(OFFSET(#REF!,$A135,AHU$131),0)</f>
        <v>0</v>
      </c>
      <c r="AHV135" s="1352">
        <f ca="1">IFERROR(OFFSET(#REF!,$A135,AHV$131),0)</f>
        <v>0</v>
      </c>
      <c r="AHW135" s="1352">
        <f ca="1">IFERROR(OFFSET(#REF!,$A135,AHW$131),0)</f>
        <v>0</v>
      </c>
      <c r="AHX135" s="1352">
        <f ca="1">IFERROR(OFFSET(#REF!,$A135,AHX$131),0)</f>
        <v>0</v>
      </c>
      <c r="AHY135" s="1352">
        <f ca="1">IFERROR(OFFSET(#REF!,$A135,AHY$131),0)</f>
        <v>0</v>
      </c>
      <c r="AHZ135" s="1352">
        <f ca="1">IFERROR(OFFSET(#REF!,$A135,AHZ$131),0)</f>
        <v>0</v>
      </c>
      <c r="AIA135" s="1352">
        <f ca="1">IFERROR(OFFSET(#REF!,$A135,AIA$131),0)</f>
        <v>0</v>
      </c>
      <c r="AIB135" s="1352">
        <f ca="1">IFERROR(OFFSET(#REF!,$A135,AIB$131),0)</f>
        <v>0</v>
      </c>
      <c r="AIC135" s="1352">
        <f ca="1">IFERROR(OFFSET(#REF!,$A135,AIC$131),0)</f>
        <v>0</v>
      </c>
      <c r="AID135" s="1352">
        <f ca="1">IFERROR(OFFSET(#REF!,$A135,AID$131),0)</f>
        <v>0</v>
      </c>
      <c r="AIE135" s="1352">
        <f ca="1">IFERROR(OFFSET(#REF!,$A135,AIE$131),0)</f>
        <v>0</v>
      </c>
      <c r="AIF135" s="1352">
        <f ca="1">IFERROR(OFFSET(#REF!,$A135,AIF$131),0)</f>
        <v>0</v>
      </c>
      <c r="AIG135" s="1352">
        <f ca="1">IFERROR(OFFSET(#REF!,$A135,AIG$131),0)</f>
        <v>0</v>
      </c>
      <c r="AIH135" s="1352">
        <f ca="1">IFERROR(OFFSET(#REF!,$A135,AIH$131),0)</f>
        <v>0</v>
      </c>
      <c r="AII135" s="1352">
        <f ca="1">IFERROR(OFFSET(#REF!,$A135,AII$131),0)</f>
        <v>0</v>
      </c>
      <c r="AIJ135" s="1352">
        <f ca="1">IFERROR(OFFSET(#REF!,$A135,AIJ$131),0)</f>
        <v>0</v>
      </c>
      <c r="AIK135" s="1352">
        <f ca="1">IFERROR(OFFSET(#REF!,$A135,AIK$131),0)</f>
        <v>0</v>
      </c>
      <c r="AIL135" s="1352">
        <f ca="1">IFERROR(OFFSET(#REF!,$A135,AIL$131),0)</f>
        <v>0</v>
      </c>
      <c r="AIM135" s="1352">
        <f ca="1">IFERROR(OFFSET(#REF!,$A135,AIM$131),0)</f>
        <v>0</v>
      </c>
      <c r="AIN135" s="1352">
        <f ca="1">IFERROR(OFFSET(#REF!,$A135,AIN$131),0)</f>
        <v>0</v>
      </c>
      <c r="AIO135" s="1352">
        <f ca="1">IFERROR(OFFSET(#REF!,$A135,AIO$131),0)</f>
        <v>0</v>
      </c>
      <c r="AIP135" s="1352">
        <f ca="1">IFERROR(OFFSET(#REF!,$A135,AIP$131),0)</f>
        <v>0</v>
      </c>
      <c r="AIQ135" s="1352">
        <f ca="1">IFERROR(OFFSET(#REF!,$A135,AIQ$131),0)</f>
        <v>0</v>
      </c>
      <c r="AIR135" s="1352">
        <f ca="1">IFERROR(OFFSET(#REF!,$A135,AIR$131),0)</f>
        <v>0</v>
      </c>
      <c r="AIS135" s="1352">
        <f ca="1">IFERROR(OFFSET(#REF!,$A135,AIS$131),0)</f>
        <v>0</v>
      </c>
      <c r="AIT135" s="1352">
        <f ca="1">IFERROR(OFFSET(#REF!,$A135,AIT$131),0)</f>
        <v>0</v>
      </c>
      <c r="AIU135" s="1352">
        <f ca="1">IFERROR(OFFSET(#REF!,$A135,AIU$131),0)</f>
        <v>0</v>
      </c>
      <c r="AIV135" s="1352">
        <f ca="1">IFERROR(OFFSET(#REF!,$A135,AIV$131),0)</f>
        <v>0</v>
      </c>
      <c r="AIW135" s="1352">
        <f ca="1">IFERROR(OFFSET(#REF!,$A135,AIW$131),0)</f>
        <v>0</v>
      </c>
      <c r="AIX135" s="1352">
        <f ca="1">IFERROR(OFFSET(#REF!,$A135,AIX$131),0)</f>
        <v>0</v>
      </c>
      <c r="AIY135" s="1352">
        <f ca="1">IFERROR(OFFSET(#REF!,$A135,AIY$131),0)</f>
        <v>0</v>
      </c>
      <c r="AIZ135" s="1352">
        <f ca="1">IFERROR(OFFSET(#REF!,$A135,AIZ$131),0)</f>
        <v>0</v>
      </c>
      <c r="AJA135" s="1352">
        <f ca="1">IFERROR(OFFSET(#REF!,$A135,AJA$131),0)</f>
        <v>0</v>
      </c>
      <c r="AJB135" s="1352">
        <f ca="1">IFERROR(OFFSET(#REF!,$A135,AJB$131),0)</f>
        <v>0</v>
      </c>
      <c r="AJC135" s="1352">
        <f ca="1">IFERROR(OFFSET(#REF!,$A135,AJC$131),0)</f>
        <v>0</v>
      </c>
      <c r="AJD135" s="1352">
        <f ca="1">IFERROR(OFFSET(#REF!,$A135,AJD$131),0)</f>
        <v>0</v>
      </c>
      <c r="AJE135" s="1352">
        <f ca="1">IFERROR(OFFSET(#REF!,$A135,AJE$131),0)</f>
        <v>0</v>
      </c>
      <c r="AJF135" s="1352">
        <f ca="1">IFERROR(OFFSET(#REF!,$A135,AJF$131),0)</f>
        <v>0</v>
      </c>
      <c r="AJG135" s="1352">
        <f ca="1">IFERROR(OFFSET(#REF!,$A135,AJG$131),0)</f>
        <v>0</v>
      </c>
      <c r="AJH135" s="1352">
        <f ca="1">IFERROR(OFFSET(#REF!,$A135,AJH$131),0)</f>
        <v>0</v>
      </c>
      <c r="AJI135" s="1352">
        <f ca="1">IFERROR(OFFSET(#REF!,$A135,AJI$131),0)</f>
        <v>0</v>
      </c>
      <c r="AJJ135" s="1352">
        <f ca="1">IFERROR(OFFSET(#REF!,$A135,AJJ$131),0)</f>
        <v>0</v>
      </c>
      <c r="AJK135" s="1352">
        <f ca="1">IFERROR(OFFSET(#REF!,$A135,AJK$131),0)</f>
        <v>0</v>
      </c>
      <c r="AJL135" s="1352">
        <f ca="1">IFERROR(OFFSET(#REF!,$A135,AJL$131),0)</f>
        <v>0</v>
      </c>
      <c r="AJM135" s="1352">
        <f ca="1">IFERROR(OFFSET(#REF!,$A135,AJM$131),0)</f>
        <v>0</v>
      </c>
      <c r="AJN135" s="1352">
        <f ca="1">IFERROR(OFFSET(#REF!,$A135,AJN$131),0)</f>
        <v>0</v>
      </c>
      <c r="AJO135" s="1352">
        <f ca="1">IFERROR(OFFSET(#REF!,$A135,AJO$131),0)</f>
        <v>0</v>
      </c>
      <c r="AJP135" s="1352">
        <f ca="1">IFERROR(OFFSET(#REF!,$A135,AJP$131),0)</f>
        <v>0</v>
      </c>
      <c r="AJQ135" s="1352">
        <f ca="1">IFERROR(OFFSET(#REF!,$A135,AJQ$131),0)</f>
        <v>0</v>
      </c>
      <c r="AJR135" s="1352">
        <f ca="1">IFERROR(OFFSET(#REF!,$A135,AJR$131),0)</f>
        <v>0</v>
      </c>
      <c r="AJS135" s="1352">
        <f ca="1">IFERROR(OFFSET(#REF!,$A135,AJS$131),0)</f>
        <v>0</v>
      </c>
      <c r="AJT135" s="1352">
        <f ca="1">IFERROR(OFFSET(#REF!,$A135,AJT$131),0)</f>
        <v>0</v>
      </c>
      <c r="AJU135" s="1352">
        <f ca="1">IFERROR(OFFSET(#REF!,$A135,AJU$131),0)</f>
        <v>0</v>
      </c>
      <c r="AJV135" s="1352">
        <f ca="1">IFERROR(OFFSET(#REF!,$A135,AJV$131),0)</f>
        <v>0</v>
      </c>
      <c r="AJW135" s="1352">
        <f ca="1">IFERROR(OFFSET(#REF!,$A135,AJW$131),0)</f>
        <v>0</v>
      </c>
      <c r="AJX135" s="1352">
        <f ca="1">IFERROR(OFFSET(#REF!,$A135,AJX$131),0)</f>
        <v>0</v>
      </c>
      <c r="AJY135" s="1352">
        <f ca="1">IFERROR(OFFSET(#REF!,$A135,AJY$131),0)</f>
        <v>0</v>
      </c>
      <c r="AJZ135" s="1352">
        <f ca="1">IFERROR(OFFSET(#REF!,$A135,AJZ$131),0)</f>
        <v>0</v>
      </c>
      <c r="AKA135" s="1352">
        <f ca="1">IFERROR(OFFSET(#REF!,$A135,AKA$131),0)</f>
        <v>0</v>
      </c>
      <c r="AKB135" s="1352">
        <f ca="1">IFERROR(OFFSET(#REF!,$A135,AKB$131),0)</f>
        <v>0</v>
      </c>
      <c r="AKC135" s="1352">
        <f ca="1">IFERROR(OFFSET(#REF!,$A135,AKC$131),0)</f>
        <v>0</v>
      </c>
      <c r="AKD135" s="1352">
        <f ca="1">IFERROR(OFFSET(#REF!,$A135,AKD$131),0)</f>
        <v>0</v>
      </c>
      <c r="AKE135" s="1352">
        <f ca="1">IFERROR(OFFSET(#REF!,$A135,AKE$131),0)</f>
        <v>0</v>
      </c>
      <c r="AKF135" s="1352">
        <f ca="1">IFERROR(OFFSET(#REF!,$A135,AKF$131),0)</f>
        <v>0</v>
      </c>
      <c r="AKG135" s="1352">
        <f ca="1">IFERROR(OFFSET(#REF!,$A135,AKG$131),0)</f>
        <v>0</v>
      </c>
      <c r="AKH135" s="1352">
        <f ca="1">IFERROR(OFFSET(#REF!,$A135,AKH$131),0)</f>
        <v>0</v>
      </c>
      <c r="AKI135" s="1352">
        <f ca="1">IFERROR(OFFSET(#REF!,$A135,AKI$131),0)</f>
        <v>0</v>
      </c>
      <c r="AKJ135" s="1352">
        <f ca="1">IFERROR(OFFSET(#REF!,$A135,AKJ$131),0)</f>
        <v>0</v>
      </c>
      <c r="AKK135" s="1352">
        <f ca="1">IFERROR(OFFSET(#REF!,$A135,AKK$131),0)</f>
        <v>0</v>
      </c>
      <c r="AKL135" s="1352">
        <f ca="1">IFERROR(OFFSET(#REF!,$A135,AKL$131),0)</f>
        <v>0</v>
      </c>
      <c r="AKM135" s="1352">
        <f ca="1">IFERROR(OFFSET(#REF!,$A135,AKM$131),0)</f>
        <v>0</v>
      </c>
      <c r="AKN135" s="1352">
        <f ca="1">IFERROR(OFFSET(#REF!,$A135,AKN$131),0)</f>
        <v>0</v>
      </c>
      <c r="AKO135" s="1352">
        <f ca="1">IFERROR(OFFSET(#REF!,$A135,AKO$131),0)</f>
        <v>0</v>
      </c>
      <c r="AKP135" s="1352">
        <f ca="1">IFERROR(OFFSET(#REF!,$A135,AKP$131),0)</f>
        <v>0</v>
      </c>
      <c r="AKQ135" s="1352">
        <f ca="1">IFERROR(OFFSET(#REF!,$A135,AKQ$131),0)</f>
        <v>0</v>
      </c>
      <c r="AKR135" s="1352">
        <f ca="1">IFERROR(OFFSET(#REF!,$A135,AKR$131),0)</f>
        <v>0</v>
      </c>
      <c r="AKS135" s="1352">
        <f ca="1">IFERROR(OFFSET(#REF!,$A135,AKS$131),0)</f>
        <v>0</v>
      </c>
      <c r="AKT135" s="1352">
        <f ca="1">IFERROR(OFFSET(#REF!,$A135,AKT$131),0)</f>
        <v>0</v>
      </c>
      <c r="AKU135" s="1352">
        <f ca="1">IFERROR(OFFSET(#REF!,$A135,AKU$131),0)</f>
        <v>0</v>
      </c>
      <c r="AKV135" s="1352">
        <f ca="1">IFERROR(OFFSET(#REF!,$A135,AKV$131),0)</f>
        <v>0</v>
      </c>
      <c r="AKW135" s="1352">
        <f ca="1">IFERROR(OFFSET(#REF!,$A135,AKW$131),0)</f>
        <v>0</v>
      </c>
      <c r="AKX135" s="1352">
        <f ca="1">IFERROR(OFFSET(#REF!,$A135,AKX$131),0)</f>
        <v>0</v>
      </c>
      <c r="AKY135" s="1352">
        <f ca="1">IFERROR(OFFSET(#REF!,$A135,AKY$131),0)</f>
        <v>0</v>
      </c>
      <c r="AKZ135" s="1352">
        <f ca="1">IFERROR(OFFSET(#REF!,$A135,AKZ$131),0)</f>
        <v>0</v>
      </c>
      <c r="ALA135" s="1352">
        <f ca="1">IFERROR(OFFSET(#REF!,$A135,ALA$131),0)</f>
        <v>0</v>
      </c>
      <c r="ALB135" s="1352">
        <f ca="1">IFERROR(OFFSET(#REF!,$A135,ALB$131),0)</f>
        <v>0</v>
      </c>
      <c r="ALC135" s="1352">
        <f ca="1">IFERROR(OFFSET(#REF!,$A135,ALC$131),0)</f>
        <v>0</v>
      </c>
      <c r="ALD135" s="1352">
        <f ca="1">IFERROR(OFFSET(#REF!,$A135,ALD$131),0)</f>
        <v>0</v>
      </c>
      <c r="ALE135" s="1352">
        <f ca="1">IFERROR(OFFSET(#REF!,$A135,ALE$131),0)</f>
        <v>0</v>
      </c>
      <c r="ALF135" s="1352">
        <f ca="1">IFERROR(OFFSET(#REF!,$A135,ALF$131),0)</f>
        <v>0</v>
      </c>
      <c r="ALG135" s="1352">
        <f ca="1">IFERROR(OFFSET(#REF!,$A135,ALG$131),0)</f>
        <v>0</v>
      </c>
      <c r="ALH135" s="1352">
        <f ca="1">IFERROR(OFFSET(#REF!,$A135,ALH$131),0)</f>
        <v>0</v>
      </c>
      <c r="ALI135" s="1352">
        <f ca="1">IFERROR(OFFSET(#REF!,$A135,ALI$131),0)</f>
        <v>0</v>
      </c>
      <c r="ALJ135" s="1352">
        <f ca="1">IFERROR(OFFSET(#REF!,$A135,ALJ$131),0)</f>
        <v>0</v>
      </c>
      <c r="ALK135" s="1352">
        <f ca="1">IFERROR(OFFSET(#REF!,$A135,ALK$131),0)</f>
        <v>0</v>
      </c>
      <c r="ALL135" s="1352">
        <f ca="1">IFERROR(OFFSET(#REF!,$A135,ALL$131),0)</f>
        <v>0</v>
      </c>
      <c r="ALM135" s="1352">
        <f ca="1">IFERROR(OFFSET(#REF!,$A135,ALM$131),0)</f>
        <v>0</v>
      </c>
      <c r="ALN135" s="1352">
        <f ca="1">IFERROR(OFFSET(#REF!,$A135,ALN$131),0)</f>
        <v>0</v>
      </c>
      <c r="ALO135" s="1352">
        <f ca="1">IFERROR(OFFSET(#REF!,$A135,ALO$131),0)</f>
        <v>0</v>
      </c>
      <c r="ALP135" s="1352">
        <f ca="1">IFERROR(OFFSET(#REF!,$A135,ALP$131),0)</f>
        <v>0</v>
      </c>
      <c r="ALQ135" s="1352">
        <f ca="1">IFERROR(OFFSET(#REF!,$A135,ALQ$131),0)</f>
        <v>0</v>
      </c>
      <c r="ALR135" s="1352">
        <f ca="1">IFERROR(OFFSET(#REF!,$A135,ALR$131),0)</f>
        <v>0</v>
      </c>
      <c r="ALS135" s="1352">
        <f ca="1">IFERROR(OFFSET(#REF!,$A135,ALS$131),0)</f>
        <v>0</v>
      </c>
      <c r="ALT135" s="1352">
        <f ca="1">IFERROR(OFFSET(#REF!,$A135,ALT$131),0)</f>
        <v>0</v>
      </c>
      <c r="ALU135" s="1352">
        <f ca="1">IFERROR(OFFSET(#REF!,$A135,ALU$131),0)</f>
        <v>0</v>
      </c>
      <c r="ALV135" s="1352">
        <f ca="1">IFERROR(OFFSET(#REF!,$A135,ALV$131),0)</f>
        <v>0</v>
      </c>
      <c r="ALW135" s="1352">
        <f ca="1">IFERROR(OFFSET(#REF!,$A135,ALW$131),0)</f>
        <v>0</v>
      </c>
      <c r="ALX135" s="1352">
        <f ca="1">IFERROR(OFFSET(#REF!,$A135,ALX$131),0)</f>
        <v>0</v>
      </c>
      <c r="ALY135" s="1352">
        <f ca="1">IFERROR(OFFSET(#REF!,$A135,ALY$131),0)</f>
        <v>0</v>
      </c>
      <c r="ALZ135" s="1352">
        <f ca="1">IFERROR(OFFSET(#REF!,$A135,ALZ$131),0)</f>
        <v>0</v>
      </c>
      <c r="AMA135" s="1352">
        <f ca="1">IFERROR(OFFSET(#REF!,$A135,AMA$131),0)</f>
        <v>0</v>
      </c>
      <c r="AMB135" s="1352">
        <f ca="1">IFERROR(OFFSET(#REF!,$A135,AMB$131),0)</f>
        <v>0</v>
      </c>
      <c r="AMC135" s="1352">
        <f ca="1">IFERROR(OFFSET(#REF!,$A135,AMC$131),0)</f>
        <v>0</v>
      </c>
      <c r="AMD135" s="1352">
        <f ca="1">IFERROR(OFFSET(#REF!,$A135,AMD$131),0)</f>
        <v>0</v>
      </c>
      <c r="AME135" s="1352">
        <f ca="1">IFERROR(OFFSET(#REF!,$A135,AME$131),0)</f>
        <v>0</v>
      </c>
      <c r="AMF135" s="1352">
        <f ca="1">IFERROR(OFFSET(#REF!,$A135,AMF$131),0)</f>
        <v>0</v>
      </c>
      <c r="AMG135" s="1352">
        <f ca="1">IFERROR(OFFSET(#REF!,$A135,AMG$131),0)</f>
        <v>0</v>
      </c>
      <c r="AMH135" s="1352">
        <f ca="1">IFERROR(OFFSET(#REF!,$A135,AMH$131),0)</f>
        <v>0</v>
      </c>
      <c r="AMI135" s="1352">
        <f ca="1">IFERROR(OFFSET(#REF!,$A135,AMI$131),0)</f>
        <v>0</v>
      </c>
      <c r="AMJ135" s="1352">
        <f ca="1">IFERROR(OFFSET(#REF!,$A135,AMJ$131),0)</f>
        <v>0</v>
      </c>
      <c r="AMK135" s="1352">
        <f ca="1">IFERROR(OFFSET(#REF!,$A135,AMK$131),0)</f>
        <v>0</v>
      </c>
      <c r="AML135" s="1352">
        <f ca="1">IFERROR(OFFSET(#REF!,$A135,AML$131),0)</f>
        <v>0</v>
      </c>
      <c r="AMM135" s="1352">
        <f ca="1">IFERROR(OFFSET(#REF!,$A135,AMM$131),0)</f>
        <v>0</v>
      </c>
      <c r="AMN135" s="1352">
        <f ca="1">IFERROR(OFFSET(#REF!,$A135,AMN$131),0)</f>
        <v>0</v>
      </c>
      <c r="AMO135" s="1352">
        <f ca="1">IFERROR(OFFSET(#REF!,$A135,AMO$131),0)</f>
        <v>0</v>
      </c>
      <c r="AMP135" s="1352">
        <f ca="1">IFERROR(OFFSET(#REF!,$A135,AMP$131),0)</f>
        <v>0</v>
      </c>
      <c r="AMQ135" s="1352">
        <f ca="1">IFERROR(OFFSET(#REF!,$A135,AMQ$131),0)</f>
        <v>0</v>
      </c>
      <c r="AMR135" s="1352">
        <f ca="1">IFERROR(OFFSET(#REF!,$A135,AMR$131),0)</f>
        <v>0</v>
      </c>
      <c r="AMS135" s="1352">
        <f ca="1">IFERROR(OFFSET(#REF!,$A135,AMS$131),0)</f>
        <v>0</v>
      </c>
      <c r="AMT135" s="1352">
        <f ca="1">IFERROR(OFFSET(#REF!,$A135,AMT$131),0)</f>
        <v>0</v>
      </c>
      <c r="AMU135" s="1352">
        <f ca="1">IFERROR(OFFSET(#REF!,$A135,AMU$131),0)</f>
        <v>0</v>
      </c>
      <c r="AMV135" s="1352">
        <f ca="1">IFERROR(OFFSET(#REF!,$A135,AMV$131),0)</f>
        <v>0</v>
      </c>
      <c r="AMW135" s="1352">
        <f ca="1">IFERROR(OFFSET(#REF!,$A135,AMW$131),0)</f>
        <v>0</v>
      </c>
      <c r="AMX135" s="1352">
        <f ca="1">IFERROR(OFFSET(#REF!,$A135,AMX$131),0)</f>
        <v>0</v>
      </c>
      <c r="AMY135" s="1352">
        <f ca="1">IFERROR(OFFSET(#REF!,$A135,AMY$131),0)</f>
        <v>0</v>
      </c>
      <c r="AMZ135" s="1352">
        <f ca="1">IFERROR(OFFSET(#REF!,$A135,AMZ$131),0)</f>
        <v>0</v>
      </c>
      <c r="ANA135" s="1352">
        <f ca="1">IFERROR(OFFSET(#REF!,$A135,ANA$131),0)</f>
        <v>0</v>
      </c>
      <c r="ANB135" s="1352">
        <f ca="1">IFERROR(OFFSET(#REF!,$A135,ANB$131),0)</f>
        <v>0</v>
      </c>
      <c r="ANC135" s="1352">
        <f ca="1">IFERROR(OFFSET(#REF!,$A135,ANC$131),0)</f>
        <v>0</v>
      </c>
      <c r="AND135" s="1352">
        <f ca="1">IFERROR(OFFSET(#REF!,$A135,AND$131),0)</f>
        <v>0</v>
      </c>
      <c r="ANE135" s="1352">
        <f ca="1">IFERROR(OFFSET(#REF!,$A135,ANE$131),0)</f>
        <v>0</v>
      </c>
      <c r="ANF135" s="1352">
        <f ca="1">IFERROR(OFFSET(#REF!,$A135,ANF$131),0)</f>
        <v>0</v>
      </c>
      <c r="ANG135" s="1352">
        <f ca="1">IFERROR(OFFSET(#REF!,$A135,ANG$131),0)</f>
        <v>0</v>
      </c>
      <c r="ANH135" s="1352">
        <f ca="1">IFERROR(OFFSET(#REF!,$A135,ANH$131),0)</f>
        <v>0</v>
      </c>
      <c r="ANI135" s="1352">
        <f ca="1">IFERROR(OFFSET(#REF!,$A135,ANI$131),0)</f>
        <v>0</v>
      </c>
      <c r="ANJ135" s="1352">
        <f ca="1">IFERROR(OFFSET(#REF!,$A135,ANJ$131),0)</f>
        <v>0</v>
      </c>
      <c r="ANK135" s="1352">
        <f ca="1">IFERROR(OFFSET(#REF!,$A135,ANK$131),0)</f>
        <v>0</v>
      </c>
      <c r="ANL135" s="1352">
        <f ca="1">IFERROR(OFFSET(#REF!,$A135,ANL$131),0)</f>
        <v>0</v>
      </c>
      <c r="ANM135" s="1352">
        <f ca="1">IFERROR(OFFSET(#REF!,$A135,ANM$131),0)</f>
        <v>0</v>
      </c>
      <c r="ANN135" s="1352">
        <f ca="1">IFERROR(OFFSET(#REF!,$A135,ANN$131),0)</f>
        <v>0</v>
      </c>
      <c r="ANO135" s="1352">
        <f ca="1">IFERROR(OFFSET(#REF!,$A135,ANO$131),0)</f>
        <v>0</v>
      </c>
      <c r="ANP135" s="1352">
        <f ca="1">IFERROR(OFFSET(#REF!,$A135,ANP$131),0)</f>
        <v>0</v>
      </c>
      <c r="ANQ135" s="1352">
        <f ca="1">IFERROR(OFFSET(#REF!,$A135,ANQ$131),0)</f>
        <v>0</v>
      </c>
      <c r="ANR135" s="1352">
        <f ca="1">IFERROR(OFFSET(#REF!,$A135,ANR$131),0)</f>
        <v>0</v>
      </c>
      <c r="ANS135" s="1352">
        <f ca="1">IFERROR(OFFSET(#REF!,$A135,ANS$131),0)</f>
        <v>0</v>
      </c>
      <c r="ANT135" s="1352">
        <f ca="1">IFERROR(OFFSET(#REF!,$A135,ANT$131),0)</f>
        <v>0</v>
      </c>
      <c r="ANU135" s="1352">
        <f ca="1">IFERROR(OFFSET(#REF!,$A135,ANU$131),0)</f>
        <v>0</v>
      </c>
      <c r="ANV135" s="1352">
        <f ca="1">IFERROR(OFFSET(#REF!,$A135,ANV$131),0)</f>
        <v>0</v>
      </c>
      <c r="ANW135" s="1352">
        <f ca="1">IFERROR(OFFSET(#REF!,$A135,ANW$131),0)</f>
        <v>0</v>
      </c>
      <c r="ANX135" s="1352">
        <f ca="1">IFERROR(OFFSET(#REF!,$A135,ANX$131),0)</f>
        <v>0</v>
      </c>
      <c r="ANY135" s="1352">
        <f ca="1">IFERROR(OFFSET(#REF!,$A135,ANY$131),0)</f>
        <v>0</v>
      </c>
      <c r="ANZ135" s="1352">
        <f ca="1">IFERROR(OFFSET(#REF!,$A135,ANZ$131),0)</f>
        <v>0</v>
      </c>
      <c r="AOA135" s="1352">
        <f ca="1">IFERROR(OFFSET(#REF!,$A135,AOA$131),0)</f>
        <v>0</v>
      </c>
      <c r="AOB135" s="1352">
        <f ca="1">IFERROR(OFFSET(#REF!,$A135,AOB$131),0)</f>
        <v>0</v>
      </c>
      <c r="AOC135" s="1352">
        <f ca="1">IFERROR(OFFSET(#REF!,$A135,AOC$131),0)</f>
        <v>0</v>
      </c>
      <c r="AOD135" s="1352">
        <f ca="1">IFERROR(OFFSET(#REF!,$A135,AOD$131),0)</f>
        <v>0</v>
      </c>
      <c r="AOE135" s="1352">
        <f ca="1">IFERROR(OFFSET(#REF!,$A135,AOE$131),0)</f>
        <v>0</v>
      </c>
      <c r="AOF135" s="1352">
        <f ca="1">IFERROR(OFFSET(#REF!,$A135,AOF$131),0)</f>
        <v>0</v>
      </c>
      <c r="AOG135" s="1352">
        <f ca="1">IFERROR(OFFSET(#REF!,$A135,AOG$131),0)</f>
        <v>0</v>
      </c>
      <c r="AOH135" s="1352">
        <f ca="1">IFERROR(OFFSET(#REF!,$A135,AOH$131),0)</f>
        <v>0</v>
      </c>
      <c r="AOI135" s="1352">
        <f ca="1">IFERROR(OFFSET(#REF!,$A135,AOI$131),0)</f>
        <v>0</v>
      </c>
      <c r="AOJ135" s="1352">
        <f ca="1">IFERROR(OFFSET(#REF!,$A135,AOJ$131),0)</f>
        <v>0</v>
      </c>
      <c r="AOK135" s="1352">
        <f ca="1">IFERROR(OFFSET(#REF!,$A135,AOK$131),0)</f>
        <v>0</v>
      </c>
      <c r="AOL135" s="1352">
        <f ca="1">IFERROR(OFFSET(#REF!,$A135,AOL$131),0)</f>
        <v>0</v>
      </c>
      <c r="AOM135" s="1352">
        <f ca="1">IFERROR(OFFSET(#REF!,$A135,AOM$131),0)</f>
        <v>0</v>
      </c>
      <c r="AON135" s="1352">
        <f ca="1">IFERROR(OFFSET(#REF!,$A135,AON$131),0)</f>
        <v>0</v>
      </c>
      <c r="AOO135" s="1352">
        <f ca="1">IFERROR(OFFSET(#REF!,$A135,AOO$131),0)</f>
        <v>0</v>
      </c>
      <c r="AOP135" s="1352">
        <f ca="1">IFERROR(OFFSET(#REF!,$A135,AOP$131),0)</f>
        <v>0</v>
      </c>
      <c r="AOQ135" s="1352">
        <f ca="1">IFERROR(OFFSET(#REF!,$A135,AOQ$131),0)</f>
        <v>0</v>
      </c>
      <c r="AOR135" s="1352">
        <f ca="1">IFERROR(OFFSET(#REF!,$A135,AOR$131),0)</f>
        <v>0</v>
      </c>
      <c r="AOS135" s="1352">
        <f ca="1">IFERROR(OFFSET(#REF!,$A135,AOS$131),0)</f>
        <v>0</v>
      </c>
      <c r="AOT135" s="1352">
        <f ca="1">IFERROR(OFFSET(#REF!,$A135,AOT$131),0)</f>
        <v>0</v>
      </c>
      <c r="AOU135" s="1352">
        <f ca="1">IFERROR(OFFSET(#REF!,$A135,AOU$131),0)</f>
        <v>0</v>
      </c>
      <c r="AOV135" s="1352">
        <f ca="1">IFERROR(OFFSET(#REF!,$A135,AOV$131),0)</f>
        <v>0</v>
      </c>
      <c r="AOW135" s="1352">
        <f ca="1">IFERROR(OFFSET(#REF!,$A135,AOW$131),0)</f>
        <v>0</v>
      </c>
      <c r="AOX135" s="1352">
        <f ca="1">IFERROR(OFFSET(#REF!,$A135,AOX$131),0)</f>
        <v>0</v>
      </c>
      <c r="AOY135" s="1352">
        <f ca="1">IFERROR(OFFSET(#REF!,$A135,AOY$131),0)</f>
        <v>0</v>
      </c>
      <c r="AOZ135" s="1352">
        <f ca="1">IFERROR(OFFSET(#REF!,$A135,AOZ$131),0)</f>
        <v>0</v>
      </c>
      <c r="APA135" s="1352">
        <f ca="1">IFERROR(OFFSET(#REF!,$A135,APA$131),0)</f>
        <v>0</v>
      </c>
      <c r="APB135" s="1352">
        <f ca="1">IFERROR(OFFSET(#REF!,$A135,APB$131),0)</f>
        <v>0</v>
      </c>
      <c r="APC135" s="1352">
        <f ca="1">IFERROR(OFFSET(#REF!,$A135,APC$131),0)</f>
        <v>0</v>
      </c>
      <c r="APD135" s="1352">
        <f ca="1">IFERROR(OFFSET(#REF!,$A135,APD$131),0)</f>
        <v>0</v>
      </c>
      <c r="APE135" s="1352">
        <f ca="1">IFERROR(OFFSET(#REF!,$A135,APE$131),0)</f>
        <v>0</v>
      </c>
      <c r="APF135" s="1352">
        <f ca="1">IFERROR(OFFSET(#REF!,$A135,APF$131),0)</f>
        <v>0</v>
      </c>
      <c r="APG135" s="1352">
        <f ca="1">IFERROR(OFFSET(#REF!,$A135,APG$131),0)</f>
        <v>0</v>
      </c>
      <c r="APH135" s="1352">
        <f ca="1">IFERROR(OFFSET(#REF!,$A135,APH$131),0)</f>
        <v>0</v>
      </c>
      <c r="API135" s="1352">
        <f ca="1">IFERROR(OFFSET(#REF!,$A135,API$131),0)</f>
        <v>0</v>
      </c>
    </row>
    <row r="136" spans="1:1102" ht="13.2" x14ac:dyDescent="0.25">
      <c r="A136" s="1352">
        <v>4</v>
      </c>
      <c r="B136" s="4814" t="s">
        <v>602</v>
      </c>
      <c r="C136" s="4868">
        <f t="shared" ref="C136:J136" si="2800">MATCH(C138,149:149,0)-2</f>
        <v>110</v>
      </c>
      <c r="D136" s="4868">
        <f t="shared" si="2800"/>
        <v>111</v>
      </c>
      <c r="E136" s="4868">
        <f t="shared" si="2800"/>
        <v>112</v>
      </c>
      <c r="F136" s="4868">
        <f t="shared" si="2800"/>
        <v>113</v>
      </c>
      <c r="G136" s="4868">
        <f t="shared" si="2800"/>
        <v>114</v>
      </c>
      <c r="H136" s="4868" t="e">
        <f t="shared" si="2800"/>
        <v>#N/A</v>
      </c>
      <c r="I136" s="4868">
        <f t="shared" si="2800"/>
        <v>115</v>
      </c>
      <c r="J136" s="4868">
        <f t="shared" si="2800"/>
        <v>116</v>
      </c>
      <c r="K136" s="4637"/>
      <c r="IY136" s="1352">
        <v>0</v>
      </c>
      <c r="IZ136" s="1352">
        <v>0</v>
      </c>
      <c r="JA136" s="1352">
        <v>0</v>
      </c>
      <c r="JB136" s="1352">
        <v>0</v>
      </c>
      <c r="JC136" s="1352">
        <v>0</v>
      </c>
      <c r="JD136" s="1352">
        <v>0</v>
      </c>
      <c r="JE136" s="1352">
        <v>0</v>
      </c>
      <c r="JF136" s="1352">
        <v>0</v>
      </c>
      <c r="JG136" s="1352">
        <v>0</v>
      </c>
      <c r="JH136" s="1352">
        <v>0</v>
      </c>
      <c r="JI136" s="1352">
        <v>0</v>
      </c>
      <c r="JJ136" s="1352">
        <v>0</v>
      </c>
      <c r="JK136" s="1352">
        <v>0</v>
      </c>
      <c r="JL136" s="1352">
        <v>0</v>
      </c>
      <c r="JM136" s="1352">
        <v>0</v>
      </c>
      <c r="JN136" s="1352">
        <v>0</v>
      </c>
      <c r="JO136" s="1352">
        <v>0</v>
      </c>
      <c r="JP136" s="1352">
        <v>0</v>
      </c>
      <c r="JQ136" s="1352">
        <v>0</v>
      </c>
      <c r="JR136" s="1352">
        <v>0</v>
      </c>
      <c r="JS136" s="1352">
        <v>0</v>
      </c>
      <c r="JT136" s="1352">
        <v>0</v>
      </c>
      <c r="JU136" s="1352">
        <v>0</v>
      </c>
      <c r="JV136" s="1352">
        <v>0</v>
      </c>
      <c r="JW136" s="1352">
        <v>0</v>
      </c>
      <c r="JX136" s="1352">
        <v>0</v>
      </c>
      <c r="JY136" s="1352">
        <v>0</v>
      </c>
      <c r="JZ136" s="1352">
        <v>0</v>
      </c>
      <c r="KA136" s="1352">
        <v>0</v>
      </c>
      <c r="KB136" s="1352">
        <v>0</v>
      </c>
      <c r="KC136" s="1352">
        <v>0</v>
      </c>
      <c r="KD136" s="1352">
        <v>0</v>
      </c>
      <c r="KE136" s="1352">
        <v>0</v>
      </c>
      <c r="KF136" s="1352">
        <v>0</v>
      </c>
      <c r="KG136" s="1352">
        <v>0</v>
      </c>
      <c r="KH136" s="1352">
        <v>0</v>
      </c>
      <c r="KI136" s="1352">
        <v>0</v>
      </c>
      <c r="KJ136" s="1352">
        <v>0</v>
      </c>
      <c r="KK136" s="1352">
        <v>0</v>
      </c>
      <c r="KL136" s="1352">
        <v>0</v>
      </c>
      <c r="KM136" s="1352">
        <v>0</v>
      </c>
      <c r="KN136" s="1352">
        <v>0</v>
      </c>
      <c r="KO136" s="1352">
        <v>0</v>
      </c>
      <c r="KP136" s="1352">
        <v>0</v>
      </c>
      <c r="KQ136" s="1352">
        <v>0</v>
      </c>
      <c r="KR136" s="1352">
        <v>0</v>
      </c>
      <c r="KS136" s="1352">
        <v>0</v>
      </c>
      <c r="KT136" s="1352">
        <v>0</v>
      </c>
      <c r="KU136" s="1352">
        <v>0</v>
      </c>
      <c r="KV136" s="1352">
        <v>0</v>
      </c>
      <c r="KW136" s="1352">
        <v>0</v>
      </c>
      <c r="KX136" s="1352">
        <v>0</v>
      </c>
      <c r="KY136" s="1352">
        <v>0</v>
      </c>
      <c r="KZ136" s="1352">
        <v>0</v>
      </c>
      <c r="LA136" s="1352">
        <v>0</v>
      </c>
      <c r="LB136" s="1352">
        <v>0</v>
      </c>
      <c r="LC136" s="1352">
        <v>0</v>
      </c>
      <c r="LD136" s="1352">
        <v>0</v>
      </c>
      <c r="LE136" s="1352">
        <v>0</v>
      </c>
      <c r="LF136" s="1352">
        <v>0</v>
      </c>
      <c r="LG136" s="1352">
        <v>0</v>
      </c>
      <c r="LH136" s="1352">
        <v>0</v>
      </c>
      <c r="LI136" s="1352">
        <v>0</v>
      </c>
      <c r="LJ136" s="1352">
        <v>0</v>
      </c>
      <c r="LK136" s="1352">
        <v>0</v>
      </c>
      <c r="LL136" s="1352">
        <v>0</v>
      </c>
      <c r="LM136" s="1352">
        <v>0</v>
      </c>
      <c r="LN136" s="1352">
        <v>0</v>
      </c>
      <c r="LO136" s="1352">
        <v>0</v>
      </c>
      <c r="LP136" s="1352">
        <v>0</v>
      </c>
      <c r="LQ136" s="1352">
        <v>0</v>
      </c>
      <c r="LR136" s="1352">
        <v>0</v>
      </c>
      <c r="LS136" s="1352">
        <v>0</v>
      </c>
      <c r="LT136" s="1352">
        <v>0</v>
      </c>
      <c r="LU136" s="1352">
        <v>0</v>
      </c>
      <c r="LV136" s="1352">
        <v>0</v>
      </c>
      <c r="LW136" s="1352">
        <v>0</v>
      </c>
      <c r="LX136" s="1352">
        <v>0</v>
      </c>
      <c r="LY136" s="1352">
        <v>0</v>
      </c>
      <c r="LZ136" s="1352">
        <v>0</v>
      </c>
      <c r="MA136" s="1352">
        <v>0</v>
      </c>
      <c r="MB136" s="1352">
        <v>0</v>
      </c>
      <c r="MC136" s="1352">
        <v>0</v>
      </c>
      <c r="MD136" s="1352">
        <v>0</v>
      </c>
      <c r="ME136" s="1352">
        <v>0</v>
      </c>
      <c r="MF136" s="1352">
        <v>0</v>
      </c>
      <c r="MG136" s="1352">
        <v>0</v>
      </c>
      <c r="MH136" s="1352">
        <v>0</v>
      </c>
      <c r="MI136" s="1352">
        <v>0</v>
      </c>
      <c r="MJ136" s="1352">
        <v>0</v>
      </c>
      <c r="MK136" s="1352">
        <v>0</v>
      </c>
      <c r="ML136" s="1352">
        <v>0</v>
      </c>
      <c r="MM136" s="1352">
        <v>0</v>
      </c>
      <c r="MN136" s="1352">
        <v>0</v>
      </c>
      <c r="MO136" s="1352">
        <v>0</v>
      </c>
      <c r="MP136" s="1352">
        <v>0</v>
      </c>
      <c r="MQ136" s="1352">
        <v>0</v>
      </c>
      <c r="MR136" s="1352">
        <v>0</v>
      </c>
      <c r="MS136" s="1352">
        <v>0</v>
      </c>
      <c r="MT136" s="1352">
        <v>0</v>
      </c>
      <c r="MU136" s="1352">
        <v>0</v>
      </c>
      <c r="MV136" s="1352">
        <v>0</v>
      </c>
      <c r="MW136" s="1352">
        <v>0</v>
      </c>
      <c r="MX136" s="1352">
        <v>0</v>
      </c>
      <c r="MY136" s="1352">
        <v>0</v>
      </c>
      <c r="MZ136" s="1352">
        <v>0</v>
      </c>
      <c r="NA136" s="1352">
        <f ca="1">IFERROR(OFFSET(#REF!,$A136,NA$131),0)</f>
        <v>0</v>
      </c>
      <c r="NB136" s="1352">
        <f ca="1">IFERROR(OFFSET(#REF!,$A136,NB$131),0)</f>
        <v>0</v>
      </c>
      <c r="NC136" s="1352">
        <f ca="1">IFERROR(OFFSET(#REF!,$A136,NC$131),0)</f>
        <v>0</v>
      </c>
      <c r="ND136" s="1352">
        <f ca="1">IFERROR(OFFSET(#REF!,$A136,ND$131),0)</f>
        <v>0</v>
      </c>
      <c r="NE136" s="1352">
        <f ca="1">IFERROR(OFFSET(#REF!,$A136,NE$131),0)</f>
        <v>0</v>
      </c>
      <c r="NF136" s="1352">
        <f ca="1">IFERROR(OFFSET(#REF!,$A136,NF$131),0)</f>
        <v>0</v>
      </c>
      <c r="NG136" s="1352">
        <f ca="1">IFERROR(OFFSET(#REF!,$A136,NG$131),0)</f>
        <v>0</v>
      </c>
      <c r="NH136" s="1352">
        <f ca="1">IFERROR(OFFSET(#REF!,$A136,NH$131),0)</f>
        <v>0</v>
      </c>
      <c r="NI136" s="1352">
        <f ca="1">IFERROR(OFFSET(#REF!,$A136,NI$131),0)</f>
        <v>0</v>
      </c>
      <c r="NJ136" s="1352">
        <f ca="1">IFERROR(OFFSET(#REF!,$A136,NJ$131),0)</f>
        <v>0</v>
      </c>
      <c r="NK136" s="1352">
        <f ca="1">IFERROR(OFFSET(#REF!,$A136,NK$131),0)</f>
        <v>0</v>
      </c>
      <c r="NL136" s="1352">
        <f ca="1">IFERROR(OFFSET(#REF!,$A136,NL$131),0)</f>
        <v>0</v>
      </c>
      <c r="NM136" s="1352">
        <f ca="1">IFERROR(OFFSET(#REF!,$A136,NM$131),0)</f>
        <v>0</v>
      </c>
      <c r="NN136" s="1352">
        <f ca="1">IFERROR(OFFSET(#REF!,$A136,NN$131),0)</f>
        <v>0</v>
      </c>
      <c r="NO136" s="1352">
        <f ca="1">IFERROR(OFFSET(#REF!,$A136,NO$131),0)</f>
        <v>0</v>
      </c>
      <c r="NP136" s="1352">
        <f ca="1">IFERROR(OFFSET(#REF!,$A136,NP$131),0)</f>
        <v>0</v>
      </c>
      <c r="NQ136" s="1352">
        <f ca="1">IFERROR(OFFSET(#REF!,$A136,NQ$131),0)</f>
        <v>0</v>
      </c>
      <c r="NR136" s="1352">
        <f ca="1">IFERROR(OFFSET(#REF!,$A136,NR$131),0)</f>
        <v>0</v>
      </c>
      <c r="NS136" s="1352">
        <f ca="1">IFERROR(OFFSET(#REF!,$A136,NS$131),0)</f>
        <v>0</v>
      </c>
      <c r="NT136" s="1352">
        <f ca="1">IFERROR(OFFSET(#REF!,$A136,NT$131),0)</f>
        <v>0</v>
      </c>
      <c r="NU136" s="1352">
        <f ca="1">IFERROR(OFFSET(#REF!,$A136,NU$131),0)</f>
        <v>0</v>
      </c>
      <c r="NV136" s="1352">
        <f ca="1">IFERROR(OFFSET(#REF!,$A136,NV$131),0)</f>
        <v>0</v>
      </c>
      <c r="NW136" s="1352">
        <f ca="1">IFERROR(OFFSET(#REF!,$A136,NW$131),0)</f>
        <v>0</v>
      </c>
      <c r="NX136" s="1352">
        <f ca="1">IFERROR(OFFSET(#REF!,$A136,NX$131),0)</f>
        <v>0</v>
      </c>
      <c r="NY136" s="1352">
        <f ca="1">IFERROR(OFFSET(#REF!,$A136,NY$131),0)</f>
        <v>0</v>
      </c>
      <c r="NZ136" s="1352">
        <f ca="1">IFERROR(OFFSET(#REF!,$A136,NZ$131),0)</f>
        <v>0</v>
      </c>
      <c r="OA136" s="1352">
        <f ca="1">IFERROR(OFFSET(#REF!,$A136,OA$131),0)</f>
        <v>0</v>
      </c>
      <c r="OB136" s="1352">
        <f ca="1">IFERROR(OFFSET(#REF!,$A136,OB$131),0)</f>
        <v>0</v>
      </c>
      <c r="OC136" s="1352">
        <f ca="1">IFERROR(OFFSET(#REF!,$A136,OC$131),0)</f>
        <v>0</v>
      </c>
      <c r="OD136" s="1352">
        <f ca="1">IFERROR(OFFSET(#REF!,$A136,OD$131),0)</f>
        <v>0</v>
      </c>
      <c r="OE136" s="1352">
        <f ca="1">IFERROR(OFFSET(#REF!,$A136,OE$131),0)</f>
        <v>0</v>
      </c>
      <c r="OF136" s="1352">
        <f ca="1">IFERROR(OFFSET(#REF!,$A136,OF$131),0)</f>
        <v>0</v>
      </c>
      <c r="OG136" s="1352">
        <f ca="1">IFERROR(OFFSET(#REF!,$A136,OG$131),0)</f>
        <v>0</v>
      </c>
      <c r="OH136" s="1352">
        <f ca="1">IFERROR(OFFSET(#REF!,$A136,OH$131),0)</f>
        <v>0</v>
      </c>
      <c r="OI136" s="1352">
        <f ca="1">IFERROR(OFFSET(#REF!,$A136,OI$131),0)</f>
        <v>0</v>
      </c>
      <c r="OJ136" s="1352">
        <f ca="1">IFERROR(OFFSET(#REF!,$A136,OJ$131),0)</f>
        <v>0</v>
      </c>
      <c r="OK136" s="1352">
        <f ca="1">IFERROR(OFFSET(#REF!,$A136,OK$131),0)</f>
        <v>0</v>
      </c>
      <c r="OL136" s="1352">
        <f ca="1">IFERROR(OFFSET(#REF!,$A136,OL$131),0)</f>
        <v>0</v>
      </c>
      <c r="OM136" s="1352">
        <f ca="1">IFERROR(OFFSET(#REF!,$A136,OM$131),0)</f>
        <v>0</v>
      </c>
      <c r="ON136" s="1352">
        <f ca="1">IFERROR(OFFSET(#REF!,$A136,ON$131),0)</f>
        <v>0</v>
      </c>
      <c r="OO136" s="1352">
        <f ca="1">IFERROR(OFFSET(#REF!,$A136,OO$131),0)</f>
        <v>0</v>
      </c>
      <c r="OP136" s="1352">
        <f ca="1">IFERROR(OFFSET(#REF!,$A136,OP$131),0)</f>
        <v>0</v>
      </c>
      <c r="OQ136" s="1352">
        <f ca="1">IFERROR(OFFSET(#REF!,$A136,OQ$131),0)</f>
        <v>0</v>
      </c>
      <c r="OR136" s="1352">
        <f ca="1">IFERROR(OFFSET(#REF!,$A136,OR$131),0)</f>
        <v>0</v>
      </c>
      <c r="OS136" s="1352">
        <f ca="1">IFERROR(OFFSET(#REF!,$A136,OS$131),0)</f>
        <v>0</v>
      </c>
      <c r="OT136" s="1352">
        <f ca="1">IFERROR(OFFSET(#REF!,$A136,OT$131),0)</f>
        <v>0</v>
      </c>
      <c r="OU136" s="1352">
        <f ca="1">IFERROR(OFFSET(#REF!,$A136,OU$131),0)</f>
        <v>0</v>
      </c>
      <c r="OV136" s="1352">
        <f ca="1">IFERROR(OFFSET(#REF!,$A136,OV$131),0)</f>
        <v>0</v>
      </c>
      <c r="OW136" s="1352">
        <f ca="1">IFERROR(OFFSET(#REF!,$A136,OW$131),0)</f>
        <v>0</v>
      </c>
      <c r="OX136" s="1352">
        <f ca="1">IFERROR(OFFSET(#REF!,$A136,OX$131),0)</f>
        <v>0</v>
      </c>
      <c r="OY136" s="1352">
        <f ca="1">IFERROR(OFFSET(#REF!,$A136,OY$131),0)</f>
        <v>0</v>
      </c>
      <c r="OZ136" s="1352">
        <f ca="1">IFERROR(OFFSET(#REF!,$A136,OZ$131),0)</f>
        <v>0</v>
      </c>
      <c r="PA136" s="1352">
        <f ca="1">IFERROR(OFFSET(#REF!,$A136,PA$131),0)</f>
        <v>0</v>
      </c>
      <c r="PB136" s="1352">
        <f ca="1">IFERROR(OFFSET(#REF!,$A136,PB$131),0)</f>
        <v>0</v>
      </c>
      <c r="PC136" s="1352">
        <f ca="1">IFERROR(OFFSET(#REF!,$A136,PC$131),0)</f>
        <v>0</v>
      </c>
      <c r="PD136" s="1352">
        <f ca="1">IFERROR(OFFSET(#REF!,$A136,PD$131),0)</f>
        <v>0</v>
      </c>
      <c r="PE136" s="1352">
        <f ca="1">IFERROR(OFFSET(#REF!,$A136,PE$131),0)</f>
        <v>0</v>
      </c>
      <c r="PF136" s="1352">
        <f ca="1">IFERROR(OFFSET(#REF!,$A136,PF$131),0)</f>
        <v>0</v>
      </c>
      <c r="PG136" s="1352">
        <f ca="1">IFERROR(OFFSET(#REF!,$A136,PG$131),0)</f>
        <v>0</v>
      </c>
      <c r="PH136" s="1352">
        <f ca="1">IFERROR(OFFSET(#REF!,$A136,PH$131),0)</f>
        <v>0</v>
      </c>
      <c r="PI136" s="1352">
        <f ca="1">IFERROR(OFFSET(#REF!,$A136,PI$131),0)</f>
        <v>0</v>
      </c>
      <c r="PJ136" s="1352">
        <f ca="1">IFERROR(OFFSET(#REF!,$A136,PJ$131),0)</f>
        <v>0</v>
      </c>
      <c r="PK136" s="1352">
        <f ca="1">IFERROR(OFFSET(#REF!,$A136,PK$131),0)</f>
        <v>0</v>
      </c>
      <c r="PL136" s="1352">
        <f ca="1">IFERROR(OFFSET(#REF!,$A136,PL$131),0)</f>
        <v>0</v>
      </c>
      <c r="PM136" s="1352">
        <f ca="1">IFERROR(OFFSET(#REF!,$A136,PM$131),0)</f>
        <v>0</v>
      </c>
      <c r="PN136" s="1352">
        <f ca="1">IFERROR(OFFSET(#REF!,$A136,PN$131),0)</f>
        <v>0</v>
      </c>
      <c r="PO136" s="1352">
        <f ca="1">IFERROR(OFFSET(#REF!,$A136,PO$131),0)</f>
        <v>0</v>
      </c>
      <c r="PP136" s="1352">
        <f ca="1">IFERROR(OFFSET(#REF!,$A136,PP$131),0)</f>
        <v>0</v>
      </c>
      <c r="PQ136" s="1352">
        <f ca="1">IFERROR(OFFSET(#REF!,$A136,PQ$131),0)</f>
        <v>0</v>
      </c>
      <c r="PR136" s="1352">
        <f ca="1">IFERROR(OFFSET(#REF!,$A136,PR$131),0)</f>
        <v>0</v>
      </c>
      <c r="PS136" s="1352">
        <f ca="1">IFERROR(OFFSET(#REF!,$A136,PS$131),0)</f>
        <v>0</v>
      </c>
      <c r="PT136" s="1352">
        <f ca="1">IFERROR(OFFSET(#REF!,$A136,PT$131),0)</f>
        <v>0</v>
      </c>
      <c r="PU136" s="1352">
        <f ca="1">IFERROR(OFFSET(#REF!,$A136,PU$131),0)</f>
        <v>0</v>
      </c>
      <c r="PV136" s="1352">
        <f ca="1">IFERROR(OFFSET(#REF!,$A136,PV$131),0)</f>
        <v>0</v>
      </c>
      <c r="PW136" s="1352">
        <f ca="1">IFERROR(OFFSET(#REF!,$A136,PW$131),0)</f>
        <v>0</v>
      </c>
      <c r="PX136" s="1352">
        <f ca="1">IFERROR(OFFSET(#REF!,$A136,PX$131),0)</f>
        <v>0</v>
      </c>
      <c r="PY136" s="1352">
        <f ca="1">IFERROR(OFFSET(#REF!,$A136,PY$131),0)</f>
        <v>0</v>
      </c>
      <c r="PZ136" s="1352">
        <f ca="1">IFERROR(OFFSET(#REF!,$A136,PZ$131),0)</f>
        <v>0</v>
      </c>
      <c r="QA136" s="1352">
        <f ca="1">IFERROR(OFFSET(#REF!,$A136,QA$131),0)</f>
        <v>0</v>
      </c>
      <c r="QB136" s="1352">
        <f ca="1">IFERROR(OFFSET(#REF!,$A136,QB$131),0)</f>
        <v>0</v>
      </c>
      <c r="QC136" s="1352">
        <f ca="1">IFERROR(OFFSET(#REF!,$A136,QC$131),0)</f>
        <v>0</v>
      </c>
      <c r="QD136" s="1352">
        <f ca="1">IFERROR(OFFSET(#REF!,$A136,QD$131),0)</f>
        <v>0</v>
      </c>
      <c r="QE136" s="1352">
        <f ca="1">IFERROR(OFFSET(#REF!,$A136,QE$131),0)</f>
        <v>0</v>
      </c>
      <c r="QF136" s="1352">
        <f ca="1">IFERROR(OFFSET(#REF!,$A136,QF$131),0)</f>
        <v>0</v>
      </c>
      <c r="QG136" s="1352">
        <f ca="1">IFERROR(OFFSET(#REF!,$A136,QG$131),0)</f>
        <v>0</v>
      </c>
      <c r="QH136" s="1352">
        <f ca="1">IFERROR(OFFSET(#REF!,$A136,QH$131),0)</f>
        <v>0</v>
      </c>
      <c r="QI136" s="1352">
        <f ca="1">IFERROR(OFFSET(#REF!,$A136,QI$131),0)</f>
        <v>0</v>
      </c>
      <c r="QJ136" s="1352">
        <f ca="1">IFERROR(OFFSET(#REF!,$A136,QJ$131),0)</f>
        <v>0</v>
      </c>
      <c r="QK136" s="1352">
        <f ca="1">IFERROR(OFFSET(#REF!,$A136,QK$131),0)</f>
        <v>0</v>
      </c>
      <c r="QL136" s="1352">
        <f ca="1">IFERROR(OFFSET(#REF!,$A136,QL$131),0)</f>
        <v>0</v>
      </c>
      <c r="QM136" s="1352">
        <f ca="1">IFERROR(OFFSET(#REF!,$A136,QM$131),0)</f>
        <v>0</v>
      </c>
      <c r="QN136" s="1352">
        <f ca="1">IFERROR(OFFSET(#REF!,$A136,QN$131),0)</f>
        <v>0</v>
      </c>
      <c r="QO136" s="1352">
        <f ca="1">IFERROR(OFFSET(#REF!,$A136,QO$131),0)</f>
        <v>0</v>
      </c>
      <c r="QP136" s="1352">
        <f ca="1">IFERROR(OFFSET(#REF!,$A136,QP$131),0)</f>
        <v>0</v>
      </c>
      <c r="QQ136" s="1352">
        <f ca="1">IFERROR(OFFSET(#REF!,$A136,QQ$131),0)</f>
        <v>0</v>
      </c>
      <c r="QR136" s="1352">
        <f ca="1">IFERROR(OFFSET(#REF!,$A136,QR$131),0)</f>
        <v>0</v>
      </c>
      <c r="QS136" s="1352">
        <f ca="1">IFERROR(OFFSET(#REF!,$A136,QS$131),0)</f>
        <v>0</v>
      </c>
      <c r="QT136" s="1352">
        <f ca="1">IFERROR(OFFSET(#REF!,$A136,QT$131),0)</f>
        <v>0</v>
      </c>
      <c r="QU136" s="1352">
        <f ca="1">IFERROR(OFFSET(#REF!,$A136,QU$131),0)</f>
        <v>0</v>
      </c>
      <c r="QV136" s="1352">
        <f ca="1">IFERROR(OFFSET(#REF!,$A136,QV$131),0)</f>
        <v>0</v>
      </c>
      <c r="QW136" s="1352">
        <f ca="1">IFERROR(OFFSET(#REF!,$A136,QW$131),0)</f>
        <v>0</v>
      </c>
      <c r="QX136" s="1352">
        <f ca="1">IFERROR(OFFSET(#REF!,$A136,QX$131),0)</f>
        <v>0</v>
      </c>
      <c r="QY136" s="1352">
        <f ca="1">IFERROR(OFFSET(#REF!,$A136,QY$131),0)</f>
        <v>0</v>
      </c>
      <c r="QZ136" s="1352">
        <f ca="1">IFERROR(OFFSET(#REF!,$A136,QZ$131),0)</f>
        <v>0</v>
      </c>
      <c r="RA136" s="1352">
        <f ca="1">IFERROR(OFFSET(#REF!,$A136,RA$131),0)</f>
        <v>0</v>
      </c>
      <c r="RB136" s="1352">
        <f ca="1">IFERROR(OFFSET(#REF!,$A136,RB$131),0)</f>
        <v>0</v>
      </c>
      <c r="RC136" s="1352">
        <f ca="1">IFERROR(OFFSET(#REF!,$A136,RC$131),0)</f>
        <v>0</v>
      </c>
      <c r="RD136" s="1352">
        <f ca="1">IFERROR(OFFSET(#REF!,$A136,RD$131),0)</f>
        <v>0</v>
      </c>
      <c r="RE136" s="1352">
        <f ca="1">IFERROR(OFFSET(#REF!,$A136,RE$131),0)</f>
        <v>0</v>
      </c>
      <c r="RF136" s="1352">
        <f ca="1">IFERROR(OFFSET(#REF!,$A136,RF$131),0)</f>
        <v>0</v>
      </c>
      <c r="RG136" s="1352">
        <f ca="1">IFERROR(OFFSET(#REF!,$A136,RG$131),0)</f>
        <v>0</v>
      </c>
      <c r="RH136" s="1352">
        <f ca="1">IFERROR(OFFSET(#REF!,$A136,RH$131),0)</f>
        <v>0</v>
      </c>
      <c r="RI136" s="1352">
        <f ca="1">IFERROR(OFFSET(#REF!,$A136,RI$131),0)</f>
        <v>0</v>
      </c>
      <c r="RJ136" s="1352">
        <f ca="1">IFERROR(OFFSET(#REF!,$A136,RJ$131),0)</f>
        <v>0</v>
      </c>
      <c r="RK136" s="1352">
        <f ca="1">IFERROR(OFFSET(#REF!,$A136,RK$131),0)</f>
        <v>0</v>
      </c>
      <c r="RL136" s="1352">
        <f ca="1">IFERROR(OFFSET(#REF!,$A136,RL$131),0)</f>
        <v>0</v>
      </c>
      <c r="RM136" s="1352">
        <f ca="1">IFERROR(OFFSET(#REF!,$A136,RM$131),0)</f>
        <v>0</v>
      </c>
      <c r="RN136" s="1352">
        <f ca="1">IFERROR(OFFSET(#REF!,$A136,RN$131),0)</f>
        <v>0</v>
      </c>
      <c r="RO136" s="1352">
        <f ca="1">IFERROR(OFFSET(#REF!,$A136,RO$131),0)</f>
        <v>0</v>
      </c>
      <c r="RP136" s="1352">
        <f ca="1">IFERROR(OFFSET(#REF!,$A136,RP$131),0)</f>
        <v>0</v>
      </c>
      <c r="RQ136" s="1352">
        <f ca="1">IFERROR(OFFSET(#REF!,$A136,RQ$131),0)</f>
        <v>0</v>
      </c>
      <c r="RR136" s="1352">
        <f ca="1">IFERROR(OFFSET(#REF!,$A136,RR$131),0)</f>
        <v>0</v>
      </c>
      <c r="RS136" s="1352">
        <f ca="1">IFERROR(OFFSET(#REF!,$A136,RS$131),0)</f>
        <v>0</v>
      </c>
      <c r="RT136" s="1352">
        <f ca="1">IFERROR(OFFSET(#REF!,$A136,RT$131),0)</f>
        <v>0</v>
      </c>
      <c r="RU136" s="1352">
        <f ca="1">IFERROR(OFFSET(#REF!,$A136,RU$131),0)</f>
        <v>0</v>
      </c>
      <c r="RV136" s="1352">
        <f ca="1">IFERROR(OFFSET(#REF!,$A136,RV$131),0)</f>
        <v>0</v>
      </c>
      <c r="RW136" s="1352">
        <f ca="1">IFERROR(OFFSET(#REF!,$A136,RW$131),0)</f>
        <v>0</v>
      </c>
      <c r="RX136" s="1352">
        <f ca="1">IFERROR(OFFSET(#REF!,$A136,RX$131),0)</f>
        <v>0</v>
      </c>
      <c r="RY136" s="1352">
        <f ca="1">IFERROR(OFFSET(#REF!,$A136,RY$131),0)</f>
        <v>0</v>
      </c>
      <c r="RZ136" s="1352">
        <f ca="1">IFERROR(OFFSET(#REF!,$A136,RZ$131),0)</f>
        <v>0</v>
      </c>
      <c r="SA136" s="1352">
        <f ca="1">IFERROR(OFFSET(#REF!,$A136,SA$131),0)</f>
        <v>0</v>
      </c>
      <c r="SB136" s="1352">
        <f ca="1">IFERROR(OFFSET(#REF!,$A136,SB$131),0)</f>
        <v>0</v>
      </c>
      <c r="SC136" s="1352">
        <f ca="1">IFERROR(OFFSET(#REF!,$A136,SC$131),0)</f>
        <v>0</v>
      </c>
      <c r="SD136" s="1352">
        <f ca="1">IFERROR(OFFSET(#REF!,$A136,SD$131),0)</f>
        <v>0</v>
      </c>
      <c r="SE136" s="1352">
        <f ca="1">IFERROR(OFFSET(#REF!,$A136,SE$131),0)</f>
        <v>0</v>
      </c>
      <c r="SF136" s="1352">
        <f ca="1">IFERROR(OFFSET(#REF!,$A136,SF$131),0)</f>
        <v>0</v>
      </c>
      <c r="SG136" s="1352">
        <f ca="1">IFERROR(OFFSET(#REF!,$A136,SG$131),0)</f>
        <v>0</v>
      </c>
      <c r="SH136" s="1352">
        <f ca="1">IFERROR(OFFSET(#REF!,$A136,SH$131),0)</f>
        <v>0</v>
      </c>
      <c r="SI136" s="1352">
        <f ca="1">IFERROR(OFFSET(#REF!,$A136,SI$131),0)</f>
        <v>0</v>
      </c>
      <c r="SJ136" s="1352">
        <f ca="1">IFERROR(OFFSET(#REF!,$A136,SJ$131),0)</f>
        <v>0</v>
      </c>
      <c r="SK136" s="1352">
        <f ca="1">IFERROR(OFFSET(#REF!,$A136,SK$131),0)</f>
        <v>0</v>
      </c>
      <c r="SL136" s="1352">
        <f ca="1">IFERROR(OFFSET(#REF!,$A136,SL$131),0)</f>
        <v>0</v>
      </c>
      <c r="SM136" s="1352">
        <f ca="1">IFERROR(OFFSET(#REF!,$A136,SM$131),0)</f>
        <v>0</v>
      </c>
      <c r="SN136" s="1352">
        <f ca="1">IFERROR(OFFSET(#REF!,$A136,SN$131),0)</f>
        <v>0</v>
      </c>
      <c r="SO136" s="1352">
        <f ca="1">IFERROR(OFFSET(#REF!,$A136,SO$131),0)</f>
        <v>0</v>
      </c>
      <c r="SP136" s="1352">
        <f ca="1">IFERROR(OFFSET(#REF!,$A136,SP$131),0)</f>
        <v>0</v>
      </c>
      <c r="SQ136" s="1352">
        <f ca="1">IFERROR(OFFSET(#REF!,$A136,SQ$131),0)</f>
        <v>0</v>
      </c>
      <c r="SR136" s="1352">
        <f ca="1">IFERROR(OFFSET(#REF!,$A136,SR$131),0)</f>
        <v>0</v>
      </c>
      <c r="SS136" s="1352">
        <f ca="1">IFERROR(OFFSET(#REF!,$A136,SS$131),0)</f>
        <v>0</v>
      </c>
      <c r="ST136" s="1352">
        <f ca="1">IFERROR(OFFSET(#REF!,$A136,ST$131),0)</f>
        <v>0</v>
      </c>
      <c r="SU136" s="1352">
        <f ca="1">IFERROR(OFFSET(#REF!,$A136,SU$131),0)</f>
        <v>0</v>
      </c>
      <c r="SV136" s="1352">
        <f ca="1">IFERROR(OFFSET(#REF!,$A136,SV$131),0)</f>
        <v>0</v>
      </c>
      <c r="SW136" s="1352">
        <f ca="1">IFERROR(OFFSET(#REF!,$A136,SW$131),0)</f>
        <v>0</v>
      </c>
      <c r="SX136" s="1352">
        <f ca="1">IFERROR(OFFSET(#REF!,$A136,SX$131),0)</f>
        <v>0</v>
      </c>
      <c r="SY136" s="1352">
        <f ca="1">IFERROR(OFFSET(#REF!,$A136,SY$131),0)</f>
        <v>0</v>
      </c>
      <c r="SZ136" s="1352">
        <f ca="1">IFERROR(OFFSET(#REF!,$A136,SZ$131),0)</f>
        <v>0</v>
      </c>
      <c r="TA136" s="1352">
        <f ca="1">IFERROR(OFFSET(#REF!,$A136,TA$131),0)</f>
        <v>0</v>
      </c>
      <c r="TB136" s="1352">
        <f ca="1">IFERROR(OFFSET(#REF!,$A136,TB$131),0)</f>
        <v>0</v>
      </c>
      <c r="TC136" s="1352">
        <f ca="1">IFERROR(OFFSET(#REF!,$A136,TC$131),0)</f>
        <v>0</v>
      </c>
      <c r="TD136" s="1352">
        <f ca="1">IFERROR(OFFSET(#REF!,$A136,TD$131),0)</f>
        <v>0</v>
      </c>
      <c r="TE136" s="1352">
        <f ca="1">IFERROR(OFFSET(#REF!,$A136,TE$131),0)</f>
        <v>0</v>
      </c>
      <c r="TF136" s="1352">
        <f ca="1">IFERROR(OFFSET(#REF!,$A136,TF$131),0)</f>
        <v>0</v>
      </c>
      <c r="TG136" s="1352">
        <f ca="1">IFERROR(OFFSET(#REF!,$A136,TG$131),0)</f>
        <v>0</v>
      </c>
      <c r="TH136" s="1352">
        <f ca="1">IFERROR(OFFSET(#REF!,$A136,TH$131),0)</f>
        <v>0</v>
      </c>
      <c r="TI136" s="1352">
        <f ca="1">IFERROR(OFFSET(#REF!,$A136,TI$131),0)</f>
        <v>0</v>
      </c>
      <c r="TJ136" s="1352">
        <f ca="1">IFERROR(OFFSET(#REF!,$A136,TJ$131),0)</f>
        <v>0</v>
      </c>
      <c r="TK136" s="1352">
        <f ca="1">IFERROR(OFFSET(#REF!,$A136,TK$131),0)</f>
        <v>0</v>
      </c>
      <c r="TL136" s="1352">
        <f ca="1">IFERROR(OFFSET(#REF!,$A136,TL$131),0)</f>
        <v>0</v>
      </c>
      <c r="TM136" s="1352">
        <f ca="1">IFERROR(OFFSET(#REF!,$A136,TM$131),0)</f>
        <v>0</v>
      </c>
      <c r="TN136" s="1352">
        <f ca="1">IFERROR(OFFSET(#REF!,$A136,TN$131),0)</f>
        <v>0</v>
      </c>
      <c r="TO136" s="1352">
        <f ca="1">IFERROR(OFFSET(#REF!,$A136,TO$131),0)</f>
        <v>0</v>
      </c>
      <c r="TP136" s="1352">
        <f ca="1">IFERROR(OFFSET(#REF!,$A136,TP$131),0)</f>
        <v>0</v>
      </c>
      <c r="TQ136" s="1352">
        <f ca="1">IFERROR(OFFSET(#REF!,$A136,TQ$131),0)</f>
        <v>0</v>
      </c>
      <c r="TR136" s="1352">
        <f ca="1">IFERROR(OFFSET(#REF!,$A136,TR$131),0)</f>
        <v>0</v>
      </c>
      <c r="TS136" s="1352">
        <f ca="1">IFERROR(OFFSET(#REF!,$A136,TS$131),0)</f>
        <v>0</v>
      </c>
      <c r="TT136" s="1352">
        <f ca="1">IFERROR(OFFSET(#REF!,$A136,TT$131),0)</f>
        <v>0</v>
      </c>
      <c r="TU136" s="1352">
        <f ca="1">IFERROR(OFFSET(#REF!,$A136,TU$131),0)</f>
        <v>0</v>
      </c>
      <c r="TV136" s="1352">
        <f ca="1">IFERROR(OFFSET(#REF!,$A136,TV$131),0)</f>
        <v>0</v>
      </c>
      <c r="TW136" s="1352">
        <f ca="1">IFERROR(OFFSET(#REF!,$A136,TW$131),0)</f>
        <v>0</v>
      </c>
      <c r="TX136" s="1352">
        <f ca="1">IFERROR(OFFSET(#REF!,$A136,TX$131),0)</f>
        <v>0</v>
      </c>
      <c r="TY136" s="1352">
        <f ca="1">IFERROR(OFFSET(#REF!,$A136,TY$131),0)</f>
        <v>0</v>
      </c>
      <c r="TZ136" s="1352">
        <f ca="1">IFERROR(OFFSET(#REF!,$A136,TZ$131),0)</f>
        <v>0</v>
      </c>
      <c r="UA136" s="1352">
        <f ca="1">IFERROR(OFFSET(#REF!,$A136,UA$131),0)</f>
        <v>0</v>
      </c>
      <c r="UB136" s="1352">
        <f ca="1">IFERROR(OFFSET(#REF!,$A136,UB$131),0)</f>
        <v>0</v>
      </c>
      <c r="UC136" s="1352">
        <f ca="1">IFERROR(OFFSET(#REF!,$A136,UC$131),0)</f>
        <v>0</v>
      </c>
      <c r="UD136" s="1352">
        <f ca="1">IFERROR(OFFSET(#REF!,$A136,UD$131),0)</f>
        <v>0</v>
      </c>
      <c r="UE136" s="1352">
        <f ca="1">IFERROR(OFFSET(#REF!,$A136,UE$131),0)</f>
        <v>0</v>
      </c>
      <c r="UF136" s="1352">
        <f ca="1">IFERROR(OFFSET(#REF!,$A136,UF$131),0)</f>
        <v>0</v>
      </c>
      <c r="UG136" s="1352">
        <f ca="1">IFERROR(OFFSET(#REF!,$A136,UG$131),0)</f>
        <v>0</v>
      </c>
      <c r="UH136" s="1352">
        <f ca="1">IFERROR(OFFSET(#REF!,$A136,UH$131),0)</f>
        <v>0</v>
      </c>
      <c r="UI136" s="1352">
        <f ca="1">IFERROR(OFFSET(#REF!,$A136,UI$131),0)</f>
        <v>0</v>
      </c>
      <c r="UJ136" s="1352">
        <f ca="1">IFERROR(OFFSET(#REF!,$A136,UJ$131),0)</f>
        <v>0</v>
      </c>
      <c r="UK136" s="1352">
        <f ca="1">IFERROR(OFFSET(#REF!,$A136,UK$131),0)</f>
        <v>0</v>
      </c>
      <c r="UL136" s="1352">
        <f ca="1">IFERROR(OFFSET(#REF!,$A136,UL$131),0)</f>
        <v>0</v>
      </c>
      <c r="UM136" s="1352">
        <f ca="1">IFERROR(OFFSET(#REF!,$A136,UM$131),0)</f>
        <v>0</v>
      </c>
      <c r="UN136" s="1352">
        <f ca="1">IFERROR(OFFSET(#REF!,$A136,UN$131),0)</f>
        <v>0</v>
      </c>
      <c r="UO136" s="1352">
        <f ca="1">IFERROR(OFFSET(#REF!,$A136,UO$131),0)</f>
        <v>0</v>
      </c>
      <c r="UP136" s="1352">
        <f ca="1">IFERROR(OFFSET(#REF!,$A136,UP$131),0)</f>
        <v>0</v>
      </c>
      <c r="UQ136" s="1352">
        <f ca="1">IFERROR(OFFSET(#REF!,$A136,UQ$131),0)</f>
        <v>0</v>
      </c>
      <c r="UR136" s="1352">
        <f ca="1">IFERROR(OFFSET(#REF!,$A136,UR$131),0)</f>
        <v>0</v>
      </c>
      <c r="US136" s="1352">
        <f ca="1">IFERROR(OFFSET(#REF!,$A136,US$131),0)</f>
        <v>0</v>
      </c>
      <c r="UT136" s="1352">
        <f ca="1">IFERROR(OFFSET(#REF!,$A136,UT$131),0)</f>
        <v>0</v>
      </c>
      <c r="UU136" s="1352">
        <f ca="1">IFERROR(OFFSET(#REF!,$A136,UU$131),0)</f>
        <v>0</v>
      </c>
      <c r="UV136" s="1352">
        <f ca="1">IFERROR(OFFSET(#REF!,$A136,UV$131),0)</f>
        <v>0</v>
      </c>
      <c r="UW136" s="1352">
        <f ca="1">IFERROR(OFFSET(#REF!,$A136,UW$131),0)</f>
        <v>0</v>
      </c>
      <c r="UX136" s="1352">
        <f ca="1">IFERROR(OFFSET(#REF!,$A136,UX$131),0)</f>
        <v>0</v>
      </c>
      <c r="UY136" s="1352">
        <f ca="1">IFERROR(OFFSET(#REF!,$A136,UY$131),0)</f>
        <v>0</v>
      </c>
      <c r="UZ136" s="1352">
        <f ca="1">IFERROR(OFFSET(#REF!,$A136,UZ$131),0)</f>
        <v>0</v>
      </c>
      <c r="VA136" s="1352">
        <f ca="1">IFERROR(OFFSET(#REF!,$A136,VA$131),0)</f>
        <v>0</v>
      </c>
      <c r="VB136" s="1352">
        <f ca="1">IFERROR(OFFSET(#REF!,$A136,VB$131),0)</f>
        <v>0</v>
      </c>
      <c r="VC136" s="1352">
        <f ca="1">IFERROR(OFFSET(#REF!,$A136,VC$131),0)</f>
        <v>0</v>
      </c>
      <c r="VD136" s="1352">
        <f ca="1">IFERROR(OFFSET(#REF!,$A136,VD$131),0)</f>
        <v>0</v>
      </c>
      <c r="VE136" s="1352">
        <f ca="1">IFERROR(OFFSET(#REF!,$A136,VE$131),0)</f>
        <v>0</v>
      </c>
      <c r="VF136" s="1352">
        <f ca="1">IFERROR(OFFSET(#REF!,$A136,VF$131),0)</f>
        <v>0</v>
      </c>
      <c r="VG136" s="1352">
        <f ca="1">IFERROR(OFFSET(#REF!,$A136,VG$131),0)</f>
        <v>0</v>
      </c>
      <c r="VH136" s="1352">
        <f ca="1">IFERROR(OFFSET(#REF!,$A136,VH$131),0)</f>
        <v>0</v>
      </c>
      <c r="VI136" s="1352">
        <f ca="1">IFERROR(OFFSET(#REF!,$A136,VI$131),0)</f>
        <v>0</v>
      </c>
      <c r="VJ136" s="1352">
        <f ca="1">IFERROR(OFFSET(#REF!,$A136,VJ$131),0)</f>
        <v>0</v>
      </c>
      <c r="VK136" s="1352">
        <f ca="1">IFERROR(OFFSET(#REF!,$A136,VK$131),0)</f>
        <v>0</v>
      </c>
      <c r="VL136" s="1352">
        <f ca="1">IFERROR(OFFSET(#REF!,$A136,VL$131),0)</f>
        <v>0</v>
      </c>
      <c r="VM136" s="1352">
        <f ca="1">IFERROR(OFFSET(#REF!,$A136,VM$131),0)</f>
        <v>0</v>
      </c>
      <c r="VN136" s="1352">
        <f ca="1">IFERROR(OFFSET(#REF!,$A136,VN$131),0)</f>
        <v>0</v>
      </c>
      <c r="VO136" s="1352">
        <f ca="1">IFERROR(OFFSET(#REF!,$A136,VO$131),0)</f>
        <v>0</v>
      </c>
      <c r="VP136" s="1352">
        <f ca="1">IFERROR(OFFSET(#REF!,$A136,VP$131),0)</f>
        <v>0</v>
      </c>
      <c r="VQ136" s="1352">
        <f ca="1">IFERROR(OFFSET(#REF!,$A136,VQ$131),0)</f>
        <v>0</v>
      </c>
      <c r="VR136" s="1352">
        <f ca="1">IFERROR(OFFSET(#REF!,$A136,VR$131),0)</f>
        <v>0</v>
      </c>
      <c r="VS136" s="1352">
        <f ca="1">IFERROR(OFFSET(#REF!,$A136,VS$131),0)</f>
        <v>0</v>
      </c>
      <c r="VT136" s="1352">
        <f ca="1">IFERROR(OFFSET(#REF!,$A136,VT$131),0)</f>
        <v>0</v>
      </c>
      <c r="VU136" s="1352">
        <f ca="1">IFERROR(OFFSET(#REF!,$A136,VU$131),0)</f>
        <v>0</v>
      </c>
      <c r="VV136" s="1352">
        <f ca="1">IFERROR(OFFSET(#REF!,$A136,VV$131),0)</f>
        <v>0</v>
      </c>
      <c r="VW136" s="1352">
        <f ca="1">IFERROR(OFFSET(#REF!,$A136,VW$131),0)</f>
        <v>0</v>
      </c>
      <c r="VX136" s="1352">
        <f ca="1">IFERROR(OFFSET(#REF!,$A136,VX$131),0)</f>
        <v>0</v>
      </c>
      <c r="VY136" s="1352">
        <f ca="1">IFERROR(OFFSET(#REF!,$A136,VY$131),0)</f>
        <v>0</v>
      </c>
      <c r="VZ136" s="1352">
        <f ca="1">IFERROR(OFFSET(#REF!,$A136,VZ$131),0)</f>
        <v>0</v>
      </c>
      <c r="WA136" s="1352">
        <f ca="1">IFERROR(OFFSET(#REF!,$A136,WA$131),0)</f>
        <v>0</v>
      </c>
      <c r="WB136" s="1352">
        <f ca="1">IFERROR(OFFSET(#REF!,$A136,WB$131),0)</f>
        <v>0</v>
      </c>
      <c r="WC136" s="1352">
        <f ca="1">IFERROR(OFFSET(#REF!,$A136,WC$131),0)</f>
        <v>0</v>
      </c>
      <c r="WD136" s="1352">
        <f ca="1">IFERROR(OFFSET(#REF!,$A136,WD$131),0)</f>
        <v>0</v>
      </c>
      <c r="WE136" s="1352">
        <f ca="1">IFERROR(OFFSET(#REF!,$A136,WE$131),0)</f>
        <v>0</v>
      </c>
      <c r="WF136" s="1352">
        <f ca="1">IFERROR(OFFSET(#REF!,$A136,WF$131),0)</f>
        <v>0</v>
      </c>
      <c r="WG136" s="1352">
        <f ca="1">IFERROR(OFFSET(#REF!,$A136,WG$131),0)</f>
        <v>0</v>
      </c>
      <c r="WH136" s="1352">
        <f ca="1">IFERROR(OFFSET(#REF!,$A136,WH$131),0)</f>
        <v>0</v>
      </c>
      <c r="WI136" s="1352">
        <f ca="1">IFERROR(OFFSET(#REF!,$A136,WI$131),0)</f>
        <v>0</v>
      </c>
      <c r="WJ136" s="1352">
        <f ca="1">IFERROR(OFFSET(#REF!,$A136,WJ$131),0)</f>
        <v>0</v>
      </c>
      <c r="WK136" s="1352">
        <f ca="1">IFERROR(OFFSET(#REF!,$A136,WK$131),0)</f>
        <v>0</v>
      </c>
      <c r="WL136" s="1352">
        <f ca="1">IFERROR(OFFSET(#REF!,$A136,WL$131),0)</f>
        <v>0</v>
      </c>
      <c r="WM136" s="1352">
        <f ca="1">IFERROR(OFFSET(#REF!,$A136,WM$131),0)</f>
        <v>0</v>
      </c>
      <c r="WN136" s="1352">
        <f ca="1">IFERROR(OFFSET(#REF!,$A136,WN$131),0)</f>
        <v>0</v>
      </c>
      <c r="WO136" s="1352">
        <f ca="1">IFERROR(OFFSET(#REF!,$A136,WO$131),0)</f>
        <v>0</v>
      </c>
      <c r="WP136" s="1352">
        <f ca="1">IFERROR(OFFSET(#REF!,$A136,WP$131),0)</f>
        <v>0</v>
      </c>
      <c r="WQ136" s="1352">
        <f ca="1">IFERROR(OFFSET(#REF!,$A136,WQ$131),0)</f>
        <v>0</v>
      </c>
      <c r="WR136" s="1352">
        <f ca="1">IFERROR(OFFSET(#REF!,$A136,WR$131),0)</f>
        <v>0</v>
      </c>
      <c r="WS136" s="1352">
        <f ca="1">IFERROR(OFFSET(#REF!,$A136,WS$131),0)</f>
        <v>0</v>
      </c>
      <c r="WT136" s="1352">
        <f ca="1">IFERROR(OFFSET(#REF!,$A136,WT$131),0)</f>
        <v>0</v>
      </c>
      <c r="WU136" s="1352">
        <f ca="1">IFERROR(OFFSET(#REF!,$A136,WU$131),0)</f>
        <v>0</v>
      </c>
      <c r="WV136" s="1352">
        <f ca="1">IFERROR(OFFSET(#REF!,$A136,WV$131),0)</f>
        <v>0</v>
      </c>
      <c r="WW136" s="1352">
        <f ca="1">IFERROR(OFFSET(#REF!,$A136,WW$131),0)</f>
        <v>0</v>
      </c>
      <c r="WX136" s="1352">
        <f ca="1">IFERROR(OFFSET(#REF!,$A136,WX$131),0)</f>
        <v>0</v>
      </c>
      <c r="WY136" s="1352">
        <f ca="1">IFERROR(OFFSET(#REF!,$A136,WY$131),0)</f>
        <v>0</v>
      </c>
      <c r="WZ136" s="1352">
        <f ca="1">IFERROR(OFFSET(#REF!,$A136,WZ$131),0)</f>
        <v>0</v>
      </c>
      <c r="XA136" s="1352">
        <f ca="1">IFERROR(OFFSET(#REF!,$A136,XA$131),0)</f>
        <v>0</v>
      </c>
      <c r="XB136" s="1352">
        <f ca="1">IFERROR(OFFSET(#REF!,$A136,XB$131),0)</f>
        <v>0</v>
      </c>
      <c r="XC136" s="1352">
        <f ca="1">IFERROR(OFFSET(#REF!,$A136,XC$131),0)</f>
        <v>0</v>
      </c>
      <c r="XD136" s="1352">
        <f ca="1">IFERROR(OFFSET(#REF!,$A136,XD$131),0)</f>
        <v>0</v>
      </c>
      <c r="XE136" s="1352">
        <f ca="1">IFERROR(OFFSET(#REF!,$A136,XE$131),0)</f>
        <v>0</v>
      </c>
      <c r="XF136" s="1352">
        <f ca="1">IFERROR(OFFSET(#REF!,$A136,XF$131),0)</f>
        <v>0</v>
      </c>
      <c r="XG136" s="1352">
        <f ca="1">IFERROR(OFFSET(#REF!,$A136,XG$131),0)</f>
        <v>0</v>
      </c>
      <c r="XH136" s="1352">
        <f ca="1">IFERROR(OFFSET(#REF!,$A136,XH$131),0)</f>
        <v>0</v>
      </c>
      <c r="XI136" s="1352">
        <f ca="1">IFERROR(OFFSET(#REF!,$A136,XI$131),0)</f>
        <v>0</v>
      </c>
      <c r="XJ136" s="1352">
        <f ca="1">IFERROR(OFFSET(#REF!,$A136,XJ$131),0)</f>
        <v>0</v>
      </c>
      <c r="XK136" s="1352">
        <f ca="1">IFERROR(OFFSET(#REF!,$A136,XK$131),0)</f>
        <v>0</v>
      </c>
      <c r="XL136" s="1352">
        <f ca="1">IFERROR(OFFSET(#REF!,$A136,XL$131),0)</f>
        <v>0</v>
      </c>
      <c r="XM136" s="1352">
        <f ca="1">IFERROR(OFFSET(#REF!,$A136,XM$131),0)</f>
        <v>0</v>
      </c>
      <c r="XN136" s="1352">
        <f ca="1">IFERROR(OFFSET(#REF!,$A136,XN$131),0)</f>
        <v>0</v>
      </c>
      <c r="XO136" s="1352">
        <f ca="1">IFERROR(OFFSET(#REF!,$A136,XO$131),0)</f>
        <v>0</v>
      </c>
      <c r="XP136" s="1352">
        <f ca="1">IFERROR(OFFSET(#REF!,$A136,XP$131),0)</f>
        <v>0</v>
      </c>
      <c r="XQ136" s="1352">
        <f ca="1">IFERROR(OFFSET(#REF!,$A136,XQ$131),0)</f>
        <v>0</v>
      </c>
      <c r="XR136" s="1352">
        <f ca="1">IFERROR(OFFSET(#REF!,$A136,XR$131),0)</f>
        <v>0</v>
      </c>
      <c r="XS136" s="1352">
        <f ca="1">IFERROR(OFFSET(#REF!,$A136,XS$131),0)</f>
        <v>0</v>
      </c>
      <c r="XT136" s="1352">
        <f ca="1">IFERROR(OFFSET(#REF!,$A136,XT$131),0)</f>
        <v>0</v>
      </c>
      <c r="XU136" s="1352">
        <f ca="1">IFERROR(OFFSET(#REF!,$A136,XU$131),0)</f>
        <v>0</v>
      </c>
      <c r="XV136" s="1352">
        <f ca="1">IFERROR(OFFSET(#REF!,$A136,XV$131),0)</f>
        <v>0</v>
      </c>
      <c r="XW136" s="1352">
        <f ca="1">IFERROR(OFFSET(#REF!,$A136,XW$131),0)</f>
        <v>0</v>
      </c>
      <c r="XX136" s="1352">
        <f ca="1">IFERROR(OFFSET(#REF!,$A136,XX$131),0)</f>
        <v>0</v>
      </c>
      <c r="XY136" s="1352">
        <f ca="1">IFERROR(OFFSET(#REF!,$A136,XY$131),0)</f>
        <v>0</v>
      </c>
      <c r="XZ136" s="1352">
        <f ca="1">IFERROR(OFFSET(#REF!,$A136,XZ$131),0)</f>
        <v>0</v>
      </c>
      <c r="YA136" s="1352">
        <f ca="1">IFERROR(OFFSET(#REF!,$A136,YA$131),0)</f>
        <v>0</v>
      </c>
      <c r="YB136" s="1352">
        <f ca="1">IFERROR(OFFSET(#REF!,$A136,YB$131),0)</f>
        <v>0</v>
      </c>
      <c r="YC136" s="1352">
        <f ca="1">IFERROR(OFFSET(#REF!,$A136,YC$131),0)</f>
        <v>0</v>
      </c>
      <c r="YD136" s="1352">
        <f ca="1">IFERROR(OFFSET(#REF!,$A136,YD$131),0)</f>
        <v>0</v>
      </c>
      <c r="YE136" s="1352">
        <f ca="1">IFERROR(OFFSET(#REF!,$A136,YE$131),0)</f>
        <v>0</v>
      </c>
      <c r="YF136" s="1352">
        <f ca="1">IFERROR(OFFSET(#REF!,$A136,YF$131),0)</f>
        <v>0</v>
      </c>
      <c r="YG136" s="1352">
        <f ca="1">IFERROR(OFFSET(#REF!,$A136,YG$131),0)</f>
        <v>0</v>
      </c>
      <c r="YH136" s="1352">
        <f ca="1">IFERROR(OFFSET(#REF!,$A136,YH$131),0)</f>
        <v>0</v>
      </c>
      <c r="YI136" s="1352">
        <f ca="1">IFERROR(OFFSET(#REF!,$A136,YI$131),0)</f>
        <v>0</v>
      </c>
      <c r="YJ136" s="1352">
        <f ca="1">IFERROR(OFFSET(#REF!,$A136,YJ$131),0)</f>
        <v>0</v>
      </c>
      <c r="YK136" s="1352">
        <f ca="1">IFERROR(OFFSET(#REF!,$A136,YK$131),0)</f>
        <v>0</v>
      </c>
      <c r="YL136" s="1352">
        <f ca="1">IFERROR(OFFSET(#REF!,$A136,YL$131),0)</f>
        <v>0</v>
      </c>
      <c r="YM136" s="1352">
        <f ca="1">IFERROR(OFFSET(#REF!,$A136,YM$131),0)</f>
        <v>0</v>
      </c>
      <c r="YN136" s="1352">
        <f ca="1">IFERROR(OFFSET(#REF!,$A136,YN$131),0)</f>
        <v>0</v>
      </c>
      <c r="YO136" s="1352">
        <f ca="1">IFERROR(OFFSET(#REF!,$A136,YO$131),0)</f>
        <v>0</v>
      </c>
      <c r="YP136" s="1352">
        <f ca="1">IFERROR(OFFSET(#REF!,$A136,YP$131),0)</f>
        <v>0</v>
      </c>
      <c r="YQ136" s="1352">
        <f ca="1">IFERROR(OFFSET(#REF!,$A136,YQ$131),0)</f>
        <v>0</v>
      </c>
      <c r="YR136" s="1352">
        <f ca="1">IFERROR(OFFSET(#REF!,$A136,YR$131),0)</f>
        <v>0</v>
      </c>
      <c r="YS136" s="1352">
        <f ca="1">IFERROR(OFFSET(#REF!,$A136,YS$131),0)</f>
        <v>0</v>
      </c>
      <c r="YT136" s="1352">
        <f ca="1">IFERROR(OFFSET(#REF!,$A136,YT$131),0)</f>
        <v>0</v>
      </c>
      <c r="YU136" s="1352">
        <f ca="1">IFERROR(OFFSET(#REF!,$A136,YU$131),0)</f>
        <v>0</v>
      </c>
      <c r="YV136" s="1352">
        <f ca="1">IFERROR(OFFSET(#REF!,$A136,YV$131),0)</f>
        <v>0</v>
      </c>
      <c r="YW136" s="1352">
        <f ca="1">IFERROR(OFFSET(#REF!,$A136,YW$131),0)</f>
        <v>0</v>
      </c>
      <c r="YX136" s="1352">
        <f ca="1">IFERROR(OFFSET(#REF!,$A136,YX$131),0)</f>
        <v>0</v>
      </c>
      <c r="YY136" s="1352">
        <f ca="1">IFERROR(OFFSET(#REF!,$A136,YY$131),0)</f>
        <v>0</v>
      </c>
      <c r="YZ136" s="1352">
        <f ca="1">IFERROR(OFFSET(#REF!,$A136,YZ$131),0)</f>
        <v>0</v>
      </c>
      <c r="ZA136" s="1352">
        <f ca="1">IFERROR(OFFSET(#REF!,$A136,ZA$131),0)</f>
        <v>0</v>
      </c>
      <c r="ZB136" s="1352">
        <f ca="1">IFERROR(OFFSET(#REF!,$A136,ZB$131),0)</f>
        <v>0</v>
      </c>
      <c r="ZC136" s="1352">
        <f ca="1">IFERROR(OFFSET(#REF!,$A136,ZC$131),0)</f>
        <v>0</v>
      </c>
      <c r="ZD136" s="1352">
        <f ca="1">IFERROR(OFFSET(#REF!,$A136,ZD$131),0)</f>
        <v>0</v>
      </c>
      <c r="ZE136" s="1352">
        <f ca="1">IFERROR(OFFSET(#REF!,$A136,ZE$131),0)</f>
        <v>0</v>
      </c>
      <c r="ZF136" s="1352">
        <f ca="1">IFERROR(OFFSET(#REF!,$A136,ZF$131),0)</f>
        <v>0</v>
      </c>
      <c r="ZG136" s="1352">
        <f ca="1">IFERROR(OFFSET(#REF!,$A136,ZG$131),0)</f>
        <v>0</v>
      </c>
      <c r="ZH136" s="1352">
        <f ca="1">IFERROR(OFFSET(#REF!,$A136,ZH$131),0)</f>
        <v>0</v>
      </c>
      <c r="ZI136" s="1352">
        <f ca="1">IFERROR(OFFSET(#REF!,$A136,ZI$131),0)</f>
        <v>0</v>
      </c>
      <c r="ZJ136" s="1352">
        <f ca="1">IFERROR(OFFSET(#REF!,$A136,ZJ$131),0)</f>
        <v>0</v>
      </c>
      <c r="ZK136" s="1352">
        <f ca="1">IFERROR(OFFSET(#REF!,$A136,ZK$131),0)</f>
        <v>0</v>
      </c>
      <c r="ZL136" s="1352">
        <f ca="1">IFERROR(OFFSET(#REF!,$A136,ZL$131),0)</f>
        <v>0</v>
      </c>
      <c r="ZM136" s="1352">
        <f ca="1">IFERROR(OFFSET(#REF!,$A136,ZM$131),0)</f>
        <v>0</v>
      </c>
      <c r="ZN136" s="1352">
        <f ca="1">IFERROR(OFFSET(#REF!,$A136,ZN$131),0)</f>
        <v>0</v>
      </c>
      <c r="ZO136" s="1352">
        <f ca="1">IFERROR(OFFSET(#REF!,$A136,ZO$131),0)</f>
        <v>0</v>
      </c>
      <c r="ZP136" s="1352">
        <f ca="1">IFERROR(OFFSET(#REF!,$A136,ZP$131),0)</f>
        <v>0</v>
      </c>
      <c r="ZQ136" s="1352">
        <f ca="1">IFERROR(OFFSET(#REF!,$A136,ZQ$131),0)</f>
        <v>0</v>
      </c>
      <c r="ZR136" s="1352">
        <f ca="1">IFERROR(OFFSET(#REF!,$A136,ZR$131),0)</f>
        <v>0</v>
      </c>
      <c r="ZS136" s="1352">
        <f ca="1">IFERROR(OFFSET(#REF!,$A136,ZS$131),0)</f>
        <v>0</v>
      </c>
      <c r="ZT136" s="1352">
        <f ca="1">IFERROR(OFFSET(#REF!,$A136,ZT$131),0)</f>
        <v>0</v>
      </c>
      <c r="ZU136" s="1352">
        <f ca="1">IFERROR(OFFSET(#REF!,$A136,ZU$131),0)</f>
        <v>0</v>
      </c>
      <c r="ZV136" s="1352">
        <f ca="1">IFERROR(OFFSET(#REF!,$A136,ZV$131),0)</f>
        <v>0</v>
      </c>
      <c r="ZW136" s="1352">
        <f ca="1">IFERROR(OFFSET(#REF!,$A136,ZW$131),0)</f>
        <v>0</v>
      </c>
      <c r="ZX136" s="1352">
        <f ca="1">IFERROR(OFFSET(#REF!,$A136,ZX$131),0)</f>
        <v>0</v>
      </c>
      <c r="ZY136" s="1352">
        <f ca="1">IFERROR(OFFSET(#REF!,$A136,ZY$131),0)</f>
        <v>0</v>
      </c>
      <c r="ZZ136" s="1352">
        <f ca="1">IFERROR(OFFSET(#REF!,$A136,ZZ$131),0)</f>
        <v>0</v>
      </c>
      <c r="AAA136" s="1352">
        <f ca="1">IFERROR(OFFSET(#REF!,$A136,AAA$131),0)</f>
        <v>0</v>
      </c>
      <c r="AAB136" s="1352">
        <f ca="1">IFERROR(OFFSET(#REF!,$A136,AAB$131),0)</f>
        <v>0</v>
      </c>
      <c r="AAC136" s="1352">
        <f ca="1">IFERROR(OFFSET(#REF!,$A136,AAC$131),0)</f>
        <v>0</v>
      </c>
      <c r="AAD136" s="1352">
        <f ca="1">IFERROR(OFFSET(#REF!,$A136,AAD$131),0)</f>
        <v>0</v>
      </c>
      <c r="AAE136" s="1352">
        <f ca="1">IFERROR(OFFSET(#REF!,$A136,AAE$131),0)</f>
        <v>0</v>
      </c>
      <c r="AAF136" s="1352">
        <f ca="1">IFERROR(OFFSET(#REF!,$A136,AAF$131),0)</f>
        <v>0</v>
      </c>
      <c r="AAG136" s="1352">
        <f ca="1">IFERROR(OFFSET(#REF!,$A136,AAG$131),0)</f>
        <v>0</v>
      </c>
      <c r="AAH136" s="1352">
        <f ca="1">IFERROR(OFFSET(#REF!,$A136,AAH$131),0)</f>
        <v>0</v>
      </c>
      <c r="AAI136" s="1352">
        <f ca="1">IFERROR(OFFSET(#REF!,$A136,AAI$131),0)</f>
        <v>0</v>
      </c>
      <c r="AAJ136" s="1352">
        <f ca="1">IFERROR(OFFSET(#REF!,$A136,AAJ$131),0)</f>
        <v>0</v>
      </c>
      <c r="AAK136" s="1352">
        <f ca="1">IFERROR(OFFSET(#REF!,$A136,AAK$131),0)</f>
        <v>0</v>
      </c>
      <c r="AAL136" s="1352">
        <f ca="1">IFERROR(OFFSET(#REF!,$A136,AAL$131),0)</f>
        <v>0</v>
      </c>
      <c r="AAM136" s="1352">
        <f ca="1">IFERROR(OFFSET(#REF!,$A136,AAM$131),0)</f>
        <v>0</v>
      </c>
      <c r="AAN136" s="1352">
        <f ca="1">IFERROR(OFFSET(#REF!,$A136,AAN$131),0)</f>
        <v>0</v>
      </c>
      <c r="AAO136" s="1352">
        <f ca="1">IFERROR(OFFSET(#REF!,$A136,AAO$131),0)</f>
        <v>0</v>
      </c>
      <c r="AAP136" s="1352">
        <f ca="1">IFERROR(OFFSET(#REF!,$A136,AAP$131),0)</f>
        <v>0</v>
      </c>
      <c r="AAQ136" s="1352">
        <f ca="1">IFERROR(OFFSET(#REF!,$A136,AAQ$131),0)</f>
        <v>0</v>
      </c>
      <c r="AAR136" s="1352">
        <f ca="1">IFERROR(OFFSET(#REF!,$A136,AAR$131),0)</f>
        <v>0</v>
      </c>
      <c r="AAS136" s="1352">
        <f ca="1">IFERROR(OFFSET(#REF!,$A136,AAS$131),0)</f>
        <v>0</v>
      </c>
      <c r="AAT136" s="1352">
        <f ca="1">IFERROR(OFFSET(#REF!,$A136,AAT$131),0)</f>
        <v>0</v>
      </c>
      <c r="AAU136" s="1352">
        <f ca="1">IFERROR(OFFSET(#REF!,$A136,AAU$131),0)</f>
        <v>0</v>
      </c>
      <c r="AAV136" s="1352">
        <f ca="1">IFERROR(OFFSET(#REF!,$A136,AAV$131),0)</f>
        <v>0</v>
      </c>
      <c r="AAW136" s="1352">
        <f ca="1">IFERROR(OFFSET(#REF!,$A136,AAW$131),0)</f>
        <v>0</v>
      </c>
      <c r="AAX136" s="1352">
        <f ca="1">IFERROR(OFFSET(#REF!,$A136,AAX$131),0)</f>
        <v>0</v>
      </c>
      <c r="AAY136" s="1352">
        <f ca="1">IFERROR(OFFSET(#REF!,$A136,AAY$131),0)</f>
        <v>0</v>
      </c>
      <c r="AAZ136" s="1352">
        <f ca="1">IFERROR(OFFSET(#REF!,$A136,AAZ$131),0)</f>
        <v>0</v>
      </c>
      <c r="ABA136" s="1352">
        <f ca="1">IFERROR(OFFSET(#REF!,$A136,ABA$131),0)</f>
        <v>0</v>
      </c>
      <c r="ABB136" s="1352">
        <f ca="1">IFERROR(OFFSET(#REF!,$A136,ABB$131),0)</f>
        <v>0</v>
      </c>
      <c r="ABC136" s="1352">
        <f ca="1">IFERROR(OFFSET(#REF!,$A136,ABC$131),0)</f>
        <v>0</v>
      </c>
      <c r="ABD136" s="1352">
        <f ca="1">IFERROR(OFFSET(#REF!,$A136,ABD$131),0)</f>
        <v>0</v>
      </c>
      <c r="ABE136" s="1352">
        <f ca="1">IFERROR(OFFSET(#REF!,$A136,ABE$131),0)</f>
        <v>0</v>
      </c>
      <c r="ABF136" s="1352">
        <f ca="1">IFERROR(OFFSET(#REF!,$A136,ABF$131),0)</f>
        <v>0</v>
      </c>
      <c r="ABG136" s="1352">
        <f ca="1">IFERROR(OFFSET(#REF!,$A136,ABG$131),0)</f>
        <v>0</v>
      </c>
      <c r="ABH136" s="1352">
        <f ca="1">IFERROR(OFFSET(#REF!,$A136,ABH$131),0)</f>
        <v>0</v>
      </c>
      <c r="ABI136" s="1352">
        <f ca="1">IFERROR(OFFSET(#REF!,$A136,ABI$131),0)</f>
        <v>0</v>
      </c>
      <c r="ABJ136" s="1352">
        <f ca="1">IFERROR(OFFSET(#REF!,$A136,ABJ$131),0)</f>
        <v>0</v>
      </c>
      <c r="ABK136" s="1352">
        <f ca="1">IFERROR(OFFSET(#REF!,$A136,ABK$131),0)</f>
        <v>0</v>
      </c>
      <c r="ABL136" s="1352">
        <f ca="1">IFERROR(OFFSET(#REF!,$A136,ABL$131),0)</f>
        <v>0</v>
      </c>
      <c r="ABM136" s="1352">
        <f ca="1">IFERROR(OFFSET(#REF!,$A136,ABM$131),0)</f>
        <v>0</v>
      </c>
      <c r="ABN136" s="1352">
        <f ca="1">IFERROR(OFFSET(#REF!,$A136,ABN$131),0)</f>
        <v>0</v>
      </c>
      <c r="ABO136" s="1352">
        <f ca="1">IFERROR(OFFSET(#REF!,$A136,ABO$131),0)</f>
        <v>0</v>
      </c>
      <c r="ABP136" s="1352">
        <f ca="1">IFERROR(OFFSET(#REF!,$A136,ABP$131),0)</f>
        <v>0</v>
      </c>
      <c r="ABQ136" s="1352">
        <f ca="1">IFERROR(OFFSET(#REF!,$A136,ABQ$131),0)</f>
        <v>0</v>
      </c>
      <c r="ABR136" s="1352">
        <f ca="1">IFERROR(OFFSET(#REF!,$A136,ABR$131),0)</f>
        <v>0</v>
      </c>
      <c r="ABS136" s="1352">
        <f ca="1">IFERROR(OFFSET(#REF!,$A136,ABS$131),0)</f>
        <v>0</v>
      </c>
      <c r="ABT136" s="1352">
        <f ca="1">IFERROR(OFFSET(#REF!,$A136,ABT$131),0)</f>
        <v>0</v>
      </c>
      <c r="ABU136" s="1352">
        <f ca="1">IFERROR(OFFSET(#REF!,$A136,ABU$131),0)</f>
        <v>0</v>
      </c>
      <c r="ABV136" s="1352">
        <f ca="1">IFERROR(OFFSET(#REF!,$A136,ABV$131),0)</f>
        <v>0</v>
      </c>
      <c r="ABW136" s="1352">
        <f ca="1">IFERROR(OFFSET(#REF!,$A136,ABW$131),0)</f>
        <v>0</v>
      </c>
      <c r="ABX136" s="1352">
        <f ca="1">IFERROR(OFFSET(#REF!,$A136,ABX$131),0)</f>
        <v>0</v>
      </c>
      <c r="ABY136" s="1352">
        <f ca="1">IFERROR(OFFSET(#REF!,$A136,ABY$131),0)</f>
        <v>0</v>
      </c>
      <c r="ABZ136" s="1352">
        <f ca="1">IFERROR(OFFSET(#REF!,$A136,ABZ$131),0)</f>
        <v>0</v>
      </c>
      <c r="ACA136" s="1352">
        <f ca="1">IFERROR(OFFSET(#REF!,$A136,ACA$131),0)</f>
        <v>0</v>
      </c>
      <c r="ACB136" s="1352">
        <f ca="1">IFERROR(OFFSET(#REF!,$A136,ACB$131),0)</f>
        <v>0</v>
      </c>
      <c r="ACC136" s="1352">
        <f ca="1">IFERROR(OFFSET(#REF!,$A136,ACC$131),0)</f>
        <v>0</v>
      </c>
      <c r="ACD136" s="1352">
        <f ca="1">IFERROR(OFFSET(#REF!,$A136,ACD$131),0)</f>
        <v>0</v>
      </c>
      <c r="ACE136" s="1352">
        <f ca="1">IFERROR(OFFSET(#REF!,$A136,ACE$131),0)</f>
        <v>0</v>
      </c>
      <c r="ACF136" s="1352">
        <f ca="1">IFERROR(OFFSET(#REF!,$A136,ACF$131),0)</f>
        <v>0</v>
      </c>
      <c r="ACG136" s="1352">
        <f ca="1">IFERROR(OFFSET(#REF!,$A136,ACG$131),0)</f>
        <v>0</v>
      </c>
      <c r="ACH136" s="1352">
        <f ca="1">IFERROR(OFFSET(#REF!,$A136,ACH$131),0)</f>
        <v>0</v>
      </c>
      <c r="ACI136" s="1352">
        <f ca="1">IFERROR(OFFSET(#REF!,$A136,ACI$131),0)</f>
        <v>0</v>
      </c>
      <c r="ACJ136" s="1352">
        <f ca="1">IFERROR(OFFSET(#REF!,$A136,ACJ$131),0)</f>
        <v>0</v>
      </c>
      <c r="ACK136" s="1352">
        <f ca="1">IFERROR(OFFSET(#REF!,$A136,ACK$131),0)</f>
        <v>0</v>
      </c>
      <c r="ACL136" s="1352">
        <f ca="1">IFERROR(OFFSET(#REF!,$A136,ACL$131),0)</f>
        <v>0</v>
      </c>
      <c r="ACM136" s="1352">
        <f ca="1">IFERROR(OFFSET(#REF!,$A136,ACM$131),0)</f>
        <v>0</v>
      </c>
      <c r="ACN136" s="1352">
        <f ca="1">IFERROR(OFFSET(#REF!,$A136,ACN$131),0)</f>
        <v>0</v>
      </c>
      <c r="ACO136" s="1352">
        <f ca="1">IFERROR(OFFSET(#REF!,$A136,ACO$131),0)</f>
        <v>0</v>
      </c>
      <c r="ACP136" s="1352">
        <f ca="1">IFERROR(OFFSET(#REF!,$A136,ACP$131),0)</f>
        <v>0</v>
      </c>
      <c r="ACQ136" s="1352">
        <f ca="1">IFERROR(OFFSET(#REF!,$A136,ACQ$131),0)</f>
        <v>0</v>
      </c>
      <c r="ACR136" s="1352">
        <f ca="1">IFERROR(OFFSET(#REF!,$A136,ACR$131),0)</f>
        <v>0</v>
      </c>
      <c r="ACS136" s="1352">
        <f ca="1">IFERROR(OFFSET(#REF!,$A136,ACS$131),0)</f>
        <v>0</v>
      </c>
      <c r="ACT136" s="1352">
        <f ca="1">IFERROR(OFFSET(#REF!,$A136,ACT$131),0)</f>
        <v>0</v>
      </c>
      <c r="ACU136" s="1352">
        <f ca="1">IFERROR(OFFSET(#REF!,$A136,ACU$131),0)</f>
        <v>0</v>
      </c>
      <c r="ACV136" s="1352">
        <f ca="1">IFERROR(OFFSET(#REF!,$A136,ACV$131),0)</f>
        <v>0</v>
      </c>
      <c r="ACW136" s="1352">
        <f ca="1">IFERROR(OFFSET(#REF!,$A136,ACW$131),0)</f>
        <v>0</v>
      </c>
      <c r="ACX136" s="1352">
        <f ca="1">IFERROR(OFFSET(#REF!,$A136,ACX$131),0)</f>
        <v>0</v>
      </c>
      <c r="ACY136" s="1352">
        <f ca="1">IFERROR(OFFSET(#REF!,$A136,ACY$131),0)</f>
        <v>0</v>
      </c>
      <c r="ACZ136" s="1352">
        <f ca="1">IFERROR(OFFSET(#REF!,$A136,ACZ$131),0)</f>
        <v>0</v>
      </c>
      <c r="ADA136" s="1352">
        <f ca="1">IFERROR(OFFSET(#REF!,$A136,ADA$131),0)</f>
        <v>0</v>
      </c>
      <c r="ADB136" s="1352">
        <f ca="1">IFERROR(OFFSET(#REF!,$A136,ADB$131),0)</f>
        <v>0</v>
      </c>
      <c r="ADC136" s="1352">
        <f ca="1">IFERROR(OFFSET(#REF!,$A136,ADC$131),0)</f>
        <v>0</v>
      </c>
      <c r="ADD136" s="1352">
        <f ca="1">IFERROR(OFFSET(#REF!,$A136,ADD$131),0)</f>
        <v>0</v>
      </c>
      <c r="ADE136" s="1352">
        <f ca="1">IFERROR(OFFSET(#REF!,$A136,ADE$131),0)</f>
        <v>0</v>
      </c>
      <c r="ADF136" s="1352">
        <f ca="1">IFERROR(OFFSET(#REF!,$A136,ADF$131),0)</f>
        <v>0</v>
      </c>
      <c r="ADG136" s="1352">
        <f ca="1">IFERROR(OFFSET(#REF!,$A136,ADG$131),0)</f>
        <v>0</v>
      </c>
      <c r="ADH136" s="1352">
        <f ca="1">IFERROR(OFFSET(#REF!,$A136,ADH$131),0)</f>
        <v>0</v>
      </c>
      <c r="ADI136" s="1352">
        <f ca="1">IFERROR(OFFSET(#REF!,$A136,ADI$131),0)</f>
        <v>0</v>
      </c>
      <c r="ADJ136" s="1352">
        <f ca="1">IFERROR(OFFSET(#REF!,$A136,ADJ$131),0)</f>
        <v>0</v>
      </c>
      <c r="ADK136" s="1352">
        <f ca="1">IFERROR(OFFSET(#REF!,$A136,ADK$131),0)</f>
        <v>0</v>
      </c>
      <c r="ADL136" s="1352">
        <f ca="1">IFERROR(OFFSET(#REF!,$A136,ADL$131),0)</f>
        <v>0</v>
      </c>
      <c r="ADM136" s="1352">
        <f ca="1">IFERROR(OFFSET(#REF!,$A136,ADM$131),0)</f>
        <v>0</v>
      </c>
      <c r="ADN136" s="1352">
        <f ca="1">IFERROR(OFFSET(#REF!,$A136,ADN$131),0)</f>
        <v>0</v>
      </c>
      <c r="ADO136" s="1352">
        <f ca="1">IFERROR(OFFSET(#REF!,$A136,ADO$131),0)</f>
        <v>0</v>
      </c>
      <c r="ADP136" s="1352">
        <f ca="1">IFERROR(OFFSET(#REF!,$A136,ADP$131),0)</f>
        <v>0</v>
      </c>
      <c r="ADQ136" s="1352">
        <f ca="1">IFERROR(OFFSET(#REF!,$A136,ADQ$131),0)</f>
        <v>0</v>
      </c>
      <c r="ADR136" s="1352">
        <f ca="1">IFERROR(OFFSET(#REF!,$A136,ADR$131),0)</f>
        <v>0</v>
      </c>
      <c r="ADS136" s="1352">
        <f ca="1">IFERROR(OFFSET(#REF!,$A136,ADS$131),0)</f>
        <v>0</v>
      </c>
      <c r="ADT136" s="1352">
        <f ca="1">IFERROR(OFFSET(#REF!,$A136,ADT$131),0)</f>
        <v>0</v>
      </c>
      <c r="ADU136" s="1352">
        <f ca="1">IFERROR(OFFSET(#REF!,$A136,ADU$131),0)</f>
        <v>0</v>
      </c>
      <c r="ADV136" s="1352">
        <f ca="1">IFERROR(OFFSET(#REF!,$A136,ADV$131),0)</f>
        <v>0</v>
      </c>
      <c r="ADW136" s="1352">
        <f ca="1">IFERROR(OFFSET(#REF!,$A136,ADW$131),0)</f>
        <v>0</v>
      </c>
      <c r="ADX136" s="1352">
        <f ca="1">IFERROR(OFFSET(#REF!,$A136,ADX$131),0)</f>
        <v>0</v>
      </c>
      <c r="ADY136" s="1352">
        <f ca="1">IFERROR(OFFSET(#REF!,$A136,ADY$131),0)</f>
        <v>0</v>
      </c>
      <c r="ADZ136" s="1352">
        <f ca="1">IFERROR(OFFSET(#REF!,$A136,ADZ$131),0)</f>
        <v>0</v>
      </c>
      <c r="AEA136" s="1352">
        <f ca="1">IFERROR(OFFSET(#REF!,$A136,AEA$131),0)</f>
        <v>0</v>
      </c>
      <c r="AEB136" s="1352">
        <f ca="1">IFERROR(OFFSET(#REF!,$A136,AEB$131),0)</f>
        <v>0</v>
      </c>
      <c r="AEC136" s="1352">
        <f ca="1">IFERROR(OFFSET(#REF!,$A136,AEC$131),0)</f>
        <v>0</v>
      </c>
      <c r="AED136" s="1352">
        <f ca="1">IFERROR(OFFSET(#REF!,$A136,AED$131),0)</f>
        <v>0</v>
      </c>
      <c r="AEE136" s="1352">
        <f ca="1">IFERROR(OFFSET(#REF!,$A136,AEE$131),0)</f>
        <v>0</v>
      </c>
      <c r="AEF136" s="1352">
        <f ca="1">IFERROR(OFFSET(#REF!,$A136,AEF$131),0)</f>
        <v>0</v>
      </c>
      <c r="AEG136" s="1352">
        <f ca="1">IFERROR(OFFSET(#REF!,$A136,AEG$131),0)</f>
        <v>0</v>
      </c>
      <c r="AEH136" s="1352">
        <f ca="1">IFERROR(OFFSET(#REF!,$A136,AEH$131),0)</f>
        <v>0</v>
      </c>
      <c r="AEI136" s="1352">
        <f ca="1">IFERROR(OFFSET(#REF!,$A136,AEI$131),0)</f>
        <v>0</v>
      </c>
      <c r="AEJ136" s="1352">
        <f ca="1">IFERROR(OFFSET(#REF!,$A136,AEJ$131),0)</f>
        <v>0</v>
      </c>
      <c r="AEK136" s="1352">
        <f ca="1">IFERROR(OFFSET(#REF!,$A136,AEK$131),0)</f>
        <v>0</v>
      </c>
      <c r="AEL136" s="1352">
        <f ca="1">IFERROR(OFFSET(#REF!,$A136,AEL$131),0)</f>
        <v>0</v>
      </c>
      <c r="AEM136" s="1352">
        <f ca="1">IFERROR(OFFSET(#REF!,$A136,AEM$131),0)</f>
        <v>0</v>
      </c>
      <c r="AEN136" s="1352">
        <f ca="1">IFERROR(OFFSET(#REF!,$A136,AEN$131),0)</f>
        <v>0</v>
      </c>
      <c r="AEO136" s="1352">
        <f ca="1">IFERROR(OFFSET(#REF!,$A136,AEO$131),0)</f>
        <v>0</v>
      </c>
      <c r="AEP136" s="1352">
        <f ca="1">IFERROR(OFFSET(#REF!,$A136,AEP$131),0)</f>
        <v>0</v>
      </c>
      <c r="AEQ136" s="1352">
        <f ca="1">IFERROR(OFFSET(#REF!,$A136,AEQ$131),0)</f>
        <v>0</v>
      </c>
      <c r="AER136" s="1352">
        <f ca="1">IFERROR(OFFSET(#REF!,$A136,AER$131),0)</f>
        <v>0</v>
      </c>
      <c r="AES136" s="1352">
        <f ca="1">IFERROR(OFFSET(#REF!,$A136,AES$131),0)</f>
        <v>0</v>
      </c>
      <c r="AET136" s="1352">
        <f ca="1">IFERROR(OFFSET(#REF!,$A136,AET$131),0)</f>
        <v>0</v>
      </c>
      <c r="AEU136" s="1352">
        <f ca="1">IFERROR(OFFSET(#REF!,$A136,AEU$131),0)</f>
        <v>0</v>
      </c>
      <c r="AEV136" s="1352">
        <f ca="1">IFERROR(OFFSET(#REF!,$A136,AEV$131),0)</f>
        <v>0</v>
      </c>
      <c r="AEW136" s="1352">
        <f ca="1">IFERROR(OFFSET(#REF!,$A136,AEW$131),0)</f>
        <v>0</v>
      </c>
      <c r="AEX136" s="1352">
        <f ca="1">IFERROR(OFFSET(#REF!,$A136,AEX$131),0)</f>
        <v>0</v>
      </c>
      <c r="AEY136" s="1352">
        <f ca="1">IFERROR(OFFSET(#REF!,$A136,AEY$131),0)</f>
        <v>0</v>
      </c>
      <c r="AEZ136" s="1352">
        <f ca="1">IFERROR(OFFSET(#REF!,$A136,AEZ$131),0)</f>
        <v>0</v>
      </c>
      <c r="AFA136" s="1352">
        <f ca="1">IFERROR(OFFSET(#REF!,$A136,AFA$131),0)</f>
        <v>0</v>
      </c>
      <c r="AFB136" s="1352">
        <f ca="1">IFERROR(OFFSET(#REF!,$A136,AFB$131),0)</f>
        <v>0</v>
      </c>
      <c r="AFC136" s="1352">
        <f ca="1">IFERROR(OFFSET(#REF!,$A136,AFC$131),0)</f>
        <v>0</v>
      </c>
      <c r="AFD136" s="1352">
        <f ca="1">IFERROR(OFFSET(#REF!,$A136,AFD$131),0)</f>
        <v>0</v>
      </c>
      <c r="AFE136" s="1352">
        <f ca="1">IFERROR(OFFSET(#REF!,$A136,AFE$131),0)</f>
        <v>0</v>
      </c>
      <c r="AFF136" s="1352">
        <f ca="1">IFERROR(OFFSET(#REF!,$A136,AFF$131),0)</f>
        <v>0</v>
      </c>
      <c r="AFG136" s="1352">
        <f ca="1">IFERROR(OFFSET(#REF!,$A136,AFG$131),0)</f>
        <v>0</v>
      </c>
      <c r="AFH136" s="1352">
        <f ca="1">IFERROR(OFFSET(#REF!,$A136,AFH$131),0)</f>
        <v>0</v>
      </c>
      <c r="AFI136" s="1352">
        <f ca="1">IFERROR(OFFSET(#REF!,$A136,AFI$131),0)</f>
        <v>0</v>
      </c>
      <c r="AFJ136" s="1352">
        <f ca="1">IFERROR(OFFSET(#REF!,$A136,AFJ$131),0)</f>
        <v>0</v>
      </c>
      <c r="AFK136" s="1352">
        <f ca="1">IFERROR(OFFSET(#REF!,$A136,AFK$131),0)</f>
        <v>0</v>
      </c>
      <c r="AFL136" s="1352">
        <f ca="1">IFERROR(OFFSET(#REF!,$A136,AFL$131),0)</f>
        <v>0</v>
      </c>
      <c r="AFM136" s="1352">
        <f ca="1">IFERROR(OFFSET(#REF!,$A136,AFM$131),0)</f>
        <v>0</v>
      </c>
      <c r="AFN136" s="1352">
        <f ca="1">IFERROR(OFFSET(#REF!,$A136,AFN$131),0)</f>
        <v>0</v>
      </c>
      <c r="AFO136" s="1352">
        <f ca="1">IFERROR(OFFSET(#REF!,$A136,AFO$131),0)</f>
        <v>0</v>
      </c>
      <c r="AFP136" s="1352">
        <f ca="1">IFERROR(OFFSET(#REF!,$A136,AFP$131),0)</f>
        <v>0</v>
      </c>
      <c r="AFQ136" s="1352">
        <f ca="1">IFERROR(OFFSET(#REF!,$A136,AFQ$131),0)</f>
        <v>0</v>
      </c>
      <c r="AFR136" s="1352">
        <f ca="1">IFERROR(OFFSET(#REF!,$A136,AFR$131),0)</f>
        <v>0</v>
      </c>
      <c r="AFS136" s="1352">
        <f ca="1">IFERROR(OFFSET(#REF!,$A136,AFS$131),0)</f>
        <v>0</v>
      </c>
      <c r="AFT136" s="1352">
        <f ca="1">IFERROR(OFFSET(#REF!,$A136,AFT$131),0)</f>
        <v>0</v>
      </c>
      <c r="AFU136" s="1352">
        <f ca="1">IFERROR(OFFSET(#REF!,$A136,AFU$131),0)</f>
        <v>0</v>
      </c>
      <c r="AFV136" s="1352">
        <f ca="1">IFERROR(OFFSET(#REF!,$A136,AFV$131),0)</f>
        <v>0</v>
      </c>
      <c r="AFW136" s="1352">
        <f ca="1">IFERROR(OFFSET(#REF!,$A136,AFW$131),0)</f>
        <v>0</v>
      </c>
      <c r="AFX136" s="1352">
        <f ca="1">IFERROR(OFFSET(#REF!,$A136,AFX$131),0)</f>
        <v>0</v>
      </c>
      <c r="AFY136" s="1352">
        <f ca="1">IFERROR(OFFSET(#REF!,$A136,AFY$131),0)</f>
        <v>0</v>
      </c>
      <c r="AFZ136" s="1352">
        <f ca="1">IFERROR(OFFSET(#REF!,$A136,AFZ$131),0)</f>
        <v>0</v>
      </c>
      <c r="AGA136" s="1352">
        <f ca="1">IFERROR(OFFSET(#REF!,$A136,AGA$131),0)</f>
        <v>0</v>
      </c>
      <c r="AGB136" s="1352">
        <f ca="1">IFERROR(OFFSET(#REF!,$A136,AGB$131),0)</f>
        <v>0</v>
      </c>
      <c r="AGC136" s="1352">
        <f ca="1">IFERROR(OFFSET(#REF!,$A136,AGC$131),0)</f>
        <v>0</v>
      </c>
      <c r="AGD136" s="1352">
        <f ca="1">IFERROR(OFFSET(#REF!,$A136,AGD$131),0)</f>
        <v>0</v>
      </c>
      <c r="AGE136" s="1352">
        <f ca="1">IFERROR(OFFSET(#REF!,$A136,AGE$131),0)</f>
        <v>0</v>
      </c>
      <c r="AGF136" s="1352">
        <f ca="1">IFERROR(OFFSET(#REF!,$A136,AGF$131),0)</f>
        <v>0</v>
      </c>
      <c r="AGG136" s="1352">
        <f ca="1">IFERROR(OFFSET(#REF!,$A136,AGG$131),0)</f>
        <v>0</v>
      </c>
      <c r="AGH136" s="1352">
        <f ca="1">IFERROR(OFFSET(#REF!,$A136,AGH$131),0)</f>
        <v>0</v>
      </c>
      <c r="AGI136" s="1352">
        <f ca="1">IFERROR(OFFSET(#REF!,$A136,AGI$131),0)</f>
        <v>0</v>
      </c>
      <c r="AGJ136" s="1352">
        <f ca="1">IFERROR(OFFSET(#REF!,$A136,AGJ$131),0)</f>
        <v>0</v>
      </c>
      <c r="AGK136" s="1352">
        <f ca="1">IFERROR(OFFSET(#REF!,$A136,AGK$131),0)</f>
        <v>0</v>
      </c>
      <c r="AGL136" s="1352">
        <f ca="1">IFERROR(OFFSET(#REF!,$A136,AGL$131),0)</f>
        <v>0</v>
      </c>
      <c r="AGM136" s="1352">
        <f ca="1">IFERROR(OFFSET(#REF!,$A136,AGM$131),0)</f>
        <v>0</v>
      </c>
      <c r="AGN136" s="1352">
        <f ca="1">IFERROR(OFFSET(#REF!,$A136,AGN$131),0)</f>
        <v>0</v>
      </c>
      <c r="AGO136" s="1352">
        <f ca="1">IFERROR(OFFSET(#REF!,$A136,AGO$131),0)</f>
        <v>0</v>
      </c>
      <c r="AGP136" s="1352">
        <f ca="1">IFERROR(OFFSET(#REF!,$A136,AGP$131),0)</f>
        <v>0</v>
      </c>
      <c r="AGQ136" s="1352">
        <f ca="1">IFERROR(OFFSET(#REF!,$A136,AGQ$131),0)</f>
        <v>0</v>
      </c>
      <c r="AGR136" s="1352">
        <f ca="1">IFERROR(OFFSET(#REF!,$A136,AGR$131),0)</f>
        <v>0</v>
      </c>
      <c r="AGS136" s="1352">
        <f ca="1">IFERROR(OFFSET(#REF!,$A136,AGS$131),0)</f>
        <v>0</v>
      </c>
      <c r="AGT136" s="1352">
        <f ca="1">IFERROR(OFFSET(#REF!,$A136,AGT$131),0)</f>
        <v>0</v>
      </c>
      <c r="AGU136" s="1352">
        <f ca="1">IFERROR(OFFSET(#REF!,$A136,AGU$131),0)</f>
        <v>0</v>
      </c>
      <c r="AGV136" s="1352">
        <f ca="1">IFERROR(OFFSET(#REF!,$A136,AGV$131),0)</f>
        <v>0</v>
      </c>
      <c r="AGW136" s="1352">
        <f ca="1">IFERROR(OFFSET(#REF!,$A136,AGW$131),0)</f>
        <v>0</v>
      </c>
      <c r="AGX136" s="1352">
        <f ca="1">IFERROR(OFFSET(#REF!,$A136,AGX$131),0)</f>
        <v>0</v>
      </c>
      <c r="AGY136" s="1352">
        <f ca="1">IFERROR(OFFSET(#REF!,$A136,AGY$131),0)</f>
        <v>0</v>
      </c>
      <c r="AGZ136" s="1352">
        <f ca="1">IFERROR(OFFSET(#REF!,$A136,AGZ$131),0)</f>
        <v>0</v>
      </c>
      <c r="AHA136" s="1352">
        <f ca="1">IFERROR(OFFSET(#REF!,$A136,AHA$131),0)</f>
        <v>0</v>
      </c>
      <c r="AHB136" s="1352">
        <f ca="1">IFERROR(OFFSET(#REF!,$A136,AHB$131),0)</f>
        <v>0</v>
      </c>
      <c r="AHC136" s="1352">
        <f ca="1">IFERROR(OFFSET(#REF!,$A136,AHC$131),0)</f>
        <v>0</v>
      </c>
      <c r="AHD136" s="1352">
        <f ca="1">IFERROR(OFFSET(#REF!,$A136,AHD$131),0)</f>
        <v>0</v>
      </c>
      <c r="AHE136" s="1352">
        <f ca="1">IFERROR(OFFSET(#REF!,$A136,AHE$131),0)</f>
        <v>0</v>
      </c>
      <c r="AHF136" s="1352">
        <f ca="1">IFERROR(OFFSET(#REF!,$A136,AHF$131),0)</f>
        <v>0</v>
      </c>
      <c r="AHG136" s="1352">
        <f ca="1">IFERROR(OFFSET(#REF!,$A136,AHG$131),0)</f>
        <v>0</v>
      </c>
      <c r="AHH136" s="1352">
        <f ca="1">IFERROR(OFFSET(#REF!,$A136,AHH$131),0)</f>
        <v>0</v>
      </c>
      <c r="AHI136" s="1352">
        <f ca="1">IFERROR(OFFSET(#REF!,$A136,AHI$131),0)</f>
        <v>0</v>
      </c>
      <c r="AHJ136" s="1352">
        <f ca="1">IFERROR(OFFSET(#REF!,$A136,AHJ$131),0)</f>
        <v>0</v>
      </c>
      <c r="AHK136" s="1352">
        <f ca="1">IFERROR(OFFSET(#REF!,$A136,AHK$131),0)</f>
        <v>0</v>
      </c>
      <c r="AHL136" s="1352">
        <f ca="1">IFERROR(OFFSET(#REF!,$A136,AHL$131),0)</f>
        <v>0</v>
      </c>
      <c r="AHM136" s="1352">
        <f ca="1">IFERROR(OFFSET(#REF!,$A136,AHM$131),0)</f>
        <v>0</v>
      </c>
      <c r="AHN136" s="1352">
        <f ca="1">IFERROR(OFFSET(#REF!,$A136,AHN$131),0)</f>
        <v>0</v>
      </c>
      <c r="AHO136" s="1352">
        <f ca="1">IFERROR(OFFSET(#REF!,$A136,AHO$131),0)</f>
        <v>0</v>
      </c>
      <c r="AHP136" s="1352">
        <f ca="1">IFERROR(OFFSET(#REF!,$A136,AHP$131),0)</f>
        <v>0</v>
      </c>
      <c r="AHQ136" s="1352">
        <f ca="1">IFERROR(OFFSET(#REF!,$A136,AHQ$131),0)</f>
        <v>0</v>
      </c>
      <c r="AHR136" s="1352">
        <f ca="1">IFERROR(OFFSET(#REF!,$A136,AHR$131),0)</f>
        <v>0</v>
      </c>
      <c r="AHS136" s="1352">
        <f ca="1">IFERROR(OFFSET(#REF!,$A136,AHS$131),0)</f>
        <v>0</v>
      </c>
      <c r="AHT136" s="1352">
        <f ca="1">IFERROR(OFFSET(#REF!,$A136,AHT$131),0)</f>
        <v>0</v>
      </c>
      <c r="AHU136" s="1352">
        <f ca="1">IFERROR(OFFSET(#REF!,$A136,AHU$131),0)</f>
        <v>0</v>
      </c>
      <c r="AHV136" s="1352">
        <f ca="1">IFERROR(OFFSET(#REF!,$A136,AHV$131),0)</f>
        <v>0</v>
      </c>
      <c r="AHW136" s="1352">
        <f ca="1">IFERROR(OFFSET(#REF!,$A136,AHW$131),0)</f>
        <v>0</v>
      </c>
      <c r="AHX136" s="1352">
        <f ca="1">IFERROR(OFFSET(#REF!,$A136,AHX$131),0)</f>
        <v>0</v>
      </c>
      <c r="AHY136" s="1352">
        <f ca="1">IFERROR(OFFSET(#REF!,$A136,AHY$131),0)</f>
        <v>0</v>
      </c>
      <c r="AHZ136" s="1352">
        <f ca="1">IFERROR(OFFSET(#REF!,$A136,AHZ$131),0)</f>
        <v>0</v>
      </c>
      <c r="AIA136" s="1352">
        <f ca="1">IFERROR(OFFSET(#REF!,$A136,AIA$131),0)</f>
        <v>0</v>
      </c>
      <c r="AIB136" s="1352">
        <f ca="1">IFERROR(OFFSET(#REF!,$A136,AIB$131),0)</f>
        <v>0</v>
      </c>
      <c r="AIC136" s="1352">
        <f ca="1">IFERROR(OFFSET(#REF!,$A136,AIC$131),0)</f>
        <v>0</v>
      </c>
      <c r="AID136" s="1352">
        <f ca="1">IFERROR(OFFSET(#REF!,$A136,AID$131),0)</f>
        <v>0</v>
      </c>
      <c r="AIE136" s="1352">
        <f ca="1">IFERROR(OFFSET(#REF!,$A136,AIE$131),0)</f>
        <v>0</v>
      </c>
      <c r="AIF136" s="1352">
        <f ca="1">IFERROR(OFFSET(#REF!,$A136,AIF$131),0)</f>
        <v>0</v>
      </c>
      <c r="AIG136" s="1352">
        <f ca="1">IFERROR(OFFSET(#REF!,$A136,AIG$131),0)</f>
        <v>0</v>
      </c>
      <c r="AIH136" s="1352">
        <f ca="1">IFERROR(OFFSET(#REF!,$A136,AIH$131),0)</f>
        <v>0</v>
      </c>
      <c r="AII136" s="1352">
        <f ca="1">IFERROR(OFFSET(#REF!,$A136,AII$131),0)</f>
        <v>0</v>
      </c>
      <c r="AIJ136" s="1352">
        <f ca="1">IFERROR(OFFSET(#REF!,$A136,AIJ$131),0)</f>
        <v>0</v>
      </c>
      <c r="AIK136" s="1352">
        <f ca="1">IFERROR(OFFSET(#REF!,$A136,AIK$131),0)</f>
        <v>0</v>
      </c>
      <c r="AIL136" s="1352">
        <f ca="1">IFERROR(OFFSET(#REF!,$A136,AIL$131),0)</f>
        <v>0</v>
      </c>
      <c r="AIM136" s="1352">
        <f ca="1">IFERROR(OFFSET(#REF!,$A136,AIM$131),0)</f>
        <v>0</v>
      </c>
      <c r="AIN136" s="1352">
        <f ca="1">IFERROR(OFFSET(#REF!,$A136,AIN$131),0)</f>
        <v>0</v>
      </c>
      <c r="AIO136" s="1352">
        <f ca="1">IFERROR(OFFSET(#REF!,$A136,AIO$131),0)</f>
        <v>0</v>
      </c>
      <c r="AIP136" s="1352">
        <f ca="1">IFERROR(OFFSET(#REF!,$A136,AIP$131),0)</f>
        <v>0</v>
      </c>
      <c r="AIQ136" s="1352">
        <f ca="1">IFERROR(OFFSET(#REF!,$A136,AIQ$131),0)</f>
        <v>0</v>
      </c>
      <c r="AIR136" s="1352">
        <f ca="1">IFERROR(OFFSET(#REF!,$A136,AIR$131),0)</f>
        <v>0</v>
      </c>
      <c r="AIS136" s="1352">
        <f ca="1">IFERROR(OFFSET(#REF!,$A136,AIS$131),0)</f>
        <v>0</v>
      </c>
      <c r="AIT136" s="1352">
        <f ca="1">IFERROR(OFFSET(#REF!,$A136,AIT$131),0)</f>
        <v>0</v>
      </c>
      <c r="AIU136" s="1352">
        <f ca="1">IFERROR(OFFSET(#REF!,$A136,AIU$131),0)</f>
        <v>0</v>
      </c>
      <c r="AIV136" s="1352">
        <f ca="1">IFERROR(OFFSET(#REF!,$A136,AIV$131),0)</f>
        <v>0</v>
      </c>
      <c r="AIW136" s="1352">
        <f ca="1">IFERROR(OFFSET(#REF!,$A136,AIW$131),0)</f>
        <v>0</v>
      </c>
      <c r="AIX136" s="1352">
        <f ca="1">IFERROR(OFFSET(#REF!,$A136,AIX$131),0)</f>
        <v>0</v>
      </c>
      <c r="AIY136" s="1352">
        <f ca="1">IFERROR(OFFSET(#REF!,$A136,AIY$131),0)</f>
        <v>0</v>
      </c>
      <c r="AIZ136" s="1352">
        <f ca="1">IFERROR(OFFSET(#REF!,$A136,AIZ$131),0)</f>
        <v>0</v>
      </c>
      <c r="AJA136" s="1352">
        <f ca="1">IFERROR(OFFSET(#REF!,$A136,AJA$131),0)</f>
        <v>0</v>
      </c>
      <c r="AJB136" s="1352">
        <f ca="1">IFERROR(OFFSET(#REF!,$A136,AJB$131),0)</f>
        <v>0</v>
      </c>
      <c r="AJC136" s="1352">
        <f ca="1">IFERROR(OFFSET(#REF!,$A136,AJC$131),0)</f>
        <v>0</v>
      </c>
      <c r="AJD136" s="1352">
        <f ca="1">IFERROR(OFFSET(#REF!,$A136,AJD$131),0)</f>
        <v>0</v>
      </c>
      <c r="AJE136" s="1352">
        <f ca="1">IFERROR(OFFSET(#REF!,$A136,AJE$131),0)</f>
        <v>0</v>
      </c>
      <c r="AJF136" s="1352">
        <f ca="1">IFERROR(OFFSET(#REF!,$A136,AJF$131),0)</f>
        <v>0</v>
      </c>
      <c r="AJG136" s="1352">
        <f ca="1">IFERROR(OFFSET(#REF!,$A136,AJG$131),0)</f>
        <v>0</v>
      </c>
      <c r="AJH136" s="1352">
        <f ca="1">IFERROR(OFFSET(#REF!,$A136,AJH$131),0)</f>
        <v>0</v>
      </c>
      <c r="AJI136" s="1352">
        <f ca="1">IFERROR(OFFSET(#REF!,$A136,AJI$131),0)</f>
        <v>0</v>
      </c>
      <c r="AJJ136" s="1352">
        <f ca="1">IFERROR(OFFSET(#REF!,$A136,AJJ$131),0)</f>
        <v>0</v>
      </c>
      <c r="AJK136" s="1352">
        <f ca="1">IFERROR(OFFSET(#REF!,$A136,AJK$131),0)</f>
        <v>0</v>
      </c>
      <c r="AJL136" s="1352">
        <f ca="1">IFERROR(OFFSET(#REF!,$A136,AJL$131),0)</f>
        <v>0</v>
      </c>
      <c r="AJM136" s="1352">
        <f ca="1">IFERROR(OFFSET(#REF!,$A136,AJM$131),0)</f>
        <v>0</v>
      </c>
      <c r="AJN136" s="1352">
        <f ca="1">IFERROR(OFFSET(#REF!,$A136,AJN$131),0)</f>
        <v>0</v>
      </c>
      <c r="AJO136" s="1352">
        <f ca="1">IFERROR(OFFSET(#REF!,$A136,AJO$131),0)</f>
        <v>0</v>
      </c>
      <c r="AJP136" s="1352">
        <f ca="1">IFERROR(OFFSET(#REF!,$A136,AJP$131),0)</f>
        <v>0</v>
      </c>
      <c r="AJQ136" s="1352">
        <f ca="1">IFERROR(OFFSET(#REF!,$A136,AJQ$131),0)</f>
        <v>0</v>
      </c>
      <c r="AJR136" s="1352">
        <f ca="1">IFERROR(OFFSET(#REF!,$A136,AJR$131),0)</f>
        <v>0</v>
      </c>
      <c r="AJS136" s="1352">
        <f ca="1">IFERROR(OFFSET(#REF!,$A136,AJS$131),0)</f>
        <v>0</v>
      </c>
      <c r="AJT136" s="1352">
        <f ca="1">IFERROR(OFFSET(#REF!,$A136,AJT$131),0)</f>
        <v>0</v>
      </c>
      <c r="AJU136" s="1352">
        <f ca="1">IFERROR(OFFSET(#REF!,$A136,AJU$131),0)</f>
        <v>0</v>
      </c>
      <c r="AJV136" s="1352">
        <f ca="1">IFERROR(OFFSET(#REF!,$A136,AJV$131),0)</f>
        <v>0</v>
      </c>
      <c r="AJW136" s="1352">
        <f ca="1">IFERROR(OFFSET(#REF!,$A136,AJW$131),0)</f>
        <v>0</v>
      </c>
      <c r="AJX136" s="1352">
        <f ca="1">IFERROR(OFFSET(#REF!,$A136,AJX$131),0)</f>
        <v>0</v>
      </c>
      <c r="AJY136" s="1352">
        <f ca="1">IFERROR(OFFSET(#REF!,$A136,AJY$131),0)</f>
        <v>0</v>
      </c>
      <c r="AJZ136" s="1352">
        <f ca="1">IFERROR(OFFSET(#REF!,$A136,AJZ$131),0)</f>
        <v>0</v>
      </c>
      <c r="AKA136" s="1352">
        <f ca="1">IFERROR(OFFSET(#REF!,$A136,AKA$131),0)</f>
        <v>0</v>
      </c>
      <c r="AKB136" s="1352">
        <f ca="1">IFERROR(OFFSET(#REF!,$A136,AKB$131),0)</f>
        <v>0</v>
      </c>
      <c r="AKC136" s="1352">
        <f ca="1">IFERROR(OFFSET(#REF!,$A136,AKC$131),0)</f>
        <v>0</v>
      </c>
      <c r="AKD136" s="1352">
        <f ca="1">IFERROR(OFFSET(#REF!,$A136,AKD$131),0)</f>
        <v>0</v>
      </c>
      <c r="AKE136" s="1352">
        <f ca="1">IFERROR(OFFSET(#REF!,$A136,AKE$131),0)</f>
        <v>0</v>
      </c>
      <c r="AKF136" s="1352">
        <f ca="1">IFERROR(OFFSET(#REF!,$A136,AKF$131),0)</f>
        <v>0</v>
      </c>
      <c r="AKG136" s="1352">
        <f ca="1">IFERROR(OFFSET(#REF!,$A136,AKG$131),0)</f>
        <v>0</v>
      </c>
      <c r="AKH136" s="1352">
        <f ca="1">IFERROR(OFFSET(#REF!,$A136,AKH$131),0)</f>
        <v>0</v>
      </c>
      <c r="AKI136" s="1352">
        <f ca="1">IFERROR(OFFSET(#REF!,$A136,AKI$131),0)</f>
        <v>0</v>
      </c>
      <c r="AKJ136" s="1352">
        <f ca="1">IFERROR(OFFSET(#REF!,$A136,AKJ$131),0)</f>
        <v>0</v>
      </c>
      <c r="AKK136" s="1352">
        <f ca="1">IFERROR(OFFSET(#REF!,$A136,AKK$131),0)</f>
        <v>0</v>
      </c>
      <c r="AKL136" s="1352">
        <f ca="1">IFERROR(OFFSET(#REF!,$A136,AKL$131),0)</f>
        <v>0</v>
      </c>
      <c r="AKM136" s="1352">
        <f ca="1">IFERROR(OFFSET(#REF!,$A136,AKM$131),0)</f>
        <v>0</v>
      </c>
      <c r="AKN136" s="1352">
        <f ca="1">IFERROR(OFFSET(#REF!,$A136,AKN$131),0)</f>
        <v>0</v>
      </c>
      <c r="AKO136" s="1352">
        <f ca="1">IFERROR(OFFSET(#REF!,$A136,AKO$131),0)</f>
        <v>0</v>
      </c>
      <c r="AKP136" s="1352">
        <f ca="1">IFERROR(OFFSET(#REF!,$A136,AKP$131),0)</f>
        <v>0</v>
      </c>
      <c r="AKQ136" s="1352">
        <f ca="1">IFERROR(OFFSET(#REF!,$A136,AKQ$131),0)</f>
        <v>0</v>
      </c>
      <c r="AKR136" s="1352">
        <f ca="1">IFERROR(OFFSET(#REF!,$A136,AKR$131),0)</f>
        <v>0</v>
      </c>
      <c r="AKS136" s="1352">
        <f ca="1">IFERROR(OFFSET(#REF!,$A136,AKS$131),0)</f>
        <v>0</v>
      </c>
      <c r="AKT136" s="1352">
        <f ca="1">IFERROR(OFFSET(#REF!,$A136,AKT$131),0)</f>
        <v>0</v>
      </c>
      <c r="AKU136" s="1352">
        <f ca="1">IFERROR(OFFSET(#REF!,$A136,AKU$131),0)</f>
        <v>0</v>
      </c>
      <c r="AKV136" s="1352">
        <f ca="1">IFERROR(OFFSET(#REF!,$A136,AKV$131),0)</f>
        <v>0</v>
      </c>
      <c r="AKW136" s="1352">
        <f ca="1">IFERROR(OFFSET(#REF!,$A136,AKW$131),0)</f>
        <v>0</v>
      </c>
      <c r="AKX136" s="1352">
        <f ca="1">IFERROR(OFFSET(#REF!,$A136,AKX$131),0)</f>
        <v>0</v>
      </c>
      <c r="AKY136" s="1352">
        <f ca="1">IFERROR(OFFSET(#REF!,$A136,AKY$131),0)</f>
        <v>0</v>
      </c>
      <c r="AKZ136" s="1352">
        <f ca="1">IFERROR(OFFSET(#REF!,$A136,AKZ$131),0)</f>
        <v>0</v>
      </c>
      <c r="ALA136" s="1352">
        <f ca="1">IFERROR(OFFSET(#REF!,$A136,ALA$131),0)</f>
        <v>0</v>
      </c>
      <c r="ALB136" s="1352">
        <f ca="1">IFERROR(OFFSET(#REF!,$A136,ALB$131),0)</f>
        <v>0</v>
      </c>
      <c r="ALC136" s="1352">
        <f ca="1">IFERROR(OFFSET(#REF!,$A136,ALC$131),0)</f>
        <v>0</v>
      </c>
      <c r="ALD136" s="1352">
        <f ca="1">IFERROR(OFFSET(#REF!,$A136,ALD$131),0)</f>
        <v>0</v>
      </c>
      <c r="ALE136" s="1352">
        <f ca="1">IFERROR(OFFSET(#REF!,$A136,ALE$131),0)</f>
        <v>0</v>
      </c>
      <c r="ALF136" s="1352">
        <f ca="1">IFERROR(OFFSET(#REF!,$A136,ALF$131),0)</f>
        <v>0</v>
      </c>
      <c r="ALG136" s="1352">
        <f ca="1">IFERROR(OFFSET(#REF!,$A136,ALG$131),0)</f>
        <v>0</v>
      </c>
      <c r="ALH136" s="1352">
        <f ca="1">IFERROR(OFFSET(#REF!,$A136,ALH$131),0)</f>
        <v>0</v>
      </c>
      <c r="ALI136" s="1352">
        <f ca="1">IFERROR(OFFSET(#REF!,$A136,ALI$131),0)</f>
        <v>0</v>
      </c>
      <c r="ALJ136" s="1352">
        <f ca="1">IFERROR(OFFSET(#REF!,$A136,ALJ$131),0)</f>
        <v>0</v>
      </c>
      <c r="ALK136" s="1352">
        <f ca="1">IFERROR(OFFSET(#REF!,$A136,ALK$131),0)</f>
        <v>0</v>
      </c>
      <c r="ALL136" s="1352">
        <f ca="1">IFERROR(OFFSET(#REF!,$A136,ALL$131),0)</f>
        <v>0</v>
      </c>
      <c r="ALM136" s="1352">
        <f ca="1">IFERROR(OFFSET(#REF!,$A136,ALM$131),0)</f>
        <v>0</v>
      </c>
      <c r="ALN136" s="1352">
        <f ca="1">IFERROR(OFFSET(#REF!,$A136,ALN$131),0)</f>
        <v>0</v>
      </c>
      <c r="ALO136" s="1352">
        <f ca="1">IFERROR(OFFSET(#REF!,$A136,ALO$131),0)</f>
        <v>0</v>
      </c>
      <c r="ALP136" s="1352">
        <f ca="1">IFERROR(OFFSET(#REF!,$A136,ALP$131),0)</f>
        <v>0</v>
      </c>
      <c r="ALQ136" s="1352">
        <f ca="1">IFERROR(OFFSET(#REF!,$A136,ALQ$131),0)</f>
        <v>0</v>
      </c>
      <c r="ALR136" s="1352">
        <f ca="1">IFERROR(OFFSET(#REF!,$A136,ALR$131),0)</f>
        <v>0</v>
      </c>
      <c r="ALS136" s="1352">
        <f ca="1">IFERROR(OFFSET(#REF!,$A136,ALS$131),0)</f>
        <v>0</v>
      </c>
      <c r="ALT136" s="1352">
        <f ca="1">IFERROR(OFFSET(#REF!,$A136,ALT$131),0)</f>
        <v>0</v>
      </c>
      <c r="ALU136" s="1352">
        <f ca="1">IFERROR(OFFSET(#REF!,$A136,ALU$131),0)</f>
        <v>0</v>
      </c>
      <c r="ALV136" s="1352">
        <f ca="1">IFERROR(OFFSET(#REF!,$A136,ALV$131),0)</f>
        <v>0</v>
      </c>
      <c r="ALW136" s="1352">
        <f ca="1">IFERROR(OFFSET(#REF!,$A136,ALW$131),0)</f>
        <v>0</v>
      </c>
      <c r="ALX136" s="1352">
        <f ca="1">IFERROR(OFFSET(#REF!,$A136,ALX$131),0)</f>
        <v>0</v>
      </c>
      <c r="ALY136" s="1352">
        <f ca="1">IFERROR(OFFSET(#REF!,$A136,ALY$131),0)</f>
        <v>0</v>
      </c>
      <c r="ALZ136" s="1352">
        <f ca="1">IFERROR(OFFSET(#REF!,$A136,ALZ$131),0)</f>
        <v>0</v>
      </c>
      <c r="AMA136" s="1352">
        <f ca="1">IFERROR(OFFSET(#REF!,$A136,AMA$131),0)</f>
        <v>0</v>
      </c>
      <c r="AMB136" s="1352">
        <f ca="1">IFERROR(OFFSET(#REF!,$A136,AMB$131),0)</f>
        <v>0</v>
      </c>
      <c r="AMC136" s="1352">
        <f ca="1">IFERROR(OFFSET(#REF!,$A136,AMC$131),0)</f>
        <v>0</v>
      </c>
      <c r="AMD136" s="1352">
        <f ca="1">IFERROR(OFFSET(#REF!,$A136,AMD$131),0)</f>
        <v>0</v>
      </c>
      <c r="AME136" s="1352">
        <f ca="1">IFERROR(OFFSET(#REF!,$A136,AME$131),0)</f>
        <v>0</v>
      </c>
      <c r="AMF136" s="1352">
        <f ca="1">IFERROR(OFFSET(#REF!,$A136,AMF$131),0)</f>
        <v>0</v>
      </c>
      <c r="AMG136" s="1352">
        <f ca="1">IFERROR(OFFSET(#REF!,$A136,AMG$131),0)</f>
        <v>0</v>
      </c>
      <c r="AMH136" s="1352">
        <f ca="1">IFERROR(OFFSET(#REF!,$A136,AMH$131),0)</f>
        <v>0</v>
      </c>
      <c r="AMI136" s="1352">
        <f ca="1">IFERROR(OFFSET(#REF!,$A136,AMI$131),0)</f>
        <v>0</v>
      </c>
      <c r="AMJ136" s="1352">
        <f ca="1">IFERROR(OFFSET(#REF!,$A136,AMJ$131),0)</f>
        <v>0</v>
      </c>
      <c r="AMK136" s="1352">
        <f ca="1">IFERROR(OFFSET(#REF!,$A136,AMK$131),0)</f>
        <v>0</v>
      </c>
      <c r="AML136" s="1352">
        <f ca="1">IFERROR(OFFSET(#REF!,$A136,AML$131),0)</f>
        <v>0</v>
      </c>
      <c r="AMM136" s="1352">
        <f ca="1">IFERROR(OFFSET(#REF!,$A136,AMM$131),0)</f>
        <v>0</v>
      </c>
      <c r="AMN136" s="1352">
        <f ca="1">IFERROR(OFFSET(#REF!,$A136,AMN$131),0)</f>
        <v>0</v>
      </c>
      <c r="AMO136" s="1352">
        <f ca="1">IFERROR(OFFSET(#REF!,$A136,AMO$131),0)</f>
        <v>0</v>
      </c>
      <c r="AMP136" s="1352">
        <f ca="1">IFERROR(OFFSET(#REF!,$A136,AMP$131),0)</f>
        <v>0</v>
      </c>
      <c r="AMQ136" s="1352">
        <f ca="1">IFERROR(OFFSET(#REF!,$A136,AMQ$131),0)</f>
        <v>0</v>
      </c>
      <c r="AMR136" s="1352">
        <f ca="1">IFERROR(OFFSET(#REF!,$A136,AMR$131),0)</f>
        <v>0</v>
      </c>
      <c r="AMS136" s="1352">
        <f ca="1">IFERROR(OFFSET(#REF!,$A136,AMS$131),0)</f>
        <v>0</v>
      </c>
      <c r="AMT136" s="1352">
        <f ca="1">IFERROR(OFFSET(#REF!,$A136,AMT$131),0)</f>
        <v>0</v>
      </c>
      <c r="AMU136" s="1352">
        <f ca="1">IFERROR(OFFSET(#REF!,$A136,AMU$131),0)</f>
        <v>0</v>
      </c>
      <c r="AMV136" s="1352">
        <f ca="1">IFERROR(OFFSET(#REF!,$A136,AMV$131),0)</f>
        <v>0</v>
      </c>
      <c r="AMW136" s="1352">
        <f ca="1">IFERROR(OFFSET(#REF!,$A136,AMW$131),0)</f>
        <v>0</v>
      </c>
      <c r="AMX136" s="1352">
        <f ca="1">IFERROR(OFFSET(#REF!,$A136,AMX$131),0)</f>
        <v>0</v>
      </c>
      <c r="AMY136" s="1352">
        <f ca="1">IFERROR(OFFSET(#REF!,$A136,AMY$131),0)</f>
        <v>0</v>
      </c>
      <c r="AMZ136" s="1352">
        <f ca="1">IFERROR(OFFSET(#REF!,$A136,AMZ$131),0)</f>
        <v>0</v>
      </c>
      <c r="ANA136" s="1352">
        <f ca="1">IFERROR(OFFSET(#REF!,$A136,ANA$131),0)</f>
        <v>0</v>
      </c>
      <c r="ANB136" s="1352">
        <f ca="1">IFERROR(OFFSET(#REF!,$A136,ANB$131),0)</f>
        <v>0</v>
      </c>
      <c r="ANC136" s="1352">
        <f ca="1">IFERROR(OFFSET(#REF!,$A136,ANC$131),0)</f>
        <v>0</v>
      </c>
      <c r="AND136" s="1352">
        <f ca="1">IFERROR(OFFSET(#REF!,$A136,AND$131),0)</f>
        <v>0</v>
      </c>
      <c r="ANE136" s="1352">
        <f ca="1">IFERROR(OFFSET(#REF!,$A136,ANE$131),0)</f>
        <v>0</v>
      </c>
      <c r="ANF136" s="1352">
        <f ca="1">IFERROR(OFFSET(#REF!,$A136,ANF$131),0)</f>
        <v>0</v>
      </c>
      <c r="ANG136" s="1352">
        <f ca="1">IFERROR(OFFSET(#REF!,$A136,ANG$131),0)</f>
        <v>0</v>
      </c>
      <c r="ANH136" s="1352">
        <f ca="1">IFERROR(OFFSET(#REF!,$A136,ANH$131),0)</f>
        <v>0</v>
      </c>
      <c r="ANI136" s="1352">
        <f ca="1">IFERROR(OFFSET(#REF!,$A136,ANI$131),0)</f>
        <v>0</v>
      </c>
      <c r="ANJ136" s="1352">
        <f ca="1">IFERROR(OFFSET(#REF!,$A136,ANJ$131),0)</f>
        <v>0</v>
      </c>
      <c r="ANK136" s="1352">
        <f ca="1">IFERROR(OFFSET(#REF!,$A136,ANK$131),0)</f>
        <v>0</v>
      </c>
      <c r="ANL136" s="1352">
        <f ca="1">IFERROR(OFFSET(#REF!,$A136,ANL$131),0)</f>
        <v>0</v>
      </c>
      <c r="ANM136" s="1352">
        <f ca="1">IFERROR(OFFSET(#REF!,$A136,ANM$131),0)</f>
        <v>0</v>
      </c>
      <c r="ANN136" s="1352">
        <f ca="1">IFERROR(OFFSET(#REF!,$A136,ANN$131),0)</f>
        <v>0</v>
      </c>
      <c r="ANO136" s="1352">
        <f ca="1">IFERROR(OFFSET(#REF!,$A136,ANO$131),0)</f>
        <v>0</v>
      </c>
      <c r="ANP136" s="1352">
        <f ca="1">IFERROR(OFFSET(#REF!,$A136,ANP$131),0)</f>
        <v>0</v>
      </c>
      <c r="ANQ136" s="1352">
        <f ca="1">IFERROR(OFFSET(#REF!,$A136,ANQ$131),0)</f>
        <v>0</v>
      </c>
      <c r="ANR136" s="1352">
        <f ca="1">IFERROR(OFFSET(#REF!,$A136,ANR$131),0)</f>
        <v>0</v>
      </c>
      <c r="ANS136" s="1352">
        <f ca="1">IFERROR(OFFSET(#REF!,$A136,ANS$131),0)</f>
        <v>0</v>
      </c>
      <c r="ANT136" s="1352">
        <f ca="1">IFERROR(OFFSET(#REF!,$A136,ANT$131),0)</f>
        <v>0</v>
      </c>
      <c r="ANU136" s="1352">
        <f ca="1">IFERROR(OFFSET(#REF!,$A136,ANU$131),0)</f>
        <v>0</v>
      </c>
      <c r="ANV136" s="1352">
        <f ca="1">IFERROR(OFFSET(#REF!,$A136,ANV$131),0)</f>
        <v>0</v>
      </c>
      <c r="ANW136" s="1352">
        <f ca="1">IFERROR(OFFSET(#REF!,$A136,ANW$131),0)</f>
        <v>0</v>
      </c>
      <c r="ANX136" s="1352">
        <f ca="1">IFERROR(OFFSET(#REF!,$A136,ANX$131),0)</f>
        <v>0</v>
      </c>
      <c r="ANY136" s="1352">
        <f ca="1">IFERROR(OFFSET(#REF!,$A136,ANY$131),0)</f>
        <v>0</v>
      </c>
      <c r="ANZ136" s="1352">
        <f ca="1">IFERROR(OFFSET(#REF!,$A136,ANZ$131),0)</f>
        <v>0</v>
      </c>
      <c r="AOA136" s="1352">
        <f ca="1">IFERROR(OFFSET(#REF!,$A136,AOA$131),0)</f>
        <v>0</v>
      </c>
      <c r="AOB136" s="1352">
        <f ca="1">IFERROR(OFFSET(#REF!,$A136,AOB$131),0)</f>
        <v>0</v>
      </c>
      <c r="AOC136" s="1352">
        <f ca="1">IFERROR(OFFSET(#REF!,$A136,AOC$131),0)</f>
        <v>0</v>
      </c>
      <c r="AOD136" s="1352">
        <f ca="1">IFERROR(OFFSET(#REF!,$A136,AOD$131),0)</f>
        <v>0</v>
      </c>
      <c r="AOE136" s="1352">
        <f ca="1">IFERROR(OFFSET(#REF!,$A136,AOE$131),0)</f>
        <v>0</v>
      </c>
      <c r="AOF136" s="1352">
        <f ca="1">IFERROR(OFFSET(#REF!,$A136,AOF$131),0)</f>
        <v>0</v>
      </c>
      <c r="AOG136" s="1352">
        <f ca="1">IFERROR(OFFSET(#REF!,$A136,AOG$131),0)</f>
        <v>0</v>
      </c>
      <c r="AOH136" s="1352">
        <f ca="1">IFERROR(OFFSET(#REF!,$A136,AOH$131),0)</f>
        <v>0</v>
      </c>
      <c r="AOI136" s="1352">
        <f ca="1">IFERROR(OFFSET(#REF!,$A136,AOI$131),0)</f>
        <v>0</v>
      </c>
      <c r="AOJ136" s="1352">
        <f ca="1">IFERROR(OFFSET(#REF!,$A136,AOJ$131),0)</f>
        <v>0</v>
      </c>
      <c r="AOK136" s="1352">
        <f ca="1">IFERROR(OFFSET(#REF!,$A136,AOK$131),0)</f>
        <v>0</v>
      </c>
      <c r="AOL136" s="1352">
        <f ca="1">IFERROR(OFFSET(#REF!,$A136,AOL$131),0)</f>
        <v>0</v>
      </c>
      <c r="AOM136" s="1352">
        <f ca="1">IFERROR(OFFSET(#REF!,$A136,AOM$131),0)</f>
        <v>0</v>
      </c>
      <c r="AON136" s="1352">
        <f ca="1">IFERROR(OFFSET(#REF!,$A136,AON$131),0)</f>
        <v>0</v>
      </c>
      <c r="AOO136" s="1352">
        <f ca="1">IFERROR(OFFSET(#REF!,$A136,AOO$131),0)</f>
        <v>0</v>
      </c>
      <c r="AOP136" s="1352">
        <f ca="1">IFERROR(OFFSET(#REF!,$A136,AOP$131),0)</f>
        <v>0</v>
      </c>
      <c r="AOQ136" s="1352">
        <f ca="1">IFERROR(OFFSET(#REF!,$A136,AOQ$131),0)</f>
        <v>0</v>
      </c>
      <c r="AOR136" s="1352">
        <f ca="1">IFERROR(OFFSET(#REF!,$A136,AOR$131),0)</f>
        <v>0</v>
      </c>
      <c r="AOS136" s="1352">
        <f ca="1">IFERROR(OFFSET(#REF!,$A136,AOS$131),0)</f>
        <v>0</v>
      </c>
      <c r="AOT136" s="1352">
        <f ca="1">IFERROR(OFFSET(#REF!,$A136,AOT$131),0)</f>
        <v>0</v>
      </c>
      <c r="AOU136" s="1352">
        <f ca="1">IFERROR(OFFSET(#REF!,$A136,AOU$131),0)</f>
        <v>0</v>
      </c>
      <c r="AOV136" s="1352">
        <f ca="1">IFERROR(OFFSET(#REF!,$A136,AOV$131),0)</f>
        <v>0</v>
      </c>
      <c r="AOW136" s="1352">
        <f ca="1">IFERROR(OFFSET(#REF!,$A136,AOW$131),0)</f>
        <v>0</v>
      </c>
      <c r="AOX136" s="1352">
        <f ca="1">IFERROR(OFFSET(#REF!,$A136,AOX$131),0)</f>
        <v>0</v>
      </c>
      <c r="AOY136" s="1352">
        <f ca="1">IFERROR(OFFSET(#REF!,$A136,AOY$131),0)</f>
        <v>0</v>
      </c>
      <c r="AOZ136" s="1352">
        <f ca="1">IFERROR(OFFSET(#REF!,$A136,AOZ$131),0)</f>
        <v>0</v>
      </c>
      <c r="APA136" s="1352">
        <f ca="1">IFERROR(OFFSET(#REF!,$A136,APA$131),0)</f>
        <v>0</v>
      </c>
      <c r="APB136" s="1352">
        <f ca="1">IFERROR(OFFSET(#REF!,$A136,APB$131),0)</f>
        <v>0</v>
      </c>
      <c r="APC136" s="1352">
        <f ca="1">IFERROR(OFFSET(#REF!,$A136,APC$131),0)</f>
        <v>0</v>
      </c>
      <c r="APD136" s="1352">
        <f ca="1">IFERROR(OFFSET(#REF!,$A136,APD$131),0)</f>
        <v>0</v>
      </c>
      <c r="APE136" s="1352">
        <f ca="1">IFERROR(OFFSET(#REF!,$A136,APE$131),0)</f>
        <v>0</v>
      </c>
      <c r="APF136" s="1352">
        <f ca="1">IFERROR(OFFSET(#REF!,$A136,APF$131),0)</f>
        <v>0</v>
      </c>
      <c r="APG136" s="1352">
        <f ca="1">IFERROR(OFFSET(#REF!,$A136,APG$131),0)</f>
        <v>0</v>
      </c>
      <c r="APH136" s="1352">
        <f ca="1">IFERROR(OFFSET(#REF!,$A136,APH$131),0)</f>
        <v>0</v>
      </c>
      <c r="API136" s="1352">
        <f ca="1">IFERROR(OFFSET(#REF!,$A136,API$131),0)</f>
        <v>0</v>
      </c>
    </row>
    <row r="137" spans="1:1102" ht="13.2" x14ac:dyDescent="0.25">
      <c r="B137" s="4636"/>
      <c r="C137" s="4636">
        <f>C138-$IY$132</f>
        <v>791</v>
      </c>
      <c r="D137" s="4636">
        <f>D138-$IY$132</f>
        <v>798</v>
      </c>
      <c r="E137" s="4636">
        <f t="shared" ref="E137:I137" si="2801">E138-$IY$132</f>
        <v>805</v>
      </c>
      <c r="F137" s="4636">
        <f t="shared" si="2801"/>
        <v>812</v>
      </c>
      <c r="G137" s="4636">
        <f t="shared" si="2801"/>
        <v>819</v>
      </c>
      <c r="H137" s="4636">
        <f t="shared" si="2801"/>
        <v>826</v>
      </c>
      <c r="I137" s="4636">
        <f t="shared" si="2801"/>
        <v>833</v>
      </c>
      <c r="J137" s="4636">
        <f>J138-$IY$132</f>
        <v>840</v>
      </c>
      <c r="K137" s="4636"/>
    </row>
    <row r="138" spans="1:1102" ht="13.2" x14ac:dyDescent="0.25">
      <c r="B138" s="4636" t="s">
        <v>4</v>
      </c>
      <c r="C138" s="4637">
        <f t="shared" ref="C138:H138" si="2802">D138-7</f>
        <v>43416</v>
      </c>
      <c r="D138" s="4637">
        <f t="shared" si="2802"/>
        <v>43423</v>
      </c>
      <c r="E138" s="4637">
        <f t="shared" si="2802"/>
        <v>43430</v>
      </c>
      <c r="F138" s="4637">
        <f t="shared" si="2802"/>
        <v>43437</v>
      </c>
      <c r="G138" s="4637">
        <f t="shared" si="2802"/>
        <v>43444</v>
      </c>
      <c r="H138" s="4637">
        <f t="shared" si="2802"/>
        <v>43451</v>
      </c>
      <c r="I138" s="4637">
        <f>J138-7</f>
        <v>43458</v>
      </c>
      <c r="J138" s="4637">
        <f>B3-2</f>
        <v>43465</v>
      </c>
      <c r="K138" s="4636"/>
    </row>
    <row r="139" spans="1:1102" ht="13.2" x14ac:dyDescent="0.25">
      <c r="B139" s="4636" t="s">
        <v>633</v>
      </c>
      <c r="C139" s="4636">
        <f ca="1">C143-C140-C141</f>
        <v>5</v>
      </c>
      <c r="D139" s="4636">
        <f t="shared" ref="D139:J139" ca="1" si="2803">D143-D140-D141</f>
        <v>0</v>
      </c>
      <c r="E139" s="4636">
        <f t="shared" ca="1" si="2803"/>
        <v>0</v>
      </c>
      <c r="F139" s="4636">
        <f t="shared" ca="1" si="2803"/>
        <v>0</v>
      </c>
      <c r="G139" s="4636">
        <f t="shared" ca="1" si="2803"/>
        <v>0</v>
      </c>
      <c r="H139" s="4636" t="e">
        <f t="shared" ca="1" si="2803"/>
        <v>#N/A</v>
      </c>
      <c r="I139" s="4862">
        <f t="shared" ca="1" si="2803"/>
        <v>0</v>
      </c>
      <c r="J139" s="4862">
        <f t="shared" ca="1" si="2803"/>
        <v>219</v>
      </c>
      <c r="K139" s="4636"/>
    </row>
    <row r="140" spans="1:1102" ht="13.2" x14ac:dyDescent="0.25">
      <c r="B140" s="4636" t="s">
        <v>595</v>
      </c>
      <c r="C140" s="4636">
        <f ca="1">C145</f>
        <v>0</v>
      </c>
      <c r="D140" s="4636">
        <f t="shared" ref="D140:J140" ca="1" si="2804">D145</f>
        <v>0</v>
      </c>
      <c r="E140" s="4636">
        <f t="shared" ca="1" si="2804"/>
        <v>0</v>
      </c>
      <c r="F140" s="4636">
        <f t="shared" ca="1" si="2804"/>
        <v>0</v>
      </c>
      <c r="G140" s="4636">
        <f t="shared" ca="1" si="2804"/>
        <v>1</v>
      </c>
      <c r="H140" s="4636" t="e">
        <f t="shared" ca="1" si="2804"/>
        <v>#N/A</v>
      </c>
      <c r="I140" s="4862">
        <f t="shared" ca="1" si="2804"/>
        <v>2</v>
      </c>
      <c r="J140" s="4862">
        <f t="shared" ca="1" si="2804"/>
        <v>0</v>
      </c>
      <c r="K140" s="4636"/>
    </row>
    <row r="141" spans="1:1102" ht="13.2" x14ac:dyDescent="0.25">
      <c r="B141" s="1352" t="s">
        <v>253</v>
      </c>
      <c r="C141" s="4636">
        <f ca="1">C144+C146</f>
        <v>926</v>
      </c>
      <c r="D141" s="4636">
        <f t="shared" ref="D141:J141" ca="1" si="2805">D144+D146</f>
        <v>1195</v>
      </c>
      <c r="E141" s="4636">
        <f t="shared" ca="1" si="2805"/>
        <v>478</v>
      </c>
      <c r="F141" s="4636">
        <f t="shared" ca="1" si="2805"/>
        <v>802</v>
      </c>
      <c r="G141" s="4636">
        <f t="shared" ca="1" si="2805"/>
        <v>830</v>
      </c>
      <c r="H141" s="4636" t="e">
        <f t="shared" ca="1" si="2805"/>
        <v>#N/A</v>
      </c>
      <c r="I141" s="4862">
        <f t="shared" ca="1" si="2805"/>
        <v>1155</v>
      </c>
      <c r="J141" s="4862">
        <f t="shared" ca="1" si="2805"/>
        <v>331</v>
      </c>
      <c r="K141" s="4636"/>
    </row>
    <row r="142" spans="1:1102" ht="13.2" x14ac:dyDescent="0.25">
      <c r="B142" s="4636"/>
      <c r="C142" s="4636"/>
      <c r="D142" s="4636"/>
      <c r="E142" s="4636"/>
      <c r="F142" s="4636"/>
      <c r="G142" s="4636"/>
      <c r="H142" s="4636"/>
      <c r="I142" s="4636"/>
      <c r="J142" s="4636"/>
      <c r="K142" s="4636"/>
    </row>
    <row r="143" spans="1:1102" ht="13.2" x14ac:dyDescent="0.25">
      <c r="A143" s="1352">
        <v>-1</v>
      </c>
      <c r="B143" s="4636" t="s">
        <v>588</v>
      </c>
      <c r="C143" s="1352">
        <f t="shared" ref="C143:I143" ca="1" si="2806">SUM(OFFSET($B$154,0,C136))</f>
        <v>931</v>
      </c>
      <c r="D143" s="1352">
        <f t="shared" ca="1" si="2806"/>
        <v>1195</v>
      </c>
      <c r="E143" s="1352">
        <f t="shared" ca="1" si="2806"/>
        <v>478</v>
      </c>
      <c r="F143" s="1352">
        <f t="shared" ca="1" si="2806"/>
        <v>802</v>
      </c>
      <c r="G143" s="1352">
        <f t="shared" ca="1" si="2806"/>
        <v>831</v>
      </c>
      <c r="H143" s="1352" t="e">
        <f t="shared" ca="1" si="2806"/>
        <v>#N/A</v>
      </c>
      <c r="I143" s="1352">
        <f t="shared" ca="1" si="2806"/>
        <v>1157</v>
      </c>
      <c r="J143" s="1352">
        <f ca="1">SUM(OFFSET($B$154,0,J136))</f>
        <v>550</v>
      </c>
    </row>
    <row r="144" spans="1:1102" x14ac:dyDescent="0.2">
      <c r="A144" s="1352">
        <v>0</v>
      </c>
      <c r="B144" s="1352" t="s">
        <v>587</v>
      </c>
      <c r="C144" s="1352">
        <f t="shared" ref="C144:H144" ca="1" si="2807">SUM(OFFSET($B$152,0,C136))</f>
        <v>926</v>
      </c>
      <c r="D144" s="1352">
        <f t="shared" ca="1" si="2807"/>
        <v>1195</v>
      </c>
      <c r="E144" s="1352">
        <f t="shared" ca="1" si="2807"/>
        <v>478</v>
      </c>
      <c r="F144" s="1352">
        <f t="shared" ca="1" si="2807"/>
        <v>802</v>
      </c>
      <c r="G144" s="1352">
        <f t="shared" ca="1" si="2807"/>
        <v>830</v>
      </c>
      <c r="H144" s="1352" t="e">
        <f t="shared" ca="1" si="2807"/>
        <v>#N/A</v>
      </c>
      <c r="I144" s="1352">
        <f t="shared" ref="I144:J144" ca="1" si="2808">SUM(OFFSET($B$152,0,I136))</f>
        <v>1155</v>
      </c>
      <c r="J144" s="1352">
        <f t="shared" ca="1" si="2808"/>
        <v>331</v>
      </c>
    </row>
    <row r="145" spans="1:762" ht="13.2" x14ac:dyDescent="0.25">
      <c r="A145" s="1352">
        <v>1</v>
      </c>
      <c r="B145" s="4636" t="s">
        <v>595</v>
      </c>
      <c r="C145" s="1352">
        <f t="shared" ref="C145:H145" ca="1" si="2809">SUM(OFFSET($B$150,0,C136))</f>
        <v>0</v>
      </c>
      <c r="D145" s="1352">
        <f t="shared" ca="1" si="2809"/>
        <v>0</v>
      </c>
      <c r="E145" s="1352">
        <f t="shared" ca="1" si="2809"/>
        <v>0</v>
      </c>
      <c r="F145" s="1352">
        <f t="shared" ca="1" si="2809"/>
        <v>0</v>
      </c>
      <c r="G145" s="1352">
        <f t="shared" ca="1" si="2809"/>
        <v>1</v>
      </c>
      <c r="H145" s="1352" t="e">
        <f t="shared" ca="1" si="2809"/>
        <v>#N/A</v>
      </c>
      <c r="I145" s="1352">
        <f t="shared" ref="I145:J145" ca="1" si="2810">SUM(OFFSET($B$150,0,I136))</f>
        <v>2</v>
      </c>
      <c r="J145" s="1352">
        <f t="shared" ca="1" si="2810"/>
        <v>0</v>
      </c>
    </row>
    <row r="146" spans="1:762" ht="13.2" x14ac:dyDescent="0.25">
      <c r="A146" s="1352">
        <v>2</v>
      </c>
      <c r="B146" s="4814" t="s">
        <v>602</v>
      </c>
      <c r="C146" s="1352">
        <f t="shared" ref="C146:H146" ca="1" si="2811">SUM(OFFSET($B$151,0,C136))</f>
        <v>0</v>
      </c>
      <c r="D146" s="1352">
        <f t="shared" ca="1" si="2811"/>
        <v>0</v>
      </c>
      <c r="E146" s="1352">
        <f t="shared" ca="1" si="2811"/>
        <v>0</v>
      </c>
      <c r="F146" s="1352">
        <f t="shared" ca="1" si="2811"/>
        <v>0</v>
      </c>
      <c r="G146" s="1352">
        <f t="shared" ca="1" si="2811"/>
        <v>0</v>
      </c>
      <c r="H146" s="1352" t="e">
        <f t="shared" ca="1" si="2811"/>
        <v>#N/A</v>
      </c>
      <c r="I146" s="1352">
        <f t="shared" ref="I146:J146" ca="1" si="2812">SUM(OFFSET($B$151,0,I136))</f>
        <v>0</v>
      </c>
      <c r="J146" s="1352">
        <f t="shared" ca="1" si="2812"/>
        <v>0</v>
      </c>
    </row>
    <row r="148" spans="1:762" ht="13.2" x14ac:dyDescent="0.25">
      <c r="B148" s="4871" t="s">
        <v>734</v>
      </c>
      <c r="C148" s="4871" t="s">
        <v>733</v>
      </c>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row>
    <row r="149" spans="1:762" ht="13.2" x14ac:dyDescent="0.25">
      <c r="B149" s="4871" t="s">
        <v>589</v>
      </c>
      <c r="C149" s="4863">
        <v>42625</v>
      </c>
      <c r="D149" s="4863">
        <v>42640</v>
      </c>
      <c r="E149" s="4863">
        <v>42646</v>
      </c>
      <c r="F149" s="4863">
        <v>42654</v>
      </c>
      <c r="G149" s="4863">
        <v>42660</v>
      </c>
      <c r="H149" s="4863">
        <v>42667</v>
      </c>
      <c r="I149" s="4863">
        <v>42674</v>
      </c>
      <c r="J149" s="4863">
        <v>42681</v>
      </c>
      <c r="K149" s="4863">
        <v>42688</v>
      </c>
      <c r="L149" s="4863">
        <v>42695</v>
      </c>
      <c r="M149" s="4863">
        <v>42702</v>
      </c>
      <c r="N149" s="4863">
        <v>42709</v>
      </c>
      <c r="O149" s="4863">
        <v>42716</v>
      </c>
      <c r="P149" s="4863">
        <v>42723</v>
      </c>
      <c r="Q149" s="4863">
        <v>42731</v>
      </c>
      <c r="R149" s="4863">
        <v>42751</v>
      </c>
      <c r="S149" s="4863">
        <v>42758</v>
      </c>
      <c r="T149" s="4863">
        <v>42765</v>
      </c>
      <c r="U149" s="4863">
        <v>42772</v>
      </c>
      <c r="V149" s="4863">
        <v>42779</v>
      </c>
      <c r="W149" s="4863">
        <v>42786</v>
      </c>
      <c r="X149" s="4863">
        <v>42793</v>
      </c>
      <c r="Y149" s="4863">
        <v>42800</v>
      </c>
      <c r="Z149" s="4863">
        <v>42807</v>
      </c>
      <c r="AA149" s="4863">
        <v>42814</v>
      </c>
      <c r="AB149" s="4863">
        <v>42821</v>
      </c>
      <c r="AC149" s="4863">
        <v>42828</v>
      </c>
      <c r="AD149" s="4863">
        <v>42835</v>
      </c>
      <c r="AE149" s="4863">
        <v>42842</v>
      </c>
      <c r="AF149" s="4863">
        <v>42849</v>
      </c>
      <c r="AG149" s="4863">
        <v>42856</v>
      </c>
      <c r="AH149" s="4863">
        <v>42863</v>
      </c>
      <c r="AI149" s="4863">
        <v>42870</v>
      </c>
      <c r="AJ149" s="4863">
        <v>42877</v>
      </c>
      <c r="AK149" s="4863">
        <v>42884</v>
      </c>
      <c r="AL149" s="4863">
        <v>42891</v>
      </c>
      <c r="AM149" s="4863">
        <v>42898</v>
      </c>
      <c r="AN149" s="4863">
        <v>42905</v>
      </c>
      <c r="AO149" s="4863">
        <v>42912</v>
      </c>
      <c r="AP149" s="4863">
        <v>42919</v>
      </c>
      <c r="AQ149" s="4863">
        <v>42926</v>
      </c>
      <c r="AR149" s="4863">
        <v>42933</v>
      </c>
      <c r="AS149" s="4863">
        <v>42940</v>
      </c>
      <c r="AT149" s="4863">
        <v>42947</v>
      </c>
      <c r="AU149" s="4863">
        <v>42954</v>
      </c>
      <c r="AV149" s="4863">
        <v>42961</v>
      </c>
      <c r="AW149" s="4863">
        <v>42968</v>
      </c>
      <c r="AX149" s="4863">
        <v>42975</v>
      </c>
      <c r="AY149" s="4863">
        <v>42982</v>
      </c>
      <c r="AZ149" s="4863">
        <v>42989</v>
      </c>
      <c r="BA149" s="4863">
        <v>42996</v>
      </c>
      <c r="BB149" s="4863">
        <v>43003</v>
      </c>
      <c r="BC149" s="4863">
        <v>43010</v>
      </c>
      <c r="BD149" s="4863">
        <v>43017</v>
      </c>
      <c r="BE149" s="4863">
        <v>43024</v>
      </c>
      <c r="BF149" s="4863">
        <v>43031</v>
      </c>
      <c r="BG149" s="4863">
        <v>43038</v>
      </c>
      <c r="BH149" s="4863">
        <v>43045</v>
      </c>
      <c r="BI149" s="4863">
        <v>43052</v>
      </c>
      <c r="BJ149" s="4863">
        <v>43059</v>
      </c>
      <c r="BK149" s="4863">
        <v>43066</v>
      </c>
      <c r="BL149" s="4863">
        <v>43073</v>
      </c>
      <c r="BM149" s="4863">
        <v>43080</v>
      </c>
      <c r="BN149" s="4863">
        <v>43087</v>
      </c>
      <c r="BO149" s="4863">
        <v>43094</v>
      </c>
      <c r="BP149" s="4863">
        <v>43101</v>
      </c>
      <c r="BQ149" s="4863">
        <v>43108</v>
      </c>
      <c r="BR149" s="4863">
        <v>43115</v>
      </c>
      <c r="BS149" s="4863">
        <v>43122</v>
      </c>
      <c r="BT149" s="4863">
        <v>43129</v>
      </c>
      <c r="BU149" s="4863">
        <v>43136</v>
      </c>
      <c r="BV149" s="4863">
        <v>43143</v>
      </c>
      <c r="BW149" s="4863">
        <v>43150</v>
      </c>
      <c r="BX149" s="4863">
        <v>43157</v>
      </c>
      <c r="BY149" s="4863">
        <v>43164</v>
      </c>
      <c r="BZ149" s="4863">
        <v>43171</v>
      </c>
      <c r="CA149" s="4863">
        <v>43178</v>
      </c>
      <c r="CB149" s="4863">
        <v>43185</v>
      </c>
      <c r="CC149" s="4863">
        <v>43192</v>
      </c>
      <c r="CD149" s="4863">
        <v>43199</v>
      </c>
      <c r="CE149" s="4863">
        <v>43206</v>
      </c>
      <c r="CF149" s="4863">
        <v>43213</v>
      </c>
      <c r="CG149" s="4863">
        <v>43220</v>
      </c>
      <c r="CH149" s="4863">
        <v>43227</v>
      </c>
      <c r="CI149" s="4863">
        <v>43234</v>
      </c>
      <c r="CJ149" s="4863">
        <v>43241</v>
      </c>
      <c r="CK149" s="4863">
        <v>43248</v>
      </c>
      <c r="CL149" s="4863">
        <v>43262</v>
      </c>
      <c r="CM149" s="4863">
        <v>43269</v>
      </c>
      <c r="CN149" s="4863">
        <v>43276</v>
      </c>
      <c r="CO149" s="4863">
        <v>43283</v>
      </c>
      <c r="CP149" s="4863">
        <v>43290</v>
      </c>
      <c r="CQ149" s="4863">
        <v>43297</v>
      </c>
      <c r="CR149" s="4863">
        <v>43304</v>
      </c>
      <c r="CS149" s="4863">
        <v>43311</v>
      </c>
      <c r="CT149" s="4863">
        <v>43318</v>
      </c>
      <c r="CU149" s="4863">
        <v>43325</v>
      </c>
      <c r="CV149" s="4863">
        <v>43332</v>
      </c>
      <c r="CW149" s="4863">
        <v>43339</v>
      </c>
      <c r="CX149" s="4863">
        <v>43346</v>
      </c>
      <c r="CY149" s="4863">
        <v>43353</v>
      </c>
      <c r="CZ149" s="4863">
        <v>43360</v>
      </c>
      <c r="DA149" s="4863">
        <v>43367</v>
      </c>
      <c r="DB149" s="4863">
        <v>43374</v>
      </c>
      <c r="DC149" s="4863">
        <v>43381</v>
      </c>
      <c r="DD149" s="4863">
        <v>43388</v>
      </c>
      <c r="DE149" s="4863">
        <v>43395</v>
      </c>
      <c r="DF149" s="4863">
        <v>43402</v>
      </c>
      <c r="DG149" s="4863">
        <v>43409</v>
      </c>
      <c r="DH149" s="4863">
        <v>43416</v>
      </c>
      <c r="DI149" s="4863">
        <v>43423</v>
      </c>
      <c r="DJ149" s="4863">
        <v>43430</v>
      </c>
      <c r="DK149" s="4863">
        <v>43437</v>
      </c>
      <c r="DL149" s="4863">
        <v>43444</v>
      </c>
      <c r="DM149" s="4863">
        <v>43458</v>
      </c>
      <c r="DN149" s="4863">
        <v>43465</v>
      </c>
    </row>
    <row r="150" spans="1:762" ht="13.2" x14ac:dyDescent="0.25">
      <c r="B150" s="4867" t="s">
        <v>595</v>
      </c>
      <c r="C150" s="4868">
        <v>5</v>
      </c>
      <c r="D150" s="4868">
        <v>0</v>
      </c>
      <c r="E150" s="4868">
        <v>1</v>
      </c>
      <c r="F150" s="4868">
        <v>2</v>
      </c>
      <c r="G150" s="4868">
        <v>0</v>
      </c>
      <c r="H150" s="4868">
        <v>0</v>
      </c>
      <c r="I150" s="4868">
        <v>1</v>
      </c>
      <c r="J150" s="4868">
        <v>2</v>
      </c>
      <c r="K150" s="4868">
        <v>9</v>
      </c>
      <c r="L150" s="4868">
        <v>0</v>
      </c>
      <c r="M150" s="4868">
        <v>2</v>
      </c>
      <c r="N150" s="4868">
        <v>2</v>
      </c>
      <c r="O150" s="4868">
        <v>2</v>
      </c>
      <c r="P150" s="4868">
        <v>3</v>
      </c>
      <c r="Q150" s="4868">
        <v>0</v>
      </c>
      <c r="R150" s="4868">
        <v>5</v>
      </c>
      <c r="S150" s="4868">
        <v>1</v>
      </c>
      <c r="T150" s="4868">
        <v>5</v>
      </c>
      <c r="U150" s="4868">
        <v>89</v>
      </c>
      <c r="V150" s="4868">
        <v>0</v>
      </c>
      <c r="W150" s="4868">
        <v>0</v>
      </c>
      <c r="X150" s="4868">
        <v>0</v>
      </c>
      <c r="Y150" s="4868">
        <v>0</v>
      </c>
      <c r="Z150" s="4868">
        <v>0</v>
      </c>
      <c r="AA150" s="4868">
        <v>0</v>
      </c>
      <c r="AB150" s="4868">
        <v>0</v>
      </c>
      <c r="AC150" s="4868">
        <v>0</v>
      </c>
      <c r="AD150" s="4868">
        <v>0</v>
      </c>
      <c r="AE150" s="4868">
        <v>0</v>
      </c>
      <c r="AF150" s="4868">
        <v>0</v>
      </c>
      <c r="AG150" s="4868">
        <v>0</v>
      </c>
      <c r="AH150" s="4868">
        <v>0</v>
      </c>
      <c r="AI150" s="4868">
        <v>0</v>
      </c>
      <c r="AJ150" s="4868">
        <v>0</v>
      </c>
      <c r="AK150" s="4868">
        <v>0</v>
      </c>
      <c r="AL150" s="4868">
        <v>0</v>
      </c>
      <c r="AM150" s="4868">
        <v>0</v>
      </c>
      <c r="AN150" s="4868">
        <v>0</v>
      </c>
      <c r="AO150" s="4868">
        <v>0</v>
      </c>
      <c r="AP150" s="4868">
        <v>0</v>
      </c>
      <c r="AQ150" s="4868">
        <v>0</v>
      </c>
      <c r="AR150" s="4868">
        <v>0</v>
      </c>
      <c r="AS150" s="4868">
        <v>1</v>
      </c>
      <c r="AT150" s="4868">
        <v>14</v>
      </c>
      <c r="AU150" s="4868">
        <v>1</v>
      </c>
      <c r="AV150" s="4868">
        <v>0</v>
      </c>
      <c r="AW150" s="4868">
        <v>0</v>
      </c>
      <c r="AX150" s="4868">
        <v>1</v>
      </c>
      <c r="AY150" s="4868">
        <v>0</v>
      </c>
      <c r="AZ150" s="4868">
        <v>2</v>
      </c>
      <c r="BA150" s="4868">
        <v>0</v>
      </c>
      <c r="BB150" s="4868">
        <v>1</v>
      </c>
      <c r="BC150" s="4868">
        <v>0</v>
      </c>
      <c r="BD150" s="4868">
        <v>3</v>
      </c>
      <c r="BE150" s="4868">
        <v>5</v>
      </c>
      <c r="BF150" s="4868">
        <v>4</v>
      </c>
      <c r="BG150" s="4868">
        <v>1</v>
      </c>
      <c r="BH150" s="4868">
        <v>1</v>
      </c>
      <c r="BI150" s="4868">
        <v>4</v>
      </c>
      <c r="BJ150" s="4868">
        <v>15</v>
      </c>
      <c r="BK150" s="4868">
        <v>2</v>
      </c>
      <c r="BL150" s="4868">
        <v>0</v>
      </c>
      <c r="BM150" s="4868">
        <v>0</v>
      </c>
      <c r="BN150" s="4868">
        <v>7</v>
      </c>
      <c r="BO150" s="4868">
        <v>3</v>
      </c>
      <c r="BP150" s="4868">
        <v>4</v>
      </c>
      <c r="BQ150" s="4868">
        <v>0</v>
      </c>
      <c r="BR150" s="4868">
        <v>4</v>
      </c>
      <c r="BS150" s="4868">
        <v>3</v>
      </c>
      <c r="BT150" s="4868">
        <v>1</v>
      </c>
      <c r="BU150" s="4868">
        <v>6</v>
      </c>
      <c r="BV150" s="4868">
        <v>3</v>
      </c>
      <c r="BW150" s="4868">
        <v>3</v>
      </c>
      <c r="BX150" s="4868">
        <v>2</v>
      </c>
      <c r="BY150" s="4868">
        <v>12</v>
      </c>
      <c r="BZ150" s="4868">
        <v>10</v>
      </c>
      <c r="CA150" s="4868">
        <v>2</v>
      </c>
      <c r="CB150" s="4868">
        <v>2</v>
      </c>
      <c r="CC150" s="4868">
        <v>1</v>
      </c>
      <c r="CD150" s="4868">
        <v>4</v>
      </c>
      <c r="CE150" s="4868">
        <v>3</v>
      </c>
      <c r="CF150" s="4868">
        <v>1</v>
      </c>
      <c r="CG150" s="4868">
        <v>0</v>
      </c>
      <c r="CH150" s="4868">
        <v>1</v>
      </c>
      <c r="CI150" s="4868">
        <v>6</v>
      </c>
      <c r="CJ150" s="4868">
        <v>2</v>
      </c>
      <c r="CK150" s="4868">
        <v>3</v>
      </c>
      <c r="CL150" s="4868">
        <v>0</v>
      </c>
      <c r="CM150" s="4868">
        <v>0</v>
      </c>
      <c r="CN150" s="4868">
        <v>1</v>
      </c>
      <c r="CO150" s="4868">
        <v>0</v>
      </c>
      <c r="CP150" s="4868">
        <v>1</v>
      </c>
      <c r="CQ150" s="4868">
        <v>2</v>
      </c>
      <c r="CR150" s="4868">
        <v>1</v>
      </c>
      <c r="CS150" s="4868">
        <v>0</v>
      </c>
      <c r="CT150" s="4868">
        <v>0</v>
      </c>
      <c r="CU150" s="4868">
        <v>0</v>
      </c>
      <c r="CV150" s="4868">
        <v>2</v>
      </c>
      <c r="CW150" s="4868">
        <v>2</v>
      </c>
      <c r="CX150" s="4868">
        <v>7</v>
      </c>
      <c r="CY150" s="4868">
        <v>0</v>
      </c>
      <c r="CZ150" s="4868">
        <v>0</v>
      </c>
      <c r="DA150" s="4868">
        <v>1</v>
      </c>
      <c r="DB150" s="4868">
        <v>0</v>
      </c>
      <c r="DC150" s="4868">
        <v>1</v>
      </c>
      <c r="DD150" s="4868">
        <v>1</v>
      </c>
      <c r="DE150" s="4868">
        <v>1</v>
      </c>
      <c r="DF150" s="4868">
        <v>0</v>
      </c>
      <c r="DG150" s="4868">
        <v>0</v>
      </c>
      <c r="DH150" s="4868">
        <v>0</v>
      </c>
      <c r="DI150" s="4868">
        <v>0</v>
      </c>
      <c r="DJ150" s="4868">
        <v>0</v>
      </c>
      <c r="DK150" s="4868">
        <v>0</v>
      </c>
      <c r="DL150" s="4868">
        <v>1</v>
      </c>
      <c r="DM150" s="4868">
        <v>2</v>
      </c>
      <c r="DN150" s="4868">
        <v>0</v>
      </c>
    </row>
    <row r="151" spans="1:762" ht="13.2" x14ac:dyDescent="0.25">
      <c r="B151" s="4867" t="s">
        <v>602</v>
      </c>
      <c r="C151" s="4868">
        <v>338</v>
      </c>
      <c r="D151" s="4868">
        <v>0</v>
      </c>
      <c r="E151" s="4868">
        <v>0</v>
      </c>
      <c r="F151" s="4868">
        <v>0</v>
      </c>
      <c r="G151" s="4868">
        <v>0</v>
      </c>
      <c r="H151" s="4868">
        <v>0</v>
      </c>
      <c r="I151" s="4868">
        <v>0</v>
      </c>
      <c r="J151" s="4868">
        <v>0</v>
      </c>
      <c r="K151" s="4868">
        <v>0</v>
      </c>
      <c r="L151" s="4868">
        <v>0</v>
      </c>
      <c r="M151" s="4868">
        <v>0</v>
      </c>
      <c r="N151" s="4868">
        <v>0</v>
      </c>
      <c r="O151" s="4868">
        <v>0</v>
      </c>
      <c r="P151" s="4868">
        <v>0</v>
      </c>
      <c r="Q151" s="4868">
        <v>0</v>
      </c>
      <c r="R151" s="4868">
        <v>0</v>
      </c>
      <c r="S151" s="4868">
        <v>0</v>
      </c>
      <c r="T151" s="4868">
        <v>0</v>
      </c>
      <c r="U151" s="4868">
        <v>0</v>
      </c>
      <c r="V151" s="4868">
        <v>0</v>
      </c>
      <c r="W151" s="4868">
        <v>0</v>
      </c>
      <c r="X151" s="4868">
        <v>0</v>
      </c>
      <c r="Y151" s="4868">
        <v>0</v>
      </c>
      <c r="Z151" s="4868">
        <v>0</v>
      </c>
      <c r="AA151" s="4868">
        <v>0</v>
      </c>
      <c r="AB151" s="4868">
        <v>0</v>
      </c>
      <c r="AC151" s="4868">
        <v>0</v>
      </c>
      <c r="AD151" s="4868">
        <v>0</v>
      </c>
      <c r="AE151" s="4868">
        <v>0</v>
      </c>
      <c r="AF151" s="4868">
        <v>0</v>
      </c>
      <c r="AG151" s="4868">
        <v>0</v>
      </c>
      <c r="AH151" s="4868">
        <v>0</v>
      </c>
      <c r="AI151" s="4868">
        <v>0</v>
      </c>
      <c r="AJ151" s="4868">
        <v>0</v>
      </c>
      <c r="AK151" s="4868">
        <v>0</v>
      </c>
      <c r="AL151" s="4868">
        <v>0</v>
      </c>
      <c r="AM151" s="4868">
        <v>0</v>
      </c>
      <c r="AN151" s="4868">
        <v>0</v>
      </c>
      <c r="AO151" s="4868">
        <v>0</v>
      </c>
      <c r="AP151" s="4868">
        <v>0</v>
      </c>
      <c r="AQ151" s="4868">
        <v>0</v>
      </c>
      <c r="AR151" s="4868">
        <v>0</v>
      </c>
      <c r="AS151" s="4868">
        <v>0</v>
      </c>
      <c r="AT151" s="4868">
        <v>0</v>
      </c>
      <c r="AU151" s="4868">
        <v>0</v>
      </c>
      <c r="AV151" s="4868">
        <v>0</v>
      </c>
      <c r="AW151" s="4868">
        <v>0</v>
      </c>
      <c r="AX151" s="4868">
        <v>0</v>
      </c>
      <c r="AY151" s="4868">
        <v>0</v>
      </c>
      <c r="AZ151" s="4868">
        <v>0</v>
      </c>
      <c r="BA151" s="4868">
        <v>0</v>
      </c>
      <c r="BB151" s="4868">
        <v>0</v>
      </c>
      <c r="BC151" s="4868">
        <v>0</v>
      </c>
      <c r="BD151" s="4868">
        <v>0</v>
      </c>
      <c r="BE151" s="4868">
        <v>0</v>
      </c>
      <c r="BF151" s="4868">
        <v>0</v>
      </c>
      <c r="BG151" s="4868">
        <v>0</v>
      </c>
      <c r="BH151" s="4868">
        <v>0</v>
      </c>
      <c r="BI151" s="4868">
        <v>0</v>
      </c>
      <c r="BJ151" s="4868">
        <v>0</v>
      </c>
      <c r="BK151" s="4868">
        <v>0</v>
      </c>
      <c r="BL151" s="4868">
        <v>0</v>
      </c>
      <c r="BM151" s="4868">
        <v>0</v>
      </c>
      <c r="BN151" s="4868">
        <v>0</v>
      </c>
      <c r="BO151" s="4868">
        <v>0</v>
      </c>
      <c r="BP151" s="4868">
        <v>0</v>
      </c>
      <c r="BQ151" s="4868">
        <v>0</v>
      </c>
      <c r="BR151" s="4868">
        <v>0</v>
      </c>
      <c r="BS151" s="4868">
        <v>0</v>
      </c>
      <c r="BT151" s="4868">
        <v>0</v>
      </c>
      <c r="BU151" s="4868">
        <v>0</v>
      </c>
      <c r="BV151" s="4868">
        <v>0</v>
      </c>
      <c r="BW151" s="4868">
        <v>0</v>
      </c>
      <c r="BX151" s="4868">
        <v>0</v>
      </c>
      <c r="BY151" s="4868">
        <v>0</v>
      </c>
      <c r="BZ151" s="4868">
        <v>0</v>
      </c>
      <c r="CA151" s="4868">
        <v>0</v>
      </c>
      <c r="CB151" s="4868">
        <v>0</v>
      </c>
      <c r="CC151" s="4868">
        <v>0</v>
      </c>
      <c r="CD151" s="4868">
        <v>0</v>
      </c>
      <c r="CE151" s="4868">
        <v>0</v>
      </c>
      <c r="CF151" s="4868">
        <v>0</v>
      </c>
      <c r="CG151" s="4868">
        <v>0</v>
      </c>
      <c r="CH151" s="4868">
        <v>0</v>
      </c>
      <c r="CI151" s="4868">
        <v>0</v>
      </c>
      <c r="CJ151" s="4868">
        <v>0</v>
      </c>
      <c r="CK151" s="4868">
        <v>0</v>
      </c>
      <c r="CL151" s="4868">
        <v>0</v>
      </c>
      <c r="CM151" s="4868">
        <v>0</v>
      </c>
      <c r="CN151" s="4868">
        <v>0</v>
      </c>
      <c r="CO151" s="4868">
        <v>0</v>
      </c>
      <c r="CP151" s="4868">
        <v>0</v>
      </c>
      <c r="CQ151" s="4868">
        <v>0</v>
      </c>
      <c r="CR151" s="4868">
        <v>0</v>
      </c>
      <c r="CS151" s="4868">
        <v>0</v>
      </c>
      <c r="CT151" s="4868">
        <v>0</v>
      </c>
      <c r="CU151" s="4868">
        <v>0</v>
      </c>
      <c r="CV151" s="4868">
        <v>0</v>
      </c>
      <c r="CW151" s="4868">
        <v>0</v>
      </c>
      <c r="CX151" s="4868">
        <v>0</v>
      </c>
      <c r="CY151" s="4868">
        <v>0</v>
      </c>
      <c r="CZ151" s="4868">
        <v>0</v>
      </c>
      <c r="DA151" s="4868">
        <v>0</v>
      </c>
      <c r="DB151" s="4868">
        <v>0</v>
      </c>
      <c r="DC151" s="4868">
        <v>0</v>
      </c>
      <c r="DD151" s="4868">
        <v>0</v>
      </c>
      <c r="DE151" s="4868">
        <v>0</v>
      </c>
      <c r="DF151" s="4868">
        <v>0</v>
      </c>
      <c r="DG151" s="4868">
        <v>0</v>
      </c>
      <c r="DH151" s="4868">
        <v>0</v>
      </c>
      <c r="DI151" s="4868">
        <v>0</v>
      </c>
      <c r="DJ151" s="4868">
        <v>0</v>
      </c>
      <c r="DK151" s="4868">
        <v>0</v>
      </c>
      <c r="DL151" s="4868">
        <v>0</v>
      </c>
      <c r="DM151" s="4868">
        <v>0</v>
      </c>
      <c r="DN151" s="4868">
        <v>0</v>
      </c>
    </row>
    <row r="152" spans="1:762" ht="13.2" x14ac:dyDescent="0.25">
      <c r="B152" s="4867" t="s">
        <v>587</v>
      </c>
      <c r="C152" s="4868">
        <v>500</v>
      </c>
      <c r="D152" s="4868">
        <v>273</v>
      </c>
      <c r="E152" s="4868">
        <v>300</v>
      </c>
      <c r="F152" s="4868">
        <v>250</v>
      </c>
      <c r="G152" s="4868">
        <v>32</v>
      </c>
      <c r="H152" s="4868">
        <v>193</v>
      </c>
      <c r="I152" s="4868">
        <v>570</v>
      </c>
      <c r="J152" s="4868">
        <v>560</v>
      </c>
      <c r="K152" s="4868">
        <v>643</v>
      </c>
      <c r="L152" s="4868">
        <v>1278</v>
      </c>
      <c r="M152" s="4868">
        <v>452</v>
      </c>
      <c r="N152" s="4868">
        <v>851</v>
      </c>
      <c r="O152" s="4868">
        <v>963</v>
      </c>
      <c r="P152" s="4868">
        <v>1341</v>
      </c>
      <c r="Q152" s="4868">
        <v>812</v>
      </c>
      <c r="R152" s="4868">
        <v>979</v>
      </c>
      <c r="S152" s="4868">
        <v>1159</v>
      </c>
      <c r="T152" s="4868">
        <v>928</v>
      </c>
      <c r="U152" s="4868">
        <v>616</v>
      </c>
      <c r="V152" s="4868">
        <v>7</v>
      </c>
      <c r="W152" s="4868">
        <v>0</v>
      </c>
      <c r="X152" s="4868">
        <v>0</v>
      </c>
      <c r="Y152" s="4868">
        <v>0</v>
      </c>
      <c r="Z152" s="4868">
        <v>0</v>
      </c>
      <c r="AA152" s="4868">
        <v>0</v>
      </c>
      <c r="AB152" s="4868">
        <v>0</v>
      </c>
      <c r="AC152" s="4868">
        <v>0</v>
      </c>
      <c r="AD152" s="4868">
        <v>0</v>
      </c>
      <c r="AE152" s="4868">
        <v>0</v>
      </c>
      <c r="AF152" s="4868">
        <v>0</v>
      </c>
      <c r="AG152" s="4868">
        <v>1</v>
      </c>
      <c r="AH152" s="4868">
        <v>0</v>
      </c>
      <c r="AI152" s="4868">
        <v>0</v>
      </c>
      <c r="AJ152" s="4868">
        <v>0</v>
      </c>
      <c r="AK152" s="4868">
        <v>0</v>
      </c>
      <c r="AL152" s="4868">
        <v>0</v>
      </c>
      <c r="AM152" s="4868">
        <v>0</v>
      </c>
      <c r="AN152" s="4868">
        <v>0</v>
      </c>
      <c r="AO152" s="4868">
        <v>285</v>
      </c>
      <c r="AP152" s="4868">
        <v>564</v>
      </c>
      <c r="AQ152" s="4868">
        <v>34</v>
      </c>
      <c r="AR152" s="4868">
        <v>44</v>
      </c>
      <c r="AS152" s="4868">
        <v>742</v>
      </c>
      <c r="AT152" s="4868">
        <v>735</v>
      </c>
      <c r="AU152" s="4868">
        <v>711</v>
      </c>
      <c r="AV152" s="4868">
        <v>0</v>
      </c>
      <c r="AW152" s="4868">
        <v>87</v>
      </c>
      <c r="AX152" s="4868">
        <v>648</v>
      </c>
      <c r="AY152" s="4868">
        <v>603</v>
      </c>
      <c r="AZ152" s="4868">
        <v>729</v>
      </c>
      <c r="BA152" s="4868">
        <v>955</v>
      </c>
      <c r="BB152" s="4868">
        <v>869</v>
      </c>
      <c r="BC152" s="4868">
        <v>904</v>
      </c>
      <c r="BD152" s="4868">
        <v>889</v>
      </c>
      <c r="BE152" s="4868">
        <v>687</v>
      </c>
      <c r="BF152" s="4868">
        <v>948</v>
      </c>
      <c r="BG152" s="4868">
        <v>658</v>
      </c>
      <c r="BH152" s="4868">
        <v>871</v>
      </c>
      <c r="BI152" s="4868">
        <v>1021</v>
      </c>
      <c r="BJ152" s="4868">
        <v>1472</v>
      </c>
      <c r="BK152" s="4868">
        <v>604</v>
      </c>
      <c r="BL152" s="4868">
        <v>1</v>
      </c>
      <c r="BM152" s="4868">
        <v>1001</v>
      </c>
      <c r="BN152" s="4868">
        <v>1079</v>
      </c>
      <c r="BO152" s="4868">
        <v>1150</v>
      </c>
      <c r="BP152" s="4868">
        <v>423</v>
      </c>
      <c r="BQ152" s="4868">
        <v>592</v>
      </c>
      <c r="BR152" s="4868">
        <v>912</v>
      </c>
      <c r="BS152" s="4868">
        <v>983</v>
      </c>
      <c r="BT152" s="4868">
        <v>821</v>
      </c>
      <c r="BU152" s="4868">
        <v>813</v>
      </c>
      <c r="BV152" s="4868">
        <v>921</v>
      </c>
      <c r="BW152" s="4868">
        <v>1137</v>
      </c>
      <c r="BX152" s="4868">
        <v>594</v>
      </c>
      <c r="BY152" s="4868">
        <v>766</v>
      </c>
      <c r="BZ152" s="4868">
        <v>812</v>
      </c>
      <c r="CA152" s="4868">
        <v>766</v>
      </c>
      <c r="CB152" s="4868">
        <v>1006</v>
      </c>
      <c r="CC152" s="4868">
        <v>595</v>
      </c>
      <c r="CD152" s="4868">
        <v>798</v>
      </c>
      <c r="CE152" s="4868">
        <v>715</v>
      </c>
      <c r="CF152" s="4868">
        <v>987</v>
      </c>
      <c r="CG152" s="4868">
        <v>698</v>
      </c>
      <c r="CH152" s="4868">
        <v>693</v>
      </c>
      <c r="CI152" s="4868">
        <v>660</v>
      </c>
      <c r="CJ152" s="4868">
        <v>1313</v>
      </c>
      <c r="CK152" s="4868">
        <v>586</v>
      </c>
      <c r="CL152" s="4868">
        <v>0</v>
      </c>
      <c r="CM152" s="4868">
        <v>1309</v>
      </c>
      <c r="CN152" s="4868">
        <v>936</v>
      </c>
      <c r="CO152" s="4868">
        <v>585</v>
      </c>
      <c r="CP152" s="4868">
        <v>576</v>
      </c>
      <c r="CQ152" s="4868">
        <v>683</v>
      </c>
      <c r="CR152" s="4868">
        <v>684</v>
      </c>
      <c r="CS152" s="4868">
        <v>572</v>
      </c>
      <c r="CT152" s="4868">
        <v>688</v>
      </c>
      <c r="CU152" s="4868">
        <v>626</v>
      </c>
      <c r="CV152" s="4868">
        <v>1166</v>
      </c>
      <c r="CW152" s="4868">
        <v>614</v>
      </c>
      <c r="CX152" s="4868">
        <v>652</v>
      </c>
      <c r="CY152" s="4868">
        <v>606</v>
      </c>
      <c r="CZ152" s="4868">
        <v>720</v>
      </c>
      <c r="DA152" s="4868">
        <v>1188</v>
      </c>
      <c r="DB152" s="4868">
        <v>597</v>
      </c>
      <c r="DC152" s="4868">
        <v>874</v>
      </c>
      <c r="DD152" s="4868">
        <v>543</v>
      </c>
      <c r="DE152" s="4868">
        <v>1141</v>
      </c>
      <c r="DF152" s="4868">
        <v>583</v>
      </c>
      <c r="DG152" s="4868">
        <v>704</v>
      </c>
      <c r="DH152" s="4868">
        <v>926</v>
      </c>
      <c r="DI152" s="4868">
        <v>1195</v>
      </c>
      <c r="DJ152" s="4868">
        <v>478</v>
      </c>
      <c r="DK152" s="4868">
        <v>802</v>
      </c>
      <c r="DL152" s="4868">
        <v>830</v>
      </c>
      <c r="DM152" s="4868">
        <v>1155</v>
      </c>
      <c r="DN152" s="4868">
        <v>331</v>
      </c>
    </row>
    <row r="153" spans="1:762" ht="13.2" x14ac:dyDescent="0.25">
      <c r="B153" s="4867" t="s">
        <v>633</v>
      </c>
      <c r="C153" s="4868">
        <v>0</v>
      </c>
      <c r="D153" s="4868">
        <v>293</v>
      </c>
      <c r="E153" s="4868">
        <v>332</v>
      </c>
      <c r="F153" s="4868">
        <v>483</v>
      </c>
      <c r="G153" s="4868">
        <v>586</v>
      </c>
      <c r="H153" s="4868">
        <v>562</v>
      </c>
      <c r="I153" s="4868">
        <v>21</v>
      </c>
      <c r="J153" s="4868">
        <v>194</v>
      </c>
      <c r="K153" s="4868">
        <v>262</v>
      </c>
      <c r="L153" s="4868">
        <v>1</v>
      </c>
      <c r="M153" s="4868">
        <v>0</v>
      </c>
      <c r="N153" s="4868">
        <v>0</v>
      </c>
      <c r="O153" s="4868">
        <v>0</v>
      </c>
      <c r="P153" s="4868">
        <v>0</v>
      </c>
      <c r="Q153" s="4868">
        <v>0</v>
      </c>
      <c r="R153" s="4868">
        <v>0</v>
      </c>
      <c r="S153" s="4868">
        <v>0</v>
      </c>
      <c r="T153" s="4868">
        <v>1</v>
      </c>
      <c r="U153" s="4868">
        <v>354</v>
      </c>
      <c r="V153" s="4868">
        <v>724</v>
      </c>
      <c r="W153" s="4868">
        <v>1032</v>
      </c>
      <c r="X153" s="4868">
        <v>635</v>
      </c>
      <c r="Y153" s="4868">
        <v>830</v>
      </c>
      <c r="Z153" s="4868">
        <v>793</v>
      </c>
      <c r="AA153" s="4868">
        <v>830</v>
      </c>
      <c r="AB153" s="4868">
        <v>685</v>
      </c>
      <c r="AC153" s="4868">
        <v>705</v>
      </c>
      <c r="AD153" s="4868">
        <v>587</v>
      </c>
      <c r="AE153" s="4868">
        <v>488</v>
      </c>
      <c r="AF153" s="4868">
        <v>617</v>
      </c>
      <c r="AG153" s="4868">
        <v>512</v>
      </c>
      <c r="AH153" s="4868">
        <v>436</v>
      </c>
      <c r="AI153" s="4868">
        <v>548</v>
      </c>
      <c r="AJ153" s="4868">
        <v>747</v>
      </c>
      <c r="AK153" s="4868">
        <v>582</v>
      </c>
      <c r="AL153" s="4868">
        <v>511</v>
      </c>
      <c r="AM153" s="4868">
        <v>725</v>
      </c>
      <c r="AN153" s="4868">
        <v>754</v>
      </c>
      <c r="AO153" s="4868">
        <v>302</v>
      </c>
      <c r="AP153" s="4868">
        <v>0</v>
      </c>
      <c r="AQ153" s="4868">
        <v>593</v>
      </c>
      <c r="AR153" s="4868">
        <v>701</v>
      </c>
      <c r="AS153" s="4868">
        <v>0</v>
      </c>
      <c r="AT153" s="4868">
        <v>0</v>
      </c>
      <c r="AU153" s="4868">
        <v>17</v>
      </c>
      <c r="AV153" s="4868">
        <v>727</v>
      </c>
      <c r="AW153" s="4868">
        <v>759</v>
      </c>
      <c r="AX153" s="4868">
        <v>0</v>
      </c>
      <c r="AY153" s="4868">
        <v>0</v>
      </c>
      <c r="AZ153" s="4868">
        <v>0</v>
      </c>
      <c r="BA153" s="4868">
        <v>0</v>
      </c>
      <c r="BB153" s="4868">
        <v>0</v>
      </c>
      <c r="BC153" s="4868">
        <v>0</v>
      </c>
      <c r="BD153" s="4868">
        <v>0</v>
      </c>
      <c r="BE153" s="4868">
        <v>0</v>
      </c>
      <c r="BF153" s="4868">
        <v>0</v>
      </c>
      <c r="BG153" s="4868">
        <v>0</v>
      </c>
      <c r="BH153" s="4868">
        <v>0</v>
      </c>
      <c r="BI153" s="4868">
        <v>0</v>
      </c>
      <c r="BJ153" s="4868">
        <v>0</v>
      </c>
      <c r="BK153" s="4868">
        <v>0</v>
      </c>
      <c r="BL153" s="4868">
        <v>1072</v>
      </c>
      <c r="BM153" s="4868">
        <v>0</v>
      </c>
      <c r="BN153" s="4868">
        <v>0</v>
      </c>
      <c r="BO153" s="4868">
        <v>0</v>
      </c>
      <c r="BP153" s="4868">
        <v>0</v>
      </c>
      <c r="BQ153" s="4868">
        <v>0</v>
      </c>
      <c r="BR153" s="4868">
        <v>33</v>
      </c>
      <c r="BS153" s="4868">
        <v>0</v>
      </c>
      <c r="BT153" s="4868">
        <v>0</v>
      </c>
      <c r="BU153" s="4868">
        <v>0</v>
      </c>
      <c r="BV153" s="4868">
        <v>0</v>
      </c>
      <c r="BW153" s="4868">
        <v>0</v>
      </c>
      <c r="BX153" s="4868">
        <v>0</v>
      </c>
      <c r="BY153" s="4868">
        <v>0</v>
      </c>
      <c r="BZ153" s="4868">
        <v>0</v>
      </c>
      <c r="CA153" s="4868">
        <v>0</v>
      </c>
      <c r="CB153" s="4868">
        <v>0</v>
      </c>
      <c r="CC153" s="4868">
        <v>0</v>
      </c>
      <c r="CD153" s="4868">
        <v>0</v>
      </c>
      <c r="CE153" s="4868">
        <v>0</v>
      </c>
      <c r="CF153" s="4868">
        <v>0</v>
      </c>
      <c r="CG153" s="4868">
        <v>0</v>
      </c>
      <c r="CH153" s="4868">
        <v>0</v>
      </c>
      <c r="CI153" s="4868">
        <v>0</v>
      </c>
      <c r="CJ153" s="4868">
        <v>0</v>
      </c>
      <c r="CK153" s="4868">
        <v>0</v>
      </c>
      <c r="CL153" s="4868">
        <v>776</v>
      </c>
      <c r="CM153" s="4868">
        <v>0</v>
      </c>
      <c r="CN153" s="4868">
        <v>0</v>
      </c>
      <c r="CO153" s="4868">
        <v>0</v>
      </c>
      <c r="CP153" s="4868">
        <v>0</v>
      </c>
      <c r="CQ153" s="4868">
        <v>0</v>
      </c>
      <c r="CR153" s="4868">
        <v>0</v>
      </c>
      <c r="CS153" s="4868">
        <v>0</v>
      </c>
      <c r="CT153" s="4868">
        <v>1</v>
      </c>
      <c r="CU153" s="4868">
        <v>0</v>
      </c>
      <c r="CV153" s="4868">
        <v>0</v>
      </c>
      <c r="CW153" s="4868">
        <v>0</v>
      </c>
      <c r="CX153" s="4868">
        <v>0</v>
      </c>
      <c r="CY153" s="4868">
        <v>0</v>
      </c>
      <c r="CZ153" s="4868">
        <v>0</v>
      </c>
      <c r="DA153" s="4868">
        <v>0</v>
      </c>
      <c r="DB153" s="4868">
        <v>0</v>
      </c>
      <c r="DC153" s="4868">
        <v>1</v>
      </c>
      <c r="DD153" s="4868">
        <v>0</v>
      </c>
      <c r="DE153" s="4868">
        <v>1</v>
      </c>
      <c r="DF153" s="4868">
        <v>1</v>
      </c>
      <c r="DG153" s="4868">
        <v>0</v>
      </c>
      <c r="DH153" s="4868">
        <v>5</v>
      </c>
      <c r="DI153" s="4868">
        <v>0</v>
      </c>
      <c r="DJ153" s="4868">
        <v>0</v>
      </c>
      <c r="DK153" s="4868">
        <v>0</v>
      </c>
      <c r="DL153" s="4868">
        <v>0</v>
      </c>
      <c r="DM153" s="4868">
        <v>0</v>
      </c>
      <c r="DN153" s="4868">
        <v>219</v>
      </c>
    </row>
    <row r="154" spans="1:762" ht="13.2" x14ac:dyDescent="0.25">
      <c r="B154" s="4867" t="s">
        <v>28</v>
      </c>
      <c r="C154" s="4868">
        <v>843</v>
      </c>
      <c r="D154" s="4868">
        <v>566</v>
      </c>
      <c r="E154" s="4868">
        <v>633</v>
      </c>
      <c r="F154" s="4868">
        <v>735</v>
      </c>
      <c r="G154" s="4868">
        <v>618</v>
      </c>
      <c r="H154" s="4868">
        <v>755</v>
      </c>
      <c r="I154" s="4868">
        <v>592</v>
      </c>
      <c r="J154" s="4868">
        <v>756</v>
      </c>
      <c r="K154" s="4868">
        <v>914</v>
      </c>
      <c r="L154" s="4868">
        <v>1279</v>
      </c>
      <c r="M154" s="4868">
        <v>454</v>
      </c>
      <c r="N154" s="4868">
        <v>853</v>
      </c>
      <c r="O154" s="4868">
        <v>965</v>
      </c>
      <c r="P154" s="4868">
        <v>1344</v>
      </c>
      <c r="Q154" s="4868">
        <v>812</v>
      </c>
      <c r="R154" s="4868">
        <v>984</v>
      </c>
      <c r="S154" s="4868">
        <v>1160</v>
      </c>
      <c r="T154" s="4868">
        <v>934</v>
      </c>
      <c r="U154" s="4868">
        <v>1059</v>
      </c>
      <c r="V154" s="4868">
        <v>731</v>
      </c>
      <c r="W154" s="4868">
        <v>1032</v>
      </c>
      <c r="X154" s="4868">
        <v>635</v>
      </c>
      <c r="Y154" s="4868">
        <v>830</v>
      </c>
      <c r="Z154" s="4868">
        <v>793</v>
      </c>
      <c r="AA154" s="4868">
        <v>830</v>
      </c>
      <c r="AB154" s="4868">
        <v>685</v>
      </c>
      <c r="AC154" s="4868">
        <v>705</v>
      </c>
      <c r="AD154" s="4868">
        <v>587</v>
      </c>
      <c r="AE154" s="4868">
        <v>488</v>
      </c>
      <c r="AF154" s="4868">
        <v>617</v>
      </c>
      <c r="AG154" s="4868">
        <v>513</v>
      </c>
      <c r="AH154" s="4868">
        <v>436</v>
      </c>
      <c r="AI154" s="4868">
        <v>548</v>
      </c>
      <c r="AJ154" s="4868">
        <v>747</v>
      </c>
      <c r="AK154" s="4868">
        <v>582</v>
      </c>
      <c r="AL154" s="4868">
        <v>511</v>
      </c>
      <c r="AM154" s="4868">
        <v>725</v>
      </c>
      <c r="AN154" s="4868">
        <v>754</v>
      </c>
      <c r="AO154" s="4868">
        <v>587</v>
      </c>
      <c r="AP154" s="4868">
        <v>564</v>
      </c>
      <c r="AQ154" s="4868">
        <v>627</v>
      </c>
      <c r="AR154" s="4868">
        <v>745</v>
      </c>
      <c r="AS154" s="4868">
        <v>743</v>
      </c>
      <c r="AT154" s="4868">
        <v>749</v>
      </c>
      <c r="AU154" s="4868">
        <v>729</v>
      </c>
      <c r="AV154" s="4868">
        <v>727</v>
      </c>
      <c r="AW154" s="4868">
        <v>846</v>
      </c>
      <c r="AX154" s="4868">
        <v>649</v>
      </c>
      <c r="AY154" s="4868">
        <v>603</v>
      </c>
      <c r="AZ154" s="4868">
        <v>731</v>
      </c>
      <c r="BA154" s="4868">
        <v>955</v>
      </c>
      <c r="BB154" s="4868">
        <v>870</v>
      </c>
      <c r="BC154" s="4868">
        <v>904</v>
      </c>
      <c r="BD154" s="4868">
        <v>892</v>
      </c>
      <c r="BE154" s="4868">
        <v>692</v>
      </c>
      <c r="BF154" s="4868">
        <v>952</v>
      </c>
      <c r="BG154" s="4868">
        <v>659</v>
      </c>
      <c r="BH154" s="4868">
        <v>872</v>
      </c>
      <c r="BI154" s="4868">
        <v>1025</v>
      </c>
      <c r="BJ154" s="4868">
        <v>1487</v>
      </c>
      <c r="BK154" s="4868">
        <v>606</v>
      </c>
      <c r="BL154" s="4868">
        <v>1073</v>
      </c>
      <c r="BM154" s="4868">
        <v>1001</v>
      </c>
      <c r="BN154" s="4868">
        <v>1086</v>
      </c>
      <c r="BO154" s="4868">
        <v>1153</v>
      </c>
      <c r="BP154" s="4868">
        <v>427</v>
      </c>
      <c r="BQ154" s="4868">
        <v>592</v>
      </c>
      <c r="BR154" s="4868">
        <v>949</v>
      </c>
      <c r="BS154" s="4868">
        <v>986</v>
      </c>
      <c r="BT154" s="4868">
        <v>822</v>
      </c>
      <c r="BU154" s="4868">
        <v>819</v>
      </c>
      <c r="BV154" s="4868">
        <v>924</v>
      </c>
      <c r="BW154" s="4868">
        <v>1140</v>
      </c>
      <c r="BX154" s="4868">
        <v>596</v>
      </c>
      <c r="BY154" s="4868">
        <v>778</v>
      </c>
      <c r="BZ154" s="4868">
        <v>822</v>
      </c>
      <c r="CA154" s="4868">
        <v>768</v>
      </c>
      <c r="CB154" s="4868">
        <v>1008</v>
      </c>
      <c r="CC154" s="4868">
        <v>596</v>
      </c>
      <c r="CD154" s="4868">
        <v>802</v>
      </c>
      <c r="CE154" s="4868">
        <v>718</v>
      </c>
      <c r="CF154" s="4868">
        <v>988</v>
      </c>
      <c r="CG154" s="4868">
        <v>698</v>
      </c>
      <c r="CH154" s="4868">
        <v>694</v>
      </c>
      <c r="CI154" s="4868">
        <v>666</v>
      </c>
      <c r="CJ154" s="4868">
        <v>1315</v>
      </c>
      <c r="CK154" s="4868">
        <v>589</v>
      </c>
      <c r="CL154" s="4868">
        <v>776</v>
      </c>
      <c r="CM154" s="4868">
        <v>1309</v>
      </c>
      <c r="CN154" s="4868">
        <v>937</v>
      </c>
      <c r="CO154" s="4868">
        <v>585</v>
      </c>
      <c r="CP154" s="4868">
        <v>577</v>
      </c>
      <c r="CQ154" s="4868">
        <v>685</v>
      </c>
      <c r="CR154" s="4868">
        <v>685</v>
      </c>
      <c r="CS154" s="4868">
        <v>572</v>
      </c>
      <c r="CT154" s="4868">
        <v>689</v>
      </c>
      <c r="CU154" s="4868">
        <v>626</v>
      </c>
      <c r="CV154" s="4868">
        <v>1168</v>
      </c>
      <c r="CW154" s="4868">
        <v>616</v>
      </c>
      <c r="CX154" s="4868">
        <v>659</v>
      </c>
      <c r="CY154" s="4868">
        <v>606</v>
      </c>
      <c r="CZ154" s="4868">
        <v>720</v>
      </c>
      <c r="DA154" s="4868">
        <v>1189</v>
      </c>
      <c r="DB154" s="4868">
        <v>597</v>
      </c>
      <c r="DC154" s="4868">
        <v>876</v>
      </c>
      <c r="DD154" s="4868">
        <v>544</v>
      </c>
      <c r="DE154" s="4868">
        <v>1143</v>
      </c>
      <c r="DF154" s="4868">
        <v>584</v>
      </c>
      <c r="DG154" s="4868">
        <v>704</v>
      </c>
      <c r="DH154" s="4868">
        <v>931</v>
      </c>
      <c r="DI154" s="4868">
        <v>1195</v>
      </c>
      <c r="DJ154" s="4868">
        <v>478</v>
      </c>
      <c r="DK154" s="4868">
        <v>802</v>
      </c>
      <c r="DL154" s="4868">
        <v>831</v>
      </c>
      <c r="DM154" s="4868">
        <v>1157</v>
      </c>
      <c r="DN154" s="4868">
        <v>550</v>
      </c>
    </row>
    <row r="155" spans="1:762" ht="13.2" x14ac:dyDescent="0.25">
      <c r="B155" s="4867"/>
      <c r="C155" s="4868"/>
      <c r="D155" s="4868"/>
      <c r="E155" s="4868"/>
      <c r="F155" s="4868"/>
      <c r="G155" s="4868"/>
      <c r="H155" s="4868"/>
      <c r="I155" s="4868"/>
      <c r="J155" s="4868"/>
      <c r="K155" s="4868"/>
      <c r="L155" s="4868"/>
      <c r="M155" s="4868"/>
      <c r="N155" s="4868"/>
      <c r="O155" s="4868"/>
      <c r="P155" s="4868"/>
      <c r="Q155" s="4868"/>
      <c r="R155" s="4868"/>
      <c r="S155" s="4868"/>
      <c r="T155" s="4868"/>
      <c r="U155" s="4868"/>
      <c r="V155" s="4868"/>
      <c r="W155" s="4868"/>
      <c r="X155" s="4868"/>
      <c r="Y155" s="4868"/>
      <c r="Z155" s="4868"/>
      <c r="AA155" s="4868"/>
      <c r="AB155" s="4868"/>
      <c r="AC155" s="4868"/>
      <c r="AD155" s="4868"/>
      <c r="AE155" s="4868"/>
      <c r="AF155" s="4868"/>
      <c r="AG155" s="4868"/>
      <c r="AH155" s="4868"/>
      <c r="AI155" s="4868"/>
      <c r="AJ155" s="4868"/>
      <c r="AK155" s="4868"/>
      <c r="AL155" s="4868"/>
      <c r="AM155" s="4868"/>
      <c r="AN155" s="4868"/>
      <c r="AO155" s="4868"/>
      <c r="AP155" s="4868"/>
      <c r="AQ155" s="4868"/>
      <c r="AR155" s="4868"/>
      <c r="AS155" s="4868"/>
      <c r="AT155" s="4868"/>
      <c r="AU155" s="4868"/>
      <c r="AV155" s="4868"/>
      <c r="AW155" s="4868"/>
      <c r="AX155" s="4868"/>
      <c r="AY155" s="4868"/>
      <c r="AZ155" s="4868"/>
      <c r="BA155" s="4868"/>
      <c r="BB155" s="4868"/>
      <c r="BC155" s="4868"/>
      <c r="BD155" s="4862"/>
    </row>
    <row r="156" spans="1:762" ht="13.2" x14ac:dyDescent="0.25">
      <c r="B156"/>
      <c r="C156"/>
      <c r="D156"/>
    </row>
    <row r="157" spans="1:762" ht="13.2" x14ac:dyDescent="0.25">
      <c r="A157"/>
      <c r="B157"/>
      <c r="C157"/>
    </row>
    <row r="159" spans="1:762" x14ac:dyDescent="0.2">
      <c r="A159" s="1352" t="s">
        <v>593</v>
      </c>
      <c r="C159" s="1353" t="e">
        <f>MATCH(C160,#REF!,0)-1</f>
        <v>#REF!</v>
      </c>
      <c r="D159" s="1353" t="e">
        <f>MATCH(D160,#REF!,0)-1</f>
        <v>#REF!</v>
      </c>
      <c r="E159" s="1353" t="e">
        <f>MATCH(E160,#REF!,0)-1</f>
        <v>#REF!</v>
      </c>
      <c r="F159" s="1353" t="e">
        <f>MATCH(F160,#REF!,0)-1</f>
        <v>#REF!</v>
      </c>
      <c r="G159" s="1353" t="e">
        <f>MATCH(G160,#REF!,0)-1</f>
        <v>#REF!</v>
      </c>
      <c r="H159" s="1353" t="e">
        <f>MATCH(H160,#REF!,0)-1</f>
        <v>#REF!</v>
      </c>
      <c r="AE159" s="1353">
        <v>7</v>
      </c>
      <c r="AF159" s="1353" t="e">
        <v>#N/A</v>
      </c>
      <c r="AG159" s="1353" t="e">
        <v>#N/A</v>
      </c>
      <c r="AH159" s="1353" t="e">
        <v>#N/A</v>
      </c>
      <c r="AI159" s="1353" t="e">
        <v>#N/A</v>
      </c>
      <c r="AJ159" s="1353" t="e">
        <v>#N/A</v>
      </c>
      <c r="AK159" s="1353" t="e">
        <v>#N/A</v>
      </c>
      <c r="AL159" s="1353" t="e">
        <v>#N/A</v>
      </c>
      <c r="AM159" s="1353" t="e">
        <v>#N/A</v>
      </c>
      <c r="AN159" s="1353" t="e">
        <v>#N/A</v>
      </c>
      <c r="AO159" s="1353" t="e">
        <v>#N/A</v>
      </c>
      <c r="AP159" s="1353" t="e">
        <v>#N/A</v>
      </c>
      <c r="AQ159" s="1353" t="e">
        <v>#N/A</v>
      </c>
      <c r="AR159" s="1353" t="e">
        <v>#N/A</v>
      </c>
      <c r="AS159" s="1353" t="e">
        <v>#N/A</v>
      </c>
      <c r="AT159" s="1353" t="e">
        <v>#N/A</v>
      </c>
      <c r="AU159" s="1353" t="e">
        <v>#N/A</v>
      </c>
      <c r="AV159" s="1353" t="e">
        <v>#N/A</v>
      </c>
      <c r="AW159" s="1353" t="e">
        <v>#N/A</v>
      </c>
      <c r="AX159" s="1353" t="e">
        <v>#N/A</v>
      </c>
      <c r="AY159" s="1353" t="e">
        <v>#N/A</v>
      </c>
      <c r="AZ159" s="1353" t="e">
        <v>#N/A</v>
      </c>
      <c r="BA159" s="1353" t="e">
        <v>#N/A</v>
      </c>
      <c r="BB159" s="1353" t="e">
        <v>#N/A</v>
      </c>
      <c r="BC159" s="1353" t="e">
        <v>#N/A</v>
      </c>
      <c r="BD159" s="1353" t="e">
        <v>#N/A</v>
      </c>
      <c r="BE159" s="1353" t="e">
        <v>#N/A</v>
      </c>
      <c r="BF159" s="1353" t="e">
        <v>#N/A</v>
      </c>
      <c r="BG159" s="1353" t="e">
        <v>#N/A</v>
      </c>
      <c r="BH159" s="1353" t="e">
        <v>#N/A</v>
      </c>
      <c r="BI159" s="1353">
        <v>8</v>
      </c>
      <c r="BJ159" s="1353" t="e">
        <v>#N/A</v>
      </c>
      <c r="BK159" s="1353" t="e">
        <v>#N/A</v>
      </c>
      <c r="BL159" s="1353" t="e">
        <v>#N/A</v>
      </c>
      <c r="BM159" s="1353" t="e">
        <v>#N/A</v>
      </c>
      <c r="BN159" s="1353" t="e">
        <v>#N/A</v>
      </c>
      <c r="BO159" s="1353" t="e">
        <v>#N/A</v>
      </c>
      <c r="BP159" s="1353" t="e">
        <v>#N/A</v>
      </c>
      <c r="BQ159" s="1353" t="e">
        <v>#N/A</v>
      </c>
      <c r="BR159" s="1353" t="e">
        <v>#N/A</v>
      </c>
      <c r="BS159" s="1353" t="e">
        <v>#N/A</v>
      </c>
      <c r="BT159" s="1353" t="e">
        <v>#N/A</v>
      </c>
      <c r="BU159" s="1353" t="e">
        <v>#N/A</v>
      </c>
      <c r="BV159" s="1353" t="e">
        <v>#N/A</v>
      </c>
      <c r="BW159" s="1353" t="e">
        <v>#N/A</v>
      </c>
      <c r="BX159" s="1353" t="e">
        <v>#N/A</v>
      </c>
      <c r="BY159" s="1353" t="e">
        <v>#N/A</v>
      </c>
      <c r="BZ159" s="1353" t="e">
        <v>#N/A</v>
      </c>
      <c r="CA159" s="1353" t="e">
        <v>#N/A</v>
      </c>
      <c r="CB159" s="1353" t="e">
        <v>#N/A</v>
      </c>
      <c r="CC159" s="1353" t="e">
        <v>#N/A</v>
      </c>
      <c r="CD159" s="1353" t="e">
        <v>#N/A</v>
      </c>
      <c r="CE159" s="1353" t="e">
        <v>#N/A</v>
      </c>
      <c r="CF159" s="1353" t="e">
        <v>#N/A</v>
      </c>
      <c r="CG159" s="1353" t="e">
        <v>#N/A</v>
      </c>
      <c r="CH159" s="1353" t="e">
        <v>#N/A</v>
      </c>
      <c r="CI159" s="1353" t="e">
        <v>#N/A</v>
      </c>
      <c r="CJ159" s="1353" t="e">
        <v>#N/A</v>
      </c>
      <c r="CK159" s="1353" t="e">
        <v>#N/A</v>
      </c>
      <c r="CL159" s="1353" t="e">
        <v>#N/A</v>
      </c>
      <c r="CM159" s="1353" t="e">
        <v>#N/A</v>
      </c>
      <c r="CN159" s="1353">
        <v>9</v>
      </c>
      <c r="CO159" s="1353" t="e">
        <v>#N/A</v>
      </c>
      <c r="CP159" s="1353" t="e">
        <v>#N/A</v>
      </c>
      <c r="CQ159" s="1353" t="e">
        <v>#N/A</v>
      </c>
      <c r="CR159" s="1353" t="e">
        <v>#N/A</v>
      </c>
      <c r="CS159" s="1353" t="e">
        <v>#N/A</v>
      </c>
      <c r="CT159" s="1353" t="e">
        <v>#N/A</v>
      </c>
      <c r="CU159" s="1353" t="e">
        <v>#N/A</v>
      </c>
      <c r="CV159" s="1353" t="e">
        <v>#N/A</v>
      </c>
      <c r="CW159" s="1353" t="e">
        <v>#N/A</v>
      </c>
      <c r="CX159" s="1353" t="e">
        <v>#N/A</v>
      </c>
      <c r="CY159" s="1353" t="e">
        <v>#N/A</v>
      </c>
      <c r="CZ159" s="1353" t="e">
        <v>#N/A</v>
      </c>
      <c r="DA159" s="1353" t="e">
        <v>#N/A</v>
      </c>
      <c r="DB159" s="1353" t="e">
        <v>#N/A</v>
      </c>
      <c r="DC159" s="1353" t="e">
        <v>#N/A</v>
      </c>
      <c r="DD159" s="1353" t="e">
        <v>#N/A</v>
      </c>
      <c r="DE159" s="1353" t="e">
        <v>#N/A</v>
      </c>
      <c r="DF159" s="1353" t="e">
        <v>#N/A</v>
      </c>
      <c r="DG159" s="1353" t="e">
        <v>#N/A</v>
      </c>
      <c r="DH159" s="1353" t="e">
        <v>#N/A</v>
      </c>
      <c r="DI159" s="1353" t="e">
        <v>#N/A</v>
      </c>
      <c r="DJ159" s="1353" t="e">
        <v>#N/A</v>
      </c>
      <c r="DK159" s="1353" t="e">
        <v>#N/A</v>
      </c>
      <c r="DL159" s="1353" t="e">
        <v>#N/A</v>
      </c>
      <c r="DM159" s="1353" t="e">
        <v>#N/A</v>
      </c>
      <c r="DN159" s="1353" t="e">
        <v>#N/A</v>
      </c>
      <c r="DO159" s="1353" t="e">
        <v>#N/A</v>
      </c>
      <c r="DP159" s="1353" t="e">
        <v>#N/A</v>
      </c>
      <c r="DQ159" s="1353" t="e">
        <v>#N/A</v>
      </c>
      <c r="DR159" s="1353" t="e">
        <v>#N/A</v>
      </c>
      <c r="DS159" s="1353">
        <v>10</v>
      </c>
      <c r="DT159" s="1353" t="e">
        <v>#N/A</v>
      </c>
      <c r="DU159" s="1353" t="e">
        <v>#N/A</v>
      </c>
      <c r="DV159" s="1353" t="e">
        <v>#N/A</v>
      </c>
      <c r="DW159" s="1353" t="e">
        <v>#N/A</v>
      </c>
      <c r="DX159" s="1353" t="e">
        <v>#N/A</v>
      </c>
      <c r="DY159" s="1353" t="e">
        <v>#N/A</v>
      </c>
      <c r="DZ159" s="1353" t="e">
        <v>#N/A</v>
      </c>
      <c r="EA159" s="1353" t="e">
        <v>#N/A</v>
      </c>
      <c r="EB159" s="1353" t="e">
        <v>#N/A</v>
      </c>
      <c r="EC159" s="1353" t="e">
        <v>#N/A</v>
      </c>
      <c r="ED159" s="1353" t="e">
        <v>#N/A</v>
      </c>
      <c r="EE159" s="1353" t="e">
        <v>#N/A</v>
      </c>
      <c r="EF159" s="1353" t="e">
        <v>#N/A</v>
      </c>
      <c r="EG159" s="1353" t="e">
        <v>#N/A</v>
      </c>
      <c r="EH159" s="1353" t="e">
        <v>#N/A</v>
      </c>
      <c r="EI159" s="1353" t="e">
        <v>#N/A</v>
      </c>
      <c r="EJ159" s="1353" t="e">
        <v>#N/A</v>
      </c>
      <c r="EK159" s="1353" t="e">
        <v>#N/A</v>
      </c>
      <c r="EL159" s="1353" t="e">
        <v>#N/A</v>
      </c>
      <c r="EM159" s="1353" t="e">
        <v>#N/A</v>
      </c>
      <c r="EN159" s="1353" t="e">
        <v>#N/A</v>
      </c>
      <c r="EO159" s="1353" t="e">
        <v>#N/A</v>
      </c>
      <c r="EP159" s="1353" t="e">
        <v>#N/A</v>
      </c>
      <c r="EQ159" s="1353" t="e">
        <v>#N/A</v>
      </c>
      <c r="ER159" s="1353" t="e">
        <v>#N/A</v>
      </c>
      <c r="ES159" s="1353" t="e">
        <v>#N/A</v>
      </c>
      <c r="ET159" s="1353" t="e">
        <v>#N/A</v>
      </c>
      <c r="EU159" s="1353" t="e">
        <v>#N/A</v>
      </c>
      <c r="EV159" s="1353" t="e">
        <v>#N/A</v>
      </c>
      <c r="EW159" s="1353">
        <v>11</v>
      </c>
      <c r="EX159" s="1353" t="e">
        <v>#N/A</v>
      </c>
      <c r="EY159" s="1353" t="e">
        <v>#N/A</v>
      </c>
      <c r="EZ159" s="1353" t="e">
        <v>#N/A</v>
      </c>
      <c r="FA159" s="1353" t="e">
        <v>#N/A</v>
      </c>
      <c r="FB159" s="1353" t="e">
        <v>#N/A</v>
      </c>
      <c r="FC159" s="1353" t="e">
        <v>#N/A</v>
      </c>
      <c r="FD159" s="1353" t="e">
        <v>#N/A</v>
      </c>
      <c r="FE159" s="1353" t="e">
        <v>#N/A</v>
      </c>
      <c r="FF159" s="1353" t="e">
        <v>#N/A</v>
      </c>
      <c r="FG159" s="1353" t="e">
        <v>#N/A</v>
      </c>
      <c r="FH159" s="1353" t="e">
        <v>#N/A</v>
      </c>
      <c r="FI159" s="1353" t="e">
        <v>#N/A</v>
      </c>
      <c r="FJ159" s="1353" t="e">
        <v>#N/A</v>
      </c>
      <c r="FK159" s="1353" t="e">
        <v>#N/A</v>
      </c>
      <c r="FL159" s="1353" t="e">
        <v>#N/A</v>
      </c>
      <c r="FM159" s="1353" t="e">
        <v>#N/A</v>
      </c>
      <c r="FN159" s="1353" t="e">
        <v>#N/A</v>
      </c>
      <c r="FO159" s="1353" t="e">
        <v>#N/A</v>
      </c>
      <c r="FP159" s="1353" t="e">
        <v>#N/A</v>
      </c>
      <c r="FQ159" s="1353" t="e">
        <v>#N/A</v>
      </c>
      <c r="FR159" s="1353" t="e">
        <v>#N/A</v>
      </c>
      <c r="FS159" s="1353" t="e">
        <v>#N/A</v>
      </c>
      <c r="FT159" s="1353" t="e">
        <v>#N/A</v>
      </c>
      <c r="FU159" s="1353" t="e">
        <v>#N/A</v>
      </c>
      <c r="FV159" s="1353" t="e">
        <v>#N/A</v>
      </c>
      <c r="FW159" s="1353" t="e">
        <v>#N/A</v>
      </c>
      <c r="FX159" s="1353" t="e">
        <v>#N/A</v>
      </c>
      <c r="FY159" s="1353" t="e">
        <v>#N/A</v>
      </c>
      <c r="FZ159" s="1353" t="e">
        <v>#N/A</v>
      </c>
      <c r="GA159" s="1353" t="e">
        <v>#N/A</v>
      </c>
      <c r="GB159" s="1353">
        <v>12</v>
      </c>
      <c r="GC159" s="1353" t="e">
        <v>#N/A</v>
      </c>
      <c r="GD159" s="1353" t="e">
        <v>#N/A</v>
      </c>
      <c r="GE159" s="1353" t="e">
        <v>#N/A</v>
      </c>
      <c r="GF159" s="1353" t="e">
        <v>#N/A</v>
      </c>
      <c r="GG159" s="1353" t="e">
        <v>#N/A</v>
      </c>
      <c r="GH159" s="1353" t="e">
        <v>#N/A</v>
      </c>
      <c r="GI159" s="1353" t="e">
        <v>#N/A</v>
      </c>
      <c r="GJ159" s="1353" t="e">
        <v>#N/A</v>
      </c>
      <c r="GK159" s="1353" t="e">
        <v>#N/A</v>
      </c>
      <c r="GL159" s="1353" t="e">
        <v>#N/A</v>
      </c>
      <c r="GM159" s="1353" t="e">
        <v>#N/A</v>
      </c>
      <c r="GN159" s="1353" t="e">
        <v>#N/A</v>
      </c>
      <c r="GO159" s="1353" t="e">
        <v>#N/A</v>
      </c>
      <c r="GP159" s="1353" t="e">
        <v>#N/A</v>
      </c>
      <c r="GQ159" s="1353" t="e">
        <v>#N/A</v>
      </c>
      <c r="GR159" s="1353" t="e">
        <v>#N/A</v>
      </c>
      <c r="GS159" s="1353" t="e">
        <v>#N/A</v>
      </c>
      <c r="GT159" s="1353" t="e">
        <v>#N/A</v>
      </c>
      <c r="GU159" s="1353" t="e">
        <v>#N/A</v>
      </c>
      <c r="GV159" s="1353" t="e">
        <v>#N/A</v>
      </c>
      <c r="GW159" s="1353" t="e">
        <v>#N/A</v>
      </c>
      <c r="GX159" s="1353" t="e">
        <v>#N/A</v>
      </c>
      <c r="GY159" s="1353" t="e">
        <v>#N/A</v>
      </c>
      <c r="GZ159" s="1353" t="e">
        <v>#N/A</v>
      </c>
      <c r="HA159" s="1353" t="e">
        <v>#N/A</v>
      </c>
      <c r="HB159" s="1353" t="e">
        <v>#N/A</v>
      </c>
      <c r="HC159" s="1353" t="e">
        <v>#N/A</v>
      </c>
      <c r="HD159" s="1353" t="e">
        <v>#N/A</v>
      </c>
      <c r="HE159" s="1353" t="e">
        <v>#N/A</v>
      </c>
      <c r="HF159" s="1353">
        <v>13</v>
      </c>
      <c r="HG159" s="1353" t="e">
        <v>#N/A</v>
      </c>
      <c r="HH159" s="1353" t="e">
        <v>#N/A</v>
      </c>
      <c r="HI159" s="1353" t="e">
        <v>#N/A</v>
      </c>
      <c r="HJ159" s="1353" t="e">
        <v>#N/A</v>
      </c>
      <c r="HK159" s="1353" t="e">
        <v>#N/A</v>
      </c>
      <c r="HL159" s="1353" t="e">
        <v>#N/A</v>
      </c>
      <c r="HM159" s="1353" t="e">
        <v>#N/A</v>
      </c>
      <c r="HN159" s="1353" t="e">
        <v>#N/A</v>
      </c>
      <c r="HO159" s="1353" t="e">
        <v>#N/A</v>
      </c>
      <c r="HP159" s="1353" t="e">
        <v>#N/A</v>
      </c>
      <c r="HQ159" s="1353" t="e">
        <v>#N/A</v>
      </c>
      <c r="HR159" s="1353" t="e">
        <v>#N/A</v>
      </c>
      <c r="HS159" s="1353" t="e">
        <v>#N/A</v>
      </c>
      <c r="HT159" s="1353" t="e">
        <v>#N/A</v>
      </c>
      <c r="HU159" s="1353" t="e">
        <v>#N/A</v>
      </c>
      <c r="HV159" s="1353" t="e">
        <v>#N/A</v>
      </c>
      <c r="HW159" s="1353" t="e">
        <v>#N/A</v>
      </c>
      <c r="HX159" s="1353" t="e">
        <v>#N/A</v>
      </c>
      <c r="HY159" s="1353" t="e">
        <v>#N/A</v>
      </c>
      <c r="HZ159" s="1353" t="e">
        <v>#N/A</v>
      </c>
      <c r="IA159" s="1353" t="e">
        <v>#N/A</v>
      </c>
      <c r="IB159" s="1353" t="e">
        <v>#N/A</v>
      </c>
      <c r="IC159" s="1353" t="e">
        <v>#N/A</v>
      </c>
      <c r="ID159" s="1353" t="e">
        <v>#N/A</v>
      </c>
      <c r="IE159" s="1353" t="e">
        <v>#N/A</v>
      </c>
      <c r="IF159" s="1353" t="e">
        <v>#N/A</v>
      </c>
      <c r="IG159" s="1353" t="e">
        <v>#N/A</v>
      </c>
      <c r="IH159" s="1353" t="e">
        <v>#N/A</v>
      </c>
      <c r="II159" s="1353" t="e">
        <v>#N/A</v>
      </c>
      <c r="IJ159" s="1353" t="e">
        <v>#N/A</v>
      </c>
      <c r="IK159" s="1353">
        <v>14</v>
      </c>
      <c r="IL159" s="1353" t="e">
        <v>#N/A</v>
      </c>
      <c r="IM159" s="1353" t="e">
        <v>#N/A</v>
      </c>
      <c r="IN159" s="1353" t="e">
        <v>#N/A</v>
      </c>
      <c r="IO159" s="1353" t="e">
        <v>#N/A</v>
      </c>
      <c r="IP159" s="1353" t="e">
        <v>#N/A</v>
      </c>
      <c r="IQ159" s="1353" t="e">
        <v>#N/A</v>
      </c>
      <c r="IR159" s="1353" t="e">
        <v>#N/A</v>
      </c>
      <c r="IS159" s="1353" t="e">
        <v>#N/A</v>
      </c>
      <c r="IT159" s="1353" t="e">
        <v>#N/A</v>
      </c>
      <c r="IU159" s="1353" t="e">
        <v>#N/A</v>
      </c>
      <c r="IV159" s="1353" t="e">
        <v>#N/A</v>
      </c>
      <c r="IW159" s="1353" t="e">
        <v>#N/A</v>
      </c>
      <c r="IX159" s="1353" t="e">
        <v>#N/A</v>
      </c>
      <c r="IY159" s="1353" t="e">
        <v>#N/A</v>
      </c>
      <c r="IZ159" s="1353" t="e">
        <v>#N/A</v>
      </c>
      <c r="JA159" s="1353" t="e">
        <v>#N/A</v>
      </c>
      <c r="JB159" s="1353" t="e">
        <v>#N/A</v>
      </c>
      <c r="JC159" s="1353" t="e">
        <v>#N/A</v>
      </c>
      <c r="JD159" s="1353" t="e">
        <v>#N/A</v>
      </c>
      <c r="JE159" s="1353" t="e">
        <v>#N/A</v>
      </c>
      <c r="JF159" s="1353" t="e">
        <v>#N/A</v>
      </c>
      <c r="JG159" s="1353" t="e">
        <v>#N/A</v>
      </c>
      <c r="JH159" s="1353" t="e">
        <v>#N/A</v>
      </c>
      <c r="JI159" s="1353" t="e">
        <v>#N/A</v>
      </c>
      <c r="JJ159" s="1353" t="e">
        <v>#N/A</v>
      </c>
      <c r="JK159" s="1353" t="e">
        <v>#N/A</v>
      </c>
      <c r="JL159" s="1353" t="e">
        <v>#N/A</v>
      </c>
      <c r="JM159" s="1353" t="e">
        <v>#N/A</v>
      </c>
      <c r="JN159" s="1353" t="e">
        <v>#N/A</v>
      </c>
      <c r="JO159" s="1353" t="e">
        <v>#N/A</v>
      </c>
      <c r="JP159" s="1353">
        <v>15</v>
      </c>
      <c r="JQ159" s="1353" t="e">
        <v>#N/A</v>
      </c>
      <c r="JR159" s="1353" t="e">
        <v>#N/A</v>
      </c>
      <c r="JS159" s="1353" t="e">
        <v>#N/A</v>
      </c>
      <c r="JT159" s="1353" t="e">
        <v>#N/A</v>
      </c>
      <c r="JU159" s="1353" t="e">
        <v>#N/A</v>
      </c>
      <c r="JV159" s="1353" t="e">
        <v>#N/A</v>
      </c>
      <c r="JW159" s="1353" t="e">
        <v>#N/A</v>
      </c>
      <c r="JX159" s="1353" t="e">
        <v>#N/A</v>
      </c>
      <c r="JY159" s="1353" t="e">
        <v>#N/A</v>
      </c>
      <c r="JZ159" s="1353" t="e">
        <v>#N/A</v>
      </c>
      <c r="KA159" s="1353" t="e">
        <v>#N/A</v>
      </c>
      <c r="KB159" s="1353" t="e">
        <v>#N/A</v>
      </c>
      <c r="KC159" s="1353" t="e">
        <v>#N/A</v>
      </c>
      <c r="KD159" s="1353" t="e">
        <v>#N/A</v>
      </c>
      <c r="KE159" s="1353" t="e">
        <v>#N/A</v>
      </c>
      <c r="KF159" s="1353" t="e">
        <v>#N/A</v>
      </c>
      <c r="KG159" s="1353" t="e">
        <v>#N/A</v>
      </c>
      <c r="KH159" s="1353" t="e">
        <v>#N/A</v>
      </c>
      <c r="KI159" s="1353" t="e">
        <v>#N/A</v>
      </c>
      <c r="KJ159" s="1353" t="e">
        <v>#N/A</v>
      </c>
      <c r="KK159" s="1353" t="e">
        <v>#N/A</v>
      </c>
      <c r="KL159" s="1353" t="e">
        <v>#N/A</v>
      </c>
      <c r="KM159" s="1353" t="e">
        <v>#N/A</v>
      </c>
      <c r="KN159" s="1353" t="e">
        <v>#N/A</v>
      </c>
      <c r="KO159" s="1353" t="e">
        <v>#N/A</v>
      </c>
      <c r="KP159" s="1353" t="e">
        <v>#N/A</v>
      </c>
      <c r="KQ159" s="1353" t="e">
        <v>#N/A</v>
      </c>
      <c r="KR159" s="1353" t="e">
        <v>#N/A</v>
      </c>
      <c r="KS159" s="1353">
        <v>16</v>
      </c>
      <c r="KT159" s="1353" t="e">
        <v>#N/A</v>
      </c>
      <c r="KU159" s="1353" t="e">
        <v>#N/A</v>
      </c>
      <c r="KV159" s="1353" t="e">
        <v>#N/A</v>
      </c>
      <c r="KW159" s="1353" t="e">
        <v>#N/A</v>
      </c>
      <c r="KX159" s="1353" t="e">
        <v>#N/A</v>
      </c>
      <c r="KY159" s="1353" t="e">
        <v>#N/A</v>
      </c>
      <c r="KZ159" s="1353" t="e">
        <v>#N/A</v>
      </c>
      <c r="LA159" s="1353" t="e">
        <v>#N/A</v>
      </c>
      <c r="LB159" s="1353" t="e">
        <v>#N/A</v>
      </c>
      <c r="LC159" s="1353" t="e">
        <v>#N/A</v>
      </c>
      <c r="LD159" s="1353" t="e">
        <v>#N/A</v>
      </c>
      <c r="LE159" s="1353" t="e">
        <v>#N/A</v>
      </c>
      <c r="LF159" s="1353" t="e">
        <v>#N/A</v>
      </c>
      <c r="LG159" s="1353" t="e">
        <v>#N/A</v>
      </c>
      <c r="LH159" s="1353" t="e">
        <v>#N/A</v>
      </c>
      <c r="LI159" s="1353" t="e">
        <v>#N/A</v>
      </c>
      <c r="LJ159" s="1353" t="e">
        <v>#N/A</v>
      </c>
      <c r="LK159" s="1353" t="e">
        <v>#N/A</v>
      </c>
      <c r="LL159" s="1353" t="e">
        <v>#N/A</v>
      </c>
      <c r="LM159" s="1353" t="e">
        <v>#N/A</v>
      </c>
      <c r="LN159" s="1353" t="e">
        <v>#N/A</v>
      </c>
      <c r="LO159" s="1353" t="e">
        <v>#N/A</v>
      </c>
      <c r="LP159" s="1353" t="e">
        <v>#N/A</v>
      </c>
      <c r="LQ159" s="1353" t="e">
        <v>#N/A</v>
      </c>
      <c r="LR159" s="1353" t="e">
        <v>#N/A</v>
      </c>
      <c r="LS159" s="1353" t="e">
        <v>#N/A</v>
      </c>
      <c r="LT159" s="1353" t="e">
        <v>#N/A</v>
      </c>
      <c r="LU159" s="1353" t="e">
        <v>#N/A</v>
      </c>
      <c r="LV159" s="1353" t="e">
        <v>#N/A</v>
      </c>
      <c r="LW159" s="1353" t="e">
        <v>#N/A</v>
      </c>
      <c r="LX159" s="1353">
        <v>17</v>
      </c>
      <c r="LY159" s="1353" t="e">
        <v>#N/A</v>
      </c>
      <c r="LZ159" s="1353" t="e">
        <v>#N/A</v>
      </c>
      <c r="MA159" s="1353" t="e">
        <v>#N/A</v>
      </c>
      <c r="MB159" s="1353" t="e">
        <v>#N/A</v>
      </c>
      <c r="MC159" s="1353" t="e">
        <v>#N/A</v>
      </c>
      <c r="MD159" s="1353" t="e">
        <v>#N/A</v>
      </c>
      <c r="ME159" s="1353" t="e">
        <v>#N/A</v>
      </c>
      <c r="MF159" s="1353" t="e">
        <v>#N/A</v>
      </c>
      <c r="MG159" s="1353" t="e">
        <v>#N/A</v>
      </c>
      <c r="MH159" s="1353" t="e">
        <v>#N/A</v>
      </c>
      <c r="MI159" s="1353" t="e">
        <v>#N/A</v>
      </c>
      <c r="MJ159" s="1353" t="e">
        <v>#N/A</v>
      </c>
      <c r="MK159" s="1353" t="e">
        <v>#N/A</v>
      </c>
      <c r="ML159" s="1353" t="e">
        <v>#N/A</v>
      </c>
      <c r="MM159" s="1353" t="e">
        <v>#N/A</v>
      </c>
      <c r="MN159" s="1353" t="e">
        <v>#N/A</v>
      </c>
      <c r="MO159" s="1353" t="e">
        <v>#N/A</v>
      </c>
      <c r="MP159" s="1353" t="e">
        <v>#N/A</v>
      </c>
      <c r="MQ159" s="1353" t="e">
        <v>#N/A</v>
      </c>
      <c r="MR159" s="1353" t="e">
        <v>#N/A</v>
      </c>
      <c r="MS159" s="1353" t="e">
        <v>#N/A</v>
      </c>
      <c r="MT159" s="1353" t="e">
        <v>#N/A</v>
      </c>
      <c r="MU159" s="1353" t="e">
        <v>#N/A</v>
      </c>
      <c r="MV159" s="1353" t="e">
        <v>#N/A</v>
      </c>
      <c r="MW159" s="1353" t="e">
        <v>#N/A</v>
      </c>
      <c r="MX159" s="1353" t="e">
        <v>#N/A</v>
      </c>
      <c r="MY159" s="1353" t="e">
        <v>#N/A</v>
      </c>
      <c r="MZ159" s="1353" t="e">
        <v>#N/A</v>
      </c>
      <c r="NA159" s="1353" t="e">
        <v>#N/A</v>
      </c>
      <c r="NB159" s="1353">
        <v>18</v>
      </c>
      <c r="NC159" s="1353" t="e">
        <v>#N/A</v>
      </c>
      <c r="ND159" s="1353" t="e">
        <v>#N/A</v>
      </c>
      <c r="NE159" s="1353" t="e">
        <v>#N/A</v>
      </c>
      <c r="NF159" s="1353" t="e">
        <v>#N/A</v>
      </c>
      <c r="NG159" s="1353" t="e">
        <v>#N/A</v>
      </c>
      <c r="NH159" s="1353" t="e">
        <v>#N/A</v>
      </c>
      <c r="NI159" s="1353" t="e">
        <v>#N/A</v>
      </c>
      <c r="NJ159" s="1353" t="e">
        <v>#N/A</v>
      </c>
      <c r="NK159" s="1353" t="e">
        <v>#N/A</v>
      </c>
      <c r="NL159" s="1353" t="e">
        <v>#N/A</v>
      </c>
      <c r="NM159" s="1353" t="e">
        <v>#N/A</v>
      </c>
      <c r="NN159" s="1353" t="e">
        <v>#N/A</v>
      </c>
      <c r="NO159" s="1353" t="e">
        <v>#N/A</v>
      </c>
      <c r="NP159" s="1353" t="e">
        <v>#N/A</v>
      </c>
      <c r="NQ159" s="1353" t="e">
        <v>#N/A</v>
      </c>
      <c r="NR159" s="1353" t="e">
        <v>#N/A</v>
      </c>
      <c r="NS159" s="1353" t="e">
        <v>#N/A</v>
      </c>
      <c r="NT159" s="1353" t="e">
        <v>#N/A</v>
      </c>
      <c r="NU159" s="1353" t="e">
        <v>#N/A</v>
      </c>
      <c r="NV159" s="1353" t="e">
        <v>#N/A</v>
      </c>
      <c r="NW159" s="1353" t="e">
        <v>#N/A</v>
      </c>
      <c r="NX159" s="1353" t="e">
        <v>#N/A</v>
      </c>
      <c r="NY159" s="1353" t="e">
        <v>#N/A</v>
      </c>
      <c r="NZ159" s="1353" t="e">
        <v>#N/A</v>
      </c>
      <c r="OA159" s="1353" t="e">
        <v>#N/A</v>
      </c>
      <c r="OB159" s="1353" t="e">
        <v>#N/A</v>
      </c>
      <c r="OC159" s="1353" t="e">
        <v>#N/A</v>
      </c>
      <c r="OD159" s="1353" t="e">
        <v>#N/A</v>
      </c>
      <c r="OE159" s="1353" t="e">
        <v>#N/A</v>
      </c>
      <c r="OF159" s="1353" t="e">
        <v>#N/A</v>
      </c>
      <c r="OG159" s="1353" t="e">
        <v>#N/A</v>
      </c>
      <c r="OH159" s="1353" t="e">
        <v>#N/A</v>
      </c>
      <c r="OI159" s="1353" t="e">
        <v>#N/A</v>
      </c>
      <c r="OJ159" s="1353" t="e">
        <v>#N/A</v>
      </c>
      <c r="OK159" s="1353" t="e">
        <v>#N/A</v>
      </c>
      <c r="OL159" s="1353" t="e">
        <v>#N/A</v>
      </c>
      <c r="OM159" s="1353" t="e">
        <v>#N/A</v>
      </c>
      <c r="ON159" s="1353" t="e">
        <v>#N/A</v>
      </c>
      <c r="OO159" s="1353" t="e">
        <v>#N/A</v>
      </c>
      <c r="OP159" s="1353" t="e">
        <v>#N/A</v>
      </c>
      <c r="OQ159" s="1353" t="e">
        <v>#N/A</v>
      </c>
      <c r="OR159" s="1353" t="e">
        <v>#N/A</v>
      </c>
      <c r="OS159" s="1353" t="e">
        <v>#N/A</v>
      </c>
      <c r="OT159" s="1353" t="e">
        <v>#N/A</v>
      </c>
      <c r="OU159" s="1353" t="e">
        <v>#N/A</v>
      </c>
      <c r="OV159" s="1353" t="e">
        <v>#N/A</v>
      </c>
      <c r="OW159" s="1353" t="e">
        <v>#N/A</v>
      </c>
      <c r="OX159" s="1353" t="e">
        <v>#N/A</v>
      </c>
      <c r="OY159" s="1353" t="e">
        <v>#N/A</v>
      </c>
      <c r="OZ159" s="1353" t="e">
        <v>#N/A</v>
      </c>
      <c r="PA159" s="1353" t="e">
        <v>#N/A</v>
      </c>
      <c r="PB159" s="1353" t="e">
        <v>#N/A</v>
      </c>
      <c r="PC159" s="1353" t="e">
        <v>#N/A</v>
      </c>
      <c r="PD159" s="1353" t="e">
        <v>#N/A</v>
      </c>
      <c r="PE159" s="1353" t="e">
        <v>#N/A</v>
      </c>
      <c r="PF159" s="1353" t="e">
        <v>#N/A</v>
      </c>
      <c r="PG159" s="1353" t="e">
        <v>#N/A</v>
      </c>
      <c r="PH159" s="1353" t="e">
        <v>#N/A</v>
      </c>
      <c r="PI159" s="1353" t="e">
        <v>#N/A</v>
      </c>
      <c r="PJ159" s="1353" t="e">
        <v>#N/A</v>
      </c>
      <c r="PK159" s="1353" t="e">
        <v>#N/A</v>
      </c>
      <c r="PL159" s="1353" t="e">
        <v>#N/A</v>
      </c>
      <c r="PM159" s="1353" t="e">
        <v>#N/A</v>
      </c>
      <c r="PN159" s="1353" t="e">
        <v>#N/A</v>
      </c>
      <c r="PO159" s="1353" t="e">
        <v>#N/A</v>
      </c>
      <c r="PP159" s="1353" t="e">
        <v>#N/A</v>
      </c>
      <c r="PQ159" s="1353" t="e">
        <v>#N/A</v>
      </c>
      <c r="PR159" s="1353" t="e">
        <v>#N/A</v>
      </c>
      <c r="PS159" s="1353" t="e">
        <v>#N/A</v>
      </c>
      <c r="PT159" s="1353" t="e">
        <v>#N/A</v>
      </c>
      <c r="PU159" s="1353" t="e">
        <v>#N/A</v>
      </c>
      <c r="PV159" s="1353" t="e">
        <v>#N/A</v>
      </c>
      <c r="PW159" s="1353" t="e">
        <v>#N/A</v>
      </c>
      <c r="PX159" s="1353" t="e">
        <v>#N/A</v>
      </c>
      <c r="PY159" s="1353" t="e">
        <v>#N/A</v>
      </c>
      <c r="PZ159" s="1353" t="e">
        <v>#N/A</v>
      </c>
      <c r="QA159" s="1353" t="e">
        <v>#N/A</v>
      </c>
      <c r="QB159" s="1353" t="e">
        <v>#N/A</v>
      </c>
      <c r="QC159" s="1353" t="e">
        <v>#N/A</v>
      </c>
      <c r="QD159" s="1353" t="e">
        <v>#N/A</v>
      </c>
      <c r="QE159" s="1353" t="e">
        <v>#N/A</v>
      </c>
      <c r="QF159" s="1353" t="e">
        <v>#N/A</v>
      </c>
      <c r="QG159" s="1353" t="e">
        <v>#N/A</v>
      </c>
      <c r="QH159" s="1353" t="e">
        <v>#N/A</v>
      </c>
      <c r="QI159" s="1353" t="e">
        <v>#N/A</v>
      </c>
      <c r="QJ159" s="1353" t="e">
        <v>#N/A</v>
      </c>
      <c r="QK159" s="1353" t="e">
        <v>#N/A</v>
      </c>
      <c r="QL159" s="1353" t="e">
        <v>#N/A</v>
      </c>
      <c r="QM159" s="1353" t="e">
        <v>#N/A</v>
      </c>
      <c r="QN159" s="1353" t="e">
        <v>#N/A</v>
      </c>
      <c r="QO159" s="1353" t="e">
        <v>#N/A</v>
      </c>
      <c r="QP159" s="1353" t="e">
        <v>#N/A</v>
      </c>
      <c r="QQ159" s="1353" t="e">
        <v>#N/A</v>
      </c>
      <c r="QR159" s="1353" t="e">
        <v>#N/A</v>
      </c>
      <c r="QS159" s="1353" t="e">
        <v>#N/A</v>
      </c>
      <c r="QT159" s="1353" t="e">
        <v>#N/A</v>
      </c>
      <c r="QU159" s="1353" t="e">
        <v>#N/A</v>
      </c>
      <c r="QV159" s="1353" t="e">
        <v>#N/A</v>
      </c>
      <c r="QW159" s="1353" t="e">
        <v>#N/A</v>
      </c>
      <c r="QX159" s="1353" t="e">
        <v>#N/A</v>
      </c>
      <c r="QY159" s="1353" t="e">
        <v>#N/A</v>
      </c>
      <c r="QZ159" s="1353" t="e">
        <v>#N/A</v>
      </c>
      <c r="RA159" s="1353" t="e">
        <v>#N/A</v>
      </c>
      <c r="RB159" s="1353" t="e">
        <v>#N/A</v>
      </c>
      <c r="RC159" s="1353" t="e">
        <v>#N/A</v>
      </c>
      <c r="RD159" s="1353" t="e">
        <v>#N/A</v>
      </c>
      <c r="RE159" s="1353" t="e">
        <v>#N/A</v>
      </c>
      <c r="RF159" s="1353" t="e">
        <v>#N/A</v>
      </c>
      <c r="RG159" s="1353" t="e">
        <v>#N/A</v>
      </c>
      <c r="RH159" s="1353" t="e">
        <v>#N/A</v>
      </c>
      <c r="RI159" s="1353" t="e">
        <v>#N/A</v>
      </c>
      <c r="RJ159" s="1353" t="e">
        <v>#N/A</v>
      </c>
      <c r="RK159" s="1353" t="e">
        <v>#N/A</v>
      </c>
      <c r="RL159" s="1353" t="e">
        <v>#N/A</v>
      </c>
      <c r="RM159" s="1353" t="e">
        <v>#N/A</v>
      </c>
      <c r="RN159" s="1353" t="e">
        <v>#N/A</v>
      </c>
      <c r="RO159" s="1353" t="e">
        <v>#N/A</v>
      </c>
      <c r="RP159" s="1353" t="e">
        <v>#N/A</v>
      </c>
      <c r="RQ159" s="1353" t="e">
        <v>#N/A</v>
      </c>
      <c r="RR159" s="1353" t="e">
        <v>#N/A</v>
      </c>
      <c r="RS159" s="1353" t="e">
        <v>#N/A</v>
      </c>
      <c r="RT159" s="1353" t="e">
        <v>#N/A</v>
      </c>
      <c r="RU159" s="1353" t="e">
        <v>#N/A</v>
      </c>
      <c r="RV159" s="1353" t="e">
        <v>#N/A</v>
      </c>
      <c r="RW159" s="1353" t="e">
        <v>#N/A</v>
      </c>
      <c r="RX159" s="1353" t="e">
        <v>#N/A</v>
      </c>
      <c r="RY159" s="1353" t="e">
        <v>#N/A</v>
      </c>
      <c r="RZ159" s="1353" t="e">
        <v>#N/A</v>
      </c>
      <c r="SA159" s="1353" t="e">
        <v>#N/A</v>
      </c>
      <c r="SB159" s="1353" t="e">
        <v>#N/A</v>
      </c>
      <c r="SC159" s="1353" t="e">
        <v>#N/A</v>
      </c>
      <c r="SD159" s="1353" t="e">
        <v>#N/A</v>
      </c>
      <c r="SE159" s="1353" t="e">
        <v>#N/A</v>
      </c>
      <c r="SF159" s="1353" t="e">
        <v>#N/A</v>
      </c>
      <c r="SG159" s="1353" t="e">
        <v>#N/A</v>
      </c>
      <c r="SH159" s="1353" t="e">
        <v>#N/A</v>
      </c>
      <c r="SI159" s="1353" t="e">
        <v>#N/A</v>
      </c>
      <c r="SJ159" s="1353" t="e">
        <v>#N/A</v>
      </c>
      <c r="SK159" s="1353" t="e">
        <v>#N/A</v>
      </c>
      <c r="SL159" s="1353" t="e">
        <v>#N/A</v>
      </c>
      <c r="SM159" s="1353" t="e">
        <v>#N/A</v>
      </c>
      <c r="SN159" s="1353" t="e">
        <v>#N/A</v>
      </c>
      <c r="SO159" s="1353" t="e">
        <v>#N/A</v>
      </c>
      <c r="SP159" s="1353" t="e">
        <v>#N/A</v>
      </c>
      <c r="SQ159" s="1353" t="e">
        <v>#N/A</v>
      </c>
      <c r="SR159" s="1353" t="e">
        <v>#N/A</v>
      </c>
      <c r="SS159" s="1353" t="e">
        <v>#N/A</v>
      </c>
      <c r="ST159" s="1353" t="e">
        <v>#N/A</v>
      </c>
      <c r="SU159" s="1353" t="e">
        <v>#N/A</v>
      </c>
      <c r="SV159" s="1353" t="e">
        <v>#N/A</v>
      </c>
      <c r="SW159" s="1353" t="e">
        <v>#N/A</v>
      </c>
      <c r="SX159" s="1353" t="e">
        <v>#N/A</v>
      </c>
      <c r="SY159" s="1353" t="e">
        <v>#N/A</v>
      </c>
      <c r="SZ159" s="1353" t="e">
        <v>#N/A</v>
      </c>
      <c r="TA159" s="1353" t="e">
        <v>#N/A</v>
      </c>
      <c r="TB159" s="1353" t="e">
        <v>#N/A</v>
      </c>
      <c r="TC159" s="1353" t="e">
        <v>#N/A</v>
      </c>
      <c r="TD159" s="1353" t="e">
        <v>#N/A</v>
      </c>
      <c r="TE159" s="1353" t="e">
        <v>#N/A</v>
      </c>
      <c r="TF159" s="1353" t="e">
        <v>#N/A</v>
      </c>
      <c r="TG159" s="1353" t="e">
        <v>#N/A</v>
      </c>
      <c r="TH159" s="1353" t="e">
        <v>#N/A</v>
      </c>
      <c r="TI159" s="1353" t="e">
        <v>#N/A</v>
      </c>
      <c r="TJ159" s="1353" t="e">
        <v>#N/A</v>
      </c>
      <c r="TK159" s="1353" t="e">
        <v>#N/A</v>
      </c>
      <c r="TL159" s="1353" t="e">
        <v>#N/A</v>
      </c>
      <c r="TM159" s="1353" t="e">
        <v>#N/A</v>
      </c>
      <c r="TN159" s="1353" t="e">
        <v>#N/A</v>
      </c>
      <c r="TO159" s="1353" t="e">
        <v>#N/A</v>
      </c>
      <c r="TP159" s="1353" t="e">
        <v>#N/A</v>
      </c>
      <c r="TQ159" s="1353" t="e">
        <v>#N/A</v>
      </c>
      <c r="TR159" s="1353" t="e">
        <v>#N/A</v>
      </c>
      <c r="TS159" s="1353" t="e">
        <v>#N/A</v>
      </c>
      <c r="TT159" s="1353" t="e">
        <v>#N/A</v>
      </c>
      <c r="TU159" s="1353" t="e">
        <v>#N/A</v>
      </c>
      <c r="TV159" s="1353" t="e">
        <v>#N/A</v>
      </c>
      <c r="TW159" s="1353" t="e">
        <v>#N/A</v>
      </c>
      <c r="TX159" s="1353" t="e">
        <v>#N/A</v>
      </c>
      <c r="TY159" s="1353" t="e">
        <v>#N/A</v>
      </c>
      <c r="TZ159" s="1353" t="e">
        <v>#N/A</v>
      </c>
      <c r="UA159" s="1353" t="e">
        <v>#N/A</v>
      </c>
      <c r="UB159" s="1353" t="e">
        <v>#N/A</v>
      </c>
      <c r="UC159" s="1353" t="e">
        <v>#N/A</v>
      </c>
      <c r="UD159" s="1353" t="e">
        <v>#N/A</v>
      </c>
      <c r="UE159" s="1353" t="e">
        <v>#N/A</v>
      </c>
      <c r="UF159" s="1353" t="e">
        <v>#N/A</v>
      </c>
      <c r="UG159" s="1353" t="e">
        <v>#N/A</v>
      </c>
      <c r="UH159" s="1353" t="e">
        <v>#N/A</v>
      </c>
      <c r="UI159" s="1353" t="e">
        <v>#N/A</v>
      </c>
      <c r="UJ159" s="1353" t="e">
        <v>#N/A</v>
      </c>
      <c r="UK159" s="1353" t="e">
        <v>#N/A</v>
      </c>
      <c r="UL159" s="1353" t="e">
        <v>#N/A</v>
      </c>
      <c r="UM159" s="1353" t="e">
        <v>#N/A</v>
      </c>
      <c r="UN159" s="1353" t="e">
        <v>#N/A</v>
      </c>
      <c r="UO159" s="1353" t="e">
        <v>#N/A</v>
      </c>
      <c r="UP159" s="1353" t="e">
        <v>#N/A</v>
      </c>
      <c r="UQ159" s="1353" t="e">
        <v>#N/A</v>
      </c>
      <c r="UR159" s="1353" t="e">
        <v>#N/A</v>
      </c>
      <c r="US159" s="1353" t="e">
        <v>#N/A</v>
      </c>
      <c r="UT159" s="1353" t="e">
        <v>#N/A</v>
      </c>
      <c r="UU159" s="1353" t="e">
        <v>#N/A</v>
      </c>
      <c r="UV159" s="1353" t="e">
        <v>#N/A</v>
      </c>
      <c r="UW159" s="1353" t="e">
        <v>#N/A</v>
      </c>
      <c r="UX159" s="1353" t="e">
        <v>#N/A</v>
      </c>
      <c r="UY159" s="1353" t="e">
        <v>#N/A</v>
      </c>
      <c r="UZ159" s="1353" t="e">
        <v>#N/A</v>
      </c>
      <c r="VA159" s="1353" t="e">
        <v>#N/A</v>
      </c>
      <c r="VB159" s="1353" t="e">
        <v>#N/A</v>
      </c>
      <c r="VC159" s="1353" t="e">
        <v>#N/A</v>
      </c>
      <c r="VD159" s="1353" t="e">
        <v>#N/A</v>
      </c>
      <c r="VE159" s="1353" t="e">
        <v>#N/A</v>
      </c>
      <c r="VF159" s="1353" t="e">
        <v>#N/A</v>
      </c>
      <c r="VG159" s="1353" t="e">
        <v>#N/A</v>
      </c>
      <c r="VH159" s="1353" t="e">
        <v>#N/A</v>
      </c>
      <c r="VI159" s="1353" t="e">
        <v>#N/A</v>
      </c>
      <c r="VJ159" s="1353" t="e">
        <v>#N/A</v>
      </c>
      <c r="VK159" s="1353" t="e">
        <v>#N/A</v>
      </c>
      <c r="VL159" s="1353" t="e">
        <v>#N/A</v>
      </c>
      <c r="VM159" s="1353" t="e">
        <v>#N/A</v>
      </c>
      <c r="VN159" s="1353" t="e">
        <v>#N/A</v>
      </c>
      <c r="VO159" s="1353" t="e">
        <v>#N/A</v>
      </c>
      <c r="VP159" s="1353" t="e">
        <v>#N/A</v>
      </c>
      <c r="VQ159" s="1353" t="e">
        <v>#N/A</v>
      </c>
      <c r="VR159" s="1353" t="e">
        <v>#N/A</v>
      </c>
      <c r="VS159" s="1353" t="e">
        <v>#N/A</v>
      </c>
      <c r="VT159" s="1353" t="e">
        <v>#N/A</v>
      </c>
      <c r="VU159" s="1353" t="e">
        <v>#N/A</v>
      </c>
      <c r="VV159" s="1353" t="e">
        <v>#N/A</v>
      </c>
      <c r="VW159" s="1353" t="e">
        <v>#N/A</v>
      </c>
      <c r="VX159" s="1353" t="e">
        <v>#N/A</v>
      </c>
      <c r="VY159" s="1353" t="e">
        <v>#N/A</v>
      </c>
      <c r="VZ159" s="1353" t="e">
        <v>#N/A</v>
      </c>
      <c r="WA159" s="1353" t="e">
        <v>#N/A</v>
      </c>
      <c r="WB159" s="1353" t="e">
        <v>#N/A</v>
      </c>
      <c r="WC159" s="1353" t="e">
        <v>#N/A</v>
      </c>
      <c r="WD159" s="1353" t="e">
        <v>#N/A</v>
      </c>
      <c r="WE159" s="1353" t="e">
        <v>#N/A</v>
      </c>
      <c r="WF159" s="1353" t="e">
        <v>#N/A</v>
      </c>
      <c r="WG159" s="1353" t="e">
        <v>#N/A</v>
      </c>
      <c r="WH159" s="1353" t="e">
        <v>#N/A</v>
      </c>
      <c r="WI159" s="1353" t="e">
        <v>#N/A</v>
      </c>
      <c r="WJ159" s="1353" t="e">
        <v>#N/A</v>
      </c>
      <c r="WK159" s="1353" t="e">
        <v>#N/A</v>
      </c>
      <c r="WL159" s="1353" t="e">
        <v>#N/A</v>
      </c>
      <c r="WM159" s="1353" t="e">
        <v>#N/A</v>
      </c>
      <c r="WN159" s="1353" t="e">
        <v>#N/A</v>
      </c>
      <c r="WO159" s="1353" t="e">
        <v>#N/A</v>
      </c>
      <c r="WP159" s="1353" t="e">
        <v>#N/A</v>
      </c>
      <c r="WQ159" s="1353" t="e">
        <v>#N/A</v>
      </c>
      <c r="WR159" s="1353" t="e">
        <v>#N/A</v>
      </c>
      <c r="WS159" s="1353" t="e">
        <v>#N/A</v>
      </c>
      <c r="WT159" s="1353" t="e">
        <v>#N/A</v>
      </c>
      <c r="WU159" s="1353" t="e">
        <v>#N/A</v>
      </c>
      <c r="WV159" s="1353" t="e">
        <v>#N/A</v>
      </c>
      <c r="WW159" s="1353" t="e">
        <v>#N/A</v>
      </c>
      <c r="WX159" s="1353" t="e">
        <v>#N/A</v>
      </c>
      <c r="WY159" s="1353" t="e">
        <v>#N/A</v>
      </c>
      <c r="WZ159" s="1353" t="e">
        <v>#N/A</v>
      </c>
      <c r="XA159" s="1353" t="e">
        <v>#N/A</v>
      </c>
      <c r="XB159" s="1353" t="e">
        <v>#N/A</v>
      </c>
      <c r="XC159" s="1353" t="e">
        <v>#N/A</v>
      </c>
      <c r="XD159" s="1353" t="e">
        <v>#N/A</v>
      </c>
      <c r="XE159" s="1353" t="e">
        <v>#N/A</v>
      </c>
      <c r="XF159" s="1353" t="e">
        <v>#N/A</v>
      </c>
      <c r="XG159" s="1353" t="e">
        <v>#N/A</v>
      </c>
      <c r="XH159" s="1353" t="e">
        <v>#N/A</v>
      </c>
      <c r="XI159" s="1353" t="e">
        <v>#N/A</v>
      </c>
      <c r="XJ159" s="1353" t="e">
        <v>#N/A</v>
      </c>
      <c r="XK159" s="1353" t="e">
        <v>#N/A</v>
      </c>
      <c r="XL159" s="1353" t="e">
        <v>#N/A</v>
      </c>
      <c r="XM159" s="1353" t="e">
        <v>#N/A</v>
      </c>
      <c r="XN159" s="1353" t="e">
        <v>#N/A</v>
      </c>
      <c r="XO159" s="1353" t="e">
        <v>#N/A</v>
      </c>
      <c r="XP159" s="1353" t="e">
        <v>#N/A</v>
      </c>
      <c r="XQ159" s="1353" t="e">
        <v>#N/A</v>
      </c>
      <c r="XR159" s="1353" t="e">
        <v>#N/A</v>
      </c>
      <c r="XS159" s="1353" t="e">
        <v>#N/A</v>
      </c>
      <c r="XT159" s="1353" t="e">
        <v>#N/A</v>
      </c>
      <c r="XU159" s="1353" t="e">
        <v>#N/A</v>
      </c>
      <c r="XV159" s="1353" t="e">
        <v>#N/A</v>
      </c>
      <c r="XW159" s="1353" t="e">
        <v>#N/A</v>
      </c>
      <c r="XX159" s="1353" t="e">
        <v>#N/A</v>
      </c>
      <c r="XY159" s="1353" t="e">
        <v>#N/A</v>
      </c>
      <c r="XZ159" s="1353" t="e">
        <v>#N/A</v>
      </c>
      <c r="YA159" s="1353" t="e">
        <v>#N/A</v>
      </c>
      <c r="YB159" s="1353" t="e">
        <v>#N/A</v>
      </c>
      <c r="YC159" s="1353" t="e">
        <v>#N/A</v>
      </c>
      <c r="YD159" s="1353" t="e">
        <v>#N/A</v>
      </c>
      <c r="YE159" s="1353" t="e">
        <v>#N/A</v>
      </c>
      <c r="YF159" s="1353" t="e">
        <v>#N/A</v>
      </c>
      <c r="YG159" s="1353" t="e">
        <v>#N/A</v>
      </c>
      <c r="YH159" s="1353" t="e">
        <v>#N/A</v>
      </c>
      <c r="YI159" s="1353" t="e">
        <v>#N/A</v>
      </c>
      <c r="YJ159" s="1353" t="e">
        <v>#N/A</v>
      </c>
      <c r="YK159" s="1353" t="e">
        <v>#N/A</v>
      </c>
      <c r="YL159" s="1353" t="e">
        <v>#N/A</v>
      </c>
      <c r="YM159" s="1353" t="e">
        <v>#N/A</v>
      </c>
      <c r="YN159" s="1353" t="e">
        <v>#N/A</v>
      </c>
      <c r="YO159" s="1353" t="e">
        <v>#N/A</v>
      </c>
      <c r="YP159" s="1353" t="e">
        <v>#N/A</v>
      </c>
      <c r="YQ159" s="1353" t="e">
        <v>#N/A</v>
      </c>
      <c r="YR159" s="1353" t="e">
        <v>#N/A</v>
      </c>
      <c r="YS159" s="1353" t="e">
        <v>#N/A</v>
      </c>
      <c r="YT159" s="1353" t="e">
        <v>#N/A</v>
      </c>
      <c r="YU159" s="1353" t="e">
        <v>#N/A</v>
      </c>
      <c r="YV159" s="1353" t="e">
        <v>#N/A</v>
      </c>
      <c r="YW159" s="1353" t="e">
        <v>#N/A</v>
      </c>
      <c r="YX159" s="1353" t="e">
        <v>#N/A</v>
      </c>
      <c r="YY159" s="1353" t="e">
        <v>#N/A</v>
      </c>
      <c r="YZ159" s="1353" t="e">
        <v>#N/A</v>
      </c>
      <c r="ZA159" s="1353" t="e">
        <v>#N/A</v>
      </c>
      <c r="ZB159" s="1353" t="e">
        <v>#N/A</v>
      </c>
      <c r="ZC159" s="1353" t="e">
        <v>#N/A</v>
      </c>
      <c r="ZD159" s="1353" t="e">
        <v>#N/A</v>
      </c>
      <c r="ZE159" s="1353" t="e">
        <v>#N/A</v>
      </c>
      <c r="ZF159" s="1353" t="e">
        <v>#N/A</v>
      </c>
      <c r="ZG159" s="1353" t="e">
        <v>#N/A</v>
      </c>
      <c r="ZH159" s="1353" t="e">
        <v>#N/A</v>
      </c>
      <c r="ZI159" s="1353" t="e">
        <v>#N/A</v>
      </c>
      <c r="ZJ159" s="1353" t="e">
        <v>#N/A</v>
      </c>
      <c r="ZK159" s="1353" t="e">
        <v>#N/A</v>
      </c>
      <c r="ZL159" s="1353" t="e">
        <v>#N/A</v>
      </c>
      <c r="ZM159" s="1353" t="e">
        <v>#N/A</v>
      </c>
      <c r="ZN159" s="1353" t="e">
        <v>#N/A</v>
      </c>
      <c r="ZO159" s="1353" t="e">
        <v>#N/A</v>
      </c>
      <c r="ZP159" s="1353" t="e">
        <v>#N/A</v>
      </c>
      <c r="ZQ159" s="1353" t="e">
        <v>#N/A</v>
      </c>
      <c r="ZR159" s="1353" t="e">
        <v>#N/A</v>
      </c>
      <c r="ZS159" s="1353" t="e">
        <v>#N/A</v>
      </c>
      <c r="ZT159" s="1353" t="e">
        <v>#N/A</v>
      </c>
      <c r="ZU159" s="1353" t="e">
        <v>#N/A</v>
      </c>
      <c r="ZV159" s="1353" t="e">
        <v>#N/A</v>
      </c>
      <c r="ZW159" s="1353" t="e">
        <v>#N/A</v>
      </c>
      <c r="ZX159" s="1353" t="e">
        <v>#N/A</v>
      </c>
      <c r="ZY159" s="1353" t="e">
        <v>#N/A</v>
      </c>
      <c r="ZZ159" s="1353" t="e">
        <v>#N/A</v>
      </c>
      <c r="AAA159" s="1353" t="e">
        <v>#N/A</v>
      </c>
      <c r="AAB159" s="1353" t="e">
        <v>#N/A</v>
      </c>
      <c r="AAC159" s="1353" t="e">
        <v>#N/A</v>
      </c>
      <c r="AAD159" s="1353" t="e">
        <v>#N/A</v>
      </c>
      <c r="AAE159" s="1353" t="e">
        <v>#N/A</v>
      </c>
      <c r="AAF159" s="1353" t="e">
        <v>#N/A</v>
      </c>
      <c r="AAG159" s="1353" t="e">
        <v>#N/A</v>
      </c>
      <c r="AAH159" s="1353" t="e">
        <v>#N/A</v>
      </c>
      <c r="AAI159" s="1353" t="e">
        <v>#N/A</v>
      </c>
      <c r="AAJ159" s="1353" t="e">
        <v>#N/A</v>
      </c>
      <c r="AAK159" s="1353" t="e">
        <v>#N/A</v>
      </c>
      <c r="AAL159" s="1353" t="e">
        <v>#N/A</v>
      </c>
      <c r="AAM159" s="1353" t="e">
        <v>#N/A</v>
      </c>
      <c r="AAN159" s="1353" t="e">
        <v>#N/A</v>
      </c>
      <c r="AAO159" s="1353" t="e">
        <v>#N/A</v>
      </c>
      <c r="AAP159" s="1353" t="e">
        <v>#N/A</v>
      </c>
      <c r="AAQ159" s="1353" t="e">
        <v>#N/A</v>
      </c>
      <c r="AAR159" s="1353" t="e">
        <v>#N/A</v>
      </c>
      <c r="AAS159" s="1353" t="e">
        <v>#N/A</v>
      </c>
      <c r="AAT159" s="1353" t="e">
        <v>#N/A</v>
      </c>
      <c r="AAU159" s="1353" t="e">
        <v>#N/A</v>
      </c>
      <c r="AAV159" s="1353" t="e">
        <v>#N/A</v>
      </c>
      <c r="AAW159" s="1353" t="e">
        <v>#N/A</v>
      </c>
      <c r="AAX159" s="1353" t="e">
        <v>#N/A</v>
      </c>
      <c r="AAY159" s="1353" t="e">
        <v>#N/A</v>
      </c>
      <c r="AAZ159" s="1353" t="e">
        <v>#N/A</v>
      </c>
      <c r="ABA159" s="1353" t="e">
        <v>#N/A</v>
      </c>
      <c r="ABB159" s="1353" t="e">
        <v>#N/A</v>
      </c>
      <c r="ABC159" s="1353" t="e">
        <v>#N/A</v>
      </c>
      <c r="ABD159" s="1353" t="e">
        <v>#N/A</v>
      </c>
      <c r="ABE159" s="1353" t="e">
        <v>#N/A</v>
      </c>
      <c r="ABF159" s="1353" t="e">
        <v>#N/A</v>
      </c>
      <c r="ABG159" s="1353" t="e">
        <v>#N/A</v>
      </c>
      <c r="ABH159" s="1353" t="e">
        <v>#N/A</v>
      </c>
      <c r="ABI159" s="1353" t="e">
        <v>#N/A</v>
      </c>
      <c r="ABJ159" s="1353" t="e">
        <v>#N/A</v>
      </c>
      <c r="ABK159" s="1353" t="e">
        <v>#N/A</v>
      </c>
      <c r="ABL159" s="1353" t="e">
        <v>#N/A</v>
      </c>
      <c r="ABM159" s="1353" t="e">
        <v>#N/A</v>
      </c>
      <c r="ABN159" s="1353" t="e">
        <v>#N/A</v>
      </c>
      <c r="ABO159" s="1353" t="e">
        <v>#N/A</v>
      </c>
      <c r="ABP159" s="1353" t="e">
        <v>#N/A</v>
      </c>
      <c r="ABQ159" s="1353" t="e">
        <v>#N/A</v>
      </c>
      <c r="ABR159" s="1353" t="e">
        <v>#N/A</v>
      </c>
      <c r="ABS159" s="1353" t="e">
        <v>#N/A</v>
      </c>
      <c r="ABT159" s="1353" t="e">
        <v>#N/A</v>
      </c>
      <c r="ABU159" s="1353" t="e">
        <v>#N/A</v>
      </c>
      <c r="ABV159" s="1353" t="e">
        <v>#N/A</v>
      </c>
      <c r="ABW159" s="1353" t="e">
        <v>#N/A</v>
      </c>
      <c r="ABX159" s="1353" t="e">
        <v>#N/A</v>
      </c>
      <c r="ABY159" s="1353" t="e">
        <v>#N/A</v>
      </c>
      <c r="ABZ159" s="1353" t="e">
        <v>#N/A</v>
      </c>
      <c r="ACA159" s="1353" t="e">
        <v>#N/A</v>
      </c>
      <c r="ACB159" s="1353" t="e">
        <v>#N/A</v>
      </c>
      <c r="ACC159" s="1353" t="e">
        <v>#N/A</v>
      </c>
      <c r="ACD159" s="1353" t="e">
        <v>#N/A</v>
      </c>
      <c r="ACE159" s="1353" t="e">
        <v>#N/A</v>
      </c>
      <c r="ACF159" s="1353" t="e">
        <v>#N/A</v>
      </c>
      <c r="ACG159" s="1353" t="e">
        <v>#N/A</v>
      </c>
      <c r="ACH159" s="1353" t="e">
        <v>#N/A</v>
      </c>
    </row>
    <row r="160" spans="1:762" ht="13.2" x14ac:dyDescent="0.25">
      <c r="B160" s="1352" t="s">
        <v>4</v>
      </c>
      <c r="C160" s="4815">
        <f>DATE(YEAR(D160-1),MONTH(D160-1),1)</f>
        <v>42614</v>
      </c>
      <c r="D160" s="4815">
        <f>DATE(YEAR(E160-1),MONTH(E160-1),1)</f>
        <v>42644</v>
      </c>
      <c r="E160" s="4815">
        <f>DATE(YEAR(F160-1),MONTH(F160-1),1)</f>
        <v>42675</v>
      </c>
      <c r="F160" s="4815">
        <f>DATE(YEAR(G160-1),MONTH(G160-1),1)</f>
        <v>42705</v>
      </c>
      <c r="G160" s="4815">
        <f>DATE(YEAR(H160-1),MONTH(H160-1),1)</f>
        <v>42736</v>
      </c>
      <c r="H160" s="4816">
        <v>42767</v>
      </c>
      <c r="I160" s="4636"/>
      <c r="J160" s="4636"/>
      <c r="K160" s="4636"/>
      <c r="L160" s="4636"/>
      <c r="M160" s="4636"/>
      <c r="N160" s="4636"/>
      <c r="O160" s="4636"/>
      <c r="P160" s="4636"/>
      <c r="Q160" s="4636"/>
      <c r="R160" s="4636"/>
      <c r="S160" s="4636"/>
      <c r="AE160" s="1356">
        <v>42156</v>
      </c>
      <c r="AF160" s="1356">
        <v>42157</v>
      </c>
      <c r="AG160" s="1356">
        <v>42158</v>
      </c>
      <c r="AH160" s="1356">
        <v>42159</v>
      </c>
      <c r="AI160" s="1356">
        <v>42160</v>
      </c>
      <c r="AJ160" s="1356">
        <v>42161</v>
      </c>
      <c r="AK160" s="1356">
        <v>42162</v>
      </c>
      <c r="AL160" s="1356">
        <v>42163</v>
      </c>
      <c r="AM160" s="1356">
        <v>42164</v>
      </c>
      <c r="AN160" s="1356">
        <v>42165</v>
      </c>
      <c r="AO160" s="1356">
        <v>42166</v>
      </c>
      <c r="AP160" s="1356">
        <v>42167</v>
      </c>
      <c r="AQ160" s="1356">
        <v>42168</v>
      </c>
      <c r="AR160" s="1356">
        <v>42169</v>
      </c>
      <c r="AS160" s="1356">
        <v>42170</v>
      </c>
      <c r="AT160" s="1356">
        <v>42171</v>
      </c>
      <c r="AU160" s="1356">
        <v>42172</v>
      </c>
      <c r="AV160" s="1356">
        <v>42173</v>
      </c>
      <c r="AW160" s="1356">
        <v>42174</v>
      </c>
      <c r="AX160" s="1356">
        <v>42175</v>
      </c>
      <c r="AY160" s="1356">
        <v>42176</v>
      </c>
      <c r="AZ160" s="1356">
        <v>42177</v>
      </c>
      <c r="BA160" s="1356">
        <v>42178</v>
      </c>
      <c r="BB160" s="1356">
        <v>42179</v>
      </c>
      <c r="BC160" s="1356">
        <v>42180</v>
      </c>
      <c r="BD160" s="1356">
        <v>42181</v>
      </c>
      <c r="BE160" s="1356">
        <v>42182</v>
      </c>
      <c r="BF160" s="1356">
        <v>42183</v>
      </c>
      <c r="BG160" s="1356">
        <v>42184</v>
      </c>
      <c r="BH160" s="1356">
        <v>42185</v>
      </c>
      <c r="BI160" s="1356">
        <v>42186</v>
      </c>
      <c r="BJ160" s="1356">
        <v>42187</v>
      </c>
      <c r="BK160" s="1356">
        <v>42188</v>
      </c>
      <c r="BL160" s="1356">
        <v>42189</v>
      </c>
      <c r="BM160" s="1356">
        <v>42190</v>
      </c>
      <c r="BN160" s="1356">
        <v>42191</v>
      </c>
      <c r="BO160" s="1356">
        <v>42192</v>
      </c>
      <c r="BP160" s="1356">
        <v>42193</v>
      </c>
      <c r="BQ160" s="1356">
        <v>42194</v>
      </c>
      <c r="BR160" s="1356">
        <v>42195</v>
      </c>
      <c r="BS160" s="1356">
        <v>42196</v>
      </c>
      <c r="BT160" s="1356">
        <v>42197</v>
      </c>
      <c r="BU160" s="1356">
        <v>42198</v>
      </c>
      <c r="BV160" s="1356">
        <v>42199</v>
      </c>
      <c r="BW160" s="1356">
        <v>42200</v>
      </c>
      <c r="BX160" s="1356">
        <v>42201</v>
      </c>
      <c r="BY160" s="1356">
        <v>42202</v>
      </c>
      <c r="BZ160" s="1356">
        <v>42203</v>
      </c>
      <c r="CA160" s="1356">
        <v>42204</v>
      </c>
      <c r="CB160" s="1356">
        <v>42205</v>
      </c>
      <c r="CC160" s="1356">
        <v>42206</v>
      </c>
      <c r="CD160" s="1356">
        <v>42207</v>
      </c>
      <c r="CE160" s="1356">
        <v>42208</v>
      </c>
      <c r="CF160" s="1356">
        <v>42209</v>
      </c>
      <c r="CG160" s="1356">
        <v>42210</v>
      </c>
      <c r="CH160" s="1356">
        <v>42211</v>
      </c>
      <c r="CI160" s="1356">
        <v>42212</v>
      </c>
      <c r="CJ160" s="1356">
        <v>42213</v>
      </c>
      <c r="CK160" s="1356">
        <v>42214</v>
      </c>
      <c r="CL160" s="1356">
        <v>42215</v>
      </c>
      <c r="CM160" s="1356">
        <v>42216</v>
      </c>
      <c r="CN160" s="1356">
        <v>42217</v>
      </c>
      <c r="CO160" s="1356">
        <v>42218</v>
      </c>
      <c r="CP160" s="1356">
        <v>42219</v>
      </c>
      <c r="CQ160" s="1356">
        <v>42220</v>
      </c>
      <c r="CR160" s="1356">
        <v>42221</v>
      </c>
      <c r="CS160" s="1356">
        <v>42222</v>
      </c>
      <c r="CT160" s="1356">
        <v>42223</v>
      </c>
      <c r="CU160" s="1356">
        <v>42224</v>
      </c>
      <c r="CV160" s="1356">
        <v>42225</v>
      </c>
      <c r="CW160" s="1356">
        <v>42226</v>
      </c>
      <c r="CX160" s="1356">
        <v>42227</v>
      </c>
      <c r="CY160" s="1356">
        <v>42228</v>
      </c>
      <c r="CZ160" s="1356">
        <v>42229</v>
      </c>
      <c r="DA160" s="1356">
        <v>42230</v>
      </c>
      <c r="DB160" s="1356">
        <v>42231</v>
      </c>
      <c r="DC160" s="1356">
        <v>42232</v>
      </c>
      <c r="DD160" s="1356">
        <v>42233</v>
      </c>
      <c r="DE160" s="1356">
        <v>42234</v>
      </c>
      <c r="DF160" s="1356">
        <v>42235</v>
      </c>
      <c r="DG160" s="1356">
        <v>42236</v>
      </c>
      <c r="DH160" s="1356">
        <v>42237</v>
      </c>
      <c r="DI160" s="1356">
        <v>42238</v>
      </c>
      <c r="DJ160" s="1356">
        <v>42239</v>
      </c>
      <c r="DK160" s="1356">
        <v>42240</v>
      </c>
      <c r="DL160" s="1356">
        <v>42241</v>
      </c>
      <c r="DM160" s="1356">
        <v>42242</v>
      </c>
      <c r="DN160" s="1356">
        <v>42243</v>
      </c>
      <c r="DO160" s="1356">
        <v>42244</v>
      </c>
      <c r="DP160" s="1356">
        <v>42245</v>
      </c>
      <c r="DQ160" s="1356">
        <v>42246</v>
      </c>
      <c r="DR160" s="1356">
        <v>42247</v>
      </c>
      <c r="DS160" s="1356">
        <v>42248</v>
      </c>
      <c r="DT160" s="1356">
        <v>42249</v>
      </c>
      <c r="DU160" s="1356">
        <v>42250</v>
      </c>
      <c r="DV160" s="1356">
        <v>42251</v>
      </c>
      <c r="DW160" s="1356">
        <v>42252</v>
      </c>
      <c r="DX160" s="1356">
        <v>42253</v>
      </c>
      <c r="DY160" s="1356">
        <v>42254</v>
      </c>
      <c r="DZ160" s="1356">
        <v>42255</v>
      </c>
      <c r="EA160" s="1356">
        <v>42256</v>
      </c>
      <c r="EB160" s="1356">
        <v>42257</v>
      </c>
      <c r="EC160" s="1356">
        <v>42258</v>
      </c>
      <c r="ED160" s="1356">
        <v>42259</v>
      </c>
      <c r="EE160" s="1356">
        <v>42260</v>
      </c>
      <c r="EF160" s="1356">
        <v>42261</v>
      </c>
      <c r="EG160" s="1356">
        <v>42262</v>
      </c>
      <c r="EH160" s="1356">
        <v>42263</v>
      </c>
      <c r="EI160" s="1356">
        <v>42264</v>
      </c>
      <c r="EJ160" s="1356">
        <v>42265</v>
      </c>
      <c r="EK160" s="1356">
        <v>42266</v>
      </c>
      <c r="EL160" s="1356">
        <v>42267</v>
      </c>
      <c r="EM160" s="1356">
        <v>42268</v>
      </c>
      <c r="EN160" s="1356">
        <v>42269</v>
      </c>
      <c r="EO160" s="1356">
        <v>42270</v>
      </c>
      <c r="EP160" s="1356">
        <v>42271</v>
      </c>
      <c r="EQ160" s="1356">
        <v>42272</v>
      </c>
      <c r="ER160" s="1356">
        <v>42273</v>
      </c>
      <c r="ES160" s="1356">
        <v>42274</v>
      </c>
      <c r="ET160" s="1356">
        <v>42275</v>
      </c>
      <c r="EU160" s="1356">
        <v>42276</v>
      </c>
      <c r="EV160" s="1356">
        <v>42277</v>
      </c>
      <c r="EW160" s="1356">
        <v>42278</v>
      </c>
      <c r="EX160" s="1356">
        <v>42279</v>
      </c>
      <c r="EY160" s="1356">
        <v>42280</v>
      </c>
      <c r="EZ160" s="1356">
        <v>42281</v>
      </c>
      <c r="FA160" s="1356">
        <v>42282</v>
      </c>
      <c r="FB160" s="1356">
        <v>42283</v>
      </c>
      <c r="FC160" s="1356">
        <v>42284</v>
      </c>
      <c r="FD160" s="1356">
        <v>42285</v>
      </c>
      <c r="FE160" s="1356">
        <v>42286</v>
      </c>
      <c r="FF160" s="1356">
        <v>42287</v>
      </c>
      <c r="FG160" s="1356">
        <v>42288</v>
      </c>
      <c r="FH160" s="1356">
        <v>42289</v>
      </c>
      <c r="FI160" s="1356">
        <v>42290</v>
      </c>
      <c r="FJ160" s="1356">
        <v>42291</v>
      </c>
      <c r="FK160" s="1356">
        <v>42292</v>
      </c>
      <c r="FL160" s="1356">
        <v>42293</v>
      </c>
      <c r="FM160" s="1356">
        <v>42294</v>
      </c>
      <c r="FN160" s="1356">
        <v>42295</v>
      </c>
      <c r="FO160" s="1356">
        <v>42296</v>
      </c>
      <c r="FP160" s="1356">
        <v>42297</v>
      </c>
      <c r="FQ160" s="1356">
        <v>42298</v>
      </c>
      <c r="FR160" s="1356">
        <v>42299</v>
      </c>
      <c r="FS160" s="1356">
        <v>42300</v>
      </c>
      <c r="FT160" s="1356">
        <v>42301</v>
      </c>
      <c r="FU160" s="1356">
        <v>42302</v>
      </c>
      <c r="FV160" s="1356">
        <v>42303</v>
      </c>
      <c r="FW160" s="1356">
        <v>42304</v>
      </c>
      <c r="FX160" s="1356">
        <v>42305</v>
      </c>
      <c r="FY160" s="1356">
        <v>42306</v>
      </c>
      <c r="FZ160" s="1356">
        <v>42307</v>
      </c>
      <c r="GA160" s="1356">
        <v>42308</v>
      </c>
      <c r="GB160" s="1356">
        <v>42309</v>
      </c>
      <c r="GC160" s="1356">
        <v>42310</v>
      </c>
      <c r="GD160" s="1356">
        <v>42311</v>
      </c>
      <c r="GE160" s="1356">
        <v>42312</v>
      </c>
      <c r="GF160" s="1356">
        <v>42313</v>
      </c>
      <c r="GG160" s="1356">
        <v>42314</v>
      </c>
      <c r="GH160" s="1356">
        <v>42315</v>
      </c>
      <c r="GI160" s="1356">
        <v>42316</v>
      </c>
      <c r="GJ160" s="1356">
        <v>42317</v>
      </c>
      <c r="GK160" s="1356">
        <v>42318</v>
      </c>
      <c r="GL160" s="1356">
        <v>42319</v>
      </c>
      <c r="GM160" s="1356">
        <v>42320</v>
      </c>
      <c r="GN160" s="1356">
        <v>42321</v>
      </c>
      <c r="GO160" s="1356">
        <v>42322</v>
      </c>
      <c r="GP160" s="1356">
        <v>42323</v>
      </c>
      <c r="GQ160" s="1356">
        <v>42324</v>
      </c>
      <c r="GR160" s="1356">
        <v>42325</v>
      </c>
      <c r="GS160" s="1356">
        <v>42326</v>
      </c>
      <c r="GT160" s="1356">
        <v>42327</v>
      </c>
      <c r="GU160" s="1356">
        <v>42328</v>
      </c>
      <c r="GV160" s="1356">
        <v>42329</v>
      </c>
      <c r="GW160" s="1356">
        <v>42330</v>
      </c>
      <c r="GX160" s="1356">
        <v>42331</v>
      </c>
      <c r="GY160" s="1356">
        <v>42332</v>
      </c>
      <c r="GZ160" s="1356">
        <v>42333</v>
      </c>
      <c r="HA160" s="1356">
        <v>42334</v>
      </c>
      <c r="HB160" s="1356">
        <v>42335</v>
      </c>
      <c r="HC160" s="1356">
        <v>42336</v>
      </c>
      <c r="HD160" s="1356">
        <v>42337</v>
      </c>
      <c r="HE160" s="1356">
        <v>42338</v>
      </c>
      <c r="HF160" s="1356">
        <v>42339</v>
      </c>
      <c r="HG160" s="1356">
        <v>42340</v>
      </c>
      <c r="HH160" s="1356">
        <v>42341</v>
      </c>
      <c r="HI160" s="1356">
        <v>42342</v>
      </c>
      <c r="HJ160" s="1356">
        <v>42343</v>
      </c>
      <c r="HK160" s="1356">
        <v>42344</v>
      </c>
      <c r="HL160" s="1356">
        <v>42345</v>
      </c>
      <c r="HM160" s="1356">
        <v>42346</v>
      </c>
      <c r="HN160" s="1356">
        <v>42347</v>
      </c>
      <c r="HO160" s="1356">
        <v>42348</v>
      </c>
      <c r="HP160" s="1356">
        <v>42349</v>
      </c>
      <c r="HQ160" s="1356">
        <v>42350</v>
      </c>
      <c r="HR160" s="1356">
        <v>42351</v>
      </c>
      <c r="HS160" s="1356">
        <v>42352</v>
      </c>
      <c r="HT160" s="1356">
        <v>42353</v>
      </c>
      <c r="HU160" s="1356">
        <v>42354</v>
      </c>
      <c r="HV160" s="1356">
        <v>42355</v>
      </c>
      <c r="HW160" s="1356">
        <v>42356</v>
      </c>
      <c r="HX160" s="1356">
        <v>42357</v>
      </c>
      <c r="HY160" s="1356">
        <v>42358</v>
      </c>
      <c r="HZ160" s="1356">
        <v>42359</v>
      </c>
      <c r="IA160" s="1356">
        <v>42360</v>
      </c>
      <c r="IB160" s="1356">
        <v>42361</v>
      </c>
      <c r="IC160" s="1356">
        <v>42362</v>
      </c>
      <c r="ID160" s="1356">
        <v>42363</v>
      </c>
      <c r="IE160" s="1356">
        <v>42364</v>
      </c>
      <c r="IF160" s="1356">
        <v>42365</v>
      </c>
      <c r="IG160" s="1356">
        <v>42366</v>
      </c>
      <c r="IH160" s="1356">
        <v>42367</v>
      </c>
      <c r="II160" s="1356">
        <v>42368</v>
      </c>
      <c r="IJ160" s="1356">
        <v>42369</v>
      </c>
      <c r="IK160" s="1356">
        <v>42370</v>
      </c>
      <c r="IL160" s="1356">
        <v>42371</v>
      </c>
      <c r="IM160" s="1356">
        <v>42372</v>
      </c>
      <c r="IN160" s="1356">
        <v>42373</v>
      </c>
      <c r="IO160" s="1356">
        <v>42374</v>
      </c>
      <c r="IP160" s="1356">
        <v>42375</v>
      </c>
      <c r="IQ160" s="1356">
        <v>42376</v>
      </c>
      <c r="IR160" s="1356">
        <v>42377</v>
      </c>
      <c r="IS160" s="1356">
        <v>42378</v>
      </c>
      <c r="IT160" s="1356">
        <v>42379</v>
      </c>
      <c r="IU160" s="1356">
        <v>42380</v>
      </c>
      <c r="IV160" s="1356">
        <v>42381</v>
      </c>
      <c r="IW160" s="1356">
        <v>42382</v>
      </c>
      <c r="IX160" s="1356">
        <v>42383</v>
      </c>
      <c r="IY160" s="1356">
        <v>42384</v>
      </c>
      <c r="IZ160" s="1356">
        <v>42385</v>
      </c>
      <c r="JA160" s="1356">
        <v>42386</v>
      </c>
      <c r="JB160" s="1356">
        <v>42387</v>
      </c>
      <c r="JC160" s="1356">
        <v>42388</v>
      </c>
      <c r="JD160" s="1356">
        <v>42389</v>
      </c>
      <c r="JE160" s="1356">
        <v>42390</v>
      </c>
      <c r="JF160" s="1356">
        <v>42391</v>
      </c>
      <c r="JG160" s="1356">
        <v>42392</v>
      </c>
      <c r="JH160" s="1356">
        <v>42393</v>
      </c>
      <c r="JI160" s="1356">
        <v>42394</v>
      </c>
      <c r="JJ160" s="1356">
        <v>42395</v>
      </c>
      <c r="JK160" s="1356">
        <v>42396</v>
      </c>
      <c r="JL160" s="1356">
        <v>42397</v>
      </c>
      <c r="JM160" s="1356">
        <v>42398</v>
      </c>
      <c r="JN160" s="1356">
        <v>42399</v>
      </c>
      <c r="JO160" s="1356">
        <v>42400</v>
      </c>
      <c r="JP160" s="1356">
        <v>42401</v>
      </c>
      <c r="JQ160" s="1356">
        <v>42402</v>
      </c>
      <c r="JR160" s="1356">
        <v>42403</v>
      </c>
      <c r="JS160" s="1356">
        <v>42404</v>
      </c>
      <c r="JT160" s="1356">
        <v>42405</v>
      </c>
      <c r="JU160" s="1356">
        <v>42406</v>
      </c>
      <c r="JV160" s="1356">
        <v>42407</v>
      </c>
      <c r="JW160" s="1356">
        <v>42408</v>
      </c>
      <c r="JX160" s="1356">
        <v>42409</v>
      </c>
      <c r="JY160" s="1356">
        <v>42410</v>
      </c>
      <c r="JZ160" s="1356">
        <v>42411</v>
      </c>
      <c r="KA160" s="1356">
        <v>42412</v>
      </c>
      <c r="KB160" s="1356">
        <v>42413</v>
      </c>
      <c r="KC160" s="1356">
        <v>42414</v>
      </c>
      <c r="KD160" s="1356">
        <v>42415</v>
      </c>
      <c r="KE160" s="1356">
        <v>42416</v>
      </c>
      <c r="KF160" s="1356">
        <v>42417</v>
      </c>
      <c r="KG160" s="1356">
        <v>42418</v>
      </c>
      <c r="KH160" s="1356">
        <v>42419</v>
      </c>
      <c r="KI160" s="1356">
        <v>42420</v>
      </c>
      <c r="KJ160" s="1356">
        <v>42421</v>
      </c>
      <c r="KK160" s="1356">
        <v>42422</v>
      </c>
      <c r="KL160" s="1356">
        <v>42423</v>
      </c>
      <c r="KM160" s="1356">
        <v>42424</v>
      </c>
      <c r="KN160" s="1356">
        <v>42425</v>
      </c>
      <c r="KO160" s="1356">
        <v>42426</v>
      </c>
      <c r="KP160" s="1356">
        <v>42427</v>
      </c>
      <c r="KQ160" s="1356">
        <v>42428</v>
      </c>
      <c r="KR160" s="1356">
        <v>42429</v>
      </c>
      <c r="KS160" s="1356">
        <v>42430</v>
      </c>
      <c r="KT160" s="1356">
        <v>42431</v>
      </c>
      <c r="KU160" s="1356">
        <v>42432</v>
      </c>
      <c r="KV160" s="1356">
        <v>42433</v>
      </c>
      <c r="KW160" s="1356">
        <v>42434</v>
      </c>
      <c r="KX160" s="1356">
        <v>42435</v>
      </c>
      <c r="KY160" s="1356">
        <v>42436</v>
      </c>
      <c r="KZ160" s="1356">
        <v>42437</v>
      </c>
      <c r="LA160" s="1356">
        <v>42438</v>
      </c>
      <c r="LB160" s="1356">
        <v>42439</v>
      </c>
      <c r="LC160" s="1356">
        <v>42440</v>
      </c>
      <c r="LD160" s="1356">
        <v>42441</v>
      </c>
      <c r="LE160" s="1356">
        <v>42442</v>
      </c>
      <c r="LF160" s="1356">
        <v>42443</v>
      </c>
      <c r="LG160" s="1356">
        <v>42444</v>
      </c>
      <c r="LH160" s="1356">
        <v>42445</v>
      </c>
      <c r="LI160" s="1356">
        <v>42446</v>
      </c>
      <c r="LJ160" s="1356">
        <v>42447</v>
      </c>
      <c r="LK160" s="1356">
        <v>42448</v>
      </c>
      <c r="LL160" s="1356">
        <v>42449</v>
      </c>
      <c r="LM160" s="1356">
        <v>42450</v>
      </c>
      <c r="LN160" s="1356">
        <v>42451</v>
      </c>
      <c r="LO160" s="1356">
        <v>42452</v>
      </c>
      <c r="LP160" s="1356">
        <v>42453</v>
      </c>
      <c r="LQ160" s="1356">
        <v>42454</v>
      </c>
      <c r="LR160" s="1356">
        <v>42455</v>
      </c>
      <c r="LS160" s="1356">
        <v>42456</v>
      </c>
      <c r="LT160" s="1356">
        <v>42457</v>
      </c>
      <c r="LU160" s="1356">
        <v>42458</v>
      </c>
      <c r="LV160" s="1356">
        <v>42459</v>
      </c>
      <c r="LW160" s="1356">
        <v>42460</v>
      </c>
      <c r="LX160" s="1356">
        <v>42461</v>
      </c>
      <c r="LY160" s="1356">
        <v>42462</v>
      </c>
      <c r="LZ160" s="1356">
        <v>42463</v>
      </c>
      <c r="MA160" s="1356">
        <v>42464</v>
      </c>
      <c r="MB160" s="1356">
        <v>42465</v>
      </c>
      <c r="MC160" s="1356">
        <v>42466</v>
      </c>
      <c r="MD160" s="1356">
        <v>42467</v>
      </c>
      <c r="ME160" s="1356">
        <v>42468</v>
      </c>
      <c r="MF160" s="1356">
        <v>42469</v>
      </c>
      <c r="MG160" s="1356">
        <v>42470</v>
      </c>
      <c r="MH160" s="1356">
        <v>42471</v>
      </c>
      <c r="MI160" s="1356">
        <v>42472</v>
      </c>
      <c r="MJ160" s="1356">
        <v>42473</v>
      </c>
      <c r="MK160" s="1356">
        <v>42474</v>
      </c>
      <c r="ML160" s="1356">
        <v>42475</v>
      </c>
      <c r="MM160" s="1356">
        <v>42476</v>
      </c>
      <c r="MN160" s="1356">
        <v>42477</v>
      </c>
      <c r="MO160" s="1356">
        <v>42478</v>
      </c>
      <c r="MP160" s="1356">
        <v>42479</v>
      </c>
      <c r="MQ160" s="1356">
        <v>42480</v>
      </c>
      <c r="MR160" s="1356">
        <v>42481</v>
      </c>
      <c r="MS160" s="1356">
        <v>42482</v>
      </c>
      <c r="MT160" s="1356">
        <v>42483</v>
      </c>
      <c r="MU160" s="1356">
        <v>42484</v>
      </c>
      <c r="MV160" s="1356">
        <v>42485</v>
      </c>
      <c r="MW160" s="1356">
        <v>42486</v>
      </c>
      <c r="MX160" s="1356">
        <v>42487</v>
      </c>
      <c r="MY160" s="1356">
        <v>42488</v>
      </c>
      <c r="MZ160" s="1356">
        <v>42489</v>
      </c>
      <c r="NA160" s="1356">
        <v>42490</v>
      </c>
      <c r="NB160" s="1356">
        <v>42491</v>
      </c>
      <c r="NC160" s="1356">
        <v>42492</v>
      </c>
      <c r="ND160" s="1356">
        <v>42493</v>
      </c>
      <c r="NE160" s="1356">
        <v>42494</v>
      </c>
      <c r="NF160" s="1356">
        <v>42495</v>
      </c>
      <c r="NG160" s="1356">
        <v>42496</v>
      </c>
      <c r="NH160" s="1356">
        <v>42497</v>
      </c>
      <c r="NI160" s="1356">
        <v>42498</v>
      </c>
      <c r="NJ160" s="1356">
        <v>42499</v>
      </c>
      <c r="NK160" s="1356">
        <v>42500</v>
      </c>
      <c r="NL160" s="1356">
        <v>42501</v>
      </c>
      <c r="NM160" s="1356">
        <v>42502</v>
      </c>
      <c r="NN160" s="1356">
        <v>42503</v>
      </c>
      <c r="NO160" s="1356">
        <v>42504</v>
      </c>
      <c r="NP160" s="1356">
        <v>42505</v>
      </c>
      <c r="NQ160" s="1356">
        <v>42506</v>
      </c>
      <c r="NR160" s="1356">
        <v>42507</v>
      </c>
      <c r="NS160" s="1356">
        <v>42508</v>
      </c>
      <c r="NT160" s="1356">
        <v>42509</v>
      </c>
      <c r="NU160" s="1356">
        <v>42510</v>
      </c>
      <c r="NV160" s="1356">
        <v>42511</v>
      </c>
      <c r="NW160" s="1356">
        <v>42512</v>
      </c>
      <c r="NX160" s="1356">
        <v>42513</v>
      </c>
      <c r="NY160" s="1356">
        <v>42514</v>
      </c>
      <c r="NZ160" s="1356">
        <v>42515</v>
      </c>
      <c r="OA160" s="1356">
        <v>42516</v>
      </c>
      <c r="OB160" s="1356">
        <v>42517</v>
      </c>
      <c r="OC160" s="1356">
        <v>42518</v>
      </c>
      <c r="OD160" s="1356">
        <v>42519</v>
      </c>
      <c r="OE160" s="1356">
        <v>42520</v>
      </c>
      <c r="OF160" s="1356">
        <v>42521</v>
      </c>
      <c r="OG160" s="1356">
        <v>42522</v>
      </c>
      <c r="OH160" s="1356">
        <v>42523</v>
      </c>
      <c r="OI160" s="1356">
        <v>42524</v>
      </c>
      <c r="OJ160" s="1356">
        <v>42525</v>
      </c>
      <c r="OK160" s="1356">
        <v>42526</v>
      </c>
      <c r="OL160" s="1356">
        <v>42527</v>
      </c>
      <c r="OM160" s="1356">
        <v>42528</v>
      </c>
      <c r="ON160" s="1356">
        <v>42529</v>
      </c>
      <c r="OO160" s="1356">
        <v>42530</v>
      </c>
      <c r="OP160" s="1356">
        <v>42531</v>
      </c>
      <c r="OQ160" s="1356">
        <v>42532</v>
      </c>
      <c r="OR160" s="1356">
        <v>42533</v>
      </c>
      <c r="OS160" s="1356">
        <v>42534</v>
      </c>
      <c r="OT160" s="1356">
        <v>42535</v>
      </c>
      <c r="OU160" s="1356">
        <v>42536</v>
      </c>
      <c r="OV160" s="1356">
        <v>42537</v>
      </c>
      <c r="OW160" s="1356">
        <v>42538</v>
      </c>
      <c r="OX160" s="1356">
        <v>42539</v>
      </c>
      <c r="OY160" s="1356">
        <v>42540</v>
      </c>
      <c r="OZ160" s="1356">
        <v>42541</v>
      </c>
      <c r="PA160" s="1356">
        <v>42542</v>
      </c>
      <c r="PB160" s="1356">
        <v>42543</v>
      </c>
      <c r="PC160" s="1356">
        <v>42544</v>
      </c>
      <c r="PD160" s="1356">
        <v>42545</v>
      </c>
      <c r="PE160" s="1356">
        <v>42546</v>
      </c>
      <c r="PF160" s="1356">
        <v>42547</v>
      </c>
      <c r="PG160" s="1356">
        <v>42548</v>
      </c>
      <c r="PH160" s="1356">
        <v>42549</v>
      </c>
      <c r="PI160" s="1356">
        <v>42550</v>
      </c>
      <c r="PJ160" s="1356">
        <v>42551</v>
      </c>
      <c r="PK160" s="1356">
        <v>42552</v>
      </c>
      <c r="PL160" s="1356">
        <v>42553</v>
      </c>
      <c r="PM160" s="1356">
        <v>42554</v>
      </c>
      <c r="PN160" s="1356">
        <v>42555</v>
      </c>
      <c r="PO160" s="1356">
        <v>42556</v>
      </c>
      <c r="PP160" s="1356">
        <v>42557</v>
      </c>
      <c r="PQ160" s="1356">
        <v>42558</v>
      </c>
      <c r="PR160" s="1356">
        <v>42559</v>
      </c>
      <c r="PS160" s="1356">
        <v>42560</v>
      </c>
      <c r="PT160" s="1356">
        <v>42561</v>
      </c>
      <c r="PU160" s="1356">
        <v>42562</v>
      </c>
      <c r="PV160" s="1356">
        <v>42563</v>
      </c>
      <c r="PW160" s="1356">
        <v>42564</v>
      </c>
      <c r="PX160" s="1356">
        <v>42565</v>
      </c>
      <c r="PY160" s="1356">
        <v>42566</v>
      </c>
      <c r="PZ160" s="1356">
        <v>42567</v>
      </c>
      <c r="QA160" s="1356">
        <v>42568</v>
      </c>
      <c r="QB160" s="1356">
        <v>42569</v>
      </c>
      <c r="QC160" s="1356">
        <v>42570</v>
      </c>
      <c r="QD160" s="1356">
        <v>42571</v>
      </c>
      <c r="QE160" s="1356">
        <v>42572</v>
      </c>
      <c r="QF160" s="1356">
        <v>42573</v>
      </c>
      <c r="QG160" s="1356">
        <v>42574</v>
      </c>
      <c r="QH160" s="1356">
        <v>42575</v>
      </c>
      <c r="QI160" s="1356">
        <v>42576</v>
      </c>
      <c r="QJ160" s="1356">
        <v>42577</v>
      </c>
      <c r="QK160" s="1356">
        <v>42578</v>
      </c>
      <c r="QL160" s="1356">
        <v>42579</v>
      </c>
      <c r="QM160" s="1356">
        <v>42580</v>
      </c>
      <c r="QN160" s="1356">
        <v>42581</v>
      </c>
      <c r="QO160" s="1356">
        <v>42582</v>
      </c>
      <c r="QP160" s="1356">
        <v>42583</v>
      </c>
      <c r="QQ160" s="1356">
        <v>42584</v>
      </c>
      <c r="QR160" s="1356">
        <v>42585</v>
      </c>
      <c r="QS160" s="1356">
        <v>42586</v>
      </c>
      <c r="QT160" s="1356">
        <v>42587</v>
      </c>
      <c r="QU160" s="1356">
        <v>42588</v>
      </c>
      <c r="QV160" s="1356">
        <v>42582</v>
      </c>
      <c r="QW160" s="1356">
        <v>42569</v>
      </c>
      <c r="QX160" s="1356">
        <v>42570</v>
      </c>
      <c r="QY160" s="1356">
        <v>42571</v>
      </c>
      <c r="QZ160" s="1356">
        <v>42572</v>
      </c>
      <c r="RA160" s="1356">
        <v>42573</v>
      </c>
      <c r="RB160" s="1356">
        <v>42574</v>
      </c>
      <c r="RC160" s="1356">
        <v>42575</v>
      </c>
      <c r="RD160" s="1356">
        <v>42576</v>
      </c>
      <c r="RE160" s="1356">
        <v>42577</v>
      </c>
      <c r="RF160" s="1356">
        <v>42578</v>
      </c>
      <c r="RG160" s="1356">
        <v>42579</v>
      </c>
      <c r="RH160" s="1356">
        <v>42580</v>
      </c>
      <c r="RI160" s="1356">
        <v>42581</v>
      </c>
      <c r="RJ160" s="1356">
        <v>42582</v>
      </c>
      <c r="RK160" s="1356">
        <v>42583</v>
      </c>
      <c r="RL160" s="1356">
        <v>42584</v>
      </c>
      <c r="RM160" s="1356">
        <v>42585</v>
      </c>
      <c r="RN160" s="1356">
        <v>42586</v>
      </c>
      <c r="RO160" s="1356">
        <v>42587</v>
      </c>
      <c r="RP160" s="1356">
        <v>42588</v>
      </c>
      <c r="RQ160" s="1356">
        <v>42589</v>
      </c>
      <c r="RR160" s="1356">
        <v>42590</v>
      </c>
      <c r="RS160" s="1356">
        <v>42591</v>
      </c>
      <c r="RT160" s="1356">
        <v>42592</v>
      </c>
      <c r="RU160" s="1356">
        <v>42593</v>
      </c>
      <c r="RV160" s="1356">
        <v>42594</v>
      </c>
      <c r="RW160" s="1356">
        <v>42595</v>
      </c>
      <c r="RX160" s="1356">
        <v>42596</v>
      </c>
      <c r="RY160" s="1356">
        <v>42597</v>
      </c>
      <c r="RZ160" s="1356">
        <v>42598</v>
      </c>
      <c r="SA160" s="1356">
        <v>42599</v>
      </c>
      <c r="SB160" s="1356">
        <v>42600</v>
      </c>
      <c r="SC160" s="1356">
        <v>42601</v>
      </c>
      <c r="SD160" s="1356">
        <v>42602</v>
      </c>
      <c r="SE160" s="1356">
        <v>42603</v>
      </c>
      <c r="SF160" s="1356">
        <v>42604</v>
      </c>
      <c r="SG160" s="1356">
        <v>42605</v>
      </c>
      <c r="SH160" s="1356">
        <v>42606</v>
      </c>
      <c r="SI160" s="1356">
        <v>42607</v>
      </c>
      <c r="SJ160" s="1356">
        <v>42608</v>
      </c>
      <c r="SK160" s="1356">
        <v>42609</v>
      </c>
      <c r="SL160" s="1356">
        <v>42610</v>
      </c>
      <c r="SM160" s="1356">
        <v>42611</v>
      </c>
      <c r="SN160" s="1356">
        <v>42612</v>
      </c>
      <c r="SO160" s="1356">
        <v>42613</v>
      </c>
      <c r="SP160" s="1356">
        <v>42614</v>
      </c>
      <c r="SQ160" s="1356">
        <v>42615</v>
      </c>
      <c r="SR160" s="1356">
        <v>42616</v>
      </c>
      <c r="SS160" s="1356">
        <v>42617</v>
      </c>
      <c r="ST160" s="1356">
        <v>42618</v>
      </c>
      <c r="SU160" s="1356">
        <v>42619</v>
      </c>
      <c r="SV160" s="1356">
        <v>42620</v>
      </c>
      <c r="SW160" s="1356">
        <v>42621</v>
      </c>
      <c r="SX160" s="1356">
        <v>42622</v>
      </c>
      <c r="SY160" s="1356">
        <v>42623</v>
      </c>
      <c r="SZ160" s="1356">
        <v>42624</v>
      </c>
      <c r="TA160" s="1356">
        <v>42625</v>
      </c>
      <c r="TB160" s="1356">
        <v>42626</v>
      </c>
      <c r="TC160" s="1356">
        <v>42627</v>
      </c>
      <c r="TD160" s="1356">
        <v>42628</v>
      </c>
      <c r="TE160" s="1356">
        <v>42629</v>
      </c>
      <c r="TF160" s="1356">
        <v>42630</v>
      </c>
      <c r="TG160" s="1356">
        <v>42631</v>
      </c>
      <c r="TH160" s="1356">
        <v>42618</v>
      </c>
      <c r="TI160" s="1356">
        <v>42619</v>
      </c>
      <c r="TJ160" s="1356">
        <v>42620</v>
      </c>
      <c r="TK160" s="1356">
        <v>42621</v>
      </c>
      <c r="TL160" s="1356">
        <v>42622</v>
      </c>
      <c r="TM160" s="1356">
        <v>42623</v>
      </c>
      <c r="TN160" s="1356">
        <v>42624</v>
      </c>
      <c r="TO160" s="1356">
        <v>42625</v>
      </c>
      <c r="TP160" s="1356">
        <v>42626</v>
      </c>
      <c r="TQ160" s="1356">
        <v>42627</v>
      </c>
      <c r="TR160" s="1356">
        <v>42628</v>
      </c>
      <c r="TS160" s="1356">
        <v>42629</v>
      </c>
      <c r="TT160" s="1356">
        <v>42630</v>
      </c>
      <c r="TU160" s="1356">
        <v>42631</v>
      </c>
      <c r="TV160" s="1356">
        <v>42632</v>
      </c>
      <c r="TW160" s="1356">
        <v>42633</v>
      </c>
      <c r="TX160" s="1356">
        <v>42634</v>
      </c>
      <c r="TY160" s="1356">
        <v>42635</v>
      </c>
      <c r="TZ160" s="1356">
        <v>42636</v>
      </c>
      <c r="UA160" s="1356">
        <v>42637</v>
      </c>
      <c r="UB160" s="1356">
        <v>42638</v>
      </c>
      <c r="UC160" s="1356">
        <v>42639</v>
      </c>
      <c r="UD160" s="1356">
        <v>42640</v>
      </c>
      <c r="UE160" s="1356">
        <v>42641</v>
      </c>
      <c r="UF160" s="1356">
        <v>42642</v>
      </c>
      <c r="UG160" s="1356">
        <v>42643</v>
      </c>
      <c r="UH160" s="1356">
        <v>42644</v>
      </c>
      <c r="UI160" s="1356">
        <v>42645</v>
      </c>
      <c r="UJ160" s="1356">
        <v>42639</v>
      </c>
      <c r="UK160" s="1356">
        <v>42640</v>
      </c>
      <c r="UL160" s="1356">
        <v>42641</v>
      </c>
      <c r="UM160" s="1356">
        <v>42642</v>
      </c>
      <c r="UN160" s="1356">
        <v>42643</v>
      </c>
      <c r="UO160" s="1356">
        <v>42644</v>
      </c>
      <c r="UP160" s="1356">
        <v>42645</v>
      </c>
      <c r="UQ160" s="1356">
        <v>42646</v>
      </c>
      <c r="UR160" s="1356">
        <v>42647</v>
      </c>
      <c r="US160" s="1356">
        <v>42648</v>
      </c>
      <c r="UT160" s="1356">
        <v>42649</v>
      </c>
      <c r="UU160" s="1356">
        <v>42650</v>
      </c>
      <c r="UV160" s="1356">
        <v>42651</v>
      </c>
      <c r="UW160" s="1356">
        <v>42652</v>
      </c>
      <c r="UX160" s="1356">
        <v>42653</v>
      </c>
      <c r="UY160" s="1356">
        <v>42654</v>
      </c>
      <c r="UZ160" s="1356">
        <v>42655</v>
      </c>
      <c r="VA160" s="1356">
        <v>42656</v>
      </c>
      <c r="VB160" s="1356">
        <v>42657</v>
      </c>
      <c r="VC160" s="1356">
        <v>42658</v>
      </c>
      <c r="VD160" s="1356">
        <v>42659</v>
      </c>
      <c r="VE160" s="1356">
        <v>42653</v>
      </c>
      <c r="VF160" s="1356">
        <v>42654</v>
      </c>
      <c r="VG160" s="1356">
        <v>42655</v>
      </c>
      <c r="VH160" s="1356">
        <v>42656</v>
      </c>
      <c r="VI160" s="1356">
        <v>42657</v>
      </c>
      <c r="VJ160" s="1356">
        <v>42658</v>
      </c>
      <c r="VK160" s="1356">
        <v>42659</v>
      </c>
      <c r="VL160" s="1356">
        <v>42660</v>
      </c>
      <c r="VM160" s="1356">
        <v>42661</v>
      </c>
      <c r="VN160" s="1356">
        <v>42662</v>
      </c>
      <c r="VO160" s="1356">
        <v>42663</v>
      </c>
      <c r="VP160" s="1356">
        <v>42664</v>
      </c>
      <c r="VQ160" s="1356">
        <v>42665</v>
      </c>
      <c r="VR160" s="1356">
        <v>42666</v>
      </c>
      <c r="VS160" s="1356">
        <v>42667</v>
      </c>
      <c r="VT160" s="1356">
        <v>42668</v>
      </c>
      <c r="VU160" s="1356">
        <v>42669</v>
      </c>
      <c r="VV160" s="1356">
        <v>42670</v>
      </c>
      <c r="VW160" s="1356">
        <v>42671</v>
      </c>
      <c r="VX160" s="1356">
        <v>42672</v>
      </c>
      <c r="VY160" s="1356">
        <v>42673</v>
      </c>
      <c r="VZ160" s="1356">
        <v>42674</v>
      </c>
      <c r="WA160" s="1356">
        <v>42675</v>
      </c>
      <c r="WB160" s="1356">
        <v>42676</v>
      </c>
      <c r="WC160" s="1356">
        <v>42677</v>
      </c>
      <c r="WD160" s="1356">
        <v>42678</v>
      </c>
      <c r="WE160" s="1356">
        <v>42679</v>
      </c>
      <c r="WF160" s="1356">
        <v>42680</v>
      </c>
      <c r="WG160" s="1356">
        <v>42681</v>
      </c>
      <c r="WH160" s="1356">
        <v>42682</v>
      </c>
      <c r="WI160" s="1356">
        <v>42683</v>
      </c>
      <c r="WJ160" s="1356">
        <v>42684</v>
      </c>
      <c r="WK160" s="1356">
        <v>42685</v>
      </c>
      <c r="WL160" s="1356">
        <v>42686</v>
      </c>
      <c r="WM160" s="1356">
        <v>42687</v>
      </c>
      <c r="WN160" s="1356">
        <v>42688</v>
      </c>
      <c r="WO160" s="1356">
        <v>42689</v>
      </c>
      <c r="WP160" s="1356">
        <v>42690</v>
      </c>
      <c r="WQ160" s="1356">
        <v>42691</v>
      </c>
      <c r="WR160" s="1356">
        <v>42692</v>
      </c>
      <c r="WS160" s="1356">
        <v>42693</v>
      </c>
      <c r="WT160" s="1356">
        <v>42694</v>
      </c>
      <c r="WU160" s="1356">
        <v>42688</v>
      </c>
      <c r="WV160" s="1356">
        <v>42689</v>
      </c>
      <c r="WW160" s="1356">
        <v>42690</v>
      </c>
      <c r="WX160" s="1356">
        <v>42691</v>
      </c>
      <c r="WY160" s="1356">
        <v>42692</v>
      </c>
      <c r="WZ160" s="1356">
        <v>42693</v>
      </c>
      <c r="XA160" s="1356">
        <v>42694</v>
      </c>
      <c r="XB160" s="1356">
        <v>42695</v>
      </c>
      <c r="XC160" s="1356">
        <v>42696</v>
      </c>
      <c r="XD160" s="1356">
        <v>42697</v>
      </c>
      <c r="XE160" s="1356">
        <v>42698</v>
      </c>
      <c r="XF160" s="1356">
        <v>42699</v>
      </c>
      <c r="XG160" s="1356">
        <v>42700</v>
      </c>
      <c r="XH160" s="1356">
        <v>42701</v>
      </c>
      <c r="XI160" s="1356">
        <v>42702</v>
      </c>
      <c r="XJ160" s="1356">
        <v>42703</v>
      </c>
      <c r="XK160" s="1356">
        <v>42704</v>
      </c>
      <c r="XL160" s="1356">
        <v>42705</v>
      </c>
      <c r="XM160" s="1356">
        <v>42706</v>
      </c>
      <c r="XN160" s="1356">
        <v>42707</v>
      </c>
      <c r="XO160" s="1356">
        <v>42708</v>
      </c>
      <c r="XP160" s="1356">
        <v>42709</v>
      </c>
      <c r="XQ160" s="1356">
        <v>42710</v>
      </c>
      <c r="XR160" s="1356">
        <v>42711</v>
      </c>
      <c r="XS160" s="1356">
        <v>42712</v>
      </c>
      <c r="XT160" s="1356">
        <v>42713</v>
      </c>
      <c r="XU160" s="1356">
        <v>42714</v>
      </c>
      <c r="XV160" s="1356">
        <v>42715</v>
      </c>
      <c r="XW160" s="1356">
        <v>42716</v>
      </c>
      <c r="XX160" s="1356">
        <v>42717</v>
      </c>
      <c r="XY160" s="1356">
        <v>42718</v>
      </c>
      <c r="XZ160" s="1356">
        <v>42719</v>
      </c>
      <c r="YA160" s="1356">
        <v>42720</v>
      </c>
      <c r="YB160" s="1356">
        <v>42721</v>
      </c>
      <c r="YC160" s="1356">
        <v>42722</v>
      </c>
      <c r="YD160" s="1356">
        <v>42723</v>
      </c>
      <c r="YE160" s="1356">
        <v>42724</v>
      </c>
      <c r="YF160" s="1356">
        <v>42725</v>
      </c>
      <c r="YG160" s="1356">
        <v>42726</v>
      </c>
      <c r="YH160" s="1356">
        <v>42727</v>
      </c>
      <c r="YI160" s="1356">
        <v>42728</v>
      </c>
      <c r="YJ160" s="1356">
        <v>42729</v>
      </c>
      <c r="YK160" s="1356">
        <v>42730</v>
      </c>
      <c r="YL160" s="1356">
        <v>42731</v>
      </c>
      <c r="YM160" s="1356">
        <v>42732</v>
      </c>
      <c r="YN160" s="1356">
        <v>42733</v>
      </c>
      <c r="YO160" s="1356">
        <v>42734</v>
      </c>
      <c r="YP160" s="1356">
        <v>42735</v>
      </c>
      <c r="YQ160" s="1356">
        <v>42736</v>
      </c>
      <c r="YR160" s="1356">
        <v>42737</v>
      </c>
      <c r="YS160" s="1356">
        <v>42738</v>
      </c>
      <c r="YT160" s="1356">
        <v>42739</v>
      </c>
      <c r="YU160" s="1356">
        <v>42740</v>
      </c>
      <c r="YV160" s="1356">
        <v>42741</v>
      </c>
      <c r="YW160" s="1356">
        <v>42742</v>
      </c>
      <c r="YX160" s="1356">
        <v>42743</v>
      </c>
      <c r="YY160" s="1356">
        <v>42744</v>
      </c>
      <c r="YZ160" s="1356">
        <v>42745</v>
      </c>
      <c r="ZA160" s="1356">
        <v>42746</v>
      </c>
      <c r="ZB160" s="1356">
        <v>42747</v>
      </c>
      <c r="ZC160" s="1356">
        <v>42748</v>
      </c>
      <c r="ZD160" s="1356">
        <v>42749</v>
      </c>
      <c r="ZE160" s="1356">
        <v>42750</v>
      </c>
      <c r="ZF160" s="1356">
        <v>42751</v>
      </c>
      <c r="ZG160" s="1356">
        <v>42752</v>
      </c>
      <c r="ZH160" s="1356">
        <v>42753</v>
      </c>
      <c r="ZI160" s="1356">
        <v>42754</v>
      </c>
      <c r="ZJ160" s="1356">
        <v>42755</v>
      </c>
      <c r="ZK160" s="1356">
        <v>42756</v>
      </c>
      <c r="ZL160" s="1356">
        <v>42757</v>
      </c>
      <c r="ZM160" s="1356">
        <v>42751</v>
      </c>
      <c r="ZN160" s="1356">
        <v>42752</v>
      </c>
      <c r="ZO160" s="1356">
        <v>42753</v>
      </c>
      <c r="ZP160" s="1356">
        <v>42754</v>
      </c>
      <c r="ZQ160" s="1356">
        <v>42755</v>
      </c>
      <c r="ZR160" s="1356">
        <v>42756</v>
      </c>
      <c r="ZS160" s="1356">
        <v>42757</v>
      </c>
      <c r="ZT160" s="1356">
        <v>42759</v>
      </c>
      <c r="ZU160" s="1356">
        <v>42760</v>
      </c>
      <c r="ZV160" s="1356">
        <v>42761</v>
      </c>
      <c r="ZW160" s="1356">
        <v>42762</v>
      </c>
      <c r="ZX160" s="1356">
        <v>42763</v>
      </c>
      <c r="ZY160" s="1356">
        <v>42764</v>
      </c>
      <c r="ZZ160" s="1356">
        <v>42765</v>
      </c>
      <c r="AAA160" s="1356">
        <v>42766</v>
      </c>
      <c r="AAB160" s="1356">
        <v>42767</v>
      </c>
      <c r="AAC160" s="1356">
        <v>42768</v>
      </c>
      <c r="AAD160" s="1356">
        <v>42769</v>
      </c>
      <c r="AAE160" s="1356">
        <v>42770</v>
      </c>
      <c r="AAF160" s="1356">
        <v>42771</v>
      </c>
      <c r="AAG160" s="1356">
        <v>42772</v>
      </c>
      <c r="AAH160" s="1356">
        <v>42773</v>
      </c>
      <c r="AAI160" s="1356">
        <v>42774</v>
      </c>
      <c r="AAJ160" s="1356">
        <v>42775</v>
      </c>
      <c r="AAK160" s="1356">
        <v>42776</v>
      </c>
      <c r="AAL160" s="1356">
        <v>42777</v>
      </c>
      <c r="AAM160" s="1356">
        <v>42778</v>
      </c>
      <c r="AAN160" s="1356">
        <v>42779</v>
      </c>
      <c r="AAO160" s="1356">
        <v>42780</v>
      </c>
      <c r="AAP160" s="1356">
        <v>42781</v>
      </c>
      <c r="AAQ160" s="1356">
        <v>42782</v>
      </c>
      <c r="AAR160" s="1356">
        <v>42783</v>
      </c>
      <c r="AAS160" s="1356">
        <v>42784</v>
      </c>
      <c r="AAT160" s="1356">
        <v>42785</v>
      </c>
      <c r="AAU160" s="1356">
        <v>42786</v>
      </c>
      <c r="AAV160" s="1356">
        <v>42787</v>
      </c>
      <c r="AAW160" s="1356">
        <v>42788</v>
      </c>
      <c r="AAX160" s="1356">
        <v>42789</v>
      </c>
      <c r="AAY160" s="1356">
        <v>42790</v>
      </c>
      <c r="AAZ160" s="1356">
        <v>42791</v>
      </c>
      <c r="ABA160" s="1356">
        <v>42792</v>
      </c>
      <c r="ABB160" s="1356">
        <v>42793</v>
      </c>
      <c r="ABC160" s="1356">
        <v>42794</v>
      </c>
      <c r="ABD160" s="1356">
        <v>42795</v>
      </c>
      <c r="ABE160" s="1356">
        <v>42796</v>
      </c>
      <c r="ABF160" s="1356">
        <v>42797</v>
      </c>
      <c r="ABG160" s="1356">
        <v>42798</v>
      </c>
      <c r="ABH160" s="1356">
        <v>42799</v>
      </c>
      <c r="ABI160" s="1356">
        <v>42800</v>
      </c>
      <c r="ABJ160" s="1356">
        <v>42801</v>
      </c>
      <c r="ABK160" s="1356">
        <v>42802</v>
      </c>
      <c r="ABL160" s="1356">
        <v>42803</v>
      </c>
      <c r="ABM160" s="1356">
        <v>42804</v>
      </c>
      <c r="ABN160" s="1356">
        <v>42805</v>
      </c>
      <c r="ABO160" s="1356">
        <v>42806</v>
      </c>
      <c r="ABP160" s="1356">
        <v>42807</v>
      </c>
      <c r="ABQ160" s="1356">
        <v>42787</v>
      </c>
      <c r="ABR160" s="1356">
        <v>42788</v>
      </c>
      <c r="ABS160" s="1356">
        <v>42789</v>
      </c>
      <c r="ABT160" s="1356">
        <v>42790</v>
      </c>
      <c r="ABU160" s="1356">
        <v>42791</v>
      </c>
      <c r="ABV160" s="1356">
        <v>42792</v>
      </c>
      <c r="ABW160" s="1356">
        <v>42793</v>
      </c>
      <c r="ABX160" s="1356">
        <v>42794</v>
      </c>
      <c r="ABY160" s="1356">
        <v>42795</v>
      </c>
      <c r="ABZ160" s="1356">
        <v>42796</v>
      </c>
      <c r="ACA160" s="1356">
        <v>42797</v>
      </c>
      <c r="ACB160" s="1356">
        <v>42798</v>
      </c>
      <c r="ACC160" s="1356">
        <v>42799</v>
      </c>
      <c r="ACD160" s="1356">
        <v>42800</v>
      </c>
      <c r="ACE160" s="1356">
        <v>42801</v>
      </c>
      <c r="ACF160" s="1356">
        <v>42802</v>
      </c>
      <c r="ACG160" s="1356">
        <v>42803</v>
      </c>
      <c r="ACH160" s="1356">
        <v>42804</v>
      </c>
    </row>
    <row r="161" spans="1:12" ht="13.2" x14ac:dyDescent="0.25">
      <c r="A161" s="1352">
        <v>5</v>
      </c>
      <c r="B161" s="4813" t="s">
        <v>588</v>
      </c>
      <c r="C161" s="1352">
        <f ca="1">IFERROR(OFFSET(#REF!,'Dashboard Extract'!$A161,C$159),0)</f>
        <v>0</v>
      </c>
      <c r="D161" s="1352">
        <f ca="1">IFERROR(OFFSET(#REF!,'Dashboard Extract'!$A161,D$159),0)</f>
        <v>0</v>
      </c>
      <c r="E161" s="1352">
        <f ca="1">IFERROR(OFFSET(#REF!,'Dashboard Extract'!$A161,E$159),0)</f>
        <v>0</v>
      </c>
      <c r="F161" s="1352">
        <f ca="1">IFERROR(OFFSET(#REF!,'Dashboard Extract'!$A161,F$159),0)</f>
        <v>0</v>
      </c>
      <c r="G161" s="1352">
        <f ca="1">IFERROR(OFFSET(#REF!,'Dashboard Extract'!$A161,G$159),0)</f>
        <v>0</v>
      </c>
      <c r="H161" s="1352">
        <f ca="1">IFERROR(OFFSET(#REF!,'Dashboard Extract'!$A161,H$159),0)</f>
        <v>0</v>
      </c>
    </row>
    <row r="165" spans="1:12" x14ac:dyDescent="0.2">
      <c r="A165" s="1352" t="s">
        <v>346</v>
      </c>
    </row>
    <row r="166" spans="1:12" x14ac:dyDescent="0.2">
      <c r="C166" s="1355">
        <f>MATCH(C167,'WS-1 EMPI'!2:2,1)-1</f>
        <v>435</v>
      </c>
      <c r="D166" s="1355">
        <f>MATCH(D167,'WS-1 EMPI'!2:2,1)-1</f>
        <v>436</v>
      </c>
      <c r="E166" s="1355">
        <f>MATCH(E167,'WS-1 EMPI'!2:2,1)-1</f>
        <v>437</v>
      </c>
      <c r="F166" s="1355">
        <f>MATCH(F167,'WS-1 EMPI'!2:2,1)-1</f>
        <v>437</v>
      </c>
      <c r="G166" s="1355">
        <f>MATCH(G167,'WS-1 EMPI'!2:2,1)-1</f>
        <v>438</v>
      </c>
      <c r="H166" s="1355">
        <f>MATCH(H167,'WS-1 EMPI'!2:2,1)-1</f>
        <v>439</v>
      </c>
      <c r="I166" s="1355">
        <f>MATCH(I167,'WS-1 EMPI'!2:2,1)-1</f>
        <v>440</v>
      </c>
      <c r="J166" s="1355">
        <f>MATCH(J167,'WS-1 EMPI'!2:2,1)-1</f>
        <v>441</v>
      </c>
      <c r="K166" s="1355">
        <f>MATCH(K167,'WS-1 EMPI'!2:2,1)-1</f>
        <v>441</v>
      </c>
      <c r="L166" s="1355">
        <f>MATCH(L167,'WS-1 EMPI'!2:2,1)-1</f>
        <v>442</v>
      </c>
    </row>
    <row r="167" spans="1:12" x14ac:dyDescent="0.2">
      <c r="C167" s="1356">
        <f t="shared" ref="C167:H167" si="2813">D167-1</f>
        <v>43454</v>
      </c>
      <c r="D167" s="1356">
        <f>E167-3</f>
        <v>43455</v>
      </c>
      <c r="E167" s="1356">
        <f t="shared" si="2813"/>
        <v>43458</v>
      </c>
      <c r="F167" s="1356">
        <f t="shared" si="2813"/>
        <v>43459</v>
      </c>
      <c r="G167" s="1356">
        <f t="shared" si="2813"/>
        <v>43460</v>
      </c>
      <c r="H167" s="1356">
        <f t="shared" si="2813"/>
        <v>43461</v>
      </c>
      <c r="I167" s="1356">
        <f>J167-3</f>
        <v>43462</v>
      </c>
      <c r="J167" s="1356">
        <f>K167-1</f>
        <v>43465</v>
      </c>
      <c r="K167" s="1356">
        <f>L167-1</f>
        <v>43466</v>
      </c>
      <c r="L167" s="1356">
        <f>B3</f>
        <v>43467</v>
      </c>
    </row>
    <row r="168" spans="1:12" x14ac:dyDescent="0.2">
      <c r="B168" s="1352" t="s">
        <v>699</v>
      </c>
      <c r="C168" s="1352">
        <f ca="1">OFFSET('WS-1 EMPI'!$C$2,1,C166-2)</f>
        <v>21</v>
      </c>
      <c r="D168" s="1352">
        <f ca="1">OFFSET('WS-1 EMPI'!$C$2,1,D166-2)</f>
        <v>33</v>
      </c>
      <c r="E168" s="1352">
        <f ca="1">OFFSET('WS-1 EMPI'!$C$2,1,E166-2)</f>
        <v>32</v>
      </c>
      <c r="F168" s="1352">
        <f ca="1">OFFSET('WS-1 EMPI'!$C$2,1,F166-2)</f>
        <v>32</v>
      </c>
      <c r="G168" s="1352">
        <f ca="1">OFFSET('WS-1 EMPI'!$C$2,1,G166-2)</f>
        <v>26</v>
      </c>
      <c r="H168" s="1352">
        <f ca="1">OFFSET('WS-1 EMPI'!$C$2,1,H166-2)</f>
        <v>29</v>
      </c>
      <c r="I168" s="1352">
        <f ca="1">OFFSET('WS-1 EMPI'!$C$2,1,I166-2)</f>
        <v>37</v>
      </c>
      <c r="J168" s="1352">
        <f ca="1">OFFSET('WS-1 EMPI'!$C$2,1,J166-2)</f>
        <v>44</v>
      </c>
      <c r="K168" s="1352">
        <f ca="1">OFFSET('WS-1 EMPI'!$C$2,1,K166-2)</f>
        <v>44</v>
      </c>
      <c r="L168" s="1352">
        <f ca="1">OFFSET('WS-1 EMPI'!$C$2,1,L166-2)</f>
        <v>31</v>
      </c>
    </row>
    <row r="169" spans="1:12" x14ac:dyDescent="0.2">
      <c r="B169" s="1352" t="s">
        <v>813</v>
      </c>
      <c r="C169" s="1352">
        <f ca="1">OFFSET('WS-1 EMPI'!$C$2,2,C166-2)</f>
        <v>27</v>
      </c>
      <c r="D169" s="1352">
        <f ca="1">OFFSET('WS-1 EMPI'!$C$2,2,D166-2)</f>
        <v>73</v>
      </c>
      <c r="E169" s="1352">
        <f ca="1">OFFSET('WS-1 EMPI'!$C$2,2,E166-2)</f>
        <v>40</v>
      </c>
      <c r="F169" s="1352">
        <f ca="1">OFFSET('WS-1 EMPI'!$C$2,2,F166-2)</f>
        <v>40</v>
      </c>
      <c r="G169" s="1352">
        <f ca="1">OFFSET('WS-1 EMPI'!$C$2,2,G166-2)</f>
        <v>34</v>
      </c>
      <c r="H169" s="1352">
        <f ca="1">OFFSET('WS-1 EMPI'!$C$2,2,H166-2)</f>
        <v>30</v>
      </c>
      <c r="I169" s="1352">
        <f ca="1">OFFSET('WS-1 EMPI'!$C$2,2,I166-2)</f>
        <v>35</v>
      </c>
      <c r="J169" s="1352">
        <f ca="1">OFFSET('WS-1 EMPI'!$C$2,2,J166-2)</f>
        <v>44</v>
      </c>
      <c r="K169" s="1352">
        <f ca="1">OFFSET('WS-1 EMPI'!$C$2,2,K166-2)</f>
        <v>44</v>
      </c>
      <c r="L169" s="1352">
        <f ca="1">OFFSET('WS-1 EMPI'!$C$2,2,L166-2)</f>
        <v>52</v>
      </c>
    </row>
    <row r="170" spans="1:12" x14ac:dyDescent="0.2">
      <c r="B170" s="1352" t="s">
        <v>698</v>
      </c>
      <c r="C170" s="1352">
        <f ca="1">OFFSET('WS-1 EMPI'!$C$2,3,C166-2)</f>
        <v>0</v>
      </c>
      <c r="D170" s="1352">
        <f ca="1">OFFSET('WS-1 EMPI'!$C$2,3,D166-2)</f>
        <v>0</v>
      </c>
      <c r="E170" s="1352">
        <f ca="1">OFFSET('WS-1 EMPI'!$C$2,3,E166-2)</f>
        <v>0</v>
      </c>
      <c r="F170" s="1352">
        <f ca="1">OFFSET('WS-1 EMPI'!$C$2,3,F166-2)</f>
        <v>0</v>
      </c>
      <c r="G170" s="1352">
        <f ca="1">OFFSET('WS-1 EMPI'!$C$2,3,G166-2)</f>
        <v>0</v>
      </c>
      <c r="H170" s="1352">
        <f ca="1">OFFSET('WS-1 EMPI'!$C$2,3,H166-2)</f>
        <v>0</v>
      </c>
      <c r="I170" s="1352">
        <f ca="1">OFFSET('WS-1 EMPI'!$C$2,3,I166-2)</f>
        <v>0</v>
      </c>
      <c r="J170" s="1352">
        <f ca="1">OFFSET('WS-1 EMPI'!$C$2,3,J166-2)</f>
        <v>0</v>
      </c>
      <c r="K170" s="1352">
        <f ca="1">OFFSET('WS-1 EMPI'!$C$2,3,K166-2)</f>
        <v>0</v>
      </c>
      <c r="L170" s="1352">
        <f ca="1">OFFSET('WS-1 EMPI'!$C$2,3,L166-2)</f>
        <v>0</v>
      </c>
    </row>
    <row r="172" spans="1:12" x14ac:dyDescent="0.2">
      <c r="C172" s="1352" t="str">
        <f>TEXT(WEEKDAY(C174,1),"DDD")</f>
        <v>Thu</v>
      </c>
      <c r="D172" s="1352" t="str">
        <f t="shared" ref="D172:I172" si="2814">TEXT(WEEKDAY(D174,1),"DDD")</f>
        <v>Fri</v>
      </c>
      <c r="E172" s="1352" t="str">
        <f t="shared" si="2814"/>
        <v>Sat</v>
      </c>
      <c r="F172" s="1352" t="str">
        <f t="shared" si="2814"/>
        <v>Sun</v>
      </c>
      <c r="G172" s="1352" t="str">
        <f t="shared" si="2814"/>
        <v>Mon</v>
      </c>
      <c r="H172" s="1352" t="str">
        <f t="shared" si="2814"/>
        <v>Tue</v>
      </c>
      <c r="I172" s="1352" t="str">
        <f t="shared" si="2814"/>
        <v>Wed</v>
      </c>
    </row>
    <row r="173" spans="1:12" x14ac:dyDescent="0.2">
      <c r="A173" s="1352" t="s">
        <v>707</v>
      </c>
      <c r="C173" s="1355">
        <f>MATCH(C174,'WS-1 Paper'!4:4,1)-1</f>
        <v>729</v>
      </c>
      <c r="D173" s="1355">
        <f>MATCH(D174,'WS-1 Paper'!4:4,1)-1</f>
        <v>730</v>
      </c>
      <c r="E173" s="1355">
        <f>MATCH(E174,'WS-1 Paper'!4:4,1)-1</f>
        <v>731</v>
      </c>
      <c r="F173" s="1355">
        <f>MATCH(F174,'WS-1 Paper'!4:4,1)-1</f>
        <v>732</v>
      </c>
      <c r="G173" s="1355">
        <f>MATCH(G174,'WS-1 Paper'!4:4,1)-1</f>
        <v>733</v>
      </c>
      <c r="H173" s="1355">
        <f>MATCH(H174,'WS-1 Paper'!4:4,1)-1</f>
        <v>734</v>
      </c>
      <c r="I173" s="1355">
        <f>MATCH(I174,'WS-1 Paper'!4:4,1)-1</f>
        <v>735</v>
      </c>
    </row>
    <row r="174" spans="1:12" x14ac:dyDescent="0.2">
      <c r="C174" s="1356">
        <f t="shared" ref="C174:G174" si="2815">D174-1</f>
        <v>43461</v>
      </c>
      <c r="D174" s="1356">
        <f t="shared" si="2815"/>
        <v>43462</v>
      </c>
      <c r="E174" s="1356">
        <f t="shared" si="2815"/>
        <v>43463</v>
      </c>
      <c r="F174" s="1356">
        <f t="shared" si="2815"/>
        <v>43464</v>
      </c>
      <c r="G174" s="1356">
        <f t="shared" si="2815"/>
        <v>43465</v>
      </c>
      <c r="H174" s="1356">
        <f>I174-1</f>
        <v>43466</v>
      </c>
      <c r="I174" s="1356">
        <f>B3</f>
        <v>43467</v>
      </c>
    </row>
    <row r="175" spans="1:12" x14ac:dyDescent="0.2">
      <c r="B175" s="1352" t="s">
        <v>436</v>
      </c>
      <c r="C175" s="1352">
        <f ca="1">OFFSET('WS-1 Paper'!$A$86,1,C173)</f>
        <v>1</v>
      </c>
      <c r="D175" s="1352">
        <f ca="1">OFFSET('WS-1 Paper'!$A$86,1,D173)</f>
        <v>2</v>
      </c>
      <c r="E175" s="1352">
        <f ca="1">OFFSET('WS-1 Paper'!$A$86,1,E173)</f>
        <v>2</v>
      </c>
      <c r="F175" s="1352">
        <f ca="1">OFFSET('WS-1 Paper'!$A$86,1,F173)</f>
        <v>3</v>
      </c>
      <c r="G175" s="1352">
        <f ca="1">OFFSET('WS-1 Paper'!$A$86,1,G173)</f>
        <v>0</v>
      </c>
      <c r="H175" s="1352">
        <f ca="1">OFFSET('WS-1 Paper'!$A$86,1,H173)</f>
        <v>2</v>
      </c>
      <c r="I175" s="1352">
        <f ca="1">OFFSET('WS-1 Paper'!$A$86,1,I173)</f>
        <v>1</v>
      </c>
    </row>
    <row r="176" spans="1:12" x14ac:dyDescent="0.2">
      <c r="B176" s="1352" t="s">
        <v>437</v>
      </c>
      <c r="C176" s="1352">
        <f ca="1">OFFSET('WS-1 Paper'!$A$86,2,C173)</f>
        <v>0</v>
      </c>
      <c r="D176" s="1352">
        <f ca="1">OFFSET('WS-1 Paper'!$A$86,2,D173)</f>
        <v>0</v>
      </c>
      <c r="E176" s="1352">
        <f ca="1">OFFSET('WS-1 Paper'!$A$86,2,E173)</f>
        <v>0</v>
      </c>
      <c r="F176" s="1352">
        <f ca="1">OFFSET('WS-1 Paper'!$A$86,2,F173)</f>
        <v>0</v>
      </c>
      <c r="G176" s="1352">
        <f ca="1">OFFSET('WS-1 Paper'!$A$86,2,G173)</f>
        <v>0</v>
      </c>
      <c r="H176" s="1352">
        <f ca="1">OFFSET('WS-1 Paper'!$A$86,2,H173)</f>
        <v>0</v>
      </c>
      <c r="I176" s="1352">
        <f ca="1">OFFSET('WS-1 Paper'!$A$86,2,I173)</f>
        <v>0</v>
      </c>
    </row>
    <row r="177" spans="1:1101" x14ac:dyDescent="0.2">
      <c r="B177" s="1352" t="s">
        <v>438</v>
      </c>
      <c r="C177" s="1352">
        <f ca="1">OFFSET('WS-1 Paper'!$A$86,3,C173)</f>
        <v>0</v>
      </c>
      <c r="D177" s="1352">
        <f ca="1">OFFSET('WS-1 Paper'!$A$86,3,D173)</f>
        <v>0</v>
      </c>
      <c r="E177" s="1352">
        <f ca="1">OFFSET('WS-1 Paper'!$A$86,3,E173)</f>
        <v>0</v>
      </c>
      <c r="F177" s="1352">
        <f ca="1">OFFSET('WS-1 Paper'!$A$86,3,F173)</f>
        <v>0</v>
      </c>
      <c r="G177" s="1352">
        <f ca="1">OFFSET('WS-1 Paper'!$A$86,3,G173)</f>
        <v>1</v>
      </c>
      <c r="H177" s="1352">
        <f ca="1">OFFSET('WS-1 Paper'!$A$86,3,H173)</f>
        <v>1</v>
      </c>
      <c r="I177" s="1352">
        <f ca="1">OFFSET('WS-1 Paper'!$A$86,3,I173)</f>
        <v>1</v>
      </c>
    </row>
    <row r="178" spans="1:1101" x14ac:dyDescent="0.2">
      <c r="B178" s="1352" t="s">
        <v>439</v>
      </c>
      <c r="C178" s="1352">
        <f ca="1">OFFSET('WS-1 Paper'!$A$86,4,C173)</f>
        <v>0</v>
      </c>
      <c r="D178" s="1352">
        <f ca="1">OFFSET('WS-1 Paper'!$A$86,4,D173)</f>
        <v>0</v>
      </c>
      <c r="E178" s="1352">
        <f ca="1">OFFSET('WS-1 Paper'!$A$86,4,E173)</f>
        <v>0</v>
      </c>
      <c r="F178" s="1352">
        <f ca="1">OFFSET('WS-1 Paper'!$A$86,4,F173)</f>
        <v>0</v>
      </c>
      <c r="G178" s="1352">
        <f ca="1">OFFSET('WS-1 Paper'!$A$86,4,G173)</f>
        <v>0</v>
      </c>
      <c r="H178" s="1352">
        <f ca="1">OFFSET('WS-1 Paper'!$A$86,4,H173)</f>
        <v>0</v>
      </c>
      <c r="I178" s="1352">
        <f ca="1">OFFSET('WS-1 Paper'!$A$86,4,I173)</f>
        <v>0</v>
      </c>
    </row>
    <row r="179" spans="1:1101" x14ac:dyDescent="0.2">
      <c r="B179" s="1352" t="s">
        <v>704</v>
      </c>
      <c r="C179" s="1352">
        <f ca="1">OFFSET('WS-1 Paper'!$A$86,5,C173)</f>
        <v>1</v>
      </c>
      <c r="D179" s="1352">
        <f ca="1">OFFSET('WS-1 Paper'!$A$86,5,D173)</f>
        <v>2</v>
      </c>
      <c r="E179" s="1352">
        <f ca="1">OFFSET('WS-1 Paper'!$A$86,5,E173)</f>
        <v>2</v>
      </c>
      <c r="F179" s="1352">
        <f ca="1">OFFSET('WS-1 Paper'!$A$86,5,F173)</f>
        <v>3</v>
      </c>
      <c r="G179" s="1352">
        <f ca="1">OFFSET('WS-1 Paper'!$A$86,5,G173)</f>
        <v>1</v>
      </c>
      <c r="H179" s="1352">
        <f ca="1">OFFSET('WS-1 Paper'!$A$86,5,H173)</f>
        <v>3</v>
      </c>
      <c r="I179" s="1352">
        <f ca="1">OFFSET('WS-1 Paper'!$A$86,5,I173)</f>
        <v>2</v>
      </c>
    </row>
    <row r="180" spans="1:1101" x14ac:dyDescent="0.2">
      <c r="B180" s="1352" t="s">
        <v>441</v>
      </c>
      <c r="C180" s="1352">
        <f ca="1">OFFSET('WS-1 Paper'!$A$86,6,C173)</f>
        <v>3</v>
      </c>
      <c r="D180" s="1352">
        <f ca="1">OFFSET('WS-1 Paper'!$A$86,6,D173)</f>
        <v>2</v>
      </c>
      <c r="E180" s="1352">
        <f ca="1">OFFSET('WS-1 Paper'!$A$86,6,E173)</f>
        <v>2</v>
      </c>
      <c r="F180" s="1352">
        <f ca="1">OFFSET('WS-1 Paper'!$A$86,6,F173)</f>
        <v>1</v>
      </c>
      <c r="G180" s="1352">
        <f ca="1">OFFSET('WS-1 Paper'!$A$86,6,G173)</f>
        <v>3</v>
      </c>
      <c r="H180" s="1352">
        <f ca="1">OFFSET('WS-1 Paper'!$A$86,6,H173)</f>
        <v>2</v>
      </c>
      <c r="I180" s="1352">
        <f ca="1">OFFSET('WS-1 Paper'!$A$86,6,I173)</f>
        <v>2</v>
      </c>
      <c r="J180" s="1352">
        <f ca="1">SUM(C180:I180)</f>
        <v>15</v>
      </c>
    </row>
    <row r="181" spans="1:1101" x14ac:dyDescent="0.2">
      <c r="B181" s="1352" t="s">
        <v>235</v>
      </c>
      <c r="C181" s="1352">
        <f ca="1">OFFSET('WS-1 Paper'!$A$86,7,C173)</f>
        <v>2</v>
      </c>
      <c r="D181" s="1352">
        <f ca="1">OFFSET('WS-1 Paper'!$A$86,7,D173)</f>
        <v>1</v>
      </c>
      <c r="E181" s="1352">
        <f ca="1">OFFSET('WS-1 Paper'!$A$86,7,E173)</f>
        <v>1</v>
      </c>
      <c r="F181" s="1352">
        <f ca="1">OFFSET('WS-1 Paper'!$A$86,7,F173)</f>
        <v>0</v>
      </c>
      <c r="G181" s="1352">
        <f ca="1">OFFSET('WS-1 Paper'!$A$86,7,G173)</f>
        <v>5</v>
      </c>
      <c r="H181" s="1352">
        <f ca="1">OFFSET('WS-1 Paper'!$A$86,7,H173)</f>
        <v>0</v>
      </c>
      <c r="I181" s="1352">
        <f ca="1">OFFSET('WS-1 Paper'!$A$86,7,I173)</f>
        <v>4</v>
      </c>
      <c r="J181" s="1352">
        <f ca="1">SUM(C181:I181)</f>
        <v>13</v>
      </c>
    </row>
    <row r="185" spans="1:1101" x14ac:dyDescent="0.2">
      <c r="A185" s="1352" t="s">
        <v>718</v>
      </c>
    </row>
    <row r="186" spans="1:1101" x14ac:dyDescent="0.2">
      <c r="C186" s="1355">
        <f t="shared" ref="C186:E186" si="2816">C187-$UU$187</f>
        <v>508</v>
      </c>
      <c r="D186" s="1355">
        <f t="shared" si="2816"/>
        <v>515</v>
      </c>
      <c r="E186" s="1355">
        <f t="shared" si="2816"/>
        <v>522</v>
      </c>
      <c r="F186" s="1355">
        <f>F187-$UU$187</f>
        <v>529</v>
      </c>
      <c r="UU186" s="1355">
        <f>MATCH(UU187,'WS-2 Pregnancy Income Lock In'!4:4,0)-1</f>
        <v>1</v>
      </c>
      <c r="UV186" s="1355">
        <f>MATCH(UV187,'WS-2 Pregnancy Income Lock In'!4:4,0)-1</f>
        <v>2</v>
      </c>
      <c r="UW186" s="1355">
        <f>MATCH(UW187,'WS-2 Pregnancy Income Lock In'!4:4,0)-1</f>
        <v>3</v>
      </c>
      <c r="UX186" s="1355">
        <f>MATCH(UX187,'WS-2 Pregnancy Income Lock In'!4:4,0)-1</f>
        <v>4</v>
      </c>
      <c r="UY186" s="1355">
        <f>MATCH(UY187,'WS-2 Pregnancy Income Lock In'!4:4,0)-1</f>
        <v>5</v>
      </c>
      <c r="UZ186" s="1355" t="e">
        <f>MATCH(UZ187,'WS-2 Pregnancy Income Lock In'!4:4,0)-1</f>
        <v>#N/A</v>
      </c>
      <c r="VA186" s="1355" t="e">
        <f>MATCH(VA187,'WS-2 Pregnancy Income Lock In'!4:4,0)-1</f>
        <v>#N/A</v>
      </c>
      <c r="VB186" s="1355">
        <f>MATCH(VB187,'WS-2 Pregnancy Income Lock In'!4:4,0)-1</f>
        <v>6</v>
      </c>
      <c r="VC186" s="1355">
        <f>MATCH(VC187,'WS-2 Pregnancy Income Lock In'!4:4,0)-1</f>
        <v>7</v>
      </c>
      <c r="VD186" s="1355">
        <f>MATCH(VD187,'WS-2 Pregnancy Income Lock In'!4:4,0)-1</f>
        <v>8</v>
      </c>
      <c r="VE186" s="1355">
        <f>MATCH(VE187,'WS-2 Pregnancy Income Lock In'!4:4,0)-1</f>
        <v>9</v>
      </c>
      <c r="VF186" s="1355">
        <f>MATCH(VF187,'WS-2 Pregnancy Income Lock In'!4:4,0)-1</f>
        <v>10</v>
      </c>
      <c r="VG186" s="1355" t="e">
        <f>MATCH(VG187,'WS-2 Pregnancy Income Lock In'!4:4,0)-1</f>
        <v>#N/A</v>
      </c>
      <c r="VH186" s="1355" t="e">
        <f>MATCH(VH187,'WS-2 Pregnancy Income Lock In'!4:4,0)-1</f>
        <v>#N/A</v>
      </c>
      <c r="VI186" s="1355">
        <f>MATCH(VI187,'WS-2 Pregnancy Income Lock In'!4:4,0)-1</f>
        <v>11</v>
      </c>
      <c r="VJ186" s="1355">
        <f>MATCH(VJ187,'WS-2 Pregnancy Income Lock In'!4:4,0)-1</f>
        <v>12</v>
      </c>
      <c r="VK186" s="1355">
        <f>MATCH(VK187,'WS-2 Pregnancy Income Lock In'!4:4,0)-1</f>
        <v>13</v>
      </c>
      <c r="VL186" s="1355">
        <f>MATCH(VL187,'WS-2 Pregnancy Income Lock In'!4:4,0)-1</f>
        <v>14</v>
      </c>
      <c r="VM186" s="1355">
        <f>MATCH(VM187,'WS-2 Pregnancy Income Lock In'!4:4,0)-1</f>
        <v>15</v>
      </c>
      <c r="VN186" s="1355" t="e">
        <f>MATCH(VN187,'WS-2 Pregnancy Income Lock In'!4:4,0)-1</f>
        <v>#N/A</v>
      </c>
      <c r="VO186" s="1355" t="e">
        <f>MATCH(VO187,'WS-2 Pregnancy Income Lock In'!4:4,0)-1</f>
        <v>#N/A</v>
      </c>
      <c r="VP186" s="1355">
        <f>MATCH(VP187,'WS-2 Pregnancy Income Lock In'!4:4,0)-1</f>
        <v>16</v>
      </c>
      <c r="VQ186" s="1355">
        <f>MATCH(VQ187,'WS-2 Pregnancy Income Lock In'!4:4,0)-1</f>
        <v>17</v>
      </c>
      <c r="VR186" s="1355">
        <f>MATCH(VR187,'WS-2 Pregnancy Income Lock In'!4:4,0)-1</f>
        <v>18</v>
      </c>
      <c r="VS186" s="1355">
        <f>MATCH(VS187,'WS-2 Pregnancy Income Lock In'!4:4,0)-1</f>
        <v>19</v>
      </c>
      <c r="VT186" s="1355">
        <f>MATCH(VT187,'WS-2 Pregnancy Income Lock In'!4:4,0)-1</f>
        <v>20</v>
      </c>
      <c r="VU186" s="1355" t="e">
        <f>MATCH(VU187,'WS-2 Pregnancy Income Lock In'!4:4,0)-1</f>
        <v>#N/A</v>
      </c>
      <c r="VV186" s="1355" t="e">
        <f>MATCH(VV187,'WS-2 Pregnancy Income Lock In'!4:4,0)-1</f>
        <v>#N/A</v>
      </c>
      <c r="VW186" s="1355">
        <f>MATCH(VW187,'WS-2 Pregnancy Income Lock In'!4:4,0)-1</f>
        <v>21</v>
      </c>
      <c r="VX186" s="1355">
        <f>MATCH(VX187,'WS-2 Pregnancy Income Lock In'!4:4,0)-1</f>
        <v>22</v>
      </c>
      <c r="VY186" s="1355">
        <f>MATCH(VY187,'WS-2 Pregnancy Income Lock In'!4:4,0)-1</f>
        <v>23</v>
      </c>
      <c r="VZ186" s="1355">
        <f>MATCH(VZ187,'WS-2 Pregnancy Income Lock In'!4:4,0)-1</f>
        <v>24</v>
      </c>
      <c r="WA186" s="1355" t="e">
        <f>MATCH(WA187,'WS-2 Pregnancy Income Lock In'!4:4,0)-1</f>
        <v>#N/A</v>
      </c>
      <c r="WB186" s="1355" t="e">
        <f>MATCH(WB187,'WS-2 Pregnancy Income Lock In'!4:4,0)-1</f>
        <v>#N/A</v>
      </c>
      <c r="WC186" s="1355" t="e">
        <f>MATCH(WC187,'WS-2 Pregnancy Income Lock In'!4:4,0)-1</f>
        <v>#N/A</v>
      </c>
      <c r="WD186" s="1355">
        <f>MATCH(WD187,'WS-2 Pregnancy Income Lock In'!4:4,0)-1</f>
        <v>25</v>
      </c>
      <c r="WE186" s="1355">
        <f>MATCH(WE187,'WS-2 Pregnancy Income Lock In'!4:4,0)-1</f>
        <v>26</v>
      </c>
      <c r="WF186" s="1355">
        <f>MATCH(WF187,'WS-2 Pregnancy Income Lock In'!4:4,0)-1</f>
        <v>27</v>
      </c>
      <c r="WG186" s="1355">
        <f>MATCH(WG187,'WS-2 Pregnancy Income Lock In'!4:4,0)-1</f>
        <v>28</v>
      </c>
      <c r="WH186" s="1355" t="e">
        <f>MATCH(WH187,'WS-2 Pregnancy Income Lock In'!4:4,0)-1</f>
        <v>#N/A</v>
      </c>
      <c r="WI186" s="1355" t="e">
        <f>MATCH(WI187,'WS-2 Pregnancy Income Lock In'!4:4,0)-1</f>
        <v>#N/A</v>
      </c>
      <c r="WJ186" s="1355" t="e">
        <f>MATCH(WJ187,'WS-2 Pregnancy Income Lock In'!4:4,0)-1</f>
        <v>#N/A</v>
      </c>
      <c r="WK186" s="1355" t="e">
        <f>MATCH(WK187,'WS-2 Pregnancy Income Lock In'!4:4,0)-1</f>
        <v>#N/A</v>
      </c>
      <c r="WL186" s="1355" t="e">
        <f>MATCH(WL187,'WS-2 Pregnancy Income Lock In'!4:4,0)-1</f>
        <v>#N/A</v>
      </c>
      <c r="WM186" s="1355" t="e">
        <f>MATCH(WM187,'WS-2 Pregnancy Income Lock In'!4:4,0)-1</f>
        <v>#N/A</v>
      </c>
      <c r="WN186" s="1355" t="e">
        <f>MATCH(WN187,'WS-2 Pregnancy Income Lock In'!4:4,0)-1</f>
        <v>#N/A</v>
      </c>
      <c r="WO186" s="1355" t="e">
        <f>MATCH(WO187,'WS-2 Pregnancy Income Lock In'!4:4,0)-1</f>
        <v>#N/A</v>
      </c>
      <c r="WP186" s="1355" t="e">
        <f>MATCH(WP187,'WS-2 Pregnancy Income Lock In'!4:4,0)-1</f>
        <v>#N/A</v>
      </c>
      <c r="WQ186" s="1355" t="e">
        <f>MATCH(WQ187,'WS-2 Pregnancy Income Lock In'!4:4,0)-1</f>
        <v>#N/A</v>
      </c>
      <c r="WR186" s="1355" t="e">
        <f>MATCH(WR187,'WS-2 Pregnancy Income Lock In'!4:4,0)-1</f>
        <v>#N/A</v>
      </c>
      <c r="WS186" s="1355" t="e">
        <f>MATCH(WS187,'WS-2 Pregnancy Income Lock In'!4:4,0)-1</f>
        <v>#N/A</v>
      </c>
      <c r="WT186" s="1355">
        <f>MATCH(WT187,'WS-2 Pregnancy Income Lock In'!4:4,0)-1</f>
        <v>29</v>
      </c>
      <c r="WU186" s="1355" t="e">
        <f>MATCH(WU187,'WS-2 Pregnancy Income Lock In'!4:4,0)-1</f>
        <v>#N/A</v>
      </c>
      <c r="WV186" s="1355" t="e">
        <f>MATCH(WV187,'WS-2 Pregnancy Income Lock In'!4:4,0)-1</f>
        <v>#N/A</v>
      </c>
      <c r="WW186" s="1355" t="e">
        <f>MATCH(WW187,'WS-2 Pregnancy Income Lock In'!4:4,0)-1</f>
        <v>#N/A</v>
      </c>
      <c r="WX186" s="1355" t="e">
        <f>MATCH(WX187,'WS-2 Pregnancy Income Lock In'!4:4,0)-1</f>
        <v>#N/A</v>
      </c>
      <c r="WY186" s="1355" t="e">
        <f>MATCH(WY187,'WS-2 Pregnancy Income Lock In'!4:4,0)-1</f>
        <v>#N/A</v>
      </c>
      <c r="WZ186" s="1355" t="e">
        <f>MATCH(WZ187,'WS-2 Pregnancy Income Lock In'!4:4,0)-1</f>
        <v>#N/A</v>
      </c>
      <c r="XA186" s="1355" t="e">
        <f>MATCH(XA187,'WS-2 Pregnancy Income Lock In'!4:4,0)-1</f>
        <v>#N/A</v>
      </c>
      <c r="XB186" s="1355" t="e">
        <f>MATCH(XB187,'WS-2 Pregnancy Income Lock In'!4:4,0)-1</f>
        <v>#N/A</v>
      </c>
      <c r="XC186" s="1355" t="e">
        <f>MATCH(XC187,'WS-2 Pregnancy Income Lock In'!4:4,0)-1</f>
        <v>#N/A</v>
      </c>
      <c r="XD186" s="1355" t="e">
        <f>MATCH(XD187,'WS-2 Pregnancy Income Lock In'!4:4,0)-1</f>
        <v>#N/A</v>
      </c>
      <c r="XE186" s="1355" t="e">
        <f>MATCH(XE187,'WS-2 Pregnancy Income Lock In'!4:4,0)-1</f>
        <v>#N/A</v>
      </c>
      <c r="XF186" s="1355" t="e">
        <f>MATCH(XF187,'WS-2 Pregnancy Income Lock In'!4:4,0)-1</f>
        <v>#N/A</v>
      </c>
      <c r="XG186" s="1355" t="e">
        <f>MATCH(XG187,'WS-2 Pregnancy Income Lock In'!4:4,0)-1</f>
        <v>#N/A</v>
      </c>
      <c r="XH186" s="1355" t="e">
        <f>MATCH(XH187,'WS-2 Pregnancy Income Lock In'!4:4,0)-1</f>
        <v>#N/A</v>
      </c>
      <c r="XI186" s="1355" t="e">
        <f>MATCH(XI187,'WS-2 Pregnancy Income Lock In'!4:4,0)-1</f>
        <v>#N/A</v>
      </c>
      <c r="XJ186" s="1355">
        <f>MATCH(XJ187,'WS-2 Pregnancy Income Lock In'!4:4,0)-1</f>
        <v>30</v>
      </c>
      <c r="XK186" s="1355" t="e">
        <f>MATCH(XK187,'WS-2 Pregnancy Income Lock In'!4:4,0)-1</f>
        <v>#N/A</v>
      </c>
      <c r="XL186" s="1355" t="e">
        <f>MATCH(XL187,'WS-2 Pregnancy Income Lock In'!4:4,0)-1</f>
        <v>#N/A</v>
      </c>
      <c r="XM186" s="1355" t="e">
        <f>MATCH(XM187,'WS-2 Pregnancy Income Lock In'!4:4,0)-1</f>
        <v>#N/A</v>
      </c>
      <c r="XN186" s="1355" t="e">
        <f>MATCH(XN187,'WS-2 Pregnancy Income Lock In'!4:4,0)-1</f>
        <v>#N/A</v>
      </c>
      <c r="XO186" s="1355" t="e">
        <f>MATCH(XO187,'WS-2 Pregnancy Income Lock In'!4:4,0)-1</f>
        <v>#N/A</v>
      </c>
      <c r="XP186" s="1355" t="e">
        <f>MATCH(XP187,'WS-2 Pregnancy Income Lock In'!4:4,0)-1</f>
        <v>#N/A</v>
      </c>
      <c r="XQ186" s="1355" t="e">
        <f>MATCH(XQ187,'WS-2 Pregnancy Income Lock In'!4:4,0)-1</f>
        <v>#N/A</v>
      </c>
      <c r="XR186" s="1355" t="e">
        <f>MATCH(XR187,'WS-2 Pregnancy Income Lock In'!4:4,0)-1</f>
        <v>#N/A</v>
      </c>
      <c r="XS186" s="1355" t="e">
        <f>MATCH(XS187,'WS-2 Pregnancy Income Lock In'!4:4,0)-1</f>
        <v>#N/A</v>
      </c>
      <c r="XT186" s="1355" t="e">
        <f>MATCH(XT187,'WS-2 Pregnancy Income Lock In'!4:4,0)-1</f>
        <v>#N/A</v>
      </c>
      <c r="XU186" s="1355" t="e">
        <f>MATCH(XU187,'WS-2 Pregnancy Income Lock In'!4:4,0)-1</f>
        <v>#N/A</v>
      </c>
      <c r="XV186" s="1355" t="e">
        <f>MATCH(XV187,'WS-2 Pregnancy Income Lock In'!4:4,0)-1</f>
        <v>#N/A</v>
      </c>
      <c r="XW186" s="1355" t="e">
        <f>MATCH(XW187,'WS-2 Pregnancy Income Lock In'!4:4,0)-1</f>
        <v>#N/A</v>
      </c>
      <c r="XX186" s="1355" t="e">
        <f>MATCH(XX187,'WS-2 Pregnancy Income Lock In'!4:4,0)-1</f>
        <v>#N/A</v>
      </c>
      <c r="XY186" s="1355" t="e">
        <f>MATCH(XY187,'WS-2 Pregnancy Income Lock In'!4:4,0)-1</f>
        <v>#N/A</v>
      </c>
      <c r="XZ186" s="1355" t="e">
        <f>MATCH(XZ187,'WS-2 Pregnancy Income Lock In'!4:4,0)-1</f>
        <v>#N/A</v>
      </c>
      <c r="YA186" s="1355" t="e">
        <f>MATCH(YA187,'WS-2 Pregnancy Income Lock In'!4:4,0)-1</f>
        <v>#N/A</v>
      </c>
      <c r="YB186" s="1355">
        <f>MATCH(YB187,'WS-2 Pregnancy Income Lock In'!4:4,0)-1</f>
        <v>31</v>
      </c>
      <c r="YC186" s="1355" t="e">
        <f>MATCH(YC187,'WS-2 Pregnancy Income Lock In'!4:4,0)-1</f>
        <v>#N/A</v>
      </c>
      <c r="YD186" s="1355">
        <f>MATCH(YD187,'WS-2 Pregnancy Income Lock In'!4:4,0)-1</f>
        <v>32</v>
      </c>
      <c r="YE186" s="1355" t="e">
        <f>MATCH(YE187,'WS-2 Pregnancy Income Lock In'!4:4,0)-1</f>
        <v>#N/A</v>
      </c>
      <c r="YF186" s="1355" t="e">
        <f>MATCH(YF187,'WS-2 Pregnancy Income Lock In'!4:4,0)-1</f>
        <v>#N/A</v>
      </c>
      <c r="YG186" s="1355" t="e">
        <f>MATCH(YG187,'WS-2 Pregnancy Income Lock In'!4:4,0)-1</f>
        <v>#N/A</v>
      </c>
      <c r="YH186" s="1355">
        <f>MATCH(YH187,'WS-2 Pregnancy Income Lock In'!4:4,0)-1</f>
        <v>33</v>
      </c>
      <c r="YI186" s="1355" t="e">
        <f>MATCH(YI187,'WS-2 Pregnancy Income Lock In'!4:4,0)-1</f>
        <v>#N/A</v>
      </c>
      <c r="YJ186" s="1355" t="e">
        <f>MATCH(YJ187,'WS-2 Pregnancy Income Lock In'!4:4,0)-1</f>
        <v>#N/A</v>
      </c>
      <c r="YK186" s="1355" t="e">
        <f>MATCH(YK187,'WS-2 Pregnancy Income Lock In'!4:4,0)-1</f>
        <v>#N/A</v>
      </c>
      <c r="YL186" s="1355" t="e">
        <f>MATCH(YL187,'WS-2 Pregnancy Income Lock In'!4:4,0)-1</f>
        <v>#N/A</v>
      </c>
      <c r="YM186" s="1355" t="e">
        <f>MATCH(YM187,'WS-2 Pregnancy Income Lock In'!4:4,0)-1</f>
        <v>#N/A</v>
      </c>
      <c r="YN186" s="1355" t="e">
        <f>MATCH(YN187,'WS-2 Pregnancy Income Lock In'!4:4,0)-1</f>
        <v>#N/A</v>
      </c>
      <c r="YO186" s="1355">
        <f>MATCH(YO187,'WS-2 Pregnancy Income Lock In'!4:4,0)-1</f>
        <v>34</v>
      </c>
      <c r="YP186" s="1355">
        <f>MATCH(YP187,'WS-2 Pregnancy Income Lock In'!4:4,0)-1</f>
        <v>35</v>
      </c>
      <c r="YQ186" s="1355" t="e">
        <f>MATCH(YQ187,'WS-2 Pregnancy Income Lock In'!4:4,0)-1</f>
        <v>#N/A</v>
      </c>
      <c r="YR186" s="1355" t="e">
        <f>MATCH(YR187,'WS-2 Pregnancy Income Lock In'!4:4,0)-1</f>
        <v>#N/A</v>
      </c>
      <c r="YS186" s="1355" t="e">
        <f>MATCH(YS187,'WS-2 Pregnancy Income Lock In'!4:4,0)-1</f>
        <v>#N/A</v>
      </c>
      <c r="YT186" s="1355" t="e">
        <f>MATCH(YT187,'WS-2 Pregnancy Income Lock In'!4:4,0)-1</f>
        <v>#N/A</v>
      </c>
      <c r="YU186" s="1355">
        <f>MATCH(YU187,'WS-2 Pregnancy Income Lock In'!4:4,0)-1</f>
        <v>36</v>
      </c>
      <c r="YV186" s="1355" t="e">
        <f>MATCH(YV187,'WS-2 Pregnancy Income Lock In'!4:4,0)-1</f>
        <v>#N/A</v>
      </c>
      <c r="YW186" s="1355">
        <f>MATCH(YW187,'WS-2 Pregnancy Income Lock In'!4:4,0)-1</f>
        <v>37</v>
      </c>
      <c r="YX186" s="1355" t="e">
        <f>MATCH(YX187,'WS-2 Pregnancy Income Lock In'!4:4,0)-1</f>
        <v>#N/A</v>
      </c>
      <c r="YY186" s="1355" t="e">
        <f>MATCH(YY187,'WS-2 Pregnancy Income Lock In'!4:4,0)-1</f>
        <v>#N/A</v>
      </c>
      <c r="YZ186" s="1355" t="e">
        <f>MATCH(YZ187,'WS-2 Pregnancy Income Lock In'!4:4,0)-1</f>
        <v>#N/A</v>
      </c>
      <c r="ZA186" s="1355" t="e">
        <f>MATCH(ZA187,'WS-2 Pregnancy Income Lock In'!4:4,0)-1</f>
        <v>#N/A</v>
      </c>
      <c r="ZB186" s="1355">
        <f>MATCH(ZB187,'WS-2 Pregnancy Income Lock In'!4:4,0)-1</f>
        <v>38</v>
      </c>
      <c r="ZC186" s="1355" t="e">
        <f>MATCH(ZC187,'WS-2 Pregnancy Income Lock In'!4:4,0)-1</f>
        <v>#N/A</v>
      </c>
      <c r="ZD186" s="1355" t="e">
        <f>MATCH(ZD187,'WS-2 Pregnancy Income Lock In'!4:4,0)-1</f>
        <v>#N/A</v>
      </c>
      <c r="ZE186" s="1355">
        <f>MATCH(ZE187,'WS-2 Pregnancy Income Lock In'!4:4,0)-1</f>
        <v>39</v>
      </c>
      <c r="ZF186" s="1355" t="e">
        <f>MATCH(ZF187,'WS-2 Pregnancy Income Lock In'!4:4,0)-1</f>
        <v>#N/A</v>
      </c>
      <c r="ZG186" s="1355" t="e">
        <f>MATCH(ZG187,'WS-2 Pregnancy Income Lock In'!4:4,0)-1</f>
        <v>#N/A</v>
      </c>
      <c r="ZH186" s="1355" t="e">
        <f>MATCH(ZH187,'WS-2 Pregnancy Income Lock In'!4:4,0)-1</f>
        <v>#N/A</v>
      </c>
      <c r="ZI186" s="1355">
        <f>MATCH(ZI187,'WS-2 Pregnancy Income Lock In'!4:4,0)-1</f>
        <v>40</v>
      </c>
      <c r="ZJ186" s="1355" t="e">
        <f>MATCH(ZJ187,'WS-2 Pregnancy Income Lock In'!4:4,0)-1</f>
        <v>#N/A</v>
      </c>
      <c r="ZK186" s="1355" t="e">
        <f>MATCH(ZK187,'WS-2 Pregnancy Income Lock In'!4:4,0)-1</f>
        <v>#N/A</v>
      </c>
      <c r="ZL186" s="1355" t="e">
        <f>MATCH(ZL187,'WS-2 Pregnancy Income Lock In'!4:4,0)-1</f>
        <v>#N/A</v>
      </c>
      <c r="ZM186" s="1355" t="e">
        <f>MATCH(ZM187,'WS-2 Pregnancy Income Lock In'!4:4,0)-1</f>
        <v>#N/A</v>
      </c>
      <c r="ZN186" s="1355" t="e">
        <f>MATCH(ZN187,'WS-2 Pregnancy Income Lock In'!4:4,0)-1</f>
        <v>#N/A</v>
      </c>
      <c r="ZO186" s="1355" t="e">
        <f>MATCH(ZO187,'WS-2 Pregnancy Income Lock In'!4:4,0)-1</f>
        <v>#N/A</v>
      </c>
      <c r="ZP186" s="1355" t="e">
        <f>MATCH(ZP187,'WS-2 Pregnancy Income Lock In'!4:4,0)-1</f>
        <v>#N/A</v>
      </c>
      <c r="ZQ186" s="1355">
        <f>MATCH(ZQ187,'WS-2 Pregnancy Income Lock In'!4:4,0)-1</f>
        <v>41</v>
      </c>
      <c r="ZR186" s="1355">
        <f>MATCH(ZR187,'WS-2 Pregnancy Income Lock In'!4:4,0)-1</f>
        <v>42</v>
      </c>
      <c r="ZS186" s="1355" t="e">
        <f>MATCH(ZS187,'WS-2 Pregnancy Income Lock In'!4:4,0)-1</f>
        <v>#N/A</v>
      </c>
      <c r="ZT186" s="1355" t="e">
        <f>MATCH(ZT187,'WS-2 Pregnancy Income Lock In'!4:4,0)-1</f>
        <v>#N/A</v>
      </c>
      <c r="ZU186" s="1355" t="e">
        <f>MATCH(ZU187,'WS-2 Pregnancy Income Lock In'!4:4,0)-1</f>
        <v>#N/A</v>
      </c>
      <c r="ZV186" s="1355" t="e">
        <f>MATCH(ZV187,'WS-2 Pregnancy Income Lock In'!4:4,0)-1</f>
        <v>#N/A</v>
      </c>
      <c r="ZW186" s="1355" t="e">
        <f>MATCH(ZW187,'WS-2 Pregnancy Income Lock In'!4:4,0)-1</f>
        <v>#N/A</v>
      </c>
      <c r="ZX186" s="1355">
        <f>MATCH(ZX187,'WS-2 Pregnancy Income Lock In'!4:4,0)-1</f>
        <v>43</v>
      </c>
      <c r="ZY186" s="1355" t="e">
        <f>MATCH(ZY187,'WS-2 Pregnancy Income Lock In'!4:4,0)-1</f>
        <v>#N/A</v>
      </c>
      <c r="ZZ186" s="1355" t="e">
        <f>MATCH(ZZ187,'WS-2 Pregnancy Income Lock In'!4:4,0)-1</f>
        <v>#N/A</v>
      </c>
      <c r="AAA186" s="1355" t="e">
        <f>MATCH(AAA187,'WS-2 Pregnancy Income Lock In'!4:4,0)-1</f>
        <v>#N/A</v>
      </c>
      <c r="AAB186" s="1355" t="e">
        <f>MATCH(AAB187,'WS-2 Pregnancy Income Lock In'!4:4,0)-1</f>
        <v>#N/A</v>
      </c>
      <c r="AAC186" s="1355" t="e">
        <f>MATCH(AAC187,'WS-2 Pregnancy Income Lock In'!4:4,0)-1</f>
        <v>#N/A</v>
      </c>
      <c r="AAD186" s="1355" t="e">
        <f>MATCH(AAD187,'WS-2 Pregnancy Income Lock In'!4:4,0)-1</f>
        <v>#N/A</v>
      </c>
      <c r="AAE186" s="1355" t="e">
        <f>MATCH(AAE187,'WS-2 Pregnancy Income Lock In'!4:4,0)-1</f>
        <v>#N/A</v>
      </c>
      <c r="AAF186" s="1355">
        <f>MATCH(AAF187,'WS-2 Pregnancy Income Lock In'!4:4,0)-1</f>
        <v>44</v>
      </c>
      <c r="AAG186" s="1355" t="e">
        <f>MATCH(AAG187,'WS-2 Pregnancy Income Lock In'!4:4,0)-1</f>
        <v>#N/A</v>
      </c>
      <c r="AAH186" s="1355" t="e">
        <f>MATCH(AAH187,'WS-2 Pregnancy Income Lock In'!4:4,0)-1</f>
        <v>#N/A</v>
      </c>
      <c r="AAI186" s="1355" t="e">
        <f>MATCH(AAI187,'WS-2 Pregnancy Income Lock In'!4:4,0)-1</f>
        <v>#N/A</v>
      </c>
      <c r="AAJ186" s="1355" t="e">
        <f>MATCH(AAJ187,'WS-2 Pregnancy Income Lock In'!4:4,0)-1</f>
        <v>#N/A</v>
      </c>
      <c r="AAK186" s="1355">
        <f>MATCH(AAK187,'WS-2 Pregnancy Income Lock In'!4:4,0)-1</f>
        <v>45</v>
      </c>
      <c r="AAL186" s="1355" t="e">
        <f>MATCH(AAL187,'WS-2 Pregnancy Income Lock In'!4:4,0)-1</f>
        <v>#N/A</v>
      </c>
      <c r="AAM186" s="1355" t="e">
        <f>MATCH(AAM187,'WS-2 Pregnancy Income Lock In'!4:4,0)-1</f>
        <v>#N/A</v>
      </c>
      <c r="AAN186" s="1355" t="e">
        <f>MATCH(AAN187,'WS-2 Pregnancy Income Lock In'!4:4,0)-1</f>
        <v>#N/A</v>
      </c>
      <c r="AAO186" s="1355" t="e">
        <f>MATCH(AAO187,'WS-2 Pregnancy Income Lock In'!4:4,0)-1</f>
        <v>#N/A</v>
      </c>
      <c r="AAP186" s="1355">
        <f>MATCH(AAP187,'WS-2 Pregnancy Income Lock In'!4:4,0)-1</f>
        <v>46</v>
      </c>
      <c r="AAQ186" s="1355" t="e">
        <f>MATCH(AAQ187,'WS-2 Pregnancy Income Lock In'!4:4,0)-1</f>
        <v>#N/A</v>
      </c>
      <c r="AAR186" s="1355">
        <f>MATCH(AAR187,'WS-2 Pregnancy Income Lock In'!4:4,0)-1</f>
        <v>47</v>
      </c>
      <c r="AAS186" s="1355" t="e">
        <f>MATCH(AAS187,'WS-2 Pregnancy Income Lock In'!4:4,0)-1</f>
        <v>#N/A</v>
      </c>
      <c r="AAT186" s="1355" t="e">
        <f>MATCH(AAT187,'WS-2 Pregnancy Income Lock In'!4:4,0)-1</f>
        <v>#N/A</v>
      </c>
      <c r="AAU186" s="1355" t="e">
        <f>MATCH(AAU187,'WS-2 Pregnancy Income Lock In'!4:4,0)-1</f>
        <v>#N/A</v>
      </c>
      <c r="AAV186" s="1355" t="e">
        <f>MATCH(AAV187,'WS-2 Pregnancy Income Lock In'!4:4,0)-1</f>
        <v>#N/A</v>
      </c>
      <c r="AAW186" s="1355">
        <f>MATCH(AAW187,'WS-2 Pregnancy Income Lock In'!4:4,0)-1</f>
        <v>48</v>
      </c>
      <c r="AAX186" s="1355" t="e">
        <f>MATCH(AAX187,'WS-2 Pregnancy Income Lock In'!4:4,0)-1</f>
        <v>#N/A</v>
      </c>
      <c r="AAY186" s="1355">
        <f>MATCH(AAY187,'WS-2 Pregnancy Income Lock In'!4:4,0)-1</f>
        <v>49</v>
      </c>
      <c r="AAZ186" s="1355" t="e">
        <f>MATCH(AAZ187,'WS-2 Pregnancy Income Lock In'!4:4,0)-1</f>
        <v>#N/A</v>
      </c>
      <c r="ABA186" s="1355" t="e">
        <f>MATCH(ABA187,'WS-2 Pregnancy Income Lock In'!4:4,0)-1</f>
        <v>#N/A</v>
      </c>
      <c r="ABB186" s="1355">
        <f>MATCH(ABB187,'WS-2 Pregnancy Income Lock In'!4:4,0)-1</f>
        <v>50</v>
      </c>
      <c r="ABC186" s="1355" t="e">
        <f>MATCH(ABC187,'WS-2 Pregnancy Income Lock In'!4:4,0)-1</f>
        <v>#N/A</v>
      </c>
      <c r="ABD186" s="1355" t="e">
        <f>MATCH(ABD187,'WS-2 Pregnancy Income Lock In'!4:4,0)-1</f>
        <v>#N/A</v>
      </c>
      <c r="ABE186" s="1355" t="e">
        <f>MATCH(ABE187,'WS-2 Pregnancy Income Lock In'!4:4,0)-1</f>
        <v>#N/A</v>
      </c>
      <c r="ABF186" s="1355" t="e">
        <f>MATCH(ABF187,'WS-2 Pregnancy Income Lock In'!4:4,0)-1</f>
        <v>#N/A</v>
      </c>
      <c r="ABG186" s="1355" t="e">
        <f>MATCH(ABG187,'WS-2 Pregnancy Income Lock In'!4:4,0)-1</f>
        <v>#N/A</v>
      </c>
      <c r="ABH186" s="1355">
        <f>MATCH(ABH187,'WS-2 Pregnancy Income Lock In'!4:4,0)-1</f>
        <v>51</v>
      </c>
      <c r="ABI186" s="1355" t="e">
        <f>MATCH(ABI187,'WS-2 Pregnancy Income Lock In'!4:4,0)-1</f>
        <v>#N/A</v>
      </c>
      <c r="ABJ186" s="1355" t="e">
        <f>MATCH(ABJ187,'WS-2 Pregnancy Income Lock In'!4:4,0)-1</f>
        <v>#N/A</v>
      </c>
      <c r="ABK186" s="1355">
        <f>MATCH(ABK187,'WS-2 Pregnancy Income Lock In'!4:4,0)-1</f>
        <v>52</v>
      </c>
      <c r="ABL186" s="1355" t="e">
        <f>MATCH(ABL187,'WS-2 Pregnancy Income Lock In'!4:4,0)-1</f>
        <v>#N/A</v>
      </c>
      <c r="ABM186" s="1355" t="e">
        <f>MATCH(ABM187,'WS-2 Pregnancy Income Lock In'!4:4,0)-1</f>
        <v>#N/A</v>
      </c>
      <c r="ABN186" s="1355">
        <f>MATCH(ABN187,'WS-2 Pregnancy Income Lock In'!4:4,0)-1</f>
        <v>53</v>
      </c>
      <c r="ABO186" s="1355" t="e">
        <f>MATCH(ABO187,'WS-2 Pregnancy Income Lock In'!4:4,0)-1</f>
        <v>#N/A</v>
      </c>
      <c r="ABP186" s="1355">
        <f>MATCH(ABP187,'WS-2 Pregnancy Income Lock In'!4:4,0)-1</f>
        <v>54</v>
      </c>
      <c r="ABQ186" s="1355" t="e">
        <f>MATCH(ABQ187,'WS-2 Pregnancy Income Lock In'!4:4,0)-1</f>
        <v>#N/A</v>
      </c>
      <c r="ABR186" s="1355" t="e">
        <f>MATCH(ABR187,'WS-2 Pregnancy Income Lock In'!4:4,0)-1</f>
        <v>#N/A</v>
      </c>
      <c r="ABS186" s="1355" t="e">
        <f>MATCH(ABS187,'WS-2 Pregnancy Income Lock In'!4:4,0)-1</f>
        <v>#N/A</v>
      </c>
      <c r="ABT186" s="1355" t="e">
        <f>MATCH(ABT187,'WS-2 Pregnancy Income Lock In'!4:4,0)-1</f>
        <v>#N/A</v>
      </c>
      <c r="ABU186" s="1355">
        <f>MATCH(ABU187,'WS-2 Pregnancy Income Lock In'!4:4,0)-1</f>
        <v>55</v>
      </c>
      <c r="ABV186" s="1355" t="e">
        <f>MATCH(ABV187,'WS-2 Pregnancy Income Lock In'!4:4,0)-1</f>
        <v>#N/A</v>
      </c>
      <c r="ABW186" s="1355" t="e">
        <f>MATCH(ABW187,'WS-2 Pregnancy Income Lock In'!4:4,0)-1</f>
        <v>#N/A</v>
      </c>
      <c r="ABX186" s="1355" t="e">
        <f>MATCH(ABX187,'WS-2 Pregnancy Income Lock In'!4:4,0)-1</f>
        <v>#N/A</v>
      </c>
      <c r="ABY186" s="1355" t="e">
        <f>MATCH(ABY187,'WS-2 Pregnancy Income Lock In'!4:4,0)-1</f>
        <v>#N/A</v>
      </c>
      <c r="ABZ186" s="1355" t="e">
        <f>MATCH(ABZ187,'WS-2 Pregnancy Income Lock In'!4:4,0)-1</f>
        <v>#N/A</v>
      </c>
      <c r="ACA186" s="1355" t="e">
        <f>MATCH(ACA187,'WS-2 Pregnancy Income Lock In'!4:4,0)-1</f>
        <v>#N/A</v>
      </c>
      <c r="ACB186" s="1355">
        <f>MATCH(ACB187,'WS-2 Pregnancy Income Lock In'!4:4,0)-1</f>
        <v>56</v>
      </c>
      <c r="ACC186" s="1355" t="e">
        <f>MATCH(ACC187,'WS-2 Pregnancy Income Lock In'!4:4,0)-1</f>
        <v>#N/A</v>
      </c>
      <c r="ACD186" s="1355">
        <f>MATCH(ACD187,'WS-2 Pregnancy Income Lock In'!4:4,0)-1</f>
        <v>57</v>
      </c>
      <c r="ACE186" s="1355" t="e">
        <f>MATCH(ACE187,'WS-2 Pregnancy Income Lock In'!4:4,0)-1</f>
        <v>#N/A</v>
      </c>
      <c r="ACF186" s="1355" t="e">
        <f>MATCH(ACF187,'WS-2 Pregnancy Income Lock In'!4:4,0)-1</f>
        <v>#N/A</v>
      </c>
      <c r="ACG186" s="1355" t="e">
        <f>MATCH(ACG187,'WS-2 Pregnancy Income Lock In'!4:4,0)-1</f>
        <v>#N/A</v>
      </c>
      <c r="ACH186" s="1355" t="e">
        <f>MATCH(ACH187,'WS-2 Pregnancy Income Lock In'!4:4,0)-1</f>
        <v>#N/A</v>
      </c>
      <c r="ACI186" s="1355">
        <f>MATCH(ACI187,'WS-2 Pregnancy Income Lock In'!4:4,0)-1</f>
        <v>58</v>
      </c>
      <c r="ACJ186" s="1355" t="e">
        <f>MATCH(ACJ187,'WS-2 Pregnancy Income Lock In'!4:4,0)-1</f>
        <v>#N/A</v>
      </c>
      <c r="ACK186" s="1355" t="e">
        <f>MATCH(ACK187,'WS-2 Pregnancy Income Lock In'!4:4,0)-1</f>
        <v>#N/A</v>
      </c>
      <c r="ACL186" s="1355" t="e">
        <f>MATCH(ACL187,'WS-2 Pregnancy Income Lock In'!4:4,0)-1</f>
        <v>#N/A</v>
      </c>
      <c r="ACM186" s="1355" t="e">
        <f>MATCH(ACM187,'WS-2 Pregnancy Income Lock In'!4:4,0)-1</f>
        <v>#N/A</v>
      </c>
      <c r="ACN186" s="1355" t="e">
        <f>MATCH(ACN187,'WS-2 Pregnancy Income Lock In'!4:4,0)-1</f>
        <v>#N/A</v>
      </c>
      <c r="ACO186" s="1355" t="e">
        <f>MATCH(ACO187,'WS-2 Pregnancy Income Lock In'!4:4,0)-1</f>
        <v>#N/A</v>
      </c>
      <c r="ACP186" s="1355">
        <f>MATCH(ACP187,'WS-2 Pregnancy Income Lock In'!4:4,0)-1</f>
        <v>59</v>
      </c>
      <c r="ACQ186" s="1355" t="e">
        <f>MATCH(ACQ187,'WS-2 Pregnancy Income Lock In'!4:4,0)-1</f>
        <v>#N/A</v>
      </c>
      <c r="ACR186" s="1355" t="e">
        <f>MATCH(ACR187,'WS-2 Pregnancy Income Lock In'!4:4,0)-1</f>
        <v>#N/A</v>
      </c>
      <c r="ACS186" s="1355">
        <f>MATCH(ACS187,'WS-2 Pregnancy Income Lock In'!4:4,0)-1</f>
        <v>60</v>
      </c>
      <c r="ACT186" s="1355">
        <f>MATCH(ACT187,'WS-2 Pregnancy Income Lock In'!4:4,0)-1</f>
        <v>61</v>
      </c>
      <c r="ACU186" s="1355" t="e">
        <f>MATCH(ACU187,'WS-2 Pregnancy Income Lock In'!4:4,0)-1</f>
        <v>#N/A</v>
      </c>
      <c r="ACV186" s="1355" t="e">
        <f>MATCH(ACV187,'WS-2 Pregnancy Income Lock In'!4:4,0)-1</f>
        <v>#N/A</v>
      </c>
      <c r="ACW186" s="1355">
        <f>MATCH(ACW187,'WS-2 Pregnancy Income Lock In'!4:4,0)-1</f>
        <v>62</v>
      </c>
      <c r="ACX186" s="1355" t="e">
        <f>MATCH(ACX187,'WS-2 Pregnancy Income Lock In'!4:4,0)-1</f>
        <v>#N/A</v>
      </c>
      <c r="ACY186" s="1355" t="e">
        <f>MATCH(ACY187,'WS-2 Pregnancy Income Lock In'!4:4,0)-1</f>
        <v>#N/A</v>
      </c>
      <c r="ACZ186" s="1355" t="e">
        <f>MATCH(ACZ187,'WS-2 Pregnancy Income Lock In'!4:4,0)-1</f>
        <v>#N/A</v>
      </c>
      <c r="ADA186" s="1355" t="e">
        <f>MATCH(ADA187,'WS-2 Pregnancy Income Lock In'!4:4,0)-1</f>
        <v>#N/A</v>
      </c>
      <c r="ADB186" s="1355" t="e">
        <f>MATCH(ADB187,'WS-2 Pregnancy Income Lock In'!4:4,0)-1</f>
        <v>#N/A</v>
      </c>
      <c r="ADC186" s="1355" t="e">
        <f>MATCH(ADC187,'WS-2 Pregnancy Income Lock In'!4:4,0)-1</f>
        <v>#N/A</v>
      </c>
      <c r="ADD186" s="1355">
        <f>MATCH(ADD187,'WS-2 Pregnancy Income Lock In'!4:4,0)-1</f>
        <v>63</v>
      </c>
      <c r="ADE186" s="1355" t="e">
        <f>MATCH(ADE187,'WS-2 Pregnancy Income Lock In'!4:4,0)-1</f>
        <v>#N/A</v>
      </c>
      <c r="ADF186" s="1355" t="e">
        <f>MATCH(ADF187,'WS-2 Pregnancy Income Lock In'!4:4,0)-1</f>
        <v>#N/A</v>
      </c>
      <c r="ADG186" s="1355">
        <f>MATCH(ADG187,'WS-2 Pregnancy Income Lock In'!4:4,0)-1</f>
        <v>64</v>
      </c>
      <c r="ADH186" s="1355" t="e">
        <f>MATCH(ADH187,'WS-2 Pregnancy Income Lock In'!4:4,0)-1</f>
        <v>#N/A</v>
      </c>
      <c r="ADI186" s="1355" t="e">
        <f>MATCH(ADI187,'WS-2 Pregnancy Income Lock In'!4:4,0)-1</f>
        <v>#N/A</v>
      </c>
      <c r="ADJ186" s="1355" t="e">
        <f>MATCH(ADJ187,'WS-2 Pregnancy Income Lock In'!4:4,0)-1</f>
        <v>#N/A</v>
      </c>
      <c r="ADK186" s="1355">
        <f>MATCH(ADK187,'WS-2 Pregnancy Income Lock In'!4:4,0)-1</f>
        <v>65</v>
      </c>
      <c r="ADL186" s="1355" t="e">
        <f>MATCH(ADL187,'WS-2 Pregnancy Income Lock In'!4:4,0)-1</f>
        <v>#N/A</v>
      </c>
      <c r="ADM186" s="1355" t="e">
        <f>MATCH(ADM187,'WS-2 Pregnancy Income Lock In'!4:4,0)-1</f>
        <v>#N/A</v>
      </c>
      <c r="ADN186" s="1355">
        <f>MATCH(ADN187,'WS-2 Pregnancy Income Lock In'!4:4,0)-1</f>
        <v>66</v>
      </c>
      <c r="ADO186" s="1355" t="e">
        <f>MATCH(ADO187,'WS-2 Pregnancy Income Lock In'!4:4,0)-1</f>
        <v>#N/A</v>
      </c>
      <c r="ADP186" s="1355" t="e">
        <f>MATCH(ADP187,'WS-2 Pregnancy Income Lock In'!4:4,0)-1</f>
        <v>#N/A</v>
      </c>
      <c r="ADQ186" s="1355" t="e">
        <f>MATCH(ADQ187,'WS-2 Pregnancy Income Lock In'!4:4,0)-1</f>
        <v>#N/A</v>
      </c>
      <c r="ADR186" s="1355">
        <f>MATCH(ADR187,'WS-2 Pregnancy Income Lock In'!4:4,0)-1</f>
        <v>67</v>
      </c>
      <c r="ADS186" s="1355" t="e">
        <f>MATCH(ADS187,'WS-2 Pregnancy Income Lock In'!4:4,0)-1</f>
        <v>#N/A</v>
      </c>
      <c r="ADT186" s="1355">
        <f>MATCH(ADT187,'WS-2 Pregnancy Income Lock In'!4:4,0)-1</f>
        <v>68</v>
      </c>
      <c r="ADU186" s="1355" t="e">
        <f>MATCH(ADU187,'WS-2 Pregnancy Income Lock In'!4:4,0)-1</f>
        <v>#N/A</v>
      </c>
      <c r="ADV186" s="1355" t="e">
        <f>MATCH(ADV187,'WS-2 Pregnancy Income Lock In'!4:4,0)-1</f>
        <v>#N/A</v>
      </c>
      <c r="ADW186" s="1355" t="e">
        <f>MATCH(ADW187,'WS-2 Pregnancy Income Lock In'!4:4,0)-1</f>
        <v>#N/A</v>
      </c>
      <c r="ADX186" s="1355" t="e">
        <f>MATCH(ADX187,'WS-2 Pregnancy Income Lock In'!4:4,0)-1</f>
        <v>#N/A</v>
      </c>
      <c r="ADY186" s="1355">
        <f>MATCH(ADY187,'WS-2 Pregnancy Income Lock In'!4:4,0)-1</f>
        <v>69</v>
      </c>
      <c r="ADZ186" s="1355" t="e">
        <f>MATCH(ADZ187,'WS-2 Pregnancy Income Lock In'!4:4,0)-1</f>
        <v>#N/A</v>
      </c>
      <c r="AEA186" s="1355" t="e">
        <f>MATCH(AEA187,'WS-2 Pregnancy Income Lock In'!4:4,0)-1</f>
        <v>#N/A</v>
      </c>
      <c r="AEB186" s="1355">
        <f>MATCH(AEB187,'WS-2 Pregnancy Income Lock In'!4:4,0)-1</f>
        <v>70</v>
      </c>
      <c r="AEC186" s="1355" t="e">
        <f>MATCH(AEC187,'WS-2 Pregnancy Income Lock In'!4:4,0)-1</f>
        <v>#N/A</v>
      </c>
      <c r="AED186" s="1355" t="e">
        <f>MATCH(AED187,'WS-2 Pregnancy Income Lock In'!4:4,0)-1</f>
        <v>#N/A</v>
      </c>
      <c r="AEE186" s="1355" t="e">
        <f>MATCH(AEE187,'WS-2 Pregnancy Income Lock In'!4:4,0)-1</f>
        <v>#N/A</v>
      </c>
      <c r="AEF186" s="1355">
        <f>MATCH(AEF187,'WS-2 Pregnancy Income Lock In'!4:4,0)-1</f>
        <v>71</v>
      </c>
      <c r="AEG186" s="1355" t="e">
        <f>MATCH(AEG187,'WS-2 Pregnancy Income Lock In'!4:4,0)-1</f>
        <v>#N/A</v>
      </c>
      <c r="AEH186" s="1355" t="e">
        <f>MATCH(AEH187,'WS-2 Pregnancy Income Lock In'!4:4,0)-1</f>
        <v>#N/A</v>
      </c>
      <c r="AEI186" s="1355" t="e">
        <f>MATCH(AEI187,'WS-2 Pregnancy Income Lock In'!4:4,0)-1</f>
        <v>#N/A</v>
      </c>
      <c r="AEJ186" s="1355" t="e">
        <f>MATCH(AEJ187,'WS-2 Pregnancy Income Lock In'!4:4,0)-1</f>
        <v>#N/A</v>
      </c>
      <c r="AEK186" s="1355" t="e">
        <f>MATCH(AEK187,'WS-2 Pregnancy Income Lock In'!4:4,0)-1</f>
        <v>#N/A</v>
      </c>
      <c r="AEL186" s="1355" t="e">
        <f>MATCH(AEL187,'WS-2 Pregnancy Income Lock In'!4:4,0)-1</f>
        <v>#N/A</v>
      </c>
      <c r="AEM186" s="1355">
        <f>MATCH(AEM187,'WS-2 Pregnancy Income Lock In'!4:4,0)-1</f>
        <v>72</v>
      </c>
      <c r="AEN186" s="1355" t="e">
        <f>MATCH(AEN187,'WS-2 Pregnancy Income Lock In'!4:4,0)-1</f>
        <v>#N/A</v>
      </c>
      <c r="AEO186" s="1355" t="e">
        <f>MATCH(AEO187,'WS-2 Pregnancy Income Lock In'!4:4,0)-1</f>
        <v>#N/A</v>
      </c>
      <c r="AEP186" s="1355" t="e">
        <f>MATCH(AEP187,'WS-2 Pregnancy Income Lock In'!4:4,0)-1</f>
        <v>#N/A</v>
      </c>
      <c r="AEQ186" s="1355" t="e">
        <f>MATCH(AEQ187,'WS-2 Pregnancy Income Lock In'!4:4,0)-1</f>
        <v>#N/A</v>
      </c>
      <c r="AER186" s="1355" t="e">
        <f>MATCH(AER187,'WS-2 Pregnancy Income Lock In'!4:4,0)-1</f>
        <v>#N/A</v>
      </c>
      <c r="AES186" s="1355" t="e">
        <f>MATCH(AES187,'WS-2 Pregnancy Income Lock In'!4:4,0)-1</f>
        <v>#N/A</v>
      </c>
      <c r="AET186" s="1355">
        <f>MATCH(AET187,'WS-2 Pregnancy Income Lock In'!4:4,0)-1</f>
        <v>73</v>
      </c>
      <c r="AEU186" s="1355" t="e">
        <f>MATCH(AEU187,'WS-2 Pregnancy Income Lock In'!4:4,0)-1</f>
        <v>#N/A</v>
      </c>
      <c r="AEV186" s="1355">
        <f>MATCH(AEV187,'WS-2 Pregnancy Income Lock In'!4:4,0)-1</f>
        <v>74</v>
      </c>
      <c r="AEW186" s="1355" t="e">
        <f>MATCH(AEW187,'WS-2 Pregnancy Income Lock In'!4:4,0)-1</f>
        <v>#N/A</v>
      </c>
      <c r="AEX186" s="1355" t="e">
        <f>MATCH(AEX187,'WS-2 Pregnancy Income Lock In'!4:4,0)-1</f>
        <v>#N/A</v>
      </c>
      <c r="AEY186" s="1355" t="e">
        <f>MATCH(AEY187,'WS-2 Pregnancy Income Lock In'!4:4,0)-1</f>
        <v>#N/A</v>
      </c>
      <c r="AEZ186" s="1355" t="e">
        <f>MATCH(AEZ187,'WS-2 Pregnancy Income Lock In'!4:4,0)-1</f>
        <v>#N/A</v>
      </c>
      <c r="AFA186" s="1355">
        <f>MATCH(AFA187,'WS-2 Pregnancy Income Lock In'!4:4,0)-1</f>
        <v>75</v>
      </c>
      <c r="AFB186" s="1355" t="e">
        <f>MATCH(AFB187,'WS-2 Pregnancy Income Lock In'!4:4,0)-1</f>
        <v>#N/A</v>
      </c>
      <c r="AFC186" s="1355" t="e">
        <f>MATCH(AFC187,'WS-2 Pregnancy Income Lock In'!4:4,0)-1</f>
        <v>#N/A</v>
      </c>
      <c r="AFD186" s="1355" t="e">
        <f>MATCH(AFD187,'WS-2 Pregnancy Income Lock In'!4:4,0)-1</f>
        <v>#N/A</v>
      </c>
      <c r="AFE186" s="1355" t="e">
        <f>MATCH(AFE187,'WS-2 Pregnancy Income Lock In'!4:4,0)-1</f>
        <v>#N/A</v>
      </c>
      <c r="AFF186" s="1355" t="e">
        <f>MATCH(AFF187,'WS-2 Pregnancy Income Lock In'!4:4,0)-1</f>
        <v>#N/A</v>
      </c>
      <c r="AFG186" s="1355" t="e">
        <f>MATCH(AFG187,'WS-2 Pregnancy Income Lock In'!4:4,0)-1</f>
        <v>#N/A</v>
      </c>
      <c r="AFH186" s="1355">
        <f>MATCH(AFH187,'WS-2 Pregnancy Income Lock In'!4:4,0)-1</f>
        <v>76</v>
      </c>
      <c r="AFI186" s="1355" t="e">
        <f>MATCH(AFI187,'WS-2 Pregnancy Income Lock In'!4:4,0)-1</f>
        <v>#N/A</v>
      </c>
      <c r="AFJ186" s="1355" t="e">
        <f>MATCH(AFJ187,'WS-2 Pregnancy Income Lock In'!4:4,0)-1</f>
        <v>#N/A</v>
      </c>
      <c r="AFK186" s="1355" t="e">
        <f>MATCH(AFK187,'WS-2 Pregnancy Income Lock In'!4:4,0)-1</f>
        <v>#N/A</v>
      </c>
      <c r="AFL186" s="1355" t="e">
        <f>MATCH(AFL187,'WS-2 Pregnancy Income Lock In'!4:4,0)-1</f>
        <v>#N/A</v>
      </c>
      <c r="AFM186" s="1355" t="e">
        <f>MATCH(AFM187,'WS-2 Pregnancy Income Lock In'!4:4,0)-1</f>
        <v>#N/A</v>
      </c>
      <c r="AFN186" s="1355" t="e">
        <f>MATCH(AFN187,'WS-2 Pregnancy Income Lock In'!4:4,0)-1</f>
        <v>#N/A</v>
      </c>
      <c r="AFO186" s="1355">
        <f>MATCH(AFO187,'WS-2 Pregnancy Income Lock In'!4:4,0)-1</f>
        <v>77</v>
      </c>
      <c r="AFP186" s="1355" t="e">
        <f>MATCH(AFP187,'WS-2 Pregnancy Income Lock In'!4:4,0)-1</f>
        <v>#N/A</v>
      </c>
      <c r="AFQ186" s="1355">
        <f>MATCH(AFQ187,'WS-2 Pregnancy Income Lock In'!4:4,0)-1</f>
        <v>78</v>
      </c>
      <c r="AFR186" s="1355" t="e">
        <f>MATCH(AFR187,'WS-2 Pregnancy Income Lock In'!4:4,0)-1</f>
        <v>#N/A</v>
      </c>
      <c r="AFS186" s="1355" t="e">
        <f>MATCH(AFS187,'WS-2 Pregnancy Income Lock In'!4:4,0)-1</f>
        <v>#N/A</v>
      </c>
      <c r="AFT186" s="1355" t="e">
        <f>MATCH(AFT187,'WS-2 Pregnancy Income Lock In'!4:4,0)-1</f>
        <v>#N/A</v>
      </c>
      <c r="AFU186" s="1355" t="e">
        <f>MATCH(AFU187,'WS-2 Pregnancy Income Lock In'!4:4,0)-1</f>
        <v>#N/A</v>
      </c>
      <c r="AFV186" s="1355">
        <f>MATCH(AFV187,'WS-2 Pregnancy Income Lock In'!4:4,0)-1</f>
        <v>79</v>
      </c>
      <c r="AFW186" s="1355" t="e">
        <f>MATCH(AFW187,'WS-2 Pregnancy Income Lock In'!4:4,0)-1</f>
        <v>#N/A</v>
      </c>
      <c r="AFX186" s="1355" t="e">
        <f>MATCH(AFX187,'WS-2 Pregnancy Income Lock In'!4:4,0)-1</f>
        <v>#N/A</v>
      </c>
      <c r="AFY186" s="1355" t="e">
        <f>MATCH(AFY187,'WS-2 Pregnancy Income Lock In'!4:4,0)-1</f>
        <v>#N/A</v>
      </c>
      <c r="AFZ186" s="1355" t="e">
        <f>MATCH(AFZ187,'WS-2 Pregnancy Income Lock In'!4:4,0)-1</f>
        <v>#N/A</v>
      </c>
      <c r="AGA186" s="1355" t="e">
        <f>MATCH(AGA187,'WS-2 Pregnancy Income Lock In'!4:4,0)-1</f>
        <v>#N/A</v>
      </c>
      <c r="AGB186" s="1355" t="e">
        <f>MATCH(AGB187,'WS-2 Pregnancy Income Lock In'!4:4,0)-1</f>
        <v>#N/A</v>
      </c>
      <c r="AGC186" s="1355">
        <f>MATCH(AGC187,'WS-2 Pregnancy Income Lock In'!4:4,0)-1</f>
        <v>80</v>
      </c>
      <c r="AGD186" s="1355" t="e">
        <f>MATCH(AGD187,'WS-2 Pregnancy Income Lock In'!4:4,0)-1</f>
        <v>#N/A</v>
      </c>
      <c r="AGE186" s="1355" t="e">
        <f>MATCH(AGE187,'WS-2 Pregnancy Income Lock In'!4:4,0)-1</f>
        <v>#N/A</v>
      </c>
      <c r="AGF186" s="1355" t="e">
        <f>MATCH(AGF187,'WS-2 Pregnancy Income Lock In'!4:4,0)-1</f>
        <v>#N/A</v>
      </c>
      <c r="AGG186" s="1355" t="e">
        <f>MATCH(AGG187,'WS-2 Pregnancy Income Lock In'!4:4,0)-1</f>
        <v>#N/A</v>
      </c>
      <c r="AGH186" s="1355" t="e">
        <f>MATCH(AGH187,'WS-2 Pregnancy Income Lock In'!4:4,0)-1</f>
        <v>#N/A</v>
      </c>
      <c r="AGI186" s="1355" t="e">
        <f>MATCH(AGI187,'WS-2 Pregnancy Income Lock In'!4:4,0)-1</f>
        <v>#N/A</v>
      </c>
      <c r="AGJ186" s="1355">
        <f>MATCH(AGJ187,'WS-2 Pregnancy Income Lock In'!4:4,0)-1</f>
        <v>81</v>
      </c>
      <c r="AGK186" s="1355" t="e">
        <f>MATCH(AGK187,'WS-2 Pregnancy Income Lock In'!4:4,0)-1</f>
        <v>#N/A</v>
      </c>
      <c r="AGL186" s="1355">
        <f>MATCH(AGL187,'WS-2 Pregnancy Income Lock In'!4:4,0)-1</f>
        <v>82</v>
      </c>
      <c r="AGM186" s="1355" t="e">
        <f>MATCH(AGM187,'WS-2 Pregnancy Income Lock In'!4:4,0)-1</f>
        <v>#N/A</v>
      </c>
      <c r="AGN186" s="1355" t="e">
        <f>MATCH(AGN187,'WS-2 Pregnancy Income Lock In'!4:4,0)-1</f>
        <v>#N/A</v>
      </c>
      <c r="AGO186" s="1355" t="e">
        <f>MATCH(AGO187,'WS-2 Pregnancy Income Lock In'!4:4,0)-1</f>
        <v>#N/A</v>
      </c>
      <c r="AGP186" s="1355">
        <f>MATCH(AGP187,'WS-2 Pregnancy Income Lock In'!4:4,0)-1</f>
        <v>83</v>
      </c>
      <c r="AGQ186" s="1355" t="e">
        <f>MATCH(AGQ187,'WS-2 Pregnancy Income Lock In'!4:4,0)-1</f>
        <v>#N/A</v>
      </c>
      <c r="AGR186" s="1355">
        <f>MATCH(AGR187,'WS-2 Pregnancy Income Lock In'!4:4,0)-1</f>
        <v>84</v>
      </c>
      <c r="AGS186" s="1355" t="e">
        <f>MATCH(AGS187,'WS-2 Pregnancy Income Lock In'!4:4,0)-1</f>
        <v>#N/A</v>
      </c>
      <c r="AGT186" s="1355" t="e">
        <f>MATCH(AGT187,'WS-2 Pregnancy Income Lock In'!4:4,0)-1</f>
        <v>#N/A</v>
      </c>
      <c r="AGU186" s="1355" t="e">
        <f>MATCH(AGU187,'WS-2 Pregnancy Income Lock In'!4:4,0)-1</f>
        <v>#N/A</v>
      </c>
      <c r="AGV186" s="1355" t="e">
        <f>MATCH(AGV187,'WS-2 Pregnancy Income Lock In'!4:4,0)-1</f>
        <v>#N/A</v>
      </c>
      <c r="AGW186" s="1355" t="e">
        <f>MATCH(AGW187,'WS-2 Pregnancy Income Lock In'!4:4,0)-1</f>
        <v>#N/A</v>
      </c>
      <c r="AGX186" s="1355">
        <f>MATCH(AGX187,'WS-2 Pregnancy Income Lock In'!4:4,0)-1</f>
        <v>85</v>
      </c>
      <c r="AGY186" s="1355">
        <f>MATCH(AGY187,'WS-2 Pregnancy Income Lock In'!4:4,0)-1</f>
        <v>86</v>
      </c>
      <c r="AGZ186" s="1355" t="e">
        <f>MATCH(AGZ187,'WS-2 Pregnancy Income Lock In'!4:4,0)-1</f>
        <v>#N/A</v>
      </c>
      <c r="AHA186" s="1355" t="e">
        <f>MATCH(AHA187,'WS-2 Pregnancy Income Lock In'!4:4,0)-1</f>
        <v>#N/A</v>
      </c>
      <c r="AHB186" s="1355" t="e">
        <f>MATCH(AHB187,'WS-2 Pregnancy Income Lock In'!4:4,0)-1</f>
        <v>#N/A</v>
      </c>
      <c r="AHC186" s="1355" t="e">
        <f>MATCH(AHC187,'WS-2 Pregnancy Income Lock In'!4:4,0)-1</f>
        <v>#N/A</v>
      </c>
      <c r="AHD186" s="1355" t="e">
        <f>MATCH(AHD187,'WS-2 Pregnancy Income Lock In'!4:4,0)-1</f>
        <v>#N/A</v>
      </c>
      <c r="AHE186" s="1355">
        <f>MATCH(AHE187,'WS-2 Pregnancy Income Lock In'!4:4,0)-1</f>
        <v>87</v>
      </c>
      <c r="AHF186" s="1355" t="e">
        <f>MATCH(AHF187,'WS-2 Pregnancy Income Lock In'!4:4,0)-1</f>
        <v>#N/A</v>
      </c>
      <c r="AHG186" s="1355" t="e">
        <f>MATCH(AHG187,'WS-2 Pregnancy Income Lock In'!4:4,0)-1</f>
        <v>#N/A</v>
      </c>
      <c r="AHH186" s="1355" t="e">
        <f>MATCH(AHH187,'WS-2 Pregnancy Income Lock In'!4:4,0)-1</f>
        <v>#N/A</v>
      </c>
      <c r="AHI186" s="1355" t="e">
        <f>MATCH(AHI187,'WS-2 Pregnancy Income Lock In'!4:4,0)-1</f>
        <v>#N/A</v>
      </c>
      <c r="AHJ186" s="1355" t="e">
        <f>MATCH(AHJ187,'WS-2 Pregnancy Income Lock In'!4:4,0)-1</f>
        <v>#N/A</v>
      </c>
      <c r="AHK186" s="1355" t="e">
        <f>MATCH(AHK187,'WS-2 Pregnancy Income Lock In'!4:4,0)-1</f>
        <v>#N/A</v>
      </c>
      <c r="AHL186" s="1355">
        <f>MATCH(AHL187,'WS-2 Pregnancy Income Lock In'!4:4,0)-1</f>
        <v>88</v>
      </c>
      <c r="AHM186" s="1355">
        <f>MATCH(AHM187,'WS-2 Pregnancy Income Lock In'!4:4,0)-1</f>
        <v>89</v>
      </c>
      <c r="AHN186" s="1355" t="e">
        <f>MATCH(AHN187,'WS-2 Pregnancy Income Lock In'!4:4,0)-1</f>
        <v>#N/A</v>
      </c>
      <c r="AHO186" s="1355" t="e">
        <f>MATCH(AHO187,'WS-2 Pregnancy Income Lock In'!4:4,0)-1</f>
        <v>#N/A</v>
      </c>
      <c r="AHP186" s="1355" t="e">
        <f>MATCH(AHP187,'WS-2 Pregnancy Income Lock In'!4:4,0)-1</f>
        <v>#N/A</v>
      </c>
      <c r="AHQ186" s="1355" t="e">
        <f>MATCH(AHQ187,'WS-2 Pregnancy Income Lock In'!4:4,0)-1</f>
        <v>#N/A</v>
      </c>
      <c r="AHR186" s="1355" t="e">
        <f>MATCH(AHR187,'WS-2 Pregnancy Income Lock In'!4:4,0)-1</f>
        <v>#N/A</v>
      </c>
      <c r="AHS186" s="1355">
        <f>MATCH(AHS187,'WS-2 Pregnancy Income Lock In'!4:4,0)-1</f>
        <v>90</v>
      </c>
      <c r="AHT186" s="1355">
        <f>MATCH(AHT187,'WS-2 Pregnancy Income Lock In'!4:4,0)-1</f>
        <v>91</v>
      </c>
      <c r="AHU186" s="1355" t="e">
        <f>MATCH(AHU187,'WS-2 Pregnancy Income Lock In'!4:4,0)-1</f>
        <v>#N/A</v>
      </c>
      <c r="AHV186" s="1355" t="e">
        <f>MATCH(AHV187,'WS-2 Pregnancy Income Lock In'!4:4,0)-1</f>
        <v>#N/A</v>
      </c>
      <c r="AHW186" s="1355" t="e">
        <f>MATCH(AHW187,'WS-2 Pregnancy Income Lock In'!4:4,0)-1</f>
        <v>#N/A</v>
      </c>
      <c r="AHX186" s="1355" t="e">
        <f>MATCH(AHX187,'WS-2 Pregnancy Income Lock In'!4:4,0)-1</f>
        <v>#N/A</v>
      </c>
      <c r="AHY186" s="1355" t="e">
        <f>MATCH(AHY187,'WS-2 Pregnancy Income Lock In'!4:4,0)-1</f>
        <v>#N/A</v>
      </c>
      <c r="AHZ186" s="1355">
        <f>MATCH(AHZ187,'WS-2 Pregnancy Income Lock In'!4:4,0)-1</f>
        <v>92</v>
      </c>
      <c r="AIA186" s="1355" t="e">
        <f>MATCH(AIA187,'WS-2 Pregnancy Income Lock In'!4:4,0)-1</f>
        <v>#N/A</v>
      </c>
      <c r="AIB186" s="1355" t="e">
        <f>MATCH(AIB187,'WS-2 Pregnancy Income Lock In'!4:4,0)-1</f>
        <v>#N/A</v>
      </c>
      <c r="AIC186" s="1355" t="e">
        <f>MATCH(AIC187,'WS-2 Pregnancy Income Lock In'!4:4,0)-1</f>
        <v>#N/A</v>
      </c>
      <c r="AID186" s="1355" t="e">
        <f>MATCH(AID187,'WS-2 Pregnancy Income Lock In'!4:4,0)-1</f>
        <v>#N/A</v>
      </c>
      <c r="AIE186" s="1355" t="e">
        <f>MATCH(AIE187,'WS-2 Pregnancy Income Lock In'!4:4,0)-1</f>
        <v>#N/A</v>
      </c>
      <c r="AIF186" s="1355" t="e">
        <f>MATCH(AIF187,'WS-2 Pregnancy Income Lock In'!4:4,0)-1</f>
        <v>#N/A</v>
      </c>
      <c r="AIG186" s="1355">
        <f>MATCH(AIG187,'WS-2 Pregnancy Income Lock In'!4:4,0)-1</f>
        <v>93</v>
      </c>
      <c r="AIH186" s="1355" t="e">
        <f>MATCH(AIH187,'WS-2 Pregnancy Income Lock In'!4:4,0)-1</f>
        <v>#N/A</v>
      </c>
      <c r="AII186" s="1355" t="e">
        <f>MATCH(AII187,'WS-2 Pregnancy Income Lock In'!4:4,0)-1</f>
        <v>#N/A</v>
      </c>
      <c r="AIJ186" s="1355" t="e">
        <f>MATCH(AIJ187,'WS-2 Pregnancy Income Lock In'!4:4,0)-1</f>
        <v>#N/A</v>
      </c>
      <c r="AIK186" s="1355" t="e">
        <f>MATCH(AIK187,'WS-2 Pregnancy Income Lock In'!4:4,0)-1</f>
        <v>#N/A</v>
      </c>
      <c r="AIL186" s="1355" t="e">
        <f>MATCH(AIL187,'WS-2 Pregnancy Income Lock In'!4:4,0)-1</f>
        <v>#N/A</v>
      </c>
      <c r="AIM186" s="1355" t="e">
        <f>MATCH(AIM187,'WS-2 Pregnancy Income Lock In'!4:4,0)-1</f>
        <v>#N/A</v>
      </c>
      <c r="AIN186" s="1355">
        <f>MATCH(AIN187,'WS-2 Pregnancy Income Lock In'!4:4,0)-1</f>
        <v>94</v>
      </c>
      <c r="AIO186" s="1355" t="e">
        <f>MATCH(AIO187,'WS-2 Pregnancy Income Lock In'!4:4,0)-1</f>
        <v>#N/A</v>
      </c>
      <c r="AIP186" s="1355">
        <f>MATCH(AIP187,'WS-2 Pregnancy Income Lock In'!4:4,0)-1</f>
        <v>95</v>
      </c>
      <c r="AIQ186" s="1355" t="e">
        <f>MATCH(AIQ187,'WS-2 Pregnancy Income Lock In'!4:4,0)-1</f>
        <v>#N/A</v>
      </c>
      <c r="AIR186" s="1355" t="e">
        <f>MATCH(AIR187,'WS-2 Pregnancy Income Lock In'!4:4,0)-1</f>
        <v>#N/A</v>
      </c>
      <c r="AIS186" s="1355" t="e">
        <f>MATCH(AIS187,'WS-2 Pregnancy Income Lock In'!4:4,0)-1</f>
        <v>#N/A</v>
      </c>
      <c r="AIT186" s="1355" t="e">
        <f>MATCH(AIT187,'WS-2 Pregnancy Income Lock In'!4:4,0)-1</f>
        <v>#N/A</v>
      </c>
      <c r="AIU186" s="1355">
        <f>MATCH(AIU187,'WS-2 Pregnancy Income Lock In'!4:4,0)-1</f>
        <v>96</v>
      </c>
      <c r="AIV186" s="1355" t="e">
        <f>MATCH(AIV187,'WS-2 Pregnancy Income Lock In'!4:4,0)-1</f>
        <v>#N/A</v>
      </c>
      <c r="AIW186" s="1355" t="e">
        <f>MATCH(AIW187,'WS-2 Pregnancy Income Lock In'!4:4,0)-1</f>
        <v>#N/A</v>
      </c>
      <c r="AIX186" s="1355">
        <f>MATCH(AIX187,'WS-2 Pregnancy Income Lock In'!4:4,0)-1</f>
        <v>97</v>
      </c>
      <c r="AIY186" s="1355" t="e">
        <f>MATCH(AIY187,'WS-2 Pregnancy Income Lock In'!4:4,0)-1</f>
        <v>#N/A</v>
      </c>
      <c r="AIZ186" s="1355" t="e">
        <f>MATCH(AIZ187,'WS-2 Pregnancy Income Lock In'!4:4,0)-1</f>
        <v>#N/A</v>
      </c>
      <c r="AJA186" s="1355" t="e">
        <f>MATCH(AJA187,'WS-2 Pregnancy Income Lock In'!4:4,0)-1</f>
        <v>#N/A</v>
      </c>
      <c r="AJB186" s="1355">
        <f>MATCH(AJB187,'WS-2 Pregnancy Income Lock In'!4:4,0)-1</f>
        <v>98</v>
      </c>
      <c r="AJC186" s="1355" t="e">
        <f>MATCH(AJC187,'WS-2 Pregnancy Income Lock In'!4:4,0)-1</f>
        <v>#N/A</v>
      </c>
      <c r="AJD186" s="1355">
        <f>MATCH(AJD187,'WS-2 Pregnancy Income Lock In'!4:4,0)-1</f>
        <v>99</v>
      </c>
      <c r="AJE186" s="1355" t="e">
        <f>MATCH(AJE187,'WS-2 Pregnancy Income Lock In'!4:4,0)-1</f>
        <v>#N/A</v>
      </c>
      <c r="AJF186" s="1355" t="e">
        <f>MATCH(AJF187,'WS-2 Pregnancy Income Lock In'!4:4,0)-1</f>
        <v>#N/A</v>
      </c>
      <c r="AJG186" s="1355" t="e">
        <f>MATCH(AJG187,'WS-2 Pregnancy Income Lock In'!4:4,0)-1</f>
        <v>#N/A</v>
      </c>
      <c r="AJH186" s="1355" t="e">
        <f>MATCH(AJH187,'WS-2 Pregnancy Income Lock In'!4:4,0)-1</f>
        <v>#N/A</v>
      </c>
      <c r="AJI186" s="1355">
        <f>MATCH(AJI187,'WS-2 Pregnancy Income Lock In'!4:4,0)-1</f>
        <v>100</v>
      </c>
      <c r="AJJ186" s="1355" t="e">
        <f>MATCH(AJJ187,'WS-2 Pregnancy Income Lock In'!4:4,0)-1</f>
        <v>#N/A</v>
      </c>
      <c r="AJK186" s="1355">
        <f>MATCH(AJK187,'WS-2 Pregnancy Income Lock In'!4:4,0)-1</f>
        <v>101</v>
      </c>
      <c r="AJL186" s="1355" t="e">
        <f>MATCH(AJL187,'WS-2 Pregnancy Income Lock In'!4:4,0)-1</f>
        <v>#N/A</v>
      </c>
      <c r="AJM186" s="1355" t="e">
        <f>MATCH(AJM187,'WS-2 Pregnancy Income Lock In'!4:4,0)-1</f>
        <v>#N/A</v>
      </c>
      <c r="AJN186" s="1355" t="e">
        <f>MATCH(AJN187,'WS-2 Pregnancy Income Lock In'!4:4,0)-1</f>
        <v>#N/A</v>
      </c>
      <c r="AJO186" s="1355" t="e">
        <f>MATCH(AJO187,'WS-2 Pregnancy Income Lock In'!4:4,0)-1</f>
        <v>#N/A</v>
      </c>
      <c r="AJP186" s="1355">
        <f>MATCH(AJP187,'WS-2 Pregnancy Income Lock In'!4:4,0)-1</f>
        <v>102</v>
      </c>
      <c r="AJQ186" s="1355" t="e">
        <f>MATCH(AJQ187,'WS-2 Pregnancy Income Lock In'!4:4,0)-1</f>
        <v>#N/A</v>
      </c>
      <c r="AJR186" s="1355">
        <f>MATCH(AJR187,'WS-2 Pregnancy Income Lock In'!4:4,0)-1</f>
        <v>103</v>
      </c>
      <c r="AJS186" s="1355" t="e">
        <f>MATCH(AJS187,'WS-2 Pregnancy Income Lock In'!4:4,0)-1</f>
        <v>#N/A</v>
      </c>
      <c r="AJT186" s="1355" t="e">
        <f>MATCH(AJT187,'WS-2 Pregnancy Income Lock In'!4:4,0)-1</f>
        <v>#N/A</v>
      </c>
      <c r="AJU186" s="1355" t="e">
        <f>MATCH(AJU187,'WS-2 Pregnancy Income Lock In'!4:4,0)-1</f>
        <v>#N/A</v>
      </c>
      <c r="AJV186" s="1355" t="e">
        <f>MATCH(AJV187,'WS-2 Pregnancy Income Lock In'!4:4,0)-1</f>
        <v>#N/A</v>
      </c>
      <c r="AJW186" s="1355">
        <f>MATCH(AJW187,'WS-2 Pregnancy Income Lock In'!4:4,0)-1</f>
        <v>104</v>
      </c>
      <c r="AJX186" s="1355" t="e">
        <f>MATCH(AJX187,'WS-2 Pregnancy Income Lock In'!4:4,0)-1</f>
        <v>#N/A</v>
      </c>
      <c r="AJY186" s="1355">
        <f>MATCH(AJY187,'WS-2 Pregnancy Income Lock In'!4:4,0)-1</f>
        <v>105</v>
      </c>
      <c r="AJZ186" s="1355">
        <f>MATCH(AJZ187,'WS-2 Pregnancy Income Lock In'!4:4,0)-1</f>
        <v>106</v>
      </c>
      <c r="AKA186" s="1355" t="e">
        <f>MATCH(AKA187,'WS-2 Pregnancy Income Lock In'!4:4,0)-1</f>
        <v>#N/A</v>
      </c>
      <c r="AKB186" s="1355" t="e">
        <f>MATCH(AKB187,'WS-2 Pregnancy Income Lock In'!4:4,0)-1</f>
        <v>#N/A</v>
      </c>
      <c r="AKC186" s="1355" t="e">
        <f>MATCH(AKC187,'WS-2 Pregnancy Income Lock In'!4:4,0)-1</f>
        <v>#N/A</v>
      </c>
      <c r="AKD186" s="1355">
        <f>MATCH(AKD187,'WS-2 Pregnancy Income Lock In'!4:4,0)-1</f>
        <v>107</v>
      </c>
      <c r="AKE186" s="1355">
        <f>MATCH(AKE187,'WS-2 Pregnancy Income Lock In'!4:4,0)-1</f>
        <v>108</v>
      </c>
      <c r="AKF186" s="1355" t="e">
        <f>MATCH(AKF187,'WS-2 Pregnancy Income Lock In'!4:4,0)-1</f>
        <v>#N/A</v>
      </c>
      <c r="AKG186" s="1355">
        <f>MATCH(AKG187,'WS-2 Pregnancy Income Lock In'!4:4,0)-1</f>
        <v>109</v>
      </c>
      <c r="AKH186" s="1355" t="e">
        <f>MATCH(AKH187,'WS-2 Pregnancy Income Lock In'!4:4,0)-1</f>
        <v>#N/A</v>
      </c>
      <c r="AKI186" s="1355" t="e">
        <f>MATCH(AKI187,'WS-2 Pregnancy Income Lock In'!4:4,0)-1</f>
        <v>#N/A</v>
      </c>
      <c r="AKJ186" s="1355" t="e">
        <f>MATCH(AKJ187,'WS-2 Pregnancy Income Lock In'!4:4,0)-1</f>
        <v>#N/A</v>
      </c>
      <c r="AKK186" s="1355">
        <f>MATCH(AKK187,'WS-2 Pregnancy Income Lock In'!4:4,0)-1</f>
        <v>110</v>
      </c>
      <c r="AKL186" s="1355">
        <f>MATCH(AKL187,'WS-2 Pregnancy Income Lock In'!4:4,0)-1</f>
        <v>111</v>
      </c>
      <c r="AKM186" s="1355" t="e">
        <f>MATCH(AKM187,'WS-2 Pregnancy Income Lock In'!4:4,0)-1</f>
        <v>#N/A</v>
      </c>
      <c r="AKN186" s="1355" t="e">
        <f>MATCH(AKN187,'WS-2 Pregnancy Income Lock In'!4:4,0)-1</f>
        <v>#N/A</v>
      </c>
      <c r="AKO186" s="1355" t="e">
        <f>MATCH(AKO187,'WS-2 Pregnancy Income Lock In'!4:4,0)-1</f>
        <v>#N/A</v>
      </c>
      <c r="AKP186" s="1355" t="e">
        <f>MATCH(AKP187,'WS-2 Pregnancy Income Lock In'!4:4,0)-1</f>
        <v>#N/A</v>
      </c>
      <c r="AKQ186" s="1355" t="e">
        <f>MATCH(AKQ187,'WS-2 Pregnancy Income Lock In'!4:4,0)-1</f>
        <v>#N/A</v>
      </c>
      <c r="AKR186" s="1355">
        <f>MATCH(AKR187,'WS-2 Pregnancy Income Lock In'!4:4,0)-1</f>
        <v>112</v>
      </c>
      <c r="AKS186" s="1355">
        <f>MATCH(AKS187,'WS-2 Pregnancy Income Lock In'!4:4,0)-1</f>
        <v>113</v>
      </c>
      <c r="AKT186" s="1355" t="e">
        <f>MATCH(AKT187,'WS-2 Pregnancy Income Lock In'!4:4,0)-1</f>
        <v>#N/A</v>
      </c>
      <c r="AKU186" s="1355" t="e">
        <f>MATCH(AKU187,'WS-2 Pregnancy Income Lock In'!4:4,0)-1</f>
        <v>#N/A</v>
      </c>
      <c r="AKV186" s="1355" t="e">
        <f>MATCH(AKV187,'WS-2 Pregnancy Income Lock In'!4:4,0)-1</f>
        <v>#N/A</v>
      </c>
      <c r="AKW186" s="1355" t="e">
        <f>MATCH(AKW187,'WS-2 Pregnancy Income Lock In'!4:4,0)-1</f>
        <v>#N/A</v>
      </c>
      <c r="AKX186" s="1355" t="e">
        <f>MATCH(AKX187,'WS-2 Pregnancy Income Lock In'!4:4,0)-1</f>
        <v>#N/A</v>
      </c>
      <c r="AKY186" s="1355" t="e">
        <f>MATCH(AKY187,'WS-2 Pregnancy Income Lock In'!4:4,0)-1</f>
        <v>#N/A</v>
      </c>
      <c r="AKZ186" s="1355" t="e">
        <f>MATCH(AKZ187,'WS-2 Pregnancy Income Lock In'!4:4,0)-1</f>
        <v>#N/A</v>
      </c>
      <c r="ALA186" s="1355" t="e">
        <f>MATCH(ALA187,'WS-2 Pregnancy Income Lock In'!4:4,0)-1</f>
        <v>#N/A</v>
      </c>
      <c r="ALB186" s="1355" t="e">
        <f>MATCH(ALB187,'WS-2 Pregnancy Income Lock In'!4:4,0)-1</f>
        <v>#N/A</v>
      </c>
      <c r="ALC186" s="1355" t="e">
        <f>MATCH(ALC187,'WS-2 Pregnancy Income Lock In'!4:4,0)-1</f>
        <v>#N/A</v>
      </c>
      <c r="ALD186" s="1355" t="e">
        <f>MATCH(ALD187,'WS-2 Pregnancy Income Lock In'!4:4,0)-1</f>
        <v>#N/A</v>
      </c>
      <c r="ALE186" s="1355" t="e">
        <f>MATCH(ALE187,'WS-2 Pregnancy Income Lock In'!4:4,0)-1</f>
        <v>#N/A</v>
      </c>
      <c r="ALF186" s="1355">
        <f>MATCH(ALF187,'WS-2 Pregnancy Income Lock In'!4:4,0)-1</f>
        <v>114</v>
      </c>
      <c r="ALG186" s="1355" t="e">
        <f>MATCH(ALG187,'WS-2 Pregnancy Income Lock In'!4:4,0)-1</f>
        <v>#N/A</v>
      </c>
      <c r="ALH186" s="1355" t="e">
        <f>MATCH(ALH187,'WS-2 Pregnancy Income Lock In'!4:4,0)-1</f>
        <v>#N/A</v>
      </c>
      <c r="ALI186" s="1355" t="e">
        <f>MATCH(ALI187,'WS-2 Pregnancy Income Lock In'!4:4,0)-1</f>
        <v>#N/A</v>
      </c>
      <c r="ALJ186" s="1355" t="e">
        <f>MATCH(ALJ187,'WS-2 Pregnancy Income Lock In'!4:4,0)-1</f>
        <v>#N/A</v>
      </c>
      <c r="ALK186" s="1355" t="e">
        <f>MATCH(ALK187,'WS-2 Pregnancy Income Lock In'!4:4,0)-1</f>
        <v>#N/A</v>
      </c>
      <c r="ALL186" s="1355" t="e">
        <f>MATCH(ALL187,'WS-2 Pregnancy Income Lock In'!4:4,0)-1</f>
        <v>#N/A</v>
      </c>
      <c r="ALM186" s="1355">
        <f>MATCH(ALM187,'WS-2 Pregnancy Income Lock In'!4:4,0)-1</f>
        <v>115</v>
      </c>
      <c r="ALN186" s="1355" t="e">
        <f>MATCH(ALN187,'WS-2 Pregnancy Income Lock In'!4:4,0)-1</f>
        <v>#N/A</v>
      </c>
      <c r="ALO186" s="1355">
        <f>MATCH(ALO187,'WS-2 Pregnancy Income Lock In'!4:4,0)-1</f>
        <v>116</v>
      </c>
      <c r="ALP186" s="1355" t="e">
        <f>MATCH(ALP187,'WS-2 Pregnancy Income Lock In'!4:4,0)-1</f>
        <v>#N/A</v>
      </c>
      <c r="ALQ186" s="1355" t="e">
        <f>MATCH(ALQ187,'WS-2 Pregnancy Income Lock In'!4:4,0)-1</f>
        <v>#N/A</v>
      </c>
      <c r="ALR186" s="1355" t="e">
        <f>MATCH(ALR187,'WS-2 Pregnancy Income Lock In'!4:4,0)-1</f>
        <v>#N/A</v>
      </c>
      <c r="ALS186" s="1355" t="e">
        <f>MATCH(ALS187,'WS-2 Pregnancy Income Lock In'!4:4,0)-1</f>
        <v>#N/A</v>
      </c>
      <c r="ALT186" s="1355">
        <f>MATCH(ALT187,'WS-2 Pregnancy Income Lock In'!4:4,0)-1</f>
        <v>117</v>
      </c>
      <c r="ALU186" s="1355" t="e">
        <f>MATCH(ALU187,'WS-2 Pregnancy Income Lock In'!4:4,0)-1</f>
        <v>#N/A</v>
      </c>
      <c r="ALV186" s="1355" t="e">
        <f>MATCH(ALV187,'WS-2 Pregnancy Income Lock In'!4:4,0)-1</f>
        <v>#N/A</v>
      </c>
      <c r="ALW186" s="1355" t="e">
        <f>MATCH(ALW187,'WS-2 Pregnancy Income Lock In'!4:4,0)-1</f>
        <v>#N/A</v>
      </c>
      <c r="ALX186" s="1355" t="e">
        <f>MATCH(ALX187,'WS-2 Pregnancy Income Lock In'!4:4,0)-1</f>
        <v>#N/A</v>
      </c>
      <c r="ALY186" s="1355" t="e">
        <f>MATCH(ALY187,'WS-2 Pregnancy Income Lock In'!4:4,0)-1</f>
        <v>#N/A</v>
      </c>
      <c r="ALZ186" s="1355" t="e">
        <f>MATCH(ALZ187,'WS-2 Pregnancy Income Lock In'!4:4,0)-1</f>
        <v>#N/A</v>
      </c>
      <c r="AMA186" s="1355" t="e">
        <f>MATCH(AMA187,'WS-2 Pregnancy Income Lock In'!4:4,0)-1</f>
        <v>#N/A</v>
      </c>
      <c r="AMB186" s="1355" t="e">
        <f>MATCH(AMB187,'WS-2 Pregnancy Income Lock In'!4:4,0)-1</f>
        <v>#N/A</v>
      </c>
      <c r="AMC186" s="1355" t="e">
        <f>MATCH(AMC187,'WS-2 Pregnancy Income Lock In'!4:4,0)-1</f>
        <v>#N/A</v>
      </c>
      <c r="AMD186" s="1355" t="e">
        <f>MATCH(AMD187,'WS-2 Pregnancy Income Lock In'!4:4,0)-1</f>
        <v>#N/A</v>
      </c>
      <c r="AME186" s="1355" t="e">
        <f>MATCH(AME187,'WS-2 Pregnancy Income Lock In'!4:4,0)-1</f>
        <v>#N/A</v>
      </c>
      <c r="AMF186" s="1355" t="e">
        <f>MATCH(AMF187,'WS-2 Pregnancy Income Lock In'!4:4,0)-1</f>
        <v>#N/A</v>
      </c>
      <c r="AMG186" s="1355" t="e">
        <f>MATCH(AMG187,'WS-2 Pregnancy Income Lock In'!4:4,0)-1</f>
        <v>#N/A</v>
      </c>
      <c r="AMH186" s="1355">
        <f>MATCH(AMH187,'WS-2 Pregnancy Income Lock In'!4:4,0)-1</f>
        <v>118</v>
      </c>
      <c r="AMI186" s="1355" t="e">
        <f>MATCH(AMI187,'WS-2 Pregnancy Income Lock In'!4:4,0)-1</f>
        <v>#N/A</v>
      </c>
      <c r="AMJ186" s="1355" t="e">
        <f>MATCH(AMJ187,'WS-2 Pregnancy Income Lock In'!4:4,0)-1</f>
        <v>#N/A</v>
      </c>
      <c r="AMK186" s="1355" t="e">
        <f>MATCH(AMK187,'WS-2 Pregnancy Income Lock In'!4:4,0)-1</f>
        <v>#N/A</v>
      </c>
      <c r="AML186" s="1355" t="e">
        <f>MATCH(AML187,'WS-2 Pregnancy Income Lock In'!4:4,0)-1</f>
        <v>#N/A</v>
      </c>
      <c r="AMM186" s="1355" t="e">
        <f>MATCH(AMM187,'WS-2 Pregnancy Income Lock In'!4:4,0)-1</f>
        <v>#N/A</v>
      </c>
      <c r="AMN186" s="1355" t="e">
        <f>MATCH(AMN187,'WS-2 Pregnancy Income Lock In'!4:4,0)-1</f>
        <v>#N/A</v>
      </c>
      <c r="AMO186" s="1355" t="e">
        <f>MATCH(AMO187,'WS-2 Pregnancy Income Lock In'!4:4,0)-1</f>
        <v>#N/A</v>
      </c>
      <c r="AMP186" s="1355" t="e">
        <f>MATCH(AMP187,'WS-2 Pregnancy Income Lock In'!4:4,0)-1</f>
        <v>#N/A</v>
      </c>
      <c r="AMQ186" s="1355" t="e">
        <f>MATCH(AMQ187,'WS-2 Pregnancy Income Lock In'!4:4,0)-1</f>
        <v>#N/A</v>
      </c>
      <c r="AMR186" s="1355" t="e">
        <f>MATCH(AMR187,'WS-2 Pregnancy Income Lock In'!4:4,0)-1</f>
        <v>#N/A</v>
      </c>
      <c r="AMS186" s="1355" t="e">
        <f>MATCH(AMS187,'WS-2 Pregnancy Income Lock In'!4:4,0)-1</f>
        <v>#N/A</v>
      </c>
      <c r="AMT186" s="1355" t="e">
        <f>MATCH(AMT187,'WS-2 Pregnancy Income Lock In'!4:4,0)-1</f>
        <v>#N/A</v>
      </c>
      <c r="AMU186" s="1355" t="e">
        <f>MATCH(AMU187,'WS-2 Pregnancy Income Lock In'!4:4,0)-1</f>
        <v>#N/A</v>
      </c>
      <c r="AMV186" s="1355">
        <f>MATCH(AMV187,'WS-2 Pregnancy Income Lock In'!4:4,0)-1</f>
        <v>119</v>
      </c>
      <c r="AMW186" s="1355" t="e">
        <f>MATCH(AMW187,'WS-2 Pregnancy Income Lock In'!4:4,0)-1</f>
        <v>#N/A</v>
      </c>
      <c r="AMX186" s="1355" t="e">
        <f>MATCH(AMX187,'WS-2 Pregnancy Income Lock In'!4:4,0)-1</f>
        <v>#N/A</v>
      </c>
      <c r="AMY186" s="1355" t="e">
        <f>MATCH(AMY187,'WS-2 Pregnancy Income Lock In'!4:4,0)-1</f>
        <v>#N/A</v>
      </c>
      <c r="AMZ186" s="1355" t="e">
        <f>MATCH(AMZ187,'WS-2 Pregnancy Income Lock In'!4:4,0)-1</f>
        <v>#N/A</v>
      </c>
      <c r="ANA186" s="1355" t="e">
        <f>MATCH(ANA187,'WS-2 Pregnancy Income Lock In'!4:4,0)-1</f>
        <v>#N/A</v>
      </c>
      <c r="ANB186" s="1355" t="e">
        <f>MATCH(ANB187,'WS-2 Pregnancy Income Lock In'!4:4,0)-1</f>
        <v>#N/A</v>
      </c>
      <c r="ANC186" s="1355">
        <f>MATCH(ANC187,'WS-2 Pregnancy Income Lock In'!4:4,0)-1</f>
        <v>120</v>
      </c>
      <c r="AND186" s="1355">
        <f>MATCH(AND187,'WS-2 Pregnancy Income Lock In'!4:4,0)-1</f>
        <v>121</v>
      </c>
      <c r="ANE186" s="1355" t="e">
        <f>MATCH(ANE187,'WS-2 Pregnancy Income Lock In'!4:4,0)-1</f>
        <v>#N/A</v>
      </c>
      <c r="ANF186" s="1355" t="e">
        <f>MATCH(ANF187,'WS-2 Pregnancy Income Lock In'!4:4,0)-1</f>
        <v>#N/A</v>
      </c>
      <c r="ANG186" s="1355" t="e">
        <f>MATCH(ANG187,'WS-2 Pregnancy Income Lock In'!4:4,0)-1</f>
        <v>#N/A</v>
      </c>
      <c r="ANH186" s="1355" t="e">
        <f>MATCH(ANH187,'WS-2 Pregnancy Income Lock In'!4:4,0)-1</f>
        <v>#N/A</v>
      </c>
      <c r="ANI186" s="1355" t="e">
        <f>MATCH(ANI187,'WS-2 Pregnancy Income Lock In'!4:4,0)-1</f>
        <v>#N/A</v>
      </c>
      <c r="ANJ186" s="1355">
        <f>MATCH(ANJ187,'WS-2 Pregnancy Income Lock In'!4:4,0)-1</f>
        <v>122</v>
      </c>
      <c r="ANK186" s="1355">
        <f>MATCH(ANK187,'WS-2 Pregnancy Income Lock In'!4:4,0)-1</f>
        <v>123</v>
      </c>
      <c r="ANL186" s="1355" t="e">
        <f>MATCH(ANL187,'WS-2 Pregnancy Income Lock In'!4:4,0)-1</f>
        <v>#N/A</v>
      </c>
      <c r="ANM186" s="1355" t="e">
        <f>MATCH(ANM187,'WS-2 Pregnancy Income Lock In'!4:4,0)-1</f>
        <v>#N/A</v>
      </c>
      <c r="ANN186" s="1355" t="e">
        <f>MATCH(ANN187,'WS-2 Pregnancy Income Lock In'!4:4,0)-1</f>
        <v>#N/A</v>
      </c>
      <c r="ANO186" s="1355" t="e">
        <f>MATCH(ANO187,'WS-2 Pregnancy Income Lock In'!4:4,0)-1</f>
        <v>#N/A</v>
      </c>
      <c r="ANP186" s="1355" t="e">
        <f>MATCH(ANP187,'WS-2 Pregnancy Income Lock In'!4:4,0)-1</f>
        <v>#N/A</v>
      </c>
      <c r="ANQ186" s="1355">
        <f>MATCH(ANQ187,'WS-2 Pregnancy Income Lock In'!4:4,0)-1</f>
        <v>124</v>
      </c>
      <c r="ANR186" s="1355" t="e">
        <f>MATCH(ANR187,'WS-2 Pregnancy Income Lock In'!4:4,0)-1</f>
        <v>#N/A</v>
      </c>
      <c r="ANS186" s="1355" t="e">
        <f>MATCH(ANS187,'WS-2 Pregnancy Income Lock In'!4:4,0)-1</f>
        <v>#N/A</v>
      </c>
      <c r="ANT186" s="1355" t="e">
        <f>MATCH(ANT187,'WS-2 Pregnancy Income Lock In'!4:4,0)-1</f>
        <v>#N/A</v>
      </c>
      <c r="ANU186" s="1355" t="e">
        <f>MATCH(ANU187,'WS-2 Pregnancy Income Lock In'!4:4,0)-1</f>
        <v>#N/A</v>
      </c>
      <c r="ANV186" s="1355" t="e">
        <f>MATCH(ANV187,'WS-2 Pregnancy Income Lock In'!4:4,0)-1</f>
        <v>#N/A</v>
      </c>
      <c r="ANW186" s="1355" t="e">
        <f>MATCH(ANW187,'WS-2 Pregnancy Income Lock In'!4:4,0)-1</f>
        <v>#N/A</v>
      </c>
      <c r="ANX186" s="1355">
        <f>MATCH(ANX187,'WS-2 Pregnancy Income Lock In'!4:4,0)-1</f>
        <v>125</v>
      </c>
      <c r="ANY186" s="1355">
        <f>MATCH(ANY187,'WS-2 Pregnancy Income Lock In'!4:4,0)-1</f>
        <v>126</v>
      </c>
      <c r="ANZ186" s="1355" t="e">
        <f>MATCH(ANZ187,'WS-2 Pregnancy Income Lock In'!4:4,0)-1</f>
        <v>#N/A</v>
      </c>
      <c r="AOA186" s="1355" t="e">
        <f>MATCH(AOA187,'WS-2 Pregnancy Income Lock In'!4:4,0)-1</f>
        <v>#N/A</v>
      </c>
      <c r="AOB186" s="1355" t="e">
        <f>MATCH(AOB187,'WS-2 Pregnancy Income Lock In'!4:4,0)-1</f>
        <v>#N/A</v>
      </c>
      <c r="AOC186" s="1355" t="e">
        <f>MATCH(AOC187,'WS-2 Pregnancy Income Lock In'!4:4,0)-1</f>
        <v>#N/A</v>
      </c>
      <c r="AOD186" s="1355" t="e">
        <f>MATCH(AOD187,'WS-2 Pregnancy Income Lock In'!4:4,0)-1</f>
        <v>#N/A</v>
      </c>
      <c r="AOE186" s="1355">
        <f>MATCH(AOE187,'WS-2 Pregnancy Income Lock In'!4:4,0)-1</f>
        <v>127</v>
      </c>
      <c r="AOF186" s="1355">
        <f>MATCH(AOF187,'WS-2 Pregnancy Income Lock In'!4:4,0)-1</f>
        <v>128</v>
      </c>
      <c r="AOG186" s="1355" t="e">
        <f>MATCH(AOG187,'WS-2 Pregnancy Income Lock In'!4:4,0)-1</f>
        <v>#N/A</v>
      </c>
      <c r="AOH186" s="1355" t="e">
        <f>MATCH(AOH187,'WS-2 Pregnancy Income Lock In'!4:4,0)-1</f>
        <v>#N/A</v>
      </c>
      <c r="AOI186" s="1355">
        <f>MATCH(AOI187,'WS-2 Pregnancy Income Lock In'!4:4,0)-1</f>
        <v>129</v>
      </c>
      <c r="AOJ186" s="1355" t="e">
        <f>MATCH(AOJ187,'WS-2 Pregnancy Income Lock In'!4:4,0)-1</f>
        <v>#N/A</v>
      </c>
      <c r="AOK186" s="1355" t="e">
        <f>MATCH(AOK187,'WS-2 Pregnancy Income Lock In'!4:4,0)-1</f>
        <v>#N/A</v>
      </c>
      <c r="AOL186" s="1355">
        <f>MATCH(AOL187,'WS-2 Pregnancy Income Lock In'!4:4,0)-1</f>
        <v>130</v>
      </c>
      <c r="AOM186" s="1355">
        <f>MATCH(AOM187,'WS-2 Pregnancy Income Lock In'!4:4,0)-1</f>
        <v>131</v>
      </c>
      <c r="AON186" s="1355">
        <f>MATCH(AON187,'WS-2 Pregnancy Income Lock In'!4:4,0)-1</f>
        <v>132</v>
      </c>
      <c r="AOO186" s="1355" t="e">
        <f>MATCH(AOO187,'WS-2 Pregnancy Income Lock In'!4:4,0)-1</f>
        <v>#N/A</v>
      </c>
      <c r="AOP186" s="1355" t="e">
        <f>MATCH(AOP187,'WS-2 Pregnancy Income Lock In'!4:4,0)-1</f>
        <v>#N/A</v>
      </c>
      <c r="AOQ186" s="1355" t="e">
        <f>MATCH(AOQ187,'WS-2 Pregnancy Income Lock In'!4:4,0)-1</f>
        <v>#N/A</v>
      </c>
      <c r="AOR186" s="1355" t="e">
        <f>MATCH(AOR187,'WS-2 Pregnancy Income Lock In'!4:4,0)-1</f>
        <v>#N/A</v>
      </c>
      <c r="AOS186" s="1355">
        <f>MATCH(AOS187,'WS-2 Pregnancy Income Lock In'!4:4,0)-1</f>
        <v>133</v>
      </c>
      <c r="AOT186" s="1355">
        <f>MATCH(AOT187,'WS-2 Pregnancy Income Lock In'!4:4,0)-1</f>
        <v>134</v>
      </c>
      <c r="AOU186" s="1355">
        <f>MATCH(AOU187,'WS-2 Pregnancy Income Lock In'!4:4,0)-1</f>
        <v>135</v>
      </c>
      <c r="AOV186" s="1355" t="e">
        <f>MATCH(AOV187,'WS-2 Pregnancy Income Lock In'!4:4,0)-1</f>
        <v>#N/A</v>
      </c>
      <c r="AOW186" s="1355" t="e">
        <f>MATCH(AOW187,'WS-2 Pregnancy Income Lock In'!4:4,0)-1</f>
        <v>#N/A</v>
      </c>
      <c r="AOX186" s="1355" t="e">
        <f>MATCH(AOX187,'WS-2 Pregnancy Income Lock In'!4:4,0)-1</f>
        <v>#N/A</v>
      </c>
      <c r="AOY186" s="1355" t="e">
        <f>MATCH(AOY187,'WS-2 Pregnancy Income Lock In'!4:4,0)-1</f>
        <v>#N/A</v>
      </c>
      <c r="AOZ186" s="1355" t="e">
        <f>MATCH(AOZ187,'WS-2 Pregnancy Income Lock In'!4:4,0)-1</f>
        <v>#N/A</v>
      </c>
      <c r="APA186" s="1355" t="e">
        <f>MATCH(APA187,'WS-2 Pregnancy Income Lock In'!4:4,0)-1</f>
        <v>#N/A</v>
      </c>
      <c r="APB186" s="1355" t="e">
        <f>MATCH(APB187,'WS-2 Pregnancy Income Lock In'!4:4,0)-1</f>
        <v>#N/A</v>
      </c>
      <c r="APC186" s="1355" t="e">
        <f>MATCH(APC187,'WS-2 Pregnancy Income Lock In'!4:4,0)-1</f>
        <v>#N/A</v>
      </c>
      <c r="APD186" s="1355" t="e">
        <f>MATCH(APD187,'WS-2 Pregnancy Income Lock In'!4:4,0)-1</f>
        <v>#N/A</v>
      </c>
      <c r="APE186" s="1355" t="e">
        <f>MATCH(APE187,'WS-2 Pregnancy Income Lock In'!4:4,0)-1</f>
        <v>#N/A</v>
      </c>
      <c r="APF186" s="1355" t="e">
        <f>MATCH(APF187,'WS-2 Pregnancy Income Lock In'!4:4,0)-1</f>
        <v>#N/A</v>
      </c>
      <c r="APG186" s="1355">
        <f>MATCH(APG187,'WS-2 Pregnancy Income Lock In'!4:4,0)-1</f>
        <v>136</v>
      </c>
      <c r="APH186" s="1355" t="e">
        <f>MATCH(APH187,'WS-2 Pregnancy Income Lock In'!4:4,0)-1</f>
        <v>#N/A</v>
      </c>
      <c r="API186" s="1355">
        <f>MATCH(API187,'WS-2 Pregnancy Income Lock In'!4:4,0)-1</f>
        <v>137</v>
      </c>
    </row>
    <row r="187" spans="1:1101" x14ac:dyDescent="0.2">
      <c r="C187" s="1356">
        <f t="shared" ref="C187:D187" si="2817">D187-7</f>
        <v>43441</v>
      </c>
      <c r="D187" s="1356">
        <f t="shared" si="2817"/>
        <v>43448</v>
      </c>
      <c r="E187" s="1356">
        <f>F187-7</f>
        <v>43455</v>
      </c>
      <c r="F187" s="1356">
        <f>B3-5</f>
        <v>43462</v>
      </c>
      <c r="UU187" s="1356">
        <v>42933</v>
      </c>
      <c r="UV187" s="1356">
        <v>42934</v>
      </c>
      <c r="UW187" s="1356">
        <v>42935</v>
      </c>
      <c r="UX187" s="1356">
        <v>42936</v>
      </c>
      <c r="UY187" s="1356">
        <v>42937</v>
      </c>
      <c r="UZ187" s="1356">
        <v>42938</v>
      </c>
      <c r="VA187" s="1356">
        <v>42939</v>
      </c>
      <c r="VB187" s="1356">
        <v>42940</v>
      </c>
      <c r="VC187" s="1356">
        <v>42941</v>
      </c>
      <c r="VD187" s="1356">
        <v>42942</v>
      </c>
      <c r="VE187" s="1356">
        <v>42943</v>
      </c>
      <c r="VF187" s="1356">
        <v>42944</v>
      </c>
      <c r="VG187" s="1356">
        <v>42945</v>
      </c>
      <c r="VH187" s="1356">
        <v>42946</v>
      </c>
      <c r="VI187" s="1356">
        <v>42947</v>
      </c>
      <c r="VJ187" s="1356">
        <v>42948</v>
      </c>
      <c r="VK187" s="1356">
        <v>42949</v>
      </c>
      <c r="VL187" s="1356">
        <v>42950</v>
      </c>
      <c r="VM187" s="1356">
        <v>42951</v>
      </c>
      <c r="VN187" s="1356">
        <v>42952</v>
      </c>
      <c r="VO187" s="1356">
        <v>42953</v>
      </c>
      <c r="VP187" s="1356">
        <v>42954</v>
      </c>
      <c r="VQ187" s="1356">
        <v>42955</v>
      </c>
      <c r="VR187" s="1356">
        <v>42956</v>
      </c>
      <c r="VS187" s="1356">
        <v>42957</v>
      </c>
      <c r="VT187" s="1356">
        <v>42958</v>
      </c>
      <c r="VU187" s="1356">
        <v>42959</v>
      </c>
      <c r="VV187" s="1356">
        <v>42960</v>
      </c>
      <c r="VW187" s="1356">
        <v>42961</v>
      </c>
      <c r="VX187" s="1356">
        <v>42962</v>
      </c>
      <c r="VY187" s="1356">
        <v>42963</v>
      </c>
      <c r="VZ187" s="1356">
        <v>42964</v>
      </c>
      <c r="WA187" s="1356">
        <v>42965</v>
      </c>
      <c r="WB187" s="1356">
        <v>42966</v>
      </c>
      <c r="WC187" s="1356">
        <v>42967</v>
      </c>
      <c r="WD187" s="1356">
        <v>42968</v>
      </c>
      <c r="WE187" s="1356">
        <v>42969</v>
      </c>
      <c r="WF187" s="1356">
        <v>42970</v>
      </c>
      <c r="WG187" s="1356">
        <v>42971</v>
      </c>
      <c r="WH187" s="1356">
        <v>42972</v>
      </c>
      <c r="WI187" s="1356">
        <v>42973</v>
      </c>
      <c r="WJ187" s="1356">
        <v>42974</v>
      </c>
      <c r="WK187" s="1356">
        <v>42975</v>
      </c>
      <c r="WL187" s="1356">
        <v>42976</v>
      </c>
      <c r="WM187" s="1356">
        <v>42977</v>
      </c>
      <c r="WN187" s="1356">
        <v>42978</v>
      </c>
      <c r="WO187" s="1356">
        <v>42979</v>
      </c>
      <c r="WP187" s="1356">
        <v>42980</v>
      </c>
      <c r="WQ187" s="1356">
        <v>42981</v>
      </c>
      <c r="WR187" s="1356">
        <v>42982</v>
      </c>
      <c r="WS187" s="1356">
        <v>42983</v>
      </c>
      <c r="WT187" s="1356">
        <v>42984</v>
      </c>
      <c r="WU187" s="1356">
        <v>42985</v>
      </c>
      <c r="WV187" s="1356">
        <v>42986</v>
      </c>
      <c r="WW187" s="1356">
        <v>42987</v>
      </c>
      <c r="WX187" s="1356">
        <v>42988</v>
      </c>
      <c r="WY187" s="1356">
        <v>42989</v>
      </c>
      <c r="WZ187" s="1356">
        <v>42990</v>
      </c>
      <c r="XA187" s="1356">
        <v>42991</v>
      </c>
      <c r="XB187" s="1356">
        <v>42992</v>
      </c>
      <c r="XC187" s="1356">
        <v>42993</v>
      </c>
      <c r="XD187" s="1356">
        <v>42994</v>
      </c>
      <c r="XE187" s="1356">
        <v>42995</v>
      </c>
      <c r="XF187" s="1356">
        <v>42996</v>
      </c>
      <c r="XG187" s="1356">
        <v>42997</v>
      </c>
      <c r="XH187" s="1356">
        <v>42998</v>
      </c>
      <c r="XI187" s="1356">
        <v>42999</v>
      </c>
      <c r="XJ187" s="1356">
        <v>43000</v>
      </c>
      <c r="XK187" s="1356">
        <v>43001</v>
      </c>
      <c r="XL187" s="1356">
        <v>43002</v>
      </c>
      <c r="XM187" s="1356">
        <v>43003</v>
      </c>
      <c r="XN187" s="1356">
        <v>43004</v>
      </c>
      <c r="XO187" s="1356">
        <v>43005</v>
      </c>
      <c r="XP187" s="1356">
        <v>43006</v>
      </c>
      <c r="XQ187" s="1356">
        <v>43007</v>
      </c>
      <c r="XR187" s="1356">
        <v>43008</v>
      </c>
      <c r="XS187" s="1356">
        <v>43009</v>
      </c>
      <c r="XT187" s="1356">
        <v>43010</v>
      </c>
      <c r="XU187" s="1356">
        <v>43011</v>
      </c>
      <c r="XV187" s="1356">
        <v>43012</v>
      </c>
      <c r="XW187" s="1356">
        <v>43013</v>
      </c>
      <c r="XX187" s="1356">
        <v>43014</v>
      </c>
      <c r="XY187" s="1356">
        <v>43015</v>
      </c>
      <c r="XZ187" s="1356">
        <v>43016</v>
      </c>
      <c r="YA187" s="1356">
        <v>43017</v>
      </c>
      <c r="YB187" s="1356">
        <v>43018</v>
      </c>
      <c r="YC187" s="1356">
        <v>43019</v>
      </c>
      <c r="YD187" s="1356">
        <v>43020</v>
      </c>
      <c r="YE187" s="1356">
        <v>43021</v>
      </c>
      <c r="YF187" s="1356">
        <v>43022</v>
      </c>
      <c r="YG187" s="1356">
        <v>43023</v>
      </c>
      <c r="YH187" s="1356">
        <v>43024</v>
      </c>
      <c r="YI187" s="1356">
        <v>43025</v>
      </c>
      <c r="YJ187" s="1356">
        <v>43026</v>
      </c>
      <c r="YK187" s="1356">
        <v>43027</v>
      </c>
      <c r="YL187" s="1356">
        <v>43028</v>
      </c>
      <c r="YM187" s="1356">
        <v>43029</v>
      </c>
      <c r="YN187" s="1356">
        <v>43030</v>
      </c>
      <c r="YO187" s="1356">
        <v>43031</v>
      </c>
      <c r="YP187" s="1356">
        <v>43032</v>
      </c>
      <c r="YQ187" s="1356">
        <v>43033</v>
      </c>
      <c r="YR187" s="1356">
        <v>43034</v>
      </c>
      <c r="YS187" s="1356">
        <v>43035</v>
      </c>
      <c r="YT187" s="1356">
        <v>43036</v>
      </c>
      <c r="YU187" s="1356">
        <v>43037</v>
      </c>
      <c r="YV187" s="1356">
        <v>43038</v>
      </c>
      <c r="YW187" s="1356">
        <v>43039</v>
      </c>
      <c r="YX187" s="1356">
        <v>43040</v>
      </c>
      <c r="YY187" s="1356">
        <v>43041</v>
      </c>
      <c r="YZ187" s="1356">
        <v>43042</v>
      </c>
      <c r="ZA187" s="1356">
        <v>43043</v>
      </c>
      <c r="ZB187" s="1356">
        <v>43044</v>
      </c>
      <c r="ZC187" s="1356">
        <v>43045</v>
      </c>
      <c r="ZD187" s="1356">
        <v>43046</v>
      </c>
      <c r="ZE187" s="1356">
        <v>43047</v>
      </c>
      <c r="ZF187" s="1356">
        <v>43048</v>
      </c>
      <c r="ZG187" s="1356">
        <v>43049</v>
      </c>
      <c r="ZH187" s="1356">
        <v>43050</v>
      </c>
      <c r="ZI187" s="1356">
        <v>43051</v>
      </c>
      <c r="ZJ187" s="1356">
        <v>43052</v>
      </c>
      <c r="ZK187" s="1356">
        <v>43053</v>
      </c>
      <c r="ZL187" s="1356">
        <v>43054</v>
      </c>
      <c r="ZM187" s="1356">
        <v>43055</v>
      </c>
      <c r="ZN187" s="1356">
        <v>43056</v>
      </c>
      <c r="ZO187" s="1356">
        <v>43057</v>
      </c>
      <c r="ZP187" s="1356">
        <v>43058</v>
      </c>
      <c r="ZQ187" s="1356">
        <v>43059</v>
      </c>
      <c r="ZR187" s="1356">
        <v>43060</v>
      </c>
      <c r="ZS187" s="1356">
        <v>43061</v>
      </c>
      <c r="ZT187" s="1356">
        <v>43062</v>
      </c>
      <c r="ZU187" s="1356">
        <v>43063</v>
      </c>
      <c r="ZV187" s="1356">
        <v>43064</v>
      </c>
      <c r="ZW187" s="1356">
        <v>43065</v>
      </c>
      <c r="ZX187" s="1356">
        <v>43066</v>
      </c>
      <c r="ZY187" s="1356">
        <v>43067</v>
      </c>
      <c r="ZZ187" s="1356">
        <v>43068</v>
      </c>
      <c r="AAA187" s="1356">
        <v>43069</v>
      </c>
      <c r="AAB187" s="1356">
        <v>43070</v>
      </c>
      <c r="AAC187" s="1356">
        <v>43071</v>
      </c>
      <c r="AAD187" s="1356">
        <v>43072</v>
      </c>
      <c r="AAE187" s="1356">
        <v>43073</v>
      </c>
      <c r="AAF187" s="1356">
        <v>43074</v>
      </c>
      <c r="AAG187" s="1356">
        <v>43075</v>
      </c>
      <c r="AAH187" s="1356">
        <v>43076</v>
      </c>
      <c r="AAI187" s="1356">
        <v>43077</v>
      </c>
      <c r="AAJ187" s="1356">
        <v>43078</v>
      </c>
      <c r="AAK187" s="1356">
        <v>43079</v>
      </c>
      <c r="AAL187" s="1356">
        <v>43080</v>
      </c>
      <c r="AAM187" s="1356">
        <v>43081</v>
      </c>
      <c r="AAN187" s="1356">
        <v>43082</v>
      </c>
      <c r="AAO187" s="1356">
        <v>43083</v>
      </c>
      <c r="AAP187" s="1356">
        <v>43084</v>
      </c>
      <c r="AAQ187" s="1356">
        <v>43085</v>
      </c>
      <c r="AAR187" s="1356">
        <v>43086</v>
      </c>
      <c r="AAS187" s="1356">
        <v>43087</v>
      </c>
      <c r="AAT187" s="1356">
        <v>43088</v>
      </c>
      <c r="AAU187" s="1356">
        <v>43089</v>
      </c>
      <c r="AAV187" s="1356">
        <v>43090</v>
      </c>
      <c r="AAW187" s="1356">
        <v>43091</v>
      </c>
      <c r="AAX187" s="1356">
        <v>43092</v>
      </c>
      <c r="AAY187" s="1356">
        <v>43093</v>
      </c>
      <c r="AAZ187" s="1356">
        <v>43094</v>
      </c>
      <c r="ABA187" s="1356">
        <v>43095</v>
      </c>
      <c r="ABB187" s="1356">
        <v>43096</v>
      </c>
      <c r="ABC187" s="1356">
        <v>43097</v>
      </c>
      <c r="ABD187" s="1356">
        <v>43098</v>
      </c>
      <c r="ABE187" s="1356">
        <v>43099</v>
      </c>
      <c r="ABF187" s="1356">
        <v>43100</v>
      </c>
      <c r="ABG187" s="1356">
        <v>43101</v>
      </c>
      <c r="ABH187" s="1356">
        <v>43102</v>
      </c>
      <c r="ABI187" s="1356">
        <v>43103</v>
      </c>
      <c r="ABJ187" s="1356">
        <v>43104</v>
      </c>
      <c r="ABK187" s="1356">
        <v>43105</v>
      </c>
      <c r="ABL187" s="1356">
        <v>43106</v>
      </c>
      <c r="ABM187" s="1356">
        <v>43107</v>
      </c>
      <c r="ABN187" s="1356">
        <v>43108</v>
      </c>
      <c r="ABO187" s="1356">
        <v>43109</v>
      </c>
      <c r="ABP187" s="1356">
        <v>43110</v>
      </c>
      <c r="ABQ187" s="1356">
        <v>43111</v>
      </c>
      <c r="ABR187" s="1356">
        <v>43112</v>
      </c>
      <c r="ABS187" s="1356">
        <v>43113</v>
      </c>
      <c r="ABT187" s="1356">
        <v>43114</v>
      </c>
      <c r="ABU187" s="1356">
        <v>43115</v>
      </c>
      <c r="ABV187" s="1356">
        <v>43116</v>
      </c>
      <c r="ABW187" s="1356">
        <v>43117</v>
      </c>
      <c r="ABX187" s="1356">
        <v>43118</v>
      </c>
      <c r="ABY187" s="1356">
        <v>43119</v>
      </c>
      <c r="ABZ187" s="1356">
        <v>43120</v>
      </c>
      <c r="ACA187" s="1356">
        <v>43121</v>
      </c>
      <c r="ACB187" s="1356">
        <v>43122</v>
      </c>
      <c r="ACC187" s="1356">
        <v>43123</v>
      </c>
      <c r="ACD187" s="1356">
        <v>43124</v>
      </c>
      <c r="ACE187" s="1356">
        <v>43125</v>
      </c>
      <c r="ACF187" s="1356">
        <v>43126</v>
      </c>
      <c r="ACG187" s="1356">
        <v>43127</v>
      </c>
      <c r="ACH187" s="1356">
        <v>43128</v>
      </c>
      <c r="ACI187" s="1356">
        <v>43129</v>
      </c>
      <c r="ACJ187" s="1356">
        <v>43130</v>
      </c>
      <c r="ACK187" s="1356">
        <v>43131</v>
      </c>
      <c r="ACL187" s="1356">
        <v>43132</v>
      </c>
      <c r="ACM187" s="1356">
        <v>43133</v>
      </c>
      <c r="ACN187" s="1356">
        <v>43134</v>
      </c>
      <c r="ACO187" s="1356">
        <v>43135</v>
      </c>
      <c r="ACP187" s="1356">
        <v>43136</v>
      </c>
      <c r="ACQ187" s="1356">
        <v>43137</v>
      </c>
      <c r="ACR187" s="1356">
        <v>43138</v>
      </c>
      <c r="ACS187" s="1356">
        <v>43139</v>
      </c>
      <c r="ACT187" s="1356">
        <v>43140</v>
      </c>
      <c r="ACU187" s="1356">
        <v>43141</v>
      </c>
      <c r="ACV187" s="1356">
        <v>43142</v>
      </c>
      <c r="ACW187" s="1356">
        <v>43143</v>
      </c>
      <c r="ACX187" s="1356">
        <v>43144</v>
      </c>
      <c r="ACY187" s="1356">
        <v>43145</v>
      </c>
      <c r="ACZ187" s="1356">
        <v>43146</v>
      </c>
      <c r="ADA187" s="1356">
        <v>43147</v>
      </c>
      <c r="ADB187" s="1356">
        <v>43148</v>
      </c>
      <c r="ADC187" s="1356">
        <v>43149</v>
      </c>
      <c r="ADD187" s="1356">
        <v>43150</v>
      </c>
      <c r="ADE187" s="1356">
        <v>43151</v>
      </c>
      <c r="ADF187" s="1356">
        <v>43152</v>
      </c>
      <c r="ADG187" s="1356">
        <v>43153</v>
      </c>
      <c r="ADH187" s="1356">
        <v>43154</v>
      </c>
      <c r="ADI187" s="1356">
        <v>43155</v>
      </c>
      <c r="ADJ187" s="1356">
        <v>43156</v>
      </c>
      <c r="ADK187" s="1356">
        <v>43157</v>
      </c>
      <c r="ADL187" s="1356">
        <v>43158</v>
      </c>
      <c r="ADM187" s="1356">
        <v>43159</v>
      </c>
      <c r="ADN187" s="1356">
        <v>43160</v>
      </c>
      <c r="ADO187" s="1356">
        <v>43161</v>
      </c>
      <c r="ADP187" s="1356">
        <v>43162</v>
      </c>
      <c r="ADQ187" s="1356">
        <v>43163</v>
      </c>
      <c r="ADR187" s="1356">
        <v>43164</v>
      </c>
      <c r="ADS187" s="1356">
        <v>43165</v>
      </c>
      <c r="ADT187" s="1356">
        <v>43166</v>
      </c>
      <c r="ADU187" s="1356">
        <v>43167</v>
      </c>
      <c r="ADV187" s="1356">
        <v>43168</v>
      </c>
      <c r="ADW187" s="1356">
        <v>43169</v>
      </c>
      <c r="ADX187" s="1356">
        <v>43170</v>
      </c>
      <c r="ADY187" s="1356">
        <v>43171</v>
      </c>
      <c r="ADZ187" s="1356">
        <v>43172</v>
      </c>
      <c r="AEA187" s="1356">
        <v>43173</v>
      </c>
      <c r="AEB187" s="1356">
        <v>43174</v>
      </c>
      <c r="AEC187" s="1356">
        <v>43175</v>
      </c>
      <c r="AED187" s="1356">
        <v>43176</v>
      </c>
      <c r="AEE187" s="1356">
        <v>43177</v>
      </c>
      <c r="AEF187" s="1356">
        <v>43178</v>
      </c>
      <c r="AEG187" s="1356">
        <v>43179</v>
      </c>
      <c r="AEH187" s="1356">
        <v>43180</v>
      </c>
      <c r="AEI187" s="1356">
        <v>43181</v>
      </c>
      <c r="AEJ187" s="1356">
        <v>43182</v>
      </c>
      <c r="AEK187" s="1356">
        <v>43183</v>
      </c>
      <c r="AEL187" s="1356">
        <v>43184</v>
      </c>
      <c r="AEM187" s="1356">
        <v>43185</v>
      </c>
      <c r="AEN187" s="1356">
        <v>43186</v>
      </c>
      <c r="AEO187" s="1356">
        <v>43187</v>
      </c>
      <c r="AEP187" s="1356">
        <v>43188</v>
      </c>
      <c r="AEQ187" s="1356">
        <v>43189</v>
      </c>
      <c r="AER187" s="1356">
        <v>43190</v>
      </c>
      <c r="AES187" s="1356">
        <v>43191</v>
      </c>
      <c r="AET187" s="1356">
        <v>43192</v>
      </c>
      <c r="AEU187" s="1356">
        <v>43193</v>
      </c>
      <c r="AEV187" s="1356">
        <v>43194</v>
      </c>
      <c r="AEW187" s="1356">
        <v>43195</v>
      </c>
      <c r="AEX187" s="1356">
        <v>43196</v>
      </c>
      <c r="AEY187" s="1356">
        <v>43197</v>
      </c>
      <c r="AEZ187" s="1356">
        <v>43198</v>
      </c>
      <c r="AFA187" s="1356">
        <v>43199</v>
      </c>
      <c r="AFB187" s="1356">
        <v>43200</v>
      </c>
      <c r="AFC187" s="1356">
        <v>43201</v>
      </c>
      <c r="AFD187" s="1356">
        <v>43202</v>
      </c>
      <c r="AFE187" s="1356">
        <v>43203</v>
      </c>
      <c r="AFF187" s="1356">
        <v>43204</v>
      </c>
      <c r="AFG187" s="1356">
        <v>43205</v>
      </c>
      <c r="AFH187" s="1356">
        <v>43206</v>
      </c>
      <c r="AFI187" s="1356">
        <v>43207</v>
      </c>
      <c r="AFJ187" s="1356">
        <v>43208</v>
      </c>
      <c r="AFK187" s="1356">
        <v>43209</v>
      </c>
      <c r="AFL187" s="1356">
        <v>43210</v>
      </c>
      <c r="AFM187" s="1356">
        <v>43211</v>
      </c>
      <c r="AFN187" s="1356">
        <v>43212</v>
      </c>
      <c r="AFO187" s="1356">
        <v>43213</v>
      </c>
      <c r="AFP187" s="1356">
        <v>43214</v>
      </c>
      <c r="AFQ187" s="1356">
        <v>43215</v>
      </c>
      <c r="AFR187" s="1356">
        <v>43216</v>
      </c>
      <c r="AFS187" s="1356">
        <v>43217</v>
      </c>
      <c r="AFT187" s="1356">
        <v>43218</v>
      </c>
      <c r="AFU187" s="1356">
        <v>43219</v>
      </c>
      <c r="AFV187" s="1356">
        <v>43220</v>
      </c>
      <c r="AFW187" s="1356">
        <v>43221</v>
      </c>
      <c r="AFX187" s="1356">
        <v>43222</v>
      </c>
      <c r="AFY187" s="1356">
        <v>43223</v>
      </c>
      <c r="AFZ187" s="1356">
        <v>43224</v>
      </c>
      <c r="AGA187" s="1356">
        <v>43225</v>
      </c>
      <c r="AGB187" s="1356">
        <v>43226</v>
      </c>
      <c r="AGC187" s="1356">
        <v>43227</v>
      </c>
      <c r="AGD187" s="1356">
        <v>43228</v>
      </c>
      <c r="AGE187" s="1356">
        <v>43229</v>
      </c>
      <c r="AGF187" s="1356">
        <v>43230</v>
      </c>
      <c r="AGG187" s="1356">
        <v>43231</v>
      </c>
      <c r="AGH187" s="1356">
        <v>43232</v>
      </c>
      <c r="AGI187" s="1356">
        <v>43233</v>
      </c>
      <c r="AGJ187" s="1356">
        <v>43234</v>
      </c>
      <c r="AGK187" s="1356">
        <v>43235</v>
      </c>
      <c r="AGL187" s="1356">
        <v>43236</v>
      </c>
      <c r="AGM187" s="1356">
        <v>43237</v>
      </c>
      <c r="AGN187" s="1356">
        <v>43238</v>
      </c>
      <c r="AGO187" s="1356">
        <v>43239</v>
      </c>
      <c r="AGP187" s="1356">
        <v>43240</v>
      </c>
      <c r="AGQ187" s="1356">
        <v>43241</v>
      </c>
      <c r="AGR187" s="1356">
        <v>43242</v>
      </c>
      <c r="AGS187" s="1356">
        <v>43243</v>
      </c>
      <c r="AGT187" s="1356">
        <v>43244</v>
      </c>
      <c r="AGU187" s="1356">
        <v>43245</v>
      </c>
      <c r="AGV187" s="1356">
        <v>43246</v>
      </c>
      <c r="AGW187" s="1356">
        <v>43247</v>
      </c>
      <c r="AGX187" s="1356">
        <v>43248</v>
      </c>
      <c r="AGY187" s="1356">
        <v>43249</v>
      </c>
      <c r="AGZ187" s="1356">
        <v>43250</v>
      </c>
      <c r="AHA187" s="1356">
        <v>43251</v>
      </c>
      <c r="AHB187" s="1356">
        <v>43252</v>
      </c>
      <c r="AHC187" s="1356">
        <v>43253</v>
      </c>
      <c r="AHD187" s="1356">
        <v>43254</v>
      </c>
      <c r="AHE187" s="1356">
        <v>43255</v>
      </c>
      <c r="AHF187" s="1356">
        <v>43256</v>
      </c>
      <c r="AHG187" s="1356">
        <v>43257</v>
      </c>
      <c r="AHH187" s="1356">
        <v>43258</v>
      </c>
      <c r="AHI187" s="1356">
        <v>43259</v>
      </c>
      <c r="AHJ187" s="1356">
        <v>43260</v>
      </c>
      <c r="AHK187" s="1356">
        <v>43261</v>
      </c>
      <c r="AHL187" s="1356">
        <v>43262</v>
      </c>
      <c r="AHM187" s="1356">
        <v>43263</v>
      </c>
      <c r="AHN187" s="1356">
        <v>43264</v>
      </c>
      <c r="AHO187" s="1356">
        <v>43265</v>
      </c>
      <c r="AHP187" s="1356">
        <v>43266</v>
      </c>
      <c r="AHQ187" s="1356">
        <v>43267</v>
      </c>
      <c r="AHR187" s="1356">
        <v>43268</v>
      </c>
      <c r="AHS187" s="1356">
        <v>43269</v>
      </c>
      <c r="AHT187" s="1356">
        <v>43270</v>
      </c>
      <c r="AHU187" s="1356">
        <v>43271</v>
      </c>
      <c r="AHV187" s="1356">
        <v>43272</v>
      </c>
      <c r="AHW187" s="1356">
        <v>43273</v>
      </c>
      <c r="AHX187" s="1356">
        <v>43274</v>
      </c>
      <c r="AHY187" s="1356">
        <v>43275</v>
      </c>
      <c r="AHZ187" s="1356">
        <v>43276</v>
      </c>
      <c r="AIA187" s="1356">
        <v>43277</v>
      </c>
      <c r="AIB187" s="1356">
        <v>43278</v>
      </c>
      <c r="AIC187" s="1356">
        <v>43279</v>
      </c>
      <c r="AID187" s="1356">
        <v>43280</v>
      </c>
      <c r="AIE187" s="1356">
        <v>43281</v>
      </c>
      <c r="AIF187" s="1356">
        <v>43282</v>
      </c>
      <c r="AIG187" s="1356">
        <v>43283</v>
      </c>
      <c r="AIH187" s="1356">
        <v>43284</v>
      </c>
      <c r="AII187" s="1356">
        <v>43285</v>
      </c>
      <c r="AIJ187" s="1356">
        <v>43286</v>
      </c>
      <c r="AIK187" s="1356">
        <v>43287</v>
      </c>
      <c r="AIL187" s="1356">
        <v>43288</v>
      </c>
      <c r="AIM187" s="1356">
        <v>43289</v>
      </c>
      <c r="AIN187" s="1356">
        <v>43290</v>
      </c>
      <c r="AIO187" s="1356">
        <v>43291</v>
      </c>
      <c r="AIP187" s="1356">
        <v>43292</v>
      </c>
      <c r="AIQ187" s="1356">
        <v>43293</v>
      </c>
      <c r="AIR187" s="1356">
        <v>43294</v>
      </c>
      <c r="AIS187" s="1356">
        <v>43295</v>
      </c>
      <c r="AIT187" s="1356">
        <v>43296</v>
      </c>
      <c r="AIU187" s="1356">
        <v>43297</v>
      </c>
      <c r="AIV187" s="1356">
        <v>43298</v>
      </c>
      <c r="AIW187" s="1356">
        <v>43299</v>
      </c>
      <c r="AIX187" s="1356">
        <v>43300</v>
      </c>
      <c r="AIY187" s="1356">
        <v>43301</v>
      </c>
      <c r="AIZ187" s="1356">
        <v>43302</v>
      </c>
      <c r="AJA187" s="1356">
        <v>43303</v>
      </c>
      <c r="AJB187" s="1356">
        <v>43304</v>
      </c>
      <c r="AJC187" s="1356">
        <v>43305</v>
      </c>
      <c r="AJD187" s="1356">
        <v>43306</v>
      </c>
      <c r="AJE187" s="1356">
        <v>43307</v>
      </c>
      <c r="AJF187" s="1356">
        <v>43308</v>
      </c>
      <c r="AJG187" s="1356">
        <v>43309</v>
      </c>
      <c r="AJH187" s="1356">
        <v>43310</v>
      </c>
      <c r="AJI187" s="1356">
        <v>43311</v>
      </c>
      <c r="AJJ187" s="1356">
        <v>43312</v>
      </c>
      <c r="AJK187" s="1356">
        <v>43313</v>
      </c>
      <c r="AJL187" s="1356">
        <v>43314</v>
      </c>
      <c r="AJM187" s="1356">
        <v>43315</v>
      </c>
      <c r="AJN187" s="1356">
        <v>43316</v>
      </c>
      <c r="AJO187" s="1356">
        <v>43317</v>
      </c>
      <c r="AJP187" s="1356">
        <v>43318</v>
      </c>
      <c r="AJQ187" s="1356">
        <v>43319</v>
      </c>
      <c r="AJR187" s="1356">
        <v>43320</v>
      </c>
      <c r="AJS187" s="1356">
        <v>43321</v>
      </c>
      <c r="AJT187" s="1356">
        <v>43322</v>
      </c>
      <c r="AJU187" s="1356">
        <v>43323</v>
      </c>
      <c r="AJV187" s="1356">
        <v>43324</v>
      </c>
      <c r="AJW187" s="1356">
        <v>43325</v>
      </c>
      <c r="AJX187" s="1356">
        <v>43326</v>
      </c>
      <c r="AJY187" s="1356">
        <v>43327</v>
      </c>
      <c r="AJZ187" s="1356">
        <v>43328</v>
      </c>
      <c r="AKA187" s="1356">
        <v>43329</v>
      </c>
      <c r="AKB187" s="1356">
        <v>43330</v>
      </c>
      <c r="AKC187" s="1356">
        <v>43331</v>
      </c>
      <c r="AKD187" s="1356">
        <v>43332</v>
      </c>
      <c r="AKE187" s="1356">
        <v>43333</v>
      </c>
      <c r="AKF187" s="1356">
        <v>43334</v>
      </c>
      <c r="AKG187" s="1356">
        <v>43335</v>
      </c>
      <c r="AKH187" s="1356">
        <v>43336</v>
      </c>
      <c r="AKI187" s="1356">
        <v>43337</v>
      </c>
      <c r="AKJ187" s="1356">
        <v>43338</v>
      </c>
      <c r="AKK187" s="1356">
        <v>43339</v>
      </c>
      <c r="AKL187" s="1356">
        <v>43340</v>
      </c>
      <c r="AKM187" s="1356">
        <v>43341</v>
      </c>
      <c r="AKN187" s="1356">
        <v>43342</v>
      </c>
      <c r="AKO187" s="1356">
        <v>43343</v>
      </c>
      <c r="AKP187" s="1356">
        <v>43344</v>
      </c>
      <c r="AKQ187" s="1356">
        <v>43345</v>
      </c>
      <c r="AKR187" s="1356">
        <v>43346</v>
      </c>
      <c r="AKS187" s="1356">
        <v>43347</v>
      </c>
      <c r="AKT187" s="1356">
        <v>43348</v>
      </c>
      <c r="AKU187" s="1356">
        <v>43349</v>
      </c>
      <c r="AKV187" s="1356">
        <v>43350</v>
      </c>
      <c r="AKW187" s="1356">
        <v>43351</v>
      </c>
      <c r="AKX187" s="1356">
        <v>43352</v>
      </c>
      <c r="AKY187" s="1356">
        <v>43353</v>
      </c>
      <c r="AKZ187" s="1356">
        <v>43354</v>
      </c>
      <c r="ALA187" s="1356">
        <v>43355</v>
      </c>
      <c r="ALB187" s="1356">
        <v>43356</v>
      </c>
      <c r="ALC187" s="1356">
        <v>43357</v>
      </c>
      <c r="ALD187" s="1356">
        <v>43358</v>
      </c>
      <c r="ALE187" s="1356">
        <v>43359</v>
      </c>
      <c r="ALF187" s="1356">
        <v>43360</v>
      </c>
      <c r="ALG187" s="1356">
        <v>43361</v>
      </c>
      <c r="ALH187" s="1356">
        <v>43362</v>
      </c>
      <c r="ALI187" s="1356">
        <v>43363</v>
      </c>
      <c r="ALJ187" s="1356">
        <v>43364</v>
      </c>
      <c r="ALK187" s="1356">
        <v>43365</v>
      </c>
      <c r="ALL187" s="1356">
        <v>43366</v>
      </c>
      <c r="ALM187" s="1356">
        <v>43367</v>
      </c>
      <c r="ALN187" s="1356">
        <v>43368</v>
      </c>
      <c r="ALO187" s="1356">
        <v>43369</v>
      </c>
      <c r="ALP187" s="1356">
        <v>43370</v>
      </c>
      <c r="ALQ187" s="1356">
        <v>43371</v>
      </c>
      <c r="ALR187" s="1356">
        <v>43372</v>
      </c>
      <c r="ALS187" s="1356">
        <v>43373</v>
      </c>
      <c r="ALT187" s="1356">
        <v>43374</v>
      </c>
      <c r="ALU187" s="1356">
        <v>43375</v>
      </c>
      <c r="ALV187" s="1356">
        <v>43376</v>
      </c>
      <c r="ALW187" s="1356">
        <v>43377</v>
      </c>
      <c r="ALX187" s="1356">
        <v>43378</v>
      </c>
      <c r="ALY187" s="1356">
        <v>43379</v>
      </c>
      <c r="ALZ187" s="1356">
        <v>43380</v>
      </c>
      <c r="AMA187" s="1356">
        <v>43381</v>
      </c>
      <c r="AMB187" s="1356">
        <v>43382</v>
      </c>
      <c r="AMC187" s="1356">
        <v>43383</v>
      </c>
      <c r="AMD187" s="1356">
        <v>43384</v>
      </c>
      <c r="AME187" s="1356">
        <v>43385</v>
      </c>
      <c r="AMF187" s="1356">
        <v>43386</v>
      </c>
      <c r="AMG187" s="1356">
        <v>43387</v>
      </c>
      <c r="AMH187" s="1356">
        <v>43388</v>
      </c>
      <c r="AMI187" s="1356">
        <v>43389</v>
      </c>
      <c r="AMJ187" s="1356">
        <v>43390</v>
      </c>
      <c r="AMK187" s="1356">
        <v>43391</v>
      </c>
      <c r="AML187" s="1356">
        <v>43392</v>
      </c>
      <c r="AMM187" s="1356">
        <v>43393</v>
      </c>
      <c r="AMN187" s="1356">
        <v>43394</v>
      </c>
      <c r="AMO187" s="1356">
        <v>43395</v>
      </c>
      <c r="AMP187" s="1356">
        <v>43396</v>
      </c>
      <c r="AMQ187" s="1356">
        <v>43397</v>
      </c>
      <c r="AMR187" s="1356">
        <v>43398</v>
      </c>
      <c r="AMS187" s="1356">
        <v>43399</v>
      </c>
      <c r="AMT187" s="1356">
        <v>43400</v>
      </c>
      <c r="AMU187" s="1356">
        <v>43401</v>
      </c>
      <c r="AMV187" s="1356">
        <v>43402</v>
      </c>
      <c r="AMW187" s="1356">
        <v>43403</v>
      </c>
      <c r="AMX187" s="1356">
        <v>43404</v>
      </c>
      <c r="AMY187" s="1356">
        <v>43405</v>
      </c>
      <c r="AMZ187" s="1356">
        <v>43406</v>
      </c>
      <c r="ANA187" s="1356">
        <v>43407</v>
      </c>
      <c r="ANB187" s="1356">
        <v>43408</v>
      </c>
      <c r="ANC187" s="1356">
        <v>43409</v>
      </c>
      <c r="AND187" s="1356">
        <v>43410</v>
      </c>
      <c r="ANE187" s="1356">
        <v>43411</v>
      </c>
      <c r="ANF187" s="1356">
        <v>43412</v>
      </c>
      <c r="ANG187" s="1356">
        <v>43413</v>
      </c>
      <c r="ANH187" s="1356">
        <v>43414</v>
      </c>
      <c r="ANI187" s="1356">
        <v>43415</v>
      </c>
      <c r="ANJ187" s="1356">
        <v>43416</v>
      </c>
      <c r="ANK187" s="1356">
        <v>43417</v>
      </c>
      <c r="ANL187" s="1356">
        <v>43418</v>
      </c>
      <c r="ANM187" s="1356">
        <v>43419</v>
      </c>
      <c r="ANN187" s="1356">
        <v>43420</v>
      </c>
      <c r="ANO187" s="1356">
        <v>43421</v>
      </c>
      <c r="ANP187" s="1356">
        <v>43422</v>
      </c>
      <c r="ANQ187" s="1356">
        <v>43423</v>
      </c>
      <c r="ANR187" s="1356">
        <v>43424</v>
      </c>
      <c r="ANS187" s="1356">
        <v>43425</v>
      </c>
      <c r="ANT187" s="1356">
        <v>43426</v>
      </c>
      <c r="ANU187" s="1356">
        <v>43427</v>
      </c>
      <c r="ANV187" s="1356">
        <v>43428</v>
      </c>
      <c r="ANW187" s="1356">
        <v>43429</v>
      </c>
      <c r="ANX187" s="1356">
        <v>43430</v>
      </c>
      <c r="ANY187" s="1356">
        <v>43431</v>
      </c>
      <c r="ANZ187" s="1356">
        <v>43432</v>
      </c>
      <c r="AOA187" s="1356">
        <v>43433</v>
      </c>
      <c r="AOB187" s="1356">
        <v>43434</v>
      </c>
      <c r="AOC187" s="1356">
        <v>43435</v>
      </c>
      <c r="AOD187" s="1356">
        <v>43436</v>
      </c>
      <c r="AOE187" s="1356">
        <v>43437</v>
      </c>
      <c r="AOF187" s="1356">
        <v>43438</v>
      </c>
      <c r="AOG187" s="1356">
        <v>43439</v>
      </c>
      <c r="AOH187" s="1356">
        <v>43440</v>
      </c>
      <c r="AOI187" s="1356">
        <v>43441</v>
      </c>
      <c r="AOJ187" s="1356">
        <v>43442</v>
      </c>
      <c r="AOK187" s="1356">
        <v>43443</v>
      </c>
      <c r="AOL187" s="1356">
        <v>43444</v>
      </c>
      <c r="AOM187" s="1356">
        <v>43445</v>
      </c>
      <c r="AON187" s="1356">
        <v>43446</v>
      </c>
      <c r="AOO187" s="1356">
        <v>43447</v>
      </c>
      <c r="AOP187" s="1356">
        <v>43448</v>
      </c>
      <c r="AOQ187" s="1356">
        <v>43449</v>
      </c>
      <c r="AOR187" s="1356">
        <v>43450</v>
      </c>
      <c r="AOS187" s="1356">
        <v>43451</v>
      </c>
      <c r="AOT187" s="1356">
        <v>43452</v>
      </c>
      <c r="AOU187" s="1356">
        <v>43453</v>
      </c>
      <c r="AOV187" s="1356">
        <v>43454</v>
      </c>
      <c r="AOW187" s="1356">
        <v>43455</v>
      </c>
      <c r="AOX187" s="1356">
        <v>43456</v>
      </c>
      <c r="AOY187" s="1356">
        <v>43457</v>
      </c>
      <c r="AOZ187" s="1356">
        <v>43458</v>
      </c>
      <c r="APA187" s="1356">
        <v>43459</v>
      </c>
      <c r="APB187" s="1356">
        <v>43460</v>
      </c>
      <c r="APC187" s="1356">
        <v>43461</v>
      </c>
      <c r="APD187" s="1356">
        <v>43462</v>
      </c>
      <c r="APE187" s="1356">
        <v>43463</v>
      </c>
      <c r="APF187" s="1356">
        <v>43464</v>
      </c>
      <c r="APG187" s="1356">
        <v>43465</v>
      </c>
      <c r="APH187" s="1356">
        <v>43466</v>
      </c>
      <c r="API187" s="1356">
        <v>43467</v>
      </c>
    </row>
    <row r="188" spans="1:1101" x14ac:dyDescent="0.2">
      <c r="A188" s="1352">
        <v>1</v>
      </c>
      <c r="B188" s="1352" t="s">
        <v>588</v>
      </c>
      <c r="C188" s="1352">
        <f ca="1">SUM(OFFSET($UY$188:$APD$188,0,C$186))</f>
        <v>9</v>
      </c>
      <c r="D188" s="1352">
        <f ca="1">SUM(OFFSET($UY$188:$APD$188,0,D$186))</f>
        <v>5</v>
      </c>
      <c r="E188" s="1352">
        <f ca="1">SUM(OFFSET($UY$188:$APD$188,0,E$186))</f>
        <v>5</v>
      </c>
      <c r="F188" s="1352">
        <f ca="1">SUM(OFFSET($UY$188:$APD$188,0,F$186))</f>
        <v>0</v>
      </c>
      <c r="UU188" s="1352">
        <f ca="1">IFERROR(OFFSET('WS-2 Pregnancy Income Lock In'!$A$4,$A188,UU$186),0)</f>
        <v>0</v>
      </c>
      <c r="UV188" s="1352">
        <f ca="1">IFERROR(OFFSET('WS-2 Pregnancy Income Lock In'!$A$4,$A188,UV$186),0)</f>
        <v>0</v>
      </c>
      <c r="UW188" s="1352">
        <f ca="1">IFERROR(OFFSET('WS-2 Pregnancy Income Lock In'!$A$4,$A188,UW$186),0)</f>
        <v>0</v>
      </c>
      <c r="UX188" s="1352">
        <f ca="1">IFERROR(OFFSET('WS-2 Pregnancy Income Lock In'!$A$4,$A188,UX$186),0)</f>
        <v>0</v>
      </c>
      <c r="UY188" s="1352">
        <f ca="1">IFERROR(OFFSET('WS-2 Pregnancy Income Lock In'!$A$4,$A188,UY$186),0)</f>
        <v>5</v>
      </c>
      <c r="UZ188" s="1352">
        <f ca="1">IFERROR(OFFSET('WS-2 Pregnancy Income Lock In'!$A$4,$A188,UZ$186),0)</f>
        <v>0</v>
      </c>
      <c r="VA188" s="1352">
        <f ca="1">IFERROR(OFFSET('WS-2 Pregnancy Income Lock In'!$A$4,$A188,VA$186),0)</f>
        <v>0</v>
      </c>
      <c r="VB188" s="1352">
        <f ca="1">IFERROR(OFFSET('WS-2 Pregnancy Income Lock In'!$A$4,$A188,VB$186),0)</f>
        <v>0</v>
      </c>
      <c r="VC188" s="1352">
        <f ca="1">IFERROR(OFFSET('WS-2 Pregnancy Income Lock In'!$A$4,$A188,VC$186),0)</f>
        <v>14</v>
      </c>
      <c r="VD188" s="1352">
        <f ca="1">IFERROR(OFFSET('WS-2 Pregnancy Income Lock In'!$A$4,$A188,VD$186),0)</f>
        <v>0</v>
      </c>
      <c r="VE188" s="1352">
        <f ca="1">IFERROR(OFFSET('WS-2 Pregnancy Income Lock In'!$A$4,$A188,VE$186),0)</f>
        <v>0</v>
      </c>
      <c r="VF188" s="1352">
        <f ca="1">IFERROR(OFFSET('WS-2 Pregnancy Income Lock In'!$A$4,$A188,VF$186),0)</f>
        <v>0</v>
      </c>
      <c r="VG188" s="1352">
        <f ca="1">IFERROR(OFFSET('WS-2 Pregnancy Income Lock In'!$A$4,$A188,VG$186),0)</f>
        <v>0</v>
      </c>
      <c r="VH188" s="1352">
        <f ca="1">IFERROR(OFFSET('WS-2 Pregnancy Income Lock In'!$A$4,$A188,VH$186),0)</f>
        <v>0</v>
      </c>
      <c r="VI188" s="1352">
        <f ca="1">IFERROR(OFFSET('WS-2 Pregnancy Income Lock In'!$A$4,$A188,VI$186),0)</f>
        <v>0</v>
      </c>
      <c r="VJ188" s="1352">
        <f ca="1">IFERROR(OFFSET('WS-2 Pregnancy Income Lock In'!$A$4,$A188,VJ$186),0)</f>
        <v>0</v>
      </c>
      <c r="VK188" s="1352">
        <f ca="1">IFERROR(OFFSET('WS-2 Pregnancy Income Lock In'!$A$4,$A188,VK$186),0)</f>
        <v>3</v>
      </c>
      <c r="VL188" s="1352">
        <f ca="1">IFERROR(OFFSET('WS-2 Pregnancy Income Lock In'!$A$4,$A188,VL$186),0)</f>
        <v>0</v>
      </c>
      <c r="VM188" s="1352">
        <f ca="1">IFERROR(OFFSET('WS-2 Pregnancy Income Lock In'!$A$4,$A188,VM$186),0)</f>
        <v>0</v>
      </c>
      <c r="VN188" s="1352">
        <f ca="1">IFERROR(OFFSET('WS-2 Pregnancy Income Lock In'!$A$4,$A188,VN$186),0)</f>
        <v>0</v>
      </c>
      <c r="VO188" s="1352">
        <f ca="1">IFERROR(OFFSET('WS-2 Pregnancy Income Lock In'!$A$4,$A188,VO$186),0)</f>
        <v>0</v>
      </c>
      <c r="VP188" s="1352">
        <f ca="1">IFERROR(OFFSET('WS-2 Pregnancy Income Lock In'!$A$4,$A188,VP$186),0)</f>
        <v>0</v>
      </c>
      <c r="VQ188" s="1352">
        <f ca="1">IFERROR(OFFSET('WS-2 Pregnancy Income Lock In'!$A$4,$A188,VQ$186),0)</f>
        <v>0</v>
      </c>
      <c r="VR188" s="1352">
        <f ca="1">IFERROR(OFFSET('WS-2 Pregnancy Income Lock In'!$A$4,$A188,VR$186),0)</f>
        <v>0</v>
      </c>
      <c r="VS188" s="1352">
        <f ca="1">IFERROR(OFFSET('WS-2 Pregnancy Income Lock In'!$A$4,$A188,VS$186),0)</f>
        <v>6</v>
      </c>
      <c r="VT188" s="1352">
        <f ca="1">IFERROR(OFFSET('WS-2 Pregnancy Income Lock In'!$A$4,$A188,VT$186),0)</f>
        <v>0</v>
      </c>
      <c r="VU188" s="1352">
        <f ca="1">IFERROR(OFFSET('WS-2 Pregnancy Income Lock In'!$A$4,$A188,VU$186),0)</f>
        <v>0</v>
      </c>
      <c r="VV188" s="1352">
        <f ca="1">IFERROR(OFFSET('WS-2 Pregnancy Income Lock In'!$A$4,$A188,VV$186),0)</f>
        <v>0</v>
      </c>
      <c r="VW188" s="1352">
        <f ca="1">IFERROR(OFFSET('WS-2 Pregnancy Income Lock In'!$A$4,$A188,VW$186),0)</f>
        <v>5</v>
      </c>
      <c r="VX188" s="1352">
        <f ca="1">IFERROR(OFFSET('WS-2 Pregnancy Income Lock In'!$A$4,$A188,VX$186),0)</f>
        <v>0</v>
      </c>
      <c r="VY188" s="1352">
        <f ca="1">IFERROR(OFFSET('WS-2 Pregnancy Income Lock In'!$A$4,$A188,VY$186),0)</f>
        <v>0</v>
      </c>
      <c r="VZ188" s="1352">
        <f ca="1">IFERROR(OFFSET('WS-2 Pregnancy Income Lock In'!$A$4,$A188,VZ$186),0)</f>
        <v>0</v>
      </c>
      <c r="WA188" s="1352">
        <f ca="1">IFERROR(OFFSET('WS-2 Pregnancy Income Lock In'!$A$4,$A188,WA$186),0)</f>
        <v>0</v>
      </c>
      <c r="WB188" s="1352">
        <f ca="1">IFERROR(OFFSET('WS-2 Pregnancy Income Lock In'!$A$4,$A188,WB$186),0)</f>
        <v>0</v>
      </c>
      <c r="WC188" s="1352">
        <f ca="1">IFERROR(OFFSET('WS-2 Pregnancy Income Lock In'!$A$4,$A188,WC$186),0)</f>
        <v>0</v>
      </c>
      <c r="WD188" s="1352">
        <f ca="1">IFERROR(OFFSET('WS-2 Pregnancy Income Lock In'!$A$4,$A188,WD$186),0)</f>
        <v>8</v>
      </c>
      <c r="WE188" s="1352">
        <f ca="1">IFERROR(OFFSET('WS-2 Pregnancy Income Lock In'!$A$4,$A188,WE$186),0)</f>
        <v>0</v>
      </c>
      <c r="WF188" s="1352">
        <f ca="1">IFERROR(OFFSET('WS-2 Pregnancy Income Lock In'!$A$4,$A188,WF$186),0)</f>
        <v>0</v>
      </c>
      <c r="WG188" s="1352">
        <f ca="1">IFERROR(OFFSET('WS-2 Pregnancy Income Lock In'!$A$4,$A188,WG$186),0)</f>
        <v>0</v>
      </c>
      <c r="WH188" s="1352">
        <f ca="1">IFERROR(OFFSET('WS-2 Pregnancy Income Lock In'!$A$4,$A188,WH$186),0)</f>
        <v>0</v>
      </c>
      <c r="WI188" s="1352">
        <f ca="1">IFERROR(OFFSET('WS-2 Pregnancy Income Lock In'!$A$4,$A188,WI$186),0)</f>
        <v>0</v>
      </c>
      <c r="WJ188" s="1352">
        <f ca="1">IFERROR(OFFSET('WS-2 Pregnancy Income Lock In'!$A$4,$A188,WJ$186),0)</f>
        <v>0</v>
      </c>
      <c r="WK188" s="1352">
        <f ca="1">IFERROR(OFFSET('WS-2 Pregnancy Income Lock In'!$A$4,$A188,WK$186),0)</f>
        <v>0</v>
      </c>
      <c r="WL188" s="1352">
        <f ca="1">IFERROR(OFFSET('WS-2 Pregnancy Income Lock In'!$A$4,$A188,WL$186),0)</f>
        <v>0</v>
      </c>
      <c r="WM188" s="1352">
        <f ca="1">IFERROR(OFFSET('WS-2 Pregnancy Income Lock In'!$A$4,$A188,WM$186),0)</f>
        <v>0</v>
      </c>
      <c r="WN188" s="1352">
        <f ca="1">IFERROR(OFFSET('WS-2 Pregnancy Income Lock In'!$A$4,$A188,WN$186),0)</f>
        <v>0</v>
      </c>
      <c r="WO188" s="1352">
        <f ca="1">IFERROR(OFFSET('WS-2 Pregnancy Income Lock In'!$A$4,$A188,WO$186),0)</f>
        <v>0</v>
      </c>
      <c r="WP188" s="1352">
        <f ca="1">IFERROR(OFFSET('WS-2 Pregnancy Income Lock In'!$A$4,$A188,WP$186),0)</f>
        <v>0</v>
      </c>
      <c r="WQ188" s="1352">
        <f ca="1">IFERROR(OFFSET('WS-2 Pregnancy Income Lock In'!$A$4,$A188,WQ$186),0)</f>
        <v>0</v>
      </c>
      <c r="WR188" s="1352">
        <f ca="1">IFERROR(OFFSET('WS-2 Pregnancy Income Lock In'!$A$4,$A188,WR$186),0)</f>
        <v>0</v>
      </c>
      <c r="WS188" s="1352">
        <f ca="1">IFERROR(OFFSET('WS-2 Pregnancy Income Lock In'!$A$4,$A188,WS$186),0)</f>
        <v>0</v>
      </c>
      <c r="WT188" s="1352">
        <f ca="1">IFERROR(OFFSET('WS-2 Pregnancy Income Lock In'!$A$4,$A188,WT$186),0)</f>
        <v>5</v>
      </c>
      <c r="WU188" s="1352">
        <f ca="1">IFERROR(OFFSET('WS-2 Pregnancy Income Lock In'!$A$4,$A188,WU$186),0)</f>
        <v>0</v>
      </c>
      <c r="WV188" s="1352">
        <f ca="1">IFERROR(OFFSET('WS-2 Pregnancy Income Lock In'!$A$4,$A188,WV$186),0)</f>
        <v>0</v>
      </c>
      <c r="WW188" s="1352">
        <f ca="1">IFERROR(OFFSET('WS-2 Pregnancy Income Lock In'!$A$4,$A188,WW$186),0)</f>
        <v>0</v>
      </c>
      <c r="WX188" s="1352">
        <f ca="1">IFERROR(OFFSET('WS-2 Pregnancy Income Lock In'!$A$4,$A188,WX$186),0)</f>
        <v>0</v>
      </c>
      <c r="WY188" s="1352">
        <f ca="1">IFERROR(OFFSET('WS-2 Pregnancy Income Lock In'!$A$4,$A188,WY$186),0)</f>
        <v>0</v>
      </c>
      <c r="WZ188" s="1352">
        <f ca="1">IFERROR(OFFSET('WS-2 Pregnancy Income Lock In'!$A$4,$A188,WZ$186),0)</f>
        <v>0</v>
      </c>
      <c r="XA188" s="1352">
        <f ca="1">IFERROR(OFFSET('WS-2 Pregnancy Income Lock In'!$A$4,$A188,XA$186),0)</f>
        <v>0</v>
      </c>
      <c r="XB188" s="1352">
        <f ca="1">IFERROR(OFFSET('WS-2 Pregnancy Income Lock In'!$A$4,$A188,XB$186),0)</f>
        <v>0</v>
      </c>
      <c r="XC188" s="1352">
        <f ca="1">IFERROR(OFFSET('WS-2 Pregnancy Income Lock In'!$A$4,$A188,XC$186),0)</f>
        <v>0</v>
      </c>
      <c r="XD188" s="1352">
        <f ca="1">IFERROR(OFFSET('WS-2 Pregnancy Income Lock In'!$A$4,$A188,XD$186),0)</f>
        <v>0</v>
      </c>
      <c r="XE188" s="1352">
        <f ca="1">IFERROR(OFFSET('WS-2 Pregnancy Income Lock In'!$A$4,$A188,XE$186),0)</f>
        <v>0</v>
      </c>
      <c r="XF188" s="1352">
        <f ca="1">IFERROR(OFFSET('WS-2 Pregnancy Income Lock In'!$A$4,$A188,XF$186),0)</f>
        <v>0</v>
      </c>
      <c r="XG188" s="1352">
        <f ca="1">IFERROR(OFFSET('WS-2 Pregnancy Income Lock In'!$A$4,$A188,XG$186),0)</f>
        <v>0</v>
      </c>
      <c r="XH188" s="1352">
        <f ca="1">IFERROR(OFFSET('WS-2 Pregnancy Income Lock In'!$A$4,$A188,XH$186),0)</f>
        <v>0</v>
      </c>
      <c r="XI188" s="1352">
        <f ca="1">IFERROR(OFFSET('WS-2 Pregnancy Income Lock In'!$A$4,$A188,XI$186),0)</f>
        <v>0</v>
      </c>
      <c r="XJ188" s="1352">
        <f ca="1">IFERROR(OFFSET('WS-2 Pregnancy Income Lock In'!$A$4,$A188,XJ$186),0)</f>
        <v>3</v>
      </c>
      <c r="XK188" s="1352">
        <f ca="1">IFERROR(OFFSET('WS-2 Pregnancy Income Lock In'!$A$4,$A188,XK$186),0)</f>
        <v>0</v>
      </c>
      <c r="XL188" s="1352">
        <f ca="1">IFERROR(OFFSET('WS-2 Pregnancy Income Lock In'!$A$4,$A188,XL$186),0)</f>
        <v>0</v>
      </c>
      <c r="XM188" s="1352">
        <f ca="1">IFERROR(OFFSET('WS-2 Pregnancy Income Lock In'!$A$4,$A188,XM$186),0)</f>
        <v>0</v>
      </c>
      <c r="XN188" s="1352">
        <f ca="1">IFERROR(OFFSET('WS-2 Pregnancy Income Lock In'!$A$4,$A188,XN$186),0)</f>
        <v>0</v>
      </c>
      <c r="XO188" s="1352">
        <f ca="1">IFERROR(OFFSET('WS-2 Pregnancy Income Lock In'!$A$4,$A188,XO$186),0)</f>
        <v>0</v>
      </c>
      <c r="XP188" s="1352">
        <f ca="1">IFERROR(OFFSET('WS-2 Pregnancy Income Lock In'!$A$4,$A188,XP$186),0)</f>
        <v>0</v>
      </c>
      <c r="XQ188" s="1352">
        <f ca="1">IFERROR(OFFSET('WS-2 Pregnancy Income Lock In'!$A$4,$A188,XQ$186),0)</f>
        <v>0</v>
      </c>
      <c r="XR188" s="1352">
        <f ca="1">IFERROR(OFFSET('WS-2 Pregnancy Income Lock In'!$A$4,$A188,XR$186),0)</f>
        <v>0</v>
      </c>
      <c r="XS188" s="1352">
        <f ca="1">IFERROR(OFFSET('WS-2 Pregnancy Income Lock In'!$A$4,$A188,XS$186),0)</f>
        <v>0</v>
      </c>
      <c r="XT188" s="1352">
        <f ca="1">IFERROR(OFFSET('WS-2 Pregnancy Income Lock In'!$A$4,$A188,XT$186),0)</f>
        <v>0</v>
      </c>
      <c r="XU188" s="1352">
        <f ca="1">IFERROR(OFFSET('WS-2 Pregnancy Income Lock In'!$A$4,$A188,XU$186),0)</f>
        <v>0</v>
      </c>
      <c r="XV188" s="1352">
        <f ca="1">IFERROR(OFFSET('WS-2 Pregnancy Income Lock In'!$A$4,$A188,XV$186),0)</f>
        <v>0</v>
      </c>
      <c r="XW188" s="1352">
        <f ca="1">IFERROR(OFFSET('WS-2 Pregnancy Income Lock In'!$A$4,$A188,XW$186),0)</f>
        <v>0</v>
      </c>
      <c r="XX188" s="1352">
        <f ca="1">IFERROR(OFFSET('WS-2 Pregnancy Income Lock In'!$A$4,$A188,XX$186),0)</f>
        <v>0</v>
      </c>
      <c r="XY188" s="1352">
        <f ca="1">IFERROR(OFFSET('WS-2 Pregnancy Income Lock In'!$A$4,$A188,XY$186),0)</f>
        <v>0</v>
      </c>
      <c r="XZ188" s="1352">
        <f ca="1">IFERROR(OFFSET('WS-2 Pregnancy Income Lock In'!$A$4,$A188,XZ$186),0)</f>
        <v>0</v>
      </c>
      <c r="YA188" s="1352">
        <f ca="1">IFERROR(OFFSET('WS-2 Pregnancy Income Lock In'!$A$4,$A188,YA$186),0)</f>
        <v>0</v>
      </c>
      <c r="YB188" s="1352">
        <f ca="1">IFERROR(OFFSET('WS-2 Pregnancy Income Lock In'!$A$4,$A188,YB$186),0)</f>
        <v>14</v>
      </c>
      <c r="YC188" s="1352">
        <f ca="1">IFERROR(OFFSET('WS-2 Pregnancy Income Lock In'!$A$4,$A188,YC$186),0)</f>
        <v>0</v>
      </c>
      <c r="YD188" s="1352">
        <f ca="1">IFERROR(OFFSET('WS-2 Pregnancy Income Lock In'!$A$4,$A188,YD$186),0)</f>
        <v>0</v>
      </c>
      <c r="YE188" s="1352">
        <f ca="1">IFERROR(OFFSET('WS-2 Pregnancy Income Lock In'!$A$4,$A188,YE$186),0)</f>
        <v>0</v>
      </c>
      <c r="YF188" s="1352">
        <f ca="1">IFERROR(OFFSET('WS-2 Pregnancy Income Lock In'!$A$4,$A188,YF$186),0)</f>
        <v>0</v>
      </c>
      <c r="YG188" s="1352">
        <f ca="1">IFERROR(OFFSET('WS-2 Pregnancy Income Lock In'!$A$4,$A188,YG$186),0)</f>
        <v>0</v>
      </c>
      <c r="YH188" s="1352">
        <f ca="1">IFERROR(OFFSET('WS-2 Pregnancy Income Lock In'!$A$4,$A188,YH$186),0)</f>
        <v>2</v>
      </c>
      <c r="YI188" s="1352">
        <f ca="1">IFERROR(OFFSET('WS-2 Pregnancy Income Lock In'!$A$4,$A188,YI$186),0)</f>
        <v>0</v>
      </c>
      <c r="YJ188" s="1352">
        <f ca="1">IFERROR(OFFSET('WS-2 Pregnancy Income Lock In'!$A$4,$A188,YJ$186),0)</f>
        <v>0</v>
      </c>
      <c r="YK188" s="1352">
        <f ca="1">IFERROR(OFFSET('WS-2 Pregnancy Income Lock In'!$A$4,$A188,YK$186),0)</f>
        <v>0</v>
      </c>
      <c r="YL188" s="1352">
        <f ca="1">IFERROR(OFFSET('WS-2 Pregnancy Income Lock In'!$A$4,$A188,YL$186),0)</f>
        <v>0</v>
      </c>
      <c r="YM188" s="1352">
        <f ca="1">IFERROR(OFFSET('WS-2 Pregnancy Income Lock In'!$A$4,$A188,YM$186),0)</f>
        <v>0</v>
      </c>
      <c r="YN188" s="1352">
        <f ca="1">IFERROR(OFFSET('WS-2 Pregnancy Income Lock In'!$A$4,$A188,YN$186),0)</f>
        <v>0</v>
      </c>
      <c r="YO188" s="1352">
        <f ca="1">IFERROR(OFFSET('WS-2 Pregnancy Income Lock In'!$A$4,$A188,YO$186),0)</f>
        <v>4</v>
      </c>
      <c r="YP188" s="1352">
        <f ca="1">IFERROR(OFFSET('WS-2 Pregnancy Income Lock In'!$A$4,$A188,YP$186),0)</f>
        <v>0</v>
      </c>
      <c r="YQ188" s="1352">
        <f ca="1">IFERROR(OFFSET('WS-2 Pregnancy Income Lock In'!$A$4,$A188,YQ$186),0)</f>
        <v>0</v>
      </c>
      <c r="YR188" s="1352">
        <f ca="1">IFERROR(OFFSET('WS-2 Pregnancy Income Lock In'!$A$4,$A188,YR$186),0)</f>
        <v>0</v>
      </c>
      <c r="YS188" s="1352">
        <f ca="1">IFERROR(OFFSET('WS-2 Pregnancy Income Lock In'!$A$4,$A188,YS$186),0)</f>
        <v>0</v>
      </c>
      <c r="YT188" s="1352">
        <f ca="1">IFERROR(OFFSET('WS-2 Pregnancy Income Lock In'!$A$4,$A188,YT$186),0)</f>
        <v>0</v>
      </c>
      <c r="YU188" s="1352">
        <f ca="1">IFERROR(OFFSET('WS-2 Pregnancy Income Lock In'!$A$4,$A188,YU$186),0)</f>
        <v>6</v>
      </c>
      <c r="YV188" s="1352">
        <f ca="1">IFERROR(OFFSET('WS-2 Pregnancy Income Lock In'!$A$4,$A188,YV$186),0)</f>
        <v>0</v>
      </c>
      <c r="YW188" s="1352">
        <f ca="1">IFERROR(OFFSET('WS-2 Pregnancy Income Lock In'!$A$4,$A188,YW$186),0)</f>
        <v>0</v>
      </c>
      <c r="YX188" s="1352">
        <f ca="1">IFERROR(OFFSET('WS-2 Pregnancy Income Lock In'!$A$4,$A188,YX$186),0)</f>
        <v>0</v>
      </c>
      <c r="YY188" s="1352">
        <f ca="1">IFERROR(OFFSET('WS-2 Pregnancy Income Lock In'!$A$4,$A188,YY$186),0)</f>
        <v>0</v>
      </c>
      <c r="YZ188" s="1352">
        <f ca="1">IFERROR(OFFSET('WS-2 Pregnancy Income Lock In'!$A$4,$A188,YZ$186),0)</f>
        <v>0</v>
      </c>
      <c r="ZA188" s="1352">
        <f ca="1">IFERROR(OFFSET('WS-2 Pregnancy Income Lock In'!$A$4,$A188,ZA$186),0)</f>
        <v>0</v>
      </c>
      <c r="ZB188" s="1352">
        <f ca="1">IFERROR(OFFSET('WS-2 Pregnancy Income Lock In'!$A$4,$A188,ZB$186),0)</f>
        <v>3</v>
      </c>
      <c r="ZC188" s="1352">
        <f ca="1">IFERROR(OFFSET('WS-2 Pregnancy Income Lock In'!$A$4,$A188,ZC$186),0)</f>
        <v>0</v>
      </c>
      <c r="ZD188" s="1352">
        <f ca="1">IFERROR(OFFSET('WS-2 Pregnancy Income Lock In'!$A$4,$A188,ZD$186),0)</f>
        <v>0</v>
      </c>
      <c r="ZE188" s="1352">
        <f ca="1">IFERROR(OFFSET('WS-2 Pregnancy Income Lock In'!$A$4,$A188,ZE$186),0)</f>
        <v>0</v>
      </c>
      <c r="ZF188" s="1352">
        <f ca="1">IFERROR(OFFSET('WS-2 Pregnancy Income Lock In'!$A$4,$A188,ZF$186),0)</f>
        <v>0</v>
      </c>
      <c r="ZG188" s="1352">
        <f ca="1">IFERROR(OFFSET('WS-2 Pregnancy Income Lock In'!$A$4,$A188,ZG$186),0)</f>
        <v>0</v>
      </c>
      <c r="ZH188" s="1352">
        <f ca="1">IFERROR(OFFSET('WS-2 Pregnancy Income Lock In'!$A$4,$A188,ZH$186),0)</f>
        <v>0</v>
      </c>
      <c r="ZI188" s="1352">
        <f ca="1">IFERROR(OFFSET('WS-2 Pregnancy Income Lock In'!$A$4,$A188,ZI$186),0)</f>
        <v>7</v>
      </c>
      <c r="ZJ188" s="1352">
        <f ca="1">IFERROR(OFFSET('WS-2 Pregnancy Income Lock In'!$A$4,$A188,ZJ$186),0)</f>
        <v>0</v>
      </c>
      <c r="ZK188" s="1352">
        <f ca="1">IFERROR(OFFSET('WS-2 Pregnancy Income Lock In'!$A$4,$A188,ZK$186),0)</f>
        <v>0</v>
      </c>
      <c r="ZL188" s="1352">
        <f ca="1">IFERROR(OFFSET('WS-2 Pregnancy Income Lock In'!$A$4,$A188,ZL$186),0)</f>
        <v>0</v>
      </c>
      <c r="ZM188" s="1352">
        <f ca="1">IFERROR(OFFSET('WS-2 Pregnancy Income Lock In'!$A$4,$A188,ZM$186),0)</f>
        <v>0</v>
      </c>
      <c r="ZN188" s="1352">
        <f ca="1">IFERROR(OFFSET('WS-2 Pregnancy Income Lock In'!$A$4,$A188,ZN$186),0)</f>
        <v>0</v>
      </c>
      <c r="ZO188" s="1352">
        <f ca="1">IFERROR(OFFSET('WS-2 Pregnancy Income Lock In'!$A$4,$A188,ZO$186),0)</f>
        <v>0</v>
      </c>
      <c r="ZP188" s="1352">
        <f ca="1">IFERROR(OFFSET('WS-2 Pregnancy Income Lock In'!$A$4,$A188,ZP$186),0)</f>
        <v>0</v>
      </c>
      <c r="ZQ188" s="1352">
        <f ca="1">IFERROR(OFFSET('WS-2 Pregnancy Income Lock In'!$A$4,$A188,ZQ$186),0)</f>
        <v>6</v>
      </c>
      <c r="ZR188" s="1352">
        <f ca="1">IFERROR(OFFSET('WS-2 Pregnancy Income Lock In'!$A$4,$A188,ZR$186),0)</f>
        <v>0</v>
      </c>
      <c r="ZS188" s="1352">
        <f ca="1">IFERROR(OFFSET('WS-2 Pregnancy Income Lock In'!$A$4,$A188,ZS$186),0)</f>
        <v>0</v>
      </c>
      <c r="ZT188" s="1352">
        <f ca="1">IFERROR(OFFSET('WS-2 Pregnancy Income Lock In'!$A$4,$A188,ZT$186),0)</f>
        <v>0</v>
      </c>
      <c r="ZU188" s="1352">
        <f ca="1">IFERROR(OFFSET('WS-2 Pregnancy Income Lock In'!$A$4,$A188,ZU$186),0)</f>
        <v>0</v>
      </c>
      <c r="ZV188" s="1352">
        <f ca="1">IFERROR(OFFSET('WS-2 Pregnancy Income Lock In'!$A$4,$A188,ZV$186),0)</f>
        <v>0</v>
      </c>
      <c r="ZW188" s="1352">
        <f ca="1">IFERROR(OFFSET('WS-2 Pregnancy Income Lock In'!$A$4,$A188,ZW$186),0)</f>
        <v>0</v>
      </c>
      <c r="ZX188" s="1352">
        <f ca="1">IFERROR(OFFSET('WS-2 Pregnancy Income Lock In'!$A$4,$A188,ZX$186),0)</f>
        <v>6</v>
      </c>
      <c r="ZY188" s="1352">
        <f ca="1">IFERROR(OFFSET('WS-2 Pregnancy Income Lock In'!$A$4,$A188,ZY$186),0)</f>
        <v>0</v>
      </c>
      <c r="ZZ188" s="1352">
        <f ca="1">IFERROR(OFFSET('WS-2 Pregnancy Income Lock In'!$A$4,$A188,ZZ$186),0)</f>
        <v>0</v>
      </c>
      <c r="AAA188" s="1352">
        <f ca="1">IFERROR(OFFSET('WS-2 Pregnancy Income Lock In'!$A$4,$A188,AAA$186),0)</f>
        <v>0</v>
      </c>
      <c r="AAB188" s="1352">
        <f ca="1">IFERROR(OFFSET('WS-2 Pregnancy Income Lock In'!$A$4,$A188,AAB$186),0)</f>
        <v>0</v>
      </c>
      <c r="AAC188" s="1352">
        <f ca="1">IFERROR(OFFSET('WS-2 Pregnancy Income Lock In'!$A$4,$A188,AAC$186),0)</f>
        <v>0</v>
      </c>
      <c r="AAD188" s="1352">
        <f ca="1">IFERROR(OFFSET('WS-2 Pregnancy Income Lock In'!$A$4,$A188,AAD$186),0)</f>
        <v>0</v>
      </c>
      <c r="AAE188" s="1352">
        <f ca="1">IFERROR(OFFSET('WS-2 Pregnancy Income Lock In'!$A$4,$A188,AAE$186),0)</f>
        <v>0</v>
      </c>
      <c r="AAF188" s="1352">
        <f ca="1">IFERROR(OFFSET('WS-2 Pregnancy Income Lock In'!$A$4,$A188,AAF$186),0)</f>
        <v>3</v>
      </c>
      <c r="AAG188" s="1352">
        <f ca="1">IFERROR(OFFSET('WS-2 Pregnancy Income Lock In'!$A$4,$A188,AAG$186),0)</f>
        <v>0</v>
      </c>
      <c r="AAH188" s="1352">
        <f ca="1">IFERROR(OFFSET('WS-2 Pregnancy Income Lock In'!$A$4,$A188,AAH$186),0)</f>
        <v>0</v>
      </c>
      <c r="AAI188" s="1352">
        <f ca="1">IFERROR(OFFSET('WS-2 Pregnancy Income Lock In'!$A$4,$A188,AAI$186),0)</f>
        <v>0</v>
      </c>
      <c r="AAJ188" s="1352">
        <f ca="1">IFERROR(OFFSET('WS-2 Pregnancy Income Lock In'!$A$4,$A188,AAJ$186),0)</f>
        <v>0</v>
      </c>
      <c r="AAK188" s="1352">
        <f ca="1">IFERROR(OFFSET('WS-2 Pregnancy Income Lock In'!$A$4,$A188,AAK$186),0)</f>
        <v>5</v>
      </c>
      <c r="AAL188" s="1352">
        <f ca="1">IFERROR(OFFSET('WS-2 Pregnancy Income Lock In'!$A$4,$A188,AAL$186),0)</f>
        <v>0</v>
      </c>
      <c r="AAM188" s="1352">
        <f ca="1">IFERROR(OFFSET('WS-2 Pregnancy Income Lock In'!$A$4,$A188,AAM$186),0)</f>
        <v>0</v>
      </c>
      <c r="AAN188" s="1352">
        <f ca="1">IFERROR(OFFSET('WS-2 Pregnancy Income Lock In'!$A$4,$A188,AAN$186),0)</f>
        <v>0</v>
      </c>
      <c r="AAO188" s="1352">
        <f ca="1">IFERROR(OFFSET('WS-2 Pregnancy Income Lock In'!$A$4,$A188,AAO$186),0)</f>
        <v>0</v>
      </c>
      <c r="AAP188" s="1352">
        <f ca="1">IFERROR(OFFSET('WS-2 Pregnancy Income Lock In'!$A$4,$A188,AAP$186),0)</f>
        <v>0</v>
      </c>
      <c r="AAQ188" s="1352">
        <f ca="1">IFERROR(OFFSET('WS-2 Pregnancy Income Lock In'!$A$4,$A188,AAQ$186),0)</f>
        <v>0</v>
      </c>
      <c r="AAR188" s="1352">
        <f ca="1">IFERROR(OFFSET('WS-2 Pregnancy Income Lock In'!$A$4,$A188,AAR$186),0)</f>
        <v>2</v>
      </c>
      <c r="AAS188" s="1352">
        <f ca="1">IFERROR(OFFSET('WS-2 Pregnancy Income Lock In'!$A$4,$A188,AAS$186),0)</f>
        <v>0</v>
      </c>
      <c r="AAT188" s="1352">
        <f ca="1">IFERROR(OFFSET('WS-2 Pregnancy Income Lock In'!$A$4,$A188,AAT$186),0)</f>
        <v>0</v>
      </c>
      <c r="AAU188" s="1352">
        <f ca="1">IFERROR(OFFSET('WS-2 Pregnancy Income Lock In'!$A$4,$A188,AAU$186),0)</f>
        <v>0</v>
      </c>
      <c r="AAV188" s="1352">
        <f ca="1">IFERROR(OFFSET('WS-2 Pregnancy Income Lock In'!$A$4,$A188,AAV$186),0)</f>
        <v>0</v>
      </c>
      <c r="AAW188" s="1352">
        <f ca="1">IFERROR(OFFSET('WS-2 Pregnancy Income Lock In'!$A$4,$A188,AAW$186),0)</f>
        <v>0</v>
      </c>
      <c r="AAX188" s="1352">
        <f ca="1">IFERROR(OFFSET('WS-2 Pregnancy Income Lock In'!$A$4,$A188,AAX$186),0)</f>
        <v>0</v>
      </c>
      <c r="AAY188" s="1352">
        <f ca="1">IFERROR(OFFSET('WS-2 Pregnancy Income Lock In'!$A$4,$A188,AAY$186),0)</f>
        <v>5</v>
      </c>
      <c r="AAZ188" s="1352">
        <f ca="1">IFERROR(OFFSET('WS-2 Pregnancy Income Lock In'!$A$4,$A188,AAZ$186),0)</f>
        <v>0</v>
      </c>
      <c r="ABA188" s="1352">
        <f ca="1">IFERROR(OFFSET('WS-2 Pregnancy Income Lock In'!$A$4,$A188,ABA$186),0)</f>
        <v>0</v>
      </c>
      <c r="ABB188" s="1352">
        <f ca="1">IFERROR(OFFSET('WS-2 Pregnancy Income Lock In'!$A$4,$A188,ABB$186),0)</f>
        <v>0</v>
      </c>
      <c r="ABC188" s="1352">
        <f ca="1">IFERROR(OFFSET('WS-2 Pregnancy Income Lock In'!$A$4,$A188,ABC$186),0)</f>
        <v>0</v>
      </c>
      <c r="ABD188" s="1352">
        <f ca="1">IFERROR(OFFSET('WS-2 Pregnancy Income Lock In'!$A$4,$A188,ABD$186),0)</f>
        <v>0</v>
      </c>
      <c r="ABE188" s="1352">
        <f ca="1">IFERROR(OFFSET('WS-2 Pregnancy Income Lock In'!$A$4,$A188,ABE$186),0)</f>
        <v>0</v>
      </c>
      <c r="ABF188" s="1352">
        <f ca="1">IFERROR(OFFSET('WS-2 Pregnancy Income Lock In'!$A$4,$A188,ABF$186),0)</f>
        <v>0</v>
      </c>
      <c r="ABG188" s="1352">
        <f ca="1">IFERROR(OFFSET('WS-2 Pregnancy Income Lock In'!$A$4,$A188,ABG$186),0)</f>
        <v>0</v>
      </c>
      <c r="ABH188" s="1352">
        <f ca="1">IFERROR(OFFSET('WS-2 Pregnancy Income Lock In'!$A$4,$A188,ABH$186),0)</f>
        <v>3</v>
      </c>
      <c r="ABI188" s="1352">
        <f ca="1">IFERROR(OFFSET('WS-2 Pregnancy Income Lock In'!$A$4,$A188,ABI$186),0)</f>
        <v>0</v>
      </c>
      <c r="ABJ188" s="1352">
        <f ca="1">IFERROR(OFFSET('WS-2 Pregnancy Income Lock In'!$A$4,$A188,ABJ$186),0)</f>
        <v>0</v>
      </c>
      <c r="ABK188" s="1352">
        <f ca="1">IFERROR(OFFSET('WS-2 Pregnancy Income Lock In'!$A$4,$A188,ABK$186),0)</f>
        <v>0</v>
      </c>
      <c r="ABL188" s="1352">
        <f ca="1">IFERROR(OFFSET('WS-2 Pregnancy Income Lock In'!$A$4,$A188,ABL$186),0)</f>
        <v>0</v>
      </c>
      <c r="ABM188" s="1352">
        <f ca="1">IFERROR(OFFSET('WS-2 Pregnancy Income Lock In'!$A$4,$A188,ABM$186),0)</f>
        <v>0</v>
      </c>
      <c r="ABN188" s="1352">
        <f ca="1">IFERROR(OFFSET('WS-2 Pregnancy Income Lock In'!$A$4,$A188,ABN$186),0)</f>
        <v>4</v>
      </c>
      <c r="ABO188" s="1352">
        <f ca="1">IFERROR(OFFSET('WS-2 Pregnancy Income Lock In'!$A$4,$A188,ABO$186),0)</f>
        <v>0</v>
      </c>
      <c r="ABP188" s="1352">
        <f ca="1">IFERROR(OFFSET('WS-2 Pregnancy Income Lock In'!$A$4,$A188,ABP$186),0)</f>
        <v>0</v>
      </c>
      <c r="ABQ188" s="1352">
        <f ca="1">IFERROR(OFFSET('WS-2 Pregnancy Income Lock In'!$A$4,$A188,ABQ$186),0)</f>
        <v>0</v>
      </c>
      <c r="ABR188" s="1352">
        <f ca="1">IFERROR(OFFSET('WS-2 Pregnancy Income Lock In'!$A$4,$A188,ABR$186),0)</f>
        <v>0</v>
      </c>
      <c r="ABS188" s="1352">
        <f ca="1">IFERROR(OFFSET('WS-2 Pregnancy Income Lock In'!$A$4,$A188,ABS$186),0)</f>
        <v>0</v>
      </c>
      <c r="ABT188" s="1352">
        <f ca="1">IFERROR(OFFSET('WS-2 Pregnancy Income Lock In'!$A$4,$A188,ABT$186),0)</f>
        <v>0</v>
      </c>
      <c r="ABU188" s="1352">
        <f ca="1">IFERROR(OFFSET('WS-2 Pregnancy Income Lock In'!$A$4,$A188,ABU$186),0)</f>
        <v>3</v>
      </c>
      <c r="ABV188" s="1352">
        <f ca="1">IFERROR(OFFSET('WS-2 Pregnancy Income Lock In'!$A$4,$A188,ABV$186),0)</f>
        <v>0</v>
      </c>
      <c r="ABW188" s="1352">
        <f ca="1">IFERROR(OFFSET('WS-2 Pregnancy Income Lock In'!$A$4,$A188,ABW$186),0)</f>
        <v>0</v>
      </c>
      <c r="ABX188" s="1352">
        <f ca="1">IFERROR(OFFSET('WS-2 Pregnancy Income Lock In'!$A$4,$A188,ABX$186),0)</f>
        <v>0</v>
      </c>
      <c r="ABY188" s="1352">
        <f ca="1">IFERROR(OFFSET('WS-2 Pregnancy Income Lock In'!$A$4,$A188,ABY$186),0)</f>
        <v>0</v>
      </c>
      <c r="ABZ188" s="1352">
        <f ca="1">IFERROR(OFFSET('WS-2 Pregnancy Income Lock In'!$A$4,$A188,ABZ$186),0)</f>
        <v>0</v>
      </c>
      <c r="ACA188" s="1352">
        <f ca="1">IFERROR(OFFSET('WS-2 Pregnancy Income Lock In'!$A$4,$A188,ACA$186),0)</f>
        <v>0</v>
      </c>
      <c r="ACB188" s="1352">
        <f ca="1">IFERROR(OFFSET('WS-2 Pregnancy Income Lock In'!$A$4,$A188,ACB$186),0)</f>
        <v>3</v>
      </c>
      <c r="ACC188" s="1352">
        <f ca="1">IFERROR(OFFSET('WS-2 Pregnancy Income Lock In'!$A$4,$A188,ACC$186),0)</f>
        <v>0</v>
      </c>
      <c r="ACD188" s="1352">
        <f ca="1">IFERROR(OFFSET('WS-2 Pregnancy Income Lock In'!$A$4,$A188,ACD$186),0)</f>
        <v>0</v>
      </c>
      <c r="ACE188" s="1352">
        <f ca="1">IFERROR(OFFSET('WS-2 Pregnancy Income Lock In'!$A$4,$A188,ACE$186),0)</f>
        <v>0</v>
      </c>
      <c r="ACF188" s="1352">
        <f ca="1">IFERROR(OFFSET('WS-2 Pregnancy Income Lock In'!$A$4,$A188,ACF$186),0)</f>
        <v>0</v>
      </c>
      <c r="ACG188" s="1352">
        <f ca="1">IFERROR(OFFSET('WS-2 Pregnancy Income Lock In'!$A$4,$A188,ACG$186),0)</f>
        <v>0</v>
      </c>
      <c r="ACH188" s="1352">
        <f ca="1">IFERROR(OFFSET('WS-2 Pregnancy Income Lock In'!$A$4,$A188,ACH$186),0)</f>
        <v>0</v>
      </c>
      <c r="ACI188" s="1352">
        <f ca="1">IFERROR(OFFSET('WS-2 Pregnancy Income Lock In'!$A$4,$A188,ACI$186),0)</f>
        <v>4</v>
      </c>
      <c r="ACJ188" s="1352">
        <f ca="1">IFERROR(OFFSET('WS-2 Pregnancy Income Lock In'!$A$4,$A188,ACJ$186),0)</f>
        <v>0</v>
      </c>
      <c r="ACK188" s="1352">
        <f ca="1">IFERROR(OFFSET('WS-2 Pregnancy Income Lock In'!$A$4,$A188,ACK$186),0)</f>
        <v>0</v>
      </c>
      <c r="ACL188" s="1352">
        <f ca="1">IFERROR(OFFSET('WS-2 Pregnancy Income Lock In'!$A$4,$A188,ACL$186),0)</f>
        <v>0</v>
      </c>
      <c r="ACM188" s="1352">
        <f ca="1">IFERROR(OFFSET('WS-2 Pregnancy Income Lock In'!$A$4,$A188,ACM$186),0)</f>
        <v>0</v>
      </c>
      <c r="ACN188" s="1352">
        <f ca="1">IFERROR(OFFSET('WS-2 Pregnancy Income Lock In'!$A$4,$A188,ACN$186),0)</f>
        <v>0</v>
      </c>
      <c r="ACO188" s="1352">
        <f ca="1">IFERROR(OFFSET('WS-2 Pregnancy Income Lock In'!$A$4,$A188,ACO$186),0)</f>
        <v>0</v>
      </c>
      <c r="ACP188" s="1352">
        <f ca="1">IFERROR(OFFSET('WS-2 Pregnancy Income Lock In'!$A$4,$A188,ACP$186),0)</f>
        <v>3</v>
      </c>
      <c r="ACQ188" s="1352">
        <f ca="1">IFERROR(OFFSET('WS-2 Pregnancy Income Lock In'!$A$4,$A188,ACQ$186),0)</f>
        <v>0</v>
      </c>
      <c r="ACR188" s="1352">
        <f ca="1">IFERROR(OFFSET('WS-2 Pregnancy Income Lock In'!$A$4,$A188,ACR$186),0)</f>
        <v>0</v>
      </c>
      <c r="ACS188" s="1352">
        <f ca="1">IFERROR(OFFSET('WS-2 Pregnancy Income Lock In'!$A$4,$A188,ACS$186),0)</f>
        <v>0</v>
      </c>
      <c r="ACT188" s="1352">
        <f ca="1">IFERROR(OFFSET('WS-2 Pregnancy Income Lock In'!$A$4,$A188,ACT$186),0)</f>
        <v>0</v>
      </c>
      <c r="ACU188" s="1352">
        <f ca="1">IFERROR(OFFSET('WS-2 Pregnancy Income Lock In'!$A$4,$A188,ACU$186),0)</f>
        <v>0</v>
      </c>
      <c r="ACV188" s="1352">
        <f ca="1">IFERROR(OFFSET('WS-2 Pregnancy Income Lock In'!$A$4,$A188,ACV$186),0)</f>
        <v>0</v>
      </c>
      <c r="ACW188" s="1352">
        <f ca="1">IFERROR(OFFSET('WS-2 Pregnancy Income Lock In'!$A$4,$A188,ACW$186),0)</f>
        <v>5</v>
      </c>
      <c r="ACX188" s="1352">
        <f ca="1">IFERROR(OFFSET('WS-2 Pregnancy Income Lock In'!$A$4,$A188,ACX$186),0)</f>
        <v>0</v>
      </c>
      <c r="ACY188" s="1352">
        <f ca="1">IFERROR(OFFSET('WS-2 Pregnancy Income Lock In'!$A$4,$A188,ACY$186),0)</f>
        <v>0</v>
      </c>
      <c r="ACZ188" s="1352">
        <f ca="1">IFERROR(OFFSET('WS-2 Pregnancy Income Lock In'!$A$4,$A188,ACZ$186),0)</f>
        <v>0</v>
      </c>
      <c r="ADA188" s="1352">
        <f ca="1">IFERROR(OFFSET('WS-2 Pregnancy Income Lock In'!$A$4,$A188,ADA$186),0)</f>
        <v>0</v>
      </c>
      <c r="ADB188" s="1352">
        <f ca="1">IFERROR(OFFSET('WS-2 Pregnancy Income Lock In'!$A$4,$A188,ADB$186),0)</f>
        <v>0</v>
      </c>
      <c r="ADC188" s="1352">
        <f ca="1">IFERROR(OFFSET('WS-2 Pregnancy Income Lock In'!$A$4,$A188,ADC$186),0)</f>
        <v>0</v>
      </c>
      <c r="ADD188" s="1352">
        <f ca="1">IFERROR(OFFSET('WS-2 Pregnancy Income Lock In'!$A$4,$A188,ADD$186),0)</f>
        <v>2</v>
      </c>
      <c r="ADE188" s="1352">
        <f ca="1">IFERROR(OFFSET('WS-2 Pregnancy Income Lock In'!$A$4,$A188,ADE$186),0)</f>
        <v>0</v>
      </c>
      <c r="ADF188" s="1352">
        <f ca="1">IFERROR(OFFSET('WS-2 Pregnancy Income Lock In'!$A$4,$A188,ADF$186),0)</f>
        <v>0</v>
      </c>
      <c r="ADG188" s="1352">
        <f ca="1">IFERROR(OFFSET('WS-2 Pregnancy Income Lock In'!$A$4,$A188,ADG$186),0)</f>
        <v>0</v>
      </c>
      <c r="ADH188" s="1352">
        <f ca="1">IFERROR(OFFSET('WS-2 Pregnancy Income Lock In'!$A$4,$A188,ADH$186),0)</f>
        <v>0</v>
      </c>
      <c r="ADI188" s="1352">
        <f ca="1">IFERROR(OFFSET('WS-2 Pregnancy Income Lock In'!$A$4,$A188,ADI$186),0)</f>
        <v>0</v>
      </c>
      <c r="ADJ188" s="1352">
        <f ca="1">IFERROR(OFFSET('WS-2 Pregnancy Income Lock In'!$A$4,$A188,ADJ$186),0)</f>
        <v>0</v>
      </c>
      <c r="ADK188" s="1352">
        <f ca="1">IFERROR(OFFSET('WS-2 Pregnancy Income Lock In'!$A$4,$A188,ADK$186),0)</f>
        <v>3</v>
      </c>
      <c r="ADL188" s="1352">
        <f ca="1">IFERROR(OFFSET('WS-2 Pregnancy Income Lock In'!$A$4,$A188,ADL$186),0)</f>
        <v>0</v>
      </c>
      <c r="ADM188" s="1352">
        <f ca="1">IFERROR(OFFSET('WS-2 Pregnancy Income Lock In'!$A$4,$A188,ADM$186),0)</f>
        <v>0</v>
      </c>
      <c r="ADN188" s="1352">
        <f ca="1">IFERROR(OFFSET('WS-2 Pregnancy Income Lock In'!$A$4,$A188,ADN$186),0)</f>
        <v>0</v>
      </c>
      <c r="ADO188" s="1352">
        <f ca="1">IFERROR(OFFSET('WS-2 Pregnancy Income Lock In'!$A$4,$A188,ADO$186),0)</f>
        <v>0</v>
      </c>
      <c r="ADP188" s="1352">
        <f ca="1">IFERROR(OFFSET('WS-2 Pregnancy Income Lock In'!$A$4,$A188,ADP$186),0)</f>
        <v>0</v>
      </c>
      <c r="ADQ188" s="1352">
        <f ca="1">IFERROR(OFFSET('WS-2 Pregnancy Income Lock In'!$A$4,$A188,ADQ$186),0)</f>
        <v>0</v>
      </c>
      <c r="ADR188" s="1352">
        <f ca="1">IFERROR(OFFSET('WS-2 Pregnancy Income Lock In'!$A$4,$A188,ADR$186),0)</f>
        <v>7</v>
      </c>
      <c r="ADS188" s="1352">
        <f ca="1">IFERROR(OFFSET('WS-2 Pregnancy Income Lock In'!$A$4,$A188,ADS$186),0)</f>
        <v>0</v>
      </c>
      <c r="ADT188" s="1352">
        <f ca="1">IFERROR(OFFSET('WS-2 Pregnancy Income Lock In'!$A$4,$A188,ADT$186),0)</f>
        <v>0</v>
      </c>
      <c r="ADU188" s="1352">
        <f ca="1">IFERROR(OFFSET('WS-2 Pregnancy Income Lock In'!$A$4,$A188,ADU$186),0)</f>
        <v>0</v>
      </c>
      <c r="ADV188" s="1352">
        <f ca="1">IFERROR(OFFSET('WS-2 Pregnancy Income Lock In'!$A$4,$A188,ADV$186),0)</f>
        <v>0</v>
      </c>
      <c r="ADW188" s="1352">
        <f ca="1">IFERROR(OFFSET('WS-2 Pregnancy Income Lock In'!$A$4,$A188,ADW$186),0)</f>
        <v>0</v>
      </c>
      <c r="ADX188" s="1352">
        <f ca="1">IFERROR(OFFSET('WS-2 Pregnancy Income Lock In'!$A$4,$A188,ADX$186),0)</f>
        <v>0</v>
      </c>
      <c r="ADY188" s="1352">
        <f ca="1">IFERROR(OFFSET('WS-2 Pregnancy Income Lock In'!$A$4,$A188,ADY$186),0)</f>
        <v>5</v>
      </c>
      <c r="ADZ188" s="1352">
        <f ca="1">IFERROR(OFFSET('WS-2 Pregnancy Income Lock In'!$A$4,$A188,ADZ$186),0)</f>
        <v>0</v>
      </c>
      <c r="AEA188" s="1352">
        <f ca="1">IFERROR(OFFSET('WS-2 Pregnancy Income Lock In'!$A$4,$A188,AEA$186),0)</f>
        <v>0</v>
      </c>
      <c r="AEB188" s="1352">
        <f ca="1">IFERROR(OFFSET('WS-2 Pregnancy Income Lock In'!$A$4,$A188,AEB$186),0)</f>
        <v>0</v>
      </c>
      <c r="AEC188" s="1352">
        <f ca="1">IFERROR(OFFSET('WS-2 Pregnancy Income Lock In'!$A$4,$A188,AEC$186),0)</f>
        <v>0</v>
      </c>
      <c r="AED188" s="1352">
        <f ca="1">IFERROR(OFFSET('WS-2 Pregnancy Income Lock In'!$A$4,$A188,AED$186),0)</f>
        <v>0</v>
      </c>
      <c r="AEE188" s="1352">
        <f ca="1">IFERROR(OFFSET('WS-2 Pregnancy Income Lock In'!$A$4,$A188,AEE$186),0)</f>
        <v>0</v>
      </c>
      <c r="AEF188" s="1352">
        <f ca="1">IFERROR(OFFSET('WS-2 Pregnancy Income Lock In'!$A$4,$A188,AEF$186),0)</f>
        <v>3</v>
      </c>
      <c r="AEG188" s="1352">
        <f ca="1">IFERROR(OFFSET('WS-2 Pregnancy Income Lock In'!$A$4,$A188,AEG$186),0)</f>
        <v>0</v>
      </c>
      <c r="AEH188" s="1352">
        <f ca="1">IFERROR(OFFSET('WS-2 Pregnancy Income Lock In'!$A$4,$A188,AEH$186),0)</f>
        <v>0</v>
      </c>
      <c r="AEI188" s="1352">
        <f ca="1">IFERROR(OFFSET('WS-2 Pregnancy Income Lock In'!$A$4,$A188,AEI$186),0)</f>
        <v>0</v>
      </c>
      <c r="AEJ188" s="1352">
        <f ca="1">IFERROR(OFFSET('WS-2 Pregnancy Income Lock In'!$A$4,$A188,AEJ$186),0)</f>
        <v>0</v>
      </c>
      <c r="AEK188" s="1352">
        <f ca="1">IFERROR(OFFSET('WS-2 Pregnancy Income Lock In'!$A$4,$A188,AEK$186),0)</f>
        <v>0</v>
      </c>
      <c r="AEL188" s="1352">
        <f ca="1">IFERROR(OFFSET('WS-2 Pregnancy Income Lock In'!$A$4,$A188,AEL$186),0)</f>
        <v>0</v>
      </c>
      <c r="AEM188" s="1352">
        <f ca="1">IFERROR(OFFSET('WS-2 Pregnancy Income Lock In'!$A$4,$A188,AEM$186),0)</f>
        <v>2</v>
      </c>
      <c r="AEN188" s="1352">
        <f ca="1">IFERROR(OFFSET('WS-2 Pregnancy Income Lock In'!$A$4,$A188,AEN$186),0)</f>
        <v>0</v>
      </c>
      <c r="AEO188" s="1352">
        <f ca="1">IFERROR(OFFSET('WS-2 Pregnancy Income Lock In'!$A$4,$A188,AEO$186),0)</f>
        <v>0</v>
      </c>
      <c r="AEP188" s="1352">
        <f ca="1">IFERROR(OFFSET('WS-2 Pregnancy Income Lock In'!$A$4,$A188,AEP$186),0)</f>
        <v>0</v>
      </c>
      <c r="AEQ188" s="1352">
        <f ca="1">IFERROR(OFFSET('WS-2 Pregnancy Income Lock In'!$A$4,$A188,AEQ$186),0)</f>
        <v>0</v>
      </c>
      <c r="AER188" s="1352">
        <f ca="1">IFERROR(OFFSET('WS-2 Pregnancy Income Lock In'!$A$4,$A188,AER$186),0)</f>
        <v>0</v>
      </c>
      <c r="AES188" s="1352">
        <f ca="1">IFERROR(OFFSET('WS-2 Pregnancy Income Lock In'!$A$4,$A188,AES$186),0)</f>
        <v>0</v>
      </c>
      <c r="AET188" s="1352">
        <f ca="1">IFERROR(OFFSET('WS-2 Pregnancy Income Lock In'!$A$4,$A188,AET$186),0)</f>
        <v>2</v>
      </c>
      <c r="AEU188" s="1352">
        <f ca="1">IFERROR(OFFSET('WS-2 Pregnancy Income Lock In'!$A$4,$A188,AEU$186),0)</f>
        <v>0</v>
      </c>
      <c r="AEV188" s="1352">
        <f ca="1">IFERROR(OFFSET('WS-2 Pregnancy Income Lock In'!$A$4,$A188,AEV$186),0)</f>
        <v>0</v>
      </c>
      <c r="AEW188" s="1352">
        <f ca="1">IFERROR(OFFSET('WS-2 Pregnancy Income Lock In'!$A$4,$A188,AEW$186),0)</f>
        <v>0</v>
      </c>
      <c r="AEX188" s="1352">
        <f ca="1">IFERROR(OFFSET('WS-2 Pregnancy Income Lock In'!$A$4,$A188,AEX$186),0)</f>
        <v>0</v>
      </c>
      <c r="AEY188" s="1352">
        <f ca="1">IFERROR(OFFSET('WS-2 Pregnancy Income Lock In'!$A$4,$A188,AEY$186),0)</f>
        <v>0</v>
      </c>
      <c r="AEZ188" s="1352">
        <f ca="1">IFERROR(OFFSET('WS-2 Pregnancy Income Lock In'!$A$4,$A188,AEZ$186),0)</f>
        <v>0</v>
      </c>
      <c r="AFA188" s="1352">
        <f ca="1">IFERROR(OFFSET('WS-2 Pregnancy Income Lock In'!$A$4,$A188,AFA$186),0)</f>
        <v>3</v>
      </c>
      <c r="AFB188" s="1352">
        <f ca="1">IFERROR(OFFSET('WS-2 Pregnancy Income Lock In'!$A$4,$A188,AFB$186),0)</f>
        <v>0</v>
      </c>
      <c r="AFC188" s="1352">
        <f ca="1">IFERROR(OFFSET('WS-2 Pregnancy Income Lock In'!$A$4,$A188,AFC$186),0)</f>
        <v>0</v>
      </c>
      <c r="AFD188" s="1352">
        <f ca="1">IFERROR(OFFSET('WS-2 Pregnancy Income Lock In'!$A$4,$A188,AFD$186),0)</f>
        <v>0</v>
      </c>
      <c r="AFE188" s="1352">
        <f ca="1">IFERROR(OFFSET('WS-2 Pregnancy Income Lock In'!$A$4,$A188,AFE$186),0)</f>
        <v>0</v>
      </c>
      <c r="AFF188" s="1352">
        <f ca="1">IFERROR(OFFSET('WS-2 Pregnancy Income Lock In'!$A$4,$A188,AFF$186),0)</f>
        <v>0</v>
      </c>
      <c r="AFG188" s="1352">
        <f ca="1">IFERROR(OFFSET('WS-2 Pregnancy Income Lock In'!$A$4,$A188,AFG$186),0)</f>
        <v>0</v>
      </c>
      <c r="AFH188" s="1352">
        <f ca="1">IFERROR(OFFSET('WS-2 Pregnancy Income Lock In'!$A$4,$A188,AFH$186),0)</f>
        <v>6</v>
      </c>
      <c r="AFI188" s="1352">
        <f ca="1">IFERROR(OFFSET('WS-2 Pregnancy Income Lock In'!$A$4,$A188,AFI$186),0)</f>
        <v>0</v>
      </c>
      <c r="AFJ188" s="1352">
        <f ca="1">IFERROR(OFFSET('WS-2 Pregnancy Income Lock In'!$A$4,$A188,AFJ$186),0)</f>
        <v>0</v>
      </c>
      <c r="AFK188" s="1352">
        <f ca="1">IFERROR(OFFSET('WS-2 Pregnancy Income Lock In'!$A$4,$A188,AFK$186),0)</f>
        <v>0</v>
      </c>
      <c r="AFL188" s="1352">
        <f ca="1">IFERROR(OFFSET('WS-2 Pregnancy Income Lock In'!$A$4,$A188,AFL$186),0)</f>
        <v>0</v>
      </c>
      <c r="AFM188" s="1352">
        <f ca="1">IFERROR(OFFSET('WS-2 Pregnancy Income Lock In'!$A$4,$A188,AFM$186),0)</f>
        <v>0</v>
      </c>
      <c r="AFN188" s="1352">
        <f ca="1">IFERROR(OFFSET('WS-2 Pregnancy Income Lock In'!$A$4,$A188,AFN$186),0)</f>
        <v>0</v>
      </c>
      <c r="AFO188" s="1352">
        <f ca="1">IFERROR(OFFSET('WS-2 Pregnancy Income Lock In'!$A$4,$A188,AFO$186),0)</f>
        <v>5</v>
      </c>
      <c r="AFP188" s="1352">
        <f ca="1">IFERROR(OFFSET('WS-2 Pregnancy Income Lock In'!$A$4,$A188,AFP$186),0)</f>
        <v>0</v>
      </c>
      <c r="AFQ188" s="1352">
        <f ca="1">IFERROR(OFFSET('WS-2 Pregnancy Income Lock In'!$A$4,$A188,AFQ$186),0)</f>
        <v>0</v>
      </c>
      <c r="AFR188" s="1352">
        <f ca="1">IFERROR(OFFSET('WS-2 Pregnancy Income Lock In'!$A$4,$A188,AFR$186),0)</f>
        <v>0</v>
      </c>
      <c r="AFS188" s="1352">
        <f ca="1">IFERROR(OFFSET('WS-2 Pregnancy Income Lock In'!$A$4,$A188,AFS$186),0)</f>
        <v>0</v>
      </c>
      <c r="AFT188" s="1352">
        <f ca="1">IFERROR(OFFSET('WS-2 Pregnancy Income Lock In'!$A$4,$A188,AFT$186),0)</f>
        <v>0</v>
      </c>
      <c r="AFU188" s="1352">
        <f ca="1">IFERROR(OFFSET('WS-2 Pregnancy Income Lock In'!$A$4,$A188,AFU$186),0)</f>
        <v>0</v>
      </c>
      <c r="AFV188" s="1352">
        <f ca="1">IFERROR(OFFSET('WS-2 Pregnancy Income Lock In'!$A$4,$A188,AFV$186),0)</f>
        <v>5</v>
      </c>
      <c r="AFW188" s="1352">
        <f ca="1">IFERROR(OFFSET('WS-2 Pregnancy Income Lock In'!$A$4,$A188,AFW$186),0)</f>
        <v>0</v>
      </c>
      <c r="AFX188" s="1352">
        <f ca="1">IFERROR(OFFSET('WS-2 Pregnancy Income Lock In'!$A$4,$A188,AFX$186),0)</f>
        <v>0</v>
      </c>
      <c r="AFY188" s="1352">
        <f ca="1">IFERROR(OFFSET('WS-2 Pregnancy Income Lock In'!$A$4,$A188,AFY$186),0)</f>
        <v>0</v>
      </c>
      <c r="AFZ188" s="1352">
        <f ca="1">IFERROR(OFFSET('WS-2 Pregnancy Income Lock In'!$A$4,$A188,AFZ$186),0)</f>
        <v>0</v>
      </c>
      <c r="AGA188" s="1352">
        <f ca="1">IFERROR(OFFSET('WS-2 Pregnancy Income Lock In'!$A$4,$A188,AGA$186),0)</f>
        <v>0</v>
      </c>
      <c r="AGB188" s="1352">
        <f ca="1">IFERROR(OFFSET('WS-2 Pregnancy Income Lock In'!$A$4,$A188,AGB$186),0)</f>
        <v>0</v>
      </c>
      <c r="AGC188" s="1352">
        <f ca="1">IFERROR(OFFSET('WS-2 Pregnancy Income Lock In'!$A$4,$A188,AGC$186),0)</f>
        <v>2</v>
      </c>
      <c r="AGD188" s="1352">
        <f ca="1">IFERROR(OFFSET('WS-2 Pregnancy Income Lock In'!$A$4,$A188,AGD$186),0)</f>
        <v>0</v>
      </c>
      <c r="AGE188" s="1352">
        <f ca="1">IFERROR(OFFSET('WS-2 Pregnancy Income Lock In'!$A$4,$A188,AGE$186),0)</f>
        <v>0</v>
      </c>
      <c r="AGF188" s="1352">
        <f ca="1">IFERROR(OFFSET('WS-2 Pregnancy Income Lock In'!$A$4,$A188,AGF$186),0)</f>
        <v>0</v>
      </c>
      <c r="AGG188" s="1352">
        <f ca="1">IFERROR(OFFSET('WS-2 Pregnancy Income Lock In'!$A$4,$A188,AGG$186),0)</f>
        <v>0</v>
      </c>
      <c r="AGH188" s="1352">
        <f ca="1">IFERROR(OFFSET('WS-2 Pregnancy Income Lock In'!$A$4,$A188,AGH$186),0)</f>
        <v>0</v>
      </c>
      <c r="AGI188" s="1352">
        <f ca="1">IFERROR(OFFSET('WS-2 Pregnancy Income Lock In'!$A$4,$A188,AGI$186),0)</f>
        <v>0</v>
      </c>
      <c r="AGJ188" s="1352">
        <f ca="1">IFERROR(OFFSET('WS-2 Pregnancy Income Lock In'!$A$4,$A188,AGJ$186),0)</f>
        <v>5</v>
      </c>
      <c r="AGK188" s="1352">
        <f ca="1">IFERROR(OFFSET('WS-2 Pregnancy Income Lock In'!$A$4,$A188,AGK$186),0)</f>
        <v>0</v>
      </c>
      <c r="AGL188" s="1352">
        <f ca="1">IFERROR(OFFSET('WS-2 Pregnancy Income Lock In'!$A$4,$A188,AGL$186),0)</f>
        <v>0</v>
      </c>
      <c r="AGM188" s="1352">
        <f ca="1">IFERROR(OFFSET('WS-2 Pregnancy Income Lock In'!$A$4,$A188,AGM$186),0)</f>
        <v>0</v>
      </c>
      <c r="AGN188" s="1352">
        <f ca="1">IFERROR(OFFSET('WS-2 Pregnancy Income Lock In'!$A$4,$A188,AGN$186),0)</f>
        <v>0</v>
      </c>
      <c r="AGO188" s="1352">
        <f ca="1">IFERROR(OFFSET('WS-2 Pregnancy Income Lock In'!$A$4,$A188,AGO$186),0)</f>
        <v>0</v>
      </c>
      <c r="AGP188" s="1352">
        <f ca="1">IFERROR(OFFSET('WS-2 Pregnancy Income Lock In'!$A$4,$A188,AGP$186),0)</f>
        <v>4</v>
      </c>
      <c r="AGQ188" s="1352">
        <f ca="1">IFERROR(OFFSET('WS-2 Pregnancy Income Lock In'!$A$4,$A188,AGQ$186),0)</f>
        <v>0</v>
      </c>
      <c r="AGR188" s="1352">
        <f ca="1">IFERROR(OFFSET('WS-2 Pregnancy Income Lock In'!$A$4,$A188,AGR$186),0)</f>
        <v>0</v>
      </c>
      <c r="AGS188" s="1352">
        <f ca="1">IFERROR(OFFSET('WS-2 Pregnancy Income Lock In'!$A$4,$A188,AGS$186),0)</f>
        <v>0</v>
      </c>
      <c r="AGT188" s="1352">
        <f ca="1">IFERROR(OFFSET('WS-2 Pregnancy Income Lock In'!$A$4,$A188,AGT$186),0)</f>
        <v>0</v>
      </c>
      <c r="AGU188" s="1352">
        <f ca="1">IFERROR(OFFSET('WS-2 Pregnancy Income Lock In'!$A$4,$A188,AGU$186),0)</f>
        <v>0</v>
      </c>
      <c r="AGV188" s="1352">
        <f ca="1">IFERROR(OFFSET('WS-2 Pregnancy Income Lock In'!$A$4,$A188,AGV$186),0)</f>
        <v>0</v>
      </c>
      <c r="AGW188" s="1352">
        <f ca="1">IFERROR(OFFSET('WS-2 Pregnancy Income Lock In'!$A$4,$A188,AGW$186),0)</f>
        <v>0</v>
      </c>
      <c r="AGX188" s="1352">
        <f ca="1">IFERROR(OFFSET('WS-2 Pregnancy Income Lock In'!$A$4,$A188,AGX$186),0)</f>
        <v>5</v>
      </c>
      <c r="AGY188" s="1352">
        <f ca="1">IFERROR(OFFSET('WS-2 Pregnancy Income Lock In'!$A$4,$A188,AGY$186),0)</f>
        <v>0</v>
      </c>
      <c r="AGZ188" s="1352">
        <f ca="1">IFERROR(OFFSET('WS-2 Pregnancy Income Lock In'!$A$4,$A188,AGZ$186),0)</f>
        <v>0</v>
      </c>
      <c r="AHA188" s="1352">
        <f ca="1">IFERROR(OFFSET('WS-2 Pregnancy Income Lock In'!$A$4,$A188,AHA$186),0)</f>
        <v>0</v>
      </c>
      <c r="AHB188" s="1352">
        <f ca="1">IFERROR(OFFSET('WS-2 Pregnancy Income Lock In'!$A$4,$A188,AHB$186),0)</f>
        <v>0</v>
      </c>
      <c r="AHC188" s="1352">
        <f ca="1">IFERROR(OFFSET('WS-2 Pregnancy Income Lock In'!$A$4,$A188,AHC$186),0)</f>
        <v>0</v>
      </c>
      <c r="AHD188" s="1352">
        <f ca="1">IFERROR(OFFSET('WS-2 Pregnancy Income Lock In'!$A$4,$A188,AHD$186),0)</f>
        <v>0</v>
      </c>
      <c r="AHE188" s="1352">
        <f ca="1">IFERROR(OFFSET('WS-2 Pregnancy Income Lock In'!$A$4,$A188,AHE$186),0)</f>
        <v>5</v>
      </c>
      <c r="AHF188" s="1352">
        <f ca="1">IFERROR(OFFSET('WS-2 Pregnancy Income Lock In'!$A$4,$A188,AHF$186),0)</f>
        <v>0</v>
      </c>
      <c r="AHG188" s="1352">
        <f ca="1">IFERROR(OFFSET('WS-2 Pregnancy Income Lock In'!$A$4,$A188,AHG$186),0)</f>
        <v>0</v>
      </c>
      <c r="AHH188" s="1352">
        <f ca="1">IFERROR(OFFSET('WS-2 Pregnancy Income Lock In'!$A$4,$A188,AHH$186),0)</f>
        <v>0</v>
      </c>
      <c r="AHI188" s="1352">
        <f ca="1">IFERROR(OFFSET('WS-2 Pregnancy Income Lock In'!$A$4,$A188,AHI$186),0)</f>
        <v>0</v>
      </c>
      <c r="AHJ188" s="1352">
        <f ca="1">IFERROR(OFFSET('WS-2 Pregnancy Income Lock In'!$A$4,$A188,AHJ$186),0)</f>
        <v>0</v>
      </c>
      <c r="AHK188" s="1352">
        <f ca="1">IFERROR(OFFSET('WS-2 Pregnancy Income Lock In'!$A$4,$A188,AHK$186),0)</f>
        <v>0</v>
      </c>
      <c r="AHL188" s="1352">
        <f ca="1">IFERROR(OFFSET('WS-2 Pregnancy Income Lock In'!$A$4,$A188,AHL$186),0)</f>
        <v>2</v>
      </c>
      <c r="AHM188" s="1352">
        <f ca="1">IFERROR(OFFSET('WS-2 Pregnancy Income Lock In'!$A$4,$A188,AHM$186),0)</f>
        <v>0</v>
      </c>
      <c r="AHN188" s="1352">
        <f ca="1">IFERROR(OFFSET('WS-2 Pregnancy Income Lock In'!$A$4,$A188,AHN$186),0)</f>
        <v>0</v>
      </c>
      <c r="AHO188" s="1352">
        <f ca="1">IFERROR(OFFSET('WS-2 Pregnancy Income Lock In'!$A$4,$A188,AHO$186),0)</f>
        <v>0</v>
      </c>
      <c r="AHP188" s="1352">
        <f ca="1">IFERROR(OFFSET('WS-2 Pregnancy Income Lock In'!$A$4,$A188,AHP$186),0)</f>
        <v>0</v>
      </c>
      <c r="AHQ188" s="1352">
        <f ca="1">IFERROR(OFFSET('WS-2 Pregnancy Income Lock In'!$A$4,$A188,AHQ$186),0)</f>
        <v>0</v>
      </c>
      <c r="AHR188" s="1352">
        <f ca="1">IFERROR(OFFSET('WS-2 Pregnancy Income Lock In'!$A$4,$A188,AHR$186),0)</f>
        <v>0</v>
      </c>
      <c r="AHS188" s="1352">
        <f ca="1">IFERROR(OFFSET('WS-2 Pregnancy Income Lock In'!$A$4,$A188,AHS$186),0)</f>
        <v>3</v>
      </c>
      <c r="AHT188" s="1352">
        <f ca="1">IFERROR(OFFSET('WS-2 Pregnancy Income Lock In'!$A$4,$A188,AHT$186),0)</f>
        <v>0</v>
      </c>
      <c r="AHU188" s="1352">
        <f ca="1">IFERROR(OFFSET('WS-2 Pregnancy Income Lock In'!$A$4,$A188,AHU$186),0)</f>
        <v>0</v>
      </c>
      <c r="AHV188" s="1352">
        <f ca="1">IFERROR(OFFSET('WS-2 Pregnancy Income Lock In'!$A$4,$A188,AHV$186),0)</f>
        <v>0</v>
      </c>
      <c r="AHW188" s="1352">
        <f ca="1">IFERROR(OFFSET('WS-2 Pregnancy Income Lock In'!$A$4,$A188,AHW$186),0)</f>
        <v>0</v>
      </c>
      <c r="AHX188" s="1352">
        <f ca="1">IFERROR(OFFSET('WS-2 Pregnancy Income Lock In'!$A$4,$A188,AHX$186),0)</f>
        <v>0</v>
      </c>
      <c r="AHY188" s="1352">
        <f ca="1">IFERROR(OFFSET('WS-2 Pregnancy Income Lock In'!$A$4,$A188,AHY$186),0)</f>
        <v>0</v>
      </c>
      <c r="AHZ188" s="1352">
        <f ca="1">IFERROR(OFFSET('WS-2 Pregnancy Income Lock In'!$A$4,$A188,AHZ$186),0)</f>
        <v>3</v>
      </c>
      <c r="AIA188" s="1352">
        <f ca="1">IFERROR(OFFSET('WS-2 Pregnancy Income Lock In'!$A$4,$A188,AIA$186),0)</f>
        <v>0</v>
      </c>
      <c r="AIB188" s="1352">
        <f ca="1">IFERROR(OFFSET('WS-2 Pregnancy Income Lock In'!$A$4,$A188,AIB$186),0)</f>
        <v>0</v>
      </c>
      <c r="AIC188" s="1352">
        <f ca="1">IFERROR(OFFSET('WS-2 Pregnancy Income Lock In'!$A$4,$A188,AIC$186),0)</f>
        <v>0</v>
      </c>
      <c r="AID188" s="1352">
        <f ca="1">IFERROR(OFFSET('WS-2 Pregnancy Income Lock In'!$A$4,$A188,AID$186),0)</f>
        <v>0</v>
      </c>
      <c r="AIE188" s="1352">
        <f ca="1">IFERROR(OFFSET('WS-2 Pregnancy Income Lock In'!$A$4,$A188,AIE$186),0)</f>
        <v>0</v>
      </c>
      <c r="AIF188" s="1352">
        <f ca="1">IFERROR(OFFSET('WS-2 Pregnancy Income Lock In'!$A$4,$A188,AIF$186),0)</f>
        <v>0</v>
      </c>
      <c r="AIG188" s="1352">
        <f ca="1">IFERROR(OFFSET('WS-2 Pregnancy Income Lock In'!$A$4,$A188,AIG$186),0)</f>
        <v>9</v>
      </c>
      <c r="AIH188" s="1352">
        <f ca="1">IFERROR(OFFSET('WS-2 Pregnancy Income Lock In'!$A$4,$A188,AIH$186),0)</f>
        <v>0</v>
      </c>
      <c r="AII188" s="1352">
        <f ca="1">IFERROR(OFFSET('WS-2 Pregnancy Income Lock In'!$A$4,$A188,AII$186),0)</f>
        <v>0</v>
      </c>
      <c r="AIJ188" s="1352">
        <f ca="1">IFERROR(OFFSET('WS-2 Pregnancy Income Lock In'!$A$4,$A188,AIJ$186),0)</f>
        <v>0</v>
      </c>
      <c r="AIK188" s="1352">
        <f ca="1">IFERROR(OFFSET('WS-2 Pregnancy Income Lock In'!$A$4,$A188,AIK$186),0)</f>
        <v>0</v>
      </c>
      <c r="AIL188" s="1352">
        <f ca="1">IFERROR(OFFSET('WS-2 Pregnancy Income Lock In'!$A$4,$A188,AIL$186),0)</f>
        <v>0</v>
      </c>
      <c r="AIM188" s="1352">
        <f ca="1">IFERROR(OFFSET('WS-2 Pregnancy Income Lock In'!$A$4,$A188,AIM$186),0)</f>
        <v>0</v>
      </c>
      <c r="AIN188" s="1352">
        <f ca="1">IFERROR(OFFSET('WS-2 Pregnancy Income Lock In'!$A$4,$A188,AIN$186),0)</f>
        <v>5</v>
      </c>
      <c r="AIO188" s="1352">
        <f ca="1">IFERROR(OFFSET('WS-2 Pregnancy Income Lock In'!$A$4,$A188,AIO$186),0)</f>
        <v>0</v>
      </c>
      <c r="AIP188" s="1352">
        <f ca="1">IFERROR(OFFSET('WS-2 Pregnancy Income Lock In'!$A$4,$A188,AIP$186),0)</f>
        <v>0</v>
      </c>
      <c r="AIQ188" s="1352">
        <f ca="1">IFERROR(OFFSET('WS-2 Pregnancy Income Lock In'!$A$4,$A188,AIQ$186),0)</f>
        <v>0</v>
      </c>
      <c r="AIR188" s="1352">
        <f ca="1">IFERROR(OFFSET('WS-2 Pregnancy Income Lock In'!$A$4,$A188,AIR$186),0)</f>
        <v>0</v>
      </c>
      <c r="AIS188" s="1352">
        <f ca="1">IFERROR(OFFSET('WS-2 Pregnancy Income Lock In'!$A$4,$A188,AIS$186),0)</f>
        <v>0</v>
      </c>
      <c r="AIT188" s="1352">
        <f ca="1">IFERROR(OFFSET('WS-2 Pregnancy Income Lock In'!$A$4,$A188,AIT$186),0)</f>
        <v>0</v>
      </c>
      <c r="AIU188" s="1352">
        <f ca="1">IFERROR(OFFSET('WS-2 Pregnancy Income Lock In'!$A$4,$A188,AIU$186),0)</f>
        <v>3</v>
      </c>
      <c r="AIV188" s="1352">
        <f ca="1">IFERROR(OFFSET('WS-2 Pregnancy Income Lock In'!$A$4,$A188,AIV$186),0)</f>
        <v>0</v>
      </c>
      <c r="AIW188" s="1352">
        <f ca="1">IFERROR(OFFSET('WS-2 Pregnancy Income Lock In'!$A$4,$A188,AIW$186),0)</f>
        <v>0</v>
      </c>
      <c r="AIX188" s="1352">
        <f ca="1">IFERROR(OFFSET('WS-2 Pregnancy Income Lock In'!$A$4,$A188,AIX$186),0)</f>
        <v>0</v>
      </c>
      <c r="AIY188" s="1352">
        <f ca="1">IFERROR(OFFSET('WS-2 Pregnancy Income Lock In'!$A$4,$A188,AIY$186),0)</f>
        <v>0</v>
      </c>
      <c r="AIZ188" s="1352">
        <f ca="1">IFERROR(OFFSET('WS-2 Pregnancy Income Lock In'!$A$4,$A188,AIZ$186),0)</f>
        <v>0</v>
      </c>
      <c r="AJA188" s="1352">
        <f ca="1">IFERROR(OFFSET('WS-2 Pregnancy Income Lock In'!$A$4,$A188,AJA$186),0)</f>
        <v>0</v>
      </c>
      <c r="AJB188" s="1352">
        <f ca="1">IFERROR(OFFSET('WS-2 Pregnancy Income Lock In'!$A$4,$A188,AJB$186),0)</f>
        <v>3</v>
      </c>
      <c r="AJC188" s="1352">
        <f ca="1">IFERROR(OFFSET('WS-2 Pregnancy Income Lock In'!$A$4,$A188,AJC$186),0)</f>
        <v>0</v>
      </c>
      <c r="AJD188" s="1352">
        <f ca="1">IFERROR(OFFSET('WS-2 Pregnancy Income Lock In'!$A$4,$A188,AJD$186),0)</f>
        <v>0</v>
      </c>
      <c r="AJE188" s="1352">
        <f ca="1">IFERROR(OFFSET('WS-2 Pregnancy Income Lock In'!$A$4,$A188,AJE$186),0)</f>
        <v>0</v>
      </c>
      <c r="AJF188" s="1352">
        <f ca="1">IFERROR(OFFSET('WS-2 Pregnancy Income Lock In'!$A$4,$A188,AJF$186),0)</f>
        <v>0</v>
      </c>
      <c r="AJG188" s="1352">
        <f ca="1">IFERROR(OFFSET('WS-2 Pregnancy Income Lock In'!$A$4,$A188,AJG$186),0)</f>
        <v>0</v>
      </c>
      <c r="AJH188" s="1352">
        <f ca="1">IFERROR(OFFSET('WS-2 Pregnancy Income Lock In'!$A$4,$A188,AJH$186),0)</f>
        <v>0</v>
      </c>
      <c r="AJI188" s="1352">
        <f ca="1">IFERROR(OFFSET('WS-2 Pregnancy Income Lock In'!$A$4,$A188,AJI$186),0)</f>
        <v>2</v>
      </c>
      <c r="AJJ188" s="1352">
        <f ca="1">IFERROR(OFFSET('WS-2 Pregnancy Income Lock In'!$A$4,$A188,AJJ$186),0)</f>
        <v>0</v>
      </c>
      <c r="AJK188" s="1352">
        <f ca="1">IFERROR(OFFSET('WS-2 Pregnancy Income Lock In'!$A$4,$A188,AJK$186),0)</f>
        <v>0</v>
      </c>
      <c r="AJL188" s="1352">
        <f ca="1">IFERROR(OFFSET('WS-2 Pregnancy Income Lock In'!$A$4,$A188,AJL$186),0)</f>
        <v>0</v>
      </c>
      <c r="AJM188" s="1352">
        <f ca="1">IFERROR(OFFSET('WS-2 Pregnancy Income Lock In'!$A$4,$A188,AJM$186),0)</f>
        <v>0</v>
      </c>
      <c r="AJN188" s="1352">
        <f ca="1">IFERROR(OFFSET('WS-2 Pregnancy Income Lock In'!$A$4,$A188,AJN$186),0)</f>
        <v>0</v>
      </c>
      <c r="AJO188" s="1352">
        <f ca="1">IFERROR(OFFSET('WS-2 Pregnancy Income Lock In'!$A$4,$A188,AJO$186),0)</f>
        <v>0</v>
      </c>
      <c r="AJP188" s="1352">
        <f ca="1">IFERROR(OFFSET('WS-2 Pregnancy Income Lock In'!$A$4,$A188,AJP$186),0)</f>
        <v>6</v>
      </c>
      <c r="AJQ188" s="1352">
        <f ca="1">IFERROR(OFFSET('WS-2 Pregnancy Income Lock In'!$A$4,$A188,AJQ$186),0)</f>
        <v>0</v>
      </c>
      <c r="AJR188" s="1352">
        <f ca="1">IFERROR(OFFSET('WS-2 Pregnancy Income Lock In'!$A$4,$A188,AJR$186),0)</f>
        <v>0</v>
      </c>
      <c r="AJS188" s="1352">
        <f ca="1">IFERROR(OFFSET('WS-2 Pregnancy Income Lock In'!$A$4,$A188,AJS$186),0)</f>
        <v>0</v>
      </c>
      <c r="AJT188" s="1352">
        <f ca="1">IFERROR(OFFSET('WS-2 Pregnancy Income Lock In'!$A$4,$A188,AJT$186),0)</f>
        <v>0</v>
      </c>
      <c r="AJU188" s="1352">
        <f ca="1">IFERROR(OFFSET('WS-2 Pregnancy Income Lock In'!$A$4,$A188,AJU$186),0)</f>
        <v>0</v>
      </c>
      <c r="AJV188" s="1352">
        <f ca="1">IFERROR(OFFSET('WS-2 Pregnancy Income Lock In'!$A$4,$A188,AJV$186),0)</f>
        <v>0</v>
      </c>
      <c r="AJW188" s="1352">
        <f ca="1">IFERROR(OFFSET('WS-2 Pregnancy Income Lock In'!$A$4,$A188,AJW$186),0)</f>
        <v>7</v>
      </c>
      <c r="AJX188" s="1352">
        <f ca="1">IFERROR(OFFSET('WS-2 Pregnancy Income Lock In'!$A$4,$A188,AJX$186),0)</f>
        <v>0</v>
      </c>
      <c r="AJY188" s="1352">
        <f ca="1">IFERROR(OFFSET('WS-2 Pregnancy Income Lock In'!$A$4,$A188,AJY$186),0)</f>
        <v>0</v>
      </c>
      <c r="AJZ188" s="1352">
        <f ca="1">IFERROR(OFFSET('WS-2 Pregnancy Income Lock In'!$A$4,$A188,AJZ$186),0)</f>
        <v>0</v>
      </c>
      <c r="AKA188" s="1352">
        <f ca="1">IFERROR(OFFSET('WS-2 Pregnancy Income Lock In'!$A$4,$A188,AKA$186),0)</f>
        <v>0</v>
      </c>
      <c r="AKB188" s="1352">
        <f ca="1">IFERROR(OFFSET('WS-2 Pregnancy Income Lock In'!$A$4,$A188,AKB$186),0)</f>
        <v>0</v>
      </c>
      <c r="AKC188" s="1352">
        <f ca="1">IFERROR(OFFSET('WS-2 Pregnancy Income Lock In'!$A$4,$A188,AKC$186),0)</f>
        <v>0</v>
      </c>
      <c r="AKD188" s="1352">
        <f ca="1">IFERROR(OFFSET('WS-2 Pregnancy Income Lock In'!$A$4,$A188,AKD$186),0)</f>
        <v>5</v>
      </c>
      <c r="AKE188" s="1352">
        <f ca="1">IFERROR(OFFSET('WS-2 Pregnancy Income Lock In'!$A$4,$A188,AKE$186),0)</f>
        <v>0</v>
      </c>
      <c r="AKF188" s="1352">
        <f ca="1">IFERROR(OFFSET('WS-2 Pregnancy Income Lock In'!$A$4,$A188,AKF$186),0)</f>
        <v>0</v>
      </c>
      <c r="AKG188" s="1352">
        <f ca="1">IFERROR(OFFSET('WS-2 Pregnancy Income Lock In'!$A$4,$A188,AKG$186),0)</f>
        <v>0</v>
      </c>
      <c r="AKH188" s="1352">
        <f ca="1">IFERROR(OFFSET('WS-2 Pregnancy Income Lock In'!$A$4,$A188,AKH$186),0)</f>
        <v>0</v>
      </c>
      <c r="AKI188" s="1352">
        <f ca="1">IFERROR(OFFSET('WS-2 Pregnancy Income Lock In'!$A$4,$A188,AKI$186),0)</f>
        <v>0</v>
      </c>
      <c r="AKJ188" s="1352">
        <f ca="1">IFERROR(OFFSET('WS-2 Pregnancy Income Lock In'!$A$4,$A188,AKJ$186),0)</f>
        <v>0</v>
      </c>
      <c r="AKK188" s="1352">
        <f ca="1">IFERROR(OFFSET('WS-2 Pregnancy Income Lock In'!$A$4,$A188,AKK$186),0)</f>
        <v>6</v>
      </c>
      <c r="AKL188" s="1352">
        <f ca="1">IFERROR(OFFSET('WS-2 Pregnancy Income Lock In'!$A$4,$A188,AKL$186),0)</f>
        <v>0</v>
      </c>
      <c r="AKM188" s="1352">
        <f ca="1">IFERROR(OFFSET('WS-2 Pregnancy Income Lock In'!$A$4,$A188,AKM$186),0)</f>
        <v>0</v>
      </c>
      <c r="AKN188" s="1352">
        <f ca="1">IFERROR(OFFSET('WS-2 Pregnancy Income Lock In'!$A$4,$A188,AKN$186),0)</f>
        <v>0</v>
      </c>
      <c r="AKO188" s="1352">
        <f ca="1">IFERROR(OFFSET('WS-2 Pregnancy Income Lock In'!$A$4,$A188,AKO$186),0)</f>
        <v>0</v>
      </c>
      <c r="AKP188" s="1352">
        <f ca="1">IFERROR(OFFSET('WS-2 Pregnancy Income Lock In'!$A$4,$A188,AKP$186),0)</f>
        <v>0</v>
      </c>
      <c r="AKQ188" s="1352">
        <f ca="1">IFERROR(OFFSET('WS-2 Pregnancy Income Lock In'!$A$4,$A188,AKQ$186),0)</f>
        <v>0</v>
      </c>
      <c r="AKR188" s="1352">
        <f ca="1">IFERROR(OFFSET('WS-2 Pregnancy Income Lock In'!$A$4,$A188,AKR$186),0)</f>
        <v>3</v>
      </c>
      <c r="AKS188" s="1352">
        <f ca="1">IFERROR(OFFSET('WS-2 Pregnancy Income Lock In'!$A$4,$A188,AKS$186),0)</f>
        <v>0</v>
      </c>
      <c r="AKT188" s="1352">
        <f ca="1">IFERROR(OFFSET('WS-2 Pregnancy Income Lock In'!$A$4,$A188,AKT$186),0)</f>
        <v>0</v>
      </c>
      <c r="AKU188" s="1352">
        <f ca="1">IFERROR(OFFSET('WS-2 Pregnancy Income Lock In'!$A$4,$A188,AKU$186),0)</f>
        <v>0</v>
      </c>
      <c r="AKV188" s="1352">
        <f ca="1">IFERROR(OFFSET('WS-2 Pregnancy Income Lock In'!$A$4,$A188,AKV$186),0)</f>
        <v>0</v>
      </c>
      <c r="AKW188" s="1352">
        <f ca="1">IFERROR(OFFSET('WS-2 Pregnancy Income Lock In'!$A$4,$A188,AKW$186),0)</f>
        <v>0</v>
      </c>
      <c r="AKX188" s="1352">
        <f ca="1">IFERROR(OFFSET('WS-2 Pregnancy Income Lock In'!$A$4,$A188,AKX$186),0)</f>
        <v>0</v>
      </c>
      <c r="AKY188" s="1352">
        <f ca="1">IFERROR(OFFSET('WS-2 Pregnancy Income Lock In'!$A$4,$A188,AKY$186),0)</f>
        <v>0</v>
      </c>
      <c r="AKZ188" s="1352">
        <f ca="1">IFERROR(OFFSET('WS-2 Pregnancy Income Lock In'!$A$4,$A188,AKZ$186),0)</f>
        <v>0</v>
      </c>
      <c r="ALA188" s="1352">
        <f ca="1">IFERROR(OFFSET('WS-2 Pregnancy Income Lock In'!$A$4,$A188,ALA$186),0)</f>
        <v>0</v>
      </c>
      <c r="ALB188" s="1352">
        <f ca="1">IFERROR(OFFSET('WS-2 Pregnancy Income Lock In'!$A$4,$A188,ALB$186),0)</f>
        <v>0</v>
      </c>
      <c r="ALC188" s="1352">
        <f ca="1">IFERROR(OFFSET('WS-2 Pregnancy Income Lock In'!$A$4,$A188,ALC$186),0)</f>
        <v>0</v>
      </c>
      <c r="ALD188" s="1352">
        <f ca="1">IFERROR(OFFSET('WS-2 Pregnancy Income Lock In'!$A$4,$A188,ALD$186),0)</f>
        <v>0</v>
      </c>
      <c r="ALE188" s="1352">
        <f ca="1">IFERROR(OFFSET('WS-2 Pregnancy Income Lock In'!$A$4,$A188,ALE$186),0)</f>
        <v>0</v>
      </c>
      <c r="ALF188" s="1352">
        <f ca="1">IFERROR(OFFSET('WS-2 Pregnancy Income Lock In'!$A$4,$A188,ALF$186),0)</f>
        <v>3</v>
      </c>
      <c r="ALG188" s="1352">
        <f ca="1">IFERROR(OFFSET('WS-2 Pregnancy Income Lock In'!$A$4,$A188,ALG$186),0)</f>
        <v>0</v>
      </c>
      <c r="ALH188" s="1352">
        <f ca="1">IFERROR(OFFSET('WS-2 Pregnancy Income Lock In'!$A$4,$A188,ALH$186),0)</f>
        <v>0</v>
      </c>
      <c r="ALI188" s="1352">
        <f ca="1">IFERROR(OFFSET('WS-2 Pregnancy Income Lock In'!$A$4,$A188,ALI$186),0)</f>
        <v>0</v>
      </c>
      <c r="ALJ188" s="1352">
        <f ca="1">IFERROR(OFFSET('WS-2 Pregnancy Income Lock In'!$A$4,$A188,ALJ$186),0)</f>
        <v>0</v>
      </c>
      <c r="ALK188" s="1352">
        <f ca="1">IFERROR(OFFSET('WS-2 Pregnancy Income Lock In'!$A$4,$A188,ALK$186),0)</f>
        <v>0</v>
      </c>
      <c r="ALL188" s="1352">
        <f ca="1">IFERROR(OFFSET('WS-2 Pregnancy Income Lock In'!$A$4,$A188,ALL$186),0)</f>
        <v>0</v>
      </c>
      <c r="ALM188" s="1352">
        <f ca="1">IFERROR(OFFSET('WS-2 Pregnancy Income Lock In'!$A$4,$A188,ALM$186),0)</f>
        <v>4</v>
      </c>
      <c r="ALN188" s="1352">
        <f ca="1">IFERROR(OFFSET('WS-2 Pregnancy Income Lock In'!$A$4,$A188,ALN$186),0)</f>
        <v>0</v>
      </c>
      <c r="ALO188" s="1352">
        <f ca="1">IFERROR(OFFSET('WS-2 Pregnancy Income Lock In'!$A$4,$A188,ALO$186),0)</f>
        <v>0</v>
      </c>
      <c r="ALP188" s="1352">
        <f ca="1">IFERROR(OFFSET('WS-2 Pregnancy Income Lock In'!$A$4,$A188,ALP$186),0)</f>
        <v>0</v>
      </c>
      <c r="ALQ188" s="1352">
        <f ca="1">IFERROR(OFFSET('WS-2 Pregnancy Income Lock In'!$A$4,$A188,ALQ$186),0)</f>
        <v>0</v>
      </c>
      <c r="ALR188" s="1352">
        <f ca="1">IFERROR(OFFSET('WS-2 Pregnancy Income Lock In'!$A$4,$A188,ALR$186),0)</f>
        <v>0</v>
      </c>
      <c r="ALS188" s="1352">
        <f ca="1">IFERROR(OFFSET('WS-2 Pregnancy Income Lock In'!$A$4,$A188,ALS$186),0)</f>
        <v>0</v>
      </c>
      <c r="ALT188" s="1352">
        <f ca="1">IFERROR(OFFSET('WS-2 Pregnancy Income Lock In'!$A$4,$A188,ALT$186),0)</f>
        <v>6</v>
      </c>
      <c r="ALU188" s="1352">
        <f ca="1">IFERROR(OFFSET('WS-2 Pregnancy Income Lock In'!$A$4,$A188,ALU$186),0)</f>
        <v>0</v>
      </c>
      <c r="ALV188" s="1352">
        <f ca="1">IFERROR(OFFSET('WS-2 Pregnancy Income Lock In'!$A$4,$A188,ALV$186),0)</f>
        <v>0</v>
      </c>
      <c r="ALW188" s="1352">
        <f ca="1">IFERROR(OFFSET('WS-2 Pregnancy Income Lock In'!$A$4,$A188,ALW$186),0)</f>
        <v>0</v>
      </c>
      <c r="ALX188" s="1352">
        <f ca="1">IFERROR(OFFSET('WS-2 Pregnancy Income Lock In'!$A$4,$A188,ALX$186),0)</f>
        <v>0</v>
      </c>
      <c r="ALY188" s="1352">
        <f ca="1">IFERROR(OFFSET('WS-2 Pregnancy Income Lock In'!$A$4,$A188,ALY$186),0)</f>
        <v>0</v>
      </c>
      <c r="ALZ188" s="1352">
        <f ca="1">IFERROR(OFFSET('WS-2 Pregnancy Income Lock In'!$A$4,$A188,ALZ$186),0)</f>
        <v>0</v>
      </c>
      <c r="AMA188" s="1352">
        <f ca="1">IFERROR(OFFSET('WS-2 Pregnancy Income Lock In'!$A$4,$A188,AMA$186),0)</f>
        <v>0</v>
      </c>
      <c r="AMB188" s="1352">
        <f ca="1">IFERROR(OFFSET('WS-2 Pregnancy Income Lock In'!$A$4,$A188,AMB$186),0)</f>
        <v>0</v>
      </c>
      <c r="AMC188" s="1352">
        <f ca="1">IFERROR(OFFSET('WS-2 Pregnancy Income Lock In'!$A$4,$A188,AMC$186),0)</f>
        <v>0</v>
      </c>
      <c r="AMD188" s="1352">
        <f ca="1">IFERROR(OFFSET('WS-2 Pregnancy Income Lock In'!$A$4,$A188,AMD$186),0)</f>
        <v>0</v>
      </c>
      <c r="AME188" s="1352">
        <f ca="1">IFERROR(OFFSET('WS-2 Pregnancy Income Lock In'!$A$4,$A188,AME$186),0)</f>
        <v>0</v>
      </c>
      <c r="AMF188" s="1352">
        <f ca="1">IFERROR(OFFSET('WS-2 Pregnancy Income Lock In'!$A$4,$A188,AMF$186),0)</f>
        <v>0</v>
      </c>
      <c r="AMG188" s="1352">
        <f ca="1">IFERROR(OFFSET('WS-2 Pregnancy Income Lock In'!$A$4,$A188,AMG$186),0)</f>
        <v>0</v>
      </c>
      <c r="AMH188" s="1352">
        <f ca="1">IFERROR(OFFSET('WS-2 Pregnancy Income Lock In'!$A$4,$A188,AMH$186),0)</f>
        <v>4</v>
      </c>
      <c r="AMI188" s="1352">
        <f ca="1">IFERROR(OFFSET('WS-2 Pregnancy Income Lock In'!$A$4,$A188,AMI$186),0)</f>
        <v>0</v>
      </c>
      <c r="AMJ188" s="1352">
        <f ca="1">IFERROR(OFFSET('WS-2 Pregnancy Income Lock In'!$A$4,$A188,AMJ$186),0)</f>
        <v>0</v>
      </c>
      <c r="AMK188" s="1352">
        <f ca="1">IFERROR(OFFSET('WS-2 Pregnancy Income Lock In'!$A$4,$A188,AMK$186),0)</f>
        <v>0</v>
      </c>
      <c r="AML188" s="1352">
        <f ca="1">IFERROR(OFFSET('WS-2 Pregnancy Income Lock In'!$A$4,$A188,AML$186),0)</f>
        <v>0</v>
      </c>
      <c r="AMM188" s="1352">
        <f ca="1">IFERROR(OFFSET('WS-2 Pregnancy Income Lock In'!$A$4,$A188,AMM$186),0)</f>
        <v>0</v>
      </c>
      <c r="AMN188" s="1352">
        <f ca="1">IFERROR(OFFSET('WS-2 Pregnancy Income Lock In'!$A$4,$A188,AMN$186),0)</f>
        <v>0</v>
      </c>
      <c r="AMO188" s="1352">
        <f ca="1">IFERROR(OFFSET('WS-2 Pregnancy Income Lock In'!$A$4,$A188,AMO$186),0)</f>
        <v>0</v>
      </c>
      <c r="AMP188" s="1352">
        <f ca="1">IFERROR(OFFSET('WS-2 Pregnancy Income Lock In'!$A$4,$A188,AMP$186),0)</f>
        <v>0</v>
      </c>
      <c r="AMQ188" s="1352">
        <f ca="1">IFERROR(OFFSET('WS-2 Pregnancy Income Lock In'!$A$4,$A188,AMQ$186),0)</f>
        <v>0</v>
      </c>
      <c r="AMR188" s="1352">
        <f ca="1">IFERROR(OFFSET('WS-2 Pregnancy Income Lock In'!$A$4,$A188,AMR$186),0)</f>
        <v>0</v>
      </c>
      <c r="AMS188" s="1352">
        <f ca="1">IFERROR(OFFSET('WS-2 Pregnancy Income Lock In'!$A$4,$A188,AMS$186),0)</f>
        <v>0</v>
      </c>
      <c r="AMT188" s="1352">
        <f ca="1">IFERROR(OFFSET('WS-2 Pregnancy Income Lock In'!$A$4,$A188,AMT$186),0)</f>
        <v>0</v>
      </c>
      <c r="AMU188" s="1352">
        <f ca="1">IFERROR(OFFSET('WS-2 Pregnancy Income Lock In'!$A$4,$A188,AMU$186),0)</f>
        <v>0</v>
      </c>
      <c r="AMV188" s="1352">
        <f ca="1">IFERROR(OFFSET('WS-2 Pregnancy Income Lock In'!$A$4,$A188,AMV$186),0)</f>
        <v>5</v>
      </c>
      <c r="AMW188" s="1352">
        <f ca="1">IFERROR(OFFSET('WS-2 Pregnancy Income Lock In'!$A$4,$A188,AMW$186),0)</f>
        <v>0</v>
      </c>
      <c r="AMX188" s="1352">
        <f ca="1">IFERROR(OFFSET('WS-2 Pregnancy Income Lock In'!$A$4,$A188,AMX$186),0)</f>
        <v>0</v>
      </c>
      <c r="AMY188" s="1352">
        <f ca="1">IFERROR(OFFSET('WS-2 Pregnancy Income Lock In'!$A$4,$A188,AMY$186),0)</f>
        <v>0</v>
      </c>
      <c r="AMZ188" s="1352">
        <f ca="1">IFERROR(OFFSET('WS-2 Pregnancy Income Lock In'!$A$4,$A188,AMZ$186),0)</f>
        <v>0</v>
      </c>
      <c r="ANA188" s="1352">
        <f ca="1">IFERROR(OFFSET('WS-2 Pregnancy Income Lock In'!$A$4,$A188,ANA$186),0)</f>
        <v>0</v>
      </c>
      <c r="ANB188" s="1352">
        <f ca="1">IFERROR(OFFSET('WS-2 Pregnancy Income Lock In'!$A$4,$A188,ANB$186),0)</f>
        <v>0</v>
      </c>
      <c r="ANC188" s="1352">
        <f ca="1">IFERROR(OFFSET('WS-2 Pregnancy Income Lock In'!$A$4,$A188,ANC$186),0)</f>
        <v>5</v>
      </c>
      <c r="AND188" s="1352">
        <f ca="1">IFERROR(OFFSET('WS-2 Pregnancy Income Lock In'!$A$4,$A188,AND$186),0)</f>
        <v>0</v>
      </c>
      <c r="ANE188" s="1352">
        <f ca="1">IFERROR(OFFSET('WS-2 Pregnancy Income Lock In'!$A$4,$A188,ANE$186),0)</f>
        <v>0</v>
      </c>
      <c r="ANF188" s="1352">
        <f ca="1">IFERROR(OFFSET('WS-2 Pregnancy Income Lock In'!$A$4,$A188,ANF$186),0)</f>
        <v>0</v>
      </c>
      <c r="ANG188" s="1352">
        <f ca="1">IFERROR(OFFSET('WS-2 Pregnancy Income Lock In'!$A$4,$A188,ANG$186),0)</f>
        <v>0</v>
      </c>
      <c r="ANH188" s="1352">
        <f ca="1">IFERROR(OFFSET('WS-2 Pregnancy Income Lock In'!$A$4,$A188,ANH$186),0)</f>
        <v>0</v>
      </c>
      <c r="ANI188" s="1352">
        <f ca="1">IFERROR(OFFSET('WS-2 Pregnancy Income Lock In'!$A$4,$A188,ANI$186),0)</f>
        <v>0</v>
      </c>
      <c r="ANJ188" s="1352">
        <f ca="1">IFERROR(OFFSET('WS-2 Pregnancy Income Lock In'!$A$4,$A188,ANJ$186),0)</f>
        <v>4</v>
      </c>
      <c r="ANK188" s="1352">
        <f ca="1">IFERROR(OFFSET('WS-2 Pregnancy Income Lock In'!$A$4,$A188,ANK$186),0)</f>
        <v>0</v>
      </c>
      <c r="ANL188" s="1352">
        <f ca="1">IFERROR(OFFSET('WS-2 Pregnancy Income Lock In'!$A$4,$A188,ANL$186),0)</f>
        <v>0</v>
      </c>
      <c r="ANM188" s="1352">
        <f ca="1">IFERROR(OFFSET('WS-2 Pregnancy Income Lock In'!$A$4,$A188,ANM$186),0)</f>
        <v>0</v>
      </c>
      <c r="ANN188" s="1352">
        <f ca="1">IFERROR(OFFSET('WS-2 Pregnancy Income Lock In'!$A$4,$A188,ANN$186),0)</f>
        <v>0</v>
      </c>
      <c r="ANO188" s="1352">
        <f ca="1">IFERROR(OFFSET('WS-2 Pregnancy Income Lock In'!$A$4,$A188,ANO$186),0)</f>
        <v>0</v>
      </c>
      <c r="ANP188" s="1352">
        <f ca="1">IFERROR(OFFSET('WS-2 Pregnancy Income Lock In'!$A$4,$A188,ANP$186),0)</f>
        <v>0</v>
      </c>
      <c r="ANQ188" s="1352">
        <f ca="1">IFERROR(OFFSET('WS-2 Pregnancy Income Lock In'!$A$4,$A188,ANQ$186),0)</f>
        <v>3</v>
      </c>
      <c r="ANR188" s="1352">
        <f ca="1">IFERROR(OFFSET('WS-2 Pregnancy Income Lock In'!$A$4,$A188,ANR$186),0)</f>
        <v>0</v>
      </c>
      <c r="ANS188" s="1352">
        <f ca="1">IFERROR(OFFSET('WS-2 Pregnancy Income Lock In'!$A$4,$A188,ANS$186),0)</f>
        <v>0</v>
      </c>
      <c r="ANT188" s="1352">
        <f ca="1">IFERROR(OFFSET('WS-2 Pregnancy Income Lock In'!$A$4,$A188,ANT$186),0)</f>
        <v>0</v>
      </c>
      <c r="ANU188" s="1352">
        <f ca="1">IFERROR(OFFSET('WS-2 Pregnancy Income Lock In'!$A$4,$A188,ANU$186),0)</f>
        <v>0</v>
      </c>
      <c r="ANV188" s="1352">
        <f ca="1">IFERROR(OFFSET('WS-2 Pregnancy Income Lock In'!$A$4,$A188,ANV$186),0)</f>
        <v>0</v>
      </c>
      <c r="ANW188" s="1352">
        <f ca="1">IFERROR(OFFSET('WS-2 Pregnancy Income Lock In'!$A$4,$A188,ANW$186),0)</f>
        <v>0</v>
      </c>
      <c r="ANX188" s="1352">
        <f ca="1">IFERROR(OFFSET('WS-2 Pregnancy Income Lock In'!$A$4,$A188,ANX$186),0)</f>
        <v>4</v>
      </c>
      <c r="ANY188" s="1352">
        <f ca="1">IFERROR(OFFSET('WS-2 Pregnancy Income Lock In'!$A$4,$A188,ANY$186),0)</f>
        <v>0</v>
      </c>
      <c r="ANZ188" s="1352">
        <f ca="1">IFERROR(OFFSET('WS-2 Pregnancy Income Lock In'!$A$4,$A188,ANZ$186),0)</f>
        <v>0</v>
      </c>
      <c r="AOA188" s="1352">
        <f ca="1">IFERROR(OFFSET('WS-2 Pregnancy Income Lock In'!$A$4,$A188,AOA$186),0)</f>
        <v>0</v>
      </c>
      <c r="AOB188" s="1352">
        <f ca="1">IFERROR(OFFSET('WS-2 Pregnancy Income Lock In'!$A$4,$A188,AOB$186),0)</f>
        <v>0</v>
      </c>
      <c r="AOC188" s="1352">
        <f ca="1">IFERROR(OFFSET('WS-2 Pregnancy Income Lock In'!$A$4,$A188,AOC$186),0)</f>
        <v>0</v>
      </c>
      <c r="AOD188" s="1352">
        <f ca="1">IFERROR(OFFSET('WS-2 Pregnancy Income Lock In'!$A$4,$A188,AOD$186),0)</f>
        <v>0</v>
      </c>
      <c r="AOE188" s="1352">
        <f ca="1">IFERROR(OFFSET('WS-2 Pregnancy Income Lock In'!$A$4,$A188,AOE$186),0)</f>
        <v>3</v>
      </c>
      <c r="AOF188" s="1352">
        <f ca="1">IFERROR(OFFSET('WS-2 Pregnancy Income Lock In'!$A$4,$A188,AOF$186),0)</f>
        <v>0</v>
      </c>
      <c r="AOG188" s="1352">
        <f ca="1">IFERROR(OFFSET('WS-2 Pregnancy Income Lock In'!$A$4,$A188,AOG$186),0)</f>
        <v>0</v>
      </c>
      <c r="AOH188" s="1352">
        <f ca="1">IFERROR(OFFSET('WS-2 Pregnancy Income Lock In'!$A$4,$A188,AOH$186),0)</f>
        <v>0</v>
      </c>
      <c r="AOI188" s="1352">
        <f ca="1">IFERROR(OFFSET('WS-2 Pregnancy Income Lock In'!$A$4,$A188,AOI$186),0)</f>
        <v>0</v>
      </c>
      <c r="AOJ188" s="1352">
        <f ca="1">IFERROR(OFFSET('WS-2 Pregnancy Income Lock In'!$A$4,$A188,AOJ$186),0)</f>
        <v>0</v>
      </c>
      <c r="AOK188" s="1352">
        <f ca="1">IFERROR(OFFSET('WS-2 Pregnancy Income Lock In'!$A$4,$A188,AOK$186),0)</f>
        <v>0</v>
      </c>
      <c r="AOL188" s="1352">
        <f ca="1">IFERROR(OFFSET('WS-2 Pregnancy Income Lock In'!$A$4,$A188,AOL$186),0)</f>
        <v>5</v>
      </c>
      <c r="AOM188" s="1352">
        <f ca="1">IFERROR(OFFSET('WS-2 Pregnancy Income Lock In'!$A$4,$A188,AOM$186),0)</f>
        <v>0</v>
      </c>
      <c r="AON188" s="1352">
        <f ca="1">IFERROR(OFFSET('WS-2 Pregnancy Income Lock In'!$A$4,$A188,AON$186),0)</f>
        <v>0</v>
      </c>
      <c r="AOO188" s="1352">
        <f ca="1">IFERROR(OFFSET('WS-2 Pregnancy Income Lock In'!$A$4,$A188,AOO$186),0)</f>
        <v>0</v>
      </c>
      <c r="AOP188" s="1352">
        <f ca="1">IFERROR(OFFSET('WS-2 Pregnancy Income Lock In'!$A$4,$A188,AOP$186),0)</f>
        <v>0</v>
      </c>
      <c r="AOQ188" s="1352">
        <f ca="1">IFERROR(OFFSET('WS-2 Pregnancy Income Lock In'!$A$4,$A188,AOQ$186),0)</f>
        <v>0</v>
      </c>
      <c r="AOR188" s="1352">
        <f ca="1">IFERROR(OFFSET('WS-2 Pregnancy Income Lock In'!$A$4,$A188,AOR$186),0)</f>
        <v>0</v>
      </c>
      <c r="AOS188" s="1352">
        <f ca="1">IFERROR(OFFSET('WS-2 Pregnancy Income Lock In'!$A$4,$A188,AOS$186),0)</f>
        <v>4</v>
      </c>
      <c r="AOT188" s="1352">
        <f ca="1">IFERROR(OFFSET('WS-2 Pregnancy Income Lock In'!$A$4,$A188,AOT$186),0)</f>
        <v>0</v>
      </c>
      <c r="AOU188" s="1352">
        <f ca="1">IFERROR(OFFSET('WS-2 Pregnancy Income Lock In'!$A$4,$A188,AOU$186),0)</f>
        <v>0</v>
      </c>
      <c r="AOV188" s="1352">
        <f ca="1">IFERROR(OFFSET('WS-2 Pregnancy Income Lock In'!$A$4,$A188,AOV$186),0)</f>
        <v>0</v>
      </c>
      <c r="AOW188" s="1352">
        <f ca="1">IFERROR(OFFSET('WS-2 Pregnancy Income Lock In'!$A$4,$A188,AOW$186),0)</f>
        <v>0</v>
      </c>
      <c r="AOX188" s="1352">
        <f ca="1">IFERROR(OFFSET('WS-2 Pregnancy Income Lock In'!$A$4,$A188,AOX$186),0)</f>
        <v>0</v>
      </c>
      <c r="AOY188" s="1352">
        <f ca="1">IFERROR(OFFSET('WS-2 Pregnancy Income Lock In'!$A$4,$A188,AOY$186),0)</f>
        <v>0</v>
      </c>
      <c r="AOZ188" s="1352">
        <f ca="1">IFERROR(OFFSET('WS-2 Pregnancy Income Lock In'!$A$4,$A188,AOZ$186),0)</f>
        <v>0</v>
      </c>
      <c r="APA188" s="1352">
        <f ca="1">IFERROR(OFFSET('WS-2 Pregnancy Income Lock In'!$A$4,$A188,APA$186),0)</f>
        <v>0</v>
      </c>
      <c r="APB188" s="1352">
        <f ca="1">IFERROR(OFFSET('WS-2 Pregnancy Income Lock In'!$A$4,$A188,APB$186),0)</f>
        <v>0</v>
      </c>
      <c r="APC188" s="1352">
        <f ca="1">IFERROR(OFFSET('WS-2 Pregnancy Income Lock In'!$A$4,$A188,APC$186),0)</f>
        <v>0</v>
      </c>
      <c r="APD188" s="1352">
        <f ca="1">IFERROR(OFFSET('WS-2 Pregnancy Income Lock In'!$A$4,$A188,APD$186),0)</f>
        <v>0</v>
      </c>
      <c r="APE188" s="1352">
        <f ca="1">IFERROR(OFFSET('WS-2 Pregnancy Income Lock In'!$A$4,$A188,APE$186),0)</f>
        <v>0</v>
      </c>
      <c r="APF188" s="1352">
        <f ca="1">IFERROR(OFFSET('WS-2 Pregnancy Income Lock In'!$A$4,$A188,APF$186),0)</f>
        <v>0</v>
      </c>
      <c r="APG188" s="1352">
        <f ca="1">IFERROR(OFFSET('WS-2 Pregnancy Income Lock In'!$A$4,$A188,APG$186),0)</f>
        <v>5</v>
      </c>
      <c r="APH188" s="1352">
        <f ca="1">IFERROR(OFFSET('WS-2 Pregnancy Income Lock In'!$A$4,$A188,APH$186),0)</f>
        <v>0</v>
      </c>
      <c r="API188" s="1352">
        <f ca="1">IFERROR(OFFSET('WS-2 Pregnancy Income Lock In'!$A$4,$A188,API$186),0)</f>
        <v>0</v>
      </c>
    </row>
    <row r="189" spans="1:1101" x14ac:dyDescent="0.2">
      <c r="A189" s="1352">
        <v>12</v>
      </c>
      <c r="B189" s="1352" t="s">
        <v>253</v>
      </c>
      <c r="C189" s="1352">
        <f ca="1">SUM(OFFSET($UY$189:$APD$189,0,C$186))</f>
        <v>14</v>
      </c>
      <c r="D189" s="1352">
        <v>17</v>
      </c>
      <c r="E189" s="1352">
        <f ca="1">SUM(OFFSET($UY$189:$APD$189,0,E$186))</f>
        <v>5</v>
      </c>
      <c r="F189" s="1352">
        <f ca="1">SUM(OFFSET($UY$189:$APD$189,0,F$186))</f>
        <v>5</v>
      </c>
      <c r="UU189" s="1352">
        <f ca="1">IFERROR(OFFSET('WS-2 Pregnancy Income Lock In'!$A$4,$A189,UU$186),0)</f>
        <v>0</v>
      </c>
      <c r="UV189" s="1352">
        <f ca="1">IFERROR(OFFSET('WS-2 Pregnancy Income Lock In'!$A$4,$A189,UV$186),0)</f>
        <v>0</v>
      </c>
      <c r="UW189" s="1352">
        <f ca="1">IFERROR(OFFSET('WS-2 Pregnancy Income Lock In'!$A$4,$A189,UW$186),0)</f>
        <v>0</v>
      </c>
      <c r="UX189" s="1352">
        <f ca="1">IFERROR(OFFSET('WS-2 Pregnancy Income Lock In'!$A$4,$A189,UX$186),0)</f>
        <v>0</v>
      </c>
      <c r="UY189" s="1352">
        <f ca="1">IFERROR(OFFSET('WS-2 Pregnancy Income Lock In'!$A$4,$A189,UY$186),0)</f>
        <v>5</v>
      </c>
      <c r="UZ189" s="1352">
        <f ca="1">IFERROR(OFFSET('WS-2 Pregnancy Income Lock In'!$A$4,$A189,UZ$186),0)</f>
        <v>0</v>
      </c>
      <c r="VA189" s="1352">
        <f ca="1">IFERROR(OFFSET('WS-2 Pregnancy Income Lock In'!$A$4,$A189,VA$186),0)</f>
        <v>0</v>
      </c>
      <c r="VB189" s="1352">
        <f ca="1">IFERROR(OFFSET('WS-2 Pregnancy Income Lock In'!$A$4,$A189,VB$186),0)</f>
        <v>0</v>
      </c>
      <c r="VC189" s="1352">
        <f ca="1">IFERROR(OFFSET('WS-2 Pregnancy Income Lock In'!$A$4,$A189,VC$186),0)</f>
        <v>13</v>
      </c>
      <c r="VD189" s="1352">
        <f ca="1">IFERROR(OFFSET('WS-2 Pregnancy Income Lock In'!$A$4,$A189,VD$186),0)</f>
        <v>0</v>
      </c>
      <c r="VE189" s="1352">
        <f ca="1">IFERROR(OFFSET('WS-2 Pregnancy Income Lock In'!$A$4,$A189,VE$186),0)</f>
        <v>0</v>
      </c>
      <c r="VF189" s="1352">
        <f ca="1">IFERROR(OFFSET('WS-2 Pregnancy Income Lock In'!$A$4,$A189,VF$186),0)</f>
        <v>1</v>
      </c>
      <c r="VG189" s="1352">
        <f ca="1">IFERROR(OFFSET('WS-2 Pregnancy Income Lock In'!$A$4,$A189,VG$186),0)</f>
        <v>0</v>
      </c>
      <c r="VH189" s="1352">
        <f ca="1">IFERROR(OFFSET('WS-2 Pregnancy Income Lock In'!$A$4,$A189,VH$186),0)</f>
        <v>0</v>
      </c>
      <c r="VI189" s="1352">
        <f ca="1">IFERROR(OFFSET('WS-2 Pregnancy Income Lock In'!$A$4,$A189,VI$186),0)</f>
        <v>0</v>
      </c>
      <c r="VJ189" s="1352">
        <f ca="1">IFERROR(OFFSET('WS-2 Pregnancy Income Lock In'!$A$4,$A189,VJ$186),0)</f>
        <v>0</v>
      </c>
      <c r="VK189" s="1352">
        <f ca="1">IFERROR(OFFSET('WS-2 Pregnancy Income Lock In'!$A$4,$A189,VK$186),0)</f>
        <v>1</v>
      </c>
      <c r="VL189" s="1352">
        <f ca="1">IFERROR(OFFSET('WS-2 Pregnancy Income Lock In'!$A$4,$A189,VL$186),0)</f>
        <v>0</v>
      </c>
      <c r="VM189" s="1352">
        <f ca="1">IFERROR(OFFSET('WS-2 Pregnancy Income Lock In'!$A$4,$A189,VM$186),0)</f>
        <v>1</v>
      </c>
      <c r="VN189" s="1352">
        <f ca="1">IFERROR(OFFSET('WS-2 Pregnancy Income Lock In'!$A$4,$A189,VN$186),0)</f>
        <v>0</v>
      </c>
      <c r="VO189" s="1352">
        <f ca="1">IFERROR(OFFSET('WS-2 Pregnancy Income Lock In'!$A$4,$A189,VO$186),0)</f>
        <v>0</v>
      </c>
      <c r="VP189" s="1352">
        <f ca="1">IFERROR(OFFSET('WS-2 Pregnancy Income Lock In'!$A$4,$A189,VP$186),0)</f>
        <v>0</v>
      </c>
      <c r="VQ189" s="1352">
        <f ca="1">IFERROR(OFFSET('WS-2 Pregnancy Income Lock In'!$A$4,$A189,VQ$186),0)</f>
        <v>0</v>
      </c>
      <c r="VR189" s="1352">
        <f ca="1">IFERROR(OFFSET('WS-2 Pregnancy Income Lock In'!$A$4,$A189,VR$186),0)</f>
        <v>0</v>
      </c>
      <c r="VS189" s="1352">
        <f ca="1">IFERROR(OFFSET('WS-2 Pregnancy Income Lock In'!$A$4,$A189,VS$186),0)</f>
        <v>1</v>
      </c>
      <c r="VT189" s="1352">
        <f ca="1">IFERROR(OFFSET('WS-2 Pregnancy Income Lock In'!$A$4,$A189,VT$186),0)</f>
        <v>6</v>
      </c>
      <c r="VU189" s="1352">
        <f ca="1">IFERROR(OFFSET('WS-2 Pregnancy Income Lock In'!$A$4,$A189,VU$186),0)</f>
        <v>0</v>
      </c>
      <c r="VV189" s="1352">
        <f ca="1">IFERROR(OFFSET('WS-2 Pregnancy Income Lock In'!$A$4,$A189,VV$186),0)</f>
        <v>0</v>
      </c>
      <c r="VW189" s="1352">
        <f ca="1">IFERROR(OFFSET('WS-2 Pregnancy Income Lock In'!$A$4,$A189,VW$186),0)</f>
        <v>0</v>
      </c>
      <c r="VX189" s="1352">
        <f ca="1">IFERROR(OFFSET('WS-2 Pregnancy Income Lock In'!$A$4,$A189,VX$186),0)</f>
        <v>0</v>
      </c>
      <c r="VY189" s="1352">
        <f ca="1">IFERROR(OFFSET('WS-2 Pregnancy Income Lock In'!$A$4,$A189,VY$186),0)</f>
        <v>0</v>
      </c>
      <c r="VZ189" s="1352">
        <f ca="1">IFERROR(OFFSET('WS-2 Pregnancy Income Lock In'!$A$4,$A189,VZ$186),0)</f>
        <v>5</v>
      </c>
      <c r="WA189" s="1352">
        <f ca="1">IFERROR(OFFSET('WS-2 Pregnancy Income Lock In'!$A$4,$A189,WA$186),0)</f>
        <v>0</v>
      </c>
      <c r="WB189" s="1352">
        <f ca="1">IFERROR(OFFSET('WS-2 Pregnancy Income Lock In'!$A$4,$A189,WB$186),0)</f>
        <v>0</v>
      </c>
      <c r="WC189" s="1352">
        <f ca="1">IFERROR(OFFSET('WS-2 Pregnancy Income Lock In'!$A$4,$A189,WC$186),0)</f>
        <v>0</v>
      </c>
      <c r="WD189" s="1352">
        <f ca="1">IFERROR(OFFSET('WS-2 Pregnancy Income Lock In'!$A$4,$A189,WD$186),0)</f>
        <v>0</v>
      </c>
      <c r="WE189" s="1352">
        <f ca="1">IFERROR(OFFSET('WS-2 Pregnancy Income Lock In'!$A$4,$A189,WE$186),0)</f>
        <v>0</v>
      </c>
      <c r="WF189" s="1352">
        <f ca="1">IFERROR(OFFSET('WS-2 Pregnancy Income Lock In'!$A$4,$A189,WF$186),0)</f>
        <v>0</v>
      </c>
      <c r="WG189" s="1352">
        <f ca="1">IFERROR(OFFSET('WS-2 Pregnancy Income Lock In'!$A$4,$A189,WG$186),0)</f>
        <v>8</v>
      </c>
      <c r="WH189" s="1352">
        <f ca="1">IFERROR(OFFSET('WS-2 Pregnancy Income Lock In'!$A$4,$A189,WH$186),0)</f>
        <v>0</v>
      </c>
      <c r="WI189" s="1352">
        <f ca="1">IFERROR(OFFSET('WS-2 Pregnancy Income Lock In'!$A$4,$A189,WI$186),0)</f>
        <v>0</v>
      </c>
      <c r="WJ189" s="1352">
        <f ca="1">IFERROR(OFFSET('WS-2 Pregnancy Income Lock In'!$A$4,$A189,WJ$186),0)</f>
        <v>0</v>
      </c>
      <c r="WK189" s="1352">
        <f ca="1">IFERROR(OFFSET('WS-2 Pregnancy Income Lock In'!$A$4,$A189,WK$186),0)</f>
        <v>0</v>
      </c>
      <c r="WL189" s="1352">
        <f ca="1">IFERROR(OFFSET('WS-2 Pregnancy Income Lock In'!$A$4,$A189,WL$186),0)</f>
        <v>0</v>
      </c>
      <c r="WM189" s="1352">
        <f ca="1">IFERROR(OFFSET('WS-2 Pregnancy Income Lock In'!$A$4,$A189,WM$186),0)</f>
        <v>0</v>
      </c>
      <c r="WN189" s="1352">
        <f ca="1">IFERROR(OFFSET('WS-2 Pregnancy Income Lock In'!$A$4,$A189,WN$186),0)</f>
        <v>0</v>
      </c>
      <c r="WO189" s="1352">
        <f ca="1">IFERROR(OFFSET('WS-2 Pregnancy Income Lock In'!$A$4,$A189,WO$186),0)</f>
        <v>0</v>
      </c>
      <c r="WP189" s="1352">
        <f ca="1">IFERROR(OFFSET('WS-2 Pregnancy Income Lock In'!$A$4,$A189,WP$186),0)</f>
        <v>0</v>
      </c>
      <c r="WQ189" s="1352">
        <f ca="1">IFERROR(OFFSET('WS-2 Pregnancy Income Lock In'!$A$4,$A189,WQ$186),0)</f>
        <v>0</v>
      </c>
      <c r="WR189" s="1352">
        <f ca="1">IFERROR(OFFSET('WS-2 Pregnancy Income Lock In'!$A$4,$A189,WR$186),0)</f>
        <v>0</v>
      </c>
      <c r="WS189" s="1352">
        <f ca="1">IFERROR(OFFSET('WS-2 Pregnancy Income Lock In'!$A$4,$A189,WS$186),0)</f>
        <v>0</v>
      </c>
      <c r="WT189" s="1352">
        <f ca="1">IFERROR(OFFSET('WS-2 Pregnancy Income Lock In'!$A$4,$A189,WT$186),0)</f>
        <v>5</v>
      </c>
      <c r="WU189" s="1352">
        <f ca="1">IFERROR(OFFSET('WS-2 Pregnancy Income Lock In'!$A$4,$A189,WU$186),0)</f>
        <v>0</v>
      </c>
      <c r="WV189" s="1352">
        <f ca="1">IFERROR(OFFSET('WS-2 Pregnancy Income Lock In'!$A$4,$A189,WV$186),0)</f>
        <v>0</v>
      </c>
      <c r="WW189" s="1352">
        <f ca="1">IFERROR(OFFSET('WS-2 Pregnancy Income Lock In'!$A$4,$A189,WW$186),0)</f>
        <v>0</v>
      </c>
      <c r="WX189" s="1352">
        <f ca="1">IFERROR(OFFSET('WS-2 Pregnancy Income Lock In'!$A$4,$A189,WX$186),0)</f>
        <v>0</v>
      </c>
      <c r="WY189" s="1352">
        <f ca="1">IFERROR(OFFSET('WS-2 Pregnancy Income Lock In'!$A$4,$A189,WY$186),0)</f>
        <v>0</v>
      </c>
      <c r="WZ189" s="1352">
        <f ca="1">IFERROR(OFFSET('WS-2 Pregnancy Income Lock In'!$A$4,$A189,WZ$186),0)</f>
        <v>0</v>
      </c>
      <c r="XA189" s="1352">
        <f ca="1">IFERROR(OFFSET('WS-2 Pregnancy Income Lock In'!$A$4,$A189,XA$186),0)</f>
        <v>0</v>
      </c>
      <c r="XB189" s="1352">
        <f ca="1">IFERROR(OFFSET('WS-2 Pregnancy Income Lock In'!$A$4,$A189,XB$186),0)</f>
        <v>0</v>
      </c>
      <c r="XC189" s="1352">
        <f ca="1">IFERROR(OFFSET('WS-2 Pregnancy Income Lock In'!$A$4,$A189,XC$186),0)</f>
        <v>0</v>
      </c>
      <c r="XD189" s="1352">
        <f ca="1">IFERROR(OFFSET('WS-2 Pregnancy Income Lock In'!$A$4,$A189,XD$186),0)</f>
        <v>0</v>
      </c>
      <c r="XE189" s="1352">
        <f ca="1">IFERROR(OFFSET('WS-2 Pregnancy Income Lock In'!$A$4,$A189,XE$186),0)</f>
        <v>0</v>
      </c>
      <c r="XF189" s="1352">
        <f ca="1">IFERROR(OFFSET('WS-2 Pregnancy Income Lock In'!$A$4,$A189,XF$186),0)</f>
        <v>0</v>
      </c>
      <c r="XG189" s="1352">
        <f ca="1">IFERROR(OFFSET('WS-2 Pregnancy Income Lock In'!$A$4,$A189,XG$186),0)</f>
        <v>0</v>
      </c>
      <c r="XH189" s="1352">
        <f ca="1">IFERROR(OFFSET('WS-2 Pregnancy Income Lock In'!$A$4,$A189,XH$186),0)</f>
        <v>0</v>
      </c>
      <c r="XI189" s="1352">
        <f ca="1">IFERROR(OFFSET('WS-2 Pregnancy Income Lock In'!$A$4,$A189,XI$186),0)</f>
        <v>0</v>
      </c>
      <c r="XJ189" s="1352">
        <f ca="1">IFERROR(OFFSET('WS-2 Pregnancy Income Lock In'!$A$4,$A189,XJ$186),0)</f>
        <v>3</v>
      </c>
      <c r="XK189" s="1352">
        <f ca="1">IFERROR(OFFSET('WS-2 Pregnancy Income Lock In'!$A$4,$A189,XK$186),0)</f>
        <v>0</v>
      </c>
      <c r="XL189" s="1352">
        <f ca="1">IFERROR(OFFSET('WS-2 Pregnancy Income Lock In'!$A$4,$A189,XL$186),0)</f>
        <v>0</v>
      </c>
      <c r="XM189" s="1352">
        <f ca="1">IFERROR(OFFSET('WS-2 Pregnancy Income Lock In'!$A$4,$A189,XM$186),0)</f>
        <v>0</v>
      </c>
      <c r="XN189" s="1352">
        <f ca="1">IFERROR(OFFSET('WS-2 Pregnancy Income Lock In'!$A$4,$A189,XN$186),0)</f>
        <v>0</v>
      </c>
      <c r="XO189" s="1352">
        <f ca="1">IFERROR(OFFSET('WS-2 Pregnancy Income Lock In'!$A$4,$A189,XO$186),0)</f>
        <v>0</v>
      </c>
      <c r="XP189" s="1352">
        <f ca="1">IFERROR(OFFSET('WS-2 Pregnancy Income Lock In'!$A$4,$A189,XP$186),0)</f>
        <v>0</v>
      </c>
      <c r="XQ189" s="1352">
        <f ca="1">IFERROR(OFFSET('WS-2 Pregnancy Income Lock In'!$A$4,$A189,XQ$186),0)</f>
        <v>0</v>
      </c>
      <c r="XR189" s="1352">
        <f ca="1">IFERROR(OFFSET('WS-2 Pregnancy Income Lock In'!$A$4,$A189,XR$186),0)</f>
        <v>0</v>
      </c>
      <c r="XS189" s="1352">
        <f ca="1">IFERROR(OFFSET('WS-2 Pregnancy Income Lock In'!$A$4,$A189,XS$186),0)</f>
        <v>0</v>
      </c>
      <c r="XT189" s="1352">
        <f ca="1">IFERROR(OFFSET('WS-2 Pregnancy Income Lock In'!$A$4,$A189,XT$186),0)</f>
        <v>0</v>
      </c>
      <c r="XU189" s="1352">
        <f ca="1">IFERROR(OFFSET('WS-2 Pregnancy Income Lock In'!$A$4,$A189,XU$186),0)</f>
        <v>0</v>
      </c>
      <c r="XV189" s="1352">
        <f ca="1">IFERROR(OFFSET('WS-2 Pregnancy Income Lock In'!$A$4,$A189,XV$186),0)</f>
        <v>0</v>
      </c>
      <c r="XW189" s="1352">
        <f ca="1">IFERROR(OFFSET('WS-2 Pregnancy Income Lock In'!$A$4,$A189,XW$186),0)</f>
        <v>0</v>
      </c>
      <c r="XX189" s="1352">
        <f ca="1">IFERROR(OFFSET('WS-2 Pregnancy Income Lock In'!$A$4,$A189,XX$186),0)</f>
        <v>0</v>
      </c>
      <c r="XY189" s="1352">
        <f ca="1">IFERROR(OFFSET('WS-2 Pregnancy Income Lock In'!$A$4,$A189,XY$186),0)</f>
        <v>0</v>
      </c>
      <c r="XZ189" s="1352">
        <f ca="1">IFERROR(OFFSET('WS-2 Pregnancy Income Lock In'!$A$4,$A189,XZ$186),0)</f>
        <v>0</v>
      </c>
      <c r="YA189" s="1352">
        <f ca="1">IFERROR(OFFSET('WS-2 Pregnancy Income Lock In'!$A$4,$A189,YA$186),0)</f>
        <v>0</v>
      </c>
      <c r="YB189" s="1352">
        <f ca="1">IFERROR(OFFSET('WS-2 Pregnancy Income Lock In'!$A$4,$A189,YB$186),0)</f>
        <v>0</v>
      </c>
      <c r="YC189" s="1352">
        <f ca="1">IFERROR(OFFSET('WS-2 Pregnancy Income Lock In'!$A$4,$A189,YC$186),0)</f>
        <v>0</v>
      </c>
      <c r="YD189" s="1352">
        <f ca="1">IFERROR(OFFSET('WS-2 Pregnancy Income Lock In'!$A$4,$A189,YD$186),0)</f>
        <v>14</v>
      </c>
      <c r="YE189" s="1352">
        <f ca="1">IFERROR(OFFSET('WS-2 Pregnancy Income Lock In'!$A$4,$A189,YE$186),0)</f>
        <v>0</v>
      </c>
      <c r="YF189" s="1352">
        <f ca="1">IFERROR(OFFSET('WS-2 Pregnancy Income Lock In'!$A$4,$A189,YF$186),0)</f>
        <v>0</v>
      </c>
      <c r="YG189" s="1352">
        <f ca="1">IFERROR(OFFSET('WS-2 Pregnancy Income Lock In'!$A$4,$A189,YG$186),0)</f>
        <v>0</v>
      </c>
      <c r="YH189" s="1352">
        <f ca="1">IFERROR(OFFSET('WS-2 Pregnancy Income Lock In'!$A$4,$A189,YH$186),0)</f>
        <v>2</v>
      </c>
      <c r="YI189" s="1352">
        <f ca="1">IFERROR(OFFSET('WS-2 Pregnancy Income Lock In'!$A$4,$A189,YI$186),0)</f>
        <v>0</v>
      </c>
      <c r="YJ189" s="1352">
        <f ca="1">IFERROR(OFFSET('WS-2 Pregnancy Income Lock In'!$A$4,$A189,YJ$186),0)</f>
        <v>0</v>
      </c>
      <c r="YK189" s="1352">
        <f ca="1">IFERROR(OFFSET('WS-2 Pregnancy Income Lock In'!$A$4,$A189,YK$186),0)</f>
        <v>0</v>
      </c>
      <c r="YL189" s="1352">
        <f ca="1">IFERROR(OFFSET('WS-2 Pregnancy Income Lock In'!$A$4,$A189,YL$186),0)</f>
        <v>0</v>
      </c>
      <c r="YM189" s="1352">
        <f ca="1">IFERROR(OFFSET('WS-2 Pregnancy Income Lock In'!$A$4,$A189,YM$186),0)</f>
        <v>0</v>
      </c>
      <c r="YN189" s="1352">
        <f ca="1">IFERROR(OFFSET('WS-2 Pregnancy Income Lock In'!$A$4,$A189,YN$186),0)</f>
        <v>0</v>
      </c>
      <c r="YO189" s="1352">
        <f ca="1">IFERROR(OFFSET('WS-2 Pregnancy Income Lock In'!$A$4,$A189,YO$186),0)</f>
        <v>0</v>
      </c>
      <c r="YP189" s="1352">
        <f ca="1">IFERROR(OFFSET('WS-2 Pregnancy Income Lock In'!$A$4,$A189,YP$186),0)</f>
        <v>4</v>
      </c>
      <c r="YQ189" s="1352">
        <f ca="1">IFERROR(OFFSET('WS-2 Pregnancy Income Lock In'!$A$4,$A189,YQ$186),0)</f>
        <v>0</v>
      </c>
      <c r="YR189" s="1352">
        <f ca="1">IFERROR(OFFSET('WS-2 Pregnancy Income Lock In'!$A$4,$A189,YR$186),0)</f>
        <v>0</v>
      </c>
      <c r="YS189" s="1352">
        <f ca="1">IFERROR(OFFSET('WS-2 Pregnancy Income Lock In'!$A$4,$A189,YS$186),0)</f>
        <v>0</v>
      </c>
      <c r="YT189" s="1352">
        <f ca="1">IFERROR(OFFSET('WS-2 Pregnancy Income Lock In'!$A$4,$A189,YT$186),0)</f>
        <v>0</v>
      </c>
      <c r="YU189" s="1352">
        <f ca="1">IFERROR(OFFSET('WS-2 Pregnancy Income Lock In'!$A$4,$A189,YU$186),0)</f>
        <v>0</v>
      </c>
      <c r="YV189" s="1352">
        <f ca="1">IFERROR(OFFSET('WS-2 Pregnancy Income Lock In'!$A$4,$A189,YV$186),0)</f>
        <v>0</v>
      </c>
      <c r="YW189" s="1352">
        <f ca="1">IFERROR(OFFSET('WS-2 Pregnancy Income Lock In'!$A$4,$A189,YW$186),0)</f>
        <v>6</v>
      </c>
      <c r="YX189" s="1352">
        <f ca="1">IFERROR(OFFSET('WS-2 Pregnancy Income Lock In'!$A$4,$A189,YX$186),0)</f>
        <v>0</v>
      </c>
      <c r="YY189" s="1352">
        <f ca="1">IFERROR(OFFSET('WS-2 Pregnancy Income Lock In'!$A$4,$A189,YY$186),0)</f>
        <v>0</v>
      </c>
      <c r="YZ189" s="1352">
        <f ca="1">IFERROR(OFFSET('WS-2 Pregnancy Income Lock In'!$A$4,$A189,YZ$186),0)</f>
        <v>0</v>
      </c>
      <c r="ZA189" s="1352">
        <f ca="1">IFERROR(OFFSET('WS-2 Pregnancy Income Lock In'!$A$4,$A189,ZA$186),0)</f>
        <v>0</v>
      </c>
      <c r="ZB189" s="1352">
        <f ca="1">IFERROR(OFFSET('WS-2 Pregnancy Income Lock In'!$A$4,$A189,ZB$186),0)</f>
        <v>0</v>
      </c>
      <c r="ZC189" s="1352">
        <f ca="1">IFERROR(OFFSET('WS-2 Pregnancy Income Lock In'!$A$4,$A189,ZC$186),0)</f>
        <v>0</v>
      </c>
      <c r="ZD189" s="1352">
        <f ca="1">IFERROR(OFFSET('WS-2 Pregnancy Income Lock In'!$A$4,$A189,ZD$186),0)</f>
        <v>0</v>
      </c>
      <c r="ZE189" s="1352">
        <f ca="1">IFERROR(OFFSET('WS-2 Pregnancy Income Lock In'!$A$4,$A189,ZE$186),0)</f>
        <v>3</v>
      </c>
      <c r="ZF189" s="1352">
        <f ca="1">IFERROR(OFFSET('WS-2 Pregnancy Income Lock In'!$A$4,$A189,ZF$186),0)</f>
        <v>0</v>
      </c>
      <c r="ZG189" s="1352">
        <f ca="1">IFERROR(OFFSET('WS-2 Pregnancy Income Lock In'!$A$4,$A189,ZG$186),0)</f>
        <v>0</v>
      </c>
      <c r="ZH189" s="1352">
        <f ca="1">IFERROR(OFFSET('WS-2 Pregnancy Income Lock In'!$A$4,$A189,ZH$186),0)</f>
        <v>0</v>
      </c>
      <c r="ZI189" s="1352">
        <f ca="1">IFERROR(OFFSET('WS-2 Pregnancy Income Lock In'!$A$4,$A189,ZI$186),0)</f>
        <v>0</v>
      </c>
      <c r="ZJ189" s="1352">
        <f ca="1">IFERROR(OFFSET('WS-2 Pregnancy Income Lock In'!$A$4,$A189,ZJ$186),0)</f>
        <v>0</v>
      </c>
      <c r="ZK189" s="1352">
        <f ca="1">IFERROR(OFFSET('WS-2 Pregnancy Income Lock In'!$A$4,$A189,ZK$186),0)</f>
        <v>0</v>
      </c>
      <c r="ZL189" s="1352">
        <f ca="1">IFERROR(OFFSET('WS-2 Pregnancy Income Lock In'!$A$4,$A189,ZL$186),0)</f>
        <v>0</v>
      </c>
      <c r="ZM189" s="1352">
        <f ca="1">IFERROR(OFFSET('WS-2 Pregnancy Income Lock In'!$A$4,$A189,ZM$186),0)</f>
        <v>0</v>
      </c>
      <c r="ZN189" s="1352">
        <f ca="1">IFERROR(OFFSET('WS-2 Pregnancy Income Lock In'!$A$4,$A189,ZN$186),0)</f>
        <v>0</v>
      </c>
      <c r="ZO189" s="1352">
        <f ca="1">IFERROR(OFFSET('WS-2 Pregnancy Income Lock In'!$A$4,$A189,ZO$186),0)</f>
        <v>0</v>
      </c>
      <c r="ZP189" s="1352">
        <f ca="1">IFERROR(OFFSET('WS-2 Pregnancy Income Lock In'!$A$4,$A189,ZP$186),0)</f>
        <v>0</v>
      </c>
      <c r="ZQ189" s="1352">
        <f ca="1">IFERROR(OFFSET('WS-2 Pregnancy Income Lock In'!$A$4,$A189,ZQ$186),0)</f>
        <v>0</v>
      </c>
      <c r="ZR189" s="1352">
        <f ca="1">IFERROR(OFFSET('WS-2 Pregnancy Income Lock In'!$A$4,$A189,ZR$186),0)</f>
        <v>13</v>
      </c>
      <c r="ZS189" s="1352">
        <f ca="1">IFERROR(OFFSET('WS-2 Pregnancy Income Lock In'!$A$4,$A189,ZS$186),0)</f>
        <v>0</v>
      </c>
      <c r="ZT189" s="1352">
        <f ca="1">IFERROR(OFFSET('WS-2 Pregnancy Income Lock In'!$A$4,$A189,ZT$186),0)</f>
        <v>0</v>
      </c>
      <c r="ZU189" s="1352">
        <f ca="1">IFERROR(OFFSET('WS-2 Pregnancy Income Lock In'!$A$4,$A189,ZU$186),0)</f>
        <v>0</v>
      </c>
      <c r="ZV189" s="1352">
        <f ca="1">IFERROR(OFFSET('WS-2 Pregnancy Income Lock In'!$A$4,$A189,ZV$186),0)</f>
        <v>0</v>
      </c>
      <c r="ZW189" s="1352">
        <f ca="1">IFERROR(OFFSET('WS-2 Pregnancy Income Lock In'!$A$4,$A189,ZW$186),0)</f>
        <v>0</v>
      </c>
      <c r="ZX189" s="1352">
        <f ca="1">IFERROR(OFFSET('WS-2 Pregnancy Income Lock In'!$A$4,$A189,ZX$186),0)</f>
        <v>0</v>
      </c>
      <c r="ZY189" s="1352">
        <f ca="1">IFERROR(OFFSET('WS-2 Pregnancy Income Lock In'!$A$4,$A189,ZY$186),0)</f>
        <v>0</v>
      </c>
      <c r="ZZ189" s="1352">
        <f ca="1">IFERROR(OFFSET('WS-2 Pregnancy Income Lock In'!$A$4,$A189,ZZ$186),0)</f>
        <v>0</v>
      </c>
      <c r="AAA189" s="1352">
        <f ca="1">IFERROR(OFFSET('WS-2 Pregnancy Income Lock In'!$A$4,$A189,AAA$186),0)</f>
        <v>0</v>
      </c>
      <c r="AAB189" s="1352">
        <f ca="1">IFERROR(OFFSET('WS-2 Pregnancy Income Lock In'!$A$4,$A189,AAB$186),0)</f>
        <v>0</v>
      </c>
      <c r="AAC189" s="1352">
        <f ca="1">IFERROR(OFFSET('WS-2 Pregnancy Income Lock In'!$A$4,$A189,AAC$186),0)</f>
        <v>0</v>
      </c>
      <c r="AAD189" s="1352">
        <f ca="1">IFERROR(OFFSET('WS-2 Pregnancy Income Lock In'!$A$4,$A189,AAD$186),0)</f>
        <v>0</v>
      </c>
      <c r="AAE189" s="1352">
        <f ca="1">IFERROR(OFFSET('WS-2 Pregnancy Income Lock In'!$A$4,$A189,AAE$186),0)</f>
        <v>0</v>
      </c>
      <c r="AAF189" s="1352">
        <f ca="1">IFERROR(OFFSET('WS-2 Pregnancy Income Lock In'!$A$4,$A189,AAF$186),0)</f>
        <v>9</v>
      </c>
      <c r="AAG189" s="1352">
        <f ca="1">IFERROR(OFFSET('WS-2 Pregnancy Income Lock In'!$A$4,$A189,AAG$186),0)</f>
        <v>0</v>
      </c>
      <c r="AAH189" s="1352">
        <f ca="1">IFERROR(OFFSET('WS-2 Pregnancy Income Lock In'!$A$4,$A189,AAH$186),0)</f>
        <v>0</v>
      </c>
      <c r="AAI189" s="1352">
        <f ca="1">IFERROR(OFFSET('WS-2 Pregnancy Income Lock In'!$A$4,$A189,AAI$186),0)</f>
        <v>0</v>
      </c>
      <c r="AAJ189" s="1352">
        <f ca="1">IFERROR(OFFSET('WS-2 Pregnancy Income Lock In'!$A$4,$A189,AAJ$186),0)</f>
        <v>0</v>
      </c>
      <c r="AAK189" s="1352">
        <f ca="1">IFERROR(OFFSET('WS-2 Pregnancy Income Lock In'!$A$4,$A189,AAK$186),0)</f>
        <v>0</v>
      </c>
      <c r="AAL189" s="1352">
        <f ca="1">IFERROR(OFFSET('WS-2 Pregnancy Income Lock In'!$A$4,$A189,AAL$186),0)</f>
        <v>0</v>
      </c>
      <c r="AAM189" s="1352">
        <f ca="1">IFERROR(OFFSET('WS-2 Pregnancy Income Lock In'!$A$4,$A189,AAM$186),0)</f>
        <v>0</v>
      </c>
      <c r="AAN189" s="1352">
        <f ca="1">IFERROR(OFFSET('WS-2 Pregnancy Income Lock In'!$A$4,$A189,AAN$186),0)</f>
        <v>0</v>
      </c>
      <c r="AAO189" s="1352">
        <f ca="1">IFERROR(OFFSET('WS-2 Pregnancy Income Lock In'!$A$4,$A189,AAO$186),0)</f>
        <v>0</v>
      </c>
      <c r="AAP189" s="1352">
        <f ca="1">IFERROR(OFFSET('WS-2 Pregnancy Income Lock In'!$A$4,$A189,AAP$186),0)</f>
        <v>5</v>
      </c>
      <c r="AAQ189" s="1352">
        <f ca="1">IFERROR(OFFSET('WS-2 Pregnancy Income Lock In'!$A$4,$A189,AAQ$186),0)</f>
        <v>0</v>
      </c>
      <c r="AAR189" s="1352">
        <f ca="1">IFERROR(OFFSET('WS-2 Pregnancy Income Lock In'!$A$4,$A189,AAR$186),0)</f>
        <v>0</v>
      </c>
      <c r="AAS189" s="1352">
        <f ca="1">IFERROR(OFFSET('WS-2 Pregnancy Income Lock In'!$A$4,$A189,AAS$186),0)</f>
        <v>0</v>
      </c>
      <c r="AAT189" s="1352">
        <f ca="1">IFERROR(OFFSET('WS-2 Pregnancy Income Lock In'!$A$4,$A189,AAT$186),0)</f>
        <v>0</v>
      </c>
      <c r="AAU189" s="1352">
        <f ca="1">IFERROR(OFFSET('WS-2 Pregnancy Income Lock In'!$A$4,$A189,AAU$186),0)</f>
        <v>0</v>
      </c>
      <c r="AAV189" s="1352">
        <f ca="1">IFERROR(OFFSET('WS-2 Pregnancy Income Lock In'!$A$4,$A189,AAV$186),0)</f>
        <v>0</v>
      </c>
      <c r="AAW189" s="1352">
        <f ca="1">IFERROR(OFFSET('WS-2 Pregnancy Income Lock In'!$A$4,$A189,AAW$186),0)</f>
        <v>2</v>
      </c>
      <c r="AAX189" s="1352">
        <f ca="1">IFERROR(OFFSET('WS-2 Pregnancy Income Lock In'!$A$4,$A189,AAX$186),0)</f>
        <v>0</v>
      </c>
      <c r="AAY189" s="1352">
        <f ca="1">IFERROR(OFFSET('WS-2 Pregnancy Income Lock In'!$A$4,$A189,AAY$186),0)</f>
        <v>0</v>
      </c>
      <c r="AAZ189" s="1352">
        <f ca="1">IFERROR(OFFSET('WS-2 Pregnancy Income Lock In'!$A$4,$A189,AAZ$186),0)</f>
        <v>0</v>
      </c>
      <c r="ABA189" s="1352">
        <f ca="1">IFERROR(OFFSET('WS-2 Pregnancy Income Lock In'!$A$4,$A189,ABA$186),0)</f>
        <v>0</v>
      </c>
      <c r="ABB189" s="1352">
        <f ca="1">IFERROR(OFFSET('WS-2 Pregnancy Income Lock In'!$A$4,$A189,ABB$186),0)</f>
        <v>4</v>
      </c>
      <c r="ABC189" s="1352">
        <f ca="1">IFERROR(OFFSET('WS-2 Pregnancy Income Lock In'!$A$4,$A189,ABC$186),0)</f>
        <v>0</v>
      </c>
      <c r="ABD189" s="1352">
        <f ca="1">IFERROR(OFFSET('WS-2 Pregnancy Income Lock In'!$A$4,$A189,ABD$186),0)</f>
        <v>0</v>
      </c>
      <c r="ABE189" s="1352">
        <f ca="1">IFERROR(OFFSET('WS-2 Pregnancy Income Lock In'!$A$4,$A189,ABE$186),0)</f>
        <v>0</v>
      </c>
      <c r="ABF189" s="1352">
        <f ca="1">IFERROR(OFFSET('WS-2 Pregnancy Income Lock In'!$A$4,$A189,ABF$186),0)</f>
        <v>0</v>
      </c>
      <c r="ABG189" s="1352">
        <f ca="1">IFERROR(OFFSET('WS-2 Pregnancy Income Lock In'!$A$4,$A189,ABG$186),0)</f>
        <v>0</v>
      </c>
      <c r="ABH189" s="1352">
        <f ca="1">IFERROR(OFFSET('WS-2 Pregnancy Income Lock In'!$A$4,$A189,ABH$186),0)</f>
        <v>3</v>
      </c>
      <c r="ABI189" s="1352">
        <f ca="1">IFERROR(OFFSET('WS-2 Pregnancy Income Lock In'!$A$4,$A189,ABI$186),0)</f>
        <v>0</v>
      </c>
      <c r="ABJ189" s="1352">
        <f ca="1">IFERROR(OFFSET('WS-2 Pregnancy Income Lock In'!$A$4,$A189,ABJ$186),0)</f>
        <v>0</v>
      </c>
      <c r="ABK189" s="1352">
        <f ca="1">IFERROR(OFFSET('WS-2 Pregnancy Income Lock In'!$A$4,$A189,ABK$186),0)</f>
        <v>1</v>
      </c>
      <c r="ABL189" s="1352">
        <f ca="1">IFERROR(OFFSET('WS-2 Pregnancy Income Lock In'!$A$4,$A189,ABL$186),0)</f>
        <v>0</v>
      </c>
      <c r="ABM189" s="1352">
        <f ca="1">IFERROR(OFFSET('WS-2 Pregnancy Income Lock In'!$A$4,$A189,ABM$186),0)</f>
        <v>0</v>
      </c>
      <c r="ABN189" s="1352">
        <f ca="1">IFERROR(OFFSET('WS-2 Pregnancy Income Lock In'!$A$4,$A189,ABN$186),0)</f>
        <v>0</v>
      </c>
      <c r="ABO189" s="1352">
        <f ca="1">IFERROR(OFFSET('WS-2 Pregnancy Income Lock In'!$A$4,$A189,ABO$186),0)</f>
        <v>0</v>
      </c>
      <c r="ABP189" s="1352">
        <f ca="1">IFERROR(OFFSET('WS-2 Pregnancy Income Lock In'!$A$4,$A189,ABP$186),0)</f>
        <v>4</v>
      </c>
      <c r="ABQ189" s="1352">
        <f ca="1">IFERROR(OFFSET('WS-2 Pregnancy Income Lock In'!$A$4,$A189,ABQ$186),0)</f>
        <v>0</v>
      </c>
      <c r="ABR189" s="1352">
        <f ca="1">IFERROR(OFFSET('WS-2 Pregnancy Income Lock In'!$A$4,$A189,ABR$186),0)</f>
        <v>0</v>
      </c>
      <c r="ABS189" s="1352">
        <f ca="1">IFERROR(OFFSET('WS-2 Pregnancy Income Lock In'!$A$4,$A189,ABS$186),0)</f>
        <v>0</v>
      </c>
      <c r="ABT189" s="1352">
        <f ca="1">IFERROR(OFFSET('WS-2 Pregnancy Income Lock In'!$A$4,$A189,ABT$186),0)</f>
        <v>0</v>
      </c>
      <c r="ABU189" s="1352">
        <f ca="1">IFERROR(OFFSET('WS-2 Pregnancy Income Lock In'!$A$4,$A189,ABU$186),0)</f>
        <v>3</v>
      </c>
      <c r="ABV189" s="1352">
        <f ca="1">IFERROR(OFFSET('WS-2 Pregnancy Income Lock In'!$A$4,$A189,ABV$186),0)</f>
        <v>0</v>
      </c>
      <c r="ABW189" s="1352">
        <f ca="1">IFERROR(OFFSET('WS-2 Pregnancy Income Lock In'!$A$4,$A189,ABW$186),0)</f>
        <v>0</v>
      </c>
      <c r="ABX189" s="1352">
        <f ca="1">IFERROR(OFFSET('WS-2 Pregnancy Income Lock In'!$A$4,$A189,ABX$186),0)</f>
        <v>0</v>
      </c>
      <c r="ABY189" s="1352">
        <f ca="1">IFERROR(OFFSET('WS-2 Pregnancy Income Lock In'!$A$4,$A189,ABY$186),0)</f>
        <v>0</v>
      </c>
      <c r="ABZ189" s="1352">
        <f ca="1">IFERROR(OFFSET('WS-2 Pregnancy Income Lock In'!$A$4,$A189,ABZ$186),0)</f>
        <v>0</v>
      </c>
      <c r="ACA189" s="1352">
        <f ca="1">IFERROR(OFFSET('WS-2 Pregnancy Income Lock In'!$A$4,$A189,ACA$186),0)</f>
        <v>0</v>
      </c>
      <c r="ACB189" s="1352">
        <f ca="1">IFERROR(OFFSET('WS-2 Pregnancy Income Lock In'!$A$4,$A189,ACB$186),0)</f>
        <v>0</v>
      </c>
      <c r="ACC189" s="1352">
        <f ca="1">IFERROR(OFFSET('WS-2 Pregnancy Income Lock In'!$A$4,$A189,ACC$186),0)</f>
        <v>0</v>
      </c>
      <c r="ACD189" s="1352">
        <f ca="1">IFERROR(OFFSET('WS-2 Pregnancy Income Lock In'!$A$4,$A189,ACD$186),0)</f>
        <v>3</v>
      </c>
      <c r="ACE189" s="1352">
        <f ca="1">IFERROR(OFFSET('WS-2 Pregnancy Income Lock In'!$A$4,$A189,ACE$186),0)</f>
        <v>0</v>
      </c>
      <c r="ACF189" s="1352">
        <f ca="1">IFERROR(OFFSET('WS-2 Pregnancy Income Lock In'!$A$4,$A189,ACF$186),0)</f>
        <v>0</v>
      </c>
      <c r="ACG189" s="1352">
        <f ca="1">IFERROR(OFFSET('WS-2 Pregnancy Income Lock In'!$A$4,$A189,ACG$186),0)</f>
        <v>0</v>
      </c>
      <c r="ACH189" s="1352">
        <f ca="1">IFERROR(OFFSET('WS-2 Pregnancy Income Lock In'!$A$4,$A189,ACH$186),0)</f>
        <v>0</v>
      </c>
      <c r="ACI189" s="1352">
        <f ca="1">IFERROR(OFFSET('WS-2 Pregnancy Income Lock In'!$A$4,$A189,ACI$186),0)</f>
        <v>0</v>
      </c>
      <c r="ACJ189" s="1352">
        <f ca="1">IFERROR(OFFSET('WS-2 Pregnancy Income Lock In'!$A$4,$A189,ACJ$186),0)</f>
        <v>0</v>
      </c>
      <c r="ACK189" s="1352">
        <f ca="1">IFERROR(OFFSET('WS-2 Pregnancy Income Lock In'!$A$4,$A189,ACK$186),0)</f>
        <v>0</v>
      </c>
      <c r="ACL189" s="1352">
        <f ca="1">IFERROR(OFFSET('WS-2 Pregnancy Income Lock In'!$A$4,$A189,ACL$186),0)</f>
        <v>0</v>
      </c>
      <c r="ACM189" s="1352">
        <f ca="1">IFERROR(OFFSET('WS-2 Pregnancy Income Lock In'!$A$4,$A189,ACM$186),0)</f>
        <v>0</v>
      </c>
      <c r="ACN189" s="1352">
        <f ca="1">IFERROR(OFFSET('WS-2 Pregnancy Income Lock In'!$A$4,$A189,ACN$186),0)</f>
        <v>0</v>
      </c>
      <c r="ACO189" s="1352">
        <f ca="1">IFERROR(OFFSET('WS-2 Pregnancy Income Lock In'!$A$4,$A189,ACO$186),0)</f>
        <v>0</v>
      </c>
      <c r="ACP189" s="1352">
        <f ca="1">IFERROR(OFFSET('WS-2 Pregnancy Income Lock In'!$A$4,$A189,ACP$186),0)</f>
        <v>0</v>
      </c>
      <c r="ACQ189" s="1352">
        <f ca="1">IFERROR(OFFSET('WS-2 Pregnancy Income Lock In'!$A$4,$A189,ACQ$186),0)</f>
        <v>0</v>
      </c>
      <c r="ACR189" s="1352">
        <f ca="1">IFERROR(OFFSET('WS-2 Pregnancy Income Lock In'!$A$4,$A189,ACR$186),0)</f>
        <v>0</v>
      </c>
      <c r="ACS189" s="1352">
        <f ca="1">IFERROR(OFFSET('WS-2 Pregnancy Income Lock In'!$A$4,$A189,ACS$186),0)</f>
        <v>6</v>
      </c>
      <c r="ACT189" s="1352">
        <f ca="1">IFERROR(OFFSET('WS-2 Pregnancy Income Lock In'!$A$4,$A189,ACT$186),0)</f>
        <v>1</v>
      </c>
      <c r="ACU189" s="1352">
        <f ca="1">IFERROR(OFFSET('WS-2 Pregnancy Income Lock In'!$A$4,$A189,ACU$186),0)</f>
        <v>0</v>
      </c>
      <c r="ACV189" s="1352">
        <f ca="1">IFERROR(OFFSET('WS-2 Pregnancy Income Lock In'!$A$4,$A189,ACV$186),0)</f>
        <v>0</v>
      </c>
      <c r="ACW189" s="1352">
        <f ca="1">IFERROR(OFFSET('WS-2 Pregnancy Income Lock In'!$A$4,$A189,ACW$186),0)</f>
        <v>5</v>
      </c>
      <c r="ACX189" s="1352">
        <f ca="1">IFERROR(OFFSET('WS-2 Pregnancy Income Lock In'!$A$4,$A189,ACX$186),0)</f>
        <v>0</v>
      </c>
      <c r="ACY189" s="1352">
        <f ca="1">IFERROR(OFFSET('WS-2 Pregnancy Income Lock In'!$A$4,$A189,ACY$186),0)</f>
        <v>0</v>
      </c>
      <c r="ACZ189" s="1352">
        <f ca="1">IFERROR(OFFSET('WS-2 Pregnancy Income Lock In'!$A$4,$A189,ACZ$186),0)</f>
        <v>0</v>
      </c>
      <c r="ADA189" s="1352">
        <f ca="1">IFERROR(OFFSET('WS-2 Pregnancy Income Lock In'!$A$4,$A189,ADA$186),0)</f>
        <v>0</v>
      </c>
      <c r="ADB189" s="1352">
        <f ca="1">IFERROR(OFFSET('WS-2 Pregnancy Income Lock In'!$A$4,$A189,ADB$186),0)</f>
        <v>0</v>
      </c>
      <c r="ADC189" s="1352">
        <f ca="1">IFERROR(OFFSET('WS-2 Pregnancy Income Lock In'!$A$4,$A189,ADC$186),0)</f>
        <v>0</v>
      </c>
      <c r="ADD189" s="1352">
        <f ca="1">IFERROR(OFFSET('WS-2 Pregnancy Income Lock In'!$A$4,$A189,ADD$186),0)</f>
        <v>0</v>
      </c>
      <c r="ADE189" s="1352">
        <f ca="1">IFERROR(OFFSET('WS-2 Pregnancy Income Lock In'!$A$4,$A189,ADE$186),0)</f>
        <v>0</v>
      </c>
      <c r="ADF189" s="1352">
        <f ca="1">IFERROR(OFFSET('WS-2 Pregnancy Income Lock In'!$A$4,$A189,ADF$186),0)</f>
        <v>0</v>
      </c>
      <c r="ADG189" s="1352">
        <f ca="1">IFERROR(OFFSET('WS-2 Pregnancy Income Lock In'!$A$4,$A189,ADG$186),0)</f>
        <v>2</v>
      </c>
      <c r="ADH189" s="1352">
        <f ca="1">IFERROR(OFFSET('WS-2 Pregnancy Income Lock In'!$A$4,$A189,ADH$186),0)</f>
        <v>0</v>
      </c>
      <c r="ADI189" s="1352">
        <f ca="1">IFERROR(OFFSET('WS-2 Pregnancy Income Lock In'!$A$4,$A189,ADI$186),0)</f>
        <v>0</v>
      </c>
      <c r="ADJ189" s="1352">
        <f ca="1">IFERROR(OFFSET('WS-2 Pregnancy Income Lock In'!$A$4,$A189,ADJ$186),0)</f>
        <v>0</v>
      </c>
      <c r="ADK189" s="1352">
        <f ca="1">IFERROR(OFFSET('WS-2 Pregnancy Income Lock In'!$A$4,$A189,ADK$186),0)</f>
        <v>0</v>
      </c>
      <c r="ADL189" s="1352">
        <f ca="1">IFERROR(OFFSET('WS-2 Pregnancy Income Lock In'!$A$4,$A189,ADL$186),0)</f>
        <v>0</v>
      </c>
      <c r="ADM189" s="1352">
        <f ca="1">IFERROR(OFFSET('WS-2 Pregnancy Income Lock In'!$A$4,$A189,ADM$186),0)</f>
        <v>0</v>
      </c>
      <c r="ADN189" s="1352">
        <f ca="1">IFERROR(OFFSET('WS-2 Pregnancy Income Lock In'!$A$4,$A189,ADN$186),0)</f>
        <v>3</v>
      </c>
      <c r="ADO189" s="1352">
        <f ca="1">IFERROR(OFFSET('WS-2 Pregnancy Income Lock In'!$A$4,$A189,ADO$186),0)</f>
        <v>0</v>
      </c>
      <c r="ADP189" s="1352">
        <f ca="1">IFERROR(OFFSET('WS-2 Pregnancy Income Lock In'!$A$4,$A189,ADP$186),0)</f>
        <v>0</v>
      </c>
      <c r="ADQ189" s="1352">
        <f ca="1">IFERROR(OFFSET('WS-2 Pregnancy Income Lock In'!$A$4,$A189,ADQ$186),0)</f>
        <v>0</v>
      </c>
      <c r="ADR189" s="1352">
        <f ca="1">IFERROR(OFFSET('WS-2 Pregnancy Income Lock In'!$A$4,$A189,ADR$186),0)</f>
        <v>0</v>
      </c>
      <c r="ADS189" s="1352">
        <f ca="1">IFERROR(OFFSET('WS-2 Pregnancy Income Lock In'!$A$4,$A189,ADS$186),0)</f>
        <v>0</v>
      </c>
      <c r="ADT189" s="1352">
        <f ca="1">IFERROR(OFFSET('WS-2 Pregnancy Income Lock In'!$A$4,$A189,ADT$186),0)</f>
        <v>7</v>
      </c>
      <c r="ADU189" s="1352">
        <f ca="1">IFERROR(OFFSET('WS-2 Pregnancy Income Lock In'!$A$4,$A189,ADU$186),0)</f>
        <v>0</v>
      </c>
      <c r="ADV189" s="1352">
        <f ca="1">IFERROR(OFFSET('WS-2 Pregnancy Income Lock In'!$A$4,$A189,ADV$186),0)</f>
        <v>0</v>
      </c>
      <c r="ADW189" s="1352">
        <f ca="1">IFERROR(OFFSET('WS-2 Pregnancy Income Lock In'!$A$4,$A189,ADW$186),0)</f>
        <v>0</v>
      </c>
      <c r="ADX189" s="1352">
        <f ca="1">IFERROR(OFFSET('WS-2 Pregnancy Income Lock In'!$A$4,$A189,ADX$186),0)</f>
        <v>0</v>
      </c>
      <c r="ADY189" s="1352">
        <f ca="1">IFERROR(OFFSET('WS-2 Pregnancy Income Lock In'!$A$4,$A189,ADY$186),0)</f>
        <v>0</v>
      </c>
      <c r="ADZ189" s="1352">
        <f ca="1">IFERROR(OFFSET('WS-2 Pregnancy Income Lock In'!$A$4,$A189,ADZ$186),0)</f>
        <v>0</v>
      </c>
      <c r="AEA189" s="1352">
        <f ca="1">IFERROR(OFFSET('WS-2 Pregnancy Income Lock In'!$A$4,$A189,AEA$186),0)</f>
        <v>0</v>
      </c>
      <c r="AEB189" s="1352">
        <f ca="1">IFERROR(OFFSET('WS-2 Pregnancy Income Lock In'!$A$4,$A189,AEB$186),0)</f>
        <v>5</v>
      </c>
      <c r="AEC189" s="1352">
        <f ca="1">IFERROR(OFFSET('WS-2 Pregnancy Income Lock In'!$A$4,$A189,AEC$186),0)</f>
        <v>0</v>
      </c>
      <c r="AED189" s="1352">
        <f ca="1">IFERROR(OFFSET('WS-2 Pregnancy Income Lock In'!$A$4,$A189,AED$186),0)</f>
        <v>0</v>
      </c>
      <c r="AEE189" s="1352">
        <f ca="1">IFERROR(OFFSET('WS-2 Pregnancy Income Lock In'!$A$4,$A189,AEE$186),0)</f>
        <v>0</v>
      </c>
      <c r="AEF189" s="1352">
        <f ca="1">IFERROR(OFFSET('WS-2 Pregnancy Income Lock In'!$A$4,$A189,AEF$186),0)</f>
        <v>3</v>
      </c>
      <c r="AEG189" s="1352">
        <f ca="1">IFERROR(OFFSET('WS-2 Pregnancy Income Lock In'!$A$4,$A189,AEG$186),0)</f>
        <v>0</v>
      </c>
      <c r="AEH189" s="1352">
        <f ca="1">IFERROR(OFFSET('WS-2 Pregnancy Income Lock In'!$A$4,$A189,AEH$186),0)</f>
        <v>0</v>
      </c>
      <c r="AEI189" s="1352">
        <f ca="1">IFERROR(OFFSET('WS-2 Pregnancy Income Lock In'!$A$4,$A189,AEI$186),0)</f>
        <v>0</v>
      </c>
      <c r="AEJ189" s="1352">
        <f ca="1">IFERROR(OFFSET('WS-2 Pregnancy Income Lock In'!$A$4,$A189,AEJ$186),0)</f>
        <v>0</v>
      </c>
      <c r="AEK189" s="1352">
        <f ca="1">IFERROR(OFFSET('WS-2 Pregnancy Income Lock In'!$A$4,$A189,AEK$186),0)</f>
        <v>0</v>
      </c>
      <c r="AEL189" s="1352">
        <f ca="1">IFERROR(OFFSET('WS-2 Pregnancy Income Lock In'!$A$4,$A189,AEL$186),0)</f>
        <v>0</v>
      </c>
      <c r="AEM189" s="1352">
        <f ca="1">IFERROR(OFFSET('WS-2 Pregnancy Income Lock In'!$A$4,$A189,AEM$186),0)</f>
        <v>2</v>
      </c>
      <c r="AEN189" s="1352">
        <f ca="1">IFERROR(OFFSET('WS-2 Pregnancy Income Lock In'!$A$4,$A189,AEN$186),0)</f>
        <v>0</v>
      </c>
      <c r="AEO189" s="1352">
        <f ca="1">IFERROR(OFFSET('WS-2 Pregnancy Income Lock In'!$A$4,$A189,AEO$186),0)</f>
        <v>0</v>
      </c>
      <c r="AEP189" s="1352">
        <f ca="1">IFERROR(OFFSET('WS-2 Pregnancy Income Lock In'!$A$4,$A189,AEP$186),0)</f>
        <v>0</v>
      </c>
      <c r="AEQ189" s="1352">
        <f ca="1">IFERROR(OFFSET('WS-2 Pregnancy Income Lock In'!$A$4,$A189,AEQ$186),0)</f>
        <v>0</v>
      </c>
      <c r="AER189" s="1352">
        <f ca="1">IFERROR(OFFSET('WS-2 Pregnancy Income Lock In'!$A$4,$A189,AER$186),0)</f>
        <v>0</v>
      </c>
      <c r="AES189" s="1352">
        <f ca="1">IFERROR(OFFSET('WS-2 Pregnancy Income Lock In'!$A$4,$A189,AES$186),0)</f>
        <v>0</v>
      </c>
      <c r="AET189" s="1352">
        <f ca="1">IFERROR(OFFSET('WS-2 Pregnancy Income Lock In'!$A$4,$A189,AET$186),0)</f>
        <v>0</v>
      </c>
      <c r="AEU189" s="1352">
        <f ca="1">IFERROR(OFFSET('WS-2 Pregnancy Income Lock In'!$A$4,$A189,AEU$186),0)</f>
        <v>0</v>
      </c>
      <c r="AEV189" s="1352">
        <f ca="1">IFERROR(OFFSET('WS-2 Pregnancy Income Lock In'!$A$4,$A189,AEV$186),0)</f>
        <v>2</v>
      </c>
      <c r="AEW189" s="1352">
        <f ca="1">IFERROR(OFFSET('WS-2 Pregnancy Income Lock In'!$A$4,$A189,AEW$186),0)</f>
        <v>0</v>
      </c>
      <c r="AEX189" s="1352">
        <f ca="1">IFERROR(OFFSET('WS-2 Pregnancy Income Lock In'!$A$4,$A189,AEX$186),0)</f>
        <v>0</v>
      </c>
      <c r="AEY189" s="1352">
        <f ca="1">IFERROR(OFFSET('WS-2 Pregnancy Income Lock In'!$A$4,$A189,AEY$186),0)</f>
        <v>0</v>
      </c>
      <c r="AEZ189" s="1352">
        <f ca="1">IFERROR(OFFSET('WS-2 Pregnancy Income Lock In'!$A$4,$A189,AEZ$186),0)</f>
        <v>0</v>
      </c>
      <c r="AFA189" s="1352">
        <f ca="1">IFERROR(OFFSET('WS-2 Pregnancy Income Lock In'!$A$4,$A189,AFA$186),0)</f>
        <v>3</v>
      </c>
      <c r="AFB189" s="1352">
        <f ca="1">IFERROR(OFFSET('WS-2 Pregnancy Income Lock In'!$A$4,$A189,AFB$186),0)</f>
        <v>0</v>
      </c>
      <c r="AFC189" s="1352">
        <f ca="1">IFERROR(OFFSET('WS-2 Pregnancy Income Lock In'!$A$4,$A189,AFC$186),0)</f>
        <v>0</v>
      </c>
      <c r="AFD189" s="1352">
        <f ca="1">IFERROR(OFFSET('WS-2 Pregnancy Income Lock In'!$A$4,$A189,AFD$186),0)</f>
        <v>0</v>
      </c>
      <c r="AFE189" s="1352">
        <f ca="1">IFERROR(OFFSET('WS-2 Pregnancy Income Lock In'!$A$4,$A189,AFE$186),0)</f>
        <v>0</v>
      </c>
      <c r="AFF189" s="1352">
        <f ca="1">IFERROR(OFFSET('WS-2 Pregnancy Income Lock In'!$A$4,$A189,AFF$186),0)</f>
        <v>0</v>
      </c>
      <c r="AFG189" s="1352">
        <f ca="1">IFERROR(OFFSET('WS-2 Pregnancy Income Lock In'!$A$4,$A189,AFG$186),0)</f>
        <v>0</v>
      </c>
      <c r="AFH189" s="1352">
        <f ca="1">IFERROR(OFFSET('WS-2 Pregnancy Income Lock In'!$A$4,$A189,AFH$186),0)</f>
        <v>6</v>
      </c>
      <c r="AFI189" s="1352">
        <f ca="1">IFERROR(OFFSET('WS-2 Pregnancy Income Lock In'!$A$4,$A189,AFI$186),0)</f>
        <v>0</v>
      </c>
      <c r="AFJ189" s="1352">
        <f ca="1">IFERROR(OFFSET('WS-2 Pregnancy Income Lock In'!$A$4,$A189,AFJ$186),0)</f>
        <v>0</v>
      </c>
      <c r="AFK189" s="1352">
        <f ca="1">IFERROR(OFFSET('WS-2 Pregnancy Income Lock In'!$A$4,$A189,AFK$186),0)</f>
        <v>0</v>
      </c>
      <c r="AFL189" s="1352">
        <f ca="1">IFERROR(OFFSET('WS-2 Pregnancy Income Lock In'!$A$4,$A189,AFL$186),0)</f>
        <v>0</v>
      </c>
      <c r="AFM189" s="1352">
        <f ca="1">IFERROR(OFFSET('WS-2 Pregnancy Income Lock In'!$A$4,$A189,AFM$186),0)</f>
        <v>0</v>
      </c>
      <c r="AFN189" s="1352">
        <f ca="1">IFERROR(OFFSET('WS-2 Pregnancy Income Lock In'!$A$4,$A189,AFN$186),0)</f>
        <v>0</v>
      </c>
      <c r="AFO189" s="1352">
        <f ca="1">IFERROR(OFFSET('WS-2 Pregnancy Income Lock In'!$A$4,$A189,AFO$186),0)</f>
        <v>4</v>
      </c>
      <c r="AFP189" s="1352">
        <f ca="1">IFERROR(OFFSET('WS-2 Pregnancy Income Lock In'!$A$4,$A189,AFP$186),0)</f>
        <v>0</v>
      </c>
      <c r="AFQ189" s="1352">
        <f ca="1">IFERROR(OFFSET('WS-2 Pregnancy Income Lock In'!$A$4,$A189,AFQ$186),0)</f>
        <v>1</v>
      </c>
      <c r="AFR189" s="1352">
        <f ca="1">IFERROR(OFFSET('WS-2 Pregnancy Income Lock In'!$A$4,$A189,AFR$186),0)</f>
        <v>0</v>
      </c>
      <c r="AFS189" s="1352">
        <f ca="1">IFERROR(OFFSET('WS-2 Pregnancy Income Lock In'!$A$4,$A189,AFS$186),0)</f>
        <v>0</v>
      </c>
      <c r="AFT189" s="1352">
        <f ca="1">IFERROR(OFFSET('WS-2 Pregnancy Income Lock In'!$A$4,$A189,AFT$186),0)</f>
        <v>0</v>
      </c>
      <c r="AFU189" s="1352">
        <f ca="1">IFERROR(OFFSET('WS-2 Pregnancy Income Lock In'!$A$4,$A189,AFU$186),0)</f>
        <v>0</v>
      </c>
      <c r="AFV189" s="1352">
        <f ca="1">IFERROR(OFFSET('WS-2 Pregnancy Income Lock In'!$A$4,$A189,AFV$186),0)</f>
        <v>0</v>
      </c>
      <c r="AFW189" s="1352">
        <f ca="1">IFERROR(OFFSET('WS-2 Pregnancy Income Lock In'!$A$4,$A189,AFW$186),0)</f>
        <v>0</v>
      </c>
      <c r="AFX189" s="1352">
        <f ca="1">IFERROR(OFFSET('WS-2 Pregnancy Income Lock In'!$A$4,$A189,AFX$186),0)</f>
        <v>0</v>
      </c>
      <c r="AFY189" s="1352">
        <f ca="1">IFERROR(OFFSET('WS-2 Pregnancy Income Lock In'!$A$4,$A189,AFY$186),0)</f>
        <v>0</v>
      </c>
      <c r="AFZ189" s="1352">
        <f ca="1">IFERROR(OFFSET('WS-2 Pregnancy Income Lock In'!$A$4,$A189,AFZ$186),0)</f>
        <v>0</v>
      </c>
      <c r="AGA189" s="1352">
        <f ca="1">IFERROR(OFFSET('WS-2 Pregnancy Income Lock In'!$A$4,$A189,AGA$186),0)</f>
        <v>0</v>
      </c>
      <c r="AGB189" s="1352">
        <f ca="1">IFERROR(OFFSET('WS-2 Pregnancy Income Lock In'!$A$4,$A189,AGB$186),0)</f>
        <v>0</v>
      </c>
      <c r="AGC189" s="1352">
        <f ca="1">IFERROR(OFFSET('WS-2 Pregnancy Income Lock In'!$A$4,$A189,AGC$186),0)</f>
        <v>7</v>
      </c>
      <c r="AGD189" s="1352">
        <f ca="1">IFERROR(OFFSET('WS-2 Pregnancy Income Lock In'!$A$4,$A189,AGD$186),0)</f>
        <v>0</v>
      </c>
      <c r="AGE189" s="1352">
        <f ca="1">IFERROR(OFFSET('WS-2 Pregnancy Income Lock In'!$A$4,$A189,AGE$186),0)</f>
        <v>0</v>
      </c>
      <c r="AGF189" s="1352">
        <f ca="1">IFERROR(OFFSET('WS-2 Pregnancy Income Lock In'!$A$4,$A189,AGF$186),0)</f>
        <v>0</v>
      </c>
      <c r="AGG189" s="1352">
        <f ca="1">IFERROR(OFFSET('WS-2 Pregnancy Income Lock In'!$A$4,$A189,AGG$186),0)</f>
        <v>0</v>
      </c>
      <c r="AGH189" s="1352">
        <f ca="1">IFERROR(OFFSET('WS-2 Pregnancy Income Lock In'!$A$4,$A189,AGH$186),0)</f>
        <v>0</v>
      </c>
      <c r="AGI189" s="1352">
        <f ca="1">IFERROR(OFFSET('WS-2 Pregnancy Income Lock In'!$A$4,$A189,AGI$186),0)</f>
        <v>0</v>
      </c>
      <c r="AGJ189" s="1352">
        <f ca="1">IFERROR(OFFSET('WS-2 Pregnancy Income Lock In'!$A$4,$A189,AGJ$186),0)</f>
        <v>0</v>
      </c>
      <c r="AGK189" s="1352">
        <f ca="1">IFERROR(OFFSET('WS-2 Pregnancy Income Lock In'!$A$4,$A189,AGK$186),0)</f>
        <v>0</v>
      </c>
      <c r="AGL189" s="1352">
        <f ca="1">IFERROR(OFFSET('WS-2 Pregnancy Income Lock In'!$A$4,$A189,AGL$186),0)</f>
        <v>5</v>
      </c>
      <c r="AGM189" s="1352">
        <f ca="1">IFERROR(OFFSET('WS-2 Pregnancy Income Lock In'!$A$4,$A189,AGM$186),0)</f>
        <v>0</v>
      </c>
      <c r="AGN189" s="1352">
        <f ca="1">IFERROR(OFFSET('WS-2 Pregnancy Income Lock In'!$A$4,$A189,AGN$186),0)</f>
        <v>0</v>
      </c>
      <c r="AGO189" s="1352">
        <f ca="1">IFERROR(OFFSET('WS-2 Pregnancy Income Lock In'!$A$4,$A189,AGO$186),0)</f>
        <v>0</v>
      </c>
      <c r="AGP189" s="1352">
        <f ca="1">IFERROR(OFFSET('WS-2 Pregnancy Income Lock In'!$A$4,$A189,AGP$186),0)</f>
        <v>0</v>
      </c>
      <c r="AGQ189" s="1352">
        <f ca="1">IFERROR(OFFSET('WS-2 Pregnancy Income Lock In'!$A$4,$A189,AGQ$186),0)</f>
        <v>0</v>
      </c>
      <c r="AGR189" s="1352">
        <f ca="1">IFERROR(OFFSET('WS-2 Pregnancy Income Lock In'!$A$4,$A189,AGR$186),0)</f>
        <v>4</v>
      </c>
      <c r="AGS189" s="1352">
        <f ca="1">IFERROR(OFFSET('WS-2 Pregnancy Income Lock In'!$A$4,$A189,AGS$186),0)</f>
        <v>0</v>
      </c>
      <c r="AGT189" s="1352">
        <f ca="1">IFERROR(OFFSET('WS-2 Pregnancy Income Lock In'!$A$4,$A189,AGT$186),0)</f>
        <v>0</v>
      </c>
      <c r="AGU189" s="1352">
        <f ca="1">IFERROR(OFFSET('WS-2 Pregnancy Income Lock In'!$A$4,$A189,AGU$186),0)</f>
        <v>0</v>
      </c>
      <c r="AGV189" s="1352">
        <f ca="1">IFERROR(OFFSET('WS-2 Pregnancy Income Lock In'!$A$4,$A189,AGV$186),0)</f>
        <v>0</v>
      </c>
      <c r="AGW189" s="1352">
        <f ca="1">IFERROR(OFFSET('WS-2 Pregnancy Income Lock In'!$A$4,$A189,AGW$186),0)</f>
        <v>0</v>
      </c>
      <c r="AGX189" s="1352">
        <f ca="1">IFERROR(OFFSET('WS-2 Pregnancy Income Lock In'!$A$4,$A189,AGX$186),0)</f>
        <v>0</v>
      </c>
      <c r="AGY189" s="1352">
        <f ca="1">IFERROR(OFFSET('WS-2 Pregnancy Income Lock In'!$A$4,$A189,AGY$186),0)</f>
        <v>5</v>
      </c>
      <c r="AGZ189" s="1352">
        <f ca="1">IFERROR(OFFSET('WS-2 Pregnancy Income Lock In'!$A$4,$A189,AGZ$186),0)</f>
        <v>0</v>
      </c>
      <c r="AHA189" s="1352">
        <f ca="1">IFERROR(OFFSET('WS-2 Pregnancy Income Lock In'!$A$4,$A189,AHA$186),0)</f>
        <v>0</v>
      </c>
      <c r="AHB189" s="1352">
        <f ca="1">IFERROR(OFFSET('WS-2 Pregnancy Income Lock In'!$A$4,$A189,AHB$186),0)</f>
        <v>0</v>
      </c>
      <c r="AHC189" s="1352">
        <f ca="1">IFERROR(OFFSET('WS-2 Pregnancy Income Lock In'!$A$4,$A189,AHC$186),0)</f>
        <v>0</v>
      </c>
      <c r="AHD189" s="1352">
        <f ca="1">IFERROR(OFFSET('WS-2 Pregnancy Income Lock In'!$A$4,$A189,AHD$186),0)</f>
        <v>0</v>
      </c>
      <c r="AHE189" s="1352">
        <f ca="1">IFERROR(OFFSET('WS-2 Pregnancy Income Lock In'!$A$4,$A189,AHE$186),0)</f>
        <v>0</v>
      </c>
      <c r="AHF189" s="1352">
        <f ca="1">IFERROR(OFFSET('WS-2 Pregnancy Income Lock In'!$A$4,$A189,AHF$186),0)</f>
        <v>0</v>
      </c>
      <c r="AHG189" s="1352">
        <f ca="1">IFERROR(OFFSET('WS-2 Pregnancy Income Lock In'!$A$4,$A189,AHG$186),0)</f>
        <v>0</v>
      </c>
      <c r="AHH189" s="1352">
        <f ca="1">IFERROR(OFFSET('WS-2 Pregnancy Income Lock In'!$A$4,$A189,AHH$186),0)</f>
        <v>0</v>
      </c>
      <c r="AHI189" s="1352">
        <f ca="1">IFERROR(OFFSET('WS-2 Pregnancy Income Lock In'!$A$4,$A189,AHI$186),0)</f>
        <v>0</v>
      </c>
      <c r="AHJ189" s="1352">
        <f ca="1">IFERROR(OFFSET('WS-2 Pregnancy Income Lock In'!$A$4,$A189,AHJ$186),0)</f>
        <v>0</v>
      </c>
      <c r="AHK189" s="1352">
        <f ca="1">IFERROR(OFFSET('WS-2 Pregnancy Income Lock In'!$A$4,$A189,AHK$186),0)</f>
        <v>0</v>
      </c>
      <c r="AHL189" s="1352">
        <f ca="1">IFERROR(OFFSET('WS-2 Pregnancy Income Lock In'!$A$4,$A189,AHL$186),0)</f>
        <v>0</v>
      </c>
      <c r="AHM189" s="1352">
        <f ca="1">IFERROR(OFFSET('WS-2 Pregnancy Income Lock In'!$A$4,$A189,AHM$186),0)</f>
        <v>7</v>
      </c>
      <c r="AHN189" s="1352">
        <f ca="1">IFERROR(OFFSET('WS-2 Pregnancy Income Lock In'!$A$4,$A189,AHN$186),0)</f>
        <v>0</v>
      </c>
      <c r="AHO189" s="1352">
        <f ca="1">IFERROR(OFFSET('WS-2 Pregnancy Income Lock In'!$A$4,$A189,AHO$186),0)</f>
        <v>0</v>
      </c>
      <c r="AHP189" s="1352">
        <f ca="1">IFERROR(OFFSET('WS-2 Pregnancy Income Lock In'!$A$4,$A189,AHP$186),0)</f>
        <v>0</v>
      </c>
      <c r="AHQ189" s="1352">
        <f ca="1">IFERROR(OFFSET('WS-2 Pregnancy Income Lock In'!$A$4,$A189,AHQ$186),0)</f>
        <v>0</v>
      </c>
      <c r="AHR189" s="1352">
        <f ca="1">IFERROR(OFFSET('WS-2 Pregnancy Income Lock In'!$A$4,$A189,AHR$186),0)</f>
        <v>0</v>
      </c>
      <c r="AHS189" s="1352">
        <f ca="1">IFERROR(OFFSET('WS-2 Pregnancy Income Lock In'!$A$4,$A189,AHS$186),0)</f>
        <v>0</v>
      </c>
      <c r="AHT189" s="1352">
        <f ca="1">IFERROR(OFFSET('WS-2 Pregnancy Income Lock In'!$A$4,$A189,AHT$186),0)</f>
        <v>3</v>
      </c>
      <c r="AHU189" s="1352">
        <f ca="1">IFERROR(OFFSET('WS-2 Pregnancy Income Lock In'!$A$4,$A189,AHU$186),0)</f>
        <v>0</v>
      </c>
      <c r="AHV189" s="1352">
        <f ca="1">IFERROR(OFFSET('WS-2 Pregnancy Income Lock In'!$A$4,$A189,AHV$186),0)</f>
        <v>0</v>
      </c>
      <c r="AHW189" s="1352">
        <f ca="1">IFERROR(OFFSET('WS-2 Pregnancy Income Lock In'!$A$4,$A189,AHW$186),0)</f>
        <v>0</v>
      </c>
      <c r="AHX189" s="1352">
        <f ca="1">IFERROR(OFFSET('WS-2 Pregnancy Income Lock In'!$A$4,$A189,AHX$186),0)</f>
        <v>0</v>
      </c>
      <c r="AHY189" s="1352">
        <f ca="1">IFERROR(OFFSET('WS-2 Pregnancy Income Lock In'!$A$4,$A189,AHY$186),0)</f>
        <v>0</v>
      </c>
      <c r="AHZ189" s="1352">
        <f ca="1">IFERROR(OFFSET('WS-2 Pregnancy Income Lock In'!$A$4,$A189,AHZ$186),0)</f>
        <v>3</v>
      </c>
      <c r="AIA189" s="1352">
        <f ca="1">IFERROR(OFFSET('WS-2 Pregnancy Income Lock In'!$A$4,$A189,AIA$186),0)</f>
        <v>0</v>
      </c>
      <c r="AIB189" s="1352">
        <f ca="1">IFERROR(OFFSET('WS-2 Pregnancy Income Lock In'!$A$4,$A189,AIB$186),0)</f>
        <v>0</v>
      </c>
      <c r="AIC189" s="1352">
        <f ca="1">IFERROR(OFFSET('WS-2 Pregnancy Income Lock In'!$A$4,$A189,AIC$186),0)</f>
        <v>0</v>
      </c>
      <c r="AID189" s="1352">
        <f ca="1">IFERROR(OFFSET('WS-2 Pregnancy Income Lock In'!$A$4,$A189,AID$186),0)</f>
        <v>0</v>
      </c>
      <c r="AIE189" s="1352">
        <f ca="1">IFERROR(OFFSET('WS-2 Pregnancy Income Lock In'!$A$4,$A189,AIE$186),0)</f>
        <v>0</v>
      </c>
      <c r="AIF189" s="1352">
        <f ca="1">IFERROR(OFFSET('WS-2 Pregnancy Income Lock In'!$A$4,$A189,AIF$186),0)</f>
        <v>0</v>
      </c>
      <c r="AIG189" s="1352">
        <f ca="1">IFERROR(OFFSET('WS-2 Pregnancy Income Lock In'!$A$4,$A189,AIG$186),0)</f>
        <v>9</v>
      </c>
      <c r="AIH189" s="1352">
        <f ca="1">IFERROR(OFFSET('WS-2 Pregnancy Income Lock In'!$A$4,$A189,AIH$186),0)</f>
        <v>0</v>
      </c>
      <c r="AII189" s="1352">
        <f ca="1">IFERROR(OFFSET('WS-2 Pregnancy Income Lock In'!$A$4,$A189,AII$186),0)</f>
        <v>0</v>
      </c>
      <c r="AIJ189" s="1352">
        <f ca="1">IFERROR(OFFSET('WS-2 Pregnancy Income Lock In'!$A$4,$A189,AIJ$186),0)</f>
        <v>0</v>
      </c>
      <c r="AIK189" s="1352">
        <f ca="1">IFERROR(OFFSET('WS-2 Pregnancy Income Lock In'!$A$4,$A189,AIK$186),0)</f>
        <v>0</v>
      </c>
      <c r="AIL189" s="1352">
        <f ca="1">IFERROR(OFFSET('WS-2 Pregnancy Income Lock In'!$A$4,$A189,AIL$186),0)</f>
        <v>0</v>
      </c>
      <c r="AIM189" s="1352">
        <f ca="1">IFERROR(OFFSET('WS-2 Pregnancy Income Lock In'!$A$4,$A189,AIM$186),0)</f>
        <v>0</v>
      </c>
      <c r="AIN189" s="1352">
        <f ca="1">IFERROR(OFFSET('WS-2 Pregnancy Income Lock In'!$A$4,$A189,AIN$186),0)</f>
        <v>0</v>
      </c>
      <c r="AIO189" s="1352">
        <f ca="1">IFERROR(OFFSET('WS-2 Pregnancy Income Lock In'!$A$4,$A189,AIO$186),0)</f>
        <v>0</v>
      </c>
      <c r="AIP189" s="1352">
        <f ca="1">IFERROR(OFFSET('WS-2 Pregnancy Income Lock In'!$A$4,$A189,AIP$186),0)</f>
        <v>5</v>
      </c>
      <c r="AIQ189" s="1352">
        <f ca="1">IFERROR(OFFSET('WS-2 Pregnancy Income Lock In'!$A$4,$A189,AIQ$186),0)</f>
        <v>0</v>
      </c>
      <c r="AIR189" s="1352">
        <f ca="1">IFERROR(OFFSET('WS-2 Pregnancy Income Lock In'!$A$4,$A189,AIR$186),0)</f>
        <v>0</v>
      </c>
      <c r="AIS189" s="1352">
        <f ca="1">IFERROR(OFFSET('WS-2 Pregnancy Income Lock In'!$A$4,$A189,AIS$186),0)</f>
        <v>0</v>
      </c>
      <c r="AIT189" s="1352">
        <f ca="1">IFERROR(OFFSET('WS-2 Pregnancy Income Lock In'!$A$4,$A189,AIT$186),0)</f>
        <v>0</v>
      </c>
      <c r="AIU189" s="1352">
        <f ca="1">IFERROR(OFFSET('WS-2 Pregnancy Income Lock In'!$A$4,$A189,AIU$186),0)</f>
        <v>0</v>
      </c>
      <c r="AIV189" s="1352">
        <f ca="1">IFERROR(OFFSET('WS-2 Pregnancy Income Lock In'!$A$4,$A189,AIV$186),0)</f>
        <v>0</v>
      </c>
      <c r="AIW189" s="1352">
        <f ca="1">IFERROR(OFFSET('WS-2 Pregnancy Income Lock In'!$A$4,$A189,AIW$186),0)</f>
        <v>0</v>
      </c>
      <c r="AIX189" s="1352">
        <f ca="1">IFERROR(OFFSET('WS-2 Pregnancy Income Lock In'!$A$4,$A189,AIX$186),0)</f>
        <v>3</v>
      </c>
      <c r="AIY189" s="1352">
        <f ca="1">IFERROR(OFFSET('WS-2 Pregnancy Income Lock In'!$A$4,$A189,AIY$186),0)</f>
        <v>0</v>
      </c>
      <c r="AIZ189" s="1352">
        <f ca="1">IFERROR(OFFSET('WS-2 Pregnancy Income Lock In'!$A$4,$A189,AIZ$186),0)</f>
        <v>0</v>
      </c>
      <c r="AJA189" s="1352">
        <f ca="1">IFERROR(OFFSET('WS-2 Pregnancy Income Lock In'!$A$4,$A189,AJA$186),0)</f>
        <v>0</v>
      </c>
      <c r="AJB189" s="1352">
        <f ca="1">IFERROR(OFFSET('WS-2 Pregnancy Income Lock In'!$A$4,$A189,AJB$186),0)</f>
        <v>0</v>
      </c>
      <c r="AJC189" s="1352">
        <f ca="1">IFERROR(OFFSET('WS-2 Pregnancy Income Lock In'!$A$4,$A189,AJC$186),0)</f>
        <v>0</v>
      </c>
      <c r="AJD189" s="1352">
        <f ca="1">IFERROR(OFFSET('WS-2 Pregnancy Income Lock In'!$A$4,$A189,AJD$186),0)</f>
        <v>3</v>
      </c>
      <c r="AJE189" s="1352">
        <f ca="1">IFERROR(OFFSET('WS-2 Pregnancy Income Lock In'!$A$4,$A189,AJE$186),0)</f>
        <v>0</v>
      </c>
      <c r="AJF189" s="1352">
        <f ca="1">IFERROR(OFFSET('WS-2 Pregnancy Income Lock In'!$A$4,$A189,AJF$186),0)</f>
        <v>0</v>
      </c>
      <c r="AJG189" s="1352">
        <f ca="1">IFERROR(OFFSET('WS-2 Pregnancy Income Lock In'!$A$4,$A189,AJG$186),0)</f>
        <v>0</v>
      </c>
      <c r="AJH189" s="1352">
        <f ca="1">IFERROR(OFFSET('WS-2 Pregnancy Income Lock In'!$A$4,$A189,AJH$186),0)</f>
        <v>0</v>
      </c>
      <c r="AJI189" s="1352">
        <f ca="1">IFERROR(OFFSET('WS-2 Pregnancy Income Lock In'!$A$4,$A189,AJI$186),0)</f>
        <v>0</v>
      </c>
      <c r="AJJ189" s="1352">
        <f ca="1">IFERROR(OFFSET('WS-2 Pregnancy Income Lock In'!$A$4,$A189,AJJ$186),0)</f>
        <v>0</v>
      </c>
      <c r="AJK189" s="1352">
        <f ca="1">IFERROR(OFFSET('WS-2 Pregnancy Income Lock In'!$A$4,$A189,AJK$186),0)</f>
        <v>2</v>
      </c>
      <c r="AJL189" s="1352">
        <f ca="1">IFERROR(OFFSET('WS-2 Pregnancy Income Lock In'!$A$4,$A189,AJL$186),0)</f>
        <v>0</v>
      </c>
      <c r="AJM189" s="1352">
        <f ca="1">IFERROR(OFFSET('WS-2 Pregnancy Income Lock In'!$A$4,$A189,AJM$186),0)</f>
        <v>0</v>
      </c>
      <c r="AJN189" s="1352">
        <f ca="1">IFERROR(OFFSET('WS-2 Pregnancy Income Lock In'!$A$4,$A189,AJN$186),0)</f>
        <v>0</v>
      </c>
      <c r="AJO189" s="1352">
        <f ca="1">IFERROR(OFFSET('WS-2 Pregnancy Income Lock In'!$A$4,$A189,AJO$186),0)</f>
        <v>0</v>
      </c>
      <c r="AJP189" s="1352">
        <f ca="1">IFERROR(OFFSET('WS-2 Pregnancy Income Lock In'!$A$4,$A189,AJP$186),0)</f>
        <v>0</v>
      </c>
      <c r="AJQ189" s="1352">
        <f ca="1">IFERROR(OFFSET('WS-2 Pregnancy Income Lock In'!$A$4,$A189,AJQ$186),0)</f>
        <v>0</v>
      </c>
      <c r="AJR189" s="1352">
        <f ca="1">IFERROR(OFFSET('WS-2 Pregnancy Income Lock In'!$A$4,$A189,AJR$186),0)</f>
        <v>6</v>
      </c>
      <c r="AJS189" s="1352">
        <f ca="1">IFERROR(OFFSET('WS-2 Pregnancy Income Lock In'!$A$4,$A189,AJS$186),0)</f>
        <v>0</v>
      </c>
      <c r="AJT189" s="1352">
        <f ca="1">IFERROR(OFFSET('WS-2 Pregnancy Income Lock In'!$A$4,$A189,AJT$186),0)</f>
        <v>0</v>
      </c>
      <c r="AJU189" s="1352">
        <f ca="1">IFERROR(OFFSET('WS-2 Pregnancy Income Lock In'!$A$4,$A189,AJU$186),0)</f>
        <v>0</v>
      </c>
      <c r="AJV189" s="1352">
        <f ca="1">IFERROR(OFFSET('WS-2 Pregnancy Income Lock In'!$A$4,$A189,AJV$186),0)</f>
        <v>0</v>
      </c>
      <c r="AJW189" s="1352">
        <f ca="1">IFERROR(OFFSET('WS-2 Pregnancy Income Lock In'!$A$4,$A189,AJW$186),0)</f>
        <v>0</v>
      </c>
      <c r="AJX189" s="1352">
        <f ca="1">IFERROR(OFFSET('WS-2 Pregnancy Income Lock In'!$A$4,$A189,AJX$186),0)</f>
        <v>0</v>
      </c>
      <c r="AJY189" s="1352">
        <f ca="1">IFERROR(OFFSET('WS-2 Pregnancy Income Lock In'!$A$4,$A189,AJY$186),0)</f>
        <v>6</v>
      </c>
      <c r="AJZ189" s="1352">
        <f ca="1">IFERROR(OFFSET('WS-2 Pregnancy Income Lock In'!$A$4,$A189,AJZ$186),0)</f>
        <v>1</v>
      </c>
      <c r="AKA189" s="1352">
        <f ca="1">IFERROR(OFFSET('WS-2 Pregnancy Income Lock In'!$A$4,$A189,AKA$186),0)</f>
        <v>0</v>
      </c>
      <c r="AKB189" s="1352">
        <f ca="1">IFERROR(OFFSET('WS-2 Pregnancy Income Lock In'!$A$4,$A189,AKB$186),0)</f>
        <v>0</v>
      </c>
      <c r="AKC189" s="1352">
        <f ca="1">IFERROR(OFFSET('WS-2 Pregnancy Income Lock In'!$A$4,$A189,AKC$186),0)</f>
        <v>0</v>
      </c>
      <c r="AKD189" s="1352">
        <f ca="1">IFERROR(OFFSET('WS-2 Pregnancy Income Lock In'!$A$4,$A189,AKD$186),0)</f>
        <v>0</v>
      </c>
      <c r="AKE189" s="1352">
        <f ca="1">IFERROR(OFFSET('WS-2 Pregnancy Income Lock In'!$A$4,$A189,AKE$186),0)</f>
        <v>4</v>
      </c>
      <c r="AKF189" s="1352">
        <f ca="1">IFERROR(OFFSET('WS-2 Pregnancy Income Lock In'!$A$4,$A189,AKF$186),0)</f>
        <v>0</v>
      </c>
      <c r="AKG189" s="1352">
        <f ca="1">IFERROR(OFFSET('WS-2 Pregnancy Income Lock In'!$A$4,$A189,AKG$186),0)</f>
        <v>1</v>
      </c>
      <c r="AKH189" s="1352">
        <f ca="1">IFERROR(OFFSET('WS-2 Pregnancy Income Lock In'!$A$4,$A189,AKH$186),0)</f>
        <v>0</v>
      </c>
      <c r="AKI189" s="1352">
        <f ca="1">IFERROR(OFFSET('WS-2 Pregnancy Income Lock In'!$A$4,$A189,AKI$186),0)</f>
        <v>0</v>
      </c>
      <c r="AKJ189" s="1352">
        <f ca="1">IFERROR(OFFSET('WS-2 Pregnancy Income Lock In'!$A$4,$A189,AKJ$186),0)</f>
        <v>0</v>
      </c>
      <c r="AKK189" s="1352">
        <f ca="1">IFERROR(OFFSET('WS-2 Pregnancy Income Lock In'!$A$4,$A189,AKK$186),0)</f>
        <v>0</v>
      </c>
      <c r="AKL189" s="1352">
        <f ca="1">IFERROR(OFFSET('WS-2 Pregnancy Income Lock In'!$A$4,$A189,AKL$186),0)</f>
        <v>6</v>
      </c>
      <c r="AKM189" s="1352">
        <f ca="1">IFERROR(OFFSET('WS-2 Pregnancy Income Lock In'!$A$4,$A189,AKM$186),0)</f>
        <v>0</v>
      </c>
      <c r="AKN189" s="1352">
        <f ca="1">IFERROR(OFFSET('WS-2 Pregnancy Income Lock In'!$A$4,$A189,AKN$186),0)</f>
        <v>0</v>
      </c>
      <c r="AKO189" s="1352">
        <f ca="1">IFERROR(OFFSET('WS-2 Pregnancy Income Lock In'!$A$4,$A189,AKO$186),0)</f>
        <v>0</v>
      </c>
      <c r="AKP189" s="1352">
        <f ca="1">IFERROR(OFFSET('WS-2 Pregnancy Income Lock In'!$A$4,$A189,AKP$186),0)</f>
        <v>0</v>
      </c>
      <c r="AKQ189" s="1352">
        <f ca="1">IFERROR(OFFSET('WS-2 Pregnancy Income Lock In'!$A$4,$A189,AKQ$186),0)</f>
        <v>0</v>
      </c>
      <c r="AKR189" s="1352">
        <f ca="1">IFERROR(OFFSET('WS-2 Pregnancy Income Lock In'!$A$4,$A189,AKR$186),0)</f>
        <v>0</v>
      </c>
      <c r="AKS189" s="1352">
        <f ca="1">IFERROR(OFFSET('WS-2 Pregnancy Income Lock In'!$A$4,$A189,AKS$186),0)</f>
        <v>3</v>
      </c>
      <c r="AKT189" s="1352">
        <f ca="1">IFERROR(OFFSET('WS-2 Pregnancy Income Lock In'!$A$4,$A189,AKT$186),0)</f>
        <v>0</v>
      </c>
      <c r="AKU189" s="1352">
        <f ca="1">IFERROR(OFFSET('WS-2 Pregnancy Income Lock In'!$A$4,$A189,AKU$186),0)</f>
        <v>0</v>
      </c>
      <c r="AKV189" s="1352">
        <f ca="1">IFERROR(OFFSET('WS-2 Pregnancy Income Lock In'!$A$4,$A189,AKV$186),0)</f>
        <v>0</v>
      </c>
      <c r="AKW189" s="1352">
        <f ca="1">IFERROR(OFFSET('WS-2 Pregnancy Income Lock In'!$A$4,$A189,AKW$186),0)</f>
        <v>0</v>
      </c>
      <c r="AKX189" s="1352">
        <f ca="1">IFERROR(OFFSET('WS-2 Pregnancy Income Lock In'!$A$4,$A189,AKX$186),0)</f>
        <v>0</v>
      </c>
      <c r="AKY189" s="1352">
        <f ca="1">IFERROR(OFFSET('WS-2 Pregnancy Income Lock In'!$A$4,$A189,AKY$186),0)</f>
        <v>0</v>
      </c>
      <c r="AKZ189" s="1352">
        <f ca="1">IFERROR(OFFSET('WS-2 Pregnancy Income Lock In'!$A$4,$A189,AKZ$186),0)</f>
        <v>0</v>
      </c>
      <c r="ALA189" s="1352">
        <f ca="1">IFERROR(OFFSET('WS-2 Pregnancy Income Lock In'!$A$4,$A189,ALA$186),0)</f>
        <v>0</v>
      </c>
      <c r="ALB189" s="1352">
        <f ca="1">IFERROR(OFFSET('WS-2 Pregnancy Income Lock In'!$A$4,$A189,ALB$186),0)</f>
        <v>0</v>
      </c>
      <c r="ALC189" s="1352">
        <f ca="1">IFERROR(OFFSET('WS-2 Pregnancy Income Lock In'!$A$4,$A189,ALC$186),0)</f>
        <v>0</v>
      </c>
      <c r="ALD189" s="1352">
        <f ca="1">IFERROR(OFFSET('WS-2 Pregnancy Income Lock In'!$A$4,$A189,ALD$186),0)</f>
        <v>0</v>
      </c>
      <c r="ALE189" s="1352">
        <f ca="1">IFERROR(OFFSET('WS-2 Pregnancy Income Lock In'!$A$4,$A189,ALE$186),0)</f>
        <v>0</v>
      </c>
      <c r="ALF189" s="1352">
        <f ca="1">IFERROR(OFFSET('WS-2 Pregnancy Income Lock In'!$A$4,$A189,ALF$186),0)</f>
        <v>3</v>
      </c>
      <c r="ALG189" s="1352">
        <f ca="1">IFERROR(OFFSET('WS-2 Pregnancy Income Lock In'!$A$4,$A189,ALG$186),0)</f>
        <v>0</v>
      </c>
      <c r="ALH189" s="1352">
        <f ca="1">IFERROR(OFFSET('WS-2 Pregnancy Income Lock In'!$A$4,$A189,ALH$186),0)</f>
        <v>0</v>
      </c>
      <c r="ALI189" s="1352">
        <f ca="1">IFERROR(OFFSET('WS-2 Pregnancy Income Lock In'!$A$4,$A189,ALI$186),0)</f>
        <v>0</v>
      </c>
      <c r="ALJ189" s="1352">
        <f ca="1">IFERROR(OFFSET('WS-2 Pregnancy Income Lock In'!$A$4,$A189,ALJ$186),0)</f>
        <v>0</v>
      </c>
      <c r="ALK189" s="1352">
        <f ca="1">IFERROR(OFFSET('WS-2 Pregnancy Income Lock In'!$A$4,$A189,ALK$186),0)</f>
        <v>0</v>
      </c>
      <c r="ALL189" s="1352">
        <f ca="1">IFERROR(OFFSET('WS-2 Pregnancy Income Lock In'!$A$4,$A189,ALL$186),0)</f>
        <v>0</v>
      </c>
      <c r="ALM189" s="1352">
        <f ca="1">IFERROR(OFFSET('WS-2 Pregnancy Income Lock In'!$A$4,$A189,ALM$186),0)</f>
        <v>3</v>
      </c>
      <c r="ALN189" s="1352">
        <f ca="1">IFERROR(OFFSET('WS-2 Pregnancy Income Lock In'!$A$4,$A189,ALN$186),0)</f>
        <v>0</v>
      </c>
      <c r="ALO189" s="1352">
        <f ca="1">IFERROR(OFFSET('WS-2 Pregnancy Income Lock In'!$A$4,$A189,ALO$186),0)</f>
        <v>1</v>
      </c>
      <c r="ALP189" s="1352">
        <f ca="1">IFERROR(OFFSET('WS-2 Pregnancy Income Lock In'!$A$4,$A189,ALP$186),0)</f>
        <v>0</v>
      </c>
      <c r="ALQ189" s="1352">
        <f ca="1">IFERROR(OFFSET('WS-2 Pregnancy Income Lock In'!$A$4,$A189,ALQ$186),0)</f>
        <v>0</v>
      </c>
      <c r="ALR189" s="1352">
        <f ca="1">IFERROR(OFFSET('WS-2 Pregnancy Income Lock In'!$A$4,$A189,ALR$186),0)</f>
        <v>0</v>
      </c>
      <c r="ALS189" s="1352">
        <f ca="1">IFERROR(OFFSET('WS-2 Pregnancy Income Lock In'!$A$4,$A189,ALS$186),0)</f>
        <v>0</v>
      </c>
      <c r="ALT189" s="1352">
        <f ca="1">IFERROR(OFFSET('WS-2 Pregnancy Income Lock In'!$A$4,$A189,ALT$186),0)</f>
        <v>6</v>
      </c>
      <c r="ALU189" s="1352">
        <f ca="1">IFERROR(OFFSET('WS-2 Pregnancy Income Lock In'!$A$4,$A189,ALU$186),0)</f>
        <v>0</v>
      </c>
      <c r="ALV189" s="1352">
        <f ca="1">IFERROR(OFFSET('WS-2 Pregnancy Income Lock In'!$A$4,$A189,ALV$186),0)</f>
        <v>0</v>
      </c>
      <c r="ALW189" s="1352">
        <f ca="1">IFERROR(OFFSET('WS-2 Pregnancy Income Lock In'!$A$4,$A189,ALW$186),0)</f>
        <v>0</v>
      </c>
      <c r="ALX189" s="1352">
        <f ca="1">IFERROR(OFFSET('WS-2 Pregnancy Income Lock In'!$A$4,$A189,ALX$186),0)</f>
        <v>0</v>
      </c>
      <c r="ALY189" s="1352">
        <f ca="1">IFERROR(OFFSET('WS-2 Pregnancy Income Lock In'!$A$4,$A189,ALY$186),0)</f>
        <v>0</v>
      </c>
      <c r="ALZ189" s="1352">
        <f ca="1">IFERROR(OFFSET('WS-2 Pregnancy Income Lock In'!$A$4,$A189,ALZ$186),0)</f>
        <v>0</v>
      </c>
      <c r="AMA189" s="1352">
        <f ca="1">IFERROR(OFFSET('WS-2 Pregnancy Income Lock In'!$A$4,$A189,AMA$186),0)</f>
        <v>0</v>
      </c>
      <c r="AMB189" s="1352">
        <f ca="1">IFERROR(OFFSET('WS-2 Pregnancy Income Lock In'!$A$4,$A189,AMB$186),0)</f>
        <v>0</v>
      </c>
      <c r="AMC189" s="1352">
        <f ca="1">IFERROR(OFFSET('WS-2 Pregnancy Income Lock In'!$A$4,$A189,AMC$186),0)</f>
        <v>0</v>
      </c>
      <c r="AMD189" s="1352">
        <f ca="1">IFERROR(OFFSET('WS-2 Pregnancy Income Lock In'!$A$4,$A189,AMD$186),0)</f>
        <v>0</v>
      </c>
      <c r="AME189" s="1352">
        <f ca="1">IFERROR(OFFSET('WS-2 Pregnancy Income Lock In'!$A$4,$A189,AME$186),0)</f>
        <v>0</v>
      </c>
      <c r="AMF189" s="1352">
        <f ca="1">IFERROR(OFFSET('WS-2 Pregnancy Income Lock In'!$A$4,$A189,AMF$186),0)</f>
        <v>0</v>
      </c>
      <c r="AMG189" s="1352">
        <f ca="1">IFERROR(OFFSET('WS-2 Pregnancy Income Lock In'!$A$4,$A189,AMG$186),0)</f>
        <v>0</v>
      </c>
      <c r="AMH189" s="1352">
        <f ca="1">IFERROR(OFFSET('WS-2 Pregnancy Income Lock In'!$A$4,$A189,AMH$186),0)</f>
        <v>4</v>
      </c>
      <c r="AMI189" s="1352">
        <f ca="1">IFERROR(OFFSET('WS-2 Pregnancy Income Lock In'!$A$4,$A189,AMI$186),0)</f>
        <v>0</v>
      </c>
      <c r="AMJ189" s="1352">
        <f ca="1">IFERROR(OFFSET('WS-2 Pregnancy Income Lock In'!$A$4,$A189,AMJ$186),0)</f>
        <v>0</v>
      </c>
      <c r="AMK189" s="1352">
        <f ca="1">IFERROR(OFFSET('WS-2 Pregnancy Income Lock In'!$A$4,$A189,AMK$186),0)</f>
        <v>0</v>
      </c>
      <c r="AML189" s="1352">
        <f ca="1">IFERROR(OFFSET('WS-2 Pregnancy Income Lock In'!$A$4,$A189,AML$186),0)</f>
        <v>0</v>
      </c>
      <c r="AMM189" s="1352">
        <f ca="1">IFERROR(OFFSET('WS-2 Pregnancy Income Lock In'!$A$4,$A189,AMM$186),0)</f>
        <v>0</v>
      </c>
      <c r="AMN189" s="1352">
        <f ca="1">IFERROR(OFFSET('WS-2 Pregnancy Income Lock In'!$A$4,$A189,AMN$186),0)</f>
        <v>0</v>
      </c>
      <c r="AMO189" s="1352">
        <f ca="1">IFERROR(OFFSET('WS-2 Pregnancy Income Lock In'!$A$4,$A189,AMO$186),0)</f>
        <v>0</v>
      </c>
      <c r="AMP189" s="1352">
        <f ca="1">IFERROR(OFFSET('WS-2 Pregnancy Income Lock In'!$A$4,$A189,AMP$186),0)</f>
        <v>0</v>
      </c>
      <c r="AMQ189" s="1352">
        <f ca="1">IFERROR(OFFSET('WS-2 Pregnancy Income Lock In'!$A$4,$A189,AMQ$186),0)</f>
        <v>0</v>
      </c>
      <c r="AMR189" s="1352">
        <f ca="1">IFERROR(OFFSET('WS-2 Pregnancy Income Lock In'!$A$4,$A189,AMR$186),0)</f>
        <v>0</v>
      </c>
      <c r="AMS189" s="1352">
        <f ca="1">IFERROR(OFFSET('WS-2 Pregnancy Income Lock In'!$A$4,$A189,AMS$186),0)</f>
        <v>0</v>
      </c>
      <c r="AMT189" s="1352">
        <f ca="1">IFERROR(OFFSET('WS-2 Pregnancy Income Lock In'!$A$4,$A189,AMT$186),0)</f>
        <v>0</v>
      </c>
      <c r="AMU189" s="1352">
        <f ca="1">IFERROR(OFFSET('WS-2 Pregnancy Income Lock In'!$A$4,$A189,AMU$186),0)</f>
        <v>0</v>
      </c>
      <c r="AMV189" s="1352">
        <f ca="1">IFERROR(OFFSET('WS-2 Pregnancy Income Lock In'!$A$4,$A189,AMV$186),0)</f>
        <v>5</v>
      </c>
      <c r="AMW189" s="1352">
        <f ca="1">IFERROR(OFFSET('WS-2 Pregnancy Income Lock In'!$A$4,$A189,AMW$186),0)</f>
        <v>0</v>
      </c>
      <c r="AMX189" s="1352">
        <f ca="1">IFERROR(OFFSET('WS-2 Pregnancy Income Lock In'!$A$4,$A189,AMX$186),0)</f>
        <v>0</v>
      </c>
      <c r="AMY189" s="1352">
        <f ca="1">IFERROR(OFFSET('WS-2 Pregnancy Income Lock In'!$A$4,$A189,AMY$186),0)</f>
        <v>0</v>
      </c>
      <c r="AMZ189" s="1352">
        <f ca="1">IFERROR(OFFSET('WS-2 Pregnancy Income Lock In'!$A$4,$A189,AMZ$186),0)</f>
        <v>0</v>
      </c>
      <c r="ANA189" s="1352">
        <f ca="1">IFERROR(OFFSET('WS-2 Pregnancy Income Lock In'!$A$4,$A189,ANA$186),0)</f>
        <v>0</v>
      </c>
      <c r="ANB189" s="1352">
        <f ca="1">IFERROR(OFFSET('WS-2 Pregnancy Income Lock In'!$A$4,$A189,ANB$186),0)</f>
        <v>0</v>
      </c>
      <c r="ANC189" s="1352">
        <f ca="1">IFERROR(OFFSET('WS-2 Pregnancy Income Lock In'!$A$4,$A189,ANC$186),0)</f>
        <v>0</v>
      </c>
      <c r="AND189" s="1352">
        <f ca="1">IFERROR(OFFSET('WS-2 Pregnancy Income Lock In'!$A$4,$A189,AND$186),0)</f>
        <v>5</v>
      </c>
      <c r="ANE189" s="1352">
        <f ca="1">IFERROR(OFFSET('WS-2 Pregnancy Income Lock In'!$A$4,$A189,ANE$186),0)</f>
        <v>0</v>
      </c>
      <c r="ANF189" s="1352">
        <f ca="1">IFERROR(OFFSET('WS-2 Pregnancy Income Lock In'!$A$4,$A189,ANF$186),0)</f>
        <v>0</v>
      </c>
      <c r="ANG189" s="1352">
        <f ca="1">IFERROR(OFFSET('WS-2 Pregnancy Income Lock In'!$A$4,$A189,ANG$186),0)</f>
        <v>0</v>
      </c>
      <c r="ANH189" s="1352">
        <f ca="1">IFERROR(OFFSET('WS-2 Pregnancy Income Lock In'!$A$4,$A189,ANH$186),0)</f>
        <v>0</v>
      </c>
      <c r="ANI189" s="1352">
        <f ca="1">IFERROR(OFFSET('WS-2 Pregnancy Income Lock In'!$A$4,$A189,ANI$186),0)</f>
        <v>0</v>
      </c>
      <c r="ANJ189" s="1352">
        <f ca="1">IFERROR(OFFSET('WS-2 Pregnancy Income Lock In'!$A$4,$A189,ANJ$186),0)</f>
        <v>0</v>
      </c>
      <c r="ANK189" s="1352">
        <f ca="1">IFERROR(OFFSET('WS-2 Pregnancy Income Lock In'!$A$4,$A189,ANK$186),0)</f>
        <v>4</v>
      </c>
      <c r="ANL189" s="1352">
        <f ca="1">IFERROR(OFFSET('WS-2 Pregnancy Income Lock In'!$A$4,$A189,ANL$186),0)</f>
        <v>0</v>
      </c>
      <c r="ANM189" s="1352">
        <f ca="1">IFERROR(OFFSET('WS-2 Pregnancy Income Lock In'!$A$4,$A189,ANM$186),0)</f>
        <v>0</v>
      </c>
      <c r="ANN189" s="1352">
        <f ca="1">IFERROR(OFFSET('WS-2 Pregnancy Income Lock In'!$A$4,$A189,ANN$186),0)</f>
        <v>0</v>
      </c>
      <c r="ANO189" s="1352">
        <f ca="1">IFERROR(OFFSET('WS-2 Pregnancy Income Lock In'!$A$4,$A189,ANO$186),0)</f>
        <v>0</v>
      </c>
      <c r="ANP189" s="1352">
        <f ca="1">IFERROR(OFFSET('WS-2 Pregnancy Income Lock In'!$A$4,$A189,ANP$186),0)</f>
        <v>0</v>
      </c>
      <c r="ANQ189" s="1352">
        <f ca="1">IFERROR(OFFSET('WS-2 Pregnancy Income Lock In'!$A$4,$A189,ANQ$186),0)</f>
        <v>3</v>
      </c>
      <c r="ANR189" s="1352">
        <f ca="1">IFERROR(OFFSET('WS-2 Pregnancy Income Lock In'!$A$4,$A189,ANR$186),0)</f>
        <v>0</v>
      </c>
      <c r="ANS189" s="1352">
        <f ca="1">IFERROR(OFFSET('WS-2 Pregnancy Income Lock In'!$A$4,$A189,ANS$186),0)</f>
        <v>0</v>
      </c>
      <c r="ANT189" s="1352">
        <f ca="1">IFERROR(OFFSET('WS-2 Pregnancy Income Lock In'!$A$4,$A189,ANT$186),0)</f>
        <v>0</v>
      </c>
      <c r="ANU189" s="1352">
        <f ca="1">IFERROR(OFFSET('WS-2 Pregnancy Income Lock In'!$A$4,$A189,ANU$186),0)</f>
        <v>0</v>
      </c>
      <c r="ANV189" s="1352">
        <f ca="1">IFERROR(OFFSET('WS-2 Pregnancy Income Lock In'!$A$4,$A189,ANV$186),0)</f>
        <v>0</v>
      </c>
      <c r="ANW189" s="1352">
        <f ca="1">IFERROR(OFFSET('WS-2 Pregnancy Income Lock In'!$A$4,$A189,ANW$186),0)</f>
        <v>0</v>
      </c>
      <c r="ANX189" s="1352">
        <f ca="1">IFERROR(OFFSET('WS-2 Pregnancy Income Lock In'!$A$4,$A189,ANX$186),0)</f>
        <v>3</v>
      </c>
      <c r="ANY189" s="1352">
        <f ca="1">IFERROR(OFFSET('WS-2 Pregnancy Income Lock In'!$A$4,$A189,ANY$186),0)</f>
        <v>1</v>
      </c>
      <c r="ANZ189" s="1352">
        <f ca="1">IFERROR(OFFSET('WS-2 Pregnancy Income Lock In'!$A$4,$A189,ANZ$186),0)</f>
        <v>0</v>
      </c>
      <c r="AOA189" s="1352">
        <f ca="1">IFERROR(OFFSET('WS-2 Pregnancy Income Lock In'!$A$4,$A189,AOA$186),0)</f>
        <v>0</v>
      </c>
      <c r="AOB189" s="1352">
        <f ca="1">IFERROR(OFFSET('WS-2 Pregnancy Income Lock In'!$A$4,$A189,AOB$186),0)</f>
        <v>0</v>
      </c>
      <c r="AOC189" s="1352">
        <f ca="1">IFERROR(OFFSET('WS-2 Pregnancy Income Lock In'!$A$4,$A189,AOC$186),0)</f>
        <v>0</v>
      </c>
      <c r="AOD189" s="1352">
        <f ca="1">IFERROR(OFFSET('WS-2 Pregnancy Income Lock In'!$A$4,$A189,AOD$186),0)</f>
        <v>0</v>
      </c>
      <c r="AOE189" s="1352">
        <f ca="1">IFERROR(OFFSET('WS-2 Pregnancy Income Lock In'!$A$4,$A189,AOE$186),0)</f>
        <v>0</v>
      </c>
      <c r="AOF189" s="1352">
        <f ca="1">IFERROR(OFFSET('WS-2 Pregnancy Income Lock In'!$A$4,$A189,AOF$186),0)</f>
        <v>2</v>
      </c>
      <c r="AOG189" s="1352">
        <f ca="1">IFERROR(OFFSET('WS-2 Pregnancy Income Lock In'!$A$4,$A189,AOG$186),0)</f>
        <v>0</v>
      </c>
      <c r="AOH189" s="1352">
        <f ca="1">IFERROR(OFFSET('WS-2 Pregnancy Income Lock In'!$A$4,$A189,AOH$186),0)</f>
        <v>0</v>
      </c>
      <c r="AOI189" s="1352">
        <f ca="1">IFERROR(OFFSET('WS-2 Pregnancy Income Lock In'!$A$4,$A189,AOI$186),0)</f>
        <v>1</v>
      </c>
      <c r="AOJ189" s="1352">
        <f ca="1">IFERROR(OFFSET('WS-2 Pregnancy Income Lock In'!$A$4,$A189,AOJ$186),0)</f>
        <v>0</v>
      </c>
      <c r="AOK189" s="1352">
        <f ca="1">IFERROR(OFFSET('WS-2 Pregnancy Income Lock In'!$A$4,$A189,AOK$186),0)</f>
        <v>0</v>
      </c>
      <c r="AOL189" s="1352">
        <f ca="1">IFERROR(OFFSET('WS-2 Pregnancy Income Lock In'!$A$4,$A189,AOL$186),0)</f>
        <v>0</v>
      </c>
      <c r="AOM189" s="1352">
        <f ca="1">IFERROR(OFFSET('WS-2 Pregnancy Income Lock In'!$A$4,$A189,AOM$186),0)</f>
        <v>4</v>
      </c>
      <c r="AON189" s="1352">
        <f ca="1">IFERROR(OFFSET('WS-2 Pregnancy Income Lock In'!$A$4,$A189,AON$186),0)</f>
        <v>1</v>
      </c>
      <c r="AOO189" s="1352">
        <f ca="1">IFERROR(OFFSET('WS-2 Pregnancy Income Lock In'!$A$4,$A189,AOO$186),0)</f>
        <v>0</v>
      </c>
      <c r="AOP189" s="1352">
        <f ca="1">IFERROR(OFFSET('WS-2 Pregnancy Income Lock In'!$A$4,$A189,AOP$186),0)</f>
        <v>0</v>
      </c>
      <c r="AOQ189" s="1352">
        <f ca="1">IFERROR(OFFSET('WS-2 Pregnancy Income Lock In'!$A$4,$A189,AOQ$186),0)</f>
        <v>0</v>
      </c>
      <c r="AOR189" s="1352">
        <f ca="1">IFERROR(OFFSET('WS-2 Pregnancy Income Lock In'!$A$4,$A189,AOR$186),0)</f>
        <v>0</v>
      </c>
      <c r="AOS189" s="1352">
        <f ca="1">IFERROR(OFFSET('WS-2 Pregnancy Income Lock In'!$A$4,$A189,AOS$186),0)</f>
        <v>0</v>
      </c>
      <c r="AOT189" s="1352">
        <f ca="1">IFERROR(OFFSET('WS-2 Pregnancy Income Lock In'!$A$4,$A189,AOT$186),0)</f>
        <v>3</v>
      </c>
      <c r="AOU189" s="1352">
        <f ca="1">IFERROR(OFFSET('WS-2 Pregnancy Income Lock In'!$A$4,$A189,AOU$186),0)</f>
        <v>1</v>
      </c>
      <c r="AOV189" s="1352">
        <f ca="1">IFERROR(OFFSET('WS-2 Pregnancy Income Lock In'!$A$4,$A189,AOV$186),0)</f>
        <v>0</v>
      </c>
      <c r="AOW189" s="1352">
        <f ca="1">IFERROR(OFFSET('WS-2 Pregnancy Income Lock In'!$A$4,$A189,AOW$186),0)</f>
        <v>0</v>
      </c>
      <c r="AOX189" s="1352">
        <f ca="1">IFERROR(OFFSET('WS-2 Pregnancy Income Lock In'!$A$4,$A189,AOX$186),0)</f>
        <v>0</v>
      </c>
      <c r="AOY189" s="1352">
        <f ca="1">IFERROR(OFFSET('WS-2 Pregnancy Income Lock In'!$A$4,$A189,AOY$186),0)</f>
        <v>0</v>
      </c>
      <c r="AOZ189" s="1352">
        <f ca="1">IFERROR(OFFSET('WS-2 Pregnancy Income Lock In'!$A$4,$A189,AOZ$186),0)</f>
        <v>0</v>
      </c>
      <c r="APA189" s="1352">
        <f ca="1">IFERROR(OFFSET('WS-2 Pregnancy Income Lock In'!$A$4,$A189,APA$186),0)</f>
        <v>0</v>
      </c>
      <c r="APB189" s="1352">
        <f ca="1">IFERROR(OFFSET('WS-2 Pregnancy Income Lock In'!$A$4,$A189,APB$186),0)</f>
        <v>0</v>
      </c>
      <c r="APC189" s="1352">
        <f ca="1">IFERROR(OFFSET('WS-2 Pregnancy Income Lock In'!$A$4,$A189,APC$186),0)</f>
        <v>0</v>
      </c>
      <c r="APD189" s="1352">
        <f ca="1">IFERROR(OFFSET('WS-2 Pregnancy Income Lock In'!$A$4,$A189,APD$186),0)</f>
        <v>0</v>
      </c>
      <c r="APE189" s="1352">
        <f ca="1">IFERROR(OFFSET('WS-2 Pregnancy Income Lock In'!$A$4,$A189,APE$186),0)</f>
        <v>0</v>
      </c>
      <c r="APF189" s="1352">
        <f ca="1">IFERROR(OFFSET('WS-2 Pregnancy Income Lock In'!$A$4,$A189,APF$186),0)</f>
        <v>0</v>
      </c>
      <c r="APG189" s="1352">
        <f ca="1">IFERROR(OFFSET('WS-2 Pregnancy Income Lock In'!$A$4,$A189,APG$186),0)</f>
        <v>0</v>
      </c>
      <c r="APH189" s="1352">
        <f ca="1">IFERROR(OFFSET('WS-2 Pregnancy Income Lock In'!$A$4,$A189,APH$186),0)</f>
        <v>0</v>
      </c>
      <c r="API189" s="1352">
        <f ca="1">IFERROR(OFFSET('WS-2 Pregnancy Income Lock In'!$A$4,$A189,API$186),0)</f>
        <v>5</v>
      </c>
    </row>
    <row r="190" spans="1:1101" x14ac:dyDescent="0.2">
      <c r="A190" s="1352">
        <v>13</v>
      </c>
      <c r="B190" s="1352" t="s">
        <v>704</v>
      </c>
      <c r="C190" s="1352">
        <f t="shared" ref="C190:E190" ca="1" si="2818">C188-C189</f>
        <v>-5</v>
      </c>
      <c r="D190" s="1352">
        <f t="shared" ca="1" si="2818"/>
        <v>-12</v>
      </c>
      <c r="E190" s="1352">
        <f t="shared" ca="1" si="2818"/>
        <v>0</v>
      </c>
      <c r="F190" s="1352">
        <f ca="1">F188-F189</f>
        <v>-5</v>
      </c>
      <c r="UU190" s="1352">
        <f ca="1">IFERROR(OFFSET('WS-2 Pregnancy Income Lock In'!$A$4,$A190,UU$186),0)</f>
        <v>0</v>
      </c>
      <c r="UV190" s="1352">
        <f ca="1">IFERROR(OFFSET('WS-2 Pregnancy Income Lock In'!$A$4,$A190,UV$186),0)</f>
        <v>0</v>
      </c>
      <c r="UW190" s="1352">
        <f ca="1">IFERROR(OFFSET('WS-2 Pregnancy Income Lock In'!$A$4,$A190,UW$186),0)</f>
        <v>0</v>
      </c>
      <c r="UX190" s="1352">
        <f ca="1">IFERROR(OFFSET('WS-2 Pregnancy Income Lock In'!$A$4,$A190,UX$186),0)</f>
        <v>0</v>
      </c>
      <c r="UY190" s="1352">
        <f ca="1">IFERROR(OFFSET('WS-2 Pregnancy Income Lock In'!$A$4,$A190,UY$186),0)</f>
        <v>0</v>
      </c>
      <c r="UZ190" s="1352">
        <f ca="1">IFERROR(OFFSET('WS-2 Pregnancy Income Lock In'!$A$4,$A190,UZ$186),0)</f>
        <v>0</v>
      </c>
      <c r="VA190" s="1352">
        <f ca="1">IFERROR(OFFSET('WS-2 Pregnancy Income Lock In'!$A$4,$A190,VA$186),0)</f>
        <v>0</v>
      </c>
      <c r="VB190" s="1352">
        <f ca="1">IFERROR(OFFSET('WS-2 Pregnancy Income Lock In'!$A$4,$A190,VB$186),0)</f>
        <v>0</v>
      </c>
      <c r="VC190" s="1352">
        <f ca="1">IFERROR(OFFSET('WS-2 Pregnancy Income Lock In'!$A$4,$A190,VC$186),0)</f>
        <v>1</v>
      </c>
      <c r="VD190" s="1352">
        <f ca="1">IFERROR(OFFSET('WS-2 Pregnancy Income Lock In'!$A$4,$A190,VD$186),0)</f>
        <v>1</v>
      </c>
      <c r="VE190" s="1352">
        <f ca="1">IFERROR(OFFSET('WS-2 Pregnancy Income Lock In'!$A$4,$A190,VE$186),0)</f>
        <v>1</v>
      </c>
      <c r="VF190" s="1352">
        <f ca="1">IFERROR(OFFSET('WS-2 Pregnancy Income Lock In'!$A$4,$A190,VF$186),0)</f>
        <v>0</v>
      </c>
      <c r="VG190" s="1352">
        <f ca="1">IFERROR(OFFSET('WS-2 Pregnancy Income Lock In'!$A$4,$A190,VG$186),0)</f>
        <v>0</v>
      </c>
      <c r="VH190" s="1352">
        <f ca="1">IFERROR(OFFSET('WS-2 Pregnancy Income Lock In'!$A$4,$A190,VH$186),0)</f>
        <v>0</v>
      </c>
      <c r="VI190" s="1352">
        <f ca="1">IFERROR(OFFSET('WS-2 Pregnancy Income Lock In'!$A$4,$A190,VI$186),0)</f>
        <v>0</v>
      </c>
      <c r="VJ190" s="1352">
        <f ca="1">IFERROR(OFFSET('WS-2 Pregnancy Income Lock In'!$A$4,$A190,VJ$186),0)</f>
        <v>0</v>
      </c>
      <c r="VK190" s="1352">
        <f ca="1">IFERROR(OFFSET('WS-2 Pregnancy Income Lock In'!$A$4,$A190,VK$186),0)</f>
        <v>2</v>
      </c>
      <c r="VL190" s="1352">
        <f ca="1">IFERROR(OFFSET('WS-2 Pregnancy Income Lock In'!$A$4,$A190,VL$186),0)</f>
        <v>2</v>
      </c>
      <c r="VM190" s="1352">
        <f ca="1">IFERROR(OFFSET('WS-2 Pregnancy Income Lock In'!$A$4,$A190,VM$186),0)</f>
        <v>1</v>
      </c>
      <c r="VN190" s="1352">
        <f ca="1">IFERROR(OFFSET('WS-2 Pregnancy Income Lock In'!$A$4,$A190,VN$186),0)</f>
        <v>0</v>
      </c>
      <c r="VO190" s="1352">
        <f ca="1">IFERROR(OFFSET('WS-2 Pregnancy Income Lock In'!$A$4,$A190,VO$186),0)</f>
        <v>0</v>
      </c>
      <c r="VP190" s="1352">
        <f ca="1">IFERROR(OFFSET('WS-2 Pregnancy Income Lock In'!$A$4,$A190,VP$186),0)</f>
        <v>1</v>
      </c>
      <c r="VQ190" s="1352">
        <f ca="1">IFERROR(OFFSET('WS-2 Pregnancy Income Lock In'!$A$4,$A190,VQ$186),0)</f>
        <v>1</v>
      </c>
      <c r="VR190" s="1352">
        <f ca="1">IFERROR(OFFSET('WS-2 Pregnancy Income Lock In'!$A$4,$A190,VR$186),0)</f>
        <v>1</v>
      </c>
      <c r="VS190" s="1352">
        <f ca="1">IFERROR(OFFSET('WS-2 Pregnancy Income Lock In'!$A$4,$A190,VS$186),0)</f>
        <v>6</v>
      </c>
      <c r="VT190" s="1352">
        <f ca="1">IFERROR(OFFSET('WS-2 Pregnancy Income Lock In'!$A$4,$A190,VT$186),0)</f>
        <v>0</v>
      </c>
      <c r="VU190" s="1352">
        <f ca="1">IFERROR(OFFSET('WS-2 Pregnancy Income Lock In'!$A$4,$A190,VU$186),0)</f>
        <v>0</v>
      </c>
      <c r="VV190" s="1352">
        <f ca="1">IFERROR(OFFSET('WS-2 Pregnancy Income Lock In'!$A$4,$A190,VV$186),0)</f>
        <v>0</v>
      </c>
      <c r="VW190" s="1352">
        <f ca="1">IFERROR(OFFSET('WS-2 Pregnancy Income Lock In'!$A$4,$A190,VW$186),0)</f>
        <v>5</v>
      </c>
      <c r="VX190" s="1352">
        <f ca="1">IFERROR(OFFSET('WS-2 Pregnancy Income Lock In'!$A$4,$A190,VX$186),0)</f>
        <v>5</v>
      </c>
      <c r="VY190" s="1352">
        <f ca="1">IFERROR(OFFSET('WS-2 Pregnancy Income Lock In'!$A$4,$A190,VY$186),0)</f>
        <v>5</v>
      </c>
      <c r="VZ190" s="1352">
        <f ca="1">IFERROR(OFFSET('WS-2 Pregnancy Income Lock In'!$A$4,$A190,VZ$186),0)</f>
        <v>0</v>
      </c>
      <c r="WA190" s="1352">
        <f ca="1">IFERROR(OFFSET('WS-2 Pregnancy Income Lock In'!$A$4,$A190,WA$186),0)</f>
        <v>0</v>
      </c>
      <c r="WB190" s="1352">
        <f ca="1">IFERROR(OFFSET('WS-2 Pregnancy Income Lock In'!$A$4,$A190,WB$186),0)</f>
        <v>0</v>
      </c>
      <c r="WC190" s="1352">
        <f ca="1">IFERROR(OFFSET('WS-2 Pregnancy Income Lock In'!$A$4,$A190,WC$186),0)</f>
        <v>0</v>
      </c>
      <c r="WD190" s="1352">
        <f ca="1">IFERROR(OFFSET('WS-2 Pregnancy Income Lock In'!$A$4,$A190,WD$186),0)</f>
        <v>8</v>
      </c>
      <c r="WE190" s="1352">
        <f ca="1">IFERROR(OFFSET('WS-2 Pregnancy Income Lock In'!$A$4,$A190,WE$186),0)</f>
        <v>8</v>
      </c>
      <c r="WF190" s="1352">
        <f ca="1">IFERROR(OFFSET('WS-2 Pregnancy Income Lock In'!$A$4,$A190,WF$186),0)</f>
        <v>8</v>
      </c>
      <c r="WG190" s="1352">
        <f ca="1">IFERROR(OFFSET('WS-2 Pregnancy Income Lock In'!$A$4,$A190,WG$186),0)</f>
        <v>0</v>
      </c>
      <c r="WH190" s="1352">
        <f ca="1">IFERROR(OFFSET('WS-2 Pregnancy Income Lock In'!$A$4,$A190,WH$186),0)</f>
        <v>0</v>
      </c>
      <c r="WI190" s="1352">
        <f ca="1">IFERROR(OFFSET('WS-2 Pregnancy Income Lock In'!$A$4,$A190,WI$186),0)</f>
        <v>0</v>
      </c>
      <c r="WJ190" s="1352">
        <f ca="1">IFERROR(OFFSET('WS-2 Pregnancy Income Lock In'!$A$4,$A190,WJ$186),0)</f>
        <v>0</v>
      </c>
      <c r="WK190" s="1352">
        <f ca="1">IFERROR(OFFSET('WS-2 Pregnancy Income Lock In'!$A$4,$A190,WK$186),0)</f>
        <v>0</v>
      </c>
      <c r="WL190" s="1352">
        <f ca="1">IFERROR(OFFSET('WS-2 Pregnancy Income Lock In'!$A$4,$A190,WL$186),0)</f>
        <v>0</v>
      </c>
      <c r="WM190" s="1352">
        <f ca="1">IFERROR(OFFSET('WS-2 Pregnancy Income Lock In'!$A$4,$A190,WM$186),0)</f>
        <v>0</v>
      </c>
      <c r="WN190" s="1352">
        <f ca="1">IFERROR(OFFSET('WS-2 Pregnancy Income Lock In'!$A$4,$A190,WN$186),0)</f>
        <v>0</v>
      </c>
      <c r="WO190" s="1352">
        <f ca="1">IFERROR(OFFSET('WS-2 Pregnancy Income Lock In'!$A$4,$A190,WO$186),0)</f>
        <v>0</v>
      </c>
      <c r="WP190" s="1352">
        <f ca="1">IFERROR(OFFSET('WS-2 Pregnancy Income Lock In'!$A$4,$A190,WP$186),0)</f>
        <v>0</v>
      </c>
      <c r="WQ190" s="1352">
        <f ca="1">IFERROR(OFFSET('WS-2 Pregnancy Income Lock In'!$A$4,$A190,WQ$186),0)</f>
        <v>0</v>
      </c>
      <c r="WR190" s="1352">
        <f ca="1">IFERROR(OFFSET('WS-2 Pregnancy Income Lock In'!$A$4,$A190,WR$186),0)</f>
        <v>0</v>
      </c>
      <c r="WS190" s="1352">
        <f ca="1">IFERROR(OFFSET('WS-2 Pregnancy Income Lock In'!$A$4,$A190,WS$186),0)</f>
        <v>0</v>
      </c>
      <c r="WT190" s="1352">
        <f ca="1">IFERROR(OFFSET('WS-2 Pregnancy Income Lock In'!$A$4,$A190,WT$186),0)</f>
        <v>0</v>
      </c>
      <c r="WU190" s="1352">
        <f ca="1">IFERROR(OFFSET('WS-2 Pregnancy Income Lock In'!$A$4,$A190,WU$186),0)</f>
        <v>0</v>
      </c>
      <c r="WV190" s="1352">
        <f ca="1">IFERROR(OFFSET('WS-2 Pregnancy Income Lock In'!$A$4,$A190,WV$186),0)</f>
        <v>0</v>
      </c>
      <c r="WW190" s="1352">
        <f ca="1">IFERROR(OFFSET('WS-2 Pregnancy Income Lock In'!$A$4,$A190,WW$186),0)</f>
        <v>0</v>
      </c>
      <c r="WX190" s="1352">
        <f ca="1">IFERROR(OFFSET('WS-2 Pregnancy Income Lock In'!$A$4,$A190,WX$186),0)</f>
        <v>0</v>
      </c>
      <c r="WY190" s="1352">
        <f ca="1">IFERROR(OFFSET('WS-2 Pregnancy Income Lock In'!$A$4,$A190,WY$186),0)</f>
        <v>0</v>
      </c>
      <c r="WZ190" s="1352">
        <f ca="1">IFERROR(OFFSET('WS-2 Pregnancy Income Lock In'!$A$4,$A190,WZ$186),0)</f>
        <v>0</v>
      </c>
      <c r="XA190" s="1352">
        <f ca="1">IFERROR(OFFSET('WS-2 Pregnancy Income Lock In'!$A$4,$A190,XA$186),0)</f>
        <v>0</v>
      </c>
      <c r="XB190" s="1352">
        <f ca="1">IFERROR(OFFSET('WS-2 Pregnancy Income Lock In'!$A$4,$A190,XB$186),0)</f>
        <v>0</v>
      </c>
      <c r="XC190" s="1352">
        <f ca="1">IFERROR(OFFSET('WS-2 Pregnancy Income Lock In'!$A$4,$A190,XC$186),0)</f>
        <v>0</v>
      </c>
      <c r="XD190" s="1352">
        <f ca="1">IFERROR(OFFSET('WS-2 Pregnancy Income Lock In'!$A$4,$A190,XD$186),0)</f>
        <v>0</v>
      </c>
      <c r="XE190" s="1352">
        <f ca="1">IFERROR(OFFSET('WS-2 Pregnancy Income Lock In'!$A$4,$A190,XE$186),0)</f>
        <v>0</v>
      </c>
      <c r="XF190" s="1352">
        <f ca="1">IFERROR(OFFSET('WS-2 Pregnancy Income Lock In'!$A$4,$A190,XF$186),0)</f>
        <v>0</v>
      </c>
      <c r="XG190" s="1352">
        <f ca="1">IFERROR(OFFSET('WS-2 Pregnancy Income Lock In'!$A$4,$A190,XG$186),0)</f>
        <v>0</v>
      </c>
      <c r="XH190" s="1352">
        <f ca="1">IFERROR(OFFSET('WS-2 Pregnancy Income Lock In'!$A$4,$A190,XH$186),0)</f>
        <v>0</v>
      </c>
      <c r="XI190" s="1352">
        <f ca="1">IFERROR(OFFSET('WS-2 Pregnancy Income Lock In'!$A$4,$A190,XI$186),0)</f>
        <v>0</v>
      </c>
      <c r="XJ190" s="1352">
        <f ca="1">IFERROR(OFFSET('WS-2 Pregnancy Income Lock In'!$A$4,$A190,XJ$186),0)</f>
        <v>0</v>
      </c>
      <c r="XK190" s="1352">
        <f ca="1">IFERROR(OFFSET('WS-2 Pregnancy Income Lock In'!$A$4,$A190,XK$186),0)</f>
        <v>0</v>
      </c>
      <c r="XL190" s="1352">
        <f ca="1">IFERROR(OFFSET('WS-2 Pregnancy Income Lock In'!$A$4,$A190,XL$186),0)</f>
        <v>0</v>
      </c>
      <c r="XM190" s="1352">
        <f ca="1">IFERROR(OFFSET('WS-2 Pregnancy Income Lock In'!$A$4,$A190,XM$186),0)</f>
        <v>0</v>
      </c>
      <c r="XN190" s="1352">
        <f ca="1">IFERROR(OFFSET('WS-2 Pregnancy Income Lock In'!$A$4,$A190,XN$186),0)</f>
        <v>0</v>
      </c>
      <c r="XO190" s="1352">
        <f ca="1">IFERROR(OFFSET('WS-2 Pregnancy Income Lock In'!$A$4,$A190,XO$186),0)</f>
        <v>0</v>
      </c>
      <c r="XP190" s="1352">
        <f ca="1">IFERROR(OFFSET('WS-2 Pregnancy Income Lock In'!$A$4,$A190,XP$186),0)</f>
        <v>0</v>
      </c>
      <c r="XQ190" s="1352">
        <f ca="1">IFERROR(OFFSET('WS-2 Pregnancy Income Lock In'!$A$4,$A190,XQ$186),0)</f>
        <v>0</v>
      </c>
      <c r="XR190" s="1352">
        <f ca="1">IFERROR(OFFSET('WS-2 Pregnancy Income Lock In'!$A$4,$A190,XR$186),0)</f>
        <v>0</v>
      </c>
      <c r="XS190" s="1352">
        <f ca="1">IFERROR(OFFSET('WS-2 Pregnancy Income Lock In'!$A$4,$A190,XS$186),0)</f>
        <v>0</v>
      </c>
      <c r="XT190" s="1352">
        <f ca="1">IFERROR(OFFSET('WS-2 Pregnancy Income Lock In'!$A$4,$A190,XT$186),0)</f>
        <v>0</v>
      </c>
      <c r="XU190" s="1352">
        <f ca="1">IFERROR(OFFSET('WS-2 Pregnancy Income Lock In'!$A$4,$A190,XU$186),0)</f>
        <v>0</v>
      </c>
      <c r="XV190" s="1352">
        <f ca="1">IFERROR(OFFSET('WS-2 Pregnancy Income Lock In'!$A$4,$A190,XV$186),0)</f>
        <v>0</v>
      </c>
      <c r="XW190" s="1352">
        <f ca="1">IFERROR(OFFSET('WS-2 Pregnancy Income Lock In'!$A$4,$A190,XW$186),0)</f>
        <v>0</v>
      </c>
      <c r="XX190" s="1352">
        <f ca="1">IFERROR(OFFSET('WS-2 Pregnancy Income Lock In'!$A$4,$A190,XX$186),0)</f>
        <v>0</v>
      </c>
      <c r="XY190" s="1352">
        <f ca="1">IFERROR(OFFSET('WS-2 Pregnancy Income Lock In'!$A$4,$A190,XY$186),0)</f>
        <v>0</v>
      </c>
      <c r="XZ190" s="1352">
        <f ca="1">IFERROR(OFFSET('WS-2 Pregnancy Income Lock In'!$A$4,$A190,XZ$186),0)</f>
        <v>0</v>
      </c>
      <c r="YA190" s="1352">
        <f ca="1">IFERROR(OFFSET('WS-2 Pregnancy Income Lock In'!$A$4,$A190,YA$186),0)</f>
        <v>0</v>
      </c>
      <c r="YB190" s="1352">
        <f ca="1">IFERROR(OFFSET('WS-2 Pregnancy Income Lock In'!$A$4,$A190,YB$186),0)</f>
        <v>14</v>
      </c>
      <c r="YC190" s="1352">
        <f ca="1">IFERROR(OFFSET('WS-2 Pregnancy Income Lock In'!$A$4,$A190,YC$186),0)</f>
        <v>0</v>
      </c>
      <c r="YD190" s="1352">
        <f ca="1">IFERROR(OFFSET('WS-2 Pregnancy Income Lock In'!$A$4,$A190,YD$186),0)</f>
        <v>0</v>
      </c>
      <c r="YE190" s="1352">
        <f ca="1">IFERROR(OFFSET('WS-2 Pregnancy Income Lock In'!$A$4,$A190,YE$186),0)</f>
        <v>0</v>
      </c>
      <c r="YF190" s="1352">
        <f ca="1">IFERROR(OFFSET('WS-2 Pregnancy Income Lock In'!$A$4,$A190,YF$186),0)</f>
        <v>0</v>
      </c>
      <c r="YG190" s="1352">
        <f ca="1">IFERROR(OFFSET('WS-2 Pregnancy Income Lock In'!$A$4,$A190,YG$186),0)</f>
        <v>0</v>
      </c>
      <c r="YH190" s="1352">
        <f ca="1">IFERROR(OFFSET('WS-2 Pregnancy Income Lock In'!$A$4,$A190,YH$186),0)</f>
        <v>0</v>
      </c>
      <c r="YI190" s="1352">
        <f ca="1">IFERROR(OFFSET('WS-2 Pregnancy Income Lock In'!$A$4,$A190,YI$186),0)</f>
        <v>0</v>
      </c>
      <c r="YJ190" s="1352">
        <f ca="1">IFERROR(OFFSET('WS-2 Pregnancy Income Lock In'!$A$4,$A190,YJ$186),0)</f>
        <v>0</v>
      </c>
      <c r="YK190" s="1352">
        <f ca="1">IFERROR(OFFSET('WS-2 Pregnancy Income Lock In'!$A$4,$A190,YK$186),0)</f>
        <v>0</v>
      </c>
      <c r="YL190" s="1352">
        <f ca="1">IFERROR(OFFSET('WS-2 Pregnancy Income Lock In'!$A$4,$A190,YL$186),0)</f>
        <v>0</v>
      </c>
      <c r="YM190" s="1352">
        <f ca="1">IFERROR(OFFSET('WS-2 Pregnancy Income Lock In'!$A$4,$A190,YM$186),0)</f>
        <v>0</v>
      </c>
      <c r="YN190" s="1352">
        <f ca="1">IFERROR(OFFSET('WS-2 Pregnancy Income Lock In'!$A$4,$A190,YN$186),0)</f>
        <v>0</v>
      </c>
      <c r="YO190" s="1352">
        <f ca="1">IFERROR(OFFSET('WS-2 Pregnancy Income Lock In'!$A$4,$A190,YO$186),0)</f>
        <v>4</v>
      </c>
      <c r="YP190" s="1352">
        <f ca="1">IFERROR(OFFSET('WS-2 Pregnancy Income Lock In'!$A$4,$A190,YP$186),0)</f>
        <v>0</v>
      </c>
      <c r="YQ190" s="1352">
        <f ca="1">IFERROR(OFFSET('WS-2 Pregnancy Income Lock In'!$A$4,$A190,YQ$186),0)</f>
        <v>0</v>
      </c>
      <c r="YR190" s="1352">
        <f ca="1">IFERROR(OFFSET('WS-2 Pregnancy Income Lock In'!$A$4,$A190,YR$186),0)</f>
        <v>0</v>
      </c>
      <c r="YS190" s="1352">
        <f ca="1">IFERROR(OFFSET('WS-2 Pregnancy Income Lock In'!$A$4,$A190,YS$186),0)</f>
        <v>0</v>
      </c>
      <c r="YT190" s="1352">
        <f ca="1">IFERROR(OFFSET('WS-2 Pregnancy Income Lock In'!$A$4,$A190,YT$186),0)</f>
        <v>0</v>
      </c>
      <c r="YU190" s="1352">
        <f ca="1">IFERROR(OFFSET('WS-2 Pregnancy Income Lock In'!$A$4,$A190,YU$186),0)</f>
        <v>6</v>
      </c>
      <c r="YV190" s="1352">
        <f ca="1">IFERROR(OFFSET('WS-2 Pregnancy Income Lock In'!$A$4,$A190,YV$186),0)</f>
        <v>0</v>
      </c>
      <c r="YW190" s="1352">
        <f ca="1">IFERROR(OFFSET('WS-2 Pregnancy Income Lock In'!$A$4,$A190,YW$186),0)</f>
        <v>0</v>
      </c>
      <c r="YX190" s="1352">
        <f ca="1">IFERROR(OFFSET('WS-2 Pregnancy Income Lock In'!$A$4,$A190,YX$186),0)</f>
        <v>0</v>
      </c>
      <c r="YY190" s="1352">
        <f ca="1">IFERROR(OFFSET('WS-2 Pregnancy Income Lock In'!$A$4,$A190,YY$186),0)</f>
        <v>0</v>
      </c>
      <c r="YZ190" s="1352">
        <f ca="1">IFERROR(OFFSET('WS-2 Pregnancy Income Lock In'!$A$4,$A190,YZ$186),0)</f>
        <v>0</v>
      </c>
      <c r="ZA190" s="1352">
        <f ca="1">IFERROR(OFFSET('WS-2 Pregnancy Income Lock In'!$A$4,$A190,ZA$186),0)</f>
        <v>0</v>
      </c>
      <c r="ZB190" s="1352">
        <f ca="1">IFERROR(OFFSET('WS-2 Pregnancy Income Lock In'!$A$4,$A190,ZB$186),0)</f>
        <v>3</v>
      </c>
      <c r="ZC190" s="1352">
        <f ca="1">IFERROR(OFFSET('WS-2 Pregnancy Income Lock In'!$A$4,$A190,ZC$186),0)</f>
        <v>0</v>
      </c>
      <c r="ZD190" s="1352">
        <f ca="1">IFERROR(OFFSET('WS-2 Pregnancy Income Lock In'!$A$4,$A190,ZD$186),0)</f>
        <v>0</v>
      </c>
      <c r="ZE190" s="1352">
        <f ca="1">IFERROR(OFFSET('WS-2 Pregnancy Income Lock In'!$A$4,$A190,ZE$186),0)</f>
        <v>0</v>
      </c>
      <c r="ZF190" s="1352">
        <f ca="1">IFERROR(OFFSET('WS-2 Pregnancy Income Lock In'!$A$4,$A190,ZF$186),0)</f>
        <v>0</v>
      </c>
      <c r="ZG190" s="1352">
        <f ca="1">IFERROR(OFFSET('WS-2 Pregnancy Income Lock In'!$A$4,$A190,ZG$186),0)</f>
        <v>0</v>
      </c>
      <c r="ZH190" s="1352">
        <f ca="1">IFERROR(OFFSET('WS-2 Pregnancy Income Lock In'!$A$4,$A190,ZH$186),0)</f>
        <v>0</v>
      </c>
      <c r="ZI190" s="1352">
        <f ca="1">IFERROR(OFFSET('WS-2 Pregnancy Income Lock In'!$A$4,$A190,ZI$186),0)</f>
        <v>7</v>
      </c>
      <c r="ZJ190" s="1352">
        <f ca="1">IFERROR(OFFSET('WS-2 Pregnancy Income Lock In'!$A$4,$A190,ZJ$186),0)</f>
        <v>0</v>
      </c>
      <c r="ZK190" s="1352">
        <f ca="1">IFERROR(OFFSET('WS-2 Pregnancy Income Lock In'!$A$4,$A190,ZK$186),0)</f>
        <v>0</v>
      </c>
      <c r="ZL190" s="1352">
        <f ca="1">IFERROR(OFFSET('WS-2 Pregnancy Income Lock In'!$A$4,$A190,ZL$186),0)</f>
        <v>0</v>
      </c>
      <c r="ZM190" s="1352">
        <f ca="1">IFERROR(OFFSET('WS-2 Pregnancy Income Lock In'!$A$4,$A190,ZM$186),0)</f>
        <v>0</v>
      </c>
      <c r="ZN190" s="1352">
        <f ca="1">IFERROR(OFFSET('WS-2 Pregnancy Income Lock In'!$A$4,$A190,ZN$186),0)</f>
        <v>0</v>
      </c>
      <c r="ZO190" s="1352">
        <f ca="1">IFERROR(OFFSET('WS-2 Pregnancy Income Lock In'!$A$4,$A190,ZO$186),0)</f>
        <v>0</v>
      </c>
      <c r="ZP190" s="1352">
        <f ca="1">IFERROR(OFFSET('WS-2 Pregnancy Income Lock In'!$A$4,$A190,ZP$186),0)</f>
        <v>0</v>
      </c>
      <c r="ZQ190" s="1352">
        <f ca="1">IFERROR(OFFSET('WS-2 Pregnancy Income Lock In'!$A$4,$A190,ZQ$186),0)</f>
        <v>13</v>
      </c>
      <c r="ZR190" s="1352">
        <f ca="1">IFERROR(OFFSET('WS-2 Pregnancy Income Lock In'!$A$4,$A190,ZR$186),0)</f>
        <v>0</v>
      </c>
      <c r="ZS190" s="1352">
        <f ca="1">IFERROR(OFFSET('WS-2 Pregnancy Income Lock In'!$A$4,$A190,ZS$186),0)</f>
        <v>0</v>
      </c>
      <c r="ZT190" s="1352">
        <f ca="1">IFERROR(OFFSET('WS-2 Pregnancy Income Lock In'!$A$4,$A190,ZT$186),0)</f>
        <v>0</v>
      </c>
      <c r="ZU190" s="1352">
        <f ca="1">IFERROR(OFFSET('WS-2 Pregnancy Income Lock In'!$A$4,$A190,ZU$186),0)</f>
        <v>0</v>
      </c>
      <c r="ZV190" s="1352">
        <f ca="1">IFERROR(OFFSET('WS-2 Pregnancy Income Lock In'!$A$4,$A190,ZV$186),0)</f>
        <v>0</v>
      </c>
      <c r="ZW190" s="1352">
        <f ca="1">IFERROR(OFFSET('WS-2 Pregnancy Income Lock In'!$A$4,$A190,ZW$186),0)</f>
        <v>0</v>
      </c>
      <c r="ZX190" s="1352">
        <f ca="1">IFERROR(OFFSET('WS-2 Pregnancy Income Lock In'!$A$4,$A190,ZX$186),0)</f>
        <v>6</v>
      </c>
      <c r="ZY190" s="1352">
        <f ca="1">IFERROR(OFFSET('WS-2 Pregnancy Income Lock In'!$A$4,$A190,ZY$186),0)</f>
        <v>0</v>
      </c>
      <c r="ZZ190" s="1352">
        <f ca="1">IFERROR(OFFSET('WS-2 Pregnancy Income Lock In'!$A$4,$A190,ZZ$186),0)</f>
        <v>0</v>
      </c>
      <c r="AAA190" s="1352">
        <f ca="1">IFERROR(OFFSET('WS-2 Pregnancy Income Lock In'!$A$4,$A190,AAA$186),0)</f>
        <v>0</v>
      </c>
      <c r="AAB190" s="1352">
        <f ca="1">IFERROR(OFFSET('WS-2 Pregnancy Income Lock In'!$A$4,$A190,AAB$186),0)</f>
        <v>0</v>
      </c>
      <c r="AAC190" s="1352">
        <f ca="1">IFERROR(OFFSET('WS-2 Pregnancy Income Lock In'!$A$4,$A190,AAC$186),0)</f>
        <v>0</v>
      </c>
      <c r="AAD190" s="1352">
        <f ca="1">IFERROR(OFFSET('WS-2 Pregnancy Income Lock In'!$A$4,$A190,AAD$186),0)</f>
        <v>0</v>
      </c>
      <c r="AAE190" s="1352">
        <f ca="1">IFERROR(OFFSET('WS-2 Pregnancy Income Lock In'!$A$4,$A190,AAE$186),0)</f>
        <v>0</v>
      </c>
      <c r="AAF190" s="1352">
        <f ca="1">IFERROR(OFFSET('WS-2 Pregnancy Income Lock In'!$A$4,$A190,AAF$186),0)</f>
        <v>0</v>
      </c>
      <c r="AAG190" s="1352">
        <f ca="1">IFERROR(OFFSET('WS-2 Pregnancy Income Lock In'!$A$4,$A190,AAG$186),0)</f>
        <v>0</v>
      </c>
      <c r="AAH190" s="1352">
        <f ca="1">IFERROR(OFFSET('WS-2 Pregnancy Income Lock In'!$A$4,$A190,AAH$186),0)</f>
        <v>0</v>
      </c>
      <c r="AAI190" s="1352">
        <f ca="1">IFERROR(OFFSET('WS-2 Pregnancy Income Lock In'!$A$4,$A190,AAI$186),0)</f>
        <v>0</v>
      </c>
      <c r="AAJ190" s="1352">
        <f ca="1">IFERROR(OFFSET('WS-2 Pregnancy Income Lock In'!$A$4,$A190,AAJ$186),0)</f>
        <v>0</v>
      </c>
      <c r="AAK190" s="1352">
        <f ca="1">IFERROR(OFFSET('WS-2 Pregnancy Income Lock In'!$A$4,$A190,AAK$186),0)</f>
        <v>5</v>
      </c>
      <c r="AAL190" s="1352">
        <f ca="1">IFERROR(OFFSET('WS-2 Pregnancy Income Lock In'!$A$4,$A190,AAL$186),0)</f>
        <v>0</v>
      </c>
      <c r="AAM190" s="1352">
        <f ca="1">IFERROR(OFFSET('WS-2 Pregnancy Income Lock In'!$A$4,$A190,AAM$186),0)</f>
        <v>0</v>
      </c>
      <c r="AAN190" s="1352">
        <f ca="1">IFERROR(OFFSET('WS-2 Pregnancy Income Lock In'!$A$4,$A190,AAN$186),0)</f>
        <v>0</v>
      </c>
      <c r="AAO190" s="1352">
        <f ca="1">IFERROR(OFFSET('WS-2 Pregnancy Income Lock In'!$A$4,$A190,AAO$186),0)</f>
        <v>0</v>
      </c>
      <c r="AAP190" s="1352">
        <f ca="1">IFERROR(OFFSET('WS-2 Pregnancy Income Lock In'!$A$4,$A190,AAP$186),0)</f>
        <v>0</v>
      </c>
      <c r="AAQ190" s="1352">
        <f ca="1">IFERROR(OFFSET('WS-2 Pregnancy Income Lock In'!$A$4,$A190,AAQ$186),0)</f>
        <v>0</v>
      </c>
      <c r="AAR190" s="1352">
        <f ca="1">IFERROR(OFFSET('WS-2 Pregnancy Income Lock In'!$A$4,$A190,AAR$186),0)</f>
        <v>2</v>
      </c>
      <c r="AAS190" s="1352">
        <f ca="1">IFERROR(OFFSET('WS-2 Pregnancy Income Lock In'!$A$4,$A190,AAS$186),0)</f>
        <v>0</v>
      </c>
      <c r="AAT190" s="1352">
        <f ca="1">IFERROR(OFFSET('WS-2 Pregnancy Income Lock In'!$A$4,$A190,AAT$186),0)</f>
        <v>0</v>
      </c>
      <c r="AAU190" s="1352">
        <f ca="1">IFERROR(OFFSET('WS-2 Pregnancy Income Lock In'!$A$4,$A190,AAU$186),0)</f>
        <v>0</v>
      </c>
      <c r="AAV190" s="1352">
        <f ca="1">IFERROR(OFFSET('WS-2 Pregnancy Income Lock In'!$A$4,$A190,AAV$186),0)</f>
        <v>0</v>
      </c>
      <c r="AAW190" s="1352">
        <f ca="1">IFERROR(OFFSET('WS-2 Pregnancy Income Lock In'!$A$4,$A190,AAW$186),0)</f>
        <v>0</v>
      </c>
      <c r="AAX190" s="1352">
        <f ca="1">IFERROR(OFFSET('WS-2 Pregnancy Income Lock In'!$A$4,$A190,AAX$186),0)</f>
        <v>0</v>
      </c>
      <c r="AAY190" s="1352">
        <f ca="1">IFERROR(OFFSET('WS-2 Pregnancy Income Lock In'!$A$4,$A190,AAY$186),0)</f>
        <v>5</v>
      </c>
      <c r="AAZ190" s="1352">
        <f ca="1">IFERROR(OFFSET('WS-2 Pregnancy Income Lock In'!$A$4,$A190,AAZ$186),0)</f>
        <v>0</v>
      </c>
      <c r="ABA190" s="1352">
        <f ca="1">IFERROR(OFFSET('WS-2 Pregnancy Income Lock In'!$A$4,$A190,ABA$186),0)</f>
        <v>0</v>
      </c>
      <c r="ABB190" s="1352">
        <f ca="1">IFERROR(OFFSET('WS-2 Pregnancy Income Lock In'!$A$4,$A190,ABB$186),0)</f>
        <v>1</v>
      </c>
      <c r="ABC190" s="1352">
        <f ca="1">IFERROR(OFFSET('WS-2 Pregnancy Income Lock In'!$A$4,$A190,ABC$186),0)</f>
        <v>0</v>
      </c>
      <c r="ABD190" s="1352">
        <f ca="1">IFERROR(OFFSET('WS-2 Pregnancy Income Lock In'!$A$4,$A190,ABD$186),0)</f>
        <v>0</v>
      </c>
      <c r="ABE190" s="1352">
        <f ca="1">IFERROR(OFFSET('WS-2 Pregnancy Income Lock In'!$A$4,$A190,ABE$186),0)</f>
        <v>0</v>
      </c>
      <c r="ABF190" s="1352">
        <f ca="1">IFERROR(OFFSET('WS-2 Pregnancy Income Lock In'!$A$4,$A190,ABF$186),0)</f>
        <v>0</v>
      </c>
      <c r="ABG190" s="1352">
        <f ca="1">IFERROR(OFFSET('WS-2 Pregnancy Income Lock In'!$A$4,$A190,ABG$186),0)</f>
        <v>0</v>
      </c>
      <c r="ABH190" s="1352">
        <f ca="1">IFERROR(OFFSET('WS-2 Pregnancy Income Lock In'!$A$4,$A190,ABH$186),0)</f>
        <v>1</v>
      </c>
      <c r="ABI190" s="1352">
        <f ca="1">IFERROR(OFFSET('WS-2 Pregnancy Income Lock In'!$A$4,$A190,ABI$186),0)</f>
        <v>0</v>
      </c>
      <c r="ABJ190" s="1352">
        <f ca="1">IFERROR(OFFSET('WS-2 Pregnancy Income Lock In'!$A$4,$A190,ABJ$186),0)</f>
        <v>0</v>
      </c>
      <c r="ABK190" s="1352">
        <f ca="1">IFERROR(OFFSET('WS-2 Pregnancy Income Lock In'!$A$4,$A190,ABK$186),0)</f>
        <v>0</v>
      </c>
      <c r="ABL190" s="1352">
        <f ca="1">IFERROR(OFFSET('WS-2 Pregnancy Income Lock In'!$A$4,$A190,ABL$186),0)</f>
        <v>0</v>
      </c>
      <c r="ABM190" s="1352">
        <f ca="1">IFERROR(OFFSET('WS-2 Pregnancy Income Lock In'!$A$4,$A190,ABM$186),0)</f>
        <v>0</v>
      </c>
      <c r="ABN190" s="1352">
        <f ca="1">IFERROR(OFFSET('WS-2 Pregnancy Income Lock In'!$A$4,$A190,ABN$186),0)</f>
        <v>4</v>
      </c>
      <c r="ABO190" s="1352">
        <f ca="1">IFERROR(OFFSET('WS-2 Pregnancy Income Lock In'!$A$4,$A190,ABO$186),0)</f>
        <v>0</v>
      </c>
      <c r="ABP190" s="1352">
        <f ca="1">IFERROR(OFFSET('WS-2 Pregnancy Income Lock In'!$A$4,$A190,ABP$186),0)</f>
        <v>0</v>
      </c>
      <c r="ABQ190" s="1352">
        <f ca="1">IFERROR(OFFSET('WS-2 Pregnancy Income Lock In'!$A$4,$A190,ABQ$186),0)</f>
        <v>0</v>
      </c>
      <c r="ABR190" s="1352">
        <f ca="1">IFERROR(OFFSET('WS-2 Pregnancy Income Lock In'!$A$4,$A190,ABR$186),0)</f>
        <v>0</v>
      </c>
      <c r="ABS190" s="1352">
        <f ca="1">IFERROR(OFFSET('WS-2 Pregnancy Income Lock In'!$A$4,$A190,ABS$186),0)</f>
        <v>0</v>
      </c>
      <c r="ABT190" s="1352">
        <f ca="1">IFERROR(OFFSET('WS-2 Pregnancy Income Lock In'!$A$4,$A190,ABT$186),0)</f>
        <v>0</v>
      </c>
      <c r="ABU190" s="1352">
        <f ca="1">IFERROR(OFFSET('WS-2 Pregnancy Income Lock In'!$A$4,$A190,ABU$186),0)</f>
        <v>0</v>
      </c>
      <c r="ABV190" s="1352">
        <f ca="1">IFERROR(OFFSET('WS-2 Pregnancy Income Lock In'!$A$4,$A190,ABV$186),0)</f>
        <v>0</v>
      </c>
      <c r="ABW190" s="1352">
        <f ca="1">IFERROR(OFFSET('WS-2 Pregnancy Income Lock In'!$A$4,$A190,ABW$186),0)</f>
        <v>0</v>
      </c>
      <c r="ABX190" s="1352">
        <f ca="1">IFERROR(OFFSET('WS-2 Pregnancy Income Lock In'!$A$4,$A190,ABX$186),0)</f>
        <v>0</v>
      </c>
      <c r="ABY190" s="1352">
        <f ca="1">IFERROR(OFFSET('WS-2 Pregnancy Income Lock In'!$A$4,$A190,ABY$186),0)</f>
        <v>0</v>
      </c>
      <c r="ABZ190" s="1352">
        <f ca="1">IFERROR(OFFSET('WS-2 Pregnancy Income Lock In'!$A$4,$A190,ABZ$186),0)</f>
        <v>0</v>
      </c>
      <c r="ACA190" s="1352">
        <f ca="1">IFERROR(OFFSET('WS-2 Pregnancy Income Lock In'!$A$4,$A190,ACA$186),0)</f>
        <v>0</v>
      </c>
      <c r="ACB190" s="1352">
        <f ca="1">IFERROR(OFFSET('WS-2 Pregnancy Income Lock In'!$A$4,$A190,ACB$186),0)</f>
        <v>3</v>
      </c>
      <c r="ACC190" s="1352">
        <f ca="1">IFERROR(OFFSET('WS-2 Pregnancy Income Lock In'!$A$4,$A190,ACC$186),0)</f>
        <v>0</v>
      </c>
      <c r="ACD190" s="1352">
        <f ca="1">IFERROR(OFFSET('WS-2 Pregnancy Income Lock In'!$A$4,$A190,ACD$186),0)</f>
        <v>0</v>
      </c>
      <c r="ACE190" s="1352">
        <f ca="1">IFERROR(OFFSET('WS-2 Pregnancy Income Lock In'!$A$4,$A190,ACE$186),0)</f>
        <v>0</v>
      </c>
      <c r="ACF190" s="1352">
        <f ca="1">IFERROR(OFFSET('WS-2 Pregnancy Income Lock In'!$A$4,$A190,ACF$186),0)</f>
        <v>0</v>
      </c>
      <c r="ACG190" s="1352">
        <f ca="1">IFERROR(OFFSET('WS-2 Pregnancy Income Lock In'!$A$4,$A190,ACG$186),0)</f>
        <v>0</v>
      </c>
      <c r="ACH190" s="1352">
        <f ca="1">IFERROR(OFFSET('WS-2 Pregnancy Income Lock In'!$A$4,$A190,ACH$186),0)</f>
        <v>0</v>
      </c>
      <c r="ACI190" s="1352">
        <f ca="1">IFERROR(OFFSET('WS-2 Pregnancy Income Lock In'!$A$4,$A190,ACI$186),0)</f>
        <v>4</v>
      </c>
      <c r="ACJ190" s="1352">
        <f ca="1">IFERROR(OFFSET('WS-2 Pregnancy Income Lock In'!$A$4,$A190,ACJ$186),0)</f>
        <v>0</v>
      </c>
      <c r="ACK190" s="1352">
        <f ca="1">IFERROR(OFFSET('WS-2 Pregnancy Income Lock In'!$A$4,$A190,ACK$186),0)</f>
        <v>0</v>
      </c>
      <c r="ACL190" s="1352">
        <f ca="1">IFERROR(OFFSET('WS-2 Pregnancy Income Lock In'!$A$4,$A190,ACL$186),0)</f>
        <v>0</v>
      </c>
      <c r="ACM190" s="1352">
        <f ca="1">IFERROR(OFFSET('WS-2 Pregnancy Income Lock In'!$A$4,$A190,ACM$186),0)</f>
        <v>0</v>
      </c>
      <c r="ACN190" s="1352">
        <f ca="1">IFERROR(OFFSET('WS-2 Pregnancy Income Lock In'!$A$4,$A190,ACN$186),0)</f>
        <v>0</v>
      </c>
      <c r="ACO190" s="1352">
        <f ca="1">IFERROR(OFFSET('WS-2 Pregnancy Income Lock In'!$A$4,$A190,ACO$186),0)</f>
        <v>0</v>
      </c>
      <c r="ACP190" s="1352">
        <f ca="1">IFERROR(OFFSET('WS-2 Pregnancy Income Lock In'!$A$4,$A190,ACP$186),0)</f>
        <v>7</v>
      </c>
      <c r="ACQ190" s="1352">
        <f ca="1">IFERROR(OFFSET('WS-2 Pregnancy Income Lock In'!$A$4,$A190,ACQ$186),0)</f>
        <v>0</v>
      </c>
      <c r="ACR190" s="1352">
        <f ca="1">IFERROR(OFFSET('WS-2 Pregnancy Income Lock In'!$A$4,$A190,ACR$186),0)</f>
        <v>0</v>
      </c>
      <c r="ACS190" s="1352">
        <f ca="1">IFERROR(OFFSET('WS-2 Pregnancy Income Lock In'!$A$4,$A190,ACS$186),0)</f>
        <v>1</v>
      </c>
      <c r="ACT190" s="1352">
        <f ca="1">IFERROR(OFFSET('WS-2 Pregnancy Income Lock In'!$A$4,$A190,ACT$186),0)</f>
        <v>0</v>
      </c>
      <c r="ACU190" s="1352">
        <f ca="1">IFERROR(OFFSET('WS-2 Pregnancy Income Lock In'!$A$4,$A190,ACU$186),0)</f>
        <v>0</v>
      </c>
      <c r="ACV190" s="1352">
        <f ca="1">IFERROR(OFFSET('WS-2 Pregnancy Income Lock In'!$A$4,$A190,ACV$186),0)</f>
        <v>0</v>
      </c>
      <c r="ACW190" s="1352">
        <f ca="1">IFERROR(OFFSET('WS-2 Pregnancy Income Lock In'!$A$4,$A190,ACW$186),0)</f>
        <v>0</v>
      </c>
      <c r="ACX190" s="1352">
        <f ca="1">IFERROR(OFFSET('WS-2 Pregnancy Income Lock In'!$A$4,$A190,ACX$186),0)</f>
        <v>0</v>
      </c>
      <c r="ACY190" s="1352">
        <f ca="1">IFERROR(OFFSET('WS-2 Pregnancy Income Lock In'!$A$4,$A190,ACY$186),0)</f>
        <v>0</v>
      </c>
      <c r="ACZ190" s="1352">
        <f ca="1">IFERROR(OFFSET('WS-2 Pregnancy Income Lock In'!$A$4,$A190,ACZ$186),0)</f>
        <v>0</v>
      </c>
      <c r="ADA190" s="1352">
        <f ca="1">IFERROR(OFFSET('WS-2 Pregnancy Income Lock In'!$A$4,$A190,ADA$186),0)</f>
        <v>0</v>
      </c>
      <c r="ADB190" s="1352">
        <f ca="1">IFERROR(OFFSET('WS-2 Pregnancy Income Lock In'!$A$4,$A190,ADB$186),0)</f>
        <v>0</v>
      </c>
      <c r="ADC190" s="1352">
        <f ca="1">IFERROR(OFFSET('WS-2 Pregnancy Income Lock In'!$A$4,$A190,ADC$186),0)</f>
        <v>0</v>
      </c>
      <c r="ADD190" s="1352">
        <f ca="1">IFERROR(OFFSET('WS-2 Pregnancy Income Lock In'!$A$4,$A190,ADD$186),0)</f>
        <v>2</v>
      </c>
      <c r="ADE190" s="1352">
        <f ca="1">IFERROR(OFFSET('WS-2 Pregnancy Income Lock In'!$A$4,$A190,ADE$186),0)</f>
        <v>0</v>
      </c>
      <c r="ADF190" s="1352">
        <f ca="1">IFERROR(OFFSET('WS-2 Pregnancy Income Lock In'!$A$4,$A190,ADF$186),0)</f>
        <v>0</v>
      </c>
      <c r="ADG190" s="1352">
        <f ca="1">IFERROR(OFFSET('WS-2 Pregnancy Income Lock In'!$A$4,$A190,ADG$186),0)</f>
        <v>0</v>
      </c>
      <c r="ADH190" s="1352">
        <f ca="1">IFERROR(OFFSET('WS-2 Pregnancy Income Lock In'!$A$4,$A190,ADH$186),0)</f>
        <v>0</v>
      </c>
      <c r="ADI190" s="1352">
        <f ca="1">IFERROR(OFFSET('WS-2 Pregnancy Income Lock In'!$A$4,$A190,ADI$186),0)</f>
        <v>0</v>
      </c>
      <c r="ADJ190" s="1352">
        <f ca="1">IFERROR(OFFSET('WS-2 Pregnancy Income Lock In'!$A$4,$A190,ADJ$186),0)</f>
        <v>0</v>
      </c>
      <c r="ADK190" s="1352">
        <f ca="1">IFERROR(OFFSET('WS-2 Pregnancy Income Lock In'!$A$4,$A190,ADK$186),0)</f>
        <v>3</v>
      </c>
      <c r="ADL190" s="1352">
        <f ca="1">IFERROR(OFFSET('WS-2 Pregnancy Income Lock In'!$A$4,$A190,ADL$186),0)</f>
        <v>0</v>
      </c>
      <c r="ADM190" s="1352">
        <f ca="1">IFERROR(OFFSET('WS-2 Pregnancy Income Lock In'!$A$4,$A190,ADM$186),0)</f>
        <v>0</v>
      </c>
      <c r="ADN190" s="1352">
        <f ca="1">IFERROR(OFFSET('WS-2 Pregnancy Income Lock In'!$A$4,$A190,ADN$186),0)</f>
        <v>0</v>
      </c>
      <c r="ADO190" s="1352">
        <f ca="1">IFERROR(OFFSET('WS-2 Pregnancy Income Lock In'!$A$4,$A190,ADO$186),0)</f>
        <v>0</v>
      </c>
      <c r="ADP190" s="1352">
        <f ca="1">IFERROR(OFFSET('WS-2 Pregnancy Income Lock In'!$A$4,$A190,ADP$186),0)</f>
        <v>0</v>
      </c>
      <c r="ADQ190" s="1352">
        <f ca="1">IFERROR(OFFSET('WS-2 Pregnancy Income Lock In'!$A$4,$A190,ADQ$186),0)</f>
        <v>0</v>
      </c>
      <c r="ADR190" s="1352">
        <f ca="1">IFERROR(OFFSET('WS-2 Pregnancy Income Lock In'!$A$4,$A190,ADR$186),0)</f>
        <v>7</v>
      </c>
      <c r="ADS190" s="1352">
        <f ca="1">IFERROR(OFFSET('WS-2 Pregnancy Income Lock In'!$A$4,$A190,ADS$186),0)</f>
        <v>0</v>
      </c>
      <c r="ADT190" s="1352">
        <f ca="1">IFERROR(OFFSET('WS-2 Pregnancy Income Lock In'!$A$4,$A190,ADT$186),0)</f>
        <v>0</v>
      </c>
      <c r="ADU190" s="1352">
        <f ca="1">IFERROR(OFFSET('WS-2 Pregnancy Income Lock In'!$A$4,$A190,ADU$186),0)</f>
        <v>0</v>
      </c>
      <c r="ADV190" s="1352">
        <f ca="1">IFERROR(OFFSET('WS-2 Pregnancy Income Lock In'!$A$4,$A190,ADV$186),0)</f>
        <v>0</v>
      </c>
      <c r="ADW190" s="1352">
        <f ca="1">IFERROR(OFFSET('WS-2 Pregnancy Income Lock In'!$A$4,$A190,ADW$186),0)</f>
        <v>0</v>
      </c>
      <c r="ADX190" s="1352">
        <f ca="1">IFERROR(OFFSET('WS-2 Pregnancy Income Lock In'!$A$4,$A190,ADX$186),0)</f>
        <v>0</v>
      </c>
      <c r="ADY190" s="1352">
        <f ca="1">IFERROR(OFFSET('WS-2 Pregnancy Income Lock In'!$A$4,$A190,ADY$186),0)</f>
        <v>5</v>
      </c>
      <c r="ADZ190" s="1352">
        <f ca="1">IFERROR(OFFSET('WS-2 Pregnancy Income Lock In'!$A$4,$A190,ADZ$186),0)</f>
        <v>0</v>
      </c>
      <c r="AEA190" s="1352">
        <f ca="1">IFERROR(OFFSET('WS-2 Pregnancy Income Lock In'!$A$4,$A190,AEA$186),0)</f>
        <v>0</v>
      </c>
      <c r="AEB190" s="1352">
        <f ca="1">IFERROR(OFFSET('WS-2 Pregnancy Income Lock In'!$A$4,$A190,AEB$186),0)</f>
        <v>0</v>
      </c>
      <c r="AEC190" s="1352">
        <f ca="1">IFERROR(OFFSET('WS-2 Pregnancy Income Lock In'!$A$4,$A190,AEC$186),0)</f>
        <v>0</v>
      </c>
      <c r="AED190" s="1352">
        <f ca="1">IFERROR(OFFSET('WS-2 Pregnancy Income Lock In'!$A$4,$A190,AED$186),0)</f>
        <v>0</v>
      </c>
      <c r="AEE190" s="1352">
        <f ca="1">IFERROR(OFFSET('WS-2 Pregnancy Income Lock In'!$A$4,$A190,AEE$186),0)</f>
        <v>0</v>
      </c>
      <c r="AEF190" s="1352">
        <f ca="1">IFERROR(OFFSET('WS-2 Pregnancy Income Lock In'!$A$4,$A190,AEF$186),0)</f>
        <v>0</v>
      </c>
      <c r="AEG190" s="1352">
        <f ca="1">IFERROR(OFFSET('WS-2 Pregnancy Income Lock In'!$A$4,$A190,AEG$186),0)</f>
        <v>0</v>
      </c>
      <c r="AEH190" s="1352">
        <f ca="1">IFERROR(OFFSET('WS-2 Pregnancy Income Lock In'!$A$4,$A190,AEH$186),0)</f>
        <v>0</v>
      </c>
      <c r="AEI190" s="1352">
        <f ca="1">IFERROR(OFFSET('WS-2 Pregnancy Income Lock In'!$A$4,$A190,AEI$186),0)</f>
        <v>0</v>
      </c>
      <c r="AEJ190" s="1352">
        <f ca="1">IFERROR(OFFSET('WS-2 Pregnancy Income Lock In'!$A$4,$A190,AEJ$186),0)</f>
        <v>0</v>
      </c>
      <c r="AEK190" s="1352">
        <f ca="1">IFERROR(OFFSET('WS-2 Pregnancy Income Lock In'!$A$4,$A190,AEK$186),0)</f>
        <v>0</v>
      </c>
      <c r="AEL190" s="1352">
        <f ca="1">IFERROR(OFFSET('WS-2 Pregnancy Income Lock In'!$A$4,$A190,AEL$186),0)</f>
        <v>0</v>
      </c>
      <c r="AEM190" s="1352">
        <f ca="1">IFERROR(OFFSET('WS-2 Pregnancy Income Lock In'!$A$4,$A190,AEM$186),0)</f>
        <v>0</v>
      </c>
      <c r="AEN190" s="1352">
        <f ca="1">IFERROR(OFFSET('WS-2 Pregnancy Income Lock In'!$A$4,$A190,AEN$186),0)</f>
        <v>0</v>
      </c>
      <c r="AEO190" s="1352">
        <f ca="1">IFERROR(OFFSET('WS-2 Pregnancy Income Lock In'!$A$4,$A190,AEO$186),0)</f>
        <v>0</v>
      </c>
      <c r="AEP190" s="1352">
        <f ca="1">IFERROR(OFFSET('WS-2 Pregnancy Income Lock In'!$A$4,$A190,AEP$186),0)</f>
        <v>0</v>
      </c>
      <c r="AEQ190" s="1352">
        <f ca="1">IFERROR(OFFSET('WS-2 Pregnancy Income Lock In'!$A$4,$A190,AEQ$186),0)</f>
        <v>0</v>
      </c>
      <c r="AER190" s="1352">
        <f ca="1">IFERROR(OFFSET('WS-2 Pregnancy Income Lock In'!$A$4,$A190,AER$186),0)</f>
        <v>0</v>
      </c>
      <c r="AES190" s="1352">
        <f ca="1">IFERROR(OFFSET('WS-2 Pregnancy Income Lock In'!$A$4,$A190,AES$186),0)</f>
        <v>0</v>
      </c>
      <c r="AET190" s="1352">
        <f ca="1">IFERROR(OFFSET('WS-2 Pregnancy Income Lock In'!$A$4,$A190,AET$186),0)</f>
        <v>2</v>
      </c>
      <c r="AEU190" s="1352">
        <f ca="1">IFERROR(OFFSET('WS-2 Pregnancy Income Lock In'!$A$4,$A190,AEU$186),0)</f>
        <v>0</v>
      </c>
      <c r="AEV190" s="1352">
        <f ca="1">IFERROR(OFFSET('WS-2 Pregnancy Income Lock In'!$A$4,$A190,AEV$186),0)</f>
        <v>0</v>
      </c>
      <c r="AEW190" s="1352">
        <f ca="1">IFERROR(OFFSET('WS-2 Pregnancy Income Lock In'!$A$4,$A190,AEW$186),0)</f>
        <v>0</v>
      </c>
      <c r="AEX190" s="1352">
        <f ca="1">IFERROR(OFFSET('WS-2 Pregnancy Income Lock In'!$A$4,$A190,AEX$186),0)</f>
        <v>0</v>
      </c>
      <c r="AEY190" s="1352">
        <f ca="1">IFERROR(OFFSET('WS-2 Pregnancy Income Lock In'!$A$4,$A190,AEY$186),0)</f>
        <v>0</v>
      </c>
      <c r="AEZ190" s="1352">
        <f ca="1">IFERROR(OFFSET('WS-2 Pregnancy Income Lock In'!$A$4,$A190,AEZ$186),0)</f>
        <v>0</v>
      </c>
      <c r="AFA190" s="1352">
        <f ca="1">IFERROR(OFFSET('WS-2 Pregnancy Income Lock In'!$A$4,$A190,AFA$186),0)</f>
        <v>0</v>
      </c>
      <c r="AFB190" s="1352">
        <f ca="1">IFERROR(OFFSET('WS-2 Pregnancy Income Lock In'!$A$4,$A190,AFB$186),0)</f>
        <v>0</v>
      </c>
      <c r="AFC190" s="1352">
        <f ca="1">IFERROR(OFFSET('WS-2 Pregnancy Income Lock In'!$A$4,$A190,AFC$186),0)</f>
        <v>0</v>
      </c>
      <c r="AFD190" s="1352">
        <f ca="1">IFERROR(OFFSET('WS-2 Pregnancy Income Lock In'!$A$4,$A190,AFD$186),0)</f>
        <v>0</v>
      </c>
      <c r="AFE190" s="1352">
        <f ca="1">IFERROR(OFFSET('WS-2 Pregnancy Income Lock In'!$A$4,$A190,AFE$186),0)</f>
        <v>0</v>
      </c>
      <c r="AFF190" s="1352">
        <f ca="1">IFERROR(OFFSET('WS-2 Pregnancy Income Lock In'!$A$4,$A190,AFF$186),0)</f>
        <v>0</v>
      </c>
      <c r="AFG190" s="1352">
        <f ca="1">IFERROR(OFFSET('WS-2 Pregnancy Income Lock In'!$A$4,$A190,AFG$186),0)</f>
        <v>0</v>
      </c>
      <c r="AFH190" s="1352">
        <f ca="1">IFERROR(OFFSET('WS-2 Pregnancy Income Lock In'!$A$4,$A190,AFH$186),0)</f>
        <v>0</v>
      </c>
      <c r="AFI190" s="1352">
        <f ca="1">IFERROR(OFFSET('WS-2 Pregnancy Income Lock In'!$A$4,$A190,AFI$186),0)</f>
        <v>0</v>
      </c>
      <c r="AFJ190" s="1352">
        <f ca="1">IFERROR(OFFSET('WS-2 Pregnancy Income Lock In'!$A$4,$A190,AFJ$186),0)</f>
        <v>0</v>
      </c>
      <c r="AFK190" s="1352">
        <f ca="1">IFERROR(OFFSET('WS-2 Pregnancy Income Lock In'!$A$4,$A190,AFK$186),0)</f>
        <v>0</v>
      </c>
      <c r="AFL190" s="1352">
        <f ca="1">IFERROR(OFFSET('WS-2 Pregnancy Income Lock In'!$A$4,$A190,AFL$186),0)</f>
        <v>0</v>
      </c>
      <c r="AFM190" s="1352">
        <f ca="1">IFERROR(OFFSET('WS-2 Pregnancy Income Lock In'!$A$4,$A190,AFM$186),0)</f>
        <v>0</v>
      </c>
      <c r="AFN190" s="1352">
        <f ca="1">IFERROR(OFFSET('WS-2 Pregnancy Income Lock In'!$A$4,$A190,AFN$186),0)</f>
        <v>0</v>
      </c>
      <c r="AFO190" s="1352">
        <f ca="1">IFERROR(OFFSET('WS-2 Pregnancy Income Lock In'!$A$4,$A190,AFO$186),0)</f>
        <v>1</v>
      </c>
      <c r="AFP190" s="1352">
        <f ca="1">IFERROR(OFFSET('WS-2 Pregnancy Income Lock In'!$A$4,$A190,AFP$186),0)</f>
        <v>0</v>
      </c>
      <c r="AFQ190" s="1352">
        <f ca="1">IFERROR(OFFSET('WS-2 Pregnancy Income Lock In'!$A$4,$A190,AFQ$186),0)</f>
        <v>0</v>
      </c>
      <c r="AFR190" s="1352">
        <f ca="1">IFERROR(OFFSET('WS-2 Pregnancy Income Lock In'!$A$4,$A190,AFR$186),0)</f>
        <v>0</v>
      </c>
      <c r="AFS190" s="1352">
        <f ca="1">IFERROR(OFFSET('WS-2 Pregnancy Income Lock In'!$A$4,$A190,AFS$186),0)</f>
        <v>0</v>
      </c>
      <c r="AFT190" s="1352">
        <f ca="1">IFERROR(OFFSET('WS-2 Pregnancy Income Lock In'!$A$4,$A190,AFT$186),0)</f>
        <v>0</v>
      </c>
      <c r="AFU190" s="1352">
        <f ca="1">IFERROR(OFFSET('WS-2 Pregnancy Income Lock In'!$A$4,$A190,AFU$186),0)</f>
        <v>0</v>
      </c>
      <c r="AFV190" s="1352">
        <f ca="1">IFERROR(OFFSET('WS-2 Pregnancy Income Lock In'!$A$4,$A190,AFV$186),0)</f>
        <v>5</v>
      </c>
      <c r="AFW190" s="1352">
        <f ca="1">IFERROR(OFFSET('WS-2 Pregnancy Income Lock In'!$A$4,$A190,AFW$186),0)</f>
        <v>0</v>
      </c>
      <c r="AFX190" s="1352">
        <f ca="1">IFERROR(OFFSET('WS-2 Pregnancy Income Lock In'!$A$4,$A190,AFX$186),0)</f>
        <v>0</v>
      </c>
      <c r="AFY190" s="1352">
        <f ca="1">IFERROR(OFFSET('WS-2 Pregnancy Income Lock In'!$A$4,$A190,AFY$186),0)</f>
        <v>0</v>
      </c>
      <c r="AFZ190" s="1352">
        <f ca="1">IFERROR(OFFSET('WS-2 Pregnancy Income Lock In'!$A$4,$A190,AFZ$186),0)</f>
        <v>0</v>
      </c>
      <c r="AGA190" s="1352">
        <f ca="1">IFERROR(OFFSET('WS-2 Pregnancy Income Lock In'!$A$4,$A190,AGA$186),0)</f>
        <v>0</v>
      </c>
      <c r="AGB190" s="1352">
        <f ca="1">IFERROR(OFFSET('WS-2 Pregnancy Income Lock In'!$A$4,$A190,AGB$186),0)</f>
        <v>0</v>
      </c>
      <c r="AGC190" s="1352">
        <f ca="1">IFERROR(OFFSET('WS-2 Pregnancy Income Lock In'!$A$4,$A190,AGC$186),0)</f>
        <v>0</v>
      </c>
      <c r="AGD190" s="1352">
        <f ca="1">IFERROR(OFFSET('WS-2 Pregnancy Income Lock In'!$A$4,$A190,AGD$186),0)</f>
        <v>0</v>
      </c>
      <c r="AGE190" s="1352">
        <f ca="1">IFERROR(OFFSET('WS-2 Pregnancy Income Lock In'!$A$4,$A190,AGE$186),0)</f>
        <v>0</v>
      </c>
      <c r="AGF190" s="1352">
        <f ca="1">IFERROR(OFFSET('WS-2 Pregnancy Income Lock In'!$A$4,$A190,AGF$186),0)</f>
        <v>0</v>
      </c>
      <c r="AGG190" s="1352">
        <f ca="1">IFERROR(OFFSET('WS-2 Pregnancy Income Lock In'!$A$4,$A190,AGG$186),0)</f>
        <v>0</v>
      </c>
      <c r="AGH190" s="1352">
        <f ca="1">IFERROR(OFFSET('WS-2 Pregnancy Income Lock In'!$A$4,$A190,AGH$186),0)</f>
        <v>0</v>
      </c>
      <c r="AGI190" s="1352">
        <f ca="1">IFERROR(OFFSET('WS-2 Pregnancy Income Lock In'!$A$4,$A190,AGI$186),0)</f>
        <v>0</v>
      </c>
      <c r="AGJ190" s="1352">
        <f ca="1">IFERROR(OFFSET('WS-2 Pregnancy Income Lock In'!$A$4,$A190,AGJ$186),0)</f>
        <v>5</v>
      </c>
      <c r="AGK190" s="1352">
        <f ca="1">IFERROR(OFFSET('WS-2 Pregnancy Income Lock In'!$A$4,$A190,AGK$186),0)</f>
        <v>0</v>
      </c>
      <c r="AGL190" s="1352">
        <f ca="1">IFERROR(OFFSET('WS-2 Pregnancy Income Lock In'!$A$4,$A190,AGL$186),0)</f>
        <v>0</v>
      </c>
      <c r="AGM190" s="1352">
        <f ca="1">IFERROR(OFFSET('WS-2 Pregnancy Income Lock In'!$A$4,$A190,AGM$186),0)</f>
        <v>0</v>
      </c>
      <c r="AGN190" s="1352">
        <f ca="1">IFERROR(OFFSET('WS-2 Pregnancy Income Lock In'!$A$4,$A190,AGN$186),0)</f>
        <v>0</v>
      </c>
      <c r="AGO190" s="1352">
        <f ca="1">IFERROR(OFFSET('WS-2 Pregnancy Income Lock In'!$A$4,$A190,AGO$186),0)</f>
        <v>0</v>
      </c>
      <c r="AGP190" s="1352">
        <f ca="1">IFERROR(OFFSET('WS-2 Pregnancy Income Lock In'!$A$4,$A190,AGP$186),0)</f>
        <v>4</v>
      </c>
      <c r="AGQ190" s="1352">
        <f ca="1">IFERROR(OFFSET('WS-2 Pregnancy Income Lock In'!$A$4,$A190,AGQ$186),0)</f>
        <v>0</v>
      </c>
      <c r="AGR190" s="1352">
        <f ca="1">IFERROR(OFFSET('WS-2 Pregnancy Income Lock In'!$A$4,$A190,AGR$186),0)</f>
        <v>0</v>
      </c>
      <c r="AGS190" s="1352">
        <f ca="1">IFERROR(OFFSET('WS-2 Pregnancy Income Lock In'!$A$4,$A190,AGS$186),0)</f>
        <v>0</v>
      </c>
      <c r="AGT190" s="1352">
        <f ca="1">IFERROR(OFFSET('WS-2 Pregnancy Income Lock In'!$A$4,$A190,AGT$186),0)</f>
        <v>0</v>
      </c>
      <c r="AGU190" s="1352">
        <f ca="1">IFERROR(OFFSET('WS-2 Pregnancy Income Lock In'!$A$4,$A190,AGU$186),0)</f>
        <v>0</v>
      </c>
      <c r="AGV190" s="1352">
        <f ca="1">IFERROR(OFFSET('WS-2 Pregnancy Income Lock In'!$A$4,$A190,AGV$186),0)</f>
        <v>0</v>
      </c>
      <c r="AGW190" s="1352">
        <f ca="1">IFERROR(OFFSET('WS-2 Pregnancy Income Lock In'!$A$4,$A190,AGW$186),0)</f>
        <v>0</v>
      </c>
      <c r="AGX190" s="1352">
        <f ca="1">IFERROR(OFFSET('WS-2 Pregnancy Income Lock In'!$A$4,$A190,AGX$186),0)</f>
        <v>5</v>
      </c>
      <c r="AGY190" s="1352">
        <f ca="1">IFERROR(OFFSET('WS-2 Pregnancy Income Lock In'!$A$4,$A190,AGY$186),0)</f>
        <v>0</v>
      </c>
      <c r="AGZ190" s="1352">
        <f ca="1">IFERROR(OFFSET('WS-2 Pregnancy Income Lock In'!$A$4,$A190,AGZ$186),0)</f>
        <v>0</v>
      </c>
      <c r="AHA190" s="1352">
        <f ca="1">IFERROR(OFFSET('WS-2 Pregnancy Income Lock In'!$A$4,$A190,AHA$186),0)</f>
        <v>0</v>
      </c>
      <c r="AHB190" s="1352">
        <f ca="1">IFERROR(OFFSET('WS-2 Pregnancy Income Lock In'!$A$4,$A190,AHB$186),0)</f>
        <v>0</v>
      </c>
      <c r="AHC190" s="1352">
        <f ca="1">IFERROR(OFFSET('WS-2 Pregnancy Income Lock In'!$A$4,$A190,AHC$186),0)</f>
        <v>0</v>
      </c>
      <c r="AHD190" s="1352">
        <f ca="1">IFERROR(OFFSET('WS-2 Pregnancy Income Lock In'!$A$4,$A190,AHD$186),0)</f>
        <v>0</v>
      </c>
      <c r="AHE190" s="1352">
        <f ca="1">IFERROR(OFFSET('WS-2 Pregnancy Income Lock In'!$A$4,$A190,AHE$186),0)</f>
        <v>5</v>
      </c>
      <c r="AHF190" s="1352">
        <f ca="1">IFERROR(OFFSET('WS-2 Pregnancy Income Lock In'!$A$4,$A190,AHF$186),0)</f>
        <v>0</v>
      </c>
      <c r="AHG190" s="1352">
        <f ca="1">IFERROR(OFFSET('WS-2 Pregnancy Income Lock In'!$A$4,$A190,AHG$186),0)</f>
        <v>0</v>
      </c>
      <c r="AHH190" s="1352">
        <f ca="1">IFERROR(OFFSET('WS-2 Pregnancy Income Lock In'!$A$4,$A190,AHH$186),0)</f>
        <v>0</v>
      </c>
      <c r="AHI190" s="1352">
        <f ca="1">IFERROR(OFFSET('WS-2 Pregnancy Income Lock In'!$A$4,$A190,AHI$186),0)</f>
        <v>0</v>
      </c>
      <c r="AHJ190" s="1352">
        <f ca="1">IFERROR(OFFSET('WS-2 Pregnancy Income Lock In'!$A$4,$A190,AHJ$186),0)</f>
        <v>0</v>
      </c>
      <c r="AHK190" s="1352">
        <f ca="1">IFERROR(OFFSET('WS-2 Pregnancy Income Lock In'!$A$4,$A190,AHK$186),0)</f>
        <v>0</v>
      </c>
      <c r="AHL190" s="1352">
        <f ca="1">IFERROR(OFFSET('WS-2 Pregnancy Income Lock In'!$A$4,$A190,AHL$186),0)</f>
        <v>7</v>
      </c>
      <c r="AHM190" s="1352">
        <f ca="1">IFERROR(OFFSET('WS-2 Pregnancy Income Lock In'!$A$4,$A190,AHM$186),0)</f>
        <v>0</v>
      </c>
      <c r="AHN190" s="1352">
        <f ca="1">IFERROR(OFFSET('WS-2 Pregnancy Income Lock In'!$A$4,$A190,AHN$186),0)</f>
        <v>0</v>
      </c>
      <c r="AHO190" s="1352">
        <f ca="1">IFERROR(OFFSET('WS-2 Pregnancy Income Lock In'!$A$4,$A190,AHO$186),0)</f>
        <v>0</v>
      </c>
      <c r="AHP190" s="1352">
        <f ca="1">IFERROR(OFFSET('WS-2 Pregnancy Income Lock In'!$A$4,$A190,AHP$186),0)</f>
        <v>0</v>
      </c>
      <c r="AHQ190" s="1352">
        <f ca="1">IFERROR(OFFSET('WS-2 Pregnancy Income Lock In'!$A$4,$A190,AHQ$186),0)</f>
        <v>0</v>
      </c>
      <c r="AHR190" s="1352">
        <f ca="1">IFERROR(OFFSET('WS-2 Pregnancy Income Lock In'!$A$4,$A190,AHR$186),0)</f>
        <v>0</v>
      </c>
      <c r="AHS190" s="1352">
        <f ca="1">IFERROR(OFFSET('WS-2 Pregnancy Income Lock In'!$A$4,$A190,AHS$186),0)</f>
        <v>3</v>
      </c>
      <c r="AHT190" s="1352">
        <f ca="1">IFERROR(OFFSET('WS-2 Pregnancy Income Lock In'!$A$4,$A190,AHT$186),0)</f>
        <v>0</v>
      </c>
      <c r="AHU190" s="1352">
        <f ca="1">IFERROR(OFFSET('WS-2 Pregnancy Income Lock In'!$A$4,$A190,AHU$186),0)</f>
        <v>0</v>
      </c>
      <c r="AHV190" s="1352">
        <f ca="1">IFERROR(OFFSET('WS-2 Pregnancy Income Lock In'!$A$4,$A190,AHV$186),0)</f>
        <v>0</v>
      </c>
      <c r="AHW190" s="1352">
        <f ca="1">IFERROR(OFFSET('WS-2 Pregnancy Income Lock In'!$A$4,$A190,AHW$186),0)</f>
        <v>0</v>
      </c>
      <c r="AHX190" s="1352">
        <f ca="1">IFERROR(OFFSET('WS-2 Pregnancy Income Lock In'!$A$4,$A190,AHX$186),0)</f>
        <v>0</v>
      </c>
      <c r="AHY190" s="1352">
        <f ca="1">IFERROR(OFFSET('WS-2 Pregnancy Income Lock In'!$A$4,$A190,AHY$186),0)</f>
        <v>0</v>
      </c>
      <c r="AHZ190" s="1352">
        <f ca="1">IFERROR(OFFSET('WS-2 Pregnancy Income Lock In'!$A$4,$A190,AHZ$186),0)</f>
        <v>0</v>
      </c>
      <c r="AIA190" s="1352">
        <f ca="1">IFERROR(OFFSET('WS-2 Pregnancy Income Lock In'!$A$4,$A190,AIA$186),0)</f>
        <v>0</v>
      </c>
      <c r="AIB190" s="1352">
        <f ca="1">IFERROR(OFFSET('WS-2 Pregnancy Income Lock In'!$A$4,$A190,AIB$186),0)</f>
        <v>0</v>
      </c>
      <c r="AIC190" s="1352">
        <f ca="1">IFERROR(OFFSET('WS-2 Pregnancy Income Lock In'!$A$4,$A190,AIC$186),0)</f>
        <v>0</v>
      </c>
      <c r="AID190" s="1352">
        <f ca="1">IFERROR(OFFSET('WS-2 Pregnancy Income Lock In'!$A$4,$A190,AID$186),0)</f>
        <v>0</v>
      </c>
      <c r="AIE190" s="1352">
        <f ca="1">IFERROR(OFFSET('WS-2 Pregnancy Income Lock In'!$A$4,$A190,AIE$186),0)</f>
        <v>0</v>
      </c>
      <c r="AIF190" s="1352">
        <f ca="1">IFERROR(OFFSET('WS-2 Pregnancy Income Lock In'!$A$4,$A190,AIF$186),0)</f>
        <v>0</v>
      </c>
      <c r="AIG190" s="1352">
        <f ca="1">IFERROR(OFFSET('WS-2 Pregnancy Income Lock In'!$A$4,$A190,AIG$186),0)</f>
        <v>0</v>
      </c>
      <c r="AIH190" s="1352">
        <f ca="1">IFERROR(OFFSET('WS-2 Pregnancy Income Lock In'!$A$4,$A190,AIH$186),0)</f>
        <v>0</v>
      </c>
      <c r="AII190" s="1352">
        <f ca="1">IFERROR(OFFSET('WS-2 Pregnancy Income Lock In'!$A$4,$A190,AII$186),0)</f>
        <v>0</v>
      </c>
      <c r="AIJ190" s="1352">
        <f ca="1">IFERROR(OFFSET('WS-2 Pregnancy Income Lock In'!$A$4,$A190,AIJ$186),0)</f>
        <v>0</v>
      </c>
      <c r="AIK190" s="1352">
        <f ca="1">IFERROR(OFFSET('WS-2 Pregnancy Income Lock In'!$A$4,$A190,AIK$186),0)</f>
        <v>0</v>
      </c>
      <c r="AIL190" s="1352">
        <f ca="1">IFERROR(OFFSET('WS-2 Pregnancy Income Lock In'!$A$4,$A190,AIL$186),0)</f>
        <v>0</v>
      </c>
      <c r="AIM190" s="1352">
        <f ca="1">IFERROR(OFFSET('WS-2 Pregnancy Income Lock In'!$A$4,$A190,AIM$186),0)</f>
        <v>0</v>
      </c>
      <c r="AIN190" s="1352">
        <f ca="1">IFERROR(OFFSET('WS-2 Pregnancy Income Lock In'!$A$4,$A190,AIN$186),0)</f>
        <v>5</v>
      </c>
      <c r="AIO190" s="1352">
        <f ca="1">IFERROR(OFFSET('WS-2 Pregnancy Income Lock In'!$A$4,$A190,AIO$186),0)</f>
        <v>0</v>
      </c>
      <c r="AIP190" s="1352">
        <f ca="1">IFERROR(OFFSET('WS-2 Pregnancy Income Lock In'!$A$4,$A190,AIP$186),0)</f>
        <v>0</v>
      </c>
      <c r="AIQ190" s="1352">
        <f ca="1">IFERROR(OFFSET('WS-2 Pregnancy Income Lock In'!$A$4,$A190,AIQ$186),0)</f>
        <v>0</v>
      </c>
      <c r="AIR190" s="1352">
        <f ca="1">IFERROR(OFFSET('WS-2 Pregnancy Income Lock In'!$A$4,$A190,AIR$186),0)</f>
        <v>0</v>
      </c>
      <c r="AIS190" s="1352">
        <f ca="1">IFERROR(OFFSET('WS-2 Pregnancy Income Lock In'!$A$4,$A190,AIS$186),0)</f>
        <v>0</v>
      </c>
      <c r="AIT190" s="1352">
        <f ca="1">IFERROR(OFFSET('WS-2 Pregnancy Income Lock In'!$A$4,$A190,AIT$186),0)</f>
        <v>0</v>
      </c>
      <c r="AIU190" s="1352">
        <f ca="1">IFERROR(OFFSET('WS-2 Pregnancy Income Lock In'!$A$4,$A190,AIU$186),0)</f>
        <v>3</v>
      </c>
      <c r="AIV190" s="1352">
        <f ca="1">IFERROR(OFFSET('WS-2 Pregnancy Income Lock In'!$A$4,$A190,AIV$186),0)</f>
        <v>0</v>
      </c>
      <c r="AIW190" s="1352">
        <f ca="1">IFERROR(OFFSET('WS-2 Pregnancy Income Lock In'!$A$4,$A190,AIW$186),0)</f>
        <v>0</v>
      </c>
      <c r="AIX190" s="1352">
        <f ca="1">IFERROR(OFFSET('WS-2 Pregnancy Income Lock In'!$A$4,$A190,AIX$186),0)</f>
        <v>0</v>
      </c>
      <c r="AIY190" s="1352">
        <f ca="1">IFERROR(OFFSET('WS-2 Pregnancy Income Lock In'!$A$4,$A190,AIY$186),0)</f>
        <v>0</v>
      </c>
      <c r="AIZ190" s="1352">
        <f ca="1">IFERROR(OFFSET('WS-2 Pregnancy Income Lock In'!$A$4,$A190,AIZ$186),0)</f>
        <v>0</v>
      </c>
      <c r="AJA190" s="1352">
        <f ca="1">IFERROR(OFFSET('WS-2 Pregnancy Income Lock In'!$A$4,$A190,AJA$186),0)</f>
        <v>0</v>
      </c>
      <c r="AJB190" s="1352">
        <f ca="1">IFERROR(OFFSET('WS-2 Pregnancy Income Lock In'!$A$4,$A190,AJB$186),0)</f>
        <v>3</v>
      </c>
      <c r="AJC190" s="1352">
        <f ca="1">IFERROR(OFFSET('WS-2 Pregnancy Income Lock In'!$A$4,$A190,AJC$186),0)</f>
        <v>0</v>
      </c>
      <c r="AJD190" s="1352">
        <f ca="1">IFERROR(OFFSET('WS-2 Pregnancy Income Lock In'!$A$4,$A190,AJD$186),0)</f>
        <v>0</v>
      </c>
      <c r="AJE190" s="1352">
        <f ca="1">IFERROR(OFFSET('WS-2 Pregnancy Income Lock In'!$A$4,$A190,AJE$186),0)</f>
        <v>0</v>
      </c>
      <c r="AJF190" s="1352">
        <f ca="1">IFERROR(OFFSET('WS-2 Pregnancy Income Lock In'!$A$4,$A190,AJF$186),0)</f>
        <v>0</v>
      </c>
      <c r="AJG190" s="1352">
        <f ca="1">IFERROR(OFFSET('WS-2 Pregnancy Income Lock In'!$A$4,$A190,AJG$186),0)</f>
        <v>0</v>
      </c>
      <c r="AJH190" s="1352">
        <f ca="1">IFERROR(OFFSET('WS-2 Pregnancy Income Lock In'!$A$4,$A190,AJH$186),0)</f>
        <v>0</v>
      </c>
      <c r="AJI190" s="1352">
        <f ca="1">IFERROR(OFFSET('WS-2 Pregnancy Income Lock In'!$A$4,$A190,AJI$186),0)</f>
        <v>2</v>
      </c>
      <c r="AJJ190" s="1352">
        <f ca="1">IFERROR(OFFSET('WS-2 Pregnancy Income Lock In'!$A$4,$A190,AJJ$186),0)</f>
        <v>0</v>
      </c>
      <c r="AJK190" s="1352">
        <f ca="1">IFERROR(OFFSET('WS-2 Pregnancy Income Lock In'!$A$4,$A190,AJK$186),0)</f>
        <v>0</v>
      </c>
      <c r="AJL190" s="1352">
        <f ca="1">IFERROR(OFFSET('WS-2 Pregnancy Income Lock In'!$A$4,$A190,AJL$186),0)</f>
        <v>0</v>
      </c>
      <c r="AJM190" s="1352">
        <f ca="1">IFERROR(OFFSET('WS-2 Pregnancy Income Lock In'!$A$4,$A190,AJM$186),0)</f>
        <v>0</v>
      </c>
      <c r="AJN190" s="1352">
        <f ca="1">IFERROR(OFFSET('WS-2 Pregnancy Income Lock In'!$A$4,$A190,AJN$186),0)</f>
        <v>0</v>
      </c>
      <c r="AJO190" s="1352">
        <f ca="1">IFERROR(OFFSET('WS-2 Pregnancy Income Lock In'!$A$4,$A190,AJO$186),0)</f>
        <v>0</v>
      </c>
      <c r="AJP190" s="1352">
        <f ca="1">IFERROR(OFFSET('WS-2 Pregnancy Income Lock In'!$A$4,$A190,AJP$186),0)</f>
        <v>6</v>
      </c>
      <c r="AJQ190" s="1352">
        <f ca="1">IFERROR(OFFSET('WS-2 Pregnancy Income Lock In'!$A$4,$A190,AJQ$186),0)</f>
        <v>0</v>
      </c>
      <c r="AJR190" s="1352">
        <f ca="1">IFERROR(OFFSET('WS-2 Pregnancy Income Lock In'!$A$4,$A190,AJR$186),0)</f>
        <v>0</v>
      </c>
      <c r="AJS190" s="1352">
        <f ca="1">IFERROR(OFFSET('WS-2 Pregnancy Income Lock In'!$A$4,$A190,AJS$186),0)</f>
        <v>0</v>
      </c>
      <c r="AJT190" s="1352">
        <f ca="1">IFERROR(OFFSET('WS-2 Pregnancy Income Lock In'!$A$4,$A190,AJT$186),0)</f>
        <v>0</v>
      </c>
      <c r="AJU190" s="1352">
        <f ca="1">IFERROR(OFFSET('WS-2 Pregnancy Income Lock In'!$A$4,$A190,AJU$186),0)</f>
        <v>0</v>
      </c>
      <c r="AJV190" s="1352">
        <f ca="1">IFERROR(OFFSET('WS-2 Pregnancy Income Lock In'!$A$4,$A190,AJV$186),0)</f>
        <v>0</v>
      </c>
      <c r="AJW190" s="1352">
        <f ca="1">IFERROR(OFFSET('WS-2 Pregnancy Income Lock In'!$A$4,$A190,AJW$186),0)</f>
        <v>7</v>
      </c>
      <c r="AJX190" s="1352">
        <f ca="1">IFERROR(OFFSET('WS-2 Pregnancy Income Lock In'!$A$4,$A190,AJX$186),0)</f>
        <v>0</v>
      </c>
      <c r="AJY190" s="1352">
        <f ca="1">IFERROR(OFFSET('WS-2 Pregnancy Income Lock In'!$A$4,$A190,AJY$186),0)</f>
        <v>1</v>
      </c>
      <c r="AJZ190" s="1352">
        <f ca="1">IFERROR(OFFSET('WS-2 Pregnancy Income Lock In'!$A$4,$A190,AJZ$186),0)</f>
        <v>0</v>
      </c>
      <c r="AKA190" s="1352">
        <f ca="1">IFERROR(OFFSET('WS-2 Pregnancy Income Lock In'!$A$4,$A190,AKA$186),0)</f>
        <v>0</v>
      </c>
      <c r="AKB190" s="1352">
        <f ca="1">IFERROR(OFFSET('WS-2 Pregnancy Income Lock In'!$A$4,$A190,AKB$186),0)</f>
        <v>0</v>
      </c>
      <c r="AKC190" s="1352">
        <f ca="1">IFERROR(OFFSET('WS-2 Pregnancy Income Lock In'!$A$4,$A190,AKC$186),0)</f>
        <v>0</v>
      </c>
      <c r="AKD190" s="1352">
        <f ca="1">IFERROR(OFFSET('WS-2 Pregnancy Income Lock In'!$A$4,$A190,AKD$186),0)</f>
        <v>5</v>
      </c>
      <c r="AKE190" s="1352">
        <f ca="1">IFERROR(OFFSET('WS-2 Pregnancy Income Lock In'!$A$4,$A190,AKE$186),0)</f>
        <v>1</v>
      </c>
      <c r="AKF190" s="1352">
        <f ca="1">IFERROR(OFFSET('WS-2 Pregnancy Income Lock In'!$A$4,$A190,AKF$186),0)</f>
        <v>0</v>
      </c>
      <c r="AKG190" s="1352">
        <f ca="1">IFERROR(OFFSET('WS-2 Pregnancy Income Lock In'!$A$4,$A190,AKG$186),0)</f>
        <v>0</v>
      </c>
      <c r="AKH190" s="1352">
        <f ca="1">IFERROR(OFFSET('WS-2 Pregnancy Income Lock In'!$A$4,$A190,AKH$186),0)</f>
        <v>0</v>
      </c>
      <c r="AKI190" s="1352">
        <f ca="1">IFERROR(OFFSET('WS-2 Pregnancy Income Lock In'!$A$4,$A190,AKI$186),0)</f>
        <v>0</v>
      </c>
      <c r="AKJ190" s="1352">
        <f ca="1">IFERROR(OFFSET('WS-2 Pregnancy Income Lock In'!$A$4,$A190,AKJ$186),0)</f>
        <v>0</v>
      </c>
      <c r="AKK190" s="1352">
        <f ca="1">IFERROR(OFFSET('WS-2 Pregnancy Income Lock In'!$A$4,$A190,AKK$186),0)</f>
        <v>6</v>
      </c>
      <c r="AKL190" s="1352">
        <f ca="1">IFERROR(OFFSET('WS-2 Pregnancy Income Lock In'!$A$4,$A190,AKL$186),0)</f>
        <v>0</v>
      </c>
      <c r="AKM190" s="1352">
        <f ca="1">IFERROR(OFFSET('WS-2 Pregnancy Income Lock In'!$A$4,$A190,AKM$186),0)</f>
        <v>0</v>
      </c>
      <c r="AKN190" s="1352">
        <f ca="1">IFERROR(OFFSET('WS-2 Pregnancy Income Lock In'!$A$4,$A190,AKN$186),0)</f>
        <v>0</v>
      </c>
      <c r="AKO190" s="1352">
        <f ca="1">IFERROR(OFFSET('WS-2 Pregnancy Income Lock In'!$A$4,$A190,AKO$186),0)</f>
        <v>0</v>
      </c>
      <c r="AKP190" s="1352">
        <f ca="1">IFERROR(OFFSET('WS-2 Pregnancy Income Lock In'!$A$4,$A190,AKP$186),0)</f>
        <v>0</v>
      </c>
      <c r="AKQ190" s="1352">
        <f ca="1">IFERROR(OFFSET('WS-2 Pregnancy Income Lock In'!$A$4,$A190,AKQ$186),0)</f>
        <v>0</v>
      </c>
      <c r="AKR190" s="1352">
        <f ca="1">IFERROR(OFFSET('WS-2 Pregnancy Income Lock In'!$A$4,$A190,AKR$186),0)</f>
        <v>3</v>
      </c>
      <c r="AKS190" s="1352">
        <f ca="1">IFERROR(OFFSET('WS-2 Pregnancy Income Lock In'!$A$4,$A190,AKS$186),0)</f>
        <v>0</v>
      </c>
      <c r="AKT190" s="1352">
        <f ca="1">IFERROR(OFFSET('WS-2 Pregnancy Income Lock In'!$A$4,$A190,AKT$186),0)</f>
        <v>0</v>
      </c>
      <c r="AKU190" s="1352">
        <f ca="1">IFERROR(OFFSET('WS-2 Pregnancy Income Lock In'!$A$4,$A190,AKU$186),0)</f>
        <v>0</v>
      </c>
      <c r="AKV190" s="1352">
        <f ca="1">IFERROR(OFFSET('WS-2 Pregnancy Income Lock In'!$A$4,$A190,AKV$186),0)</f>
        <v>0</v>
      </c>
      <c r="AKW190" s="1352">
        <f ca="1">IFERROR(OFFSET('WS-2 Pregnancy Income Lock In'!$A$4,$A190,AKW$186),0)</f>
        <v>0</v>
      </c>
      <c r="AKX190" s="1352">
        <f ca="1">IFERROR(OFFSET('WS-2 Pregnancy Income Lock In'!$A$4,$A190,AKX$186),0)</f>
        <v>0</v>
      </c>
      <c r="AKY190" s="1352">
        <f ca="1">IFERROR(OFFSET('WS-2 Pregnancy Income Lock In'!$A$4,$A190,AKY$186),0)</f>
        <v>0</v>
      </c>
      <c r="AKZ190" s="1352">
        <f ca="1">IFERROR(OFFSET('WS-2 Pregnancy Income Lock In'!$A$4,$A190,AKZ$186),0)</f>
        <v>0</v>
      </c>
      <c r="ALA190" s="1352">
        <f ca="1">IFERROR(OFFSET('WS-2 Pregnancy Income Lock In'!$A$4,$A190,ALA$186),0)</f>
        <v>0</v>
      </c>
      <c r="ALB190" s="1352">
        <f ca="1">IFERROR(OFFSET('WS-2 Pregnancy Income Lock In'!$A$4,$A190,ALB$186),0)</f>
        <v>0</v>
      </c>
      <c r="ALC190" s="1352">
        <f ca="1">IFERROR(OFFSET('WS-2 Pregnancy Income Lock In'!$A$4,$A190,ALC$186),0)</f>
        <v>0</v>
      </c>
      <c r="ALD190" s="1352">
        <f ca="1">IFERROR(OFFSET('WS-2 Pregnancy Income Lock In'!$A$4,$A190,ALD$186),0)</f>
        <v>0</v>
      </c>
      <c r="ALE190" s="1352">
        <f ca="1">IFERROR(OFFSET('WS-2 Pregnancy Income Lock In'!$A$4,$A190,ALE$186),0)</f>
        <v>0</v>
      </c>
      <c r="ALF190" s="1352">
        <f ca="1">IFERROR(OFFSET('WS-2 Pregnancy Income Lock In'!$A$4,$A190,ALF$186),0)</f>
        <v>0</v>
      </c>
      <c r="ALG190" s="1352">
        <f ca="1">IFERROR(OFFSET('WS-2 Pregnancy Income Lock In'!$A$4,$A190,ALG$186),0)</f>
        <v>0</v>
      </c>
      <c r="ALH190" s="1352">
        <f ca="1">IFERROR(OFFSET('WS-2 Pregnancy Income Lock In'!$A$4,$A190,ALH$186),0)</f>
        <v>0</v>
      </c>
      <c r="ALI190" s="1352">
        <f ca="1">IFERROR(OFFSET('WS-2 Pregnancy Income Lock In'!$A$4,$A190,ALI$186),0)</f>
        <v>0</v>
      </c>
      <c r="ALJ190" s="1352">
        <f ca="1">IFERROR(OFFSET('WS-2 Pregnancy Income Lock In'!$A$4,$A190,ALJ$186),0)</f>
        <v>0</v>
      </c>
      <c r="ALK190" s="1352">
        <f ca="1">IFERROR(OFFSET('WS-2 Pregnancy Income Lock In'!$A$4,$A190,ALK$186),0)</f>
        <v>0</v>
      </c>
      <c r="ALL190" s="1352">
        <f ca="1">IFERROR(OFFSET('WS-2 Pregnancy Income Lock In'!$A$4,$A190,ALL$186),0)</f>
        <v>0</v>
      </c>
      <c r="ALM190" s="1352">
        <f ca="1">IFERROR(OFFSET('WS-2 Pregnancy Income Lock In'!$A$4,$A190,ALM$186),0)</f>
        <v>1</v>
      </c>
      <c r="ALN190" s="1352">
        <f ca="1">IFERROR(OFFSET('WS-2 Pregnancy Income Lock In'!$A$4,$A190,ALN$186),0)</f>
        <v>0</v>
      </c>
      <c r="ALO190" s="1352">
        <f ca="1">IFERROR(OFFSET('WS-2 Pregnancy Income Lock In'!$A$4,$A190,ALO$186),0)</f>
        <v>0</v>
      </c>
      <c r="ALP190" s="1352">
        <f ca="1">IFERROR(OFFSET('WS-2 Pregnancy Income Lock In'!$A$4,$A190,ALP$186),0)</f>
        <v>0</v>
      </c>
      <c r="ALQ190" s="1352">
        <f ca="1">IFERROR(OFFSET('WS-2 Pregnancy Income Lock In'!$A$4,$A190,ALQ$186),0)</f>
        <v>0</v>
      </c>
      <c r="ALR190" s="1352">
        <f ca="1">IFERROR(OFFSET('WS-2 Pregnancy Income Lock In'!$A$4,$A190,ALR$186),0)</f>
        <v>0</v>
      </c>
      <c r="ALS190" s="1352">
        <f ca="1">IFERROR(OFFSET('WS-2 Pregnancy Income Lock In'!$A$4,$A190,ALS$186),0)</f>
        <v>0</v>
      </c>
      <c r="ALT190" s="1352">
        <f ca="1">IFERROR(OFFSET('WS-2 Pregnancy Income Lock In'!$A$4,$A190,ALT$186),0)</f>
        <v>0</v>
      </c>
      <c r="ALU190" s="1352">
        <f ca="1">IFERROR(OFFSET('WS-2 Pregnancy Income Lock In'!$A$4,$A190,ALU$186),0)</f>
        <v>0</v>
      </c>
      <c r="ALV190" s="1352">
        <f ca="1">IFERROR(OFFSET('WS-2 Pregnancy Income Lock In'!$A$4,$A190,ALV$186),0)</f>
        <v>0</v>
      </c>
      <c r="ALW190" s="1352">
        <f ca="1">IFERROR(OFFSET('WS-2 Pregnancy Income Lock In'!$A$4,$A190,ALW$186),0)</f>
        <v>0</v>
      </c>
      <c r="ALX190" s="1352">
        <f ca="1">IFERROR(OFFSET('WS-2 Pregnancy Income Lock In'!$A$4,$A190,ALX$186),0)</f>
        <v>0</v>
      </c>
      <c r="ALY190" s="1352">
        <f ca="1">IFERROR(OFFSET('WS-2 Pregnancy Income Lock In'!$A$4,$A190,ALY$186),0)</f>
        <v>0</v>
      </c>
      <c r="ALZ190" s="1352">
        <f ca="1">IFERROR(OFFSET('WS-2 Pregnancy Income Lock In'!$A$4,$A190,ALZ$186),0)</f>
        <v>0</v>
      </c>
      <c r="AMA190" s="1352">
        <f ca="1">IFERROR(OFFSET('WS-2 Pregnancy Income Lock In'!$A$4,$A190,AMA$186),0)</f>
        <v>0</v>
      </c>
      <c r="AMB190" s="1352">
        <f ca="1">IFERROR(OFFSET('WS-2 Pregnancy Income Lock In'!$A$4,$A190,AMB$186),0)</f>
        <v>0</v>
      </c>
      <c r="AMC190" s="1352">
        <f ca="1">IFERROR(OFFSET('WS-2 Pregnancy Income Lock In'!$A$4,$A190,AMC$186),0)</f>
        <v>0</v>
      </c>
      <c r="AMD190" s="1352">
        <f ca="1">IFERROR(OFFSET('WS-2 Pregnancy Income Lock In'!$A$4,$A190,AMD$186),0)</f>
        <v>0</v>
      </c>
      <c r="AME190" s="1352">
        <f ca="1">IFERROR(OFFSET('WS-2 Pregnancy Income Lock In'!$A$4,$A190,AME$186),0)</f>
        <v>0</v>
      </c>
      <c r="AMF190" s="1352">
        <f ca="1">IFERROR(OFFSET('WS-2 Pregnancy Income Lock In'!$A$4,$A190,AMF$186),0)</f>
        <v>0</v>
      </c>
      <c r="AMG190" s="1352">
        <f ca="1">IFERROR(OFFSET('WS-2 Pregnancy Income Lock In'!$A$4,$A190,AMG$186),0)</f>
        <v>0</v>
      </c>
      <c r="AMH190" s="1352">
        <f ca="1">IFERROR(OFFSET('WS-2 Pregnancy Income Lock In'!$A$4,$A190,AMH$186),0)</f>
        <v>0</v>
      </c>
      <c r="AMI190" s="1352">
        <f ca="1">IFERROR(OFFSET('WS-2 Pregnancy Income Lock In'!$A$4,$A190,AMI$186),0)</f>
        <v>0</v>
      </c>
      <c r="AMJ190" s="1352">
        <f ca="1">IFERROR(OFFSET('WS-2 Pregnancy Income Lock In'!$A$4,$A190,AMJ$186),0)</f>
        <v>0</v>
      </c>
      <c r="AMK190" s="1352">
        <f ca="1">IFERROR(OFFSET('WS-2 Pregnancy Income Lock In'!$A$4,$A190,AMK$186),0)</f>
        <v>0</v>
      </c>
      <c r="AML190" s="1352">
        <f ca="1">IFERROR(OFFSET('WS-2 Pregnancy Income Lock In'!$A$4,$A190,AML$186),0)</f>
        <v>0</v>
      </c>
      <c r="AMM190" s="1352">
        <f ca="1">IFERROR(OFFSET('WS-2 Pregnancy Income Lock In'!$A$4,$A190,AMM$186),0)</f>
        <v>0</v>
      </c>
      <c r="AMN190" s="1352">
        <f ca="1">IFERROR(OFFSET('WS-2 Pregnancy Income Lock In'!$A$4,$A190,AMN$186),0)</f>
        <v>0</v>
      </c>
      <c r="AMO190" s="1352">
        <f ca="1">IFERROR(OFFSET('WS-2 Pregnancy Income Lock In'!$A$4,$A190,AMO$186),0)</f>
        <v>0</v>
      </c>
      <c r="AMP190" s="1352">
        <f ca="1">IFERROR(OFFSET('WS-2 Pregnancy Income Lock In'!$A$4,$A190,AMP$186),0)</f>
        <v>0</v>
      </c>
      <c r="AMQ190" s="1352">
        <f ca="1">IFERROR(OFFSET('WS-2 Pregnancy Income Lock In'!$A$4,$A190,AMQ$186),0)</f>
        <v>0</v>
      </c>
      <c r="AMR190" s="1352">
        <f ca="1">IFERROR(OFFSET('WS-2 Pregnancy Income Lock In'!$A$4,$A190,AMR$186),0)</f>
        <v>0</v>
      </c>
      <c r="AMS190" s="1352">
        <f ca="1">IFERROR(OFFSET('WS-2 Pregnancy Income Lock In'!$A$4,$A190,AMS$186),0)</f>
        <v>0</v>
      </c>
      <c r="AMT190" s="1352">
        <f ca="1">IFERROR(OFFSET('WS-2 Pregnancy Income Lock In'!$A$4,$A190,AMT$186),0)</f>
        <v>0</v>
      </c>
      <c r="AMU190" s="1352">
        <f ca="1">IFERROR(OFFSET('WS-2 Pregnancy Income Lock In'!$A$4,$A190,AMU$186),0)</f>
        <v>0</v>
      </c>
      <c r="AMV190" s="1352">
        <f ca="1">IFERROR(OFFSET('WS-2 Pregnancy Income Lock In'!$A$4,$A190,AMV$186),0)</f>
        <v>0</v>
      </c>
      <c r="AMW190" s="1352">
        <f ca="1">IFERROR(OFFSET('WS-2 Pregnancy Income Lock In'!$A$4,$A190,AMW$186),0)</f>
        <v>0</v>
      </c>
      <c r="AMX190" s="1352">
        <f ca="1">IFERROR(OFFSET('WS-2 Pregnancy Income Lock In'!$A$4,$A190,AMX$186),0)</f>
        <v>0</v>
      </c>
      <c r="AMY190" s="1352">
        <f ca="1">IFERROR(OFFSET('WS-2 Pregnancy Income Lock In'!$A$4,$A190,AMY$186),0)</f>
        <v>0</v>
      </c>
      <c r="AMZ190" s="1352">
        <f ca="1">IFERROR(OFFSET('WS-2 Pregnancy Income Lock In'!$A$4,$A190,AMZ$186),0)</f>
        <v>0</v>
      </c>
      <c r="ANA190" s="1352">
        <f ca="1">IFERROR(OFFSET('WS-2 Pregnancy Income Lock In'!$A$4,$A190,ANA$186),0)</f>
        <v>0</v>
      </c>
      <c r="ANB190" s="1352">
        <f ca="1">IFERROR(OFFSET('WS-2 Pregnancy Income Lock In'!$A$4,$A190,ANB$186),0)</f>
        <v>0</v>
      </c>
      <c r="ANC190" s="1352">
        <f ca="1">IFERROR(OFFSET('WS-2 Pregnancy Income Lock In'!$A$4,$A190,ANC$186),0)</f>
        <v>5</v>
      </c>
      <c r="AND190" s="1352">
        <f ca="1">IFERROR(OFFSET('WS-2 Pregnancy Income Lock In'!$A$4,$A190,AND$186),0)</f>
        <v>0</v>
      </c>
      <c r="ANE190" s="1352">
        <f ca="1">IFERROR(OFFSET('WS-2 Pregnancy Income Lock In'!$A$4,$A190,ANE$186),0)</f>
        <v>0</v>
      </c>
      <c r="ANF190" s="1352">
        <f ca="1">IFERROR(OFFSET('WS-2 Pregnancy Income Lock In'!$A$4,$A190,ANF$186),0)</f>
        <v>0</v>
      </c>
      <c r="ANG190" s="1352">
        <f ca="1">IFERROR(OFFSET('WS-2 Pregnancy Income Lock In'!$A$4,$A190,ANG$186),0)</f>
        <v>0</v>
      </c>
      <c r="ANH190" s="1352">
        <f ca="1">IFERROR(OFFSET('WS-2 Pregnancy Income Lock In'!$A$4,$A190,ANH$186),0)</f>
        <v>0</v>
      </c>
      <c r="ANI190" s="1352">
        <f ca="1">IFERROR(OFFSET('WS-2 Pregnancy Income Lock In'!$A$4,$A190,ANI$186),0)</f>
        <v>0</v>
      </c>
      <c r="ANJ190" s="1352">
        <f ca="1">IFERROR(OFFSET('WS-2 Pregnancy Income Lock In'!$A$4,$A190,ANJ$186),0)</f>
        <v>4</v>
      </c>
      <c r="ANK190" s="1352">
        <f ca="1">IFERROR(OFFSET('WS-2 Pregnancy Income Lock In'!$A$4,$A190,ANK$186),0)</f>
        <v>0</v>
      </c>
      <c r="ANL190" s="1352">
        <f ca="1">IFERROR(OFFSET('WS-2 Pregnancy Income Lock In'!$A$4,$A190,ANL$186),0)</f>
        <v>0</v>
      </c>
      <c r="ANM190" s="1352">
        <f ca="1">IFERROR(OFFSET('WS-2 Pregnancy Income Lock In'!$A$4,$A190,ANM$186),0)</f>
        <v>0</v>
      </c>
      <c r="ANN190" s="1352">
        <f ca="1">IFERROR(OFFSET('WS-2 Pregnancy Income Lock In'!$A$4,$A190,ANN$186),0)</f>
        <v>0</v>
      </c>
      <c r="ANO190" s="1352">
        <f ca="1">IFERROR(OFFSET('WS-2 Pregnancy Income Lock In'!$A$4,$A190,ANO$186),0)</f>
        <v>0</v>
      </c>
      <c r="ANP190" s="1352">
        <f ca="1">IFERROR(OFFSET('WS-2 Pregnancy Income Lock In'!$A$4,$A190,ANP$186),0)</f>
        <v>0</v>
      </c>
      <c r="ANQ190" s="1352">
        <f ca="1">IFERROR(OFFSET('WS-2 Pregnancy Income Lock In'!$A$4,$A190,ANQ$186),0)</f>
        <v>0</v>
      </c>
      <c r="ANR190" s="1352">
        <f ca="1">IFERROR(OFFSET('WS-2 Pregnancy Income Lock In'!$A$4,$A190,ANR$186),0)</f>
        <v>0</v>
      </c>
      <c r="ANS190" s="1352">
        <f ca="1">IFERROR(OFFSET('WS-2 Pregnancy Income Lock In'!$A$4,$A190,ANS$186),0)</f>
        <v>0</v>
      </c>
      <c r="ANT190" s="1352">
        <f ca="1">IFERROR(OFFSET('WS-2 Pregnancy Income Lock In'!$A$4,$A190,ANT$186),0)</f>
        <v>0</v>
      </c>
      <c r="ANU190" s="1352">
        <f ca="1">IFERROR(OFFSET('WS-2 Pregnancy Income Lock In'!$A$4,$A190,ANU$186),0)</f>
        <v>0</v>
      </c>
      <c r="ANV190" s="1352">
        <f ca="1">IFERROR(OFFSET('WS-2 Pregnancy Income Lock In'!$A$4,$A190,ANV$186),0)</f>
        <v>0</v>
      </c>
      <c r="ANW190" s="1352">
        <f ca="1">IFERROR(OFFSET('WS-2 Pregnancy Income Lock In'!$A$4,$A190,ANW$186),0)</f>
        <v>0</v>
      </c>
      <c r="ANX190" s="1352">
        <f ca="1">IFERROR(OFFSET('WS-2 Pregnancy Income Lock In'!$A$4,$A190,ANX$186),0)</f>
        <v>1</v>
      </c>
      <c r="ANY190" s="1352">
        <f ca="1">IFERROR(OFFSET('WS-2 Pregnancy Income Lock In'!$A$4,$A190,ANY$186),0)</f>
        <v>0</v>
      </c>
      <c r="ANZ190" s="1352">
        <f ca="1">IFERROR(OFFSET('WS-2 Pregnancy Income Lock In'!$A$4,$A190,ANZ$186),0)</f>
        <v>0</v>
      </c>
      <c r="AOA190" s="1352">
        <f ca="1">IFERROR(OFFSET('WS-2 Pregnancy Income Lock In'!$A$4,$A190,AOA$186),0)</f>
        <v>0</v>
      </c>
      <c r="AOB190" s="1352">
        <f ca="1">IFERROR(OFFSET('WS-2 Pregnancy Income Lock In'!$A$4,$A190,AOB$186),0)</f>
        <v>0</v>
      </c>
      <c r="AOC190" s="1352">
        <f ca="1">IFERROR(OFFSET('WS-2 Pregnancy Income Lock In'!$A$4,$A190,AOC$186),0)</f>
        <v>0</v>
      </c>
      <c r="AOD190" s="1352">
        <f ca="1">IFERROR(OFFSET('WS-2 Pregnancy Income Lock In'!$A$4,$A190,AOD$186),0)</f>
        <v>0</v>
      </c>
      <c r="AOE190" s="1352">
        <f ca="1">IFERROR(OFFSET('WS-2 Pregnancy Income Lock In'!$A$4,$A190,AOE$186),0)</f>
        <v>3</v>
      </c>
      <c r="AOF190" s="1352">
        <f ca="1">IFERROR(OFFSET('WS-2 Pregnancy Income Lock In'!$A$4,$A190,AOF$186),0)</f>
        <v>1</v>
      </c>
      <c r="AOG190" s="1352">
        <f ca="1">IFERROR(OFFSET('WS-2 Pregnancy Income Lock In'!$A$4,$A190,AOG$186),0)</f>
        <v>0</v>
      </c>
      <c r="AOH190" s="1352">
        <f ca="1">IFERROR(OFFSET('WS-2 Pregnancy Income Lock In'!$A$4,$A190,AOH$186),0)</f>
        <v>0</v>
      </c>
      <c r="AOI190" s="1352">
        <f ca="1">IFERROR(OFFSET('WS-2 Pregnancy Income Lock In'!$A$4,$A190,AOI$186),0)</f>
        <v>0</v>
      </c>
      <c r="AOJ190" s="1352">
        <f ca="1">IFERROR(OFFSET('WS-2 Pregnancy Income Lock In'!$A$4,$A190,AOJ$186),0)</f>
        <v>0</v>
      </c>
      <c r="AOK190" s="1352">
        <f ca="1">IFERROR(OFFSET('WS-2 Pregnancy Income Lock In'!$A$4,$A190,AOK$186),0)</f>
        <v>0</v>
      </c>
      <c r="AOL190" s="1352">
        <f ca="1">IFERROR(OFFSET('WS-2 Pregnancy Income Lock In'!$A$4,$A190,AOL$186),0)</f>
        <v>5</v>
      </c>
      <c r="AOM190" s="1352">
        <f ca="1">IFERROR(OFFSET('WS-2 Pregnancy Income Lock In'!$A$4,$A190,AOM$186),0)</f>
        <v>1</v>
      </c>
      <c r="AON190" s="1352">
        <f ca="1">IFERROR(OFFSET('WS-2 Pregnancy Income Lock In'!$A$4,$A190,AON$186),0)</f>
        <v>0</v>
      </c>
      <c r="AOO190" s="1352">
        <f ca="1">IFERROR(OFFSET('WS-2 Pregnancy Income Lock In'!$A$4,$A190,AOO$186),0)</f>
        <v>0</v>
      </c>
      <c r="AOP190" s="1352">
        <f ca="1">IFERROR(OFFSET('WS-2 Pregnancy Income Lock In'!$A$4,$A190,AOP$186),0)</f>
        <v>0</v>
      </c>
      <c r="AOQ190" s="1352">
        <f ca="1">IFERROR(OFFSET('WS-2 Pregnancy Income Lock In'!$A$4,$A190,AOQ$186),0)</f>
        <v>0</v>
      </c>
      <c r="AOR190" s="1352">
        <f ca="1">IFERROR(OFFSET('WS-2 Pregnancy Income Lock In'!$A$4,$A190,AOR$186),0)</f>
        <v>0</v>
      </c>
      <c r="AOS190" s="1352">
        <f ca="1">IFERROR(OFFSET('WS-2 Pregnancy Income Lock In'!$A$4,$A190,AOS$186),0)</f>
        <v>4</v>
      </c>
      <c r="AOT190" s="1352">
        <f ca="1">IFERROR(OFFSET('WS-2 Pregnancy Income Lock In'!$A$4,$A190,AOT$186),0)</f>
        <v>1</v>
      </c>
      <c r="AOU190" s="1352">
        <f ca="1">IFERROR(OFFSET('WS-2 Pregnancy Income Lock In'!$A$4,$A190,AOU$186),0)</f>
        <v>0</v>
      </c>
      <c r="AOV190" s="1352">
        <f ca="1">IFERROR(OFFSET('WS-2 Pregnancy Income Lock In'!$A$4,$A190,AOV$186),0)</f>
        <v>0</v>
      </c>
      <c r="AOW190" s="1352">
        <f ca="1">IFERROR(OFFSET('WS-2 Pregnancy Income Lock In'!$A$4,$A190,AOW$186),0)</f>
        <v>0</v>
      </c>
      <c r="AOX190" s="1352">
        <f ca="1">IFERROR(OFFSET('WS-2 Pregnancy Income Lock In'!$A$4,$A190,AOX$186),0)</f>
        <v>0</v>
      </c>
      <c r="AOY190" s="1352">
        <f ca="1">IFERROR(OFFSET('WS-2 Pregnancy Income Lock In'!$A$4,$A190,AOY$186),0)</f>
        <v>0</v>
      </c>
      <c r="AOZ190" s="1352">
        <f ca="1">IFERROR(OFFSET('WS-2 Pregnancy Income Lock In'!$A$4,$A190,AOZ$186),0)</f>
        <v>0</v>
      </c>
      <c r="APA190" s="1352">
        <f ca="1">IFERROR(OFFSET('WS-2 Pregnancy Income Lock In'!$A$4,$A190,APA$186),0)</f>
        <v>0</v>
      </c>
      <c r="APB190" s="1352">
        <f ca="1">IFERROR(OFFSET('WS-2 Pregnancy Income Lock In'!$A$4,$A190,APB$186),0)</f>
        <v>0</v>
      </c>
      <c r="APC190" s="1352">
        <f ca="1">IFERROR(OFFSET('WS-2 Pregnancy Income Lock In'!$A$4,$A190,APC$186),0)</f>
        <v>0</v>
      </c>
      <c r="APD190" s="1352">
        <f ca="1">IFERROR(OFFSET('WS-2 Pregnancy Income Lock In'!$A$4,$A190,APD$186),0)</f>
        <v>0</v>
      </c>
      <c r="APE190" s="1352">
        <f ca="1">IFERROR(OFFSET('WS-2 Pregnancy Income Lock In'!$A$4,$A190,APE$186),0)</f>
        <v>0</v>
      </c>
      <c r="APF190" s="1352">
        <f ca="1">IFERROR(OFFSET('WS-2 Pregnancy Income Lock In'!$A$4,$A190,APF$186),0)</f>
        <v>0</v>
      </c>
      <c r="APG190" s="1352">
        <f ca="1">IFERROR(OFFSET('WS-2 Pregnancy Income Lock In'!$A$4,$A190,APG$186),0)</f>
        <v>5</v>
      </c>
      <c r="APH190" s="1352">
        <f ca="1">IFERROR(OFFSET('WS-2 Pregnancy Income Lock In'!$A$4,$A190,APH$186),0)</f>
        <v>0</v>
      </c>
      <c r="API190" s="1352">
        <f ca="1">IFERROR(OFFSET('WS-2 Pregnancy Income Lock In'!$A$4,$A190,API$186),0)</f>
        <v>0</v>
      </c>
    </row>
    <row r="193" spans="1:367" ht="13.2" x14ac:dyDescent="0.25">
      <c r="A193" s="1352" t="s">
        <v>724</v>
      </c>
      <c r="B193" s="4871" t="s">
        <v>719</v>
      </c>
      <c r="C193" s="4871" t="s">
        <v>725</v>
      </c>
      <c r="D193"/>
      <c r="E193"/>
      <c r="F193"/>
      <c r="G193"/>
      <c r="H193"/>
      <c r="I193"/>
      <c r="J193"/>
      <c r="K193"/>
      <c r="L193"/>
      <c r="M193"/>
      <c r="N193"/>
      <c r="O193"/>
      <c r="P193"/>
      <c r="Q193"/>
      <c r="R193"/>
      <c r="S193"/>
      <c r="T193"/>
      <c r="U193"/>
      <c r="V193"/>
      <c r="W193"/>
      <c r="X193"/>
      <c r="Y193"/>
      <c r="Z193"/>
    </row>
    <row r="194" spans="1:367" ht="13.2" x14ac:dyDescent="0.25">
      <c r="B194" s="4871" t="s">
        <v>22</v>
      </c>
      <c r="C194" s="4863">
        <v>42767</v>
      </c>
      <c r="D194" s="4863">
        <v>42795</v>
      </c>
      <c r="E194" s="4863">
        <v>42826</v>
      </c>
      <c r="F194" s="4863">
        <v>42856</v>
      </c>
      <c r="G194" s="4863">
        <v>42887</v>
      </c>
      <c r="H194" s="4863">
        <v>42917</v>
      </c>
      <c r="I194" s="4863">
        <v>42948</v>
      </c>
      <c r="J194" s="4863">
        <v>42979</v>
      </c>
      <c r="K194" s="4863">
        <v>43010</v>
      </c>
      <c r="L194" s="4863">
        <v>43040</v>
      </c>
      <c r="M194" s="4863">
        <v>43070</v>
      </c>
      <c r="N194" s="4863">
        <v>43101</v>
      </c>
      <c r="O194" s="4863">
        <v>43132</v>
      </c>
      <c r="P194" s="4863">
        <v>43160</v>
      </c>
      <c r="Q194" s="4863">
        <v>43191</v>
      </c>
      <c r="R194" s="4863">
        <v>43221</v>
      </c>
      <c r="S194" s="4863">
        <v>43252</v>
      </c>
      <c r="T194" s="4863">
        <v>43282</v>
      </c>
      <c r="U194" s="4863">
        <v>43313</v>
      </c>
      <c r="V194" s="4863">
        <v>43344</v>
      </c>
      <c r="W194" s="4863">
        <v>43374</v>
      </c>
      <c r="X194" s="4863">
        <v>43405</v>
      </c>
      <c r="Y194" s="4863">
        <v>43435</v>
      </c>
      <c r="Z194"/>
    </row>
    <row r="195" spans="1:367" ht="13.2" x14ac:dyDescent="0.25">
      <c r="B195" s="4867" t="s">
        <v>253</v>
      </c>
      <c r="C195" s="4868">
        <v>529</v>
      </c>
      <c r="D195" s="4868">
        <v>488</v>
      </c>
      <c r="E195" s="4868">
        <v>565</v>
      </c>
      <c r="F195" s="4868">
        <v>547</v>
      </c>
      <c r="G195" s="4868">
        <v>542</v>
      </c>
      <c r="H195" s="4868">
        <v>552</v>
      </c>
      <c r="I195" s="4868">
        <v>544</v>
      </c>
      <c r="J195" s="4868">
        <v>590</v>
      </c>
      <c r="K195" s="4868">
        <v>626</v>
      </c>
      <c r="L195" s="4868">
        <v>636</v>
      </c>
      <c r="M195" s="4868">
        <v>633</v>
      </c>
      <c r="N195" s="4868">
        <v>625</v>
      </c>
      <c r="O195" s="4868">
        <v>629</v>
      </c>
      <c r="P195" s="4868">
        <v>617</v>
      </c>
      <c r="Q195" s="4868">
        <v>535</v>
      </c>
      <c r="R195" s="4868">
        <v>645</v>
      </c>
      <c r="S195" s="4868">
        <v>614</v>
      </c>
      <c r="T195" s="4868">
        <v>673</v>
      </c>
      <c r="U195" s="4868">
        <v>621</v>
      </c>
      <c r="V195" s="4868">
        <v>667</v>
      </c>
      <c r="W195" s="4868">
        <v>652</v>
      </c>
      <c r="X195" s="4868">
        <v>736</v>
      </c>
      <c r="Y195" s="4868">
        <v>696</v>
      </c>
      <c r="Z195"/>
    </row>
    <row r="196" spans="1:367" ht="13.2" x14ac:dyDescent="0.25">
      <c r="B196"/>
      <c r="C196"/>
      <c r="D196"/>
      <c r="E196"/>
      <c r="F196"/>
      <c r="G196"/>
      <c r="H196"/>
      <c r="I196"/>
      <c r="J196"/>
      <c r="K196"/>
      <c r="L196"/>
      <c r="M196"/>
      <c r="N196"/>
      <c r="O196"/>
      <c r="P196"/>
      <c r="Q196"/>
      <c r="R196"/>
      <c r="S196"/>
      <c r="T196"/>
      <c r="U196"/>
      <c r="V196"/>
      <c r="W196"/>
      <c r="X196"/>
      <c r="Y196"/>
      <c r="Z196"/>
    </row>
    <row r="197" spans="1:367" ht="13.2" x14ac:dyDescent="0.25">
      <c r="B197" s="4862"/>
      <c r="C197" s="4862"/>
      <c r="D197" s="4862"/>
      <c r="E197" s="4862"/>
      <c r="F197" s="4862"/>
      <c r="G197" s="4862"/>
      <c r="H197" s="4862"/>
      <c r="I197" s="4862"/>
    </row>
    <row r="198" spans="1:367" ht="13.2" x14ac:dyDescent="0.25">
      <c r="B198" s="4862" t="s">
        <v>704</v>
      </c>
      <c r="C198" s="4862"/>
      <c r="D198" s="4862"/>
      <c r="E198" s="4862"/>
      <c r="F198" s="4862"/>
      <c r="G198" s="4862"/>
      <c r="H198" s="4862"/>
      <c r="I198" s="4862"/>
    </row>
    <row r="199" spans="1:367" ht="13.2" x14ac:dyDescent="0.25">
      <c r="B199" s="4862"/>
      <c r="C199" s="4862"/>
      <c r="D199" s="4862"/>
      <c r="E199" s="4862"/>
      <c r="F199" s="4862"/>
      <c r="G199" s="4862"/>
      <c r="H199" s="4862"/>
      <c r="I199" s="4862"/>
    </row>
    <row r="200" spans="1:367" ht="13.2" x14ac:dyDescent="0.25">
      <c r="A200" s="1352" t="s">
        <v>726</v>
      </c>
      <c r="B200" s="4862" t="s">
        <v>253</v>
      </c>
      <c r="C200" s="4862">
        <f ca="1">OFFSET(B194,MATCH($B$200,$B$195:$B$197,0),1)</f>
        <v>529</v>
      </c>
      <c r="D200" s="4862">
        <f t="shared" ref="D200:R200" ca="1" si="2819">OFFSET(C194,MATCH($B$200,$B$195:$B$197,0),1)</f>
        <v>488</v>
      </c>
      <c r="E200" s="4862">
        <f t="shared" ca="1" si="2819"/>
        <v>565</v>
      </c>
      <c r="F200" s="4862">
        <f t="shared" ca="1" si="2819"/>
        <v>547</v>
      </c>
      <c r="G200" s="4862">
        <f t="shared" ca="1" si="2819"/>
        <v>542</v>
      </c>
      <c r="H200" s="4862">
        <f t="shared" ca="1" si="2819"/>
        <v>552</v>
      </c>
      <c r="I200" s="4862">
        <f t="shared" ca="1" si="2819"/>
        <v>544</v>
      </c>
      <c r="J200" s="4862">
        <f t="shared" ca="1" si="2819"/>
        <v>590</v>
      </c>
      <c r="K200" s="4862">
        <f t="shared" ca="1" si="2819"/>
        <v>626</v>
      </c>
      <c r="L200" s="4862">
        <f t="shared" ca="1" si="2819"/>
        <v>636</v>
      </c>
      <c r="M200" s="4862">
        <f t="shared" ca="1" si="2819"/>
        <v>633</v>
      </c>
      <c r="N200" s="4862">
        <f t="shared" ca="1" si="2819"/>
        <v>625</v>
      </c>
      <c r="O200" s="4862">
        <f t="shared" ca="1" si="2819"/>
        <v>629</v>
      </c>
      <c r="P200" s="4862">
        <f t="shared" ca="1" si="2819"/>
        <v>617</v>
      </c>
      <c r="Q200" s="4862">
        <f t="shared" ca="1" si="2819"/>
        <v>535</v>
      </c>
      <c r="R200" s="4862">
        <f t="shared" ca="1" si="2819"/>
        <v>645</v>
      </c>
      <c r="S200" s="4862">
        <f t="shared" ref="S200:Y200" ca="1" si="2820">OFFSET(R194,MATCH($B$200,$B$195:$B$197,0),1)</f>
        <v>614</v>
      </c>
      <c r="T200" s="4862">
        <f t="shared" ca="1" si="2820"/>
        <v>673</v>
      </c>
      <c r="U200" s="4862">
        <f t="shared" ca="1" si="2820"/>
        <v>621</v>
      </c>
      <c r="V200" s="4862">
        <f t="shared" ca="1" si="2820"/>
        <v>667</v>
      </c>
      <c r="W200" s="4862">
        <f t="shared" ca="1" si="2820"/>
        <v>652</v>
      </c>
      <c r="X200" s="4862">
        <f t="shared" ca="1" si="2820"/>
        <v>736</v>
      </c>
      <c r="Y200" s="4862">
        <f t="shared" ca="1" si="2820"/>
        <v>696</v>
      </c>
    </row>
    <row r="201" spans="1:367" ht="13.2" x14ac:dyDescent="0.25">
      <c r="A201" s="1352" t="s">
        <v>704</v>
      </c>
      <c r="B201" s="4862" t="s">
        <v>704</v>
      </c>
      <c r="C201" s="4862">
        <f t="shared" ref="C201:R201" ca="1" si="2821">OFFSET(B195,MATCH($B$201,$B$196:$B$200,0),1)</f>
        <v>0</v>
      </c>
      <c r="D201" s="4862">
        <f t="shared" ca="1" si="2821"/>
        <v>0</v>
      </c>
      <c r="E201" s="4862">
        <f t="shared" ca="1" si="2821"/>
        <v>0</v>
      </c>
      <c r="F201" s="4862">
        <f t="shared" ca="1" si="2821"/>
        <v>0</v>
      </c>
      <c r="G201" s="4862">
        <f t="shared" ca="1" si="2821"/>
        <v>0</v>
      </c>
      <c r="H201" s="4862">
        <f t="shared" ca="1" si="2821"/>
        <v>0</v>
      </c>
      <c r="I201" s="4862">
        <f t="shared" ca="1" si="2821"/>
        <v>0</v>
      </c>
      <c r="J201" s="4862">
        <f t="shared" ca="1" si="2821"/>
        <v>0</v>
      </c>
      <c r="K201" s="4862">
        <f t="shared" ca="1" si="2821"/>
        <v>0</v>
      </c>
      <c r="L201" s="4862">
        <f t="shared" ca="1" si="2821"/>
        <v>0</v>
      </c>
      <c r="M201" s="4862">
        <f t="shared" ca="1" si="2821"/>
        <v>0</v>
      </c>
      <c r="N201" s="4862">
        <f t="shared" ca="1" si="2821"/>
        <v>0</v>
      </c>
      <c r="O201" s="4862">
        <f t="shared" ca="1" si="2821"/>
        <v>0</v>
      </c>
      <c r="P201" s="4862">
        <f t="shared" ca="1" si="2821"/>
        <v>0</v>
      </c>
      <c r="Q201" s="4862">
        <f t="shared" ca="1" si="2821"/>
        <v>0</v>
      </c>
      <c r="R201" s="4862">
        <f t="shared" ca="1" si="2821"/>
        <v>0</v>
      </c>
      <c r="S201" s="4862">
        <f t="shared" ref="S201:Y201" ca="1" si="2822">OFFSET(R195,MATCH($B$201,$B$196:$B$200,0),1)</f>
        <v>0</v>
      </c>
      <c r="T201" s="4862">
        <f t="shared" ca="1" si="2822"/>
        <v>0</v>
      </c>
      <c r="U201" s="4862">
        <f t="shared" ca="1" si="2822"/>
        <v>0</v>
      </c>
      <c r="V201" s="4862">
        <f t="shared" ca="1" si="2822"/>
        <v>0</v>
      </c>
      <c r="W201" s="4862">
        <f t="shared" ca="1" si="2822"/>
        <v>0</v>
      </c>
      <c r="X201" s="4862">
        <f t="shared" ca="1" si="2822"/>
        <v>0</v>
      </c>
      <c r="Y201" s="4862">
        <f t="shared" ca="1" si="2822"/>
        <v>0</v>
      </c>
    </row>
    <row r="202" spans="1:367" ht="13.2" x14ac:dyDescent="0.25">
      <c r="A202" s="1352" t="s">
        <v>588</v>
      </c>
      <c r="B202" t="s">
        <v>588</v>
      </c>
      <c r="C202">
        <f ca="1">SUM(C200:C201)</f>
        <v>529</v>
      </c>
      <c r="D202" s="4862">
        <f t="shared" ref="D202:H202" ca="1" si="2823">SUM(D200:D201)</f>
        <v>488</v>
      </c>
      <c r="E202" s="4862">
        <f t="shared" ca="1" si="2823"/>
        <v>565</v>
      </c>
      <c r="F202" s="4862">
        <f t="shared" ca="1" si="2823"/>
        <v>547</v>
      </c>
      <c r="G202" s="4862">
        <f t="shared" ca="1" si="2823"/>
        <v>542</v>
      </c>
      <c r="H202" s="4862">
        <f t="shared" ca="1" si="2823"/>
        <v>552</v>
      </c>
      <c r="I202" s="4862">
        <f t="shared" ref="I202:J202" ca="1" si="2824">SUM(I200:I201)</f>
        <v>544</v>
      </c>
      <c r="J202" s="4862">
        <f t="shared" ca="1" si="2824"/>
        <v>590</v>
      </c>
      <c r="K202" s="4862">
        <f t="shared" ref="K202:L202" ca="1" si="2825">SUM(K200:K201)</f>
        <v>626</v>
      </c>
      <c r="L202" s="4862">
        <f t="shared" ca="1" si="2825"/>
        <v>636</v>
      </c>
      <c r="M202" s="4862">
        <f t="shared" ref="M202:N202" ca="1" si="2826">SUM(M200:M201)</f>
        <v>633</v>
      </c>
      <c r="N202" s="4862">
        <f t="shared" ca="1" si="2826"/>
        <v>625</v>
      </c>
      <c r="O202" s="4862">
        <f t="shared" ref="O202:P202" ca="1" si="2827">SUM(O200:O201)</f>
        <v>629</v>
      </c>
      <c r="P202" s="4862">
        <f t="shared" ca="1" si="2827"/>
        <v>617</v>
      </c>
      <c r="Q202" s="4862">
        <f t="shared" ref="Q202:R202" ca="1" si="2828">SUM(Q200:Q201)</f>
        <v>535</v>
      </c>
      <c r="R202" s="4862">
        <f t="shared" ca="1" si="2828"/>
        <v>645</v>
      </c>
      <c r="S202" s="4862">
        <f t="shared" ref="S202:T202" ca="1" si="2829">SUM(S200:S201)</f>
        <v>614</v>
      </c>
      <c r="T202" s="4862">
        <f t="shared" ca="1" si="2829"/>
        <v>673</v>
      </c>
      <c r="U202" s="4862">
        <f t="shared" ref="U202:V202" ca="1" si="2830">SUM(U200:U201)</f>
        <v>621</v>
      </c>
      <c r="V202" s="4862">
        <f t="shared" ca="1" si="2830"/>
        <v>667</v>
      </c>
      <c r="W202" s="4862">
        <f t="shared" ref="W202:X202" ca="1" si="2831">SUM(W200:W201)</f>
        <v>652</v>
      </c>
      <c r="X202" s="4862">
        <f t="shared" ca="1" si="2831"/>
        <v>736</v>
      </c>
      <c r="Y202" s="4862">
        <f t="shared" ref="Y202" ca="1" si="2832">SUM(Y200:Y201)</f>
        <v>696</v>
      </c>
    </row>
    <row r="203" spans="1:367" ht="13.2" x14ac:dyDescent="0.25">
      <c r="B203"/>
      <c r="C203"/>
      <c r="D203"/>
    </row>
    <row r="204" spans="1:367" ht="13.2" x14ac:dyDescent="0.25">
      <c r="B204"/>
      <c r="C204"/>
      <c r="D204"/>
    </row>
    <row r="205" spans="1:367" ht="13.2" x14ac:dyDescent="0.25">
      <c r="B205"/>
      <c r="C205"/>
      <c r="D205"/>
    </row>
    <row r="206" spans="1:367" ht="13.2" x14ac:dyDescent="0.25">
      <c r="A206" s="1352" t="s">
        <v>727</v>
      </c>
      <c r="B206"/>
      <c r="C206"/>
      <c r="D206"/>
    </row>
    <row r="207" spans="1:367" ht="13.2" x14ac:dyDescent="0.25">
      <c r="B207"/>
      <c r="C207" s="1355">
        <f t="shared" ref="C207:BN207" si="2833">MATCH(C208,$5:$5,0)-1</f>
        <v>736</v>
      </c>
      <c r="D207" s="1355">
        <f t="shared" si="2833"/>
        <v>737</v>
      </c>
      <c r="E207" s="1355">
        <f t="shared" si="2833"/>
        <v>738</v>
      </c>
      <c r="F207" s="1355">
        <f t="shared" si="2833"/>
        <v>739</v>
      </c>
      <c r="G207" s="1355">
        <f t="shared" si="2833"/>
        <v>740</v>
      </c>
      <c r="H207" s="1355">
        <f t="shared" si="2833"/>
        <v>741</v>
      </c>
      <c r="I207" s="1355">
        <f t="shared" si="2833"/>
        <v>742</v>
      </c>
      <c r="J207" s="1355">
        <f t="shared" si="2833"/>
        <v>743</v>
      </c>
      <c r="K207" s="1355">
        <f t="shared" si="2833"/>
        <v>744</v>
      </c>
      <c r="L207" s="1355">
        <f t="shared" si="2833"/>
        <v>745</v>
      </c>
      <c r="M207" s="1355">
        <f t="shared" si="2833"/>
        <v>746</v>
      </c>
      <c r="N207" s="1355">
        <f t="shared" si="2833"/>
        <v>747</v>
      </c>
      <c r="O207" s="1355">
        <f t="shared" si="2833"/>
        <v>748</v>
      </c>
      <c r="P207" s="1355">
        <f t="shared" si="2833"/>
        <v>749</v>
      </c>
      <c r="Q207" s="1355">
        <f t="shared" si="2833"/>
        <v>750</v>
      </c>
      <c r="R207" s="1355">
        <f t="shared" si="2833"/>
        <v>751</v>
      </c>
      <c r="S207" s="1355">
        <f t="shared" si="2833"/>
        <v>752</v>
      </c>
      <c r="T207" s="1355">
        <f t="shared" si="2833"/>
        <v>753</v>
      </c>
      <c r="U207" s="1355">
        <f t="shared" si="2833"/>
        <v>754</v>
      </c>
      <c r="V207" s="1355">
        <f t="shared" si="2833"/>
        <v>755</v>
      </c>
      <c r="W207" s="1355">
        <f t="shared" si="2833"/>
        <v>756</v>
      </c>
      <c r="X207" s="1355">
        <f t="shared" si="2833"/>
        <v>757</v>
      </c>
      <c r="Y207" s="1355">
        <f t="shared" si="2833"/>
        <v>758</v>
      </c>
      <c r="Z207" s="1355">
        <f t="shared" si="2833"/>
        <v>759</v>
      </c>
      <c r="AA207" s="1355">
        <f t="shared" si="2833"/>
        <v>760</v>
      </c>
      <c r="AB207" s="1355">
        <f t="shared" si="2833"/>
        <v>761</v>
      </c>
      <c r="AC207" s="1355">
        <f t="shared" si="2833"/>
        <v>762</v>
      </c>
      <c r="AD207" s="1355">
        <f t="shared" si="2833"/>
        <v>763</v>
      </c>
      <c r="AE207" s="1355">
        <f t="shared" si="2833"/>
        <v>764</v>
      </c>
      <c r="AF207" s="1355">
        <f t="shared" si="2833"/>
        <v>765</v>
      </c>
      <c r="AG207" s="1355">
        <f t="shared" si="2833"/>
        <v>766</v>
      </c>
      <c r="AH207" s="1355">
        <f t="shared" si="2833"/>
        <v>767</v>
      </c>
      <c r="AI207" s="1355">
        <f t="shared" si="2833"/>
        <v>768</v>
      </c>
      <c r="AJ207" s="1355">
        <f t="shared" si="2833"/>
        <v>769</v>
      </c>
      <c r="AK207" s="1355">
        <f t="shared" si="2833"/>
        <v>770</v>
      </c>
      <c r="AL207" s="1355">
        <f t="shared" si="2833"/>
        <v>771</v>
      </c>
      <c r="AM207" s="1355">
        <f t="shared" si="2833"/>
        <v>772</v>
      </c>
      <c r="AN207" s="1355">
        <f t="shared" si="2833"/>
        <v>773</v>
      </c>
      <c r="AO207" s="1355">
        <f t="shared" si="2833"/>
        <v>774</v>
      </c>
      <c r="AP207" s="1355">
        <f t="shared" si="2833"/>
        <v>775</v>
      </c>
      <c r="AQ207" s="1355">
        <f t="shared" si="2833"/>
        <v>776</v>
      </c>
      <c r="AR207" s="1355">
        <f t="shared" si="2833"/>
        <v>777</v>
      </c>
      <c r="AS207" s="1355">
        <f t="shared" si="2833"/>
        <v>778</v>
      </c>
      <c r="AT207" s="1355">
        <f t="shared" si="2833"/>
        <v>779</v>
      </c>
      <c r="AU207" s="1355">
        <f t="shared" si="2833"/>
        <v>780</v>
      </c>
      <c r="AV207" s="1355">
        <f t="shared" si="2833"/>
        <v>781</v>
      </c>
      <c r="AW207" s="1355">
        <f t="shared" si="2833"/>
        <v>782</v>
      </c>
      <c r="AX207" s="1355">
        <f t="shared" si="2833"/>
        <v>783</v>
      </c>
      <c r="AY207" s="1355">
        <f t="shared" si="2833"/>
        <v>784</v>
      </c>
      <c r="AZ207" s="1355">
        <f t="shared" si="2833"/>
        <v>785</v>
      </c>
      <c r="BA207" s="1355">
        <f t="shared" si="2833"/>
        <v>786</v>
      </c>
      <c r="BB207" s="1355">
        <f t="shared" si="2833"/>
        <v>787</v>
      </c>
      <c r="BC207" s="1355">
        <f t="shared" si="2833"/>
        <v>788</v>
      </c>
      <c r="BD207" s="1355">
        <f t="shared" si="2833"/>
        <v>789</v>
      </c>
      <c r="BE207" s="1355">
        <f t="shared" si="2833"/>
        <v>790</v>
      </c>
      <c r="BF207" s="1355">
        <f t="shared" si="2833"/>
        <v>791</v>
      </c>
      <c r="BG207" s="1355">
        <f t="shared" si="2833"/>
        <v>792</v>
      </c>
      <c r="BH207" s="1355">
        <f t="shared" si="2833"/>
        <v>793</v>
      </c>
      <c r="BI207" s="1355">
        <f t="shared" si="2833"/>
        <v>794</v>
      </c>
      <c r="BJ207" s="1355">
        <f t="shared" si="2833"/>
        <v>795</v>
      </c>
      <c r="BK207" s="1355">
        <f t="shared" si="2833"/>
        <v>796</v>
      </c>
      <c r="BL207" s="1355">
        <f t="shared" si="2833"/>
        <v>797</v>
      </c>
      <c r="BM207" s="1355">
        <f t="shared" si="2833"/>
        <v>798</v>
      </c>
      <c r="BN207" s="1355">
        <f t="shared" si="2833"/>
        <v>799</v>
      </c>
      <c r="BO207" s="1355">
        <f t="shared" ref="BO207:DZ207" si="2834">MATCH(BO208,$5:$5,0)-1</f>
        <v>800</v>
      </c>
      <c r="BP207" s="1355">
        <f t="shared" si="2834"/>
        <v>801</v>
      </c>
      <c r="BQ207" s="1355">
        <f t="shared" si="2834"/>
        <v>802</v>
      </c>
      <c r="BR207" s="1355">
        <f t="shared" si="2834"/>
        <v>803</v>
      </c>
      <c r="BS207" s="1355">
        <f t="shared" si="2834"/>
        <v>804</v>
      </c>
      <c r="BT207" s="1355">
        <f t="shared" si="2834"/>
        <v>805</v>
      </c>
      <c r="BU207" s="1355">
        <f t="shared" si="2834"/>
        <v>806</v>
      </c>
      <c r="BV207" s="1355">
        <f t="shared" si="2834"/>
        <v>807</v>
      </c>
      <c r="BW207" s="1355">
        <f t="shared" si="2834"/>
        <v>808</v>
      </c>
      <c r="BX207" s="1355">
        <f t="shared" si="2834"/>
        <v>809</v>
      </c>
      <c r="BY207" s="1355">
        <f t="shared" si="2834"/>
        <v>810</v>
      </c>
      <c r="BZ207" s="1355">
        <f t="shared" si="2834"/>
        <v>811</v>
      </c>
      <c r="CA207" s="1355">
        <f t="shared" si="2834"/>
        <v>812</v>
      </c>
      <c r="CB207" s="1355">
        <f t="shared" si="2834"/>
        <v>813</v>
      </c>
      <c r="CC207" s="1355">
        <f t="shared" si="2834"/>
        <v>814</v>
      </c>
      <c r="CD207" s="1355">
        <f t="shared" si="2834"/>
        <v>815</v>
      </c>
      <c r="CE207" s="1355">
        <f t="shared" si="2834"/>
        <v>816</v>
      </c>
      <c r="CF207" s="1355">
        <f t="shared" si="2834"/>
        <v>817</v>
      </c>
      <c r="CG207" s="1355">
        <f t="shared" si="2834"/>
        <v>818</v>
      </c>
      <c r="CH207" s="1355">
        <f t="shared" si="2834"/>
        <v>819</v>
      </c>
      <c r="CI207" s="1355">
        <f t="shared" si="2834"/>
        <v>820</v>
      </c>
      <c r="CJ207" s="1355">
        <f t="shared" si="2834"/>
        <v>821</v>
      </c>
      <c r="CK207" s="1355">
        <f t="shared" si="2834"/>
        <v>822</v>
      </c>
      <c r="CL207" s="1355">
        <f t="shared" si="2834"/>
        <v>823</v>
      </c>
      <c r="CM207" s="1355">
        <f t="shared" si="2834"/>
        <v>824</v>
      </c>
      <c r="CN207" s="1355">
        <f t="shared" si="2834"/>
        <v>825</v>
      </c>
      <c r="CO207" s="1355">
        <f t="shared" si="2834"/>
        <v>826</v>
      </c>
      <c r="CP207" s="1355">
        <f t="shared" si="2834"/>
        <v>827</v>
      </c>
      <c r="CQ207" s="1355">
        <f t="shared" si="2834"/>
        <v>828</v>
      </c>
      <c r="CR207" s="1355">
        <f t="shared" si="2834"/>
        <v>829</v>
      </c>
      <c r="CS207" s="1355">
        <f t="shared" si="2834"/>
        <v>830</v>
      </c>
      <c r="CT207" s="1355">
        <f t="shared" si="2834"/>
        <v>831</v>
      </c>
      <c r="CU207" s="1355">
        <f t="shared" si="2834"/>
        <v>832</v>
      </c>
      <c r="CV207" s="1355">
        <f t="shared" si="2834"/>
        <v>833</v>
      </c>
      <c r="CW207" s="1355">
        <f t="shared" si="2834"/>
        <v>834</v>
      </c>
      <c r="CX207" s="1355">
        <f t="shared" si="2834"/>
        <v>835</v>
      </c>
      <c r="CY207" s="1355">
        <f t="shared" si="2834"/>
        <v>836</v>
      </c>
      <c r="CZ207" s="1355">
        <f t="shared" si="2834"/>
        <v>837</v>
      </c>
      <c r="DA207" s="1355">
        <f t="shared" si="2834"/>
        <v>838</v>
      </c>
      <c r="DB207" s="1355">
        <f t="shared" si="2834"/>
        <v>839</v>
      </c>
      <c r="DC207" s="1355">
        <f t="shared" si="2834"/>
        <v>840</v>
      </c>
      <c r="DD207" s="1355">
        <f t="shared" si="2834"/>
        <v>841</v>
      </c>
      <c r="DE207" s="1355">
        <f t="shared" si="2834"/>
        <v>842</v>
      </c>
      <c r="DF207" s="1355">
        <f t="shared" si="2834"/>
        <v>843</v>
      </c>
      <c r="DG207" s="1355">
        <f t="shared" si="2834"/>
        <v>844</v>
      </c>
      <c r="DH207" s="1355">
        <f t="shared" si="2834"/>
        <v>845</v>
      </c>
      <c r="DI207" s="1355">
        <f t="shared" si="2834"/>
        <v>846</v>
      </c>
      <c r="DJ207" s="1355">
        <f t="shared" si="2834"/>
        <v>847</v>
      </c>
      <c r="DK207" s="1355">
        <f t="shared" si="2834"/>
        <v>848</v>
      </c>
      <c r="DL207" s="1355">
        <f t="shared" si="2834"/>
        <v>849</v>
      </c>
      <c r="DM207" s="1355">
        <f t="shared" si="2834"/>
        <v>850</v>
      </c>
      <c r="DN207" s="1355">
        <f t="shared" si="2834"/>
        <v>851</v>
      </c>
      <c r="DO207" s="1355">
        <f t="shared" si="2834"/>
        <v>852</v>
      </c>
      <c r="DP207" s="1355">
        <f t="shared" si="2834"/>
        <v>853</v>
      </c>
      <c r="DQ207" s="1355">
        <f t="shared" si="2834"/>
        <v>854</v>
      </c>
      <c r="DR207" s="1355">
        <f t="shared" si="2834"/>
        <v>855</v>
      </c>
      <c r="DS207" s="1355">
        <f t="shared" si="2834"/>
        <v>856</v>
      </c>
      <c r="DT207" s="1355">
        <f t="shared" si="2834"/>
        <v>857</v>
      </c>
      <c r="DU207" s="1355">
        <f t="shared" si="2834"/>
        <v>858</v>
      </c>
      <c r="DV207" s="1355">
        <f t="shared" si="2834"/>
        <v>859</v>
      </c>
      <c r="DW207" s="1355">
        <f t="shared" si="2834"/>
        <v>860</v>
      </c>
      <c r="DX207" s="1355">
        <f t="shared" si="2834"/>
        <v>861</v>
      </c>
      <c r="DY207" s="1355">
        <f t="shared" si="2834"/>
        <v>862</v>
      </c>
      <c r="DZ207" s="1355">
        <f t="shared" si="2834"/>
        <v>863</v>
      </c>
      <c r="EA207" s="1355">
        <f t="shared" ref="EA207:GL207" si="2835">MATCH(EA208,$5:$5,0)-1</f>
        <v>864</v>
      </c>
      <c r="EB207" s="1355">
        <f t="shared" si="2835"/>
        <v>865</v>
      </c>
      <c r="EC207" s="1355">
        <f t="shared" si="2835"/>
        <v>866</v>
      </c>
      <c r="ED207" s="1355">
        <f t="shared" si="2835"/>
        <v>867</v>
      </c>
      <c r="EE207" s="1355">
        <f t="shared" si="2835"/>
        <v>868</v>
      </c>
      <c r="EF207" s="1355">
        <f t="shared" si="2835"/>
        <v>869</v>
      </c>
      <c r="EG207" s="1355">
        <f t="shared" si="2835"/>
        <v>870</v>
      </c>
      <c r="EH207" s="1355">
        <f t="shared" si="2835"/>
        <v>871</v>
      </c>
      <c r="EI207" s="1355">
        <f t="shared" si="2835"/>
        <v>872</v>
      </c>
      <c r="EJ207" s="1355">
        <f t="shared" si="2835"/>
        <v>873</v>
      </c>
      <c r="EK207" s="1355">
        <f t="shared" si="2835"/>
        <v>874</v>
      </c>
      <c r="EL207" s="1355">
        <f t="shared" si="2835"/>
        <v>875</v>
      </c>
      <c r="EM207" s="1355">
        <f t="shared" si="2835"/>
        <v>876</v>
      </c>
      <c r="EN207" s="1355">
        <f t="shared" si="2835"/>
        <v>877</v>
      </c>
      <c r="EO207" s="1355">
        <f t="shared" si="2835"/>
        <v>878</v>
      </c>
      <c r="EP207" s="1355">
        <f t="shared" si="2835"/>
        <v>879</v>
      </c>
      <c r="EQ207" s="1355">
        <f t="shared" si="2835"/>
        <v>880</v>
      </c>
      <c r="ER207" s="1355">
        <f t="shared" si="2835"/>
        <v>881</v>
      </c>
      <c r="ES207" s="1355">
        <f t="shared" si="2835"/>
        <v>882</v>
      </c>
      <c r="ET207" s="1355">
        <f t="shared" si="2835"/>
        <v>883</v>
      </c>
      <c r="EU207" s="1355">
        <f t="shared" si="2835"/>
        <v>884</v>
      </c>
      <c r="EV207" s="1355">
        <f t="shared" si="2835"/>
        <v>885</v>
      </c>
      <c r="EW207" s="1355">
        <f t="shared" si="2835"/>
        <v>886</v>
      </c>
      <c r="EX207" s="1355">
        <f t="shared" si="2835"/>
        <v>887</v>
      </c>
      <c r="EY207" s="1355">
        <f t="shared" si="2835"/>
        <v>888</v>
      </c>
      <c r="EZ207" s="1355">
        <f t="shared" si="2835"/>
        <v>889</v>
      </c>
      <c r="FA207" s="1355">
        <f t="shared" si="2835"/>
        <v>890</v>
      </c>
      <c r="FB207" s="1355">
        <f t="shared" si="2835"/>
        <v>891</v>
      </c>
      <c r="FC207" s="1355">
        <f t="shared" si="2835"/>
        <v>892</v>
      </c>
      <c r="FD207" s="1355">
        <f t="shared" si="2835"/>
        <v>893</v>
      </c>
      <c r="FE207" s="1355">
        <f t="shared" si="2835"/>
        <v>894</v>
      </c>
      <c r="FF207" s="1355">
        <f t="shared" si="2835"/>
        <v>895</v>
      </c>
      <c r="FG207" s="1355">
        <f t="shared" si="2835"/>
        <v>896</v>
      </c>
      <c r="FH207" s="1355">
        <f t="shared" si="2835"/>
        <v>897</v>
      </c>
      <c r="FI207" s="1355">
        <f t="shared" si="2835"/>
        <v>898</v>
      </c>
      <c r="FJ207" s="1355">
        <f t="shared" si="2835"/>
        <v>899</v>
      </c>
      <c r="FK207" s="1355">
        <f t="shared" si="2835"/>
        <v>900</v>
      </c>
      <c r="FL207" s="1355">
        <f t="shared" si="2835"/>
        <v>901</v>
      </c>
      <c r="FM207" s="1355">
        <f t="shared" si="2835"/>
        <v>902</v>
      </c>
      <c r="FN207" s="1355">
        <f t="shared" si="2835"/>
        <v>903</v>
      </c>
      <c r="FO207" s="1355">
        <f t="shared" si="2835"/>
        <v>904</v>
      </c>
      <c r="FP207" s="1355">
        <f t="shared" si="2835"/>
        <v>905</v>
      </c>
      <c r="FQ207" s="1355">
        <f t="shared" si="2835"/>
        <v>906</v>
      </c>
      <c r="FR207" s="1355">
        <f t="shared" si="2835"/>
        <v>907</v>
      </c>
      <c r="FS207" s="1355">
        <f t="shared" si="2835"/>
        <v>908</v>
      </c>
      <c r="FT207" s="1355">
        <f t="shared" si="2835"/>
        <v>909</v>
      </c>
      <c r="FU207" s="1355">
        <f t="shared" si="2835"/>
        <v>910</v>
      </c>
      <c r="FV207" s="1355">
        <f t="shared" si="2835"/>
        <v>911</v>
      </c>
      <c r="FW207" s="1355">
        <f t="shared" si="2835"/>
        <v>912</v>
      </c>
      <c r="FX207" s="1355">
        <f t="shared" si="2835"/>
        <v>913</v>
      </c>
      <c r="FY207" s="1355">
        <f t="shared" si="2835"/>
        <v>914</v>
      </c>
      <c r="FZ207" s="1355">
        <f t="shared" si="2835"/>
        <v>915</v>
      </c>
      <c r="GA207" s="1355">
        <f t="shared" si="2835"/>
        <v>916</v>
      </c>
      <c r="GB207" s="1355">
        <f t="shared" si="2835"/>
        <v>917</v>
      </c>
      <c r="GC207" s="1355">
        <f t="shared" si="2835"/>
        <v>918</v>
      </c>
      <c r="GD207" s="1355">
        <f t="shared" si="2835"/>
        <v>919</v>
      </c>
      <c r="GE207" s="1355">
        <f t="shared" si="2835"/>
        <v>920</v>
      </c>
      <c r="GF207" s="1355">
        <f t="shared" si="2835"/>
        <v>921</v>
      </c>
      <c r="GG207" s="1355">
        <f t="shared" si="2835"/>
        <v>922</v>
      </c>
      <c r="GH207" s="1355">
        <f t="shared" si="2835"/>
        <v>923</v>
      </c>
      <c r="GI207" s="1355">
        <f t="shared" si="2835"/>
        <v>924</v>
      </c>
      <c r="GJ207" s="1355">
        <f t="shared" si="2835"/>
        <v>925</v>
      </c>
      <c r="GK207" s="1355">
        <f t="shared" si="2835"/>
        <v>926</v>
      </c>
      <c r="GL207" s="1355">
        <f t="shared" si="2835"/>
        <v>927</v>
      </c>
      <c r="GM207" s="1355">
        <f t="shared" ref="GM207:IX207" si="2836">MATCH(GM208,$5:$5,0)-1</f>
        <v>928</v>
      </c>
      <c r="GN207" s="1355">
        <f t="shared" si="2836"/>
        <v>929</v>
      </c>
      <c r="GO207" s="1355">
        <f t="shared" si="2836"/>
        <v>930</v>
      </c>
      <c r="GP207" s="1355">
        <f t="shared" si="2836"/>
        <v>931</v>
      </c>
      <c r="GQ207" s="1355">
        <f t="shared" si="2836"/>
        <v>932</v>
      </c>
      <c r="GR207" s="1355">
        <f t="shared" si="2836"/>
        <v>933</v>
      </c>
      <c r="GS207" s="1355">
        <f t="shared" si="2836"/>
        <v>934</v>
      </c>
      <c r="GT207" s="1355">
        <f t="shared" si="2836"/>
        <v>935</v>
      </c>
      <c r="GU207" s="1355">
        <f t="shared" si="2836"/>
        <v>936</v>
      </c>
      <c r="GV207" s="1355">
        <f t="shared" si="2836"/>
        <v>937</v>
      </c>
      <c r="GW207" s="1355">
        <f t="shared" si="2836"/>
        <v>938</v>
      </c>
      <c r="GX207" s="1355">
        <f t="shared" si="2836"/>
        <v>939</v>
      </c>
      <c r="GY207" s="1355">
        <f t="shared" si="2836"/>
        <v>940</v>
      </c>
      <c r="GZ207" s="1355">
        <f t="shared" si="2836"/>
        <v>941</v>
      </c>
      <c r="HA207" s="1355">
        <f t="shared" si="2836"/>
        <v>942</v>
      </c>
      <c r="HB207" s="1355">
        <f t="shared" si="2836"/>
        <v>943</v>
      </c>
      <c r="HC207" s="1355">
        <f t="shared" si="2836"/>
        <v>944</v>
      </c>
      <c r="HD207" s="1355">
        <f t="shared" si="2836"/>
        <v>945</v>
      </c>
      <c r="HE207" s="1355">
        <f t="shared" si="2836"/>
        <v>946</v>
      </c>
      <c r="HF207" s="1355">
        <f t="shared" si="2836"/>
        <v>947</v>
      </c>
      <c r="HG207" s="1355">
        <f t="shared" si="2836"/>
        <v>948</v>
      </c>
      <c r="HH207" s="1355">
        <f t="shared" si="2836"/>
        <v>949</v>
      </c>
      <c r="HI207" s="1355">
        <f t="shared" si="2836"/>
        <v>950</v>
      </c>
      <c r="HJ207" s="1355">
        <f t="shared" si="2836"/>
        <v>951</v>
      </c>
      <c r="HK207" s="1355">
        <f t="shared" si="2836"/>
        <v>952</v>
      </c>
      <c r="HL207" s="1355">
        <f t="shared" si="2836"/>
        <v>953</v>
      </c>
      <c r="HM207" s="1355">
        <f t="shared" si="2836"/>
        <v>954</v>
      </c>
      <c r="HN207" s="1355">
        <f t="shared" si="2836"/>
        <v>955</v>
      </c>
      <c r="HO207" s="1355">
        <f t="shared" si="2836"/>
        <v>956</v>
      </c>
      <c r="HP207" s="1355">
        <f t="shared" si="2836"/>
        <v>957</v>
      </c>
      <c r="HQ207" s="1355">
        <f t="shared" si="2836"/>
        <v>958</v>
      </c>
      <c r="HR207" s="1355">
        <f t="shared" si="2836"/>
        <v>959</v>
      </c>
      <c r="HS207" s="1355">
        <f t="shared" si="2836"/>
        <v>960</v>
      </c>
      <c r="HT207" s="1355">
        <f t="shared" si="2836"/>
        <v>961</v>
      </c>
      <c r="HU207" s="1355">
        <f t="shared" si="2836"/>
        <v>962</v>
      </c>
      <c r="HV207" s="1355">
        <f t="shared" si="2836"/>
        <v>963</v>
      </c>
      <c r="HW207" s="1355">
        <f t="shared" si="2836"/>
        <v>964</v>
      </c>
      <c r="HX207" s="1355">
        <f t="shared" si="2836"/>
        <v>965</v>
      </c>
      <c r="HY207" s="1355">
        <f t="shared" si="2836"/>
        <v>966</v>
      </c>
      <c r="HZ207" s="1355">
        <f t="shared" si="2836"/>
        <v>967</v>
      </c>
      <c r="IA207" s="1355">
        <f t="shared" si="2836"/>
        <v>968</v>
      </c>
      <c r="IB207" s="1355">
        <f t="shared" si="2836"/>
        <v>969</v>
      </c>
      <c r="IC207" s="1355">
        <f t="shared" si="2836"/>
        <v>970</v>
      </c>
      <c r="ID207" s="1355">
        <f t="shared" si="2836"/>
        <v>971</v>
      </c>
      <c r="IE207" s="1355">
        <f t="shared" si="2836"/>
        <v>972</v>
      </c>
      <c r="IF207" s="1355">
        <f t="shared" si="2836"/>
        <v>973</v>
      </c>
      <c r="IG207" s="1355">
        <f t="shared" si="2836"/>
        <v>974</v>
      </c>
      <c r="IH207" s="1355">
        <f t="shared" si="2836"/>
        <v>975</v>
      </c>
      <c r="II207" s="1355">
        <f t="shared" si="2836"/>
        <v>976</v>
      </c>
      <c r="IJ207" s="1355">
        <f t="shared" si="2836"/>
        <v>977</v>
      </c>
      <c r="IK207" s="1355">
        <f t="shared" si="2836"/>
        <v>978</v>
      </c>
      <c r="IL207" s="1355">
        <f t="shared" si="2836"/>
        <v>979</v>
      </c>
      <c r="IM207" s="1355">
        <f t="shared" si="2836"/>
        <v>980</v>
      </c>
      <c r="IN207" s="1355">
        <f t="shared" si="2836"/>
        <v>981</v>
      </c>
      <c r="IO207" s="1355">
        <f t="shared" si="2836"/>
        <v>982</v>
      </c>
      <c r="IP207" s="1355">
        <f t="shared" si="2836"/>
        <v>983</v>
      </c>
      <c r="IQ207" s="1355">
        <f t="shared" si="2836"/>
        <v>984</v>
      </c>
      <c r="IR207" s="1355">
        <f t="shared" si="2836"/>
        <v>985</v>
      </c>
      <c r="IS207" s="1355">
        <f t="shared" si="2836"/>
        <v>986</v>
      </c>
      <c r="IT207" s="1355">
        <f t="shared" si="2836"/>
        <v>987</v>
      </c>
      <c r="IU207" s="1355">
        <f t="shared" si="2836"/>
        <v>988</v>
      </c>
      <c r="IV207" s="1355">
        <f t="shared" si="2836"/>
        <v>989</v>
      </c>
      <c r="IW207" s="1355">
        <f t="shared" si="2836"/>
        <v>990</v>
      </c>
      <c r="IX207" s="1355">
        <f t="shared" si="2836"/>
        <v>991</v>
      </c>
      <c r="IY207" s="1355">
        <f t="shared" ref="IY207:LJ207" si="2837">MATCH(IY208,$5:$5,0)-1</f>
        <v>992</v>
      </c>
      <c r="IZ207" s="1355">
        <f t="shared" si="2837"/>
        <v>993</v>
      </c>
      <c r="JA207" s="1355">
        <f t="shared" si="2837"/>
        <v>994</v>
      </c>
      <c r="JB207" s="1355">
        <f t="shared" si="2837"/>
        <v>995</v>
      </c>
      <c r="JC207" s="1355">
        <f t="shared" si="2837"/>
        <v>996</v>
      </c>
      <c r="JD207" s="1355">
        <f t="shared" si="2837"/>
        <v>997</v>
      </c>
      <c r="JE207" s="1355">
        <f t="shared" si="2837"/>
        <v>998</v>
      </c>
      <c r="JF207" s="1355">
        <f t="shared" si="2837"/>
        <v>999</v>
      </c>
      <c r="JG207" s="1355">
        <f t="shared" si="2837"/>
        <v>1000</v>
      </c>
      <c r="JH207" s="1355">
        <f t="shared" si="2837"/>
        <v>1001</v>
      </c>
      <c r="JI207" s="1355">
        <f t="shared" si="2837"/>
        <v>1002</v>
      </c>
      <c r="JJ207" s="1355">
        <f t="shared" si="2837"/>
        <v>1003</v>
      </c>
      <c r="JK207" s="1355">
        <f t="shared" si="2837"/>
        <v>1004</v>
      </c>
      <c r="JL207" s="1355">
        <f t="shared" si="2837"/>
        <v>1005</v>
      </c>
      <c r="JM207" s="1355">
        <f t="shared" si="2837"/>
        <v>1006</v>
      </c>
      <c r="JN207" s="1355">
        <f t="shared" si="2837"/>
        <v>1007</v>
      </c>
      <c r="JO207" s="1355">
        <f t="shared" si="2837"/>
        <v>1008</v>
      </c>
      <c r="JP207" s="1355">
        <f t="shared" si="2837"/>
        <v>1009</v>
      </c>
      <c r="JQ207" s="1355">
        <f t="shared" si="2837"/>
        <v>1010</v>
      </c>
      <c r="JR207" s="1355">
        <f t="shared" si="2837"/>
        <v>1011</v>
      </c>
      <c r="JS207" s="1355">
        <f t="shared" si="2837"/>
        <v>1012</v>
      </c>
      <c r="JT207" s="1355">
        <f t="shared" si="2837"/>
        <v>1013</v>
      </c>
      <c r="JU207" s="1355">
        <f t="shared" si="2837"/>
        <v>1014</v>
      </c>
      <c r="JV207" s="1355">
        <f t="shared" si="2837"/>
        <v>1015</v>
      </c>
      <c r="JW207" s="1355">
        <f t="shared" si="2837"/>
        <v>1016</v>
      </c>
      <c r="JX207" s="1355">
        <f t="shared" si="2837"/>
        <v>1017</v>
      </c>
      <c r="JY207" s="1355">
        <f t="shared" si="2837"/>
        <v>1018</v>
      </c>
      <c r="JZ207" s="1355">
        <f t="shared" si="2837"/>
        <v>1019</v>
      </c>
      <c r="KA207" s="1355">
        <f t="shared" si="2837"/>
        <v>1020</v>
      </c>
      <c r="KB207" s="1355">
        <f t="shared" si="2837"/>
        <v>1021</v>
      </c>
      <c r="KC207" s="1355">
        <f t="shared" si="2837"/>
        <v>1022</v>
      </c>
      <c r="KD207" s="1355">
        <f t="shared" si="2837"/>
        <v>1023</v>
      </c>
      <c r="KE207" s="1355">
        <f t="shared" si="2837"/>
        <v>1024</v>
      </c>
      <c r="KF207" s="1355">
        <f t="shared" si="2837"/>
        <v>1025</v>
      </c>
      <c r="KG207" s="1355">
        <f t="shared" si="2837"/>
        <v>1026</v>
      </c>
      <c r="KH207" s="1355">
        <f t="shared" si="2837"/>
        <v>1027</v>
      </c>
      <c r="KI207" s="1355">
        <f t="shared" si="2837"/>
        <v>1028</v>
      </c>
      <c r="KJ207" s="1355">
        <f t="shared" si="2837"/>
        <v>1029</v>
      </c>
      <c r="KK207" s="1355">
        <f t="shared" si="2837"/>
        <v>1030</v>
      </c>
      <c r="KL207" s="1355">
        <f t="shared" si="2837"/>
        <v>1031</v>
      </c>
      <c r="KM207" s="1355">
        <f t="shared" si="2837"/>
        <v>1032</v>
      </c>
      <c r="KN207" s="1355">
        <f t="shared" si="2837"/>
        <v>1033</v>
      </c>
      <c r="KO207" s="1355">
        <f t="shared" si="2837"/>
        <v>1034</v>
      </c>
      <c r="KP207" s="1355">
        <f t="shared" si="2837"/>
        <v>1035</v>
      </c>
      <c r="KQ207" s="1355">
        <f t="shared" si="2837"/>
        <v>1036</v>
      </c>
      <c r="KR207" s="1355">
        <f t="shared" si="2837"/>
        <v>1037</v>
      </c>
      <c r="KS207" s="1355">
        <f t="shared" si="2837"/>
        <v>1038</v>
      </c>
      <c r="KT207" s="1355">
        <f t="shared" si="2837"/>
        <v>1039</v>
      </c>
      <c r="KU207" s="1355">
        <f t="shared" si="2837"/>
        <v>1040</v>
      </c>
      <c r="KV207" s="1355">
        <f t="shared" si="2837"/>
        <v>1041</v>
      </c>
      <c r="KW207" s="1355">
        <f t="shared" si="2837"/>
        <v>1042</v>
      </c>
      <c r="KX207" s="1355">
        <f t="shared" si="2837"/>
        <v>1043</v>
      </c>
      <c r="KY207" s="1355">
        <f t="shared" si="2837"/>
        <v>1044</v>
      </c>
      <c r="KZ207" s="1355">
        <f t="shared" si="2837"/>
        <v>1045</v>
      </c>
      <c r="LA207" s="1355">
        <f t="shared" si="2837"/>
        <v>1046</v>
      </c>
      <c r="LB207" s="1355">
        <f t="shared" si="2837"/>
        <v>1047</v>
      </c>
      <c r="LC207" s="1355">
        <f t="shared" si="2837"/>
        <v>1048</v>
      </c>
      <c r="LD207" s="1355">
        <f t="shared" si="2837"/>
        <v>1049</v>
      </c>
      <c r="LE207" s="1355">
        <f t="shared" si="2837"/>
        <v>1050</v>
      </c>
      <c r="LF207" s="1355">
        <f t="shared" si="2837"/>
        <v>1051</v>
      </c>
      <c r="LG207" s="1355">
        <f t="shared" si="2837"/>
        <v>1052</v>
      </c>
      <c r="LH207" s="1355">
        <f t="shared" si="2837"/>
        <v>1053</v>
      </c>
      <c r="LI207" s="1355">
        <f t="shared" si="2837"/>
        <v>1054</v>
      </c>
      <c r="LJ207" s="1355">
        <f t="shared" si="2837"/>
        <v>1055</v>
      </c>
      <c r="LK207" s="1355">
        <f t="shared" ref="LK207:NC207" si="2838">MATCH(LK208,$5:$5,0)-1</f>
        <v>1056</v>
      </c>
      <c r="LL207" s="1355">
        <f t="shared" si="2838"/>
        <v>1057</v>
      </c>
      <c r="LM207" s="1355">
        <f t="shared" si="2838"/>
        <v>1058</v>
      </c>
      <c r="LN207" s="1355">
        <f t="shared" si="2838"/>
        <v>1059</v>
      </c>
      <c r="LO207" s="1355">
        <f t="shared" si="2838"/>
        <v>1060</v>
      </c>
      <c r="LP207" s="1355">
        <f t="shared" si="2838"/>
        <v>1061</v>
      </c>
      <c r="LQ207" s="1355">
        <f t="shared" si="2838"/>
        <v>1062</v>
      </c>
      <c r="LR207" s="1355">
        <f t="shared" si="2838"/>
        <v>1063</v>
      </c>
      <c r="LS207" s="1355">
        <f t="shared" si="2838"/>
        <v>1064</v>
      </c>
      <c r="LT207" s="1355">
        <f t="shared" si="2838"/>
        <v>1065</v>
      </c>
      <c r="LU207" s="1355">
        <f t="shared" si="2838"/>
        <v>1066</v>
      </c>
      <c r="LV207" s="1355">
        <f t="shared" si="2838"/>
        <v>1067</v>
      </c>
      <c r="LW207" s="1355">
        <f t="shared" si="2838"/>
        <v>1068</v>
      </c>
      <c r="LX207" s="1355">
        <f t="shared" si="2838"/>
        <v>1069</v>
      </c>
      <c r="LY207" s="1355">
        <f t="shared" si="2838"/>
        <v>1070</v>
      </c>
      <c r="LZ207" s="1355">
        <f t="shared" si="2838"/>
        <v>1071</v>
      </c>
      <c r="MA207" s="1355">
        <f t="shared" si="2838"/>
        <v>1072</v>
      </c>
      <c r="MB207" s="1355">
        <f t="shared" si="2838"/>
        <v>1073</v>
      </c>
      <c r="MC207" s="1355">
        <f t="shared" si="2838"/>
        <v>1074</v>
      </c>
      <c r="MD207" s="1355">
        <f t="shared" si="2838"/>
        <v>1075</v>
      </c>
      <c r="ME207" s="1355">
        <f t="shared" si="2838"/>
        <v>1076</v>
      </c>
      <c r="MF207" s="1355">
        <f t="shared" si="2838"/>
        <v>1077</v>
      </c>
      <c r="MG207" s="1355">
        <f t="shared" si="2838"/>
        <v>1078</v>
      </c>
      <c r="MH207" s="1355">
        <f t="shared" si="2838"/>
        <v>1079</v>
      </c>
      <c r="MI207" s="1355">
        <f t="shared" si="2838"/>
        <v>1080</v>
      </c>
      <c r="MJ207" s="1355">
        <f t="shared" si="2838"/>
        <v>1081</v>
      </c>
      <c r="MK207" s="1355">
        <f t="shared" si="2838"/>
        <v>1082</v>
      </c>
      <c r="ML207" s="1355">
        <f t="shared" si="2838"/>
        <v>1083</v>
      </c>
      <c r="MM207" s="1355">
        <f t="shared" si="2838"/>
        <v>1084</v>
      </c>
      <c r="MN207" s="1355">
        <f t="shared" si="2838"/>
        <v>1085</v>
      </c>
      <c r="MO207" s="1355">
        <f t="shared" si="2838"/>
        <v>1086</v>
      </c>
      <c r="MP207" s="1355">
        <f t="shared" si="2838"/>
        <v>1087</v>
      </c>
      <c r="MQ207" s="1355">
        <f t="shared" si="2838"/>
        <v>1088</v>
      </c>
      <c r="MR207" s="1355">
        <f t="shared" si="2838"/>
        <v>1089</v>
      </c>
      <c r="MS207" s="1355">
        <f t="shared" si="2838"/>
        <v>1090</v>
      </c>
      <c r="MT207" s="1355">
        <f t="shared" si="2838"/>
        <v>1091</v>
      </c>
      <c r="MU207" s="1355">
        <f t="shared" si="2838"/>
        <v>1092</v>
      </c>
      <c r="MV207" s="1355">
        <f t="shared" si="2838"/>
        <v>1093</v>
      </c>
      <c r="MW207" s="1355">
        <f t="shared" si="2838"/>
        <v>1094</v>
      </c>
      <c r="MX207" s="1355">
        <f t="shared" si="2838"/>
        <v>1095</v>
      </c>
      <c r="MY207" s="1355">
        <f t="shared" si="2838"/>
        <v>1096</v>
      </c>
      <c r="MZ207" s="1355">
        <f t="shared" si="2838"/>
        <v>1097</v>
      </c>
      <c r="NA207" s="1355">
        <f t="shared" si="2838"/>
        <v>1098</v>
      </c>
      <c r="NB207" s="1355">
        <f t="shared" si="2838"/>
        <v>1099</v>
      </c>
      <c r="NC207" s="1355">
        <f t="shared" si="2838"/>
        <v>1100</v>
      </c>
    </row>
    <row r="208" spans="1:367" ht="13.2" x14ac:dyDescent="0.25">
      <c r="B208"/>
      <c r="C208" s="1356">
        <f t="shared" ref="C208:R208" si="2839">D208-1</f>
        <v>43103</v>
      </c>
      <c r="D208" s="1356">
        <f t="shared" si="2839"/>
        <v>43104</v>
      </c>
      <c r="E208" s="1356">
        <f t="shared" si="2839"/>
        <v>43105</v>
      </c>
      <c r="F208" s="1356">
        <f t="shared" si="2839"/>
        <v>43106</v>
      </c>
      <c r="G208" s="1356">
        <f t="shared" si="2839"/>
        <v>43107</v>
      </c>
      <c r="H208" s="1356">
        <f t="shared" si="2839"/>
        <v>43108</v>
      </c>
      <c r="I208" s="1356">
        <f t="shared" si="2839"/>
        <v>43109</v>
      </c>
      <c r="J208" s="1356">
        <f t="shared" si="2839"/>
        <v>43110</v>
      </c>
      <c r="K208" s="1356">
        <f t="shared" si="2839"/>
        <v>43111</v>
      </c>
      <c r="L208" s="1356">
        <f t="shared" si="2839"/>
        <v>43112</v>
      </c>
      <c r="M208" s="1356">
        <f t="shared" si="2839"/>
        <v>43113</v>
      </c>
      <c r="N208" s="1356">
        <f t="shared" si="2839"/>
        <v>43114</v>
      </c>
      <c r="O208" s="1356">
        <f t="shared" si="2839"/>
        <v>43115</v>
      </c>
      <c r="P208" s="1356">
        <f t="shared" si="2839"/>
        <v>43116</v>
      </c>
      <c r="Q208" s="1356">
        <f t="shared" si="2839"/>
        <v>43117</v>
      </c>
      <c r="R208" s="1356">
        <f t="shared" si="2839"/>
        <v>43118</v>
      </c>
      <c r="S208" s="1356">
        <f t="shared" ref="S208:CD208" si="2840">T208-1</f>
        <v>43119</v>
      </c>
      <c r="T208" s="1356">
        <f t="shared" si="2840"/>
        <v>43120</v>
      </c>
      <c r="U208" s="1356">
        <f t="shared" si="2840"/>
        <v>43121</v>
      </c>
      <c r="V208" s="1356">
        <f t="shared" si="2840"/>
        <v>43122</v>
      </c>
      <c r="W208" s="1356">
        <f t="shared" si="2840"/>
        <v>43123</v>
      </c>
      <c r="X208" s="1356">
        <f t="shared" si="2840"/>
        <v>43124</v>
      </c>
      <c r="Y208" s="1356">
        <f t="shared" si="2840"/>
        <v>43125</v>
      </c>
      <c r="Z208" s="1356">
        <f t="shared" si="2840"/>
        <v>43126</v>
      </c>
      <c r="AA208" s="1356">
        <f t="shared" si="2840"/>
        <v>43127</v>
      </c>
      <c r="AB208" s="1356">
        <f t="shared" si="2840"/>
        <v>43128</v>
      </c>
      <c r="AC208" s="1356">
        <f t="shared" si="2840"/>
        <v>43129</v>
      </c>
      <c r="AD208" s="1356">
        <f t="shared" si="2840"/>
        <v>43130</v>
      </c>
      <c r="AE208" s="1356">
        <f t="shared" si="2840"/>
        <v>43131</v>
      </c>
      <c r="AF208" s="1356">
        <f t="shared" si="2840"/>
        <v>43132</v>
      </c>
      <c r="AG208" s="1356">
        <f t="shared" si="2840"/>
        <v>43133</v>
      </c>
      <c r="AH208" s="1356">
        <f t="shared" si="2840"/>
        <v>43134</v>
      </c>
      <c r="AI208" s="1356">
        <f t="shared" si="2840"/>
        <v>43135</v>
      </c>
      <c r="AJ208" s="1356">
        <f t="shared" si="2840"/>
        <v>43136</v>
      </c>
      <c r="AK208" s="1356">
        <f t="shared" si="2840"/>
        <v>43137</v>
      </c>
      <c r="AL208" s="1356">
        <f t="shared" si="2840"/>
        <v>43138</v>
      </c>
      <c r="AM208" s="1356">
        <f t="shared" si="2840"/>
        <v>43139</v>
      </c>
      <c r="AN208" s="1356">
        <f t="shared" si="2840"/>
        <v>43140</v>
      </c>
      <c r="AO208" s="1356">
        <f t="shared" si="2840"/>
        <v>43141</v>
      </c>
      <c r="AP208" s="1356">
        <f t="shared" si="2840"/>
        <v>43142</v>
      </c>
      <c r="AQ208" s="1356">
        <f t="shared" si="2840"/>
        <v>43143</v>
      </c>
      <c r="AR208" s="1356">
        <f t="shared" si="2840"/>
        <v>43144</v>
      </c>
      <c r="AS208" s="1356">
        <f t="shared" si="2840"/>
        <v>43145</v>
      </c>
      <c r="AT208" s="1356">
        <f t="shared" si="2840"/>
        <v>43146</v>
      </c>
      <c r="AU208" s="1356">
        <f t="shared" si="2840"/>
        <v>43147</v>
      </c>
      <c r="AV208" s="1356">
        <f t="shared" si="2840"/>
        <v>43148</v>
      </c>
      <c r="AW208" s="1356">
        <f t="shared" si="2840"/>
        <v>43149</v>
      </c>
      <c r="AX208" s="1356">
        <f t="shared" si="2840"/>
        <v>43150</v>
      </c>
      <c r="AY208" s="1356">
        <f t="shared" si="2840"/>
        <v>43151</v>
      </c>
      <c r="AZ208" s="1356">
        <f t="shared" si="2840"/>
        <v>43152</v>
      </c>
      <c r="BA208" s="1356">
        <f t="shared" si="2840"/>
        <v>43153</v>
      </c>
      <c r="BB208" s="1356">
        <f t="shared" si="2840"/>
        <v>43154</v>
      </c>
      <c r="BC208" s="1356">
        <f t="shared" si="2840"/>
        <v>43155</v>
      </c>
      <c r="BD208" s="1356">
        <f t="shared" si="2840"/>
        <v>43156</v>
      </c>
      <c r="BE208" s="1356">
        <f t="shared" si="2840"/>
        <v>43157</v>
      </c>
      <c r="BF208" s="1356">
        <f t="shared" si="2840"/>
        <v>43158</v>
      </c>
      <c r="BG208" s="1356">
        <f t="shared" si="2840"/>
        <v>43159</v>
      </c>
      <c r="BH208" s="1356">
        <f t="shared" si="2840"/>
        <v>43160</v>
      </c>
      <c r="BI208" s="1356">
        <f t="shared" si="2840"/>
        <v>43161</v>
      </c>
      <c r="BJ208" s="1356">
        <f t="shared" si="2840"/>
        <v>43162</v>
      </c>
      <c r="BK208" s="1356">
        <f t="shared" si="2840"/>
        <v>43163</v>
      </c>
      <c r="BL208" s="1356">
        <f t="shared" si="2840"/>
        <v>43164</v>
      </c>
      <c r="BM208" s="1356">
        <f t="shared" si="2840"/>
        <v>43165</v>
      </c>
      <c r="BN208" s="1356">
        <f t="shared" si="2840"/>
        <v>43166</v>
      </c>
      <c r="BO208" s="1356">
        <f t="shared" si="2840"/>
        <v>43167</v>
      </c>
      <c r="BP208" s="1356">
        <f t="shared" si="2840"/>
        <v>43168</v>
      </c>
      <c r="BQ208" s="1356">
        <f t="shared" si="2840"/>
        <v>43169</v>
      </c>
      <c r="BR208" s="1356">
        <f t="shared" si="2840"/>
        <v>43170</v>
      </c>
      <c r="BS208" s="1356">
        <f t="shared" si="2840"/>
        <v>43171</v>
      </c>
      <c r="BT208" s="1356">
        <f t="shared" si="2840"/>
        <v>43172</v>
      </c>
      <c r="BU208" s="1356">
        <f t="shared" si="2840"/>
        <v>43173</v>
      </c>
      <c r="BV208" s="1356">
        <f t="shared" si="2840"/>
        <v>43174</v>
      </c>
      <c r="BW208" s="1356">
        <f t="shared" si="2840"/>
        <v>43175</v>
      </c>
      <c r="BX208" s="1356">
        <f t="shared" si="2840"/>
        <v>43176</v>
      </c>
      <c r="BY208" s="1356">
        <f t="shared" si="2840"/>
        <v>43177</v>
      </c>
      <c r="BZ208" s="1356">
        <f t="shared" si="2840"/>
        <v>43178</v>
      </c>
      <c r="CA208" s="1356">
        <f t="shared" si="2840"/>
        <v>43179</v>
      </c>
      <c r="CB208" s="1356">
        <f t="shared" si="2840"/>
        <v>43180</v>
      </c>
      <c r="CC208" s="1356">
        <f t="shared" si="2840"/>
        <v>43181</v>
      </c>
      <c r="CD208" s="1356">
        <f t="shared" si="2840"/>
        <v>43182</v>
      </c>
      <c r="CE208" s="1356">
        <f t="shared" ref="CE208:EP208" si="2841">CF208-1</f>
        <v>43183</v>
      </c>
      <c r="CF208" s="1356">
        <f t="shared" si="2841"/>
        <v>43184</v>
      </c>
      <c r="CG208" s="1356">
        <f t="shared" si="2841"/>
        <v>43185</v>
      </c>
      <c r="CH208" s="1356">
        <f t="shared" si="2841"/>
        <v>43186</v>
      </c>
      <c r="CI208" s="1356">
        <f t="shared" si="2841"/>
        <v>43187</v>
      </c>
      <c r="CJ208" s="1356">
        <f t="shared" si="2841"/>
        <v>43188</v>
      </c>
      <c r="CK208" s="1356">
        <f t="shared" si="2841"/>
        <v>43189</v>
      </c>
      <c r="CL208" s="1356">
        <f t="shared" si="2841"/>
        <v>43190</v>
      </c>
      <c r="CM208" s="1356">
        <f t="shared" si="2841"/>
        <v>43191</v>
      </c>
      <c r="CN208" s="1356">
        <f t="shared" si="2841"/>
        <v>43192</v>
      </c>
      <c r="CO208" s="1356">
        <f t="shared" si="2841"/>
        <v>43193</v>
      </c>
      <c r="CP208" s="1356">
        <f t="shared" si="2841"/>
        <v>43194</v>
      </c>
      <c r="CQ208" s="1356">
        <f t="shared" si="2841"/>
        <v>43195</v>
      </c>
      <c r="CR208" s="1356">
        <f t="shared" si="2841"/>
        <v>43196</v>
      </c>
      <c r="CS208" s="1356">
        <f t="shared" si="2841"/>
        <v>43197</v>
      </c>
      <c r="CT208" s="1356">
        <f t="shared" si="2841"/>
        <v>43198</v>
      </c>
      <c r="CU208" s="1356">
        <f t="shared" si="2841"/>
        <v>43199</v>
      </c>
      <c r="CV208" s="1356">
        <f t="shared" si="2841"/>
        <v>43200</v>
      </c>
      <c r="CW208" s="1356">
        <f t="shared" si="2841"/>
        <v>43201</v>
      </c>
      <c r="CX208" s="1356">
        <f t="shared" si="2841"/>
        <v>43202</v>
      </c>
      <c r="CY208" s="1356">
        <f t="shared" si="2841"/>
        <v>43203</v>
      </c>
      <c r="CZ208" s="1356">
        <f t="shared" si="2841"/>
        <v>43204</v>
      </c>
      <c r="DA208" s="1356">
        <f t="shared" si="2841"/>
        <v>43205</v>
      </c>
      <c r="DB208" s="1356">
        <f t="shared" si="2841"/>
        <v>43206</v>
      </c>
      <c r="DC208" s="1356">
        <f t="shared" si="2841"/>
        <v>43207</v>
      </c>
      <c r="DD208" s="1356">
        <f t="shared" si="2841"/>
        <v>43208</v>
      </c>
      <c r="DE208" s="1356">
        <f t="shared" si="2841"/>
        <v>43209</v>
      </c>
      <c r="DF208" s="1356">
        <f t="shared" si="2841"/>
        <v>43210</v>
      </c>
      <c r="DG208" s="1356">
        <f t="shared" si="2841"/>
        <v>43211</v>
      </c>
      <c r="DH208" s="1356">
        <f t="shared" si="2841"/>
        <v>43212</v>
      </c>
      <c r="DI208" s="1356">
        <f t="shared" si="2841"/>
        <v>43213</v>
      </c>
      <c r="DJ208" s="1356">
        <f t="shared" si="2841"/>
        <v>43214</v>
      </c>
      <c r="DK208" s="1356">
        <f t="shared" si="2841"/>
        <v>43215</v>
      </c>
      <c r="DL208" s="1356">
        <f t="shared" si="2841"/>
        <v>43216</v>
      </c>
      <c r="DM208" s="1356">
        <f t="shared" si="2841"/>
        <v>43217</v>
      </c>
      <c r="DN208" s="1356">
        <f t="shared" si="2841"/>
        <v>43218</v>
      </c>
      <c r="DO208" s="1356">
        <f t="shared" si="2841"/>
        <v>43219</v>
      </c>
      <c r="DP208" s="1356">
        <f t="shared" si="2841"/>
        <v>43220</v>
      </c>
      <c r="DQ208" s="1356">
        <f t="shared" si="2841"/>
        <v>43221</v>
      </c>
      <c r="DR208" s="1356">
        <f t="shared" si="2841"/>
        <v>43222</v>
      </c>
      <c r="DS208" s="1356">
        <f t="shared" si="2841"/>
        <v>43223</v>
      </c>
      <c r="DT208" s="1356">
        <f t="shared" si="2841"/>
        <v>43224</v>
      </c>
      <c r="DU208" s="1356">
        <f t="shared" si="2841"/>
        <v>43225</v>
      </c>
      <c r="DV208" s="1356">
        <f t="shared" si="2841"/>
        <v>43226</v>
      </c>
      <c r="DW208" s="1356">
        <f t="shared" si="2841"/>
        <v>43227</v>
      </c>
      <c r="DX208" s="1356">
        <f t="shared" si="2841"/>
        <v>43228</v>
      </c>
      <c r="DY208" s="1356">
        <f t="shared" si="2841"/>
        <v>43229</v>
      </c>
      <c r="DZ208" s="1356">
        <f t="shared" si="2841"/>
        <v>43230</v>
      </c>
      <c r="EA208" s="1356">
        <f t="shared" si="2841"/>
        <v>43231</v>
      </c>
      <c r="EB208" s="1356">
        <f t="shared" si="2841"/>
        <v>43232</v>
      </c>
      <c r="EC208" s="1356">
        <f t="shared" si="2841"/>
        <v>43233</v>
      </c>
      <c r="ED208" s="1356">
        <f t="shared" si="2841"/>
        <v>43234</v>
      </c>
      <c r="EE208" s="1356">
        <f t="shared" si="2841"/>
        <v>43235</v>
      </c>
      <c r="EF208" s="1356">
        <f t="shared" si="2841"/>
        <v>43236</v>
      </c>
      <c r="EG208" s="1356">
        <f t="shared" si="2841"/>
        <v>43237</v>
      </c>
      <c r="EH208" s="1356">
        <f t="shared" si="2841"/>
        <v>43238</v>
      </c>
      <c r="EI208" s="1356">
        <f t="shared" si="2841"/>
        <v>43239</v>
      </c>
      <c r="EJ208" s="1356">
        <f t="shared" si="2841"/>
        <v>43240</v>
      </c>
      <c r="EK208" s="1356">
        <f t="shared" si="2841"/>
        <v>43241</v>
      </c>
      <c r="EL208" s="1356">
        <f t="shared" si="2841"/>
        <v>43242</v>
      </c>
      <c r="EM208" s="1356">
        <f t="shared" si="2841"/>
        <v>43243</v>
      </c>
      <c r="EN208" s="1356">
        <f t="shared" si="2841"/>
        <v>43244</v>
      </c>
      <c r="EO208" s="1356">
        <f t="shared" si="2841"/>
        <v>43245</v>
      </c>
      <c r="EP208" s="1356">
        <f t="shared" si="2841"/>
        <v>43246</v>
      </c>
      <c r="EQ208" s="1356">
        <f t="shared" ref="EQ208:HB208" si="2842">ER208-1</f>
        <v>43247</v>
      </c>
      <c r="ER208" s="1356">
        <f t="shared" si="2842"/>
        <v>43248</v>
      </c>
      <c r="ES208" s="1356">
        <f t="shared" si="2842"/>
        <v>43249</v>
      </c>
      <c r="ET208" s="1356">
        <f t="shared" si="2842"/>
        <v>43250</v>
      </c>
      <c r="EU208" s="1356">
        <f t="shared" si="2842"/>
        <v>43251</v>
      </c>
      <c r="EV208" s="1356">
        <f t="shared" si="2842"/>
        <v>43252</v>
      </c>
      <c r="EW208" s="1356">
        <f t="shared" si="2842"/>
        <v>43253</v>
      </c>
      <c r="EX208" s="1356">
        <f t="shared" si="2842"/>
        <v>43254</v>
      </c>
      <c r="EY208" s="1356">
        <f t="shared" si="2842"/>
        <v>43255</v>
      </c>
      <c r="EZ208" s="1356">
        <f t="shared" si="2842"/>
        <v>43256</v>
      </c>
      <c r="FA208" s="1356">
        <f t="shared" si="2842"/>
        <v>43257</v>
      </c>
      <c r="FB208" s="1356">
        <f t="shared" si="2842"/>
        <v>43258</v>
      </c>
      <c r="FC208" s="1356">
        <f t="shared" si="2842"/>
        <v>43259</v>
      </c>
      <c r="FD208" s="1356">
        <f t="shared" si="2842"/>
        <v>43260</v>
      </c>
      <c r="FE208" s="1356">
        <f t="shared" si="2842"/>
        <v>43261</v>
      </c>
      <c r="FF208" s="1356">
        <f t="shared" si="2842"/>
        <v>43262</v>
      </c>
      <c r="FG208" s="1356">
        <f t="shared" si="2842"/>
        <v>43263</v>
      </c>
      <c r="FH208" s="1356">
        <f t="shared" si="2842"/>
        <v>43264</v>
      </c>
      <c r="FI208" s="1356">
        <f t="shared" si="2842"/>
        <v>43265</v>
      </c>
      <c r="FJ208" s="1356">
        <f t="shared" si="2842"/>
        <v>43266</v>
      </c>
      <c r="FK208" s="1356">
        <f t="shared" si="2842"/>
        <v>43267</v>
      </c>
      <c r="FL208" s="1356">
        <f t="shared" si="2842"/>
        <v>43268</v>
      </c>
      <c r="FM208" s="1356">
        <f t="shared" si="2842"/>
        <v>43269</v>
      </c>
      <c r="FN208" s="1356">
        <f t="shared" si="2842"/>
        <v>43270</v>
      </c>
      <c r="FO208" s="1356">
        <f t="shared" si="2842"/>
        <v>43271</v>
      </c>
      <c r="FP208" s="1356">
        <f t="shared" si="2842"/>
        <v>43272</v>
      </c>
      <c r="FQ208" s="1356">
        <f t="shared" si="2842"/>
        <v>43273</v>
      </c>
      <c r="FR208" s="1356">
        <f t="shared" si="2842"/>
        <v>43274</v>
      </c>
      <c r="FS208" s="1356">
        <f t="shared" si="2842"/>
        <v>43275</v>
      </c>
      <c r="FT208" s="1356">
        <f t="shared" si="2842"/>
        <v>43276</v>
      </c>
      <c r="FU208" s="1356">
        <f t="shared" si="2842"/>
        <v>43277</v>
      </c>
      <c r="FV208" s="1356">
        <f t="shared" si="2842"/>
        <v>43278</v>
      </c>
      <c r="FW208" s="1356">
        <f t="shared" si="2842"/>
        <v>43279</v>
      </c>
      <c r="FX208" s="1356">
        <f t="shared" si="2842"/>
        <v>43280</v>
      </c>
      <c r="FY208" s="1356">
        <f t="shared" si="2842"/>
        <v>43281</v>
      </c>
      <c r="FZ208" s="1356">
        <f t="shared" si="2842"/>
        <v>43282</v>
      </c>
      <c r="GA208" s="1356">
        <f t="shared" si="2842"/>
        <v>43283</v>
      </c>
      <c r="GB208" s="1356">
        <f t="shared" si="2842"/>
        <v>43284</v>
      </c>
      <c r="GC208" s="1356">
        <f t="shared" si="2842"/>
        <v>43285</v>
      </c>
      <c r="GD208" s="1356">
        <f t="shared" si="2842"/>
        <v>43286</v>
      </c>
      <c r="GE208" s="1356">
        <f t="shared" si="2842"/>
        <v>43287</v>
      </c>
      <c r="GF208" s="1356">
        <f t="shared" si="2842"/>
        <v>43288</v>
      </c>
      <c r="GG208" s="1356">
        <f t="shared" si="2842"/>
        <v>43289</v>
      </c>
      <c r="GH208" s="1356">
        <f t="shared" si="2842"/>
        <v>43290</v>
      </c>
      <c r="GI208" s="1356">
        <f t="shared" si="2842"/>
        <v>43291</v>
      </c>
      <c r="GJ208" s="1356">
        <f t="shared" si="2842"/>
        <v>43292</v>
      </c>
      <c r="GK208" s="1356">
        <f t="shared" si="2842"/>
        <v>43293</v>
      </c>
      <c r="GL208" s="1356">
        <f t="shared" si="2842"/>
        <v>43294</v>
      </c>
      <c r="GM208" s="1356">
        <f t="shared" si="2842"/>
        <v>43295</v>
      </c>
      <c r="GN208" s="1356">
        <f t="shared" si="2842"/>
        <v>43296</v>
      </c>
      <c r="GO208" s="1356">
        <f t="shared" si="2842"/>
        <v>43297</v>
      </c>
      <c r="GP208" s="1356">
        <f t="shared" si="2842"/>
        <v>43298</v>
      </c>
      <c r="GQ208" s="1356">
        <f t="shared" si="2842"/>
        <v>43299</v>
      </c>
      <c r="GR208" s="1356">
        <f t="shared" si="2842"/>
        <v>43300</v>
      </c>
      <c r="GS208" s="1356">
        <f t="shared" si="2842"/>
        <v>43301</v>
      </c>
      <c r="GT208" s="1356">
        <f t="shared" si="2842"/>
        <v>43302</v>
      </c>
      <c r="GU208" s="1356">
        <f t="shared" si="2842"/>
        <v>43303</v>
      </c>
      <c r="GV208" s="1356">
        <f t="shared" si="2842"/>
        <v>43304</v>
      </c>
      <c r="GW208" s="1356">
        <f t="shared" si="2842"/>
        <v>43305</v>
      </c>
      <c r="GX208" s="1356">
        <f t="shared" si="2842"/>
        <v>43306</v>
      </c>
      <c r="GY208" s="1356">
        <f t="shared" si="2842"/>
        <v>43307</v>
      </c>
      <c r="GZ208" s="1356">
        <f t="shared" si="2842"/>
        <v>43308</v>
      </c>
      <c r="HA208" s="1356">
        <f t="shared" si="2842"/>
        <v>43309</v>
      </c>
      <c r="HB208" s="1356">
        <f t="shared" si="2842"/>
        <v>43310</v>
      </c>
      <c r="HC208" s="1356">
        <f t="shared" ref="HC208:JN208" si="2843">HD208-1</f>
        <v>43311</v>
      </c>
      <c r="HD208" s="1356">
        <f t="shared" si="2843"/>
        <v>43312</v>
      </c>
      <c r="HE208" s="1356">
        <f t="shared" si="2843"/>
        <v>43313</v>
      </c>
      <c r="HF208" s="1356">
        <f t="shared" si="2843"/>
        <v>43314</v>
      </c>
      <c r="HG208" s="1356">
        <f t="shared" si="2843"/>
        <v>43315</v>
      </c>
      <c r="HH208" s="1356">
        <f t="shared" si="2843"/>
        <v>43316</v>
      </c>
      <c r="HI208" s="1356">
        <f t="shared" si="2843"/>
        <v>43317</v>
      </c>
      <c r="HJ208" s="1356">
        <f t="shared" si="2843"/>
        <v>43318</v>
      </c>
      <c r="HK208" s="1356">
        <f t="shared" si="2843"/>
        <v>43319</v>
      </c>
      <c r="HL208" s="1356">
        <f t="shared" si="2843"/>
        <v>43320</v>
      </c>
      <c r="HM208" s="1356">
        <f t="shared" si="2843"/>
        <v>43321</v>
      </c>
      <c r="HN208" s="1356">
        <f t="shared" si="2843"/>
        <v>43322</v>
      </c>
      <c r="HO208" s="1356">
        <f t="shared" si="2843"/>
        <v>43323</v>
      </c>
      <c r="HP208" s="1356">
        <f t="shared" si="2843"/>
        <v>43324</v>
      </c>
      <c r="HQ208" s="1356">
        <f t="shared" si="2843"/>
        <v>43325</v>
      </c>
      <c r="HR208" s="1356">
        <f t="shared" si="2843"/>
        <v>43326</v>
      </c>
      <c r="HS208" s="1356">
        <f t="shared" si="2843"/>
        <v>43327</v>
      </c>
      <c r="HT208" s="1356">
        <f t="shared" si="2843"/>
        <v>43328</v>
      </c>
      <c r="HU208" s="1356">
        <f t="shared" si="2843"/>
        <v>43329</v>
      </c>
      <c r="HV208" s="1356">
        <f t="shared" si="2843"/>
        <v>43330</v>
      </c>
      <c r="HW208" s="1356">
        <f t="shared" si="2843"/>
        <v>43331</v>
      </c>
      <c r="HX208" s="1356">
        <f t="shared" si="2843"/>
        <v>43332</v>
      </c>
      <c r="HY208" s="1356">
        <f t="shared" si="2843"/>
        <v>43333</v>
      </c>
      <c r="HZ208" s="1356">
        <f t="shared" si="2843"/>
        <v>43334</v>
      </c>
      <c r="IA208" s="1356">
        <f t="shared" si="2843"/>
        <v>43335</v>
      </c>
      <c r="IB208" s="1356">
        <f t="shared" si="2843"/>
        <v>43336</v>
      </c>
      <c r="IC208" s="1356">
        <f t="shared" si="2843"/>
        <v>43337</v>
      </c>
      <c r="ID208" s="1356">
        <f t="shared" si="2843"/>
        <v>43338</v>
      </c>
      <c r="IE208" s="1356">
        <f t="shared" si="2843"/>
        <v>43339</v>
      </c>
      <c r="IF208" s="1356">
        <f t="shared" si="2843"/>
        <v>43340</v>
      </c>
      <c r="IG208" s="1356">
        <f t="shared" si="2843"/>
        <v>43341</v>
      </c>
      <c r="IH208" s="1356">
        <f t="shared" si="2843"/>
        <v>43342</v>
      </c>
      <c r="II208" s="1356">
        <f t="shared" si="2843"/>
        <v>43343</v>
      </c>
      <c r="IJ208" s="1356">
        <f t="shared" si="2843"/>
        <v>43344</v>
      </c>
      <c r="IK208" s="1356">
        <f t="shared" si="2843"/>
        <v>43345</v>
      </c>
      <c r="IL208" s="1356">
        <f t="shared" si="2843"/>
        <v>43346</v>
      </c>
      <c r="IM208" s="1356">
        <f t="shared" si="2843"/>
        <v>43347</v>
      </c>
      <c r="IN208" s="1356">
        <f t="shared" si="2843"/>
        <v>43348</v>
      </c>
      <c r="IO208" s="1356">
        <f t="shared" si="2843"/>
        <v>43349</v>
      </c>
      <c r="IP208" s="1356">
        <f t="shared" si="2843"/>
        <v>43350</v>
      </c>
      <c r="IQ208" s="1356">
        <f t="shared" si="2843"/>
        <v>43351</v>
      </c>
      <c r="IR208" s="1356">
        <f t="shared" si="2843"/>
        <v>43352</v>
      </c>
      <c r="IS208" s="1356">
        <f t="shared" si="2843"/>
        <v>43353</v>
      </c>
      <c r="IT208" s="1356">
        <f t="shared" si="2843"/>
        <v>43354</v>
      </c>
      <c r="IU208" s="1356">
        <f t="shared" si="2843"/>
        <v>43355</v>
      </c>
      <c r="IV208" s="1356">
        <f t="shared" si="2843"/>
        <v>43356</v>
      </c>
      <c r="IW208" s="1356">
        <f t="shared" si="2843"/>
        <v>43357</v>
      </c>
      <c r="IX208" s="1356">
        <f t="shared" si="2843"/>
        <v>43358</v>
      </c>
      <c r="IY208" s="1356">
        <f t="shared" si="2843"/>
        <v>43359</v>
      </c>
      <c r="IZ208" s="1356">
        <f t="shared" si="2843"/>
        <v>43360</v>
      </c>
      <c r="JA208" s="1356">
        <f t="shared" si="2843"/>
        <v>43361</v>
      </c>
      <c r="JB208" s="1356">
        <f t="shared" si="2843"/>
        <v>43362</v>
      </c>
      <c r="JC208" s="1356">
        <f t="shared" si="2843"/>
        <v>43363</v>
      </c>
      <c r="JD208" s="1356">
        <f t="shared" si="2843"/>
        <v>43364</v>
      </c>
      <c r="JE208" s="1356">
        <f t="shared" si="2843"/>
        <v>43365</v>
      </c>
      <c r="JF208" s="1356">
        <f t="shared" si="2843"/>
        <v>43366</v>
      </c>
      <c r="JG208" s="1356">
        <f t="shared" si="2843"/>
        <v>43367</v>
      </c>
      <c r="JH208" s="1356">
        <f t="shared" si="2843"/>
        <v>43368</v>
      </c>
      <c r="JI208" s="1356">
        <f t="shared" si="2843"/>
        <v>43369</v>
      </c>
      <c r="JJ208" s="1356">
        <f t="shared" si="2843"/>
        <v>43370</v>
      </c>
      <c r="JK208" s="1356">
        <f t="shared" si="2843"/>
        <v>43371</v>
      </c>
      <c r="JL208" s="1356">
        <f t="shared" si="2843"/>
        <v>43372</v>
      </c>
      <c r="JM208" s="1356">
        <f t="shared" si="2843"/>
        <v>43373</v>
      </c>
      <c r="JN208" s="1356">
        <f t="shared" si="2843"/>
        <v>43374</v>
      </c>
      <c r="JO208" s="1356">
        <f t="shared" ref="JO208:LZ208" si="2844">JP208-1</f>
        <v>43375</v>
      </c>
      <c r="JP208" s="1356">
        <f t="shared" si="2844"/>
        <v>43376</v>
      </c>
      <c r="JQ208" s="1356">
        <f t="shared" si="2844"/>
        <v>43377</v>
      </c>
      <c r="JR208" s="1356">
        <f t="shared" si="2844"/>
        <v>43378</v>
      </c>
      <c r="JS208" s="1356">
        <f t="shared" si="2844"/>
        <v>43379</v>
      </c>
      <c r="JT208" s="1356">
        <f t="shared" si="2844"/>
        <v>43380</v>
      </c>
      <c r="JU208" s="1356">
        <f t="shared" si="2844"/>
        <v>43381</v>
      </c>
      <c r="JV208" s="1356">
        <f t="shared" si="2844"/>
        <v>43382</v>
      </c>
      <c r="JW208" s="1356">
        <f t="shared" si="2844"/>
        <v>43383</v>
      </c>
      <c r="JX208" s="1356">
        <f t="shared" si="2844"/>
        <v>43384</v>
      </c>
      <c r="JY208" s="1356">
        <f t="shared" si="2844"/>
        <v>43385</v>
      </c>
      <c r="JZ208" s="1356">
        <f t="shared" si="2844"/>
        <v>43386</v>
      </c>
      <c r="KA208" s="1356">
        <f t="shared" si="2844"/>
        <v>43387</v>
      </c>
      <c r="KB208" s="1356">
        <f t="shared" si="2844"/>
        <v>43388</v>
      </c>
      <c r="KC208" s="1356">
        <f t="shared" si="2844"/>
        <v>43389</v>
      </c>
      <c r="KD208" s="1356">
        <f t="shared" si="2844"/>
        <v>43390</v>
      </c>
      <c r="KE208" s="1356">
        <f t="shared" si="2844"/>
        <v>43391</v>
      </c>
      <c r="KF208" s="1356">
        <f t="shared" si="2844"/>
        <v>43392</v>
      </c>
      <c r="KG208" s="1356">
        <f t="shared" si="2844"/>
        <v>43393</v>
      </c>
      <c r="KH208" s="1356">
        <f t="shared" si="2844"/>
        <v>43394</v>
      </c>
      <c r="KI208" s="1356">
        <f t="shared" si="2844"/>
        <v>43395</v>
      </c>
      <c r="KJ208" s="1356">
        <f t="shared" si="2844"/>
        <v>43396</v>
      </c>
      <c r="KK208" s="1356">
        <f t="shared" si="2844"/>
        <v>43397</v>
      </c>
      <c r="KL208" s="1356">
        <f t="shared" si="2844"/>
        <v>43398</v>
      </c>
      <c r="KM208" s="1356">
        <f t="shared" si="2844"/>
        <v>43399</v>
      </c>
      <c r="KN208" s="1356">
        <f t="shared" si="2844"/>
        <v>43400</v>
      </c>
      <c r="KO208" s="1356">
        <f t="shared" si="2844"/>
        <v>43401</v>
      </c>
      <c r="KP208" s="1356">
        <f t="shared" si="2844"/>
        <v>43402</v>
      </c>
      <c r="KQ208" s="1356">
        <f t="shared" si="2844"/>
        <v>43403</v>
      </c>
      <c r="KR208" s="1356">
        <f t="shared" si="2844"/>
        <v>43404</v>
      </c>
      <c r="KS208" s="1356">
        <f t="shared" si="2844"/>
        <v>43405</v>
      </c>
      <c r="KT208" s="1356">
        <f t="shared" si="2844"/>
        <v>43406</v>
      </c>
      <c r="KU208" s="1356">
        <f t="shared" si="2844"/>
        <v>43407</v>
      </c>
      <c r="KV208" s="1356">
        <f t="shared" si="2844"/>
        <v>43408</v>
      </c>
      <c r="KW208" s="1356">
        <f t="shared" si="2844"/>
        <v>43409</v>
      </c>
      <c r="KX208" s="1356">
        <f t="shared" si="2844"/>
        <v>43410</v>
      </c>
      <c r="KY208" s="1356">
        <f t="shared" si="2844"/>
        <v>43411</v>
      </c>
      <c r="KZ208" s="1356">
        <f t="shared" si="2844"/>
        <v>43412</v>
      </c>
      <c r="LA208" s="1356">
        <f t="shared" si="2844"/>
        <v>43413</v>
      </c>
      <c r="LB208" s="1356">
        <f t="shared" si="2844"/>
        <v>43414</v>
      </c>
      <c r="LC208" s="1356">
        <f t="shared" si="2844"/>
        <v>43415</v>
      </c>
      <c r="LD208" s="1356">
        <f t="shared" si="2844"/>
        <v>43416</v>
      </c>
      <c r="LE208" s="1356">
        <f t="shared" si="2844"/>
        <v>43417</v>
      </c>
      <c r="LF208" s="1356">
        <f t="shared" si="2844"/>
        <v>43418</v>
      </c>
      <c r="LG208" s="1356">
        <f t="shared" si="2844"/>
        <v>43419</v>
      </c>
      <c r="LH208" s="1356">
        <f t="shared" si="2844"/>
        <v>43420</v>
      </c>
      <c r="LI208" s="1356">
        <f t="shared" si="2844"/>
        <v>43421</v>
      </c>
      <c r="LJ208" s="1356">
        <f t="shared" si="2844"/>
        <v>43422</v>
      </c>
      <c r="LK208" s="1356">
        <f t="shared" si="2844"/>
        <v>43423</v>
      </c>
      <c r="LL208" s="1356">
        <f t="shared" si="2844"/>
        <v>43424</v>
      </c>
      <c r="LM208" s="1356">
        <f t="shared" si="2844"/>
        <v>43425</v>
      </c>
      <c r="LN208" s="1356">
        <f t="shared" si="2844"/>
        <v>43426</v>
      </c>
      <c r="LO208" s="1356">
        <f t="shared" si="2844"/>
        <v>43427</v>
      </c>
      <c r="LP208" s="1356">
        <f t="shared" si="2844"/>
        <v>43428</v>
      </c>
      <c r="LQ208" s="1356">
        <f t="shared" si="2844"/>
        <v>43429</v>
      </c>
      <c r="LR208" s="1356">
        <f t="shared" si="2844"/>
        <v>43430</v>
      </c>
      <c r="LS208" s="1356">
        <f t="shared" si="2844"/>
        <v>43431</v>
      </c>
      <c r="LT208" s="1356">
        <f t="shared" si="2844"/>
        <v>43432</v>
      </c>
      <c r="LU208" s="1356">
        <f t="shared" si="2844"/>
        <v>43433</v>
      </c>
      <c r="LV208" s="1356">
        <f t="shared" si="2844"/>
        <v>43434</v>
      </c>
      <c r="LW208" s="1356">
        <f t="shared" si="2844"/>
        <v>43435</v>
      </c>
      <c r="LX208" s="1356">
        <f t="shared" si="2844"/>
        <v>43436</v>
      </c>
      <c r="LY208" s="1356">
        <f t="shared" si="2844"/>
        <v>43437</v>
      </c>
      <c r="LZ208" s="1356">
        <f t="shared" si="2844"/>
        <v>43438</v>
      </c>
      <c r="MA208" s="1356">
        <f t="shared" ref="MA208:NB208" si="2845">MB208-1</f>
        <v>43439</v>
      </c>
      <c r="MB208" s="1356">
        <f t="shared" si="2845"/>
        <v>43440</v>
      </c>
      <c r="MC208" s="1356">
        <f t="shared" si="2845"/>
        <v>43441</v>
      </c>
      <c r="MD208" s="1356">
        <f t="shared" si="2845"/>
        <v>43442</v>
      </c>
      <c r="ME208" s="1356">
        <f t="shared" si="2845"/>
        <v>43443</v>
      </c>
      <c r="MF208" s="1356">
        <f t="shared" si="2845"/>
        <v>43444</v>
      </c>
      <c r="MG208" s="1356">
        <f t="shared" si="2845"/>
        <v>43445</v>
      </c>
      <c r="MH208" s="1356">
        <f t="shared" si="2845"/>
        <v>43446</v>
      </c>
      <c r="MI208" s="1356">
        <f t="shared" si="2845"/>
        <v>43447</v>
      </c>
      <c r="MJ208" s="1356">
        <f t="shared" si="2845"/>
        <v>43448</v>
      </c>
      <c r="MK208" s="1356">
        <f t="shared" si="2845"/>
        <v>43449</v>
      </c>
      <c r="ML208" s="1356">
        <f t="shared" si="2845"/>
        <v>43450</v>
      </c>
      <c r="MM208" s="1356">
        <f t="shared" si="2845"/>
        <v>43451</v>
      </c>
      <c r="MN208" s="1356">
        <f t="shared" si="2845"/>
        <v>43452</v>
      </c>
      <c r="MO208" s="1356">
        <f t="shared" si="2845"/>
        <v>43453</v>
      </c>
      <c r="MP208" s="1356">
        <f t="shared" si="2845"/>
        <v>43454</v>
      </c>
      <c r="MQ208" s="1356">
        <f t="shared" si="2845"/>
        <v>43455</v>
      </c>
      <c r="MR208" s="1356">
        <f t="shared" si="2845"/>
        <v>43456</v>
      </c>
      <c r="MS208" s="1356">
        <f t="shared" si="2845"/>
        <v>43457</v>
      </c>
      <c r="MT208" s="1356">
        <f t="shared" si="2845"/>
        <v>43458</v>
      </c>
      <c r="MU208" s="1356">
        <f t="shared" si="2845"/>
        <v>43459</v>
      </c>
      <c r="MV208" s="1356">
        <f t="shared" si="2845"/>
        <v>43460</v>
      </c>
      <c r="MW208" s="1356">
        <f t="shared" si="2845"/>
        <v>43461</v>
      </c>
      <c r="MX208" s="1356">
        <f t="shared" si="2845"/>
        <v>43462</v>
      </c>
      <c r="MY208" s="1356">
        <f t="shared" si="2845"/>
        <v>43463</v>
      </c>
      <c r="MZ208" s="1356">
        <f t="shared" si="2845"/>
        <v>43464</v>
      </c>
      <c r="NA208" s="1356">
        <f t="shared" si="2845"/>
        <v>43465</v>
      </c>
      <c r="NB208" s="1356">
        <f t="shared" si="2845"/>
        <v>43466</v>
      </c>
      <c r="NC208" s="1356">
        <f>B3</f>
        <v>43467</v>
      </c>
    </row>
    <row r="209" spans="1:367" ht="13.2" x14ac:dyDescent="0.25">
      <c r="B209" s="1352" t="s">
        <v>236</v>
      </c>
      <c r="C209" t="str">
        <f ca="1">OFFSET($A$8,0,C207)</f>
        <v/>
      </c>
      <c r="D209" s="4862" t="str">
        <f t="shared" ref="D209:R209" ca="1" si="2846">OFFSET($A$8,0,D207)</f>
        <v/>
      </c>
      <c r="E209" s="4862" t="str">
        <f t="shared" ca="1" si="2846"/>
        <v/>
      </c>
      <c r="F209" s="4862" t="str">
        <f t="shared" ca="1" si="2846"/>
        <v/>
      </c>
      <c r="G209" s="4862" t="str">
        <f t="shared" ca="1" si="2846"/>
        <v/>
      </c>
      <c r="H209" s="4862" t="str">
        <f t="shared" ca="1" si="2846"/>
        <v/>
      </c>
      <c r="I209" s="4862" t="str">
        <f t="shared" ca="1" si="2846"/>
        <v/>
      </c>
      <c r="J209" s="4862" t="str">
        <f t="shared" ca="1" si="2846"/>
        <v/>
      </c>
      <c r="K209" s="4862" t="str">
        <f t="shared" ca="1" si="2846"/>
        <v/>
      </c>
      <c r="L209" s="4862" t="str">
        <f t="shared" ca="1" si="2846"/>
        <v/>
      </c>
      <c r="M209" s="4862" t="str">
        <f t="shared" ca="1" si="2846"/>
        <v/>
      </c>
      <c r="N209" s="4862" t="str">
        <f t="shared" ca="1" si="2846"/>
        <v/>
      </c>
      <c r="O209" s="4862" t="str">
        <f t="shared" ca="1" si="2846"/>
        <v/>
      </c>
      <c r="P209" s="4862" t="str">
        <f t="shared" ca="1" si="2846"/>
        <v/>
      </c>
      <c r="Q209" s="4862" t="str">
        <f t="shared" ca="1" si="2846"/>
        <v/>
      </c>
      <c r="R209" s="4862" t="str">
        <f t="shared" ca="1" si="2846"/>
        <v/>
      </c>
      <c r="S209" s="4862" t="str">
        <f t="shared" ref="S209:CD209" ca="1" si="2847">OFFSET($A$8,0,S207)</f>
        <v/>
      </c>
      <c r="T209" s="4862" t="str">
        <f t="shared" ca="1" si="2847"/>
        <v/>
      </c>
      <c r="U209" s="4862" t="str">
        <f t="shared" ca="1" si="2847"/>
        <v/>
      </c>
      <c r="V209" s="4862" t="str">
        <f t="shared" ca="1" si="2847"/>
        <v/>
      </c>
      <c r="W209" s="4862" t="str">
        <f t="shared" ca="1" si="2847"/>
        <v/>
      </c>
      <c r="X209" s="4862" t="str">
        <f t="shared" ca="1" si="2847"/>
        <v/>
      </c>
      <c r="Y209" s="4862" t="str">
        <f t="shared" ca="1" si="2847"/>
        <v/>
      </c>
      <c r="Z209" s="4862" t="str">
        <f t="shared" ca="1" si="2847"/>
        <v/>
      </c>
      <c r="AA209" s="4862" t="str">
        <f t="shared" ca="1" si="2847"/>
        <v/>
      </c>
      <c r="AB209" s="4862" t="str">
        <f t="shared" ca="1" si="2847"/>
        <v/>
      </c>
      <c r="AC209" s="4862" t="str">
        <f t="shared" ca="1" si="2847"/>
        <v/>
      </c>
      <c r="AD209" s="4862" t="str">
        <f t="shared" ca="1" si="2847"/>
        <v/>
      </c>
      <c r="AE209" s="4862" t="str">
        <f t="shared" ca="1" si="2847"/>
        <v/>
      </c>
      <c r="AF209" s="4862" t="str">
        <f t="shared" ca="1" si="2847"/>
        <v/>
      </c>
      <c r="AG209" s="4862" t="str">
        <f t="shared" ca="1" si="2847"/>
        <v/>
      </c>
      <c r="AH209" s="4862" t="str">
        <f t="shared" ca="1" si="2847"/>
        <v/>
      </c>
      <c r="AI209" s="4862" t="str">
        <f t="shared" ca="1" si="2847"/>
        <v/>
      </c>
      <c r="AJ209" s="4862" t="str">
        <f t="shared" ca="1" si="2847"/>
        <v/>
      </c>
      <c r="AK209" s="4862" t="str">
        <f t="shared" ca="1" si="2847"/>
        <v/>
      </c>
      <c r="AL209" s="4862" t="str">
        <f t="shared" ca="1" si="2847"/>
        <v/>
      </c>
      <c r="AM209" s="4862" t="str">
        <f t="shared" ca="1" si="2847"/>
        <v/>
      </c>
      <c r="AN209" s="4862" t="str">
        <f t="shared" ca="1" si="2847"/>
        <v/>
      </c>
      <c r="AO209" s="4862" t="str">
        <f t="shared" ca="1" si="2847"/>
        <v/>
      </c>
      <c r="AP209" s="4862" t="str">
        <f t="shared" ca="1" si="2847"/>
        <v/>
      </c>
      <c r="AQ209" s="4862" t="str">
        <f t="shared" ca="1" si="2847"/>
        <v/>
      </c>
      <c r="AR209" s="4862" t="str">
        <f t="shared" ca="1" si="2847"/>
        <v/>
      </c>
      <c r="AS209" s="4862" t="str">
        <f t="shared" ca="1" si="2847"/>
        <v/>
      </c>
      <c r="AT209" s="4862" t="str">
        <f t="shared" ca="1" si="2847"/>
        <v/>
      </c>
      <c r="AU209" s="4862" t="str">
        <f t="shared" ca="1" si="2847"/>
        <v/>
      </c>
      <c r="AV209" s="4862" t="str">
        <f t="shared" ca="1" si="2847"/>
        <v/>
      </c>
      <c r="AW209" s="4862" t="str">
        <f t="shared" ca="1" si="2847"/>
        <v/>
      </c>
      <c r="AX209" s="4862" t="str">
        <f t="shared" ca="1" si="2847"/>
        <v/>
      </c>
      <c r="AY209" s="4862" t="str">
        <f t="shared" ca="1" si="2847"/>
        <v/>
      </c>
      <c r="AZ209" s="4862" t="str">
        <f t="shared" ca="1" si="2847"/>
        <v/>
      </c>
      <c r="BA209" s="4862" t="str">
        <f t="shared" ca="1" si="2847"/>
        <v/>
      </c>
      <c r="BB209" s="4862" t="str">
        <f t="shared" ca="1" si="2847"/>
        <v/>
      </c>
      <c r="BC209" s="4862" t="str">
        <f t="shared" ca="1" si="2847"/>
        <v/>
      </c>
      <c r="BD209" s="4862" t="str">
        <f t="shared" ca="1" si="2847"/>
        <v/>
      </c>
      <c r="BE209" s="4862" t="str">
        <f t="shared" ca="1" si="2847"/>
        <v/>
      </c>
      <c r="BF209" s="4862" t="str">
        <f t="shared" ca="1" si="2847"/>
        <v/>
      </c>
      <c r="BG209" s="4862" t="str">
        <f t="shared" ca="1" si="2847"/>
        <v/>
      </c>
      <c r="BH209" s="4862" t="str">
        <f t="shared" ca="1" si="2847"/>
        <v/>
      </c>
      <c r="BI209" s="4862" t="str">
        <f t="shared" ca="1" si="2847"/>
        <v/>
      </c>
      <c r="BJ209" s="4862" t="str">
        <f t="shared" ca="1" si="2847"/>
        <v/>
      </c>
      <c r="BK209" s="4862" t="str">
        <f t="shared" ca="1" si="2847"/>
        <v/>
      </c>
      <c r="BL209" s="4862" t="str">
        <f t="shared" ca="1" si="2847"/>
        <v/>
      </c>
      <c r="BM209" s="4862" t="str">
        <f t="shared" ca="1" si="2847"/>
        <v/>
      </c>
      <c r="BN209" s="4862" t="str">
        <f t="shared" ca="1" si="2847"/>
        <v/>
      </c>
      <c r="BO209" s="4862" t="str">
        <f t="shared" ca="1" si="2847"/>
        <v/>
      </c>
      <c r="BP209" s="4862" t="str">
        <f t="shared" ca="1" si="2847"/>
        <v/>
      </c>
      <c r="BQ209" s="4862" t="str">
        <f t="shared" ca="1" si="2847"/>
        <v/>
      </c>
      <c r="BR209" s="4862" t="str">
        <f t="shared" ca="1" si="2847"/>
        <v/>
      </c>
      <c r="BS209" s="4862" t="str">
        <f t="shared" ca="1" si="2847"/>
        <v/>
      </c>
      <c r="BT209" s="4862" t="str">
        <f t="shared" ca="1" si="2847"/>
        <v/>
      </c>
      <c r="BU209" s="4862" t="str">
        <f t="shared" ca="1" si="2847"/>
        <v/>
      </c>
      <c r="BV209" s="4862" t="str">
        <f t="shared" ca="1" si="2847"/>
        <v/>
      </c>
      <c r="BW209" s="4862" t="str">
        <f t="shared" ca="1" si="2847"/>
        <v/>
      </c>
      <c r="BX209" s="4862" t="str">
        <f t="shared" ca="1" si="2847"/>
        <v/>
      </c>
      <c r="BY209" s="4862" t="str">
        <f t="shared" ca="1" si="2847"/>
        <v/>
      </c>
      <c r="BZ209" s="4862" t="str">
        <f t="shared" ca="1" si="2847"/>
        <v/>
      </c>
      <c r="CA209" s="4862" t="str">
        <f t="shared" ca="1" si="2847"/>
        <v/>
      </c>
      <c r="CB209" s="4862" t="str">
        <f t="shared" ca="1" si="2847"/>
        <v/>
      </c>
      <c r="CC209" s="4862" t="str">
        <f t="shared" ca="1" si="2847"/>
        <v/>
      </c>
      <c r="CD209" s="4862" t="str">
        <f t="shared" ca="1" si="2847"/>
        <v/>
      </c>
      <c r="CE209" s="4862" t="str">
        <f t="shared" ref="CE209:EP209" ca="1" si="2848">OFFSET($A$8,0,CE207)</f>
        <v/>
      </c>
      <c r="CF209" s="4862" t="str">
        <f t="shared" ca="1" si="2848"/>
        <v/>
      </c>
      <c r="CG209" s="4862" t="str">
        <f t="shared" ca="1" si="2848"/>
        <v/>
      </c>
      <c r="CH209" s="4862" t="str">
        <f t="shared" ca="1" si="2848"/>
        <v/>
      </c>
      <c r="CI209" s="4862" t="str">
        <f t="shared" ca="1" si="2848"/>
        <v/>
      </c>
      <c r="CJ209" s="4862" t="str">
        <f t="shared" ca="1" si="2848"/>
        <v/>
      </c>
      <c r="CK209" s="4862" t="str">
        <f t="shared" ca="1" si="2848"/>
        <v/>
      </c>
      <c r="CL209" s="4862" t="str">
        <f t="shared" ca="1" si="2848"/>
        <v/>
      </c>
      <c r="CM209" s="4862" t="str">
        <f t="shared" ca="1" si="2848"/>
        <v/>
      </c>
      <c r="CN209" s="4862" t="str">
        <f t="shared" ca="1" si="2848"/>
        <v/>
      </c>
      <c r="CO209" s="4862" t="str">
        <f t="shared" ca="1" si="2848"/>
        <v/>
      </c>
      <c r="CP209" s="4862" t="str">
        <f t="shared" ca="1" si="2848"/>
        <v/>
      </c>
      <c r="CQ209" s="4862" t="str">
        <f t="shared" ca="1" si="2848"/>
        <v/>
      </c>
      <c r="CR209" s="4862" t="str">
        <f t="shared" ca="1" si="2848"/>
        <v/>
      </c>
      <c r="CS209" s="4862" t="str">
        <f t="shared" ca="1" si="2848"/>
        <v/>
      </c>
      <c r="CT209" s="4862" t="str">
        <f t="shared" ca="1" si="2848"/>
        <v/>
      </c>
      <c r="CU209" s="4862" t="str">
        <f t="shared" ca="1" si="2848"/>
        <v/>
      </c>
      <c r="CV209" s="4862" t="str">
        <f t="shared" ca="1" si="2848"/>
        <v/>
      </c>
      <c r="CW209" s="4862" t="str">
        <f t="shared" ca="1" si="2848"/>
        <v/>
      </c>
      <c r="CX209" s="4862" t="str">
        <f t="shared" ca="1" si="2848"/>
        <v/>
      </c>
      <c r="CY209" s="4862" t="str">
        <f t="shared" ca="1" si="2848"/>
        <v/>
      </c>
      <c r="CZ209" s="4862" t="str">
        <f t="shared" ca="1" si="2848"/>
        <v/>
      </c>
      <c r="DA209" s="4862" t="str">
        <f t="shared" ca="1" si="2848"/>
        <v/>
      </c>
      <c r="DB209" s="4862" t="str">
        <f t="shared" ca="1" si="2848"/>
        <v/>
      </c>
      <c r="DC209" s="4862" t="str">
        <f t="shared" ca="1" si="2848"/>
        <v/>
      </c>
      <c r="DD209" s="4862" t="str">
        <f t="shared" ca="1" si="2848"/>
        <v/>
      </c>
      <c r="DE209" s="4862" t="str">
        <f t="shared" ca="1" si="2848"/>
        <v/>
      </c>
      <c r="DF209" s="4862" t="str">
        <f t="shared" ca="1" si="2848"/>
        <v/>
      </c>
      <c r="DG209" s="4862" t="str">
        <f t="shared" ca="1" si="2848"/>
        <v/>
      </c>
      <c r="DH209" s="4862" t="str">
        <f t="shared" ca="1" si="2848"/>
        <v/>
      </c>
      <c r="DI209" s="4862" t="str">
        <f t="shared" ca="1" si="2848"/>
        <v/>
      </c>
      <c r="DJ209" s="4862" t="str">
        <f t="shared" ca="1" si="2848"/>
        <v/>
      </c>
      <c r="DK209" s="4862" t="str">
        <f t="shared" ca="1" si="2848"/>
        <v/>
      </c>
      <c r="DL209" s="4862" t="str">
        <f t="shared" ca="1" si="2848"/>
        <v/>
      </c>
      <c r="DM209" s="4862" t="str">
        <f t="shared" ca="1" si="2848"/>
        <v/>
      </c>
      <c r="DN209" s="4862" t="str">
        <f t="shared" ca="1" si="2848"/>
        <v/>
      </c>
      <c r="DO209" s="4862" t="str">
        <f t="shared" ca="1" si="2848"/>
        <v/>
      </c>
      <c r="DP209" s="4862" t="str">
        <f t="shared" ca="1" si="2848"/>
        <v/>
      </c>
      <c r="DQ209" s="4862" t="str">
        <f t="shared" ca="1" si="2848"/>
        <v/>
      </c>
      <c r="DR209" s="4862" t="str">
        <f t="shared" ca="1" si="2848"/>
        <v/>
      </c>
      <c r="DS209" s="4862" t="str">
        <f t="shared" ca="1" si="2848"/>
        <v/>
      </c>
      <c r="DT209" s="4862" t="str">
        <f t="shared" ca="1" si="2848"/>
        <v/>
      </c>
      <c r="DU209" s="4862" t="str">
        <f t="shared" ca="1" si="2848"/>
        <v/>
      </c>
      <c r="DV209" s="4862" t="str">
        <f t="shared" ca="1" si="2848"/>
        <v/>
      </c>
      <c r="DW209" s="4862" t="str">
        <f t="shared" ca="1" si="2848"/>
        <v/>
      </c>
      <c r="DX209" s="4862" t="str">
        <f t="shared" ca="1" si="2848"/>
        <v/>
      </c>
      <c r="DY209" s="4862" t="str">
        <f t="shared" ca="1" si="2848"/>
        <v/>
      </c>
      <c r="DZ209" s="4862" t="str">
        <f t="shared" ca="1" si="2848"/>
        <v/>
      </c>
      <c r="EA209" s="4862" t="str">
        <f t="shared" ca="1" si="2848"/>
        <v/>
      </c>
      <c r="EB209" s="4862" t="str">
        <f t="shared" ca="1" si="2848"/>
        <v/>
      </c>
      <c r="EC209" s="4862" t="str">
        <f t="shared" ca="1" si="2848"/>
        <v/>
      </c>
      <c r="ED209" s="4862" t="str">
        <f t="shared" ca="1" si="2848"/>
        <v/>
      </c>
      <c r="EE209" s="4862" t="str">
        <f t="shared" ca="1" si="2848"/>
        <v/>
      </c>
      <c r="EF209" s="4862" t="str">
        <f t="shared" ca="1" si="2848"/>
        <v/>
      </c>
      <c r="EG209" s="4862" t="str">
        <f t="shared" ca="1" si="2848"/>
        <v/>
      </c>
      <c r="EH209" s="4862" t="str">
        <f t="shared" ca="1" si="2848"/>
        <v/>
      </c>
      <c r="EI209" s="4862" t="str">
        <f t="shared" ca="1" si="2848"/>
        <v/>
      </c>
      <c r="EJ209" s="4862" t="str">
        <f t="shared" ca="1" si="2848"/>
        <v/>
      </c>
      <c r="EK209" s="4862" t="str">
        <f t="shared" ca="1" si="2848"/>
        <v/>
      </c>
      <c r="EL209" s="4862" t="str">
        <f t="shared" ca="1" si="2848"/>
        <v/>
      </c>
      <c r="EM209" s="4862" t="str">
        <f t="shared" ca="1" si="2848"/>
        <v/>
      </c>
      <c r="EN209" s="4862" t="str">
        <f t="shared" ca="1" si="2848"/>
        <v/>
      </c>
      <c r="EO209" s="4862" t="str">
        <f t="shared" ca="1" si="2848"/>
        <v/>
      </c>
      <c r="EP209" s="4862" t="str">
        <f t="shared" ca="1" si="2848"/>
        <v/>
      </c>
      <c r="EQ209" s="4862" t="str">
        <f t="shared" ref="EQ209:HB209" ca="1" si="2849">OFFSET($A$8,0,EQ207)</f>
        <v/>
      </c>
      <c r="ER209" s="4862" t="str">
        <f t="shared" ca="1" si="2849"/>
        <v/>
      </c>
      <c r="ES209" s="4862" t="str">
        <f t="shared" ca="1" si="2849"/>
        <v/>
      </c>
      <c r="ET209" s="4862" t="str">
        <f t="shared" ca="1" si="2849"/>
        <v/>
      </c>
      <c r="EU209" s="4862" t="str">
        <f t="shared" ca="1" si="2849"/>
        <v/>
      </c>
      <c r="EV209" s="4862" t="str">
        <f t="shared" ca="1" si="2849"/>
        <v/>
      </c>
      <c r="EW209" s="4862" t="str">
        <f t="shared" ca="1" si="2849"/>
        <v/>
      </c>
      <c r="EX209" s="4862" t="str">
        <f t="shared" ca="1" si="2849"/>
        <v/>
      </c>
      <c r="EY209" s="4862" t="str">
        <f t="shared" ca="1" si="2849"/>
        <v/>
      </c>
      <c r="EZ209" s="4862" t="str">
        <f t="shared" ca="1" si="2849"/>
        <v/>
      </c>
      <c r="FA209" s="4862" t="str">
        <f t="shared" ca="1" si="2849"/>
        <v/>
      </c>
      <c r="FB209" s="4862" t="str">
        <f t="shared" ca="1" si="2849"/>
        <v/>
      </c>
      <c r="FC209" s="4862" t="str">
        <f t="shared" ca="1" si="2849"/>
        <v/>
      </c>
      <c r="FD209" s="4862" t="str">
        <f t="shared" ca="1" si="2849"/>
        <v/>
      </c>
      <c r="FE209" s="4862" t="str">
        <f t="shared" ca="1" si="2849"/>
        <v/>
      </c>
      <c r="FF209" s="4862" t="str">
        <f t="shared" ca="1" si="2849"/>
        <v/>
      </c>
      <c r="FG209" s="4862" t="str">
        <f t="shared" ca="1" si="2849"/>
        <v/>
      </c>
      <c r="FH209" s="4862" t="str">
        <f t="shared" ca="1" si="2849"/>
        <v/>
      </c>
      <c r="FI209" s="4862" t="str">
        <f t="shared" ca="1" si="2849"/>
        <v/>
      </c>
      <c r="FJ209" s="4862" t="str">
        <f t="shared" ca="1" si="2849"/>
        <v/>
      </c>
      <c r="FK209" s="4862" t="str">
        <f t="shared" ca="1" si="2849"/>
        <v/>
      </c>
      <c r="FL209" s="4862" t="str">
        <f t="shared" ca="1" si="2849"/>
        <v/>
      </c>
      <c r="FM209" s="4862" t="str">
        <f t="shared" ca="1" si="2849"/>
        <v/>
      </c>
      <c r="FN209" s="4862" t="str">
        <f t="shared" ca="1" si="2849"/>
        <v/>
      </c>
      <c r="FO209" s="4862" t="str">
        <f t="shared" ca="1" si="2849"/>
        <v/>
      </c>
      <c r="FP209" s="4862" t="str">
        <f t="shared" ca="1" si="2849"/>
        <v/>
      </c>
      <c r="FQ209" s="4862" t="str">
        <f t="shared" ca="1" si="2849"/>
        <v/>
      </c>
      <c r="FR209" s="4862" t="str">
        <f t="shared" ca="1" si="2849"/>
        <v/>
      </c>
      <c r="FS209" s="4862" t="str">
        <f t="shared" ca="1" si="2849"/>
        <v/>
      </c>
      <c r="FT209" s="4862" t="str">
        <f t="shared" ca="1" si="2849"/>
        <v/>
      </c>
      <c r="FU209" s="4862" t="str">
        <f t="shared" ca="1" si="2849"/>
        <v/>
      </c>
      <c r="FV209" s="4862" t="str">
        <f t="shared" ca="1" si="2849"/>
        <v/>
      </c>
      <c r="FW209" s="4862" t="str">
        <f t="shared" ca="1" si="2849"/>
        <v/>
      </c>
      <c r="FX209" s="4862" t="str">
        <f t="shared" ca="1" si="2849"/>
        <v/>
      </c>
      <c r="FY209" s="4862" t="str">
        <f t="shared" ca="1" si="2849"/>
        <v/>
      </c>
      <c r="FZ209" s="4862" t="str">
        <f t="shared" ca="1" si="2849"/>
        <v/>
      </c>
      <c r="GA209" s="4862" t="str">
        <f t="shared" ca="1" si="2849"/>
        <v/>
      </c>
      <c r="GB209" s="4862" t="str">
        <f t="shared" ca="1" si="2849"/>
        <v/>
      </c>
      <c r="GC209" s="4862" t="str">
        <f t="shared" ca="1" si="2849"/>
        <v/>
      </c>
      <c r="GD209" s="4862" t="str">
        <f t="shared" ca="1" si="2849"/>
        <v/>
      </c>
      <c r="GE209" s="4862" t="str">
        <f t="shared" ca="1" si="2849"/>
        <v/>
      </c>
      <c r="GF209" s="4862" t="str">
        <f t="shared" ca="1" si="2849"/>
        <v/>
      </c>
      <c r="GG209" s="4862" t="str">
        <f t="shared" ca="1" si="2849"/>
        <v/>
      </c>
      <c r="GH209" s="4862" t="str">
        <f t="shared" ca="1" si="2849"/>
        <v/>
      </c>
      <c r="GI209" s="4862" t="str">
        <f t="shared" ca="1" si="2849"/>
        <v/>
      </c>
      <c r="GJ209" s="4862" t="str">
        <f t="shared" ca="1" si="2849"/>
        <v/>
      </c>
      <c r="GK209" s="4862" t="str">
        <f t="shared" ca="1" si="2849"/>
        <v/>
      </c>
      <c r="GL209" s="4862" t="str">
        <f t="shared" ca="1" si="2849"/>
        <v/>
      </c>
      <c r="GM209" s="4862" t="str">
        <f t="shared" ca="1" si="2849"/>
        <v/>
      </c>
      <c r="GN209" s="4862" t="str">
        <f t="shared" ca="1" si="2849"/>
        <v/>
      </c>
      <c r="GO209" s="4862" t="str">
        <f t="shared" ca="1" si="2849"/>
        <v/>
      </c>
      <c r="GP209" s="4862" t="str">
        <f t="shared" ca="1" si="2849"/>
        <v/>
      </c>
      <c r="GQ209" s="4862" t="str">
        <f t="shared" ca="1" si="2849"/>
        <v/>
      </c>
      <c r="GR209" s="4862" t="str">
        <f t="shared" ca="1" si="2849"/>
        <v/>
      </c>
      <c r="GS209" s="4862" t="str">
        <f t="shared" ca="1" si="2849"/>
        <v/>
      </c>
      <c r="GT209" s="4862" t="str">
        <f t="shared" ca="1" si="2849"/>
        <v/>
      </c>
      <c r="GU209" s="4862" t="str">
        <f t="shared" ca="1" si="2849"/>
        <v/>
      </c>
      <c r="GV209" s="4862" t="str">
        <f t="shared" ca="1" si="2849"/>
        <v/>
      </c>
      <c r="GW209" s="4862" t="str">
        <f t="shared" ca="1" si="2849"/>
        <v/>
      </c>
      <c r="GX209" s="4862" t="str">
        <f t="shared" ca="1" si="2849"/>
        <v/>
      </c>
      <c r="GY209" s="4862" t="str">
        <f t="shared" ca="1" si="2849"/>
        <v/>
      </c>
      <c r="GZ209" s="4862" t="str">
        <f t="shared" ca="1" si="2849"/>
        <v/>
      </c>
      <c r="HA209" s="4862" t="str">
        <f t="shared" ca="1" si="2849"/>
        <v/>
      </c>
      <c r="HB209" s="4862" t="str">
        <f t="shared" ca="1" si="2849"/>
        <v/>
      </c>
      <c r="HC209" s="4862" t="str">
        <f t="shared" ref="HC209:JN209" ca="1" si="2850">OFFSET($A$8,0,HC207)</f>
        <v/>
      </c>
      <c r="HD209" s="4862" t="str">
        <f t="shared" ca="1" si="2850"/>
        <v/>
      </c>
      <c r="HE209" s="4862" t="str">
        <f t="shared" ca="1" si="2850"/>
        <v/>
      </c>
      <c r="HF209" s="4862" t="str">
        <f t="shared" ca="1" si="2850"/>
        <v/>
      </c>
      <c r="HG209" s="4862" t="str">
        <f t="shared" ca="1" si="2850"/>
        <v/>
      </c>
      <c r="HH209" s="4862" t="str">
        <f t="shared" ca="1" si="2850"/>
        <v/>
      </c>
      <c r="HI209" s="4862" t="str">
        <f t="shared" ca="1" si="2850"/>
        <v/>
      </c>
      <c r="HJ209" s="4862" t="str">
        <f t="shared" ca="1" si="2850"/>
        <v/>
      </c>
      <c r="HK209" s="4862" t="str">
        <f t="shared" ca="1" si="2850"/>
        <v/>
      </c>
      <c r="HL209" s="4862" t="str">
        <f t="shared" ca="1" si="2850"/>
        <v/>
      </c>
      <c r="HM209" s="4862" t="str">
        <f t="shared" ca="1" si="2850"/>
        <v/>
      </c>
      <c r="HN209" s="4862" t="str">
        <f t="shared" ca="1" si="2850"/>
        <v/>
      </c>
      <c r="HO209" s="4862" t="str">
        <f t="shared" ca="1" si="2850"/>
        <v/>
      </c>
      <c r="HP209" s="4862" t="str">
        <f t="shared" ca="1" si="2850"/>
        <v/>
      </c>
      <c r="HQ209" s="4862" t="str">
        <f t="shared" ca="1" si="2850"/>
        <v/>
      </c>
      <c r="HR209" s="4862" t="str">
        <f t="shared" ca="1" si="2850"/>
        <v/>
      </c>
      <c r="HS209" s="4862" t="str">
        <f t="shared" ca="1" si="2850"/>
        <v/>
      </c>
      <c r="HT209" s="4862" t="str">
        <f t="shared" ca="1" si="2850"/>
        <v/>
      </c>
      <c r="HU209" s="4862" t="str">
        <f t="shared" ca="1" si="2850"/>
        <v/>
      </c>
      <c r="HV209" s="4862" t="str">
        <f t="shared" ca="1" si="2850"/>
        <v/>
      </c>
      <c r="HW209" s="4862" t="str">
        <f t="shared" ca="1" si="2850"/>
        <v/>
      </c>
      <c r="HX209" s="4862" t="str">
        <f t="shared" ca="1" si="2850"/>
        <v/>
      </c>
      <c r="HY209" s="4862" t="str">
        <f t="shared" ca="1" si="2850"/>
        <v/>
      </c>
      <c r="HZ209" s="4862" t="str">
        <f t="shared" ca="1" si="2850"/>
        <v/>
      </c>
      <c r="IA209" s="4862" t="str">
        <f t="shared" ca="1" si="2850"/>
        <v/>
      </c>
      <c r="IB209" s="4862" t="str">
        <f t="shared" ca="1" si="2850"/>
        <v/>
      </c>
      <c r="IC209" s="4862" t="str">
        <f t="shared" ca="1" si="2850"/>
        <v/>
      </c>
      <c r="ID209" s="4862" t="str">
        <f t="shared" ca="1" si="2850"/>
        <v/>
      </c>
      <c r="IE209" s="4862" t="str">
        <f t="shared" ca="1" si="2850"/>
        <v/>
      </c>
      <c r="IF209" s="4862" t="str">
        <f t="shared" ca="1" si="2850"/>
        <v/>
      </c>
      <c r="IG209" s="4862" t="str">
        <f t="shared" ca="1" si="2850"/>
        <v/>
      </c>
      <c r="IH209" s="4862" t="str">
        <f t="shared" ca="1" si="2850"/>
        <v/>
      </c>
      <c r="II209" s="4862" t="str">
        <f t="shared" ca="1" si="2850"/>
        <v/>
      </c>
      <c r="IJ209" s="4862" t="str">
        <f t="shared" ca="1" si="2850"/>
        <v/>
      </c>
      <c r="IK209" s="4862" t="str">
        <f t="shared" ca="1" si="2850"/>
        <v/>
      </c>
      <c r="IL209" s="4862" t="str">
        <f t="shared" ca="1" si="2850"/>
        <v/>
      </c>
      <c r="IM209" s="4862" t="str">
        <f t="shared" ca="1" si="2850"/>
        <v/>
      </c>
      <c r="IN209" s="4862" t="str">
        <f t="shared" ca="1" si="2850"/>
        <v/>
      </c>
      <c r="IO209" s="4862" t="str">
        <f t="shared" ca="1" si="2850"/>
        <v/>
      </c>
      <c r="IP209" s="4862" t="str">
        <f t="shared" ca="1" si="2850"/>
        <v/>
      </c>
      <c r="IQ209" s="4862" t="str">
        <f t="shared" ca="1" si="2850"/>
        <v/>
      </c>
      <c r="IR209" s="4862" t="str">
        <f t="shared" ca="1" si="2850"/>
        <v/>
      </c>
      <c r="IS209" s="4862" t="str">
        <f t="shared" ca="1" si="2850"/>
        <v/>
      </c>
      <c r="IT209" s="4862" t="str">
        <f t="shared" ca="1" si="2850"/>
        <v/>
      </c>
      <c r="IU209" s="4862" t="str">
        <f t="shared" ca="1" si="2850"/>
        <v/>
      </c>
      <c r="IV209" s="4862" t="str">
        <f t="shared" ca="1" si="2850"/>
        <v/>
      </c>
      <c r="IW209" s="4862" t="str">
        <f t="shared" ca="1" si="2850"/>
        <v/>
      </c>
      <c r="IX209" s="4862" t="str">
        <f t="shared" ca="1" si="2850"/>
        <v/>
      </c>
      <c r="IY209" s="4862" t="str">
        <f t="shared" ca="1" si="2850"/>
        <v/>
      </c>
      <c r="IZ209" s="4862" t="str">
        <f t="shared" ca="1" si="2850"/>
        <v/>
      </c>
      <c r="JA209" s="4862" t="str">
        <f t="shared" ca="1" si="2850"/>
        <v/>
      </c>
      <c r="JB209" s="4862" t="str">
        <f t="shared" ca="1" si="2850"/>
        <v/>
      </c>
      <c r="JC209" s="4862" t="str">
        <f t="shared" ca="1" si="2850"/>
        <v/>
      </c>
      <c r="JD209" s="4862" t="str">
        <f t="shared" ca="1" si="2850"/>
        <v/>
      </c>
      <c r="JE209" s="4862" t="str">
        <f t="shared" ca="1" si="2850"/>
        <v/>
      </c>
      <c r="JF209" s="4862" t="str">
        <f t="shared" ca="1" si="2850"/>
        <v/>
      </c>
      <c r="JG209" s="4862" t="str">
        <f t="shared" ca="1" si="2850"/>
        <v/>
      </c>
      <c r="JH209" s="4862" t="str">
        <f t="shared" ca="1" si="2850"/>
        <v/>
      </c>
      <c r="JI209" s="4862" t="str">
        <f t="shared" ca="1" si="2850"/>
        <v/>
      </c>
      <c r="JJ209" s="4862" t="str">
        <f t="shared" ca="1" si="2850"/>
        <v/>
      </c>
      <c r="JK209" s="4862" t="str">
        <f t="shared" ca="1" si="2850"/>
        <v/>
      </c>
      <c r="JL209" s="4862" t="str">
        <f t="shared" ca="1" si="2850"/>
        <v/>
      </c>
      <c r="JM209" s="4862" t="str">
        <f t="shared" ca="1" si="2850"/>
        <v/>
      </c>
      <c r="JN209" s="4862" t="str">
        <f t="shared" ca="1" si="2850"/>
        <v/>
      </c>
      <c r="JO209" s="4862" t="str">
        <f t="shared" ref="JO209:LZ209" ca="1" si="2851">OFFSET($A$8,0,JO207)</f>
        <v/>
      </c>
      <c r="JP209" s="4862" t="str">
        <f t="shared" ca="1" si="2851"/>
        <v/>
      </c>
      <c r="JQ209" s="4862" t="str">
        <f t="shared" ca="1" si="2851"/>
        <v/>
      </c>
      <c r="JR209" s="4862" t="str">
        <f t="shared" ca="1" si="2851"/>
        <v/>
      </c>
      <c r="JS209" s="4862" t="str">
        <f t="shared" ca="1" si="2851"/>
        <v/>
      </c>
      <c r="JT209" s="4862" t="str">
        <f t="shared" ca="1" si="2851"/>
        <v/>
      </c>
      <c r="JU209" s="4862" t="str">
        <f t="shared" ca="1" si="2851"/>
        <v/>
      </c>
      <c r="JV209" s="4862" t="str">
        <f t="shared" ca="1" si="2851"/>
        <v/>
      </c>
      <c r="JW209" s="4862" t="str">
        <f t="shared" ca="1" si="2851"/>
        <v/>
      </c>
      <c r="JX209" s="4862" t="str">
        <f t="shared" ca="1" si="2851"/>
        <v/>
      </c>
      <c r="JY209" s="4862" t="str">
        <f t="shared" ca="1" si="2851"/>
        <v/>
      </c>
      <c r="JZ209" s="4862" t="str">
        <f t="shared" ca="1" si="2851"/>
        <v/>
      </c>
      <c r="KA209" s="4862" t="str">
        <f t="shared" ca="1" si="2851"/>
        <v/>
      </c>
      <c r="KB209" s="4862" t="str">
        <f t="shared" ca="1" si="2851"/>
        <v/>
      </c>
      <c r="KC209" s="4862" t="str">
        <f t="shared" ca="1" si="2851"/>
        <v/>
      </c>
      <c r="KD209" s="4862" t="str">
        <f t="shared" ca="1" si="2851"/>
        <v/>
      </c>
      <c r="KE209" s="4862" t="str">
        <f t="shared" ca="1" si="2851"/>
        <v/>
      </c>
      <c r="KF209" s="4862" t="str">
        <f t="shared" ca="1" si="2851"/>
        <v/>
      </c>
      <c r="KG209" s="4862" t="str">
        <f t="shared" ca="1" si="2851"/>
        <v/>
      </c>
      <c r="KH209" s="4862" t="str">
        <f t="shared" ca="1" si="2851"/>
        <v/>
      </c>
      <c r="KI209" s="4862" t="str">
        <f t="shared" ca="1" si="2851"/>
        <v/>
      </c>
      <c r="KJ209" s="4862" t="str">
        <f t="shared" ca="1" si="2851"/>
        <v/>
      </c>
      <c r="KK209" s="4862" t="str">
        <f t="shared" ca="1" si="2851"/>
        <v/>
      </c>
      <c r="KL209" s="4862" t="str">
        <f t="shared" ca="1" si="2851"/>
        <v/>
      </c>
      <c r="KM209" s="4862" t="str">
        <f t="shared" ca="1" si="2851"/>
        <v/>
      </c>
      <c r="KN209" s="4862" t="str">
        <f t="shared" ca="1" si="2851"/>
        <v/>
      </c>
      <c r="KO209" s="4862" t="str">
        <f t="shared" ca="1" si="2851"/>
        <v/>
      </c>
      <c r="KP209" s="4862" t="str">
        <f t="shared" ca="1" si="2851"/>
        <v/>
      </c>
      <c r="KQ209" s="4862" t="str">
        <f t="shared" ca="1" si="2851"/>
        <v/>
      </c>
      <c r="KR209" s="4862" t="str">
        <f t="shared" ca="1" si="2851"/>
        <v/>
      </c>
      <c r="KS209" s="4862" t="str">
        <f t="shared" ca="1" si="2851"/>
        <v/>
      </c>
      <c r="KT209" s="4862" t="str">
        <f t="shared" ca="1" si="2851"/>
        <v/>
      </c>
      <c r="KU209" s="4862" t="str">
        <f t="shared" ca="1" si="2851"/>
        <v/>
      </c>
      <c r="KV209" s="4862" t="str">
        <f t="shared" ca="1" si="2851"/>
        <v/>
      </c>
      <c r="KW209" s="4862" t="str">
        <f t="shared" ca="1" si="2851"/>
        <v/>
      </c>
      <c r="KX209" s="4862" t="str">
        <f t="shared" ca="1" si="2851"/>
        <v/>
      </c>
      <c r="KY209" s="4862" t="str">
        <f t="shared" ca="1" si="2851"/>
        <v/>
      </c>
      <c r="KZ209" s="4862" t="str">
        <f t="shared" ca="1" si="2851"/>
        <v/>
      </c>
      <c r="LA209" s="4862" t="str">
        <f t="shared" ca="1" si="2851"/>
        <v/>
      </c>
      <c r="LB209" s="4862" t="str">
        <f t="shared" ca="1" si="2851"/>
        <v/>
      </c>
      <c r="LC209" s="4862" t="str">
        <f t="shared" ca="1" si="2851"/>
        <v/>
      </c>
      <c r="LD209" s="4862" t="str">
        <f t="shared" ca="1" si="2851"/>
        <v/>
      </c>
      <c r="LE209" s="4862" t="str">
        <f t="shared" ca="1" si="2851"/>
        <v/>
      </c>
      <c r="LF209" s="4862" t="str">
        <f t="shared" ca="1" si="2851"/>
        <v/>
      </c>
      <c r="LG209" s="4862" t="str">
        <f t="shared" ca="1" si="2851"/>
        <v/>
      </c>
      <c r="LH209" s="4862" t="str">
        <f t="shared" ca="1" si="2851"/>
        <v/>
      </c>
      <c r="LI209" s="4862" t="str">
        <f t="shared" ca="1" si="2851"/>
        <v/>
      </c>
      <c r="LJ209" s="4862" t="str">
        <f t="shared" ca="1" si="2851"/>
        <v/>
      </c>
      <c r="LK209" s="4862" t="str">
        <f t="shared" ca="1" si="2851"/>
        <v/>
      </c>
      <c r="LL209" s="4862" t="str">
        <f t="shared" ca="1" si="2851"/>
        <v/>
      </c>
      <c r="LM209" s="4862" t="str">
        <f t="shared" ca="1" si="2851"/>
        <v/>
      </c>
      <c r="LN209" s="4862" t="str">
        <f t="shared" ca="1" si="2851"/>
        <v/>
      </c>
      <c r="LO209" s="4862" t="str">
        <f t="shared" ca="1" si="2851"/>
        <v/>
      </c>
      <c r="LP209" s="4862" t="str">
        <f t="shared" ca="1" si="2851"/>
        <v/>
      </c>
      <c r="LQ209" s="4862" t="str">
        <f t="shared" ca="1" si="2851"/>
        <v/>
      </c>
      <c r="LR209" s="4862" t="str">
        <f t="shared" ca="1" si="2851"/>
        <v/>
      </c>
      <c r="LS209" s="4862" t="str">
        <f t="shared" ca="1" si="2851"/>
        <v/>
      </c>
      <c r="LT209" s="4862" t="str">
        <f t="shared" ca="1" si="2851"/>
        <v/>
      </c>
      <c r="LU209" s="4862" t="str">
        <f t="shared" ca="1" si="2851"/>
        <v/>
      </c>
      <c r="LV209" s="4862" t="str">
        <f t="shared" ca="1" si="2851"/>
        <v/>
      </c>
      <c r="LW209" s="4862" t="str">
        <f t="shared" ca="1" si="2851"/>
        <v/>
      </c>
      <c r="LX209" s="4862" t="str">
        <f t="shared" ca="1" si="2851"/>
        <v/>
      </c>
      <c r="LY209" s="4862" t="str">
        <f t="shared" ca="1" si="2851"/>
        <v/>
      </c>
      <c r="LZ209" s="4862" t="str">
        <f t="shared" ca="1" si="2851"/>
        <v/>
      </c>
      <c r="MA209" s="4862" t="str">
        <f t="shared" ref="MA209:NB209" ca="1" si="2852">OFFSET($A$8,0,MA207)</f>
        <v/>
      </c>
      <c r="MB209" s="4862" t="str">
        <f t="shared" ca="1" si="2852"/>
        <v/>
      </c>
      <c r="MC209" s="4862" t="str">
        <f t="shared" ca="1" si="2852"/>
        <v/>
      </c>
      <c r="MD209" s="4862" t="str">
        <f t="shared" ca="1" si="2852"/>
        <v/>
      </c>
      <c r="ME209" s="4862" t="str">
        <f t="shared" ca="1" si="2852"/>
        <v/>
      </c>
      <c r="MF209" s="4862" t="str">
        <f t="shared" ca="1" si="2852"/>
        <v/>
      </c>
      <c r="MG209" s="4862" t="str">
        <f t="shared" ca="1" si="2852"/>
        <v/>
      </c>
      <c r="MH209" s="4862" t="str">
        <f t="shared" ca="1" si="2852"/>
        <v/>
      </c>
      <c r="MI209" s="4862" t="str">
        <f t="shared" ca="1" si="2852"/>
        <v/>
      </c>
      <c r="MJ209" s="4862" t="str">
        <f t="shared" ca="1" si="2852"/>
        <v/>
      </c>
      <c r="MK209" s="4862" t="str">
        <f t="shared" ca="1" si="2852"/>
        <v/>
      </c>
      <c r="ML209" s="4862" t="str">
        <f t="shared" ca="1" si="2852"/>
        <v/>
      </c>
      <c r="MM209" s="4862" t="str">
        <f t="shared" ca="1" si="2852"/>
        <v/>
      </c>
      <c r="MN209" s="4862" t="str">
        <f t="shared" ca="1" si="2852"/>
        <v/>
      </c>
      <c r="MO209" s="4862" t="str">
        <f t="shared" ca="1" si="2852"/>
        <v/>
      </c>
      <c r="MP209" s="4862" t="str">
        <f t="shared" ca="1" si="2852"/>
        <v/>
      </c>
      <c r="MQ209" s="4862" t="str">
        <f t="shared" ca="1" si="2852"/>
        <v/>
      </c>
      <c r="MR209" s="4862" t="str">
        <f t="shared" ca="1" si="2852"/>
        <v/>
      </c>
      <c r="MS209" s="4862" t="str">
        <f t="shared" ca="1" si="2852"/>
        <v/>
      </c>
      <c r="MT209" s="4862" t="str">
        <f t="shared" ca="1" si="2852"/>
        <v/>
      </c>
      <c r="MU209" s="4862" t="str">
        <f t="shared" ca="1" si="2852"/>
        <v/>
      </c>
      <c r="MV209" s="4862" t="str">
        <f t="shared" ca="1" si="2852"/>
        <v/>
      </c>
      <c r="MW209" s="4862" t="str">
        <f t="shared" ca="1" si="2852"/>
        <v/>
      </c>
      <c r="MX209" s="4862" t="str">
        <f t="shared" ca="1" si="2852"/>
        <v/>
      </c>
      <c r="MY209" s="4862" t="str">
        <f t="shared" ca="1" si="2852"/>
        <v/>
      </c>
      <c r="MZ209" s="4862" t="str">
        <f t="shared" ca="1" si="2852"/>
        <v/>
      </c>
      <c r="NA209" s="4862" t="str">
        <f t="shared" ca="1" si="2852"/>
        <v/>
      </c>
      <c r="NB209" s="4862" t="str">
        <f t="shared" ca="1" si="2852"/>
        <v/>
      </c>
      <c r="NC209" s="4862" t="str">
        <f t="shared" ref="NC209" ca="1" si="2853">OFFSET($A$8,0,NC207)</f>
        <v/>
      </c>
    </row>
    <row r="210" spans="1:367" ht="13.2" x14ac:dyDescent="0.25">
      <c r="B210" s="1352" t="s">
        <v>358</v>
      </c>
      <c r="C210" s="4862" t="e">
        <f ca="1">OFFSET($A$13,0,C207)</f>
        <v>#VALUE!</v>
      </c>
      <c r="D210" s="4862" t="e">
        <f t="shared" ref="D210:R210" ca="1" si="2854">OFFSET($A$13,0,D207)</f>
        <v>#VALUE!</v>
      </c>
      <c r="E210" s="4862" t="e">
        <f t="shared" ca="1" si="2854"/>
        <v>#VALUE!</v>
      </c>
      <c r="F210" s="4862" t="e">
        <f t="shared" ca="1" si="2854"/>
        <v>#VALUE!</v>
      </c>
      <c r="G210" s="4862" t="e">
        <f t="shared" ca="1" si="2854"/>
        <v>#VALUE!</v>
      </c>
      <c r="H210" s="4862" t="e">
        <f t="shared" ca="1" si="2854"/>
        <v>#VALUE!</v>
      </c>
      <c r="I210" s="4862" t="e">
        <f t="shared" ca="1" si="2854"/>
        <v>#VALUE!</v>
      </c>
      <c r="J210" s="4862" t="e">
        <f t="shared" ca="1" si="2854"/>
        <v>#VALUE!</v>
      </c>
      <c r="K210" s="4862" t="e">
        <f t="shared" ca="1" si="2854"/>
        <v>#VALUE!</v>
      </c>
      <c r="L210" s="4862" t="e">
        <f t="shared" ca="1" si="2854"/>
        <v>#VALUE!</v>
      </c>
      <c r="M210" s="4862" t="e">
        <f t="shared" ca="1" si="2854"/>
        <v>#VALUE!</v>
      </c>
      <c r="N210" s="4862" t="e">
        <f t="shared" ca="1" si="2854"/>
        <v>#VALUE!</v>
      </c>
      <c r="O210" s="4862" t="e">
        <f t="shared" ca="1" si="2854"/>
        <v>#VALUE!</v>
      </c>
      <c r="P210" s="4862" t="e">
        <f t="shared" ca="1" si="2854"/>
        <v>#VALUE!</v>
      </c>
      <c r="Q210" s="4862" t="e">
        <f t="shared" ca="1" si="2854"/>
        <v>#VALUE!</v>
      </c>
      <c r="R210" s="4862" t="e">
        <f t="shared" ca="1" si="2854"/>
        <v>#VALUE!</v>
      </c>
      <c r="S210" s="4862" t="e">
        <f t="shared" ref="S210:CD210" ca="1" si="2855">OFFSET($A$13,0,S207)</f>
        <v>#VALUE!</v>
      </c>
      <c r="T210" s="4862" t="e">
        <f t="shared" ca="1" si="2855"/>
        <v>#VALUE!</v>
      </c>
      <c r="U210" s="4862" t="e">
        <f t="shared" ca="1" si="2855"/>
        <v>#VALUE!</v>
      </c>
      <c r="V210" s="4862" t="e">
        <f t="shared" ca="1" si="2855"/>
        <v>#VALUE!</v>
      </c>
      <c r="W210" s="4862" t="e">
        <f t="shared" ca="1" si="2855"/>
        <v>#VALUE!</v>
      </c>
      <c r="X210" s="4862" t="e">
        <f t="shared" ca="1" si="2855"/>
        <v>#VALUE!</v>
      </c>
      <c r="Y210" s="4862" t="e">
        <f t="shared" ca="1" si="2855"/>
        <v>#VALUE!</v>
      </c>
      <c r="Z210" s="4862" t="e">
        <f t="shared" ca="1" si="2855"/>
        <v>#VALUE!</v>
      </c>
      <c r="AA210" s="4862" t="e">
        <f t="shared" ca="1" si="2855"/>
        <v>#VALUE!</v>
      </c>
      <c r="AB210" s="4862" t="e">
        <f t="shared" ca="1" si="2855"/>
        <v>#VALUE!</v>
      </c>
      <c r="AC210" s="4862" t="e">
        <f t="shared" ca="1" si="2855"/>
        <v>#VALUE!</v>
      </c>
      <c r="AD210" s="4862" t="e">
        <f t="shared" ca="1" si="2855"/>
        <v>#VALUE!</v>
      </c>
      <c r="AE210" s="4862" t="e">
        <f t="shared" ca="1" si="2855"/>
        <v>#VALUE!</v>
      </c>
      <c r="AF210" s="4862" t="e">
        <f t="shared" ca="1" si="2855"/>
        <v>#VALUE!</v>
      </c>
      <c r="AG210" s="4862" t="e">
        <f t="shared" ca="1" si="2855"/>
        <v>#VALUE!</v>
      </c>
      <c r="AH210" s="4862" t="e">
        <f t="shared" ca="1" si="2855"/>
        <v>#VALUE!</v>
      </c>
      <c r="AI210" s="4862" t="e">
        <f t="shared" ca="1" si="2855"/>
        <v>#VALUE!</v>
      </c>
      <c r="AJ210" s="4862" t="e">
        <f t="shared" ca="1" si="2855"/>
        <v>#VALUE!</v>
      </c>
      <c r="AK210" s="4862" t="e">
        <f t="shared" ca="1" si="2855"/>
        <v>#VALUE!</v>
      </c>
      <c r="AL210" s="4862" t="e">
        <f t="shared" ca="1" si="2855"/>
        <v>#VALUE!</v>
      </c>
      <c r="AM210" s="4862" t="e">
        <f t="shared" ca="1" si="2855"/>
        <v>#VALUE!</v>
      </c>
      <c r="AN210" s="4862" t="e">
        <f t="shared" ca="1" si="2855"/>
        <v>#VALUE!</v>
      </c>
      <c r="AO210" s="4862" t="e">
        <f t="shared" ca="1" si="2855"/>
        <v>#VALUE!</v>
      </c>
      <c r="AP210" s="4862" t="e">
        <f t="shared" ca="1" si="2855"/>
        <v>#VALUE!</v>
      </c>
      <c r="AQ210" s="4862" t="e">
        <f t="shared" ca="1" si="2855"/>
        <v>#VALUE!</v>
      </c>
      <c r="AR210" s="4862" t="e">
        <f t="shared" ca="1" si="2855"/>
        <v>#VALUE!</v>
      </c>
      <c r="AS210" s="4862" t="e">
        <f t="shared" ca="1" si="2855"/>
        <v>#VALUE!</v>
      </c>
      <c r="AT210" s="4862" t="e">
        <f t="shared" ca="1" si="2855"/>
        <v>#VALUE!</v>
      </c>
      <c r="AU210" s="4862" t="e">
        <f t="shared" ca="1" si="2855"/>
        <v>#VALUE!</v>
      </c>
      <c r="AV210" s="4862" t="e">
        <f t="shared" ca="1" si="2855"/>
        <v>#VALUE!</v>
      </c>
      <c r="AW210" s="4862" t="e">
        <f t="shared" ca="1" si="2855"/>
        <v>#VALUE!</v>
      </c>
      <c r="AX210" s="4862" t="e">
        <f t="shared" ca="1" si="2855"/>
        <v>#VALUE!</v>
      </c>
      <c r="AY210" s="4862" t="e">
        <f t="shared" ca="1" si="2855"/>
        <v>#VALUE!</v>
      </c>
      <c r="AZ210" s="4862" t="e">
        <f t="shared" ca="1" si="2855"/>
        <v>#VALUE!</v>
      </c>
      <c r="BA210" s="4862" t="e">
        <f t="shared" ca="1" si="2855"/>
        <v>#VALUE!</v>
      </c>
      <c r="BB210" s="4862" t="e">
        <f t="shared" ca="1" si="2855"/>
        <v>#VALUE!</v>
      </c>
      <c r="BC210" s="4862" t="e">
        <f t="shared" ca="1" si="2855"/>
        <v>#VALUE!</v>
      </c>
      <c r="BD210" s="4862" t="e">
        <f t="shared" ca="1" si="2855"/>
        <v>#VALUE!</v>
      </c>
      <c r="BE210" s="4862" t="e">
        <f t="shared" ca="1" si="2855"/>
        <v>#VALUE!</v>
      </c>
      <c r="BF210" s="4862" t="e">
        <f t="shared" ca="1" si="2855"/>
        <v>#VALUE!</v>
      </c>
      <c r="BG210" s="4862" t="e">
        <f t="shared" ca="1" si="2855"/>
        <v>#VALUE!</v>
      </c>
      <c r="BH210" s="4862" t="e">
        <f t="shared" ca="1" si="2855"/>
        <v>#VALUE!</v>
      </c>
      <c r="BI210" s="4862" t="e">
        <f t="shared" ca="1" si="2855"/>
        <v>#VALUE!</v>
      </c>
      <c r="BJ210" s="4862" t="e">
        <f t="shared" ca="1" si="2855"/>
        <v>#VALUE!</v>
      </c>
      <c r="BK210" s="4862" t="e">
        <f t="shared" ca="1" si="2855"/>
        <v>#VALUE!</v>
      </c>
      <c r="BL210" s="4862" t="e">
        <f t="shared" ca="1" si="2855"/>
        <v>#VALUE!</v>
      </c>
      <c r="BM210" s="4862" t="e">
        <f t="shared" ca="1" si="2855"/>
        <v>#VALUE!</v>
      </c>
      <c r="BN210" s="4862" t="e">
        <f t="shared" ca="1" si="2855"/>
        <v>#VALUE!</v>
      </c>
      <c r="BO210" s="4862" t="e">
        <f t="shared" ca="1" si="2855"/>
        <v>#VALUE!</v>
      </c>
      <c r="BP210" s="4862" t="e">
        <f t="shared" ca="1" si="2855"/>
        <v>#VALUE!</v>
      </c>
      <c r="BQ210" s="4862" t="e">
        <f t="shared" ca="1" si="2855"/>
        <v>#VALUE!</v>
      </c>
      <c r="BR210" s="4862" t="e">
        <f t="shared" ca="1" si="2855"/>
        <v>#VALUE!</v>
      </c>
      <c r="BS210" s="4862" t="e">
        <f t="shared" ca="1" si="2855"/>
        <v>#VALUE!</v>
      </c>
      <c r="BT210" s="4862" t="e">
        <f t="shared" ca="1" si="2855"/>
        <v>#VALUE!</v>
      </c>
      <c r="BU210" s="4862" t="e">
        <f t="shared" ca="1" si="2855"/>
        <v>#VALUE!</v>
      </c>
      <c r="BV210" s="4862" t="e">
        <f t="shared" ca="1" si="2855"/>
        <v>#VALUE!</v>
      </c>
      <c r="BW210" s="4862" t="e">
        <f t="shared" ca="1" si="2855"/>
        <v>#VALUE!</v>
      </c>
      <c r="BX210" s="4862" t="e">
        <f t="shared" ca="1" si="2855"/>
        <v>#VALUE!</v>
      </c>
      <c r="BY210" s="4862" t="e">
        <f t="shared" ca="1" si="2855"/>
        <v>#VALUE!</v>
      </c>
      <c r="BZ210" s="4862" t="e">
        <f t="shared" ca="1" si="2855"/>
        <v>#VALUE!</v>
      </c>
      <c r="CA210" s="4862" t="e">
        <f t="shared" ca="1" si="2855"/>
        <v>#VALUE!</v>
      </c>
      <c r="CB210" s="4862" t="e">
        <f t="shared" ca="1" si="2855"/>
        <v>#VALUE!</v>
      </c>
      <c r="CC210" s="4862" t="e">
        <f t="shared" ca="1" si="2855"/>
        <v>#VALUE!</v>
      </c>
      <c r="CD210" s="4862" t="e">
        <f t="shared" ca="1" si="2855"/>
        <v>#VALUE!</v>
      </c>
      <c r="CE210" s="4862" t="e">
        <f t="shared" ref="CE210:EP210" ca="1" si="2856">OFFSET($A$13,0,CE207)</f>
        <v>#VALUE!</v>
      </c>
      <c r="CF210" s="4862" t="e">
        <f t="shared" ca="1" si="2856"/>
        <v>#VALUE!</v>
      </c>
      <c r="CG210" s="4862" t="e">
        <f t="shared" ca="1" si="2856"/>
        <v>#VALUE!</v>
      </c>
      <c r="CH210" s="4862" t="e">
        <f t="shared" ca="1" si="2856"/>
        <v>#VALUE!</v>
      </c>
      <c r="CI210" s="4862" t="e">
        <f t="shared" ca="1" si="2856"/>
        <v>#VALUE!</v>
      </c>
      <c r="CJ210" s="4862" t="e">
        <f t="shared" ca="1" si="2856"/>
        <v>#VALUE!</v>
      </c>
      <c r="CK210" s="4862" t="e">
        <f t="shared" ca="1" si="2856"/>
        <v>#VALUE!</v>
      </c>
      <c r="CL210" s="4862" t="e">
        <f t="shared" ca="1" si="2856"/>
        <v>#VALUE!</v>
      </c>
      <c r="CM210" s="4862" t="e">
        <f t="shared" ca="1" si="2856"/>
        <v>#VALUE!</v>
      </c>
      <c r="CN210" s="4862" t="e">
        <f t="shared" ca="1" si="2856"/>
        <v>#VALUE!</v>
      </c>
      <c r="CO210" s="4862" t="e">
        <f t="shared" ca="1" si="2856"/>
        <v>#VALUE!</v>
      </c>
      <c r="CP210" s="4862" t="e">
        <f t="shared" ca="1" si="2856"/>
        <v>#VALUE!</v>
      </c>
      <c r="CQ210" s="4862" t="e">
        <f t="shared" ca="1" si="2856"/>
        <v>#VALUE!</v>
      </c>
      <c r="CR210" s="4862" t="e">
        <f t="shared" ca="1" si="2856"/>
        <v>#VALUE!</v>
      </c>
      <c r="CS210" s="4862" t="e">
        <f t="shared" ca="1" si="2856"/>
        <v>#VALUE!</v>
      </c>
      <c r="CT210" s="4862" t="e">
        <f t="shared" ca="1" si="2856"/>
        <v>#VALUE!</v>
      </c>
      <c r="CU210" s="4862" t="e">
        <f t="shared" ca="1" si="2856"/>
        <v>#VALUE!</v>
      </c>
      <c r="CV210" s="4862" t="e">
        <f t="shared" ca="1" si="2856"/>
        <v>#VALUE!</v>
      </c>
      <c r="CW210" s="4862" t="e">
        <f t="shared" ca="1" si="2856"/>
        <v>#VALUE!</v>
      </c>
      <c r="CX210" s="4862" t="e">
        <f t="shared" ca="1" si="2856"/>
        <v>#VALUE!</v>
      </c>
      <c r="CY210" s="4862" t="e">
        <f t="shared" ca="1" si="2856"/>
        <v>#VALUE!</v>
      </c>
      <c r="CZ210" s="4862" t="e">
        <f t="shared" ca="1" si="2856"/>
        <v>#VALUE!</v>
      </c>
      <c r="DA210" s="4862" t="e">
        <f t="shared" ca="1" si="2856"/>
        <v>#VALUE!</v>
      </c>
      <c r="DB210" s="4862" t="e">
        <f t="shared" ca="1" si="2856"/>
        <v>#VALUE!</v>
      </c>
      <c r="DC210" s="4862" t="e">
        <f t="shared" ca="1" si="2856"/>
        <v>#VALUE!</v>
      </c>
      <c r="DD210" s="4862" t="e">
        <f t="shared" ca="1" si="2856"/>
        <v>#VALUE!</v>
      </c>
      <c r="DE210" s="4862" t="e">
        <f t="shared" ca="1" si="2856"/>
        <v>#VALUE!</v>
      </c>
      <c r="DF210" s="4862" t="e">
        <f t="shared" ca="1" si="2856"/>
        <v>#VALUE!</v>
      </c>
      <c r="DG210" s="4862" t="e">
        <f t="shared" ca="1" si="2856"/>
        <v>#VALUE!</v>
      </c>
      <c r="DH210" s="4862" t="e">
        <f t="shared" ca="1" si="2856"/>
        <v>#VALUE!</v>
      </c>
      <c r="DI210" s="4862" t="e">
        <f t="shared" ca="1" si="2856"/>
        <v>#VALUE!</v>
      </c>
      <c r="DJ210" s="4862" t="e">
        <f t="shared" ca="1" si="2856"/>
        <v>#VALUE!</v>
      </c>
      <c r="DK210" s="4862" t="e">
        <f t="shared" ca="1" si="2856"/>
        <v>#VALUE!</v>
      </c>
      <c r="DL210" s="4862" t="e">
        <f t="shared" ca="1" si="2856"/>
        <v>#VALUE!</v>
      </c>
      <c r="DM210" s="4862" t="e">
        <f t="shared" ca="1" si="2856"/>
        <v>#VALUE!</v>
      </c>
      <c r="DN210" s="4862" t="e">
        <f t="shared" ca="1" si="2856"/>
        <v>#VALUE!</v>
      </c>
      <c r="DO210" s="4862" t="e">
        <f t="shared" ca="1" si="2856"/>
        <v>#VALUE!</v>
      </c>
      <c r="DP210" s="4862" t="e">
        <f t="shared" ca="1" si="2856"/>
        <v>#VALUE!</v>
      </c>
      <c r="DQ210" s="4862" t="e">
        <f t="shared" ca="1" si="2856"/>
        <v>#VALUE!</v>
      </c>
      <c r="DR210" s="4862" t="e">
        <f t="shared" ca="1" si="2856"/>
        <v>#VALUE!</v>
      </c>
      <c r="DS210" s="4862" t="e">
        <f t="shared" ca="1" si="2856"/>
        <v>#VALUE!</v>
      </c>
      <c r="DT210" s="4862" t="e">
        <f t="shared" ca="1" si="2856"/>
        <v>#VALUE!</v>
      </c>
      <c r="DU210" s="4862" t="e">
        <f t="shared" ca="1" si="2856"/>
        <v>#VALUE!</v>
      </c>
      <c r="DV210" s="4862" t="e">
        <f t="shared" ca="1" si="2856"/>
        <v>#VALUE!</v>
      </c>
      <c r="DW210" s="4862" t="e">
        <f t="shared" ca="1" si="2856"/>
        <v>#VALUE!</v>
      </c>
      <c r="DX210" s="4862" t="e">
        <f t="shared" ca="1" si="2856"/>
        <v>#VALUE!</v>
      </c>
      <c r="DY210" s="4862" t="e">
        <f t="shared" ca="1" si="2856"/>
        <v>#VALUE!</v>
      </c>
      <c r="DZ210" s="4862" t="e">
        <f t="shared" ca="1" si="2856"/>
        <v>#VALUE!</v>
      </c>
      <c r="EA210" s="4862" t="e">
        <f t="shared" ca="1" si="2856"/>
        <v>#VALUE!</v>
      </c>
      <c r="EB210" s="4862" t="e">
        <f t="shared" ca="1" si="2856"/>
        <v>#VALUE!</v>
      </c>
      <c r="EC210" s="4862" t="e">
        <f t="shared" ca="1" si="2856"/>
        <v>#VALUE!</v>
      </c>
      <c r="ED210" s="4862" t="e">
        <f t="shared" ca="1" si="2856"/>
        <v>#VALUE!</v>
      </c>
      <c r="EE210" s="4862" t="e">
        <f t="shared" ca="1" si="2856"/>
        <v>#VALUE!</v>
      </c>
      <c r="EF210" s="4862" t="e">
        <f t="shared" ca="1" si="2856"/>
        <v>#VALUE!</v>
      </c>
      <c r="EG210" s="4862" t="e">
        <f t="shared" ca="1" si="2856"/>
        <v>#VALUE!</v>
      </c>
      <c r="EH210" s="4862" t="e">
        <f t="shared" ca="1" si="2856"/>
        <v>#VALUE!</v>
      </c>
      <c r="EI210" s="4862" t="e">
        <f t="shared" ca="1" si="2856"/>
        <v>#VALUE!</v>
      </c>
      <c r="EJ210" s="4862" t="e">
        <f t="shared" ca="1" si="2856"/>
        <v>#VALUE!</v>
      </c>
      <c r="EK210" s="4862" t="e">
        <f t="shared" ca="1" si="2856"/>
        <v>#VALUE!</v>
      </c>
      <c r="EL210" s="4862" t="e">
        <f t="shared" ca="1" si="2856"/>
        <v>#VALUE!</v>
      </c>
      <c r="EM210" s="4862" t="e">
        <f t="shared" ca="1" si="2856"/>
        <v>#VALUE!</v>
      </c>
      <c r="EN210" s="4862" t="e">
        <f t="shared" ca="1" si="2856"/>
        <v>#VALUE!</v>
      </c>
      <c r="EO210" s="4862" t="e">
        <f t="shared" ca="1" si="2856"/>
        <v>#VALUE!</v>
      </c>
      <c r="EP210" s="4862" t="e">
        <f t="shared" ca="1" si="2856"/>
        <v>#VALUE!</v>
      </c>
      <c r="EQ210" s="4862" t="e">
        <f t="shared" ref="EQ210:HB210" ca="1" si="2857">OFFSET($A$13,0,EQ207)</f>
        <v>#VALUE!</v>
      </c>
      <c r="ER210" s="4862" t="e">
        <f t="shared" ca="1" si="2857"/>
        <v>#VALUE!</v>
      </c>
      <c r="ES210" s="4862" t="e">
        <f t="shared" ca="1" si="2857"/>
        <v>#VALUE!</v>
      </c>
      <c r="ET210" s="4862" t="e">
        <f t="shared" ca="1" si="2857"/>
        <v>#VALUE!</v>
      </c>
      <c r="EU210" s="4862" t="e">
        <f t="shared" ca="1" si="2857"/>
        <v>#VALUE!</v>
      </c>
      <c r="EV210" s="4862" t="e">
        <f t="shared" ca="1" si="2857"/>
        <v>#VALUE!</v>
      </c>
      <c r="EW210" s="4862" t="e">
        <f t="shared" ca="1" si="2857"/>
        <v>#VALUE!</v>
      </c>
      <c r="EX210" s="4862" t="e">
        <f t="shared" ca="1" si="2857"/>
        <v>#VALUE!</v>
      </c>
      <c r="EY210" s="4862" t="e">
        <f t="shared" ca="1" si="2857"/>
        <v>#VALUE!</v>
      </c>
      <c r="EZ210" s="4862" t="e">
        <f t="shared" ca="1" si="2857"/>
        <v>#VALUE!</v>
      </c>
      <c r="FA210" s="4862" t="e">
        <f t="shared" ca="1" si="2857"/>
        <v>#VALUE!</v>
      </c>
      <c r="FB210" s="4862" t="e">
        <f t="shared" ca="1" si="2857"/>
        <v>#VALUE!</v>
      </c>
      <c r="FC210" s="4862" t="e">
        <f t="shared" ca="1" si="2857"/>
        <v>#VALUE!</v>
      </c>
      <c r="FD210" s="4862" t="e">
        <f t="shared" ca="1" si="2857"/>
        <v>#VALUE!</v>
      </c>
      <c r="FE210" s="4862" t="e">
        <f t="shared" ca="1" si="2857"/>
        <v>#VALUE!</v>
      </c>
      <c r="FF210" s="4862" t="e">
        <f t="shared" ca="1" si="2857"/>
        <v>#VALUE!</v>
      </c>
      <c r="FG210" s="4862" t="e">
        <f t="shared" ca="1" si="2857"/>
        <v>#VALUE!</v>
      </c>
      <c r="FH210" s="4862" t="e">
        <f t="shared" ca="1" si="2857"/>
        <v>#VALUE!</v>
      </c>
      <c r="FI210" s="4862" t="e">
        <f t="shared" ca="1" si="2857"/>
        <v>#VALUE!</v>
      </c>
      <c r="FJ210" s="4862" t="e">
        <f t="shared" ca="1" si="2857"/>
        <v>#VALUE!</v>
      </c>
      <c r="FK210" s="4862" t="e">
        <f t="shared" ca="1" si="2857"/>
        <v>#VALUE!</v>
      </c>
      <c r="FL210" s="4862" t="e">
        <f t="shared" ca="1" si="2857"/>
        <v>#VALUE!</v>
      </c>
      <c r="FM210" s="4862" t="e">
        <f t="shared" ca="1" si="2857"/>
        <v>#VALUE!</v>
      </c>
      <c r="FN210" s="4862" t="e">
        <f t="shared" ca="1" si="2857"/>
        <v>#VALUE!</v>
      </c>
      <c r="FO210" s="4862" t="e">
        <f t="shared" ca="1" si="2857"/>
        <v>#VALUE!</v>
      </c>
      <c r="FP210" s="4862" t="e">
        <f t="shared" ca="1" si="2857"/>
        <v>#VALUE!</v>
      </c>
      <c r="FQ210" s="4862" t="e">
        <f t="shared" ca="1" si="2857"/>
        <v>#VALUE!</v>
      </c>
      <c r="FR210" s="4862" t="e">
        <f t="shared" ca="1" si="2857"/>
        <v>#VALUE!</v>
      </c>
      <c r="FS210" s="4862" t="e">
        <f t="shared" ca="1" si="2857"/>
        <v>#VALUE!</v>
      </c>
      <c r="FT210" s="4862" t="e">
        <f t="shared" ca="1" si="2857"/>
        <v>#VALUE!</v>
      </c>
      <c r="FU210" s="4862" t="e">
        <f t="shared" ca="1" si="2857"/>
        <v>#VALUE!</v>
      </c>
      <c r="FV210" s="4862" t="e">
        <f t="shared" ca="1" si="2857"/>
        <v>#VALUE!</v>
      </c>
      <c r="FW210" s="4862" t="e">
        <f t="shared" ca="1" si="2857"/>
        <v>#VALUE!</v>
      </c>
      <c r="FX210" s="4862" t="e">
        <f t="shared" ca="1" si="2857"/>
        <v>#VALUE!</v>
      </c>
      <c r="FY210" s="4862" t="e">
        <f t="shared" ca="1" si="2857"/>
        <v>#VALUE!</v>
      </c>
      <c r="FZ210" s="4862" t="e">
        <f t="shared" ca="1" si="2857"/>
        <v>#VALUE!</v>
      </c>
      <c r="GA210" s="4862" t="e">
        <f t="shared" ca="1" si="2857"/>
        <v>#VALUE!</v>
      </c>
      <c r="GB210" s="4862" t="e">
        <f t="shared" ca="1" si="2857"/>
        <v>#VALUE!</v>
      </c>
      <c r="GC210" s="4862" t="e">
        <f t="shared" ca="1" si="2857"/>
        <v>#VALUE!</v>
      </c>
      <c r="GD210" s="4862" t="e">
        <f t="shared" ca="1" si="2857"/>
        <v>#VALUE!</v>
      </c>
      <c r="GE210" s="4862" t="e">
        <f t="shared" ca="1" si="2857"/>
        <v>#VALUE!</v>
      </c>
      <c r="GF210" s="4862" t="e">
        <f t="shared" ca="1" si="2857"/>
        <v>#VALUE!</v>
      </c>
      <c r="GG210" s="4862" t="e">
        <f t="shared" ca="1" si="2857"/>
        <v>#VALUE!</v>
      </c>
      <c r="GH210" s="4862" t="e">
        <f t="shared" ca="1" si="2857"/>
        <v>#VALUE!</v>
      </c>
      <c r="GI210" s="4862" t="e">
        <f t="shared" ca="1" si="2857"/>
        <v>#VALUE!</v>
      </c>
      <c r="GJ210" s="4862" t="e">
        <f t="shared" ca="1" si="2857"/>
        <v>#VALUE!</v>
      </c>
      <c r="GK210" s="4862" t="e">
        <f t="shared" ca="1" si="2857"/>
        <v>#VALUE!</v>
      </c>
      <c r="GL210" s="4862" t="e">
        <f t="shared" ca="1" si="2857"/>
        <v>#VALUE!</v>
      </c>
      <c r="GM210" s="4862" t="e">
        <f t="shared" ca="1" si="2857"/>
        <v>#VALUE!</v>
      </c>
      <c r="GN210" s="4862" t="e">
        <f t="shared" ca="1" si="2857"/>
        <v>#VALUE!</v>
      </c>
      <c r="GO210" s="4862" t="e">
        <f t="shared" ca="1" si="2857"/>
        <v>#VALUE!</v>
      </c>
      <c r="GP210" s="4862" t="e">
        <f t="shared" ca="1" si="2857"/>
        <v>#VALUE!</v>
      </c>
      <c r="GQ210" s="4862" t="e">
        <f t="shared" ca="1" si="2857"/>
        <v>#VALUE!</v>
      </c>
      <c r="GR210" s="4862" t="e">
        <f t="shared" ca="1" si="2857"/>
        <v>#VALUE!</v>
      </c>
      <c r="GS210" s="4862" t="e">
        <f t="shared" ca="1" si="2857"/>
        <v>#VALUE!</v>
      </c>
      <c r="GT210" s="4862" t="e">
        <f t="shared" ca="1" si="2857"/>
        <v>#VALUE!</v>
      </c>
      <c r="GU210" s="4862" t="e">
        <f t="shared" ca="1" si="2857"/>
        <v>#VALUE!</v>
      </c>
      <c r="GV210" s="4862" t="e">
        <f t="shared" ca="1" si="2857"/>
        <v>#VALUE!</v>
      </c>
      <c r="GW210" s="4862" t="e">
        <f t="shared" ca="1" si="2857"/>
        <v>#VALUE!</v>
      </c>
      <c r="GX210" s="4862" t="e">
        <f t="shared" ca="1" si="2857"/>
        <v>#VALUE!</v>
      </c>
      <c r="GY210" s="4862" t="e">
        <f t="shared" ca="1" si="2857"/>
        <v>#VALUE!</v>
      </c>
      <c r="GZ210" s="4862" t="e">
        <f t="shared" ca="1" si="2857"/>
        <v>#VALUE!</v>
      </c>
      <c r="HA210" s="4862" t="e">
        <f t="shared" ca="1" si="2857"/>
        <v>#VALUE!</v>
      </c>
      <c r="HB210" s="4862" t="e">
        <f t="shared" ca="1" si="2857"/>
        <v>#VALUE!</v>
      </c>
      <c r="HC210" s="4862" t="e">
        <f t="shared" ref="HC210:JN210" ca="1" si="2858">OFFSET($A$13,0,HC207)</f>
        <v>#VALUE!</v>
      </c>
      <c r="HD210" s="4862" t="e">
        <f t="shared" ca="1" si="2858"/>
        <v>#VALUE!</v>
      </c>
      <c r="HE210" s="4862" t="e">
        <f t="shared" ca="1" si="2858"/>
        <v>#VALUE!</v>
      </c>
      <c r="HF210" s="4862" t="e">
        <f t="shared" ca="1" si="2858"/>
        <v>#VALUE!</v>
      </c>
      <c r="HG210" s="4862" t="e">
        <f t="shared" ca="1" si="2858"/>
        <v>#VALUE!</v>
      </c>
      <c r="HH210" s="4862" t="e">
        <f t="shared" ca="1" si="2858"/>
        <v>#VALUE!</v>
      </c>
      <c r="HI210" s="4862" t="e">
        <f t="shared" ca="1" si="2858"/>
        <v>#VALUE!</v>
      </c>
      <c r="HJ210" s="4862" t="e">
        <f t="shared" ca="1" si="2858"/>
        <v>#VALUE!</v>
      </c>
      <c r="HK210" s="4862" t="e">
        <f t="shared" ca="1" si="2858"/>
        <v>#VALUE!</v>
      </c>
      <c r="HL210" s="4862" t="e">
        <f t="shared" ca="1" si="2858"/>
        <v>#VALUE!</v>
      </c>
      <c r="HM210" s="4862" t="e">
        <f t="shared" ca="1" si="2858"/>
        <v>#VALUE!</v>
      </c>
      <c r="HN210" s="4862" t="e">
        <f t="shared" ca="1" si="2858"/>
        <v>#VALUE!</v>
      </c>
      <c r="HO210" s="4862" t="e">
        <f t="shared" ca="1" si="2858"/>
        <v>#VALUE!</v>
      </c>
      <c r="HP210" s="4862" t="e">
        <f t="shared" ca="1" si="2858"/>
        <v>#VALUE!</v>
      </c>
      <c r="HQ210" s="4862" t="e">
        <f t="shared" ca="1" si="2858"/>
        <v>#VALUE!</v>
      </c>
      <c r="HR210" s="4862" t="e">
        <f t="shared" ca="1" si="2858"/>
        <v>#VALUE!</v>
      </c>
      <c r="HS210" s="4862" t="e">
        <f t="shared" ca="1" si="2858"/>
        <v>#VALUE!</v>
      </c>
      <c r="HT210" s="4862" t="e">
        <f t="shared" ca="1" si="2858"/>
        <v>#VALUE!</v>
      </c>
      <c r="HU210" s="4862" t="e">
        <f t="shared" ca="1" si="2858"/>
        <v>#VALUE!</v>
      </c>
      <c r="HV210" s="4862" t="e">
        <f t="shared" ca="1" si="2858"/>
        <v>#VALUE!</v>
      </c>
      <c r="HW210" s="4862" t="e">
        <f t="shared" ca="1" si="2858"/>
        <v>#VALUE!</v>
      </c>
      <c r="HX210" s="4862" t="e">
        <f t="shared" ca="1" si="2858"/>
        <v>#VALUE!</v>
      </c>
      <c r="HY210" s="4862" t="e">
        <f t="shared" ca="1" si="2858"/>
        <v>#VALUE!</v>
      </c>
      <c r="HZ210" s="4862" t="e">
        <f t="shared" ca="1" si="2858"/>
        <v>#VALUE!</v>
      </c>
      <c r="IA210" s="4862" t="e">
        <f t="shared" ca="1" si="2858"/>
        <v>#VALUE!</v>
      </c>
      <c r="IB210" s="4862" t="e">
        <f t="shared" ca="1" si="2858"/>
        <v>#VALUE!</v>
      </c>
      <c r="IC210" s="4862" t="e">
        <f t="shared" ca="1" si="2858"/>
        <v>#VALUE!</v>
      </c>
      <c r="ID210" s="4862" t="e">
        <f t="shared" ca="1" si="2858"/>
        <v>#VALUE!</v>
      </c>
      <c r="IE210" s="4862" t="e">
        <f t="shared" ca="1" si="2858"/>
        <v>#VALUE!</v>
      </c>
      <c r="IF210" s="4862" t="e">
        <f t="shared" ca="1" si="2858"/>
        <v>#VALUE!</v>
      </c>
      <c r="IG210" s="4862" t="e">
        <f t="shared" ca="1" si="2858"/>
        <v>#VALUE!</v>
      </c>
      <c r="IH210" s="4862" t="e">
        <f t="shared" ca="1" si="2858"/>
        <v>#VALUE!</v>
      </c>
      <c r="II210" s="4862" t="e">
        <f t="shared" ca="1" si="2858"/>
        <v>#VALUE!</v>
      </c>
      <c r="IJ210" s="4862" t="e">
        <f t="shared" ca="1" si="2858"/>
        <v>#VALUE!</v>
      </c>
      <c r="IK210" s="4862" t="e">
        <f t="shared" ca="1" si="2858"/>
        <v>#VALUE!</v>
      </c>
      <c r="IL210" s="4862" t="e">
        <f t="shared" ca="1" si="2858"/>
        <v>#VALUE!</v>
      </c>
      <c r="IM210" s="4862" t="e">
        <f t="shared" ca="1" si="2858"/>
        <v>#VALUE!</v>
      </c>
      <c r="IN210" s="4862" t="e">
        <f t="shared" ca="1" si="2858"/>
        <v>#VALUE!</v>
      </c>
      <c r="IO210" s="4862" t="e">
        <f t="shared" ca="1" si="2858"/>
        <v>#VALUE!</v>
      </c>
      <c r="IP210" s="4862" t="e">
        <f t="shared" ca="1" si="2858"/>
        <v>#VALUE!</v>
      </c>
      <c r="IQ210" s="4862" t="e">
        <f t="shared" ca="1" si="2858"/>
        <v>#VALUE!</v>
      </c>
      <c r="IR210" s="4862" t="e">
        <f t="shared" ca="1" si="2858"/>
        <v>#VALUE!</v>
      </c>
      <c r="IS210" s="4862" t="e">
        <f t="shared" ca="1" si="2858"/>
        <v>#VALUE!</v>
      </c>
      <c r="IT210" s="4862" t="e">
        <f t="shared" ca="1" si="2858"/>
        <v>#VALUE!</v>
      </c>
      <c r="IU210" s="4862" t="e">
        <f t="shared" ca="1" si="2858"/>
        <v>#VALUE!</v>
      </c>
      <c r="IV210" s="4862" t="e">
        <f t="shared" ca="1" si="2858"/>
        <v>#VALUE!</v>
      </c>
      <c r="IW210" s="4862" t="e">
        <f t="shared" ca="1" si="2858"/>
        <v>#VALUE!</v>
      </c>
      <c r="IX210" s="4862" t="e">
        <f t="shared" ca="1" si="2858"/>
        <v>#VALUE!</v>
      </c>
      <c r="IY210" s="4862" t="e">
        <f t="shared" ca="1" si="2858"/>
        <v>#VALUE!</v>
      </c>
      <c r="IZ210" s="4862" t="e">
        <f t="shared" ca="1" si="2858"/>
        <v>#VALUE!</v>
      </c>
      <c r="JA210" s="4862" t="e">
        <f t="shared" ca="1" si="2858"/>
        <v>#VALUE!</v>
      </c>
      <c r="JB210" s="4862" t="e">
        <f t="shared" ca="1" si="2858"/>
        <v>#VALUE!</v>
      </c>
      <c r="JC210" s="4862" t="e">
        <f t="shared" ca="1" si="2858"/>
        <v>#VALUE!</v>
      </c>
      <c r="JD210" s="4862" t="e">
        <f t="shared" ca="1" si="2858"/>
        <v>#VALUE!</v>
      </c>
      <c r="JE210" s="4862" t="e">
        <f t="shared" ca="1" si="2858"/>
        <v>#VALUE!</v>
      </c>
      <c r="JF210" s="4862" t="e">
        <f t="shared" ca="1" si="2858"/>
        <v>#VALUE!</v>
      </c>
      <c r="JG210" s="4862" t="e">
        <f t="shared" ca="1" si="2858"/>
        <v>#VALUE!</v>
      </c>
      <c r="JH210" s="4862" t="e">
        <f t="shared" ca="1" si="2858"/>
        <v>#VALUE!</v>
      </c>
      <c r="JI210" s="4862" t="e">
        <f t="shared" ca="1" si="2858"/>
        <v>#VALUE!</v>
      </c>
      <c r="JJ210" s="4862" t="e">
        <f t="shared" ca="1" si="2858"/>
        <v>#VALUE!</v>
      </c>
      <c r="JK210" s="4862" t="e">
        <f t="shared" ca="1" si="2858"/>
        <v>#VALUE!</v>
      </c>
      <c r="JL210" s="4862" t="e">
        <f t="shared" ca="1" si="2858"/>
        <v>#VALUE!</v>
      </c>
      <c r="JM210" s="4862" t="e">
        <f t="shared" ca="1" si="2858"/>
        <v>#VALUE!</v>
      </c>
      <c r="JN210" s="4862" t="e">
        <f t="shared" ca="1" si="2858"/>
        <v>#VALUE!</v>
      </c>
      <c r="JO210" s="4862" t="e">
        <f t="shared" ref="JO210:LZ210" ca="1" si="2859">OFFSET($A$13,0,JO207)</f>
        <v>#VALUE!</v>
      </c>
      <c r="JP210" s="4862" t="e">
        <f t="shared" ca="1" si="2859"/>
        <v>#VALUE!</v>
      </c>
      <c r="JQ210" s="4862" t="e">
        <f t="shared" ca="1" si="2859"/>
        <v>#VALUE!</v>
      </c>
      <c r="JR210" s="4862" t="e">
        <f t="shared" ca="1" si="2859"/>
        <v>#VALUE!</v>
      </c>
      <c r="JS210" s="4862" t="e">
        <f t="shared" ca="1" si="2859"/>
        <v>#VALUE!</v>
      </c>
      <c r="JT210" s="4862" t="e">
        <f t="shared" ca="1" si="2859"/>
        <v>#VALUE!</v>
      </c>
      <c r="JU210" s="4862" t="e">
        <f t="shared" ca="1" si="2859"/>
        <v>#VALUE!</v>
      </c>
      <c r="JV210" s="4862" t="e">
        <f t="shared" ca="1" si="2859"/>
        <v>#VALUE!</v>
      </c>
      <c r="JW210" s="4862" t="e">
        <f t="shared" ca="1" si="2859"/>
        <v>#VALUE!</v>
      </c>
      <c r="JX210" s="4862" t="e">
        <f t="shared" ca="1" si="2859"/>
        <v>#VALUE!</v>
      </c>
      <c r="JY210" s="4862" t="e">
        <f t="shared" ca="1" si="2859"/>
        <v>#VALUE!</v>
      </c>
      <c r="JZ210" s="4862" t="e">
        <f t="shared" ca="1" si="2859"/>
        <v>#VALUE!</v>
      </c>
      <c r="KA210" s="4862" t="e">
        <f t="shared" ca="1" si="2859"/>
        <v>#VALUE!</v>
      </c>
      <c r="KB210" s="4862" t="e">
        <f t="shared" ca="1" si="2859"/>
        <v>#VALUE!</v>
      </c>
      <c r="KC210" s="4862" t="e">
        <f t="shared" ca="1" si="2859"/>
        <v>#VALUE!</v>
      </c>
      <c r="KD210" s="4862" t="e">
        <f t="shared" ca="1" si="2859"/>
        <v>#VALUE!</v>
      </c>
      <c r="KE210" s="4862" t="e">
        <f t="shared" ca="1" si="2859"/>
        <v>#VALUE!</v>
      </c>
      <c r="KF210" s="4862" t="e">
        <f t="shared" ca="1" si="2859"/>
        <v>#VALUE!</v>
      </c>
      <c r="KG210" s="4862" t="e">
        <f t="shared" ca="1" si="2859"/>
        <v>#VALUE!</v>
      </c>
      <c r="KH210" s="4862" t="e">
        <f t="shared" ca="1" si="2859"/>
        <v>#VALUE!</v>
      </c>
      <c r="KI210" s="4862" t="e">
        <f t="shared" ca="1" si="2859"/>
        <v>#VALUE!</v>
      </c>
      <c r="KJ210" s="4862" t="e">
        <f t="shared" ca="1" si="2859"/>
        <v>#VALUE!</v>
      </c>
      <c r="KK210" s="4862" t="e">
        <f t="shared" ca="1" si="2859"/>
        <v>#VALUE!</v>
      </c>
      <c r="KL210" s="4862" t="e">
        <f t="shared" ca="1" si="2859"/>
        <v>#VALUE!</v>
      </c>
      <c r="KM210" s="4862" t="e">
        <f t="shared" ca="1" si="2859"/>
        <v>#VALUE!</v>
      </c>
      <c r="KN210" s="4862" t="e">
        <f t="shared" ca="1" si="2859"/>
        <v>#VALUE!</v>
      </c>
      <c r="KO210" s="4862" t="e">
        <f t="shared" ca="1" si="2859"/>
        <v>#VALUE!</v>
      </c>
      <c r="KP210" s="4862" t="e">
        <f t="shared" ca="1" si="2859"/>
        <v>#VALUE!</v>
      </c>
      <c r="KQ210" s="4862" t="e">
        <f t="shared" ca="1" si="2859"/>
        <v>#VALUE!</v>
      </c>
      <c r="KR210" s="4862" t="e">
        <f t="shared" ca="1" si="2859"/>
        <v>#VALUE!</v>
      </c>
      <c r="KS210" s="4862" t="e">
        <f t="shared" ca="1" si="2859"/>
        <v>#VALUE!</v>
      </c>
      <c r="KT210" s="4862" t="e">
        <f t="shared" ca="1" si="2859"/>
        <v>#VALUE!</v>
      </c>
      <c r="KU210" s="4862" t="e">
        <f t="shared" ca="1" si="2859"/>
        <v>#VALUE!</v>
      </c>
      <c r="KV210" s="4862" t="e">
        <f t="shared" ca="1" si="2859"/>
        <v>#VALUE!</v>
      </c>
      <c r="KW210" s="4862" t="e">
        <f t="shared" ca="1" si="2859"/>
        <v>#VALUE!</v>
      </c>
      <c r="KX210" s="4862" t="e">
        <f t="shared" ca="1" si="2859"/>
        <v>#VALUE!</v>
      </c>
      <c r="KY210" s="4862" t="e">
        <f t="shared" ca="1" si="2859"/>
        <v>#VALUE!</v>
      </c>
      <c r="KZ210" s="4862" t="e">
        <f t="shared" ca="1" si="2859"/>
        <v>#VALUE!</v>
      </c>
      <c r="LA210" s="4862" t="e">
        <f t="shared" ca="1" si="2859"/>
        <v>#VALUE!</v>
      </c>
      <c r="LB210" s="4862" t="e">
        <f t="shared" ca="1" si="2859"/>
        <v>#VALUE!</v>
      </c>
      <c r="LC210" s="4862" t="e">
        <f t="shared" ca="1" si="2859"/>
        <v>#VALUE!</v>
      </c>
      <c r="LD210" s="4862" t="e">
        <f t="shared" ca="1" si="2859"/>
        <v>#VALUE!</v>
      </c>
      <c r="LE210" s="4862" t="e">
        <f t="shared" ca="1" si="2859"/>
        <v>#VALUE!</v>
      </c>
      <c r="LF210" s="4862" t="e">
        <f t="shared" ca="1" si="2859"/>
        <v>#VALUE!</v>
      </c>
      <c r="LG210" s="4862" t="e">
        <f t="shared" ca="1" si="2859"/>
        <v>#VALUE!</v>
      </c>
      <c r="LH210" s="4862" t="e">
        <f t="shared" ca="1" si="2859"/>
        <v>#VALUE!</v>
      </c>
      <c r="LI210" s="4862" t="e">
        <f t="shared" ca="1" si="2859"/>
        <v>#VALUE!</v>
      </c>
      <c r="LJ210" s="4862" t="e">
        <f t="shared" ca="1" si="2859"/>
        <v>#VALUE!</v>
      </c>
      <c r="LK210" s="4862" t="e">
        <f t="shared" ca="1" si="2859"/>
        <v>#VALUE!</v>
      </c>
      <c r="LL210" s="4862" t="e">
        <f t="shared" ca="1" si="2859"/>
        <v>#VALUE!</v>
      </c>
      <c r="LM210" s="4862" t="e">
        <f t="shared" ca="1" si="2859"/>
        <v>#VALUE!</v>
      </c>
      <c r="LN210" s="4862" t="e">
        <f t="shared" ca="1" si="2859"/>
        <v>#VALUE!</v>
      </c>
      <c r="LO210" s="4862" t="e">
        <f t="shared" ca="1" si="2859"/>
        <v>#VALUE!</v>
      </c>
      <c r="LP210" s="4862" t="e">
        <f t="shared" ca="1" si="2859"/>
        <v>#VALUE!</v>
      </c>
      <c r="LQ210" s="4862" t="e">
        <f t="shared" ca="1" si="2859"/>
        <v>#VALUE!</v>
      </c>
      <c r="LR210" s="4862" t="e">
        <f t="shared" ca="1" si="2859"/>
        <v>#VALUE!</v>
      </c>
      <c r="LS210" s="4862" t="e">
        <f t="shared" ca="1" si="2859"/>
        <v>#VALUE!</v>
      </c>
      <c r="LT210" s="4862" t="e">
        <f t="shared" ca="1" si="2859"/>
        <v>#VALUE!</v>
      </c>
      <c r="LU210" s="4862" t="e">
        <f t="shared" ca="1" si="2859"/>
        <v>#VALUE!</v>
      </c>
      <c r="LV210" s="4862" t="e">
        <f t="shared" ca="1" si="2859"/>
        <v>#VALUE!</v>
      </c>
      <c r="LW210" s="4862" t="e">
        <f t="shared" ca="1" si="2859"/>
        <v>#VALUE!</v>
      </c>
      <c r="LX210" s="4862" t="e">
        <f t="shared" ca="1" si="2859"/>
        <v>#VALUE!</v>
      </c>
      <c r="LY210" s="4862" t="e">
        <f t="shared" ca="1" si="2859"/>
        <v>#VALUE!</v>
      </c>
      <c r="LZ210" s="4862" t="e">
        <f t="shared" ca="1" si="2859"/>
        <v>#VALUE!</v>
      </c>
      <c r="MA210" s="4862" t="e">
        <f t="shared" ref="MA210:NB210" ca="1" si="2860">OFFSET($A$13,0,MA207)</f>
        <v>#VALUE!</v>
      </c>
      <c r="MB210" s="4862" t="e">
        <f t="shared" ca="1" si="2860"/>
        <v>#VALUE!</v>
      </c>
      <c r="MC210" s="4862" t="e">
        <f t="shared" ca="1" si="2860"/>
        <v>#VALUE!</v>
      </c>
      <c r="MD210" s="4862" t="e">
        <f t="shared" ca="1" si="2860"/>
        <v>#VALUE!</v>
      </c>
      <c r="ME210" s="4862" t="e">
        <f t="shared" ca="1" si="2860"/>
        <v>#VALUE!</v>
      </c>
      <c r="MF210" s="4862" t="e">
        <f t="shared" ca="1" si="2860"/>
        <v>#VALUE!</v>
      </c>
      <c r="MG210" s="4862" t="e">
        <f t="shared" ca="1" si="2860"/>
        <v>#VALUE!</v>
      </c>
      <c r="MH210" s="4862" t="e">
        <f t="shared" ca="1" si="2860"/>
        <v>#VALUE!</v>
      </c>
      <c r="MI210" s="4862" t="e">
        <f t="shared" ca="1" si="2860"/>
        <v>#VALUE!</v>
      </c>
      <c r="MJ210" s="4862" t="e">
        <f t="shared" ca="1" si="2860"/>
        <v>#VALUE!</v>
      </c>
      <c r="MK210" s="4862" t="e">
        <f t="shared" ca="1" si="2860"/>
        <v>#VALUE!</v>
      </c>
      <c r="ML210" s="4862" t="e">
        <f t="shared" ca="1" si="2860"/>
        <v>#VALUE!</v>
      </c>
      <c r="MM210" s="4862" t="e">
        <f t="shared" ca="1" si="2860"/>
        <v>#VALUE!</v>
      </c>
      <c r="MN210" s="4862" t="e">
        <f t="shared" ca="1" si="2860"/>
        <v>#VALUE!</v>
      </c>
      <c r="MO210" s="4862" t="e">
        <f t="shared" ca="1" si="2860"/>
        <v>#VALUE!</v>
      </c>
      <c r="MP210" s="4862" t="e">
        <f t="shared" ca="1" si="2860"/>
        <v>#VALUE!</v>
      </c>
      <c r="MQ210" s="4862" t="e">
        <f t="shared" ca="1" si="2860"/>
        <v>#VALUE!</v>
      </c>
      <c r="MR210" s="4862" t="e">
        <f t="shared" ca="1" si="2860"/>
        <v>#VALUE!</v>
      </c>
      <c r="MS210" s="4862" t="e">
        <f t="shared" ca="1" si="2860"/>
        <v>#VALUE!</v>
      </c>
      <c r="MT210" s="4862" t="e">
        <f t="shared" ca="1" si="2860"/>
        <v>#VALUE!</v>
      </c>
      <c r="MU210" s="4862" t="e">
        <f t="shared" ca="1" si="2860"/>
        <v>#VALUE!</v>
      </c>
      <c r="MV210" s="4862" t="e">
        <f t="shared" ca="1" si="2860"/>
        <v>#VALUE!</v>
      </c>
      <c r="MW210" s="4862" t="e">
        <f t="shared" ca="1" si="2860"/>
        <v>#VALUE!</v>
      </c>
      <c r="MX210" s="4862" t="e">
        <f t="shared" ca="1" si="2860"/>
        <v>#VALUE!</v>
      </c>
      <c r="MY210" s="4862" t="e">
        <f t="shared" ca="1" si="2860"/>
        <v>#VALUE!</v>
      </c>
      <c r="MZ210" s="4862" t="e">
        <f t="shared" ca="1" si="2860"/>
        <v>#VALUE!</v>
      </c>
      <c r="NA210" s="4862" t="e">
        <f t="shared" ca="1" si="2860"/>
        <v>#VALUE!</v>
      </c>
      <c r="NB210" s="4862" t="e">
        <f t="shared" ca="1" si="2860"/>
        <v>#VALUE!</v>
      </c>
      <c r="NC210" s="4862" t="e">
        <f t="shared" ref="NC210" ca="1" si="2861">OFFSET($A$13,0,NC207)</f>
        <v>#VALUE!</v>
      </c>
    </row>
    <row r="211" spans="1:367" ht="13.2" x14ac:dyDescent="0.25">
      <c r="B211" s="1352" t="s">
        <v>359</v>
      </c>
      <c r="C211" s="4862" t="e">
        <f ca="1">OFFSET($A$10,0,C207)</f>
        <v>#N/A</v>
      </c>
      <c r="D211" s="4862" t="e">
        <f t="shared" ref="D211:R211" ca="1" si="2862">OFFSET($A$10,0,D207)</f>
        <v>#N/A</v>
      </c>
      <c r="E211" s="4862" t="e">
        <f t="shared" ca="1" si="2862"/>
        <v>#N/A</v>
      </c>
      <c r="F211" s="4862" t="e">
        <f t="shared" ca="1" si="2862"/>
        <v>#N/A</v>
      </c>
      <c r="G211" s="4862" t="e">
        <f t="shared" ca="1" si="2862"/>
        <v>#N/A</v>
      </c>
      <c r="H211" s="4862" t="e">
        <f t="shared" ca="1" si="2862"/>
        <v>#N/A</v>
      </c>
      <c r="I211" s="4862" t="e">
        <f t="shared" ca="1" si="2862"/>
        <v>#N/A</v>
      </c>
      <c r="J211" s="4862" t="e">
        <f t="shared" ca="1" si="2862"/>
        <v>#N/A</v>
      </c>
      <c r="K211" s="4862" t="e">
        <f t="shared" ca="1" si="2862"/>
        <v>#N/A</v>
      </c>
      <c r="L211" s="4862" t="e">
        <f t="shared" ca="1" si="2862"/>
        <v>#N/A</v>
      </c>
      <c r="M211" s="4862" t="e">
        <f t="shared" ca="1" si="2862"/>
        <v>#N/A</v>
      </c>
      <c r="N211" s="4862" t="e">
        <f t="shared" ca="1" si="2862"/>
        <v>#N/A</v>
      </c>
      <c r="O211" s="4862" t="e">
        <f t="shared" ca="1" si="2862"/>
        <v>#N/A</v>
      </c>
      <c r="P211" s="4862" t="e">
        <f t="shared" ca="1" si="2862"/>
        <v>#N/A</v>
      </c>
      <c r="Q211" s="4862" t="e">
        <f t="shared" ca="1" si="2862"/>
        <v>#N/A</v>
      </c>
      <c r="R211" s="4862" t="e">
        <f t="shared" ca="1" si="2862"/>
        <v>#N/A</v>
      </c>
      <c r="S211" s="4862" t="e">
        <f t="shared" ref="S211:CD211" ca="1" si="2863">OFFSET($A$10,0,S207)</f>
        <v>#N/A</v>
      </c>
      <c r="T211" s="4862" t="e">
        <f t="shared" ca="1" si="2863"/>
        <v>#N/A</v>
      </c>
      <c r="U211" s="4862" t="e">
        <f t="shared" ca="1" si="2863"/>
        <v>#N/A</v>
      </c>
      <c r="V211" s="4862" t="e">
        <f t="shared" ca="1" si="2863"/>
        <v>#N/A</v>
      </c>
      <c r="W211" s="4862" t="e">
        <f t="shared" ca="1" si="2863"/>
        <v>#N/A</v>
      </c>
      <c r="X211" s="4862" t="e">
        <f t="shared" ca="1" si="2863"/>
        <v>#N/A</v>
      </c>
      <c r="Y211" s="4862" t="e">
        <f t="shared" ca="1" si="2863"/>
        <v>#N/A</v>
      </c>
      <c r="Z211" s="4862" t="e">
        <f t="shared" ca="1" si="2863"/>
        <v>#N/A</v>
      </c>
      <c r="AA211" s="4862" t="e">
        <f t="shared" ca="1" si="2863"/>
        <v>#N/A</v>
      </c>
      <c r="AB211" s="4862" t="e">
        <f t="shared" ca="1" si="2863"/>
        <v>#N/A</v>
      </c>
      <c r="AC211" s="4862" t="e">
        <f t="shared" ca="1" si="2863"/>
        <v>#N/A</v>
      </c>
      <c r="AD211" s="4862" t="e">
        <f t="shared" ca="1" si="2863"/>
        <v>#N/A</v>
      </c>
      <c r="AE211" s="4862" t="e">
        <f t="shared" ca="1" si="2863"/>
        <v>#N/A</v>
      </c>
      <c r="AF211" s="4862" t="e">
        <f t="shared" ca="1" si="2863"/>
        <v>#N/A</v>
      </c>
      <c r="AG211" s="4862" t="e">
        <f t="shared" ca="1" si="2863"/>
        <v>#N/A</v>
      </c>
      <c r="AH211" s="4862" t="e">
        <f t="shared" ca="1" si="2863"/>
        <v>#N/A</v>
      </c>
      <c r="AI211" s="4862" t="e">
        <f t="shared" ca="1" si="2863"/>
        <v>#N/A</v>
      </c>
      <c r="AJ211" s="4862" t="e">
        <f t="shared" ca="1" si="2863"/>
        <v>#N/A</v>
      </c>
      <c r="AK211" s="4862" t="e">
        <f t="shared" ca="1" si="2863"/>
        <v>#N/A</v>
      </c>
      <c r="AL211" s="4862" t="e">
        <f t="shared" ca="1" si="2863"/>
        <v>#N/A</v>
      </c>
      <c r="AM211" s="4862" t="e">
        <f t="shared" ca="1" si="2863"/>
        <v>#N/A</v>
      </c>
      <c r="AN211" s="4862" t="e">
        <f t="shared" ca="1" si="2863"/>
        <v>#N/A</v>
      </c>
      <c r="AO211" s="4862" t="e">
        <f t="shared" ca="1" si="2863"/>
        <v>#N/A</v>
      </c>
      <c r="AP211" s="4862" t="e">
        <f t="shared" ca="1" si="2863"/>
        <v>#N/A</v>
      </c>
      <c r="AQ211" s="4862" t="e">
        <f t="shared" ca="1" si="2863"/>
        <v>#N/A</v>
      </c>
      <c r="AR211" s="4862" t="e">
        <f t="shared" ca="1" si="2863"/>
        <v>#N/A</v>
      </c>
      <c r="AS211" s="4862" t="e">
        <f t="shared" ca="1" si="2863"/>
        <v>#N/A</v>
      </c>
      <c r="AT211" s="4862" t="e">
        <f t="shared" ca="1" si="2863"/>
        <v>#N/A</v>
      </c>
      <c r="AU211" s="4862" t="e">
        <f t="shared" ca="1" si="2863"/>
        <v>#N/A</v>
      </c>
      <c r="AV211" s="4862" t="e">
        <f t="shared" ca="1" si="2863"/>
        <v>#N/A</v>
      </c>
      <c r="AW211" s="4862" t="e">
        <f t="shared" ca="1" si="2863"/>
        <v>#N/A</v>
      </c>
      <c r="AX211" s="4862" t="e">
        <f t="shared" ca="1" si="2863"/>
        <v>#N/A</v>
      </c>
      <c r="AY211" s="4862" t="e">
        <f t="shared" ca="1" si="2863"/>
        <v>#N/A</v>
      </c>
      <c r="AZ211" s="4862" t="e">
        <f t="shared" ca="1" si="2863"/>
        <v>#N/A</v>
      </c>
      <c r="BA211" s="4862" t="e">
        <f t="shared" ca="1" si="2863"/>
        <v>#N/A</v>
      </c>
      <c r="BB211" s="4862" t="e">
        <f t="shared" ca="1" si="2863"/>
        <v>#N/A</v>
      </c>
      <c r="BC211" s="4862" t="e">
        <f t="shared" ca="1" si="2863"/>
        <v>#N/A</v>
      </c>
      <c r="BD211" s="4862" t="e">
        <f t="shared" ca="1" si="2863"/>
        <v>#N/A</v>
      </c>
      <c r="BE211" s="4862" t="e">
        <f t="shared" ca="1" si="2863"/>
        <v>#N/A</v>
      </c>
      <c r="BF211" s="4862" t="e">
        <f t="shared" ca="1" si="2863"/>
        <v>#N/A</v>
      </c>
      <c r="BG211" s="4862" t="e">
        <f t="shared" ca="1" si="2863"/>
        <v>#N/A</v>
      </c>
      <c r="BH211" s="4862" t="e">
        <f t="shared" ca="1" si="2863"/>
        <v>#N/A</v>
      </c>
      <c r="BI211" s="4862" t="e">
        <f t="shared" ca="1" si="2863"/>
        <v>#N/A</v>
      </c>
      <c r="BJ211" s="4862" t="e">
        <f t="shared" ca="1" si="2863"/>
        <v>#N/A</v>
      </c>
      <c r="BK211" s="4862" t="e">
        <f t="shared" ca="1" si="2863"/>
        <v>#N/A</v>
      </c>
      <c r="BL211" s="4862" t="e">
        <f t="shared" ca="1" si="2863"/>
        <v>#N/A</v>
      </c>
      <c r="BM211" s="4862" t="e">
        <f t="shared" ca="1" si="2863"/>
        <v>#N/A</v>
      </c>
      <c r="BN211" s="4862" t="e">
        <f t="shared" ca="1" si="2863"/>
        <v>#N/A</v>
      </c>
      <c r="BO211" s="4862" t="e">
        <f t="shared" ca="1" si="2863"/>
        <v>#N/A</v>
      </c>
      <c r="BP211" s="4862" t="e">
        <f t="shared" ca="1" si="2863"/>
        <v>#N/A</v>
      </c>
      <c r="BQ211" s="4862" t="e">
        <f t="shared" ca="1" si="2863"/>
        <v>#N/A</v>
      </c>
      <c r="BR211" s="4862" t="e">
        <f t="shared" ca="1" si="2863"/>
        <v>#N/A</v>
      </c>
      <c r="BS211" s="4862" t="e">
        <f t="shared" ca="1" si="2863"/>
        <v>#N/A</v>
      </c>
      <c r="BT211" s="4862" t="e">
        <f t="shared" ca="1" si="2863"/>
        <v>#N/A</v>
      </c>
      <c r="BU211" s="4862" t="e">
        <f t="shared" ca="1" si="2863"/>
        <v>#N/A</v>
      </c>
      <c r="BV211" s="4862" t="e">
        <f t="shared" ca="1" si="2863"/>
        <v>#N/A</v>
      </c>
      <c r="BW211" s="4862" t="e">
        <f t="shared" ca="1" si="2863"/>
        <v>#N/A</v>
      </c>
      <c r="BX211" s="4862" t="e">
        <f t="shared" ca="1" si="2863"/>
        <v>#N/A</v>
      </c>
      <c r="BY211" s="4862" t="e">
        <f t="shared" ca="1" si="2863"/>
        <v>#N/A</v>
      </c>
      <c r="BZ211" s="4862" t="e">
        <f t="shared" ca="1" si="2863"/>
        <v>#N/A</v>
      </c>
      <c r="CA211" s="4862" t="e">
        <f t="shared" ca="1" si="2863"/>
        <v>#N/A</v>
      </c>
      <c r="CB211" s="4862" t="e">
        <f t="shared" ca="1" si="2863"/>
        <v>#N/A</v>
      </c>
      <c r="CC211" s="4862" t="e">
        <f t="shared" ca="1" si="2863"/>
        <v>#N/A</v>
      </c>
      <c r="CD211" s="4862" t="e">
        <f t="shared" ca="1" si="2863"/>
        <v>#N/A</v>
      </c>
      <c r="CE211" s="4862" t="e">
        <f t="shared" ref="CE211:EP211" ca="1" si="2864">OFFSET($A$10,0,CE207)</f>
        <v>#N/A</v>
      </c>
      <c r="CF211" s="4862" t="e">
        <f t="shared" ca="1" si="2864"/>
        <v>#N/A</v>
      </c>
      <c r="CG211" s="4862" t="e">
        <f t="shared" ca="1" si="2864"/>
        <v>#N/A</v>
      </c>
      <c r="CH211" s="4862" t="e">
        <f t="shared" ca="1" si="2864"/>
        <v>#N/A</v>
      </c>
      <c r="CI211" s="4862" t="e">
        <f t="shared" ca="1" si="2864"/>
        <v>#N/A</v>
      </c>
      <c r="CJ211" s="4862" t="e">
        <f t="shared" ca="1" si="2864"/>
        <v>#N/A</v>
      </c>
      <c r="CK211" s="4862" t="e">
        <f t="shared" ca="1" si="2864"/>
        <v>#N/A</v>
      </c>
      <c r="CL211" s="4862" t="e">
        <f t="shared" ca="1" si="2864"/>
        <v>#N/A</v>
      </c>
      <c r="CM211" s="4862" t="e">
        <f t="shared" ca="1" si="2864"/>
        <v>#N/A</v>
      </c>
      <c r="CN211" s="4862" t="e">
        <f t="shared" ca="1" si="2864"/>
        <v>#N/A</v>
      </c>
      <c r="CO211" s="4862" t="e">
        <f t="shared" ca="1" si="2864"/>
        <v>#N/A</v>
      </c>
      <c r="CP211" s="4862" t="e">
        <f t="shared" ca="1" si="2864"/>
        <v>#N/A</v>
      </c>
      <c r="CQ211" s="4862" t="e">
        <f t="shared" ca="1" si="2864"/>
        <v>#N/A</v>
      </c>
      <c r="CR211" s="4862" t="e">
        <f t="shared" ca="1" si="2864"/>
        <v>#N/A</v>
      </c>
      <c r="CS211" s="4862" t="e">
        <f t="shared" ca="1" si="2864"/>
        <v>#N/A</v>
      </c>
      <c r="CT211" s="4862" t="e">
        <f t="shared" ca="1" si="2864"/>
        <v>#N/A</v>
      </c>
      <c r="CU211" s="4862" t="e">
        <f t="shared" ca="1" si="2864"/>
        <v>#N/A</v>
      </c>
      <c r="CV211" s="4862" t="e">
        <f t="shared" ca="1" si="2864"/>
        <v>#N/A</v>
      </c>
      <c r="CW211" s="4862" t="e">
        <f t="shared" ca="1" si="2864"/>
        <v>#N/A</v>
      </c>
      <c r="CX211" s="4862" t="e">
        <f t="shared" ca="1" si="2864"/>
        <v>#N/A</v>
      </c>
      <c r="CY211" s="4862" t="e">
        <f t="shared" ca="1" si="2864"/>
        <v>#N/A</v>
      </c>
      <c r="CZ211" s="4862" t="e">
        <f t="shared" ca="1" si="2864"/>
        <v>#N/A</v>
      </c>
      <c r="DA211" s="4862" t="e">
        <f t="shared" ca="1" si="2864"/>
        <v>#N/A</v>
      </c>
      <c r="DB211" s="4862" t="e">
        <f t="shared" ca="1" si="2864"/>
        <v>#N/A</v>
      </c>
      <c r="DC211" s="4862" t="e">
        <f t="shared" ca="1" si="2864"/>
        <v>#N/A</v>
      </c>
      <c r="DD211" s="4862" t="e">
        <f t="shared" ca="1" si="2864"/>
        <v>#N/A</v>
      </c>
      <c r="DE211" s="4862" t="e">
        <f t="shared" ca="1" si="2864"/>
        <v>#N/A</v>
      </c>
      <c r="DF211" s="4862" t="e">
        <f t="shared" ca="1" si="2864"/>
        <v>#N/A</v>
      </c>
      <c r="DG211" s="4862" t="e">
        <f t="shared" ca="1" si="2864"/>
        <v>#N/A</v>
      </c>
      <c r="DH211" s="4862" t="e">
        <f t="shared" ca="1" si="2864"/>
        <v>#N/A</v>
      </c>
      <c r="DI211" s="4862" t="e">
        <f t="shared" ca="1" si="2864"/>
        <v>#N/A</v>
      </c>
      <c r="DJ211" s="4862" t="e">
        <f t="shared" ca="1" si="2864"/>
        <v>#N/A</v>
      </c>
      <c r="DK211" s="4862" t="e">
        <f t="shared" ca="1" si="2864"/>
        <v>#N/A</v>
      </c>
      <c r="DL211" s="4862" t="e">
        <f t="shared" ca="1" si="2864"/>
        <v>#N/A</v>
      </c>
      <c r="DM211" s="4862" t="e">
        <f t="shared" ca="1" si="2864"/>
        <v>#N/A</v>
      </c>
      <c r="DN211" s="4862" t="e">
        <f t="shared" ca="1" si="2864"/>
        <v>#N/A</v>
      </c>
      <c r="DO211" s="4862" t="e">
        <f t="shared" ca="1" si="2864"/>
        <v>#N/A</v>
      </c>
      <c r="DP211" s="4862" t="e">
        <f t="shared" ca="1" si="2864"/>
        <v>#N/A</v>
      </c>
      <c r="DQ211" s="4862" t="e">
        <f t="shared" ca="1" si="2864"/>
        <v>#N/A</v>
      </c>
      <c r="DR211" s="4862" t="e">
        <f t="shared" ca="1" si="2864"/>
        <v>#N/A</v>
      </c>
      <c r="DS211" s="4862" t="e">
        <f t="shared" ca="1" si="2864"/>
        <v>#N/A</v>
      </c>
      <c r="DT211" s="4862" t="e">
        <f t="shared" ca="1" si="2864"/>
        <v>#N/A</v>
      </c>
      <c r="DU211" s="4862" t="e">
        <f t="shared" ca="1" si="2864"/>
        <v>#N/A</v>
      </c>
      <c r="DV211" s="4862" t="e">
        <f t="shared" ca="1" si="2864"/>
        <v>#N/A</v>
      </c>
      <c r="DW211" s="4862" t="e">
        <f t="shared" ca="1" si="2864"/>
        <v>#N/A</v>
      </c>
      <c r="DX211" s="4862" t="e">
        <f t="shared" ca="1" si="2864"/>
        <v>#N/A</v>
      </c>
      <c r="DY211" s="4862" t="e">
        <f t="shared" ca="1" si="2864"/>
        <v>#N/A</v>
      </c>
      <c r="DZ211" s="4862" t="e">
        <f t="shared" ca="1" si="2864"/>
        <v>#N/A</v>
      </c>
      <c r="EA211" s="4862" t="e">
        <f t="shared" ca="1" si="2864"/>
        <v>#N/A</v>
      </c>
      <c r="EB211" s="4862" t="e">
        <f t="shared" ca="1" si="2864"/>
        <v>#N/A</v>
      </c>
      <c r="EC211" s="4862" t="e">
        <f t="shared" ca="1" si="2864"/>
        <v>#N/A</v>
      </c>
      <c r="ED211" s="4862" t="e">
        <f t="shared" ca="1" si="2864"/>
        <v>#N/A</v>
      </c>
      <c r="EE211" s="4862" t="e">
        <f t="shared" ca="1" si="2864"/>
        <v>#N/A</v>
      </c>
      <c r="EF211" s="4862" t="e">
        <f t="shared" ca="1" si="2864"/>
        <v>#N/A</v>
      </c>
      <c r="EG211" s="4862" t="e">
        <f t="shared" ca="1" si="2864"/>
        <v>#N/A</v>
      </c>
      <c r="EH211" s="4862" t="e">
        <f t="shared" ca="1" si="2864"/>
        <v>#N/A</v>
      </c>
      <c r="EI211" s="4862" t="e">
        <f t="shared" ca="1" si="2864"/>
        <v>#N/A</v>
      </c>
      <c r="EJ211" s="4862" t="e">
        <f t="shared" ca="1" si="2864"/>
        <v>#N/A</v>
      </c>
      <c r="EK211" s="4862" t="e">
        <f t="shared" ca="1" si="2864"/>
        <v>#N/A</v>
      </c>
      <c r="EL211" s="4862" t="e">
        <f t="shared" ca="1" si="2864"/>
        <v>#N/A</v>
      </c>
      <c r="EM211" s="4862" t="e">
        <f t="shared" ca="1" si="2864"/>
        <v>#N/A</v>
      </c>
      <c r="EN211" s="4862" t="e">
        <f t="shared" ca="1" si="2864"/>
        <v>#N/A</v>
      </c>
      <c r="EO211" s="4862" t="e">
        <f t="shared" ca="1" si="2864"/>
        <v>#N/A</v>
      </c>
      <c r="EP211" s="4862" t="e">
        <f t="shared" ca="1" si="2864"/>
        <v>#N/A</v>
      </c>
      <c r="EQ211" s="4862" t="e">
        <f t="shared" ref="EQ211:HB211" ca="1" si="2865">OFFSET($A$10,0,EQ207)</f>
        <v>#N/A</v>
      </c>
      <c r="ER211" s="4862" t="e">
        <f t="shared" ca="1" si="2865"/>
        <v>#N/A</v>
      </c>
      <c r="ES211" s="4862" t="e">
        <f t="shared" ca="1" si="2865"/>
        <v>#N/A</v>
      </c>
      <c r="ET211" s="4862" t="e">
        <f t="shared" ca="1" si="2865"/>
        <v>#N/A</v>
      </c>
      <c r="EU211" s="4862" t="e">
        <f t="shared" ca="1" si="2865"/>
        <v>#N/A</v>
      </c>
      <c r="EV211" s="4862" t="e">
        <f t="shared" ca="1" si="2865"/>
        <v>#N/A</v>
      </c>
      <c r="EW211" s="4862" t="e">
        <f t="shared" ca="1" si="2865"/>
        <v>#N/A</v>
      </c>
      <c r="EX211" s="4862" t="e">
        <f t="shared" ca="1" si="2865"/>
        <v>#N/A</v>
      </c>
      <c r="EY211" s="4862" t="e">
        <f t="shared" ca="1" si="2865"/>
        <v>#N/A</v>
      </c>
      <c r="EZ211" s="4862" t="e">
        <f t="shared" ca="1" si="2865"/>
        <v>#N/A</v>
      </c>
      <c r="FA211" s="4862" t="e">
        <f t="shared" ca="1" si="2865"/>
        <v>#N/A</v>
      </c>
      <c r="FB211" s="4862" t="e">
        <f t="shared" ca="1" si="2865"/>
        <v>#N/A</v>
      </c>
      <c r="FC211" s="4862" t="e">
        <f t="shared" ca="1" si="2865"/>
        <v>#N/A</v>
      </c>
      <c r="FD211" s="4862" t="e">
        <f t="shared" ca="1" si="2865"/>
        <v>#N/A</v>
      </c>
      <c r="FE211" s="4862" t="e">
        <f t="shared" ca="1" si="2865"/>
        <v>#N/A</v>
      </c>
      <c r="FF211" s="4862" t="e">
        <f t="shared" ca="1" si="2865"/>
        <v>#N/A</v>
      </c>
      <c r="FG211" s="4862" t="e">
        <f t="shared" ca="1" si="2865"/>
        <v>#N/A</v>
      </c>
      <c r="FH211" s="4862" t="e">
        <f t="shared" ca="1" si="2865"/>
        <v>#N/A</v>
      </c>
      <c r="FI211" s="4862" t="e">
        <f t="shared" ca="1" si="2865"/>
        <v>#N/A</v>
      </c>
      <c r="FJ211" s="4862" t="e">
        <f t="shared" ca="1" si="2865"/>
        <v>#N/A</v>
      </c>
      <c r="FK211" s="4862" t="e">
        <f t="shared" ca="1" si="2865"/>
        <v>#N/A</v>
      </c>
      <c r="FL211" s="4862" t="e">
        <f t="shared" ca="1" si="2865"/>
        <v>#N/A</v>
      </c>
      <c r="FM211" s="4862" t="e">
        <f t="shared" ca="1" si="2865"/>
        <v>#N/A</v>
      </c>
      <c r="FN211" s="4862" t="e">
        <f t="shared" ca="1" si="2865"/>
        <v>#N/A</v>
      </c>
      <c r="FO211" s="4862" t="e">
        <f t="shared" ca="1" si="2865"/>
        <v>#N/A</v>
      </c>
      <c r="FP211" s="4862" t="e">
        <f t="shared" ca="1" si="2865"/>
        <v>#N/A</v>
      </c>
      <c r="FQ211" s="4862" t="e">
        <f t="shared" ca="1" si="2865"/>
        <v>#N/A</v>
      </c>
      <c r="FR211" s="4862" t="e">
        <f t="shared" ca="1" si="2865"/>
        <v>#N/A</v>
      </c>
      <c r="FS211" s="4862" t="e">
        <f t="shared" ca="1" si="2865"/>
        <v>#N/A</v>
      </c>
      <c r="FT211" s="4862" t="e">
        <f t="shared" ca="1" si="2865"/>
        <v>#N/A</v>
      </c>
      <c r="FU211" s="4862" t="e">
        <f t="shared" ca="1" si="2865"/>
        <v>#N/A</v>
      </c>
      <c r="FV211" s="4862" t="e">
        <f t="shared" ca="1" si="2865"/>
        <v>#N/A</v>
      </c>
      <c r="FW211" s="4862" t="e">
        <f t="shared" ca="1" si="2865"/>
        <v>#N/A</v>
      </c>
      <c r="FX211" s="4862" t="e">
        <f t="shared" ca="1" si="2865"/>
        <v>#N/A</v>
      </c>
      <c r="FY211" s="4862" t="e">
        <f t="shared" ca="1" si="2865"/>
        <v>#N/A</v>
      </c>
      <c r="FZ211" s="4862" t="e">
        <f t="shared" ca="1" si="2865"/>
        <v>#N/A</v>
      </c>
      <c r="GA211" s="4862" t="e">
        <f t="shared" ca="1" si="2865"/>
        <v>#N/A</v>
      </c>
      <c r="GB211" s="4862" t="e">
        <f t="shared" ca="1" si="2865"/>
        <v>#N/A</v>
      </c>
      <c r="GC211" s="4862" t="e">
        <f t="shared" ca="1" si="2865"/>
        <v>#N/A</v>
      </c>
      <c r="GD211" s="4862" t="e">
        <f t="shared" ca="1" si="2865"/>
        <v>#N/A</v>
      </c>
      <c r="GE211" s="4862" t="e">
        <f t="shared" ca="1" si="2865"/>
        <v>#N/A</v>
      </c>
      <c r="GF211" s="4862" t="e">
        <f t="shared" ca="1" si="2865"/>
        <v>#N/A</v>
      </c>
      <c r="GG211" s="4862" t="e">
        <f t="shared" ca="1" si="2865"/>
        <v>#N/A</v>
      </c>
      <c r="GH211" s="4862" t="e">
        <f t="shared" ca="1" si="2865"/>
        <v>#N/A</v>
      </c>
      <c r="GI211" s="4862" t="e">
        <f t="shared" ca="1" si="2865"/>
        <v>#N/A</v>
      </c>
      <c r="GJ211" s="4862" t="e">
        <f t="shared" ca="1" si="2865"/>
        <v>#N/A</v>
      </c>
      <c r="GK211" s="4862" t="e">
        <f t="shared" ca="1" si="2865"/>
        <v>#N/A</v>
      </c>
      <c r="GL211" s="4862" t="e">
        <f t="shared" ca="1" si="2865"/>
        <v>#N/A</v>
      </c>
      <c r="GM211" s="4862" t="e">
        <f t="shared" ca="1" si="2865"/>
        <v>#N/A</v>
      </c>
      <c r="GN211" s="4862" t="e">
        <f t="shared" ca="1" si="2865"/>
        <v>#N/A</v>
      </c>
      <c r="GO211" s="4862" t="e">
        <f t="shared" ca="1" si="2865"/>
        <v>#N/A</v>
      </c>
      <c r="GP211" s="4862" t="e">
        <f t="shared" ca="1" si="2865"/>
        <v>#N/A</v>
      </c>
      <c r="GQ211" s="4862" t="e">
        <f t="shared" ca="1" si="2865"/>
        <v>#N/A</v>
      </c>
      <c r="GR211" s="4862" t="e">
        <f t="shared" ca="1" si="2865"/>
        <v>#N/A</v>
      </c>
      <c r="GS211" s="4862" t="e">
        <f t="shared" ca="1" si="2865"/>
        <v>#N/A</v>
      </c>
      <c r="GT211" s="4862" t="e">
        <f t="shared" ca="1" si="2865"/>
        <v>#N/A</v>
      </c>
      <c r="GU211" s="4862" t="e">
        <f t="shared" ca="1" si="2865"/>
        <v>#N/A</v>
      </c>
      <c r="GV211" s="4862" t="e">
        <f t="shared" ca="1" si="2865"/>
        <v>#N/A</v>
      </c>
      <c r="GW211" s="4862" t="e">
        <f t="shared" ca="1" si="2865"/>
        <v>#N/A</v>
      </c>
      <c r="GX211" s="4862" t="e">
        <f t="shared" ca="1" si="2865"/>
        <v>#N/A</v>
      </c>
      <c r="GY211" s="4862" t="e">
        <f t="shared" ca="1" si="2865"/>
        <v>#N/A</v>
      </c>
      <c r="GZ211" s="4862" t="e">
        <f t="shared" ca="1" si="2865"/>
        <v>#N/A</v>
      </c>
      <c r="HA211" s="4862" t="e">
        <f t="shared" ca="1" si="2865"/>
        <v>#N/A</v>
      </c>
      <c r="HB211" s="4862" t="e">
        <f t="shared" ca="1" si="2865"/>
        <v>#N/A</v>
      </c>
      <c r="HC211" s="4862" t="e">
        <f t="shared" ref="HC211:JN211" ca="1" si="2866">OFFSET($A$10,0,HC207)</f>
        <v>#N/A</v>
      </c>
      <c r="HD211" s="4862" t="e">
        <f t="shared" ca="1" si="2866"/>
        <v>#N/A</v>
      </c>
      <c r="HE211" s="4862" t="e">
        <f t="shared" ca="1" si="2866"/>
        <v>#N/A</v>
      </c>
      <c r="HF211" s="4862" t="e">
        <f t="shared" ca="1" si="2866"/>
        <v>#N/A</v>
      </c>
      <c r="HG211" s="4862" t="e">
        <f t="shared" ca="1" si="2866"/>
        <v>#N/A</v>
      </c>
      <c r="HH211" s="4862" t="e">
        <f t="shared" ca="1" si="2866"/>
        <v>#N/A</v>
      </c>
      <c r="HI211" s="4862" t="e">
        <f t="shared" ca="1" si="2866"/>
        <v>#N/A</v>
      </c>
      <c r="HJ211" s="4862" t="e">
        <f t="shared" ca="1" si="2866"/>
        <v>#N/A</v>
      </c>
      <c r="HK211" s="4862" t="e">
        <f t="shared" ca="1" si="2866"/>
        <v>#N/A</v>
      </c>
      <c r="HL211" s="4862" t="e">
        <f t="shared" ca="1" si="2866"/>
        <v>#N/A</v>
      </c>
      <c r="HM211" s="4862" t="e">
        <f t="shared" ca="1" si="2866"/>
        <v>#N/A</v>
      </c>
      <c r="HN211" s="4862" t="e">
        <f t="shared" ca="1" si="2866"/>
        <v>#N/A</v>
      </c>
      <c r="HO211" s="4862" t="e">
        <f t="shared" ca="1" si="2866"/>
        <v>#N/A</v>
      </c>
      <c r="HP211" s="4862" t="e">
        <f t="shared" ca="1" si="2866"/>
        <v>#N/A</v>
      </c>
      <c r="HQ211" s="4862" t="e">
        <f t="shared" ca="1" si="2866"/>
        <v>#N/A</v>
      </c>
      <c r="HR211" s="4862" t="e">
        <f t="shared" ca="1" si="2866"/>
        <v>#N/A</v>
      </c>
      <c r="HS211" s="4862" t="e">
        <f t="shared" ca="1" si="2866"/>
        <v>#N/A</v>
      </c>
      <c r="HT211" s="4862" t="e">
        <f t="shared" ca="1" si="2866"/>
        <v>#N/A</v>
      </c>
      <c r="HU211" s="4862" t="e">
        <f t="shared" ca="1" si="2866"/>
        <v>#N/A</v>
      </c>
      <c r="HV211" s="4862" t="e">
        <f t="shared" ca="1" si="2866"/>
        <v>#N/A</v>
      </c>
      <c r="HW211" s="4862" t="e">
        <f t="shared" ca="1" si="2866"/>
        <v>#N/A</v>
      </c>
      <c r="HX211" s="4862" t="e">
        <f t="shared" ca="1" si="2866"/>
        <v>#N/A</v>
      </c>
      <c r="HY211" s="4862" t="e">
        <f t="shared" ca="1" si="2866"/>
        <v>#N/A</v>
      </c>
      <c r="HZ211" s="4862" t="e">
        <f t="shared" ca="1" si="2866"/>
        <v>#N/A</v>
      </c>
      <c r="IA211" s="4862" t="e">
        <f t="shared" ca="1" si="2866"/>
        <v>#N/A</v>
      </c>
      <c r="IB211" s="4862" t="e">
        <f t="shared" ca="1" si="2866"/>
        <v>#N/A</v>
      </c>
      <c r="IC211" s="4862" t="e">
        <f t="shared" ca="1" si="2866"/>
        <v>#N/A</v>
      </c>
      <c r="ID211" s="4862" t="e">
        <f t="shared" ca="1" si="2866"/>
        <v>#N/A</v>
      </c>
      <c r="IE211" s="4862" t="e">
        <f t="shared" ca="1" si="2866"/>
        <v>#N/A</v>
      </c>
      <c r="IF211" s="4862" t="e">
        <f t="shared" ca="1" si="2866"/>
        <v>#N/A</v>
      </c>
      <c r="IG211" s="4862" t="e">
        <f t="shared" ca="1" si="2866"/>
        <v>#N/A</v>
      </c>
      <c r="IH211" s="4862" t="e">
        <f t="shared" ca="1" si="2866"/>
        <v>#N/A</v>
      </c>
      <c r="II211" s="4862" t="e">
        <f t="shared" ca="1" si="2866"/>
        <v>#N/A</v>
      </c>
      <c r="IJ211" s="4862" t="e">
        <f t="shared" ca="1" si="2866"/>
        <v>#N/A</v>
      </c>
      <c r="IK211" s="4862" t="e">
        <f t="shared" ca="1" si="2866"/>
        <v>#N/A</v>
      </c>
      <c r="IL211" s="4862" t="e">
        <f t="shared" ca="1" si="2866"/>
        <v>#N/A</v>
      </c>
      <c r="IM211" s="4862" t="e">
        <f t="shared" ca="1" si="2866"/>
        <v>#N/A</v>
      </c>
      <c r="IN211" s="4862" t="e">
        <f t="shared" ca="1" si="2866"/>
        <v>#N/A</v>
      </c>
      <c r="IO211" s="4862" t="e">
        <f t="shared" ca="1" si="2866"/>
        <v>#N/A</v>
      </c>
      <c r="IP211" s="4862" t="e">
        <f t="shared" ca="1" si="2866"/>
        <v>#N/A</v>
      </c>
      <c r="IQ211" s="4862" t="e">
        <f t="shared" ca="1" si="2866"/>
        <v>#N/A</v>
      </c>
      <c r="IR211" s="4862" t="e">
        <f t="shared" ca="1" si="2866"/>
        <v>#N/A</v>
      </c>
      <c r="IS211" s="4862" t="e">
        <f t="shared" ca="1" si="2866"/>
        <v>#N/A</v>
      </c>
      <c r="IT211" s="4862" t="e">
        <f t="shared" ca="1" si="2866"/>
        <v>#N/A</v>
      </c>
      <c r="IU211" s="4862" t="e">
        <f t="shared" ca="1" si="2866"/>
        <v>#N/A</v>
      </c>
      <c r="IV211" s="4862" t="e">
        <f t="shared" ca="1" si="2866"/>
        <v>#N/A</v>
      </c>
      <c r="IW211" s="4862" t="e">
        <f t="shared" ca="1" si="2866"/>
        <v>#N/A</v>
      </c>
      <c r="IX211" s="4862" t="e">
        <f t="shared" ca="1" si="2866"/>
        <v>#N/A</v>
      </c>
      <c r="IY211" s="4862" t="e">
        <f t="shared" ca="1" si="2866"/>
        <v>#N/A</v>
      </c>
      <c r="IZ211" s="4862" t="e">
        <f t="shared" ca="1" si="2866"/>
        <v>#N/A</v>
      </c>
      <c r="JA211" s="4862" t="e">
        <f t="shared" ca="1" si="2866"/>
        <v>#N/A</v>
      </c>
      <c r="JB211" s="4862" t="e">
        <f t="shared" ca="1" si="2866"/>
        <v>#N/A</v>
      </c>
      <c r="JC211" s="4862" t="e">
        <f t="shared" ca="1" si="2866"/>
        <v>#N/A</v>
      </c>
      <c r="JD211" s="4862" t="e">
        <f t="shared" ca="1" si="2866"/>
        <v>#N/A</v>
      </c>
      <c r="JE211" s="4862" t="e">
        <f t="shared" ca="1" si="2866"/>
        <v>#N/A</v>
      </c>
      <c r="JF211" s="4862" t="e">
        <f t="shared" ca="1" si="2866"/>
        <v>#N/A</v>
      </c>
      <c r="JG211" s="4862" t="e">
        <f t="shared" ca="1" si="2866"/>
        <v>#N/A</v>
      </c>
      <c r="JH211" s="4862" t="e">
        <f t="shared" ca="1" si="2866"/>
        <v>#N/A</v>
      </c>
      <c r="JI211" s="4862" t="e">
        <f t="shared" ca="1" si="2866"/>
        <v>#N/A</v>
      </c>
      <c r="JJ211" s="4862" t="e">
        <f t="shared" ca="1" si="2866"/>
        <v>#N/A</v>
      </c>
      <c r="JK211" s="4862" t="e">
        <f t="shared" ca="1" si="2866"/>
        <v>#N/A</v>
      </c>
      <c r="JL211" s="4862" t="e">
        <f t="shared" ca="1" si="2866"/>
        <v>#N/A</v>
      </c>
      <c r="JM211" s="4862" t="e">
        <f t="shared" ca="1" si="2866"/>
        <v>#N/A</v>
      </c>
      <c r="JN211" s="4862" t="e">
        <f t="shared" ca="1" si="2866"/>
        <v>#N/A</v>
      </c>
      <c r="JO211" s="4862" t="e">
        <f t="shared" ref="JO211:LZ211" ca="1" si="2867">OFFSET($A$10,0,JO207)</f>
        <v>#N/A</v>
      </c>
      <c r="JP211" s="4862" t="e">
        <f t="shared" ca="1" si="2867"/>
        <v>#N/A</v>
      </c>
      <c r="JQ211" s="4862" t="e">
        <f t="shared" ca="1" si="2867"/>
        <v>#N/A</v>
      </c>
      <c r="JR211" s="4862" t="e">
        <f t="shared" ca="1" si="2867"/>
        <v>#N/A</v>
      </c>
      <c r="JS211" s="4862" t="e">
        <f t="shared" ca="1" si="2867"/>
        <v>#N/A</v>
      </c>
      <c r="JT211" s="4862" t="e">
        <f t="shared" ca="1" si="2867"/>
        <v>#N/A</v>
      </c>
      <c r="JU211" s="4862" t="e">
        <f t="shared" ca="1" si="2867"/>
        <v>#N/A</v>
      </c>
      <c r="JV211" s="4862" t="e">
        <f t="shared" ca="1" si="2867"/>
        <v>#N/A</v>
      </c>
      <c r="JW211" s="4862" t="e">
        <f t="shared" ca="1" si="2867"/>
        <v>#N/A</v>
      </c>
      <c r="JX211" s="4862" t="e">
        <f t="shared" ca="1" si="2867"/>
        <v>#N/A</v>
      </c>
      <c r="JY211" s="4862" t="e">
        <f t="shared" ca="1" si="2867"/>
        <v>#N/A</v>
      </c>
      <c r="JZ211" s="4862" t="e">
        <f t="shared" ca="1" si="2867"/>
        <v>#N/A</v>
      </c>
      <c r="KA211" s="4862" t="e">
        <f t="shared" ca="1" si="2867"/>
        <v>#N/A</v>
      </c>
      <c r="KB211" s="4862" t="e">
        <f t="shared" ca="1" si="2867"/>
        <v>#N/A</v>
      </c>
      <c r="KC211" s="4862" t="e">
        <f t="shared" ca="1" si="2867"/>
        <v>#N/A</v>
      </c>
      <c r="KD211" s="4862" t="e">
        <f t="shared" ca="1" si="2867"/>
        <v>#N/A</v>
      </c>
      <c r="KE211" s="4862" t="e">
        <f t="shared" ca="1" si="2867"/>
        <v>#N/A</v>
      </c>
      <c r="KF211" s="4862" t="e">
        <f t="shared" ca="1" si="2867"/>
        <v>#N/A</v>
      </c>
      <c r="KG211" s="4862" t="e">
        <f t="shared" ca="1" si="2867"/>
        <v>#N/A</v>
      </c>
      <c r="KH211" s="4862" t="e">
        <f t="shared" ca="1" si="2867"/>
        <v>#N/A</v>
      </c>
      <c r="KI211" s="4862" t="e">
        <f t="shared" ca="1" si="2867"/>
        <v>#N/A</v>
      </c>
      <c r="KJ211" s="4862" t="e">
        <f t="shared" ca="1" si="2867"/>
        <v>#N/A</v>
      </c>
      <c r="KK211" s="4862" t="e">
        <f t="shared" ca="1" si="2867"/>
        <v>#N/A</v>
      </c>
      <c r="KL211" s="4862" t="e">
        <f t="shared" ca="1" si="2867"/>
        <v>#N/A</v>
      </c>
      <c r="KM211" s="4862" t="e">
        <f t="shared" ca="1" si="2867"/>
        <v>#N/A</v>
      </c>
      <c r="KN211" s="4862" t="e">
        <f t="shared" ca="1" si="2867"/>
        <v>#N/A</v>
      </c>
      <c r="KO211" s="4862" t="e">
        <f t="shared" ca="1" si="2867"/>
        <v>#N/A</v>
      </c>
      <c r="KP211" s="4862" t="e">
        <f t="shared" ca="1" si="2867"/>
        <v>#N/A</v>
      </c>
      <c r="KQ211" s="4862" t="e">
        <f t="shared" ca="1" si="2867"/>
        <v>#N/A</v>
      </c>
      <c r="KR211" s="4862" t="e">
        <f t="shared" ca="1" si="2867"/>
        <v>#N/A</v>
      </c>
      <c r="KS211" s="4862" t="e">
        <f t="shared" ca="1" si="2867"/>
        <v>#N/A</v>
      </c>
      <c r="KT211" s="4862" t="e">
        <f t="shared" ca="1" si="2867"/>
        <v>#N/A</v>
      </c>
      <c r="KU211" s="4862" t="e">
        <f t="shared" ca="1" si="2867"/>
        <v>#N/A</v>
      </c>
      <c r="KV211" s="4862" t="e">
        <f t="shared" ca="1" si="2867"/>
        <v>#N/A</v>
      </c>
      <c r="KW211" s="4862" t="e">
        <f t="shared" ca="1" si="2867"/>
        <v>#N/A</v>
      </c>
      <c r="KX211" s="4862" t="e">
        <f t="shared" ca="1" si="2867"/>
        <v>#N/A</v>
      </c>
      <c r="KY211" s="4862" t="e">
        <f t="shared" ca="1" si="2867"/>
        <v>#N/A</v>
      </c>
      <c r="KZ211" s="4862" t="e">
        <f t="shared" ca="1" si="2867"/>
        <v>#N/A</v>
      </c>
      <c r="LA211" s="4862" t="e">
        <f t="shared" ca="1" si="2867"/>
        <v>#N/A</v>
      </c>
      <c r="LB211" s="4862" t="e">
        <f t="shared" ca="1" si="2867"/>
        <v>#N/A</v>
      </c>
      <c r="LC211" s="4862" t="e">
        <f t="shared" ca="1" si="2867"/>
        <v>#N/A</v>
      </c>
      <c r="LD211" s="4862" t="e">
        <f t="shared" ca="1" si="2867"/>
        <v>#N/A</v>
      </c>
      <c r="LE211" s="4862" t="e">
        <f t="shared" ca="1" si="2867"/>
        <v>#N/A</v>
      </c>
      <c r="LF211" s="4862" t="e">
        <f t="shared" ca="1" si="2867"/>
        <v>#N/A</v>
      </c>
      <c r="LG211" s="4862" t="e">
        <f t="shared" ca="1" si="2867"/>
        <v>#N/A</v>
      </c>
      <c r="LH211" s="4862" t="e">
        <f t="shared" ca="1" si="2867"/>
        <v>#N/A</v>
      </c>
      <c r="LI211" s="4862" t="e">
        <f t="shared" ca="1" si="2867"/>
        <v>#N/A</v>
      </c>
      <c r="LJ211" s="4862" t="e">
        <f t="shared" ca="1" si="2867"/>
        <v>#N/A</v>
      </c>
      <c r="LK211" s="4862" t="e">
        <f t="shared" ca="1" si="2867"/>
        <v>#N/A</v>
      </c>
      <c r="LL211" s="4862" t="e">
        <f t="shared" ca="1" si="2867"/>
        <v>#N/A</v>
      </c>
      <c r="LM211" s="4862" t="e">
        <f t="shared" ca="1" si="2867"/>
        <v>#N/A</v>
      </c>
      <c r="LN211" s="4862" t="e">
        <f t="shared" ca="1" si="2867"/>
        <v>#N/A</v>
      </c>
      <c r="LO211" s="4862" t="e">
        <f t="shared" ca="1" si="2867"/>
        <v>#N/A</v>
      </c>
      <c r="LP211" s="4862" t="e">
        <f t="shared" ca="1" si="2867"/>
        <v>#N/A</v>
      </c>
      <c r="LQ211" s="4862" t="e">
        <f t="shared" ca="1" si="2867"/>
        <v>#N/A</v>
      </c>
      <c r="LR211" s="4862" t="e">
        <f t="shared" ca="1" si="2867"/>
        <v>#N/A</v>
      </c>
      <c r="LS211" s="4862" t="e">
        <f t="shared" ca="1" si="2867"/>
        <v>#N/A</v>
      </c>
      <c r="LT211" s="4862" t="e">
        <f t="shared" ca="1" si="2867"/>
        <v>#N/A</v>
      </c>
      <c r="LU211" s="4862" t="e">
        <f t="shared" ca="1" si="2867"/>
        <v>#N/A</v>
      </c>
      <c r="LV211" s="4862" t="e">
        <f t="shared" ca="1" si="2867"/>
        <v>#N/A</v>
      </c>
      <c r="LW211" s="4862" t="e">
        <f t="shared" ca="1" si="2867"/>
        <v>#N/A</v>
      </c>
      <c r="LX211" s="4862" t="e">
        <f t="shared" ca="1" si="2867"/>
        <v>#N/A</v>
      </c>
      <c r="LY211" s="4862" t="e">
        <f t="shared" ca="1" si="2867"/>
        <v>#N/A</v>
      </c>
      <c r="LZ211" s="4862" t="e">
        <f t="shared" ca="1" si="2867"/>
        <v>#N/A</v>
      </c>
      <c r="MA211" s="4862" t="e">
        <f t="shared" ref="MA211:NB211" ca="1" si="2868">OFFSET($A$10,0,MA207)</f>
        <v>#N/A</v>
      </c>
      <c r="MB211" s="4862" t="e">
        <f t="shared" ca="1" si="2868"/>
        <v>#N/A</v>
      </c>
      <c r="MC211" s="4862" t="e">
        <f t="shared" ca="1" si="2868"/>
        <v>#N/A</v>
      </c>
      <c r="MD211" s="4862" t="e">
        <f t="shared" ca="1" si="2868"/>
        <v>#N/A</v>
      </c>
      <c r="ME211" s="4862" t="e">
        <f t="shared" ca="1" si="2868"/>
        <v>#N/A</v>
      </c>
      <c r="MF211" s="4862" t="e">
        <f t="shared" ca="1" si="2868"/>
        <v>#N/A</v>
      </c>
      <c r="MG211" s="4862" t="e">
        <f t="shared" ca="1" si="2868"/>
        <v>#N/A</v>
      </c>
      <c r="MH211" s="4862" t="e">
        <f t="shared" ca="1" si="2868"/>
        <v>#N/A</v>
      </c>
      <c r="MI211" s="4862" t="e">
        <f t="shared" ca="1" si="2868"/>
        <v>#N/A</v>
      </c>
      <c r="MJ211" s="4862" t="e">
        <f t="shared" ca="1" si="2868"/>
        <v>#N/A</v>
      </c>
      <c r="MK211" s="4862" t="e">
        <f t="shared" ca="1" si="2868"/>
        <v>#N/A</v>
      </c>
      <c r="ML211" s="4862" t="e">
        <f t="shared" ca="1" si="2868"/>
        <v>#N/A</v>
      </c>
      <c r="MM211" s="4862" t="e">
        <f t="shared" ca="1" si="2868"/>
        <v>#N/A</v>
      </c>
      <c r="MN211" s="4862" t="e">
        <f t="shared" ca="1" si="2868"/>
        <v>#N/A</v>
      </c>
      <c r="MO211" s="4862" t="e">
        <f t="shared" ca="1" si="2868"/>
        <v>#N/A</v>
      </c>
      <c r="MP211" s="4862" t="e">
        <f t="shared" ca="1" si="2868"/>
        <v>#N/A</v>
      </c>
      <c r="MQ211" s="4862" t="e">
        <f t="shared" ca="1" si="2868"/>
        <v>#N/A</v>
      </c>
      <c r="MR211" s="4862" t="e">
        <f t="shared" ca="1" si="2868"/>
        <v>#N/A</v>
      </c>
      <c r="MS211" s="4862" t="e">
        <f t="shared" ca="1" si="2868"/>
        <v>#N/A</v>
      </c>
      <c r="MT211" s="4862" t="e">
        <f t="shared" ca="1" si="2868"/>
        <v>#N/A</v>
      </c>
      <c r="MU211" s="4862" t="e">
        <f t="shared" ca="1" si="2868"/>
        <v>#N/A</v>
      </c>
      <c r="MV211" s="4862" t="e">
        <f t="shared" ca="1" si="2868"/>
        <v>#N/A</v>
      </c>
      <c r="MW211" s="4862" t="e">
        <f t="shared" ca="1" si="2868"/>
        <v>#VALUE!</v>
      </c>
      <c r="MX211" s="4862" t="e">
        <f t="shared" ca="1" si="2868"/>
        <v>#VALUE!</v>
      </c>
      <c r="MY211" s="4862" t="e">
        <f t="shared" ca="1" si="2868"/>
        <v>#VALUE!</v>
      </c>
      <c r="MZ211" s="4862" t="e">
        <f t="shared" ca="1" si="2868"/>
        <v>#VALUE!</v>
      </c>
      <c r="NA211" s="4862" t="e">
        <f t="shared" ca="1" si="2868"/>
        <v>#VALUE!</v>
      </c>
      <c r="NB211" s="4862" t="e">
        <f t="shared" ca="1" si="2868"/>
        <v>#VALUE!</v>
      </c>
      <c r="NC211" s="4862" t="e">
        <f t="shared" ref="NC211" ca="1" si="2869">OFFSET($A$10,0,NC207)</f>
        <v>#VALUE!</v>
      </c>
    </row>
    <row r="212" spans="1:367" ht="13.2" x14ac:dyDescent="0.25">
      <c r="B212"/>
      <c r="C212"/>
      <c r="D212"/>
    </row>
    <row r="213" spans="1:367" ht="13.2" x14ac:dyDescent="0.25">
      <c r="A213" s="1352" t="s">
        <v>728</v>
      </c>
      <c r="B213"/>
      <c r="C213"/>
      <c r="D213"/>
    </row>
    <row r="214" spans="1:367" ht="13.2" x14ac:dyDescent="0.25">
      <c r="B214"/>
      <c r="C214"/>
      <c r="D214"/>
    </row>
    <row r="215" spans="1:367" ht="13.2" x14ac:dyDescent="0.25">
      <c r="B215" s="1352" t="s">
        <v>272</v>
      </c>
      <c r="C215" s="4862">
        <f ca="1">OFFSET($A$29,0,C207)</f>
        <v>15</v>
      </c>
      <c r="D215" s="4862">
        <f t="shared" ref="D215:I215" ca="1" si="2870">OFFSET($A$29,0,D207)</f>
        <v>16</v>
      </c>
      <c r="E215" s="4862">
        <f t="shared" ca="1" si="2870"/>
        <v>17</v>
      </c>
      <c r="F215" s="4862">
        <f t="shared" ca="1" si="2870"/>
        <v>18</v>
      </c>
      <c r="G215" s="4862">
        <f t="shared" ca="1" si="2870"/>
        <v>19</v>
      </c>
      <c r="H215" s="4862">
        <f t="shared" ca="1" si="2870"/>
        <v>20</v>
      </c>
      <c r="I215" s="4862">
        <f t="shared" ca="1" si="2870"/>
        <v>19</v>
      </c>
      <c r="J215" s="4862">
        <f t="shared" ref="J215:BU215" ca="1" si="2871">OFFSET($A$29,0,J207)</f>
        <v>19</v>
      </c>
      <c r="K215" s="4862">
        <f t="shared" ca="1" si="2871"/>
        <v>8</v>
      </c>
      <c r="L215" s="4862">
        <f t="shared" ca="1" si="2871"/>
        <v>5</v>
      </c>
      <c r="M215" s="4862">
        <f t="shared" ca="1" si="2871"/>
        <v>6</v>
      </c>
      <c r="N215" s="4862">
        <f t="shared" ca="1" si="2871"/>
        <v>7</v>
      </c>
      <c r="O215" s="4862">
        <f t="shared" ca="1" si="2871"/>
        <v>8</v>
      </c>
      <c r="P215" s="4862">
        <f t="shared" ca="1" si="2871"/>
        <v>9</v>
      </c>
      <c r="Q215" s="4862">
        <f t="shared" ca="1" si="2871"/>
        <v>3</v>
      </c>
      <c r="R215" s="4862">
        <f t="shared" ca="1" si="2871"/>
        <v>4</v>
      </c>
      <c r="S215" s="4862">
        <f t="shared" ca="1" si="2871"/>
        <v>5</v>
      </c>
      <c r="T215" s="4862">
        <f t="shared" ca="1" si="2871"/>
        <v>6</v>
      </c>
      <c r="U215" s="4862">
        <f t="shared" ca="1" si="2871"/>
        <v>7</v>
      </c>
      <c r="V215" s="4862">
        <f t="shared" ca="1" si="2871"/>
        <v>8</v>
      </c>
      <c r="W215" s="4862">
        <f t="shared" ca="1" si="2871"/>
        <v>9</v>
      </c>
      <c r="X215" s="4862">
        <f t="shared" ca="1" si="2871"/>
        <v>10</v>
      </c>
      <c r="Y215" s="4862">
        <f t="shared" ca="1" si="2871"/>
        <v>11</v>
      </c>
      <c r="Z215" s="4862">
        <f t="shared" ca="1" si="2871"/>
        <v>12</v>
      </c>
      <c r="AA215" s="4862">
        <f t="shared" ca="1" si="2871"/>
        <v>13</v>
      </c>
      <c r="AB215" s="4862">
        <f t="shared" ca="1" si="2871"/>
        <v>14</v>
      </c>
      <c r="AC215" s="4862">
        <f t="shared" ca="1" si="2871"/>
        <v>15</v>
      </c>
      <c r="AD215" s="4862">
        <f t="shared" ca="1" si="2871"/>
        <v>16</v>
      </c>
      <c r="AE215" s="4862">
        <f t="shared" ca="1" si="2871"/>
        <v>17</v>
      </c>
      <c r="AF215" s="4862">
        <f t="shared" ca="1" si="2871"/>
        <v>18</v>
      </c>
      <c r="AG215" s="4862">
        <f t="shared" ca="1" si="2871"/>
        <v>18</v>
      </c>
      <c r="AH215" s="4862">
        <f t="shared" ca="1" si="2871"/>
        <v>19</v>
      </c>
      <c r="AI215" s="4862">
        <f t="shared" ca="1" si="2871"/>
        <v>20</v>
      </c>
      <c r="AJ215" s="4862">
        <f t="shared" ca="1" si="2871"/>
        <v>21</v>
      </c>
      <c r="AK215" s="4862">
        <f t="shared" ca="1" si="2871"/>
        <v>22</v>
      </c>
      <c r="AL215" s="4862">
        <f t="shared" ca="1" si="2871"/>
        <v>23</v>
      </c>
      <c r="AM215" s="4862">
        <f t="shared" ca="1" si="2871"/>
        <v>23</v>
      </c>
      <c r="AN215" s="4862">
        <f t="shared" ca="1" si="2871"/>
        <v>24</v>
      </c>
      <c r="AO215" s="4862">
        <f t="shared" ca="1" si="2871"/>
        <v>25</v>
      </c>
      <c r="AP215" s="4862">
        <f t="shared" ca="1" si="2871"/>
        <v>26</v>
      </c>
      <c r="AQ215" s="4862">
        <f t="shared" ca="1" si="2871"/>
        <v>26</v>
      </c>
      <c r="AR215" s="4862">
        <f t="shared" ca="1" si="2871"/>
        <v>26</v>
      </c>
      <c r="AS215" s="4862">
        <f t="shared" ca="1" si="2871"/>
        <v>27</v>
      </c>
      <c r="AT215" s="4862">
        <f t="shared" ca="1" si="2871"/>
        <v>25</v>
      </c>
      <c r="AU215" s="4862">
        <f t="shared" ca="1" si="2871"/>
        <v>26</v>
      </c>
      <c r="AV215" s="4862">
        <f t="shared" ca="1" si="2871"/>
        <v>27</v>
      </c>
      <c r="AW215" s="4862">
        <f t="shared" ca="1" si="2871"/>
        <v>28</v>
      </c>
      <c r="AX215" s="4862">
        <f t="shared" ca="1" si="2871"/>
        <v>27</v>
      </c>
      <c r="AY215" s="4862">
        <f t="shared" ca="1" si="2871"/>
        <v>22</v>
      </c>
      <c r="AZ215" s="4862">
        <f t="shared" ca="1" si="2871"/>
        <v>19</v>
      </c>
      <c r="BA215" s="4862">
        <f t="shared" ca="1" si="2871"/>
        <v>20</v>
      </c>
      <c r="BB215" s="4862">
        <f t="shared" ca="1" si="2871"/>
        <v>18</v>
      </c>
      <c r="BC215" s="4862">
        <f t="shared" ca="1" si="2871"/>
        <v>19</v>
      </c>
      <c r="BD215" s="4862">
        <f t="shared" ca="1" si="2871"/>
        <v>20</v>
      </c>
      <c r="BE215" s="4862">
        <f t="shared" ca="1" si="2871"/>
        <v>20</v>
      </c>
      <c r="BF215" s="4862">
        <f t="shared" ca="1" si="2871"/>
        <v>16</v>
      </c>
      <c r="BG215" s="4862">
        <f t="shared" ca="1" si="2871"/>
        <v>17</v>
      </c>
      <c r="BH215" s="4862">
        <f t="shared" ca="1" si="2871"/>
        <v>10</v>
      </c>
      <c r="BI215" s="4862">
        <f t="shared" ca="1" si="2871"/>
        <v>11</v>
      </c>
      <c r="BJ215" s="4862">
        <f t="shared" ca="1" si="2871"/>
        <v>12</v>
      </c>
      <c r="BK215" s="4862">
        <f t="shared" ca="1" si="2871"/>
        <v>13</v>
      </c>
      <c r="BL215" s="4862">
        <f t="shared" ca="1" si="2871"/>
        <v>11</v>
      </c>
      <c r="BM215" s="4862">
        <f t="shared" ca="1" si="2871"/>
        <v>8</v>
      </c>
      <c r="BN215" s="4862">
        <f t="shared" ca="1" si="2871"/>
        <v>9</v>
      </c>
      <c r="BO215" s="4862">
        <f t="shared" ca="1" si="2871"/>
        <v>10</v>
      </c>
      <c r="BP215" s="4862">
        <f t="shared" ca="1" si="2871"/>
        <v>5</v>
      </c>
      <c r="BQ215" s="4862">
        <f t="shared" ca="1" si="2871"/>
        <v>6</v>
      </c>
      <c r="BR215" s="4862">
        <f t="shared" ca="1" si="2871"/>
        <v>7</v>
      </c>
      <c r="BS215" s="4862">
        <f t="shared" ca="1" si="2871"/>
        <v>6</v>
      </c>
      <c r="BT215" s="4862">
        <f t="shared" ca="1" si="2871"/>
        <v>7</v>
      </c>
      <c r="BU215" s="4862">
        <f t="shared" ca="1" si="2871"/>
        <v>8</v>
      </c>
      <c r="BV215" s="4862">
        <f t="shared" ref="BV215:EG215" ca="1" si="2872">OFFSET($A$29,0,BV207)</f>
        <v>5</v>
      </c>
      <c r="BW215" s="4862">
        <f t="shared" ca="1" si="2872"/>
        <v>1</v>
      </c>
      <c r="BX215" s="4862">
        <f t="shared" ca="1" si="2872"/>
        <v>2</v>
      </c>
      <c r="BY215" s="4862">
        <f t="shared" ca="1" si="2872"/>
        <v>3</v>
      </c>
      <c r="BZ215" s="4862">
        <f t="shared" ca="1" si="2872"/>
        <v>1</v>
      </c>
      <c r="CA215" s="4862">
        <f t="shared" ca="1" si="2872"/>
        <v>0</v>
      </c>
      <c r="CB215" s="4862">
        <f t="shared" ca="1" si="2872"/>
        <v>2</v>
      </c>
      <c r="CC215" s="4862">
        <f t="shared" ca="1" si="2872"/>
        <v>0</v>
      </c>
      <c r="CD215" s="4862">
        <f t="shared" ca="1" si="2872"/>
        <v>1</v>
      </c>
      <c r="CE215" s="4862">
        <f t="shared" ca="1" si="2872"/>
        <v>2</v>
      </c>
      <c r="CF215" s="4862">
        <f t="shared" ca="1" si="2872"/>
        <v>3</v>
      </c>
      <c r="CG215" s="4862">
        <f t="shared" ca="1" si="2872"/>
        <v>4</v>
      </c>
      <c r="CH215" s="4862">
        <f t="shared" ca="1" si="2872"/>
        <v>2</v>
      </c>
      <c r="CI215" s="4862">
        <f t="shared" ca="1" si="2872"/>
        <v>2</v>
      </c>
      <c r="CJ215" s="4862">
        <f t="shared" ca="1" si="2872"/>
        <v>0</v>
      </c>
      <c r="CK215" s="4862">
        <f t="shared" ca="1" si="2872"/>
        <v>0</v>
      </c>
      <c r="CL215" s="4862">
        <f t="shared" ca="1" si="2872"/>
        <v>0</v>
      </c>
      <c r="CM215" s="4862">
        <f t="shared" ca="1" si="2872"/>
        <v>0</v>
      </c>
      <c r="CN215" s="4862">
        <f t="shared" ca="1" si="2872"/>
        <v>4</v>
      </c>
      <c r="CO215" s="4862">
        <f t="shared" ca="1" si="2872"/>
        <v>5</v>
      </c>
      <c r="CP215" s="4862">
        <f t="shared" ca="1" si="2872"/>
        <v>3</v>
      </c>
      <c r="CQ215" s="4862">
        <f t="shared" ca="1" si="2872"/>
        <v>3</v>
      </c>
      <c r="CR215" s="4862">
        <f t="shared" ca="1" si="2872"/>
        <v>1</v>
      </c>
      <c r="CS215" s="4862">
        <f t="shared" ca="1" si="2872"/>
        <v>2</v>
      </c>
      <c r="CT215" s="4862">
        <f t="shared" ca="1" si="2872"/>
        <v>3</v>
      </c>
      <c r="CU215" s="4862">
        <f t="shared" ca="1" si="2872"/>
        <v>4</v>
      </c>
      <c r="CV215" s="4862">
        <f t="shared" ca="1" si="2872"/>
        <v>0</v>
      </c>
      <c r="CW215" s="4862">
        <f t="shared" ca="1" si="2872"/>
        <v>2</v>
      </c>
      <c r="CX215" s="4862">
        <f t="shared" ca="1" si="2872"/>
        <v>1</v>
      </c>
      <c r="CY215" s="4862">
        <f t="shared" ca="1" si="2872"/>
        <v>2</v>
      </c>
      <c r="CZ215" s="4862">
        <f t="shared" ca="1" si="2872"/>
        <v>3</v>
      </c>
      <c r="DA215" s="4862">
        <f t="shared" ca="1" si="2872"/>
        <v>4</v>
      </c>
      <c r="DB215" s="4862">
        <f t="shared" ca="1" si="2872"/>
        <v>5</v>
      </c>
      <c r="DC215" s="4862">
        <f t="shared" ca="1" si="2872"/>
        <v>0</v>
      </c>
      <c r="DD215" s="4862">
        <f t="shared" ca="1" si="2872"/>
        <v>1</v>
      </c>
      <c r="DE215" s="4862">
        <f t="shared" ca="1" si="2872"/>
        <v>1</v>
      </c>
      <c r="DF215" s="4862">
        <f t="shared" ca="1" si="2872"/>
        <v>1</v>
      </c>
      <c r="DG215" s="4862">
        <f t="shared" ca="1" si="2872"/>
        <v>2</v>
      </c>
      <c r="DH215" s="4862">
        <f t="shared" ca="1" si="2872"/>
        <v>3</v>
      </c>
      <c r="DI215" s="4862">
        <f t="shared" ca="1" si="2872"/>
        <v>1</v>
      </c>
      <c r="DJ215" s="4862">
        <f t="shared" ca="1" si="2872"/>
        <v>2</v>
      </c>
      <c r="DK215" s="4862">
        <f t="shared" ca="1" si="2872"/>
        <v>3</v>
      </c>
      <c r="DL215" s="4862">
        <f t="shared" ca="1" si="2872"/>
        <v>1</v>
      </c>
      <c r="DM215" s="4862">
        <f t="shared" ca="1" si="2872"/>
        <v>1</v>
      </c>
      <c r="DN215" s="4862">
        <f t="shared" ca="1" si="2872"/>
        <v>2</v>
      </c>
      <c r="DO215" s="4862">
        <f t="shared" ca="1" si="2872"/>
        <v>3</v>
      </c>
      <c r="DP215" s="4862">
        <f t="shared" ca="1" si="2872"/>
        <v>1</v>
      </c>
      <c r="DQ215" s="4862">
        <f t="shared" ca="1" si="2872"/>
        <v>1</v>
      </c>
      <c r="DR215" s="4862">
        <f t="shared" ca="1" si="2872"/>
        <v>2</v>
      </c>
      <c r="DS215" s="4862">
        <f t="shared" ca="1" si="2872"/>
        <v>1</v>
      </c>
      <c r="DT215" s="4862">
        <f t="shared" ca="1" si="2872"/>
        <v>0</v>
      </c>
      <c r="DU215" s="4862">
        <f t="shared" ca="1" si="2872"/>
        <v>0</v>
      </c>
      <c r="DV215" s="4862">
        <f t="shared" ca="1" si="2872"/>
        <v>0</v>
      </c>
      <c r="DW215" s="4862">
        <f t="shared" ca="1" si="2872"/>
        <v>1</v>
      </c>
      <c r="DX215" s="4862">
        <f t="shared" ca="1" si="2872"/>
        <v>0</v>
      </c>
      <c r="DY215" s="4862">
        <f t="shared" ca="1" si="2872"/>
        <v>1</v>
      </c>
      <c r="DZ215" s="4862">
        <f t="shared" ca="1" si="2872"/>
        <v>1</v>
      </c>
      <c r="EA215" s="4862">
        <f t="shared" ca="1" si="2872"/>
        <v>2</v>
      </c>
      <c r="EB215" s="4862">
        <f t="shared" ca="1" si="2872"/>
        <v>3</v>
      </c>
      <c r="EC215" s="4862">
        <f t="shared" ca="1" si="2872"/>
        <v>4</v>
      </c>
      <c r="ED215" s="4862">
        <f t="shared" ca="1" si="2872"/>
        <v>5</v>
      </c>
      <c r="EE215" s="4862">
        <f t="shared" ca="1" si="2872"/>
        <v>0</v>
      </c>
      <c r="EF215" s="4862">
        <f t="shared" ca="1" si="2872"/>
        <v>1</v>
      </c>
      <c r="EG215" s="4862">
        <f t="shared" ca="1" si="2872"/>
        <v>2</v>
      </c>
      <c r="EH215" s="4862">
        <f t="shared" ref="EH215:GS215" ca="1" si="2873">OFFSET($A$29,0,EH207)</f>
        <v>0</v>
      </c>
      <c r="EI215" s="4862">
        <f t="shared" ca="1" si="2873"/>
        <v>0</v>
      </c>
      <c r="EJ215" s="4862">
        <f t="shared" ca="1" si="2873"/>
        <v>0</v>
      </c>
      <c r="EK215" s="4862">
        <f t="shared" ca="1" si="2873"/>
        <v>1</v>
      </c>
      <c r="EL215" s="4862">
        <f t="shared" ca="1" si="2873"/>
        <v>1</v>
      </c>
      <c r="EM215" s="4862">
        <f t="shared" ca="1" si="2873"/>
        <v>1</v>
      </c>
      <c r="EN215" s="4862">
        <f t="shared" ca="1" si="2873"/>
        <v>1</v>
      </c>
      <c r="EO215" s="4862">
        <f t="shared" ca="1" si="2873"/>
        <v>0</v>
      </c>
      <c r="EP215" s="4862">
        <f t="shared" ca="1" si="2873"/>
        <v>0</v>
      </c>
      <c r="EQ215" s="4862">
        <f t="shared" ca="1" si="2873"/>
        <v>0</v>
      </c>
      <c r="ER215" s="4862">
        <f t="shared" ca="1" si="2873"/>
        <v>0</v>
      </c>
      <c r="ES215" s="4862">
        <f t="shared" ca="1" si="2873"/>
        <v>0</v>
      </c>
      <c r="ET215" s="4862">
        <f t="shared" ca="1" si="2873"/>
        <v>1</v>
      </c>
      <c r="EU215" s="4862">
        <f t="shared" ca="1" si="2873"/>
        <v>1</v>
      </c>
      <c r="EV215" s="4862">
        <f t="shared" ca="1" si="2873"/>
        <v>2</v>
      </c>
      <c r="EW215" s="4862">
        <f t="shared" ca="1" si="2873"/>
        <v>3</v>
      </c>
      <c r="EX215" s="4862">
        <f t="shared" ca="1" si="2873"/>
        <v>4</v>
      </c>
      <c r="EY215" s="4862">
        <f t="shared" ca="1" si="2873"/>
        <v>1</v>
      </c>
      <c r="EZ215" s="4862">
        <f t="shared" ca="1" si="2873"/>
        <v>2</v>
      </c>
      <c r="FA215" s="4862">
        <f t="shared" ca="1" si="2873"/>
        <v>2</v>
      </c>
      <c r="FB215" s="4862">
        <f t="shared" ca="1" si="2873"/>
        <v>1</v>
      </c>
      <c r="FC215" s="4862">
        <f t="shared" ca="1" si="2873"/>
        <v>1</v>
      </c>
      <c r="FD215" s="4862">
        <f t="shared" ca="1" si="2873"/>
        <v>2</v>
      </c>
      <c r="FE215" s="4862">
        <f t="shared" ca="1" si="2873"/>
        <v>3</v>
      </c>
      <c r="FF215" s="4862">
        <f t="shared" ca="1" si="2873"/>
        <v>4</v>
      </c>
      <c r="FG215" s="4862">
        <f t="shared" ca="1" si="2873"/>
        <v>5</v>
      </c>
      <c r="FH215" s="4862">
        <f t="shared" ca="1" si="2873"/>
        <v>6</v>
      </c>
      <c r="FI215" s="4862">
        <f t="shared" ca="1" si="2873"/>
        <v>7</v>
      </c>
      <c r="FJ215" s="4862">
        <f t="shared" ca="1" si="2873"/>
        <v>5</v>
      </c>
      <c r="FK215" s="4862">
        <f t="shared" ca="1" si="2873"/>
        <v>6</v>
      </c>
      <c r="FL215" s="4862">
        <f t="shared" ca="1" si="2873"/>
        <v>7</v>
      </c>
      <c r="FM215" s="4862">
        <f t="shared" ca="1" si="2873"/>
        <v>4</v>
      </c>
      <c r="FN215" s="4862">
        <f t="shared" ca="1" si="2873"/>
        <v>2</v>
      </c>
      <c r="FO215" s="4862">
        <f t="shared" ca="1" si="2873"/>
        <v>3</v>
      </c>
      <c r="FP215" s="4862">
        <f t="shared" ca="1" si="2873"/>
        <v>0</v>
      </c>
      <c r="FQ215" s="4862">
        <f t="shared" ca="1" si="2873"/>
        <v>0</v>
      </c>
      <c r="FR215" s="4862">
        <f t="shared" ca="1" si="2873"/>
        <v>0</v>
      </c>
      <c r="FS215" s="4862">
        <f t="shared" ca="1" si="2873"/>
        <v>0</v>
      </c>
      <c r="FT215" s="4862">
        <f t="shared" ca="1" si="2873"/>
        <v>1</v>
      </c>
      <c r="FU215" s="4862">
        <f t="shared" ca="1" si="2873"/>
        <v>0</v>
      </c>
      <c r="FV215" s="4862">
        <f t="shared" ca="1" si="2873"/>
        <v>2</v>
      </c>
      <c r="FW215" s="4862">
        <f t="shared" ca="1" si="2873"/>
        <v>1</v>
      </c>
      <c r="FX215" s="4862">
        <f t="shared" ca="1" si="2873"/>
        <v>1</v>
      </c>
      <c r="FY215" s="4862">
        <f t="shared" ca="1" si="2873"/>
        <v>2</v>
      </c>
      <c r="FZ215" s="4862">
        <f t="shared" ca="1" si="2873"/>
        <v>3</v>
      </c>
      <c r="GA215" s="4862">
        <f t="shared" ca="1" si="2873"/>
        <v>1</v>
      </c>
      <c r="GB215" s="4862">
        <f t="shared" ca="1" si="2873"/>
        <v>0</v>
      </c>
      <c r="GC215" s="4862">
        <f t="shared" ca="1" si="2873"/>
        <v>2</v>
      </c>
      <c r="GD215" s="4862">
        <f t="shared" ca="1" si="2873"/>
        <v>0</v>
      </c>
      <c r="GE215" s="4862">
        <f t="shared" ca="1" si="2873"/>
        <v>0</v>
      </c>
      <c r="GF215" s="4862">
        <f t="shared" ca="1" si="2873"/>
        <v>0</v>
      </c>
      <c r="GG215" s="4862">
        <f t="shared" ca="1" si="2873"/>
        <v>0</v>
      </c>
      <c r="GH215" s="4862">
        <f t="shared" ca="1" si="2873"/>
        <v>1</v>
      </c>
      <c r="GI215" s="4862">
        <f t="shared" ca="1" si="2873"/>
        <v>1</v>
      </c>
      <c r="GJ215" s="4862">
        <f t="shared" ca="1" si="2873"/>
        <v>1</v>
      </c>
      <c r="GK215" s="4862">
        <f t="shared" ca="1" si="2873"/>
        <v>1</v>
      </c>
      <c r="GL215" s="4862">
        <f t="shared" ca="1" si="2873"/>
        <v>0</v>
      </c>
      <c r="GM215" s="4862">
        <f t="shared" ca="1" si="2873"/>
        <v>0</v>
      </c>
      <c r="GN215" s="4862">
        <f t="shared" ca="1" si="2873"/>
        <v>0</v>
      </c>
      <c r="GO215" s="4862">
        <f t="shared" ca="1" si="2873"/>
        <v>5</v>
      </c>
      <c r="GP215" s="4862">
        <f t="shared" ca="1" si="2873"/>
        <v>0</v>
      </c>
      <c r="GQ215" s="4862">
        <f t="shared" ca="1" si="2873"/>
        <v>1</v>
      </c>
      <c r="GR215" s="4862">
        <f t="shared" ca="1" si="2873"/>
        <v>2</v>
      </c>
      <c r="GS215" s="4862">
        <f t="shared" ca="1" si="2873"/>
        <v>3</v>
      </c>
      <c r="GT215" s="4862">
        <f t="shared" ref="GT215:JE215" ca="1" si="2874">OFFSET($A$29,0,GT207)</f>
        <v>4</v>
      </c>
      <c r="GU215" s="4862">
        <f t="shared" ca="1" si="2874"/>
        <v>5</v>
      </c>
      <c r="GV215" s="4862">
        <f t="shared" ca="1" si="2874"/>
        <v>1</v>
      </c>
      <c r="GW215" s="4862">
        <f t="shared" ca="1" si="2874"/>
        <v>2</v>
      </c>
      <c r="GX215" s="4862">
        <f t="shared" ca="1" si="2874"/>
        <v>2</v>
      </c>
      <c r="GY215" s="4862">
        <f t="shared" ca="1" si="2874"/>
        <v>1</v>
      </c>
      <c r="GZ215" s="4862">
        <f t="shared" ca="1" si="2874"/>
        <v>1</v>
      </c>
      <c r="HA215" s="4862">
        <f t="shared" ca="1" si="2874"/>
        <v>2</v>
      </c>
      <c r="HB215" s="4862">
        <f t="shared" ca="1" si="2874"/>
        <v>3</v>
      </c>
      <c r="HC215" s="4862">
        <f t="shared" ca="1" si="2874"/>
        <v>1</v>
      </c>
      <c r="HD215" s="4862">
        <f t="shared" ca="1" si="2874"/>
        <v>0</v>
      </c>
      <c r="HE215" s="4862">
        <f t="shared" ca="1" si="2874"/>
        <v>1</v>
      </c>
      <c r="HF215" s="4862">
        <f t="shared" ca="1" si="2874"/>
        <v>0</v>
      </c>
      <c r="HG215" s="4862">
        <f t="shared" ca="1" si="2874"/>
        <v>2</v>
      </c>
      <c r="HH215" s="4862">
        <f t="shared" ca="1" si="2874"/>
        <v>3</v>
      </c>
      <c r="HI215" s="4862">
        <f t="shared" ca="1" si="2874"/>
        <v>4</v>
      </c>
      <c r="HJ215" s="4862">
        <f t="shared" ca="1" si="2874"/>
        <v>1</v>
      </c>
      <c r="HK215" s="4862">
        <f t="shared" ca="1" si="2874"/>
        <v>2</v>
      </c>
      <c r="HL215" s="4862">
        <f t="shared" ca="1" si="2874"/>
        <v>3</v>
      </c>
      <c r="HM215" s="4862">
        <f t="shared" ca="1" si="2874"/>
        <v>0</v>
      </c>
      <c r="HN215" s="4862">
        <f t="shared" ca="1" si="2874"/>
        <v>0</v>
      </c>
      <c r="HO215" s="4862">
        <f t="shared" ca="1" si="2874"/>
        <v>0</v>
      </c>
      <c r="HP215" s="4862">
        <f t="shared" ca="1" si="2874"/>
        <v>0</v>
      </c>
      <c r="HQ215" s="4862">
        <f t="shared" ca="1" si="2874"/>
        <v>1</v>
      </c>
      <c r="HR215" s="4862">
        <f t="shared" ca="1" si="2874"/>
        <v>2</v>
      </c>
      <c r="HS215" s="4862">
        <f t="shared" ca="1" si="2874"/>
        <v>2</v>
      </c>
      <c r="HT215" s="4862">
        <f t="shared" ca="1" si="2874"/>
        <v>2</v>
      </c>
      <c r="HU215" s="4862">
        <f t="shared" ca="1" si="2874"/>
        <v>1</v>
      </c>
      <c r="HV215" s="4862">
        <f t="shared" ca="1" si="2874"/>
        <v>2</v>
      </c>
      <c r="HW215" s="4862">
        <f t="shared" ca="1" si="2874"/>
        <v>3</v>
      </c>
      <c r="HX215" s="4862">
        <f t="shared" ca="1" si="2874"/>
        <v>1</v>
      </c>
      <c r="HY215" s="4862">
        <f t="shared" ca="1" si="2874"/>
        <v>1</v>
      </c>
      <c r="HZ215" s="4862">
        <f t="shared" ca="1" si="2874"/>
        <v>1</v>
      </c>
      <c r="IA215" s="4862">
        <f t="shared" ca="1" si="2874"/>
        <v>1</v>
      </c>
      <c r="IB215" s="4862">
        <f t="shared" ca="1" si="2874"/>
        <v>1</v>
      </c>
      <c r="IC215" s="4862">
        <f t="shared" ca="1" si="2874"/>
        <v>2</v>
      </c>
      <c r="ID215" s="4862">
        <f t="shared" ca="1" si="2874"/>
        <v>3</v>
      </c>
      <c r="IE215" s="4862">
        <f t="shared" ca="1" si="2874"/>
        <v>0</v>
      </c>
      <c r="IF215" s="4862">
        <f t="shared" ca="1" si="2874"/>
        <v>1</v>
      </c>
      <c r="IG215" s="4862">
        <f t="shared" ca="1" si="2874"/>
        <v>2</v>
      </c>
      <c r="IH215" s="4862">
        <f t="shared" ca="1" si="2874"/>
        <v>1</v>
      </c>
      <c r="II215" s="4862">
        <f t="shared" ca="1" si="2874"/>
        <v>0</v>
      </c>
      <c r="IJ215" s="4862">
        <f t="shared" ca="1" si="2874"/>
        <v>0</v>
      </c>
      <c r="IK215" s="4862">
        <f t="shared" ca="1" si="2874"/>
        <v>0</v>
      </c>
      <c r="IL215" s="4862">
        <f t="shared" ca="1" si="2874"/>
        <v>0</v>
      </c>
      <c r="IM215" s="4862">
        <f t="shared" ca="1" si="2874"/>
        <v>1</v>
      </c>
      <c r="IN215" s="4862">
        <f t="shared" ca="1" si="2874"/>
        <v>1</v>
      </c>
      <c r="IO215" s="4862">
        <f t="shared" ca="1" si="2874"/>
        <v>1</v>
      </c>
      <c r="IP215" s="4862">
        <f t="shared" ca="1" si="2874"/>
        <v>2</v>
      </c>
      <c r="IQ215" s="4862">
        <f t="shared" ca="1" si="2874"/>
        <v>3</v>
      </c>
      <c r="IR215" s="4862">
        <f t="shared" ca="1" si="2874"/>
        <v>4</v>
      </c>
      <c r="IS215" s="4862">
        <f t="shared" ca="1" si="2874"/>
        <v>1</v>
      </c>
      <c r="IT215" s="4862">
        <f t="shared" ca="1" si="2874"/>
        <v>1</v>
      </c>
      <c r="IU215" s="4862">
        <f t="shared" ca="1" si="2874"/>
        <v>1</v>
      </c>
      <c r="IV215" s="4862">
        <f t="shared" ca="1" si="2874"/>
        <v>1</v>
      </c>
      <c r="IW215" s="4862">
        <f t="shared" ca="1" si="2874"/>
        <v>1</v>
      </c>
      <c r="IX215" s="4862">
        <f t="shared" ca="1" si="2874"/>
        <v>2</v>
      </c>
      <c r="IY215" s="4862">
        <f t="shared" ca="1" si="2874"/>
        <v>3</v>
      </c>
      <c r="IZ215" s="4862">
        <f t="shared" ca="1" si="2874"/>
        <v>1</v>
      </c>
      <c r="JA215" s="4862">
        <f t="shared" ca="1" si="2874"/>
        <v>1</v>
      </c>
      <c r="JB215" s="4862">
        <f t="shared" ca="1" si="2874"/>
        <v>1</v>
      </c>
      <c r="JC215" s="4862">
        <f t="shared" ca="1" si="2874"/>
        <v>1</v>
      </c>
      <c r="JD215" s="4862">
        <f t="shared" ca="1" si="2874"/>
        <v>1</v>
      </c>
      <c r="JE215" s="4862">
        <f t="shared" ca="1" si="2874"/>
        <v>2</v>
      </c>
      <c r="JF215" s="4862">
        <f t="shared" ref="JF215:LQ215" ca="1" si="2875">OFFSET($A$29,0,JF207)</f>
        <v>3</v>
      </c>
      <c r="JG215" s="4862">
        <f t="shared" ca="1" si="2875"/>
        <v>1</v>
      </c>
      <c r="JH215" s="4862">
        <f t="shared" ca="1" si="2875"/>
        <v>2</v>
      </c>
      <c r="JI215" s="4862">
        <f t="shared" ca="1" si="2875"/>
        <v>3</v>
      </c>
      <c r="JJ215" s="4862">
        <f t="shared" ca="1" si="2875"/>
        <v>1</v>
      </c>
      <c r="JK215" s="4862">
        <f t="shared" ca="1" si="2875"/>
        <v>1</v>
      </c>
      <c r="JL215" s="4862">
        <f t="shared" ca="1" si="2875"/>
        <v>2</v>
      </c>
      <c r="JM215" s="4862">
        <f t="shared" ca="1" si="2875"/>
        <v>3</v>
      </c>
      <c r="JN215" s="4862">
        <f t="shared" ca="1" si="2875"/>
        <v>1</v>
      </c>
      <c r="JO215" s="4862">
        <f t="shared" ca="1" si="2875"/>
        <v>1</v>
      </c>
      <c r="JP215" s="4862">
        <f t="shared" ca="1" si="2875"/>
        <v>1</v>
      </c>
      <c r="JQ215" s="4862">
        <f t="shared" ca="1" si="2875"/>
        <v>1</v>
      </c>
      <c r="JR215" s="4862">
        <f t="shared" ca="1" si="2875"/>
        <v>1</v>
      </c>
      <c r="JS215" s="4862">
        <f t="shared" ca="1" si="2875"/>
        <v>2</v>
      </c>
      <c r="JT215" s="4862">
        <f t="shared" ca="1" si="2875"/>
        <v>3</v>
      </c>
      <c r="JU215" s="4862">
        <f t="shared" ca="1" si="2875"/>
        <v>1</v>
      </c>
      <c r="JV215" s="4862">
        <f t="shared" ca="1" si="2875"/>
        <v>1</v>
      </c>
      <c r="JW215" s="4862">
        <f t="shared" ca="1" si="2875"/>
        <v>1</v>
      </c>
      <c r="JX215" s="4862">
        <f t="shared" ca="1" si="2875"/>
        <v>1</v>
      </c>
      <c r="JY215" s="4862">
        <f t="shared" ca="1" si="2875"/>
        <v>1</v>
      </c>
      <c r="JZ215" s="4862">
        <f t="shared" ca="1" si="2875"/>
        <v>2</v>
      </c>
      <c r="KA215" s="4862">
        <f t="shared" ca="1" si="2875"/>
        <v>3</v>
      </c>
      <c r="KB215" s="4862">
        <f t="shared" ca="1" si="2875"/>
        <v>1</v>
      </c>
      <c r="KC215" s="4862">
        <f t="shared" ca="1" si="2875"/>
        <v>1</v>
      </c>
      <c r="KD215" s="4862">
        <f t="shared" ca="1" si="2875"/>
        <v>1</v>
      </c>
      <c r="KE215" s="4862">
        <f t="shared" ca="1" si="2875"/>
        <v>0</v>
      </c>
      <c r="KF215" s="4862">
        <f t="shared" ca="1" si="2875"/>
        <v>0</v>
      </c>
      <c r="KG215" s="4862">
        <f t="shared" ca="1" si="2875"/>
        <v>0</v>
      </c>
      <c r="KH215" s="4862">
        <f t="shared" ca="1" si="2875"/>
        <v>0</v>
      </c>
      <c r="KI215" s="4862">
        <f t="shared" ca="1" si="2875"/>
        <v>1</v>
      </c>
      <c r="KJ215" s="4862">
        <f t="shared" ca="1" si="2875"/>
        <v>2</v>
      </c>
      <c r="KK215" s="4862">
        <f t="shared" ca="1" si="2875"/>
        <v>1</v>
      </c>
      <c r="KL215" s="4862">
        <f t="shared" ca="1" si="2875"/>
        <v>2</v>
      </c>
      <c r="KM215" s="4862">
        <f t="shared" ca="1" si="2875"/>
        <v>1</v>
      </c>
      <c r="KN215" s="4862">
        <f t="shared" ca="1" si="2875"/>
        <v>2</v>
      </c>
      <c r="KO215" s="4862">
        <f t="shared" ca="1" si="2875"/>
        <v>3</v>
      </c>
      <c r="KP215" s="4862">
        <f t="shared" ca="1" si="2875"/>
        <v>1</v>
      </c>
      <c r="KQ215" s="4862">
        <f t="shared" ca="1" si="2875"/>
        <v>1</v>
      </c>
      <c r="KR215" s="4862">
        <f t="shared" ca="1" si="2875"/>
        <v>1</v>
      </c>
      <c r="KS215" s="4862">
        <f t="shared" ca="1" si="2875"/>
        <v>0</v>
      </c>
      <c r="KT215" s="4862">
        <f t="shared" ca="1" si="2875"/>
        <v>0</v>
      </c>
      <c r="KU215" s="4862">
        <f t="shared" ca="1" si="2875"/>
        <v>0</v>
      </c>
      <c r="KV215" s="4862">
        <f t="shared" ca="1" si="2875"/>
        <v>0</v>
      </c>
      <c r="KW215" s="4862">
        <f t="shared" ca="1" si="2875"/>
        <v>4</v>
      </c>
      <c r="KX215" s="4862">
        <f t="shared" ca="1" si="2875"/>
        <v>1</v>
      </c>
      <c r="KY215" s="4862">
        <f t="shared" ca="1" si="2875"/>
        <v>1</v>
      </c>
      <c r="KZ215" s="4862">
        <f t="shared" ca="1" si="2875"/>
        <v>1</v>
      </c>
      <c r="LA215" s="4862">
        <f t="shared" ca="1" si="2875"/>
        <v>1</v>
      </c>
      <c r="LB215" s="4862">
        <f t="shared" ca="1" si="2875"/>
        <v>2</v>
      </c>
      <c r="LC215" s="4862">
        <f t="shared" ca="1" si="2875"/>
        <v>3</v>
      </c>
      <c r="LD215" s="4862">
        <f t="shared" ca="1" si="2875"/>
        <v>1</v>
      </c>
      <c r="LE215" s="4862">
        <f t="shared" ca="1" si="2875"/>
        <v>1</v>
      </c>
      <c r="LF215" s="4862">
        <f t="shared" ca="1" si="2875"/>
        <v>1</v>
      </c>
      <c r="LG215" s="4862">
        <f t="shared" ca="1" si="2875"/>
        <v>2</v>
      </c>
      <c r="LH215" s="4862">
        <f t="shared" ca="1" si="2875"/>
        <v>1</v>
      </c>
      <c r="LI215" s="4862">
        <f t="shared" ca="1" si="2875"/>
        <v>2</v>
      </c>
      <c r="LJ215" s="4862">
        <f t="shared" ca="1" si="2875"/>
        <v>3</v>
      </c>
      <c r="LK215" s="4862">
        <f t="shared" ca="1" si="2875"/>
        <v>1</v>
      </c>
      <c r="LL215" s="4862">
        <f t="shared" ca="1" si="2875"/>
        <v>1</v>
      </c>
      <c r="LM215" s="4862">
        <f t="shared" ca="1" si="2875"/>
        <v>3</v>
      </c>
      <c r="LN215" s="4862">
        <f t="shared" ca="1" si="2875"/>
        <v>4</v>
      </c>
      <c r="LO215" s="4862">
        <f t="shared" ca="1" si="2875"/>
        <v>5</v>
      </c>
      <c r="LP215" s="4862">
        <f t="shared" ca="1" si="2875"/>
        <v>6</v>
      </c>
      <c r="LQ215" s="4862">
        <f t="shared" ca="1" si="2875"/>
        <v>7</v>
      </c>
      <c r="LR215" s="4862">
        <f t="shared" ref="LR215:NC215" ca="1" si="2876">OFFSET($A$29,0,LR207)</f>
        <v>7</v>
      </c>
      <c r="LS215" s="4862">
        <f t="shared" ca="1" si="2876"/>
        <v>1</v>
      </c>
      <c r="LT215" s="4862">
        <f t="shared" ca="1" si="2876"/>
        <v>2</v>
      </c>
      <c r="LU215" s="4862">
        <f t="shared" ca="1" si="2876"/>
        <v>3</v>
      </c>
      <c r="LV215" s="4862">
        <f t="shared" ca="1" si="2876"/>
        <v>0</v>
      </c>
      <c r="LW215" s="4862">
        <f t="shared" ca="1" si="2876"/>
        <v>0</v>
      </c>
      <c r="LX215" s="4862">
        <f t="shared" ca="1" si="2876"/>
        <v>0</v>
      </c>
      <c r="LY215" s="4862">
        <f t="shared" ca="1" si="2876"/>
        <v>1</v>
      </c>
      <c r="LZ215" s="4862">
        <f t="shared" ca="1" si="2876"/>
        <v>2</v>
      </c>
      <c r="MA215" s="4862">
        <f t="shared" ca="1" si="2876"/>
        <v>3</v>
      </c>
      <c r="MB215" s="4862">
        <f t="shared" ca="1" si="2876"/>
        <v>3</v>
      </c>
      <c r="MC215" s="4862">
        <f t="shared" ca="1" si="2876"/>
        <v>1</v>
      </c>
      <c r="MD215" s="4862">
        <f t="shared" ca="1" si="2876"/>
        <v>2</v>
      </c>
      <c r="ME215" s="4862">
        <f t="shared" ca="1" si="2876"/>
        <v>3</v>
      </c>
      <c r="MF215" s="4862">
        <f t="shared" ca="1" si="2876"/>
        <v>3</v>
      </c>
      <c r="MG215" s="4862">
        <f t="shared" ca="1" si="2876"/>
        <v>3</v>
      </c>
      <c r="MH215" s="4862">
        <f t="shared" ca="1" si="2876"/>
        <v>3</v>
      </c>
      <c r="MI215" s="4862">
        <f t="shared" ca="1" si="2876"/>
        <v>4</v>
      </c>
      <c r="MJ215" s="4862">
        <f t="shared" ca="1" si="2876"/>
        <v>4</v>
      </c>
      <c r="MK215" s="4862">
        <f t="shared" ca="1" si="2876"/>
        <v>5</v>
      </c>
      <c r="ML215" s="4862">
        <f t="shared" ca="1" si="2876"/>
        <v>6</v>
      </c>
      <c r="MM215" s="4862">
        <f t="shared" ca="1" si="2876"/>
        <v>6</v>
      </c>
      <c r="MN215" s="4862">
        <f t="shared" ca="1" si="2876"/>
        <v>6</v>
      </c>
      <c r="MO215" s="4862">
        <f t="shared" ca="1" si="2876"/>
        <v>5</v>
      </c>
      <c r="MP215" s="4862">
        <f t="shared" ca="1" si="2876"/>
        <v>6</v>
      </c>
      <c r="MQ215" s="4862">
        <f t="shared" ca="1" si="2876"/>
        <v>3</v>
      </c>
      <c r="MR215" s="4862">
        <f t="shared" ca="1" si="2876"/>
        <v>4</v>
      </c>
      <c r="MS215" s="4862">
        <f t="shared" ca="1" si="2876"/>
        <v>5</v>
      </c>
      <c r="MT215" s="4862">
        <f t="shared" ca="1" si="2876"/>
        <v>6</v>
      </c>
      <c r="MU215" s="4862">
        <f t="shared" ca="1" si="2876"/>
        <v>7</v>
      </c>
      <c r="MV215" s="4862">
        <f t="shared" ca="1" si="2876"/>
        <v>0</v>
      </c>
      <c r="MW215" s="4862">
        <f t="shared" ca="1" si="2876"/>
        <v>2</v>
      </c>
      <c r="MX215" s="4862">
        <f t="shared" ca="1" si="2876"/>
        <v>0</v>
      </c>
      <c r="MY215" s="4862">
        <f t="shared" ca="1" si="2876"/>
        <v>0</v>
      </c>
      <c r="MZ215" s="4862">
        <f t="shared" ca="1" si="2876"/>
        <v>0</v>
      </c>
      <c r="NA215" s="4862">
        <f t="shared" ca="1" si="2876"/>
        <v>1</v>
      </c>
      <c r="NB215" s="4862">
        <f t="shared" ca="1" si="2876"/>
        <v>2</v>
      </c>
      <c r="NC215" s="4862">
        <f t="shared" ca="1" si="2876"/>
        <v>3</v>
      </c>
    </row>
    <row r="216" spans="1:367" ht="13.2" x14ac:dyDescent="0.25">
      <c r="B216" s="1352" t="s">
        <v>238</v>
      </c>
      <c r="C216" s="4862" t="e">
        <f ca="1">OFFSET($A$30,0,C207)</f>
        <v>#N/A</v>
      </c>
      <c r="D216" s="4862" t="e">
        <f t="shared" ref="D216:I216" ca="1" si="2877">OFFSET($A$30,0,D207)</f>
        <v>#N/A</v>
      </c>
      <c r="E216" s="4862" t="e">
        <f t="shared" ca="1" si="2877"/>
        <v>#N/A</v>
      </c>
      <c r="F216" s="4862" t="e">
        <f t="shared" ca="1" si="2877"/>
        <v>#N/A</v>
      </c>
      <c r="G216" s="4862" t="e">
        <f t="shared" ca="1" si="2877"/>
        <v>#N/A</v>
      </c>
      <c r="H216" s="4862" t="e">
        <f t="shared" ca="1" si="2877"/>
        <v>#N/A</v>
      </c>
      <c r="I216" s="4862" t="e">
        <f t="shared" ca="1" si="2877"/>
        <v>#N/A</v>
      </c>
      <c r="J216" s="4862" t="e">
        <f t="shared" ref="J216:BU216" ca="1" si="2878">OFFSET($A$30,0,J207)</f>
        <v>#N/A</v>
      </c>
      <c r="K216" s="4862" t="e">
        <f t="shared" ca="1" si="2878"/>
        <v>#N/A</v>
      </c>
      <c r="L216" s="4862" t="e">
        <f t="shared" ca="1" si="2878"/>
        <v>#N/A</v>
      </c>
      <c r="M216" s="4862" t="e">
        <f t="shared" ca="1" si="2878"/>
        <v>#N/A</v>
      </c>
      <c r="N216" s="4862" t="e">
        <f t="shared" ca="1" si="2878"/>
        <v>#N/A</v>
      </c>
      <c r="O216" s="4862" t="e">
        <f t="shared" ca="1" si="2878"/>
        <v>#N/A</v>
      </c>
      <c r="P216" s="4862" t="e">
        <f t="shared" ca="1" si="2878"/>
        <v>#N/A</v>
      </c>
      <c r="Q216" s="4862" t="e">
        <f t="shared" ca="1" si="2878"/>
        <v>#N/A</v>
      </c>
      <c r="R216" s="4862" t="e">
        <f t="shared" ca="1" si="2878"/>
        <v>#N/A</v>
      </c>
      <c r="S216" s="4862" t="e">
        <f t="shared" ca="1" si="2878"/>
        <v>#N/A</v>
      </c>
      <c r="T216" s="4862" t="e">
        <f t="shared" ca="1" si="2878"/>
        <v>#N/A</v>
      </c>
      <c r="U216" s="4862" t="e">
        <f t="shared" ca="1" si="2878"/>
        <v>#N/A</v>
      </c>
      <c r="V216" s="4862" t="e">
        <f t="shared" ca="1" si="2878"/>
        <v>#N/A</v>
      </c>
      <c r="W216" s="4862" t="e">
        <f t="shared" ca="1" si="2878"/>
        <v>#N/A</v>
      </c>
      <c r="X216" s="4862" t="e">
        <f t="shared" ca="1" si="2878"/>
        <v>#N/A</v>
      </c>
      <c r="Y216" s="4862" t="e">
        <f t="shared" ca="1" si="2878"/>
        <v>#N/A</v>
      </c>
      <c r="Z216" s="4862" t="e">
        <f t="shared" ca="1" si="2878"/>
        <v>#N/A</v>
      </c>
      <c r="AA216" s="4862" t="e">
        <f t="shared" ca="1" si="2878"/>
        <v>#N/A</v>
      </c>
      <c r="AB216" s="4862" t="e">
        <f t="shared" ca="1" si="2878"/>
        <v>#N/A</v>
      </c>
      <c r="AC216" s="4862" t="e">
        <f t="shared" ca="1" si="2878"/>
        <v>#N/A</v>
      </c>
      <c r="AD216" s="4862" t="e">
        <f t="shared" ca="1" si="2878"/>
        <v>#N/A</v>
      </c>
      <c r="AE216" s="4862" t="e">
        <f t="shared" ca="1" si="2878"/>
        <v>#N/A</v>
      </c>
      <c r="AF216" s="4862" t="e">
        <f t="shared" ca="1" si="2878"/>
        <v>#N/A</v>
      </c>
      <c r="AG216" s="4862" t="e">
        <f t="shared" ca="1" si="2878"/>
        <v>#N/A</v>
      </c>
      <c r="AH216" s="4862" t="e">
        <f t="shared" ca="1" si="2878"/>
        <v>#N/A</v>
      </c>
      <c r="AI216" s="4862" t="e">
        <f t="shared" ca="1" si="2878"/>
        <v>#N/A</v>
      </c>
      <c r="AJ216" s="4862" t="e">
        <f t="shared" ca="1" si="2878"/>
        <v>#N/A</v>
      </c>
      <c r="AK216" s="4862" t="e">
        <f t="shared" ca="1" si="2878"/>
        <v>#N/A</v>
      </c>
      <c r="AL216" s="4862" t="e">
        <f t="shared" ca="1" si="2878"/>
        <v>#N/A</v>
      </c>
      <c r="AM216" s="4862" t="e">
        <f t="shared" ca="1" si="2878"/>
        <v>#N/A</v>
      </c>
      <c r="AN216" s="4862" t="e">
        <f t="shared" ca="1" si="2878"/>
        <v>#N/A</v>
      </c>
      <c r="AO216" s="4862" t="e">
        <f t="shared" ca="1" si="2878"/>
        <v>#N/A</v>
      </c>
      <c r="AP216" s="4862" t="e">
        <f t="shared" ca="1" si="2878"/>
        <v>#N/A</v>
      </c>
      <c r="AQ216" s="4862" t="e">
        <f t="shared" ca="1" si="2878"/>
        <v>#N/A</v>
      </c>
      <c r="AR216" s="4862" t="e">
        <f t="shared" ca="1" si="2878"/>
        <v>#N/A</v>
      </c>
      <c r="AS216" s="4862" t="e">
        <f t="shared" ca="1" si="2878"/>
        <v>#N/A</v>
      </c>
      <c r="AT216" s="4862" t="e">
        <f t="shared" ca="1" si="2878"/>
        <v>#N/A</v>
      </c>
      <c r="AU216" s="4862" t="e">
        <f t="shared" ca="1" si="2878"/>
        <v>#N/A</v>
      </c>
      <c r="AV216" s="4862" t="e">
        <f t="shared" ca="1" si="2878"/>
        <v>#N/A</v>
      </c>
      <c r="AW216" s="4862" t="e">
        <f t="shared" ca="1" si="2878"/>
        <v>#N/A</v>
      </c>
      <c r="AX216" s="4862" t="e">
        <f t="shared" ca="1" si="2878"/>
        <v>#N/A</v>
      </c>
      <c r="AY216" s="4862" t="e">
        <f t="shared" ca="1" si="2878"/>
        <v>#N/A</v>
      </c>
      <c r="AZ216" s="4862" t="e">
        <f t="shared" ca="1" si="2878"/>
        <v>#N/A</v>
      </c>
      <c r="BA216" s="4862" t="e">
        <f t="shared" ca="1" si="2878"/>
        <v>#N/A</v>
      </c>
      <c r="BB216" s="4862" t="e">
        <f t="shared" ca="1" si="2878"/>
        <v>#N/A</v>
      </c>
      <c r="BC216" s="4862" t="e">
        <f t="shared" ca="1" si="2878"/>
        <v>#N/A</v>
      </c>
      <c r="BD216" s="4862" t="e">
        <f t="shared" ca="1" si="2878"/>
        <v>#N/A</v>
      </c>
      <c r="BE216" s="4862" t="e">
        <f t="shared" ca="1" si="2878"/>
        <v>#N/A</v>
      </c>
      <c r="BF216" s="4862" t="e">
        <f t="shared" ca="1" si="2878"/>
        <v>#N/A</v>
      </c>
      <c r="BG216" s="4862" t="e">
        <f t="shared" ca="1" si="2878"/>
        <v>#N/A</v>
      </c>
      <c r="BH216" s="4862" t="e">
        <f t="shared" ca="1" si="2878"/>
        <v>#N/A</v>
      </c>
      <c r="BI216" s="4862" t="e">
        <f t="shared" ca="1" si="2878"/>
        <v>#N/A</v>
      </c>
      <c r="BJ216" s="4862" t="e">
        <f t="shared" ca="1" si="2878"/>
        <v>#N/A</v>
      </c>
      <c r="BK216" s="4862" t="e">
        <f t="shared" ca="1" si="2878"/>
        <v>#N/A</v>
      </c>
      <c r="BL216" s="4862" t="e">
        <f t="shared" ca="1" si="2878"/>
        <v>#N/A</v>
      </c>
      <c r="BM216" s="4862" t="e">
        <f t="shared" ca="1" si="2878"/>
        <v>#N/A</v>
      </c>
      <c r="BN216" s="4862" t="e">
        <f t="shared" ca="1" si="2878"/>
        <v>#N/A</v>
      </c>
      <c r="BO216" s="4862" t="e">
        <f t="shared" ca="1" si="2878"/>
        <v>#N/A</v>
      </c>
      <c r="BP216" s="4862" t="e">
        <f t="shared" ca="1" si="2878"/>
        <v>#N/A</v>
      </c>
      <c r="BQ216" s="4862" t="e">
        <f t="shared" ca="1" si="2878"/>
        <v>#N/A</v>
      </c>
      <c r="BR216" s="4862" t="e">
        <f t="shared" ca="1" si="2878"/>
        <v>#N/A</v>
      </c>
      <c r="BS216" s="4862" t="e">
        <f t="shared" ca="1" si="2878"/>
        <v>#N/A</v>
      </c>
      <c r="BT216" s="4862" t="e">
        <f t="shared" ca="1" si="2878"/>
        <v>#N/A</v>
      </c>
      <c r="BU216" s="4862" t="e">
        <f t="shared" ca="1" si="2878"/>
        <v>#N/A</v>
      </c>
      <c r="BV216" s="4862" t="e">
        <f t="shared" ref="BV216:EG216" ca="1" si="2879">OFFSET($A$30,0,BV207)</f>
        <v>#N/A</v>
      </c>
      <c r="BW216" s="4862" t="e">
        <f t="shared" ca="1" si="2879"/>
        <v>#N/A</v>
      </c>
      <c r="BX216" s="4862" t="e">
        <f t="shared" ca="1" si="2879"/>
        <v>#N/A</v>
      </c>
      <c r="BY216" s="4862" t="e">
        <f t="shared" ca="1" si="2879"/>
        <v>#N/A</v>
      </c>
      <c r="BZ216" s="4862" t="e">
        <f t="shared" ca="1" si="2879"/>
        <v>#N/A</v>
      </c>
      <c r="CA216" s="4862" t="e">
        <f t="shared" ca="1" si="2879"/>
        <v>#N/A</v>
      </c>
      <c r="CB216" s="4862" t="e">
        <f t="shared" ca="1" si="2879"/>
        <v>#N/A</v>
      </c>
      <c r="CC216" s="4862" t="e">
        <f t="shared" ca="1" si="2879"/>
        <v>#N/A</v>
      </c>
      <c r="CD216" s="4862" t="e">
        <f t="shared" ca="1" si="2879"/>
        <v>#N/A</v>
      </c>
      <c r="CE216" s="4862" t="e">
        <f t="shared" ca="1" si="2879"/>
        <v>#N/A</v>
      </c>
      <c r="CF216" s="4862" t="e">
        <f t="shared" ca="1" si="2879"/>
        <v>#N/A</v>
      </c>
      <c r="CG216" s="4862" t="e">
        <f t="shared" ca="1" si="2879"/>
        <v>#N/A</v>
      </c>
      <c r="CH216" s="4862" t="e">
        <f t="shared" ca="1" si="2879"/>
        <v>#N/A</v>
      </c>
      <c r="CI216" s="4862" t="e">
        <f t="shared" ca="1" si="2879"/>
        <v>#N/A</v>
      </c>
      <c r="CJ216" s="4862" t="e">
        <f t="shared" ca="1" si="2879"/>
        <v>#N/A</v>
      </c>
      <c r="CK216" s="4862" t="e">
        <f t="shared" ca="1" si="2879"/>
        <v>#N/A</v>
      </c>
      <c r="CL216" s="4862" t="e">
        <f t="shared" ca="1" si="2879"/>
        <v>#N/A</v>
      </c>
      <c r="CM216" s="4862" t="e">
        <f t="shared" ca="1" si="2879"/>
        <v>#N/A</v>
      </c>
      <c r="CN216" s="4862" t="e">
        <f t="shared" ca="1" si="2879"/>
        <v>#N/A</v>
      </c>
      <c r="CO216" s="4862" t="e">
        <f t="shared" ca="1" si="2879"/>
        <v>#N/A</v>
      </c>
      <c r="CP216" s="4862" t="e">
        <f t="shared" ca="1" si="2879"/>
        <v>#N/A</v>
      </c>
      <c r="CQ216" s="4862" t="e">
        <f t="shared" ca="1" si="2879"/>
        <v>#N/A</v>
      </c>
      <c r="CR216" s="4862" t="e">
        <f t="shared" ca="1" si="2879"/>
        <v>#N/A</v>
      </c>
      <c r="CS216" s="4862" t="e">
        <f t="shared" ca="1" si="2879"/>
        <v>#N/A</v>
      </c>
      <c r="CT216" s="4862" t="e">
        <f t="shared" ca="1" si="2879"/>
        <v>#N/A</v>
      </c>
      <c r="CU216" s="4862" t="e">
        <f t="shared" ca="1" si="2879"/>
        <v>#N/A</v>
      </c>
      <c r="CV216" s="4862" t="e">
        <f t="shared" ca="1" si="2879"/>
        <v>#N/A</v>
      </c>
      <c r="CW216" s="4862" t="e">
        <f t="shared" ca="1" si="2879"/>
        <v>#N/A</v>
      </c>
      <c r="CX216" s="4862" t="e">
        <f t="shared" ca="1" si="2879"/>
        <v>#N/A</v>
      </c>
      <c r="CY216" s="4862" t="e">
        <f t="shared" ca="1" si="2879"/>
        <v>#N/A</v>
      </c>
      <c r="CZ216" s="4862" t="e">
        <f t="shared" ca="1" si="2879"/>
        <v>#N/A</v>
      </c>
      <c r="DA216" s="4862" t="e">
        <f t="shared" ca="1" si="2879"/>
        <v>#N/A</v>
      </c>
      <c r="DB216" s="4862" t="e">
        <f t="shared" ca="1" si="2879"/>
        <v>#N/A</v>
      </c>
      <c r="DC216" s="4862" t="e">
        <f t="shared" ca="1" si="2879"/>
        <v>#N/A</v>
      </c>
      <c r="DD216" s="4862" t="e">
        <f t="shared" ca="1" si="2879"/>
        <v>#N/A</v>
      </c>
      <c r="DE216" s="4862" t="e">
        <f t="shared" ca="1" si="2879"/>
        <v>#N/A</v>
      </c>
      <c r="DF216" s="4862" t="e">
        <f t="shared" ca="1" si="2879"/>
        <v>#N/A</v>
      </c>
      <c r="DG216" s="4862" t="e">
        <f t="shared" ca="1" si="2879"/>
        <v>#N/A</v>
      </c>
      <c r="DH216" s="4862" t="e">
        <f t="shared" ca="1" si="2879"/>
        <v>#N/A</v>
      </c>
      <c r="DI216" s="4862" t="e">
        <f t="shared" ca="1" si="2879"/>
        <v>#N/A</v>
      </c>
      <c r="DJ216" s="4862" t="e">
        <f t="shared" ca="1" si="2879"/>
        <v>#N/A</v>
      </c>
      <c r="DK216" s="4862" t="e">
        <f t="shared" ca="1" si="2879"/>
        <v>#N/A</v>
      </c>
      <c r="DL216" s="4862" t="e">
        <f t="shared" ca="1" si="2879"/>
        <v>#N/A</v>
      </c>
      <c r="DM216" s="4862" t="e">
        <f t="shared" ca="1" si="2879"/>
        <v>#N/A</v>
      </c>
      <c r="DN216" s="4862" t="e">
        <f t="shared" ca="1" si="2879"/>
        <v>#N/A</v>
      </c>
      <c r="DO216" s="4862" t="e">
        <f t="shared" ca="1" si="2879"/>
        <v>#N/A</v>
      </c>
      <c r="DP216" s="4862" t="e">
        <f t="shared" ca="1" si="2879"/>
        <v>#N/A</v>
      </c>
      <c r="DQ216" s="4862" t="e">
        <f t="shared" ca="1" si="2879"/>
        <v>#N/A</v>
      </c>
      <c r="DR216" s="4862" t="e">
        <f t="shared" ca="1" si="2879"/>
        <v>#N/A</v>
      </c>
      <c r="DS216" s="4862" t="e">
        <f t="shared" ca="1" si="2879"/>
        <v>#N/A</v>
      </c>
      <c r="DT216" s="4862" t="e">
        <f t="shared" ca="1" si="2879"/>
        <v>#N/A</v>
      </c>
      <c r="DU216" s="4862" t="e">
        <f t="shared" ca="1" si="2879"/>
        <v>#N/A</v>
      </c>
      <c r="DV216" s="4862" t="e">
        <f t="shared" ca="1" si="2879"/>
        <v>#N/A</v>
      </c>
      <c r="DW216" s="4862" t="e">
        <f t="shared" ca="1" si="2879"/>
        <v>#N/A</v>
      </c>
      <c r="DX216" s="4862" t="e">
        <f t="shared" ca="1" si="2879"/>
        <v>#N/A</v>
      </c>
      <c r="DY216" s="4862" t="e">
        <f t="shared" ca="1" si="2879"/>
        <v>#N/A</v>
      </c>
      <c r="DZ216" s="4862" t="e">
        <f t="shared" ca="1" si="2879"/>
        <v>#N/A</v>
      </c>
      <c r="EA216" s="4862" t="e">
        <f t="shared" ca="1" si="2879"/>
        <v>#N/A</v>
      </c>
      <c r="EB216" s="4862" t="e">
        <f t="shared" ca="1" si="2879"/>
        <v>#N/A</v>
      </c>
      <c r="EC216" s="4862" t="e">
        <f t="shared" ca="1" si="2879"/>
        <v>#N/A</v>
      </c>
      <c r="ED216" s="4862" t="e">
        <f t="shared" ca="1" si="2879"/>
        <v>#N/A</v>
      </c>
      <c r="EE216" s="4862" t="e">
        <f t="shared" ca="1" si="2879"/>
        <v>#N/A</v>
      </c>
      <c r="EF216" s="4862" t="e">
        <f t="shared" ca="1" si="2879"/>
        <v>#N/A</v>
      </c>
      <c r="EG216" s="4862" t="e">
        <f t="shared" ca="1" si="2879"/>
        <v>#N/A</v>
      </c>
      <c r="EH216" s="4862" t="e">
        <f t="shared" ref="EH216:GS216" ca="1" si="2880">OFFSET($A$30,0,EH207)</f>
        <v>#N/A</v>
      </c>
      <c r="EI216" s="4862" t="e">
        <f t="shared" ca="1" si="2880"/>
        <v>#N/A</v>
      </c>
      <c r="EJ216" s="4862" t="e">
        <f t="shared" ca="1" si="2880"/>
        <v>#N/A</v>
      </c>
      <c r="EK216" s="4862" t="e">
        <f t="shared" ca="1" si="2880"/>
        <v>#N/A</v>
      </c>
      <c r="EL216" s="4862" t="e">
        <f t="shared" ca="1" si="2880"/>
        <v>#N/A</v>
      </c>
      <c r="EM216" s="4862" t="e">
        <f t="shared" ca="1" si="2880"/>
        <v>#N/A</v>
      </c>
      <c r="EN216" s="4862" t="e">
        <f t="shared" ca="1" si="2880"/>
        <v>#N/A</v>
      </c>
      <c r="EO216" s="4862" t="e">
        <f t="shared" ca="1" si="2880"/>
        <v>#N/A</v>
      </c>
      <c r="EP216" s="4862" t="e">
        <f t="shared" ca="1" si="2880"/>
        <v>#N/A</v>
      </c>
      <c r="EQ216" s="4862" t="e">
        <f t="shared" ca="1" si="2880"/>
        <v>#N/A</v>
      </c>
      <c r="ER216" s="4862" t="e">
        <f t="shared" ca="1" si="2880"/>
        <v>#N/A</v>
      </c>
      <c r="ES216" s="4862" t="e">
        <f t="shared" ca="1" si="2880"/>
        <v>#N/A</v>
      </c>
      <c r="ET216" s="4862" t="e">
        <f t="shared" ca="1" si="2880"/>
        <v>#N/A</v>
      </c>
      <c r="EU216" s="4862" t="e">
        <f t="shared" ca="1" si="2880"/>
        <v>#N/A</v>
      </c>
      <c r="EV216" s="4862" t="e">
        <f t="shared" ca="1" si="2880"/>
        <v>#N/A</v>
      </c>
      <c r="EW216" s="4862" t="e">
        <f t="shared" ca="1" si="2880"/>
        <v>#N/A</v>
      </c>
      <c r="EX216" s="4862" t="e">
        <f t="shared" ca="1" si="2880"/>
        <v>#N/A</v>
      </c>
      <c r="EY216" s="4862" t="e">
        <f t="shared" ca="1" si="2880"/>
        <v>#N/A</v>
      </c>
      <c r="EZ216" s="4862" t="e">
        <f t="shared" ca="1" si="2880"/>
        <v>#N/A</v>
      </c>
      <c r="FA216" s="4862" t="e">
        <f t="shared" ca="1" si="2880"/>
        <v>#N/A</v>
      </c>
      <c r="FB216" s="4862" t="e">
        <f t="shared" ca="1" si="2880"/>
        <v>#N/A</v>
      </c>
      <c r="FC216" s="4862" t="e">
        <f t="shared" ca="1" si="2880"/>
        <v>#N/A</v>
      </c>
      <c r="FD216" s="4862" t="e">
        <f t="shared" ca="1" si="2880"/>
        <v>#N/A</v>
      </c>
      <c r="FE216" s="4862" t="e">
        <f t="shared" ca="1" si="2880"/>
        <v>#N/A</v>
      </c>
      <c r="FF216" s="4862" t="e">
        <f t="shared" ca="1" si="2880"/>
        <v>#N/A</v>
      </c>
      <c r="FG216" s="4862" t="e">
        <f t="shared" ca="1" si="2880"/>
        <v>#N/A</v>
      </c>
      <c r="FH216" s="4862" t="e">
        <f t="shared" ca="1" si="2880"/>
        <v>#N/A</v>
      </c>
      <c r="FI216" s="4862" t="e">
        <f t="shared" ca="1" si="2880"/>
        <v>#N/A</v>
      </c>
      <c r="FJ216" s="4862" t="e">
        <f t="shared" ca="1" si="2880"/>
        <v>#N/A</v>
      </c>
      <c r="FK216" s="4862" t="e">
        <f t="shared" ca="1" si="2880"/>
        <v>#N/A</v>
      </c>
      <c r="FL216" s="4862" t="e">
        <f t="shared" ca="1" si="2880"/>
        <v>#N/A</v>
      </c>
      <c r="FM216" s="4862" t="e">
        <f t="shared" ca="1" si="2880"/>
        <v>#N/A</v>
      </c>
      <c r="FN216" s="4862" t="e">
        <f t="shared" ca="1" si="2880"/>
        <v>#N/A</v>
      </c>
      <c r="FO216" s="4862" t="e">
        <f t="shared" ca="1" si="2880"/>
        <v>#N/A</v>
      </c>
      <c r="FP216" s="4862" t="e">
        <f t="shared" ca="1" si="2880"/>
        <v>#N/A</v>
      </c>
      <c r="FQ216" s="4862" t="e">
        <f t="shared" ca="1" si="2880"/>
        <v>#N/A</v>
      </c>
      <c r="FR216" s="4862" t="e">
        <f t="shared" ca="1" si="2880"/>
        <v>#N/A</v>
      </c>
      <c r="FS216" s="4862" t="e">
        <f t="shared" ca="1" si="2880"/>
        <v>#N/A</v>
      </c>
      <c r="FT216" s="4862" t="e">
        <f t="shared" ca="1" si="2880"/>
        <v>#N/A</v>
      </c>
      <c r="FU216" s="4862" t="e">
        <f t="shared" ca="1" si="2880"/>
        <v>#N/A</v>
      </c>
      <c r="FV216" s="4862" t="e">
        <f t="shared" ca="1" si="2880"/>
        <v>#N/A</v>
      </c>
      <c r="FW216" s="4862" t="e">
        <f t="shared" ca="1" si="2880"/>
        <v>#N/A</v>
      </c>
      <c r="FX216" s="4862" t="e">
        <f t="shared" ca="1" si="2880"/>
        <v>#N/A</v>
      </c>
      <c r="FY216" s="4862" t="e">
        <f t="shared" ca="1" si="2880"/>
        <v>#N/A</v>
      </c>
      <c r="FZ216" s="4862" t="e">
        <f t="shared" ca="1" si="2880"/>
        <v>#N/A</v>
      </c>
      <c r="GA216" s="4862" t="e">
        <f t="shared" ca="1" si="2880"/>
        <v>#N/A</v>
      </c>
      <c r="GB216" s="4862" t="e">
        <f t="shared" ca="1" si="2880"/>
        <v>#N/A</v>
      </c>
      <c r="GC216" s="4862" t="e">
        <f t="shared" ca="1" si="2880"/>
        <v>#N/A</v>
      </c>
      <c r="GD216" s="4862" t="e">
        <f t="shared" ca="1" si="2880"/>
        <v>#N/A</v>
      </c>
      <c r="GE216" s="4862" t="e">
        <f t="shared" ca="1" si="2880"/>
        <v>#N/A</v>
      </c>
      <c r="GF216" s="4862" t="e">
        <f t="shared" ca="1" si="2880"/>
        <v>#N/A</v>
      </c>
      <c r="GG216" s="4862" t="e">
        <f t="shared" ca="1" si="2880"/>
        <v>#N/A</v>
      </c>
      <c r="GH216" s="4862" t="e">
        <f t="shared" ca="1" si="2880"/>
        <v>#N/A</v>
      </c>
      <c r="GI216" s="4862" t="e">
        <f t="shared" ca="1" si="2880"/>
        <v>#N/A</v>
      </c>
      <c r="GJ216" s="4862" t="e">
        <f t="shared" ca="1" si="2880"/>
        <v>#N/A</v>
      </c>
      <c r="GK216" s="4862" t="e">
        <f t="shared" ca="1" si="2880"/>
        <v>#N/A</v>
      </c>
      <c r="GL216" s="4862" t="e">
        <f t="shared" ca="1" si="2880"/>
        <v>#N/A</v>
      </c>
      <c r="GM216" s="4862" t="e">
        <f t="shared" ca="1" si="2880"/>
        <v>#N/A</v>
      </c>
      <c r="GN216" s="4862" t="e">
        <f t="shared" ca="1" si="2880"/>
        <v>#N/A</v>
      </c>
      <c r="GO216" s="4862" t="e">
        <f t="shared" ca="1" si="2880"/>
        <v>#N/A</v>
      </c>
      <c r="GP216" s="4862" t="e">
        <f t="shared" ca="1" si="2880"/>
        <v>#N/A</v>
      </c>
      <c r="GQ216" s="4862" t="e">
        <f t="shared" ca="1" si="2880"/>
        <v>#N/A</v>
      </c>
      <c r="GR216" s="4862" t="e">
        <f t="shared" ca="1" si="2880"/>
        <v>#N/A</v>
      </c>
      <c r="GS216" s="4862" t="e">
        <f t="shared" ca="1" si="2880"/>
        <v>#N/A</v>
      </c>
      <c r="GT216" s="4862" t="e">
        <f t="shared" ref="GT216:JE216" ca="1" si="2881">OFFSET($A$30,0,GT207)</f>
        <v>#N/A</v>
      </c>
      <c r="GU216" s="4862" t="e">
        <f t="shared" ca="1" si="2881"/>
        <v>#N/A</v>
      </c>
      <c r="GV216" s="4862" t="e">
        <f t="shared" ca="1" si="2881"/>
        <v>#N/A</v>
      </c>
      <c r="GW216" s="4862" t="e">
        <f t="shared" ca="1" si="2881"/>
        <v>#N/A</v>
      </c>
      <c r="GX216" s="4862" t="e">
        <f t="shared" ca="1" si="2881"/>
        <v>#N/A</v>
      </c>
      <c r="GY216" s="4862" t="e">
        <f t="shared" ca="1" si="2881"/>
        <v>#N/A</v>
      </c>
      <c r="GZ216" s="4862" t="e">
        <f t="shared" ca="1" si="2881"/>
        <v>#N/A</v>
      </c>
      <c r="HA216" s="4862" t="e">
        <f t="shared" ca="1" si="2881"/>
        <v>#N/A</v>
      </c>
      <c r="HB216" s="4862" t="e">
        <f t="shared" ca="1" si="2881"/>
        <v>#N/A</v>
      </c>
      <c r="HC216" s="4862" t="e">
        <f t="shared" ca="1" si="2881"/>
        <v>#N/A</v>
      </c>
      <c r="HD216" s="4862" t="e">
        <f t="shared" ca="1" si="2881"/>
        <v>#N/A</v>
      </c>
      <c r="HE216" s="4862" t="e">
        <f t="shared" ca="1" si="2881"/>
        <v>#N/A</v>
      </c>
      <c r="HF216" s="4862" t="e">
        <f t="shared" ca="1" si="2881"/>
        <v>#N/A</v>
      </c>
      <c r="HG216" s="4862" t="e">
        <f t="shared" ca="1" si="2881"/>
        <v>#N/A</v>
      </c>
      <c r="HH216" s="4862" t="e">
        <f t="shared" ca="1" si="2881"/>
        <v>#N/A</v>
      </c>
      <c r="HI216" s="4862" t="e">
        <f t="shared" ca="1" si="2881"/>
        <v>#N/A</v>
      </c>
      <c r="HJ216" s="4862" t="e">
        <f t="shared" ca="1" si="2881"/>
        <v>#N/A</v>
      </c>
      <c r="HK216" s="4862" t="e">
        <f t="shared" ca="1" si="2881"/>
        <v>#N/A</v>
      </c>
      <c r="HL216" s="4862" t="e">
        <f t="shared" ca="1" si="2881"/>
        <v>#N/A</v>
      </c>
      <c r="HM216" s="4862" t="e">
        <f t="shared" ca="1" si="2881"/>
        <v>#N/A</v>
      </c>
      <c r="HN216" s="4862" t="e">
        <f t="shared" ca="1" si="2881"/>
        <v>#N/A</v>
      </c>
      <c r="HO216" s="4862" t="e">
        <f t="shared" ca="1" si="2881"/>
        <v>#N/A</v>
      </c>
      <c r="HP216" s="4862" t="e">
        <f t="shared" ca="1" si="2881"/>
        <v>#N/A</v>
      </c>
      <c r="HQ216" s="4862" t="e">
        <f t="shared" ca="1" si="2881"/>
        <v>#N/A</v>
      </c>
      <c r="HR216" s="4862" t="e">
        <f t="shared" ca="1" si="2881"/>
        <v>#N/A</v>
      </c>
      <c r="HS216" s="4862" t="e">
        <f t="shared" ca="1" si="2881"/>
        <v>#N/A</v>
      </c>
      <c r="HT216" s="4862" t="e">
        <f t="shared" ca="1" si="2881"/>
        <v>#N/A</v>
      </c>
      <c r="HU216" s="4862" t="e">
        <f t="shared" ca="1" si="2881"/>
        <v>#N/A</v>
      </c>
      <c r="HV216" s="4862" t="e">
        <f t="shared" ca="1" si="2881"/>
        <v>#N/A</v>
      </c>
      <c r="HW216" s="4862" t="e">
        <f t="shared" ca="1" si="2881"/>
        <v>#N/A</v>
      </c>
      <c r="HX216" s="4862" t="e">
        <f t="shared" ca="1" si="2881"/>
        <v>#N/A</v>
      </c>
      <c r="HY216" s="4862" t="e">
        <f t="shared" ca="1" si="2881"/>
        <v>#N/A</v>
      </c>
      <c r="HZ216" s="4862" t="e">
        <f t="shared" ca="1" si="2881"/>
        <v>#N/A</v>
      </c>
      <c r="IA216" s="4862" t="e">
        <f t="shared" ca="1" si="2881"/>
        <v>#N/A</v>
      </c>
      <c r="IB216" s="4862" t="e">
        <f t="shared" ca="1" si="2881"/>
        <v>#N/A</v>
      </c>
      <c r="IC216" s="4862" t="e">
        <f t="shared" ca="1" si="2881"/>
        <v>#N/A</v>
      </c>
      <c r="ID216" s="4862" t="e">
        <f t="shared" ca="1" si="2881"/>
        <v>#N/A</v>
      </c>
      <c r="IE216" s="4862" t="e">
        <f t="shared" ca="1" si="2881"/>
        <v>#N/A</v>
      </c>
      <c r="IF216" s="4862" t="e">
        <f t="shared" ca="1" si="2881"/>
        <v>#N/A</v>
      </c>
      <c r="IG216" s="4862" t="e">
        <f t="shared" ca="1" si="2881"/>
        <v>#N/A</v>
      </c>
      <c r="IH216" s="4862" t="e">
        <f t="shared" ca="1" si="2881"/>
        <v>#N/A</v>
      </c>
      <c r="II216" s="4862" t="e">
        <f t="shared" ca="1" si="2881"/>
        <v>#N/A</v>
      </c>
      <c r="IJ216" s="4862" t="e">
        <f t="shared" ca="1" si="2881"/>
        <v>#N/A</v>
      </c>
      <c r="IK216" s="4862" t="e">
        <f t="shared" ca="1" si="2881"/>
        <v>#N/A</v>
      </c>
      <c r="IL216" s="4862" t="e">
        <f t="shared" ca="1" si="2881"/>
        <v>#N/A</v>
      </c>
      <c r="IM216" s="4862" t="e">
        <f t="shared" ca="1" si="2881"/>
        <v>#N/A</v>
      </c>
      <c r="IN216" s="4862" t="e">
        <f t="shared" ca="1" si="2881"/>
        <v>#N/A</v>
      </c>
      <c r="IO216" s="4862" t="e">
        <f t="shared" ca="1" si="2881"/>
        <v>#N/A</v>
      </c>
      <c r="IP216" s="4862" t="e">
        <f t="shared" ca="1" si="2881"/>
        <v>#N/A</v>
      </c>
      <c r="IQ216" s="4862" t="e">
        <f t="shared" ca="1" si="2881"/>
        <v>#N/A</v>
      </c>
      <c r="IR216" s="4862" t="e">
        <f t="shared" ca="1" si="2881"/>
        <v>#N/A</v>
      </c>
      <c r="IS216" s="4862" t="e">
        <f t="shared" ca="1" si="2881"/>
        <v>#N/A</v>
      </c>
      <c r="IT216" s="4862" t="e">
        <f t="shared" ca="1" si="2881"/>
        <v>#N/A</v>
      </c>
      <c r="IU216" s="4862" t="e">
        <f t="shared" ca="1" si="2881"/>
        <v>#N/A</v>
      </c>
      <c r="IV216" s="4862" t="e">
        <f t="shared" ca="1" si="2881"/>
        <v>#N/A</v>
      </c>
      <c r="IW216" s="4862" t="e">
        <f t="shared" ca="1" si="2881"/>
        <v>#N/A</v>
      </c>
      <c r="IX216" s="4862" t="e">
        <f t="shared" ca="1" si="2881"/>
        <v>#N/A</v>
      </c>
      <c r="IY216" s="4862" t="e">
        <f t="shared" ca="1" si="2881"/>
        <v>#N/A</v>
      </c>
      <c r="IZ216" s="4862" t="e">
        <f t="shared" ca="1" si="2881"/>
        <v>#N/A</v>
      </c>
      <c r="JA216" s="4862" t="e">
        <f t="shared" ca="1" si="2881"/>
        <v>#N/A</v>
      </c>
      <c r="JB216" s="4862" t="e">
        <f t="shared" ca="1" si="2881"/>
        <v>#N/A</v>
      </c>
      <c r="JC216" s="4862" t="e">
        <f t="shared" ca="1" si="2881"/>
        <v>#N/A</v>
      </c>
      <c r="JD216" s="4862" t="e">
        <f t="shared" ca="1" si="2881"/>
        <v>#N/A</v>
      </c>
      <c r="JE216" s="4862" t="e">
        <f t="shared" ca="1" si="2881"/>
        <v>#N/A</v>
      </c>
      <c r="JF216" s="4862" t="e">
        <f t="shared" ref="JF216:LQ216" ca="1" si="2882">OFFSET($A$30,0,JF207)</f>
        <v>#N/A</v>
      </c>
      <c r="JG216" s="4862" t="e">
        <f t="shared" ca="1" si="2882"/>
        <v>#N/A</v>
      </c>
      <c r="JH216" s="4862" t="e">
        <f t="shared" ca="1" si="2882"/>
        <v>#N/A</v>
      </c>
      <c r="JI216" s="4862" t="e">
        <f t="shared" ca="1" si="2882"/>
        <v>#N/A</v>
      </c>
      <c r="JJ216" s="4862" t="e">
        <f t="shared" ca="1" si="2882"/>
        <v>#N/A</v>
      </c>
      <c r="JK216" s="4862" t="e">
        <f t="shared" ca="1" si="2882"/>
        <v>#N/A</v>
      </c>
      <c r="JL216" s="4862" t="e">
        <f t="shared" ca="1" si="2882"/>
        <v>#N/A</v>
      </c>
      <c r="JM216" s="4862" t="e">
        <f t="shared" ca="1" si="2882"/>
        <v>#N/A</v>
      </c>
      <c r="JN216" s="4862" t="e">
        <f t="shared" ca="1" si="2882"/>
        <v>#N/A</v>
      </c>
      <c r="JO216" s="4862" t="e">
        <f t="shared" ca="1" si="2882"/>
        <v>#N/A</v>
      </c>
      <c r="JP216" s="4862" t="e">
        <f t="shared" ca="1" si="2882"/>
        <v>#N/A</v>
      </c>
      <c r="JQ216" s="4862" t="e">
        <f t="shared" ca="1" si="2882"/>
        <v>#N/A</v>
      </c>
      <c r="JR216" s="4862" t="e">
        <f t="shared" ca="1" si="2882"/>
        <v>#N/A</v>
      </c>
      <c r="JS216" s="4862" t="e">
        <f t="shared" ca="1" si="2882"/>
        <v>#N/A</v>
      </c>
      <c r="JT216" s="4862" t="e">
        <f t="shared" ca="1" si="2882"/>
        <v>#N/A</v>
      </c>
      <c r="JU216" s="4862" t="e">
        <f t="shared" ca="1" si="2882"/>
        <v>#N/A</v>
      </c>
      <c r="JV216" s="4862" t="e">
        <f t="shared" ca="1" si="2882"/>
        <v>#N/A</v>
      </c>
      <c r="JW216" s="4862" t="e">
        <f t="shared" ca="1" si="2882"/>
        <v>#N/A</v>
      </c>
      <c r="JX216" s="4862" t="e">
        <f t="shared" ca="1" si="2882"/>
        <v>#N/A</v>
      </c>
      <c r="JY216" s="4862" t="e">
        <f t="shared" ca="1" si="2882"/>
        <v>#N/A</v>
      </c>
      <c r="JZ216" s="4862" t="e">
        <f t="shared" ca="1" si="2882"/>
        <v>#N/A</v>
      </c>
      <c r="KA216" s="4862" t="e">
        <f t="shared" ca="1" si="2882"/>
        <v>#N/A</v>
      </c>
      <c r="KB216" s="4862" t="e">
        <f t="shared" ca="1" si="2882"/>
        <v>#N/A</v>
      </c>
      <c r="KC216" s="4862" t="e">
        <f t="shared" ca="1" si="2882"/>
        <v>#N/A</v>
      </c>
      <c r="KD216" s="4862" t="e">
        <f t="shared" ca="1" si="2882"/>
        <v>#N/A</v>
      </c>
      <c r="KE216" s="4862" t="e">
        <f t="shared" ca="1" si="2882"/>
        <v>#N/A</v>
      </c>
      <c r="KF216" s="4862" t="e">
        <f t="shared" ca="1" si="2882"/>
        <v>#N/A</v>
      </c>
      <c r="KG216" s="4862" t="e">
        <f t="shared" ca="1" si="2882"/>
        <v>#N/A</v>
      </c>
      <c r="KH216" s="4862" t="e">
        <f t="shared" ca="1" si="2882"/>
        <v>#N/A</v>
      </c>
      <c r="KI216" s="4862" t="e">
        <f t="shared" ca="1" si="2882"/>
        <v>#N/A</v>
      </c>
      <c r="KJ216" s="4862" t="e">
        <f t="shared" ca="1" si="2882"/>
        <v>#N/A</v>
      </c>
      <c r="KK216" s="4862" t="e">
        <f t="shared" ca="1" si="2882"/>
        <v>#N/A</v>
      </c>
      <c r="KL216" s="4862" t="e">
        <f t="shared" ca="1" si="2882"/>
        <v>#N/A</v>
      </c>
      <c r="KM216" s="4862" t="e">
        <f t="shared" ca="1" si="2882"/>
        <v>#N/A</v>
      </c>
      <c r="KN216" s="4862" t="e">
        <f t="shared" ca="1" si="2882"/>
        <v>#N/A</v>
      </c>
      <c r="KO216" s="4862" t="e">
        <f t="shared" ca="1" si="2882"/>
        <v>#N/A</v>
      </c>
      <c r="KP216" s="4862" t="e">
        <f t="shared" ca="1" si="2882"/>
        <v>#N/A</v>
      </c>
      <c r="KQ216" s="4862" t="e">
        <f t="shared" ca="1" si="2882"/>
        <v>#N/A</v>
      </c>
      <c r="KR216" s="4862" t="e">
        <f t="shared" ca="1" si="2882"/>
        <v>#N/A</v>
      </c>
      <c r="KS216" s="4862" t="e">
        <f t="shared" ca="1" si="2882"/>
        <v>#N/A</v>
      </c>
      <c r="KT216" s="4862" t="e">
        <f t="shared" ca="1" si="2882"/>
        <v>#N/A</v>
      </c>
      <c r="KU216" s="4862" t="e">
        <f t="shared" ca="1" si="2882"/>
        <v>#N/A</v>
      </c>
      <c r="KV216" s="4862" t="e">
        <f t="shared" ca="1" si="2882"/>
        <v>#N/A</v>
      </c>
      <c r="KW216" s="4862" t="e">
        <f t="shared" ca="1" si="2882"/>
        <v>#N/A</v>
      </c>
      <c r="KX216" s="4862" t="e">
        <f t="shared" ca="1" si="2882"/>
        <v>#N/A</v>
      </c>
      <c r="KY216" s="4862" t="e">
        <f t="shared" ca="1" si="2882"/>
        <v>#N/A</v>
      </c>
      <c r="KZ216" s="4862" t="e">
        <f t="shared" ca="1" si="2882"/>
        <v>#N/A</v>
      </c>
      <c r="LA216" s="4862" t="e">
        <f t="shared" ca="1" si="2882"/>
        <v>#N/A</v>
      </c>
      <c r="LB216" s="4862" t="e">
        <f t="shared" ca="1" si="2882"/>
        <v>#N/A</v>
      </c>
      <c r="LC216" s="4862" t="e">
        <f t="shared" ca="1" si="2882"/>
        <v>#N/A</v>
      </c>
      <c r="LD216" s="4862" t="e">
        <f t="shared" ca="1" si="2882"/>
        <v>#N/A</v>
      </c>
      <c r="LE216" s="4862" t="e">
        <f t="shared" ca="1" si="2882"/>
        <v>#N/A</v>
      </c>
      <c r="LF216" s="4862" t="e">
        <f t="shared" ca="1" si="2882"/>
        <v>#N/A</v>
      </c>
      <c r="LG216" s="4862" t="e">
        <f t="shared" ca="1" si="2882"/>
        <v>#N/A</v>
      </c>
      <c r="LH216" s="4862" t="e">
        <f t="shared" ca="1" si="2882"/>
        <v>#N/A</v>
      </c>
      <c r="LI216" s="4862" t="e">
        <f t="shared" ca="1" si="2882"/>
        <v>#N/A</v>
      </c>
      <c r="LJ216" s="4862" t="e">
        <f t="shared" ca="1" si="2882"/>
        <v>#N/A</v>
      </c>
      <c r="LK216" s="4862" t="e">
        <f t="shared" ca="1" si="2882"/>
        <v>#N/A</v>
      </c>
      <c r="LL216" s="4862" t="e">
        <f t="shared" ca="1" si="2882"/>
        <v>#N/A</v>
      </c>
      <c r="LM216" s="4862" t="e">
        <f t="shared" ca="1" si="2882"/>
        <v>#N/A</v>
      </c>
      <c r="LN216" s="4862" t="e">
        <f t="shared" ca="1" si="2882"/>
        <v>#N/A</v>
      </c>
      <c r="LO216" s="4862" t="e">
        <f t="shared" ca="1" si="2882"/>
        <v>#N/A</v>
      </c>
      <c r="LP216" s="4862" t="e">
        <f t="shared" ca="1" si="2882"/>
        <v>#N/A</v>
      </c>
      <c r="LQ216" s="4862" t="e">
        <f t="shared" ca="1" si="2882"/>
        <v>#N/A</v>
      </c>
      <c r="LR216" s="4862" t="e">
        <f t="shared" ref="LR216:NC216" ca="1" si="2883">OFFSET($A$30,0,LR207)</f>
        <v>#N/A</v>
      </c>
      <c r="LS216" s="4862" t="e">
        <f t="shared" ca="1" si="2883"/>
        <v>#N/A</v>
      </c>
      <c r="LT216" s="4862" t="e">
        <f t="shared" ca="1" si="2883"/>
        <v>#N/A</v>
      </c>
      <c r="LU216" s="4862" t="e">
        <f t="shared" ca="1" si="2883"/>
        <v>#N/A</v>
      </c>
      <c r="LV216" s="4862" t="e">
        <f t="shared" ca="1" si="2883"/>
        <v>#N/A</v>
      </c>
      <c r="LW216" s="4862" t="e">
        <f t="shared" ca="1" si="2883"/>
        <v>#N/A</v>
      </c>
      <c r="LX216" s="4862" t="e">
        <f t="shared" ca="1" si="2883"/>
        <v>#N/A</v>
      </c>
      <c r="LY216" s="4862" t="e">
        <f t="shared" ca="1" si="2883"/>
        <v>#N/A</v>
      </c>
      <c r="LZ216" s="4862" t="e">
        <f t="shared" ca="1" si="2883"/>
        <v>#N/A</v>
      </c>
      <c r="MA216" s="4862" t="e">
        <f t="shared" ca="1" si="2883"/>
        <v>#N/A</v>
      </c>
      <c r="MB216" s="4862" t="e">
        <f t="shared" ca="1" si="2883"/>
        <v>#N/A</v>
      </c>
      <c r="MC216" s="4862" t="e">
        <f t="shared" ca="1" si="2883"/>
        <v>#N/A</v>
      </c>
      <c r="MD216" s="4862" t="e">
        <f t="shared" ca="1" si="2883"/>
        <v>#N/A</v>
      </c>
      <c r="ME216" s="4862" t="e">
        <f t="shared" ca="1" si="2883"/>
        <v>#N/A</v>
      </c>
      <c r="MF216" s="4862" t="e">
        <f t="shared" ca="1" si="2883"/>
        <v>#N/A</v>
      </c>
      <c r="MG216" s="4862" t="e">
        <f t="shared" ca="1" si="2883"/>
        <v>#N/A</v>
      </c>
      <c r="MH216" s="4862" t="e">
        <f t="shared" ca="1" si="2883"/>
        <v>#N/A</v>
      </c>
      <c r="MI216" s="4862" t="e">
        <f t="shared" ca="1" si="2883"/>
        <v>#N/A</v>
      </c>
      <c r="MJ216" s="4862" t="e">
        <f t="shared" ca="1" si="2883"/>
        <v>#N/A</v>
      </c>
      <c r="MK216" s="4862" t="e">
        <f t="shared" ca="1" si="2883"/>
        <v>#N/A</v>
      </c>
      <c r="ML216" s="4862" t="e">
        <f t="shared" ca="1" si="2883"/>
        <v>#N/A</v>
      </c>
      <c r="MM216" s="4862" t="e">
        <f t="shared" ca="1" si="2883"/>
        <v>#N/A</v>
      </c>
      <c r="MN216" s="4862" t="e">
        <f t="shared" ca="1" si="2883"/>
        <v>#N/A</v>
      </c>
      <c r="MO216" s="4862" t="e">
        <f t="shared" ca="1" si="2883"/>
        <v>#N/A</v>
      </c>
      <c r="MP216" s="4862" t="e">
        <f t="shared" ca="1" si="2883"/>
        <v>#N/A</v>
      </c>
      <c r="MQ216" s="4862" t="e">
        <f t="shared" ca="1" si="2883"/>
        <v>#N/A</v>
      </c>
      <c r="MR216" s="4862" t="e">
        <f t="shared" ca="1" si="2883"/>
        <v>#N/A</v>
      </c>
      <c r="MS216" s="4862" t="e">
        <f t="shared" ca="1" si="2883"/>
        <v>#N/A</v>
      </c>
      <c r="MT216" s="4862" t="e">
        <f t="shared" ca="1" si="2883"/>
        <v>#N/A</v>
      </c>
      <c r="MU216" s="4862" t="e">
        <f t="shared" ca="1" si="2883"/>
        <v>#N/A</v>
      </c>
      <c r="MV216" s="4862" t="e">
        <f t="shared" ca="1" si="2883"/>
        <v>#N/A</v>
      </c>
      <c r="MW216" s="4862">
        <f t="shared" ca="1" si="2883"/>
        <v>2</v>
      </c>
      <c r="MX216" s="4862">
        <f t="shared" ca="1" si="2883"/>
        <v>0</v>
      </c>
      <c r="MY216" s="4862">
        <f t="shared" ca="1" si="2883"/>
        <v>0</v>
      </c>
      <c r="MZ216" s="4862">
        <f t="shared" ca="1" si="2883"/>
        <v>0</v>
      </c>
      <c r="NA216" s="4862">
        <f t="shared" ca="1" si="2883"/>
        <v>1</v>
      </c>
      <c r="NB216" s="4862">
        <f t="shared" ca="1" si="2883"/>
        <v>2</v>
      </c>
      <c r="NC216" s="4862">
        <f t="shared" ca="1" si="2883"/>
        <v>3</v>
      </c>
    </row>
    <row r="219" spans="1:367" x14ac:dyDescent="0.2">
      <c r="C219" s="1355" t="e">
        <f>MATCH(C220,#REF!,0)-1</f>
        <v>#REF!</v>
      </c>
      <c r="D219" s="1355" t="e">
        <f>MATCH(D220,#REF!,0)-1</f>
        <v>#REF!</v>
      </c>
      <c r="E219" s="1355" t="e">
        <f>MATCH(E220,#REF!,0)-1</f>
        <v>#REF!</v>
      </c>
      <c r="F219" s="1355" t="e">
        <f>MATCH(F220,#REF!,0)-1</f>
        <v>#REF!</v>
      </c>
      <c r="G219" s="1355" t="e">
        <f>MATCH(G220,#REF!,0)-1</f>
        <v>#REF!</v>
      </c>
      <c r="H219" s="1355" t="e">
        <f>MATCH(H220,#REF!,0)-1</f>
        <v>#REF!</v>
      </c>
      <c r="I219" s="1355" t="e">
        <f>MATCH(I220,#REF!,0)-1</f>
        <v>#REF!</v>
      </c>
      <c r="J219" s="1355" t="e">
        <f>MATCH(J220,#REF!,0)-1</f>
        <v>#REF!</v>
      </c>
      <c r="K219" s="1355" t="e">
        <f>MATCH(K220,#REF!,0)-1</f>
        <v>#REF!</v>
      </c>
      <c r="L219" s="1355" t="e">
        <f>MATCH(L220,#REF!,0)-1</f>
        <v>#REF!</v>
      </c>
      <c r="M219" s="1355" t="e">
        <f>MATCH(M220,#REF!,0)-1</f>
        <v>#REF!</v>
      </c>
      <c r="N219" s="1355" t="e">
        <f>MATCH(N220,#REF!,0)-1</f>
        <v>#REF!</v>
      </c>
      <c r="O219" s="1355" t="e">
        <f>MATCH(O220,#REF!,0)-1</f>
        <v>#REF!</v>
      </c>
      <c r="P219" s="1355" t="e">
        <f>MATCH(P220,#REF!,0)-1</f>
        <v>#REF!</v>
      </c>
    </row>
    <row r="220" spans="1:367" x14ac:dyDescent="0.2">
      <c r="A220" s="1352" t="s">
        <v>220</v>
      </c>
      <c r="B220" s="1352" t="s">
        <v>798</v>
      </c>
      <c r="C220" s="1356">
        <f t="shared" ref="C220:N220" si="2884">D220-1</f>
        <v>43454</v>
      </c>
      <c r="D220" s="1356">
        <f t="shared" si="2884"/>
        <v>43455</v>
      </c>
      <c r="E220" s="1356">
        <f t="shared" si="2884"/>
        <v>43456</v>
      </c>
      <c r="F220" s="1356">
        <f t="shared" si="2884"/>
        <v>43457</v>
      </c>
      <c r="G220" s="1356">
        <f t="shared" si="2884"/>
        <v>43458</v>
      </c>
      <c r="H220" s="1356">
        <f t="shared" si="2884"/>
        <v>43459</v>
      </c>
      <c r="I220" s="1356">
        <f t="shared" si="2884"/>
        <v>43460</v>
      </c>
      <c r="J220" s="1356">
        <f t="shared" si="2884"/>
        <v>43461</v>
      </c>
      <c r="K220" s="1356">
        <f t="shared" si="2884"/>
        <v>43462</v>
      </c>
      <c r="L220" s="1356">
        <f t="shared" si="2884"/>
        <v>43463</v>
      </c>
      <c r="M220" s="1356">
        <f t="shared" si="2884"/>
        <v>43464</v>
      </c>
      <c r="N220" s="1356">
        <f t="shared" si="2884"/>
        <v>43465</v>
      </c>
      <c r="O220" s="1356">
        <f>P220-1</f>
        <v>43466</v>
      </c>
      <c r="P220" s="1356">
        <f>B3</f>
        <v>43467</v>
      </c>
    </row>
    <row r="221" spans="1:367" x14ac:dyDescent="0.2">
      <c r="B221" s="1352" t="s">
        <v>795</v>
      </c>
      <c r="C221" s="1352" t="e">
        <f ca="1">OFFSET(#REF!,0,C219)</f>
        <v>#REF!</v>
      </c>
      <c r="D221" s="1352" t="e">
        <f ca="1">OFFSET(#REF!,0,D219)</f>
        <v>#REF!</v>
      </c>
      <c r="E221" s="1352" t="e">
        <f ca="1">OFFSET(#REF!,0,E219)</f>
        <v>#REF!</v>
      </c>
      <c r="F221" s="1352" t="e">
        <f ca="1">OFFSET(#REF!,0,F219)</f>
        <v>#REF!</v>
      </c>
      <c r="G221" s="1352" t="e">
        <f ca="1">OFFSET(#REF!,0,G219)</f>
        <v>#REF!</v>
      </c>
      <c r="H221" s="1352" t="e">
        <f ca="1">OFFSET(#REF!,0,H219)</f>
        <v>#REF!</v>
      </c>
      <c r="I221" s="1352" t="e">
        <f ca="1">OFFSET(#REF!,0,I219)</f>
        <v>#REF!</v>
      </c>
      <c r="J221" s="1352" t="e">
        <f ca="1">OFFSET(#REF!,0,J219)</f>
        <v>#REF!</v>
      </c>
      <c r="K221" s="1352" t="e">
        <f ca="1">OFFSET(#REF!,0,K219)</f>
        <v>#REF!</v>
      </c>
      <c r="L221" s="1352" t="e">
        <f ca="1">OFFSET(#REF!,0,L219)</f>
        <v>#REF!</v>
      </c>
      <c r="M221" s="1352" t="e">
        <f ca="1">OFFSET(#REF!,0,M219)</f>
        <v>#REF!</v>
      </c>
      <c r="N221" s="1352" t="e">
        <f ca="1">OFFSET(#REF!,0,N219)</f>
        <v>#REF!</v>
      </c>
      <c r="O221" s="1352" t="e">
        <f ca="1">OFFSET(#REF!,0,O219)</f>
        <v>#REF!</v>
      </c>
      <c r="P221" s="1352" t="e">
        <f ca="1">OFFSET(#REF!,0,P219)</f>
        <v>#REF!</v>
      </c>
    </row>
    <row r="222" spans="1:367" x14ac:dyDescent="0.2">
      <c r="B222" s="1352" t="s">
        <v>799</v>
      </c>
      <c r="C222" s="1352" t="e">
        <f ca="1">OFFSET(#REF!,0,C219)</f>
        <v>#REF!</v>
      </c>
      <c r="D222" s="1352" t="e">
        <f ca="1">OFFSET(#REF!,0,D219)</f>
        <v>#REF!</v>
      </c>
      <c r="E222" s="1352" t="e">
        <f ca="1">OFFSET(#REF!,0,E219)</f>
        <v>#REF!</v>
      </c>
      <c r="F222" s="1352" t="e">
        <f ca="1">OFFSET(#REF!,0,F219)</f>
        <v>#REF!</v>
      </c>
      <c r="G222" s="1352" t="e">
        <f ca="1">OFFSET(#REF!,0,G219)</f>
        <v>#REF!</v>
      </c>
      <c r="H222" s="1352" t="e">
        <f ca="1">OFFSET(#REF!,0,H219)</f>
        <v>#REF!</v>
      </c>
      <c r="I222" s="1352" t="e">
        <f ca="1">OFFSET(#REF!,0,I219)</f>
        <v>#REF!</v>
      </c>
      <c r="J222" s="1352" t="e">
        <f ca="1">OFFSET(#REF!,0,J219)</f>
        <v>#REF!</v>
      </c>
      <c r="K222" s="1352" t="e">
        <f ca="1">OFFSET(#REF!,0,K219)</f>
        <v>#REF!</v>
      </c>
      <c r="L222" s="1352" t="e">
        <f ca="1">OFFSET(#REF!,0,L219)</f>
        <v>#REF!</v>
      </c>
      <c r="M222" s="1352" t="e">
        <f ca="1">OFFSET(#REF!,0,M219)</f>
        <v>#REF!</v>
      </c>
      <c r="N222" s="1352" t="e">
        <f ca="1">OFFSET(#REF!,0,N219)</f>
        <v>#REF!</v>
      </c>
      <c r="O222" s="1352" t="e">
        <f ca="1">OFFSET(#REF!,0,O219)</f>
        <v>#REF!</v>
      </c>
      <c r="P222" s="1352" t="e">
        <f ca="1">OFFSET(#REF!,0,P219)</f>
        <v>#REF!</v>
      </c>
    </row>
    <row r="224" spans="1:367" x14ac:dyDescent="0.2">
      <c r="C224" s="1355" t="e">
        <f>MATCH(C220,#REF!,0)-1</f>
        <v>#REF!</v>
      </c>
      <c r="D224" s="1355" t="e">
        <f>MATCH(D220,#REF!,0)-1</f>
        <v>#REF!</v>
      </c>
      <c r="E224" s="1355" t="e">
        <f>MATCH(E220,#REF!,0)-1</f>
        <v>#REF!</v>
      </c>
      <c r="F224" s="1355" t="e">
        <f>MATCH(F220,#REF!,0)-1</f>
        <v>#REF!</v>
      </c>
      <c r="G224" s="1355" t="e">
        <f>MATCH(G220,#REF!,0)-1</f>
        <v>#REF!</v>
      </c>
      <c r="H224" s="1355" t="e">
        <f>MATCH(H220,#REF!,0)-1</f>
        <v>#REF!</v>
      </c>
      <c r="I224" s="1355" t="e">
        <f>MATCH(I220,#REF!,0)-1</f>
        <v>#REF!</v>
      </c>
      <c r="J224" s="1355" t="e">
        <f>MATCH(J220,#REF!,0)-1</f>
        <v>#REF!</v>
      </c>
      <c r="K224" s="1355" t="e">
        <f>MATCH(K220,#REF!,0)-1</f>
        <v>#REF!</v>
      </c>
      <c r="L224" s="1355" t="e">
        <f>MATCH(L220,#REF!,0)-1</f>
        <v>#REF!</v>
      </c>
      <c r="M224" s="1355" t="e">
        <f>MATCH(M220,#REF!,0)-1</f>
        <v>#REF!</v>
      </c>
      <c r="N224" s="1355" t="e">
        <f>MATCH(N220,#REF!,0)-1</f>
        <v>#REF!</v>
      </c>
      <c r="O224" s="1355" t="e">
        <f>MATCH(O220,#REF!,0)-1</f>
        <v>#REF!</v>
      </c>
      <c r="P224" s="1355" t="e">
        <f>MATCH(P220,#REF!,0)-1</f>
        <v>#REF!</v>
      </c>
    </row>
    <row r="225" spans="2:16" x14ac:dyDescent="0.2">
      <c r="B225" s="1352" t="s">
        <v>800</v>
      </c>
      <c r="C225" s="1356"/>
      <c r="D225" s="1356"/>
      <c r="E225" s="1356"/>
      <c r="F225" s="1356"/>
      <c r="G225" s="1356"/>
      <c r="H225" s="1356"/>
      <c r="I225" s="1356"/>
      <c r="J225" s="1356"/>
      <c r="K225" s="1356"/>
      <c r="L225" s="1356"/>
      <c r="M225" s="1356"/>
      <c r="N225" s="1356"/>
      <c r="O225" s="1356"/>
      <c r="P225" s="1356"/>
    </row>
    <row r="226" spans="2:16" x14ac:dyDescent="0.2">
      <c r="B226" s="1352" t="s">
        <v>795</v>
      </c>
      <c r="C226" s="1352" t="e">
        <f ca="1">OFFSET(#REF!,0,C224)</f>
        <v>#REF!</v>
      </c>
      <c r="D226" s="1352" t="e">
        <f ca="1">OFFSET(#REF!,0,D224)</f>
        <v>#REF!</v>
      </c>
      <c r="E226" s="1352" t="e">
        <f ca="1">OFFSET(#REF!,0,E224)</f>
        <v>#REF!</v>
      </c>
      <c r="F226" s="1352" t="e">
        <f ca="1">OFFSET(#REF!,0,F224)</f>
        <v>#REF!</v>
      </c>
      <c r="G226" s="1352" t="e">
        <f ca="1">OFFSET(#REF!,0,G224)</f>
        <v>#REF!</v>
      </c>
      <c r="H226" s="1352" t="e">
        <f ca="1">OFFSET(#REF!,0,H224)</f>
        <v>#REF!</v>
      </c>
      <c r="I226" s="1352" t="e">
        <f ca="1">OFFSET(#REF!,0,I224)</f>
        <v>#REF!</v>
      </c>
      <c r="J226" s="1352" t="e">
        <f ca="1">OFFSET(#REF!,0,J224)</f>
        <v>#REF!</v>
      </c>
      <c r="K226" s="1352" t="e">
        <f ca="1">OFFSET(#REF!,0,K224)</f>
        <v>#REF!</v>
      </c>
      <c r="L226" s="1352" t="e">
        <f ca="1">OFFSET(#REF!,0,L224)</f>
        <v>#REF!</v>
      </c>
      <c r="M226" s="1352" t="e">
        <f ca="1">OFFSET(#REF!,0,M224)</f>
        <v>#REF!</v>
      </c>
      <c r="N226" s="1352" t="e">
        <f ca="1">OFFSET(#REF!,0,N224)</f>
        <v>#REF!</v>
      </c>
      <c r="O226" s="1352" t="e">
        <f ca="1">OFFSET(#REF!,0,O224)</f>
        <v>#REF!</v>
      </c>
      <c r="P226" s="1352" t="e">
        <f ca="1">OFFSET(#REF!,0,P224)</f>
        <v>#REF!</v>
      </c>
    </row>
    <row r="227" spans="2:16" x14ac:dyDescent="0.2">
      <c r="B227" s="1352" t="s">
        <v>799</v>
      </c>
      <c r="C227" s="1352" t="e">
        <f ca="1">OFFSET(#REF!,0,C224)</f>
        <v>#REF!</v>
      </c>
      <c r="D227" s="1352" t="e">
        <f ca="1">OFFSET(#REF!,0,D224)</f>
        <v>#REF!</v>
      </c>
      <c r="E227" s="1352" t="e">
        <f ca="1">OFFSET(#REF!,0,E224)</f>
        <v>#REF!</v>
      </c>
      <c r="F227" s="1352" t="e">
        <f ca="1">OFFSET(#REF!,0,F224)</f>
        <v>#REF!</v>
      </c>
      <c r="G227" s="1352" t="e">
        <f ca="1">OFFSET(#REF!,0,G224)</f>
        <v>#REF!</v>
      </c>
      <c r="H227" s="1352" t="e">
        <f ca="1">OFFSET(#REF!,0,H224)</f>
        <v>#REF!</v>
      </c>
      <c r="I227" s="1352" t="e">
        <f ca="1">OFFSET(#REF!,0,I224)</f>
        <v>#REF!</v>
      </c>
      <c r="J227" s="1352" t="e">
        <f ca="1">OFFSET(#REF!,0,J224)</f>
        <v>#REF!</v>
      </c>
      <c r="K227" s="1352" t="e">
        <f ca="1">OFFSET(#REF!,0,K224)</f>
        <v>#REF!</v>
      </c>
      <c r="L227" s="1352" t="e">
        <f ca="1">OFFSET(#REF!,0,L224)</f>
        <v>#REF!</v>
      </c>
      <c r="M227" s="1352" t="e">
        <f ca="1">OFFSET(#REF!,0,M224)</f>
        <v>#REF!</v>
      </c>
      <c r="N227" s="1352" t="e">
        <f ca="1">OFFSET(#REF!,0,N224)</f>
        <v>#REF!</v>
      </c>
      <c r="O227" s="1352" t="e">
        <f ca="1">OFFSET(#REF!,0,O224)</f>
        <v>#REF!</v>
      </c>
      <c r="P227" s="1352" t="e">
        <f ca="1">OFFSET(#REF!,0,P224)</f>
        <v>#REF!</v>
      </c>
    </row>
    <row r="229" spans="2:16" x14ac:dyDescent="0.2">
      <c r="C229" s="1355" t="e">
        <f>MATCH(C220,#REF!,0)-1</f>
        <v>#REF!</v>
      </c>
      <c r="D229" s="1355" t="e">
        <f>MATCH(D220,#REF!,0)-1</f>
        <v>#REF!</v>
      </c>
      <c r="E229" s="1355" t="e">
        <f>MATCH(E220,#REF!,0)-1</f>
        <v>#REF!</v>
      </c>
      <c r="F229" s="1355" t="e">
        <f>MATCH(F220,#REF!,0)-1</f>
        <v>#REF!</v>
      </c>
      <c r="G229" s="1355" t="e">
        <f>MATCH(G220,#REF!,0)-1</f>
        <v>#REF!</v>
      </c>
      <c r="H229" s="1355" t="e">
        <f>MATCH(H220,#REF!,0)-1</f>
        <v>#REF!</v>
      </c>
      <c r="I229" s="1355" t="e">
        <f>MATCH(I220,#REF!,0)-1</f>
        <v>#REF!</v>
      </c>
      <c r="J229" s="1355" t="e">
        <f>MATCH(J220,#REF!,0)-1</f>
        <v>#REF!</v>
      </c>
      <c r="K229" s="1355" t="e">
        <f>MATCH(K220,#REF!,0)-1</f>
        <v>#REF!</v>
      </c>
      <c r="L229" s="1355" t="e">
        <f>MATCH(L220,#REF!,0)-1</f>
        <v>#REF!</v>
      </c>
      <c r="M229" s="1355" t="e">
        <f>MATCH(M220,#REF!,0)-1</f>
        <v>#REF!</v>
      </c>
      <c r="N229" s="1355" t="e">
        <f>MATCH(N220,#REF!,0)-1</f>
        <v>#REF!</v>
      </c>
      <c r="O229" s="1355" t="e">
        <f>MATCH(O220,#REF!,0)-1</f>
        <v>#REF!</v>
      </c>
      <c r="P229" s="1355" t="e">
        <f>MATCH(P220,#REF!,0)-1</f>
        <v>#REF!</v>
      </c>
    </row>
    <row r="230" spans="2:16" x14ac:dyDescent="0.2">
      <c r="B230" s="1352" t="s">
        <v>801</v>
      </c>
      <c r="C230" s="1356"/>
      <c r="D230" s="1356"/>
      <c r="E230" s="1356"/>
      <c r="F230" s="1356"/>
      <c r="G230" s="1356"/>
      <c r="H230" s="1356"/>
      <c r="I230" s="1356"/>
      <c r="J230" s="1356"/>
      <c r="K230" s="1356"/>
      <c r="L230" s="1356"/>
      <c r="M230" s="1356"/>
      <c r="N230" s="1356"/>
      <c r="O230" s="1356"/>
      <c r="P230" s="1356"/>
    </row>
    <row r="231" spans="2:16" x14ac:dyDescent="0.2">
      <c r="B231" s="1352" t="s">
        <v>796</v>
      </c>
      <c r="C231" s="1352">
        <f ca="1">IFERROR(OFFSET(#REF!,0,C229),0)</f>
        <v>0</v>
      </c>
      <c r="D231" s="1352">
        <f ca="1">IFERROR(OFFSET(#REF!,0,D229),0)</f>
        <v>0</v>
      </c>
      <c r="E231" s="1352">
        <f ca="1">IFERROR(OFFSET(#REF!,0,E229),0)</f>
        <v>0</v>
      </c>
      <c r="F231" s="1352">
        <f ca="1">IFERROR(OFFSET(#REF!,0,F229),0)</f>
        <v>0</v>
      </c>
      <c r="G231" s="1352">
        <f ca="1">IFERROR(OFFSET(#REF!,0,G229),0)</f>
        <v>0</v>
      </c>
      <c r="H231" s="1352">
        <f ca="1">IFERROR(OFFSET(#REF!,0,H229),0)</f>
        <v>0</v>
      </c>
      <c r="I231" s="1352">
        <f ca="1">IFERROR(OFFSET(#REF!,0,I229),0)</f>
        <v>0</v>
      </c>
      <c r="J231" s="1352">
        <f ca="1">IFERROR(OFFSET(#REF!,0,J229),0)</f>
        <v>0</v>
      </c>
      <c r="K231" s="1352">
        <f ca="1">IFERROR(OFFSET(#REF!,0,K229),0)</f>
        <v>0</v>
      </c>
      <c r="L231" s="1352">
        <f ca="1">IFERROR(OFFSET(#REF!,0,L229),0)</f>
        <v>0</v>
      </c>
      <c r="M231" s="1352">
        <f ca="1">IFERROR(OFFSET(#REF!,0,M229),0)</f>
        <v>0</v>
      </c>
      <c r="N231" s="1352">
        <f ca="1">IFERROR(OFFSET(#REF!,0,N229),0)</f>
        <v>0</v>
      </c>
      <c r="O231" s="1352">
        <f ca="1">IFERROR(OFFSET(#REF!,0,O229),0)</f>
        <v>0</v>
      </c>
      <c r="P231" s="1352">
        <f ca="1">IFERROR(OFFSET(#REF!,0,P229),0)</f>
        <v>0</v>
      </c>
    </row>
    <row r="232" spans="2:16" x14ac:dyDescent="0.2">
      <c r="B232" s="1352" t="s">
        <v>797</v>
      </c>
      <c r="C232" s="1352">
        <f ca="1">IFERROR(OFFSET(#REF!,0,C229),0)</f>
        <v>0</v>
      </c>
      <c r="D232" s="1352">
        <f ca="1">IFERROR(OFFSET(#REF!,0,D229),0)</f>
        <v>0</v>
      </c>
      <c r="E232" s="1352">
        <f ca="1">IFERROR(OFFSET(#REF!,0,E229),0)</f>
        <v>0</v>
      </c>
      <c r="F232" s="1352">
        <f ca="1">IFERROR(OFFSET(#REF!,0,F229),0)</f>
        <v>0</v>
      </c>
      <c r="G232" s="1352">
        <f ca="1">IFERROR(OFFSET(#REF!,0,G229),0)</f>
        <v>0</v>
      </c>
      <c r="H232" s="1352">
        <f ca="1">IFERROR(OFFSET(#REF!,0,H229),0)</f>
        <v>0</v>
      </c>
      <c r="I232" s="1352">
        <f ca="1">IFERROR(OFFSET(#REF!,0,I229),0)</f>
        <v>0</v>
      </c>
      <c r="J232" s="1352">
        <f ca="1">IFERROR(OFFSET(#REF!,0,J229),0)</f>
        <v>0</v>
      </c>
      <c r="K232" s="1352">
        <f ca="1">IFERROR(OFFSET(#REF!,0,K229),0)</f>
        <v>0</v>
      </c>
      <c r="L232" s="1352">
        <f ca="1">IFERROR(OFFSET(#REF!,0,L229),0)</f>
        <v>0</v>
      </c>
      <c r="M232" s="1352">
        <f ca="1">IFERROR(OFFSET(#REF!,0,M229),0)</f>
        <v>0</v>
      </c>
      <c r="N232" s="1352">
        <f ca="1">IFERROR(OFFSET(#REF!,0,N229),0)</f>
        <v>0</v>
      </c>
      <c r="O232" s="1352">
        <f ca="1">IFERROR(OFFSET(#REF!,0,O229),0)</f>
        <v>0</v>
      </c>
      <c r="P232" s="1352">
        <f ca="1">IFERROR(OFFSET(#REF!,0,P229),0)</f>
        <v>0</v>
      </c>
    </row>
    <row r="234" spans="2:16" x14ac:dyDescent="0.2">
      <c r="B234" s="1352" t="s">
        <v>806</v>
      </c>
      <c r="C234" s="1355" t="e">
        <f>MATCH(C235,#REF!,0)-1</f>
        <v>#REF!</v>
      </c>
      <c r="D234" s="1355" t="e">
        <f>MATCH(D235,#REF!,0)-1</f>
        <v>#REF!</v>
      </c>
      <c r="E234" s="1355" t="e">
        <f>MATCH(E235,#REF!,0)-1</f>
        <v>#REF!</v>
      </c>
      <c r="F234" s="1355" t="e">
        <f>MATCH(F235,#REF!,0)-1</f>
        <v>#REF!</v>
      </c>
      <c r="G234" s="1355" t="e">
        <f>MATCH(G235,#REF!,0)-1</f>
        <v>#REF!</v>
      </c>
      <c r="H234" s="1355" t="e">
        <f>MATCH(H235,#REF!,0)-1</f>
        <v>#REF!</v>
      </c>
      <c r="I234" s="1355" t="e">
        <f>MATCH(I235,#REF!,0)-1</f>
        <v>#REF!</v>
      </c>
    </row>
    <row r="235" spans="2:16" x14ac:dyDescent="0.2">
      <c r="C235" s="1356">
        <f t="shared" ref="C235" si="2885">D235-1</f>
        <v>43461</v>
      </c>
      <c r="D235" s="1356">
        <f t="shared" ref="D235" si="2886">E235-1</f>
        <v>43462</v>
      </c>
      <c r="E235" s="1356">
        <f t="shared" ref="E235" si="2887">F235-1</f>
        <v>43463</v>
      </c>
      <c r="F235" s="1356">
        <f t="shared" ref="F235" si="2888">G235-1</f>
        <v>43464</v>
      </c>
      <c r="G235" s="1356">
        <f t="shared" ref="G235" si="2889">H235-1</f>
        <v>43465</v>
      </c>
      <c r="H235" s="1356">
        <f>I235-1</f>
        <v>43466</v>
      </c>
      <c r="I235" s="1356">
        <f>B3</f>
        <v>43467</v>
      </c>
    </row>
    <row r="236" spans="2:16" x14ac:dyDescent="0.2">
      <c r="C236" s="1352">
        <f ca="1">IFERROR(OFFSET(#REF!,0,C234),0)</f>
        <v>0</v>
      </c>
      <c r="D236" s="1352">
        <f ca="1">IFERROR(OFFSET(#REF!,0,D234),0)</f>
        <v>0</v>
      </c>
      <c r="E236" s="1352">
        <f ca="1">IFERROR(OFFSET(#REF!,0,E234),0)</f>
        <v>0</v>
      </c>
      <c r="F236" s="1352">
        <f ca="1">IFERROR(OFFSET(#REF!,0,F234),0)</f>
        <v>0</v>
      </c>
      <c r="G236" s="1352">
        <f ca="1">IFERROR(OFFSET(#REF!,0,G234),0)</f>
        <v>0</v>
      </c>
      <c r="H236" s="1352">
        <f ca="1">IFERROR(OFFSET(#REF!,0,H234),0)</f>
        <v>0</v>
      </c>
      <c r="I236" s="1352">
        <f ca="1">IFERROR(OFFSET(#REF!,0,I234),0)</f>
        <v>0</v>
      </c>
      <c r="J236" s="1352">
        <f ca="1">SUM(C236:I237)</f>
        <v>0</v>
      </c>
    </row>
    <row r="237" spans="2:16" x14ac:dyDescent="0.2">
      <c r="C237" s="1352">
        <f ca="1">IFERROR(OFFSET(#REF!,0,C234),0)</f>
        <v>0</v>
      </c>
      <c r="D237" s="1352">
        <f ca="1">IFERROR(OFFSET(#REF!,0,D234),0)</f>
        <v>0</v>
      </c>
      <c r="E237" s="1352">
        <f ca="1">IFERROR(OFFSET(#REF!,0,E234),0)</f>
        <v>0</v>
      </c>
      <c r="F237" s="1352">
        <f ca="1">IFERROR(OFFSET(#REF!,0,F234),0)</f>
        <v>0</v>
      </c>
      <c r="G237" s="1352">
        <f ca="1">IFERROR(OFFSET(#REF!,0,G234),0)</f>
        <v>0</v>
      </c>
      <c r="H237" s="1352">
        <f ca="1">IFERROR(OFFSET(#REF!,0,H234),0)</f>
        <v>0</v>
      </c>
      <c r="I237" s="1352">
        <f ca="1">IFERROR(OFFSET(#REF!,0,I234),0)</f>
        <v>0</v>
      </c>
    </row>
  </sheetData>
  <pageMargins left="0.7" right="0.7" top="0.75" bottom="0.75" header="0.3" footer="0.3"/>
  <pageSetup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2:AD107"/>
  <sheetViews>
    <sheetView topLeftCell="K58" zoomScale="90" zoomScaleNormal="90" workbookViewId="0">
      <selection activeCell="U51" sqref="U51"/>
    </sheetView>
  </sheetViews>
  <sheetFormatPr defaultRowHeight="13.2" x14ac:dyDescent="0.25"/>
  <cols>
    <col min="2" max="2" width="11.33203125" bestFit="1" customWidth="1"/>
    <col min="23" max="23" width="29.44140625" customWidth="1"/>
    <col min="24" max="24" width="13.5546875" bestFit="1" customWidth="1"/>
    <col min="25" max="25" width="10.33203125" customWidth="1"/>
    <col min="26" max="26" width="11" bestFit="1" customWidth="1"/>
    <col min="28" max="28" width="20.33203125" customWidth="1"/>
    <col min="29" max="29" width="13.33203125" bestFit="1" customWidth="1"/>
  </cols>
  <sheetData>
    <row r="2" spans="2:27" x14ac:dyDescent="0.25">
      <c r="B2" s="1361" t="s">
        <v>218</v>
      </c>
      <c r="C2" s="1361"/>
      <c r="D2" s="1361" t="s">
        <v>248</v>
      </c>
      <c r="E2" s="1361" t="s">
        <v>312</v>
      </c>
      <c r="F2" s="1361">
        <v>4</v>
      </c>
      <c r="G2" s="1360" t="e">
        <f>CONCATENATE("Weekday Target is ",#REF!)</f>
        <v>#REF!</v>
      </c>
      <c r="H2" s="1359"/>
      <c r="I2" s="1359"/>
      <c r="J2" s="1359"/>
      <c r="K2" s="1359"/>
      <c r="L2" s="1359"/>
      <c r="M2" s="1359"/>
      <c r="N2" s="1359"/>
      <c r="O2" s="1359"/>
      <c r="P2" s="1359"/>
      <c r="Q2" s="1359"/>
      <c r="R2" s="1359"/>
      <c r="S2" s="1359"/>
      <c r="T2" s="1359"/>
      <c r="U2" s="1359"/>
      <c r="V2" s="1359"/>
      <c r="W2" s="1359"/>
      <c r="X2" s="1359"/>
      <c r="Y2" s="1359"/>
      <c r="Z2" s="1359"/>
      <c r="AA2" s="1359"/>
    </row>
    <row r="3" spans="2:27" x14ac:dyDescent="0.25">
      <c r="B3" s="1362">
        <v>43467</v>
      </c>
      <c r="C3" s="1361"/>
      <c r="D3" s="1361"/>
      <c r="E3" s="1361" t="s">
        <v>685</v>
      </c>
      <c r="F3" s="1361">
        <v>2</v>
      </c>
      <c r="G3" s="1360" t="str">
        <f>CONCATENATE("Weekday Target is ",F3)</f>
        <v>Weekday Target is 2</v>
      </c>
      <c r="H3" s="1359"/>
      <c r="I3" s="1359"/>
      <c r="J3" s="1359"/>
      <c r="K3" s="1359"/>
      <c r="L3" s="1359"/>
      <c r="M3" s="1359"/>
      <c r="N3" s="1359"/>
      <c r="O3" s="1359"/>
      <c r="P3" s="1359"/>
      <c r="Q3" s="1359"/>
      <c r="R3" s="1359"/>
      <c r="S3" s="1359"/>
      <c r="T3" s="1359"/>
      <c r="U3" s="1359"/>
      <c r="V3" s="1359"/>
      <c r="W3" s="1359"/>
      <c r="X3" s="1359"/>
      <c r="Y3" s="1359"/>
      <c r="Z3" s="1359"/>
      <c r="AA3" s="1359"/>
    </row>
    <row r="4" spans="2:27" x14ac:dyDescent="0.25">
      <c r="B4" s="1361"/>
      <c r="C4" s="1361"/>
      <c r="D4" s="1361"/>
      <c r="E4" s="1361"/>
      <c r="F4" s="1361"/>
      <c r="G4" s="1359"/>
      <c r="H4" s="1359"/>
      <c r="I4" s="1359"/>
      <c r="J4" s="1359"/>
      <c r="K4" s="1359"/>
      <c r="L4" s="1359"/>
      <c r="M4" s="1359"/>
      <c r="N4" s="1359"/>
      <c r="O4" s="1359"/>
      <c r="P4" s="1359"/>
      <c r="Q4" s="1359"/>
      <c r="R4" s="1359"/>
      <c r="S4" s="1359"/>
      <c r="T4" s="1359"/>
      <c r="U4" s="1359"/>
      <c r="V4" s="1359"/>
      <c r="W4" s="1359"/>
      <c r="X4" s="1359"/>
      <c r="Y4" s="1359"/>
      <c r="Z4" s="1359"/>
      <c r="AA4" s="1359"/>
    </row>
    <row r="5" spans="2:27" x14ac:dyDescent="0.25">
      <c r="B5" s="1361"/>
      <c r="C5" s="1361"/>
      <c r="G5" s="1359"/>
      <c r="H5" s="1359"/>
      <c r="I5" s="1359"/>
      <c r="J5" s="1359"/>
      <c r="K5" s="1359"/>
      <c r="L5" s="1359"/>
      <c r="M5" s="1359"/>
      <c r="N5" s="1359"/>
      <c r="O5" s="1359"/>
      <c r="P5" s="1359"/>
      <c r="Q5" s="1359"/>
      <c r="R5" s="1359"/>
      <c r="S5" s="1359"/>
      <c r="T5" s="1359"/>
      <c r="U5" s="1359"/>
      <c r="V5" s="1359"/>
      <c r="W5" s="1359"/>
      <c r="X5" s="1359"/>
      <c r="Y5" s="1359"/>
      <c r="Z5" s="1359"/>
      <c r="AA5" s="1359"/>
    </row>
    <row r="7" spans="2:27" ht="14.4" thickBot="1" x14ac:dyDescent="0.35">
      <c r="W7" s="3461" t="s">
        <v>280</v>
      </c>
      <c r="X7" s="1493"/>
      <c r="Y7" s="1493"/>
    </row>
    <row r="8" spans="2:27" ht="23.25" customHeight="1" thickBot="1" x14ac:dyDescent="0.3">
      <c r="W8" s="4971" t="s">
        <v>281</v>
      </c>
      <c r="X8" s="4971"/>
      <c r="Y8" s="4971"/>
    </row>
    <row r="9" spans="2:27" ht="23.25" customHeight="1" x14ac:dyDescent="0.25">
      <c r="W9" s="1494"/>
      <c r="X9" s="1497" t="s">
        <v>282</v>
      </c>
      <c r="Y9" s="1502" t="s">
        <v>283</v>
      </c>
    </row>
    <row r="10" spans="2:27" ht="23.25" customHeight="1" x14ac:dyDescent="0.25">
      <c r="W10" s="3416" t="s">
        <v>278</v>
      </c>
      <c r="X10" s="3417"/>
      <c r="Y10" s="3418" t="str">
        <f ca="1">'Dashboard Extract'!I19</f>
        <v/>
      </c>
    </row>
    <row r="11" spans="2:27" ht="23.25" customHeight="1" x14ac:dyDescent="0.25">
      <c r="W11" s="3416" t="s">
        <v>284</v>
      </c>
      <c r="X11" s="3417"/>
      <c r="Y11" s="3419">
        <f ca="1">'Dashboard Extract'!C21</f>
        <v>0</v>
      </c>
    </row>
    <row r="12" spans="2:27" ht="23.25" customHeight="1" x14ac:dyDescent="0.25">
      <c r="W12" s="3416" t="s">
        <v>91</v>
      </c>
      <c r="X12" s="3418"/>
      <c r="Y12" s="3418">
        <f>Z12/F3</f>
        <v>1</v>
      </c>
      <c r="Z12">
        <v>2</v>
      </c>
      <c r="AA12" s="4896"/>
    </row>
    <row r="13" spans="2:27" ht="23.25" customHeight="1" thickBot="1" x14ac:dyDescent="0.3">
      <c r="W13" s="3420" t="s">
        <v>285</v>
      </c>
      <c r="X13" s="3419"/>
      <c r="Y13" s="4893">
        <f>Z13/Z12</f>
        <v>3</v>
      </c>
      <c r="Z13">
        <v>6</v>
      </c>
    </row>
    <row r="14" spans="2:27" ht="23.25" customHeight="1" x14ac:dyDescent="0.25">
      <c r="W14" s="1495" t="s">
        <v>286</v>
      </c>
      <c r="X14" s="1499"/>
      <c r="Y14" s="1498" t="s">
        <v>287</v>
      </c>
    </row>
    <row r="15" spans="2:27" ht="23.25" customHeight="1" thickBot="1" x14ac:dyDescent="0.3">
      <c r="W15" s="1496" t="s">
        <v>288</v>
      </c>
      <c r="X15" s="1500"/>
      <c r="Y15" s="1501" t="s">
        <v>287</v>
      </c>
    </row>
    <row r="16" spans="2:27" ht="23.25" customHeight="1" x14ac:dyDescent="0.25"/>
    <row r="17" spans="23:30" ht="23.25" customHeight="1" thickBot="1" x14ac:dyDescent="0.3">
      <c r="W17" s="1506" t="s">
        <v>289</v>
      </c>
      <c r="X17" s="3124"/>
      <c r="Y17" s="3124"/>
      <c r="AC17" t="s">
        <v>707</v>
      </c>
    </row>
    <row r="18" spans="23:30" ht="23.25" customHeight="1" thickBot="1" x14ac:dyDescent="0.3">
      <c r="W18" s="4971" t="s">
        <v>281</v>
      </c>
      <c r="X18" s="4971"/>
      <c r="Y18" s="4971"/>
      <c r="AB18" s="4971" t="s">
        <v>281</v>
      </c>
      <c r="AC18" s="4971"/>
      <c r="AD18" s="4971"/>
    </row>
    <row r="19" spans="23:30" ht="23.25" customHeight="1" x14ac:dyDescent="0.25">
      <c r="W19" s="1503"/>
      <c r="X19" s="1504" t="s">
        <v>282</v>
      </c>
      <c r="Y19" s="1504" t="s">
        <v>283</v>
      </c>
      <c r="Z19" t="s">
        <v>811</v>
      </c>
      <c r="AB19" s="1503"/>
      <c r="AC19" s="1504" t="s">
        <v>282</v>
      </c>
      <c r="AD19" s="1504" t="s">
        <v>283</v>
      </c>
    </row>
    <row r="20" spans="23:30" ht="23.25" customHeight="1" x14ac:dyDescent="0.25">
      <c r="W20" s="1507" t="s">
        <v>284</v>
      </c>
      <c r="X20" s="3124"/>
      <c r="Y20" s="1509">
        <f ca="1">'Dashboard Extract'!C39</f>
        <v>703.75</v>
      </c>
      <c r="AA20">
        <f ca="1">'Dashboard Extract'!I41</f>
        <v>915</v>
      </c>
      <c r="AB20" s="1507" t="s">
        <v>764</v>
      </c>
      <c r="AC20" s="4862">
        <f ca="1">AC24/F2</f>
        <v>3.25</v>
      </c>
    </row>
    <row r="21" spans="23:30" ht="23.25" customHeight="1" x14ac:dyDescent="0.25">
      <c r="W21" s="1507" t="s">
        <v>91</v>
      </c>
      <c r="X21" s="3124">
        <v>31</v>
      </c>
      <c r="Y21" s="3124">
        <f ca="1">'Dashboard Extract'!P41</f>
        <v>19</v>
      </c>
      <c r="Z21">
        <f ca="1">Y21 - 11/F2</f>
        <v>16.25</v>
      </c>
      <c r="AA21">
        <f ca="1">AA20/Y20</f>
        <v>1.3001776198934281</v>
      </c>
      <c r="AB21" s="1507" t="s">
        <v>767</v>
      </c>
      <c r="AC21" s="4862">
        <f ca="1">AC22/AC20</f>
        <v>0.61538461538461542</v>
      </c>
    </row>
    <row r="22" spans="23:30" ht="23.25" customHeight="1" x14ac:dyDescent="0.25">
      <c r="W22" s="3080" t="s">
        <v>290</v>
      </c>
      <c r="X22" s="1509">
        <v>40</v>
      </c>
      <c r="Y22" s="1509">
        <f ca="1">Y20/Y21</f>
        <v>37.039473684210527</v>
      </c>
      <c r="Z22">
        <f ca="1">Y20/Z21</f>
        <v>43.307692307692307</v>
      </c>
      <c r="AB22" s="1507" t="s">
        <v>704</v>
      </c>
      <c r="AC22">
        <f ca="1">'Dashboard Extract'!I179</f>
        <v>2</v>
      </c>
    </row>
    <row r="23" spans="23:30" ht="23.25" customHeight="1" x14ac:dyDescent="0.3">
      <c r="W23" s="3081" t="s">
        <v>291</v>
      </c>
      <c r="X23" s="1509">
        <v>5</v>
      </c>
      <c r="Y23" s="3407" t="s">
        <v>287</v>
      </c>
      <c r="Z23" s="4942">
        <f ca="1">OFFSET('WS-1 Paper'!A4,0,MATCH(B3,'WS-1 Paper'!$4:$4,0)-1)-OFFSET('WS-1 Paper'!A4,22,MATCH(B3,'WS-1 Paper'!$4:$4,0)-1)</f>
        <v>2</v>
      </c>
      <c r="AB23" s="1507" t="s">
        <v>497</v>
      </c>
      <c r="AC23" s="4862">
        <f ca="1">'Dashboard Extract'!J180</f>
        <v>15</v>
      </c>
    </row>
    <row r="24" spans="23:30" ht="23.25" customHeight="1" x14ac:dyDescent="0.3">
      <c r="W24" s="1508" t="s">
        <v>292</v>
      </c>
      <c r="X24" s="1509">
        <v>5</v>
      </c>
      <c r="Y24" s="3408" t="s">
        <v>287</v>
      </c>
      <c r="Z24" s="4942" t="e">
        <f ca="1">OFFSET('WS-1 Paper'!A4,0,MATCH(B3-7,'WS-1 Paper'!$4:$4,0)-1)-OFFSET('WS-1 Paper'!A4,22,MATCH(B3-7,'WS-1 Paper'!$4:$4,0)-1)</f>
        <v>#VALUE!</v>
      </c>
      <c r="AB24" s="1507" t="s">
        <v>498</v>
      </c>
      <c r="AC24" s="4862">
        <f ca="1">'Dashboard Extract'!J181</f>
        <v>13</v>
      </c>
    </row>
    <row r="25" spans="23:30" ht="23.25" customHeight="1" x14ac:dyDescent="0.25">
      <c r="W25" s="1507" t="s">
        <v>496</v>
      </c>
      <c r="Y25" s="3406">
        <f ca="1">'Dashboard Extract'!I41</f>
        <v>915</v>
      </c>
      <c r="Z25" s="4863"/>
      <c r="AC25" s="4862"/>
    </row>
    <row r="26" spans="23:30" ht="23.25" customHeight="1" x14ac:dyDescent="0.25">
      <c r="W26" s="1507" t="s">
        <v>497</v>
      </c>
      <c r="X26" s="3082"/>
      <c r="Y26" s="3406">
        <f ca="1">'Dashboard Extract'!J42</f>
        <v>3297</v>
      </c>
    </row>
    <row r="27" spans="23:30" ht="23.25" customHeight="1" thickBot="1" x14ac:dyDescent="0.3">
      <c r="W27" s="1496" t="s">
        <v>498</v>
      </c>
      <c r="X27" s="1500"/>
      <c r="Y27" s="3405">
        <f ca="1">'Dashboard Extract'!J43</f>
        <v>2822</v>
      </c>
    </row>
    <row r="28" spans="23:30" ht="23.25" customHeight="1" x14ac:dyDescent="0.25">
      <c r="AB28" t="s">
        <v>274</v>
      </c>
    </row>
    <row r="29" spans="23:30" ht="23.25" customHeight="1" x14ac:dyDescent="0.25">
      <c r="AB29" s="1507" t="s">
        <v>704</v>
      </c>
      <c r="AC29">
        <f ca="1">'Dashboard Extract'!C61</f>
        <v>36</v>
      </c>
    </row>
    <row r="30" spans="23:30" ht="23.25" customHeight="1" x14ac:dyDescent="0.25">
      <c r="AB30" s="1507" t="s">
        <v>768</v>
      </c>
      <c r="AC30" s="4943">
        <f ca="1">'Dashboard Extract'!C62</f>
        <v>0.55000000000000004</v>
      </c>
    </row>
    <row r="31" spans="23:30" ht="23.25" customHeight="1" thickBot="1" x14ac:dyDescent="0.3">
      <c r="W31" s="1442"/>
      <c r="AB31" s="1507" t="s">
        <v>769</v>
      </c>
      <c r="AC31" s="4863">
        <f ca="1">'Dashboard Extract'!I61</f>
        <v>43476</v>
      </c>
    </row>
    <row r="32" spans="23:30" ht="23.25" customHeight="1" thickBot="1" x14ac:dyDescent="0.3">
      <c r="W32" s="4971" t="s">
        <v>281</v>
      </c>
      <c r="X32" s="4971"/>
      <c r="Y32" s="4971"/>
      <c r="AB32" s="1507" t="s">
        <v>770</v>
      </c>
      <c r="AC32" s="1509">
        <f ca="1">'Dashboard Extract'!I62</f>
        <v>8</v>
      </c>
    </row>
    <row r="33" spans="23:29" ht="23.25" customHeight="1" x14ac:dyDescent="0.25">
      <c r="W33" s="4969" t="s">
        <v>220</v>
      </c>
      <c r="X33" s="4970"/>
      <c r="Y33" s="4970"/>
    </row>
    <row r="34" spans="23:29" ht="23.25" customHeight="1" x14ac:dyDescent="0.25">
      <c r="W34" s="1505"/>
      <c r="X34" s="1505"/>
      <c r="Y34" s="1505"/>
    </row>
    <row r="35" spans="23:29" ht="23.25" customHeight="1" x14ac:dyDescent="0.25">
      <c r="W35" s="1507" t="s">
        <v>445</v>
      </c>
      <c r="X35" s="3415" t="s">
        <v>501</v>
      </c>
      <c r="Y35" s="3411" t="s">
        <v>502</v>
      </c>
    </row>
    <row r="36" spans="23:29" ht="23.25" customHeight="1" x14ac:dyDescent="0.25">
      <c r="W36" s="1507" t="s">
        <v>91</v>
      </c>
      <c r="X36" s="1510">
        <v>2</v>
      </c>
      <c r="Y36" s="1510"/>
      <c r="AB36" t="s">
        <v>803</v>
      </c>
    </row>
    <row r="37" spans="23:29" ht="23.25" customHeight="1" thickBot="1" x14ac:dyDescent="0.3">
      <c r="W37" s="3080" t="s">
        <v>290</v>
      </c>
      <c r="X37" s="1509">
        <f ca="1">'Dashboard Extract'!C116/X36</f>
        <v>10.7</v>
      </c>
      <c r="Y37" s="1510"/>
      <c r="AB37" t="s">
        <v>796</v>
      </c>
      <c r="AC37">
        <f ca="1">SUM('Dashboard Extract'!J231:P231)</f>
        <v>0</v>
      </c>
    </row>
    <row r="38" spans="23:29" ht="23.25" customHeight="1" x14ac:dyDescent="0.25">
      <c r="W38" s="4969" t="s">
        <v>56</v>
      </c>
      <c r="X38" s="4970"/>
      <c r="Y38" s="4970"/>
      <c r="AB38" t="s">
        <v>802</v>
      </c>
      <c r="AC38" s="4862">
        <f ca="1">SUM('Dashboard Extract'!J232:P232)</f>
        <v>0</v>
      </c>
    </row>
    <row r="39" spans="23:29" ht="23.25" customHeight="1" x14ac:dyDescent="0.25">
      <c r="W39" s="3081" t="s">
        <v>446</v>
      </c>
      <c r="X39" s="3415" t="s">
        <v>501</v>
      </c>
      <c r="Y39" s="3411" t="s">
        <v>502</v>
      </c>
    </row>
    <row r="40" spans="23:29" ht="23.25" customHeight="1" x14ac:dyDescent="0.25">
      <c r="W40" s="3081" t="s">
        <v>91</v>
      </c>
      <c r="X40" s="1510">
        <v>3</v>
      </c>
      <c r="Y40" s="3082"/>
      <c r="AB40" t="s">
        <v>807</v>
      </c>
      <c r="AC40">
        <f ca="1">'Dashboard Extract'!J236</f>
        <v>0</v>
      </c>
    </row>
    <row r="41" spans="23:29" ht="23.25" customHeight="1" thickBot="1" x14ac:dyDescent="0.3">
      <c r="W41" s="3081" t="s">
        <v>447</v>
      </c>
      <c r="X41" s="1509">
        <f ca="1">'Dashboard Extract'!C122/X40</f>
        <v>9</v>
      </c>
    </row>
    <row r="42" spans="23:29" ht="23.25" customHeight="1" x14ac:dyDescent="0.25">
      <c r="W42" s="4969" t="s">
        <v>320</v>
      </c>
      <c r="X42" s="4970"/>
      <c r="Y42" s="4970"/>
      <c r="AB42" t="s">
        <v>804</v>
      </c>
      <c r="AC42">
        <f ca="1">'Dashboard Extract'!J123</f>
        <v>0</v>
      </c>
    </row>
    <row r="43" spans="23:29" ht="23.25" customHeight="1" x14ac:dyDescent="0.25">
      <c r="W43" s="3083" t="s">
        <v>448</v>
      </c>
      <c r="X43" s="3415" t="s">
        <v>501</v>
      </c>
      <c r="Y43" s="3411" t="s">
        <v>502</v>
      </c>
    </row>
    <row r="44" spans="23:29" ht="23.25" customHeight="1" x14ac:dyDescent="0.25">
      <c r="W44" s="3083" t="s">
        <v>91</v>
      </c>
      <c r="X44">
        <v>5</v>
      </c>
    </row>
    <row r="45" spans="23:29" ht="23.25" customHeight="1" x14ac:dyDescent="0.25">
      <c r="W45" s="3083" t="s">
        <v>447</v>
      </c>
      <c r="X45" s="1509">
        <f ca="1">'Dashboard Extract'!C127/Graphs!X44/F2</f>
        <v>21.45</v>
      </c>
    </row>
    <row r="46" spans="23:29" ht="23.25" customHeight="1" x14ac:dyDescent="0.25">
      <c r="W46" s="3124"/>
      <c r="X46" s="3124"/>
      <c r="Y46" s="3124"/>
    </row>
    <row r="47" spans="23:29" ht="23.25" customHeight="1" thickBot="1" x14ac:dyDescent="0.3">
      <c r="W47" s="3124"/>
      <c r="X47" s="3124"/>
      <c r="Y47" s="3124"/>
    </row>
    <row r="48" spans="23:29" ht="23.25" customHeight="1" thickBot="1" x14ac:dyDescent="0.3">
      <c r="W48" s="4965" t="s">
        <v>281</v>
      </c>
      <c r="X48" s="4965"/>
      <c r="Y48" s="4965"/>
    </row>
    <row r="49" spans="23:25" ht="23.25" customHeight="1" x14ac:dyDescent="0.25">
      <c r="W49" s="4966" t="s">
        <v>499</v>
      </c>
      <c r="X49" s="4966"/>
      <c r="Y49" s="4966"/>
    </row>
    <row r="50" spans="23:25" ht="23.25" customHeight="1" x14ac:dyDescent="0.25">
      <c r="W50" s="3409" t="s">
        <v>500</v>
      </c>
      <c r="X50" s="3410" t="s">
        <v>501</v>
      </c>
      <c r="Y50" s="3411" t="s">
        <v>502</v>
      </c>
    </row>
    <row r="51" spans="23:25" ht="23.25" customHeight="1" x14ac:dyDescent="0.25">
      <c r="W51" s="3409" t="s">
        <v>503</v>
      </c>
      <c r="X51" s="3410" t="s">
        <v>501</v>
      </c>
      <c r="Y51" s="3411" t="s">
        <v>502</v>
      </c>
    </row>
    <row r="52" spans="23:25" ht="23.25" customHeight="1" x14ac:dyDescent="0.25">
      <c r="W52" s="3409" t="s">
        <v>91</v>
      </c>
      <c r="X52" s="3410">
        <v>5</v>
      </c>
      <c r="Y52" s="3412"/>
    </row>
    <row r="53" spans="23:25" ht="23.25" customHeight="1" x14ac:dyDescent="0.25">
      <c r="W53" s="3409" t="s">
        <v>504</v>
      </c>
      <c r="X53" s="3428">
        <f ca="1">'Dashboard Extract'!C101/X52</f>
        <v>10.6</v>
      </c>
      <c r="Y53" s="3412"/>
    </row>
    <row r="54" spans="23:25" ht="23.25" customHeight="1" thickBot="1" x14ac:dyDescent="0.3">
      <c r="W54" s="3413"/>
      <c r="X54" s="3413"/>
      <c r="Y54" s="3413"/>
    </row>
    <row r="55" spans="23:25" ht="23.25" customHeight="1" x14ac:dyDescent="0.25">
      <c r="W55" s="4967" t="s">
        <v>2</v>
      </c>
      <c r="X55" s="4967"/>
      <c r="Y55" s="4967"/>
    </row>
    <row r="56" spans="23:25" ht="15.6" x14ac:dyDescent="0.25">
      <c r="W56" s="3409" t="s">
        <v>505</v>
      </c>
      <c r="X56" s="3410" t="s">
        <v>501</v>
      </c>
      <c r="Y56" s="3411" t="s">
        <v>502</v>
      </c>
    </row>
    <row r="57" spans="23:25" ht="22.8" x14ac:dyDescent="0.25">
      <c r="W57" s="3409" t="s">
        <v>91</v>
      </c>
      <c r="X57" s="3410">
        <v>1.5</v>
      </c>
      <c r="Y57" s="3412"/>
    </row>
    <row r="58" spans="23:25" ht="22.8" x14ac:dyDescent="0.25">
      <c r="W58" s="3409" t="s">
        <v>506</v>
      </c>
      <c r="X58" s="3428">
        <f ca="1">'Dashboard Extract'!C105/Graphs!X57</f>
        <v>60.833333333333336</v>
      </c>
      <c r="Y58" s="3412"/>
    </row>
    <row r="59" spans="23:25" ht="22.8" x14ac:dyDescent="0.25">
      <c r="W59" s="3412"/>
      <c r="X59" s="3412"/>
      <c r="Y59" s="3412"/>
    </row>
    <row r="60" spans="23:25" ht="23.4" thickBot="1" x14ac:dyDescent="0.3">
      <c r="W60" s="3413"/>
      <c r="X60" s="3413"/>
      <c r="Y60" s="3413"/>
    </row>
    <row r="61" spans="23:25" ht="15.75" customHeight="1" x14ac:dyDescent="0.25">
      <c r="W61" s="4968" t="s">
        <v>507</v>
      </c>
      <c r="X61" s="4968"/>
      <c r="Y61" s="4968"/>
    </row>
    <row r="62" spans="23:25" ht="15.6" x14ac:dyDescent="0.25">
      <c r="W62" s="3409" t="s">
        <v>508</v>
      </c>
      <c r="X62" s="3410" t="s">
        <v>501</v>
      </c>
      <c r="Y62" s="3411" t="s">
        <v>502</v>
      </c>
    </row>
    <row r="63" spans="23:25" ht="22.8" x14ac:dyDescent="0.25">
      <c r="W63" s="3409" t="s">
        <v>91</v>
      </c>
      <c r="X63" s="3410">
        <v>0.5</v>
      </c>
      <c r="Y63" s="3412"/>
    </row>
    <row r="64" spans="23:25" ht="22.8" x14ac:dyDescent="0.25">
      <c r="W64" s="3409" t="s">
        <v>509</v>
      </c>
      <c r="X64" s="3428">
        <f ca="1">'Dashboard Extract'!C109/Graphs!X63</f>
        <v>14</v>
      </c>
      <c r="Y64" s="3412"/>
    </row>
    <row r="65" spans="23:25" ht="22.8" x14ac:dyDescent="0.25">
      <c r="W65" s="3412"/>
      <c r="X65" s="3412"/>
      <c r="Y65" s="3412"/>
    </row>
    <row r="66" spans="23:25" ht="22.8" x14ac:dyDescent="0.25">
      <c r="W66" s="3412"/>
      <c r="X66" s="3414"/>
      <c r="Y66" s="3414"/>
    </row>
    <row r="67" spans="23:25" ht="22.8" x14ac:dyDescent="0.25">
      <c r="W67" s="3423"/>
      <c r="X67" s="3424"/>
      <c r="Y67" s="3424"/>
    </row>
    <row r="68" spans="23:25" x14ac:dyDescent="0.25">
      <c r="W68" s="1512"/>
      <c r="X68" s="1512"/>
      <c r="Y68" s="1512"/>
    </row>
    <row r="69" spans="23:25" x14ac:dyDescent="0.25">
      <c r="W69" s="1512"/>
      <c r="X69" s="1512"/>
      <c r="Y69" s="1512"/>
    </row>
    <row r="70" spans="23:25" x14ac:dyDescent="0.25">
      <c r="W70" s="1512"/>
      <c r="X70" s="1512"/>
      <c r="Y70" s="1512"/>
    </row>
    <row r="71" spans="23:25" x14ac:dyDescent="0.25">
      <c r="W71" s="1512"/>
      <c r="X71" s="1512"/>
      <c r="Y71" s="1512"/>
    </row>
    <row r="72" spans="23:25" x14ac:dyDescent="0.25">
      <c r="W72" s="1512"/>
      <c r="X72" s="1512"/>
      <c r="Y72" s="1512"/>
    </row>
    <row r="73" spans="23:25" x14ac:dyDescent="0.25">
      <c r="W73" s="1512"/>
      <c r="X73" s="1512"/>
      <c r="Y73" s="1512"/>
    </row>
    <row r="74" spans="23:25" x14ac:dyDescent="0.25">
      <c r="W74" s="1512"/>
      <c r="X74" s="1512"/>
      <c r="Y74" s="1512"/>
    </row>
    <row r="75" spans="23:25" x14ac:dyDescent="0.25">
      <c r="W75" s="1512"/>
      <c r="X75" s="1512"/>
      <c r="Y75" s="1512"/>
    </row>
    <row r="76" spans="23:25" x14ac:dyDescent="0.25">
      <c r="W76" s="1512"/>
      <c r="X76" s="1512"/>
      <c r="Y76" s="1512"/>
    </row>
    <row r="77" spans="23:25" x14ac:dyDescent="0.25">
      <c r="W77" s="1512"/>
      <c r="X77" s="1512"/>
      <c r="Y77" s="1512"/>
    </row>
    <row r="78" spans="23:25" x14ac:dyDescent="0.25">
      <c r="W78" s="1512"/>
      <c r="X78" s="1512"/>
      <c r="Y78" s="1512"/>
    </row>
    <row r="79" spans="23:25" x14ac:dyDescent="0.25">
      <c r="W79" s="1512"/>
      <c r="X79" s="1512"/>
      <c r="Y79" s="1512"/>
    </row>
    <row r="80" spans="23:25" x14ac:dyDescent="0.25">
      <c r="W80" s="1512"/>
      <c r="X80" s="1512"/>
      <c r="Y80" s="1512"/>
    </row>
    <row r="81" spans="19:25" x14ac:dyDescent="0.25">
      <c r="W81" s="1512"/>
      <c r="X81" s="1512"/>
      <c r="Y81" s="1512"/>
    </row>
    <row r="82" spans="19:25" x14ac:dyDescent="0.25">
      <c r="W82" s="1512"/>
      <c r="X82" s="1512"/>
      <c r="Y82" s="1512"/>
    </row>
    <row r="83" spans="19:25" x14ac:dyDescent="0.25">
      <c r="W83" s="1512"/>
      <c r="X83" s="1512"/>
      <c r="Y83" s="1512"/>
    </row>
    <row r="84" spans="19:25" x14ac:dyDescent="0.25">
      <c r="W84" s="1512"/>
      <c r="X84" s="1512"/>
      <c r="Y84" s="1512"/>
    </row>
    <row r="85" spans="19:25" ht="21.75" customHeight="1" x14ac:dyDescent="0.25">
      <c r="W85" s="3425"/>
      <c r="X85" s="3425"/>
      <c r="Y85" s="3425"/>
    </row>
    <row r="86" spans="19:25" ht="12.75" customHeight="1" x14ac:dyDescent="0.25">
      <c r="W86" s="3421"/>
      <c r="X86" s="3422"/>
      <c r="Y86" s="3422"/>
    </row>
    <row r="87" spans="19:25" ht="12.75" customHeight="1" x14ac:dyDescent="0.25">
      <c r="W87" s="3426"/>
      <c r="X87" s="3426"/>
      <c r="Y87" s="3426"/>
    </row>
    <row r="88" spans="19:25" ht="12.75" customHeight="1" x14ac:dyDescent="0.25">
      <c r="W88" s="3083"/>
      <c r="X88" s="2702"/>
      <c r="Y88" s="3427"/>
    </row>
    <row r="89" spans="19:25" ht="12.75" customHeight="1" x14ac:dyDescent="0.25">
      <c r="W89" s="3083"/>
      <c r="X89" s="2702"/>
      <c r="Y89" s="2702"/>
    </row>
    <row r="90" spans="19:25" ht="12.75" customHeight="1" x14ac:dyDescent="0.25">
      <c r="W90" s="3083"/>
      <c r="X90" s="3427"/>
      <c r="Y90" s="2702"/>
    </row>
    <row r="91" spans="19:25" ht="12.75" customHeight="1" x14ac:dyDescent="0.25">
      <c r="W91" s="3421"/>
      <c r="X91" s="3422"/>
      <c r="Y91" s="3422"/>
    </row>
    <row r="92" spans="19:25" ht="12.75" customHeight="1" x14ac:dyDescent="0.25">
      <c r="W92" s="3083"/>
      <c r="X92" s="3401"/>
      <c r="Y92" s="3402"/>
    </row>
    <row r="93" spans="19:25" ht="12.75" customHeight="1" x14ac:dyDescent="0.25">
      <c r="W93" s="3083"/>
      <c r="X93" s="2702"/>
      <c r="Y93" s="3401"/>
    </row>
    <row r="94" spans="19:25" ht="12.75" customHeight="1" x14ac:dyDescent="0.25">
      <c r="W94" s="3083"/>
      <c r="X94" s="3427"/>
      <c r="Y94" s="2702"/>
    </row>
    <row r="95" spans="19:25" ht="12.75" customHeight="1" x14ac:dyDescent="0.25">
      <c r="S95">
        <v>193</v>
      </c>
      <c r="T95">
        <f>S95/T97</f>
        <v>38.6</v>
      </c>
      <c r="W95" s="3421"/>
      <c r="X95" s="3422"/>
      <c r="Y95" s="3422"/>
    </row>
    <row r="96" spans="19:25" ht="12.75" customHeight="1" x14ac:dyDescent="0.25">
      <c r="W96" s="3083"/>
      <c r="X96" s="3400"/>
      <c r="Y96" s="3400"/>
    </row>
    <row r="97" spans="19:25" ht="12.75" customHeight="1" x14ac:dyDescent="0.25">
      <c r="S97">
        <v>642</v>
      </c>
      <c r="T97">
        <v>5</v>
      </c>
      <c r="W97" s="3083"/>
      <c r="X97" s="3400"/>
      <c r="Y97" s="3400"/>
    </row>
    <row r="98" spans="19:25" ht="12.75" customHeight="1" x14ac:dyDescent="0.25">
      <c r="S98">
        <v>102</v>
      </c>
      <c r="T98">
        <f>SUM(S97:S98)/T97</f>
        <v>148.80000000000001</v>
      </c>
      <c r="W98" s="3083"/>
      <c r="X98" s="3400"/>
      <c r="Y98" s="3400"/>
    </row>
    <row r="104" spans="19:25" x14ac:dyDescent="0.25">
      <c r="V104" t="s">
        <v>629</v>
      </c>
    </row>
    <row r="105" spans="19:25" x14ac:dyDescent="0.25">
      <c r="V105" t="s">
        <v>630</v>
      </c>
    </row>
    <row r="106" spans="19:25" x14ac:dyDescent="0.25">
      <c r="V106" t="s">
        <v>631</v>
      </c>
    </row>
    <row r="107" spans="19:25" x14ac:dyDescent="0.25">
      <c r="V107" t="s">
        <v>650</v>
      </c>
    </row>
  </sheetData>
  <mergeCells count="11">
    <mergeCell ref="AB18:AD18"/>
    <mergeCell ref="W8:Y8"/>
    <mergeCell ref="W32:Y32"/>
    <mergeCell ref="W33:Y33"/>
    <mergeCell ref="W38:Y38"/>
    <mergeCell ref="W18:Y18"/>
    <mergeCell ref="W48:Y48"/>
    <mergeCell ref="W49:Y49"/>
    <mergeCell ref="W55:Y55"/>
    <mergeCell ref="W61:Y61"/>
    <mergeCell ref="W42:Y42"/>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TQ90"/>
  <sheetViews>
    <sheetView showGridLines="0" zoomScale="85" zoomScaleNormal="85" workbookViewId="0">
      <pane xSplit="1" topLeftCell="TA1" activePane="topRight" state="frozen"/>
      <selection activeCell="X28" sqref="X28"/>
      <selection pane="topRight" activeCell="A7" sqref="A7"/>
    </sheetView>
  </sheetViews>
  <sheetFormatPr defaultColWidth="9.109375" defaultRowHeight="14.4" x14ac:dyDescent="0.3"/>
  <cols>
    <col min="1" max="1" width="29.44140625" style="1351" customWidth="1"/>
    <col min="2" max="2" width="13.44140625" style="76" customWidth="1"/>
    <col min="3" max="3" width="13.109375" style="76" customWidth="1"/>
    <col min="4" max="4" width="12.88671875" style="76" customWidth="1"/>
    <col min="5" max="5" width="13.109375" style="76" customWidth="1"/>
    <col min="6" max="6" width="13.5546875" style="76" customWidth="1"/>
    <col min="7" max="7" width="9.109375" style="76" customWidth="1"/>
    <col min="8" max="8" width="9.5546875" style="76" bestFit="1" customWidth="1"/>
    <col min="9" max="9" width="12.6640625" style="76" customWidth="1"/>
    <col min="10" max="10" width="13.109375" style="76" customWidth="1"/>
    <col min="11" max="11" width="12.6640625" style="76" customWidth="1"/>
    <col min="12" max="12" width="13" style="76" customWidth="1"/>
    <col min="13" max="13" width="13.44140625" style="76" customWidth="1"/>
    <col min="14" max="15" width="9.6640625" style="76" customWidth="1"/>
    <col min="16" max="16" width="12.88671875" style="76" customWidth="1"/>
    <col min="17" max="17" width="14.88671875" style="76" customWidth="1"/>
    <col min="18" max="18" width="12.6640625" style="76" customWidth="1"/>
    <col min="19" max="19" width="13.33203125" style="76" customWidth="1"/>
    <col min="20" max="20" width="13.6640625" style="76" customWidth="1"/>
    <col min="21" max="22" width="9.6640625" style="76" customWidth="1"/>
    <col min="23" max="23" width="13.109375" style="76" customWidth="1"/>
    <col min="24" max="24" width="13.33203125" style="76" customWidth="1"/>
    <col min="25" max="25" width="13.88671875" style="76" customWidth="1"/>
    <col min="26" max="26" width="12.88671875" style="76" customWidth="1"/>
    <col min="27" max="27" width="13.88671875" style="76" customWidth="1"/>
    <col min="28" max="29" width="9.6640625" style="76" bestFit="1" customWidth="1"/>
    <col min="30" max="30" width="13.88671875" style="76" customWidth="1"/>
    <col min="31" max="31" width="13" style="76" customWidth="1"/>
    <col min="32" max="32" width="10.5546875" style="76" bestFit="1" customWidth="1"/>
    <col min="33" max="33" width="9.5546875" style="76" bestFit="1" customWidth="1"/>
    <col min="34" max="35" width="9.109375" style="76" customWidth="1"/>
    <col min="36" max="36" width="9.5546875" style="76" bestFit="1" customWidth="1"/>
    <col min="37" max="38" width="9.109375" style="76" customWidth="1"/>
    <col min="39" max="39" width="14.6640625" style="4636" customWidth="1"/>
    <col min="40" max="40" width="9.109375" style="76" customWidth="1"/>
    <col min="41" max="41" width="10.33203125" style="76" bestFit="1" customWidth="1"/>
    <col min="42" max="42" width="9.88671875" style="76" bestFit="1" customWidth="1"/>
    <col min="43" max="43" width="9.5546875" style="76" bestFit="1" customWidth="1"/>
    <col min="44" max="44" width="16.5546875" style="4636" customWidth="1"/>
    <col min="45" max="45" width="10.6640625" style="76" bestFit="1" customWidth="1"/>
    <col min="46" max="46" width="14.5546875" style="4636" customWidth="1"/>
    <col min="47" max="48" width="10.6640625" style="76" bestFit="1" customWidth="1"/>
    <col min="49" max="49" width="9.88671875" style="76" bestFit="1" customWidth="1"/>
    <col min="50" max="50" width="9.5546875" style="76" bestFit="1" customWidth="1"/>
    <col min="51" max="54" width="10.6640625" style="76" bestFit="1" customWidth="1"/>
    <col min="55" max="55" width="9.109375" style="76" customWidth="1"/>
    <col min="56" max="56" width="9.88671875" style="76" bestFit="1" customWidth="1"/>
    <col min="57" max="57" width="9.5546875" style="76" bestFit="1" customWidth="1"/>
    <col min="58" max="58" width="10.6640625" style="76" bestFit="1" customWidth="1"/>
    <col min="59" max="59" width="14.6640625" style="4636" customWidth="1"/>
    <col min="60" max="61" width="10.6640625" style="76" bestFit="1" customWidth="1"/>
    <col min="62" max="62" width="15.88671875" style="4636" customWidth="1"/>
    <col min="63" max="64" width="9.109375" style="4636" customWidth="1"/>
    <col min="65" max="65" width="17" style="4636" customWidth="1"/>
    <col min="66" max="71" width="9.109375" style="76" customWidth="1"/>
    <col min="72" max="76" width="10.6640625" style="76" bestFit="1" customWidth="1"/>
    <col min="77" max="78" width="9.88671875" style="76" bestFit="1" customWidth="1"/>
    <col min="79" max="83" width="10.6640625" style="76" bestFit="1" customWidth="1"/>
    <col min="84" max="85" width="9.88671875" style="76" bestFit="1" customWidth="1"/>
    <col min="86" max="87" width="10.6640625" style="76" customWidth="1"/>
    <col min="88" max="89" width="10.6640625" style="4636" customWidth="1"/>
    <col min="90" max="92" width="11.6640625" style="4636" customWidth="1"/>
    <col min="93" max="93" width="11.109375" style="4636" customWidth="1"/>
    <col min="94" max="94" width="10.88671875" style="76" customWidth="1"/>
    <col min="95" max="95" width="10.6640625" style="4636" customWidth="1"/>
    <col min="96" max="96" width="11" style="4636" customWidth="1"/>
    <col min="97" max="97" width="10.44140625" style="4636" customWidth="1"/>
    <col min="98" max="98" width="11.6640625" style="4636" customWidth="1"/>
    <col min="99" max="99" width="11.88671875" style="4636" customWidth="1"/>
    <col min="100" max="102" width="9.109375" style="76" customWidth="1"/>
    <col min="103" max="104" width="10.6640625" style="76" bestFit="1" customWidth="1"/>
    <col min="105" max="107" width="10.33203125" style="76" customWidth="1"/>
    <col min="108" max="109" width="10.6640625" style="76" bestFit="1" customWidth="1"/>
    <col min="110" max="110" width="10.5546875" style="4636" customWidth="1"/>
    <col min="111" max="111" width="10.6640625" style="76" bestFit="1" customWidth="1"/>
    <col min="112" max="113" width="9.88671875" style="76" bestFit="1" customWidth="1"/>
    <col min="114" max="114" width="11.44140625" style="4636" customWidth="1"/>
    <col min="115" max="116" width="13.109375" style="4636" customWidth="1"/>
    <col min="117" max="117" width="10.6640625" style="76" bestFit="1" customWidth="1"/>
    <col min="118" max="121" width="11.44140625" style="4636" customWidth="1"/>
    <col min="122" max="122" width="11.6640625" style="4636" customWidth="1"/>
    <col min="123" max="123" width="11.109375" style="76" customWidth="1"/>
    <col min="124" max="124" width="12.5546875" style="4636" customWidth="1"/>
    <col min="125" max="127" width="10.5546875" style="76" customWidth="1"/>
    <col min="128" max="128" width="13.44140625" style="4636" customWidth="1"/>
    <col min="129" max="129" width="11" style="76" customWidth="1"/>
    <col min="130" max="130" width="11.5546875" style="76" customWidth="1"/>
    <col min="131" max="131" width="11.109375" style="76" customWidth="1"/>
    <col min="132" max="134" width="11.33203125" style="4636" customWidth="1"/>
    <col min="135" max="136" width="10.88671875" style="4636" customWidth="1"/>
    <col min="137" max="137" width="11.5546875" style="4636" customWidth="1"/>
    <col min="138" max="138" width="9.109375" style="76"/>
    <col min="139" max="141" width="11.33203125" style="4636" customWidth="1"/>
    <col min="142" max="142" width="12.5546875" style="4636" customWidth="1"/>
    <col min="143" max="144" width="9.109375" style="76"/>
    <col min="145" max="145" width="12.109375" style="4636" customWidth="1"/>
    <col min="146" max="152" width="9.109375" style="76"/>
    <col min="153" max="155" width="12.109375" style="4636" customWidth="1"/>
    <col min="156" max="194" width="9.109375" style="76"/>
    <col min="195" max="195" width="11.33203125" style="4636" customWidth="1"/>
    <col min="196" max="197" width="10.88671875" style="4636" bestFit="1" customWidth="1"/>
    <col min="198" max="228" width="9.109375" style="76"/>
    <col min="229" max="229" width="12.5546875" style="4636" customWidth="1"/>
    <col min="230" max="247" width="9.109375" style="76"/>
    <col min="248" max="248" width="12" style="4636" customWidth="1"/>
    <col min="249" max="249" width="9.109375" style="76"/>
    <col min="250" max="253" width="14.33203125" style="76" customWidth="1"/>
    <col min="254" max="254" width="9.109375" style="76"/>
    <col min="255" max="255" width="15.44140625" style="76" customWidth="1"/>
    <col min="256" max="256" width="14.88671875" style="76" customWidth="1"/>
    <col min="257" max="257" width="13.44140625" style="76" customWidth="1"/>
    <col min="258" max="275" width="9.109375" style="76"/>
    <col min="276" max="276" width="10.88671875" style="76" customWidth="1"/>
    <col min="277" max="341" width="9.109375" style="76"/>
    <col min="342" max="342" width="9.44140625" style="76" bestFit="1" customWidth="1"/>
    <col min="343" max="344" width="8.88671875" style="76" bestFit="1" customWidth="1"/>
    <col min="345" max="345" width="9.44140625" style="76" bestFit="1" customWidth="1"/>
    <col min="346" max="367" width="9.88671875" style="76" bestFit="1" customWidth="1"/>
    <col min="368" max="368" width="10" style="76" bestFit="1" customWidth="1"/>
    <col min="369" max="372" width="8.88671875" style="76" bestFit="1" customWidth="1"/>
    <col min="373" max="373" width="15.5546875" style="4636" bestFit="1" customWidth="1"/>
    <col min="374" max="374" width="8.88671875" style="76" bestFit="1" customWidth="1"/>
    <col min="375" max="375" width="9.6640625" style="76" bestFit="1" customWidth="1"/>
    <col min="376" max="376" width="8.88671875" style="76" bestFit="1" customWidth="1"/>
    <col min="377" max="377" width="10" style="76" bestFit="1" customWidth="1"/>
    <col min="378" max="397" width="9.88671875" style="76" bestFit="1" customWidth="1"/>
    <col min="398" max="398" width="10" style="4636" customWidth="1"/>
    <col min="399" max="400" width="8.88671875" style="4636" bestFit="1" customWidth="1"/>
    <col min="401" max="403" width="8.88671875" style="76" bestFit="1" customWidth="1"/>
    <col min="404" max="404" width="10" style="76" bestFit="1" customWidth="1"/>
    <col min="405" max="406" width="8.88671875" style="76" bestFit="1" customWidth="1"/>
    <col min="407" max="428" width="9.88671875" style="76" bestFit="1" customWidth="1"/>
    <col min="429" max="430" width="8.88671875" style="76" bestFit="1" customWidth="1"/>
    <col min="431" max="431" width="9.6640625" style="76" bestFit="1" customWidth="1"/>
    <col min="432" max="437" width="8.88671875" style="76" bestFit="1" customWidth="1"/>
    <col min="438" max="453" width="9.88671875" style="76" bestFit="1" customWidth="1"/>
    <col min="454" max="454" width="10" style="76" bestFit="1" customWidth="1"/>
    <col min="455" max="459" width="9.88671875" style="76" bestFit="1" customWidth="1"/>
    <col min="460" max="464" width="8.88671875" style="76" bestFit="1" customWidth="1"/>
    <col min="465" max="466" width="10.5546875" style="76" bestFit="1" customWidth="1"/>
    <col min="467" max="467" width="10.33203125" style="76" bestFit="1" customWidth="1"/>
    <col min="468" max="468" width="10.5546875" style="76" bestFit="1" customWidth="1"/>
    <col min="469" max="470" width="9.88671875" style="76" bestFit="1" customWidth="1"/>
    <col min="471" max="471" width="10.5546875" style="4636" bestFit="1" customWidth="1"/>
    <col min="472" max="472" width="9.88671875" style="4636" bestFit="1" customWidth="1"/>
    <col min="473" max="473" width="9.88671875" style="76" customWidth="1"/>
    <col min="474" max="474" width="11.88671875" style="4636" customWidth="1"/>
    <col min="475" max="477" width="9.88671875" style="76" customWidth="1"/>
    <col min="478" max="478" width="12" style="4636" customWidth="1"/>
    <col min="479" max="479" width="11.109375" style="4636" customWidth="1"/>
    <col min="480" max="480" width="13.33203125" style="4636" customWidth="1"/>
    <col min="481" max="481" width="11.6640625" style="4636" customWidth="1"/>
    <col min="482" max="482" width="10.88671875" style="4636" customWidth="1"/>
    <col min="483" max="485" width="11.33203125" style="4636" customWidth="1"/>
    <col min="486" max="486" width="10.88671875" style="4636" customWidth="1"/>
    <col min="487" max="487" width="11.109375" style="4636" customWidth="1"/>
    <col min="488" max="488" width="11" style="4636" customWidth="1"/>
    <col min="489" max="489" width="11.109375" style="4636" customWidth="1"/>
    <col min="490" max="490" width="10.6640625" style="4636" customWidth="1"/>
    <col min="491" max="491" width="9.6640625" style="4636" customWidth="1"/>
    <col min="492" max="492" width="11.109375" style="4636" customWidth="1"/>
    <col min="493" max="493" width="10.44140625" style="4636" customWidth="1"/>
    <col min="494" max="494" width="10.88671875" style="4636" customWidth="1"/>
    <col min="495" max="495" width="10.109375" style="4636" customWidth="1"/>
    <col min="496" max="496" width="11.33203125" style="4636" customWidth="1"/>
    <col min="497" max="498" width="9.6640625" style="4636" bestFit="1" customWidth="1"/>
    <col min="499" max="499" width="10.6640625" style="4636" bestFit="1" customWidth="1"/>
    <col min="500" max="500" width="10.88671875" style="4636" bestFit="1" customWidth="1"/>
    <col min="501" max="501" width="11.44140625" style="4636" customWidth="1"/>
    <col min="502" max="505" width="10.88671875" style="4636" bestFit="1" customWidth="1"/>
    <col min="506" max="506" width="10.88671875" style="4636" customWidth="1"/>
    <col min="507" max="507" width="11.5546875" style="4636" customWidth="1"/>
    <col min="508" max="508" width="10.88671875" style="4636" bestFit="1" customWidth="1"/>
    <col min="509" max="519" width="10.88671875" style="76" bestFit="1" customWidth="1"/>
    <col min="520" max="520" width="12.6640625" style="4636" customWidth="1"/>
    <col min="521" max="521" width="11.33203125" style="76" bestFit="1" customWidth="1"/>
    <col min="522" max="522" width="11.33203125" style="4636" customWidth="1"/>
    <col min="523" max="523" width="12.109375" style="4636" customWidth="1"/>
    <col min="524" max="524" width="12.33203125" style="4636" customWidth="1"/>
    <col min="525" max="526" width="9.6640625" style="4636" bestFit="1" customWidth="1"/>
    <col min="527" max="527" width="11.109375" style="4636" customWidth="1"/>
    <col min="528" max="528" width="11.44140625" style="4636" customWidth="1"/>
    <col min="529" max="529" width="12.109375" style="4636" customWidth="1"/>
    <col min="530" max="530" width="10.88671875" style="4636" bestFit="1" customWidth="1"/>
    <col min="531" max="533" width="10.6640625" style="4636" bestFit="1" customWidth="1"/>
    <col min="534" max="534" width="12.88671875" style="4636" customWidth="1"/>
    <col min="535" max="535" width="12.6640625" style="4636" customWidth="1"/>
    <col min="536" max="536" width="12.33203125" style="4636" customWidth="1"/>
    <col min="537" max="537" width="11.5546875" style="4636" customWidth="1"/>
    <col min="538" max="16384" width="9.109375" style="76"/>
  </cols>
  <sheetData>
    <row r="1" spans="1:537" x14ac:dyDescent="0.3">
      <c r="A1" s="3"/>
      <c r="B1" s="4">
        <v>42156</v>
      </c>
      <c r="C1" s="4">
        <v>42157</v>
      </c>
      <c r="D1" s="4">
        <v>42158</v>
      </c>
      <c r="E1" s="4">
        <v>42159</v>
      </c>
      <c r="F1" s="4">
        <v>42160</v>
      </c>
      <c r="G1" s="5">
        <v>42161</v>
      </c>
      <c r="H1" s="5">
        <v>42162</v>
      </c>
      <c r="I1" s="4">
        <v>42163</v>
      </c>
      <c r="J1" s="4">
        <v>42164</v>
      </c>
      <c r="K1" s="4">
        <v>42165</v>
      </c>
      <c r="L1" s="4">
        <v>42166</v>
      </c>
      <c r="M1" s="4">
        <v>42167</v>
      </c>
      <c r="N1" s="5">
        <v>42168</v>
      </c>
      <c r="O1" s="5">
        <v>42169</v>
      </c>
      <c r="P1" s="4">
        <v>42170</v>
      </c>
      <c r="Q1" s="4">
        <v>42171</v>
      </c>
      <c r="R1" s="4">
        <v>42172</v>
      </c>
      <c r="S1" s="4">
        <v>42173</v>
      </c>
      <c r="T1" s="4">
        <v>42174</v>
      </c>
      <c r="U1" s="5">
        <v>42175</v>
      </c>
      <c r="V1" s="5">
        <v>42176</v>
      </c>
      <c r="W1" s="4">
        <v>42177</v>
      </c>
      <c r="X1" s="4">
        <v>42178</v>
      </c>
      <c r="Y1" s="4">
        <v>42179</v>
      </c>
      <c r="Z1" s="4">
        <v>42180</v>
      </c>
      <c r="AA1" s="4">
        <v>42181</v>
      </c>
      <c r="AB1" s="5">
        <v>42182</v>
      </c>
      <c r="AC1" s="5">
        <v>42183</v>
      </c>
      <c r="AD1" s="4">
        <v>42184</v>
      </c>
      <c r="AE1" s="4">
        <v>42185</v>
      </c>
      <c r="AF1" s="4">
        <v>42186</v>
      </c>
      <c r="AG1" s="4">
        <v>42187</v>
      </c>
      <c r="AH1" s="4">
        <v>42188</v>
      </c>
      <c r="AI1" s="5">
        <v>42189</v>
      </c>
      <c r="AJ1" s="5">
        <v>42190</v>
      </c>
      <c r="AK1" s="4">
        <v>42191</v>
      </c>
      <c r="AL1" s="4">
        <v>42192</v>
      </c>
      <c r="AM1" s="4">
        <v>42193</v>
      </c>
      <c r="AN1" s="4">
        <v>42194</v>
      </c>
      <c r="AO1" s="4">
        <v>42195</v>
      </c>
      <c r="AP1" s="5">
        <v>42196</v>
      </c>
      <c r="AQ1" s="5">
        <v>42197</v>
      </c>
      <c r="AR1" s="4">
        <v>42198</v>
      </c>
      <c r="AS1" s="4">
        <v>42199</v>
      </c>
      <c r="AT1" s="4">
        <v>42200</v>
      </c>
      <c r="AU1" s="4">
        <v>42201</v>
      </c>
      <c r="AV1" s="4">
        <v>42202</v>
      </c>
      <c r="AW1" s="5">
        <v>42203</v>
      </c>
      <c r="AX1" s="5">
        <v>42204</v>
      </c>
      <c r="AY1" s="4">
        <v>42205</v>
      </c>
      <c r="AZ1" s="4">
        <v>42206</v>
      </c>
      <c r="BA1" s="4">
        <v>42207</v>
      </c>
      <c r="BB1" s="4">
        <v>42208</v>
      </c>
      <c r="BC1" s="4">
        <v>42209</v>
      </c>
      <c r="BD1" s="5">
        <v>42203</v>
      </c>
      <c r="BE1" s="5">
        <v>42204</v>
      </c>
      <c r="BF1" s="4">
        <v>42212</v>
      </c>
      <c r="BG1" s="6">
        <f>BG2</f>
        <v>42213</v>
      </c>
      <c r="BH1" s="4">
        <v>42214</v>
      </c>
      <c r="BI1" s="4">
        <v>42215</v>
      </c>
      <c r="BJ1" s="6">
        <f>BJ2</f>
        <v>42216</v>
      </c>
      <c r="BK1" s="7">
        <f>BK2</f>
        <v>42217</v>
      </c>
      <c r="BL1" s="7">
        <f>BL2</f>
        <v>42218</v>
      </c>
      <c r="BM1" s="6">
        <f>BM2</f>
        <v>42219</v>
      </c>
      <c r="BN1" s="4">
        <v>42220</v>
      </c>
      <c r="BO1" s="4">
        <v>42221</v>
      </c>
      <c r="BP1" s="4">
        <v>42222</v>
      </c>
      <c r="BQ1" s="4">
        <v>42223</v>
      </c>
      <c r="BR1" s="5">
        <v>42224</v>
      </c>
      <c r="BS1" s="5">
        <v>42225</v>
      </c>
      <c r="BT1" s="4">
        <v>42226</v>
      </c>
      <c r="BU1" s="4">
        <v>42227</v>
      </c>
      <c r="BV1" s="4">
        <v>42228</v>
      </c>
      <c r="BW1" s="4">
        <v>42229</v>
      </c>
      <c r="BX1" s="4">
        <v>42230</v>
      </c>
      <c r="BY1" s="5">
        <v>42231</v>
      </c>
      <c r="BZ1" s="5">
        <v>42232</v>
      </c>
      <c r="CA1" s="4">
        <v>42233</v>
      </c>
      <c r="CB1" s="4">
        <v>42234</v>
      </c>
      <c r="CC1" s="8">
        <v>42235</v>
      </c>
      <c r="CD1" s="9">
        <v>42236</v>
      </c>
      <c r="CE1" s="9">
        <v>42237</v>
      </c>
      <c r="CF1" s="10">
        <v>42238</v>
      </c>
      <c r="CG1" s="10">
        <v>42239</v>
      </c>
      <c r="CH1" s="11">
        <v>42240</v>
      </c>
      <c r="CI1" s="11">
        <v>42241</v>
      </c>
      <c r="CJ1" s="6">
        <f t="shared" ref="CJ1:CO1" si="0">CJ2</f>
        <v>42242</v>
      </c>
      <c r="CK1" s="6">
        <f t="shared" si="0"/>
        <v>42243</v>
      </c>
      <c r="CL1" s="6">
        <f t="shared" si="0"/>
        <v>42244</v>
      </c>
      <c r="CM1" s="7">
        <f t="shared" si="0"/>
        <v>42245</v>
      </c>
      <c r="CN1" s="7">
        <f t="shared" si="0"/>
        <v>42246</v>
      </c>
      <c r="CO1" s="6">
        <f t="shared" si="0"/>
        <v>42247</v>
      </c>
      <c r="CP1" s="12">
        <v>42248</v>
      </c>
      <c r="CQ1" s="6">
        <f>CQ2</f>
        <v>42249</v>
      </c>
      <c r="CR1" s="6">
        <f>CR2</f>
        <v>42250</v>
      </c>
      <c r="CS1" s="6">
        <f>CS2</f>
        <v>42251</v>
      </c>
      <c r="CT1" s="7">
        <f>CT2</f>
        <v>42252</v>
      </c>
      <c r="CU1" s="7">
        <f>CU2</f>
        <v>42253</v>
      </c>
      <c r="CV1" s="12">
        <v>42254</v>
      </c>
      <c r="CW1" s="12">
        <v>42255</v>
      </c>
      <c r="CX1" s="12">
        <v>42256</v>
      </c>
      <c r="CY1" s="12">
        <v>42257</v>
      </c>
      <c r="CZ1" s="12">
        <v>42258</v>
      </c>
      <c r="DA1" s="13">
        <v>42259</v>
      </c>
      <c r="DB1" s="13">
        <v>42260</v>
      </c>
      <c r="DC1" s="14">
        <v>42261</v>
      </c>
      <c r="DD1" s="15">
        <v>42262</v>
      </c>
      <c r="DE1" s="15">
        <v>42263</v>
      </c>
      <c r="DF1" s="6">
        <f>DF2</f>
        <v>42264</v>
      </c>
      <c r="DG1" s="16">
        <v>42265</v>
      </c>
      <c r="DH1" s="17">
        <v>42266</v>
      </c>
      <c r="DI1" s="17">
        <v>42267</v>
      </c>
      <c r="DJ1" s="6">
        <f>DJ2</f>
        <v>42268</v>
      </c>
      <c r="DK1" s="6">
        <f>DK2</f>
        <v>42269</v>
      </c>
      <c r="DL1" s="6">
        <f>DL2</f>
        <v>42270</v>
      </c>
      <c r="DM1" s="18">
        <v>42271</v>
      </c>
      <c r="DN1" s="6">
        <f>DN2</f>
        <v>42272</v>
      </c>
      <c r="DO1" s="7">
        <f>DO2</f>
        <v>42273</v>
      </c>
      <c r="DP1" s="7">
        <f>DP2</f>
        <v>42274</v>
      </c>
      <c r="DQ1" s="6">
        <f>DQ2</f>
        <v>42275</v>
      </c>
      <c r="DR1" s="6">
        <f>DR2</f>
        <v>42276</v>
      </c>
      <c r="DS1" s="19">
        <v>42277</v>
      </c>
      <c r="DT1" s="6">
        <f>DT2</f>
        <v>42278</v>
      </c>
      <c r="DU1" s="20">
        <v>42279</v>
      </c>
      <c r="DV1" s="21">
        <v>42280</v>
      </c>
      <c r="DW1" s="21">
        <v>42281</v>
      </c>
      <c r="DX1" s="6">
        <f>DX2</f>
        <v>42282</v>
      </c>
      <c r="DY1" s="22">
        <v>42283</v>
      </c>
      <c r="DZ1" s="23">
        <v>42284</v>
      </c>
      <c r="EA1" s="24">
        <v>42285</v>
      </c>
      <c r="EB1" s="6">
        <f t="shared" ref="EB1:EG1" si="1">EB2</f>
        <v>42286</v>
      </c>
      <c r="EC1" s="7">
        <f t="shared" si="1"/>
        <v>42287</v>
      </c>
      <c r="ED1" s="7">
        <f t="shared" si="1"/>
        <v>42288</v>
      </c>
      <c r="EE1" s="7">
        <f t="shared" si="1"/>
        <v>42289</v>
      </c>
      <c r="EF1" s="6">
        <f t="shared" si="1"/>
        <v>42290</v>
      </c>
      <c r="EG1" s="6">
        <f t="shared" si="1"/>
        <v>42291</v>
      </c>
      <c r="EH1" s="25">
        <v>42292</v>
      </c>
      <c r="EI1" s="6">
        <f>EI2</f>
        <v>42293</v>
      </c>
      <c r="EJ1" s="7">
        <f>EJ2</f>
        <v>42294</v>
      </c>
      <c r="EK1" s="7">
        <f>EK2</f>
        <v>42295</v>
      </c>
      <c r="EL1" s="6">
        <f>EL2</f>
        <v>42296</v>
      </c>
      <c r="EM1" s="26">
        <v>42297</v>
      </c>
      <c r="EN1" s="27">
        <v>42298</v>
      </c>
      <c r="EO1" s="6">
        <f>EO2</f>
        <v>42299</v>
      </c>
      <c r="EP1" s="28">
        <v>42300</v>
      </c>
      <c r="EQ1" s="29">
        <v>42301</v>
      </c>
      <c r="ER1" s="29">
        <v>42302</v>
      </c>
      <c r="ES1" s="30">
        <v>42303</v>
      </c>
      <c r="ET1" s="31">
        <v>42304</v>
      </c>
      <c r="EU1" s="32">
        <v>42305</v>
      </c>
      <c r="EV1" s="33">
        <v>42306</v>
      </c>
      <c r="EW1" s="6">
        <f>EW2</f>
        <v>42307</v>
      </c>
      <c r="EX1" s="7">
        <f>EX2</f>
        <v>42308</v>
      </c>
      <c r="EY1" s="7">
        <f>EY2</f>
        <v>42309</v>
      </c>
      <c r="EZ1" s="34">
        <v>42310</v>
      </c>
      <c r="FA1" s="35">
        <v>42311</v>
      </c>
      <c r="FB1" s="36">
        <v>42312</v>
      </c>
      <c r="FC1" s="37">
        <v>42313</v>
      </c>
      <c r="FD1" s="38">
        <v>42314</v>
      </c>
      <c r="FE1" s="39">
        <v>42315</v>
      </c>
      <c r="FF1" s="39">
        <v>42316</v>
      </c>
      <c r="FG1" s="40">
        <v>42317</v>
      </c>
      <c r="FH1" s="41">
        <v>42318</v>
      </c>
      <c r="FI1" s="42">
        <v>42319</v>
      </c>
      <c r="FJ1" s="42">
        <v>42320</v>
      </c>
      <c r="FK1" s="43">
        <v>42321</v>
      </c>
      <c r="FL1" s="44">
        <v>42322</v>
      </c>
      <c r="FM1" s="44">
        <v>42323</v>
      </c>
      <c r="FN1" s="45">
        <v>42324</v>
      </c>
      <c r="FO1" s="46">
        <v>42325</v>
      </c>
      <c r="FP1" s="46">
        <v>42326</v>
      </c>
      <c r="FQ1" s="46">
        <v>42327</v>
      </c>
      <c r="FR1" s="47">
        <v>42328</v>
      </c>
      <c r="FS1" s="48">
        <v>42329</v>
      </c>
      <c r="FT1" s="48">
        <v>42330</v>
      </c>
      <c r="FU1" s="49">
        <v>42331</v>
      </c>
      <c r="FV1" s="50">
        <v>42332</v>
      </c>
      <c r="FW1" s="50">
        <v>42333</v>
      </c>
      <c r="FX1" s="50">
        <v>42334</v>
      </c>
      <c r="FY1" s="51">
        <v>42335</v>
      </c>
      <c r="FZ1" s="52">
        <v>42336</v>
      </c>
      <c r="GA1" s="52">
        <v>42337</v>
      </c>
      <c r="GB1" s="53">
        <v>42338</v>
      </c>
      <c r="GC1" s="54">
        <v>42339</v>
      </c>
      <c r="GD1" s="55">
        <v>42340</v>
      </c>
      <c r="GE1" s="55">
        <v>42341</v>
      </c>
      <c r="GF1" s="56">
        <v>42342</v>
      </c>
      <c r="GG1" s="57">
        <v>42343</v>
      </c>
      <c r="GH1" s="57">
        <v>42344</v>
      </c>
      <c r="GI1" s="58">
        <v>42345</v>
      </c>
      <c r="GJ1" s="59">
        <v>42346</v>
      </c>
      <c r="GK1" s="60">
        <v>42347</v>
      </c>
      <c r="GL1" s="60">
        <v>42348</v>
      </c>
      <c r="GM1" s="6">
        <f>GM2</f>
        <v>42349</v>
      </c>
      <c r="GN1" s="7">
        <f>GN2</f>
        <v>42350</v>
      </c>
      <c r="GO1" s="7">
        <f>GO2</f>
        <v>42351</v>
      </c>
      <c r="GP1" s="61">
        <v>42352</v>
      </c>
      <c r="GQ1" s="62">
        <v>42353</v>
      </c>
      <c r="GR1" s="63">
        <v>42354</v>
      </c>
      <c r="GS1" s="63">
        <v>42355</v>
      </c>
      <c r="GT1" s="63">
        <v>42356</v>
      </c>
      <c r="GU1" s="64">
        <v>42357</v>
      </c>
      <c r="GV1" s="64">
        <v>42358</v>
      </c>
      <c r="GW1" s="65">
        <v>42359</v>
      </c>
      <c r="GX1" s="66">
        <v>42360</v>
      </c>
      <c r="GY1" s="67">
        <v>42361</v>
      </c>
      <c r="GZ1" s="67">
        <v>42362</v>
      </c>
      <c r="HA1" s="67">
        <v>42363</v>
      </c>
      <c r="HB1" s="68">
        <v>42364</v>
      </c>
      <c r="HC1" s="68">
        <v>42365</v>
      </c>
      <c r="HD1" s="69">
        <v>42366</v>
      </c>
      <c r="HE1" s="70">
        <v>42367</v>
      </c>
      <c r="HF1" s="71">
        <v>42368</v>
      </c>
      <c r="HG1" s="72">
        <v>42369</v>
      </c>
      <c r="HH1" s="72">
        <v>42370</v>
      </c>
      <c r="HI1" s="73">
        <v>42371</v>
      </c>
      <c r="HJ1" s="73">
        <v>42372</v>
      </c>
      <c r="HK1" s="74">
        <v>42373</v>
      </c>
      <c r="HL1" s="75">
        <v>42374</v>
      </c>
      <c r="HM1" s="1363">
        <v>42375</v>
      </c>
      <c r="HN1" s="1389">
        <v>42376</v>
      </c>
      <c r="HO1" s="1443">
        <v>42377</v>
      </c>
      <c r="HP1" s="1465">
        <v>42378</v>
      </c>
      <c r="HQ1" s="1465">
        <v>42379</v>
      </c>
      <c r="HR1" s="1472">
        <v>42380</v>
      </c>
      <c r="HS1" s="1513">
        <v>42381</v>
      </c>
      <c r="HT1" s="1535">
        <v>42382</v>
      </c>
      <c r="HU1" s="6">
        <f>HU2</f>
        <v>42383</v>
      </c>
      <c r="HV1" s="1558">
        <v>42384</v>
      </c>
      <c r="HW1" s="1580">
        <v>42385</v>
      </c>
      <c r="HX1" s="1580">
        <v>42386</v>
      </c>
      <c r="HY1" s="1580">
        <v>42387</v>
      </c>
      <c r="HZ1" s="1587">
        <v>42388</v>
      </c>
      <c r="IA1" s="1608">
        <v>42389</v>
      </c>
      <c r="IB1" s="1630">
        <v>42390</v>
      </c>
      <c r="IC1" s="1651">
        <v>42391</v>
      </c>
      <c r="ID1" s="1673">
        <v>42392</v>
      </c>
      <c r="IE1" s="1673">
        <v>42393</v>
      </c>
      <c r="IF1" s="1680">
        <v>42394</v>
      </c>
      <c r="IG1" s="1701">
        <v>42395</v>
      </c>
      <c r="IH1" s="1701">
        <v>42396</v>
      </c>
      <c r="II1" s="1723">
        <v>42397</v>
      </c>
      <c r="IJ1" s="1744">
        <v>42398</v>
      </c>
      <c r="IK1" s="1766">
        <v>42399</v>
      </c>
      <c r="IL1" s="1766">
        <v>42400</v>
      </c>
      <c r="IM1" s="1773">
        <v>42401</v>
      </c>
      <c r="IN1" s="6">
        <f>IN2</f>
        <v>42402</v>
      </c>
      <c r="IO1" s="1794">
        <v>42403</v>
      </c>
      <c r="IP1" s="1815">
        <v>42404</v>
      </c>
      <c r="IQ1" s="1836">
        <v>42405</v>
      </c>
      <c r="IR1" s="1858">
        <v>42406</v>
      </c>
      <c r="IS1" s="1858">
        <v>42407</v>
      </c>
      <c r="IT1" s="1865">
        <v>42408</v>
      </c>
      <c r="IU1" s="1886">
        <v>42409</v>
      </c>
      <c r="IV1" s="1886">
        <v>42410</v>
      </c>
      <c r="IW1" s="1907">
        <v>42411</v>
      </c>
      <c r="IX1" s="1928">
        <v>42412</v>
      </c>
      <c r="IY1" s="1950">
        <v>42413</v>
      </c>
      <c r="IZ1" s="1950">
        <v>42414</v>
      </c>
      <c r="JA1" s="1928">
        <v>42415</v>
      </c>
      <c r="JB1" s="1928">
        <v>42416</v>
      </c>
      <c r="JC1" s="1957">
        <v>42417</v>
      </c>
      <c r="JD1" s="1957">
        <v>42418</v>
      </c>
      <c r="JE1" s="1978">
        <v>42419</v>
      </c>
      <c r="JF1" s="2000">
        <v>42420</v>
      </c>
      <c r="JG1" s="2000">
        <v>42421</v>
      </c>
      <c r="JH1" s="2007">
        <v>42422</v>
      </c>
      <c r="JI1" s="2028">
        <v>42423</v>
      </c>
      <c r="JJ1" s="2049">
        <v>42424</v>
      </c>
      <c r="JK1" s="2049">
        <v>42425</v>
      </c>
      <c r="JL1" s="2070">
        <v>42426</v>
      </c>
      <c r="JM1" s="2092">
        <v>42427</v>
      </c>
      <c r="JN1" s="2092">
        <v>42428</v>
      </c>
      <c r="JO1" s="2099">
        <v>42429</v>
      </c>
      <c r="JP1" s="2119">
        <v>42430</v>
      </c>
      <c r="JQ1" s="2139">
        <v>42431</v>
      </c>
      <c r="JR1" s="2159">
        <v>42432</v>
      </c>
      <c r="JS1" s="2179">
        <v>42433</v>
      </c>
      <c r="JT1" s="2201">
        <v>42434</v>
      </c>
      <c r="JU1" s="2201">
        <v>42435</v>
      </c>
      <c r="JV1" s="2206">
        <v>42436</v>
      </c>
      <c r="JW1" s="2226">
        <v>42437</v>
      </c>
      <c r="JX1" s="2246">
        <v>42438</v>
      </c>
      <c r="JY1" s="2266">
        <v>42439</v>
      </c>
      <c r="JZ1" s="2286">
        <v>42440</v>
      </c>
      <c r="KA1" s="2308">
        <v>42441</v>
      </c>
      <c r="KB1" s="2308">
        <v>42442</v>
      </c>
      <c r="KC1" s="2315">
        <v>42443</v>
      </c>
      <c r="KD1" s="2335">
        <v>42444</v>
      </c>
      <c r="KE1" s="2355">
        <v>42445</v>
      </c>
      <c r="KF1" s="2375">
        <v>42446</v>
      </c>
      <c r="KG1" s="2395">
        <v>42447</v>
      </c>
      <c r="KH1" s="2417">
        <v>42448</v>
      </c>
      <c r="KI1" s="2417">
        <v>42449</v>
      </c>
      <c r="KJ1" s="2424">
        <v>42450</v>
      </c>
      <c r="KK1" s="2444">
        <v>42451</v>
      </c>
      <c r="KL1" s="2464">
        <v>42452</v>
      </c>
      <c r="KM1" s="2484">
        <v>42453</v>
      </c>
      <c r="KN1" s="2504">
        <v>42454</v>
      </c>
      <c r="KO1" s="2526">
        <v>42455</v>
      </c>
      <c r="KP1" s="2526">
        <v>42456</v>
      </c>
      <c r="KQ1" s="2533">
        <v>42457</v>
      </c>
      <c r="KR1" s="2553">
        <v>42458</v>
      </c>
      <c r="KS1" s="2573">
        <v>42459</v>
      </c>
      <c r="KT1" s="2593">
        <v>42460</v>
      </c>
      <c r="KU1" s="2613">
        <v>42461</v>
      </c>
      <c r="KV1" s="2635">
        <v>42462</v>
      </c>
      <c r="KW1" s="2635">
        <v>42463</v>
      </c>
      <c r="KX1" s="2642">
        <v>42464</v>
      </c>
      <c r="KY1" s="2662">
        <v>42465</v>
      </c>
      <c r="KZ1" s="2682">
        <v>42466</v>
      </c>
      <c r="LA1" s="2706">
        <v>42467</v>
      </c>
      <c r="LB1" s="2726">
        <v>42468</v>
      </c>
      <c r="LC1" s="2748">
        <v>42469</v>
      </c>
      <c r="LD1" s="2748">
        <v>42470</v>
      </c>
      <c r="LE1" s="2755">
        <v>42471</v>
      </c>
      <c r="LF1" s="2775">
        <v>42472</v>
      </c>
      <c r="LG1" s="2795">
        <v>42473</v>
      </c>
      <c r="LH1" s="2815">
        <v>42474</v>
      </c>
      <c r="LI1" s="2835">
        <v>42475</v>
      </c>
      <c r="LJ1" s="2857">
        <v>42476</v>
      </c>
      <c r="LK1" s="2857">
        <v>42477</v>
      </c>
      <c r="LL1" s="2864">
        <v>42478</v>
      </c>
      <c r="LM1" s="2884">
        <v>42479</v>
      </c>
      <c r="LN1" s="2906">
        <v>42480</v>
      </c>
      <c r="LO1" s="2926">
        <v>42481</v>
      </c>
      <c r="LP1" s="2926">
        <v>42482</v>
      </c>
      <c r="LQ1" s="2956">
        <v>42483</v>
      </c>
      <c r="LR1" s="2956">
        <v>42484</v>
      </c>
      <c r="LS1" s="2957">
        <v>42485</v>
      </c>
      <c r="LT1" s="2958">
        <v>42486</v>
      </c>
      <c r="LU1" s="2959">
        <v>42487</v>
      </c>
      <c r="LV1" s="2960">
        <v>42488</v>
      </c>
      <c r="LW1" s="3051">
        <v>42489</v>
      </c>
      <c r="LX1" s="3052">
        <v>42490</v>
      </c>
      <c r="LY1" s="3052">
        <v>42491</v>
      </c>
      <c r="LZ1" s="3084">
        <v>42492</v>
      </c>
      <c r="MA1" s="3104">
        <v>42493</v>
      </c>
      <c r="MB1" s="3140">
        <v>42494</v>
      </c>
      <c r="MC1" s="3160">
        <v>42495</v>
      </c>
      <c r="MD1" s="3180">
        <v>42496</v>
      </c>
      <c r="ME1" s="3202">
        <v>42497</v>
      </c>
      <c r="MF1" s="3202">
        <v>42498</v>
      </c>
      <c r="MG1" s="3210">
        <v>42499</v>
      </c>
      <c r="MH1" s="3230">
        <v>42500</v>
      </c>
      <c r="MI1" s="3250">
        <v>42501</v>
      </c>
      <c r="MJ1" s="3271">
        <v>42502</v>
      </c>
      <c r="MK1" s="3291">
        <v>42503</v>
      </c>
      <c r="ML1" s="3313">
        <v>42504</v>
      </c>
      <c r="MM1" s="3313">
        <v>42505</v>
      </c>
      <c r="MN1" s="3320">
        <v>42506</v>
      </c>
      <c r="MO1" s="3340">
        <v>42507</v>
      </c>
      <c r="MP1" s="3360">
        <v>42508</v>
      </c>
      <c r="MQ1" s="3380">
        <v>42509</v>
      </c>
      <c r="MR1" s="3432">
        <v>42510</v>
      </c>
      <c r="MS1" s="3433">
        <v>42511</v>
      </c>
      <c r="MT1" s="3433">
        <v>42512</v>
      </c>
      <c r="MU1" s="3432">
        <v>42513</v>
      </c>
      <c r="MV1" s="3462">
        <v>42514</v>
      </c>
      <c r="MW1" s="3482">
        <v>42515</v>
      </c>
      <c r="MX1" s="3502">
        <v>42516</v>
      </c>
      <c r="MY1" s="3522">
        <v>42517</v>
      </c>
      <c r="MZ1" s="3544">
        <v>42518</v>
      </c>
      <c r="NA1" s="3544">
        <v>42519</v>
      </c>
      <c r="NB1" s="1580">
        <v>42387</v>
      </c>
      <c r="NC1" s="3551">
        <v>42521</v>
      </c>
      <c r="ND1" s="3551">
        <v>42522</v>
      </c>
      <c r="NE1" s="3551">
        <v>42523</v>
      </c>
      <c r="NF1" s="3581">
        <v>42524</v>
      </c>
      <c r="NG1" s="3576">
        <v>42525</v>
      </c>
      <c r="NH1" s="3576">
        <v>42526</v>
      </c>
      <c r="NI1" s="6">
        <f>NI2</f>
        <v>42527</v>
      </c>
      <c r="NJ1" s="3581">
        <v>42528</v>
      </c>
      <c r="NK1" s="3611">
        <v>42529</v>
      </c>
      <c r="NL1" s="3611">
        <v>42530</v>
      </c>
      <c r="NM1" s="3611">
        <v>42531</v>
      </c>
      <c r="NN1" s="3607">
        <v>42532</v>
      </c>
      <c r="NO1" s="3607">
        <v>42533</v>
      </c>
      <c r="NP1" s="3611">
        <v>42534</v>
      </c>
      <c r="NQ1" s="3611">
        <v>42535</v>
      </c>
      <c r="NR1" s="3611">
        <v>42536</v>
      </c>
      <c r="NS1" s="3611">
        <v>42537</v>
      </c>
      <c r="NT1" s="3631">
        <v>42538</v>
      </c>
      <c r="NU1" s="3607">
        <v>42539</v>
      </c>
      <c r="NV1" s="3607">
        <v>42540</v>
      </c>
      <c r="NW1" s="3611">
        <v>42541</v>
      </c>
      <c r="NX1" s="3611">
        <v>42542</v>
      </c>
      <c r="NY1" s="3631">
        <v>42543</v>
      </c>
      <c r="NZ1" s="3660">
        <v>42544</v>
      </c>
      <c r="OA1" s="3660">
        <v>42545</v>
      </c>
      <c r="OB1" s="3656">
        <v>42546</v>
      </c>
      <c r="OC1" s="3656">
        <v>42547</v>
      </c>
      <c r="OD1" s="3660">
        <v>42548</v>
      </c>
      <c r="OE1" s="3660">
        <v>42549</v>
      </c>
      <c r="OF1" s="3660">
        <v>42550</v>
      </c>
      <c r="OG1" s="3660">
        <v>42551</v>
      </c>
      <c r="OH1" s="6">
        <f>OH2</f>
        <v>42552</v>
      </c>
      <c r="OI1" s="7">
        <f>OI2</f>
        <v>42553</v>
      </c>
      <c r="OJ1" s="7">
        <f>OJ2</f>
        <v>42554</v>
      </c>
      <c r="OK1" s="3680">
        <v>42555</v>
      </c>
      <c r="OL1" s="3680">
        <v>42556</v>
      </c>
      <c r="OM1" s="3700">
        <v>42557</v>
      </c>
      <c r="ON1" s="3720">
        <v>42558</v>
      </c>
      <c r="OO1" s="3740">
        <v>42559</v>
      </c>
      <c r="OP1" s="3762">
        <v>42560</v>
      </c>
      <c r="OQ1" s="3762">
        <v>42561</v>
      </c>
      <c r="OR1" s="3769">
        <v>42562</v>
      </c>
      <c r="OS1" s="3789">
        <v>42563</v>
      </c>
      <c r="OT1" s="3809">
        <v>42564</v>
      </c>
      <c r="OU1" s="3829">
        <v>42565</v>
      </c>
      <c r="OV1" s="3849">
        <v>42566</v>
      </c>
      <c r="OW1" s="3871">
        <v>42567</v>
      </c>
      <c r="OX1" s="3871">
        <v>42568</v>
      </c>
      <c r="OY1" s="3878">
        <v>42569</v>
      </c>
      <c r="OZ1" s="3898">
        <v>42570</v>
      </c>
      <c r="PA1" s="3918">
        <v>42571</v>
      </c>
      <c r="PB1" s="3938">
        <v>42572</v>
      </c>
      <c r="PC1" s="3958">
        <v>42573</v>
      </c>
      <c r="PD1" s="3980">
        <v>42574</v>
      </c>
      <c r="PE1" s="3980">
        <v>42575</v>
      </c>
      <c r="PF1" s="3987">
        <v>42576</v>
      </c>
      <c r="PG1" s="3987">
        <v>42577</v>
      </c>
      <c r="PH1" s="3987">
        <v>42578</v>
      </c>
      <c r="PI1" s="4007">
        <v>42579</v>
      </c>
      <c r="PJ1" s="4027">
        <v>42580</v>
      </c>
      <c r="PK1" s="4049">
        <v>42581</v>
      </c>
      <c r="PL1" s="4049">
        <v>42582</v>
      </c>
      <c r="PM1" s="4056">
        <v>42583</v>
      </c>
      <c r="PN1" s="4076">
        <v>42584</v>
      </c>
      <c r="PO1" s="4096">
        <v>42585</v>
      </c>
      <c r="PP1" s="4116">
        <v>42586</v>
      </c>
      <c r="PQ1" s="4136">
        <v>42587</v>
      </c>
      <c r="PR1" s="4158">
        <v>42588</v>
      </c>
      <c r="PS1" s="4158">
        <v>42589</v>
      </c>
      <c r="PT1" s="4167">
        <v>42590</v>
      </c>
      <c r="PU1" s="4167">
        <v>42591</v>
      </c>
      <c r="PV1" s="4167">
        <v>42592</v>
      </c>
      <c r="PW1" s="4167">
        <v>42593</v>
      </c>
      <c r="PX1" s="4187">
        <v>42594</v>
      </c>
      <c r="PY1" s="4209">
        <v>42595</v>
      </c>
      <c r="PZ1" s="4209">
        <v>42596</v>
      </c>
      <c r="QA1" s="4216">
        <v>42597</v>
      </c>
      <c r="QB1" s="4236">
        <v>42598</v>
      </c>
      <c r="QC1" s="4256">
        <v>42599</v>
      </c>
      <c r="QD1" s="4276">
        <v>42600</v>
      </c>
      <c r="QE1" s="4296">
        <v>42601</v>
      </c>
      <c r="QF1" s="4318">
        <v>42602</v>
      </c>
      <c r="QG1" s="4318">
        <v>42603</v>
      </c>
      <c r="QH1" s="4325">
        <v>42604</v>
      </c>
      <c r="QI1" s="4345">
        <v>42605</v>
      </c>
      <c r="QJ1" s="4365">
        <v>42606</v>
      </c>
      <c r="QK1" s="4385">
        <v>42607</v>
      </c>
      <c r="QL1" s="4405">
        <v>42608</v>
      </c>
      <c r="QM1" s="4427">
        <v>42609</v>
      </c>
      <c r="QN1" s="4427">
        <v>42610</v>
      </c>
      <c r="QO1" s="4434">
        <v>42611</v>
      </c>
      <c r="QP1" s="4454">
        <v>42612</v>
      </c>
      <c r="QQ1" s="4474">
        <v>42613</v>
      </c>
      <c r="QR1" s="4494">
        <v>42614</v>
      </c>
      <c r="QS1" s="4514">
        <v>42615</v>
      </c>
      <c r="QT1" s="4536">
        <v>42616</v>
      </c>
      <c r="QU1" s="4536">
        <v>42617</v>
      </c>
      <c r="QV1" s="4514">
        <v>42618</v>
      </c>
      <c r="QW1" s="4546">
        <v>42619</v>
      </c>
      <c r="QX1" s="4566">
        <v>42620</v>
      </c>
      <c r="QY1" s="4586">
        <v>42621</v>
      </c>
      <c r="QZ1" s="4606">
        <v>42622</v>
      </c>
      <c r="RA1" s="4628">
        <v>42623</v>
      </c>
      <c r="RB1" s="4628">
        <v>42624</v>
      </c>
      <c r="RC1" s="6">
        <f>RC2</f>
        <v>42625</v>
      </c>
      <c r="RD1" s="6">
        <f>RD2</f>
        <v>42626</v>
      </c>
      <c r="RE1" s="4642">
        <v>42627</v>
      </c>
      <c r="RF1" s="6">
        <f t="shared" ref="RF1:SN1" si="2">RF2</f>
        <v>42628</v>
      </c>
      <c r="RG1" s="6">
        <f t="shared" si="2"/>
        <v>42629</v>
      </c>
      <c r="RH1" s="7">
        <f t="shared" si="2"/>
        <v>42630</v>
      </c>
      <c r="RI1" s="7">
        <f t="shared" si="2"/>
        <v>42631</v>
      </c>
      <c r="RJ1" s="6">
        <f t="shared" si="2"/>
        <v>42632</v>
      </c>
      <c r="RK1" s="6">
        <f t="shared" si="2"/>
        <v>42633</v>
      </c>
      <c r="RL1" s="6">
        <f t="shared" si="2"/>
        <v>42634</v>
      </c>
      <c r="RM1" s="6">
        <f t="shared" si="2"/>
        <v>42635</v>
      </c>
      <c r="RN1" s="6">
        <f t="shared" si="2"/>
        <v>42636</v>
      </c>
      <c r="RO1" s="7">
        <f t="shared" si="2"/>
        <v>42637</v>
      </c>
      <c r="RP1" s="7">
        <f t="shared" si="2"/>
        <v>42638</v>
      </c>
      <c r="RQ1" s="6">
        <f t="shared" si="2"/>
        <v>42639</v>
      </c>
      <c r="RR1" s="6">
        <f t="shared" si="2"/>
        <v>42640</v>
      </c>
      <c r="RS1" s="6">
        <f t="shared" si="2"/>
        <v>42641</v>
      </c>
      <c r="RT1" s="6">
        <f t="shared" si="2"/>
        <v>42642</v>
      </c>
      <c r="RU1" s="6">
        <f t="shared" si="2"/>
        <v>42643</v>
      </c>
      <c r="RV1" s="7">
        <f t="shared" si="2"/>
        <v>42644</v>
      </c>
      <c r="RW1" s="7">
        <f t="shared" si="2"/>
        <v>42645</v>
      </c>
      <c r="RX1" s="6">
        <f t="shared" si="2"/>
        <v>42646</v>
      </c>
      <c r="RY1" s="6">
        <f t="shared" si="2"/>
        <v>42647</v>
      </c>
      <c r="RZ1" s="6">
        <f t="shared" si="2"/>
        <v>42648</v>
      </c>
      <c r="SA1" s="6">
        <f t="shared" si="2"/>
        <v>42649</v>
      </c>
      <c r="SB1" s="6">
        <f t="shared" si="2"/>
        <v>42650</v>
      </c>
      <c r="SC1" s="7">
        <f t="shared" si="2"/>
        <v>42651</v>
      </c>
      <c r="SD1" s="7">
        <f t="shared" si="2"/>
        <v>42652</v>
      </c>
      <c r="SE1" s="6">
        <f t="shared" si="2"/>
        <v>42653</v>
      </c>
      <c r="SF1" s="6">
        <f t="shared" si="2"/>
        <v>42654</v>
      </c>
      <c r="SG1" s="6">
        <f t="shared" si="2"/>
        <v>42655</v>
      </c>
      <c r="SH1" s="6">
        <f t="shared" si="2"/>
        <v>42656</v>
      </c>
      <c r="SI1" s="6">
        <f t="shared" si="2"/>
        <v>42657</v>
      </c>
      <c r="SJ1" s="7">
        <f t="shared" si="2"/>
        <v>42658</v>
      </c>
      <c r="SK1" s="7">
        <f t="shared" si="2"/>
        <v>42659</v>
      </c>
      <c r="SL1" s="6">
        <f t="shared" si="2"/>
        <v>42660</v>
      </c>
      <c r="SM1" s="6">
        <f t="shared" si="2"/>
        <v>42661</v>
      </c>
      <c r="SN1" s="6">
        <f t="shared" si="2"/>
        <v>42662</v>
      </c>
      <c r="SO1" s="4666">
        <v>42663</v>
      </c>
      <c r="SP1" s="4696">
        <v>42664</v>
      </c>
      <c r="SQ1" s="4691">
        <v>42665</v>
      </c>
      <c r="SR1" s="4691">
        <v>42666</v>
      </c>
      <c r="SS1" s="4696">
        <v>42667</v>
      </c>
      <c r="ST1" s="4717">
        <v>42668</v>
      </c>
      <c r="SU1" s="4738">
        <v>42669</v>
      </c>
      <c r="SV1" s="4760">
        <v>42670</v>
      </c>
      <c r="SW1" s="4781">
        <v>42671</v>
      </c>
      <c r="SX1" s="4803">
        <v>42672</v>
      </c>
      <c r="SY1" s="4803">
        <v>42673</v>
      </c>
      <c r="SZ1" s="6">
        <f>SZ2</f>
        <v>42674</v>
      </c>
      <c r="TA1" s="4811" t="s">
        <v>241</v>
      </c>
      <c r="TB1" s="6">
        <f t="shared" ref="TB1:TQ1" si="3">TB2</f>
        <v>42676</v>
      </c>
      <c r="TC1" s="6">
        <f t="shared" si="3"/>
        <v>42677</v>
      </c>
      <c r="TD1" s="6">
        <f t="shared" si="3"/>
        <v>42678</v>
      </c>
      <c r="TE1" s="7">
        <f t="shared" si="3"/>
        <v>42679</v>
      </c>
      <c r="TF1" s="7">
        <f t="shared" si="3"/>
        <v>42680</v>
      </c>
      <c r="TG1" s="6">
        <f t="shared" si="3"/>
        <v>42681</v>
      </c>
      <c r="TH1" s="6">
        <f t="shared" si="3"/>
        <v>42682</v>
      </c>
      <c r="TI1" s="6">
        <f t="shared" si="3"/>
        <v>42683</v>
      </c>
      <c r="TJ1" s="6">
        <f t="shared" si="3"/>
        <v>42684</v>
      </c>
      <c r="TK1" s="6">
        <f t="shared" si="3"/>
        <v>42685</v>
      </c>
      <c r="TL1" s="7">
        <f t="shared" si="3"/>
        <v>42686</v>
      </c>
      <c r="TM1" s="7">
        <f t="shared" si="3"/>
        <v>42687</v>
      </c>
      <c r="TN1" s="6">
        <f t="shared" si="3"/>
        <v>42688</v>
      </c>
      <c r="TO1" s="6">
        <f t="shared" si="3"/>
        <v>42689</v>
      </c>
      <c r="TP1" s="6">
        <f t="shared" si="3"/>
        <v>42690</v>
      </c>
      <c r="TQ1" s="6">
        <f t="shared" si="3"/>
        <v>42691</v>
      </c>
    </row>
    <row r="2" spans="1:537" x14ac:dyDescent="0.3">
      <c r="A2" s="3"/>
      <c r="B2" s="77">
        <v>42156</v>
      </c>
      <c r="C2" s="77">
        <v>42157</v>
      </c>
      <c r="D2" s="77">
        <v>42158</v>
      </c>
      <c r="E2" s="77">
        <v>42159</v>
      </c>
      <c r="F2" s="77">
        <v>42160</v>
      </c>
      <c r="G2" s="78">
        <v>42161</v>
      </c>
      <c r="H2" s="78">
        <v>42162</v>
      </c>
      <c r="I2" s="77">
        <v>42163</v>
      </c>
      <c r="J2" s="77">
        <v>42164</v>
      </c>
      <c r="K2" s="77">
        <v>42165</v>
      </c>
      <c r="L2" s="77">
        <v>42166</v>
      </c>
      <c r="M2" s="77">
        <v>42167</v>
      </c>
      <c r="N2" s="78">
        <v>42168</v>
      </c>
      <c r="O2" s="78">
        <v>42169</v>
      </c>
      <c r="P2" s="77">
        <v>42170</v>
      </c>
      <c r="Q2" s="77">
        <v>42171</v>
      </c>
      <c r="R2" s="77">
        <v>42172</v>
      </c>
      <c r="S2" s="77">
        <v>42173</v>
      </c>
      <c r="T2" s="77">
        <v>42174</v>
      </c>
      <c r="U2" s="78">
        <v>42175</v>
      </c>
      <c r="V2" s="78">
        <v>42176</v>
      </c>
      <c r="W2" s="77">
        <v>42177</v>
      </c>
      <c r="X2" s="77">
        <v>42178</v>
      </c>
      <c r="Y2" s="77">
        <v>42179</v>
      </c>
      <c r="Z2" s="77">
        <v>42180</v>
      </c>
      <c r="AA2" s="77">
        <v>42181</v>
      </c>
      <c r="AB2" s="78">
        <v>42182</v>
      </c>
      <c r="AC2" s="78">
        <v>42183</v>
      </c>
      <c r="AD2" s="77">
        <v>42184</v>
      </c>
      <c r="AE2" s="77">
        <v>42185</v>
      </c>
      <c r="AF2" s="77">
        <v>42186</v>
      </c>
      <c r="AG2" s="77">
        <v>42187</v>
      </c>
      <c r="AH2" s="77">
        <v>42188</v>
      </c>
      <c r="AI2" s="78">
        <v>42189</v>
      </c>
      <c r="AJ2" s="78">
        <v>42190</v>
      </c>
      <c r="AK2" s="77">
        <v>42191</v>
      </c>
      <c r="AL2" s="77">
        <v>42192</v>
      </c>
      <c r="AM2" s="77">
        <v>42193</v>
      </c>
      <c r="AN2" s="77">
        <v>42194</v>
      </c>
      <c r="AO2" s="77">
        <v>42195</v>
      </c>
      <c r="AP2" s="78">
        <v>42196</v>
      </c>
      <c r="AQ2" s="78">
        <v>42197</v>
      </c>
      <c r="AR2" s="77">
        <v>42198</v>
      </c>
      <c r="AS2" s="77">
        <v>42199</v>
      </c>
      <c r="AT2" s="77">
        <v>42200</v>
      </c>
      <c r="AU2" s="77">
        <v>42201</v>
      </c>
      <c r="AV2" s="77">
        <v>42202</v>
      </c>
      <c r="AW2" s="78">
        <v>42203</v>
      </c>
      <c r="AX2" s="78">
        <v>42204</v>
      </c>
      <c r="AY2" s="77">
        <v>42205</v>
      </c>
      <c r="AZ2" s="77">
        <v>42206</v>
      </c>
      <c r="BA2" s="77">
        <v>42207</v>
      </c>
      <c r="BB2" s="77">
        <v>42208</v>
      </c>
      <c r="BC2" s="77">
        <v>42209</v>
      </c>
      <c r="BD2" s="78">
        <v>42210</v>
      </c>
      <c r="BE2" s="78">
        <v>42211</v>
      </c>
      <c r="BF2" s="77">
        <v>42212</v>
      </c>
      <c r="BG2" s="79">
        <f>BF2+1</f>
        <v>42213</v>
      </c>
      <c r="BH2" s="77">
        <v>42214</v>
      </c>
      <c r="BI2" s="77">
        <v>42215</v>
      </c>
      <c r="BJ2" s="79">
        <f>BI2+1</f>
        <v>42216</v>
      </c>
      <c r="BK2" s="80">
        <f>BJ2+1</f>
        <v>42217</v>
      </c>
      <c r="BL2" s="80">
        <f>BK2+1</f>
        <v>42218</v>
      </c>
      <c r="BM2" s="79">
        <f>BL2+1</f>
        <v>42219</v>
      </c>
      <c r="BN2" s="77">
        <v>42220</v>
      </c>
      <c r="BO2" s="77">
        <v>42221</v>
      </c>
      <c r="BP2" s="77">
        <v>42222</v>
      </c>
      <c r="BQ2" s="77">
        <v>42223</v>
      </c>
      <c r="BR2" s="78">
        <v>42224</v>
      </c>
      <c r="BS2" s="78">
        <v>42225</v>
      </c>
      <c r="BT2" s="77">
        <v>42226</v>
      </c>
      <c r="BU2" s="77">
        <v>42227</v>
      </c>
      <c r="BV2" s="77">
        <v>42228</v>
      </c>
      <c r="BW2" s="77">
        <v>42229</v>
      </c>
      <c r="BX2" s="77">
        <v>42230</v>
      </c>
      <c r="BY2" s="78">
        <v>42231</v>
      </c>
      <c r="BZ2" s="78">
        <v>42232</v>
      </c>
      <c r="CA2" s="77">
        <v>42233</v>
      </c>
      <c r="CB2" s="77">
        <v>42234</v>
      </c>
      <c r="CC2" s="81">
        <v>42235</v>
      </c>
      <c r="CD2" s="82">
        <v>42236</v>
      </c>
      <c r="CE2" s="82">
        <v>42237</v>
      </c>
      <c r="CF2" s="83">
        <v>42238</v>
      </c>
      <c r="CG2" s="83">
        <v>42239</v>
      </c>
      <c r="CH2" s="84">
        <v>42240</v>
      </c>
      <c r="CI2" s="84">
        <v>42241</v>
      </c>
      <c r="CJ2" s="79">
        <f t="shared" ref="CJ2:CO2" si="4">CI2+1</f>
        <v>42242</v>
      </c>
      <c r="CK2" s="79">
        <f t="shared" si="4"/>
        <v>42243</v>
      </c>
      <c r="CL2" s="79">
        <f t="shared" si="4"/>
        <v>42244</v>
      </c>
      <c r="CM2" s="80">
        <f t="shared" si="4"/>
        <v>42245</v>
      </c>
      <c r="CN2" s="80">
        <f t="shared" si="4"/>
        <v>42246</v>
      </c>
      <c r="CO2" s="79">
        <f t="shared" si="4"/>
        <v>42247</v>
      </c>
      <c r="CP2" s="85">
        <v>42248</v>
      </c>
      <c r="CQ2" s="79">
        <f>CP2+1</f>
        <v>42249</v>
      </c>
      <c r="CR2" s="79">
        <f>CQ2+1</f>
        <v>42250</v>
      </c>
      <c r="CS2" s="79">
        <f>CR2+1</f>
        <v>42251</v>
      </c>
      <c r="CT2" s="80">
        <f>CS2+1</f>
        <v>42252</v>
      </c>
      <c r="CU2" s="80">
        <f>CT2+1</f>
        <v>42253</v>
      </c>
      <c r="CV2" s="85">
        <v>42254</v>
      </c>
      <c r="CW2" s="85">
        <v>42255</v>
      </c>
      <c r="CX2" s="85">
        <v>42256</v>
      </c>
      <c r="CY2" s="85">
        <v>42257</v>
      </c>
      <c r="CZ2" s="85">
        <v>42258</v>
      </c>
      <c r="DA2" s="86">
        <v>42259</v>
      </c>
      <c r="DB2" s="86">
        <v>42260</v>
      </c>
      <c r="DC2" s="87">
        <v>42261</v>
      </c>
      <c r="DD2" s="88">
        <v>42262</v>
      </c>
      <c r="DE2" s="88">
        <v>42263</v>
      </c>
      <c r="DF2" s="79">
        <f>DE2+1</f>
        <v>42264</v>
      </c>
      <c r="DG2" s="89">
        <v>42265</v>
      </c>
      <c r="DH2" s="90">
        <v>42266</v>
      </c>
      <c r="DI2" s="90">
        <v>42267</v>
      </c>
      <c r="DJ2" s="79">
        <f>DI2+1</f>
        <v>42268</v>
      </c>
      <c r="DK2" s="79">
        <f>DJ2+1</f>
        <v>42269</v>
      </c>
      <c r="DL2" s="79">
        <f>DK2+1</f>
        <v>42270</v>
      </c>
      <c r="DM2" s="91">
        <v>42271</v>
      </c>
      <c r="DN2" s="79">
        <f>DM2+1</f>
        <v>42272</v>
      </c>
      <c r="DO2" s="80">
        <f>DN2+1</f>
        <v>42273</v>
      </c>
      <c r="DP2" s="80">
        <f>DO2+1</f>
        <v>42274</v>
      </c>
      <c r="DQ2" s="79">
        <f>DP2+1</f>
        <v>42275</v>
      </c>
      <c r="DR2" s="79">
        <f>DQ2+1</f>
        <v>42276</v>
      </c>
      <c r="DS2" s="92">
        <v>42277</v>
      </c>
      <c r="DT2" s="79">
        <f>DS2+1</f>
        <v>42278</v>
      </c>
      <c r="DU2" s="93">
        <v>42279</v>
      </c>
      <c r="DV2" s="94">
        <v>42280</v>
      </c>
      <c r="DW2" s="94">
        <v>42281</v>
      </c>
      <c r="DX2" s="79">
        <f>DW2+1</f>
        <v>42282</v>
      </c>
      <c r="DY2" s="95">
        <v>42283</v>
      </c>
      <c r="DZ2" s="96">
        <v>42284</v>
      </c>
      <c r="EA2" s="97">
        <v>42285</v>
      </c>
      <c r="EB2" s="79">
        <f t="shared" ref="EB2:EG2" si="5">EA2+1</f>
        <v>42286</v>
      </c>
      <c r="EC2" s="80">
        <f t="shared" si="5"/>
        <v>42287</v>
      </c>
      <c r="ED2" s="80">
        <f t="shared" si="5"/>
        <v>42288</v>
      </c>
      <c r="EE2" s="80">
        <f t="shared" si="5"/>
        <v>42289</v>
      </c>
      <c r="EF2" s="79">
        <f t="shared" si="5"/>
        <v>42290</v>
      </c>
      <c r="EG2" s="79">
        <f t="shared" si="5"/>
        <v>42291</v>
      </c>
      <c r="EH2" s="98">
        <v>42292</v>
      </c>
      <c r="EI2" s="79">
        <f>EH2+1</f>
        <v>42293</v>
      </c>
      <c r="EJ2" s="80">
        <f>EI2+1</f>
        <v>42294</v>
      </c>
      <c r="EK2" s="80">
        <f>EJ2+1</f>
        <v>42295</v>
      </c>
      <c r="EL2" s="79">
        <f>EK2+1</f>
        <v>42296</v>
      </c>
      <c r="EM2" s="99">
        <v>42297</v>
      </c>
      <c r="EN2" s="100">
        <v>42298</v>
      </c>
      <c r="EO2" s="79">
        <f>EN2+1</f>
        <v>42299</v>
      </c>
      <c r="EP2" s="101">
        <v>42300</v>
      </c>
      <c r="EQ2" s="102">
        <v>42301</v>
      </c>
      <c r="ER2" s="102">
        <v>42302</v>
      </c>
      <c r="ES2" s="103">
        <v>42303</v>
      </c>
      <c r="ET2" s="104">
        <v>42304</v>
      </c>
      <c r="EU2" s="105">
        <v>42305</v>
      </c>
      <c r="EV2" s="106">
        <v>42306</v>
      </c>
      <c r="EW2" s="79">
        <f>EV2+1</f>
        <v>42307</v>
      </c>
      <c r="EX2" s="80">
        <f>EW2+1</f>
        <v>42308</v>
      </c>
      <c r="EY2" s="80">
        <f>EX2+1</f>
        <v>42309</v>
      </c>
      <c r="EZ2" s="107">
        <v>42310</v>
      </c>
      <c r="FA2" s="108">
        <v>42311</v>
      </c>
      <c r="FB2" s="109">
        <v>42312</v>
      </c>
      <c r="FC2" s="110">
        <v>42313</v>
      </c>
      <c r="FD2" s="111">
        <v>42314</v>
      </c>
      <c r="FE2" s="112">
        <v>42315</v>
      </c>
      <c r="FF2" s="112">
        <v>42316</v>
      </c>
      <c r="FG2" s="113">
        <v>42317</v>
      </c>
      <c r="FH2" s="114">
        <v>42318</v>
      </c>
      <c r="FI2" s="115">
        <v>42319</v>
      </c>
      <c r="FJ2" s="115">
        <v>42320</v>
      </c>
      <c r="FK2" s="116">
        <v>42321</v>
      </c>
      <c r="FL2" s="117">
        <v>42322</v>
      </c>
      <c r="FM2" s="117">
        <v>42323</v>
      </c>
      <c r="FN2" s="118">
        <v>42324</v>
      </c>
      <c r="FO2" s="119">
        <v>42325</v>
      </c>
      <c r="FP2" s="119">
        <v>42326</v>
      </c>
      <c r="FQ2" s="119">
        <v>42327</v>
      </c>
      <c r="FR2" s="120">
        <v>42328</v>
      </c>
      <c r="FS2" s="121">
        <v>42329</v>
      </c>
      <c r="FT2" s="121">
        <v>42330</v>
      </c>
      <c r="FU2" s="122">
        <v>42331</v>
      </c>
      <c r="FV2" s="123">
        <v>42332</v>
      </c>
      <c r="FW2" s="123">
        <v>42333</v>
      </c>
      <c r="FX2" s="123">
        <v>42334</v>
      </c>
      <c r="FY2" s="124">
        <v>42335</v>
      </c>
      <c r="FZ2" s="125">
        <v>42336</v>
      </c>
      <c r="GA2" s="125">
        <v>42337</v>
      </c>
      <c r="GB2" s="126">
        <v>42338</v>
      </c>
      <c r="GC2" s="127">
        <v>42339</v>
      </c>
      <c r="GD2" s="128">
        <v>42340</v>
      </c>
      <c r="GE2" s="128">
        <v>42341</v>
      </c>
      <c r="GF2" s="129">
        <v>42342</v>
      </c>
      <c r="GG2" s="130">
        <v>42343</v>
      </c>
      <c r="GH2" s="130">
        <v>42344</v>
      </c>
      <c r="GI2" s="131">
        <v>42345</v>
      </c>
      <c r="GJ2" s="132">
        <v>42346</v>
      </c>
      <c r="GK2" s="133">
        <v>42347</v>
      </c>
      <c r="GL2" s="133">
        <v>42348</v>
      </c>
      <c r="GM2" s="79">
        <f>GL2+1</f>
        <v>42349</v>
      </c>
      <c r="GN2" s="80">
        <f>GM2+1</f>
        <v>42350</v>
      </c>
      <c r="GO2" s="80">
        <f>GN2+1</f>
        <v>42351</v>
      </c>
      <c r="GP2" s="134">
        <v>42352</v>
      </c>
      <c r="GQ2" s="135">
        <v>42353</v>
      </c>
      <c r="GR2" s="136">
        <v>42354</v>
      </c>
      <c r="GS2" s="136">
        <v>42355</v>
      </c>
      <c r="GT2" s="136">
        <v>42356</v>
      </c>
      <c r="GU2" s="137">
        <v>42357</v>
      </c>
      <c r="GV2" s="137">
        <v>42358</v>
      </c>
      <c r="GW2" s="138">
        <v>42359</v>
      </c>
      <c r="GX2" s="139">
        <v>42360</v>
      </c>
      <c r="GY2" s="140">
        <v>42361</v>
      </c>
      <c r="GZ2" s="140">
        <v>42362</v>
      </c>
      <c r="HA2" s="140">
        <v>42363</v>
      </c>
      <c r="HB2" s="141">
        <v>42364</v>
      </c>
      <c r="HC2" s="141">
        <v>42365</v>
      </c>
      <c r="HD2" s="142">
        <v>42366</v>
      </c>
      <c r="HE2" s="143">
        <v>42367</v>
      </c>
      <c r="HF2" s="144">
        <v>42368</v>
      </c>
      <c r="HG2" s="145">
        <v>42369</v>
      </c>
      <c r="HH2" s="145">
        <v>42370</v>
      </c>
      <c r="HI2" s="146">
        <v>42371</v>
      </c>
      <c r="HJ2" s="146">
        <v>42372</v>
      </c>
      <c r="HK2" s="147">
        <v>42373</v>
      </c>
      <c r="HL2" s="148">
        <v>42374</v>
      </c>
      <c r="HM2" s="1364">
        <v>42375</v>
      </c>
      <c r="HN2" s="1390">
        <v>42376</v>
      </c>
      <c r="HO2" s="1444">
        <v>42377</v>
      </c>
      <c r="HP2" s="1466">
        <v>42378</v>
      </c>
      <c r="HQ2" s="1466">
        <v>42379</v>
      </c>
      <c r="HR2" s="1473">
        <v>42380</v>
      </c>
      <c r="HS2" s="1514">
        <v>42381</v>
      </c>
      <c r="HT2" s="1536">
        <v>42382</v>
      </c>
      <c r="HU2" s="79">
        <f>HT2+1</f>
        <v>42383</v>
      </c>
      <c r="HV2" s="1559">
        <v>42384</v>
      </c>
      <c r="HW2" s="1581">
        <v>42385</v>
      </c>
      <c r="HX2" s="1581">
        <v>42386</v>
      </c>
      <c r="HY2" s="1581">
        <v>42387</v>
      </c>
      <c r="HZ2" s="1588">
        <v>42388</v>
      </c>
      <c r="IA2" s="1609">
        <v>42389</v>
      </c>
      <c r="IB2" s="1631">
        <v>42390</v>
      </c>
      <c r="IC2" s="1652">
        <v>42391</v>
      </c>
      <c r="ID2" s="1674">
        <v>42392</v>
      </c>
      <c r="IE2" s="1674">
        <v>42393</v>
      </c>
      <c r="IF2" s="1681">
        <v>42394</v>
      </c>
      <c r="IG2" s="1702">
        <v>42395</v>
      </c>
      <c r="IH2" s="1702">
        <v>42396</v>
      </c>
      <c r="II2" s="1724">
        <v>42397</v>
      </c>
      <c r="IJ2" s="1745">
        <v>42398</v>
      </c>
      <c r="IK2" s="1767">
        <v>42399</v>
      </c>
      <c r="IL2" s="1767">
        <v>42400</v>
      </c>
      <c r="IM2" s="1774">
        <v>42401</v>
      </c>
      <c r="IN2" s="79">
        <f>IM2+1</f>
        <v>42402</v>
      </c>
      <c r="IO2" s="1795">
        <v>42403</v>
      </c>
      <c r="IP2" s="1816">
        <v>42404</v>
      </c>
      <c r="IQ2" s="1837">
        <v>42405</v>
      </c>
      <c r="IR2" s="1859">
        <v>42406</v>
      </c>
      <c r="IS2" s="1859">
        <v>42407</v>
      </c>
      <c r="IT2" s="1866">
        <v>42408</v>
      </c>
      <c r="IU2" s="1887">
        <v>42409</v>
      </c>
      <c r="IV2" s="1887">
        <v>42410</v>
      </c>
      <c r="IW2" s="1908">
        <v>42411</v>
      </c>
      <c r="IX2" s="1929">
        <v>42412</v>
      </c>
      <c r="IY2" s="1951">
        <v>42413</v>
      </c>
      <c r="IZ2" s="1951">
        <v>42414</v>
      </c>
      <c r="JA2" s="1929">
        <v>42415</v>
      </c>
      <c r="JB2" s="1929">
        <v>42416</v>
      </c>
      <c r="JC2" s="1958">
        <v>42417</v>
      </c>
      <c r="JD2" s="1958">
        <v>42418</v>
      </c>
      <c r="JE2" s="1979">
        <v>42419</v>
      </c>
      <c r="JF2" s="2001">
        <v>42420</v>
      </c>
      <c r="JG2" s="2001">
        <v>42421</v>
      </c>
      <c r="JH2" s="2008">
        <v>42422</v>
      </c>
      <c r="JI2" s="2029">
        <v>42423</v>
      </c>
      <c r="JJ2" s="2050">
        <v>42424</v>
      </c>
      <c r="JK2" s="2050">
        <v>42425</v>
      </c>
      <c r="JL2" s="2071">
        <v>42426</v>
      </c>
      <c r="JM2" s="2093">
        <v>42427</v>
      </c>
      <c r="JN2" s="2093">
        <v>42428</v>
      </c>
      <c r="JO2" s="2100">
        <v>42429</v>
      </c>
      <c r="JP2" s="2120">
        <v>42430</v>
      </c>
      <c r="JQ2" s="2140">
        <v>42431</v>
      </c>
      <c r="JR2" s="2160">
        <v>42432</v>
      </c>
      <c r="JS2" s="2180">
        <v>42433</v>
      </c>
      <c r="JT2" s="2202">
        <v>42434</v>
      </c>
      <c r="JU2" s="2202">
        <v>42435</v>
      </c>
      <c r="JV2" s="2207">
        <v>42436</v>
      </c>
      <c r="JW2" s="2227">
        <v>42437</v>
      </c>
      <c r="JX2" s="2247">
        <v>42438</v>
      </c>
      <c r="JY2" s="2267">
        <v>42439</v>
      </c>
      <c r="JZ2" s="2287">
        <v>42440</v>
      </c>
      <c r="KA2" s="2309">
        <v>42441</v>
      </c>
      <c r="KB2" s="2309">
        <v>42442</v>
      </c>
      <c r="KC2" s="2316">
        <v>42443</v>
      </c>
      <c r="KD2" s="2336">
        <v>42444</v>
      </c>
      <c r="KE2" s="2356">
        <v>42445</v>
      </c>
      <c r="KF2" s="2376">
        <v>42446</v>
      </c>
      <c r="KG2" s="2396">
        <v>42447</v>
      </c>
      <c r="KH2" s="2418">
        <v>42448</v>
      </c>
      <c r="KI2" s="2418">
        <v>42449</v>
      </c>
      <c r="KJ2" s="2425">
        <v>42450</v>
      </c>
      <c r="KK2" s="2445">
        <v>42451</v>
      </c>
      <c r="KL2" s="2465">
        <v>42452</v>
      </c>
      <c r="KM2" s="2485">
        <v>42453</v>
      </c>
      <c r="KN2" s="2505">
        <v>42454</v>
      </c>
      <c r="KO2" s="2527">
        <v>42455</v>
      </c>
      <c r="KP2" s="2527">
        <v>42456</v>
      </c>
      <c r="KQ2" s="2534">
        <v>42457</v>
      </c>
      <c r="KR2" s="2554">
        <v>42458</v>
      </c>
      <c r="KS2" s="2574">
        <v>42459</v>
      </c>
      <c r="KT2" s="2594">
        <v>42460</v>
      </c>
      <c r="KU2" s="2614">
        <v>42461</v>
      </c>
      <c r="KV2" s="2636">
        <v>42462</v>
      </c>
      <c r="KW2" s="2636">
        <v>42463</v>
      </c>
      <c r="KX2" s="2643">
        <v>42464</v>
      </c>
      <c r="KY2" s="2663">
        <v>42465</v>
      </c>
      <c r="KZ2" s="2683">
        <v>42466</v>
      </c>
      <c r="LA2" s="2707">
        <v>42467</v>
      </c>
      <c r="LB2" s="2727">
        <v>42468</v>
      </c>
      <c r="LC2" s="2749">
        <v>42469</v>
      </c>
      <c r="LD2" s="2749">
        <v>42470</v>
      </c>
      <c r="LE2" s="2756">
        <v>42471</v>
      </c>
      <c r="LF2" s="2776">
        <v>42472</v>
      </c>
      <c r="LG2" s="2796">
        <v>42473</v>
      </c>
      <c r="LH2" s="2816">
        <v>42474</v>
      </c>
      <c r="LI2" s="2836">
        <v>42475</v>
      </c>
      <c r="LJ2" s="2858">
        <v>42476</v>
      </c>
      <c r="LK2" s="2858">
        <v>42477</v>
      </c>
      <c r="LL2" s="2865">
        <v>42478</v>
      </c>
      <c r="LM2" s="2885">
        <v>42479</v>
      </c>
      <c r="LN2" s="2907">
        <v>42480</v>
      </c>
      <c r="LO2" s="2927">
        <v>42481</v>
      </c>
      <c r="LP2" s="2927">
        <v>42482</v>
      </c>
      <c r="LQ2" s="2961">
        <v>42483</v>
      </c>
      <c r="LR2" s="2961">
        <v>42484</v>
      </c>
      <c r="LS2" s="2962">
        <v>42485</v>
      </c>
      <c r="LT2" s="2963">
        <v>42486</v>
      </c>
      <c r="LU2" s="2964">
        <v>42487</v>
      </c>
      <c r="LV2" s="2965">
        <v>42488</v>
      </c>
      <c r="LW2" s="3053">
        <v>42489</v>
      </c>
      <c r="LX2" s="3054">
        <v>42490</v>
      </c>
      <c r="LY2" s="3054">
        <v>42491</v>
      </c>
      <c r="LZ2" s="3085">
        <v>42492</v>
      </c>
      <c r="MA2" s="3105">
        <v>42493</v>
      </c>
      <c r="MB2" s="3141">
        <v>42494</v>
      </c>
      <c r="MC2" s="3161">
        <v>42495</v>
      </c>
      <c r="MD2" s="3181">
        <v>42496</v>
      </c>
      <c r="ME2" s="3203">
        <v>42497</v>
      </c>
      <c r="MF2" s="3203">
        <v>42498</v>
      </c>
      <c r="MG2" s="3211">
        <v>42499</v>
      </c>
      <c r="MH2" s="3231">
        <v>42500</v>
      </c>
      <c r="MI2" s="3251">
        <v>42501</v>
      </c>
      <c r="MJ2" s="3272">
        <v>42502</v>
      </c>
      <c r="MK2" s="3292">
        <v>42503</v>
      </c>
      <c r="ML2" s="3314">
        <v>42504</v>
      </c>
      <c r="MM2" s="3314">
        <v>42505</v>
      </c>
      <c r="MN2" s="3321">
        <v>42506</v>
      </c>
      <c r="MO2" s="3341">
        <v>42507</v>
      </c>
      <c r="MP2" s="3361">
        <v>42508</v>
      </c>
      <c r="MQ2" s="3381">
        <v>42509</v>
      </c>
      <c r="MR2" s="3434">
        <v>42510</v>
      </c>
      <c r="MS2" s="3435">
        <v>42511</v>
      </c>
      <c r="MT2" s="3435">
        <v>42512</v>
      </c>
      <c r="MU2" s="3434">
        <v>42513</v>
      </c>
      <c r="MV2" s="3463">
        <v>42514</v>
      </c>
      <c r="MW2" s="3483">
        <v>42515</v>
      </c>
      <c r="MX2" s="3503">
        <v>42516</v>
      </c>
      <c r="MY2" s="3523">
        <v>42517</v>
      </c>
      <c r="MZ2" s="3545">
        <v>42518</v>
      </c>
      <c r="NA2" s="3545">
        <v>42519</v>
      </c>
      <c r="NB2" s="3545">
        <v>42520</v>
      </c>
      <c r="NC2" s="3552">
        <v>42521</v>
      </c>
      <c r="ND2" s="3552">
        <v>42522</v>
      </c>
      <c r="NE2" s="3552">
        <v>42523</v>
      </c>
      <c r="NF2" s="3582">
        <v>42524</v>
      </c>
      <c r="NG2" s="3577">
        <v>42525</v>
      </c>
      <c r="NH2" s="3577">
        <v>42526</v>
      </c>
      <c r="NI2" s="79">
        <f>NH2+1</f>
        <v>42527</v>
      </c>
      <c r="NJ2" s="3582">
        <v>42528</v>
      </c>
      <c r="NK2" s="3612">
        <v>42529</v>
      </c>
      <c r="NL2" s="3612">
        <v>42530</v>
      </c>
      <c r="NM2" s="3612">
        <v>42531</v>
      </c>
      <c r="NN2" s="3608">
        <v>42532</v>
      </c>
      <c r="NO2" s="3608">
        <v>42533</v>
      </c>
      <c r="NP2" s="3612">
        <v>42534</v>
      </c>
      <c r="NQ2" s="3612">
        <v>42535</v>
      </c>
      <c r="NR2" s="3612">
        <v>42536</v>
      </c>
      <c r="NS2" s="3612">
        <v>42537</v>
      </c>
      <c r="NT2" s="3632">
        <v>42538</v>
      </c>
      <c r="NU2" s="3608">
        <v>42539</v>
      </c>
      <c r="NV2" s="3608">
        <v>42540</v>
      </c>
      <c r="NW2" s="3612">
        <v>42541</v>
      </c>
      <c r="NX2" s="3612">
        <v>42542</v>
      </c>
      <c r="NY2" s="3632">
        <v>42543</v>
      </c>
      <c r="NZ2" s="3661">
        <v>42544</v>
      </c>
      <c r="OA2" s="3661">
        <v>42545</v>
      </c>
      <c r="OB2" s="3657">
        <v>42546</v>
      </c>
      <c r="OC2" s="3657">
        <v>42547</v>
      </c>
      <c r="OD2" s="3661">
        <v>42548</v>
      </c>
      <c r="OE2" s="3661">
        <v>42549</v>
      </c>
      <c r="OF2" s="3661">
        <v>42550</v>
      </c>
      <c r="OG2" s="3661">
        <v>42551</v>
      </c>
      <c r="OH2" s="79">
        <f>OG2+1</f>
        <v>42552</v>
      </c>
      <c r="OI2" s="80">
        <f>OH2+1</f>
        <v>42553</v>
      </c>
      <c r="OJ2" s="80">
        <f>OI2+1</f>
        <v>42554</v>
      </c>
      <c r="OK2" s="3681">
        <v>42555</v>
      </c>
      <c r="OL2" s="3681">
        <v>42556</v>
      </c>
      <c r="OM2" s="3701">
        <v>42557</v>
      </c>
      <c r="ON2" s="3721">
        <v>42558</v>
      </c>
      <c r="OO2" s="3741">
        <v>42559</v>
      </c>
      <c r="OP2" s="3763">
        <v>42560</v>
      </c>
      <c r="OQ2" s="3763">
        <v>42561</v>
      </c>
      <c r="OR2" s="3770">
        <v>42562</v>
      </c>
      <c r="OS2" s="3790">
        <v>42563</v>
      </c>
      <c r="OT2" s="3810">
        <v>42564</v>
      </c>
      <c r="OU2" s="3830">
        <v>42565</v>
      </c>
      <c r="OV2" s="3850">
        <v>42566</v>
      </c>
      <c r="OW2" s="3872">
        <v>42567</v>
      </c>
      <c r="OX2" s="3872">
        <v>42568</v>
      </c>
      <c r="OY2" s="3879">
        <v>42569</v>
      </c>
      <c r="OZ2" s="3899">
        <v>42570</v>
      </c>
      <c r="PA2" s="3919">
        <v>42571</v>
      </c>
      <c r="PB2" s="3939">
        <v>42572</v>
      </c>
      <c r="PC2" s="3959">
        <v>42573</v>
      </c>
      <c r="PD2" s="3981">
        <v>42574</v>
      </c>
      <c r="PE2" s="3981">
        <v>42575</v>
      </c>
      <c r="PF2" s="3988">
        <v>42576</v>
      </c>
      <c r="PG2" s="3988">
        <v>42577</v>
      </c>
      <c r="PH2" s="3988">
        <v>42578</v>
      </c>
      <c r="PI2" s="4008">
        <v>42579</v>
      </c>
      <c r="PJ2" s="4028">
        <v>42580</v>
      </c>
      <c r="PK2" s="4050">
        <v>42581</v>
      </c>
      <c r="PL2" s="4050">
        <v>42582</v>
      </c>
      <c r="PM2" s="4057">
        <v>42583</v>
      </c>
      <c r="PN2" s="4077">
        <v>42584</v>
      </c>
      <c r="PO2" s="4097">
        <v>42585</v>
      </c>
      <c r="PP2" s="4117">
        <v>42586</v>
      </c>
      <c r="PQ2" s="4137">
        <v>42587</v>
      </c>
      <c r="PR2" s="4159">
        <v>42588</v>
      </c>
      <c r="PS2" s="4159">
        <v>42589</v>
      </c>
      <c r="PT2" s="4168">
        <v>42590</v>
      </c>
      <c r="PU2" s="4168">
        <v>42591</v>
      </c>
      <c r="PV2" s="4168">
        <v>42592</v>
      </c>
      <c r="PW2" s="4168">
        <v>42593</v>
      </c>
      <c r="PX2" s="4188">
        <v>42594</v>
      </c>
      <c r="PY2" s="4210">
        <v>42595</v>
      </c>
      <c r="PZ2" s="4210">
        <v>42596</v>
      </c>
      <c r="QA2" s="4217">
        <v>42597</v>
      </c>
      <c r="QB2" s="4237">
        <v>42598</v>
      </c>
      <c r="QC2" s="4257">
        <v>42599</v>
      </c>
      <c r="QD2" s="4277">
        <v>42600</v>
      </c>
      <c r="QE2" s="4297">
        <v>42601</v>
      </c>
      <c r="QF2" s="4319">
        <v>42602</v>
      </c>
      <c r="QG2" s="4319">
        <v>42603</v>
      </c>
      <c r="QH2" s="4326">
        <v>42604</v>
      </c>
      <c r="QI2" s="4346">
        <v>42605</v>
      </c>
      <c r="QJ2" s="4366">
        <v>42606</v>
      </c>
      <c r="QK2" s="4386">
        <v>42607</v>
      </c>
      <c r="QL2" s="4406">
        <v>42608</v>
      </c>
      <c r="QM2" s="4428">
        <v>42609</v>
      </c>
      <c r="QN2" s="4428">
        <v>42610</v>
      </c>
      <c r="QO2" s="4435">
        <v>42611</v>
      </c>
      <c r="QP2" s="4455">
        <v>42612</v>
      </c>
      <c r="QQ2" s="4475">
        <v>42613</v>
      </c>
      <c r="QR2" s="4495">
        <v>42614</v>
      </c>
      <c r="QS2" s="4515">
        <v>42615</v>
      </c>
      <c r="QT2" s="4537">
        <v>42616</v>
      </c>
      <c r="QU2" s="4537">
        <v>42617</v>
      </c>
      <c r="QV2" s="4515">
        <v>42618</v>
      </c>
      <c r="QW2" s="4547">
        <v>42619</v>
      </c>
      <c r="QX2" s="4567">
        <v>42620</v>
      </c>
      <c r="QY2" s="4587">
        <v>42621</v>
      </c>
      <c r="QZ2" s="4607">
        <v>42622</v>
      </c>
      <c r="RA2" s="4629">
        <v>42623</v>
      </c>
      <c r="RB2" s="4629">
        <v>42624</v>
      </c>
      <c r="RC2" s="79">
        <f>RB2+1</f>
        <v>42625</v>
      </c>
      <c r="RD2" s="79">
        <f>RC2+1</f>
        <v>42626</v>
      </c>
      <c r="RE2" s="4643">
        <v>42627</v>
      </c>
      <c r="RF2" s="79">
        <f t="shared" ref="RF2:SN2" si="6">RE2+1</f>
        <v>42628</v>
      </c>
      <c r="RG2" s="79">
        <f t="shared" si="6"/>
        <v>42629</v>
      </c>
      <c r="RH2" s="80">
        <f t="shared" si="6"/>
        <v>42630</v>
      </c>
      <c r="RI2" s="80">
        <f t="shared" si="6"/>
        <v>42631</v>
      </c>
      <c r="RJ2" s="79">
        <f t="shared" si="6"/>
        <v>42632</v>
      </c>
      <c r="RK2" s="79">
        <f t="shared" si="6"/>
        <v>42633</v>
      </c>
      <c r="RL2" s="79">
        <f t="shared" si="6"/>
        <v>42634</v>
      </c>
      <c r="RM2" s="79">
        <f t="shared" si="6"/>
        <v>42635</v>
      </c>
      <c r="RN2" s="79">
        <f t="shared" si="6"/>
        <v>42636</v>
      </c>
      <c r="RO2" s="80">
        <f t="shared" si="6"/>
        <v>42637</v>
      </c>
      <c r="RP2" s="80">
        <f t="shared" si="6"/>
        <v>42638</v>
      </c>
      <c r="RQ2" s="79">
        <f t="shared" si="6"/>
        <v>42639</v>
      </c>
      <c r="RR2" s="79">
        <f t="shared" si="6"/>
        <v>42640</v>
      </c>
      <c r="RS2" s="79">
        <f t="shared" si="6"/>
        <v>42641</v>
      </c>
      <c r="RT2" s="79">
        <f t="shared" si="6"/>
        <v>42642</v>
      </c>
      <c r="RU2" s="79">
        <f t="shared" si="6"/>
        <v>42643</v>
      </c>
      <c r="RV2" s="80">
        <f t="shared" si="6"/>
        <v>42644</v>
      </c>
      <c r="RW2" s="80">
        <f t="shared" si="6"/>
        <v>42645</v>
      </c>
      <c r="RX2" s="79">
        <f t="shared" si="6"/>
        <v>42646</v>
      </c>
      <c r="RY2" s="79">
        <f t="shared" si="6"/>
        <v>42647</v>
      </c>
      <c r="RZ2" s="79">
        <f t="shared" si="6"/>
        <v>42648</v>
      </c>
      <c r="SA2" s="79">
        <f t="shared" si="6"/>
        <v>42649</v>
      </c>
      <c r="SB2" s="79">
        <f t="shared" si="6"/>
        <v>42650</v>
      </c>
      <c r="SC2" s="80">
        <f t="shared" si="6"/>
        <v>42651</v>
      </c>
      <c r="SD2" s="80">
        <f t="shared" si="6"/>
        <v>42652</v>
      </c>
      <c r="SE2" s="79">
        <f t="shared" si="6"/>
        <v>42653</v>
      </c>
      <c r="SF2" s="79">
        <f t="shared" si="6"/>
        <v>42654</v>
      </c>
      <c r="SG2" s="79">
        <f t="shared" si="6"/>
        <v>42655</v>
      </c>
      <c r="SH2" s="79">
        <f t="shared" si="6"/>
        <v>42656</v>
      </c>
      <c r="SI2" s="79">
        <f t="shared" si="6"/>
        <v>42657</v>
      </c>
      <c r="SJ2" s="80">
        <f t="shared" si="6"/>
        <v>42658</v>
      </c>
      <c r="SK2" s="80">
        <f t="shared" si="6"/>
        <v>42659</v>
      </c>
      <c r="SL2" s="79">
        <f t="shared" si="6"/>
        <v>42660</v>
      </c>
      <c r="SM2" s="79">
        <f t="shared" si="6"/>
        <v>42661</v>
      </c>
      <c r="SN2" s="79">
        <f t="shared" si="6"/>
        <v>42662</v>
      </c>
      <c r="SO2" s="4667">
        <v>42663</v>
      </c>
      <c r="SP2" s="4697">
        <v>42664</v>
      </c>
      <c r="SQ2" s="4692">
        <v>42665</v>
      </c>
      <c r="SR2" s="4692">
        <v>42666</v>
      </c>
      <c r="SS2" s="4697">
        <v>42667</v>
      </c>
      <c r="ST2" s="4718">
        <v>42668</v>
      </c>
      <c r="SU2" s="4739">
        <v>42669</v>
      </c>
      <c r="SV2" s="4761">
        <v>42670</v>
      </c>
      <c r="SW2" s="4782">
        <v>42671</v>
      </c>
      <c r="SX2" s="4804">
        <v>42672</v>
      </c>
      <c r="SY2" s="4804">
        <v>42673</v>
      </c>
      <c r="SZ2" s="79">
        <f>SY2+1</f>
        <v>42674</v>
      </c>
      <c r="TA2" s="79">
        <v>42675</v>
      </c>
      <c r="TB2" s="79">
        <f t="shared" ref="TB2:TQ2" si="7">TA2+1</f>
        <v>42676</v>
      </c>
      <c r="TC2" s="79">
        <f t="shared" si="7"/>
        <v>42677</v>
      </c>
      <c r="TD2" s="79">
        <f t="shared" si="7"/>
        <v>42678</v>
      </c>
      <c r="TE2" s="80">
        <f t="shared" si="7"/>
        <v>42679</v>
      </c>
      <c r="TF2" s="80">
        <f t="shared" si="7"/>
        <v>42680</v>
      </c>
      <c r="TG2" s="79">
        <f t="shared" si="7"/>
        <v>42681</v>
      </c>
      <c r="TH2" s="79">
        <f t="shared" si="7"/>
        <v>42682</v>
      </c>
      <c r="TI2" s="79">
        <f t="shared" si="7"/>
        <v>42683</v>
      </c>
      <c r="TJ2" s="79">
        <f t="shared" si="7"/>
        <v>42684</v>
      </c>
      <c r="TK2" s="79">
        <f t="shared" si="7"/>
        <v>42685</v>
      </c>
      <c r="TL2" s="80">
        <f t="shared" si="7"/>
        <v>42686</v>
      </c>
      <c r="TM2" s="80">
        <f t="shared" si="7"/>
        <v>42687</v>
      </c>
      <c r="TN2" s="79">
        <f t="shared" si="7"/>
        <v>42688</v>
      </c>
      <c r="TO2" s="79">
        <f t="shared" si="7"/>
        <v>42689</v>
      </c>
      <c r="TP2" s="79">
        <f t="shared" si="7"/>
        <v>42690</v>
      </c>
      <c r="TQ2" s="79">
        <f t="shared" si="7"/>
        <v>42691</v>
      </c>
    </row>
    <row r="3" spans="1:537" x14ac:dyDescent="0.3">
      <c r="A3" s="149" t="s">
        <v>53</v>
      </c>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1"/>
      <c r="BH3" s="150"/>
      <c r="BI3" s="150"/>
      <c r="BJ3" s="151"/>
      <c r="BK3" s="151"/>
      <c r="BL3" s="151"/>
      <c r="BM3" s="151"/>
      <c r="BN3" s="150"/>
      <c r="BO3" s="150"/>
      <c r="BP3" s="150"/>
      <c r="BQ3" s="150"/>
      <c r="BR3" s="150"/>
      <c r="BS3" s="150"/>
      <c r="BT3" s="150"/>
      <c r="BU3" s="150"/>
      <c r="BV3" s="150"/>
      <c r="BW3" s="150"/>
      <c r="BX3" s="150"/>
      <c r="BY3" s="150"/>
      <c r="BZ3" s="150"/>
      <c r="CA3" s="150"/>
      <c r="CB3" s="150"/>
      <c r="CC3" s="152"/>
      <c r="CD3" s="153"/>
      <c r="CE3" s="153"/>
      <c r="CF3" s="153"/>
      <c r="CG3" s="153"/>
      <c r="CH3" s="154"/>
      <c r="CI3" s="154"/>
      <c r="CJ3" s="151"/>
      <c r="CK3" s="151"/>
      <c r="CL3" s="151"/>
      <c r="CM3" s="151"/>
      <c r="CN3" s="151"/>
      <c r="CO3" s="151"/>
      <c r="CP3" s="155"/>
      <c r="CQ3" s="151"/>
      <c r="CR3" s="151"/>
      <c r="CS3" s="151"/>
      <c r="CT3" s="151"/>
      <c r="CU3" s="151"/>
      <c r="CV3" s="155"/>
      <c r="CW3" s="155"/>
      <c r="CX3" s="155"/>
      <c r="CY3" s="155"/>
      <c r="CZ3" s="155"/>
      <c r="DA3" s="156"/>
      <c r="DB3" s="156"/>
      <c r="DC3" s="156"/>
      <c r="DD3" s="157"/>
      <c r="DE3" s="157"/>
      <c r="DF3" s="151"/>
      <c r="DG3" s="158"/>
      <c r="DH3" s="158"/>
      <c r="DI3" s="158"/>
      <c r="DJ3" s="151"/>
      <c r="DK3" s="151"/>
      <c r="DL3" s="151"/>
      <c r="DM3" s="159"/>
      <c r="DN3" s="151"/>
      <c r="DO3" s="151"/>
      <c r="DP3" s="151"/>
      <c r="DQ3" s="151"/>
      <c r="DR3" s="151"/>
      <c r="DS3" s="160"/>
      <c r="DT3" s="151"/>
      <c r="DU3" s="161"/>
      <c r="DV3" s="161"/>
      <c r="DW3" s="161"/>
      <c r="DX3" s="151"/>
      <c r="DY3" s="162"/>
      <c r="DZ3" s="163"/>
      <c r="EA3" s="164"/>
      <c r="EB3" s="151"/>
      <c r="EC3" s="151"/>
      <c r="ED3" s="151"/>
      <c r="EE3" s="151"/>
      <c r="EF3" s="151"/>
      <c r="EG3" s="151"/>
      <c r="EH3" s="165"/>
      <c r="EI3" s="151"/>
      <c r="EJ3" s="151"/>
      <c r="EK3" s="151"/>
      <c r="EL3" s="151"/>
      <c r="EM3" s="166"/>
      <c r="EN3" s="167"/>
      <c r="EO3" s="151"/>
      <c r="EP3" s="168"/>
      <c r="EQ3" s="168"/>
      <c r="ER3" s="168"/>
      <c r="ES3" s="169"/>
      <c r="ET3" s="170"/>
      <c r="EU3" s="171"/>
      <c r="EV3" s="172"/>
      <c r="EW3" s="151"/>
      <c r="EX3" s="151"/>
      <c r="EY3" s="151"/>
      <c r="EZ3" s="173"/>
      <c r="FA3" s="174"/>
      <c r="FB3" s="175"/>
      <c r="FC3" s="176"/>
      <c r="FD3" s="177"/>
      <c r="FE3" s="177"/>
      <c r="FF3" s="177"/>
      <c r="FG3" s="178"/>
      <c r="FH3" s="179"/>
      <c r="FI3" s="180"/>
      <c r="FJ3" s="180"/>
      <c r="FK3" s="181"/>
      <c r="FL3" s="181"/>
      <c r="FM3" s="181"/>
      <c r="FN3" s="182"/>
      <c r="FO3" s="183"/>
      <c r="FP3" s="183"/>
      <c r="FQ3" s="183"/>
      <c r="FR3" s="184"/>
      <c r="FS3" s="184"/>
      <c r="FT3" s="184"/>
      <c r="FU3" s="185"/>
      <c r="FV3" s="186"/>
      <c r="FW3" s="186"/>
      <c r="FX3" s="186"/>
      <c r="FY3" s="187"/>
      <c r="FZ3" s="187"/>
      <c r="GA3" s="187"/>
      <c r="GB3" s="188"/>
      <c r="GC3" s="189"/>
      <c r="GD3" s="190"/>
      <c r="GE3" s="190"/>
      <c r="GF3" s="191"/>
      <c r="GG3" s="191"/>
      <c r="GH3" s="191"/>
      <c r="GI3" s="192"/>
      <c r="GJ3" s="193"/>
      <c r="GK3" s="194"/>
      <c r="GL3" s="194"/>
      <c r="GM3" s="151"/>
      <c r="GN3" s="151"/>
      <c r="GO3" s="151"/>
      <c r="GP3" s="195"/>
      <c r="GQ3" s="196"/>
      <c r="GR3" s="197"/>
      <c r="GS3" s="197"/>
      <c r="GT3" s="197"/>
      <c r="GU3" s="197"/>
      <c r="GV3" s="197"/>
      <c r="GW3" s="198"/>
      <c r="GX3" s="199"/>
      <c r="GY3" s="200"/>
      <c r="GZ3" s="200"/>
      <c r="HA3" s="200"/>
      <c r="HB3" s="200"/>
      <c r="HC3" s="200"/>
      <c r="HD3" s="201"/>
      <c r="HE3" s="202"/>
      <c r="HF3" s="203"/>
      <c r="HG3" s="204"/>
      <c r="HH3" s="204"/>
      <c r="HI3" s="204"/>
      <c r="HJ3" s="204"/>
      <c r="HK3" s="205"/>
      <c r="HL3" s="206"/>
      <c r="HM3" s="1374"/>
      <c r="HN3" s="1400"/>
      <c r="HO3" s="1454"/>
      <c r="HP3" s="1454"/>
      <c r="HQ3" s="1454"/>
      <c r="HR3" s="1483"/>
      <c r="HS3" s="1524"/>
      <c r="HT3" s="1546"/>
      <c r="HU3" s="151"/>
      <c r="HV3" s="1569"/>
      <c r="HW3" s="1569"/>
      <c r="HX3" s="1569"/>
      <c r="HY3" s="1569"/>
      <c r="HZ3" s="1598"/>
      <c r="IA3" s="1619"/>
      <c r="IB3" s="1641"/>
      <c r="IC3" s="1662"/>
      <c r="ID3" s="1662"/>
      <c r="IE3" s="1662"/>
      <c r="IF3" s="1691"/>
      <c r="IG3" s="1712"/>
      <c r="IH3" s="1712"/>
      <c r="II3" s="1734"/>
      <c r="IJ3" s="1755"/>
      <c r="IK3" s="1755"/>
      <c r="IL3" s="1755"/>
      <c r="IM3" s="1784"/>
      <c r="IN3" s="151"/>
      <c r="IO3" s="1805"/>
      <c r="IP3" s="1826"/>
      <c r="IQ3" s="1847"/>
      <c r="IR3" s="1847"/>
      <c r="IS3" s="1847"/>
      <c r="IT3" s="1876"/>
      <c r="IU3" s="1897"/>
      <c r="IV3" s="1897"/>
      <c r="IW3" s="1918"/>
      <c r="IX3" s="1939"/>
      <c r="IY3" s="1939"/>
      <c r="IZ3" s="1939"/>
      <c r="JA3" s="1939"/>
      <c r="JB3" s="1939"/>
      <c r="JC3" s="1968"/>
      <c r="JD3" s="1968"/>
      <c r="JE3" s="1989"/>
      <c r="JF3" s="1989"/>
      <c r="JG3" s="1989"/>
      <c r="JH3" s="2018"/>
      <c r="JI3" s="2039"/>
      <c r="JJ3" s="2060"/>
      <c r="JK3" s="2060"/>
      <c r="JL3" s="2081"/>
      <c r="JM3" s="2081"/>
      <c r="JN3" s="2081"/>
      <c r="JO3" s="2110"/>
      <c r="JP3" s="2130"/>
      <c r="JQ3" s="2150"/>
      <c r="JR3" s="2170"/>
      <c r="JS3" s="2190"/>
      <c r="JT3" s="2190"/>
      <c r="JU3" s="2190"/>
      <c r="JV3" s="2217"/>
      <c r="JW3" s="2237"/>
      <c r="JX3" s="2257"/>
      <c r="JY3" s="2277"/>
      <c r="JZ3" s="2297"/>
      <c r="KA3" s="2297"/>
      <c r="KB3" s="2297"/>
      <c r="KC3" s="2326"/>
      <c r="KD3" s="2346"/>
      <c r="KE3" s="2366"/>
      <c r="KF3" s="2386"/>
      <c r="KG3" s="2406"/>
      <c r="KH3" s="2406"/>
      <c r="KI3" s="2406"/>
      <c r="KJ3" s="2435"/>
      <c r="KK3" s="2455"/>
      <c r="KL3" s="2475"/>
      <c r="KM3" s="2495"/>
      <c r="KN3" s="2515"/>
      <c r="KO3" s="2515"/>
      <c r="KP3" s="2515"/>
      <c r="KQ3" s="2544"/>
      <c r="KR3" s="2564"/>
      <c r="KS3" s="2584"/>
      <c r="KT3" s="2604"/>
      <c r="KU3" s="2624"/>
      <c r="KV3" s="2624"/>
      <c r="KW3" s="2624"/>
      <c r="KX3" s="2653"/>
      <c r="KY3" s="2673"/>
      <c r="KZ3" s="2693"/>
      <c r="LA3" s="2717"/>
      <c r="LB3" s="2737"/>
      <c r="LC3" s="2737"/>
      <c r="LD3" s="2737"/>
      <c r="LE3" s="2766"/>
      <c r="LF3" s="2786"/>
      <c r="LG3" s="2806"/>
      <c r="LH3" s="2826"/>
      <c r="LI3" s="2846"/>
      <c r="LJ3" s="2846"/>
      <c r="LK3" s="2846"/>
      <c r="LL3" s="2875"/>
      <c r="LM3" s="2895"/>
      <c r="LN3" s="2917"/>
      <c r="LO3" s="2937"/>
      <c r="LP3" s="2937"/>
      <c r="LQ3" s="2966"/>
      <c r="LR3" s="2966"/>
      <c r="LS3" s="2966"/>
      <c r="LT3" s="2967"/>
      <c r="LU3" s="2968"/>
      <c r="LV3" s="2969"/>
      <c r="LW3" s="3055"/>
      <c r="LX3" s="3055"/>
      <c r="LY3" s="3055"/>
      <c r="LZ3" s="3086"/>
      <c r="MA3" s="3115"/>
      <c r="MB3" s="3151"/>
      <c r="MC3" s="3171"/>
      <c r="MD3" s="3191"/>
      <c r="ME3" s="3191"/>
      <c r="MF3" s="3191"/>
      <c r="MG3" s="3221"/>
      <c r="MH3" s="3241"/>
      <c r="MI3" s="3261"/>
      <c r="MJ3" s="3282"/>
      <c r="MK3" s="3302"/>
      <c r="ML3" s="3302"/>
      <c r="MM3" s="3302"/>
      <c r="MN3" s="3331"/>
      <c r="MO3" s="3351"/>
      <c r="MP3" s="3371"/>
      <c r="MQ3" s="3391"/>
      <c r="MR3" s="3436"/>
      <c r="MS3" s="3436"/>
      <c r="MT3" s="3436"/>
      <c r="MU3" s="3436"/>
      <c r="MV3" s="3473"/>
      <c r="MW3" s="3493"/>
      <c r="MX3" s="3513"/>
      <c r="MY3" s="3533"/>
      <c r="MZ3" s="3533"/>
      <c r="NA3" s="3533"/>
      <c r="NB3" s="1569"/>
      <c r="NC3" s="3562"/>
      <c r="ND3" s="3562"/>
      <c r="NE3" s="3562"/>
      <c r="NF3" s="3592"/>
      <c r="NG3" s="3592"/>
      <c r="NH3" s="3592"/>
      <c r="NI3" s="151"/>
      <c r="NJ3" s="3592"/>
      <c r="NK3" s="3622"/>
      <c r="NL3" s="3622"/>
      <c r="NM3" s="3622"/>
      <c r="NN3" s="3622"/>
      <c r="NO3" s="3622"/>
      <c r="NP3" s="3622"/>
      <c r="NQ3" s="3622"/>
      <c r="NR3" s="3622"/>
      <c r="NS3" s="3622"/>
      <c r="NT3" s="3642"/>
      <c r="NU3" s="3622"/>
      <c r="NV3" s="3622"/>
      <c r="NW3" s="3622"/>
      <c r="NX3" s="3622"/>
      <c r="NY3" s="3642"/>
      <c r="NZ3" s="3671"/>
      <c r="OA3" s="3671"/>
      <c r="OB3" s="3671"/>
      <c r="OC3" s="3671"/>
      <c r="OD3" s="3671"/>
      <c r="OE3" s="3671"/>
      <c r="OF3" s="3671"/>
      <c r="OG3" s="3671"/>
      <c r="OH3" s="151"/>
      <c r="OI3" s="151"/>
      <c r="OJ3" s="151"/>
      <c r="OK3" s="3691"/>
      <c r="OL3" s="3691"/>
      <c r="OM3" s="3711"/>
      <c r="ON3" s="3731"/>
      <c r="OO3" s="3751"/>
      <c r="OP3" s="3751"/>
      <c r="OQ3" s="3751"/>
      <c r="OR3" s="3780"/>
      <c r="OS3" s="3800"/>
      <c r="OT3" s="3820"/>
      <c r="OU3" s="3840"/>
      <c r="OV3" s="3860"/>
      <c r="OW3" s="3860"/>
      <c r="OX3" s="3860"/>
      <c r="OY3" s="3889"/>
      <c r="OZ3" s="3909"/>
      <c r="PA3" s="3929"/>
      <c r="PB3" s="3949"/>
      <c r="PC3" s="3969"/>
      <c r="PD3" s="3969"/>
      <c r="PE3" s="3969"/>
      <c r="PF3" s="3998"/>
      <c r="PG3" s="3998"/>
      <c r="PH3" s="3998"/>
      <c r="PI3" s="4018"/>
      <c r="PJ3" s="4038"/>
      <c r="PK3" s="4038"/>
      <c r="PL3" s="4038"/>
      <c r="PM3" s="4067"/>
      <c r="PN3" s="4087"/>
      <c r="PO3" s="4107"/>
      <c r="PP3" s="4127"/>
      <c r="PQ3" s="4147"/>
      <c r="PR3" s="4147"/>
      <c r="PS3" s="4147"/>
      <c r="PT3" s="4178"/>
      <c r="PU3" s="4178"/>
      <c r="PV3" s="4178"/>
      <c r="PW3" s="4178"/>
      <c r="PX3" s="4198"/>
      <c r="PY3" s="4198"/>
      <c r="PZ3" s="4198"/>
      <c r="QA3" s="4227"/>
      <c r="QB3" s="4247"/>
      <c r="QC3" s="4267"/>
      <c r="QD3" s="4287"/>
      <c r="QE3" s="4307"/>
      <c r="QF3" s="4307"/>
      <c r="QG3" s="4307"/>
      <c r="QH3" s="4336"/>
      <c r="QI3" s="4356"/>
      <c r="QJ3" s="4376"/>
      <c r="QK3" s="4396"/>
      <c r="QL3" s="4416"/>
      <c r="QM3" s="4416"/>
      <c r="QN3" s="4416"/>
      <c r="QO3" s="4445"/>
      <c r="QP3" s="4465"/>
      <c r="QQ3" s="4485"/>
      <c r="QR3" s="4505"/>
      <c r="QS3" s="4525"/>
      <c r="QT3" s="4525"/>
      <c r="QU3" s="4525"/>
      <c r="QV3" s="4525"/>
      <c r="QW3" s="4557"/>
      <c r="QX3" s="4577"/>
      <c r="QY3" s="4597"/>
      <c r="QZ3" s="4617"/>
      <c r="RA3" s="4617"/>
      <c r="RB3" s="4617"/>
      <c r="RC3" s="151"/>
      <c r="RD3" s="151"/>
      <c r="RE3" s="4653"/>
      <c r="RF3" s="151"/>
      <c r="RG3" s="151"/>
      <c r="RH3" s="151"/>
      <c r="RI3" s="151"/>
      <c r="RJ3" s="151"/>
      <c r="RK3" s="151"/>
      <c r="RL3" s="151"/>
      <c r="RM3" s="151"/>
      <c r="RN3" s="151"/>
      <c r="RO3" s="151"/>
      <c r="RP3" s="151"/>
      <c r="RQ3" s="151"/>
      <c r="RR3" s="151"/>
      <c r="RS3" s="151"/>
      <c r="RT3" s="151"/>
      <c r="RU3" s="151"/>
      <c r="RV3" s="151"/>
      <c r="RW3" s="151"/>
      <c r="RX3" s="151"/>
      <c r="RY3" s="151"/>
      <c r="RZ3" s="151"/>
      <c r="SA3" s="151"/>
      <c r="SB3" s="151"/>
      <c r="SC3" s="151"/>
      <c r="SD3" s="151"/>
      <c r="SE3" s="151"/>
      <c r="SF3" s="151"/>
      <c r="SG3" s="151"/>
      <c r="SH3" s="151"/>
      <c r="SI3" s="151"/>
      <c r="SJ3" s="151"/>
      <c r="SK3" s="151"/>
      <c r="SL3" s="151"/>
      <c r="SM3" s="151"/>
      <c r="SN3" s="151"/>
      <c r="SO3" s="4677"/>
      <c r="SP3" s="4707"/>
      <c r="SQ3" s="4707"/>
      <c r="SR3" s="4707"/>
      <c r="SS3" s="4707"/>
      <c r="ST3" s="4728"/>
      <c r="SU3" s="4749"/>
      <c r="SV3" s="4771"/>
      <c r="SW3" s="4792"/>
      <c r="SX3" s="4792"/>
      <c r="SY3" s="4792"/>
      <c r="SZ3" s="151"/>
      <c r="TA3" s="151"/>
      <c r="TB3" s="151"/>
      <c r="TC3" s="151"/>
      <c r="TD3" s="151"/>
      <c r="TE3" s="151"/>
      <c r="TF3" s="151"/>
      <c r="TG3" s="151"/>
      <c r="TH3" s="151"/>
      <c r="TI3" s="151"/>
      <c r="TJ3" s="151"/>
      <c r="TK3" s="151"/>
      <c r="TL3" s="151"/>
      <c r="TM3" s="151"/>
      <c r="TN3" s="151"/>
      <c r="TO3" s="151"/>
      <c r="TP3" s="151"/>
      <c r="TQ3" s="151"/>
    </row>
    <row r="4" spans="1:537" x14ac:dyDescent="0.3">
      <c r="A4" s="207" t="s">
        <v>54</v>
      </c>
      <c r="B4" s="208">
        <v>1266</v>
      </c>
      <c r="C4" s="208">
        <v>1379</v>
      </c>
      <c r="D4" s="208">
        <v>1279</v>
      </c>
      <c r="E4" s="208">
        <v>1206</v>
      </c>
      <c r="F4" s="208">
        <v>1137</v>
      </c>
      <c r="G4" s="209">
        <v>0</v>
      </c>
      <c r="H4" s="209">
        <v>0</v>
      </c>
      <c r="I4" s="208">
        <v>1634</v>
      </c>
      <c r="J4" s="208">
        <v>1387</v>
      </c>
      <c r="K4" s="208">
        <v>1193</v>
      </c>
      <c r="L4" s="208">
        <v>1050</v>
      </c>
      <c r="M4" s="208">
        <v>831</v>
      </c>
      <c r="N4" s="209">
        <v>0</v>
      </c>
      <c r="O4" s="209">
        <v>0</v>
      </c>
      <c r="P4" s="208">
        <v>1288</v>
      </c>
      <c r="Q4" s="208">
        <v>1083</v>
      </c>
      <c r="R4" s="208">
        <v>879</v>
      </c>
      <c r="S4" s="208">
        <v>925</v>
      </c>
      <c r="T4" s="208">
        <v>761</v>
      </c>
      <c r="U4" s="209">
        <v>0</v>
      </c>
      <c r="V4" s="209">
        <v>0</v>
      </c>
      <c r="W4" s="208">
        <v>963</v>
      </c>
      <c r="X4" s="208">
        <v>907</v>
      </c>
      <c r="Y4" s="208">
        <v>753</v>
      </c>
      <c r="Z4" s="208">
        <v>678</v>
      </c>
      <c r="AA4" s="208">
        <v>656</v>
      </c>
      <c r="AB4" s="209">
        <v>0</v>
      </c>
      <c r="AC4" s="209">
        <v>0</v>
      </c>
      <c r="AD4" s="208">
        <v>905</v>
      </c>
      <c r="AE4" s="208">
        <v>900</v>
      </c>
      <c r="AF4" s="208">
        <v>853</v>
      </c>
      <c r="AG4" s="208">
        <v>757</v>
      </c>
      <c r="AH4" s="208"/>
      <c r="AI4" s="209">
        <v>0</v>
      </c>
      <c r="AJ4" s="209">
        <v>0</v>
      </c>
      <c r="AK4" s="208">
        <v>1156</v>
      </c>
      <c r="AL4" s="208">
        <v>1148</v>
      </c>
      <c r="AM4" s="208">
        <v>1050</v>
      </c>
      <c r="AN4" s="208">
        <v>964</v>
      </c>
      <c r="AO4" s="208">
        <v>1035</v>
      </c>
      <c r="AP4" s="209">
        <v>0</v>
      </c>
      <c r="AQ4" s="209">
        <v>0</v>
      </c>
      <c r="AR4" s="208">
        <v>1188</v>
      </c>
      <c r="AS4" s="208">
        <v>820</v>
      </c>
      <c r="AT4" s="208">
        <v>918</v>
      </c>
      <c r="AU4" s="208">
        <v>719</v>
      </c>
      <c r="AV4" s="208">
        <v>583</v>
      </c>
      <c r="AW4" s="209">
        <v>0</v>
      </c>
      <c r="AX4" s="209">
        <v>0</v>
      </c>
      <c r="AY4" s="208">
        <v>683</v>
      </c>
      <c r="AZ4" s="208">
        <v>659</v>
      </c>
      <c r="BA4" s="208">
        <v>688</v>
      </c>
      <c r="BB4" s="208">
        <v>558</v>
      </c>
      <c r="BC4" s="208">
        <v>467</v>
      </c>
      <c r="BD4" s="209">
        <v>0</v>
      </c>
      <c r="BE4" s="209">
        <v>0</v>
      </c>
      <c r="BF4" s="208">
        <v>765</v>
      </c>
      <c r="BG4" s="210">
        <v>599</v>
      </c>
      <c r="BH4" s="208">
        <v>554</v>
      </c>
      <c r="BI4" s="208">
        <v>494</v>
      </c>
      <c r="BJ4" s="210">
        <v>345</v>
      </c>
      <c r="BK4" s="211">
        <v>0</v>
      </c>
      <c r="BL4" s="211">
        <v>0</v>
      </c>
      <c r="BM4" s="210">
        <v>630</v>
      </c>
      <c r="BN4" s="208">
        <v>608</v>
      </c>
      <c r="BO4" s="208">
        <v>574</v>
      </c>
      <c r="BP4" s="208">
        <v>489</v>
      </c>
      <c r="BQ4" s="208">
        <v>564</v>
      </c>
      <c r="BR4" s="209">
        <v>0</v>
      </c>
      <c r="BS4" s="209">
        <v>0</v>
      </c>
      <c r="BT4" s="208">
        <v>614</v>
      </c>
      <c r="BU4" s="208">
        <v>491</v>
      </c>
      <c r="BV4" s="208">
        <v>444</v>
      </c>
      <c r="BW4" s="208">
        <v>412</v>
      </c>
      <c r="BX4" s="208">
        <v>423</v>
      </c>
      <c r="BY4" s="209">
        <v>0</v>
      </c>
      <c r="BZ4" s="209">
        <v>0</v>
      </c>
      <c r="CA4" s="208">
        <v>563</v>
      </c>
      <c r="CB4" s="208">
        <v>252</v>
      </c>
      <c r="CC4" s="212">
        <v>468</v>
      </c>
      <c r="CD4" s="213">
        <v>435</v>
      </c>
      <c r="CE4" s="213">
        <v>396</v>
      </c>
      <c r="CF4" s="214">
        <v>0</v>
      </c>
      <c r="CG4" s="214">
        <v>0</v>
      </c>
      <c r="CH4" s="215">
        <v>467</v>
      </c>
      <c r="CI4" s="215">
        <v>458</v>
      </c>
      <c r="CJ4" s="210">
        <v>429</v>
      </c>
      <c r="CK4" s="210">
        <v>323</v>
      </c>
      <c r="CL4" s="210">
        <v>375</v>
      </c>
      <c r="CM4" s="211">
        <v>0</v>
      </c>
      <c r="CN4" s="211">
        <v>0</v>
      </c>
      <c r="CO4" s="210">
        <v>396</v>
      </c>
      <c r="CP4" s="216">
        <v>418</v>
      </c>
      <c r="CQ4" s="210">
        <v>420</v>
      </c>
      <c r="CR4" s="210">
        <v>397</v>
      </c>
      <c r="CS4" s="210">
        <v>360</v>
      </c>
      <c r="CT4" s="211">
        <v>0</v>
      </c>
      <c r="CU4" s="211">
        <v>0</v>
      </c>
      <c r="CV4" s="216">
        <v>0</v>
      </c>
      <c r="CW4" s="216">
        <v>541</v>
      </c>
      <c r="CX4" s="216">
        <v>468</v>
      </c>
      <c r="CY4" s="216">
        <v>390</v>
      </c>
      <c r="CZ4" s="216">
        <v>362</v>
      </c>
      <c r="DA4" s="217">
        <v>0</v>
      </c>
      <c r="DB4" s="217">
        <v>0</v>
      </c>
      <c r="DC4" s="218">
        <v>364</v>
      </c>
      <c r="DD4" s="219">
        <v>343</v>
      </c>
      <c r="DE4" s="219">
        <v>320</v>
      </c>
      <c r="DF4" s="210">
        <v>303</v>
      </c>
      <c r="DG4" s="220">
        <v>291</v>
      </c>
      <c r="DH4" s="221">
        <v>0</v>
      </c>
      <c r="DI4" s="221">
        <v>0</v>
      </c>
      <c r="DJ4" s="210">
        <v>350</v>
      </c>
      <c r="DK4" s="210">
        <v>310</v>
      </c>
      <c r="DL4" s="210">
        <v>277</v>
      </c>
      <c r="DM4" s="222">
        <v>241</v>
      </c>
      <c r="DN4" s="210">
        <v>262</v>
      </c>
      <c r="DO4" s="211">
        <v>0</v>
      </c>
      <c r="DP4" s="211">
        <v>0</v>
      </c>
      <c r="DQ4" s="210">
        <v>285</v>
      </c>
      <c r="DR4" s="210">
        <v>252</v>
      </c>
      <c r="DS4" s="223">
        <v>208</v>
      </c>
      <c r="DT4" s="210">
        <v>319</v>
      </c>
      <c r="DU4" s="224">
        <v>324</v>
      </c>
      <c r="DV4" s="225">
        <v>0</v>
      </c>
      <c r="DW4" s="225">
        <v>0</v>
      </c>
      <c r="DX4" s="210">
        <v>376</v>
      </c>
      <c r="DY4" s="226">
        <v>418</v>
      </c>
      <c r="DZ4" s="227">
        <v>369</v>
      </c>
      <c r="EA4" s="228">
        <v>342</v>
      </c>
      <c r="EB4" s="210">
        <v>338</v>
      </c>
      <c r="EC4" s="211">
        <v>0</v>
      </c>
      <c r="ED4" s="211">
        <v>0</v>
      </c>
      <c r="EE4" s="211">
        <v>0</v>
      </c>
      <c r="EF4" s="210">
        <v>397</v>
      </c>
      <c r="EG4" s="210">
        <v>370</v>
      </c>
      <c r="EH4" s="229">
        <v>329</v>
      </c>
      <c r="EI4" s="210">
        <v>277</v>
      </c>
      <c r="EJ4" s="211">
        <v>0</v>
      </c>
      <c r="EK4" s="211">
        <v>0</v>
      </c>
      <c r="EL4" s="210">
        <v>330</v>
      </c>
      <c r="EM4" s="230">
        <v>271</v>
      </c>
      <c r="EN4" s="231">
        <v>251</v>
      </c>
      <c r="EO4" s="210">
        <v>204</v>
      </c>
      <c r="EP4" s="232">
        <v>225</v>
      </c>
      <c r="EQ4" s="233">
        <v>0</v>
      </c>
      <c r="ER4" s="233">
        <v>0</v>
      </c>
      <c r="ES4" s="234">
        <v>276</v>
      </c>
      <c r="ET4" s="235">
        <v>246</v>
      </c>
      <c r="EU4" s="236">
        <v>214</v>
      </c>
      <c r="EV4" s="237">
        <v>211</v>
      </c>
      <c r="EW4" s="210">
        <v>205</v>
      </c>
      <c r="EX4" s="211">
        <v>0</v>
      </c>
      <c r="EY4" s="211">
        <v>0</v>
      </c>
      <c r="EZ4" s="238">
        <v>313</v>
      </c>
      <c r="FA4" s="239">
        <v>269</v>
      </c>
      <c r="FB4" s="240">
        <v>286</v>
      </c>
      <c r="FC4" s="241">
        <v>276</v>
      </c>
      <c r="FD4" s="242">
        <v>266</v>
      </c>
      <c r="FE4" s="243">
        <v>0</v>
      </c>
      <c r="FF4" s="243">
        <v>0</v>
      </c>
      <c r="FG4" s="244">
        <v>307</v>
      </c>
      <c r="FH4" s="245">
        <v>267</v>
      </c>
      <c r="FI4" s="246"/>
      <c r="FJ4" s="246">
        <v>292</v>
      </c>
      <c r="FK4" s="247">
        <v>227</v>
      </c>
      <c r="FL4" s="248">
        <v>0</v>
      </c>
      <c r="FM4" s="248">
        <v>0</v>
      </c>
      <c r="FN4" s="249">
        <v>289</v>
      </c>
      <c r="FO4" s="250">
        <v>247</v>
      </c>
      <c r="FP4" s="250">
        <v>203</v>
      </c>
      <c r="FQ4" s="250">
        <v>194</v>
      </c>
      <c r="FR4" s="251">
        <v>197</v>
      </c>
      <c r="FS4" s="252">
        <v>0</v>
      </c>
      <c r="FT4" s="252">
        <v>0</v>
      </c>
      <c r="FU4" s="253">
        <v>232</v>
      </c>
      <c r="FV4" s="254">
        <v>204</v>
      </c>
      <c r="FW4" s="254">
        <v>139</v>
      </c>
      <c r="FX4" s="254"/>
      <c r="FY4" s="255">
        <v>70</v>
      </c>
      <c r="FZ4" s="256">
        <v>0</v>
      </c>
      <c r="GA4" s="256">
        <v>0</v>
      </c>
      <c r="GB4" s="257">
        <v>288</v>
      </c>
      <c r="GC4" s="258">
        <v>327</v>
      </c>
      <c r="GD4" s="259">
        <v>290</v>
      </c>
      <c r="GE4" s="259">
        <v>280</v>
      </c>
      <c r="GF4" s="260">
        <v>277</v>
      </c>
      <c r="GG4" s="261">
        <v>0</v>
      </c>
      <c r="GH4" s="261">
        <v>0</v>
      </c>
      <c r="GI4" s="262">
        <v>332</v>
      </c>
      <c r="GJ4" s="263">
        <v>291</v>
      </c>
      <c r="GK4" s="264">
        <v>239</v>
      </c>
      <c r="GL4" s="264">
        <v>229</v>
      </c>
      <c r="GM4" s="210">
        <v>206</v>
      </c>
      <c r="GN4" s="211">
        <v>0</v>
      </c>
      <c r="GO4" s="211">
        <v>0</v>
      </c>
      <c r="GP4" s="265">
        <v>296</v>
      </c>
      <c r="GQ4" s="266">
        <v>222</v>
      </c>
      <c r="GR4" s="267">
        <v>218</v>
      </c>
      <c r="GS4" s="267">
        <v>210</v>
      </c>
      <c r="GT4" s="267">
        <v>206</v>
      </c>
      <c r="GU4" s="268">
        <v>0</v>
      </c>
      <c r="GV4" s="268">
        <v>0</v>
      </c>
      <c r="GW4" s="269">
        <v>243</v>
      </c>
      <c r="GX4" s="270">
        <v>190</v>
      </c>
      <c r="GY4" s="271">
        <v>138</v>
      </c>
      <c r="GZ4" s="271">
        <v>58</v>
      </c>
      <c r="HA4" s="271"/>
      <c r="HB4" s="272">
        <v>0</v>
      </c>
      <c r="HC4" s="272">
        <v>0</v>
      </c>
      <c r="HD4" s="273">
        <v>257</v>
      </c>
      <c r="HE4" s="274">
        <v>150</v>
      </c>
      <c r="HF4" s="275">
        <v>164</v>
      </c>
      <c r="HG4" s="276">
        <v>91</v>
      </c>
      <c r="HH4" s="276"/>
      <c r="HI4" s="277">
        <v>0</v>
      </c>
      <c r="HJ4" s="277">
        <v>0</v>
      </c>
      <c r="HK4" s="278">
        <v>388</v>
      </c>
      <c r="HL4" s="279">
        <v>314</v>
      </c>
      <c r="HM4" s="1367">
        <v>275</v>
      </c>
      <c r="HN4" s="1393">
        <v>266</v>
      </c>
      <c r="HO4" s="1447">
        <v>267</v>
      </c>
      <c r="HP4" s="1460">
        <v>0</v>
      </c>
      <c r="HQ4" s="1460">
        <v>0</v>
      </c>
      <c r="HR4" s="1476">
        <v>337</v>
      </c>
      <c r="HS4" s="1517">
        <v>259</v>
      </c>
      <c r="HT4" s="1539">
        <v>233</v>
      </c>
      <c r="HU4" s="210">
        <v>250</v>
      </c>
      <c r="HV4" s="1562">
        <v>196</v>
      </c>
      <c r="HW4" s="1575">
        <v>0</v>
      </c>
      <c r="HX4" s="1575">
        <v>0</v>
      </c>
      <c r="HY4" s="1575">
        <v>0</v>
      </c>
      <c r="HZ4" s="1591">
        <v>322</v>
      </c>
      <c r="IA4" s="1612">
        <v>344</v>
      </c>
      <c r="IB4" s="1634">
        <v>240</v>
      </c>
      <c r="IC4" s="1655">
        <v>212</v>
      </c>
      <c r="ID4" s="1668">
        <v>0</v>
      </c>
      <c r="IE4" s="1668">
        <v>0</v>
      </c>
      <c r="IF4" s="1684">
        <v>242</v>
      </c>
      <c r="IG4" s="1705">
        <v>226</v>
      </c>
      <c r="IH4" s="1705">
        <v>203</v>
      </c>
      <c r="II4" s="1727">
        <v>220</v>
      </c>
      <c r="IJ4" s="1748">
        <v>210</v>
      </c>
      <c r="IK4" s="1761">
        <v>0</v>
      </c>
      <c r="IL4" s="1761">
        <v>0</v>
      </c>
      <c r="IM4" s="1777">
        <v>311</v>
      </c>
      <c r="IN4" s="210">
        <v>352</v>
      </c>
      <c r="IO4" s="1798">
        <v>315</v>
      </c>
      <c r="IP4" s="1819">
        <v>213</v>
      </c>
      <c r="IQ4" s="1840">
        <v>238</v>
      </c>
      <c r="IR4" s="1853">
        <v>0</v>
      </c>
      <c r="IS4" s="1853">
        <v>0</v>
      </c>
      <c r="IT4" s="1869">
        <v>295</v>
      </c>
      <c r="IU4" s="1890">
        <v>256</v>
      </c>
      <c r="IV4" s="1890">
        <v>230</v>
      </c>
      <c r="IW4" s="1911">
        <v>214</v>
      </c>
      <c r="IX4" s="1932"/>
      <c r="IY4" s="1945">
        <v>0</v>
      </c>
      <c r="IZ4" s="1945">
        <v>0</v>
      </c>
      <c r="JA4" s="1932">
        <v>42</v>
      </c>
      <c r="JB4" s="1932">
        <v>244</v>
      </c>
      <c r="JC4" s="1961">
        <v>265</v>
      </c>
      <c r="JD4" s="1961">
        <v>214</v>
      </c>
      <c r="JE4" s="1982">
        <v>228</v>
      </c>
      <c r="JF4" s="1995">
        <v>0</v>
      </c>
      <c r="JG4" s="1995">
        <v>0</v>
      </c>
      <c r="JH4" s="2011">
        <v>258</v>
      </c>
      <c r="JI4" s="2032">
        <v>210</v>
      </c>
      <c r="JJ4" s="2053">
        <v>201</v>
      </c>
      <c r="JK4" s="2053"/>
      <c r="JL4" s="2074">
        <v>236</v>
      </c>
      <c r="JM4" s="2087">
        <v>0</v>
      </c>
      <c r="JN4" s="2087">
        <v>0</v>
      </c>
      <c r="JO4" s="2103">
        <v>230</v>
      </c>
      <c r="JP4" s="2123">
        <v>249</v>
      </c>
      <c r="JQ4" s="2143">
        <v>279</v>
      </c>
      <c r="JR4" s="2163">
        <v>251</v>
      </c>
      <c r="JS4" s="2183">
        <v>234</v>
      </c>
      <c r="JT4" s="2196">
        <v>0</v>
      </c>
      <c r="JU4" s="2196">
        <v>0</v>
      </c>
      <c r="JV4" s="2210">
        <v>332</v>
      </c>
      <c r="JW4" s="2230">
        <v>260</v>
      </c>
      <c r="JX4" s="2250">
        <v>207</v>
      </c>
      <c r="JY4" s="2270">
        <v>194</v>
      </c>
      <c r="JZ4" s="2290">
        <v>176</v>
      </c>
      <c r="KA4" s="2303">
        <v>0</v>
      </c>
      <c r="KB4" s="2303">
        <v>0</v>
      </c>
      <c r="KC4" s="2319">
        <v>256</v>
      </c>
      <c r="KD4" s="2339">
        <v>188</v>
      </c>
      <c r="KE4" s="2359">
        <v>177</v>
      </c>
      <c r="KF4" s="2379">
        <v>162</v>
      </c>
      <c r="KG4" s="2399">
        <v>168</v>
      </c>
      <c r="KH4" s="2412">
        <v>0</v>
      </c>
      <c r="KI4" s="2412">
        <v>0</v>
      </c>
      <c r="KJ4" s="2428">
        <v>212</v>
      </c>
      <c r="KK4" s="2448">
        <v>198</v>
      </c>
      <c r="KL4" s="2468">
        <v>143</v>
      </c>
      <c r="KM4" s="2488">
        <v>124</v>
      </c>
      <c r="KN4" s="2508"/>
      <c r="KO4" s="2521">
        <v>0</v>
      </c>
      <c r="KP4" s="2521">
        <v>0</v>
      </c>
      <c r="KQ4" s="2537">
        <v>225</v>
      </c>
      <c r="KR4" s="2557">
        <v>168</v>
      </c>
      <c r="KS4" s="2577">
        <v>147</v>
      </c>
      <c r="KT4" s="2597">
        <v>159</v>
      </c>
      <c r="KU4" s="2617">
        <v>197</v>
      </c>
      <c r="KV4" s="2630">
        <v>0</v>
      </c>
      <c r="KW4" s="2630">
        <v>0</v>
      </c>
      <c r="KX4" s="2646">
        <v>306</v>
      </c>
      <c r="KY4" s="2666">
        <v>250</v>
      </c>
      <c r="KZ4" s="2686">
        <v>237</v>
      </c>
      <c r="LA4" s="2710">
        <v>223</v>
      </c>
      <c r="LB4" s="2730">
        <v>173</v>
      </c>
      <c r="LC4" s="2743">
        <v>0</v>
      </c>
      <c r="LD4" s="2743">
        <v>0</v>
      </c>
      <c r="LE4" s="2759">
        <v>267</v>
      </c>
      <c r="LF4" s="2779">
        <v>241</v>
      </c>
      <c r="LG4" s="2799">
        <v>236</v>
      </c>
      <c r="LH4" s="2819">
        <v>194</v>
      </c>
      <c r="LI4" s="2839">
        <v>150</v>
      </c>
      <c r="LJ4" s="2852">
        <v>0</v>
      </c>
      <c r="LK4" s="2852">
        <v>0</v>
      </c>
      <c r="LL4" s="2868">
        <v>214</v>
      </c>
      <c r="LM4" s="2888">
        <v>183</v>
      </c>
      <c r="LN4" s="2910">
        <v>178</v>
      </c>
      <c r="LO4" s="2930">
        <v>181</v>
      </c>
      <c r="LP4" s="2930">
        <v>185</v>
      </c>
      <c r="LQ4" s="2970">
        <v>0</v>
      </c>
      <c r="LR4" s="2970">
        <v>0</v>
      </c>
      <c r="LS4" s="2971">
        <v>235</v>
      </c>
      <c r="LT4" s="2972">
        <v>218</v>
      </c>
      <c r="LU4" s="2973">
        <v>152</v>
      </c>
      <c r="LV4" s="2974">
        <v>143</v>
      </c>
      <c r="LW4" s="3056">
        <v>136</v>
      </c>
      <c r="LX4" s="3057">
        <v>0</v>
      </c>
      <c r="LY4" s="3057">
        <v>0</v>
      </c>
      <c r="LZ4" s="3087">
        <v>303</v>
      </c>
      <c r="MA4" s="3108">
        <v>211</v>
      </c>
      <c r="MB4" s="3144">
        <v>179</v>
      </c>
      <c r="MC4" s="3164">
        <v>204</v>
      </c>
      <c r="MD4" s="3184">
        <v>159</v>
      </c>
      <c r="ME4" s="3197">
        <v>0</v>
      </c>
      <c r="MF4" s="3197">
        <v>0</v>
      </c>
      <c r="MG4" s="3214">
        <v>229</v>
      </c>
      <c r="MH4" s="3234">
        <v>235</v>
      </c>
      <c r="MI4" s="3254">
        <v>173</v>
      </c>
      <c r="MJ4" s="3275">
        <v>141</v>
      </c>
      <c r="MK4" s="3295">
        <v>140</v>
      </c>
      <c r="ML4" s="3308">
        <v>0</v>
      </c>
      <c r="MM4" s="3308">
        <v>0</v>
      </c>
      <c r="MN4" s="3324">
        <v>238</v>
      </c>
      <c r="MO4" s="3344">
        <v>193</v>
      </c>
      <c r="MP4" s="3364">
        <v>163</v>
      </c>
      <c r="MQ4" s="3384">
        <v>141</v>
      </c>
      <c r="MR4" s="3437">
        <v>152</v>
      </c>
      <c r="MS4" s="3438">
        <v>0</v>
      </c>
      <c r="MT4" s="3438">
        <v>0</v>
      </c>
      <c r="MU4" s="3437">
        <v>191</v>
      </c>
      <c r="MV4" s="3466">
        <v>156</v>
      </c>
      <c r="MW4" s="3486">
        <v>124</v>
      </c>
      <c r="MX4" s="3506">
        <v>127</v>
      </c>
      <c r="MY4" s="3526">
        <v>90</v>
      </c>
      <c r="MZ4" s="3539">
        <v>0</v>
      </c>
      <c r="NA4" s="3539">
        <v>0</v>
      </c>
      <c r="NB4" s="1575">
        <v>0</v>
      </c>
      <c r="NC4" s="3555">
        <v>174</v>
      </c>
      <c r="ND4" s="3555">
        <v>199</v>
      </c>
      <c r="NE4" s="3555">
        <v>216</v>
      </c>
      <c r="NF4" s="3585">
        <v>221</v>
      </c>
      <c r="NG4" s="3571">
        <v>0</v>
      </c>
      <c r="NH4" s="3571">
        <v>0</v>
      </c>
      <c r="NI4" s="210">
        <v>255</v>
      </c>
      <c r="NJ4" s="3585">
        <v>199</v>
      </c>
      <c r="NK4" s="3615">
        <v>212</v>
      </c>
      <c r="NL4" s="3615">
        <v>206</v>
      </c>
      <c r="NM4" s="3615">
        <v>175</v>
      </c>
      <c r="NN4" s="3602">
        <v>0</v>
      </c>
      <c r="NO4" s="3602">
        <v>0</v>
      </c>
      <c r="NP4" s="3615">
        <v>216</v>
      </c>
      <c r="NQ4" s="3615">
        <v>192</v>
      </c>
      <c r="NR4" s="3615">
        <v>195</v>
      </c>
      <c r="NS4" s="3615">
        <v>137</v>
      </c>
      <c r="NT4" s="3635">
        <v>122</v>
      </c>
      <c r="NU4" s="3602">
        <v>0</v>
      </c>
      <c r="NV4" s="3602">
        <v>0</v>
      </c>
      <c r="NW4" s="3615">
        <v>201</v>
      </c>
      <c r="NX4" s="3615">
        <v>194</v>
      </c>
      <c r="NY4" s="3635">
        <v>156</v>
      </c>
      <c r="NZ4" s="3664">
        <v>152</v>
      </c>
      <c r="OA4" s="3664">
        <v>127</v>
      </c>
      <c r="OB4" s="3651">
        <v>0</v>
      </c>
      <c r="OC4" s="3651">
        <v>0</v>
      </c>
      <c r="OD4" s="3664">
        <v>189</v>
      </c>
      <c r="OE4" s="3664">
        <v>153</v>
      </c>
      <c r="OF4" s="3664">
        <v>161</v>
      </c>
      <c r="OG4" s="3664">
        <v>139</v>
      </c>
      <c r="OH4" s="210">
        <v>136</v>
      </c>
      <c r="OI4" s="211">
        <v>0</v>
      </c>
      <c r="OJ4" s="211">
        <v>0</v>
      </c>
      <c r="OK4" s="3684"/>
      <c r="OL4" s="3684">
        <v>250</v>
      </c>
      <c r="OM4" s="3704">
        <v>259</v>
      </c>
      <c r="ON4" s="3724">
        <v>255</v>
      </c>
      <c r="OO4" s="3744">
        <v>211</v>
      </c>
      <c r="OP4" s="3757">
        <v>0</v>
      </c>
      <c r="OQ4" s="3757">
        <v>0</v>
      </c>
      <c r="OR4" s="3773">
        <v>261</v>
      </c>
      <c r="OS4" s="3793">
        <v>164</v>
      </c>
      <c r="OT4" s="3813">
        <v>170</v>
      </c>
      <c r="OU4" s="3833">
        <v>162</v>
      </c>
      <c r="OV4" s="3853">
        <v>164</v>
      </c>
      <c r="OW4" s="3866">
        <v>0</v>
      </c>
      <c r="OX4" s="3866">
        <v>0</v>
      </c>
      <c r="OY4" s="3882">
        <v>210</v>
      </c>
      <c r="OZ4" s="3902">
        <v>168</v>
      </c>
      <c r="PA4" s="3922">
        <v>164</v>
      </c>
      <c r="PB4" s="3942">
        <v>196</v>
      </c>
      <c r="PC4" s="3962">
        <v>126</v>
      </c>
      <c r="PD4" s="3975">
        <v>0</v>
      </c>
      <c r="PE4" s="3975">
        <v>0</v>
      </c>
      <c r="PF4" s="3991">
        <v>187</v>
      </c>
      <c r="PG4" s="3991">
        <v>159</v>
      </c>
      <c r="PH4" s="3991">
        <v>156</v>
      </c>
      <c r="PI4" s="4011">
        <v>134</v>
      </c>
      <c r="PJ4" s="4031">
        <v>138</v>
      </c>
      <c r="PK4" s="4044">
        <v>0</v>
      </c>
      <c r="PL4" s="4044">
        <v>0</v>
      </c>
      <c r="PM4" s="4060">
        <v>263</v>
      </c>
      <c r="PN4" s="4080">
        <v>241</v>
      </c>
      <c r="PO4" s="4100">
        <v>239</v>
      </c>
      <c r="PP4" s="4120">
        <v>263</v>
      </c>
      <c r="PQ4" s="4140">
        <v>198</v>
      </c>
      <c r="PR4" s="4153">
        <v>0</v>
      </c>
      <c r="PS4" s="4153">
        <v>0</v>
      </c>
      <c r="PT4" s="4171">
        <v>250</v>
      </c>
      <c r="PU4" s="4171">
        <v>188</v>
      </c>
      <c r="PV4" s="4171">
        <v>227</v>
      </c>
      <c r="PW4" s="4171">
        <v>195</v>
      </c>
      <c r="PX4" s="4191">
        <v>167</v>
      </c>
      <c r="PY4" s="4204">
        <v>0</v>
      </c>
      <c r="PZ4" s="4204">
        <v>0</v>
      </c>
      <c r="QA4" s="4220">
        <v>218</v>
      </c>
      <c r="QB4" s="4240">
        <v>217</v>
      </c>
      <c r="QC4" s="4260">
        <v>213</v>
      </c>
      <c r="QD4" s="4280">
        <v>211</v>
      </c>
      <c r="QE4" s="4300">
        <v>167</v>
      </c>
      <c r="QF4" s="4313">
        <v>0</v>
      </c>
      <c r="QG4" s="4313">
        <v>0</v>
      </c>
      <c r="QH4" s="4329">
        <v>219</v>
      </c>
      <c r="QI4" s="4349">
        <v>209</v>
      </c>
      <c r="QJ4" s="4369">
        <v>161</v>
      </c>
      <c r="QK4" s="4389">
        <v>152</v>
      </c>
      <c r="QL4" s="4409">
        <v>162</v>
      </c>
      <c r="QM4" s="4422">
        <v>0</v>
      </c>
      <c r="QN4" s="4422">
        <v>0</v>
      </c>
      <c r="QO4" s="4438">
        <v>192</v>
      </c>
      <c r="QP4" s="4458">
        <v>161</v>
      </c>
      <c r="QQ4" s="4478">
        <v>142</v>
      </c>
      <c r="QR4" s="4498">
        <v>176</v>
      </c>
      <c r="QS4" s="4518">
        <v>150</v>
      </c>
      <c r="QT4" s="4531">
        <v>0</v>
      </c>
      <c r="QU4" s="4531">
        <v>0</v>
      </c>
      <c r="QV4" s="4518"/>
      <c r="QW4" s="4550">
        <v>284</v>
      </c>
      <c r="QX4" s="4570">
        <v>230</v>
      </c>
      <c r="QY4" s="4590">
        <v>217</v>
      </c>
      <c r="QZ4" s="4610">
        <v>216</v>
      </c>
      <c r="RA4" s="4623">
        <v>0</v>
      </c>
      <c r="RB4" s="4623">
        <v>0</v>
      </c>
      <c r="RC4" s="210">
        <v>224</v>
      </c>
      <c r="RD4" s="210">
        <v>183</v>
      </c>
      <c r="RE4" s="4646">
        <v>143</v>
      </c>
      <c r="RF4" s="210">
        <v>164</v>
      </c>
      <c r="RG4" s="210">
        <v>150</v>
      </c>
      <c r="RH4" s="211">
        <v>0</v>
      </c>
      <c r="RI4" s="211">
        <v>0</v>
      </c>
      <c r="RJ4" s="210">
        <v>194</v>
      </c>
      <c r="RK4" s="210">
        <v>121</v>
      </c>
      <c r="RL4" s="210">
        <v>123</v>
      </c>
      <c r="RM4" s="210">
        <v>115</v>
      </c>
      <c r="RN4" s="210">
        <v>96</v>
      </c>
      <c r="RO4" s="211">
        <v>0</v>
      </c>
      <c r="RP4" s="211">
        <v>0</v>
      </c>
      <c r="RQ4" s="210">
        <v>89</v>
      </c>
      <c r="RR4" s="210">
        <v>96</v>
      </c>
      <c r="RS4" s="210">
        <v>86</v>
      </c>
      <c r="RT4" s="210">
        <v>69</v>
      </c>
      <c r="RU4" s="210">
        <v>83</v>
      </c>
      <c r="RV4" s="211">
        <v>0</v>
      </c>
      <c r="RW4" s="211">
        <v>0</v>
      </c>
      <c r="RX4" s="210">
        <v>145</v>
      </c>
      <c r="RY4" s="210">
        <v>115</v>
      </c>
      <c r="RZ4" s="210">
        <v>140</v>
      </c>
      <c r="SA4" s="210">
        <v>111</v>
      </c>
      <c r="SB4" s="210">
        <v>113</v>
      </c>
      <c r="SC4" s="211">
        <v>0</v>
      </c>
      <c r="SD4" s="211">
        <v>0</v>
      </c>
      <c r="SE4" s="210"/>
      <c r="SF4" s="210">
        <v>142</v>
      </c>
      <c r="SG4" s="210">
        <v>131</v>
      </c>
      <c r="SH4" s="210">
        <v>109</v>
      </c>
      <c r="SI4" s="210">
        <v>109</v>
      </c>
      <c r="SJ4" s="211">
        <v>0</v>
      </c>
      <c r="SK4" s="211">
        <v>0</v>
      </c>
      <c r="SL4" s="210">
        <v>127</v>
      </c>
      <c r="SM4" s="210">
        <v>111</v>
      </c>
      <c r="SN4" s="210">
        <v>130</v>
      </c>
      <c r="SO4" s="4670">
        <v>117</v>
      </c>
      <c r="SP4" s="4700">
        <v>120</v>
      </c>
      <c r="SQ4" s="4686">
        <v>0</v>
      </c>
      <c r="SR4" s="4686">
        <v>0</v>
      </c>
      <c r="SS4" s="4700">
        <v>121</v>
      </c>
      <c r="ST4" s="4721">
        <v>118</v>
      </c>
      <c r="SU4" s="4742">
        <v>102</v>
      </c>
      <c r="SV4" s="4764">
        <v>107</v>
      </c>
      <c r="SW4" s="4785">
        <v>88</v>
      </c>
      <c r="SX4" s="4798">
        <v>0</v>
      </c>
      <c r="SY4" s="4798">
        <v>0</v>
      </c>
      <c r="SZ4" s="210">
        <v>100</v>
      </c>
      <c r="TA4" s="210">
        <v>114</v>
      </c>
      <c r="TB4" s="210">
        <v>127</v>
      </c>
      <c r="TC4" s="210">
        <v>133</v>
      </c>
      <c r="TD4" s="210">
        <v>138</v>
      </c>
      <c r="TE4" s="211">
        <v>0</v>
      </c>
      <c r="TF4" s="211">
        <v>0</v>
      </c>
      <c r="TG4" s="210">
        <v>139</v>
      </c>
      <c r="TH4" s="210">
        <v>141</v>
      </c>
      <c r="TI4" s="210">
        <v>126</v>
      </c>
      <c r="TJ4" s="210">
        <v>137</v>
      </c>
      <c r="TK4" s="210"/>
      <c r="TL4" s="211">
        <v>0</v>
      </c>
      <c r="TM4" s="211">
        <v>0</v>
      </c>
      <c r="TN4" s="210">
        <v>176</v>
      </c>
      <c r="TO4" s="210">
        <v>176</v>
      </c>
      <c r="TP4" s="210">
        <v>120</v>
      </c>
      <c r="TQ4" s="210">
        <v>120</v>
      </c>
    </row>
    <row r="5" spans="1:537" x14ac:dyDescent="0.3">
      <c r="A5" s="280" t="s">
        <v>55</v>
      </c>
      <c r="B5" s="281">
        <v>557</v>
      </c>
      <c r="C5" s="281">
        <v>545</v>
      </c>
      <c r="D5" s="281">
        <v>491</v>
      </c>
      <c r="E5" s="281">
        <v>428</v>
      </c>
      <c r="F5" s="281">
        <v>292</v>
      </c>
      <c r="G5" s="209">
        <v>0</v>
      </c>
      <c r="H5" s="209">
        <v>0</v>
      </c>
      <c r="I5" s="281">
        <v>341</v>
      </c>
      <c r="J5" s="281">
        <v>328</v>
      </c>
      <c r="K5" s="281">
        <v>293</v>
      </c>
      <c r="L5" s="281">
        <v>241</v>
      </c>
      <c r="M5" s="281">
        <v>180</v>
      </c>
      <c r="N5" s="209">
        <v>0</v>
      </c>
      <c r="O5" s="209">
        <v>0</v>
      </c>
      <c r="P5" s="281">
        <v>291</v>
      </c>
      <c r="Q5" s="281">
        <v>293</v>
      </c>
      <c r="R5" s="281">
        <v>244</v>
      </c>
      <c r="S5" s="281">
        <v>245</v>
      </c>
      <c r="T5" s="281">
        <v>294</v>
      </c>
      <c r="U5" s="209">
        <v>0</v>
      </c>
      <c r="V5" s="209">
        <v>0</v>
      </c>
      <c r="W5" s="281">
        <v>426</v>
      </c>
      <c r="X5" s="281">
        <v>251</v>
      </c>
      <c r="Y5" s="281">
        <v>277</v>
      </c>
      <c r="Z5" s="281">
        <v>254</v>
      </c>
      <c r="AA5" s="281">
        <v>250</v>
      </c>
      <c r="AB5" s="209">
        <v>0</v>
      </c>
      <c r="AC5" s="209">
        <v>0</v>
      </c>
      <c r="AD5" s="281">
        <v>405</v>
      </c>
      <c r="AE5" s="281">
        <v>304</v>
      </c>
      <c r="AF5" s="281">
        <v>394</v>
      </c>
      <c r="AG5" s="281">
        <v>374</v>
      </c>
      <c r="AH5" s="281"/>
      <c r="AI5" s="209">
        <v>0</v>
      </c>
      <c r="AJ5" s="209">
        <v>0</v>
      </c>
      <c r="AK5" s="281">
        <v>611</v>
      </c>
      <c r="AL5" s="281">
        <v>372</v>
      </c>
      <c r="AM5" s="281">
        <v>327</v>
      </c>
      <c r="AN5" s="281">
        <v>267</v>
      </c>
      <c r="AO5" s="281">
        <v>245</v>
      </c>
      <c r="AP5" s="209">
        <v>0</v>
      </c>
      <c r="AQ5" s="209">
        <v>0</v>
      </c>
      <c r="AR5" s="281">
        <v>302</v>
      </c>
      <c r="AS5" s="281">
        <v>216</v>
      </c>
      <c r="AT5" s="281">
        <v>290</v>
      </c>
      <c r="AU5" s="281">
        <v>220</v>
      </c>
      <c r="AV5" s="281">
        <v>195</v>
      </c>
      <c r="AW5" s="209">
        <v>0</v>
      </c>
      <c r="AX5" s="209">
        <v>0</v>
      </c>
      <c r="AY5" s="281">
        <v>476</v>
      </c>
      <c r="AZ5" s="281">
        <v>409</v>
      </c>
      <c r="BA5" s="281">
        <v>342</v>
      </c>
      <c r="BB5" s="281">
        <v>300</v>
      </c>
      <c r="BC5" s="281">
        <v>252</v>
      </c>
      <c r="BD5" s="209">
        <v>0</v>
      </c>
      <c r="BE5" s="209">
        <v>0</v>
      </c>
      <c r="BF5" s="281">
        <v>422</v>
      </c>
      <c r="BG5" s="282">
        <v>289</v>
      </c>
      <c r="BH5" s="281">
        <v>295</v>
      </c>
      <c r="BI5" s="281">
        <v>263</v>
      </c>
      <c r="BJ5" s="282">
        <v>278</v>
      </c>
      <c r="BK5" s="211">
        <v>0</v>
      </c>
      <c r="BL5" s="211">
        <v>0</v>
      </c>
      <c r="BM5" s="282">
        <v>681</v>
      </c>
      <c r="BN5" s="281">
        <v>491</v>
      </c>
      <c r="BO5" s="281">
        <v>361</v>
      </c>
      <c r="BP5" s="281">
        <v>274</v>
      </c>
      <c r="BQ5" s="281">
        <v>241</v>
      </c>
      <c r="BR5" s="209">
        <v>0</v>
      </c>
      <c r="BS5" s="209">
        <v>0</v>
      </c>
      <c r="BT5" s="281">
        <v>314</v>
      </c>
      <c r="BU5" s="281">
        <v>256</v>
      </c>
      <c r="BV5" s="281">
        <v>226</v>
      </c>
      <c r="BW5" s="281">
        <v>251</v>
      </c>
      <c r="BX5" s="281">
        <v>190</v>
      </c>
      <c r="BY5" s="209">
        <v>0</v>
      </c>
      <c r="BZ5" s="209">
        <v>0</v>
      </c>
      <c r="CA5" s="281">
        <v>287</v>
      </c>
      <c r="CB5" s="281">
        <v>116</v>
      </c>
      <c r="CC5" s="283">
        <v>246</v>
      </c>
      <c r="CD5" s="284">
        <v>279</v>
      </c>
      <c r="CE5" s="284">
        <v>317</v>
      </c>
      <c r="CF5" s="214">
        <v>0</v>
      </c>
      <c r="CG5" s="214">
        <v>0</v>
      </c>
      <c r="CH5" s="285">
        <v>419</v>
      </c>
      <c r="CI5" s="285">
        <v>349</v>
      </c>
      <c r="CJ5" s="282">
        <v>273</v>
      </c>
      <c r="CK5" s="282">
        <v>311</v>
      </c>
      <c r="CL5" s="282">
        <v>280</v>
      </c>
      <c r="CM5" s="211">
        <v>0</v>
      </c>
      <c r="CN5" s="211">
        <v>0</v>
      </c>
      <c r="CO5" s="282">
        <v>287</v>
      </c>
      <c r="CP5" s="286">
        <v>281</v>
      </c>
      <c r="CQ5" s="282">
        <v>263</v>
      </c>
      <c r="CR5" s="282">
        <v>273</v>
      </c>
      <c r="CS5" s="282">
        <v>222</v>
      </c>
      <c r="CT5" s="211">
        <v>0</v>
      </c>
      <c r="CU5" s="211">
        <v>0</v>
      </c>
      <c r="CV5" s="216">
        <v>0</v>
      </c>
      <c r="CW5" s="286">
        <v>289</v>
      </c>
      <c r="CX5" s="286">
        <v>278</v>
      </c>
      <c r="CY5" s="286">
        <v>233</v>
      </c>
      <c r="CZ5" s="286">
        <v>155</v>
      </c>
      <c r="DA5" s="217">
        <v>0</v>
      </c>
      <c r="DB5" s="217">
        <v>0</v>
      </c>
      <c r="DC5" s="287">
        <v>213</v>
      </c>
      <c r="DD5" s="288">
        <v>184</v>
      </c>
      <c r="DE5" s="288">
        <v>181</v>
      </c>
      <c r="DF5" s="282">
        <v>177</v>
      </c>
      <c r="DG5" s="289">
        <v>176</v>
      </c>
      <c r="DH5" s="221">
        <v>0</v>
      </c>
      <c r="DI5" s="221">
        <v>0</v>
      </c>
      <c r="DJ5" s="282">
        <v>259</v>
      </c>
      <c r="DK5" s="282">
        <v>234</v>
      </c>
      <c r="DL5" s="282">
        <v>221</v>
      </c>
      <c r="DM5" s="290">
        <v>199</v>
      </c>
      <c r="DN5" s="282">
        <v>168</v>
      </c>
      <c r="DO5" s="211">
        <v>0</v>
      </c>
      <c r="DP5" s="211">
        <v>0</v>
      </c>
      <c r="DQ5" s="282">
        <v>204</v>
      </c>
      <c r="DR5" s="282">
        <v>252</v>
      </c>
      <c r="DS5" s="291">
        <v>213</v>
      </c>
      <c r="DT5" s="282">
        <v>248</v>
      </c>
      <c r="DU5" s="292">
        <v>246</v>
      </c>
      <c r="DV5" s="225">
        <v>0</v>
      </c>
      <c r="DW5" s="225">
        <v>0</v>
      </c>
      <c r="DX5" s="282">
        <v>367</v>
      </c>
      <c r="DY5" s="293">
        <v>262</v>
      </c>
      <c r="DZ5" s="294">
        <v>201</v>
      </c>
      <c r="EA5" s="295">
        <v>205</v>
      </c>
      <c r="EB5" s="282">
        <v>199</v>
      </c>
      <c r="EC5" s="211">
        <v>0</v>
      </c>
      <c r="ED5" s="211">
        <v>0</v>
      </c>
      <c r="EE5" s="211">
        <v>0</v>
      </c>
      <c r="EF5" s="282">
        <v>257</v>
      </c>
      <c r="EG5" s="282">
        <v>225</v>
      </c>
      <c r="EH5" s="296">
        <v>172</v>
      </c>
      <c r="EI5" s="282">
        <v>157</v>
      </c>
      <c r="EJ5" s="211">
        <v>0</v>
      </c>
      <c r="EK5" s="211">
        <v>0</v>
      </c>
      <c r="EL5" s="282">
        <v>223</v>
      </c>
      <c r="EM5" s="297">
        <v>227</v>
      </c>
      <c r="EN5" s="298">
        <v>210</v>
      </c>
      <c r="EO5" s="282">
        <v>210</v>
      </c>
      <c r="EP5" s="299">
        <v>196</v>
      </c>
      <c r="EQ5" s="233">
        <v>0</v>
      </c>
      <c r="ER5" s="233">
        <v>0</v>
      </c>
      <c r="ES5" s="300">
        <v>247</v>
      </c>
      <c r="ET5" s="301">
        <v>225</v>
      </c>
      <c r="EU5" s="302">
        <v>186</v>
      </c>
      <c r="EV5" s="303">
        <v>184</v>
      </c>
      <c r="EW5" s="282">
        <v>184</v>
      </c>
      <c r="EX5" s="211">
        <v>0</v>
      </c>
      <c r="EY5" s="211">
        <v>0</v>
      </c>
      <c r="EZ5" s="304">
        <v>349</v>
      </c>
      <c r="FA5" s="305">
        <v>304</v>
      </c>
      <c r="FB5" s="306">
        <v>262</v>
      </c>
      <c r="FC5" s="307">
        <v>251</v>
      </c>
      <c r="FD5" s="308">
        <v>169</v>
      </c>
      <c r="FE5" s="243">
        <v>0</v>
      </c>
      <c r="FF5" s="243">
        <v>0</v>
      </c>
      <c r="FG5" s="309">
        <v>250</v>
      </c>
      <c r="FH5" s="310">
        <v>210</v>
      </c>
      <c r="FI5" s="311"/>
      <c r="FJ5" s="311">
        <v>254</v>
      </c>
      <c r="FK5" s="312">
        <v>195</v>
      </c>
      <c r="FL5" s="248">
        <v>0</v>
      </c>
      <c r="FM5" s="248">
        <v>0</v>
      </c>
      <c r="FN5" s="313">
        <v>232</v>
      </c>
      <c r="FO5" s="314">
        <v>219</v>
      </c>
      <c r="FP5" s="314">
        <v>179</v>
      </c>
      <c r="FQ5" s="314">
        <v>226</v>
      </c>
      <c r="FR5" s="315">
        <v>234</v>
      </c>
      <c r="FS5" s="252">
        <v>0</v>
      </c>
      <c r="FT5" s="252">
        <v>0</v>
      </c>
      <c r="FU5" s="316">
        <v>310</v>
      </c>
      <c r="FV5" s="317">
        <v>210</v>
      </c>
      <c r="FW5" s="317">
        <v>171</v>
      </c>
      <c r="FX5" s="317"/>
      <c r="FY5" s="255">
        <v>98</v>
      </c>
      <c r="FZ5" s="256">
        <v>0</v>
      </c>
      <c r="GA5" s="256">
        <v>0</v>
      </c>
      <c r="GB5" s="318">
        <v>368</v>
      </c>
      <c r="GC5" s="319">
        <v>332</v>
      </c>
      <c r="GD5" s="320">
        <v>329</v>
      </c>
      <c r="GE5" s="320">
        <v>291</v>
      </c>
      <c r="GF5" s="321">
        <v>247</v>
      </c>
      <c r="GG5" s="261">
        <v>0</v>
      </c>
      <c r="GH5" s="261">
        <v>0</v>
      </c>
      <c r="GI5" s="322">
        <v>270</v>
      </c>
      <c r="GJ5" s="323">
        <v>202</v>
      </c>
      <c r="GK5" s="324">
        <v>189</v>
      </c>
      <c r="GL5" s="324">
        <v>205</v>
      </c>
      <c r="GM5" s="282">
        <v>149</v>
      </c>
      <c r="GN5" s="211">
        <v>0</v>
      </c>
      <c r="GO5" s="211">
        <v>0</v>
      </c>
      <c r="GP5" s="325">
        <v>268</v>
      </c>
      <c r="GQ5" s="326">
        <v>243</v>
      </c>
      <c r="GR5" s="327">
        <v>180</v>
      </c>
      <c r="GS5" s="327">
        <v>129</v>
      </c>
      <c r="GT5" s="327">
        <v>200</v>
      </c>
      <c r="GU5" s="268">
        <v>0</v>
      </c>
      <c r="GV5" s="268">
        <v>0</v>
      </c>
      <c r="GW5" s="328">
        <v>394</v>
      </c>
      <c r="GX5" s="329">
        <v>269</v>
      </c>
      <c r="GY5" s="330">
        <v>160</v>
      </c>
      <c r="GZ5" s="330">
        <v>34</v>
      </c>
      <c r="HA5" s="330"/>
      <c r="HB5" s="272">
        <v>0</v>
      </c>
      <c r="HC5" s="272">
        <v>0</v>
      </c>
      <c r="HD5" s="331">
        <v>318</v>
      </c>
      <c r="HE5" s="332">
        <v>268</v>
      </c>
      <c r="HF5" s="333">
        <v>274</v>
      </c>
      <c r="HG5" s="334">
        <v>117</v>
      </c>
      <c r="HH5" s="334"/>
      <c r="HI5" s="277">
        <v>0</v>
      </c>
      <c r="HJ5" s="277">
        <v>0</v>
      </c>
      <c r="HK5" s="335">
        <v>449</v>
      </c>
      <c r="HL5" s="336">
        <v>343</v>
      </c>
      <c r="HM5" s="1368">
        <v>290</v>
      </c>
      <c r="HN5" s="1394">
        <v>320</v>
      </c>
      <c r="HO5" s="1448">
        <v>200</v>
      </c>
      <c r="HP5" s="1460">
        <v>0</v>
      </c>
      <c r="HQ5" s="1460">
        <v>0</v>
      </c>
      <c r="HR5" s="1477">
        <v>242</v>
      </c>
      <c r="HS5" s="1518">
        <v>217</v>
      </c>
      <c r="HT5" s="1540">
        <v>237</v>
      </c>
      <c r="HU5" s="282">
        <v>182</v>
      </c>
      <c r="HV5" s="1563">
        <v>199</v>
      </c>
      <c r="HW5" s="1575">
        <v>0</v>
      </c>
      <c r="HX5" s="1575">
        <v>0</v>
      </c>
      <c r="HY5" s="1575">
        <v>0</v>
      </c>
      <c r="HZ5" s="1592">
        <v>317</v>
      </c>
      <c r="IA5" s="1613">
        <v>238</v>
      </c>
      <c r="IB5" s="1635">
        <v>272</v>
      </c>
      <c r="IC5" s="1656">
        <v>246</v>
      </c>
      <c r="ID5" s="1668">
        <v>0</v>
      </c>
      <c r="IE5" s="1668">
        <v>0</v>
      </c>
      <c r="IF5" s="1685">
        <v>342</v>
      </c>
      <c r="IG5" s="1706">
        <v>230</v>
      </c>
      <c r="IH5" s="1706">
        <v>333</v>
      </c>
      <c r="II5" s="1728">
        <v>258</v>
      </c>
      <c r="IJ5" s="1749">
        <v>222</v>
      </c>
      <c r="IK5" s="1761">
        <v>0</v>
      </c>
      <c r="IL5" s="1761">
        <v>0</v>
      </c>
      <c r="IM5" s="1778">
        <v>360</v>
      </c>
      <c r="IN5" s="282">
        <v>355</v>
      </c>
      <c r="IO5" s="1799">
        <v>269</v>
      </c>
      <c r="IP5" s="1820">
        <v>263</v>
      </c>
      <c r="IQ5" s="1841">
        <v>198</v>
      </c>
      <c r="IR5" s="1853">
        <v>0</v>
      </c>
      <c r="IS5" s="1853">
        <v>0</v>
      </c>
      <c r="IT5" s="1870">
        <v>192</v>
      </c>
      <c r="IU5" s="1891">
        <v>201</v>
      </c>
      <c r="IV5" s="1891">
        <v>173</v>
      </c>
      <c r="IW5" s="1912">
        <v>162</v>
      </c>
      <c r="IX5" s="1933"/>
      <c r="IY5" s="1945">
        <v>0</v>
      </c>
      <c r="IZ5" s="1945">
        <v>0</v>
      </c>
      <c r="JA5" s="1933">
        <v>77</v>
      </c>
      <c r="JB5" s="1933">
        <v>226</v>
      </c>
      <c r="JC5" s="1962">
        <v>171</v>
      </c>
      <c r="JD5" s="1962">
        <v>199</v>
      </c>
      <c r="JE5" s="1983">
        <v>177</v>
      </c>
      <c r="JF5" s="1995">
        <v>0</v>
      </c>
      <c r="JG5" s="1995">
        <v>0</v>
      </c>
      <c r="JH5" s="2012">
        <v>233</v>
      </c>
      <c r="JI5" s="2033">
        <v>207</v>
      </c>
      <c r="JJ5" s="2054">
        <v>207</v>
      </c>
      <c r="JK5" s="2054"/>
      <c r="JL5" s="2075">
        <v>206</v>
      </c>
      <c r="JM5" s="2087">
        <v>0</v>
      </c>
      <c r="JN5" s="2087">
        <v>0</v>
      </c>
      <c r="JO5" s="2104">
        <v>219</v>
      </c>
      <c r="JP5" s="2124">
        <v>243</v>
      </c>
      <c r="JQ5" s="2144">
        <v>297</v>
      </c>
      <c r="JR5" s="2164">
        <v>278</v>
      </c>
      <c r="JS5" s="2184">
        <v>251</v>
      </c>
      <c r="JT5" s="2196">
        <v>0</v>
      </c>
      <c r="JU5" s="2196">
        <v>0</v>
      </c>
      <c r="JV5" s="2211">
        <v>244</v>
      </c>
      <c r="JW5" s="2231">
        <v>200</v>
      </c>
      <c r="JX5" s="2251">
        <v>135</v>
      </c>
      <c r="JY5" s="2271">
        <v>205</v>
      </c>
      <c r="JZ5" s="2291">
        <v>130</v>
      </c>
      <c r="KA5" s="2303">
        <v>0</v>
      </c>
      <c r="KB5" s="2303">
        <v>0</v>
      </c>
      <c r="KC5" s="2320">
        <v>196</v>
      </c>
      <c r="KD5" s="2340">
        <v>198</v>
      </c>
      <c r="KE5" s="2360">
        <v>198</v>
      </c>
      <c r="KF5" s="2380">
        <v>179</v>
      </c>
      <c r="KG5" s="2400">
        <v>167</v>
      </c>
      <c r="KH5" s="2412">
        <v>0</v>
      </c>
      <c r="KI5" s="2412">
        <v>0</v>
      </c>
      <c r="KJ5" s="2429">
        <v>293</v>
      </c>
      <c r="KK5" s="2449">
        <v>246</v>
      </c>
      <c r="KL5" s="2469">
        <v>224</v>
      </c>
      <c r="KM5" s="2489">
        <v>197</v>
      </c>
      <c r="KN5" s="2509"/>
      <c r="KO5" s="2521">
        <v>0</v>
      </c>
      <c r="KP5" s="2521">
        <v>0</v>
      </c>
      <c r="KQ5" s="2538">
        <v>293</v>
      </c>
      <c r="KR5" s="2558">
        <v>256</v>
      </c>
      <c r="KS5" s="2578">
        <v>220</v>
      </c>
      <c r="KT5" s="2598">
        <v>206</v>
      </c>
      <c r="KU5" s="2618">
        <v>239</v>
      </c>
      <c r="KV5" s="2630">
        <v>0</v>
      </c>
      <c r="KW5" s="2630">
        <v>0</v>
      </c>
      <c r="KX5" s="2647">
        <v>434</v>
      </c>
      <c r="KY5" s="2667">
        <v>299</v>
      </c>
      <c r="KZ5" s="2687">
        <v>228</v>
      </c>
      <c r="LA5" s="2711">
        <v>221</v>
      </c>
      <c r="LB5" s="2731">
        <v>181</v>
      </c>
      <c r="LC5" s="2743">
        <v>0</v>
      </c>
      <c r="LD5" s="2743">
        <v>0</v>
      </c>
      <c r="LE5" s="2760">
        <v>255</v>
      </c>
      <c r="LF5" s="2780">
        <v>194</v>
      </c>
      <c r="LG5" s="2800">
        <v>190</v>
      </c>
      <c r="LH5" s="2820">
        <v>204</v>
      </c>
      <c r="LI5" s="2840">
        <v>141</v>
      </c>
      <c r="LJ5" s="2852">
        <v>0</v>
      </c>
      <c r="LK5" s="2852">
        <v>0</v>
      </c>
      <c r="LL5" s="2869">
        <v>236</v>
      </c>
      <c r="LM5" s="2889">
        <v>202</v>
      </c>
      <c r="LN5" s="2911">
        <v>247</v>
      </c>
      <c r="LO5" s="2931">
        <v>266</v>
      </c>
      <c r="LP5" s="2931">
        <v>196</v>
      </c>
      <c r="LQ5" s="2970">
        <v>0</v>
      </c>
      <c r="LR5" s="2970">
        <v>0</v>
      </c>
      <c r="LS5" s="2975">
        <v>299</v>
      </c>
      <c r="LT5" s="2976">
        <v>244</v>
      </c>
      <c r="LU5" s="2977">
        <v>238</v>
      </c>
      <c r="LV5" s="2978">
        <v>216</v>
      </c>
      <c r="LW5" s="3058">
        <v>201</v>
      </c>
      <c r="LX5" s="3057">
        <v>0</v>
      </c>
      <c r="LY5" s="3057">
        <v>0</v>
      </c>
      <c r="LZ5" s="3088">
        <v>396</v>
      </c>
      <c r="MA5" s="3109">
        <v>349</v>
      </c>
      <c r="MB5" s="3145">
        <v>263</v>
      </c>
      <c r="MC5" s="3165">
        <v>218</v>
      </c>
      <c r="MD5" s="3185">
        <v>173</v>
      </c>
      <c r="ME5" s="3197">
        <v>0</v>
      </c>
      <c r="MF5" s="3197">
        <v>0</v>
      </c>
      <c r="MG5" s="3215">
        <v>202</v>
      </c>
      <c r="MH5" s="3235">
        <v>176</v>
      </c>
      <c r="MI5" s="3255">
        <v>182</v>
      </c>
      <c r="MJ5" s="3276">
        <v>163</v>
      </c>
      <c r="MK5" s="3296">
        <v>139</v>
      </c>
      <c r="ML5" s="3308">
        <v>0</v>
      </c>
      <c r="MM5" s="3308">
        <v>0</v>
      </c>
      <c r="MN5" s="3325">
        <v>245</v>
      </c>
      <c r="MO5" s="3345">
        <v>173</v>
      </c>
      <c r="MP5" s="3365">
        <v>193</v>
      </c>
      <c r="MQ5" s="3385">
        <v>227</v>
      </c>
      <c r="MR5" s="3439">
        <v>226</v>
      </c>
      <c r="MS5" s="3438">
        <v>0</v>
      </c>
      <c r="MT5" s="3438">
        <v>0</v>
      </c>
      <c r="MU5" s="3439">
        <v>244</v>
      </c>
      <c r="MV5" s="3467">
        <v>198</v>
      </c>
      <c r="MW5" s="3487">
        <v>191</v>
      </c>
      <c r="MX5" s="3507">
        <v>190</v>
      </c>
      <c r="MY5" s="3527">
        <v>162</v>
      </c>
      <c r="MZ5" s="3539">
        <v>0</v>
      </c>
      <c r="NA5" s="3539">
        <v>0</v>
      </c>
      <c r="NB5" s="1575">
        <v>0</v>
      </c>
      <c r="NC5" s="3556">
        <v>311</v>
      </c>
      <c r="ND5" s="3556">
        <v>316</v>
      </c>
      <c r="NE5" s="3556">
        <v>278</v>
      </c>
      <c r="NF5" s="3586">
        <v>244</v>
      </c>
      <c r="NG5" s="3571">
        <v>0</v>
      </c>
      <c r="NH5" s="3571">
        <v>0</v>
      </c>
      <c r="NI5" s="282">
        <v>335</v>
      </c>
      <c r="NJ5" s="3586">
        <v>247</v>
      </c>
      <c r="NK5" s="3616">
        <v>186</v>
      </c>
      <c r="NL5" s="3616">
        <v>186</v>
      </c>
      <c r="NM5" s="3616">
        <v>175</v>
      </c>
      <c r="NN5" s="3602">
        <v>0</v>
      </c>
      <c r="NO5" s="3602">
        <v>0</v>
      </c>
      <c r="NP5" s="3616">
        <v>253</v>
      </c>
      <c r="NQ5" s="3616">
        <v>152</v>
      </c>
      <c r="NR5" s="3616">
        <v>161</v>
      </c>
      <c r="NS5" s="3616">
        <v>230</v>
      </c>
      <c r="NT5" s="3636">
        <v>170</v>
      </c>
      <c r="NU5" s="3602">
        <v>0</v>
      </c>
      <c r="NV5" s="3602">
        <v>0</v>
      </c>
      <c r="NW5" s="3616">
        <v>387</v>
      </c>
      <c r="NX5" s="3616">
        <v>220</v>
      </c>
      <c r="NY5" s="3636">
        <v>258</v>
      </c>
      <c r="NZ5" s="3665">
        <v>264</v>
      </c>
      <c r="OA5" s="3665">
        <v>193</v>
      </c>
      <c r="OB5" s="3651">
        <v>0</v>
      </c>
      <c r="OC5" s="3651">
        <v>0</v>
      </c>
      <c r="OD5" s="3665">
        <v>257</v>
      </c>
      <c r="OE5" s="3665">
        <v>260</v>
      </c>
      <c r="OF5" s="3665">
        <v>257</v>
      </c>
      <c r="OG5" s="3665">
        <v>240</v>
      </c>
      <c r="OH5" s="282">
        <v>231</v>
      </c>
      <c r="OI5" s="211">
        <v>0</v>
      </c>
      <c r="OJ5" s="211">
        <v>0</v>
      </c>
      <c r="OK5" s="3685"/>
      <c r="OL5" s="3685">
        <v>449</v>
      </c>
      <c r="OM5" s="3705">
        <v>326</v>
      </c>
      <c r="ON5" s="3725">
        <v>254</v>
      </c>
      <c r="OO5" s="3745">
        <v>233</v>
      </c>
      <c r="OP5" s="3757">
        <v>0</v>
      </c>
      <c r="OQ5" s="3757">
        <v>0</v>
      </c>
      <c r="OR5" s="3774">
        <v>282</v>
      </c>
      <c r="OS5" s="3794">
        <v>194</v>
      </c>
      <c r="OT5" s="3814">
        <v>173</v>
      </c>
      <c r="OU5" s="3834">
        <v>194</v>
      </c>
      <c r="OV5" s="3854">
        <v>179</v>
      </c>
      <c r="OW5" s="3866">
        <v>0</v>
      </c>
      <c r="OX5" s="3866">
        <v>0</v>
      </c>
      <c r="OY5" s="3883">
        <v>244</v>
      </c>
      <c r="OZ5" s="3903">
        <v>229</v>
      </c>
      <c r="PA5" s="3923">
        <v>214</v>
      </c>
      <c r="PB5" s="3943">
        <v>293</v>
      </c>
      <c r="PC5" s="3963">
        <v>209</v>
      </c>
      <c r="PD5" s="3975">
        <v>0</v>
      </c>
      <c r="PE5" s="3975">
        <v>0</v>
      </c>
      <c r="PF5" s="3992">
        <v>432</v>
      </c>
      <c r="PG5" s="3992">
        <v>283</v>
      </c>
      <c r="PH5" s="3992">
        <v>269</v>
      </c>
      <c r="PI5" s="4012">
        <v>271</v>
      </c>
      <c r="PJ5" s="4032">
        <v>292</v>
      </c>
      <c r="PK5" s="4044">
        <v>0</v>
      </c>
      <c r="PL5" s="4044">
        <v>0</v>
      </c>
      <c r="PM5" s="4061">
        <v>436</v>
      </c>
      <c r="PN5" s="4081">
        <v>422</v>
      </c>
      <c r="PO5" s="4101">
        <v>353</v>
      </c>
      <c r="PP5" s="4121">
        <v>291</v>
      </c>
      <c r="PQ5" s="4141">
        <v>100</v>
      </c>
      <c r="PR5" s="4153">
        <v>0</v>
      </c>
      <c r="PS5" s="4153">
        <v>0</v>
      </c>
      <c r="PT5" s="4172">
        <v>323</v>
      </c>
      <c r="PU5" s="4172">
        <v>177</v>
      </c>
      <c r="PV5" s="4172">
        <v>223</v>
      </c>
      <c r="PW5" s="4172">
        <v>201</v>
      </c>
      <c r="PX5" s="4192">
        <v>178</v>
      </c>
      <c r="PY5" s="4204">
        <v>0</v>
      </c>
      <c r="PZ5" s="4204">
        <v>0</v>
      </c>
      <c r="QA5" s="4221">
        <v>299</v>
      </c>
      <c r="QB5" s="4241">
        <v>224</v>
      </c>
      <c r="QC5" s="4261">
        <v>223</v>
      </c>
      <c r="QD5" s="4281">
        <v>240</v>
      </c>
      <c r="QE5" s="4301">
        <v>290</v>
      </c>
      <c r="QF5" s="4313">
        <v>0</v>
      </c>
      <c r="QG5" s="4313">
        <v>0</v>
      </c>
      <c r="QH5" s="4330">
        <v>351</v>
      </c>
      <c r="QI5" s="4350">
        <v>265</v>
      </c>
      <c r="QJ5" s="4370">
        <v>240</v>
      </c>
      <c r="QK5" s="4390">
        <v>216</v>
      </c>
      <c r="QL5" s="4410">
        <v>208</v>
      </c>
      <c r="QM5" s="4422">
        <v>0</v>
      </c>
      <c r="QN5" s="4422">
        <v>0</v>
      </c>
      <c r="QO5" s="4439">
        <v>320</v>
      </c>
      <c r="QP5" s="4459">
        <v>284</v>
      </c>
      <c r="QQ5" s="4479">
        <v>256</v>
      </c>
      <c r="QR5" s="4499">
        <v>278</v>
      </c>
      <c r="QS5" s="4519">
        <v>263</v>
      </c>
      <c r="QT5" s="4531">
        <v>0</v>
      </c>
      <c r="QU5" s="4531">
        <v>0</v>
      </c>
      <c r="QV5" s="4519"/>
      <c r="QW5" s="4551">
        <v>430</v>
      </c>
      <c r="QX5" s="4571">
        <v>304</v>
      </c>
      <c r="QY5" s="4591">
        <v>252</v>
      </c>
      <c r="QZ5" s="4611">
        <v>213</v>
      </c>
      <c r="RA5" s="4623">
        <v>0</v>
      </c>
      <c r="RB5" s="4623">
        <v>0</v>
      </c>
      <c r="RC5" s="282">
        <v>253</v>
      </c>
      <c r="RD5" s="282">
        <v>227</v>
      </c>
      <c r="RE5" s="4647">
        <v>197</v>
      </c>
      <c r="RF5" s="282">
        <v>186</v>
      </c>
      <c r="RG5" s="282">
        <v>173</v>
      </c>
      <c r="RH5" s="211">
        <v>0</v>
      </c>
      <c r="RI5" s="211">
        <v>0</v>
      </c>
      <c r="RJ5" s="282">
        <v>372</v>
      </c>
      <c r="RK5" s="282">
        <v>455</v>
      </c>
      <c r="RL5" s="282">
        <v>315</v>
      </c>
      <c r="RM5" s="282">
        <v>264</v>
      </c>
      <c r="RN5" s="282">
        <v>195</v>
      </c>
      <c r="RO5" s="211">
        <v>0</v>
      </c>
      <c r="RP5" s="211">
        <v>0</v>
      </c>
      <c r="RQ5" s="282">
        <v>259</v>
      </c>
      <c r="RR5" s="282">
        <v>292</v>
      </c>
      <c r="RS5" s="282">
        <v>249</v>
      </c>
      <c r="RT5" s="282">
        <v>261</v>
      </c>
      <c r="RU5" s="282">
        <v>258</v>
      </c>
      <c r="RV5" s="211">
        <v>0</v>
      </c>
      <c r="RW5" s="211">
        <v>0</v>
      </c>
      <c r="RX5" s="282">
        <v>685</v>
      </c>
      <c r="RY5" s="282">
        <v>574</v>
      </c>
      <c r="RZ5" s="282">
        <v>404</v>
      </c>
      <c r="SA5" s="282">
        <v>293</v>
      </c>
      <c r="SB5" s="282">
        <v>235</v>
      </c>
      <c r="SC5" s="211">
        <v>0</v>
      </c>
      <c r="SD5" s="211">
        <v>0</v>
      </c>
      <c r="SE5" s="282"/>
      <c r="SF5" s="282">
        <v>398</v>
      </c>
      <c r="SG5" s="282">
        <v>278</v>
      </c>
      <c r="SH5" s="282">
        <v>235</v>
      </c>
      <c r="SI5" s="282">
        <v>209</v>
      </c>
      <c r="SJ5" s="211">
        <v>0</v>
      </c>
      <c r="SK5" s="211">
        <v>0</v>
      </c>
      <c r="SL5" s="282">
        <v>262</v>
      </c>
      <c r="SM5" s="282">
        <v>294</v>
      </c>
      <c r="SN5" s="282">
        <v>252</v>
      </c>
      <c r="SO5" s="4671">
        <v>261</v>
      </c>
      <c r="SP5" s="4701">
        <v>318</v>
      </c>
      <c r="SQ5" s="4686">
        <v>0</v>
      </c>
      <c r="SR5" s="4686">
        <v>0</v>
      </c>
      <c r="SS5" s="4701">
        <v>505</v>
      </c>
      <c r="ST5" s="4722">
        <v>374</v>
      </c>
      <c r="SU5" s="4743">
        <v>286</v>
      </c>
      <c r="SV5" s="4765">
        <v>313</v>
      </c>
      <c r="SW5" s="4786">
        <v>316</v>
      </c>
      <c r="SX5" s="4798">
        <v>0</v>
      </c>
      <c r="SY5" s="4798">
        <v>0</v>
      </c>
      <c r="SZ5" s="282">
        <v>359</v>
      </c>
      <c r="TA5" s="282">
        <v>390</v>
      </c>
      <c r="TB5" s="282">
        <v>393</v>
      </c>
      <c r="TC5" s="282">
        <v>356</v>
      </c>
      <c r="TD5" s="282">
        <v>334</v>
      </c>
      <c r="TE5" s="211">
        <v>0</v>
      </c>
      <c r="TF5" s="211">
        <v>0</v>
      </c>
      <c r="TG5" s="282">
        <v>400</v>
      </c>
      <c r="TH5" s="282">
        <v>280</v>
      </c>
      <c r="TI5" s="282">
        <v>260</v>
      </c>
      <c r="TJ5" s="282">
        <v>249</v>
      </c>
      <c r="TK5" s="282"/>
      <c r="TL5" s="211">
        <v>0</v>
      </c>
      <c r="TM5" s="211">
        <v>0</v>
      </c>
      <c r="TN5" s="282">
        <v>347</v>
      </c>
      <c r="TO5" s="282">
        <v>347</v>
      </c>
      <c r="TP5" s="282">
        <v>262</v>
      </c>
      <c r="TQ5" s="282">
        <v>243</v>
      </c>
    </row>
    <row r="6" spans="1:537" x14ac:dyDescent="0.3">
      <c r="A6" s="337" t="s">
        <v>56</v>
      </c>
      <c r="B6" s="338">
        <v>83</v>
      </c>
      <c r="C6" s="338">
        <v>85</v>
      </c>
      <c r="D6" s="338">
        <v>85</v>
      </c>
      <c r="E6" s="338">
        <v>101</v>
      </c>
      <c r="F6" s="338">
        <v>89</v>
      </c>
      <c r="G6" s="209">
        <v>0</v>
      </c>
      <c r="H6" s="209">
        <v>0</v>
      </c>
      <c r="I6" s="338">
        <v>109</v>
      </c>
      <c r="J6" s="338">
        <v>81</v>
      </c>
      <c r="K6" s="338">
        <v>79</v>
      </c>
      <c r="L6" s="338">
        <v>57</v>
      </c>
      <c r="M6" s="338">
        <v>53</v>
      </c>
      <c r="N6" s="209">
        <v>0</v>
      </c>
      <c r="O6" s="209">
        <v>0</v>
      </c>
      <c r="P6" s="338">
        <v>61</v>
      </c>
      <c r="Q6" s="338">
        <v>64</v>
      </c>
      <c r="R6" s="338">
        <v>47</v>
      </c>
      <c r="S6" s="338">
        <v>38</v>
      </c>
      <c r="T6" s="338">
        <v>51</v>
      </c>
      <c r="U6" s="209">
        <v>0</v>
      </c>
      <c r="V6" s="209">
        <v>0</v>
      </c>
      <c r="W6" s="338">
        <v>73</v>
      </c>
      <c r="X6" s="338">
        <v>55</v>
      </c>
      <c r="Y6" s="338">
        <v>32</v>
      </c>
      <c r="Z6" s="338">
        <v>45</v>
      </c>
      <c r="AA6" s="338">
        <v>46</v>
      </c>
      <c r="AB6" s="209">
        <v>0</v>
      </c>
      <c r="AC6" s="209">
        <v>0</v>
      </c>
      <c r="AD6" s="338">
        <v>78</v>
      </c>
      <c r="AE6" s="338">
        <v>63</v>
      </c>
      <c r="AF6" s="338">
        <v>57</v>
      </c>
      <c r="AG6" s="338">
        <v>88</v>
      </c>
      <c r="AH6" s="338"/>
      <c r="AI6" s="209">
        <v>0</v>
      </c>
      <c r="AJ6" s="209">
        <v>0</v>
      </c>
      <c r="AK6" s="338">
        <v>85</v>
      </c>
      <c r="AL6" s="338">
        <v>117</v>
      </c>
      <c r="AM6" s="338">
        <v>61</v>
      </c>
      <c r="AN6" s="338">
        <v>74</v>
      </c>
      <c r="AO6" s="338">
        <v>54</v>
      </c>
      <c r="AP6" s="209">
        <v>0</v>
      </c>
      <c r="AQ6" s="209">
        <v>0</v>
      </c>
      <c r="AR6" s="338">
        <v>80</v>
      </c>
      <c r="AS6" s="338">
        <v>57</v>
      </c>
      <c r="AT6" s="338">
        <v>85</v>
      </c>
      <c r="AU6" s="338">
        <v>66</v>
      </c>
      <c r="AV6" s="338">
        <v>51</v>
      </c>
      <c r="AW6" s="209">
        <v>0</v>
      </c>
      <c r="AX6" s="209">
        <v>0</v>
      </c>
      <c r="AY6" s="338">
        <v>59</v>
      </c>
      <c r="AZ6" s="338">
        <v>65</v>
      </c>
      <c r="BA6" s="338">
        <v>45</v>
      </c>
      <c r="BB6" s="338">
        <v>45</v>
      </c>
      <c r="BC6" s="338">
        <v>51</v>
      </c>
      <c r="BD6" s="209">
        <v>0</v>
      </c>
      <c r="BE6" s="209">
        <v>0</v>
      </c>
      <c r="BF6" s="338">
        <v>88</v>
      </c>
      <c r="BG6" s="339">
        <v>66</v>
      </c>
      <c r="BH6" s="338">
        <v>58</v>
      </c>
      <c r="BI6" s="338">
        <v>56</v>
      </c>
      <c r="BJ6" s="339">
        <v>39</v>
      </c>
      <c r="BK6" s="211">
        <v>0</v>
      </c>
      <c r="BL6" s="211">
        <v>0</v>
      </c>
      <c r="BM6" s="339">
        <v>69</v>
      </c>
      <c r="BN6" s="338">
        <v>94</v>
      </c>
      <c r="BO6" s="338">
        <v>61</v>
      </c>
      <c r="BP6" s="338">
        <v>84</v>
      </c>
      <c r="BQ6" s="338">
        <v>54</v>
      </c>
      <c r="BR6" s="209">
        <v>0</v>
      </c>
      <c r="BS6" s="209">
        <v>0</v>
      </c>
      <c r="BT6" s="338">
        <v>59</v>
      </c>
      <c r="BU6" s="338">
        <v>59</v>
      </c>
      <c r="BV6" s="338">
        <v>54</v>
      </c>
      <c r="BW6" s="338">
        <v>59</v>
      </c>
      <c r="BX6" s="338">
        <v>39</v>
      </c>
      <c r="BY6" s="209">
        <v>0</v>
      </c>
      <c r="BZ6" s="209">
        <v>0</v>
      </c>
      <c r="CA6" s="338">
        <v>56</v>
      </c>
      <c r="CB6" s="338">
        <v>28</v>
      </c>
      <c r="CC6" s="340">
        <v>44</v>
      </c>
      <c r="CD6" s="341">
        <v>48</v>
      </c>
      <c r="CE6" s="341">
        <v>56</v>
      </c>
      <c r="CF6" s="214">
        <v>0</v>
      </c>
      <c r="CG6" s="214">
        <v>0</v>
      </c>
      <c r="CH6" s="342">
        <v>52</v>
      </c>
      <c r="CI6" s="342">
        <v>56</v>
      </c>
      <c r="CJ6" s="339">
        <v>39</v>
      </c>
      <c r="CK6" s="339">
        <v>33</v>
      </c>
      <c r="CL6" s="339">
        <v>48</v>
      </c>
      <c r="CM6" s="211">
        <v>0</v>
      </c>
      <c r="CN6" s="211">
        <v>0</v>
      </c>
      <c r="CO6" s="339">
        <v>65</v>
      </c>
      <c r="CP6" s="343">
        <v>63</v>
      </c>
      <c r="CQ6" s="339">
        <v>89</v>
      </c>
      <c r="CR6" s="339">
        <v>72</v>
      </c>
      <c r="CS6" s="339">
        <v>54</v>
      </c>
      <c r="CT6" s="211">
        <v>0</v>
      </c>
      <c r="CU6" s="211">
        <v>0</v>
      </c>
      <c r="CV6" s="216">
        <v>0</v>
      </c>
      <c r="CW6" s="343">
        <v>87</v>
      </c>
      <c r="CX6" s="343">
        <v>69</v>
      </c>
      <c r="CY6" s="343">
        <v>50</v>
      </c>
      <c r="CZ6" s="343">
        <v>47</v>
      </c>
      <c r="DA6" s="217">
        <v>0</v>
      </c>
      <c r="DB6" s="217">
        <v>0</v>
      </c>
      <c r="DC6" s="344">
        <v>80</v>
      </c>
      <c r="DD6" s="345">
        <v>65</v>
      </c>
      <c r="DE6" s="345">
        <v>56</v>
      </c>
      <c r="DF6" s="339">
        <v>42</v>
      </c>
      <c r="DG6" s="346">
        <v>51</v>
      </c>
      <c r="DH6" s="221">
        <v>0</v>
      </c>
      <c r="DI6" s="221">
        <v>0</v>
      </c>
      <c r="DJ6" s="339">
        <v>68</v>
      </c>
      <c r="DK6" s="339">
        <v>55</v>
      </c>
      <c r="DL6" s="339">
        <v>50</v>
      </c>
      <c r="DM6" s="347">
        <v>50</v>
      </c>
      <c r="DN6" s="339">
        <v>33</v>
      </c>
      <c r="DO6" s="211">
        <v>0</v>
      </c>
      <c r="DP6" s="211">
        <v>0</v>
      </c>
      <c r="DQ6" s="339">
        <v>43</v>
      </c>
      <c r="DR6" s="339">
        <v>38</v>
      </c>
      <c r="DS6" s="348">
        <v>50</v>
      </c>
      <c r="DT6" s="339">
        <v>55</v>
      </c>
      <c r="DU6" s="349">
        <v>42</v>
      </c>
      <c r="DV6" s="225">
        <v>0</v>
      </c>
      <c r="DW6" s="225">
        <v>0</v>
      </c>
      <c r="DX6" s="339">
        <v>77</v>
      </c>
      <c r="DY6" s="350">
        <v>72</v>
      </c>
      <c r="DZ6" s="351">
        <v>54</v>
      </c>
      <c r="EA6" s="352">
        <v>58</v>
      </c>
      <c r="EB6" s="339">
        <v>79</v>
      </c>
      <c r="EC6" s="211">
        <v>0</v>
      </c>
      <c r="ED6" s="211">
        <v>0</v>
      </c>
      <c r="EE6" s="211">
        <v>0</v>
      </c>
      <c r="EF6" s="339">
        <v>83</v>
      </c>
      <c r="EG6" s="339">
        <v>67</v>
      </c>
      <c r="EH6" s="353">
        <v>47</v>
      </c>
      <c r="EI6" s="339">
        <v>43</v>
      </c>
      <c r="EJ6" s="211">
        <v>0</v>
      </c>
      <c r="EK6" s="211">
        <v>0</v>
      </c>
      <c r="EL6" s="339">
        <v>34</v>
      </c>
      <c r="EM6" s="354">
        <v>53</v>
      </c>
      <c r="EN6" s="355">
        <v>47</v>
      </c>
      <c r="EO6" s="339">
        <v>49</v>
      </c>
      <c r="EP6" s="356">
        <v>50</v>
      </c>
      <c r="EQ6" s="233">
        <v>0</v>
      </c>
      <c r="ER6" s="233">
        <v>0</v>
      </c>
      <c r="ES6" s="357">
        <v>40</v>
      </c>
      <c r="ET6" s="358">
        <v>43</v>
      </c>
      <c r="EU6" s="359">
        <v>63</v>
      </c>
      <c r="EV6" s="360">
        <v>52</v>
      </c>
      <c r="EW6" s="339">
        <v>43</v>
      </c>
      <c r="EX6" s="211">
        <v>0</v>
      </c>
      <c r="EY6" s="211">
        <v>0</v>
      </c>
      <c r="EZ6" s="361">
        <v>55</v>
      </c>
      <c r="FA6" s="362">
        <v>88</v>
      </c>
      <c r="FB6" s="363">
        <v>52</v>
      </c>
      <c r="FC6" s="364">
        <v>71</v>
      </c>
      <c r="FD6" s="365">
        <v>52</v>
      </c>
      <c r="FE6" s="243">
        <v>0</v>
      </c>
      <c r="FF6" s="243">
        <v>0</v>
      </c>
      <c r="FG6" s="366">
        <v>56</v>
      </c>
      <c r="FH6" s="367">
        <v>54</v>
      </c>
      <c r="FI6" s="368"/>
      <c r="FJ6" s="368">
        <v>71</v>
      </c>
      <c r="FK6" s="369">
        <v>53</v>
      </c>
      <c r="FL6" s="248">
        <v>0</v>
      </c>
      <c r="FM6" s="248">
        <v>0</v>
      </c>
      <c r="FN6" s="370">
        <v>68</v>
      </c>
      <c r="FO6" s="371">
        <v>58</v>
      </c>
      <c r="FP6" s="371">
        <v>54</v>
      </c>
      <c r="FQ6" s="371">
        <v>55</v>
      </c>
      <c r="FR6" s="372">
        <v>54</v>
      </c>
      <c r="FS6" s="252">
        <v>0</v>
      </c>
      <c r="FT6" s="252">
        <v>0</v>
      </c>
      <c r="FU6" s="373">
        <v>55</v>
      </c>
      <c r="FV6" s="374">
        <v>50</v>
      </c>
      <c r="FW6" s="374">
        <v>24</v>
      </c>
      <c r="FX6" s="374"/>
      <c r="FY6" s="375">
        <v>16</v>
      </c>
      <c r="FZ6" s="256">
        <v>0</v>
      </c>
      <c r="GA6" s="256">
        <v>0</v>
      </c>
      <c r="GB6" s="376">
        <v>47</v>
      </c>
      <c r="GC6" s="377">
        <v>46</v>
      </c>
      <c r="GD6" s="378">
        <v>75</v>
      </c>
      <c r="GE6" s="378">
        <v>76</v>
      </c>
      <c r="GF6" s="379">
        <v>55</v>
      </c>
      <c r="GG6" s="261">
        <v>0</v>
      </c>
      <c r="GH6" s="261">
        <v>0</v>
      </c>
      <c r="GI6" s="380">
        <v>81</v>
      </c>
      <c r="GJ6" s="381">
        <v>54</v>
      </c>
      <c r="GK6" s="382">
        <v>68</v>
      </c>
      <c r="GL6" s="382">
        <v>60</v>
      </c>
      <c r="GM6" s="339">
        <v>58</v>
      </c>
      <c r="GN6" s="211">
        <v>0</v>
      </c>
      <c r="GO6" s="211">
        <v>0</v>
      </c>
      <c r="GP6" s="383">
        <v>55</v>
      </c>
      <c r="GQ6" s="384">
        <v>60</v>
      </c>
      <c r="GR6" s="385">
        <v>62</v>
      </c>
      <c r="GS6" s="385">
        <v>54</v>
      </c>
      <c r="GT6" s="385">
        <v>36</v>
      </c>
      <c r="GU6" s="268">
        <v>0</v>
      </c>
      <c r="GV6" s="268">
        <v>0</v>
      </c>
      <c r="GW6" s="386">
        <v>55</v>
      </c>
      <c r="GX6" s="387">
        <v>44</v>
      </c>
      <c r="GY6" s="388">
        <v>47</v>
      </c>
      <c r="GZ6" s="388">
        <v>8</v>
      </c>
      <c r="HA6" s="388"/>
      <c r="HB6" s="272">
        <v>0</v>
      </c>
      <c r="HC6" s="272">
        <v>0</v>
      </c>
      <c r="HD6" s="389">
        <v>56</v>
      </c>
      <c r="HE6" s="390">
        <v>58</v>
      </c>
      <c r="HF6" s="391">
        <v>42</v>
      </c>
      <c r="HG6" s="392">
        <v>29</v>
      </c>
      <c r="HH6" s="392"/>
      <c r="HI6" s="277">
        <v>0</v>
      </c>
      <c r="HJ6" s="277">
        <v>0</v>
      </c>
      <c r="HK6" s="393">
        <v>49</v>
      </c>
      <c r="HL6" s="394">
        <v>87</v>
      </c>
      <c r="HM6" s="1369">
        <v>76</v>
      </c>
      <c r="HN6" s="1395">
        <v>54</v>
      </c>
      <c r="HO6" s="1449">
        <v>73</v>
      </c>
      <c r="HP6" s="1460">
        <v>0</v>
      </c>
      <c r="HQ6" s="1460">
        <v>0</v>
      </c>
      <c r="HR6" s="1478">
        <v>55</v>
      </c>
      <c r="HS6" s="1519">
        <v>68</v>
      </c>
      <c r="HT6" s="1541">
        <v>41</v>
      </c>
      <c r="HU6" s="339">
        <v>58</v>
      </c>
      <c r="HV6" s="1564">
        <v>59</v>
      </c>
      <c r="HW6" s="1575">
        <v>0</v>
      </c>
      <c r="HX6" s="1575">
        <v>0</v>
      </c>
      <c r="HY6" s="1575">
        <v>0</v>
      </c>
      <c r="HZ6" s="1593">
        <v>58</v>
      </c>
      <c r="IA6" s="1614">
        <v>47</v>
      </c>
      <c r="IB6" s="1636">
        <v>52</v>
      </c>
      <c r="IC6" s="1657">
        <v>51</v>
      </c>
      <c r="ID6" s="1668">
        <v>0</v>
      </c>
      <c r="IE6" s="1668">
        <v>0</v>
      </c>
      <c r="IF6" s="1686">
        <v>63</v>
      </c>
      <c r="IG6" s="1707">
        <v>39</v>
      </c>
      <c r="IH6" s="1707">
        <v>54</v>
      </c>
      <c r="II6" s="1729">
        <v>64</v>
      </c>
      <c r="IJ6" s="1750">
        <v>55</v>
      </c>
      <c r="IK6" s="1761">
        <v>0</v>
      </c>
      <c r="IL6" s="1761">
        <v>0</v>
      </c>
      <c r="IM6" s="1779">
        <v>83</v>
      </c>
      <c r="IN6" s="339">
        <v>117</v>
      </c>
      <c r="IO6" s="1800">
        <v>44</v>
      </c>
      <c r="IP6" s="1821">
        <v>69</v>
      </c>
      <c r="IQ6" s="1842">
        <v>42</v>
      </c>
      <c r="IR6" s="1853">
        <v>0</v>
      </c>
      <c r="IS6" s="1853">
        <v>0</v>
      </c>
      <c r="IT6" s="1871">
        <v>64</v>
      </c>
      <c r="IU6" s="1892">
        <v>76</v>
      </c>
      <c r="IV6" s="1892">
        <v>64</v>
      </c>
      <c r="IW6" s="1913">
        <v>42</v>
      </c>
      <c r="IX6" s="1934"/>
      <c r="IY6" s="1945">
        <v>0</v>
      </c>
      <c r="IZ6" s="1945">
        <v>0</v>
      </c>
      <c r="JA6" s="1934">
        <v>21</v>
      </c>
      <c r="JB6" s="1934">
        <v>77</v>
      </c>
      <c r="JC6" s="1963">
        <v>68</v>
      </c>
      <c r="JD6" s="1963">
        <v>62</v>
      </c>
      <c r="JE6" s="1984">
        <v>56</v>
      </c>
      <c r="JF6" s="1995">
        <v>0</v>
      </c>
      <c r="JG6" s="1995">
        <v>0</v>
      </c>
      <c r="JH6" s="2013">
        <v>50</v>
      </c>
      <c r="JI6" s="2034">
        <v>35</v>
      </c>
      <c r="JJ6" s="2055">
        <v>42</v>
      </c>
      <c r="JK6" s="2055"/>
      <c r="JL6" s="2076">
        <v>53</v>
      </c>
      <c r="JM6" s="2087">
        <v>0</v>
      </c>
      <c r="JN6" s="2087">
        <v>0</v>
      </c>
      <c r="JO6" s="2105">
        <v>63</v>
      </c>
      <c r="JP6" s="2125">
        <v>62</v>
      </c>
      <c r="JQ6" s="2145">
        <v>112</v>
      </c>
      <c r="JR6" s="2165">
        <v>65</v>
      </c>
      <c r="JS6" s="2185">
        <v>52</v>
      </c>
      <c r="JT6" s="2196">
        <v>0</v>
      </c>
      <c r="JU6" s="2196">
        <v>0</v>
      </c>
      <c r="JV6" s="2212">
        <v>62</v>
      </c>
      <c r="JW6" s="2232">
        <v>69</v>
      </c>
      <c r="JX6" s="2252">
        <v>56</v>
      </c>
      <c r="JY6" s="2272">
        <v>44</v>
      </c>
      <c r="JZ6" s="2292">
        <v>46</v>
      </c>
      <c r="KA6" s="2303">
        <v>0</v>
      </c>
      <c r="KB6" s="2303">
        <v>0</v>
      </c>
      <c r="KC6" s="2321">
        <v>50</v>
      </c>
      <c r="KD6" s="2341">
        <v>38</v>
      </c>
      <c r="KE6" s="2361">
        <v>39</v>
      </c>
      <c r="KF6" s="2381">
        <v>37</v>
      </c>
      <c r="KG6" s="2401">
        <v>37</v>
      </c>
      <c r="KH6" s="2412">
        <v>0</v>
      </c>
      <c r="KI6" s="2412">
        <v>0</v>
      </c>
      <c r="KJ6" s="2430">
        <v>54</v>
      </c>
      <c r="KK6" s="2450">
        <v>34</v>
      </c>
      <c r="KL6" s="2470">
        <v>43</v>
      </c>
      <c r="KM6" s="2490">
        <v>50</v>
      </c>
      <c r="KN6" s="2510"/>
      <c r="KO6" s="2521">
        <v>0</v>
      </c>
      <c r="KP6" s="2521">
        <v>0</v>
      </c>
      <c r="KQ6" s="2539">
        <v>54</v>
      </c>
      <c r="KR6" s="2559">
        <v>56</v>
      </c>
      <c r="KS6" s="2579">
        <v>47</v>
      </c>
      <c r="KT6" s="2599">
        <v>46</v>
      </c>
      <c r="KU6" s="2619">
        <v>37</v>
      </c>
      <c r="KV6" s="2630">
        <v>0</v>
      </c>
      <c r="KW6" s="2630">
        <v>0</v>
      </c>
      <c r="KX6" s="2648">
        <v>77</v>
      </c>
      <c r="KY6" s="2668">
        <v>73</v>
      </c>
      <c r="KZ6" s="2688">
        <v>68</v>
      </c>
      <c r="LA6" s="2712">
        <v>81</v>
      </c>
      <c r="LB6" s="2732">
        <v>66</v>
      </c>
      <c r="LC6" s="2743">
        <v>0</v>
      </c>
      <c r="LD6" s="2743">
        <v>0</v>
      </c>
      <c r="LE6" s="2761">
        <v>67</v>
      </c>
      <c r="LF6" s="2781">
        <v>53</v>
      </c>
      <c r="LG6" s="2801">
        <v>62</v>
      </c>
      <c r="LH6" s="2821">
        <v>58</v>
      </c>
      <c r="LI6" s="2841">
        <v>44</v>
      </c>
      <c r="LJ6" s="2852">
        <v>0</v>
      </c>
      <c r="LK6" s="2852">
        <v>0</v>
      </c>
      <c r="LL6" s="2870">
        <v>56</v>
      </c>
      <c r="LM6" s="2890">
        <v>56</v>
      </c>
      <c r="LN6" s="2912">
        <v>38</v>
      </c>
      <c r="LO6" s="2932">
        <v>75</v>
      </c>
      <c r="LP6" s="2932">
        <v>77</v>
      </c>
      <c r="LQ6" s="2970">
        <v>0</v>
      </c>
      <c r="LR6" s="2970">
        <v>0</v>
      </c>
      <c r="LS6" s="2979">
        <v>76</v>
      </c>
      <c r="LT6" s="2980">
        <v>67</v>
      </c>
      <c r="LU6" s="2981">
        <v>39</v>
      </c>
      <c r="LV6" s="2982">
        <v>52</v>
      </c>
      <c r="LW6" s="3059">
        <v>42</v>
      </c>
      <c r="LX6" s="3057">
        <v>0</v>
      </c>
      <c r="LY6" s="3057">
        <v>0</v>
      </c>
      <c r="LZ6" s="3089">
        <v>66</v>
      </c>
      <c r="MA6" s="3110">
        <v>74</v>
      </c>
      <c r="MB6" s="3146">
        <v>59</v>
      </c>
      <c r="MC6" s="3166">
        <v>58</v>
      </c>
      <c r="MD6" s="3186">
        <v>56</v>
      </c>
      <c r="ME6" s="3197">
        <v>0</v>
      </c>
      <c r="MF6" s="3197">
        <v>0</v>
      </c>
      <c r="MG6" s="3216">
        <v>82</v>
      </c>
      <c r="MH6" s="3236">
        <v>44</v>
      </c>
      <c r="MI6" s="3256">
        <v>40</v>
      </c>
      <c r="MJ6" s="3277">
        <v>38</v>
      </c>
      <c r="MK6" s="3297">
        <v>59</v>
      </c>
      <c r="ML6" s="3308">
        <v>0</v>
      </c>
      <c r="MM6" s="3308">
        <v>0</v>
      </c>
      <c r="MN6" s="3326">
        <v>45</v>
      </c>
      <c r="MO6" s="3346">
        <v>37</v>
      </c>
      <c r="MP6" s="3366">
        <v>54</v>
      </c>
      <c r="MQ6" s="3386">
        <v>45</v>
      </c>
      <c r="MR6" s="3440">
        <v>46</v>
      </c>
      <c r="MS6" s="3438">
        <v>0</v>
      </c>
      <c r="MT6" s="3438">
        <v>0</v>
      </c>
      <c r="MU6" s="3440">
        <v>42</v>
      </c>
      <c r="MV6" s="3468">
        <v>43</v>
      </c>
      <c r="MW6" s="3488">
        <v>51</v>
      </c>
      <c r="MX6" s="3508">
        <v>47</v>
      </c>
      <c r="MY6" s="3528">
        <v>32</v>
      </c>
      <c r="MZ6" s="3539">
        <v>0</v>
      </c>
      <c r="NA6" s="3539">
        <v>0</v>
      </c>
      <c r="NB6" s="1575">
        <v>0</v>
      </c>
      <c r="NC6" s="3557">
        <v>65</v>
      </c>
      <c r="ND6" s="3557">
        <v>60</v>
      </c>
      <c r="NE6" s="3557">
        <v>64</v>
      </c>
      <c r="NF6" s="3587">
        <v>50</v>
      </c>
      <c r="NG6" s="3571">
        <v>0</v>
      </c>
      <c r="NH6" s="3571">
        <v>0</v>
      </c>
      <c r="NI6" s="339">
        <v>60</v>
      </c>
      <c r="NJ6" s="3587">
        <v>58</v>
      </c>
      <c r="NK6" s="3617">
        <v>51</v>
      </c>
      <c r="NL6" s="3617">
        <v>53</v>
      </c>
      <c r="NM6" s="3617">
        <v>53</v>
      </c>
      <c r="NN6" s="3602">
        <v>0</v>
      </c>
      <c r="NO6" s="3602">
        <v>0</v>
      </c>
      <c r="NP6" s="3617">
        <v>62</v>
      </c>
      <c r="NQ6" s="3617">
        <v>47</v>
      </c>
      <c r="NR6" s="3617">
        <v>40</v>
      </c>
      <c r="NS6" s="3617">
        <v>51</v>
      </c>
      <c r="NT6" s="3637">
        <v>32</v>
      </c>
      <c r="NU6" s="3602">
        <v>0</v>
      </c>
      <c r="NV6" s="3602">
        <v>0</v>
      </c>
      <c r="NW6" s="3617">
        <v>58</v>
      </c>
      <c r="NX6" s="3617">
        <v>30</v>
      </c>
      <c r="NY6" s="3637">
        <v>61</v>
      </c>
      <c r="NZ6" s="3666">
        <v>40</v>
      </c>
      <c r="OA6" s="3666">
        <v>38</v>
      </c>
      <c r="OB6" s="3651">
        <v>0</v>
      </c>
      <c r="OC6" s="3651">
        <v>0</v>
      </c>
      <c r="OD6" s="3666">
        <v>54</v>
      </c>
      <c r="OE6" s="3666">
        <v>46</v>
      </c>
      <c r="OF6" s="3666">
        <v>40</v>
      </c>
      <c r="OG6" s="3666">
        <v>33</v>
      </c>
      <c r="OH6" s="339">
        <v>27</v>
      </c>
      <c r="OI6" s="211">
        <v>0</v>
      </c>
      <c r="OJ6" s="211">
        <v>0</v>
      </c>
      <c r="OK6" s="3686"/>
      <c r="OL6" s="3686">
        <v>62</v>
      </c>
      <c r="OM6" s="3706">
        <v>73</v>
      </c>
      <c r="ON6" s="3726">
        <v>59</v>
      </c>
      <c r="OO6" s="3746">
        <v>81</v>
      </c>
      <c r="OP6" s="3757">
        <v>0</v>
      </c>
      <c r="OQ6" s="3757">
        <v>0</v>
      </c>
      <c r="OR6" s="3775">
        <v>52</v>
      </c>
      <c r="OS6" s="3795">
        <v>80</v>
      </c>
      <c r="OT6" s="3815">
        <v>43</v>
      </c>
      <c r="OU6" s="3835">
        <v>65</v>
      </c>
      <c r="OV6" s="3855">
        <v>51</v>
      </c>
      <c r="OW6" s="3866">
        <v>0</v>
      </c>
      <c r="OX6" s="3866">
        <v>0</v>
      </c>
      <c r="OY6" s="3884">
        <v>48</v>
      </c>
      <c r="OZ6" s="3904">
        <v>47</v>
      </c>
      <c r="PA6" s="3924">
        <v>58</v>
      </c>
      <c r="PB6" s="3944">
        <v>60</v>
      </c>
      <c r="PC6" s="3964">
        <v>38</v>
      </c>
      <c r="PD6" s="3975">
        <v>0</v>
      </c>
      <c r="PE6" s="3975">
        <v>0</v>
      </c>
      <c r="PF6" s="3993">
        <v>57</v>
      </c>
      <c r="PG6" s="3993">
        <v>61</v>
      </c>
      <c r="PH6" s="3993">
        <v>48</v>
      </c>
      <c r="PI6" s="4013">
        <v>43</v>
      </c>
      <c r="PJ6" s="4033">
        <v>40</v>
      </c>
      <c r="PK6" s="4044">
        <v>0</v>
      </c>
      <c r="PL6" s="4044">
        <v>0</v>
      </c>
      <c r="PM6" s="4062">
        <v>60</v>
      </c>
      <c r="PN6" s="4082">
        <v>63</v>
      </c>
      <c r="PO6" s="4102">
        <v>50</v>
      </c>
      <c r="PP6" s="4122">
        <v>46</v>
      </c>
      <c r="PQ6" s="4142">
        <v>49</v>
      </c>
      <c r="PR6" s="4153">
        <v>0</v>
      </c>
      <c r="PS6" s="4153">
        <v>0</v>
      </c>
      <c r="PT6" s="4173">
        <v>60</v>
      </c>
      <c r="PU6" s="4173">
        <v>29</v>
      </c>
      <c r="PV6" s="4173">
        <v>47</v>
      </c>
      <c r="PW6" s="4173">
        <v>51</v>
      </c>
      <c r="PX6" s="4193">
        <v>40</v>
      </c>
      <c r="PY6" s="4204">
        <v>0</v>
      </c>
      <c r="PZ6" s="4204">
        <v>0</v>
      </c>
      <c r="QA6" s="4222">
        <v>43</v>
      </c>
      <c r="QB6" s="4242">
        <v>46</v>
      </c>
      <c r="QC6" s="4262">
        <v>41</v>
      </c>
      <c r="QD6" s="4282">
        <v>65</v>
      </c>
      <c r="QE6" s="4302">
        <v>32</v>
      </c>
      <c r="QF6" s="4313">
        <v>0</v>
      </c>
      <c r="QG6" s="4313">
        <v>0</v>
      </c>
      <c r="QH6" s="4331">
        <v>42</v>
      </c>
      <c r="QI6" s="4351">
        <v>34</v>
      </c>
      <c r="QJ6" s="4371">
        <v>33</v>
      </c>
      <c r="QK6" s="4391">
        <v>39</v>
      </c>
      <c r="QL6" s="4411">
        <v>30</v>
      </c>
      <c r="QM6" s="4422">
        <v>0</v>
      </c>
      <c r="QN6" s="4422">
        <v>0</v>
      </c>
      <c r="QO6" s="4440">
        <v>36</v>
      </c>
      <c r="QP6" s="4460">
        <v>44</v>
      </c>
      <c r="QQ6" s="4480">
        <v>39</v>
      </c>
      <c r="QR6" s="4500">
        <v>46</v>
      </c>
      <c r="QS6" s="4520">
        <v>72</v>
      </c>
      <c r="QT6" s="4531">
        <v>0</v>
      </c>
      <c r="QU6" s="4531">
        <v>0</v>
      </c>
      <c r="QV6" s="4520"/>
      <c r="QW6" s="4552">
        <v>69</v>
      </c>
      <c r="QX6" s="4572">
        <v>56</v>
      </c>
      <c r="QY6" s="4592">
        <v>40</v>
      </c>
      <c r="QZ6" s="4612">
        <v>52</v>
      </c>
      <c r="RA6" s="4623">
        <v>0</v>
      </c>
      <c r="RB6" s="4623">
        <v>0</v>
      </c>
      <c r="RC6" s="339">
        <v>41</v>
      </c>
      <c r="RD6" s="339">
        <v>57</v>
      </c>
      <c r="RE6" s="4648">
        <v>57</v>
      </c>
      <c r="RF6" s="339">
        <v>49</v>
      </c>
      <c r="RG6" s="339">
        <v>38</v>
      </c>
      <c r="RH6" s="211">
        <v>0</v>
      </c>
      <c r="RI6" s="211">
        <v>0</v>
      </c>
      <c r="RJ6" s="339">
        <v>35</v>
      </c>
      <c r="RK6" s="339">
        <v>34</v>
      </c>
      <c r="RL6" s="339">
        <v>42</v>
      </c>
      <c r="RM6" s="339">
        <v>59</v>
      </c>
      <c r="RN6" s="339">
        <v>49</v>
      </c>
      <c r="RO6" s="211">
        <v>0</v>
      </c>
      <c r="RP6" s="211">
        <v>0</v>
      </c>
      <c r="RQ6" s="339">
        <v>46</v>
      </c>
      <c r="RR6" s="339">
        <v>49</v>
      </c>
      <c r="RS6" s="339">
        <v>48</v>
      </c>
      <c r="RT6" s="339">
        <v>45</v>
      </c>
      <c r="RU6" s="339">
        <v>53</v>
      </c>
      <c r="RV6" s="211">
        <v>0</v>
      </c>
      <c r="RW6" s="211">
        <v>0</v>
      </c>
      <c r="RX6" s="339">
        <v>61</v>
      </c>
      <c r="RY6" s="339">
        <v>89</v>
      </c>
      <c r="RZ6" s="339">
        <v>44</v>
      </c>
      <c r="SA6" s="339">
        <v>51</v>
      </c>
      <c r="SB6" s="339">
        <v>50</v>
      </c>
      <c r="SC6" s="211">
        <v>0</v>
      </c>
      <c r="SD6" s="211">
        <v>0</v>
      </c>
      <c r="SE6" s="339"/>
      <c r="SF6" s="339">
        <v>78</v>
      </c>
      <c r="SG6" s="339">
        <v>56</v>
      </c>
      <c r="SH6" s="339">
        <v>48</v>
      </c>
      <c r="SI6" s="339">
        <v>33</v>
      </c>
      <c r="SJ6" s="211">
        <v>0</v>
      </c>
      <c r="SK6" s="211">
        <v>0</v>
      </c>
      <c r="SL6" s="339">
        <v>47</v>
      </c>
      <c r="SM6" s="339">
        <v>35</v>
      </c>
      <c r="SN6" s="339">
        <v>34</v>
      </c>
      <c r="SO6" s="4672">
        <v>55</v>
      </c>
      <c r="SP6" s="4702">
        <v>48</v>
      </c>
      <c r="SQ6" s="4686">
        <v>0</v>
      </c>
      <c r="SR6" s="4686">
        <v>0</v>
      </c>
      <c r="SS6" s="4702">
        <v>53</v>
      </c>
      <c r="ST6" s="4723">
        <v>55</v>
      </c>
      <c r="SU6" s="4744">
        <v>48</v>
      </c>
      <c r="SV6" s="4766">
        <v>55</v>
      </c>
      <c r="SW6" s="4787">
        <v>30</v>
      </c>
      <c r="SX6" s="4798">
        <v>0</v>
      </c>
      <c r="SY6" s="4798">
        <v>0</v>
      </c>
      <c r="SZ6" s="339">
        <v>55</v>
      </c>
      <c r="TA6" s="339">
        <v>56</v>
      </c>
      <c r="TB6" s="339">
        <v>78</v>
      </c>
      <c r="TC6" s="339">
        <v>58</v>
      </c>
      <c r="TD6" s="339">
        <v>79</v>
      </c>
      <c r="TE6" s="211">
        <v>0</v>
      </c>
      <c r="TF6" s="211">
        <v>0</v>
      </c>
      <c r="TG6" s="339">
        <v>51</v>
      </c>
      <c r="TH6" s="339">
        <v>62</v>
      </c>
      <c r="TI6" s="339">
        <v>51</v>
      </c>
      <c r="TJ6" s="339">
        <v>40</v>
      </c>
      <c r="TK6" s="339"/>
      <c r="TL6" s="211">
        <v>0</v>
      </c>
      <c r="TM6" s="211">
        <v>0</v>
      </c>
      <c r="TN6" s="339">
        <v>64</v>
      </c>
      <c r="TO6" s="339">
        <v>64</v>
      </c>
      <c r="TP6" s="339">
        <v>50</v>
      </c>
      <c r="TQ6" s="339">
        <v>53</v>
      </c>
    </row>
    <row r="7" spans="1:537" x14ac:dyDescent="0.3">
      <c r="A7" s="2904" t="s">
        <v>334</v>
      </c>
      <c r="B7" s="338"/>
      <c r="C7" s="338"/>
      <c r="D7" s="338"/>
      <c r="E7" s="338"/>
      <c r="F7" s="338"/>
      <c r="G7" s="209"/>
      <c r="H7" s="209"/>
      <c r="I7" s="338"/>
      <c r="J7" s="338"/>
      <c r="K7" s="338"/>
      <c r="L7" s="338"/>
      <c r="M7" s="338"/>
      <c r="N7" s="209"/>
      <c r="O7" s="209"/>
      <c r="P7" s="338"/>
      <c r="Q7" s="338"/>
      <c r="R7" s="338"/>
      <c r="S7" s="338"/>
      <c r="T7" s="338"/>
      <c r="U7" s="209"/>
      <c r="V7" s="209"/>
      <c r="W7" s="338"/>
      <c r="X7" s="338"/>
      <c r="Y7" s="338"/>
      <c r="Z7" s="338"/>
      <c r="AA7" s="338"/>
      <c r="AB7" s="209"/>
      <c r="AC7" s="209"/>
      <c r="AD7" s="338"/>
      <c r="AE7" s="338"/>
      <c r="AF7" s="338"/>
      <c r="AG7" s="338"/>
      <c r="AH7" s="338"/>
      <c r="AI7" s="209"/>
      <c r="AJ7" s="209"/>
      <c r="AK7" s="338"/>
      <c r="AL7" s="338"/>
      <c r="AM7" s="338"/>
      <c r="AN7" s="338"/>
      <c r="AO7" s="338"/>
      <c r="AP7" s="209"/>
      <c r="AQ7" s="209"/>
      <c r="AR7" s="338"/>
      <c r="AS7" s="338"/>
      <c r="AT7" s="338"/>
      <c r="AU7" s="338"/>
      <c r="AV7" s="338"/>
      <c r="AW7" s="209"/>
      <c r="AX7" s="209"/>
      <c r="AY7" s="338"/>
      <c r="AZ7" s="338"/>
      <c r="BA7" s="338"/>
      <c r="BB7" s="338"/>
      <c r="BC7" s="338"/>
      <c r="BD7" s="209"/>
      <c r="BE7" s="209"/>
      <c r="BF7" s="338"/>
      <c r="BG7" s="339"/>
      <c r="BH7" s="338"/>
      <c r="BI7" s="338"/>
      <c r="BJ7" s="339"/>
      <c r="BK7" s="211"/>
      <c r="BL7" s="211"/>
      <c r="BM7" s="339"/>
      <c r="BN7" s="338"/>
      <c r="BO7" s="338"/>
      <c r="BP7" s="338"/>
      <c r="BQ7" s="338"/>
      <c r="BR7" s="209"/>
      <c r="BS7" s="209"/>
      <c r="BT7" s="338"/>
      <c r="BU7" s="338"/>
      <c r="BV7" s="338"/>
      <c r="BW7" s="338"/>
      <c r="BX7" s="338"/>
      <c r="BY7" s="209"/>
      <c r="BZ7" s="209"/>
      <c r="CA7" s="338"/>
      <c r="CB7" s="338"/>
      <c r="CC7" s="340"/>
      <c r="CD7" s="341"/>
      <c r="CE7" s="341"/>
      <c r="CF7" s="214"/>
      <c r="CG7" s="214"/>
      <c r="CH7" s="342"/>
      <c r="CI7" s="342"/>
      <c r="CJ7" s="339"/>
      <c r="CK7" s="339"/>
      <c r="CL7" s="339"/>
      <c r="CM7" s="211"/>
      <c r="CN7" s="211"/>
      <c r="CO7" s="339"/>
      <c r="CP7" s="343"/>
      <c r="CQ7" s="339"/>
      <c r="CR7" s="339"/>
      <c r="CS7" s="339"/>
      <c r="CT7" s="211"/>
      <c r="CU7" s="211"/>
      <c r="CV7" s="216"/>
      <c r="CW7" s="343"/>
      <c r="CX7" s="343"/>
      <c r="CY7" s="343"/>
      <c r="CZ7" s="343"/>
      <c r="DA7" s="217"/>
      <c r="DB7" s="217"/>
      <c r="DC7" s="344"/>
      <c r="DD7" s="345"/>
      <c r="DE7" s="345"/>
      <c r="DF7" s="339"/>
      <c r="DG7" s="346"/>
      <c r="DH7" s="221"/>
      <c r="DI7" s="221"/>
      <c r="DJ7" s="339"/>
      <c r="DK7" s="339"/>
      <c r="DL7" s="339"/>
      <c r="DM7" s="347"/>
      <c r="DN7" s="339"/>
      <c r="DO7" s="211"/>
      <c r="DP7" s="211"/>
      <c r="DQ7" s="339"/>
      <c r="DR7" s="339"/>
      <c r="DS7" s="348"/>
      <c r="DT7" s="339"/>
      <c r="DU7" s="349"/>
      <c r="DV7" s="225"/>
      <c r="DW7" s="225"/>
      <c r="DX7" s="339"/>
      <c r="DY7" s="350"/>
      <c r="DZ7" s="351"/>
      <c r="EA7" s="352"/>
      <c r="EB7" s="339"/>
      <c r="EC7" s="211"/>
      <c r="ED7" s="211"/>
      <c r="EE7" s="211"/>
      <c r="EF7" s="339"/>
      <c r="EG7" s="339"/>
      <c r="EH7" s="353"/>
      <c r="EI7" s="339"/>
      <c r="EJ7" s="211"/>
      <c r="EK7" s="211"/>
      <c r="EL7" s="339"/>
      <c r="EM7" s="354"/>
      <c r="EN7" s="355"/>
      <c r="EO7" s="339"/>
      <c r="EP7" s="356"/>
      <c r="EQ7" s="233"/>
      <c r="ER7" s="233"/>
      <c r="ES7" s="357"/>
      <c r="ET7" s="358"/>
      <c r="EU7" s="359"/>
      <c r="EV7" s="360"/>
      <c r="EW7" s="339"/>
      <c r="EX7" s="211"/>
      <c r="EY7" s="211"/>
      <c r="EZ7" s="361"/>
      <c r="FA7" s="362"/>
      <c r="FB7" s="363"/>
      <c r="FC7" s="364"/>
      <c r="FD7" s="365"/>
      <c r="FE7" s="243"/>
      <c r="FF7" s="243"/>
      <c r="FG7" s="366"/>
      <c r="FH7" s="367"/>
      <c r="FI7" s="368"/>
      <c r="FJ7" s="368"/>
      <c r="FK7" s="369"/>
      <c r="FL7" s="248"/>
      <c r="FM7" s="248"/>
      <c r="FN7" s="370"/>
      <c r="FO7" s="371"/>
      <c r="FP7" s="371"/>
      <c r="FQ7" s="371"/>
      <c r="FR7" s="372"/>
      <c r="FS7" s="252"/>
      <c r="FT7" s="252"/>
      <c r="FU7" s="373"/>
      <c r="FV7" s="374"/>
      <c r="FW7" s="374"/>
      <c r="FX7" s="374"/>
      <c r="FY7" s="375"/>
      <c r="FZ7" s="256"/>
      <c r="GA7" s="256"/>
      <c r="GB7" s="376"/>
      <c r="GC7" s="377"/>
      <c r="GD7" s="378"/>
      <c r="GE7" s="378"/>
      <c r="GF7" s="379"/>
      <c r="GG7" s="261"/>
      <c r="GH7" s="261"/>
      <c r="GI7" s="380"/>
      <c r="GJ7" s="381"/>
      <c r="GK7" s="382"/>
      <c r="GL7" s="382"/>
      <c r="GM7" s="339"/>
      <c r="GN7" s="211"/>
      <c r="GO7" s="211"/>
      <c r="GP7" s="383"/>
      <c r="GQ7" s="384"/>
      <c r="GR7" s="385"/>
      <c r="GS7" s="385"/>
      <c r="GT7" s="385"/>
      <c r="GU7" s="268"/>
      <c r="GV7" s="268"/>
      <c r="GW7" s="386"/>
      <c r="GX7" s="387"/>
      <c r="GY7" s="388"/>
      <c r="GZ7" s="388"/>
      <c r="HA7" s="388"/>
      <c r="HB7" s="272"/>
      <c r="HC7" s="272"/>
      <c r="HD7" s="389"/>
      <c r="HE7" s="390"/>
      <c r="HF7" s="391"/>
      <c r="HG7" s="392"/>
      <c r="HH7" s="392"/>
      <c r="HI7" s="277"/>
      <c r="HJ7" s="277"/>
      <c r="HK7" s="393"/>
      <c r="HL7" s="394"/>
      <c r="HM7" s="1369"/>
      <c r="HN7" s="1395"/>
      <c r="HO7" s="1449"/>
      <c r="HP7" s="1460"/>
      <c r="HQ7" s="1460"/>
      <c r="HR7" s="1478"/>
      <c r="HS7" s="1519"/>
      <c r="HT7" s="1541"/>
      <c r="HU7" s="339"/>
      <c r="HV7" s="1564"/>
      <c r="HW7" s="1575"/>
      <c r="HX7" s="1575"/>
      <c r="HY7" s="1575"/>
      <c r="HZ7" s="1593"/>
      <c r="IA7" s="1614"/>
      <c r="IB7" s="1636"/>
      <c r="IC7" s="1657"/>
      <c r="ID7" s="1668"/>
      <c r="IE7" s="1668"/>
      <c r="IF7" s="1686"/>
      <c r="IG7" s="1707"/>
      <c r="IH7" s="1707"/>
      <c r="II7" s="1729"/>
      <c r="IJ7" s="1750"/>
      <c r="IK7" s="1761"/>
      <c r="IL7" s="1761"/>
      <c r="IM7" s="1779"/>
      <c r="IN7" s="339"/>
      <c r="IO7" s="1800"/>
      <c r="IP7" s="1821"/>
      <c r="IQ7" s="1842"/>
      <c r="IR7" s="1853"/>
      <c r="IS7" s="1853"/>
      <c r="IT7" s="1871"/>
      <c r="IU7" s="1892"/>
      <c r="IV7" s="1892"/>
      <c r="IW7" s="1913"/>
      <c r="IX7" s="1934"/>
      <c r="IY7" s="1945"/>
      <c r="IZ7" s="1945"/>
      <c r="JA7" s="1934"/>
      <c r="JB7" s="1934"/>
      <c r="JC7" s="1963"/>
      <c r="JD7" s="1963"/>
      <c r="JE7" s="1984"/>
      <c r="JF7" s="1995"/>
      <c r="JG7" s="1995"/>
      <c r="JH7" s="2013"/>
      <c r="JI7" s="2034"/>
      <c r="JJ7" s="2055"/>
      <c r="JK7" s="2055"/>
      <c r="JL7" s="2076"/>
      <c r="JM7" s="2087"/>
      <c r="JN7" s="2087"/>
      <c r="JO7" s="2105"/>
      <c r="JP7" s="2125"/>
      <c r="JQ7" s="2145"/>
      <c r="JR7" s="2165"/>
      <c r="JS7" s="2185"/>
      <c r="JT7" s="2196"/>
      <c r="JU7" s="2196"/>
      <c r="JV7" s="2212"/>
      <c r="JW7" s="2232"/>
      <c r="JX7" s="2252"/>
      <c r="JY7" s="2272"/>
      <c r="JZ7" s="2292"/>
      <c r="KA7" s="2303"/>
      <c r="KB7" s="2303"/>
      <c r="KC7" s="2321"/>
      <c r="KD7" s="2341"/>
      <c r="KE7" s="2361"/>
      <c r="KF7" s="2381"/>
      <c r="KG7" s="2401"/>
      <c r="KH7" s="2412"/>
      <c r="KI7" s="2412"/>
      <c r="KJ7" s="2430"/>
      <c r="KK7" s="2450"/>
      <c r="KL7" s="2470"/>
      <c r="KM7" s="2490"/>
      <c r="KN7" s="2510"/>
      <c r="KO7" s="2521"/>
      <c r="KP7" s="2521"/>
      <c r="KQ7" s="2539">
        <v>256</v>
      </c>
      <c r="KR7" s="2559">
        <v>163</v>
      </c>
      <c r="KS7" s="2579">
        <v>183</v>
      </c>
      <c r="KT7" s="2599">
        <v>118</v>
      </c>
      <c r="KU7" s="2619">
        <v>151</v>
      </c>
      <c r="KV7" s="2630">
        <v>0</v>
      </c>
      <c r="KW7" s="2630">
        <v>0</v>
      </c>
      <c r="KX7" s="2648">
        <v>209</v>
      </c>
      <c r="KY7" s="2668">
        <v>158</v>
      </c>
      <c r="KZ7" s="2688">
        <v>163</v>
      </c>
      <c r="LA7" s="2712">
        <v>119</v>
      </c>
      <c r="LB7" s="2732">
        <v>127</v>
      </c>
      <c r="LC7" s="2743">
        <v>0</v>
      </c>
      <c r="LD7" s="2743">
        <v>0</v>
      </c>
      <c r="LE7" s="2761">
        <v>225</v>
      </c>
      <c r="LF7" s="2781">
        <v>190</v>
      </c>
      <c r="LG7" s="2801">
        <v>132</v>
      </c>
      <c r="LH7" s="2821">
        <v>122</v>
      </c>
      <c r="LI7" s="2841">
        <v>108</v>
      </c>
      <c r="LJ7" s="2852">
        <v>0</v>
      </c>
      <c r="LK7" s="2852">
        <v>0</v>
      </c>
      <c r="LL7" s="2870">
        <v>130</v>
      </c>
      <c r="LM7" s="2890">
        <v>67</v>
      </c>
      <c r="LN7" s="2912">
        <v>54</v>
      </c>
      <c r="LO7" s="2932">
        <v>37</v>
      </c>
      <c r="LP7" s="2932">
        <v>42</v>
      </c>
      <c r="LQ7" s="2970">
        <v>0</v>
      </c>
      <c r="LR7" s="2970">
        <v>0</v>
      </c>
      <c r="LS7" s="2979">
        <v>49</v>
      </c>
      <c r="LT7" s="2980">
        <v>56</v>
      </c>
      <c r="LU7" s="2981">
        <v>36</v>
      </c>
      <c r="LV7" s="2982">
        <v>24</v>
      </c>
      <c r="LW7" s="3059">
        <v>42</v>
      </c>
      <c r="LX7" s="3057">
        <v>0</v>
      </c>
      <c r="LY7" s="3057">
        <v>0</v>
      </c>
      <c r="LZ7" s="3089">
        <v>44</v>
      </c>
      <c r="MA7" s="3110">
        <v>40</v>
      </c>
      <c r="MB7" s="3146">
        <v>25</v>
      </c>
      <c r="MC7" s="3166">
        <v>24</v>
      </c>
      <c r="MD7" s="3186">
        <v>24</v>
      </c>
      <c r="ME7" s="3197">
        <v>0</v>
      </c>
      <c r="MF7" s="3197">
        <v>0</v>
      </c>
      <c r="MG7" s="3216">
        <v>25</v>
      </c>
      <c r="MH7" s="3236">
        <v>29</v>
      </c>
      <c r="MI7" s="3256">
        <v>34</v>
      </c>
      <c r="MJ7" s="3277">
        <v>26</v>
      </c>
      <c r="MK7" s="3297">
        <v>26</v>
      </c>
      <c r="ML7" s="3308">
        <v>0</v>
      </c>
      <c r="MM7" s="3308">
        <v>0</v>
      </c>
      <c r="MN7" s="3326">
        <v>43</v>
      </c>
      <c r="MO7" s="3346">
        <v>28</v>
      </c>
      <c r="MP7" s="3366">
        <v>24</v>
      </c>
      <c r="MQ7" s="3386">
        <v>35</v>
      </c>
      <c r="MR7" s="3440">
        <v>22</v>
      </c>
      <c r="MS7" s="3438">
        <v>0</v>
      </c>
      <c r="MT7" s="3438">
        <v>0</v>
      </c>
      <c r="MU7" s="3440">
        <v>37</v>
      </c>
      <c r="MV7" s="3468">
        <v>27</v>
      </c>
      <c r="MW7" s="3488">
        <v>22</v>
      </c>
      <c r="MX7" s="3508">
        <v>26</v>
      </c>
      <c r="MY7" s="3528">
        <v>18</v>
      </c>
      <c r="MZ7" s="3539">
        <v>0</v>
      </c>
      <c r="NA7" s="3539">
        <v>0</v>
      </c>
      <c r="NB7" s="1575"/>
      <c r="NC7" s="3557">
        <v>32</v>
      </c>
      <c r="ND7" s="3557">
        <v>29</v>
      </c>
      <c r="NE7" s="3557">
        <v>31</v>
      </c>
      <c r="NF7" s="3587">
        <v>31</v>
      </c>
      <c r="NG7" s="3571">
        <v>0</v>
      </c>
      <c r="NH7" s="3571">
        <v>0</v>
      </c>
      <c r="NI7" s="339">
        <v>37</v>
      </c>
      <c r="NJ7" s="3587">
        <v>31</v>
      </c>
      <c r="NK7" s="3617">
        <v>24</v>
      </c>
      <c r="NL7" s="3617">
        <v>22</v>
      </c>
      <c r="NM7" s="3617">
        <v>20</v>
      </c>
      <c r="NN7" s="3602">
        <v>0</v>
      </c>
      <c r="NO7" s="3602">
        <v>0</v>
      </c>
      <c r="NP7" s="3617">
        <v>27</v>
      </c>
      <c r="NQ7" s="3617">
        <v>24</v>
      </c>
      <c r="NR7" s="3617">
        <v>24</v>
      </c>
      <c r="NS7" s="3617">
        <v>20</v>
      </c>
      <c r="NT7" s="3637">
        <v>25</v>
      </c>
      <c r="NU7" s="3602">
        <v>0</v>
      </c>
      <c r="NV7" s="3602">
        <v>0</v>
      </c>
      <c r="NW7" s="3617">
        <v>31</v>
      </c>
      <c r="NX7" s="3617">
        <v>15</v>
      </c>
      <c r="NY7" s="3637">
        <v>23</v>
      </c>
      <c r="NZ7" s="3666">
        <v>31</v>
      </c>
      <c r="OA7" s="3666">
        <v>21</v>
      </c>
      <c r="OB7" s="3651">
        <v>0</v>
      </c>
      <c r="OC7" s="3651">
        <v>0</v>
      </c>
      <c r="OD7" s="3666">
        <v>34</v>
      </c>
      <c r="OE7" s="3666">
        <v>26</v>
      </c>
      <c r="OF7" s="3666">
        <v>23</v>
      </c>
      <c r="OG7" s="3666">
        <v>31</v>
      </c>
      <c r="OH7" s="339">
        <v>15</v>
      </c>
      <c r="OI7" s="211">
        <v>0</v>
      </c>
      <c r="OJ7" s="211">
        <v>0</v>
      </c>
      <c r="OK7" s="3686"/>
      <c r="OL7" s="3686">
        <v>28</v>
      </c>
      <c r="OM7" s="3706">
        <v>20</v>
      </c>
      <c r="ON7" s="3726">
        <v>32</v>
      </c>
      <c r="OO7" s="3746">
        <v>23</v>
      </c>
      <c r="OP7" s="3757">
        <v>0</v>
      </c>
      <c r="OQ7" s="3757">
        <v>0</v>
      </c>
      <c r="OR7" s="3775">
        <v>34</v>
      </c>
      <c r="OS7" s="3795">
        <v>24</v>
      </c>
      <c r="OT7" s="3815">
        <v>19</v>
      </c>
      <c r="OU7" s="3835">
        <v>15</v>
      </c>
      <c r="OV7" s="3855">
        <v>20</v>
      </c>
      <c r="OW7" s="3866">
        <v>0</v>
      </c>
      <c r="OX7" s="3866">
        <v>0</v>
      </c>
      <c r="OY7" s="3884">
        <v>26</v>
      </c>
      <c r="OZ7" s="3904">
        <v>25</v>
      </c>
      <c r="PA7" s="3924">
        <v>37</v>
      </c>
      <c r="PB7" s="3944">
        <v>19</v>
      </c>
      <c r="PC7" s="3964">
        <v>15</v>
      </c>
      <c r="PD7" s="3975">
        <v>0</v>
      </c>
      <c r="PE7" s="3975">
        <v>0</v>
      </c>
      <c r="PF7" s="3993">
        <v>23</v>
      </c>
      <c r="PG7" s="3993">
        <v>27</v>
      </c>
      <c r="PH7" s="3993">
        <v>26</v>
      </c>
      <c r="PI7" s="4013">
        <v>20</v>
      </c>
      <c r="PJ7" s="4033">
        <v>24</v>
      </c>
      <c r="PK7" s="4044">
        <v>0</v>
      </c>
      <c r="PL7" s="4044">
        <v>0</v>
      </c>
      <c r="PM7" s="4062">
        <v>27</v>
      </c>
      <c r="PN7" s="4082">
        <v>27</v>
      </c>
      <c r="PO7" s="4102">
        <v>25</v>
      </c>
      <c r="PP7" s="4122">
        <v>23</v>
      </c>
      <c r="PQ7" s="4142">
        <v>18</v>
      </c>
      <c r="PR7" s="4153">
        <v>0</v>
      </c>
      <c r="PS7" s="4153">
        <v>0</v>
      </c>
      <c r="PT7" s="4173">
        <v>22</v>
      </c>
      <c r="PU7" s="4173">
        <v>20</v>
      </c>
      <c r="PV7" s="4173">
        <v>15</v>
      </c>
      <c r="PW7" s="4173">
        <v>28</v>
      </c>
      <c r="PX7" s="4193">
        <v>10</v>
      </c>
      <c r="PY7" s="4204">
        <v>0</v>
      </c>
      <c r="PZ7" s="4204">
        <v>0</v>
      </c>
      <c r="QA7" s="4222">
        <v>17</v>
      </c>
      <c r="QB7" s="4242">
        <v>20</v>
      </c>
      <c r="QC7" s="4262">
        <v>18</v>
      </c>
      <c r="QD7" s="4282">
        <v>18</v>
      </c>
      <c r="QE7" s="4302">
        <v>29</v>
      </c>
      <c r="QF7" s="4313">
        <v>0</v>
      </c>
      <c r="QG7" s="4313">
        <v>0</v>
      </c>
      <c r="QH7" s="4331">
        <v>31</v>
      </c>
      <c r="QI7" s="4351">
        <v>15</v>
      </c>
      <c r="QJ7" s="4371">
        <v>9</v>
      </c>
      <c r="QK7" s="4391">
        <v>12</v>
      </c>
      <c r="QL7" s="4411">
        <v>13</v>
      </c>
      <c r="QM7" s="4422">
        <v>0</v>
      </c>
      <c r="QN7" s="4422">
        <v>0</v>
      </c>
      <c r="QO7" s="4440">
        <v>21</v>
      </c>
      <c r="QP7" s="4460">
        <v>21</v>
      </c>
      <c r="QQ7" s="4480">
        <v>13</v>
      </c>
      <c r="QR7" s="4500">
        <v>17</v>
      </c>
      <c r="QS7" s="4520">
        <v>19</v>
      </c>
      <c r="QT7" s="4531">
        <v>0</v>
      </c>
      <c r="QU7" s="4531">
        <v>0</v>
      </c>
      <c r="QV7" s="4520"/>
      <c r="QW7" s="4552">
        <v>26</v>
      </c>
      <c r="QX7" s="4572">
        <v>25</v>
      </c>
      <c r="QY7" s="4592">
        <v>25</v>
      </c>
      <c r="QZ7" s="4612">
        <v>28</v>
      </c>
      <c r="RA7" s="4623">
        <v>0</v>
      </c>
      <c r="RB7" s="4623">
        <v>0</v>
      </c>
      <c r="RC7" s="339">
        <v>23</v>
      </c>
      <c r="RD7" s="339">
        <v>23</v>
      </c>
      <c r="RE7" s="4648">
        <v>19</v>
      </c>
      <c r="RF7" s="339">
        <v>26</v>
      </c>
      <c r="RG7" s="339">
        <v>10</v>
      </c>
      <c r="RH7" s="211">
        <v>0</v>
      </c>
      <c r="RI7" s="211">
        <v>0</v>
      </c>
      <c r="RJ7" s="339">
        <v>26</v>
      </c>
      <c r="RK7" s="339">
        <v>19</v>
      </c>
      <c r="RL7" s="339">
        <v>8</v>
      </c>
      <c r="RM7" s="339">
        <v>10</v>
      </c>
      <c r="RN7" s="339">
        <v>13</v>
      </c>
      <c r="RO7" s="211">
        <v>0</v>
      </c>
      <c r="RP7" s="211">
        <v>0</v>
      </c>
      <c r="RQ7" s="339">
        <v>2</v>
      </c>
      <c r="RR7" s="339">
        <v>4</v>
      </c>
      <c r="RS7" s="339">
        <v>3</v>
      </c>
      <c r="RT7" s="339">
        <v>3</v>
      </c>
      <c r="RU7" s="339">
        <v>3</v>
      </c>
      <c r="RV7" s="211">
        <v>0</v>
      </c>
      <c r="RW7" s="211">
        <v>0</v>
      </c>
      <c r="RX7" s="339">
        <v>8</v>
      </c>
      <c r="RY7" s="339">
        <v>8</v>
      </c>
      <c r="RZ7" s="339">
        <v>6</v>
      </c>
      <c r="SA7" s="339">
        <v>8</v>
      </c>
      <c r="SB7" s="339">
        <v>1</v>
      </c>
      <c r="SC7" s="211">
        <v>0</v>
      </c>
      <c r="SD7" s="211">
        <v>0</v>
      </c>
      <c r="SE7" s="339"/>
      <c r="SF7" s="339">
        <v>14</v>
      </c>
      <c r="SG7" s="339">
        <v>16</v>
      </c>
      <c r="SH7" s="339">
        <v>11</v>
      </c>
      <c r="SI7" s="339">
        <v>6</v>
      </c>
      <c r="SJ7" s="211">
        <v>0</v>
      </c>
      <c r="SK7" s="211">
        <v>0</v>
      </c>
      <c r="SL7" s="339">
        <v>16</v>
      </c>
      <c r="SM7" s="339">
        <v>3</v>
      </c>
      <c r="SN7" s="339">
        <v>4</v>
      </c>
      <c r="SO7" s="4672">
        <v>2</v>
      </c>
      <c r="SP7" s="4702">
        <v>9</v>
      </c>
      <c r="SQ7" s="4686">
        <v>0</v>
      </c>
      <c r="SR7" s="4686">
        <v>0</v>
      </c>
      <c r="SS7" s="4702">
        <v>5</v>
      </c>
      <c r="ST7" s="4723">
        <v>1</v>
      </c>
      <c r="SU7" s="4744">
        <v>4</v>
      </c>
      <c r="SV7" s="4766">
        <v>7</v>
      </c>
      <c r="SW7" s="4787">
        <v>5</v>
      </c>
      <c r="SX7" s="4798">
        <v>0</v>
      </c>
      <c r="SY7" s="4798">
        <v>0</v>
      </c>
      <c r="SZ7" s="339">
        <v>4</v>
      </c>
      <c r="TA7" s="339">
        <v>3</v>
      </c>
      <c r="TB7" s="339">
        <v>11</v>
      </c>
      <c r="TC7" s="339">
        <v>4</v>
      </c>
      <c r="TD7" s="339">
        <v>6</v>
      </c>
      <c r="TE7" s="211">
        <v>0</v>
      </c>
      <c r="TF7" s="211">
        <v>0</v>
      </c>
      <c r="TG7" s="339">
        <v>6</v>
      </c>
      <c r="TH7" s="339">
        <v>3</v>
      </c>
      <c r="TI7" s="339">
        <v>3</v>
      </c>
      <c r="TJ7" s="339">
        <v>3</v>
      </c>
      <c r="TK7" s="339"/>
      <c r="TL7" s="211">
        <v>0</v>
      </c>
      <c r="TM7" s="211">
        <v>0</v>
      </c>
      <c r="TN7" s="339">
        <v>12</v>
      </c>
      <c r="TO7" s="339">
        <v>12</v>
      </c>
      <c r="TP7" s="339">
        <v>7</v>
      </c>
      <c r="TQ7" s="339">
        <v>5</v>
      </c>
    </row>
    <row r="8" spans="1:537" x14ac:dyDescent="0.3">
      <c r="A8" s="395" t="s">
        <v>57</v>
      </c>
      <c r="B8" s="396">
        <v>1906</v>
      </c>
      <c r="C8" s="396">
        <v>2009</v>
      </c>
      <c r="D8" s="396">
        <v>1855</v>
      </c>
      <c r="E8" s="396">
        <v>1735</v>
      </c>
      <c r="F8" s="396">
        <v>1518</v>
      </c>
      <c r="G8" s="397">
        <v>0</v>
      </c>
      <c r="H8" s="397">
        <v>0</v>
      </c>
      <c r="I8" s="396">
        <v>2084</v>
      </c>
      <c r="J8" s="396">
        <v>1796</v>
      </c>
      <c r="K8" s="396">
        <v>1565</v>
      </c>
      <c r="L8" s="396">
        <v>1348</v>
      </c>
      <c r="M8" s="396">
        <v>1064</v>
      </c>
      <c r="N8" s="397">
        <v>0</v>
      </c>
      <c r="O8" s="397">
        <v>0</v>
      </c>
      <c r="P8" s="396">
        <v>1640</v>
      </c>
      <c r="Q8" s="396">
        <v>1440</v>
      </c>
      <c r="R8" s="396">
        <v>1170</v>
      </c>
      <c r="S8" s="396">
        <v>1208</v>
      </c>
      <c r="T8" s="396">
        <v>1106</v>
      </c>
      <c r="U8" s="397">
        <v>0</v>
      </c>
      <c r="V8" s="397">
        <v>0</v>
      </c>
      <c r="W8" s="396">
        <v>1462</v>
      </c>
      <c r="X8" s="396">
        <v>1213</v>
      </c>
      <c r="Y8" s="396">
        <v>1062</v>
      </c>
      <c r="Z8" s="396">
        <v>977</v>
      </c>
      <c r="AA8" s="396">
        <v>952</v>
      </c>
      <c r="AB8" s="397">
        <v>0</v>
      </c>
      <c r="AC8" s="397">
        <v>0</v>
      </c>
      <c r="AD8" s="396">
        <v>1388</v>
      </c>
      <c r="AE8" s="396">
        <v>1267</v>
      </c>
      <c r="AF8" s="396">
        <v>1304</v>
      </c>
      <c r="AG8" s="396">
        <v>1219</v>
      </c>
      <c r="AH8" s="396">
        <v>0</v>
      </c>
      <c r="AI8" s="397">
        <v>0</v>
      </c>
      <c r="AJ8" s="397">
        <v>0</v>
      </c>
      <c r="AK8" s="396">
        <v>1852</v>
      </c>
      <c r="AL8" s="396">
        <v>1637</v>
      </c>
      <c r="AM8" s="396">
        <v>1438</v>
      </c>
      <c r="AN8" s="396">
        <v>1305</v>
      </c>
      <c r="AO8" s="396">
        <v>1334</v>
      </c>
      <c r="AP8" s="397">
        <v>0</v>
      </c>
      <c r="AQ8" s="397">
        <v>0</v>
      </c>
      <c r="AR8" s="396">
        <v>1570</v>
      </c>
      <c r="AS8" s="396">
        <v>1093</v>
      </c>
      <c r="AT8" s="396">
        <v>1293</v>
      </c>
      <c r="AU8" s="396">
        <v>1005</v>
      </c>
      <c r="AV8" s="396">
        <v>829</v>
      </c>
      <c r="AW8" s="397">
        <v>0</v>
      </c>
      <c r="AX8" s="397">
        <v>0</v>
      </c>
      <c r="AY8" s="396">
        <v>1218</v>
      </c>
      <c r="AZ8" s="396">
        <v>1133</v>
      </c>
      <c r="BA8" s="396">
        <v>1075</v>
      </c>
      <c r="BB8" s="396">
        <v>903</v>
      </c>
      <c r="BC8" s="396">
        <v>770</v>
      </c>
      <c r="BD8" s="397">
        <v>0</v>
      </c>
      <c r="BE8" s="397">
        <v>0</v>
      </c>
      <c r="BF8" s="396">
        <v>1275</v>
      </c>
      <c r="BG8" s="398">
        <f>SUM(BG4:BG6)</f>
        <v>954</v>
      </c>
      <c r="BH8" s="396">
        <v>907</v>
      </c>
      <c r="BI8" s="396">
        <v>813</v>
      </c>
      <c r="BJ8" s="398">
        <f>SUM(BJ4:BJ6)</f>
        <v>662</v>
      </c>
      <c r="BK8" s="399">
        <f>SUM(BK4:BK6)</f>
        <v>0</v>
      </c>
      <c r="BL8" s="399">
        <f>SUM(BL4:BL6)</f>
        <v>0</v>
      </c>
      <c r="BM8" s="398">
        <f>SUM(BM4:BM6)</f>
        <v>1380</v>
      </c>
      <c r="BN8" s="396">
        <v>1193</v>
      </c>
      <c r="BO8" s="396">
        <v>996</v>
      </c>
      <c r="BP8" s="396">
        <v>847</v>
      </c>
      <c r="BQ8" s="396">
        <v>859</v>
      </c>
      <c r="BR8" s="397">
        <v>0</v>
      </c>
      <c r="BS8" s="397">
        <v>0</v>
      </c>
      <c r="BT8" s="396">
        <v>987</v>
      </c>
      <c r="BU8" s="396">
        <v>806</v>
      </c>
      <c r="BV8" s="396">
        <v>724</v>
      </c>
      <c r="BW8" s="396">
        <v>722</v>
      </c>
      <c r="BX8" s="396">
        <v>652</v>
      </c>
      <c r="BY8" s="397">
        <v>0</v>
      </c>
      <c r="BZ8" s="397">
        <v>0</v>
      </c>
      <c r="CA8" s="396">
        <v>906</v>
      </c>
      <c r="CB8" s="396">
        <v>396</v>
      </c>
      <c r="CC8" s="400">
        <v>758</v>
      </c>
      <c r="CD8" s="401">
        <v>762</v>
      </c>
      <c r="CE8" s="401">
        <v>769</v>
      </c>
      <c r="CF8" s="402">
        <v>0</v>
      </c>
      <c r="CG8" s="402">
        <v>0</v>
      </c>
      <c r="CH8" s="403">
        <v>938</v>
      </c>
      <c r="CI8" s="403">
        <v>863</v>
      </c>
      <c r="CJ8" s="398">
        <f t="shared" ref="CJ8:CO8" si="8">SUM(CJ4:CJ6)</f>
        <v>741</v>
      </c>
      <c r="CK8" s="398">
        <f t="shared" si="8"/>
        <v>667</v>
      </c>
      <c r="CL8" s="398">
        <f t="shared" si="8"/>
        <v>703</v>
      </c>
      <c r="CM8" s="399">
        <f t="shared" si="8"/>
        <v>0</v>
      </c>
      <c r="CN8" s="399">
        <f t="shared" si="8"/>
        <v>0</v>
      </c>
      <c r="CO8" s="398">
        <f t="shared" si="8"/>
        <v>748</v>
      </c>
      <c r="CP8" s="404">
        <v>762</v>
      </c>
      <c r="CQ8" s="398">
        <f>SUM(CQ4:CQ6)</f>
        <v>772</v>
      </c>
      <c r="CR8" s="398">
        <f>SUM(CR4:CR6)</f>
        <v>742</v>
      </c>
      <c r="CS8" s="398">
        <f>SUM(CS4:CS6)</f>
        <v>636</v>
      </c>
      <c r="CT8" s="399">
        <f>SUM(CT4:CT6)</f>
        <v>0</v>
      </c>
      <c r="CU8" s="399">
        <f>SUM(CU4:CU6)</f>
        <v>0</v>
      </c>
      <c r="CV8" s="404">
        <v>0</v>
      </c>
      <c r="CW8" s="404">
        <v>917</v>
      </c>
      <c r="CX8" s="404">
        <v>815</v>
      </c>
      <c r="CY8" s="404">
        <v>673</v>
      </c>
      <c r="CZ8" s="404">
        <v>564</v>
      </c>
      <c r="DA8" s="405">
        <v>0</v>
      </c>
      <c r="DB8" s="405">
        <v>0</v>
      </c>
      <c r="DC8" s="406">
        <v>657</v>
      </c>
      <c r="DD8" s="407">
        <v>592</v>
      </c>
      <c r="DE8" s="407">
        <v>557</v>
      </c>
      <c r="DF8" s="398">
        <f>SUM(DF4:DF6)</f>
        <v>522</v>
      </c>
      <c r="DG8" s="408">
        <v>518</v>
      </c>
      <c r="DH8" s="409">
        <v>0</v>
      </c>
      <c r="DI8" s="409">
        <v>0</v>
      </c>
      <c r="DJ8" s="398">
        <f>SUM(DJ4:DJ6)</f>
        <v>677</v>
      </c>
      <c r="DK8" s="398">
        <f>SUM(DK4:DK6)</f>
        <v>599</v>
      </c>
      <c r="DL8" s="398">
        <f>SUM(DL4:DL6)</f>
        <v>548</v>
      </c>
      <c r="DM8" s="410">
        <v>490</v>
      </c>
      <c r="DN8" s="398">
        <f>SUM(DN4:DN6)</f>
        <v>463</v>
      </c>
      <c r="DO8" s="399">
        <f>SUM(DO4:DO6)</f>
        <v>0</v>
      </c>
      <c r="DP8" s="399">
        <f>SUM(DP4:DP6)</f>
        <v>0</v>
      </c>
      <c r="DQ8" s="398">
        <f>SUM(DQ4:DQ6)</f>
        <v>532</v>
      </c>
      <c r="DR8" s="398">
        <f>SUM(DR4:DR6)</f>
        <v>542</v>
      </c>
      <c r="DS8" s="411">
        <v>471</v>
      </c>
      <c r="DT8" s="398">
        <f>SUM(DT4:DT6)</f>
        <v>622</v>
      </c>
      <c r="DU8" s="412">
        <v>612</v>
      </c>
      <c r="DV8" s="413">
        <v>0</v>
      </c>
      <c r="DW8" s="413">
        <v>0</v>
      </c>
      <c r="DX8" s="398">
        <f>SUM(DX4:DX6)</f>
        <v>820</v>
      </c>
      <c r="DY8" s="414">
        <v>752</v>
      </c>
      <c r="DZ8" s="415">
        <v>624</v>
      </c>
      <c r="EA8" s="416">
        <v>605</v>
      </c>
      <c r="EB8" s="398">
        <f t="shared" ref="EB8:EG8" si="9">SUM(EB4:EB6)</f>
        <v>616</v>
      </c>
      <c r="EC8" s="399">
        <f t="shared" si="9"/>
        <v>0</v>
      </c>
      <c r="ED8" s="399">
        <f t="shared" si="9"/>
        <v>0</v>
      </c>
      <c r="EE8" s="399">
        <f t="shared" si="9"/>
        <v>0</v>
      </c>
      <c r="EF8" s="398">
        <f t="shared" si="9"/>
        <v>737</v>
      </c>
      <c r="EG8" s="398">
        <f t="shared" si="9"/>
        <v>662</v>
      </c>
      <c r="EH8" s="417">
        <v>548</v>
      </c>
      <c r="EI8" s="398">
        <f>SUM(EI4:EI6)</f>
        <v>477</v>
      </c>
      <c r="EJ8" s="399">
        <f>SUM(EJ4:EJ6)</f>
        <v>0</v>
      </c>
      <c r="EK8" s="399">
        <f>SUM(EK4:EK6)</f>
        <v>0</v>
      </c>
      <c r="EL8" s="398">
        <f>SUM(EL4:EL6)</f>
        <v>587</v>
      </c>
      <c r="EM8" s="418">
        <v>551</v>
      </c>
      <c r="EN8" s="419">
        <v>508</v>
      </c>
      <c r="EO8" s="398">
        <f>SUM(EO4:EO6)</f>
        <v>463</v>
      </c>
      <c r="EP8" s="420">
        <v>471</v>
      </c>
      <c r="EQ8" s="421">
        <v>0</v>
      </c>
      <c r="ER8" s="421">
        <v>0</v>
      </c>
      <c r="ES8" s="422">
        <v>563</v>
      </c>
      <c r="ET8" s="423">
        <v>514</v>
      </c>
      <c r="EU8" s="424">
        <v>463</v>
      </c>
      <c r="EV8" s="425">
        <v>447</v>
      </c>
      <c r="EW8" s="398">
        <f>SUM(EW4:EW6)</f>
        <v>432</v>
      </c>
      <c r="EX8" s="399">
        <f>SUM(EX4:EX6)</f>
        <v>0</v>
      </c>
      <c r="EY8" s="399">
        <f>SUM(EY4:EY6)</f>
        <v>0</v>
      </c>
      <c r="EZ8" s="426">
        <v>717</v>
      </c>
      <c r="FA8" s="427">
        <v>661</v>
      </c>
      <c r="FB8" s="428">
        <v>600</v>
      </c>
      <c r="FC8" s="429">
        <v>598</v>
      </c>
      <c r="FD8" s="430">
        <v>487</v>
      </c>
      <c r="FE8" s="431">
        <v>0</v>
      </c>
      <c r="FF8" s="431">
        <v>0</v>
      </c>
      <c r="FG8" s="432">
        <v>613</v>
      </c>
      <c r="FH8" s="433">
        <v>531</v>
      </c>
      <c r="FI8" s="434">
        <v>0</v>
      </c>
      <c r="FJ8" s="434">
        <v>617</v>
      </c>
      <c r="FK8" s="435">
        <v>475</v>
      </c>
      <c r="FL8" s="436">
        <v>0</v>
      </c>
      <c r="FM8" s="436">
        <v>0</v>
      </c>
      <c r="FN8" s="437">
        <v>589</v>
      </c>
      <c r="FO8" s="438">
        <v>524</v>
      </c>
      <c r="FP8" s="438">
        <v>436</v>
      </c>
      <c r="FQ8" s="438">
        <v>475</v>
      </c>
      <c r="FR8" s="439">
        <v>485</v>
      </c>
      <c r="FS8" s="440">
        <v>0</v>
      </c>
      <c r="FT8" s="440">
        <v>0</v>
      </c>
      <c r="FU8" s="441">
        <v>597</v>
      </c>
      <c r="FV8" s="442">
        <v>464</v>
      </c>
      <c r="FW8" s="442">
        <v>334</v>
      </c>
      <c r="FX8" s="442">
        <v>0</v>
      </c>
      <c r="FY8" s="443">
        <v>184</v>
      </c>
      <c r="FZ8" s="444">
        <v>0</v>
      </c>
      <c r="GA8" s="444">
        <v>0</v>
      </c>
      <c r="GB8" s="445">
        <v>703</v>
      </c>
      <c r="GC8" s="446">
        <v>705</v>
      </c>
      <c r="GD8" s="447">
        <v>694</v>
      </c>
      <c r="GE8" s="447">
        <v>647</v>
      </c>
      <c r="GF8" s="448">
        <v>579</v>
      </c>
      <c r="GG8" s="449">
        <v>0</v>
      </c>
      <c r="GH8" s="449">
        <v>0</v>
      </c>
      <c r="GI8" s="450">
        <v>683</v>
      </c>
      <c r="GJ8" s="451">
        <v>547</v>
      </c>
      <c r="GK8" s="452">
        <v>496</v>
      </c>
      <c r="GL8" s="452">
        <v>494</v>
      </c>
      <c r="GM8" s="398">
        <f>SUM(GM4:GM6)</f>
        <v>413</v>
      </c>
      <c r="GN8" s="399">
        <f>SUM(GN4:GN6)</f>
        <v>0</v>
      </c>
      <c r="GO8" s="399">
        <f>SUM(GO4:GO6)</f>
        <v>0</v>
      </c>
      <c r="GP8" s="453">
        <v>619</v>
      </c>
      <c r="GQ8" s="454">
        <v>525</v>
      </c>
      <c r="GR8" s="455">
        <v>460</v>
      </c>
      <c r="GS8" s="455">
        <v>393</v>
      </c>
      <c r="GT8" s="455">
        <v>442</v>
      </c>
      <c r="GU8" s="456">
        <v>0</v>
      </c>
      <c r="GV8" s="456">
        <v>0</v>
      </c>
      <c r="GW8" s="457">
        <v>692</v>
      </c>
      <c r="GX8" s="458">
        <v>503</v>
      </c>
      <c r="GY8" s="459">
        <v>345</v>
      </c>
      <c r="GZ8" s="459">
        <v>100</v>
      </c>
      <c r="HA8" s="459">
        <v>0</v>
      </c>
      <c r="HB8" s="460">
        <v>0</v>
      </c>
      <c r="HC8" s="460">
        <v>0</v>
      </c>
      <c r="HD8" s="461">
        <v>631</v>
      </c>
      <c r="HE8" s="462">
        <v>476</v>
      </c>
      <c r="HF8" s="463">
        <v>480</v>
      </c>
      <c r="HG8" s="464">
        <v>237</v>
      </c>
      <c r="HH8" s="464">
        <v>0</v>
      </c>
      <c r="HI8" s="465">
        <v>0</v>
      </c>
      <c r="HJ8" s="465">
        <v>0</v>
      </c>
      <c r="HK8" s="466">
        <v>886</v>
      </c>
      <c r="HL8" s="467">
        <v>744</v>
      </c>
      <c r="HM8" s="1370">
        <v>641</v>
      </c>
      <c r="HN8" s="1396">
        <v>640</v>
      </c>
      <c r="HO8" s="1450">
        <v>540</v>
      </c>
      <c r="HP8" s="1461">
        <v>0</v>
      </c>
      <c r="HQ8" s="1461">
        <v>0</v>
      </c>
      <c r="HR8" s="1479">
        <v>634</v>
      </c>
      <c r="HS8" s="1520">
        <v>544</v>
      </c>
      <c r="HT8" s="1542">
        <v>511</v>
      </c>
      <c r="HU8" s="398">
        <f>SUM(HU4:HU6)</f>
        <v>490</v>
      </c>
      <c r="HV8" s="1565">
        <v>454</v>
      </c>
      <c r="HW8" s="1576">
        <v>0</v>
      </c>
      <c r="HX8" s="1576">
        <v>0</v>
      </c>
      <c r="HY8" s="1576">
        <v>0</v>
      </c>
      <c r="HZ8" s="1594">
        <v>697</v>
      </c>
      <c r="IA8" s="1615">
        <v>629</v>
      </c>
      <c r="IB8" s="1637">
        <v>564</v>
      </c>
      <c r="IC8" s="1658">
        <v>509</v>
      </c>
      <c r="ID8" s="1669">
        <v>0</v>
      </c>
      <c r="IE8" s="1669">
        <v>0</v>
      </c>
      <c r="IF8" s="1687">
        <v>647</v>
      </c>
      <c r="IG8" s="1708">
        <v>495</v>
      </c>
      <c r="IH8" s="1708">
        <v>590</v>
      </c>
      <c r="II8" s="1730">
        <v>542</v>
      </c>
      <c r="IJ8" s="1751">
        <v>487</v>
      </c>
      <c r="IK8" s="1762">
        <v>0</v>
      </c>
      <c r="IL8" s="1762">
        <v>0</v>
      </c>
      <c r="IM8" s="1780">
        <v>754</v>
      </c>
      <c r="IN8" s="398">
        <f>SUM(IN4:IN6)</f>
        <v>824</v>
      </c>
      <c r="IO8" s="1801">
        <v>628</v>
      </c>
      <c r="IP8" s="1822">
        <v>545</v>
      </c>
      <c r="IQ8" s="1843">
        <v>478</v>
      </c>
      <c r="IR8" s="1854">
        <v>0</v>
      </c>
      <c r="IS8" s="1854">
        <v>0</v>
      </c>
      <c r="IT8" s="1872">
        <v>551</v>
      </c>
      <c r="IU8" s="1893">
        <v>533</v>
      </c>
      <c r="IV8" s="1893">
        <v>467</v>
      </c>
      <c r="IW8" s="1914">
        <v>418</v>
      </c>
      <c r="IX8" s="1935">
        <v>0</v>
      </c>
      <c r="IY8" s="1946">
        <v>0</v>
      </c>
      <c r="IZ8" s="1946">
        <v>0</v>
      </c>
      <c r="JA8" s="1935">
        <v>140</v>
      </c>
      <c r="JB8" s="1935">
        <v>547</v>
      </c>
      <c r="JC8" s="1964">
        <v>504</v>
      </c>
      <c r="JD8" s="1964">
        <v>475</v>
      </c>
      <c r="JE8" s="1985">
        <v>461</v>
      </c>
      <c r="JF8" s="1996">
        <v>0</v>
      </c>
      <c r="JG8" s="1996">
        <v>0</v>
      </c>
      <c r="JH8" s="2014">
        <v>541</v>
      </c>
      <c r="JI8" s="2035">
        <v>452</v>
      </c>
      <c r="JJ8" s="2056">
        <v>450</v>
      </c>
      <c r="JK8" s="2056">
        <v>0</v>
      </c>
      <c r="JL8" s="2077">
        <v>495</v>
      </c>
      <c r="JM8" s="2088">
        <v>0</v>
      </c>
      <c r="JN8" s="2088">
        <v>0</v>
      </c>
      <c r="JO8" s="2106">
        <v>512</v>
      </c>
      <c r="JP8" s="2126">
        <v>554</v>
      </c>
      <c r="JQ8" s="2146">
        <v>688</v>
      </c>
      <c r="JR8" s="2166">
        <v>594</v>
      </c>
      <c r="JS8" s="2186">
        <v>537</v>
      </c>
      <c r="JT8" s="2197">
        <v>0</v>
      </c>
      <c r="JU8" s="2197">
        <v>0</v>
      </c>
      <c r="JV8" s="2213">
        <v>638</v>
      </c>
      <c r="JW8" s="2233">
        <v>529</v>
      </c>
      <c r="JX8" s="2253">
        <v>398</v>
      </c>
      <c r="JY8" s="2273">
        <v>443</v>
      </c>
      <c r="JZ8" s="2293">
        <v>352</v>
      </c>
      <c r="KA8" s="2304">
        <v>0</v>
      </c>
      <c r="KB8" s="2304">
        <v>0</v>
      </c>
      <c r="KC8" s="2322">
        <v>502</v>
      </c>
      <c r="KD8" s="2342">
        <v>424</v>
      </c>
      <c r="KE8" s="2362">
        <v>414</v>
      </c>
      <c r="KF8" s="2382">
        <v>378</v>
      </c>
      <c r="KG8" s="2402">
        <v>372</v>
      </c>
      <c r="KH8" s="2413">
        <v>0</v>
      </c>
      <c r="KI8" s="2413">
        <v>0</v>
      </c>
      <c r="KJ8" s="2431">
        <v>559</v>
      </c>
      <c r="KK8" s="2451">
        <v>478</v>
      </c>
      <c r="KL8" s="2471">
        <v>410</v>
      </c>
      <c r="KM8" s="2491">
        <v>371</v>
      </c>
      <c r="KN8" s="2511">
        <v>0</v>
      </c>
      <c r="KO8" s="2522">
        <v>0</v>
      </c>
      <c r="KP8" s="2522">
        <v>0</v>
      </c>
      <c r="KQ8" s="2540">
        <v>572</v>
      </c>
      <c r="KR8" s="2560">
        <v>480</v>
      </c>
      <c r="KS8" s="2580">
        <v>414</v>
      </c>
      <c r="KT8" s="2600">
        <v>411</v>
      </c>
      <c r="KU8" s="2620">
        <v>473</v>
      </c>
      <c r="KV8" s="2631">
        <v>0</v>
      </c>
      <c r="KW8" s="2631">
        <v>0</v>
      </c>
      <c r="KX8" s="2649">
        <v>817</v>
      </c>
      <c r="KY8" s="2669">
        <v>622</v>
      </c>
      <c r="KZ8" s="2689">
        <v>533</v>
      </c>
      <c r="LA8" s="2713">
        <v>525</v>
      </c>
      <c r="LB8" s="2733">
        <v>420</v>
      </c>
      <c r="LC8" s="2744">
        <v>0</v>
      </c>
      <c r="LD8" s="2744">
        <v>0</v>
      </c>
      <c r="LE8" s="2762">
        <v>589</v>
      </c>
      <c r="LF8" s="2782">
        <v>488</v>
      </c>
      <c r="LG8" s="2802">
        <v>488</v>
      </c>
      <c r="LH8" s="2822">
        <v>456</v>
      </c>
      <c r="LI8" s="2842">
        <v>335</v>
      </c>
      <c r="LJ8" s="2853">
        <v>0</v>
      </c>
      <c r="LK8" s="2853">
        <v>0</v>
      </c>
      <c r="LL8" s="2871">
        <v>506</v>
      </c>
      <c r="LM8" s="2891">
        <v>441</v>
      </c>
      <c r="LN8" s="2913">
        <v>517</v>
      </c>
      <c r="LO8" s="2933">
        <v>559</v>
      </c>
      <c r="LP8" s="2933">
        <v>500</v>
      </c>
      <c r="LQ8" s="2983">
        <v>0</v>
      </c>
      <c r="LR8" s="2983">
        <v>0</v>
      </c>
      <c r="LS8" s="2984">
        <v>659</v>
      </c>
      <c r="LT8" s="2985">
        <v>585</v>
      </c>
      <c r="LU8" s="2986">
        <v>465</v>
      </c>
      <c r="LV8" s="2987">
        <v>435</v>
      </c>
      <c r="LW8" s="3060">
        <v>421</v>
      </c>
      <c r="LX8" s="3061">
        <v>0</v>
      </c>
      <c r="LY8" s="3061">
        <v>0</v>
      </c>
      <c r="LZ8" s="3090">
        <v>809</v>
      </c>
      <c r="MA8" s="3111">
        <v>674</v>
      </c>
      <c r="MB8" s="3147">
        <v>526</v>
      </c>
      <c r="MC8" s="3167">
        <v>504</v>
      </c>
      <c r="MD8" s="3187">
        <v>412</v>
      </c>
      <c r="ME8" s="3198">
        <v>0</v>
      </c>
      <c r="MF8" s="3198">
        <v>0</v>
      </c>
      <c r="MG8" s="3217">
        <v>538</v>
      </c>
      <c r="MH8" s="3237">
        <v>484</v>
      </c>
      <c r="MI8" s="3257">
        <v>429</v>
      </c>
      <c r="MJ8" s="3278">
        <v>368</v>
      </c>
      <c r="MK8" s="3298">
        <v>364</v>
      </c>
      <c r="ML8" s="3309">
        <v>0</v>
      </c>
      <c r="MM8" s="3309">
        <v>0</v>
      </c>
      <c r="MN8" s="3327">
        <v>571</v>
      </c>
      <c r="MO8" s="3347">
        <v>431</v>
      </c>
      <c r="MP8" s="3367">
        <v>434</v>
      </c>
      <c r="MQ8" s="3387">
        <v>448</v>
      </c>
      <c r="MR8" s="3441">
        <v>446</v>
      </c>
      <c r="MS8" s="3442">
        <v>0</v>
      </c>
      <c r="MT8" s="3442">
        <v>0</v>
      </c>
      <c r="MU8" s="3441">
        <v>514</v>
      </c>
      <c r="MV8" s="3469">
        <v>424</v>
      </c>
      <c r="MW8" s="3489">
        <v>388</v>
      </c>
      <c r="MX8" s="3509">
        <v>390</v>
      </c>
      <c r="MY8" s="3529">
        <v>302</v>
      </c>
      <c r="MZ8" s="3540">
        <v>0</v>
      </c>
      <c r="NA8" s="3540">
        <v>0</v>
      </c>
      <c r="NB8" s="1576">
        <v>0</v>
      </c>
      <c r="NC8" s="3558">
        <v>582</v>
      </c>
      <c r="ND8" s="3558">
        <v>604</v>
      </c>
      <c r="NE8" s="3558">
        <v>589</v>
      </c>
      <c r="NF8" s="3588">
        <v>546</v>
      </c>
      <c r="NG8" s="3572">
        <v>0</v>
      </c>
      <c r="NH8" s="3572">
        <v>0</v>
      </c>
      <c r="NI8" s="398">
        <f>SUM(NI4:NI7)</f>
        <v>687</v>
      </c>
      <c r="NJ8" s="3588">
        <v>535</v>
      </c>
      <c r="NK8" s="3618">
        <v>473</v>
      </c>
      <c r="NL8" s="3618">
        <v>467</v>
      </c>
      <c r="NM8" s="3618">
        <v>423</v>
      </c>
      <c r="NN8" s="3603">
        <v>0</v>
      </c>
      <c r="NO8" s="3603">
        <v>0</v>
      </c>
      <c r="NP8" s="3618">
        <v>558</v>
      </c>
      <c r="NQ8" s="3618">
        <v>415</v>
      </c>
      <c r="NR8" s="3618">
        <v>420</v>
      </c>
      <c r="NS8" s="3618">
        <v>438</v>
      </c>
      <c r="NT8" s="3638">
        <v>349</v>
      </c>
      <c r="NU8" s="3603">
        <v>0</v>
      </c>
      <c r="NV8" s="3603">
        <v>0</v>
      </c>
      <c r="NW8" s="3618">
        <v>677</v>
      </c>
      <c r="NX8" s="3618">
        <v>459</v>
      </c>
      <c r="NY8" s="3638">
        <v>498</v>
      </c>
      <c r="NZ8" s="3667">
        <v>487</v>
      </c>
      <c r="OA8" s="3667">
        <v>379</v>
      </c>
      <c r="OB8" s="3652">
        <v>0</v>
      </c>
      <c r="OC8" s="3652">
        <v>0</v>
      </c>
      <c r="OD8" s="3667">
        <v>534</v>
      </c>
      <c r="OE8" s="3667">
        <v>485</v>
      </c>
      <c r="OF8" s="3667">
        <v>481</v>
      </c>
      <c r="OG8" s="3667">
        <v>443</v>
      </c>
      <c r="OH8" s="398">
        <f>SUM(OH4:OH7)</f>
        <v>409</v>
      </c>
      <c r="OI8" s="399">
        <f>SUM(OI4:OI6)</f>
        <v>0</v>
      </c>
      <c r="OJ8" s="399">
        <f>SUM(OJ4:OJ6)</f>
        <v>0</v>
      </c>
      <c r="OK8" s="3687">
        <v>0</v>
      </c>
      <c r="OL8" s="3687">
        <v>789</v>
      </c>
      <c r="OM8" s="3707">
        <v>678</v>
      </c>
      <c r="ON8" s="3727">
        <v>600</v>
      </c>
      <c r="OO8" s="3747">
        <v>548</v>
      </c>
      <c r="OP8" s="3758">
        <v>0</v>
      </c>
      <c r="OQ8" s="3758">
        <v>0</v>
      </c>
      <c r="OR8" s="3776">
        <v>629</v>
      </c>
      <c r="OS8" s="3796">
        <v>462</v>
      </c>
      <c r="OT8" s="3816">
        <v>405</v>
      </c>
      <c r="OU8" s="3836">
        <v>436</v>
      </c>
      <c r="OV8" s="3856">
        <v>414</v>
      </c>
      <c r="OW8" s="3867">
        <v>0</v>
      </c>
      <c r="OX8" s="3867">
        <v>0</v>
      </c>
      <c r="OY8" s="3885">
        <v>528</v>
      </c>
      <c r="OZ8" s="3905">
        <v>469</v>
      </c>
      <c r="PA8" s="3925">
        <v>473</v>
      </c>
      <c r="PB8" s="3945">
        <v>568</v>
      </c>
      <c r="PC8" s="3965">
        <v>388</v>
      </c>
      <c r="PD8" s="3976">
        <v>0</v>
      </c>
      <c r="PE8" s="3976">
        <v>0</v>
      </c>
      <c r="PF8" s="3994">
        <v>699</v>
      </c>
      <c r="PG8" s="3994">
        <v>530</v>
      </c>
      <c r="PH8" s="3994">
        <v>499</v>
      </c>
      <c r="PI8" s="4014">
        <v>468</v>
      </c>
      <c r="PJ8" s="4034">
        <v>494</v>
      </c>
      <c r="PK8" s="4045">
        <v>0</v>
      </c>
      <c r="PL8" s="4045">
        <v>0</v>
      </c>
      <c r="PM8" s="4063">
        <v>786</v>
      </c>
      <c r="PN8" s="4083">
        <v>753</v>
      </c>
      <c r="PO8" s="4103">
        <v>667</v>
      </c>
      <c r="PP8" s="4123">
        <v>623</v>
      </c>
      <c r="PQ8" s="4143">
        <v>365</v>
      </c>
      <c r="PR8" s="4154">
        <v>0</v>
      </c>
      <c r="PS8" s="4154">
        <v>0</v>
      </c>
      <c r="PT8" s="4174">
        <v>655</v>
      </c>
      <c r="PU8" s="4174">
        <v>414</v>
      </c>
      <c r="PV8" s="4174">
        <v>512</v>
      </c>
      <c r="PW8" s="4174">
        <v>475</v>
      </c>
      <c r="PX8" s="4194">
        <v>395</v>
      </c>
      <c r="PY8" s="4205">
        <v>0</v>
      </c>
      <c r="PZ8" s="4205">
        <v>0</v>
      </c>
      <c r="QA8" s="4223">
        <v>577</v>
      </c>
      <c r="QB8" s="4243">
        <v>507</v>
      </c>
      <c r="QC8" s="4263">
        <v>495</v>
      </c>
      <c r="QD8" s="4283">
        <v>534</v>
      </c>
      <c r="QE8" s="4303">
        <v>518</v>
      </c>
      <c r="QF8" s="4314">
        <v>0</v>
      </c>
      <c r="QG8" s="4314">
        <v>0</v>
      </c>
      <c r="QH8" s="4332">
        <v>643</v>
      </c>
      <c r="QI8" s="4352">
        <v>523</v>
      </c>
      <c r="QJ8" s="4372">
        <v>443</v>
      </c>
      <c r="QK8" s="4392">
        <v>419</v>
      </c>
      <c r="QL8" s="4412">
        <v>413</v>
      </c>
      <c r="QM8" s="4423">
        <v>0</v>
      </c>
      <c r="QN8" s="4423">
        <v>0</v>
      </c>
      <c r="QO8" s="4441">
        <v>569</v>
      </c>
      <c r="QP8" s="4461">
        <v>510</v>
      </c>
      <c r="QQ8" s="4481">
        <v>450</v>
      </c>
      <c r="QR8" s="4501">
        <v>517</v>
      </c>
      <c r="QS8" s="4521">
        <v>504</v>
      </c>
      <c r="QT8" s="4532">
        <v>0</v>
      </c>
      <c r="QU8" s="4532">
        <v>0</v>
      </c>
      <c r="QV8" s="4521">
        <v>0</v>
      </c>
      <c r="QW8" s="4553">
        <v>809</v>
      </c>
      <c r="QX8" s="4573">
        <v>615</v>
      </c>
      <c r="QY8" s="4593">
        <v>534</v>
      </c>
      <c r="QZ8" s="4613">
        <v>509</v>
      </c>
      <c r="RA8" s="4624">
        <v>0</v>
      </c>
      <c r="RB8" s="4624">
        <v>0</v>
      </c>
      <c r="RC8" s="398">
        <f>SUM(RC4:RC7)</f>
        <v>541</v>
      </c>
      <c r="RD8" s="398">
        <f>SUM(RD4:RD7)</f>
        <v>490</v>
      </c>
      <c r="RE8" s="4649">
        <v>416</v>
      </c>
      <c r="RF8" s="398">
        <f>SUM(RF4:RF7)</f>
        <v>425</v>
      </c>
      <c r="RG8" s="398">
        <f>SUM(RG4:RG7)</f>
        <v>371</v>
      </c>
      <c r="RH8" s="399">
        <f>SUM(RH4:RH6)</f>
        <v>0</v>
      </c>
      <c r="RI8" s="399">
        <f>SUM(RI4:RI6)</f>
        <v>0</v>
      </c>
      <c r="RJ8" s="398">
        <f>SUM(RJ4:RJ7)</f>
        <v>627</v>
      </c>
      <c r="RK8" s="398">
        <f>SUM(RK4:RK7)</f>
        <v>629</v>
      </c>
      <c r="RL8" s="398">
        <f>SUM(RL4:RL7)</f>
        <v>488</v>
      </c>
      <c r="RM8" s="398">
        <f>SUM(RM4:RM7)</f>
        <v>448</v>
      </c>
      <c r="RN8" s="398">
        <f>SUM(RN4:RN7)</f>
        <v>353</v>
      </c>
      <c r="RO8" s="399">
        <f>SUM(RO4:RO6)</f>
        <v>0</v>
      </c>
      <c r="RP8" s="399">
        <f>SUM(RP4:RP6)</f>
        <v>0</v>
      </c>
      <c r="RQ8" s="398">
        <f>SUM(RQ4:RQ7)</f>
        <v>396</v>
      </c>
      <c r="RR8" s="398">
        <f>SUM(RR4:RR7)</f>
        <v>441</v>
      </c>
      <c r="RS8" s="398">
        <f>SUM(RS4:RS7)</f>
        <v>386</v>
      </c>
      <c r="RT8" s="398">
        <f>SUM(RT4:RT7)</f>
        <v>378</v>
      </c>
      <c r="RU8" s="398">
        <f>SUM(RU4:RU7)</f>
        <v>397</v>
      </c>
      <c r="RV8" s="399">
        <f>SUM(RV4:RV6)</f>
        <v>0</v>
      </c>
      <c r="RW8" s="399">
        <f>SUM(RW4:RW6)</f>
        <v>0</v>
      </c>
      <c r="RX8" s="398">
        <f>SUM(RX4:RX7)</f>
        <v>899</v>
      </c>
      <c r="RY8" s="398">
        <f>SUM(RY4:RY7)</f>
        <v>786</v>
      </c>
      <c r="RZ8" s="398">
        <f>SUM(RZ4:RZ7)</f>
        <v>594</v>
      </c>
      <c r="SA8" s="398">
        <f>SUM(SA4:SA7)</f>
        <v>463</v>
      </c>
      <c r="SB8" s="398">
        <f>SUM(SB4:SB7)</f>
        <v>399</v>
      </c>
      <c r="SC8" s="399">
        <f>SUM(SC4:SC6)</f>
        <v>0</v>
      </c>
      <c r="SD8" s="399">
        <f>SUM(SD4:SD6)</f>
        <v>0</v>
      </c>
      <c r="SE8" s="398">
        <v>0</v>
      </c>
      <c r="SF8" s="398">
        <f>SUM(SF4:SF7)</f>
        <v>632</v>
      </c>
      <c r="SG8" s="398">
        <f>SUM(SG4:SG7)</f>
        <v>481</v>
      </c>
      <c r="SH8" s="398">
        <f>SUM(SH4:SH7)</f>
        <v>403</v>
      </c>
      <c r="SI8" s="398">
        <f>SUM(SI4:SI7)</f>
        <v>357</v>
      </c>
      <c r="SJ8" s="399">
        <f>SUM(SJ4:SJ6)</f>
        <v>0</v>
      </c>
      <c r="SK8" s="399">
        <f>SUM(SK4:SK6)</f>
        <v>0</v>
      </c>
      <c r="SL8" s="398">
        <f>SUM(SL4:SL7)</f>
        <v>452</v>
      </c>
      <c r="SM8" s="398">
        <f>SUM(SM4:SM7)</f>
        <v>443</v>
      </c>
      <c r="SN8" s="398">
        <f>SUM(SN4:SN7)</f>
        <v>420</v>
      </c>
      <c r="SO8" s="4673">
        <v>435</v>
      </c>
      <c r="SP8" s="4703">
        <v>495</v>
      </c>
      <c r="SQ8" s="4687">
        <v>0</v>
      </c>
      <c r="SR8" s="4687">
        <v>0</v>
      </c>
      <c r="SS8" s="4703">
        <v>684</v>
      </c>
      <c r="ST8" s="4724">
        <v>548</v>
      </c>
      <c r="SU8" s="4745">
        <v>440</v>
      </c>
      <c r="SV8" s="4767">
        <v>482</v>
      </c>
      <c r="SW8" s="4788">
        <v>439</v>
      </c>
      <c r="SX8" s="4799">
        <v>0</v>
      </c>
      <c r="SY8" s="4799">
        <v>0</v>
      </c>
      <c r="SZ8" s="398">
        <f>SUM(SZ4:SZ7)</f>
        <v>518</v>
      </c>
      <c r="TA8" s="398">
        <v>563</v>
      </c>
      <c r="TB8" s="398">
        <f>SUM(TB4:TB7)</f>
        <v>609</v>
      </c>
      <c r="TC8" s="398">
        <f>SUM(TC4:TC7)</f>
        <v>551</v>
      </c>
      <c r="TD8" s="398">
        <f>SUM(TD4:TD7)</f>
        <v>557</v>
      </c>
      <c r="TE8" s="399">
        <f>SUM(TE4:TE6)</f>
        <v>0</v>
      </c>
      <c r="TF8" s="399">
        <f>SUM(TF4:TF6)</f>
        <v>0</v>
      </c>
      <c r="TG8" s="398">
        <f>SUM(TG4:TG7)</f>
        <v>596</v>
      </c>
      <c r="TH8" s="398">
        <f>SUM(TH4:TH7)</f>
        <v>486</v>
      </c>
      <c r="TI8" s="398">
        <f>SUM(TI4:TI7)</f>
        <v>440</v>
      </c>
      <c r="TJ8" s="398">
        <f>SUM(TJ4:TJ7)</f>
        <v>429</v>
      </c>
      <c r="TK8" s="398">
        <f>SUM(TK4:TK7)</f>
        <v>0</v>
      </c>
      <c r="TL8" s="399">
        <f>SUM(TL4:TL6)</f>
        <v>0</v>
      </c>
      <c r="TM8" s="399">
        <f>SUM(TM4:TM6)</f>
        <v>0</v>
      </c>
      <c r="TN8" s="398">
        <f>SUM(TN4:TN7)</f>
        <v>599</v>
      </c>
      <c r="TO8" s="398">
        <f>SUM(TO4:TO7)</f>
        <v>599</v>
      </c>
      <c r="TP8" s="398">
        <f>SUM(TP4:TP7)</f>
        <v>439</v>
      </c>
      <c r="TQ8" s="398">
        <f>SUM(TQ4:TQ7)</f>
        <v>421</v>
      </c>
    </row>
    <row r="9" spans="1:537" x14ac:dyDescent="0.3">
      <c r="A9" s="3"/>
      <c r="B9" s="77"/>
      <c r="C9" s="77"/>
      <c r="D9" s="77"/>
      <c r="E9" s="77"/>
      <c r="F9" s="77"/>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9"/>
      <c r="BH9" s="77"/>
      <c r="BI9" s="77"/>
      <c r="BJ9" s="79"/>
      <c r="BK9" s="79"/>
      <c r="BL9" s="79"/>
      <c r="BM9" s="79"/>
      <c r="BN9" s="77"/>
      <c r="BO9" s="77"/>
      <c r="BP9" s="77"/>
      <c r="BQ9" s="77"/>
      <c r="BR9" s="77"/>
      <c r="BS9" s="77"/>
      <c r="BT9" s="77"/>
      <c r="BU9" s="77"/>
      <c r="BV9" s="77"/>
      <c r="BW9" s="77"/>
      <c r="BX9" s="77"/>
      <c r="BY9" s="77"/>
      <c r="BZ9" s="77"/>
      <c r="CA9" s="77"/>
      <c r="CB9" s="77"/>
      <c r="CC9" s="81"/>
      <c r="CD9" s="82"/>
      <c r="CE9" s="82"/>
      <c r="CF9" s="82"/>
      <c r="CG9" s="82"/>
      <c r="CH9" s="84"/>
      <c r="CI9" s="84"/>
      <c r="CJ9" s="79"/>
      <c r="CK9" s="79"/>
      <c r="CL9" s="79"/>
      <c r="CM9" s="79"/>
      <c r="CN9" s="79"/>
      <c r="CO9" s="79"/>
      <c r="CP9" s="85"/>
      <c r="CQ9" s="79"/>
      <c r="CR9" s="79"/>
      <c r="CS9" s="79"/>
      <c r="CT9" s="79"/>
      <c r="CU9" s="79"/>
      <c r="CV9" s="85"/>
      <c r="CW9" s="85"/>
      <c r="CX9" s="85"/>
      <c r="CY9" s="85"/>
      <c r="CZ9" s="85"/>
      <c r="DA9" s="87"/>
      <c r="DB9" s="87"/>
      <c r="DC9" s="87"/>
      <c r="DD9" s="88"/>
      <c r="DE9" s="88"/>
      <c r="DF9" s="79"/>
      <c r="DG9" s="89"/>
      <c r="DH9" s="89"/>
      <c r="DI9" s="89"/>
      <c r="DJ9" s="79"/>
      <c r="DK9" s="79"/>
      <c r="DL9" s="79"/>
      <c r="DM9" s="91"/>
      <c r="DN9" s="79"/>
      <c r="DO9" s="79"/>
      <c r="DP9" s="79"/>
      <c r="DQ9" s="79"/>
      <c r="DR9" s="79"/>
      <c r="DS9" s="92"/>
      <c r="DT9" s="79"/>
      <c r="DU9" s="93"/>
      <c r="DV9" s="93"/>
      <c r="DW9" s="93"/>
      <c r="DX9" s="79"/>
      <c r="DY9" s="95"/>
      <c r="DZ9" s="96"/>
      <c r="EA9" s="97"/>
      <c r="EB9" s="79"/>
      <c r="EC9" s="79"/>
      <c r="ED9" s="79"/>
      <c r="EE9" s="79"/>
      <c r="EF9" s="79"/>
      <c r="EG9" s="79"/>
      <c r="EH9" s="98"/>
      <c r="EI9" s="79"/>
      <c r="EJ9" s="79"/>
      <c r="EK9" s="79"/>
      <c r="EL9" s="79"/>
      <c r="EM9" s="99"/>
      <c r="EN9" s="100"/>
      <c r="EO9" s="79"/>
      <c r="EP9" s="101"/>
      <c r="EQ9" s="101"/>
      <c r="ER9" s="101"/>
      <c r="ES9" s="103"/>
      <c r="ET9" s="104"/>
      <c r="EU9" s="105"/>
      <c r="EV9" s="106"/>
      <c r="EW9" s="79"/>
      <c r="EX9" s="79"/>
      <c r="EY9" s="79"/>
      <c r="EZ9" s="107"/>
      <c r="FA9" s="108"/>
      <c r="FB9" s="109"/>
      <c r="FC9" s="110"/>
      <c r="FD9" s="111"/>
      <c r="FE9" s="111"/>
      <c r="FF9" s="111"/>
      <c r="FG9" s="113"/>
      <c r="FH9" s="114"/>
      <c r="FI9" s="115"/>
      <c r="FJ9" s="115"/>
      <c r="FK9" s="116"/>
      <c r="FL9" s="116"/>
      <c r="FM9" s="116"/>
      <c r="FN9" s="118"/>
      <c r="FO9" s="119"/>
      <c r="FP9" s="119"/>
      <c r="FQ9" s="119"/>
      <c r="FR9" s="120"/>
      <c r="FS9" s="120"/>
      <c r="FT9" s="120"/>
      <c r="FU9" s="122"/>
      <c r="FV9" s="123"/>
      <c r="FW9" s="123"/>
      <c r="FX9" s="123"/>
      <c r="FY9" s="124"/>
      <c r="FZ9" s="124"/>
      <c r="GA9" s="124"/>
      <c r="GB9" s="126"/>
      <c r="GC9" s="127"/>
      <c r="GD9" s="128"/>
      <c r="GE9" s="128"/>
      <c r="GF9" s="129"/>
      <c r="GG9" s="129"/>
      <c r="GH9" s="129"/>
      <c r="GI9" s="131"/>
      <c r="GJ9" s="132"/>
      <c r="GK9" s="133"/>
      <c r="GL9" s="133"/>
      <c r="GM9" s="79"/>
      <c r="GN9" s="79"/>
      <c r="GO9" s="79"/>
      <c r="GP9" s="134"/>
      <c r="GQ9" s="135"/>
      <c r="GR9" s="136"/>
      <c r="GS9" s="136"/>
      <c r="GT9" s="136"/>
      <c r="GU9" s="136"/>
      <c r="GV9" s="136"/>
      <c r="GW9" s="138"/>
      <c r="GX9" s="139"/>
      <c r="GY9" s="140"/>
      <c r="GZ9" s="140"/>
      <c r="HA9" s="140"/>
      <c r="HB9" s="140"/>
      <c r="HC9" s="140"/>
      <c r="HD9" s="142"/>
      <c r="HE9" s="143"/>
      <c r="HF9" s="144"/>
      <c r="HG9" s="145"/>
      <c r="HH9" s="145"/>
      <c r="HI9" s="145"/>
      <c r="HJ9" s="145"/>
      <c r="HK9" s="147"/>
      <c r="HL9" s="148"/>
      <c r="HM9" s="1364"/>
      <c r="HN9" s="1390"/>
      <c r="HO9" s="1444"/>
      <c r="HP9" s="1444"/>
      <c r="HQ9" s="1444"/>
      <c r="HR9" s="1473"/>
      <c r="HS9" s="1514"/>
      <c r="HT9" s="1536"/>
      <c r="HU9" s="79"/>
      <c r="HV9" s="1559"/>
      <c r="HW9" s="1559"/>
      <c r="HX9" s="1559"/>
      <c r="HY9" s="1559"/>
      <c r="HZ9" s="1588"/>
      <c r="IA9" s="1609"/>
      <c r="IB9" s="1631"/>
      <c r="IC9" s="1652"/>
      <c r="ID9" s="1652"/>
      <c r="IE9" s="1652"/>
      <c r="IF9" s="1681"/>
      <c r="IG9" s="1702"/>
      <c r="IH9" s="1702"/>
      <c r="II9" s="1724"/>
      <c r="IJ9" s="1745"/>
      <c r="IK9" s="1745"/>
      <c r="IL9" s="1745"/>
      <c r="IM9" s="1774"/>
      <c r="IN9" s="79"/>
      <c r="IO9" s="1795"/>
      <c r="IP9" s="1816"/>
      <c r="IQ9" s="1837"/>
      <c r="IR9" s="1837"/>
      <c r="IS9" s="1837"/>
      <c r="IT9" s="1866"/>
      <c r="IU9" s="1887"/>
      <c r="IV9" s="1887"/>
      <c r="IW9" s="1908"/>
      <c r="IX9" s="1929"/>
      <c r="IY9" s="1929"/>
      <c r="IZ9" s="1929"/>
      <c r="JA9" s="1929"/>
      <c r="JB9" s="1929"/>
      <c r="JC9" s="1958"/>
      <c r="JD9" s="1958"/>
      <c r="JE9" s="1979"/>
      <c r="JF9" s="1979"/>
      <c r="JG9" s="1979"/>
      <c r="JH9" s="2008"/>
      <c r="JI9" s="2029"/>
      <c r="JJ9" s="2050"/>
      <c r="JK9" s="2050"/>
      <c r="JL9" s="2071"/>
      <c r="JM9" s="2071"/>
      <c r="JN9" s="2071"/>
      <c r="JO9" s="2100"/>
      <c r="JP9" s="2120"/>
      <c r="JQ9" s="2140"/>
      <c r="JR9" s="2160"/>
      <c r="JS9" s="2180"/>
      <c r="JT9" s="2180"/>
      <c r="JU9" s="2180"/>
      <c r="JV9" s="2207"/>
      <c r="JW9" s="2227"/>
      <c r="JX9" s="2247"/>
      <c r="JY9" s="2267"/>
      <c r="JZ9" s="2287"/>
      <c r="KA9" s="2287"/>
      <c r="KB9" s="2287"/>
      <c r="KC9" s="2316"/>
      <c r="KD9" s="2336"/>
      <c r="KE9" s="2356"/>
      <c r="KF9" s="2376"/>
      <c r="KG9" s="2396"/>
      <c r="KH9" s="2396"/>
      <c r="KI9" s="2396"/>
      <c r="KJ9" s="2425"/>
      <c r="KK9" s="2445"/>
      <c r="KL9" s="2465"/>
      <c r="KM9" s="2485"/>
      <c r="KN9" s="2505"/>
      <c r="KO9" s="2505"/>
      <c r="KP9" s="2505"/>
      <c r="KQ9" s="2534"/>
      <c r="KR9" s="2554"/>
      <c r="KS9" s="2574"/>
      <c r="KT9" s="2594"/>
      <c r="KU9" s="2614"/>
      <c r="KV9" s="2614"/>
      <c r="KW9" s="2614"/>
      <c r="KX9" s="2643"/>
      <c r="KY9" s="2663"/>
      <c r="KZ9" s="2683"/>
      <c r="LA9" s="2707"/>
      <c r="LB9" s="2727"/>
      <c r="LC9" s="2727"/>
      <c r="LD9" s="2727"/>
      <c r="LE9" s="2756"/>
      <c r="LF9" s="2776"/>
      <c r="LG9" s="2796"/>
      <c r="LH9" s="2816"/>
      <c r="LI9" s="2836"/>
      <c r="LJ9" s="2836"/>
      <c r="LK9" s="2836"/>
      <c r="LL9" s="2865"/>
      <c r="LM9" s="2885"/>
      <c r="LN9" s="2907"/>
      <c r="LO9" s="2927"/>
      <c r="LP9" s="2927"/>
      <c r="LQ9" s="2962"/>
      <c r="LR9" s="2962"/>
      <c r="LS9" s="2962"/>
      <c r="LT9" s="2963"/>
      <c r="LU9" s="2964"/>
      <c r="LV9" s="2965"/>
      <c r="LW9" s="3053"/>
      <c r="LX9" s="3053"/>
      <c r="LY9" s="3053"/>
      <c r="LZ9" s="3085"/>
      <c r="MA9" s="3105"/>
      <c r="MB9" s="3141"/>
      <c r="MC9" s="3161"/>
      <c r="MD9" s="3181"/>
      <c r="ME9" s="3181"/>
      <c r="MF9" s="3181"/>
      <c r="MG9" s="3211"/>
      <c r="MH9" s="3231"/>
      <c r="MI9" s="3251"/>
      <c r="MJ9" s="3272"/>
      <c r="MK9" s="3292"/>
      <c r="ML9" s="3292"/>
      <c r="MM9" s="3292"/>
      <c r="MN9" s="3321"/>
      <c r="MO9" s="3341"/>
      <c r="MP9" s="3361"/>
      <c r="MQ9" s="3381"/>
      <c r="MR9" s="3434"/>
      <c r="MS9" s="3434"/>
      <c r="MT9" s="3434"/>
      <c r="MU9" s="3434"/>
      <c r="MV9" s="3463"/>
      <c r="MW9" s="3483"/>
      <c r="MX9" s="3503"/>
      <c r="MY9" s="3523"/>
      <c r="MZ9" s="3523"/>
      <c r="NA9" s="3523"/>
      <c r="NB9" s="1559"/>
      <c r="NC9" s="3552"/>
      <c r="ND9" s="3552"/>
      <c r="NE9" s="3552"/>
      <c r="NF9" s="3582"/>
      <c r="NG9" s="3582"/>
      <c r="NH9" s="3582"/>
      <c r="NI9" s="79"/>
      <c r="NJ9" s="3582"/>
      <c r="NK9" s="3612"/>
      <c r="NL9" s="3612"/>
      <c r="NM9" s="3612"/>
      <c r="NN9" s="3612"/>
      <c r="NO9" s="3612"/>
      <c r="NP9" s="3612"/>
      <c r="NQ9" s="3612"/>
      <c r="NR9" s="3612"/>
      <c r="NS9" s="3612"/>
      <c r="NT9" s="3632"/>
      <c r="NU9" s="3612"/>
      <c r="NV9" s="3612"/>
      <c r="NW9" s="3612"/>
      <c r="NX9" s="3612"/>
      <c r="NY9" s="3632"/>
      <c r="NZ9" s="3661"/>
      <c r="OA9" s="3661"/>
      <c r="OB9" s="3661"/>
      <c r="OC9" s="3661"/>
      <c r="OD9" s="3661"/>
      <c r="OE9" s="3661"/>
      <c r="OF9" s="3661"/>
      <c r="OG9" s="3661"/>
      <c r="OH9" s="79"/>
      <c r="OI9" s="79"/>
      <c r="OJ9" s="79"/>
      <c r="OK9" s="3681"/>
      <c r="OL9" s="3681"/>
      <c r="OM9" s="3701"/>
      <c r="ON9" s="3721"/>
      <c r="OO9" s="3741"/>
      <c r="OP9" s="3741"/>
      <c r="OQ9" s="3741"/>
      <c r="OR9" s="3770"/>
      <c r="OS9" s="3790"/>
      <c r="OT9" s="3810"/>
      <c r="OU9" s="3830"/>
      <c r="OV9" s="3850"/>
      <c r="OW9" s="3850"/>
      <c r="OX9" s="3850"/>
      <c r="OY9" s="3879"/>
      <c r="OZ9" s="3899"/>
      <c r="PA9" s="3919"/>
      <c r="PB9" s="3939"/>
      <c r="PC9" s="3959"/>
      <c r="PD9" s="3959"/>
      <c r="PE9" s="3959"/>
      <c r="PF9" s="3988"/>
      <c r="PG9" s="3988"/>
      <c r="PH9" s="3988"/>
      <c r="PI9" s="4008"/>
      <c r="PJ9" s="4028"/>
      <c r="PK9" s="4028"/>
      <c r="PL9" s="4028"/>
      <c r="PM9" s="4057"/>
      <c r="PN9" s="4077"/>
      <c r="PO9" s="4097"/>
      <c r="PP9" s="4117"/>
      <c r="PQ9" s="4137"/>
      <c r="PR9" s="4137"/>
      <c r="PS9" s="4137"/>
      <c r="PT9" s="4168"/>
      <c r="PU9" s="4168"/>
      <c r="PV9" s="4168"/>
      <c r="PW9" s="4168"/>
      <c r="PX9" s="4188"/>
      <c r="PY9" s="4188"/>
      <c r="PZ9" s="4188"/>
      <c r="QA9" s="4217"/>
      <c r="QB9" s="4237"/>
      <c r="QC9" s="4257"/>
      <c r="QD9" s="4277"/>
      <c r="QE9" s="4297"/>
      <c r="QF9" s="4297"/>
      <c r="QG9" s="4297"/>
      <c r="QH9" s="4326"/>
      <c r="QI9" s="4346"/>
      <c r="QJ9" s="4366"/>
      <c r="QK9" s="4386"/>
      <c r="QL9" s="4406"/>
      <c r="QM9" s="4406"/>
      <c r="QN9" s="4406"/>
      <c r="QO9" s="4435"/>
      <c r="QP9" s="4455"/>
      <c r="QQ9" s="4475"/>
      <c r="QR9" s="4495"/>
      <c r="QS9" s="4515"/>
      <c r="QT9" s="4515"/>
      <c r="QU9" s="4515"/>
      <c r="QV9" s="4515"/>
      <c r="QW9" s="4547"/>
      <c r="QX9" s="4567"/>
      <c r="QY9" s="4587"/>
      <c r="QZ9" s="4607"/>
      <c r="RA9" s="4607"/>
      <c r="RB9" s="4607"/>
      <c r="RC9" s="79"/>
      <c r="RD9" s="79"/>
      <c r="RE9" s="4643"/>
      <c r="RF9" s="79"/>
      <c r="RG9" s="79"/>
      <c r="RH9" s="79"/>
      <c r="RI9" s="79"/>
      <c r="RJ9" s="79"/>
      <c r="RK9" s="79"/>
      <c r="RL9" s="79"/>
      <c r="RM9" s="79"/>
      <c r="RN9" s="79"/>
      <c r="RO9" s="79"/>
      <c r="RP9" s="79"/>
      <c r="RQ9" s="79"/>
      <c r="RR9" s="79"/>
      <c r="RS9" s="79"/>
      <c r="RT9" s="79"/>
      <c r="RU9" s="79"/>
      <c r="RV9" s="79"/>
      <c r="RW9" s="79"/>
      <c r="RX9" s="79"/>
      <c r="RY9" s="79"/>
      <c r="RZ9" s="79"/>
      <c r="SA9" s="79"/>
      <c r="SB9" s="79"/>
      <c r="SC9" s="79"/>
      <c r="SD9" s="79"/>
      <c r="SE9" s="79"/>
      <c r="SF9" s="79"/>
      <c r="SG9" s="79"/>
      <c r="SH9" s="79"/>
      <c r="SI9" s="79"/>
      <c r="SJ9" s="79"/>
      <c r="SK9" s="79"/>
      <c r="SL9" s="79"/>
      <c r="SM9" s="79"/>
      <c r="SN9" s="79"/>
      <c r="SO9" s="4667"/>
      <c r="SP9" s="4697"/>
      <c r="SQ9" s="4697"/>
      <c r="SR9" s="4697"/>
      <c r="SS9" s="4697"/>
      <c r="ST9" s="4718"/>
      <c r="SU9" s="4739"/>
      <c r="SV9" s="4761"/>
      <c r="SW9" s="4782"/>
      <c r="SX9" s="4782"/>
      <c r="SY9" s="4782"/>
      <c r="SZ9" s="79"/>
      <c r="TA9" s="79"/>
      <c r="TB9" s="79"/>
      <c r="TC9" s="79"/>
      <c r="TD9" s="79"/>
      <c r="TE9" s="79"/>
      <c r="TF9" s="79"/>
      <c r="TG9" s="79"/>
      <c r="TH9" s="79"/>
      <c r="TI9" s="79"/>
      <c r="TJ9" s="79"/>
      <c r="TK9" s="79"/>
      <c r="TL9" s="79"/>
      <c r="TM9" s="79"/>
      <c r="TN9" s="79"/>
      <c r="TO9" s="79"/>
      <c r="TP9" s="79"/>
      <c r="TQ9" s="79"/>
    </row>
    <row r="10" spans="1:537" x14ac:dyDescent="0.3">
      <c r="A10" s="149" t="s">
        <v>58</v>
      </c>
      <c r="B10" s="150"/>
      <c r="C10" s="150"/>
      <c r="D10" s="150"/>
      <c r="E10" s="150"/>
      <c r="F10" s="150"/>
      <c r="G10" s="150"/>
      <c r="H10" s="150"/>
      <c r="I10" s="150"/>
      <c r="J10" s="150"/>
      <c r="K10" s="150"/>
      <c r="L10" s="150"/>
      <c r="M10" s="150"/>
      <c r="N10" s="150"/>
      <c r="O10" s="150"/>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1"/>
      <c r="BH10" s="150"/>
      <c r="BI10" s="150"/>
      <c r="BJ10" s="151"/>
      <c r="BK10" s="151"/>
      <c r="BL10" s="151"/>
      <c r="BM10" s="151"/>
      <c r="BN10" s="150"/>
      <c r="BO10" s="150"/>
      <c r="BP10" s="150"/>
      <c r="BQ10" s="150"/>
      <c r="BR10" s="150"/>
      <c r="BS10" s="150"/>
      <c r="BT10" s="150"/>
      <c r="BU10" s="150"/>
      <c r="BV10" s="150"/>
      <c r="BW10" s="150"/>
      <c r="BX10" s="150"/>
      <c r="BY10" s="150"/>
      <c r="BZ10" s="150"/>
      <c r="CA10" s="150"/>
      <c r="CB10" s="150"/>
      <c r="CC10" s="152"/>
      <c r="CD10" s="153"/>
      <c r="CE10" s="153"/>
      <c r="CF10" s="153"/>
      <c r="CG10" s="153"/>
      <c r="CH10" s="154"/>
      <c r="CI10" s="154"/>
      <c r="CJ10" s="151"/>
      <c r="CK10" s="151"/>
      <c r="CL10" s="151"/>
      <c r="CM10" s="151"/>
      <c r="CN10" s="151"/>
      <c r="CO10" s="151"/>
      <c r="CP10" s="155"/>
      <c r="CQ10" s="151"/>
      <c r="CR10" s="151"/>
      <c r="CS10" s="151"/>
      <c r="CT10" s="151"/>
      <c r="CU10" s="151"/>
      <c r="CV10" s="155"/>
      <c r="CW10" s="155"/>
      <c r="CX10" s="155"/>
      <c r="CY10" s="155"/>
      <c r="CZ10" s="155"/>
      <c r="DA10" s="156"/>
      <c r="DB10" s="156"/>
      <c r="DC10" s="156"/>
      <c r="DD10" s="157"/>
      <c r="DE10" s="157"/>
      <c r="DF10" s="151"/>
      <c r="DG10" s="158"/>
      <c r="DH10" s="158"/>
      <c r="DI10" s="158"/>
      <c r="DJ10" s="151"/>
      <c r="DK10" s="151"/>
      <c r="DL10" s="151"/>
      <c r="DM10" s="159"/>
      <c r="DN10" s="151"/>
      <c r="DO10" s="151"/>
      <c r="DP10" s="151"/>
      <c r="DQ10" s="151"/>
      <c r="DR10" s="151"/>
      <c r="DS10" s="160"/>
      <c r="DT10" s="151"/>
      <c r="DU10" s="161"/>
      <c r="DV10" s="161"/>
      <c r="DW10" s="161"/>
      <c r="DX10" s="151"/>
      <c r="DY10" s="162"/>
      <c r="DZ10" s="163"/>
      <c r="EA10" s="164"/>
      <c r="EB10" s="151"/>
      <c r="EC10" s="151"/>
      <c r="ED10" s="151"/>
      <c r="EE10" s="151"/>
      <c r="EF10" s="151"/>
      <c r="EG10" s="151"/>
      <c r="EH10" s="165"/>
      <c r="EI10" s="151"/>
      <c r="EJ10" s="151"/>
      <c r="EK10" s="151"/>
      <c r="EL10" s="151"/>
      <c r="EM10" s="166"/>
      <c r="EN10" s="167"/>
      <c r="EO10" s="151"/>
      <c r="EP10" s="168"/>
      <c r="EQ10" s="168"/>
      <c r="ER10" s="168"/>
      <c r="ES10" s="169"/>
      <c r="ET10" s="170"/>
      <c r="EU10" s="171"/>
      <c r="EV10" s="172"/>
      <c r="EW10" s="151"/>
      <c r="EX10" s="151"/>
      <c r="EY10" s="151"/>
      <c r="EZ10" s="173"/>
      <c r="FA10" s="174"/>
      <c r="FB10" s="175"/>
      <c r="FC10" s="176"/>
      <c r="FD10" s="177"/>
      <c r="FE10" s="177"/>
      <c r="FF10" s="177"/>
      <c r="FG10" s="178"/>
      <c r="FH10" s="179"/>
      <c r="FI10" s="180"/>
      <c r="FJ10" s="180"/>
      <c r="FK10" s="181"/>
      <c r="FL10" s="181"/>
      <c r="FM10" s="181"/>
      <c r="FN10" s="182"/>
      <c r="FO10" s="183"/>
      <c r="FP10" s="183"/>
      <c r="FQ10" s="183"/>
      <c r="FR10" s="184"/>
      <c r="FS10" s="184"/>
      <c r="FT10" s="184"/>
      <c r="FU10" s="185"/>
      <c r="FV10" s="186"/>
      <c r="FW10" s="186"/>
      <c r="FX10" s="186"/>
      <c r="FY10" s="187"/>
      <c r="FZ10" s="187"/>
      <c r="GA10" s="187"/>
      <c r="GB10" s="188"/>
      <c r="GC10" s="189"/>
      <c r="GD10" s="190"/>
      <c r="GE10" s="190"/>
      <c r="GF10" s="191"/>
      <c r="GG10" s="191"/>
      <c r="GH10" s="191"/>
      <c r="GI10" s="192"/>
      <c r="GJ10" s="193"/>
      <c r="GK10" s="194"/>
      <c r="GL10" s="194"/>
      <c r="GM10" s="151"/>
      <c r="GN10" s="151"/>
      <c r="GO10" s="151"/>
      <c r="GP10" s="195"/>
      <c r="GQ10" s="196"/>
      <c r="GR10" s="197"/>
      <c r="GS10" s="197"/>
      <c r="GT10" s="197"/>
      <c r="GU10" s="197"/>
      <c r="GV10" s="197"/>
      <c r="GW10" s="198"/>
      <c r="GX10" s="199"/>
      <c r="GY10" s="200"/>
      <c r="GZ10" s="200"/>
      <c r="HA10" s="200"/>
      <c r="HB10" s="200"/>
      <c r="HC10" s="200"/>
      <c r="HD10" s="201"/>
      <c r="HE10" s="202"/>
      <c r="HF10" s="203"/>
      <c r="HG10" s="204"/>
      <c r="HH10" s="204"/>
      <c r="HI10" s="204"/>
      <c r="HJ10" s="204"/>
      <c r="HK10" s="205"/>
      <c r="HL10" s="206"/>
      <c r="HM10" s="1374"/>
      <c r="HN10" s="1400"/>
      <c r="HO10" s="1454"/>
      <c r="HP10" s="1454"/>
      <c r="HQ10" s="1454"/>
      <c r="HR10" s="1483"/>
      <c r="HS10" s="1524"/>
      <c r="HT10" s="1546"/>
      <c r="HU10" s="151"/>
      <c r="HV10" s="1569"/>
      <c r="HW10" s="1569"/>
      <c r="HX10" s="1569"/>
      <c r="HY10" s="1569"/>
      <c r="HZ10" s="1598"/>
      <c r="IA10" s="1619"/>
      <c r="IB10" s="1641"/>
      <c r="IC10" s="1662"/>
      <c r="ID10" s="1662"/>
      <c r="IE10" s="1662"/>
      <c r="IF10" s="1691"/>
      <c r="IG10" s="1712"/>
      <c r="IH10" s="1712"/>
      <c r="II10" s="1734"/>
      <c r="IJ10" s="1755"/>
      <c r="IK10" s="1755"/>
      <c r="IL10" s="1755"/>
      <c r="IM10" s="1784"/>
      <c r="IN10" s="151"/>
      <c r="IO10" s="1805"/>
      <c r="IP10" s="1826"/>
      <c r="IQ10" s="1847"/>
      <c r="IR10" s="1847"/>
      <c r="IS10" s="1847"/>
      <c r="IT10" s="1876"/>
      <c r="IU10" s="1897"/>
      <c r="IV10" s="1897"/>
      <c r="IW10" s="1918"/>
      <c r="IX10" s="1939"/>
      <c r="IY10" s="1939"/>
      <c r="IZ10" s="1939"/>
      <c r="JA10" s="1939"/>
      <c r="JB10" s="1939"/>
      <c r="JC10" s="1968"/>
      <c r="JD10" s="1968"/>
      <c r="JE10" s="1989"/>
      <c r="JF10" s="1989"/>
      <c r="JG10" s="1989"/>
      <c r="JH10" s="2018"/>
      <c r="JI10" s="2039"/>
      <c r="JJ10" s="2060"/>
      <c r="JK10" s="2060"/>
      <c r="JL10" s="2081"/>
      <c r="JM10" s="2081"/>
      <c r="JN10" s="2081"/>
      <c r="JO10" s="2110"/>
      <c r="JP10" s="2130"/>
      <c r="JQ10" s="2150"/>
      <c r="JR10" s="2170"/>
      <c r="JS10" s="2190"/>
      <c r="JT10" s="2190"/>
      <c r="JU10" s="2190"/>
      <c r="JV10" s="2217"/>
      <c r="JW10" s="2237"/>
      <c r="JX10" s="2257"/>
      <c r="JY10" s="2277"/>
      <c r="JZ10" s="2297"/>
      <c r="KA10" s="2297"/>
      <c r="KB10" s="2297"/>
      <c r="KC10" s="2326"/>
      <c r="KD10" s="2346"/>
      <c r="KE10" s="2366"/>
      <c r="KF10" s="2386"/>
      <c r="KG10" s="2406"/>
      <c r="KH10" s="2406"/>
      <c r="KI10" s="2406"/>
      <c r="KJ10" s="2435"/>
      <c r="KK10" s="2455"/>
      <c r="KL10" s="2475"/>
      <c r="KM10" s="2495"/>
      <c r="KN10" s="2515"/>
      <c r="KO10" s="2515"/>
      <c r="KP10" s="2515"/>
      <c r="KQ10" s="2544"/>
      <c r="KR10" s="2564"/>
      <c r="KS10" s="2584"/>
      <c r="KT10" s="2604"/>
      <c r="KU10" s="2624"/>
      <c r="KV10" s="2624"/>
      <c r="KW10" s="2624"/>
      <c r="KX10" s="2653"/>
      <c r="KY10" s="2673"/>
      <c r="KZ10" s="2693"/>
      <c r="LA10" s="2717"/>
      <c r="LB10" s="2737"/>
      <c r="LC10" s="2737"/>
      <c r="LD10" s="2737"/>
      <c r="LE10" s="2766"/>
      <c r="LF10" s="2786"/>
      <c r="LG10" s="2806"/>
      <c r="LH10" s="2826"/>
      <c r="LI10" s="2846"/>
      <c r="LJ10" s="2846"/>
      <c r="LK10" s="2846"/>
      <c r="LL10" s="2875"/>
      <c r="LM10" s="2895"/>
      <c r="LN10" s="2917"/>
      <c r="LO10" s="2937"/>
      <c r="LP10" s="2937"/>
      <c r="LQ10" s="2966"/>
      <c r="LR10" s="2966"/>
      <c r="LS10" s="2966"/>
      <c r="LT10" s="2967"/>
      <c r="LU10" s="2968"/>
      <c r="LV10" s="2969"/>
      <c r="LW10" s="3055"/>
      <c r="LX10" s="3055"/>
      <c r="LY10" s="3055"/>
      <c r="LZ10" s="3086"/>
      <c r="MA10" s="3115"/>
      <c r="MB10" s="3151"/>
      <c r="MC10" s="3171"/>
      <c r="MD10" s="3191"/>
      <c r="ME10" s="3191"/>
      <c r="MF10" s="3191"/>
      <c r="MG10" s="3221"/>
      <c r="MH10" s="3241"/>
      <c r="MI10" s="3261"/>
      <c r="MJ10" s="3282"/>
      <c r="MK10" s="3302"/>
      <c r="ML10" s="3302"/>
      <c r="MM10" s="3302"/>
      <c r="MN10" s="3331"/>
      <c r="MO10" s="3351"/>
      <c r="MP10" s="3371"/>
      <c r="MQ10" s="3391"/>
      <c r="MR10" s="3436"/>
      <c r="MS10" s="3436"/>
      <c r="MT10" s="3436"/>
      <c r="MU10" s="3436"/>
      <c r="MV10" s="3473"/>
      <c r="MW10" s="3493"/>
      <c r="MX10" s="3513"/>
      <c r="MY10" s="3533"/>
      <c r="MZ10" s="3533"/>
      <c r="NA10" s="3533"/>
      <c r="NB10" s="1569"/>
      <c r="NC10" s="3562"/>
      <c r="ND10" s="3562"/>
      <c r="NE10" s="3562"/>
      <c r="NF10" s="3592"/>
      <c r="NG10" s="3592"/>
      <c r="NH10" s="3592"/>
      <c r="NI10" s="151"/>
      <c r="NJ10" s="3592"/>
      <c r="NK10" s="3622"/>
      <c r="NL10" s="3622"/>
      <c r="NM10" s="3622"/>
      <c r="NN10" s="3622"/>
      <c r="NO10" s="3622"/>
      <c r="NP10" s="3622"/>
      <c r="NQ10" s="3622"/>
      <c r="NR10" s="3622"/>
      <c r="NS10" s="3622"/>
      <c r="NT10" s="3642"/>
      <c r="NU10" s="3622"/>
      <c r="NV10" s="3622"/>
      <c r="NW10" s="3622"/>
      <c r="NX10" s="3622"/>
      <c r="NY10" s="3642"/>
      <c r="NZ10" s="3671"/>
      <c r="OA10" s="3671"/>
      <c r="OB10" s="3671"/>
      <c r="OC10" s="3671"/>
      <c r="OD10" s="3671"/>
      <c r="OE10" s="3671"/>
      <c r="OF10" s="3671"/>
      <c r="OG10" s="3671"/>
      <c r="OH10" s="151"/>
      <c r="OI10" s="151"/>
      <c r="OJ10" s="151"/>
      <c r="OK10" s="3691"/>
      <c r="OL10" s="3691"/>
      <c r="OM10" s="3711"/>
      <c r="ON10" s="3731"/>
      <c r="OO10" s="3751"/>
      <c r="OP10" s="3751"/>
      <c r="OQ10" s="3751"/>
      <c r="OR10" s="3780"/>
      <c r="OS10" s="3800"/>
      <c r="OT10" s="3820"/>
      <c r="OU10" s="3840"/>
      <c r="OV10" s="3860"/>
      <c r="OW10" s="3860"/>
      <c r="OX10" s="3860"/>
      <c r="OY10" s="3889"/>
      <c r="OZ10" s="3909"/>
      <c r="PA10" s="3929"/>
      <c r="PB10" s="3949"/>
      <c r="PC10" s="3969"/>
      <c r="PD10" s="3969"/>
      <c r="PE10" s="3969"/>
      <c r="PF10" s="3998"/>
      <c r="PG10" s="3998"/>
      <c r="PH10" s="3998"/>
      <c r="PI10" s="4018"/>
      <c r="PJ10" s="4038"/>
      <c r="PK10" s="4038"/>
      <c r="PL10" s="4038"/>
      <c r="PM10" s="4067"/>
      <c r="PN10" s="4087"/>
      <c r="PO10" s="4107"/>
      <c r="PP10" s="4127"/>
      <c r="PQ10" s="4147"/>
      <c r="PR10" s="4147"/>
      <c r="PS10" s="4147"/>
      <c r="PT10" s="4178"/>
      <c r="PU10" s="4178"/>
      <c r="PV10" s="4178"/>
      <c r="PW10" s="4178"/>
      <c r="PX10" s="4198"/>
      <c r="PY10" s="4198"/>
      <c r="PZ10" s="4198"/>
      <c r="QA10" s="4227"/>
      <c r="QB10" s="4247"/>
      <c r="QC10" s="4267"/>
      <c r="QD10" s="4287"/>
      <c r="QE10" s="4307"/>
      <c r="QF10" s="4307"/>
      <c r="QG10" s="4307"/>
      <c r="QH10" s="4336"/>
      <c r="QI10" s="4356"/>
      <c r="QJ10" s="4376"/>
      <c r="QK10" s="4396"/>
      <c r="QL10" s="4416"/>
      <c r="QM10" s="4416"/>
      <c r="QN10" s="4416"/>
      <c r="QO10" s="4445"/>
      <c r="QP10" s="4465"/>
      <c r="QQ10" s="4485"/>
      <c r="QR10" s="4505"/>
      <c r="QS10" s="4525"/>
      <c r="QT10" s="4525"/>
      <c r="QU10" s="4525"/>
      <c r="QV10" s="4525"/>
      <c r="QW10" s="4557"/>
      <c r="QX10" s="4577"/>
      <c r="QY10" s="4597"/>
      <c r="QZ10" s="4617"/>
      <c r="RA10" s="4617"/>
      <c r="RB10" s="4617"/>
      <c r="RC10" s="151"/>
      <c r="RD10" s="151"/>
      <c r="RE10" s="4653"/>
      <c r="RF10" s="151"/>
      <c r="RG10" s="151"/>
      <c r="RH10" s="151"/>
      <c r="RI10" s="151"/>
      <c r="RJ10" s="151"/>
      <c r="RK10" s="151"/>
      <c r="RL10" s="151"/>
      <c r="RM10" s="151"/>
      <c r="RN10" s="151"/>
      <c r="RO10" s="151"/>
      <c r="RP10" s="151"/>
      <c r="RQ10" s="151"/>
      <c r="RR10" s="151"/>
      <c r="RS10" s="151"/>
      <c r="RT10" s="151"/>
      <c r="RU10" s="151"/>
      <c r="RV10" s="151"/>
      <c r="RW10" s="151"/>
      <c r="RX10" s="151"/>
      <c r="RY10" s="151"/>
      <c r="RZ10" s="151"/>
      <c r="SA10" s="151"/>
      <c r="SB10" s="151"/>
      <c r="SC10" s="151"/>
      <c r="SD10" s="151"/>
      <c r="SE10" s="151"/>
      <c r="SF10" s="151"/>
      <c r="SG10" s="151"/>
      <c r="SH10" s="151"/>
      <c r="SI10" s="151"/>
      <c r="SJ10" s="151"/>
      <c r="SK10" s="151"/>
      <c r="SL10" s="151"/>
      <c r="SM10" s="151"/>
      <c r="SN10" s="151"/>
      <c r="SO10" s="4677"/>
      <c r="SP10" s="4707"/>
      <c r="SQ10" s="4707"/>
      <c r="SR10" s="4707"/>
      <c r="SS10" s="4707"/>
      <c r="ST10" s="4728"/>
      <c r="SU10" s="4749"/>
      <c r="SV10" s="4771"/>
      <c r="SW10" s="4792"/>
      <c r="SX10" s="4792"/>
      <c r="SY10" s="4792"/>
      <c r="SZ10" s="151"/>
      <c r="TA10" s="151"/>
      <c r="TB10" s="151"/>
      <c r="TC10" s="151"/>
      <c r="TD10" s="151"/>
      <c r="TE10" s="151"/>
      <c r="TF10" s="151"/>
      <c r="TG10" s="151"/>
      <c r="TH10" s="151"/>
      <c r="TI10" s="151"/>
      <c r="TJ10" s="151"/>
      <c r="TK10" s="151"/>
      <c r="TL10" s="151"/>
      <c r="TM10" s="151"/>
      <c r="TN10" s="151"/>
      <c r="TO10" s="151"/>
      <c r="TP10" s="151"/>
      <c r="TQ10" s="151"/>
    </row>
    <row r="11" spans="1:537" x14ac:dyDescent="0.3">
      <c r="A11" s="207" t="s">
        <v>59</v>
      </c>
      <c r="B11" s="208">
        <v>731</v>
      </c>
      <c r="C11" s="208">
        <v>741</v>
      </c>
      <c r="D11" s="208">
        <v>785</v>
      </c>
      <c r="E11" s="208">
        <v>732</v>
      </c>
      <c r="F11" s="208">
        <v>713</v>
      </c>
      <c r="G11" s="209">
        <v>0</v>
      </c>
      <c r="H11" s="209">
        <v>0</v>
      </c>
      <c r="I11" s="208">
        <v>744</v>
      </c>
      <c r="J11" s="208">
        <v>832</v>
      </c>
      <c r="K11" s="208">
        <v>744</v>
      </c>
      <c r="L11" s="208">
        <v>763</v>
      </c>
      <c r="M11" s="208">
        <v>619</v>
      </c>
      <c r="N11" s="209">
        <v>0</v>
      </c>
      <c r="O11" s="209">
        <v>0</v>
      </c>
      <c r="P11" s="208">
        <v>870</v>
      </c>
      <c r="Q11" s="208">
        <v>756</v>
      </c>
      <c r="R11" s="208">
        <v>654</v>
      </c>
      <c r="S11" s="208">
        <v>658</v>
      </c>
      <c r="T11" s="208">
        <v>575</v>
      </c>
      <c r="U11" s="209">
        <v>0</v>
      </c>
      <c r="V11" s="209">
        <v>0</v>
      </c>
      <c r="W11" s="208">
        <v>684</v>
      </c>
      <c r="X11" s="208">
        <v>654</v>
      </c>
      <c r="Y11" s="208">
        <v>575</v>
      </c>
      <c r="Z11" s="208">
        <v>496</v>
      </c>
      <c r="AA11" s="208">
        <v>487</v>
      </c>
      <c r="AB11" s="209">
        <v>0</v>
      </c>
      <c r="AC11" s="209">
        <v>0</v>
      </c>
      <c r="AD11" s="208">
        <v>645</v>
      </c>
      <c r="AE11" s="208">
        <v>652</v>
      </c>
      <c r="AF11" s="208">
        <v>651</v>
      </c>
      <c r="AG11" s="208">
        <v>563</v>
      </c>
      <c r="AH11" s="208"/>
      <c r="AI11" s="209">
        <v>0</v>
      </c>
      <c r="AJ11" s="209">
        <v>0</v>
      </c>
      <c r="AK11" s="208">
        <v>737</v>
      </c>
      <c r="AL11" s="208">
        <v>802</v>
      </c>
      <c r="AM11" s="208">
        <v>685</v>
      </c>
      <c r="AN11" s="208">
        <v>669</v>
      </c>
      <c r="AO11" s="208">
        <v>748</v>
      </c>
      <c r="AP11" s="209">
        <v>0</v>
      </c>
      <c r="AQ11" s="209">
        <v>0</v>
      </c>
      <c r="AR11" s="208">
        <v>778</v>
      </c>
      <c r="AS11" s="208">
        <v>570</v>
      </c>
      <c r="AT11" s="208">
        <v>635</v>
      </c>
      <c r="AU11" s="208">
        <v>514</v>
      </c>
      <c r="AV11" s="208">
        <v>399</v>
      </c>
      <c r="AW11" s="209">
        <v>0</v>
      </c>
      <c r="AX11" s="209">
        <v>0</v>
      </c>
      <c r="AY11" s="208">
        <v>458</v>
      </c>
      <c r="AZ11" s="208">
        <v>476</v>
      </c>
      <c r="BA11" s="208">
        <v>495</v>
      </c>
      <c r="BB11" s="208">
        <v>400</v>
      </c>
      <c r="BC11" s="208">
        <v>340</v>
      </c>
      <c r="BD11" s="209">
        <v>0</v>
      </c>
      <c r="BE11" s="209">
        <v>0</v>
      </c>
      <c r="BF11" s="208">
        <v>511</v>
      </c>
      <c r="BG11" s="210">
        <v>413</v>
      </c>
      <c r="BH11" s="208">
        <v>395</v>
      </c>
      <c r="BI11" s="208">
        <v>345</v>
      </c>
      <c r="BJ11" s="210">
        <v>257</v>
      </c>
      <c r="BK11" s="211">
        <v>0</v>
      </c>
      <c r="BL11" s="211">
        <v>0</v>
      </c>
      <c r="BM11" s="210">
        <v>450</v>
      </c>
      <c r="BN11" s="208">
        <v>422</v>
      </c>
      <c r="BO11" s="208">
        <v>382</v>
      </c>
      <c r="BP11" s="208">
        <v>349</v>
      </c>
      <c r="BQ11" s="208">
        <v>383</v>
      </c>
      <c r="BR11" s="209">
        <v>0</v>
      </c>
      <c r="BS11" s="209">
        <v>0</v>
      </c>
      <c r="BT11" s="208">
        <v>432</v>
      </c>
      <c r="BU11" s="208">
        <v>347</v>
      </c>
      <c r="BV11" s="208">
        <v>316</v>
      </c>
      <c r="BW11" s="208">
        <v>300</v>
      </c>
      <c r="BX11" s="208">
        <v>298</v>
      </c>
      <c r="BY11" s="209">
        <v>0</v>
      </c>
      <c r="BZ11" s="209">
        <v>0</v>
      </c>
      <c r="CA11" s="208">
        <v>378</v>
      </c>
      <c r="CB11" s="208">
        <v>161</v>
      </c>
      <c r="CC11" s="212">
        <v>279</v>
      </c>
      <c r="CD11" s="213">
        <v>287</v>
      </c>
      <c r="CE11" s="213">
        <v>272</v>
      </c>
      <c r="CF11" s="214">
        <v>0</v>
      </c>
      <c r="CG11" s="214">
        <v>0</v>
      </c>
      <c r="CH11" s="215">
        <v>298</v>
      </c>
      <c r="CI11" s="215">
        <v>308</v>
      </c>
      <c r="CJ11" s="210">
        <v>277</v>
      </c>
      <c r="CK11" s="210">
        <v>217</v>
      </c>
      <c r="CL11" s="210">
        <v>255</v>
      </c>
      <c r="CM11" s="211">
        <v>0</v>
      </c>
      <c r="CN11" s="211">
        <v>0</v>
      </c>
      <c r="CO11" s="210">
        <v>237</v>
      </c>
      <c r="CP11" s="216">
        <v>288</v>
      </c>
      <c r="CQ11" s="210">
        <v>268</v>
      </c>
      <c r="CR11" s="210">
        <v>270</v>
      </c>
      <c r="CS11" s="210">
        <v>243</v>
      </c>
      <c r="CT11" s="211">
        <v>0</v>
      </c>
      <c r="CU11" s="211">
        <v>0</v>
      </c>
      <c r="CV11" s="216">
        <v>0</v>
      </c>
      <c r="CW11" s="216">
        <v>378</v>
      </c>
      <c r="CX11" s="216">
        <v>310</v>
      </c>
      <c r="CY11" s="216">
        <v>288</v>
      </c>
      <c r="CZ11" s="216">
        <v>250</v>
      </c>
      <c r="DA11" s="217">
        <v>0</v>
      </c>
      <c r="DB11" s="217">
        <v>0</v>
      </c>
      <c r="DC11" s="218">
        <v>267</v>
      </c>
      <c r="DD11" s="219">
        <v>241</v>
      </c>
      <c r="DE11" s="219">
        <v>220</v>
      </c>
      <c r="DF11" s="210">
        <v>214</v>
      </c>
      <c r="DG11" s="220">
        <v>215</v>
      </c>
      <c r="DH11" s="221">
        <v>0</v>
      </c>
      <c r="DI11" s="221">
        <v>0</v>
      </c>
      <c r="DJ11" s="210">
        <v>241</v>
      </c>
      <c r="DK11" s="210">
        <v>219</v>
      </c>
      <c r="DL11" s="210">
        <v>185</v>
      </c>
      <c r="DM11" s="222">
        <v>171</v>
      </c>
      <c r="DN11" s="210">
        <v>178</v>
      </c>
      <c r="DO11" s="211">
        <v>0</v>
      </c>
      <c r="DP11" s="211">
        <v>0</v>
      </c>
      <c r="DQ11" s="210">
        <v>185</v>
      </c>
      <c r="DR11" s="210">
        <v>170</v>
      </c>
      <c r="DS11" s="223">
        <v>135</v>
      </c>
      <c r="DT11" s="210">
        <v>220</v>
      </c>
      <c r="DU11" s="224">
        <v>229</v>
      </c>
      <c r="DV11" s="225">
        <v>0</v>
      </c>
      <c r="DW11" s="225">
        <v>0</v>
      </c>
      <c r="DX11" s="210">
        <v>274</v>
      </c>
      <c r="DY11" s="226">
        <v>295</v>
      </c>
      <c r="DZ11" s="227">
        <v>271</v>
      </c>
      <c r="EA11" s="228">
        <v>254</v>
      </c>
      <c r="EB11" s="210">
        <v>239</v>
      </c>
      <c r="EC11" s="211">
        <v>0</v>
      </c>
      <c r="ED11" s="211">
        <v>0</v>
      </c>
      <c r="EE11" s="211">
        <v>0</v>
      </c>
      <c r="EF11" s="210">
        <v>282</v>
      </c>
      <c r="EG11" s="210">
        <v>258</v>
      </c>
      <c r="EH11" s="229">
        <v>215</v>
      </c>
      <c r="EI11" s="210">
        <v>187</v>
      </c>
      <c r="EJ11" s="211">
        <v>0</v>
      </c>
      <c r="EK11" s="211">
        <v>0</v>
      </c>
      <c r="EL11" s="210">
        <v>224</v>
      </c>
      <c r="EM11" s="230">
        <v>173</v>
      </c>
      <c r="EN11" s="231">
        <v>166</v>
      </c>
      <c r="EO11" s="210">
        <v>135</v>
      </c>
      <c r="EP11" s="232">
        <v>140</v>
      </c>
      <c r="EQ11" s="233">
        <v>0</v>
      </c>
      <c r="ER11" s="233">
        <v>0</v>
      </c>
      <c r="ES11" s="234">
        <v>183</v>
      </c>
      <c r="ET11" s="235">
        <v>155</v>
      </c>
      <c r="EU11" s="236">
        <v>140</v>
      </c>
      <c r="EV11" s="237">
        <v>131</v>
      </c>
      <c r="EW11" s="210">
        <v>130</v>
      </c>
      <c r="EX11" s="211">
        <v>0</v>
      </c>
      <c r="EY11" s="211">
        <v>0</v>
      </c>
      <c r="EZ11" s="238">
        <v>235</v>
      </c>
      <c r="FA11" s="239">
        <v>177</v>
      </c>
      <c r="FB11" s="240">
        <v>189</v>
      </c>
      <c r="FC11" s="241">
        <v>186</v>
      </c>
      <c r="FD11" s="242">
        <v>192</v>
      </c>
      <c r="FE11" s="243">
        <v>0</v>
      </c>
      <c r="FF11" s="243">
        <v>0</v>
      </c>
      <c r="FG11" s="244">
        <v>208</v>
      </c>
      <c r="FH11" s="245">
        <v>165</v>
      </c>
      <c r="FI11" s="246"/>
      <c r="FJ11" s="246">
        <v>193</v>
      </c>
      <c r="FK11" s="247">
        <v>149</v>
      </c>
      <c r="FL11" s="248">
        <v>0</v>
      </c>
      <c r="FM11" s="248">
        <v>0</v>
      </c>
      <c r="FN11" s="249">
        <v>194</v>
      </c>
      <c r="FO11" s="250">
        <v>165</v>
      </c>
      <c r="FP11" s="250">
        <v>124</v>
      </c>
      <c r="FQ11" s="250">
        <v>109</v>
      </c>
      <c r="FR11" s="251">
        <v>131</v>
      </c>
      <c r="FS11" s="252">
        <v>0</v>
      </c>
      <c r="FT11" s="252">
        <v>0</v>
      </c>
      <c r="FU11" s="253">
        <v>135</v>
      </c>
      <c r="FV11" s="254">
        <v>145</v>
      </c>
      <c r="FW11" s="254">
        <v>91</v>
      </c>
      <c r="FX11" s="254"/>
      <c r="FY11" s="468">
        <v>52</v>
      </c>
      <c r="FZ11" s="256">
        <v>0</v>
      </c>
      <c r="GA11" s="256">
        <v>0</v>
      </c>
      <c r="GB11" s="257">
        <v>179</v>
      </c>
      <c r="GC11" s="258">
        <v>231</v>
      </c>
      <c r="GD11" s="259">
        <v>209</v>
      </c>
      <c r="GE11" s="259">
        <v>196</v>
      </c>
      <c r="GF11" s="260">
        <v>188</v>
      </c>
      <c r="GG11" s="261">
        <v>0</v>
      </c>
      <c r="GH11" s="261">
        <v>0</v>
      </c>
      <c r="GI11" s="262">
        <v>242</v>
      </c>
      <c r="GJ11" s="263">
        <v>184</v>
      </c>
      <c r="GK11" s="264">
        <v>156</v>
      </c>
      <c r="GL11" s="264">
        <v>160</v>
      </c>
      <c r="GM11" s="210">
        <v>136</v>
      </c>
      <c r="GN11" s="211">
        <v>0</v>
      </c>
      <c r="GO11" s="211">
        <v>0</v>
      </c>
      <c r="GP11" s="265">
        <v>197</v>
      </c>
      <c r="GQ11" s="266">
        <v>141</v>
      </c>
      <c r="GR11" s="267">
        <v>140</v>
      </c>
      <c r="GS11" s="267">
        <v>151</v>
      </c>
      <c r="GT11" s="267">
        <v>139</v>
      </c>
      <c r="GU11" s="268">
        <v>0</v>
      </c>
      <c r="GV11" s="268">
        <v>0</v>
      </c>
      <c r="GW11" s="269">
        <v>154</v>
      </c>
      <c r="GX11" s="270">
        <v>130</v>
      </c>
      <c r="GY11" s="271">
        <v>92</v>
      </c>
      <c r="GZ11" s="271">
        <v>40</v>
      </c>
      <c r="HA11" s="271"/>
      <c r="HB11" s="272">
        <v>0</v>
      </c>
      <c r="HC11" s="272">
        <v>0</v>
      </c>
      <c r="HD11" s="273">
        <v>153</v>
      </c>
      <c r="HE11" s="274">
        <v>94</v>
      </c>
      <c r="HF11" s="275">
        <v>97</v>
      </c>
      <c r="HG11" s="276">
        <v>54</v>
      </c>
      <c r="HH11" s="276"/>
      <c r="HI11" s="277">
        <v>0</v>
      </c>
      <c r="HJ11" s="277">
        <v>0</v>
      </c>
      <c r="HK11" s="278">
        <v>280</v>
      </c>
      <c r="HL11" s="279">
        <v>210</v>
      </c>
      <c r="HM11" s="1367">
        <v>192</v>
      </c>
      <c r="HN11" s="1393">
        <v>177</v>
      </c>
      <c r="HO11" s="1447">
        <v>162</v>
      </c>
      <c r="HP11" s="1460">
        <v>0</v>
      </c>
      <c r="HQ11" s="1460">
        <v>0</v>
      </c>
      <c r="HR11" s="1476">
        <v>224</v>
      </c>
      <c r="HS11" s="1517">
        <v>169</v>
      </c>
      <c r="HT11" s="1539">
        <v>157</v>
      </c>
      <c r="HU11" s="210">
        <v>160</v>
      </c>
      <c r="HV11" s="1562">
        <v>139</v>
      </c>
      <c r="HW11" s="1575">
        <v>0</v>
      </c>
      <c r="HX11" s="1575">
        <v>0</v>
      </c>
      <c r="HY11" s="1575">
        <v>0</v>
      </c>
      <c r="HZ11" s="1591">
        <v>203</v>
      </c>
      <c r="IA11" s="1612">
        <v>213</v>
      </c>
      <c r="IB11" s="1634">
        <v>144</v>
      </c>
      <c r="IC11" s="1655">
        <v>137</v>
      </c>
      <c r="ID11" s="1668">
        <v>0</v>
      </c>
      <c r="IE11" s="1668">
        <v>0</v>
      </c>
      <c r="IF11" s="1684">
        <v>150</v>
      </c>
      <c r="IG11" s="1705">
        <v>145</v>
      </c>
      <c r="IH11" s="1705">
        <v>120</v>
      </c>
      <c r="II11" s="1727">
        <v>146</v>
      </c>
      <c r="IJ11" s="1748">
        <v>129</v>
      </c>
      <c r="IK11" s="1761">
        <v>0</v>
      </c>
      <c r="IL11" s="1761">
        <v>0</v>
      </c>
      <c r="IM11" s="1777">
        <v>194</v>
      </c>
      <c r="IN11" s="210">
        <v>219</v>
      </c>
      <c r="IO11" s="1798">
        <v>219</v>
      </c>
      <c r="IP11" s="1819">
        <v>149</v>
      </c>
      <c r="IQ11" s="1840">
        <v>153</v>
      </c>
      <c r="IR11" s="1853">
        <v>0</v>
      </c>
      <c r="IS11" s="1853">
        <v>0</v>
      </c>
      <c r="IT11" s="1869">
        <v>167</v>
      </c>
      <c r="IU11" s="1890">
        <v>157</v>
      </c>
      <c r="IV11" s="1890">
        <v>150</v>
      </c>
      <c r="IW11" s="1911">
        <v>134</v>
      </c>
      <c r="IX11" s="1932"/>
      <c r="IY11" s="1945">
        <v>0</v>
      </c>
      <c r="IZ11" s="1945">
        <v>0</v>
      </c>
      <c r="JA11" s="1932">
        <v>31</v>
      </c>
      <c r="JB11" s="1932">
        <v>146</v>
      </c>
      <c r="JC11" s="1961">
        <v>154</v>
      </c>
      <c r="JD11" s="1961">
        <v>128</v>
      </c>
      <c r="JE11" s="1982">
        <v>121</v>
      </c>
      <c r="JF11" s="1995">
        <v>0</v>
      </c>
      <c r="JG11" s="1995">
        <v>0</v>
      </c>
      <c r="JH11" s="2011">
        <v>172</v>
      </c>
      <c r="JI11" s="2032">
        <v>109</v>
      </c>
      <c r="JJ11" s="2053">
        <v>119</v>
      </c>
      <c r="JK11" s="2053"/>
      <c r="JL11" s="2074">
        <v>136</v>
      </c>
      <c r="JM11" s="2087">
        <v>0</v>
      </c>
      <c r="JN11" s="2087">
        <v>0</v>
      </c>
      <c r="JO11" s="2103">
        <v>136</v>
      </c>
      <c r="JP11" s="2123">
        <v>166</v>
      </c>
      <c r="JQ11" s="2143">
        <v>178</v>
      </c>
      <c r="JR11" s="2163">
        <v>156</v>
      </c>
      <c r="JS11" s="2183">
        <v>129</v>
      </c>
      <c r="JT11" s="2196">
        <v>0</v>
      </c>
      <c r="JU11" s="2196">
        <v>0</v>
      </c>
      <c r="JV11" s="2210">
        <v>213</v>
      </c>
      <c r="JW11" s="2230">
        <v>163</v>
      </c>
      <c r="JX11" s="2250">
        <v>124</v>
      </c>
      <c r="JY11" s="2270">
        <v>122</v>
      </c>
      <c r="JZ11" s="2290">
        <v>103</v>
      </c>
      <c r="KA11" s="2303">
        <v>0</v>
      </c>
      <c r="KB11" s="2303">
        <v>0</v>
      </c>
      <c r="KC11" s="2319">
        <v>177</v>
      </c>
      <c r="KD11" s="2339">
        <v>116</v>
      </c>
      <c r="KE11" s="2359">
        <v>112</v>
      </c>
      <c r="KF11" s="2379">
        <v>96</v>
      </c>
      <c r="KG11" s="2399">
        <v>117</v>
      </c>
      <c r="KH11" s="2412">
        <v>0</v>
      </c>
      <c r="KI11" s="2412">
        <v>0</v>
      </c>
      <c r="KJ11" s="2428">
        <v>102</v>
      </c>
      <c r="KK11" s="2448">
        <v>116</v>
      </c>
      <c r="KL11" s="2468">
        <v>88</v>
      </c>
      <c r="KM11" s="2488">
        <v>85</v>
      </c>
      <c r="KN11" s="2508"/>
      <c r="KO11" s="2521">
        <v>0</v>
      </c>
      <c r="KP11" s="2521">
        <v>0</v>
      </c>
      <c r="KQ11" s="2537">
        <v>127</v>
      </c>
      <c r="KR11" s="2557">
        <v>112</v>
      </c>
      <c r="KS11" s="2577">
        <v>88</v>
      </c>
      <c r="KT11" s="2597">
        <v>90</v>
      </c>
      <c r="KU11" s="2617">
        <v>135</v>
      </c>
      <c r="KV11" s="2630">
        <v>0</v>
      </c>
      <c r="KW11" s="2630">
        <v>0</v>
      </c>
      <c r="KX11" s="2646">
        <v>196</v>
      </c>
      <c r="KY11" s="2666">
        <v>161</v>
      </c>
      <c r="KZ11" s="2686">
        <v>150</v>
      </c>
      <c r="LA11" s="2710">
        <v>150</v>
      </c>
      <c r="LB11" s="2730">
        <v>116</v>
      </c>
      <c r="LC11" s="2743">
        <v>0</v>
      </c>
      <c r="LD11" s="2743">
        <v>0</v>
      </c>
      <c r="LE11" s="2759">
        <v>183</v>
      </c>
      <c r="LF11" s="2779">
        <v>143</v>
      </c>
      <c r="LG11" s="2799">
        <v>143</v>
      </c>
      <c r="LH11" s="2819">
        <v>124</v>
      </c>
      <c r="LI11" s="2839">
        <v>96</v>
      </c>
      <c r="LJ11" s="2852">
        <v>0</v>
      </c>
      <c r="LK11" s="2852">
        <v>0</v>
      </c>
      <c r="LL11" s="2868">
        <v>149</v>
      </c>
      <c r="LM11" s="2888">
        <v>123</v>
      </c>
      <c r="LN11" s="2910">
        <v>127</v>
      </c>
      <c r="LO11" s="2930">
        <v>111</v>
      </c>
      <c r="LP11" s="2930">
        <v>118</v>
      </c>
      <c r="LQ11" s="2970">
        <v>0</v>
      </c>
      <c r="LR11" s="2970">
        <v>0</v>
      </c>
      <c r="LS11" s="2971">
        <v>158</v>
      </c>
      <c r="LT11" s="2972">
        <v>135</v>
      </c>
      <c r="LU11" s="2973">
        <v>98</v>
      </c>
      <c r="LV11" s="2974">
        <v>96</v>
      </c>
      <c r="LW11" s="3056">
        <v>86</v>
      </c>
      <c r="LX11" s="3057">
        <v>0</v>
      </c>
      <c r="LY11" s="3057">
        <v>0</v>
      </c>
      <c r="LZ11" s="3087">
        <v>207</v>
      </c>
      <c r="MA11" s="3108">
        <v>142</v>
      </c>
      <c r="MB11" s="3144">
        <v>119</v>
      </c>
      <c r="MC11" s="3164">
        <v>131</v>
      </c>
      <c r="MD11" s="3184">
        <v>116</v>
      </c>
      <c r="ME11" s="3197">
        <v>0</v>
      </c>
      <c r="MF11" s="3197">
        <v>0</v>
      </c>
      <c r="MG11" s="3214">
        <v>153</v>
      </c>
      <c r="MH11" s="3234">
        <v>163</v>
      </c>
      <c r="MI11" s="3254">
        <v>112</v>
      </c>
      <c r="MJ11" s="3275">
        <v>96</v>
      </c>
      <c r="MK11" s="3295">
        <v>93</v>
      </c>
      <c r="ML11" s="3308">
        <v>0</v>
      </c>
      <c r="MM11" s="3308">
        <v>0</v>
      </c>
      <c r="MN11" s="3324">
        <v>159</v>
      </c>
      <c r="MO11" s="3344">
        <v>126</v>
      </c>
      <c r="MP11" s="3364">
        <v>104</v>
      </c>
      <c r="MQ11" s="3384">
        <v>89</v>
      </c>
      <c r="MR11" s="3437">
        <v>100</v>
      </c>
      <c r="MS11" s="3438">
        <v>0</v>
      </c>
      <c r="MT11" s="3438">
        <v>0</v>
      </c>
      <c r="MU11" s="3437">
        <v>123</v>
      </c>
      <c r="MV11" s="3466">
        <v>112</v>
      </c>
      <c r="MW11" s="3486">
        <v>80</v>
      </c>
      <c r="MX11" s="3506">
        <v>87</v>
      </c>
      <c r="MY11" s="3526">
        <v>58</v>
      </c>
      <c r="MZ11" s="3539">
        <v>0</v>
      </c>
      <c r="NA11" s="3539">
        <v>0</v>
      </c>
      <c r="NB11" s="1575">
        <v>0</v>
      </c>
      <c r="NC11" s="3555">
        <v>109</v>
      </c>
      <c r="ND11" s="3555">
        <v>139</v>
      </c>
      <c r="NE11" s="3555">
        <v>147</v>
      </c>
      <c r="NF11" s="3585">
        <v>150</v>
      </c>
      <c r="NG11" s="3571">
        <v>0</v>
      </c>
      <c r="NH11" s="3571">
        <v>0</v>
      </c>
      <c r="NI11" s="210">
        <v>167</v>
      </c>
      <c r="NJ11" s="3585">
        <v>135</v>
      </c>
      <c r="NK11" s="3615">
        <v>165</v>
      </c>
      <c r="NL11" s="3615">
        <v>148</v>
      </c>
      <c r="NM11" s="3615">
        <v>126</v>
      </c>
      <c r="NN11" s="3602">
        <v>0</v>
      </c>
      <c r="NO11" s="3602">
        <v>0</v>
      </c>
      <c r="NP11" s="3615">
        <v>148</v>
      </c>
      <c r="NQ11" s="3615">
        <v>132</v>
      </c>
      <c r="NR11" s="3615">
        <v>118</v>
      </c>
      <c r="NS11" s="3615">
        <v>98</v>
      </c>
      <c r="NT11" s="3635">
        <v>78</v>
      </c>
      <c r="NU11" s="3602">
        <v>0</v>
      </c>
      <c r="NV11" s="3602">
        <v>0</v>
      </c>
      <c r="NW11" s="3615">
        <v>129</v>
      </c>
      <c r="NX11" s="3615">
        <v>117</v>
      </c>
      <c r="NY11" s="3635">
        <v>110</v>
      </c>
      <c r="NZ11" s="3664">
        <v>91</v>
      </c>
      <c r="OA11" s="3664">
        <v>76</v>
      </c>
      <c r="OB11" s="3651">
        <v>0</v>
      </c>
      <c r="OC11" s="3651">
        <v>0</v>
      </c>
      <c r="OD11" s="3664">
        <v>118</v>
      </c>
      <c r="OE11" s="3664">
        <v>94</v>
      </c>
      <c r="OF11" s="3664">
        <v>104</v>
      </c>
      <c r="OG11" s="3664">
        <v>93</v>
      </c>
      <c r="OH11" s="210">
        <v>97</v>
      </c>
      <c r="OI11" s="211">
        <v>0</v>
      </c>
      <c r="OJ11" s="211">
        <v>0</v>
      </c>
      <c r="OK11" s="3684"/>
      <c r="OL11" s="3684">
        <v>182</v>
      </c>
      <c r="OM11" s="3704">
        <v>183</v>
      </c>
      <c r="ON11" s="3724">
        <v>178</v>
      </c>
      <c r="OO11" s="3744">
        <v>142</v>
      </c>
      <c r="OP11" s="3757">
        <v>0</v>
      </c>
      <c r="OQ11" s="3757">
        <v>0</v>
      </c>
      <c r="OR11" s="3773">
        <v>170</v>
      </c>
      <c r="OS11" s="3793">
        <v>116</v>
      </c>
      <c r="OT11" s="3813">
        <v>123</v>
      </c>
      <c r="OU11" s="3833">
        <v>105</v>
      </c>
      <c r="OV11" s="3853">
        <v>100</v>
      </c>
      <c r="OW11" s="3866">
        <v>0</v>
      </c>
      <c r="OX11" s="3866">
        <v>0</v>
      </c>
      <c r="OY11" s="3882">
        <v>143</v>
      </c>
      <c r="OZ11" s="3902">
        <v>124</v>
      </c>
      <c r="PA11" s="3922">
        <v>104</v>
      </c>
      <c r="PB11" s="3942">
        <v>117</v>
      </c>
      <c r="PC11" s="3962">
        <v>91</v>
      </c>
      <c r="PD11" s="3975">
        <v>0</v>
      </c>
      <c r="PE11" s="3975">
        <v>0</v>
      </c>
      <c r="PF11" s="3991">
        <v>133</v>
      </c>
      <c r="PG11" s="3991">
        <v>104</v>
      </c>
      <c r="PH11" s="3991">
        <v>102</v>
      </c>
      <c r="PI11" s="4011">
        <v>74</v>
      </c>
      <c r="PJ11" s="4031">
        <v>88</v>
      </c>
      <c r="PK11" s="4044">
        <v>0</v>
      </c>
      <c r="PL11" s="4044">
        <v>0</v>
      </c>
      <c r="PM11" s="4060">
        <v>166</v>
      </c>
      <c r="PN11" s="4080">
        <v>176</v>
      </c>
      <c r="PO11" s="4100">
        <v>176</v>
      </c>
      <c r="PP11" s="4120">
        <v>176</v>
      </c>
      <c r="PQ11" s="4140">
        <v>135</v>
      </c>
      <c r="PR11" s="4153">
        <v>0</v>
      </c>
      <c r="PS11" s="4153">
        <v>0</v>
      </c>
      <c r="PT11" s="4171">
        <v>151</v>
      </c>
      <c r="PU11" s="4171">
        <v>120</v>
      </c>
      <c r="PV11" s="4171">
        <v>153</v>
      </c>
      <c r="PW11" s="4171">
        <v>135</v>
      </c>
      <c r="PX11" s="4191">
        <v>116</v>
      </c>
      <c r="PY11" s="4204">
        <v>0</v>
      </c>
      <c r="PZ11" s="4204">
        <v>0</v>
      </c>
      <c r="QA11" s="4220">
        <v>140</v>
      </c>
      <c r="QB11" s="4240">
        <v>142</v>
      </c>
      <c r="QC11" s="4260">
        <v>144</v>
      </c>
      <c r="QD11" s="4280">
        <v>135</v>
      </c>
      <c r="QE11" s="4300">
        <v>108</v>
      </c>
      <c r="QF11" s="4313">
        <v>0</v>
      </c>
      <c r="QG11" s="4313">
        <v>0</v>
      </c>
      <c r="QH11" s="4329">
        <v>154</v>
      </c>
      <c r="QI11" s="4349">
        <v>132</v>
      </c>
      <c r="QJ11" s="4369">
        <v>108</v>
      </c>
      <c r="QK11" s="4389">
        <v>109</v>
      </c>
      <c r="QL11" s="4409">
        <v>96</v>
      </c>
      <c r="QM11" s="4422">
        <v>0</v>
      </c>
      <c r="QN11" s="4422">
        <v>0</v>
      </c>
      <c r="QO11" s="4438">
        <v>116</v>
      </c>
      <c r="QP11" s="4458">
        <v>101</v>
      </c>
      <c r="QQ11" s="4478">
        <v>82</v>
      </c>
      <c r="QR11" s="4498">
        <v>132</v>
      </c>
      <c r="QS11" s="4518">
        <v>104</v>
      </c>
      <c r="QT11" s="4531">
        <v>0</v>
      </c>
      <c r="QU11" s="4531">
        <v>0</v>
      </c>
      <c r="QV11" s="4518"/>
      <c r="QW11" s="4550">
        <v>187</v>
      </c>
      <c r="QX11" s="4570">
        <v>155</v>
      </c>
      <c r="QY11" s="4590">
        <v>156</v>
      </c>
      <c r="QZ11" s="4610">
        <v>150</v>
      </c>
      <c r="RA11" s="4623">
        <v>0</v>
      </c>
      <c r="RB11" s="4623">
        <v>0</v>
      </c>
      <c r="RC11" s="210">
        <v>157</v>
      </c>
      <c r="RD11" s="210">
        <v>125</v>
      </c>
      <c r="RE11" s="4646">
        <v>87</v>
      </c>
      <c r="RF11" s="210">
        <v>113</v>
      </c>
      <c r="RG11" s="210">
        <v>105</v>
      </c>
      <c r="RH11" s="211">
        <v>0</v>
      </c>
      <c r="RI11" s="211">
        <v>0</v>
      </c>
      <c r="RJ11" s="210">
        <v>128</v>
      </c>
      <c r="RK11" s="210">
        <v>83</v>
      </c>
      <c r="RL11" s="210">
        <v>84</v>
      </c>
      <c r="RM11" s="210">
        <v>73</v>
      </c>
      <c r="RN11" s="210">
        <v>52</v>
      </c>
      <c r="RO11" s="211">
        <v>0</v>
      </c>
      <c r="RP11" s="211">
        <v>0</v>
      </c>
      <c r="RQ11" s="210">
        <v>45</v>
      </c>
      <c r="RR11" s="210">
        <v>49</v>
      </c>
      <c r="RS11" s="210">
        <v>46</v>
      </c>
      <c r="RT11" s="210">
        <v>32</v>
      </c>
      <c r="RU11" s="210">
        <v>41</v>
      </c>
      <c r="RV11" s="211">
        <v>0</v>
      </c>
      <c r="RW11" s="211">
        <v>0</v>
      </c>
      <c r="RX11" s="210">
        <v>92</v>
      </c>
      <c r="RY11" s="210">
        <v>77</v>
      </c>
      <c r="RZ11" s="210">
        <v>87</v>
      </c>
      <c r="SA11" s="210">
        <v>72</v>
      </c>
      <c r="SB11" s="210">
        <v>66</v>
      </c>
      <c r="SC11" s="211">
        <v>0</v>
      </c>
      <c r="SD11" s="211">
        <v>0</v>
      </c>
      <c r="SE11" s="210"/>
      <c r="SF11" s="210">
        <v>78</v>
      </c>
      <c r="SG11" s="210">
        <v>82</v>
      </c>
      <c r="SH11" s="210">
        <v>65</v>
      </c>
      <c r="SI11" s="210">
        <v>61</v>
      </c>
      <c r="SJ11" s="211">
        <v>0</v>
      </c>
      <c r="SK11" s="211">
        <v>0</v>
      </c>
      <c r="SL11" s="210">
        <v>71</v>
      </c>
      <c r="SM11" s="210">
        <v>65</v>
      </c>
      <c r="SN11" s="210">
        <v>75</v>
      </c>
      <c r="SO11" s="4670">
        <v>72</v>
      </c>
      <c r="SP11" s="4700">
        <v>68</v>
      </c>
      <c r="SQ11" s="4686">
        <v>0</v>
      </c>
      <c r="SR11" s="4686">
        <v>0</v>
      </c>
      <c r="SS11" s="4700">
        <v>65</v>
      </c>
      <c r="ST11" s="4721">
        <v>62</v>
      </c>
      <c r="SU11" s="4742">
        <v>53</v>
      </c>
      <c r="SV11" s="4764">
        <v>62</v>
      </c>
      <c r="SW11" s="4785">
        <v>49</v>
      </c>
      <c r="SX11" s="4798">
        <v>0</v>
      </c>
      <c r="SY11" s="4798">
        <v>0</v>
      </c>
      <c r="SZ11" s="210">
        <v>54</v>
      </c>
      <c r="TA11" s="210">
        <v>61</v>
      </c>
      <c r="TB11" s="210">
        <v>79</v>
      </c>
      <c r="TC11" s="210">
        <v>92</v>
      </c>
      <c r="TD11" s="210">
        <v>85</v>
      </c>
      <c r="TE11" s="211">
        <v>0</v>
      </c>
      <c r="TF11" s="211">
        <v>0</v>
      </c>
      <c r="TG11" s="210">
        <v>82</v>
      </c>
      <c r="TH11" s="210">
        <v>86</v>
      </c>
      <c r="TI11" s="210">
        <v>64</v>
      </c>
      <c r="TJ11" s="210">
        <v>82</v>
      </c>
      <c r="TK11" s="210"/>
      <c r="TL11" s="211">
        <v>0</v>
      </c>
      <c r="TM11" s="211">
        <v>0</v>
      </c>
      <c r="TN11" s="210">
        <v>100</v>
      </c>
      <c r="TO11" s="210">
        <v>100</v>
      </c>
      <c r="TP11" s="210">
        <v>72</v>
      </c>
      <c r="TQ11" s="210">
        <v>56</v>
      </c>
    </row>
    <row r="12" spans="1:537" x14ac:dyDescent="0.3">
      <c r="A12" s="207" t="s">
        <v>60</v>
      </c>
      <c r="B12" s="208">
        <v>132</v>
      </c>
      <c r="C12" s="208">
        <v>107</v>
      </c>
      <c r="D12" s="208">
        <v>132</v>
      </c>
      <c r="E12" s="208">
        <v>133</v>
      </c>
      <c r="F12" s="208">
        <v>110</v>
      </c>
      <c r="G12" s="209">
        <v>0</v>
      </c>
      <c r="H12" s="209">
        <v>0</v>
      </c>
      <c r="I12" s="208">
        <v>99</v>
      </c>
      <c r="J12" s="208">
        <v>130</v>
      </c>
      <c r="K12" s="208">
        <v>91</v>
      </c>
      <c r="L12" s="208">
        <v>99</v>
      </c>
      <c r="M12" s="208">
        <v>80</v>
      </c>
      <c r="N12" s="209">
        <v>0</v>
      </c>
      <c r="O12" s="209">
        <v>0</v>
      </c>
      <c r="P12" s="208">
        <v>155</v>
      </c>
      <c r="Q12" s="208">
        <v>150</v>
      </c>
      <c r="R12" s="208">
        <v>94</v>
      </c>
      <c r="S12" s="208">
        <v>109</v>
      </c>
      <c r="T12" s="208">
        <v>86</v>
      </c>
      <c r="U12" s="209">
        <v>0</v>
      </c>
      <c r="V12" s="209">
        <v>0</v>
      </c>
      <c r="W12" s="208">
        <v>140</v>
      </c>
      <c r="X12" s="208">
        <v>117</v>
      </c>
      <c r="Y12" s="208">
        <v>82</v>
      </c>
      <c r="Z12" s="208">
        <v>82</v>
      </c>
      <c r="AA12" s="208">
        <v>77</v>
      </c>
      <c r="AB12" s="209">
        <v>0</v>
      </c>
      <c r="AC12" s="209">
        <v>0</v>
      </c>
      <c r="AD12" s="208">
        <v>104</v>
      </c>
      <c r="AE12" s="208">
        <v>95</v>
      </c>
      <c r="AF12" s="208">
        <v>89</v>
      </c>
      <c r="AG12" s="208">
        <v>99</v>
      </c>
      <c r="AH12" s="208"/>
      <c r="AI12" s="209">
        <v>0</v>
      </c>
      <c r="AJ12" s="209">
        <v>0</v>
      </c>
      <c r="AK12" s="208">
        <v>109</v>
      </c>
      <c r="AL12" s="208">
        <v>153</v>
      </c>
      <c r="AM12" s="208">
        <v>150</v>
      </c>
      <c r="AN12" s="208">
        <v>117</v>
      </c>
      <c r="AO12" s="208">
        <v>125</v>
      </c>
      <c r="AP12" s="209">
        <v>0</v>
      </c>
      <c r="AQ12" s="209">
        <v>0</v>
      </c>
      <c r="AR12" s="208">
        <v>109</v>
      </c>
      <c r="AS12" s="208">
        <v>129</v>
      </c>
      <c r="AT12" s="208">
        <v>137</v>
      </c>
      <c r="AU12" s="208">
        <v>87</v>
      </c>
      <c r="AV12" s="208">
        <v>81</v>
      </c>
      <c r="AW12" s="209">
        <v>0</v>
      </c>
      <c r="AX12" s="209">
        <v>0</v>
      </c>
      <c r="AY12" s="208">
        <v>97</v>
      </c>
      <c r="AZ12" s="208">
        <v>82</v>
      </c>
      <c r="BA12" s="208">
        <v>86</v>
      </c>
      <c r="BB12" s="208">
        <v>74</v>
      </c>
      <c r="BC12" s="208">
        <v>56</v>
      </c>
      <c r="BD12" s="209">
        <v>0</v>
      </c>
      <c r="BE12" s="209">
        <v>0</v>
      </c>
      <c r="BF12" s="208">
        <v>103</v>
      </c>
      <c r="BG12" s="210">
        <v>82</v>
      </c>
      <c r="BH12" s="208">
        <v>71</v>
      </c>
      <c r="BI12" s="208">
        <v>67</v>
      </c>
      <c r="BJ12" s="210">
        <v>39</v>
      </c>
      <c r="BK12" s="211">
        <v>0</v>
      </c>
      <c r="BL12" s="211">
        <v>0</v>
      </c>
      <c r="BM12" s="210">
        <v>76</v>
      </c>
      <c r="BN12" s="208">
        <v>91</v>
      </c>
      <c r="BO12" s="208">
        <v>96</v>
      </c>
      <c r="BP12" s="208">
        <v>77</v>
      </c>
      <c r="BQ12" s="208">
        <v>96</v>
      </c>
      <c r="BR12" s="209">
        <v>0</v>
      </c>
      <c r="BS12" s="209">
        <v>0</v>
      </c>
      <c r="BT12" s="208">
        <v>98</v>
      </c>
      <c r="BU12" s="208">
        <v>83</v>
      </c>
      <c r="BV12" s="208">
        <v>58</v>
      </c>
      <c r="BW12" s="208">
        <v>63</v>
      </c>
      <c r="BX12" s="208">
        <v>58</v>
      </c>
      <c r="BY12" s="209">
        <v>0</v>
      </c>
      <c r="BZ12" s="209">
        <v>0</v>
      </c>
      <c r="CA12" s="208">
        <v>46</v>
      </c>
      <c r="CB12" s="208">
        <v>26</v>
      </c>
      <c r="CC12" s="212">
        <v>62</v>
      </c>
      <c r="CD12" s="213">
        <v>55</v>
      </c>
      <c r="CE12" s="213">
        <v>49</v>
      </c>
      <c r="CF12" s="214">
        <v>0</v>
      </c>
      <c r="CG12" s="214">
        <v>0</v>
      </c>
      <c r="CH12" s="215">
        <v>50</v>
      </c>
      <c r="CI12" s="215">
        <v>54</v>
      </c>
      <c r="CJ12" s="210">
        <v>50</v>
      </c>
      <c r="CK12" s="210">
        <v>42</v>
      </c>
      <c r="CL12" s="210">
        <v>52</v>
      </c>
      <c r="CM12" s="211">
        <v>0</v>
      </c>
      <c r="CN12" s="211">
        <v>0</v>
      </c>
      <c r="CO12" s="210">
        <v>63</v>
      </c>
      <c r="CP12" s="216">
        <v>61</v>
      </c>
      <c r="CQ12" s="210">
        <v>76</v>
      </c>
      <c r="CR12" s="210">
        <v>57</v>
      </c>
      <c r="CS12" s="210">
        <v>53</v>
      </c>
      <c r="CT12" s="211">
        <v>0</v>
      </c>
      <c r="CU12" s="211">
        <v>0</v>
      </c>
      <c r="CV12" s="216">
        <v>0</v>
      </c>
      <c r="CW12" s="216">
        <v>77</v>
      </c>
      <c r="CX12" s="216">
        <v>88</v>
      </c>
      <c r="CY12" s="216">
        <v>35</v>
      </c>
      <c r="CZ12" s="216">
        <v>29</v>
      </c>
      <c r="DA12" s="217">
        <v>0</v>
      </c>
      <c r="DB12" s="217">
        <v>0</v>
      </c>
      <c r="DC12" s="218">
        <v>33</v>
      </c>
      <c r="DD12" s="219">
        <v>28</v>
      </c>
      <c r="DE12" s="219">
        <v>24</v>
      </c>
      <c r="DF12" s="210">
        <v>13</v>
      </c>
      <c r="DG12" s="220">
        <v>16</v>
      </c>
      <c r="DH12" s="221">
        <v>0</v>
      </c>
      <c r="DI12" s="221">
        <v>0</v>
      </c>
      <c r="DJ12" s="210">
        <v>31</v>
      </c>
      <c r="DK12" s="210">
        <v>22</v>
      </c>
      <c r="DL12" s="210">
        <v>26</v>
      </c>
      <c r="DM12" s="222">
        <v>21</v>
      </c>
      <c r="DN12" s="210">
        <v>19</v>
      </c>
      <c r="DO12" s="211">
        <v>0</v>
      </c>
      <c r="DP12" s="211">
        <v>0</v>
      </c>
      <c r="DQ12" s="210">
        <v>23</v>
      </c>
      <c r="DR12" s="210">
        <v>27</v>
      </c>
      <c r="DS12" s="223">
        <v>22</v>
      </c>
      <c r="DT12" s="210">
        <v>26</v>
      </c>
      <c r="DU12" s="224">
        <v>28</v>
      </c>
      <c r="DV12" s="225">
        <v>0</v>
      </c>
      <c r="DW12" s="225">
        <v>0</v>
      </c>
      <c r="DX12" s="210">
        <v>37</v>
      </c>
      <c r="DY12" s="226">
        <v>39</v>
      </c>
      <c r="DZ12" s="227">
        <v>35</v>
      </c>
      <c r="EA12" s="228">
        <v>19</v>
      </c>
      <c r="EB12" s="210">
        <v>26</v>
      </c>
      <c r="EC12" s="211">
        <v>0</v>
      </c>
      <c r="ED12" s="211">
        <v>0</v>
      </c>
      <c r="EE12" s="211">
        <v>0</v>
      </c>
      <c r="EF12" s="210">
        <v>47</v>
      </c>
      <c r="EG12" s="210">
        <v>50</v>
      </c>
      <c r="EH12" s="229">
        <v>39</v>
      </c>
      <c r="EI12" s="210">
        <v>41</v>
      </c>
      <c r="EJ12" s="211">
        <v>0</v>
      </c>
      <c r="EK12" s="211">
        <v>0</v>
      </c>
      <c r="EL12" s="210">
        <v>30</v>
      </c>
      <c r="EM12" s="230">
        <v>33</v>
      </c>
      <c r="EN12" s="231">
        <v>25</v>
      </c>
      <c r="EO12" s="210">
        <v>24</v>
      </c>
      <c r="EP12" s="232">
        <v>39</v>
      </c>
      <c r="EQ12" s="233">
        <v>0</v>
      </c>
      <c r="ER12" s="233">
        <v>0</v>
      </c>
      <c r="ES12" s="234">
        <v>30</v>
      </c>
      <c r="ET12" s="235">
        <v>20</v>
      </c>
      <c r="EU12" s="236">
        <v>26</v>
      </c>
      <c r="EV12" s="237">
        <v>31</v>
      </c>
      <c r="EW12" s="210">
        <v>19</v>
      </c>
      <c r="EX12" s="211">
        <v>0</v>
      </c>
      <c r="EY12" s="211">
        <v>0</v>
      </c>
      <c r="EZ12" s="238">
        <v>26</v>
      </c>
      <c r="FA12" s="239">
        <v>39</v>
      </c>
      <c r="FB12" s="240">
        <v>39</v>
      </c>
      <c r="FC12" s="241">
        <v>33</v>
      </c>
      <c r="FD12" s="242">
        <v>26</v>
      </c>
      <c r="FE12" s="243">
        <v>0</v>
      </c>
      <c r="FF12" s="243">
        <v>0</v>
      </c>
      <c r="FG12" s="244">
        <v>30</v>
      </c>
      <c r="FH12" s="245">
        <v>28</v>
      </c>
      <c r="FI12" s="246"/>
      <c r="FJ12" s="246">
        <v>38</v>
      </c>
      <c r="FK12" s="247">
        <v>41</v>
      </c>
      <c r="FL12" s="248">
        <v>0</v>
      </c>
      <c r="FM12" s="248">
        <v>0</v>
      </c>
      <c r="FN12" s="249">
        <v>32</v>
      </c>
      <c r="FO12" s="250">
        <v>16</v>
      </c>
      <c r="FP12" s="250">
        <v>31</v>
      </c>
      <c r="FQ12" s="250">
        <v>30</v>
      </c>
      <c r="FR12" s="251">
        <v>16</v>
      </c>
      <c r="FS12" s="252">
        <v>0</v>
      </c>
      <c r="FT12" s="252">
        <v>0</v>
      </c>
      <c r="FU12" s="253">
        <v>31</v>
      </c>
      <c r="FV12" s="254">
        <v>14</v>
      </c>
      <c r="FW12" s="254">
        <v>19</v>
      </c>
      <c r="FX12" s="254"/>
      <c r="FY12" s="468">
        <v>8</v>
      </c>
      <c r="FZ12" s="256">
        <v>0</v>
      </c>
      <c r="GA12" s="256">
        <v>0</v>
      </c>
      <c r="GB12" s="257">
        <v>29</v>
      </c>
      <c r="GC12" s="258">
        <v>33</v>
      </c>
      <c r="GD12" s="259">
        <v>23</v>
      </c>
      <c r="GE12" s="259">
        <v>32</v>
      </c>
      <c r="GF12" s="260">
        <v>34</v>
      </c>
      <c r="GG12" s="261">
        <v>0</v>
      </c>
      <c r="GH12" s="261">
        <v>0</v>
      </c>
      <c r="GI12" s="262">
        <v>28</v>
      </c>
      <c r="GJ12" s="263">
        <v>29</v>
      </c>
      <c r="GK12" s="264">
        <v>30</v>
      </c>
      <c r="GL12" s="264">
        <v>19</v>
      </c>
      <c r="GM12" s="210">
        <v>19</v>
      </c>
      <c r="GN12" s="211">
        <v>0</v>
      </c>
      <c r="GO12" s="211">
        <v>0</v>
      </c>
      <c r="GP12" s="265">
        <v>26</v>
      </c>
      <c r="GQ12" s="266">
        <v>20</v>
      </c>
      <c r="GR12" s="267">
        <v>29</v>
      </c>
      <c r="GS12" s="267">
        <v>20</v>
      </c>
      <c r="GT12" s="267">
        <v>24</v>
      </c>
      <c r="GU12" s="268">
        <v>0</v>
      </c>
      <c r="GV12" s="268">
        <v>0</v>
      </c>
      <c r="GW12" s="269">
        <v>19</v>
      </c>
      <c r="GX12" s="270">
        <v>10</v>
      </c>
      <c r="GY12" s="271">
        <v>7</v>
      </c>
      <c r="GZ12" s="271">
        <v>0</v>
      </c>
      <c r="HA12" s="271"/>
      <c r="HB12" s="272">
        <v>0</v>
      </c>
      <c r="HC12" s="272">
        <v>0</v>
      </c>
      <c r="HD12" s="273">
        <v>37</v>
      </c>
      <c r="HE12" s="274">
        <v>11</v>
      </c>
      <c r="HF12" s="275">
        <v>15</v>
      </c>
      <c r="HG12" s="276">
        <v>6</v>
      </c>
      <c r="HH12" s="276"/>
      <c r="HI12" s="277">
        <v>0</v>
      </c>
      <c r="HJ12" s="277">
        <v>0</v>
      </c>
      <c r="HK12" s="278">
        <v>35</v>
      </c>
      <c r="HL12" s="279">
        <v>31</v>
      </c>
      <c r="HM12" s="1367">
        <v>20</v>
      </c>
      <c r="HN12" s="1393">
        <v>26</v>
      </c>
      <c r="HO12" s="1447">
        <v>24</v>
      </c>
      <c r="HP12" s="1460">
        <v>0</v>
      </c>
      <c r="HQ12" s="1460">
        <v>0</v>
      </c>
      <c r="HR12" s="1476">
        <v>35</v>
      </c>
      <c r="HS12" s="1517">
        <v>25</v>
      </c>
      <c r="HT12" s="1539">
        <v>26</v>
      </c>
      <c r="HU12" s="210">
        <v>31</v>
      </c>
      <c r="HV12" s="1562">
        <v>17</v>
      </c>
      <c r="HW12" s="1575">
        <v>0</v>
      </c>
      <c r="HX12" s="1575">
        <v>0</v>
      </c>
      <c r="HY12" s="1575">
        <v>0</v>
      </c>
      <c r="HZ12" s="1591">
        <v>37</v>
      </c>
      <c r="IA12" s="1612">
        <v>36</v>
      </c>
      <c r="IB12" s="1634">
        <v>21</v>
      </c>
      <c r="IC12" s="1655">
        <v>16</v>
      </c>
      <c r="ID12" s="1668">
        <v>0</v>
      </c>
      <c r="IE12" s="1668">
        <v>0</v>
      </c>
      <c r="IF12" s="1684">
        <v>25</v>
      </c>
      <c r="IG12" s="1705">
        <v>24</v>
      </c>
      <c r="IH12" s="1705">
        <v>21</v>
      </c>
      <c r="II12" s="1727">
        <v>24</v>
      </c>
      <c r="IJ12" s="1748">
        <v>11</v>
      </c>
      <c r="IK12" s="1761">
        <v>0</v>
      </c>
      <c r="IL12" s="1761">
        <v>0</v>
      </c>
      <c r="IM12" s="1777">
        <v>28</v>
      </c>
      <c r="IN12" s="210">
        <v>37</v>
      </c>
      <c r="IO12" s="1798">
        <v>24</v>
      </c>
      <c r="IP12" s="1819">
        <v>26</v>
      </c>
      <c r="IQ12" s="1840">
        <v>28</v>
      </c>
      <c r="IR12" s="1853">
        <v>0</v>
      </c>
      <c r="IS12" s="1853">
        <v>0</v>
      </c>
      <c r="IT12" s="1869">
        <v>36</v>
      </c>
      <c r="IU12" s="1890">
        <v>29</v>
      </c>
      <c r="IV12" s="1890">
        <v>19</v>
      </c>
      <c r="IW12" s="1911">
        <v>16</v>
      </c>
      <c r="IX12" s="1932"/>
      <c r="IY12" s="1945">
        <v>0</v>
      </c>
      <c r="IZ12" s="1945">
        <v>0</v>
      </c>
      <c r="JA12" s="1932">
        <v>4</v>
      </c>
      <c r="JB12" s="1932">
        <v>21</v>
      </c>
      <c r="JC12" s="1961">
        <v>24</v>
      </c>
      <c r="JD12" s="1961">
        <v>23</v>
      </c>
      <c r="JE12" s="1982">
        <v>25</v>
      </c>
      <c r="JF12" s="1995">
        <v>0</v>
      </c>
      <c r="JG12" s="1995">
        <v>0</v>
      </c>
      <c r="JH12" s="2011">
        <v>24</v>
      </c>
      <c r="JI12" s="2032">
        <v>24</v>
      </c>
      <c r="JJ12" s="2053">
        <v>20</v>
      </c>
      <c r="JK12" s="2053"/>
      <c r="JL12" s="2074">
        <v>24</v>
      </c>
      <c r="JM12" s="2087">
        <v>0</v>
      </c>
      <c r="JN12" s="2087">
        <v>0</v>
      </c>
      <c r="JO12" s="2103">
        <v>13</v>
      </c>
      <c r="JP12" s="2123">
        <v>30</v>
      </c>
      <c r="JQ12" s="2143">
        <v>30</v>
      </c>
      <c r="JR12" s="2163">
        <v>29</v>
      </c>
      <c r="JS12" s="2183">
        <v>21</v>
      </c>
      <c r="JT12" s="2196">
        <v>0</v>
      </c>
      <c r="JU12" s="2196">
        <v>0</v>
      </c>
      <c r="JV12" s="2210">
        <v>19</v>
      </c>
      <c r="JW12" s="2230">
        <v>21</v>
      </c>
      <c r="JX12" s="2250">
        <v>25</v>
      </c>
      <c r="JY12" s="2270">
        <v>14</v>
      </c>
      <c r="JZ12" s="2290">
        <v>22</v>
      </c>
      <c r="KA12" s="2303">
        <v>0</v>
      </c>
      <c r="KB12" s="2303">
        <v>0</v>
      </c>
      <c r="KC12" s="2319">
        <v>21</v>
      </c>
      <c r="KD12" s="2339">
        <v>15</v>
      </c>
      <c r="KE12" s="2359">
        <v>17</v>
      </c>
      <c r="KF12" s="2379">
        <v>18</v>
      </c>
      <c r="KG12" s="2399">
        <v>11</v>
      </c>
      <c r="KH12" s="2412">
        <v>0</v>
      </c>
      <c r="KI12" s="2412">
        <v>0</v>
      </c>
      <c r="KJ12" s="2428">
        <v>29</v>
      </c>
      <c r="KK12" s="2448">
        <v>18</v>
      </c>
      <c r="KL12" s="2468">
        <v>13</v>
      </c>
      <c r="KM12" s="2488">
        <v>5</v>
      </c>
      <c r="KN12" s="2508"/>
      <c r="KO12" s="2521">
        <v>0</v>
      </c>
      <c r="KP12" s="2521">
        <v>0</v>
      </c>
      <c r="KQ12" s="2537">
        <v>17</v>
      </c>
      <c r="KR12" s="2557">
        <v>10</v>
      </c>
      <c r="KS12" s="2577">
        <v>19</v>
      </c>
      <c r="KT12" s="2597">
        <v>13</v>
      </c>
      <c r="KU12" s="2617">
        <v>19</v>
      </c>
      <c r="KV12" s="2630">
        <v>0</v>
      </c>
      <c r="KW12" s="2630">
        <v>0</v>
      </c>
      <c r="KX12" s="2646">
        <v>27</v>
      </c>
      <c r="KY12" s="2666">
        <v>26</v>
      </c>
      <c r="KZ12" s="2686">
        <v>22</v>
      </c>
      <c r="LA12" s="2710">
        <v>24</v>
      </c>
      <c r="LB12" s="2730">
        <v>11</v>
      </c>
      <c r="LC12" s="2743">
        <v>0</v>
      </c>
      <c r="LD12" s="2743">
        <v>0</v>
      </c>
      <c r="LE12" s="2759">
        <v>14</v>
      </c>
      <c r="LF12" s="2779">
        <v>15</v>
      </c>
      <c r="LG12" s="2799">
        <v>20</v>
      </c>
      <c r="LH12" s="2819">
        <v>19</v>
      </c>
      <c r="LI12" s="2839">
        <v>17</v>
      </c>
      <c r="LJ12" s="2852">
        <v>0</v>
      </c>
      <c r="LK12" s="2852">
        <v>0</v>
      </c>
      <c r="LL12" s="2868">
        <v>18</v>
      </c>
      <c r="LM12" s="2888">
        <v>17</v>
      </c>
      <c r="LN12" s="2910">
        <v>20</v>
      </c>
      <c r="LO12" s="2930">
        <v>28</v>
      </c>
      <c r="LP12" s="2930">
        <v>6</v>
      </c>
      <c r="LQ12" s="2970">
        <v>0</v>
      </c>
      <c r="LR12" s="2970">
        <v>0</v>
      </c>
      <c r="LS12" s="2971">
        <v>24</v>
      </c>
      <c r="LT12" s="2972">
        <v>23</v>
      </c>
      <c r="LU12" s="2973">
        <v>15</v>
      </c>
      <c r="LV12" s="2974">
        <v>18</v>
      </c>
      <c r="LW12" s="3056">
        <v>11</v>
      </c>
      <c r="LX12" s="3057">
        <v>0</v>
      </c>
      <c r="LY12" s="3057">
        <v>0</v>
      </c>
      <c r="LZ12" s="3087">
        <v>26</v>
      </c>
      <c r="MA12" s="3108">
        <v>18</v>
      </c>
      <c r="MB12" s="3144">
        <v>15</v>
      </c>
      <c r="MC12" s="3164">
        <v>15</v>
      </c>
      <c r="MD12" s="3184">
        <v>7</v>
      </c>
      <c r="ME12" s="3197">
        <v>0</v>
      </c>
      <c r="MF12" s="3197">
        <v>0</v>
      </c>
      <c r="MG12" s="3214">
        <v>16</v>
      </c>
      <c r="MH12" s="3234">
        <v>13</v>
      </c>
      <c r="MI12" s="3254">
        <v>13</v>
      </c>
      <c r="MJ12" s="3275">
        <v>7</v>
      </c>
      <c r="MK12" s="3295">
        <v>10</v>
      </c>
      <c r="ML12" s="3308">
        <v>0</v>
      </c>
      <c r="MM12" s="3308">
        <v>0</v>
      </c>
      <c r="MN12" s="3324">
        <v>24</v>
      </c>
      <c r="MO12" s="3344">
        <v>18</v>
      </c>
      <c r="MP12" s="3364">
        <v>11</v>
      </c>
      <c r="MQ12" s="3384">
        <v>9</v>
      </c>
      <c r="MR12" s="3437">
        <v>4</v>
      </c>
      <c r="MS12" s="3438">
        <v>0</v>
      </c>
      <c r="MT12" s="3438">
        <v>0</v>
      </c>
      <c r="MU12" s="3437">
        <v>16</v>
      </c>
      <c r="MV12" s="3466">
        <v>12</v>
      </c>
      <c r="MW12" s="3486">
        <v>8</v>
      </c>
      <c r="MX12" s="3506">
        <v>9</v>
      </c>
      <c r="MY12" s="3526">
        <v>8</v>
      </c>
      <c r="MZ12" s="3539">
        <v>0</v>
      </c>
      <c r="NA12" s="3539">
        <v>0</v>
      </c>
      <c r="NB12" s="1575">
        <v>0</v>
      </c>
      <c r="NC12" s="3555">
        <v>14</v>
      </c>
      <c r="ND12" s="3555">
        <v>9</v>
      </c>
      <c r="NE12" s="3555">
        <v>20</v>
      </c>
      <c r="NF12" s="3585">
        <v>9</v>
      </c>
      <c r="NG12" s="3571">
        <v>0</v>
      </c>
      <c r="NH12" s="3571">
        <v>0</v>
      </c>
      <c r="NI12" s="210">
        <v>18</v>
      </c>
      <c r="NJ12" s="3585">
        <v>21</v>
      </c>
      <c r="NK12" s="3615">
        <v>15</v>
      </c>
      <c r="NL12" s="3615">
        <v>14</v>
      </c>
      <c r="NM12" s="3615">
        <v>5</v>
      </c>
      <c r="NN12" s="3602">
        <v>0</v>
      </c>
      <c r="NO12" s="3602">
        <v>0</v>
      </c>
      <c r="NP12" s="3615">
        <v>15</v>
      </c>
      <c r="NQ12" s="3615">
        <v>23</v>
      </c>
      <c r="NR12" s="3615">
        <v>11</v>
      </c>
      <c r="NS12" s="3615">
        <v>8</v>
      </c>
      <c r="NT12" s="3635">
        <v>9</v>
      </c>
      <c r="NU12" s="3602">
        <v>0</v>
      </c>
      <c r="NV12" s="3602">
        <v>0</v>
      </c>
      <c r="NW12" s="3615">
        <v>10</v>
      </c>
      <c r="NX12" s="3615">
        <v>23</v>
      </c>
      <c r="NY12" s="3635">
        <v>15</v>
      </c>
      <c r="NZ12" s="3664">
        <v>17</v>
      </c>
      <c r="OA12" s="3664">
        <v>18</v>
      </c>
      <c r="OB12" s="3651">
        <v>0</v>
      </c>
      <c r="OC12" s="3651">
        <v>0</v>
      </c>
      <c r="OD12" s="3664">
        <v>15</v>
      </c>
      <c r="OE12" s="3664">
        <v>15</v>
      </c>
      <c r="OF12" s="3664">
        <v>19</v>
      </c>
      <c r="OG12" s="3664">
        <v>15</v>
      </c>
      <c r="OH12" s="210">
        <v>15</v>
      </c>
      <c r="OI12" s="211">
        <v>0</v>
      </c>
      <c r="OJ12" s="211">
        <v>0</v>
      </c>
      <c r="OK12" s="3684"/>
      <c r="OL12" s="3684">
        <v>23</v>
      </c>
      <c r="OM12" s="3704">
        <v>18</v>
      </c>
      <c r="ON12" s="3724">
        <v>21</v>
      </c>
      <c r="OO12" s="3744">
        <v>18</v>
      </c>
      <c r="OP12" s="3757">
        <v>0</v>
      </c>
      <c r="OQ12" s="3757">
        <v>0</v>
      </c>
      <c r="OR12" s="3773">
        <v>27</v>
      </c>
      <c r="OS12" s="3793">
        <v>10</v>
      </c>
      <c r="OT12" s="3813">
        <v>11</v>
      </c>
      <c r="OU12" s="3833">
        <v>10</v>
      </c>
      <c r="OV12" s="3853">
        <v>24</v>
      </c>
      <c r="OW12" s="3866">
        <v>0</v>
      </c>
      <c r="OX12" s="3866">
        <v>0</v>
      </c>
      <c r="OY12" s="3882">
        <v>17</v>
      </c>
      <c r="OZ12" s="3902">
        <v>15</v>
      </c>
      <c r="PA12" s="3922">
        <v>13</v>
      </c>
      <c r="PB12" s="3942">
        <v>16</v>
      </c>
      <c r="PC12" s="3962">
        <v>7</v>
      </c>
      <c r="PD12" s="3975">
        <v>0</v>
      </c>
      <c r="PE12" s="3975">
        <v>0</v>
      </c>
      <c r="PF12" s="3991">
        <v>11</v>
      </c>
      <c r="PG12" s="3991">
        <v>19</v>
      </c>
      <c r="PH12" s="3991">
        <v>13</v>
      </c>
      <c r="PI12" s="4011">
        <v>11</v>
      </c>
      <c r="PJ12" s="4031">
        <v>5</v>
      </c>
      <c r="PK12" s="4044">
        <v>0</v>
      </c>
      <c r="PL12" s="4044">
        <v>0</v>
      </c>
      <c r="PM12" s="4060">
        <v>30</v>
      </c>
      <c r="PN12" s="4080">
        <v>20</v>
      </c>
      <c r="PO12" s="4100">
        <v>20</v>
      </c>
      <c r="PP12" s="4120">
        <v>24</v>
      </c>
      <c r="PQ12" s="4140">
        <v>17</v>
      </c>
      <c r="PR12" s="4153">
        <v>0</v>
      </c>
      <c r="PS12" s="4153">
        <v>0</v>
      </c>
      <c r="PT12" s="4171">
        <v>13</v>
      </c>
      <c r="PU12" s="4171">
        <v>12</v>
      </c>
      <c r="PV12" s="4171">
        <v>16</v>
      </c>
      <c r="PW12" s="4171">
        <v>10</v>
      </c>
      <c r="PX12" s="4191">
        <v>11</v>
      </c>
      <c r="PY12" s="4204">
        <v>0</v>
      </c>
      <c r="PZ12" s="4204">
        <v>0</v>
      </c>
      <c r="QA12" s="4220">
        <v>16</v>
      </c>
      <c r="QB12" s="4240">
        <v>16</v>
      </c>
      <c r="QC12" s="4260">
        <v>14</v>
      </c>
      <c r="QD12" s="4280">
        <v>18</v>
      </c>
      <c r="QE12" s="4300">
        <v>7</v>
      </c>
      <c r="QF12" s="4313">
        <v>0</v>
      </c>
      <c r="QG12" s="4313">
        <v>0</v>
      </c>
      <c r="QH12" s="4329">
        <v>15</v>
      </c>
      <c r="QI12" s="4349">
        <v>20</v>
      </c>
      <c r="QJ12" s="4369">
        <v>19</v>
      </c>
      <c r="QK12" s="4389">
        <v>8</v>
      </c>
      <c r="QL12" s="4409">
        <v>16</v>
      </c>
      <c r="QM12" s="4422">
        <v>0</v>
      </c>
      <c r="QN12" s="4422">
        <v>0</v>
      </c>
      <c r="QO12" s="4438">
        <v>14</v>
      </c>
      <c r="QP12" s="4458">
        <v>15</v>
      </c>
      <c r="QQ12" s="4478">
        <v>21</v>
      </c>
      <c r="QR12" s="4498">
        <v>14</v>
      </c>
      <c r="QS12" s="4518">
        <v>13</v>
      </c>
      <c r="QT12" s="4531">
        <v>0</v>
      </c>
      <c r="QU12" s="4531">
        <v>0</v>
      </c>
      <c r="QV12" s="4518"/>
      <c r="QW12" s="4550">
        <v>15</v>
      </c>
      <c r="QX12" s="4570">
        <v>16</v>
      </c>
      <c r="QY12" s="4590">
        <v>17</v>
      </c>
      <c r="QZ12" s="4610">
        <v>15</v>
      </c>
      <c r="RA12" s="4623">
        <v>0</v>
      </c>
      <c r="RB12" s="4623">
        <v>0</v>
      </c>
      <c r="RC12" s="210">
        <v>12</v>
      </c>
      <c r="RD12" s="210">
        <v>12</v>
      </c>
      <c r="RE12" s="4646">
        <v>14</v>
      </c>
      <c r="RF12" s="210">
        <v>11</v>
      </c>
      <c r="RG12" s="210">
        <v>8</v>
      </c>
      <c r="RH12" s="211">
        <v>0</v>
      </c>
      <c r="RI12" s="211">
        <v>0</v>
      </c>
      <c r="RJ12" s="210">
        <v>13</v>
      </c>
      <c r="RK12" s="210">
        <v>11</v>
      </c>
      <c r="RL12" s="210">
        <v>10</v>
      </c>
      <c r="RM12" s="210">
        <v>11</v>
      </c>
      <c r="RN12" s="210">
        <v>2</v>
      </c>
      <c r="RO12" s="211">
        <v>0</v>
      </c>
      <c r="RP12" s="211">
        <v>0</v>
      </c>
      <c r="RQ12" s="210">
        <v>8</v>
      </c>
      <c r="RR12" s="210">
        <v>6</v>
      </c>
      <c r="RS12" s="210">
        <v>5</v>
      </c>
      <c r="RT12" s="210">
        <v>1</v>
      </c>
      <c r="RU12" s="210">
        <v>3</v>
      </c>
      <c r="RV12" s="211">
        <v>0</v>
      </c>
      <c r="RW12" s="211">
        <v>0</v>
      </c>
      <c r="RX12" s="210">
        <v>13</v>
      </c>
      <c r="RY12" s="210">
        <v>7</v>
      </c>
      <c r="RZ12" s="210">
        <v>9</v>
      </c>
      <c r="SA12" s="210">
        <v>6</v>
      </c>
      <c r="SB12" s="210">
        <v>4</v>
      </c>
      <c r="SC12" s="211">
        <v>0</v>
      </c>
      <c r="SD12" s="211">
        <v>0</v>
      </c>
      <c r="SE12" s="210"/>
      <c r="SF12" s="210">
        <v>10</v>
      </c>
      <c r="SG12" s="210">
        <v>12</v>
      </c>
      <c r="SH12" s="210">
        <v>6</v>
      </c>
      <c r="SI12" s="210">
        <v>10</v>
      </c>
      <c r="SJ12" s="211">
        <v>0</v>
      </c>
      <c r="SK12" s="211">
        <v>0</v>
      </c>
      <c r="SL12" s="210">
        <v>7</v>
      </c>
      <c r="SM12" s="210">
        <v>7</v>
      </c>
      <c r="SN12" s="210">
        <v>13</v>
      </c>
      <c r="SO12" s="4670">
        <v>6</v>
      </c>
      <c r="SP12" s="4700">
        <v>6</v>
      </c>
      <c r="SQ12" s="4686">
        <v>0</v>
      </c>
      <c r="SR12" s="4686">
        <v>0</v>
      </c>
      <c r="SS12" s="4700">
        <v>5</v>
      </c>
      <c r="ST12" s="4721">
        <v>4</v>
      </c>
      <c r="SU12" s="4742">
        <v>6</v>
      </c>
      <c r="SV12" s="4764">
        <v>7</v>
      </c>
      <c r="SW12" s="4785">
        <v>3</v>
      </c>
      <c r="SX12" s="4798">
        <v>0</v>
      </c>
      <c r="SY12" s="4798">
        <v>0</v>
      </c>
      <c r="SZ12" s="210">
        <v>6</v>
      </c>
      <c r="TA12" s="210">
        <v>6</v>
      </c>
      <c r="TB12" s="210">
        <v>5</v>
      </c>
      <c r="TC12" s="210">
        <v>6</v>
      </c>
      <c r="TD12" s="210">
        <v>4</v>
      </c>
      <c r="TE12" s="211">
        <v>0</v>
      </c>
      <c r="TF12" s="211">
        <v>0</v>
      </c>
      <c r="TG12" s="210">
        <v>9</v>
      </c>
      <c r="TH12" s="210">
        <v>11</v>
      </c>
      <c r="TI12" s="210">
        <v>6</v>
      </c>
      <c r="TJ12" s="210">
        <v>9</v>
      </c>
      <c r="TK12" s="210"/>
      <c r="TL12" s="211">
        <v>0</v>
      </c>
      <c r="TM12" s="211">
        <v>0</v>
      </c>
      <c r="TN12" s="210">
        <v>8</v>
      </c>
      <c r="TO12" s="210">
        <v>8</v>
      </c>
      <c r="TP12" s="210">
        <v>8</v>
      </c>
      <c r="TQ12" s="210">
        <v>4</v>
      </c>
    </row>
    <row r="13" spans="1:537" x14ac:dyDescent="0.3">
      <c r="A13" s="207" t="s">
        <v>61</v>
      </c>
      <c r="B13" s="208">
        <v>23</v>
      </c>
      <c r="C13" s="208">
        <v>24</v>
      </c>
      <c r="D13" s="208">
        <v>21</v>
      </c>
      <c r="E13" s="208">
        <v>20</v>
      </c>
      <c r="F13" s="208">
        <v>16</v>
      </c>
      <c r="G13" s="209">
        <v>0</v>
      </c>
      <c r="H13" s="209">
        <v>0</v>
      </c>
      <c r="I13" s="208">
        <v>13</v>
      </c>
      <c r="J13" s="208">
        <v>35</v>
      </c>
      <c r="K13" s="208">
        <v>29</v>
      </c>
      <c r="L13" s="208">
        <v>23</v>
      </c>
      <c r="M13" s="208">
        <v>13</v>
      </c>
      <c r="N13" s="209">
        <v>0</v>
      </c>
      <c r="O13" s="209">
        <v>0</v>
      </c>
      <c r="P13" s="208">
        <v>23</v>
      </c>
      <c r="Q13" s="208">
        <v>26</v>
      </c>
      <c r="R13" s="208">
        <v>17</v>
      </c>
      <c r="S13" s="208">
        <v>22</v>
      </c>
      <c r="T13" s="208">
        <v>20</v>
      </c>
      <c r="U13" s="209">
        <v>0</v>
      </c>
      <c r="V13" s="209">
        <v>0</v>
      </c>
      <c r="W13" s="208">
        <v>22</v>
      </c>
      <c r="X13" s="208">
        <v>21</v>
      </c>
      <c r="Y13" s="208">
        <v>17</v>
      </c>
      <c r="Z13" s="208">
        <v>15</v>
      </c>
      <c r="AA13" s="208">
        <v>15</v>
      </c>
      <c r="AB13" s="209">
        <v>0</v>
      </c>
      <c r="AC13" s="209">
        <v>0</v>
      </c>
      <c r="AD13" s="208">
        <v>25</v>
      </c>
      <c r="AE13" s="208">
        <v>36</v>
      </c>
      <c r="AF13" s="208">
        <v>20</v>
      </c>
      <c r="AG13" s="208">
        <v>16</v>
      </c>
      <c r="AH13" s="208"/>
      <c r="AI13" s="209">
        <v>0</v>
      </c>
      <c r="AJ13" s="209">
        <v>0</v>
      </c>
      <c r="AK13" s="208">
        <v>15</v>
      </c>
      <c r="AL13" s="208">
        <v>23</v>
      </c>
      <c r="AM13" s="208">
        <v>23</v>
      </c>
      <c r="AN13" s="208">
        <v>30</v>
      </c>
      <c r="AO13" s="208">
        <v>23</v>
      </c>
      <c r="AP13" s="209">
        <v>0</v>
      </c>
      <c r="AQ13" s="209">
        <v>0</v>
      </c>
      <c r="AR13" s="208">
        <v>38</v>
      </c>
      <c r="AS13" s="208">
        <v>22</v>
      </c>
      <c r="AT13" s="208">
        <v>41</v>
      </c>
      <c r="AU13" s="208">
        <v>28</v>
      </c>
      <c r="AV13" s="208">
        <v>18</v>
      </c>
      <c r="AW13" s="209">
        <v>0</v>
      </c>
      <c r="AX13" s="209">
        <v>0</v>
      </c>
      <c r="AY13" s="208">
        <v>35</v>
      </c>
      <c r="AZ13" s="208">
        <v>26</v>
      </c>
      <c r="BA13" s="208">
        <v>22</v>
      </c>
      <c r="BB13" s="208">
        <v>15</v>
      </c>
      <c r="BC13" s="208">
        <v>17</v>
      </c>
      <c r="BD13" s="209">
        <v>0</v>
      </c>
      <c r="BE13" s="209">
        <v>0</v>
      </c>
      <c r="BF13" s="208">
        <v>43</v>
      </c>
      <c r="BG13" s="210">
        <v>26</v>
      </c>
      <c r="BH13" s="208">
        <v>27</v>
      </c>
      <c r="BI13" s="208">
        <v>27</v>
      </c>
      <c r="BJ13" s="210">
        <v>19</v>
      </c>
      <c r="BK13" s="211">
        <v>0</v>
      </c>
      <c r="BL13" s="211">
        <v>0</v>
      </c>
      <c r="BM13" s="210">
        <v>30</v>
      </c>
      <c r="BN13" s="208">
        <v>23</v>
      </c>
      <c r="BO13" s="208">
        <v>29</v>
      </c>
      <c r="BP13" s="208">
        <v>19</v>
      </c>
      <c r="BQ13" s="208">
        <v>21</v>
      </c>
      <c r="BR13" s="209">
        <v>0</v>
      </c>
      <c r="BS13" s="209">
        <v>0</v>
      </c>
      <c r="BT13" s="208">
        <v>33</v>
      </c>
      <c r="BU13" s="208">
        <v>33</v>
      </c>
      <c r="BV13" s="208">
        <v>26</v>
      </c>
      <c r="BW13" s="208">
        <v>24</v>
      </c>
      <c r="BX13" s="208">
        <v>33</v>
      </c>
      <c r="BY13" s="209">
        <v>0</v>
      </c>
      <c r="BZ13" s="209">
        <v>0</v>
      </c>
      <c r="CA13" s="208">
        <v>96</v>
      </c>
      <c r="CB13" s="208">
        <v>38</v>
      </c>
      <c r="CC13" s="212">
        <v>81</v>
      </c>
      <c r="CD13" s="213">
        <v>53</v>
      </c>
      <c r="CE13" s="213">
        <v>42</v>
      </c>
      <c r="CF13" s="214">
        <v>0</v>
      </c>
      <c r="CG13" s="214">
        <v>0</v>
      </c>
      <c r="CH13" s="215">
        <v>52</v>
      </c>
      <c r="CI13" s="215">
        <v>44</v>
      </c>
      <c r="CJ13" s="210">
        <v>48</v>
      </c>
      <c r="CK13" s="210">
        <v>30</v>
      </c>
      <c r="CL13" s="210">
        <v>37</v>
      </c>
      <c r="CM13" s="211">
        <v>0</v>
      </c>
      <c r="CN13" s="211">
        <v>0</v>
      </c>
      <c r="CO13" s="210">
        <v>61</v>
      </c>
      <c r="CP13" s="216">
        <v>56</v>
      </c>
      <c r="CQ13" s="210">
        <v>52</v>
      </c>
      <c r="CR13" s="210">
        <v>39</v>
      </c>
      <c r="CS13" s="210">
        <v>41</v>
      </c>
      <c r="CT13" s="211">
        <v>0</v>
      </c>
      <c r="CU13" s="211">
        <v>0</v>
      </c>
      <c r="CV13" s="216">
        <v>0</v>
      </c>
      <c r="CW13" s="216">
        <v>51</v>
      </c>
      <c r="CX13" s="216">
        <v>43</v>
      </c>
      <c r="CY13" s="216">
        <v>44</v>
      </c>
      <c r="CZ13" s="216">
        <v>55</v>
      </c>
      <c r="DA13" s="217">
        <v>0</v>
      </c>
      <c r="DB13" s="217">
        <v>0</v>
      </c>
      <c r="DC13" s="218">
        <v>46</v>
      </c>
      <c r="DD13" s="219">
        <v>52</v>
      </c>
      <c r="DE13" s="219">
        <v>37</v>
      </c>
      <c r="DF13" s="210">
        <v>44</v>
      </c>
      <c r="DG13" s="220">
        <v>34</v>
      </c>
      <c r="DH13" s="221">
        <v>0</v>
      </c>
      <c r="DI13" s="221">
        <v>0</v>
      </c>
      <c r="DJ13" s="210">
        <v>46</v>
      </c>
      <c r="DK13" s="210">
        <v>45</v>
      </c>
      <c r="DL13" s="210">
        <v>50</v>
      </c>
      <c r="DM13" s="222">
        <v>33</v>
      </c>
      <c r="DN13" s="210">
        <v>44</v>
      </c>
      <c r="DO13" s="211">
        <v>0</v>
      </c>
      <c r="DP13" s="211">
        <v>0</v>
      </c>
      <c r="DQ13" s="210">
        <v>53</v>
      </c>
      <c r="DR13" s="210">
        <v>33</v>
      </c>
      <c r="DS13" s="223">
        <v>32</v>
      </c>
      <c r="DT13" s="210">
        <v>42</v>
      </c>
      <c r="DU13" s="224">
        <v>40</v>
      </c>
      <c r="DV13" s="225">
        <v>0</v>
      </c>
      <c r="DW13" s="225">
        <v>0</v>
      </c>
      <c r="DX13" s="210">
        <v>42</v>
      </c>
      <c r="DY13" s="226">
        <v>48</v>
      </c>
      <c r="DZ13" s="227">
        <v>43</v>
      </c>
      <c r="EA13" s="228">
        <v>46</v>
      </c>
      <c r="EB13" s="210">
        <v>42</v>
      </c>
      <c r="EC13" s="211">
        <v>0</v>
      </c>
      <c r="ED13" s="211">
        <v>0</v>
      </c>
      <c r="EE13" s="211">
        <v>0</v>
      </c>
      <c r="EF13" s="210">
        <v>43</v>
      </c>
      <c r="EG13" s="210">
        <v>29</v>
      </c>
      <c r="EH13" s="229">
        <v>45</v>
      </c>
      <c r="EI13" s="210">
        <v>27</v>
      </c>
      <c r="EJ13" s="211">
        <v>0</v>
      </c>
      <c r="EK13" s="211">
        <v>0</v>
      </c>
      <c r="EL13" s="210">
        <v>53</v>
      </c>
      <c r="EM13" s="230">
        <v>45</v>
      </c>
      <c r="EN13" s="231">
        <v>41</v>
      </c>
      <c r="EO13" s="210">
        <v>23</v>
      </c>
      <c r="EP13" s="232">
        <v>34</v>
      </c>
      <c r="EQ13" s="233">
        <v>0</v>
      </c>
      <c r="ER13" s="233">
        <v>0</v>
      </c>
      <c r="ES13" s="234">
        <v>40</v>
      </c>
      <c r="ET13" s="235">
        <v>52</v>
      </c>
      <c r="EU13" s="236">
        <v>29</v>
      </c>
      <c r="EV13" s="237">
        <v>35</v>
      </c>
      <c r="EW13" s="210">
        <v>38</v>
      </c>
      <c r="EX13" s="211">
        <v>0</v>
      </c>
      <c r="EY13" s="211">
        <v>0</v>
      </c>
      <c r="EZ13" s="238">
        <v>39</v>
      </c>
      <c r="FA13" s="239">
        <v>33</v>
      </c>
      <c r="FB13" s="240">
        <v>39</v>
      </c>
      <c r="FC13" s="241">
        <v>27</v>
      </c>
      <c r="FD13" s="242">
        <v>27</v>
      </c>
      <c r="FE13" s="243">
        <v>0</v>
      </c>
      <c r="FF13" s="243">
        <v>0</v>
      </c>
      <c r="FG13" s="244">
        <v>46</v>
      </c>
      <c r="FH13" s="245">
        <v>45</v>
      </c>
      <c r="FI13" s="246"/>
      <c r="FJ13" s="246">
        <v>46</v>
      </c>
      <c r="FK13" s="247">
        <v>27</v>
      </c>
      <c r="FL13" s="248">
        <v>0</v>
      </c>
      <c r="FM13" s="248">
        <v>0</v>
      </c>
      <c r="FN13" s="249">
        <v>36</v>
      </c>
      <c r="FO13" s="250">
        <v>42</v>
      </c>
      <c r="FP13" s="250">
        <v>36</v>
      </c>
      <c r="FQ13" s="250">
        <v>38</v>
      </c>
      <c r="FR13" s="251">
        <v>37</v>
      </c>
      <c r="FS13" s="252">
        <v>0</v>
      </c>
      <c r="FT13" s="252">
        <v>0</v>
      </c>
      <c r="FU13" s="253">
        <v>41</v>
      </c>
      <c r="FV13" s="254">
        <v>30</v>
      </c>
      <c r="FW13" s="254">
        <v>21</v>
      </c>
      <c r="FX13" s="254"/>
      <c r="FY13" s="468">
        <v>8</v>
      </c>
      <c r="FZ13" s="256">
        <v>0</v>
      </c>
      <c r="GA13" s="256">
        <v>0</v>
      </c>
      <c r="GB13" s="257">
        <v>59</v>
      </c>
      <c r="GC13" s="258">
        <v>45</v>
      </c>
      <c r="GD13" s="259">
        <v>39</v>
      </c>
      <c r="GE13" s="259">
        <v>36</v>
      </c>
      <c r="GF13" s="260">
        <v>28</v>
      </c>
      <c r="GG13" s="261">
        <v>0</v>
      </c>
      <c r="GH13" s="261">
        <v>0</v>
      </c>
      <c r="GI13" s="262">
        <v>37</v>
      </c>
      <c r="GJ13" s="263">
        <v>49</v>
      </c>
      <c r="GK13" s="264">
        <v>38</v>
      </c>
      <c r="GL13" s="264">
        <v>31</v>
      </c>
      <c r="GM13" s="210">
        <v>30</v>
      </c>
      <c r="GN13" s="211">
        <v>0</v>
      </c>
      <c r="GO13" s="211">
        <v>0</v>
      </c>
      <c r="GP13" s="265">
        <v>48</v>
      </c>
      <c r="GQ13" s="266">
        <v>40</v>
      </c>
      <c r="GR13" s="267">
        <v>38</v>
      </c>
      <c r="GS13" s="267">
        <v>31</v>
      </c>
      <c r="GT13" s="267">
        <v>38</v>
      </c>
      <c r="GU13" s="268">
        <v>0</v>
      </c>
      <c r="GV13" s="268">
        <v>0</v>
      </c>
      <c r="GW13" s="269">
        <v>48</v>
      </c>
      <c r="GX13" s="270">
        <v>32</v>
      </c>
      <c r="GY13" s="271">
        <v>32</v>
      </c>
      <c r="GZ13" s="271">
        <v>11</v>
      </c>
      <c r="HA13" s="271"/>
      <c r="HB13" s="272">
        <v>0</v>
      </c>
      <c r="HC13" s="272">
        <v>0</v>
      </c>
      <c r="HD13" s="273">
        <v>50</v>
      </c>
      <c r="HE13" s="274">
        <v>35</v>
      </c>
      <c r="HF13" s="275">
        <v>29</v>
      </c>
      <c r="HG13" s="276">
        <v>25</v>
      </c>
      <c r="HH13" s="276"/>
      <c r="HI13" s="277">
        <v>0</v>
      </c>
      <c r="HJ13" s="277">
        <v>0</v>
      </c>
      <c r="HK13" s="278">
        <v>55</v>
      </c>
      <c r="HL13" s="279">
        <v>48</v>
      </c>
      <c r="HM13" s="1367">
        <v>38</v>
      </c>
      <c r="HN13" s="1393">
        <v>29</v>
      </c>
      <c r="HO13" s="1447">
        <v>44</v>
      </c>
      <c r="HP13" s="1460">
        <v>0</v>
      </c>
      <c r="HQ13" s="1460">
        <v>0</v>
      </c>
      <c r="HR13" s="1476">
        <v>58</v>
      </c>
      <c r="HS13" s="1517">
        <v>41</v>
      </c>
      <c r="HT13" s="1539">
        <v>32</v>
      </c>
      <c r="HU13" s="210">
        <v>41</v>
      </c>
      <c r="HV13" s="1562">
        <v>26</v>
      </c>
      <c r="HW13" s="1575">
        <v>0</v>
      </c>
      <c r="HX13" s="1575">
        <v>0</v>
      </c>
      <c r="HY13" s="1575">
        <v>0</v>
      </c>
      <c r="HZ13" s="1591">
        <v>55</v>
      </c>
      <c r="IA13" s="1612">
        <v>64</v>
      </c>
      <c r="IB13" s="1634">
        <v>49</v>
      </c>
      <c r="IC13" s="1655">
        <v>45</v>
      </c>
      <c r="ID13" s="1668">
        <v>0</v>
      </c>
      <c r="IE13" s="1668">
        <v>0</v>
      </c>
      <c r="IF13" s="1684">
        <v>39</v>
      </c>
      <c r="IG13" s="1705">
        <v>39</v>
      </c>
      <c r="IH13" s="1705">
        <v>43</v>
      </c>
      <c r="II13" s="1727">
        <v>34</v>
      </c>
      <c r="IJ13" s="1748">
        <v>53</v>
      </c>
      <c r="IK13" s="1761">
        <v>0</v>
      </c>
      <c r="IL13" s="1761">
        <v>0</v>
      </c>
      <c r="IM13" s="1777">
        <v>64</v>
      </c>
      <c r="IN13" s="210">
        <v>65</v>
      </c>
      <c r="IO13" s="1798">
        <v>42</v>
      </c>
      <c r="IP13" s="1819">
        <v>28</v>
      </c>
      <c r="IQ13" s="1840">
        <v>31</v>
      </c>
      <c r="IR13" s="1853">
        <v>0</v>
      </c>
      <c r="IS13" s="1853">
        <v>0</v>
      </c>
      <c r="IT13" s="1869">
        <v>56</v>
      </c>
      <c r="IU13" s="1890">
        <v>47</v>
      </c>
      <c r="IV13" s="1890">
        <v>44</v>
      </c>
      <c r="IW13" s="1911">
        <v>41</v>
      </c>
      <c r="IX13" s="1932"/>
      <c r="IY13" s="1945">
        <v>0</v>
      </c>
      <c r="IZ13" s="1945">
        <v>0</v>
      </c>
      <c r="JA13" s="1932">
        <v>7</v>
      </c>
      <c r="JB13" s="1932">
        <v>53</v>
      </c>
      <c r="JC13" s="1961">
        <v>64</v>
      </c>
      <c r="JD13" s="1961">
        <v>45</v>
      </c>
      <c r="JE13" s="1982">
        <v>46</v>
      </c>
      <c r="JF13" s="1995">
        <v>0</v>
      </c>
      <c r="JG13" s="1995">
        <v>0</v>
      </c>
      <c r="JH13" s="2011">
        <v>44</v>
      </c>
      <c r="JI13" s="2032">
        <v>47</v>
      </c>
      <c r="JJ13" s="2053">
        <v>38</v>
      </c>
      <c r="JK13" s="2053"/>
      <c r="JL13" s="2074">
        <v>44</v>
      </c>
      <c r="JM13" s="2087">
        <v>0</v>
      </c>
      <c r="JN13" s="2087">
        <v>0</v>
      </c>
      <c r="JO13" s="2103">
        <v>62</v>
      </c>
      <c r="JP13" s="2123">
        <v>35</v>
      </c>
      <c r="JQ13" s="2143">
        <v>53</v>
      </c>
      <c r="JR13" s="2163">
        <v>44</v>
      </c>
      <c r="JS13" s="2183">
        <v>48</v>
      </c>
      <c r="JT13" s="2196">
        <v>0</v>
      </c>
      <c r="JU13" s="2196">
        <v>0</v>
      </c>
      <c r="JV13" s="2210">
        <v>65</v>
      </c>
      <c r="JW13" s="2230">
        <v>48</v>
      </c>
      <c r="JX13" s="2250">
        <v>43</v>
      </c>
      <c r="JY13" s="2270">
        <v>42</v>
      </c>
      <c r="JZ13" s="2290">
        <v>36</v>
      </c>
      <c r="KA13" s="2303">
        <v>0</v>
      </c>
      <c r="KB13" s="2303">
        <v>0</v>
      </c>
      <c r="KC13" s="2319">
        <v>44</v>
      </c>
      <c r="KD13" s="2339">
        <v>42</v>
      </c>
      <c r="KE13" s="2359">
        <v>34</v>
      </c>
      <c r="KF13" s="2379">
        <v>27</v>
      </c>
      <c r="KG13" s="2399">
        <v>30</v>
      </c>
      <c r="KH13" s="2412">
        <v>0</v>
      </c>
      <c r="KI13" s="2412">
        <v>0</v>
      </c>
      <c r="KJ13" s="2428">
        <v>61</v>
      </c>
      <c r="KK13" s="2448">
        <v>33</v>
      </c>
      <c r="KL13" s="2468">
        <v>29</v>
      </c>
      <c r="KM13" s="2488">
        <v>22</v>
      </c>
      <c r="KN13" s="2508"/>
      <c r="KO13" s="2521">
        <v>0</v>
      </c>
      <c r="KP13" s="2521">
        <v>0</v>
      </c>
      <c r="KQ13" s="2537">
        <v>48</v>
      </c>
      <c r="KR13" s="2557">
        <v>34</v>
      </c>
      <c r="KS13" s="2577">
        <v>30</v>
      </c>
      <c r="KT13" s="2597">
        <v>37</v>
      </c>
      <c r="KU13" s="2617">
        <v>32</v>
      </c>
      <c r="KV13" s="2630">
        <v>0</v>
      </c>
      <c r="KW13" s="2630">
        <v>0</v>
      </c>
      <c r="KX13" s="2646">
        <v>42</v>
      </c>
      <c r="KY13" s="2666">
        <v>31</v>
      </c>
      <c r="KZ13" s="2686">
        <v>39</v>
      </c>
      <c r="LA13" s="2710">
        <v>28</v>
      </c>
      <c r="LB13" s="2730">
        <v>28</v>
      </c>
      <c r="LC13" s="2743">
        <v>0</v>
      </c>
      <c r="LD13" s="2743">
        <v>0</v>
      </c>
      <c r="LE13" s="2759">
        <v>54</v>
      </c>
      <c r="LF13" s="2779">
        <v>45</v>
      </c>
      <c r="LG13" s="2799">
        <v>44</v>
      </c>
      <c r="LH13" s="2819">
        <v>32</v>
      </c>
      <c r="LI13" s="2839">
        <v>27</v>
      </c>
      <c r="LJ13" s="2852">
        <v>0</v>
      </c>
      <c r="LK13" s="2852">
        <v>0</v>
      </c>
      <c r="LL13" s="2868">
        <v>35</v>
      </c>
      <c r="LM13" s="2888">
        <v>29</v>
      </c>
      <c r="LN13" s="2910">
        <v>21</v>
      </c>
      <c r="LO13" s="2930">
        <v>26</v>
      </c>
      <c r="LP13" s="2930">
        <v>47</v>
      </c>
      <c r="LQ13" s="2970">
        <v>0</v>
      </c>
      <c r="LR13" s="2970">
        <v>0</v>
      </c>
      <c r="LS13" s="2971">
        <v>37</v>
      </c>
      <c r="LT13" s="2972">
        <v>47</v>
      </c>
      <c r="LU13" s="2973">
        <v>29</v>
      </c>
      <c r="LV13" s="2974">
        <v>21</v>
      </c>
      <c r="LW13" s="3056">
        <v>29</v>
      </c>
      <c r="LX13" s="3057">
        <v>0</v>
      </c>
      <c r="LY13" s="3057">
        <v>0</v>
      </c>
      <c r="LZ13" s="3087">
        <v>50</v>
      </c>
      <c r="MA13" s="3108">
        <v>33</v>
      </c>
      <c r="MB13" s="3144">
        <v>32</v>
      </c>
      <c r="MC13" s="3164">
        <v>40</v>
      </c>
      <c r="MD13" s="3184">
        <v>28</v>
      </c>
      <c r="ME13" s="3197">
        <v>0</v>
      </c>
      <c r="MF13" s="3197">
        <v>0</v>
      </c>
      <c r="MG13" s="3214">
        <v>42</v>
      </c>
      <c r="MH13" s="3234">
        <v>41</v>
      </c>
      <c r="MI13" s="3254">
        <v>34</v>
      </c>
      <c r="MJ13" s="3275">
        <v>25</v>
      </c>
      <c r="MK13" s="3295">
        <v>24</v>
      </c>
      <c r="ML13" s="3308">
        <v>0</v>
      </c>
      <c r="MM13" s="3308">
        <v>0</v>
      </c>
      <c r="MN13" s="3324">
        <v>38</v>
      </c>
      <c r="MO13" s="3344">
        <v>36</v>
      </c>
      <c r="MP13" s="3364">
        <v>35</v>
      </c>
      <c r="MQ13" s="3384">
        <v>31</v>
      </c>
      <c r="MR13" s="3437">
        <v>34</v>
      </c>
      <c r="MS13" s="3438">
        <v>0</v>
      </c>
      <c r="MT13" s="3438">
        <v>0</v>
      </c>
      <c r="MU13" s="3437">
        <v>42</v>
      </c>
      <c r="MV13" s="3466">
        <v>24</v>
      </c>
      <c r="MW13" s="3486">
        <v>22</v>
      </c>
      <c r="MX13" s="3506">
        <v>25</v>
      </c>
      <c r="MY13" s="3526">
        <v>16</v>
      </c>
      <c r="MZ13" s="3539">
        <v>0</v>
      </c>
      <c r="NA13" s="3539">
        <v>0</v>
      </c>
      <c r="NB13" s="1575">
        <v>0</v>
      </c>
      <c r="NC13" s="3555">
        <v>36</v>
      </c>
      <c r="ND13" s="3555">
        <v>31</v>
      </c>
      <c r="NE13" s="3555">
        <v>38</v>
      </c>
      <c r="NF13" s="3585">
        <v>38</v>
      </c>
      <c r="NG13" s="3571">
        <v>0</v>
      </c>
      <c r="NH13" s="3571">
        <v>0</v>
      </c>
      <c r="NI13" s="210">
        <v>41</v>
      </c>
      <c r="NJ13" s="3585">
        <v>28</v>
      </c>
      <c r="NK13" s="3615">
        <v>22</v>
      </c>
      <c r="NL13" s="3615">
        <v>34</v>
      </c>
      <c r="NM13" s="3615">
        <v>32</v>
      </c>
      <c r="NN13" s="3602">
        <v>0</v>
      </c>
      <c r="NO13" s="3602">
        <v>0</v>
      </c>
      <c r="NP13" s="3615">
        <v>32</v>
      </c>
      <c r="NQ13" s="3615">
        <v>27</v>
      </c>
      <c r="NR13" s="3615">
        <v>42</v>
      </c>
      <c r="NS13" s="3615">
        <v>22</v>
      </c>
      <c r="NT13" s="3635">
        <v>22</v>
      </c>
      <c r="NU13" s="3602">
        <v>0</v>
      </c>
      <c r="NV13" s="3602">
        <v>0</v>
      </c>
      <c r="NW13" s="3615">
        <v>42</v>
      </c>
      <c r="NX13" s="3615">
        <v>41</v>
      </c>
      <c r="NY13" s="3635">
        <v>24</v>
      </c>
      <c r="NZ13" s="3664">
        <v>27</v>
      </c>
      <c r="OA13" s="3664">
        <v>22</v>
      </c>
      <c r="OB13" s="3651">
        <v>0</v>
      </c>
      <c r="OC13" s="3651">
        <v>0</v>
      </c>
      <c r="OD13" s="3664">
        <v>39</v>
      </c>
      <c r="OE13" s="3664">
        <v>28</v>
      </c>
      <c r="OF13" s="3664">
        <v>25</v>
      </c>
      <c r="OG13" s="3664">
        <v>17</v>
      </c>
      <c r="OH13" s="210">
        <v>15</v>
      </c>
      <c r="OI13" s="211">
        <v>0</v>
      </c>
      <c r="OJ13" s="211">
        <v>0</v>
      </c>
      <c r="OK13" s="3684"/>
      <c r="OL13" s="3684">
        <v>28</v>
      </c>
      <c r="OM13" s="3704">
        <v>41</v>
      </c>
      <c r="ON13" s="3724">
        <v>40</v>
      </c>
      <c r="OO13" s="3744">
        <v>34</v>
      </c>
      <c r="OP13" s="3757">
        <v>0</v>
      </c>
      <c r="OQ13" s="3757">
        <v>0</v>
      </c>
      <c r="OR13" s="3773">
        <v>27</v>
      </c>
      <c r="OS13" s="3793">
        <v>26</v>
      </c>
      <c r="OT13" s="3813">
        <v>26</v>
      </c>
      <c r="OU13" s="3833">
        <v>31</v>
      </c>
      <c r="OV13" s="3853">
        <v>29</v>
      </c>
      <c r="OW13" s="3866">
        <v>0</v>
      </c>
      <c r="OX13" s="3866">
        <v>0</v>
      </c>
      <c r="OY13" s="3882">
        <v>28</v>
      </c>
      <c r="OZ13" s="3902">
        <v>20</v>
      </c>
      <c r="PA13" s="3922">
        <v>28</v>
      </c>
      <c r="PB13" s="3942">
        <v>39</v>
      </c>
      <c r="PC13" s="3962">
        <v>20</v>
      </c>
      <c r="PD13" s="3975">
        <v>0</v>
      </c>
      <c r="PE13" s="3975">
        <v>0</v>
      </c>
      <c r="PF13" s="3991">
        <v>31</v>
      </c>
      <c r="PG13" s="3991">
        <v>30</v>
      </c>
      <c r="PH13" s="3991">
        <v>23</v>
      </c>
      <c r="PI13" s="4011">
        <v>23</v>
      </c>
      <c r="PJ13" s="4031">
        <v>34</v>
      </c>
      <c r="PK13" s="4044">
        <v>0</v>
      </c>
      <c r="PL13" s="4044">
        <v>0</v>
      </c>
      <c r="PM13" s="4060">
        <v>34</v>
      </c>
      <c r="PN13" s="4080">
        <v>27</v>
      </c>
      <c r="PO13" s="4100">
        <v>33</v>
      </c>
      <c r="PP13" s="4120">
        <v>36</v>
      </c>
      <c r="PQ13" s="4140">
        <v>31</v>
      </c>
      <c r="PR13" s="4153">
        <v>0</v>
      </c>
      <c r="PS13" s="4153">
        <v>0</v>
      </c>
      <c r="PT13" s="4171">
        <v>49</v>
      </c>
      <c r="PU13" s="4171">
        <v>37</v>
      </c>
      <c r="PV13" s="4171">
        <v>36</v>
      </c>
      <c r="PW13" s="4171">
        <v>34</v>
      </c>
      <c r="PX13" s="4191">
        <v>25</v>
      </c>
      <c r="PY13" s="4204">
        <v>0</v>
      </c>
      <c r="PZ13" s="4204">
        <v>0</v>
      </c>
      <c r="QA13" s="4220">
        <v>39</v>
      </c>
      <c r="QB13" s="4240">
        <v>39</v>
      </c>
      <c r="QC13" s="4260">
        <v>35</v>
      </c>
      <c r="QD13" s="4280">
        <v>30</v>
      </c>
      <c r="QE13" s="4300">
        <v>35</v>
      </c>
      <c r="QF13" s="4313">
        <v>0</v>
      </c>
      <c r="QG13" s="4313">
        <v>0</v>
      </c>
      <c r="QH13" s="4329">
        <v>31</v>
      </c>
      <c r="QI13" s="4349">
        <v>33</v>
      </c>
      <c r="QJ13" s="4369">
        <v>20</v>
      </c>
      <c r="QK13" s="4389">
        <v>26</v>
      </c>
      <c r="QL13" s="4409">
        <v>29</v>
      </c>
      <c r="QM13" s="4422">
        <v>0</v>
      </c>
      <c r="QN13" s="4422">
        <v>0</v>
      </c>
      <c r="QO13" s="4438">
        <v>43</v>
      </c>
      <c r="QP13" s="4458">
        <v>31</v>
      </c>
      <c r="QQ13" s="4478">
        <v>23</v>
      </c>
      <c r="QR13" s="4498">
        <v>22</v>
      </c>
      <c r="QS13" s="4518">
        <v>25</v>
      </c>
      <c r="QT13" s="4531">
        <v>0</v>
      </c>
      <c r="QU13" s="4531">
        <v>0</v>
      </c>
      <c r="QV13" s="4518"/>
      <c r="QW13" s="4550">
        <v>51</v>
      </c>
      <c r="QX13" s="4570">
        <v>39</v>
      </c>
      <c r="QY13" s="4590">
        <v>27</v>
      </c>
      <c r="QZ13" s="4610">
        <v>32</v>
      </c>
      <c r="RA13" s="4623">
        <v>0</v>
      </c>
      <c r="RB13" s="4623">
        <v>0</v>
      </c>
      <c r="RC13" s="210">
        <v>35</v>
      </c>
      <c r="RD13" s="210">
        <v>20</v>
      </c>
      <c r="RE13" s="4646">
        <v>25</v>
      </c>
      <c r="RF13" s="210">
        <v>26</v>
      </c>
      <c r="RG13" s="210">
        <v>24</v>
      </c>
      <c r="RH13" s="211">
        <v>0</v>
      </c>
      <c r="RI13" s="211">
        <v>0</v>
      </c>
      <c r="RJ13" s="210">
        <v>33</v>
      </c>
      <c r="RK13" s="210">
        <v>18</v>
      </c>
      <c r="RL13" s="210">
        <v>18</v>
      </c>
      <c r="RM13" s="210">
        <v>19</v>
      </c>
      <c r="RN13" s="210">
        <v>26</v>
      </c>
      <c r="RO13" s="211">
        <v>0</v>
      </c>
      <c r="RP13" s="211">
        <v>0</v>
      </c>
      <c r="RQ13" s="210">
        <v>21</v>
      </c>
      <c r="RR13" s="210">
        <v>26</v>
      </c>
      <c r="RS13" s="210">
        <v>21</v>
      </c>
      <c r="RT13" s="210">
        <v>21</v>
      </c>
      <c r="RU13" s="210">
        <v>20</v>
      </c>
      <c r="RV13" s="211">
        <v>0</v>
      </c>
      <c r="RW13" s="211">
        <v>0</v>
      </c>
      <c r="RX13" s="210">
        <v>29</v>
      </c>
      <c r="RY13" s="210">
        <v>18</v>
      </c>
      <c r="RZ13" s="210">
        <v>17</v>
      </c>
      <c r="SA13" s="210">
        <v>21</v>
      </c>
      <c r="SB13" s="210">
        <v>28</v>
      </c>
      <c r="SC13" s="211">
        <v>0</v>
      </c>
      <c r="SD13" s="211">
        <v>0</v>
      </c>
      <c r="SE13" s="210"/>
      <c r="SF13" s="210">
        <v>35</v>
      </c>
      <c r="SG13" s="210">
        <v>27</v>
      </c>
      <c r="SH13" s="210">
        <v>23</v>
      </c>
      <c r="SI13" s="210">
        <v>26</v>
      </c>
      <c r="SJ13" s="211">
        <v>0</v>
      </c>
      <c r="SK13" s="211">
        <v>0</v>
      </c>
      <c r="SL13" s="210">
        <v>32</v>
      </c>
      <c r="SM13" s="210">
        <v>25</v>
      </c>
      <c r="SN13" s="210">
        <v>21</v>
      </c>
      <c r="SO13" s="4670">
        <v>22</v>
      </c>
      <c r="SP13" s="4700">
        <v>30</v>
      </c>
      <c r="SQ13" s="4686">
        <v>0</v>
      </c>
      <c r="SR13" s="4686">
        <v>0</v>
      </c>
      <c r="SS13" s="4700">
        <v>32</v>
      </c>
      <c r="ST13" s="4721">
        <v>31</v>
      </c>
      <c r="SU13" s="4742">
        <v>27</v>
      </c>
      <c r="SV13" s="4764">
        <v>24</v>
      </c>
      <c r="SW13" s="4785">
        <v>22</v>
      </c>
      <c r="SX13" s="4798">
        <v>0</v>
      </c>
      <c r="SY13" s="4798">
        <v>0</v>
      </c>
      <c r="SZ13" s="210">
        <v>28</v>
      </c>
      <c r="TA13" s="210">
        <v>38</v>
      </c>
      <c r="TB13" s="210">
        <v>31</v>
      </c>
      <c r="TC13" s="210">
        <v>25</v>
      </c>
      <c r="TD13" s="210">
        <v>30</v>
      </c>
      <c r="TE13" s="211">
        <v>0</v>
      </c>
      <c r="TF13" s="211">
        <v>0</v>
      </c>
      <c r="TG13" s="210">
        <v>31</v>
      </c>
      <c r="TH13" s="210">
        <v>25</v>
      </c>
      <c r="TI13" s="210">
        <v>36</v>
      </c>
      <c r="TJ13" s="210">
        <v>37</v>
      </c>
      <c r="TK13" s="210"/>
      <c r="TL13" s="211">
        <v>0</v>
      </c>
      <c r="TM13" s="211">
        <v>0</v>
      </c>
      <c r="TN13" s="210">
        <v>39</v>
      </c>
      <c r="TO13" s="210">
        <v>39</v>
      </c>
      <c r="TP13" s="210">
        <v>27</v>
      </c>
      <c r="TQ13" s="210">
        <v>46</v>
      </c>
    </row>
    <row r="14" spans="1:537" x14ac:dyDescent="0.3">
      <c r="A14" s="207" t="s">
        <v>62</v>
      </c>
      <c r="B14" s="208">
        <v>7</v>
      </c>
      <c r="C14" s="208">
        <v>4</v>
      </c>
      <c r="D14" s="208">
        <v>8</v>
      </c>
      <c r="E14" s="208">
        <v>3</v>
      </c>
      <c r="F14" s="208">
        <v>3</v>
      </c>
      <c r="G14" s="209">
        <v>0</v>
      </c>
      <c r="H14" s="209">
        <v>0</v>
      </c>
      <c r="I14" s="208">
        <v>3</v>
      </c>
      <c r="J14" s="208">
        <v>8</v>
      </c>
      <c r="K14" s="208">
        <v>2</v>
      </c>
      <c r="L14" s="208">
        <v>6</v>
      </c>
      <c r="M14" s="208">
        <v>3</v>
      </c>
      <c r="N14" s="209">
        <v>0</v>
      </c>
      <c r="O14" s="209">
        <v>0</v>
      </c>
      <c r="P14" s="208">
        <v>9</v>
      </c>
      <c r="Q14" s="208">
        <v>10</v>
      </c>
      <c r="R14" s="208">
        <v>8</v>
      </c>
      <c r="S14" s="208">
        <v>6</v>
      </c>
      <c r="T14" s="208">
        <v>4</v>
      </c>
      <c r="U14" s="209">
        <v>0</v>
      </c>
      <c r="V14" s="209">
        <v>0</v>
      </c>
      <c r="W14" s="208">
        <v>3</v>
      </c>
      <c r="X14" s="208">
        <v>10</v>
      </c>
      <c r="Y14" s="208">
        <v>6</v>
      </c>
      <c r="Z14" s="208">
        <v>3</v>
      </c>
      <c r="AA14" s="208">
        <v>6</v>
      </c>
      <c r="AB14" s="209">
        <v>0</v>
      </c>
      <c r="AC14" s="209">
        <v>0</v>
      </c>
      <c r="AD14" s="208">
        <v>6</v>
      </c>
      <c r="AE14" s="208">
        <v>5</v>
      </c>
      <c r="AF14" s="208">
        <v>5</v>
      </c>
      <c r="AG14" s="208">
        <v>4</v>
      </c>
      <c r="AH14" s="208"/>
      <c r="AI14" s="209">
        <v>0</v>
      </c>
      <c r="AJ14" s="209">
        <v>0</v>
      </c>
      <c r="AK14" s="208">
        <v>4</v>
      </c>
      <c r="AL14" s="208">
        <v>8</v>
      </c>
      <c r="AM14" s="208">
        <v>6</v>
      </c>
      <c r="AN14" s="208">
        <v>7</v>
      </c>
      <c r="AO14" s="208">
        <v>8</v>
      </c>
      <c r="AP14" s="209">
        <v>0</v>
      </c>
      <c r="AQ14" s="209">
        <v>0</v>
      </c>
      <c r="AR14" s="208">
        <v>5</v>
      </c>
      <c r="AS14" s="208">
        <v>3</v>
      </c>
      <c r="AT14" s="208">
        <v>5</v>
      </c>
      <c r="AU14" s="208">
        <v>5</v>
      </c>
      <c r="AV14" s="208">
        <v>8</v>
      </c>
      <c r="AW14" s="209">
        <v>0</v>
      </c>
      <c r="AX14" s="209">
        <v>0</v>
      </c>
      <c r="AY14" s="208">
        <v>8</v>
      </c>
      <c r="AZ14" s="208">
        <v>4</v>
      </c>
      <c r="BA14" s="208">
        <v>6</v>
      </c>
      <c r="BB14" s="208">
        <v>12</v>
      </c>
      <c r="BC14" s="208">
        <v>4</v>
      </c>
      <c r="BD14" s="209">
        <v>0</v>
      </c>
      <c r="BE14" s="209">
        <v>0</v>
      </c>
      <c r="BF14" s="208">
        <v>7</v>
      </c>
      <c r="BG14" s="210">
        <v>9</v>
      </c>
      <c r="BH14" s="208">
        <v>5</v>
      </c>
      <c r="BI14" s="208">
        <v>5</v>
      </c>
      <c r="BJ14" s="210">
        <v>3</v>
      </c>
      <c r="BK14" s="211">
        <v>0</v>
      </c>
      <c r="BL14" s="211">
        <v>0</v>
      </c>
      <c r="BM14" s="210">
        <v>4</v>
      </c>
      <c r="BN14" s="208">
        <v>6</v>
      </c>
      <c r="BO14" s="208">
        <v>5</v>
      </c>
      <c r="BP14" s="208">
        <v>3</v>
      </c>
      <c r="BQ14" s="208">
        <v>6</v>
      </c>
      <c r="BR14" s="209">
        <v>0</v>
      </c>
      <c r="BS14" s="209">
        <v>0</v>
      </c>
      <c r="BT14" s="208">
        <v>13</v>
      </c>
      <c r="BU14" s="208">
        <v>8</v>
      </c>
      <c r="BV14" s="208">
        <v>12</v>
      </c>
      <c r="BW14" s="208">
        <v>3</v>
      </c>
      <c r="BX14" s="208">
        <v>9</v>
      </c>
      <c r="BY14" s="209">
        <v>0</v>
      </c>
      <c r="BZ14" s="209">
        <v>0</v>
      </c>
      <c r="CA14" s="208">
        <v>12</v>
      </c>
      <c r="CB14" s="208">
        <v>11</v>
      </c>
      <c r="CC14" s="212">
        <v>9</v>
      </c>
      <c r="CD14" s="213">
        <v>7</v>
      </c>
      <c r="CE14" s="213">
        <v>8</v>
      </c>
      <c r="CF14" s="214">
        <v>0</v>
      </c>
      <c r="CG14" s="214">
        <v>0</v>
      </c>
      <c r="CH14" s="215">
        <v>6</v>
      </c>
      <c r="CI14" s="215">
        <v>4</v>
      </c>
      <c r="CJ14" s="210">
        <v>5</v>
      </c>
      <c r="CK14" s="210">
        <v>5</v>
      </c>
      <c r="CL14" s="210">
        <v>4</v>
      </c>
      <c r="CM14" s="211">
        <v>0</v>
      </c>
      <c r="CN14" s="211">
        <v>0</v>
      </c>
      <c r="CO14" s="210">
        <v>6</v>
      </c>
      <c r="CP14" s="216">
        <v>4</v>
      </c>
      <c r="CQ14" s="210">
        <v>9</v>
      </c>
      <c r="CR14" s="210">
        <v>12</v>
      </c>
      <c r="CS14" s="210">
        <v>5</v>
      </c>
      <c r="CT14" s="211">
        <v>0</v>
      </c>
      <c r="CU14" s="211">
        <v>0</v>
      </c>
      <c r="CV14" s="216">
        <v>0</v>
      </c>
      <c r="CW14" s="216">
        <v>16</v>
      </c>
      <c r="CX14" s="216">
        <v>8</v>
      </c>
      <c r="CY14" s="216">
        <v>6</v>
      </c>
      <c r="CZ14" s="216">
        <v>10</v>
      </c>
      <c r="DA14" s="217">
        <v>0</v>
      </c>
      <c r="DB14" s="217">
        <v>0</v>
      </c>
      <c r="DC14" s="218">
        <v>9</v>
      </c>
      <c r="DD14" s="219">
        <v>8</v>
      </c>
      <c r="DE14" s="219">
        <v>7</v>
      </c>
      <c r="DF14" s="210">
        <v>10</v>
      </c>
      <c r="DG14" s="220">
        <v>14</v>
      </c>
      <c r="DH14" s="221">
        <v>0</v>
      </c>
      <c r="DI14" s="221">
        <v>0</v>
      </c>
      <c r="DJ14" s="210">
        <v>14</v>
      </c>
      <c r="DK14" s="210">
        <v>11</v>
      </c>
      <c r="DL14" s="210">
        <v>9</v>
      </c>
      <c r="DM14" s="222">
        <v>8</v>
      </c>
      <c r="DN14" s="210">
        <v>8</v>
      </c>
      <c r="DO14" s="211">
        <v>0</v>
      </c>
      <c r="DP14" s="211">
        <v>0</v>
      </c>
      <c r="DQ14" s="210">
        <v>11</v>
      </c>
      <c r="DR14" s="210">
        <v>15</v>
      </c>
      <c r="DS14" s="223">
        <v>10</v>
      </c>
      <c r="DT14" s="210">
        <v>14</v>
      </c>
      <c r="DU14" s="224">
        <v>11</v>
      </c>
      <c r="DV14" s="225">
        <v>0</v>
      </c>
      <c r="DW14" s="225">
        <v>0</v>
      </c>
      <c r="DX14" s="210">
        <v>8</v>
      </c>
      <c r="DY14" s="226">
        <v>19</v>
      </c>
      <c r="DZ14" s="227">
        <v>12</v>
      </c>
      <c r="EA14" s="228">
        <v>9</v>
      </c>
      <c r="EB14" s="210">
        <v>11</v>
      </c>
      <c r="EC14" s="211">
        <v>0</v>
      </c>
      <c r="ED14" s="211">
        <v>0</v>
      </c>
      <c r="EE14" s="211">
        <v>0</v>
      </c>
      <c r="EF14" s="210">
        <v>9</v>
      </c>
      <c r="EG14" s="210">
        <v>12</v>
      </c>
      <c r="EH14" s="229">
        <v>12</v>
      </c>
      <c r="EI14" s="210">
        <v>12</v>
      </c>
      <c r="EJ14" s="211">
        <v>0</v>
      </c>
      <c r="EK14" s="211">
        <v>0</v>
      </c>
      <c r="EL14" s="210">
        <v>11</v>
      </c>
      <c r="EM14" s="230">
        <v>9</v>
      </c>
      <c r="EN14" s="231">
        <v>13</v>
      </c>
      <c r="EO14" s="210">
        <v>11</v>
      </c>
      <c r="EP14" s="232">
        <v>6</v>
      </c>
      <c r="EQ14" s="233">
        <v>0</v>
      </c>
      <c r="ER14" s="233">
        <v>0</v>
      </c>
      <c r="ES14" s="234">
        <v>14</v>
      </c>
      <c r="ET14" s="235">
        <v>10</v>
      </c>
      <c r="EU14" s="236">
        <v>10</v>
      </c>
      <c r="EV14" s="237">
        <v>10</v>
      </c>
      <c r="EW14" s="210">
        <v>9</v>
      </c>
      <c r="EX14" s="211">
        <v>0</v>
      </c>
      <c r="EY14" s="211">
        <v>0</v>
      </c>
      <c r="EZ14" s="238">
        <v>2</v>
      </c>
      <c r="FA14" s="239">
        <v>12</v>
      </c>
      <c r="FB14" s="240">
        <v>8</v>
      </c>
      <c r="FC14" s="241">
        <v>14</v>
      </c>
      <c r="FD14" s="242">
        <v>11</v>
      </c>
      <c r="FE14" s="243">
        <v>0</v>
      </c>
      <c r="FF14" s="243">
        <v>0</v>
      </c>
      <c r="FG14" s="244">
        <v>9</v>
      </c>
      <c r="FH14" s="245">
        <v>13</v>
      </c>
      <c r="FI14" s="246"/>
      <c r="FJ14" s="246">
        <v>5</v>
      </c>
      <c r="FK14" s="247">
        <v>7</v>
      </c>
      <c r="FL14" s="248">
        <v>0</v>
      </c>
      <c r="FM14" s="248">
        <v>0</v>
      </c>
      <c r="FN14" s="249">
        <v>14</v>
      </c>
      <c r="FO14" s="250">
        <v>15</v>
      </c>
      <c r="FP14" s="250">
        <v>9</v>
      </c>
      <c r="FQ14" s="250">
        <v>9</v>
      </c>
      <c r="FR14" s="251">
        <v>6</v>
      </c>
      <c r="FS14" s="252">
        <v>0</v>
      </c>
      <c r="FT14" s="252">
        <v>0</v>
      </c>
      <c r="FU14" s="253">
        <v>13</v>
      </c>
      <c r="FV14" s="254">
        <v>9</v>
      </c>
      <c r="FW14" s="254">
        <v>4</v>
      </c>
      <c r="FX14" s="254"/>
      <c r="FY14" s="468">
        <v>2</v>
      </c>
      <c r="FZ14" s="256">
        <v>0</v>
      </c>
      <c r="GA14" s="256">
        <v>0</v>
      </c>
      <c r="GB14" s="257">
        <v>12</v>
      </c>
      <c r="GC14" s="258">
        <v>16</v>
      </c>
      <c r="GD14" s="259">
        <v>8</v>
      </c>
      <c r="GE14" s="259">
        <v>2</v>
      </c>
      <c r="GF14" s="260">
        <v>11</v>
      </c>
      <c r="GG14" s="261">
        <v>0</v>
      </c>
      <c r="GH14" s="261">
        <v>0</v>
      </c>
      <c r="GI14" s="262">
        <v>12</v>
      </c>
      <c r="GJ14" s="263">
        <v>14</v>
      </c>
      <c r="GK14" s="264">
        <v>8</v>
      </c>
      <c r="GL14" s="264">
        <v>7</v>
      </c>
      <c r="GM14" s="210">
        <v>10</v>
      </c>
      <c r="GN14" s="211">
        <v>0</v>
      </c>
      <c r="GO14" s="211">
        <v>0</v>
      </c>
      <c r="GP14" s="265">
        <v>11</v>
      </c>
      <c r="GQ14" s="266">
        <v>10</v>
      </c>
      <c r="GR14" s="267">
        <v>4</v>
      </c>
      <c r="GS14" s="267">
        <v>6</v>
      </c>
      <c r="GT14" s="267">
        <v>2</v>
      </c>
      <c r="GU14" s="268">
        <v>0</v>
      </c>
      <c r="GV14" s="268">
        <v>0</v>
      </c>
      <c r="GW14" s="269">
        <v>13</v>
      </c>
      <c r="GX14" s="270">
        <v>10</v>
      </c>
      <c r="GY14" s="271">
        <v>5</v>
      </c>
      <c r="GZ14" s="271">
        <v>3</v>
      </c>
      <c r="HA14" s="271"/>
      <c r="HB14" s="272">
        <v>0</v>
      </c>
      <c r="HC14" s="272">
        <v>0</v>
      </c>
      <c r="HD14" s="273">
        <v>9</v>
      </c>
      <c r="HE14" s="274">
        <v>5</v>
      </c>
      <c r="HF14" s="275">
        <v>15</v>
      </c>
      <c r="HG14" s="276">
        <v>3</v>
      </c>
      <c r="HH14" s="276"/>
      <c r="HI14" s="277">
        <v>0</v>
      </c>
      <c r="HJ14" s="277">
        <v>0</v>
      </c>
      <c r="HK14" s="278">
        <v>12</v>
      </c>
      <c r="HL14" s="279">
        <v>16</v>
      </c>
      <c r="HM14" s="1367">
        <v>9</v>
      </c>
      <c r="HN14" s="1393">
        <v>13</v>
      </c>
      <c r="HO14" s="1447">
        <v>8</v>
      </c>
      <c r="HP14" s="1460">
        <v>0</v>
      </c>
      <c r="HQ14" s="1460">
        <v>0</v>
      </c>
      <c r="HR14" s="1476">
        <v>10</v>
      </c>
      <c r="HS14" s="1517">
        <v>13</v>
      </c>
      <c r="HT14" s="1539">
        <v>9</v>
      </c>
      <c r="HU14" s="210">
        <v>8</v>
      </c>
      <c r="HV14" s="1562">
        <v>7</v>
      </c>
      <c r="HW14" s="1575">
        <v>0</v>
      </c>
      <c r="HX14" s="1575">
        <v>0</v>
      </c>
      <c r="HY14" s="1575">
        <v>0</v>
      </c>
      <c r="HZ14" s="1591">
        <v>19</v>
      </c>
      <c r="IA14" s="1612">
        <v>14</v>
      </c>
      <c r="IB14" s="1634">
        <v>13</v>
      </c>
      <c r="IC14" s="1655">
        <v>8</v>
      </c>
      <c r="ID14" s="1668">
        <v>0</v>
      </c>
      <c r="IE14" s="1668">
        <v>0</v>
      </c>
      <c r="IF14" s="1684">
        <v>16</v>
      </c>
      <c r="IG14" s="1705">
        <v>12</v>
      </c>
      <c r="IH14" s="1705">
        <v>12</v>
      </c>
      <c r="II14" s="1727">
        <v>9</v>
      </c>
      <c r="IJ14" s="1748">
        <v>13</v>
      </c>
      <c r="IK14" s="1761">
        <v>0</v>
      </c>
      <c r="IL14" s="1761">
        <v>0</v>
      </c>
      <c r="IM14" s="1777">
        <v>12</v>
      </c>
      <c r="IN14" s="210">
        <v>14</v>
      </c>
      <c r="IO14" s="1798">
        <v>14</v>
      </c>
      <c r="IP14" s="1819">
        <v>3</v>
      </c>
      <c r="IQ14" s="1840">
        <v>12</v>
      </c>
      <c r="IR14" s="1853">
        <v>0</v>
      </c>
      <c r="IS14" s="1853">
        <v>0</v>
      </c>
      <c r="IT14" s="1869">
        <v>11</v>
      </c>
      <c r="IU14" s="1890">
        <v>12</v>
      </c>
      <c r="IV14" s="1890">
        <v>8</v>
      </c>
      <c r="IW14" s="1911">
        <v>12</v>
      </c>
      <c r="IX14" s="1932"/>
      <c r="IY14" s="1945">
        <v>0</v>
      </c>
      <c r="IZ14" s="1945">
        <v>0</v>
      </c>
      <c r="JA14" s="1932">
        <v>0</v>
      </c>
      <c r="JB14" s="1932">
        <v>7</v>
      </c>
      <c r="JC14" s="1961">
        <v>10</v>
      </c>
      <c r="JD14" s="1961">
        <v>12</v>
      </c>
      <c r="JE14" s="1982">
        <v>13</v>
      </c>
      <c r="JF14" s="1995">
        <v>0</v>
      </c>
      <c r="JG14" s="1995">
        <v>0</v>
      </c>
      <c r="JH14" s="2011">
        <v>8</v>
      </c>
      <c r="JI14" s="2032">
        <v>13</v>
      </c>
      <c r="JJ14" s="2053">
        <v>11</v>
      </c>
      <c r="JK14" s="2053"/>
      <c r="JL14" s="2074">
        <v>11</v>
      </c>
      <c r="JM14" s="2087">
        <v>0</v>
      </c>
      <c r="JN14" s="2087">
        <v>0</v>
      </c>
      <c r="JO14" s="2103">
        <v>8</v>
      </c>
      <c r="JP14" s="2123">
        <v>8</v>
      </c>
      <c r="JQ14" s="2143">
        <v>9</v>
      </c>
      <c r="JR14" s="2163">
        <v>12</v>
      </c>
      <c r="JS14" s="2183">
        <v>12</v>
      </c>
      <c r="JT14" s="2196">
        <v>0</v>
      </c>
      <c r="JU14" s="2196">
        <v>0</v>
      </c>
      <c r="JV14" s="2210">
        <v>10</v>
      </c>
      <c r="JW14" s="2230">
        <v>17</v>
      </c>
      <c r="JX14" s="2250">
        <v>4</v>
      </c>
      <c r="JY14" s="2270">
        <v>6</v>
      </c>
      <c r="JZ14" s="2290">
        <v>7</v>
      </c>
      <c r="KA14" s="2303">
        <v>0</v>
      </c>
      <c r="KB14" s="2303">
        <v>0</v>
      </c>
      <c r="KC14" s="2319">
        <v>8</v>
      </c>
      <c r="KD14" s="2339">
        <v>7</v>
      </c>
      <c r="KE14" s="2359">
        <v>7</v>
      </c>
      <c r="KF14" s="2379">
        <v>7</v>
      </c>
      <c r="KG14" s="2399">
        <v>4</v>
      </c>
      <c r="KH14" s="2412">
        <v>0</v>
      </c>
      <c r="KI14" s="2412">
        <v>0</v>
      </c>
      <c r="KJ14" s="2428">
        <v>7</v>
      </c>
      <c r="KK14" s="2448">
        <v>13</v>
      </c>
      <c r="KL14" s="2468">
        <v>4</v>
      </c>
      <c r="KM14" s="2488">
        <v>5</v>
      </c>
      <c r="KN14" s="2508"/>
      <c r="KO14" s="2521">
        <v>0</v>
      </c>
      <c r="KP14" s="2521">
        <v>0</v>
      </c>
      <c r="KQ14" s="2537">
        <v>14</v>
      </c>
      <c r="KR14" s="2557">
        <v>9</v>
      </c>
      <c r="KS14" s="2577">
        <v>5</v>
      </c>
      <c r="KT14" s="2597">
        <v>9</v>
      </c>
      <c r="KU14" s="2617">
        <v>6</v>
      </c>
      <c r="KV14" s="2630">
        <v>0</v>
      </c>
      <c r="KW14" s="2630">
        <v>0</v>
      </c>
      <c r="KX14" s="2646">
        <v>12</v>
      </c>
      <c r="KY14" s="2666">
        <v>8</v>
      </c>
      <c r="KZ14" s="2686">
        <v>8</v>
      </c>
      <c r="LA14" s="2710">
        <v>12</v>
      </c>
      <c r="LB14" s="2730">
        <v>9</v>
      </c>
      <c r="LC14" s="2743">
        <v>0</v>
      </c>
      <c r="LD14" s="2743">
        <v>0</v>
      </c>
      <c r="LE14" s="2759">
        <v>2</v>
      </c>
      <c r="LF14" s="2779">
        <v>22</v>
      </c>
      <c r="LG14" s="2799">
        <v>11</v>
      </c>
      <c r="LH14" s="2819">
        <v>6</v>
      </c>
      <c r="LI14" s="2839">
        <v>6</v>
      </c>
      <c r="LJ14" s="2852">
        <v>0</v>
      </c>
      <c r="LK14" s="2852">
        <v>0</v>
      </c>
      <c r="LL14" s="2868">
        <v>9</v>
      </c>
      <c r="LM14" s="2888">
        <v>9</v>
      </c>
      <c r="LN14" s="2910">
        <v>5</v>
      </c>
      <c r="LO14" s="2930">
        <v>7</v>
      </c>
      <c r="LP14" s="2930">
        <v>3</v>
      </c>
      <c r="LQ14" s="2970">
        <v>0</v>
      </c>
      <c r="LR14" s="2970">
        <v>0</v>
      </c>
      <c r="LS14" s="2971">
        <v>10</v>
      </c>
      <c r="LT14" s="2972">
        <v>1</v>
      </c>
      <c r="LU14" s="2973">
        <v>9</v>
      </c>
      <c r="LV14" s="2974">
        <v>4</v>
      </c>
      <c r="LW14" s="3056">
        <v>8</v>
      </c>
      <c r="LX14" s="3057">
        <v>0</v>
      </c>
      <c r="LY14" s="3057">
        <v>0</v>
      </c>
      <c r="LZ14" s="3087">
        <v>8</v>
      </c>
      <c r="MA14" s="3108">
        <v>8</v>
      </c>
      <c r="MB14" s="3144">
        <v>9</v>
      </c>
      <c r="MC14" s="3164">
        <v>7</v>
      </c>
      <c r="MD14" s="3184">
        <v>2</v>
      </c>
      <c r="ME14" s="3197">
        <v>0</v>
      </c>
      <c r="MF14" s="3197">
        <v>0</v>
      </c>
      <c r="MG14" s="3214">
        <v>9</v>
      </c>
      <c r="MH14" s="3234">
        <v>7</v>
      </c>
      <c r="MI14" s="3254">
        <v>6</v>
      </c>
      <c r="MJ14" s="3275">
        <v>7</v>
      </c>
      <c r="MK14" s="3295">
        <v>5</v>
      </c>
      <c r="ML14" s="3308">
        <v>0</v>
      </c>
      <c r="MM14" s="3308">
        <v>0</v>
      </c>
      <c r="MN14" s="3324">
        <v>7</v>
      </c>
      <c r="MO14" s="3344">
        <v>4</v>
      </c>
      <c r="MP14" s="3364">
        <v>6</v>
      </c>
      <c r="MQ14" s="3384">
        <v>5</v>
      </c>
      <c r="MR14" s="3437">
        <v>6</v>
      </c>
      <c r="MS14" s="3438">
        <v>0</v>
      </c>
      <c r="MT14" s="3438">
        <v>0</v>
      </c>
      <c r="MU14" s="3437">
        <v>3</v>
      </c>
      <c r="MV14" s="3466">
        <v>4</v>
      </c>
      <c r="MW14" s="3486">
        <v>5</v>
      </c>
      <c r="MX14" s="3506">
        <v>4</v>
      </c>
      <c r="MY14" s="3526">
        <v>5</v>
      </c>
      <c r="MZ14" s="3539">
        <v>0</v>
      </c>
      <c r="NA14" s="3539">
        <v>0</v>
      </c>
      <c r="NB14" s="1575">
        <v>0</v>
      </c>
      <c r="NC14" s="3555">
        <v>5</v>
      </c>
      <c r="ND14" s="3555">
        <v>12</v>
      </c>
      <c r="NE14" s="3555">
        <v>5</v>
      </c>
      <c r="NF14" s="3585">
        <v>4</v>
      </c>
      <c r="NG14" s="3571">
        <v>0</v>
      </c>
      <c r="NH14" s="3571">
        <v>0</v>
      </c>
      <c r="NI14" s="210">
        <v>5</v>
      </c>
      <c r="NJ14" s="3585">
        <v>7</v>
      </c>
      <c r="NK14" s="3615">
        <v>5</v>
      </c>
      <c r="NL14" s="3615">
        <v>1</v>
      </c>
      <c r="NM14" s="3615">
        <v>5</v>
      </c>
      <c r="NN14" s="3602">
        <v>0</v>
      </c>
      <c r="NO14" s="3602">
        <v>0</v>
      </c>
      <c r="NP14" s="3615">
        <v>6</v>
      </c>
      <c r="NQ14" s="3615">
        <v>1</v>
      </c>
      <c r="NR14" s="3615">
        <v>11</v>
      </c>
      <c r="NS14" s="3615">
        <v>3</v>
      </c>
      <c r="NT14" s="3635">
        <v>3</v>
      </c>
      <c r="NU14" s="3602">
        <v>0</v>
      </c>
      <c r="NV14" s="3602">
        <v>0</v>
      </c>
      <c r="NW14" s="3615">
        <v>9</v>
      </c>
      <c r="NX14" s="3615">
        <v>6</v>
      </c>
      <c r="NY14" s="3635">
        <v>6</v>
      </c>
      <c r="NZ14" s="3664">
        <v>9</v>
      </c>
      <c r="OA14" s="3664">
        <v>7</v>
      </c>
      <c r="OB14" s="3651">
        <v>0</v>
      </c>
      <c r="OC14" s="3651">
        <v>0</v>
      </c>
      <c r="OD14" s="3664">
        <v>8</v>
      </c>
      <c r="OE14" s="3664">
        <v>6</v>
      </c>
      <c r="OF14" s="3664">
        <v>5</v>
      </c>
      <c r="OG14" s="3664">
        <v>3</v>
      </c>
      <c r="OH14" s="210">
        <v>5</v>
      </c>
      <c r="OI14" s="211">
        <v>0</v>
      </c>
      <c r="OJ14" s="211">
        <v>0</v>
      </c>
      <c r="OK14" s="3684"/>
      <c r="OL14" s="3684">
        <v>7</v>
      </c>
      <c r="OM14" s="3704">
        <v>6</v>
      </c>
      <c r="ON14" s="3724">
        <v>5</v>
      </c>
      <c r="OO14" s="3744">
        <v>5</v>
      </c>
      <c r="OP14" s="3757">
        <v>0</v>
      </c>
      <c r="OQ14" s="3757">
        <v>0</v>
      </c>
      <c r="OR14" s="3773">
        <v>7</v>
      </c>
      <c r="OS14" s="3793">
        <v>6</v>
      </c>
      <c r="OT14" s="3813">
        <v>4</v>
      </c>
      <c r="OU14" s="3833">
        <v>6</v>
      </c>
      <c r="OV14" s="3853">
        <v>4</v>
      </c>
      <c r="OW14" s="3866">
        <v>0</v>
      </c>
      <c r="OX14" s="3866">
        <v>0</v>
      </c>
      <c r="OY14" s="3882">
        <v>7</v>
      </c>
      <c r="OZ14" s="3902">
        <v>8</v>
      </c>
      <c r="PA14" s="3922">
        <v>5</v>
      </c>
      <c r="PB14" s="3942">
        <v>16</v>
      </c>
      <c r="PC14" s="3962">
        <v>3</v>
      </c>
      <c r="PD14" s="3975">
        <v>0</v>
      </c>
      <c r="PE14" s="3975">
        <v>0</v>
      </c>
      <c r="PF14" s="3991">
        <v>3</v>
      </c>
      <c r="PG14" s="3991">
        <v>4</v>
      </c>
      <c r="PH14" s="3991">
        <v>6</v>
      </c>
      <c r="PI14" s="4011">
        <v>6</v>
      </c>
      <c r="PJ14" s="4031">
        <v>2</v>
      </c>
      <c r="PK14" s="4044">
        <v>0</v>
      </c>
      <c r="PL14" s="4044">
        <v>0</v>
      </c>
      <c r="PM14" s="4060">
        <v>8</v>
      </c>
      <c r="PN14" s="4080">
        <v>7</v>
      </c>
      <c r="PO14" s="4100">
        <v>5</v>
      </c>
      <c r="PP14" s="4120">
        <v>5</v>
      </c>
      <c r="PQ14" s="4140">
        <v>8</v>
      </c>
      <c r="PR14" s="4153">
        <v>0</v>
      </c>
      <c r="PS14" s="4153">
        <v>0</v>
      </c>
      <c r="PT14" s="4171">
        <v>9</v>
      </c>
      <c r="PU14" s="4171">
        <v>5</v>
      </c>
      <c r="PV14" s="4171">
        <v>5</v>
      </c>
      <c r="PW14" s="4171">
        <v>6</v>
      </c>
      <c r="PX14" s="4191">
        <v>6</v>
      </c>
      <c r="PY14" s="4204">
        <v>0</v>
      </c>
      <c r="PZ14" s="4204">
        <v>0</v>
      </c>
      <c r="QA14" s="4220">
        <v>5</v>
      </c>
      <c r="QB14" s="4240">
        <v>11</v>
      </c>
      <c r="QC14" s="4260">
        <v>7</v>
      </c>
      <c r="QD14" s="4280">
        <v>13</v>
      </c>
      <c r="QE14" s="4300">
        <v>8</v>
      </c>
      <c r="QF14" s="4313">
        <v>0</v>
      </c>
      <c r="QG14" s="4313">
        <v>0</v>
      </c>
      <c r="QH14" s="4329">
        <v>9</v>
      </c>
      <c r="QI14" s="4349">
        <v>6</v>
      </c>
      <c r="QJ14" s="4369">
        <v>4</v>
      </c>
      <c r="QK14" s="4389">
        <v>3</v>
      </c>
      <c r="QL14" s="4409">
        <v>7</v>
      </c>
      <c r="QM14" s="4422">
        <v>0</v>
      </c>
      <c r="QN14" s="4422">
        <v>0</v>
      </c>
      <c r="QO14" s="4438">
        <v>7</v>
      </c>
      <c r="QP14" s="4458">
        <v>4</v>
      </c>
      <c r="QQ14" s="4478">
        <v>4</v>
      </c>
      <c r="QR14" s="4498">
        <v>5</v>
      </c>
      <c r="QS14" s="4518">
        <v>3</v>
      </c>
      <c r="QT14" s="4531">
        <v>0</v>
      </c>
      <c r="QU14" s="4531">
        <v>0</v>
      </c>
      <c r="QV14" s="4518"/>
      <c r="QW14" s="4550">
        <v>8</v>
      </c>
      <c r="QX14" s="4570">
        <v>4</v>
      </c>
      <c r="QY14" s="4590">
        <v>9</v>
      </c>
      <c r="QZ14" s="4610">
        <v>6</v>
      </c>
      <c r="RA14" s="4623">
        <v>0</v>
      </c>
      <c r="RB14" s="4623">
        <v>0</v>
      </c>
      <c r="RC14" s="210">
        <v>8</v>
      </c>
      <c r="RD14" s="210">
        <v>11</v>
      </c>
      <c r="RE14" s="4646">
        <v>10</v>
      </c>
      <c r="RF14" s="210">
        <v>5</v>
      </c>
      <c r="RG14" s="210">
        <v>5</v>
      </c>
      <c r="RH14" s="211">
        <v>0</v>
      </c>
      <c r="RI14" s="211">
        <v>0</v>
      </c>
      <c r="RJ14" s="210">
        <v>7</v>
      </c>
      <c r="RK14" s="210">
        <v>4</v>
      </c>
      <c r="RL14" s="210">
        <v>5</v>
      </c>
      <c r="RM14" s="210">
        <v>5</v>
      </c>
      <c r="RN14" s="210">
        <v>7</v>
      </c>
      <c r="RO14" s="211">
        <v>0</v>
      </c>
      <c r="RP14" s="211">
        <v>0</v>
      </c>
      <c r="RQ14" s="210">
        <v>8</v>
      </c>
      <c r="RR14" s="210">
        <v>5</v>
      </c>
      <c r="RS14" s="210">
        <v>8</v>
      </c>
      <c r="RT14" s="210">
        <v>8</v>
      </c>
      <c r="RU14" s="210">
        <v>6</v>
      </c>
      <c r="RV14" s="211">
        <v>0</v>
      </c>
      <c r="RW14" s="211">
        <v>0</v>
      </c>
      <c r="RX14" s="210">
        <v>4</v>
      </c>
      <c r="RY14" s="210">
        <v>6</v>
      </c>
      <c r="RZ14" s="210">
        <v>9</v>
      </c>
      <c r="SA14" s="210">
        <v>7</v>
      </c>
      <c r="SB14" s="210">
        <v>4</v>
      </c>
      <c r="SC14" s="211">
        <v>0</v>
      </c>
      <c r="SD14" s="211">
        <v>0</v>
      </c>
      <c r="SE14" s="210"/>
      <c r="SF14" s="210">
        <v>2</v>
      </c>
      <c r="SG14" s="210">
        <v>4</v>
      </c>
      <c r="SH14" s="210">
        <v>4</v>
      </c>
      <c r="SI14" s="210">
        <v>3</v>
      </c>
      <c r="SJ14" s="211">
        <v>0</v>
      </c>
      <c r="SK14" s="211">
        <v>0</v>
      </c>
      <c r="SL14" s="210">
        <v>10</v>
      </c>
      <c r="SM14" s="210">
        <v>3</v>
      </c>
      <c r="SN14" s="210">
        <v>6</v>
      </c>
      <c r="SO14" s="4670">
        <v>5</v>
      </c>
      <c r="SP14" s="4700">
        <v>6</v>
      </c>
      <c r="SQ14" s="4686">
        <v>0</v>
      </c>
      <c r="SR14" s="4686">
        <v>0</v>
      </c>
      <c r="SS14" s="4700">
        <v>5</v>
      </c>
      <c r="ST14" s="4721">
        <v>6</v>
      </c>
      <c r="SU14" s="4742">
        <v>5</v>
      </c>
      <c r="SV14" s="4764">
        <v>3</v>
      </c>
      <c r="SW14" s="4785">
        <v>3</v>
      </c>
      <c r="SX14" s="4798">
        <v>0</v>
      </c>
      <c r="SY14" s="4798">
        <v>0</v>
      </c>
      <c r="SZ14" s="210">
        <v>5</v>
      </c>
      <c r="TA14" s="210">
        <v>0</v>
      </c>
      <c r="TB14" s="210">
        <v>4</v>
      </c>
      <c r="TC14" s="210">
        <v>2</v>
      </c>
      <c r="TD14" s="210">
        <v>4</v>
      </c>
      <c r="TE14" s="211">
        <v>0</v>
      </c>
      <c r="TF14" s="211">
        <v>0</v>
      </c>
      <c r="TG14" s="210">
        <v>6</v>
      </c>
      <c r="TH14" s="210">
        <v>3</v>
      </c>
      <c r="TI14" s="210">
        <v>9</v>
      </c>
      <c r="TJ14" s="210">
        <v>5</v>
      </c>
      <c r="TK14" s="210"/>
      <c r="TL14" s="211">
        <v>0</v>
      </c>
      <c r="TM14" s="211">
        <v>0</v>
      </c>
      <c r="TN14" s="210">
        <v>11</v>
      </c>
      <c r="TO14" s="210">
        <v>11</v>
      </c>
      <c r="TP14" s="210">
        <v>2</v>
      </c>
      <c r="TQ14" s="210">
        <v>3</v>
      </c>
    </row>
    <row r="15" spans="1:537" x14ac:dyDescent="0.3">
      <c r="A15" s="207" t="s">
        <v>63</v>
      </c>
      <c r="B15" s="208">
        <v>98</v>
      </c>
      <c r="C15" s="208">
        <v>80</v>
      </c>
      <c r="D15" s="208">
        <v>71</v>
      </c>
      <c r="E15" s="208">
        <v>69</v>
      </c>
      <c r="F15" s="208">
        <v>74</v>
      </c>
      <c r="G15" s="209">
        <v>0</v>
      </c>
      <c r="H15" s="209">
        <v>0</v>
      </c>
      <c r="I15" s="208">
        <v>95</v>
      </c>
      <c r="J15" s="208">
        <v>93</v>
      </c>
      <c r="K15" s="208">
        <v>67</v>
      </c>
      <c r="L15" s="208">
        <v>81</v>
      </c>
      <c r="M15" s="208">
        <v>61</v>
      </c>
      <c r="N15" s="209">
        <v>0</v>
      </c>
      <c r="O15" s="209">
        <v>0</v>
      </c>
      <c r="P15" s="208">
        <v>95</v>
      </c>
      <c r="Q15" s="208">
        <v>63</v>
      </c>
      <c r="R15" s="208">
        <v>62</v>
      </c>
      <c r="S15" s="208">
        <v>54</v>
      </c>
      <c r="T15" s="208">
        <v>42</v>
      </c>
      <c r="U15" s="209">
        <v>0</v>
      </c>
      <c r="V15" s="209">
        <v>0</v>
      </c>
      <c r="W15" s="208">
        <v>56</v>
      </c>
      <c r="X15" s="208">
        <v>51</v>
      </c>
      <c r="Y15" s="208">
        <v>36</v>
      </c>
      <c r="Z15" s="208">
        <v>35</v>
      </c>
      <c r="AA15" s="208">
        <v>41</v>
      </c>
      <c r="AB15" s="209">
        <v>0</v>
      </c>
      <c r="AC15" s="209">
        <v>0</v>
      </c>
      <c r="AD15" s="208">
        <v>61</v>
      </c>
      <c r="AE15" s="208">
        <v>55</v>
      </c>
      <c r="AF15" s="208">
        <v>42</v>
      </c>
      <c r="AG15" s="208">
        <v>38</v>
      </c>
      <c r="AH15" s="208"/>
      <c r="AI15" s="209">
        <v>0</v>
      </c>
      <c r="AJ15" s="209">
        <v>0</v>
      </c>
      <c r="AK15" s="208">
        <v>72</v>
      </c>
      <c r="AL15" s="208">
        <v>56</v>
      </c>
      <c r="AM15" s="208">
        <v>69</v>
      </c>
      <c r="AN15" s="208">
        <v>51</v>
      </c>
      <c r="AO15" s="208">
        <v>38</v>
      </c>
      <c r="AP15" s="209">
        <v>0</v>
      </c>
      <c r="AQ15" s="209">
        <v>0</v>
      </c>
      <c r="AR15" s="208">
        <v>68</v>
      </c>
      <c r="AS15" s="208">
        <v>52</v>
      </c>
      <c r="AT15" s="208">
        <v>70</v>
      </c>
      <c r="AU15" s="208">
        <v>42</v>
      </c>
      <c r="AV15" s="208">
        <v>47</v>
      </c>
      <c r="AW15" s="209">
        <v>0</v>
      </c>
      <c r="AX15" s="209">
        <v>0</v>
      </c>
      <c r="AY15" s="208">
        <v>55</v>
      </c>
      <c r="AZ15" s="208">
        <v>50</v>
      </c>
      <c r="BA15" s="208">
        <v>49</v>
      </c>
      <c r="BB15" s="208">
        <v>40</v>
      </c>
      <c r="BC15" s="208">
        <v>38</v>
      </c>
      <c r="BD15" s="209">
        <v>0</v>
      </c>
      <c r="BE15" s="209">
        <v>0</v>
      </c>
      <c r="BF15" s="208">
        <v>72</v>
      </c>
      <c r="BG15" s="210">
        <v>37</v>
      </c>
      <c r="BH15" s="208">
        <v>29</v>
      </c>
      <c r="BI15" s="208">
        <v>35</v>
      </c>
      <c r="BJ15" s="210">
        <v>17</v>
      </c>
      <c r="BK15" s="211">
        <v>0</v>
      </c>
      <c r="BL15" s="211">
        <v>0</v>
      </c>
      <c r="BM15" s="210">
        <v>41</v>
      </c>
      <c r="BN15" s="208">
        <v>35</v>
      </c>
      <c r="BO15" s="208">
        <v>33</v>
      </c>
      <c r="BP15" s="208">
        <v>26</v>
      </c>
      <c r="BQ15" s="208">
        <v>30</v>
      </c>
      <c r="BR15" s="209">
        <v>0</v>
      </c>
      <c r="BS15" s="209">
        <v>0</v>
      </c>
      <c r="BT15" s="208">
        <v>26</v>
      </c>
      <c r="BU15" s="208">
        <v>17</v>
      </c>
      <c r="BV15" s="208">
        <v>26</v>
      </c>
      <c r="BW15" s="208">
        <v>17</v>
      </c>
      <c r="BX15" s="208">
        <v>18</v>
      </c>
      <c r="BY15" s="209">
        <v>0</v>
      </c>
      <c r="BZ15" s="209">
        <v>0</v>
      </c>
      <c r="CA15" s="208">
        <v>22</v>
      </c>
      <c r="CB15" s="208">
        <v>13</v>
      </c>
      <c r="CC15" s="212">
        <v>26</v>
      </c>
      <c r="CD15" s="213">
        <v>20</v>
      </c>
      <c r="CE15" s="213">
        <v>19</v>
      </c>
      <c r="CF15" s="214">
        <v>0</v>
      </c>
      <c r="CG15" s="214">
        <v>0</v>
      </c>
      <c r="CH15" s="215">
        <v>34</v>
      </c>
      <c r="CI15" s="215">
        <v>26</v>
      </c>
      <c r="CJ15" s="210">
        <v>25</v>
      </c>
      <c r="CK15" s="210">
        <v>17</v>
      </c>
      <c r="CL15" s="210">
        <v>18</v>
      </c>
      <c r="CM15" s="211">
        <v>0</v>
      </c>
      <c r="CN15" s="211">
        <v>0</v>
      </c>
      <c r="CO15" s="210">
        <v>0</v>
      </c>
      <c r="CP15" s="216">
        <v>0</v>
      </c>
      <c r="CQ15" s="210">
        <v>0</v>
      </c>
      <c r="CR15" s="210">
        <v>0</v>
      </c>
      <c r="CS15" s="210">
        <v>0</v>
      </c>
      <c r="CT15" s="211">
        <v>0</v>
      </c>
      <c r="CU15" s="211">
        <v>0</v>
      </c>
      <c r="CV15" s="216">
        <v>0</v>
      </c>
      <c r="CW15" s="216">
        <v>0</v>
      </c>
      <c r="CX15" s="216">
        <v>0</v>
      </c>
      <c r="CY15" s="216">
        <v>0</v>
      </c>
      <c r="CZ15" s="216">
        <v>0</v>
      </c>
      <c r="DA15" s="217">
        <v>0</v>
      </c>
      <c r="DB15" s="217">
        <v>0</v>
      </c>
      <c r="DC15" s="218">
        <v>0</v>
      </c>
      <c r="DD15" s="219">
        <v>0</v>
      </c>
      <c r="DE15" s="219">
        <v>0</v>
      </c>
      <c r="DF15" s="210">
        <v>0</v>
      </c>
      <c r="DG15" s="220">
        <v>0</v>
      </c>
      <c r="DH15" s="221">
        <v>0</v>
      </c>
      <c r="DI15" s="221">
        <v>0</v>
      </c>
      <c r="DJ15" s="210">
        <v>0</v>
      </c>
      <c r="DK15" s="210">
        <v>0</v>
      </c>
      <c r="DL15" s="210">
        <v>0</v>
      </c>
      <c r="DM15" s="222">
        <v>0</v>
      </c>
      <c r="DN15" s="210">
        <v>0</v>
      </c>
      <c r="DO15" s="211">
        <v>0</v>
      </c>
      <c r="DP15" s="211">
        <v>0</v>
      </c>
      <c r="DQ15" s="210">
        <v>0</v>
      </c>
      <c r="DR15" s="210">
        <v>0</v>
      </c>
      <c r="DS15" s="223">
        <v>0</v>
      </c>
      <c r="DT15" s="210">
        <v>0</v>
      </c>
      <c r="DU15" s="224">
        <v>0</v>
      </c>
      <c r="DV15" s="225">
        <v>0</v>
      </c>
      <c r="DW15" s="225">
        <v>0</v>
      </c>
      <c r="DX15" s="210">
        <v>0</v>
      </c>
      <c r="DY15" s="226">
        <v>0</v>
      </c>
      <c r="DZ15" s="227">
        <v>0</v>
      </c>
      <c r="EA15" s="228">
        <v>0</v>
      </c>
      <c r="EB15" s="210">
        <v>0</v>
      </c>
      <c r="EC15" s="211">
        <v>0</v>
      </c>
      <c r="ED15" s="211">
        <v>0</v>
      </c>
      <c r="EE15" s="211">
        <v>0</v>
      </c>
      <c r="EF15" s="210">
        <v>0</v>
      </c>
      <c r="EG15" s="210">
        <v>0</v>
      </c>
      <c r="EH15" s="229">
        <v>0</v>
      </c>
      <c r="EI15" s="210">
        <v>0</v>
      </c>
      <c r="EJ15" s="211">
        <v>0</v>
      </c>
      <c r="EK15" s="211">
        <v>0</v>
      </c>
      <c r="EL15" s="210">
        <v>0</v>
      </c>
      <c r="EM15" s="230">
        <v>0</v>
      </c>
      <c r="EN15" s="231">
        <v>0</v>
      </c>
      <c r="EO15" s="210">
        <v>0</v>
      </c>
      <c r="EP15" s="232">
        <v>0</v>
      </c>
      <c r="EQ15" s="233">
        <v>0</v>
      </c>
      <c r="ER15" s="233">
        <v>0</v>
      </c>
      <c r="ES15" s="234">
        <v>0</v>
      </c>
      <c r="ET15" s="235">
        <v>0</v>
      </c>
      <c r="EU15" s="236">
        <v>0</v>
      </c>
      <c r="EV15" s="237">
        <v>0</v>
      </c>
      <c r="EW15" s="210">
        <v>0</v>
      </c>
      <c r="EX15" s="211">
        <v>0</v>
      </c>
      <c r="EY15" s="211">
        <v>0</v>
      </c>
      <c r="EZ15" s="238">
        <v>0</v>
      </c>
      <c r="FA15" s="239">
        <v>0</v>
      </c>
      <c r="FB15" s="240">
        <v>0</v>
      </c>
      <c r="FC15" s="241">
        <v>0</v>
      </c>
      <c r="FD15" s="242">
        <v>0</v>
      </c>
      <c r="FE15" s="243">
        <v>0</v>
      </c>
      <c r="FF15" s="243">
        <v>0</v>
      </c>
      <c r="FG15" s="244">
        <v>0</v>
      </c>
      <c r="FH15" s="245">
        <v>0</v>
      </c>
      <c r="FI15" s="246"/>
      <c r="FJ15" s="246">
        <v>0</v>
      </c>
      <c r="FK15" s="247">
        <v>0</v>
      </c>
      <c r="FL15" s="248">
        <v>0</v>
      </c>
      <c r="FM15" s="248">
        <v>0</v>
      </c>
      <c r="FN15" s="249">
        <v>0</v>
      </c>
      <c r="FO15" s="250">
        <v>0</v>
      </c>
      <c r="FP15" s="250">
        <v>0</v>
      </c>
      <c r="FQ15" s="250">
        <v>0</v>
      </c>
      <c r="FR15" s="251">
        <v>0</v>
      </c>
      <c r="FS15" s="252">
        <v>0</v>
      </c>
      <c r="FT15" s="252">
        <v>0</v>
      </c>
      <c r="FU15" s="253">
        <v>0</v>
      </c>
      <c r="FV15" s="254">
        <v>0</v>
      </c>
      <c r="FW15" s="254">
        <v>0</v>
      </c>
      <c r="FX15" s="254"/>
      <c r="FY15" s="468">
        <v>0</v>
      </c>
      <c r="FZ15" s="256">
        <v>0</v>
      </c>
      <c r="GA15" s="256">
        <v>0</v>
      </c>
      <c r="GB15" s="257">
        <v>0</v>
      </c>
      <c r="GC15" s="258">
        <v>0</v>
      </c>
      <c r="GD15" s="259">
        <v>0</v>
      </c>
      <c r="GE15" s="259">
        <v>0</v>
      </c>
      <c r="GF15" s="260">
        <v>0</v>
      </c>
      <c r="GG15" s="261">
        <v>0</v>
      </c>
      <c r="GH15" s="261">
        <v>0</v>
      </c>
      <c r="GI15" s="262">
        <v>0</v>
      </c>
      <c r="GJ15" s="263">
        <v>0</v>
      </c>
      <c r="GK15" s="264">
        <v>0</v>
      </c>
      <c r="GL15" s="264">
        <v>0</v>
      </c>
      <c r="GM15" s="210">
        <v>0</v>
      </c>
      <c r="GN15" s="211">
        <v>0</v>
      </c>
      <c r="GO15" s="211">
        <v>0</v>
      </c>
      <c r="GP15" s="265">
        <v>0</v>
      </c>
      <c r="GQ15" s="266">
        <v>0</v>
      </c>
      <c r="GR15" s="267">
        <v>0</v>
      </c>
      <c r="GS15" s="267">
        <v>0</v>
      </c>
      <c r="GT15" s="267">
        <v>0</v>
      </c>
      <c r="GU15" s="268">
        <v>0</v>
      </c>
      <c r="GV15" s="268">
        <v>0</v>
      </c>
      <c r="GW15" s="269">
        <v>0</v>
      </c>
      <c r="GX15" s="270">
        <v>0</v>
      </c>
      <c r="GY15" s="271">
        <v>0</v>
      </c>
      <c r="GZ15" s="271">
        <v>0</v>
      </c>
      <c r="HA15" s="271"/>
      <c r="HB15" s="272">
        <v>0</v>
      </c>
      <c r="HC15" s="272">
        <v>0</v>
      </c>
      <c r="HD15" s="273">
        <v>0</v>
      </c>
      <c r="HE15" s="274">
        <v>0</v>
      </c>
      <c r="HF15" s="275">
        <v>0</v>
      </c>
      <c r="HG15" s="276">
        <v>0</v>
      </c>
      <c r="HH15" s="276"/>
      <c r="HI15" s="277">
        <v>0</v>
      </c>
      <c r="HJ15" s="277">
        <v>0</v>
      </c>
      <c r="HK15" s="278">
        <v>0</v>
      </c>
      <c r="HL15" s="279">
        <v>0</v>
      </c>
      <c r="HM15" s="1367">
        <v>0</v>
      </c>
      <c r="HN15" s="1393">
        <v>0</v>
      </c>
      <c r="HO15" s="1447">
        <v>0</v>
      </c>
      <c r="HP15" s="1460">
        <v>0</v>
      </c>
      <c r="HQ15" s="1460">
        <v>0</v>
      </c>
      <c r="HR15" s="1476">
        <v>0</v>
      </c>
      <c r="HS15" s="1517">
        <v>0</v>
      </c>
      <c r="HT15" s="1539">
        <v>0</v>
      </c>
      <c r="HU15" s="210">
        <v>0</v>
      </c>
      <c r="HV15" s="1562">
        <v>0</v>
      </c>
      <c r="HW15" s="1575">
        <v>0</v>
      </c>
      <c r="HX15" s="1575">
        <v>0</v>
      </c>
      <c r="HY15" s="1575">
        <v>0</v>
      </c>
      <c r="HZ15" s="1591">
        <v>0</v>
      </c>
      <c r="IA15" s="1612">
        <v>0</v>
      </c>
      <c r="IB15" s="1634">
        <v>0</v>
      </c>
      <c r="IC15" s="1655">
        <v>0</v>
      </c>
      <c r="ID15" s="1668">
        <v>0</v>
      </c>
      <c r="IE15" s="1668">
        <v>0</v>
      </c>
      <c r="IF15" s="1684">
        <v>0</v>
      </c>
      <c r="IG15" s="1705">
        <v>0</v>
      </c>
      <c r="IH15" s="1705">
        <v>0</v>
      </c>
      <c r="II15" s="1727">
        <v>0</v>
      </c>
      <c r="IJ15" s="1748">
        <v>0</v>
      </c>
      <c r="IK15" s="1761">
        <v>0</v>
      </c>
      <c r="IL15" s="1761">
        <v>0</v>
      </c>
      <c r="IM15" s="1777">
        <v>0</v>
      </c>
      <c r="IN15" s="210">
        <v>0</v>
      </c>
      <c r="IO15" s="1798">
        <v>0</v>
      </c>
      <c r="IP15" s="1819">
        <v>0</v>
      </c>
      <c r="IQ15" s="1840">
        <v>0</v>
      </c>
      <c r="IR15" s="1853">
        <v>0</v>
      </c>
      <c r="IS15" s="1853">
        <v>0</v>
      </c>
      <c r="IT15" s="1869">
        <v>0</v>
      </c>
      <c r="IU15" s="1890">
        <v>0</v>
      </c>
      <c r="IV15" s="1890">
        <v>0</v>
      </c>
      <c r="IW15" s="1911">
        <v>0</v>
      </c>
      <c r="IX15" s="1932"/>
      <c r="IY15" s="1945">
        <v>0</v>
      </c>
      <c r="IZ15" s="1945">
        <v>0</v>
      </c>
      <c r="JA15" s="1932">
        <v>0</v>
      </c>
      <c r="JB15" s="1932">
        <v>0</v>
      </c>
      <c r="JC15" s="1961">
        <v>0</v>
      </c>
      <c r="JD15" s="1961">
        <v>0</v>
      </c>
      <c r="JE15" s="1982">
        <v>0</v>
      </c>
      <c r="JF15" s="1995">
        <v>0</v>
      </c>
      <c r="JG15" s="1995">
        <v>0</v>
      </c>
      <c r="JH15" s="2011">
        <v>0</v>
      </c>
      <c r="JI15" s="2032">
        <v>0</v>
      </c>
      <c r="JJ15" s="2053">
        <v>0</v>
      </c>
      <c r="JK15" s="2053"/>
      <c r="JL15" s="2074">
        <v>0</v>
      </c>
      <c r="JM15" s="2087">
        <v>0</v>
      </c>
      <c r="JN15" s="2087">
        <v>0</v>
      </c>
      <c r="JO15" s="2103">
        <v>0</v>
      </c>
      <c r="JP15" s="2123">
        <v>0</v>
      </c>
      <c r="JQ15" s="2143">
        <v>0</v>
      </c>
      <c r="JR15" s="2163">
        <v>0</v>
      </c>
      <c r="JS15" s="2183">
        <v>0</v>
      </c>
      <c r="JT15" s="2196">
        <v>0</v>
      </c>
      <c r="JU15" s="2196">
        <v>0</v>
      </c>
      <c r="JV15" s="2210">
        <v>0</v>
      </c>
      <c r="JW15" s="2230">
        <v>0</v>
      </c>
      <c r="JX15" s="2250">
        <v>0</v>
      </c>
      <c r="JY15" s="2270">
        <v>0</v>
      </c>
      <c r="JZ15" s="2290">
        <v>0</v>
      </c>
      <c r="KA15" s="2303">
        <v>0</v>
      </c>
      <c r="KB15" s="2303">
        <v>0</v>
      </c>
      <c r="KC15" s="2319">
        <v>0</v>
      </c>
      <c r="KD15" s="2339">
        <v>0</v>
      </c>
      <c r="KE15" s="2359">
        <v>0</v>
      </c>
      <c r="KF15" s="2379">
        <v>0</v>
      </c>
      <c r="KG15" s="2399">
        <v>0</v>
      </c>
      <c r="KH15" s="2412">
        <v>0</v>
      </c>
      <c r="KI15" s="2412">
        <v>0</v>
      </c>
      <c r="KJ15" s="2428">
        <v>0</v>
      </c>
      <c r="KK15" s="2448">
        <v>0</v>
      </c>
      <c r="KL15" s="2468">
        <v>0</v>
      </c>
      <c r="KM15" s="2488">
        <v>0</v>
      </c>
      <c r="KN15" s="2508"/>
      <c r="KO15" s="2521">
        <v>0</v>
      </c>
      <c r="KP15" s="2521">
        <v>0</v>
      </c>
      <c r="KQ15" s="2537">
        <v>0</v>
      </c>
      <c r="KR15" s="2557">
        <v>0</v>
      </c>
      <c r="KS15" s="2577">
        <v>0</v>
      </c>
      <c r="KT15" s="2597">
        <v>0</v>
      </c>
      <c r="KU15" s="2617">
        <v>0</v>
      </c>
      <c r="KV15" s="2630">
        <v>0</v>
      </c>
      <c r="KW15" s="2630">
        <v>0</v>
      </c>
      <c r="KX15" s="2646">
        <v>0</v>
      </c>
      <c r="KY15" s="2666">
        <v>0</v>
      </c>
      <c r="KZ15" s="2686">
        <v>0</v>
      </c>
      <c r="LA15" s="2710">
        <v>0</v>
      </c>
      <c r="LB15" s="2730">
        <v>0</v>
      </c>
      <c r="LC15" s="2743">
        <v>0</v>
      </c>
      <c r="LD15" s="2743">
        <v>0</v>
      </c>
      <c r="LE15" s="2759">
        <v>0</v>
      </c>
      <c r="LF15" s="2779">
        <v>0</v>
      </c>
      <c r="LG15" s="2799">
        <v>0</v>
      </c>
      <c r="LH15" s="2819">
        <v>0</v>
      </c>
      <c r="LI15" s="2839">
        <v>0</v>
      </c>
      <c r="LJ15" s="2852">
        <v>0</v>
      </c>
      <c r="LK15" s="2852">
        <v>0</v>
      </c>
      <c r="LL15" s="2868">
        <v>0</v>
      </c>
      <c r="LM15" s="2888">
        <v>0</v>
      </c>
      <c r="LN15" s="2910">
        <v>0</v>
      </c>
      <c r="LO15" s="2930">
        <v>0</v>
      </c>
      <c r="LP15" s="2930">
        <v>0</v>
      </c>
      <c r="LQ15" s="2970">
        <v>0</v>
      </c>
      <c r="LR15" s="2970">
        <v>0</v>
      </c>
      <c r="LS15" s="2971">
        <v>0</v>
      </c>
      <c r="LT15" s="2972">
        <v>0</v>
      </c>
      <c r="LU15" s="2973">
        <v>0</v>
      </c>
      <c r="LV15" s="2974">
        <v>0</v>
      </c>
      <c r="LW15" s="3056">
        <v>0</v>
      </c>
      <c r="LX15" s="3057">
        <v>0</v>
      </c>
      <c r="LY15" s="3057">
        <v>0</v>
      </c>
      <c r="LZ15" s="3087">
        <v>0</v>
      </c>
      <c r="MA15" s="3108">
        <v>0</v>
      </c>
      <c r="MB15" s="3144">
        <v>0</v>
      </c>
      <c r="MC15" s="3164">
        <v>0</v>
      </c>
      <c r="MD15" s="3184">
        <v>0</v>
      </c>
      <c r="ME15" s="3197">
        <v>0</v>
      </c>
      <c r="MF15" s="3197">
        <v>0</v>
      </c>
      <c r="MG15" s="3214">
        <v>0</v>
      </c>
      <c r="MH15" s="3234">
        <v>0</v>
      </c>
      <c r="MI15" s="3254">
        <v>0</v>
      </c>
      <c r="MJ15" s="3275">
        <v>0</v>
      </c>
      <c r="MK15" s="3295">
        <v>0</v>
      </c>
      <c r="ML15" s="3308">
        <v>0</v>
      </c>
      <c r="MM15" s="3308">
        <v>0</v>
      </c>
      <c r="MN15" s="3324">
        <v>0</v>
      </c>
      <c r="MO15" s="3344">
        <v>0</v>
      </c>
      <c r="MP15" s="3364">
        <v>0</v>
      </c>
      <c r="MQ15" s="3384">
        <v>0</v>
      </c>
      <c r="MR15" s="3437">
        <v>0</v>
      </c>
      <c r="MS15" s="3438">
        <v>0</v>
      </c>
      <c r="MT15" s="3438">
        <v>0</v>
      </c>
      <c r="MU15" s="3437">
        <v>0</v>
      </c>
      <c r="MV15" s="3466">
        <v>0</v>
      </c>
      <c r="MW15" s="3486">
        <v>0</v>
      </c>
      <c r="MX15" s="3506">
        <v>0</v>
      </c>
      <c r="MY15" s="3526">
        <v>0</v>
      </c>
      <c r="MZ15" s="3539">
        <v>0</v>
      </c>
      <c r="NA15" s="3539">
        <v>0</v>
      </c>
      <c r="NB15" s="1575">
        <v>0</v>
      </c>
      <c r="NC15" s="3555">
        <v>0</v>
      </c>
      <c r="ND15" s="3555">
        <v>0</v>
      </c>
      <c r="NE15" s="3555">
        <v>0</v>
      </c>
      <c r="NF15" s="3585">
        <v>0</v>
      </c>
      <c r="NG15" s="3571">
        <v>0</v>
      </c>
      <c r="NH15" s="3571">
        <v>0</v>
      </c>
      <c r="NI15" s="210">
        <v>0</v>
      </c>
      <c r="NJ15" s="3585">
        <v>0</v>
      </c>
      <c r="NK15" s="3615">
        <v>0</v>
      </c>
      <c r="NL15" s="3615">
        <v>0</v>
      </c>
      <c r="NM15" s="3615">
        <v>0</v>
      </c>
      <c r="NN15" s="3602">
        <v>0</v>
      </c>
      <c r="NO15" s="3602">
        <v>0</v>
      </c>
      <c r="NP15" s="3615">
        <v>0</v>
      </c>
      <c r="NQ15" s="3615">
        <v>0</v>
      </c>
      <c r="NR15" s="3615">
        <v>0</v>
      </c>
      <c r="NS15" s="3615">
        <v>0</v>
      </c>
      <c r="NT15" s="3635">
        <v>0</v>
      </c>
      <c r="NU15" s="3602">
        <v>0</v>
      </c>
      <c r="NV15" s="3602">
        <v>0</v>
      </c>
      <c r="NW15" s="3615">
        <v>0</v>
      </c>
      <c r="NX15" s="3615">
        <v>0</v>
      </c>
      <c r="NY15" s="3635">
        <v>0</v>
      </c>
      <c r="NZ15" s="3664">
        <v>0</v>
      </c>
      <c r="OA15" s="3664">
        <v>0</v>
      </c>
      <c r="OB15" s="3651">
        <v>0</v>
      </c>
      <c r="OC15" s="3651">
        <v>0</v>
      </c>
      <c r="OD15" s="3664">
        <v>0</v>
      </c>
      <c r="OE15" s="3664">
        <v>0</v>
      </c>
      <c r="OF15" s="3664">
        <v>0</v>
      </c>
      <c r="OG15" s="3664">
        <v>0</v>
      </c>
      <c r="OH15" s="210">
        <v>0</v>
      </c>
      <c r="OI15" s="211">
        <v>0</v>
      </c>
      <c r="OJ15" s="211">
        <v>0</v>
      </c>
      <c r="OK15" s="3684"/>
      <c r="OL15" s="3684">
        <v>0</v>
      </c>
      <c r="OM15" s="3704">
        <v>0</v>
      </c>
      <c r="ON15" s="3724">
        <v>0</v>
      </c>
      <c r="OO15" s="3744">
        <v>0</v>
      </c>
      <c r="OP15" s="3757">
        <v>0</v>
      </c>
      <c r="OQ15" s="3757">
        <v>0</v>
      </c>
      <c r="OR15" s="3773">
        <v>0</v>
      </c>
      <c r="OS15" s="3793">
        <v>0</v>
      </c>
      <c r="OT15" s="3813">
        <v>0</v>
      </c>
      <c r="OU15" s="3833">
        <v>0</v>
      </c>
      <c r="OV15" s="3853">
        <v>0</v>
      </c>
      <c r="OW15" s="3866">
        <v>0</v>
      </c>
      <c r="OX15" s="3866">
        <v>0</v>
      </c>
      <c r="OY15" s="3882">
        <v>0</v>
      </c>
      <c r="OZ15" s="3902">
        <v>0</v>
      </c>
      <c r="PA15" s="3922">
        <v>0</v>
      </c>
      <c r="PB15" s="3942">
        <v>0</v>
      </c>
      <c r="PC15" s="3962">
        <v>0</v>
      </c>
      <c r="PD15" s="3975">
        <v>0</v>
      </c>
      <c r="PE15" s="3975">
        <v>0</v>
      </c>
      <c r="PF15" s="3991">
        <v>0</v>
      </c>
      <c r="PG15" s="3991">
        <v>0</v>
      </c>
      <c r="PH15" s="3991">
        <v>0</v>
      </c>
      <c r="PI15" s="4011">
        <v>0</v>
      </c>
      <c r="PJ15" s="4031">
        <v>0</v>
      </c>
      <c r="PK15" s="4044">
        <v>0</v>
      </c>
      <c r="PL15" s="4044">
        <v>0</v>
      </c>
      <c r="PM15" s="4060">
        <v>0</v>
      </c>
      <c r="PN15" s="4080">
        <v>0</v>
      </c>
      <c r="PO15" s="4100">
        <v>0</v>
      </c>
      <c r="PP15" s="4120">
        <v>0</v>
      </c>
      <c r="PQ15" s="4140">
        <v>0</v>
      </c>
      <c r="PR15" s="4153">
        <v>0</v>
      </c>
      <c r="PS15" s="4153">
        <v>0</v>
      </c>
      <c r="PT15" s="4171">
        <v>0</v>
      </c>
      <c r="PU15" s="4171">
        <v>0</v>
      </c>
      <c r="PV15" s="4171">
        <v>0</v>
      </c>
      <c r="PW15" s="4171">
        <v>0</v>
      </c>
      <c r="PX15" s="4191">
        <v>0</v>
      </c>
      <c r="PY15" s="4204">
        <v>0</v>
      </c>
      <c r="PZ15" s="4204">
        <v>0</v>
      </c>
      <c r="QA15" s="4220">
        <v>0</v>
      </c>
      <c r="QB15" s="4240">
        <v>0</v>
      </c>
      <c r="QC15" s="4260">
        <v>0</v>
      </c>
      <c r="QD15" s="4280">
        <v>0</v>
      </c>
      <c r="QE15" s="4300">
        <v>0</v>
      </c>
      <c r="QF15" s="4313">
        <v>0</v>
      </c>
      <c r="QG15" s="4313">
        <v>0</v>
      </c>
      <c r="QH15" s="4329">
        <v>0</v>
      </c>
      <c r="QI15" s="4349">
        <v>0</v>
      </c>
      <c r="QJ15" s="4369">
        <v>0</v>
      </c>
      <c r="QK15" s="4389">
        <v>0</v>
      </c>
      <c r="QL15" s="4409">
        <v>0</v>
      </c>
      <c r="QM15" s="4422">
        <v>0</v>
      </c>
      <c r="QN15" s="4422">
        <v>0</v>
      </c>
      <c r="QO15" s="4438">
        <v>0</v>
      </c>
      <c r="QP15" s="4458">
        <v>0</v>
      </c>
      <c r="QQ15" s="4478">
        <v>0</v>
      </c>
      <c r="QR15" s="4498">
        <v>0</v>
      </c>
      <c r="QS15" s="4518">
        <v>0</v>
      </c>
      <c r="QT15" s="4531">
        <v>0</v>
      </c>
      <c r="QU15" s="4531">
        <v>0</v>
      </c>
      <c r="QV15" s="4518"/>
      <c r="QW15" s="4550">
        <v>0</v>
      </c>
      <c r="QX15" s="4570">
        <v>0</v>
      </c>
      <c r="QY15" s="4590">
        <v>0</v>
      </c>
      <c r="QZ15" s="4610">
        <v>0</v>
      </c>
      <c r="RA15" s="4623">
        <v>0</v>
      </c>
      <c r="RB15" s="4623">
        <v>0</v>
      </c>
      <c r="RC15" s="210">
        <v>0</v>
      </c>
      <c r="RD15" s="210">
        <v>0</v>
      </c>
      <c r="RE15" s="4646">
        <v>0</v>
      </c>
      <c r="RF15" s="210">
        <v>0</v>
      </c>
      <c r="RG15" s="210">
        <v>0</v>
      </c>
      <c r="RH15" s="211">
        <v>0</v>
      </c>
      <c r="RI15" s="211">
        <v>0</v>
      </c>
      <c r="RJ15" s="210">
        <v>0</v>
      </c>
      <c r="RK15" s="210">
        <v>0</v>
      </c>
      <c r="RL15" s="210">
        <v>0</v>
      </c>
      <c r="RM15" s="210">
        <v>0</v>
      </c>
      <c r="RN15" s="210">
        <v>0</v>
      </c>
      <c r="RO15" s="211">
        <v>0</v>
      </c>
      <c r="RP15" s="211">
        <v>0</v>
      </c>
      <c r="RQ15" s="210">
        <v>0</v>
      </c>
      <c r="RR15" s="210">
        <v>0</v>
      </c>
      <c r="RS15" s="210">
        <v>0</v>
      </c>
      <c r="RT15" s="210">
        <v>0</v>
      </c>
      <c r="RU15" s="210">
        <v>0</v>
      </c>
      <c r="RV15" s="211">
        <v>0</v>
      </c>
      <c r="RW15" s="211">
        <v>0</v>
      </c>
      <c r="RX15" s="210">
        <v>0</v>
      </c>
      <c r="RY15" s="210">
        <v>0</v>
      </c>
      <c r="RZ15" s="210">
        <v>0</v>
      </c>
      <c r="SA15" s="210">
        <v>0</v>
      </c>
      <c r="SB15" s="210">
        <v>0</v>
      </c>
      <c r="SC15" s="211">
        <v>0</v>
      </c>
      <c r="SD15" s="211">
        <v>0</v>
      </c>
      <c r="SE15" s="210"/>
      <c r="SF15" s="210">
        <v>0</v>
      </c>
      <c r="SG15" s="210">
        <v>0</v>
      </c>
      <c r="SH15" s="210">
        <v>0</v>
      </c>
      <c r="SI15" s="210">
        <v>0</v>
      </c>
      <c r="SJ15" s="211">
        <v>0</v>
      </c>
      <c r="SK15" s="211">
        <v>0</v>
      </c>
      <c r="SL15" s="210">
        <v>0</v>
      </c>
      <c r="SM15" s="210">
        <v>0</v>
      </c>
      <c r="SN15" s="210">
        <v>0</v>
      </c>
      <c r="SO15" s="4670">
        <v>0</v>
      </c>
      <c r="SP15" s="4700">
        <v>0</v>
      </c>
      <c r="SQ15" s="4686">
        <v>0</v>
      </c>
      <c r="SR15" s="4686">
        <v>0</v>
      </c>
      <c r="SS15" s="4700">
        <v>0</v>
      </c>
      <c r="ST15" s="4721">
        <v>0</v>
      </c>
      <c r="SU15" s="4742">
        <v>0</v>
      </c>
      <c r="SV15" s="4764">
        <v>0</v>
      </c>
      <c r="SW15" s="4785">
        <v>0</v>
      </c>
      <c r="SX15" s="4798">
        <v>0</v>
      </c>
      <c r="SY15" s="4798">
        <v>0</v>
      </c>
      <c r="SZ15" s="210">
        <v>0</v>
      </c>
      <c r="TA15" s="210">
        <v>0</v>
      </c>
      <c r="TB15" s="210">
        <v>0</v>
      </c>
      <c r="TC15" s="210">
        <v>0</v>
      </c>
      <c r="TD15" s="210">
        <v>0</v>
      </c>
      <c r="TE15" s="211">
        <v>0</v>
      </c>
      <c r="TF15" s="211">
        <v>0</v>
      </c>
      <c r="TG15" s="210">
        <v>0</v>
      </c>
      <c r="TH15" s="210">
        <v>0</v>
      </c>
      <c r="TI15" s="210">
        <v>0</v>
      </c>
      <c r="TJ15" s="210">
        <v>0</v>
      </c>
      <c r="TK15" s="210"/>
      <c r="TL15" s="211">
        <v>0</v>
      </c>
      <c r="TM15" s="211">
        <v>0</v>
      </c>
      <c r="TN15" s="210">
        <v>0</v>
      </c>
      <c r="TO15" s="210">
        <v>0</v>
      </c>
      <c r="TP15" s="210">
        <v>0</v>
      </c>
      <c r="TQ15" s="210">
        <v>0</v>
      </c>
    </row>
    <row r="16" spans="1:537" x14ac:dyDescent="0.3">
      <c r="A16" s="207" t="s">
        <v>64</v>
      </c>
      <c r="B16" s="208">
        <v>7</v>
      </c>
      <c r="C16" s="208">
        <v>9</v>
      </c>
      <c r="D16" s="208">
        <v>14</v>
      </c>
      <c r="E16" s="208">
        <v>11</v>
      </c>
      <c r="F16" s="208">
        <v>6</v>
      </c>
      <c r="G16" s="209">
        <v>0</v>
      </c>
      <c r="H16" s="209">
        <v>0</v>
      </c>
      <c r="I16" s="208">
        <v>12</v>
      </c>
      <c r="J16" s="208">
        <v>4</v>
      </c>
      <c r="K16" s="208">
        <v>11</v>
      </c>
      <c r="L16" s="208">
        <v>7</v>
      </c>
      <c r="M16" s="208">
        <v>5</v>
      </c>
      <c r="N16" s="209">
        <v>0</v>
      </c>
      <c r="O16" s="209">
        <v>0</v>
      </c>
      <c r="P16" s="208">
        <v>10</v>
      </c>
      <c r="Q16" s="208">
        <v>5</v>
      </c>
      <c r="R16" s="208">
        <v>5</v>
      </c>
      <c r="S16" s="208">
        <v>3</v>
      </c>
      <c r="T16" s="208">
        <v>3</v>
      </c>
      <c r="U16" s="209">
        <v>0</v>
      </c>
      <c r="V16" s="209">
        <v>0</v>
      </c>
      <c r="W16" s="208">
        <v>3</v>
      </c>
      <c r="X16" s="208">
        <v>3</v>
      </c>
      <c r="Y16" s="208">
        <v>6</v>
      </c>
      <c r="Z16" s="208">
        <v>5</v>
      </c>
      <c r="AA16" s="208">
        <v>4</v>
      </c>
      <c r="AB16" s="209">
        <v>0</v>
      </c>
      <c r="AC16" s="209">
        <v>0</v>
      </c>
      <c r="AD16" s="208">
        <v>7</v>
      </c>
      <c r="AE16" s="208">
        <v>1</v>
      </c>
      <c r="AF16" s="208">
        <v>6</v>
      </c>
      <c r="AG16" s="208">
        <v>4</v>
      </c>
      <c r="AH16" s="208"/>
      <c r="AI16" s="209">
        <v>0</v>
      </c>
      <c r="AJ16" s="209">
        <v>0</v>
      </c>
      <c r="AK16" s="208">
        <v>6</v>
      </c>
      <c r="AL16" s="208">
        <v>3</v>
      </c>
      <c r="AM16" s="208">
        <v>6</v>
      </c>
      <c r="AN16" s="208">
        <v>10</v>
      </c>
      <c r="AO16" s="208">
        <v>6</v>
      </c>
      <c r="AP16" s="209">
        <v>0</v>
      </c>
      <c r="AQ16" s="209">
        <v>0</v>
      </c>
      <c r="AR16" s="208">
        <v>5</v>
      </c>
      <c r="AS16" s="208">
        <v>9</v>
      </c>
      <c r="AT16" s="208">
        <v>4</v>
      </c>
      <c r="AU16" s="208">
        <v>6</v>
      </c>
      <c r="AV16" s="208">
        <v>3</v>
      </c>
      <c r="AW16" s="209">
        <v>0</v>
      </c>
      <c r="AX16" s="209">
        <v>0</v>
      </c>
      <c r="AY16" s="208">
        <v>7</v>
      </c>
      <c r="AZ16" s="208">
        <v>4</v>
      </c>
      <c r="BA16" s="208">
        <v>4</v>
      </c>
      <c r="BB16" s="208">
        <v>9</v>
      </c>
      <c r="BC16" s="208">
        <v>1</v>
      </c>
      <c r="BD16" s="209">
        <v>0</v>
      </c>
      <c r="BE16" s="209">
        <v>0</v>
      </c>
      <c r="BF16" s="208">
        <v>4</v>
      </c>
      <c r="BG16" s="210">
        <v>5</v>
      </c>
      <c r="BH16" s="208">
        <v>4</v>
      </c>
      <c r="BI16" s="208">
        <v>2</v>
      </c>
      <c r="BJ16" s="210">
        <v>0</v>
      </c>
      <c r="BK16" s="211">
        <v>0</v>
      </c>
      <c r="BL16" s="211">
        <v>0</v>
      </c>
      <c r="BM16" s="210">
        <v>2</v>
      </c>
      <c r="BN16" s="208">
        <v>6</v>
      </c>
      <c r="BO16" s="208">
        <v>6</v>
      </c>
      <c r="BP16" s="208">
        <v>1</v>
      </c>
      <c r="BQ16" s="208">
        <v>3</v>
      </c>
      <c r="BR16" s="209">
        <v>0</v>
      </c>
      <c r="BS16" s="209">
        <v>0</v>
      </c>
      <c r="BT16" s="208">
        <v>3</v>
      </c>
      <c r="BU16" s="208">
        <v>3</v>
      </c>
      <c r="BV16" s="208">
        <v>3</v>
      </c>
      <c r="BW16" s="208">
        <v>2</v>
      </c>
      <c r="BX16" s="208">
        <v>5</v>
      </c>
      <c r="BY16" s="209">
        <v>0</v>
      </c>
      <c r="BZ16" s="209">
        <v>0</v>
      </c>
      <c r="CA16" s="208">
        <v>4</v>
      </c>
      <c r="CB16" s="208">
        <v>1</v>
      </c>
      <c r="CC16" s="212">
        <v>3</v>
      </c>
      <c r="CD16" s="213">
        <v>1</v>
      </c>
      <c r="CE16" s="213">
        <v>2</v>
      </c>
      <c r="CF16" s="214">
        <v>0</v>
      </c>
      <c r="CG16" s="214">
        <v>0</v>
      </c>
      <c r="CH16" s="215">
        <v>4</v>
      </c>
      <c r="CI16" s="215">
        <v>1</v>
      </c>
      <c r="CJ16" s="210">
        <v>5</v>
      </c>
      <c r="CK16" s="210">
        <v>4</v>
      </c>
      <c r="CL16" s="210">
        <v>1</v>
      </c>
      <c r="CM16" s="211">
        <v>0</v>
      </c>
      <c r="CN16" s="211">
        <v>0</v>
      </c>
      <c r="CO16" s="210">
        <v>5</v>
      </c>
      <c r="CP16" s="216">
        <v>0</v>
      </c>
      <c r="CQ16" s="210">
        <v>0</v>
      </c>
      <c r="CR16" s="210">
        <v>0</v>
      </c>
      <c r="CS16" s="210">
        <v>0</v>
      </c>
      <c r="CT16" s="211">
        <v>0</v>
      </c>
      <c r="CU16" s="211">
        <v>0</v>
      </c>
      <c r="CV16" s="216">
        <v>0</v>
      </c>
      <c r="CW16" s="216">
        <v>0</v>
      </c>
      <c r="CX16" s="216">
        <v>0</v>
      </c>
      <c r="CY16" s="216">
        <v>0</v>
      </c>
      <c r="CZ16" s="216">
        <v>0</v>
      </c>
      <c r="DA16" s="217">
        <v>0</v>
      </c>
      <c r="DB16" s="217">
        <v>0</v>
      </c>
      <c r="DC16" s="218">
        <v>0</v>
      </c>
      <c r="DD16" s="219">
        <v>0</v>
      </c>
      <c r="DE16" s="219">
        <v>0</v>
      </c>
      <c r="DF16" s="210">
        <v>0</v>
      </c>
      <c r="DG16" s="220">
        <v>0</v>
      </c>
      <c r="DH16" s="221">
        <v>0</v>
      </c>
      <c r="DI16" s="221">
        <v>0</v>
      </c>
      <c r="DJ16" s="210">
        <v>0</v>
      </c>
      <c r="DK16" s="210">
        <v>0</v>
      </c>
      <c r="DL16" s="210">
        <v>0</v>
      </c>
      <c r="DM16" s="222">
        <v>0</v>
      </c>
      <c r="DN16" s="210">
        <v>0</v>
      </c>
      <c r="DO16" s="211">
        <v>0</v>
      </c>
      <c r="DP16" s="211">
        <v>0</v>
      </c>
      <c r="DQ16" s="210">
        <v>0</v>
      </c>
      <c r="DR16" s="210">
        <v>0</v>
      </c>
      <c r="DS16" s="223">
        <v>0</v>
      </c>
      <c r="DT16" s="210">
        <v>0</v>
      </c>
      <c r="DU16" s="224">
        <v>0</v>
      </c>
      <c r="DV16" s="225">
        <v>0</v>
      </c>
      <c r="DW16" s="225">
        <v>0</v>
      </c>
      <c r="DX16" s="210">
        <v>0</v>
      </c>
      <c r="DY16" s="226">
        <v>0</v>
      </c>
      <c r="DZ16" s="227">
        <v>0</v>
      </c>
      <c r="EA16" s="228">
        <v>0</v>
      </c>
      <c r="EB16" s="210">
        <v>0</v>
      </c>
      <c r="EC16" s="211">
        <v>0</v>
      </c>
      <c r="ED16" s="211">
        <v>0</v>
      </c>
      <c r="EE16" s="211">
        <v>0</v>
      </c>
      <c r="EF16" s="210">
        <v>0</v>
      </c>
      <c r="EG16" s="210">
        <v>0</v>
      </c>
      <c r="EH16" s="229">
        <v>0</v>
      </c>
      <c r="EI16" s="210">
        <v>0</v>
      </c>
      <c r="EJ16" s="211">
        <v>0</v>
      </c>
      <c r="EK16" s="211">
        <v>0</v>
      </c>
      <c r="EL16" s="210">
        <v>0</v>
      </c>
      <c r="EM16" s="230">
        <v>0</v>
      </c>
      <c r="EN16" s="231">
        <v>0</v>
      </c>
      <c r="EO16" s="210">
        <v>0</v>
      </c>
      <c r="EP16" s="232">
        <v>0</v>
      </c>
      <c r="EQ16" s="233">
        <v>0</v>
      </c>
      <c r="ER16" s="233">
        <v>0</v>
      </c>
      <c r="ES16" s="234">
        <v>0</v>
      </c>
      <c r="ET16" s="235">
        <v>0</v>
      </c>
      <c r="EU16" s="236">
        <v>0</v>
      </c>
      <c r="EV16" s="237">
        <v>0</v>
      </c>
      <c r="EW16" s="210">
        <v>0</v>
      </c>
      <c r="EX16" s="211">
        <v>0</v>
      </c>
      <c r="EY16" s="211">
        <v>0</v>
      </c>
      <c r="EZ16" s="238">
        <v>0</v>
      </c>
      <c r="FA16" s="239">
        <v>0</v>
      </c>
      <c r="FB16" s="240">
        <v>0</v>
      </c>
      <c r="FC16" s="241">
        <v>0</v>
      </c>
      <c r="FD16" s="242">
        <v>0</v>
      </c>
      <c r="FE16" s="243">
        <v>0</v>
      </c>
      <c r="FF16" s="243">
        <v>0</v>
      </c>
      <c r="FG16" s="244">
        <v>0</v>
      </c>
      <c r="FH16" s="245">
        <v>0</v>
      </c>
      <c r="FI16" s="246"/>
      <c r="FJ16" s="246">
        <v>0</v>
      </c>
      <c r="FK16" s="247">
        <v>0</v>
      </c>
      <c r="FL16" s="248">
        <v>0</v>
      </c>
      <c r="FM16" s="248">
        <v>0</v>
      </c>
      <c r="FN16" s="249">
        <v>0</v>
      </c>
      <c r="FO16" s="250">
        <v>0</v>
      </c>
      <c r="FP16" s="250">
        <v>0</v>
      </c>
      <c r="FQ16" s="250">
        <v>0</v>
      </c>
      <c r="FR16" s="251">
        <v>0</v>
      </c>
      <c r="FS16" s="252">
        <v>0</v>
      </c>
      <c r="FT16" s="252">
        <v>0</v>
      </c>
      <c r="FU16" s="253">
        <v>0</v>
      </c>
      <c r="FV16" s="254">
        <v>0</v>
      </c>
      <c r="FW16" s="254">
        <v>0</v>
      </c>
      <c r="FX16" s="254"/>
      <c r="FY16" s="468">
        <v>0</v>
      </c>
      <c r="FZ16" s="256">
        <v>0</v>
      </c>
      <c r="GA16" s="256">
        <v>0</v>
      </c>
      <c r="GB16" s="257">
        <v>0</v>
      </c>
      <c r="GC16" s="258">
        <v>0</v>
      </c>
      <c r="GD16" s="259">
        <v>0</v>
      </c>
      <c r="GE16" s="259">
        <v>0</v>
      </c>
      <c r="GF16" s="260">
        <v>0</v>
      </c>
      <c r="GG16" s="261">
        <v>0</v>
      </c>
      <c r="GH16" s="261">
        <v>0</v>
      </c>
      <c r="GI16" s="262">
        <v>0</v>
      </c>
      <c r="GJ16" s="263">
        <v>0</v>
      </c>
      <c r="GK16" s="264">
        <v>0</v>
      </c>
      <c r="GL16" s="264">
        <v>0</v>
      </c>
      <c r="GM16" s="210">
        <v>0</v>
      </c>
      <c r="GN16" s="211">
        <v>0</v>
      </c>
      <c r="GO16" s="211">
        <v>0</v>
      </c>
      <c r="GP16" s="265">
        <v>0</v>
      </c>
      <c r="GQ16" s="266">
        <v>0</v>
      </c>
      <c r="GR16" s="267">
        <v>0</v>
      </c>
      <c r="GS16" s="267">
        <v>0</v>
      </c>
      <c r="GT16" s="267">
        <v>0</v>
      </c>
      <c r="GU16" s="268">
        <v>0</v>
      </c>
      <c r="GV16" s="268">
        <v>0</v>
      </c>
      <c r="GW16" s="269">
        <v>0</v>
      </c>
      <c r="GX16" s="270">
        <v>0</v>
      </c>
      <c r="GY16" s="271">
        <v>0</v>
      </c>
      <c r="GZ16" s="271">
        <v>0</v>
      </c>
      <c r="HA16" s="271"/>
      <c r="HB16" s="272">
        <v>0</v>
      </c>
      <c r="HC16" s="272">
        <v>0</v>
      </c>
      <c r="HD16" s="273">
        <v>0</v>
      </c>
      <c r="HE16" s="274">
        <v>0</v>
      </c>
      <c r="HF16" s="275">
        <v>0</v>
      </c>
      <c r="HG16" s="276">
        <v>0</v>
      </c>
      <c r="HH16" s="276"/>
      <c r="HI16" s="277">
        <v>0</v>
      </c>
      <c r="HJ16" s="277">
        <v>0</v>
      </c>
      <c r="HK16" s="278">
        <v>0</v>
      </c>
      <c r="HL16" s="279">
        <v>0</v>
      </c>
      <c r="HM16" s="1367">
        <v>0</v>
      </c>
      <c r="HN16" s="1393">
        <v>0</v>
      </c>
      <c r="HO16" s="1447">
        <v>0</v>
      </c>
      <c r="HP16" s="1460">
        <v>0</v>
      </c>
      <c r="HQ16" s="1460">
        <v>0</v>
      </c>
      <c r="HR16" s="1476">
        <v>0</v>
      </c>
      <c r="HS16" s="1517">
        <v>0</v>
      </c>
      <c r="HT16" s="1539">
        <v>0</v>
      </c>
      <c r="HU16" s="210">
        <v>0</v>
      </c>
      <c r="HV16" s="1562">
        <v>0</v>
      </c>
      <c r="HW16" s="1575">
        <v>0</v>
      </c>
      <c r="HX16" s="1575">
        <v>0</v>
      </c>
      <c r="HY16" s="1575">
        <v>0</v>
      </c>
      <c r="HZ16" s="1591">
        <v>0</v>
      </c>
      <c r="IA16" s="1612">
        <v>0</v>
      </c>
      <c r="IB16" s="1634">
        <v>0</v>
      </c>
      <c r="IC16" s="1655">
        <v>0</v>
      </c>
      <c r="ID16" s="1668">
        <v>0</v>
      </c>
      <c r="IE16" s="1668">
        <v>0</v>
      </c>
      <c r="IF16" s="1684">
        <v>0</v>
      </c>
      <c r="IG16" s="1705">
        <v>0</v>
      </c>
      <c r="IH16" s="1705">
        <v>0</v>
      </c>
      <c r="II16" s="1727">
        <v>0</v>
      </c>
      <c r="IJ16" s="1748">
        <v>0</v>
      </c>
      <c r="IK16" s="1761">
        <v>0</v>
      </c>
      <c r="IL16" s="1761">
        <v>0</v>
      </c>
      <c r="IM16" s="1777">
        <v>0</v>
      </c>
      <c r="IN16" s="210">
        <v>0</v>
      </c>
      <c r="IO16" s="1798">
        <v>0</v>
      </c>
      <c r="IP16" s="1819">
        <v>0</v>
      </c>
      <c r="IQ16" s="1840">
        <v>0</v>
      </c>
      <c r="IR16" s="1853">
        <v>0</v>
      </c>
      <c r="IS16" s="1853">
        <v>0</v>
      </c>
      <c r="IT16" s="1869">
        <v>0</v>
      </c>
      <c r="IU16" s="1890">
        <v>0</v>
      </c>
      <c r="IV16" s="1890">
        <v>0</v>
      </c>
      <c r="IW16" s="1911">
        <v>0</v>
      </c>
      <c r="IX16" s="1932"/>
      <c r="IY16" s="1945">
        <v>0</v>
      </c>
      <c r="IZ16" s="1945">
        <v>0</v>
      </c>
      <c r="JA16" s="1932">
        <v>0</v>
      </c>
      <c r="JB16" s="1932">
        <v>0</v>
      </c>
      <c r="JC16" s="1961">
        <v>0</v>
      </c>
      <c r="JD16" s="1961">
        <v>0</v>
      </c>
      <c r="JE16" s="1982">
        <v>0</v>
      </c>
      <c r="JF16" s="1995">
        <v>0</v>
      </c>
      <c r="JG16" s="1995">
        <v>0</v>
      </c>
      <c r="JH16" s="2011">
        <v>0</v>
      </c>
      <c r="JI16" s="2032">
        <v>0</v>
      </c>
      <c r="JJ16" s="2053">
        <v>0</v>
      </c>
      <c r="JK16" s="2053"/>
      <c r="JL16" s="2074">
        <v>0</v>
      </c>
      <c r="JM16" s="2087">
        <v>0</v>
      </c>
      <c r="JN16" s="2087">
        <v>0</v>
      </c>
      <c r="JO16" s="2103">
        <v>0</v>
      </c>
      <c r="JP16" s="2123">
        <v>0</v>
      </c>
      <c r="JQ16" s="2143">
        <v>0</v>
      </c>
      <c r="JR16" s="2163">
        <v>0</v>
      </c>
      <c r="JS16" s="2183">
        <v>0</v>
      </c>
      <c r="JT16" s="2196">
        <v>0</v>
      </c>
      <c r="JU16" s="2196">
        <v>0</v>
      </c>
      <c r="JV16" s="2210">
        <v>0</v>
      </c>
      <c r="JW16" s="2230">
        <v>0</v>
      </c>
      <c r="JX16" s="2250">
        <v>0</v>
      </c>
      <c r="JY16" s="2270">
        <v>0</v>
      </c>
      <c r="JZ16" s="2290">
        <v>0</v>
      </c>
      <c r="KA16" s="2303">
        <v>0</v>
      </c>
      <c r="KB16" s="2303">
        <v>0</v>
      </c>
      <c r="KC16" s="2319">
        <v>0</v>
      </c>
      <c r="KD16" s="2339">
        <v>0</v>
      </c>
      <c r="KE16" s="2359">
        <v>0</v>
      </c>
      <c r="KF16" s="2379">
        <v>0</v>
      </c>
      <c r="KG16" s="2399">
        <v>0</v>
      </c>
      <c r="KH16" s="2412">
        <v>0</v>
      </c>
      <c r="KI16" s="2412">
        <v>0</v>
      </c>
      <c r="KJ16" s="2428">
        <v>0</v>
      </c>
      <c r="KK16" s="2448">
        <v>0</v>
      </c>
      <c r="KL16" s="2468">
        <v>0</v>
      </c>
      <c r="KM16" s="2488">
        <v>0</v>
      </c>
      <c r="KN16" s="2508"/>
      <c r="KO16" s="2521">
        <v>0</v>
      </c>
      <c r="KP16" s="2521">
        <v>0</v>
      </c>
      <c r="KQ16" s="2537">
        <v>0</v>
      </c>
      <c r="KR16" s="2557">
        <v>0</v>
      </c>
      <c r="KS16" s="2577">
        <v>0</v>
      </c>
      <c r="KT16" s="2597">
        <v>0</v>
      </c>
      <c r="KU16" s="2617">
        <v>0</v>
      </c>
      <c r="KV16" s="2630">
        <v>0</v>
      </c>
      <c r="KW16" s="2630">
        <v>0</v>
      </c>
      <c r="KX16" s="2646">
        <v>0</v>
      </c>
      <c r="KY16" s="2666">
        <v>0</v>
      </c>
      <c r="KZ16" s="2686">
        <v>0</v>
      </c>
      <c r="LA16" s="2710">
        <v>0</v>
      </c>
      <c r="LB16" s="2730">
        <v>0</v>
      </c>
      <c r="LC16" s="2743">
        <v>0</v>
      </c>
      <c r="LD16" s="2743">
        <v>0</v>
      </c>
      <c r="LE16" s="2759">
        <v>0</v>
      </c>
      <c r="LF16" s="2779">
        <v>0</v>
      </c>
      <c r="LG16" s="2799">
        <v>0</v>
      </c>
      <c r="LH16" s="2819">
        <v>0</v>
      </c>
      <c r="LI16" s="2839">
        <v>0</v>
      </c>
      <c r="LJ16" s="2852">
        <v>0</v>
      </c>
      <c r="LK16" s="2852">
        <v>0</v>
      </c>
      <c r="LL16" s="2868">
        <v>0</v>
      </c>
      <c r="LM16" s="2888">
        <v>0</v>
      </c>
      <c r="LN16" s="2910">
        <v>0</v>
      </c>
      <c r="LO16" s="2930">
        <v>0</v>
      </c>
      <c r="LP16" s="2930">
        <v>0</v>
      </c>
      <c r="LQ16" s="2970">
        <v>0</v>
      </c>
      <c r="LR16" s="2970">
        <v>0</v>
      </c>
      <c r="LS16" s="2971">
        <v>0</v>
      </c>
      <c r="LT16" s="2972">
        <v>0</v>
      </c>
      <c r="LU16" s="2973">
        <v>0</v>
      </c>
      <c r="LV16" s="2974">
        <v>0</v>
      </c>
      <c r="LW16" s="3056">
        <v>0</v>
      </c>
      <c r="LX16" s="3057">
        <v>0</v>
      </c>
      <c r="LY16" s="3057">
        <v>0</v>
      </c>
      <c r="LZ16" s="3087">
        <v>0</v>
      </c>
      <c r="MA16" s="3108">
        <v>0</v>
      </c>
      <c r="MB16" s="3144">
        <v>0</v>
      </c>
      <c r="MC16" s="3164">
        <v>0</v>
      </c>
      <c r="MD16" s="3184">
        <v>0</v>
      </c>
      <c r="ME16" s="3197">
        <v>0</v>
      </c>
      <c r="MF16" s="3197">
        <v>0</v>
      </c>
      <c r="MG16" s="3214">
        <v>0</v>
      </c>
      <c r="MH16" s="3234">
        <v>0</v>
      </c>
      <c r="MI16" s="3254">
        <v>0</v>
      </c>
      <c r="MJ16" s="3275">
        <v>0</v>
      </c>
      <c r="MK16" s="3295">
        <v>0</v>
      </c>
      <c r="ML16" s="3308">
        <v>0</v>
      </c>
      <c r="MM16" s="3308">
        <v>0</v>
      </c>
      <c r="MN16" s="3324">
        <v>0</v>
      </c>
      <c r="MO16" s="3344">
        <v>0</v>
      </c>
      <c r="MP16" s="3364">
        <v>0</v>
      </c>
      <c r="MQ16" s="3384">
        <v>0</v>
      </c>
      <c r="MR16" s="3437">
        <v>0</v>
      </c>
      <c r="MS16" s="3438">
        <v>0</v>
      </c>
      <c r="MT16" s="3438">
        <v>0</v>
      </c>
      <c r="MU16" s="3437">
        <v>0</v>
      </c>
      <c r="MV16" s="3466">
        <v>0</v>
      </c>
      <c r="MW16" s="3486">
        <v>0</v>
      </c>
      <c r="MX16" s="3506">
        <v>0</v>
      </c>
      <c r="MY16" s="3526">
        <v>0</v>
      </c>
      <c r="MZ16" s="3539">
        <v>0</v>
      </c>
      <c r="NA16" s="3539">
        <v>0</v>
      </c>
      <c r="NB16" s="1575">
        <v>0</v>
      </c>
      <c r="NC16" s="3555">
        <v>0</v>
      </c>
      <c r="ND16" s="3555">
        <v>0</v>
      </c>
      <c r="NE16" s="3555">
        <v>0</v>
      </c>
      <c r="NF16" s="3585">
        <v>0</v>
      </c>
      <c r="NG16" s="3571">
        <v>0</v>
      </c>
      <c r="NH16" s="3571">
        <v>0</v>
      </c>
      <c r="NI16" s="210">
        <v>0</v>
      </c>
      <c r="NJ16" s="3585">
        <v>0</v>
      </c>
      <c r="NK16" s="3615">
        <v>0</v>
      </c>
      <c r="NL16" s="3615">
        <v>0</v>
      </c>
      <c r="NM16" s="3615">
        <v>0</v>
      </c>
      <c r="NN16" s="3602">
        <v>0</v>
      </c>
      <c r="NO16" s="3602">
        <v>0</v>
      </c>
      <c r="NP16" s="3615">
        <v>0</v>
      </c>
      <c r="NQ16" s="3615">
        <v>0</v>
      </c>
      <c r="NR16" s="3615">
        <v>0</v>
      </c>
      <c r="NS16" s="3615">
        <v>0</v>
      </c>
      <c r="NT16" s="3635">
        <v>0</v>
      </c>
      <c r="NU16" s="3602">
        <v>0</v>
      </c>
      <c r="NV16" s="3602">
        <v>0</v>
      </c>
      <c r="NW16" s="3615">
        <v>0</v>
      </c>
      <c r="NX16" s="3615">
        <v>0</v>
      </c>
      <c r="NY16" s="3635">
        <v>0</v>
      </c>
      <c r="NZ16" s="3664">
        <v>0</v>
      </c>
      <c r="OA16" s="3664">
        <v>0</v>
      </c>
      <c r="OB16" s="3651">
        <v>0</v>
      </c>
      <c r="OC16" s="3651">
        <v>0</v>
      </c>
      <c r="OD16" s="3664">
        <v>0</v>
      </c>
      <c r="OE16" s="3664">
        <v>0</v>
      </c>
      <c r="OF16" s="3664">
        <v>0</v>
      </c>
      <c r="OG16" s="3664">
        <v>0</v>
      </c>
      <c r="OH16" s="210">
        <v>0</v>
      </c>
      <c r="OI16" s="211">
        <v>0</v>
      </c>
      <c r="OJ16" s="211">
        <v>0</v>
      </c>
      <c r="OK16" s="3684"/>
      <c r="OL16" s="3684">
        <v>0</v>
      </c>
      <c r="OM16" s="3704">
        <v>0</v>
      </c>
      <c r="ON16" s="3724">
        <v>0</v>
      </c>
      <c r="OO16" s="3744">
        <v>0</v>
      </c>
      <c r="OP16" s="3757">
        <v>0</v>
      </c>
      <c r="OQ16" s="3757">
        <v>0</v>
      </c>
      <c r="OR16" s="3773">
        <v>0</v>
      </c>
      <c r="OS16" s="3793">
        <v>0</v>
      </c>
      <c r="OT16" s="3813">
        <v>0</v>
      </c>
      <c r="OU16" s="3833">
        <v>0</v>
      </c>
      <c r="OV16" s="3853">
        <v>0</v>
      </c>
      <c r="OW16" s="3866">
        <v>0</v>
      </c>
      <c r="OX16" s="3866">
        <v>0</v>
      </c>
      <c r="OY16" s="3882">
        <v>0</v>
      </c>
      <c r="OZ16" s="3902">
        <v>0</v>
      </c>
      <c r="PA16" s="3922">
        <v>0</v>
      </c>
      <c r="PB16" s="3942">
        <v>0</v>
      </c>
      <c r="PC16" s="3962">
        <v>0</v>
      </c>
      <c r="PD16" s="3975">
        <v>0</v>
      </c>
      <c r="PE16" s="3975">
        <v>0</v>
      </c>
      <c r="PF16" s="3991">
        <v>0</v>
      </c>
      <c r="PG16" s="3991">
        <v>0</v>
      </c>
      <c r="PH16" s="3991">
        <v>0</v>
      </c>
      <c r="PI16" s="4011">
        <v>0</v>
      </c>
      <c r="PJ16" s="4031">
        <v>0</v>
      </c>
      <c r="PK16" s="4044">
        <v>0</v>
      </c>
      <c r="PL16" s="4044">
        <v>0</v>
      </c>
      <c r="PM16" s="4060">
        <v>0</v>
      </c>
      <c r="PN16" s="4080">
        <v>0</v>
      </c>
      <c r="PO16" s="4100">
        <v>0</v>
      </c>
      <c r="PP16" s="4120">
        <v>0</v>
      </c>
      <c r="PQ16" s="4140">
        <v>0</v>
      </c>
      <c r="PR16" s="4153">
        <v>0</v>
      </c>
      <c r="PS16" s="4153">
        <v>0</v>
      </c>
      <c r="PT16" s="4171">
        <v>0</v>
      </c>
      <c r="PU16" s="4171">
        <v>0</v>
      </c>
      <c r="PV16" s="4171">
        <v>0</v>
      </c>
      <c r="PW16" s="4171">
        <v>0</v>
      </c>
      <c r="PX16" s="4191">
        <v>0</v>
      </c>
      <c r="PY16" s="4204">
        <v>0</v>
      </c>
      <c r="PZ16" s="4204">
        <v>0</v>
      </c>
      <c r="QA16" s="4220">
        <v>0</v>
      </c>
      <c r="QB16" s="4240">
        <v>0</v>
      </c>
      <c r="QC16" s="4260">
        <v>0</v>
      </c>
      <c r="QD16" s="4280">
        <v>0</v>
      </c>
      <c r="QE16" s="4300">
        <v>0</v>
      </c>
      <c r="QF16" s="4313">
        <v>0</v>
      </c>
      <c r="QG16" s="4313">
        <v>0</v>
      </c>
      <c r="QH16" s="4329">
        <v>0</v>
      </c>
      <c r="QI16" s="4349">
        <v>0</v>
      </c>
      <c r="QJ16" s="4369">
        <v>0</v>
      </c>
      <c r="QK16" s="4389">
        <v>0</v>
      </c>
      <c r="QL16" s="4409">
        <v>0</v>
      </c>
      <c r="QM16" s="4422">
        <v>0</v>
      </c>
      <c r="QN16" s="4422">
        <v>0</v>
      </c>
      <c r="QO16" s="4438">
        <v>0</v>
      </c>
      <c r="QP16" s="4458">
        <v>0</v>
      </c>
      <c r="QQ16" s="4478">
        <v>0</v>
      </c>
      <c r="QR16" s="4498">
        <v>0</v>
      </c>
      <c r="QS16" s="4518">
        <v>0</v>
      </c>
      <c r="QT16" s="4531">
        <v>0</v>
      </c>
      <c r="QU16" s="4531">
        <v>0</v>
      </c>
      <c r="QV16" s="4518"/>
      <c r="QW16" s="4550">
        <v>0</v>
      </c>
      <c r="QX16" s="4570">
        <v>0</v>
      </c>
      <c r="QY16" s="4590">
        <v>0</v>
      </c>
      <c r="QZ16" s="4610">
        <v>0</v>
      </c>
      <c r="RA16" s="4623">
        <v>0</v>
      </c>
      <c r="RB16" s="4623">
        <v>0</v>
      </c>
      <c r="RC16" s="210">
        <v>0</v>
      </c>
      <c r="RD16" s="210">
        <v>0</v>
      </c>
      <c r="RE16" s="4646">
        <v>0</v>
      </c>
      <c r="RF16" s="210">
        <v>0</v>
      </c>
      <c r="RG16" s="210">
        <v>0</v>
      </c>
      <c r="RH16" s="211">
        <v>0</v>
      </c>
      <c r="RI16" s="211">
        <v>0</v>
      </c>
      <c r="RJ16" s="210">
        <v>0</v>
      </c>
      <c r="RK16" s="210">
        <v>0</v>
      </c>
      <c r="RL16" s="210">
        <v>0</v>
      </c>
      <c r="RM16" s="210">
        <v>0</v>
      </c>
      <c r="RN16" s="210">
        <v>0</v>
      </c>
      <c r="RO16" s="211">
        <v>0</v>
      </c>
      <c r="RP16" s="211">
        <v>0</v>
      </c>
      <c r="RQ16" s="210">
        <v>0</v>
      </c>
      <c r="RR16" s="210">
        <v>0</v>
      </c>
      <c r="RS16" s="210">
        <v>0</v>
      </c>
      <c r="RT16" s="210">
        <v>0</v>
      </c>
      <c r="RU16" s="210">
        <v>0</v>
      </c>
      <c r="RV16" s="211">
        <v>0</v>
      </c>
      <c r="RW16" s="211">
        <v>0</v>
      </c>
      <c r="RX16" s="210">
        <v>0</v>
      </c>
      <c r="RY16" s="210">
        <v>0</v>
      </c>
      <c r="RZ16" s="210">
        <v>0</v>
      </c>
      <c r="SA16" s="210">
        <v>0</v>
      </c>
      <c r="SB16" s="210">
        <v>0</v>
      </c>
      <c r="SC16" s="211">
        <v>0</v>
      </c>
      <c r="SD16" s="211">
        <v>0</v>
      </c>
      <c r="SE16" s="210"/>
      <c r="SF16" s="210">
        <v>0</v>
      </c>
      <c r="SG16" s="210">
        <v>0</v>
      </c>
      <c r="SH16" s="210">
        <v>0</v>
      </c>
      <c r="SI16" s="210">
        <v>0</v>
      </c>
      <c r="SJ16" s="211">
        <v>0</v>
      </c>
      <c r="SK16" s="211">
        <v>0</v>
      </c>
      <c r="SL16" s="210">
        <v>0</v>
      </c>
      <c r="SM16" s="210">
        <v>0</v>
      </c>
      <c r="SN16" s="210">
        <v>0</v>
      </c>
      <c r="SO16" s="4670">
        <v>0</v>
      </c>
      <c r="SP16" s="4700">
        <v>0</v>
      </c>
      <c r="SQ16" s="4686">
        <v>0</v>
      </c>
      <c r="SR16" s="4686">
        <v>0</v>
      </c>
      <c r="SS16" s="4700">
        <v>0</v>
      </c>
      <c r="ST16" s="4721">
        <v>0</v>
      </c>
      <c r="SU16" s="4742">
        <v>0</v>
      </c>
      <c r="SV16" s="4764">
        <v>0</v>
      </c>
      <c r="SW16" s="4785">
        <v>0</v>
      </c>
      <c r="SX16" s="4798">
        <v>0</v>
      </c>
      <c r="SY16" s="4798">
        <v>0</v>
      </c>
      <c r="SZ16" s="210">
        <v>0</v>
      </c>
      <c r="TA16" s="210">
        <v>0</v>
      </c>
      <c r="TB16" s="210">
        <v>0</v>
      </c>
      <c r="TC16" s="210">
        <v>0</v>
      </c>
      <c r="TD16" s="210">
        <v>0</v>
      </c>
      <c r="TE16" s="211">
        <v>0</v>
      </c>
      <c r="TF16" s="211">
        <v>0</v>
      </c>
      <c r="TG16" s="210">
        <v>0</v>
      </c>
      <c r="TH16" s="210">
        <v>0</v>
      </c>
      <c r="TI16" s="210">
        <v>0</v>
      </c>
      <c r="TJ16" s="210">
        <v>0</v>
      </c>
      <c r="TK16" s="210"/>
      <c r="TL16" s="211">
        <v>0</v>
      </c>
      <c r="TM16" s="211">
        <v>0</v>
      </c>
      <c r="TN16" s="210">
        <v>0</v>
      </c>
      <c r="TO16" s="210">
        <v>0</v>
      </c>
      <c r="TP16" s="210">
        <v>0</v>
      </c>
      <c r="TQ16" s="210">
        <v>0</v>
      </c>
    </row>
    <row r="17" spans="1:537" x14ac:dyDescent="0.3">
      <c r="A17" s="280" t="s">
        <v>65</v>
      </c>
      <c r="B17" s="281">
        <v>509</v>
      </c>
      <c r="C17" s="281">
        <v>500</v>
      </c>
      <c r="D17" s="281">
        <v>436</v>
      </c>
      <c r="E17" s="281">
        <v>364</v>
      </c>
      <c r="F17" s="281">
        <v>261</v>
      </c>
      <c r="G17" s="209">
        <v>0</v>
      </c>
      <c r="H17" s="209">
        <v>0</v>
      </c>
      <c r="I17" s="281">
        <v>297</v>
      </c>
      <c r="J17" s="281">
        <v>285</v>
      </c>
      <c r="K17" s="281">
        <v>255</v>
      </c>
      <c r="L17" s="281">
        <v>222</v>
      </c>
      <c r="M17" s="281">
        <v>170</v>
      </c>
      <c r="N17" s="209">
        <v>0</v>
      </c>
      <c r="O17" s="209">
        <v>0</v>
      </c>
      <c r="P17" s="281">
        <v>273</v>
      </c>
      <c r="Q17" s="281">
        <v>264</v>
      </c>
      <c r="R17" s="281">
        <v>224</v>
      </c>
      <c r="S17" s="281">
        <v>226</v>
      </c>
      <c r="T17" s="281">
        <v>273</v>
      </c>
      <c r="U17" s="209">
        <v>0</v>
      </c>
      <c r="V17" s="209">
        <v>0</v>
      </c>
      <c r="W17" s="281">
        <v>388</v>
      </c>
      <c r="X17" s="281">
        <v>233</v>
      </c>
      <c r="Y17" s="281">
        <v>250</v>
      </c>
      <c r="Z17" s="281">
        <v>244</v>
      </c>
      <c r="AA17" s="281">
        <v>233</v>
      </c>
      <c r="AB17" s="209">
        <v>0</v>
      </c>
      <c r="AC17" s="209">
        <v>0</v>
      </c>
      <c r="AD17" s="281">
        <v>379</v>
      </c>
      <c r="AE17" s="281">
        <v>285</v>
      </c>
      <c r="AF17" s="281">
        <v>373</v>
      </c>
      <c r="AG17" s="281">
        <v>331</v>
      </c>
      <c r="AH17" s="281"/>
      <c r="AI17" s="209">
        <v>0</v>
      </c>
      <c r="AJ17" s="209">
        <v>0</v>
      </c>
      <c r="AK17" s="281">
        <v>550</v>
      </c>
      <c r="AL17" s="281">
        <v>335</v>
      </c>
      <c r="AM17" s="281">
        <v>303</v>
      </c>
      <c r="AN17" s="281">
        <v>234</v>
      </c>
      <c r="AO17" s="281">
        <v>231</v>
      </c>
      <c r="AP17" s="209">
        <v>0</v>
      </c>
      <c r="AQ17" s="209">
        <v>0</v>
      </c>
      <c r="AR17" s="281">
        <v>280</v>
      </c>
      <c r="AS17" s="281">
        <v>204</v>
      </c>
      <c r="AT17" s="281">
        <v>273</v>
      </c>
      <c r="AU17" s="281">
        <v>212</v>
      </c>
      <c r="AV17" s="281">
        <v>172</v>
      </c>
      <c r="AW17" s="209">
        <v>0</v>
      </c>
      <c r="AX17" s="209">
        <v>0</v>
      </c>
      <c r="AY17" s="281">
        <v>453</v>
      </c>
      <c r="AZ17" s="281">
        <v>381</v>
      </c>
      <c r="BA17" s="281">
        <v>316</v>
      </c>
      <c r="BB17" s="281">
        <v>280</v>
      </c>
      <c r="BC17" s="281">
        <v>241</v>
      </c>
      <c r="BD17" s="209">
        <v>0</v>
      </c>
      <c r="BE17" s="209">
        <v>0</v>
      </c>
      <c r="BF17" s="281">
        <v>378</v>
      </c>
      <c r="BG17" s="282">
        <v>260</v>
      </c>
      <c r="BH17" s="281">
        <v>272</v>
      </c>
      <c r="BI17" s="281">
        <v>247</v>
      </c>
      <c r="BJ17" s="282">
        <v>259</v>
      </c>
      <c r="BK17" s="211">
        <v>0</v>
      </c>
      <c r="BL17" s="211">
        <v>0</v>
      </c>
      <c r="BM17" s="282">
        <v>637</v>
      </c>
      <c r="BN17" s="281">
        <v>439</v>
      </c>
      <c r="BO17" s="281">
        <v>345</v>
      </c>
      <c r="BP17" s="281">
        <v>260</v>
      </c>
      <c r="BQ17" s="281">
        <v>220</v>
      </c>
      <c r="BR17" s="209">
        <v>0</v>
      </c>
      <c r="BS17" s="209">
        <v>0</v>
      </c>
      <c r="BT17" s="281">
        <v>294</v>
      </c>
      <c r="BU17" s="281">
        <v>245</v>
      </c>
      <c r="BV17" s="281">
        <v>208</v>
      </c>
      <c r="BW17" s="281">
        <v>233</v>
      </c>
      <c r="BX17" s="281">
        <v>177</v>
      </c>
      <c r="BY17" s="209">
        <v>0</v>
      </c>
      <c r="BZ17" s="209">
        <v>0</v>
      </c>
      <c r="CA17" s="281">
        <v>271</v>
      </c>
      <c r="CB17" s="281">
        <v>103</v>
      </c>
      <c r="CC17" s="283">
        <v>229</v>
      </c>
      <c r="CD17" s="284">
        <v>259</v>
      </c>
      <c r="CE17" s="284">
        <v>299</v>
      </c>
      <c r="CF17" s="214">
        <v>0</v>
      </c>
      <c r="CG17" s="214">
        <v>0</v>
      </c>
      <c r="CH17" s="285">
        <v>379</v>
      </c>
      <c r="CI17" s="285">
        <v>321</v>
      </c>
      <c r="CJ17" s="282">
        <v>253</v>
      </c>
      <c r="CK17" s="282">
        <v>290</v>
      </c>
      <c r="CL17" s="282">
        <v>259</v>
      </c>
      <c r="CM17" s="211">
        <v>0</v>
      </c>
      <c r="CN17" s="211">
        <v>0</v>
      </c>
      <c r="CO17" s="282">
        <v>278</v>
      </c>
      <c r="CP17" s="286">
        <v>270</v>
      </c>
      <c r="CQ17" s="282">
        <v>245</v>
      </c>
      <c r="CR17" s="282">
        <v>264</v>
      </c>
      <c r="CS17" s="282">
        <v>214</v>
      </c>
      <c r="CT17" s="211">
        <v>0</v>
      </c>
      <c r="CU17" s="211">
        <v>0</v>
      </c>
      <c r="CV17" s="216">
        <v>0</v>
      </c>
      <c r="CW17" s="286">
        <v>279</v>
      </c>
      <c r="CX17" s="286">
        <v>267</v>
      </c>
      <c r="CY17" s="286">
        <v>223</v>
      </c>
      <c r="CZ17" s="286">
        <v>153</v>
      </c>
      <c r="DA17" s="217">
        <v>0</v>
      </c>
      <c r="DB17" s="217">
        <v>0</v>
      </c>
      <c r="DC17" s="287">
        <v>205</v>
      </c>
      <c r="DD17" s="288">
        <v>179</v>
      </c>
      <c r="DE17" s="288">
        <v>174</v>
      </c>
      <c r="DF17" s="282">
        <v>175</v>
      </c>
      <c r="DG17" s="289">
        <v>172</v>
      </c>
      <c r="DH17" s="221">
        <v>0</v>
      </c>
      <c r="DI17" s="221">
        <v>0</v>
      </c>
      <c r="DJ17" s="282">
        <v>256</v>
      </c>
      <c r="DK17" s="282">
        <v>228</v>
      </c>
      <c r="DL17" s="282">
        <v>215</v>
      </c>
      <c r="DM17" s="290">
        <v>193</v>
      </c>
      <c r="DN17" s="282">
        <v>166</v>
      </c>
      <c r="DO17" s="211">
        <v>0</v>
      </c>
      <c r="DP17" s="211">
        <v>0</v>
      </c>
      <c r="DQ17" s="282">
        <v>191</v>
      </c>
      <c r="DR17" s="282">
        <v>241</v>
      </c>
      <c r="DS17" s="291">
        <v>206</v>
      </c>
      <c r="DT17" s="282">
        <v>241</v>
      </c>
      <c r="DU17" s="292">
        <v>238</v>
      </c>
      <c r="DV17" s="225">
        <v>0</v>
      </c>
      <c r="DW17" s="225">
        <v>0</v>
      </c>
      <c r="DX17" s="282">
        <v>362</v>
      </c>
      <c r="DY17" s="293">
        <v>258</v>
      </c>
      <c r="DZ17" s="294">
        <v>196</v>
      </c>
      <c r="EA17" s="295">
        <v>194</v>
      </c>
      <c r="EB17" s="282">
        <v>188</v>
      </c>
      <c r="EC17" s="211">
        <v>0</v>
      </c>
      <c r="ED17" s="211">
        <v>0</v>
      </c>
      <c r="EE17" s="211">
        <v>0</v>
      </c>
      <c r="EF17" s="282">
        <v>248</v>
      </c>
      <c r="EG17" s="282">
        <v>217</v>
      </c>
      <c r="EH17" s="296">
        <v>169</v>
      </c>
      <c r="EI17" s="282">
        <v>149</v>
      </c>
      <c r="EJ17" s="211">
        <v>0</v>
      </c>
      <c r="EK17" s="211">
        <v>0</v>
      </c>
      <c r="EL17" s="282">
        <v>218</v>
      </c>
      <c r="EM17" s="297">
        <v>219</v>
      </c>
      <c r="EN17" s="298">
        <v>204</v>
      </c>
      <c r="EO17" s="282">
        <v>203</v>
      </c>
      <c r="EP17" s="299">
        <v>189</v>
      </c>
      <c r="EQ17" s="233">
        <v>0</v>
      </c>
      <c r="ER17" s="233">
        <v>0</v>
      </c>
      <c r="ES17" s="300">
        <v>239</v>
      </c>
      <c r="ET17" s="301">
        <v>223</v>
      </c>
      <c r="EU17" s="302">
        <v>178</v>
      </c>
      <c r="EV17" s="303">
        <v>180</v>
      </c>
      <c r="EW17" s="282">
        <v>180</v>
      </c>
      <c r="EX17" s="211">
        <v>0</v>
      </c>
      <c r="EY17" s="211">
        <v>0</v>
      </c>
      <c r="EZ17" s="304">
        <v>341</v>
      </c>
      <c r="FA17" s="305">
        <v>294</v>
      </c>
      <c r="FB17" s="306">
        <v>251</v>
      </c>
      <c r="FC17" s="307">
        <v>247</v>
      </c>
      <c r="FD17" s="308">
        <v>165</v>
      </c>
      <c r="FE17" s="243">
        <v>0</v>
      </c>
      <c r="FF17" s="243">
        <v>0</v>
      </c>
      <c r="FG17" s="309">
        <v>246</v>
      </c>
      <c r="FH17" s="310">
        <v>207</v>
      </c>
      <c r="FI17" s="311"/>
      <c r="FJ17" s="311">
        <v>247</v>
      </c>
      <c r="FK17" s="312">
        <v>187</v>
      </c>
      <c r="FL17" s="248">
        <v>0</v>
      </c>
      <c r="FM17" s="248">
        <v>0</v>
      </c>
      <c r="FN17" s="313">
        <v>224</v>
      </c>
      <c r="FO17" s="314">
        <v>214</v>
      </c>
      <c r="FP17" s="314">
        <v>170</v>
      </c>
      <c r="FQ17" s="314">
        <v>216</v>
      </c>
      <c r="FR17" s="315">
        <v>225</v>
      </c>
      <c r="FS17" s="252">
        <v>0</v>
      </c>
      <c r="FT17" s="252">
        <v>0</v>
      </c>
      <c r="FU17" s="316">
        <v>305</v>
      </c>
      <c r="FV17" s="317">
        <v>200</v>
      </c>
      <c r="FW17" s="317">
        <v>170</v>
      </c>
      <c r="FX17" s="317"/>
      <c r="FY17" s="255">
        <v>98</v>
      </c>
      <c r="FZ17" s="256">
        <v>0</v>
      </c>
      <c r="GA17" s="256">
        <v>0</v>
      </c>
      <c r="GB17" s="318">
        <v>358</v>
      </c>
      <c r="GC17" s="319">
        <v>327</v>
      </c>
      <c r="GD17" s="320">
        <v>321</v>
      </c>
      <c r="GE17" s="320">
        <v>286</v>
      </c>
      <c r="GF17" s="321">
        <v>238</v>
      </c>
      <c r="GG17" s="261">
        <v>0</v>
      </c>
      <c r="GH17" s="261">
        <v>0</v>
      </c>
      <c r="GI17" s="322">
        <v>261</v>
      </c>
      <c r="GJ17" s="323">
        <v>197</v>
      </c>
      <c r="GK17" s="324">
        <v>183</v>
      </c>
      <c r="GL17" s="324">
        <v>199</v>
      </c>
      <c r="GM17" s="282">
        <v>143</v>
      </c>
      <c r="GN17" s="211">
        <v>0</v>
      </c>
      <c r="GO17" s="211">
        <v>0</v>
      </c>
      <c r="GP17" s="325">
        <v>263</v>
      </c>
      <c r="GQ17" s="326">
        <v>229</v>
      </c>
      <c r="GR17" s="327">
        <v>174</v>
      </c>
      <c r="GS17" s="327">
        <v>123</v>
      </c>
      <c r="GT17" s="327">
        <v>190</v>
      </c>
      <c r="GU17" s="268">
        <v>0</v>
      </c>
      <c r="GV17" s="268">
        <v>0</v>
      </c>
      <c r="GW17" s="328">
        <v>382</v>
      </c>
      <c r="GX17" s="329">
        <v>260</v>
      </c>
      <c r="GY17" s="330">
        <v>151</v>
      </c>
      <c r="GZ17" s="330">
        <v>34</v>
      </c>
      <c r="HA17" s="330"/>
      <c r="HB17" s="272">
        <v>0</v>
      </c>
      <c r="HC17" s="272">
        <v>0</v>
      </c>
      <c r="HD17" s="331">
        <v>309</v>
      </c>
      <c r="HE17" s="332">
        <v>256</v>
      </c>
      <c r="HF17" s="333">
        <v>267</v>
      </c>
      <c r="HG17" s="334">
        <v>116</v>
      </c>
      <c r="HH17" s="334"/>
      <c r="HI17" s="277">
        <v>0</v>
      </c>
      <c r="HJ17" s="277">
        <v>0</v>
      </c>
      <c r="HK17" s="335">
        <v>430</v>
      </c>
      <c r="HL17" s="336">
        <v>335</v>
      </c>
      <c r="HM17" s="1368">
        <v>281</v>
      </c>
      <c r="HN17" s="1394">
        <v>314</v>
      </c>
      <c r="HO17" s="1448">
        <v>189</v>
      </c>
      <c r="HP17" s="1460">
        <v>0</v>
      </c>
      <c r="HQ17" s="1460">
        <v>0</v>
      </c>
      <c r="HR17" s="1477">
        <v>235</v>
      </c>
      <c r="HS17" s="1518">
        <v>209</v>
      </c>
      <c r="HT17" s="1540">
        <v>225</v>
      </c>
      <c r="HU17" s="282">
        <v>174</v>
      </c>
      <c r="HV17" s="1563">
        <v>194</v>
      </c>
      <c r="HW17" s="1575">
        <v>0</v>
      </c>
      <c r="HX17" s="1575">
        <v>0</v>
      </c>
      <c r="HY17" s="1575">
        <v>0</v>
      </c>
      <c r="HZ17" s="1592">
        <v>303</v>
      </c>
      <c r="IA17" s="1613">
        <v>224</v>
      </c>
      <c r="IB17" s="1635">
        <v>257</v>
      </c>
      <c r="IC17" s="1656">
        <v>246</v>
      </c>
      <c r="ID17" s="1668">
        <v>0</v>
      </c>
      <c r="IE17" s="1668">
        <v>0</v>
      </c>
      <c r="IF17" s="1685">
        <v>328</v>
      </c>
      <c r="IG17" s="1706">
        <v>223</v>
      </c>
      <c r="IH17" s="1706">
        <v>309</v>
      </c>
      <c r="II17" s="1728">
        <v>249</v>
      </c>
      <c r="IJ17" s="1749">
        <v>216</v>
      </c>
      <c r="IK17" s="1761">
        <v>0</v>
      </c>
      <c r="IL17" s="1761">
        <v>0</v>
      </c>
      <c r="IM17" s="1778">
        <v>349</v>
      </c>
      <c r="IN17" s="282">
        <v>349</v>
      </c>
      <c r="IO17" s="1799">
        <v>261</v>
      </c>
      <c r="IP17" s="1820">
        <v>260</v>
      </c>
      <c r="IQ17" s="1841">
        <v>192</v>
      </c>
      <c r="IR17" s="1853">
        <v>0</v>
      </c>
      <c r="IS17" s="1853">
        <v>0</v>
      </c>
      <c r="IT17" s="1870">
        <v>182</v>
      </c>
      <c r="IU17" s="1891">
        <v>198</v>
      </c>
      <c r="IV17" s="1891">
        <v>167</v>
      </c>
      <c r="IW17" s="1912">
        <v>159</v>
      </c>
      <c r="IX17" s="1933"/>
      <c r="IY17" s="1945">
        <v>0</v>
      </c>
      <c r="IZ17" s="1945">
        <v>0</v>
      </c>
      <c r="JA17" s="1933">
        <v>67</v>
      </c>
      <c r="JB17" s="1933">
        <v>222</v>
      </c>
      <c r="JC17" s="1962">
        <v>170</v>
      </c>
      <c r="JD17" s="1962">
        <v>188</v>
      </c>
      <c r="JE17" s="1983">
        <v>170</v>
      </c>
      <c r="JF17" s="1995">
        <v>0</v>
      </c>
      <c r="JG17" s="1995">
        <v>0</v>
      </c>
      <c r="JH17" s="2012">
        <v>219</v>
      </c>
      <c r="JI17" s="2033">
        <v>200</v>
      </c>
      <c r="JJ17" s="2054">
        <v>197</v>
      </c>
      <c r="JK17" s="2054"/>
      <c r="JL17" s="2075">
        <v>202</v>
      </c>
      <c r="JM17" s="2087">
        <v>0</v>
      </c>
      <c r="JN17" s="2087">
        <v>0</v>
      </c>
      <c r="JO17" s="2104">
        <v>208</v>
      </c>
      <c r="JP17" s="2124">
        <v>237</v>
      </c>
      <c r="JQ17" s="2144">
        <v>291</v>
      </c>
      <c r="JR17" s="2164">
        <v>263</v>
      </c>
      <c r="JS17" s="2184">
        <v>241</v>
      </c>
      <c r="JT17" s="2196">
        <v>0</v>
      </c>
      <c r="JU17" s="2196">
        <v>0</v>
      </c>
      <c r="JV17" s="2211">
        <v>232</v>
      </c>
      <c r="JW17" s="2231">
        <v>194</v>
      </c>
      <c r="JX17" s="2251">
        <v>132</v>
      </c>
      <c r="JY17" s="2271">
        <v>196</v>
      </c>
      <c r="JZ17" s="2291">
        <v>128</v>
      </c>
      <c r="KA17" s="2303">
        <v>0</v>
      </c>
      <c r="KB17" s="2303">
        <v>0</v>
      </c>
      <c r="KC17" s="2320">
        <v>191</v>
      </c>
      <c r="KD17" s="2340">
        <v>186</v>
      </c>
      <c r="KE17" s="2360">
        <v>190</v>
      </c>
      <c r="KF17" s="2380">
        <v>172</v>
      </c>
      <c r="KG17" s="2400">
        <v>162</v>
      </c>
      <c r="KH17" s="2412">
        <v>0</v>
      </c>
      <c r="KI17" s="2412">
        <v>0</v>
      </c>
      <c r="KJ17" s="2429">
        <v>287</v>
      </c>
      <c r="KK17" s="2449">
        <v>237</v>
      </c>
      <c r="KL17" s="2469">
        <v>218</v>
      </c>
      <c r="KM17" s="2489">
        <v>188</v>
      </c>
      <c r="KN17" s="2509"/>
      <c r="KO17" s="2521">
        <v>0</v>
      </c>
      <c r="KP17" s="2521">
        <v>0</v>
      </c>
      <c r="KQ17" s="2538">
        <v>280</v>
      </c>
      <c r="KR17" s="2558">
        <v>243</v>
      </c>
      <c r="KS17" s="2578">
        <v>206</v>
      </c>
      <c r="KT17" s="2598">
        <v>190</v>
      </c>
      <c r="KU17" s="2618">
        <v>223</v>
      </c>
      <c r="KV17" s="2630">
        <v>0</v>
      </c>
      <c r="KW17" s="2630">
        <v>0</v>
      </c>
      <c r="KX17" s="2647">
        <v>322</v>
      </c>
      <c r="KY17" s="2667">
        <v>285</v>
      </c>
      <c r="KZ17" s="2687">
        <v>219</v>
      </c>
      <c r="LA17" s="2711">
        <v>215</v>
      </c>
      <c r="LB17" s="2731">
        <v>177</v>
      </c>
      <c r="LC17" s="2743">
        <v>0</v>
      </c>
      <c r="LD17" s="2743">
        <v>0</v>
      </c>
      <c r="LE17" s="2760">
        <v>249</v>
      </c>
      <c r="LF17" s="2780">
        <v>190</v>
      </c>
      <c r="LG17" s="2800">
        <v>183</v>
      </c>
      <c r="LH17" s="2820">
        <v>198</v>
      </c>
      <c r="LI17" s="2840">
        <v>139</v>
      </c>
      <c r="LJ17" s="2852">
        <v>0</v>
      </c>
      <c r="LK17" s="2852">
        <v>0</v>
      </c>
      <c r="LL17" s="2869">
        <v>228</v>
      </c>
      <c r="LM17" s="2889">
        <v>197</v>
      </c>
      <c r="LN17" s="2911">
        <v>242</v>
      </c>
      <c r="LO17" s="2931">
        <v>259</v>
      </c>
      <c r="LP17" s="2931">
        <v>194</v>
      </c>
      <c r="LQ17" s="2970">
        <v>0</v>
      </c>
      <c r="LR17" s="2970">
        <v>0</v>
      </c>
      <c r="LS17" s="2975">
        <v>292</v>
      </c>
      <c r="LT17" s="2976">
        <v>238</v>
      </c>
      <c r="LU17" s="2977">
        <v>233</v>
      </c>
      <c r="LV17" s="2978">
        <v>209</v>
      </c>
      <c r="LW17" s="3058">
        <v>198</v>
      </c>
      <c r="LX17" s="3057">
        <v>0</v>
      </c>
      <c r="LY17" s="3057">
        <v>0</v>
      </c>
      <c r="LZ17" s="3088">
        <v>386</v>
      </c>
      <c r="MA17" s="3109">
        <v>336</v>
      </c>
      <c r="MB17" s="3145">
        <v>249</v>
      </c>
      <c r="MC17" s="3165">
        <v>216</v>
      </c>
      <c r="MD17" s="3185">
        <v>167</v>
      </c>
      <c r="ME17" s="3197">
        <v>0</v>
      </c>
      <c r="MF17" s="3197">
        <v>0</v>
      </c>
      <c r="MG17" s="3215">
        <v>200</v>
      </c>
      <c r="MH17" s="3235">
        <v>175</v>
      </c>
      <c r="MI17" s="3255">
        <v>177</v>
      </c>
      <c r="MJ17" s="3276">
        <v>159</v>
      </c>
      <c r="MK17" s="3296">
        <v>135</v>
      </c>
      <c r="ML17" s="3308">
        <v>0</v>
      </c>
      <c r="MM17" s="3308">
        <v>0</v>
      </c>
      <c r="MN17" s="3325">
        <v>238</v>
      </c>
      <c r="MO17" s="3345">
        <v>168</v>
      </c>
      <c r="MP17" s="3365">
        <v>187</v>
      </c>
      <c r="MQ17" s="3385">
        <v>215</v>
      </c>
      <c r="MR17" s="3439">
        <v>220</v>
      </c>
      <c r="MS17" s="3438">
        <v>0</v>
      </c>
      <c r="MT17" s="3438">
        <v>0</v>
      </c>
      <c r="MU17" s="3439">
        <v>232</v>
      </c>
      <c r="MV17" s="3467">
        <v>192</v>
      </c>
      <c r="MW17" s="3487">
        <v>188</v>
      </c>
      <c r="MX17" s="3507">
        <v>184</v>
      </c>
      <c r="MY17" s="3527">
        <v>160</v>
      </c>
      <c r="MZ17" s="3539">
        <v>0</v>
      </c>
      <c r="NA17" s="3539">
        <v>0</v>
      </c>
      <c r="NB17" s="1575">
        <v>0</v>
      </c>
      <c r="NC17" s="3556">
        <v>299</v>
      </c>
      <c r="ND17" s="3556">
        <v>302</v>
      </c>
      <c r="NE17" s="3556">
        <v>267</v>
      </c>
      <c r="NF17" s="3586">
        <v>231</v>
      </c>
      <c r="NG17" s="3571">
        <v>0</v>
      </c>
      <c r="NH17" s="3571">
        <v>0</v>
      </c>
      <c r="NI17" s="282">
        <v>312</v>
      </c>
      <c r="NJ17" s="3586">
        <v>237</v>
      </c>
      <c r="NK17" s="3616">
        <v>181</v>
      </c>
      <c r="NL17" s="3616">
        <v>182</v>
      </c>
      <c r="NM17" s="3616">
        <v>160</v>
      </c>
      <c r="NN17" s="3602">
        <v>0</v>
      </c>
      <c r="NO17" s="3602">
        <v>0</v>
      </c>
      <c r="NP17" s="3616">
        <v>242</v>
      </c>
      <c r="NQ17" s="3616">
        <v>148</v>
      </c>
      <c r="NR17" s="3616">
        <v>156</v>
      </c>
      <c r="NS17" s="3616">
        <v>222</v>
      </c>
      <c r="NT17" s="3636">
        <v>165</v>
      </c>
      <c r="NU17" s="3602">
        <v>0</v>
      </c>
      <c r="NV17" s="3602">
        <v>0</v>
      </c>
      <c r="NW17" s="3616">
        <v>373</v>
      </c>
      <c r="NX17" s="3616">
        <v>207</v>
      </c>
      <c r="NY17" s="3636">
        <v>246</v>
      </c>
      <c r="NZ17" s="3665">
        <v>262</v>
      </c>
      <c r="OA17" s="3665">
        <v>185</v>
      </c>
      <c r="OB17" s="3651">
        <v>0</v>
      </c>
      <c r="OC17" s="3651">
        <v>0</v>
      </c>
      <c r="OD17" s="3665">
        <v>242</v>
      </c>
      <c r="OE17" s="3665">
        <v>252</v>
      </c>
      <c r="OF17" s="3665">
        <v>256</v>
      </c>
      <c r="OG17" s="3665">
        <v>235</v>
      </c>
      <c r="OH17" s="282">
        <v>228</v>
      </c>
      <c r="OI17" s="211">
        <v>0</v>
      </c>
      <c r="OJ17" s="211">
        <v>0</v>
      </c>
      <c r="OK17" s="3685"/>
      <c r="OL17" s="3685">
        <v>432</v>
      </c>
      <c r="OM17" s="3705">
        <v>311</v>
      </c>
      <c r="ON17" s="3725">
        <v>242</v>
      </c>
      <c r="OO17" s="3745">
        <v>221</v>
      </c>
      <c r="OP17" s="3757">
        <v>0</v>
      </c>
      <c r="OQ17" s="3757">
        <v>0</v>
      </c>
      <c r="OR17" s="3774">
        <v>270</v>
      </c>
      <c r="OS17" s="3794">
        <v>189</v>
      </c>
      <c r="OT17" s="3814">
        <v>165</v>
      </c>
      <c r="OU17" s="3834">
        <v>187</v>
      </c>
      <c r="OV17" s="3854">
        <v>175</v>
      </c>
      <c r="OW17" s="3866">
        <v>0</v>
      </c>
      <c r="OX17" s="3866">
        <v>0</v>
      </c>
      <c r="OY17" s="3883">
        <v>239</v>
      </c>
      <c r="OZ17" s="3903">
        <v>222</v>
      </c>
      <c r="PA17" s="3923">
        <v>204</v>
      </c>
      <c r="PB17" s="3943">
        <v>282</v>
      </c>
      <c r="PC17" s="3963">
        <v>207</v>
      </c>
      <c r="PD17" s="3975">
        <v>0</v>
      </c>
      <c r="PE17" s="3975">
        <v>0</v>
      </c>
      <c r="PF17" s="3992">
        <v>406</v>
      </c>
      <c r="PG17" s="3992">
        <v>267</v>
      </c>
      <c r="PH17" s="3992">
        <v>264</v>
      </c>
      <c r="PI17" s="4012">
        <v>263</v>
      </c>
      <c r="PJ17" s="4032">
        <v>282</v>
      </c>
      <c r="PK17" s="4044">
        <v>0</v>
      </c>
      <c r="PL17" s="4044">
        <v>0</v>
      </c>
      <c r="PM17" s="4061">
        <v>420</v>
      </c>
      <c r="PN17" s="4081">
        <v>397</v>
      </c>
      <c r="PO17" s="4101">
        <v>337</v>
      </c>
      <c r="PP17" s="4121">
        <v>288</v>
      </c>
      <c r="PQ17" s="4141">
        <v>94</v>
      </c>
      <c r="PR17" s="4153">
        <v>0</v>
      </c>
      <c r="PS17" s="4153">
        <v>0</v>
      </c>
      <c r="PT17" s="4172">
        <v>294</v>
      </c>
      <c r="PU17" s="4172">
        <v>173</v>
      </c>
      <c r="PV17" s="4172">
        <v>217</v>
      </c>
      <c r="PW17" s="4172">
        <v>199</v>
      </c>
      <c r="PX17" s="4192">
        <v>176</v>
      </c>
      <c r="PY17" s="4204">
        <v>0</v>
      </c>
      <c r="PZ17" s="4204">
        <v>0</v>
      </c>
      <c r="QA17" s="4221">
        <v>286</v>
      </c>
      <c r="QB17" s="4241">
        <v>215</v>
      </c>
      <c r="QC17" s="4261">
        <v>223</v>
      </c>
      <c r="QD17" s="4281">
        <v>226</v>
      </c>
      <c r="QE17" s="4301">
        <v>281</v>
      </c>
      <c r="QF17" s="4313">
        <v>0</v>
      </c>
      <c r="QG17" s="4313">
        <v>0</v>
      </c>
      <c r="QH17" s="4330">
        <v>321</v>
      </c>
      <c r="QI17" s="4350">
        <v>252</v>
      </c>
      <c r="QJ17" s="4370">
        <v>228</v>
      </c>
      <c r="QK17" s="4390">
        <v>210</v>
      </c>
      <c r="QL17" s="4410">
        <v>200</v>
      </c>
      <c r="QM17" s="4422">
        <v>0</v>
      </c>
      <c r="QN17" s="4422">
        <v>0</v>
      </c>
      <c r="QO17" s="4439">
        <v>311</v>
      </c>
      <c r="QP17" s="4459">
        <v>269</v>
      </c>
      <c r="QQ17" s="4479">
        <v>251</v>
      </c>
      <c r="QR17" s="4499">
        <v>269</v>
      </c>
      <c r="QS17" s="4519">
        <v>249</v>
      </c>
      <c r="QT17" s="4531">
        <v>0</v>
      </c>
      <c r="QU17" s="4531">
        <v>0</v>
      </c>
      <c r="QV17" s="4519"/>
      <c r="QW17" s="4551">
        <v>413</v>
      </c>
      <c r="QX17" s="4571">
        <v>297</v>
      </c>
      <c r="QY17" s="4591">
        <v>242</v>
      </c>
      <c r="QZ17" s="4611">
        <v>197</v>
      </c>
      <c r="RA17" s="4623">
        <v>0</v>
      </c>
      <c r="RB17" s="4623">
        <v>0</v>
      </c>
      <c r="RC17" s="282">
        <v>245</v>
      </c>
      <c r="RD17" s="282">
        <v>220</v>
      </c>
      <c r="RE17" s="4647">
        <v>187</v>
      </c>
      <c r="RF17" s="282">
        <v>182</v>
      </c>
      <c r="RG17" s="282">
        <v>169</v>
      </c>
      <c r="RH17" s="211">
        <v>0</v>
      </c>
      <c r="RI17" s="211">
        <v>0</v>
      </c>
      <c r="RJ17" s="282">
        <v>358</v>
      </c>
      <c r="RK17" s="282">
        <v>429</v>
      </c>
      <c r="RL17" s="282">
        <v>301</v>
      </c>
      <c r="RM17" s="282">
        <v>258</v>
      </c>
      <c r="RN17" s="282">
        <v>189</v>
      </c>
      <c r="RO17" s="211">
        <v>0</v>
      </c>
      <c r="RP17" s="211">
        <v>0</v>
      </c>
      <c r="RQ17" s="282">
        <v>250</v>
      </c>
      <c r="RR17" s="282">
        <v>281</v>
      </c>
      <c r="RS17" s="282">
        <v>240</v>
      </c>
      <c r="RT17" s="282">
        <v>251</v>
      </c>
      <c r="RU17" s="282">
        <v>248</v>
      </c>
      <c r="RV17" s="211">
        <v>0</v>
      </c>
      <c r="RW17" s="211">
        <v>0</v>
      </c>
      <c r="RX17" s="282">
        <v>667</v>
      </c>
      <c r="RY17" s="282">
        <v>555</v>
      </c>
      <c r="RZ17" s="282">
        <v>386</v>
      </c>
      <c r="SA17" s="282">
        <v>285</v>
      </c>
      <c r="SB17" s="282">
        <v>227</v>
      </c>
      <c r="SC17" s="211">
        <v>0</v>
      </c>
      <c r="SD17" s="211">
        <v>0</v>
      </c>
      <c r="SE17" s="282"/>
      <c r="SF17" s="282">
        <v>380</v>
      </c>
      <c r="SG17" s="282">
        <v>267</v>
      </c>
      <c r="SH17" s="282">
        <v>229</v>
      </c>
      <c r="SI17" s="282">
        <v>204</v>
      </c>
      <c r="SJ17" s="211">
        <v>0</v>
      </c>
      <c r="SK17" s="211">
        <v>0</v>
      </c>
      <c r="SL17" s="282">
        <v>253</v>
      </c>
      <c r="SM17" s="282">
        <v>283</v>
      </c>
      <c r="SN17" s="282">
        <v>242</v>
      </c>
      <c r="SO17" s="4671">
        <v>251</v>
      </c>
      <c r="SP17" s="4701">
        <v>299</v>
      </c>
      <c r="SQ17" s="4686">
        <v>0</v>
      </c>
      <c r="SR17" s="4686">
        <v>0</v>
      </c>
      <c r="SS17" s="4701">
        <v>488</v>
      </c>
      <c r="ST17" s="4722">
        <v>360</v>
      </c>
      <c r="SU17" s="4743">
        <v>276</v>
      </c>
      <c r="SV17" s="4765">
        <v>307</v>
      </c>
      <c r="SW17" s="4786">
        <v>300</v>
      </c>
      <c r="SX17" s="4798">
        <v>0</v>
      </c>
      <c r="SY17" s="4798">
        <v>0</v>
      </c>
      <c r="SZ17" s="282">
        <v>347</v>
      </c>
      <c r="TA17" s="282">
        <v>378</v>
      </c>
      <c r="TB17" s="282">
        <v>371</v>
      </c>
      <c r="TC17" s="282">
        <v>339</v>
      </c>
      <c r="TD17" s="282">
        <v>323</v>
      </c>
      <c r="TE17" s="211">
        <v>0</v>
      </c>
      <c r="TF17" s="211">
        <v>0</v>
      </c>
      <c r="TG17" s="282">
        <v>389</v>
      </c>
      <c r="TH17" s="282">
        <v>272</v>
      </c>
      <c r="TI17" s="282">
        <v>247</v>
      </c>
      <c r="TJ17" s="282">
        <v>243</v>
      </c>
      <c r="TK17" s="282"/>
      <c r="TL17" s="211">
        <v>0</v>
      </c>
      <c r="TM17" s="211">
        <v>0</v>
      </c>
      <c r="TN17" s="282">
        <v>335</v>
      </c>
      <c r="TO17" s="282">
        <v>335</v>
      </c>
      <c r="TP17" s="282">
        <v>251</v>
      </c>
      <c r="TQ17" s="282">
        <v>235</v>
      </c>
    </row>
    <row r="18" spans="1:537" x14ac:dyDescent="0.3">
      <c r="A18" s="280" t="s">
        <v>66</v>
      </c>
      <c r="B18" s="281">
        <v>24</v>
      </c>
      <c r="C18" s="281">
        <v>16</v>
      </c>
      <c r="D18" s="281">
        <v>12</v>
      </c>
      <c r="E18" s="281">
        <v>9</v>
      </c>
      <c r="F18" s="281">
        <v>8</v>
      </c>
      <c r="G18" s="209">
        <v>0</v>
      </c>
      <c r="H18" s="209">
        <v>0</v>
      </c>
      <c r="I18" s="281">
        <v>10</v>
      </c>
      <c r="J18" s="281">
        <v>15</v>
      </c>
      <c r="K18" s="281">
        <v>10</v>
      </c>
      <c r="L18" s="281">
        <v>9</v>
      </c>
      <c r="M18" s="281">
        <v>3</v>
      </c>
      <c r="N18" s="209">
        <v>0</v>
      </c>
      <c r="O18" s="209">
        <v>0</v>
      </c>
      <c r="P18" s="281">
        <v>8</v>
      </c>
      <c r="Q18" s="281">
        <v>13</v>
      </c>
      <c r="R18" s="281">
        <v>6</v>
      </c>
      <c r="S18" s="281">
        <v>11</v>
      </c>
      <c r="T18" s="281">
        <v>6</v>
      </c>
      <c r="U18" s="209">
        <v>0</v>
      </c>
      <c r="V18" s="209">
        <v>0</v>
      </c>
      <c r="W18" s="281">
        <v>7</v>
      </c>
      <c r="X18" s="281">
        <v>10</v>
      </c>
      <c r="Y18" s="281">
        <v>14</v>
      </c>
      <c r="Z18" s="281">
        <v>5</v>
      </c>
      <c r="AA18" s="281">
        <v>6</v>
      </c>
      <c r="AB18" s="209">
        <v>0</v>
      </c>
      <c r="AC18" s="209">
        <v>0</v>
      </c>
      <c r="AD18" s="281">
        <v>6</v>
      </c>
      <c r="AE18" s="281">
        <v>6</v>
      </c>
      <c r="AF18" s="281">
        <v>7</v>
      </c>
      <c r="AG18" s="281">
        <v>16</v>
      </c>
      <c r="AH18" s="281"/>
      <c r="AI18" s="209">
        <v>0</v>
      </c>
      <c r="AJ18" s="209">
        <v>0</v>
      </c>
      <c r="AK18" s="281">
        <v>22</v>
      </c>
      <c r="AL18" s="281">
        <v>15</v>
      </c>
      <c r="AM18" s="281">
        <v>13</v>
      </c>
      <c r="AN18" s="281">
        <v>17</v>
      </c>
      <c r="AO18" s="281">
        <v>7</v>
      </c>
      <c r="AP18" s="209">
        <v>0</v>
      </c>
      <c r="AQ18" s="209">
        <v>0</v>
      </c>
      <c r="AR18" s="281">
        <v>12</v>
      </c>
      <c r="AS18" s="281">
        <v>10</v>
      </c>
      <c r="AT18" s="281">
        <v>10</v>
      </c>
      <c r="AU18" s="281">
        <v>5</v>
      </c>
      <c r="AV18" s="281">
        <v>11</v>
      </c>
      <c r="AW18" s="209">
        <v>0</v>
      </c>
      <c r="AX18" s="209">
        <v>0</v>
      </c>
      <c r="AY18" s="281">
        <v>16</v>
      </c>
      <c r="AZ18" s="281">
        <v>13</v>
      </c>
      <c r="BA18" s="281">
        <v>22</v>
      </c>
      <c r="BB18" s="281">
        <v>16</v>
      </c>
      <c r="BC18" s="281">
        <v>7</v>
      </c>
      <c r="BD18" s="209">
        <v>0</v>
      </c>
      <c r="BE18" s="209">
        <v>0</v>
      </c>
      <c r="BF18" s="281">
        <v>21</v>
      </c>
      <c r="BG18" s="282">
        <v>16</v>
      </c>
      <c r="BH18" s="281">
        <v>14</v>
      </c>
      <c r="BI18" s="281">
        <v>10</v>
      </c>
      <c r="BJ18" s="282">
        <v>13</v>
      </c>
      <c r="BK18" s="211">
        <v>0</v>
      </c>
      <c r="BL18" s="211">
        <v>0</v>
      </c>
      <c r="BM18" s="282">
        <v>24</v>
      </c>
      <c r="BN18" s="281">
        <v>24</v>
      </c>
      <c r="BO18" s="281">
        <v>14</v>
      </c>
      <c r="BP18" s="281">
        <v>11</v>
      </c>
      <c r="BQ18" s="281">
        <v>13</v>
      </c>
      <c r="BR18" s="209">
        <v>0</v>
      </c>
      <c r="BS18" s="209">
        <v>0</v>
      </c>
      <c r="BT18" s="281">
        <v>14</v>
      </c>
      <c r="BU18" s="281">
        <v>8</v>
      </c>
      <c r="BV18" s="281">
        <v>16</v>
      </c>
      <c r="BW18" s="281">
        <v>11</v>
      </c>
      <c r="BX18" s="281">
        <v>6</v>
      </c>
      <c r="BY18" s="209">
        <v>0</v>
      </c>
      <c r="BZ18" s="209">
        <v>0</v>
      </c>
      <c r="CA18" s="281">
        <v>13</v>
      </c>
      <c r="CB18" s="281">
        <v>13</v>
      </c>
      <c r="CC18" s="283">
        <v>12</v>
      </c>
      <c r="CD18" s="284">
        <v>16</v>
      </c>
      <c r="CE18" s="284">
        <v>12</v>
      </c>
      <c r="CF18" s="214">
        <v>0</v>
      </c>
      <c r="CG18" s="214">
        <v>0</v>
      </c>
      <c r="CH18" s="285">
        <v>25</v>
      </c>
      <c r="CI18" s="285">
        <v>16</v>
      </c>
      <c r="CJ18" s="282">
        <v>8</v>
      </c>
      <c r="CK18" s="282">
        <v>11</v>
      </c>
      <c r="CL18" s="282">
        <v>12</v>
      </c>
      <c r="CM18" s="211">
        <v>0</v>
      </c>
      <c r="CN18" s="211">
        <v>0</v>
      </c>
      <c r="CO18" s="282">
        <v>5</v>
      </c>
      <c r="CP18" s="286">
        <v>10</v>
      </c>
      <c r="CQ18" s="282">
        <v>16</v>
      </c>
      <c r="CR18" s="282">
        <v>7</v>
      </c>
      <c r="CS18" s="282">
        <v>7</v>
      </c>
      <c r="CT18" s="211">
        <v>0</v>
      </c>
      <c r="CU18" s="211">
        <v>0</v>
      </c>
      <c r="CV18" s="216">
        <v>0</v>
      </c>
      <c r="CW18" s="286">
        <v>10</v>
      </c>
      <c r="CX18" s="286">
        <v>7</v>
      </c>
      <c r="CY18" s="286">
        <v>6</v>
      </c>
      <c r="CZ18" s="286">
        <v>2</v>
      </c>
      <c r="DA18" s="217">
        <v>0</v>
      </c>
      <c r="DB18" s="217">
        <v>0</v>
      </c>
      <c r="DC18" s="287">
        <v>7</v>
      </c>
      <c r="DD18" s="288">
        <v>4</v>
      </c>
      <c r="DE18" s="288">
        <v>5</v>
      </c>
      <c r="DF18" s="282">
        <v>2</v>
      </c>
      <c r="DG18" s="289">
        <v>4</v>
      </c>
      <c r="DH18" s="221">
        <v>0</v>
      </c>
      <c r="DI18" s="221">
        <v>0</v>
      </c>
      <c r="DJ18" s="282">
        <v>2</v>
      </c>
      <c r="DK18" s="282">
        <v>4</v>
      </c>
      <c r="DL18" s="282">
        <v>6</v>
      </c>
      <c r="DM18" s="290">
        <v>6</v>
      </c>
      <c r="DN18" s="282">
        <v>2</v>
      </c>
      <c r="DO18" s="211">
        <v>0</v>
      </c>
      <c r="DP18" s="211">
        <v>0</v>
      </c>
      <c r="DQ18" s="282">
        <v>13</v>
      </c>
      <c r="DR18" s="282">
        <v>11</v>
      </c>
      <c r="DS18" s="291">
        <v>7</v>
      </c>
      <c r="DT18" s="282">
        <v>7</v>
      </c>
      <c r="DU18" s="292">
        <v>8</v>
      </c>
      <c r="DV18" s="225">
        <v>0</v>
      </c>
      <c r="DW18" s="225">
        <v>0</v>
      </c>
      <c r="DX18" s="282">
        <v>4</v>
      </c>
      <c r="DY18" s="293">
        <v>4</v>
      </c>
      <c r="DZ18" s="294">
        <v>4</v>
      </c>
      <c r="EA18" s="295">
        <v>6</v>
      </c>
      <c r="EB18" s="282">
        <v>11</v>
      </c>
      <c r="EC18" s="211">
        <v>0</v>
      </c>
      <c r="ED18" s="211">
        <v>0</v>
      </c>
      <c r="EE18" s="211">
        <v>0</v>
      </c>
      <c r="EF18" s="282">
        <v>5</v>
      </c>
      <c r="EG18" s="282">
        <v>4</v>
      </c>
      <c r="EH18" s="296">
        <v>3</v>
      </c>
      <c r="EI18" s="282">
        <v>8</v>
      </c>
      <c r="EJ18" s="211">
        <v>0</v>
      </c>
      <c r="EK18" s="211">
        <v>0</v>
      </c>
      <c r="EL18" s="282">
        <v>5</v>
      </c>
      <c r="EM18" s="297">
        <v>6</v>
      </c>
      <c r="EN18" s="298">
        <v>6</v>
      </c>
      <c r="EO18" s="282">
        <v>6</v>
      </c>
      <c r="EP18" s="299">
        <v>7</v>
      </c>
      <c r="EQ18" s="233">
        <v>0</v>
      </c>
      <c r="ER18" s="233">
        <v>0</v>
      </c>
      <c r="ES18" s="300">
        <v>6</v>
      </c>
      <c r="ET18" s="301">
        <v>1</v>
      </c>
      <c r="EU18" s="302">
        <v>6</v>
      </c>
      <c r="EV18" s="303">
        <v>3</v>
      </c>
      <c r="EW18" s="282">
        <v>4</v>
      </c>
      <c r="EX18" s="211">
        <v>0</v>
      </c>
      <c r="EY18" s="211">
        <v>0</v>
      </c>
      <c r="EZ18" s="304">
        <v>8</v>
      </c>
      <c r="FA18" s="305">
        <v>7</v>
      </c>
      <c r="FB18" s="306">
        <v>5</v>
      </c>
      <c r="FC18" s="307">
        <v>4</v>
      </c>
      <c r="FD18" s="308">
        <v>3</v>
      </c>
      <c r="FE18" s="243">
        <v>0</v>
      </c>
      <c r="FF18" s="243">
        <v>0</v>
      </c>
      <c r="FG18" s="309">
        <v>4</v>
      </c>
      <c r="FH18" s="310">
        <v>3</v>
      </c>
      <c r="FI18" s="311"/>
      <c r="FJ18" s="311">
        <v>6</v>
      </c>
      <c r="FK18" s="312">
        <v>6</v>
      </c>
      <c r="FL18" s="248">
        <v>0</v>
      </c>
      <c r="FM18" s="248">
        <v>0</v>
      </c>
      <c r="FN18" s="313">
        <v>8</v>
      </c>
      <c r="FO18" s="314">
        <v>4</v>
      </c>
      <c r="FP18" s="314">
        <v>9</v>
      </c>
      <c r="FQ18" s="314">
        <v>8</v>
      </c>
      <c r="FR18" s="315">
        <v>5</v>
      </c>
      <c r="FS18" s="252">
        <v>0</v>
      </c>
      <c r="FT18" s="252">
        <v>0</v>
      </c>
      <c r="FU18" s="316">
        <v>4</v>
      </c>
      <c r="FV18" s="317">
        <v>4</v>
      </c>
      <c r="FW18" s="317">
        <v>0</v>
      </c>
      <c r="FX18" s="317"/>
      <c r="FY18" s="255">
        <v>0</v>
      </c>
      <c r="FZ18" s="256">
        <v>0</v>
      </c>
      <c r="GA18" s="256">
        <v>0</v>
      </c>
      <c r="GB18" s="318">
        <v>4</v>
      </c>
      <c r="GC18" s="319">
        <v>3</v>
      </c>
      <c r="GD18" s="320">
        <v>5</v>
      </c>
      <c r="GE18" s="320">
        <v>3</v>
      </c>
      <c r="GF18" s="321">
        <v>7</v>
      </c>
      <c r="GG18" s="261">
        <v>0</v>
      </c>
      <c r="GH18" s="261">
        <v>0</v>
      </c>
      <c r="GI18" s="322">
        <v>8</v>
      </c>
      <c r="GJ18" s="323">
        <v>3</v>
      </c>
      <c r="GK18" s="324">
        <v>5</v>
      </c>
      <c r="GL18" s="324">
        <v>6</v>
      </c>
      <c r="GM18" s="282">
        <v>4</v>
      </c>
      <c r="GN18" s="211">
        <v>0</v>
      </c>
      <c r="GO18" s="211">
        <v>0</v>
      </c>
      <c r="GP18" s="325">
        <v>3</v>
      </c>
      <c r="GQ18" s="326">
        <v>11</v>
      </c>
      <c r="GR18" s="327">
        <v>6</v>
      </c>
      <c r="GS18" s="327">
        <v>6</v>
      </c>
      <c r="GT18" s="327">
        <v>7</v>
      </c>
      <c r="GU18" s="268">
        <v>0</v>
      </c>
      <c r="GV18" s="268">
        <v>0</v>
      </c>
      <c r="GW18" s="328">
        <v>4</v>
      </c>
      <c r="GX18" s="329">
        <v>6</v>
      </c>
      <c r="GY18" s="330">
        <v>9</v>
      </c>
      <c r="GZ18" s="330">
        <v>0</v>
      </c>
      <c r="HA18" s="330"/>
      <c r="HB18" s="272">
        <v>0</v>
      </c>
      <c r="HC18" s="272">
        <v>0</v>
      </c>
      <c r="HD18" s="331">
        <v>6</v>
      </c>
      <c r="HE18" s="332">
        <v>8</v>
      </c>
      <c r="HF18" s="333">
        <v>5</v>
      </c>
      <c r="HG18" s="334">
        <v>1</v>
      </c>
      <c r="HH18" s="334"/>
      <c r="HI18" s="277">
        <v>0</v>
      </c>
      <c r="HJ18" s="277">
        <v>0</v>
      </c>
      <c r="HK18" s="335">
        <v>16</v>
      </c>
      <c r="HL18" s="336">
        <v>7</v>
      </c>
      <c r="HM18" s="1368">
        <v>7</v>
      </c>
      <c r="HN18" s="1394">
        <v>6</v>
      </c>
      <c r="HO18" s="1448">
        <v>11</v>
      </c>
      <c r="HP18" s="1460">
        <v>0</v>
      </c>
      <c r="HQ18" s="1460">
        <v>0</v>
      </c>
      <c r="HR18" s="1477">
        <v>7</v>
      </c>
      <c r="HS18" s="1518">
        <v>6</v>
      </c>
      <c r="HT18" s="1540">
        <v>6</v>
      </c>
      <c r="HU18" s="282">
        <v>8</v>
      </c>
      <c r="HV18" s="1563">
        <v>4</v>
      </c>
      <c r="HW18" s="1575">
        <v>0</v>
      </c>
      <c r="HX18" s="1575">
        <v>0</v>
      </c>
      <c r="HY18" s="1575">
        <v>0</v>
      </c>
      <c r="HZ18" s="1592">
        <v>12</v>
      </c>
      <c r="IA18" s="1613">
        <v>6</v>
      </c>
      <c r="IB18" s="1635">
        <v>10</v>
      </c>
      <c r="IC18" s="1656">
        <v>0</v>
      </c>
      <c r="ID18" s="1668">
        <v>0</v>
      </c>
      <c r="IE18" s="1668">
        <v>0</v>
      </c>
      <c r="IF18" s="1685">
        <v>11</v>
      </c>
      <c r="IG18" s="1706">
        <v>5</v>
      </c>
      <c r="IH18" s="1706">
        <v>21</v>
      </c>
      <c r="II18" s="1728">
        <v>5</v>
      </c>
      <c r="IJ18" s="1749">
        <v>5</v>
      </c>
      <c r="IK18" s="1761">
        <v>0</v>
      </c>
      <c r="IL18" s="1761">
        <v>0</v>
      </c>
      <c r="IM18" s="1778">
        <v>10</v>
      </c>
      <c r="IN18" s="282">
        <v>6</v>
      </c>
      <c r="IO18" s="1799">
        <v>7</v>
      </c>
      <c r="IP18" s="1820">
        <v>2</v>
      </c>
      <c r="IQ18" s="1841">
        <v>5</v>
      </c>
      <c r="IR18" s="1853">
        <v>0</v>
      </c>
      <c r="IS18" s="1853">
        <v>0</v>
      </c>
      <c r="IT18" s="1870">
        <v>6</v>
      </c>
      <c r="IU18" s="1891">
        <v>2</v>
      </c>
      <c r="IV18" s="1891">
        <v>6</v>
      </c>
      <c r="IW18" s="1912">
        <v>2</v>
      </c>
      <c r="IX18" s="1933"/>
      <c r="IY18" s="1945">
        <v>0</v>
      </c>
      <c r="IZ18" s="1945">
        <v>0</v>
      </c>
      <c r="JA18" s="1933">
        <v>8</v>
      </c>
      <c r="JB18" s="1933">
        <v>3</v>
      </c>
      <c r="JC18" s="1962">
        <v>1</v>
      </c>
      <c r="JD18" s="1962">
        <v>10</v>
      </c>
      <c r="JE18" s="1983">
        <v>4</v>
      </c>
      <c r="JF18" s="1995">
        <v>0</v>
      </c>
      <c r="JG18" s="1995">
        <v>0</v>
      </c>
      <c r="JH18" s="2012">
        <v>12</v>
      </c>
      <c r="JI18" s="2033">
        <v>7</v>
      </c>
      <c r="JJ18" s="2054">
        <v>5</v>
      </c>
      <c r="JK18" s="2054"/>
      <c r="JL18" s="2075">
        <v>4</v>
      </c>
      <c r="JM18" s="2087">
        <v>0</v>
      </c>
      <c r="JN18" s="2087">
        <v>0</v>
      </c>
      <c r="JO18" s="2104">
        <v>7</v>
      </c>
      <c r="JP18" s="2124">
        <v>2</v>
      </c>
      <c r="JQ18" s="2144">
        <v>2</v>
      </c>
      <c r="JR18" s="2164">
        <v>5</v>
      </c>
      <c r="JS18" s="2184">
        <v>9</v>
      </c>
      <c r="JT18" s="2196">
        <v>0</v>
      </c>
      <c r="JU18" s="2196">
        <v>0</v>
      </c>
      <c r="JV18" s="2211">
        <v>11</v>
      </c>
      <c r="JW18" s="2231">
        <v>4</v>
      </c>
      <c r="JX18" s="2251">
        <v>2</v>
      </c>
      <c r="JY18" s="2271">
        <v>5</v>
      </c>
      <c r="JZ18" s="2291">
        <v>1</v>
      </c>
      <c r="KA18" s="2303">
        <v>0</v>
      </c>
      <c r="KB18" s="2303">
        <v>0</v>
      </c>
      <c r="KC18" s="2320">
        <v>5</v>
      </c>
      <c r="KD18" s="2340">
        <v>12</v>
      </c>
      <c r="KE18" s="2360">
        <v>8</v>
      </c>
      <c r="KF18" s="2380">
        <v>7</v>
      </c>
      <c r="KG18" s="2400">
        <v>3</v>
      </c>
      <c r="KH18" s="2412">
        <v>0</v>
      </c>
      <c r="KI18" s="2412">
        <v>0</v>
      </c>
      <c r="KJ18" s="2429">
        <v>6</v>
      </c>
      <c r="KK18" s="2449">
        <v>6</v>
      </c>
      <c r="KL18" s="2469">
        <v>5</v>
      </c>
      <c r="KM18" s="2489">
        <v>7</v>
      </c>
      <c r="KN18" s="2509"/>
      <c r="KO18" s="2521">
        <v>0</v>
      </c>
      <c r="KP18" s="2521">
        <v>0</v>
      </c>
      <c r="KQ18" s="2538">
        <v>7</v>
      </c>
      <c r="KR18" s="2558">
        <v>4</v>
      </c>
      <c r="KS18" s="2578">
        <v>5</v>
      </c>
      <c r="KT18" s="2598">
        <v>4</v>
      </c>
      <c r="KU18" s="2618">
        <v>3</v>
      </c>
      <c r="KV18" s="2630">
        <v>0</v>
      </c>
      <c r="KW18" s="2630">
        <v>0</v>
      </c>
      <c r="KX18" s="2647">
        <v>14</v>
      </c>
      <c r="KY18" s="2667">
        <v>8</v>
      </c>
      <c r="KZ18" s="2687">
        <v>8</v>
      </c>
      <c r="LA18" s="2711">
        <v>5</v>
      </c>
      <c r="LB18" s="2731">
        <v>4</v>
      </c>
      <c r="LC18" s="2743">
        <v>0</v>
      </c>
      <c r="LD18" s="2743">
        <v>0</v>
      </c>
      <c r="LE18" s="2760">
        <v>6</v>
      </c>
      <c r="LF18" s="2780">
        <v>4</v>
      </c>
      <c r="LG18" s="2800">
        <v>7</v>
      </c>
      <c r="LH18" s="2820">
        <v>6</v>
      </c>
      <c r="LI18" s="2840">
        <v>2</v>
      </c>
      <c r="LJ18" s="2852">
        <v>0</v>
      </c>
      <c r="LK18" s="2852">
        <v>0</v>
      </c>
      <c r="LL18" s="2869">
        <v>4</v>
      </c>
      <c r="LM18" s="2889">
        <v>4</v>
      </c>
      <c r="LN18" s="2911">
        <v>5</v>
      </c>
      <c r="LO18" s="2931">
        <v>6</v>
      </c>
      <c r="LP18" s="2931">
        <v>1</v>
      </c>
      <c r="LQ18" s="2970">
        <v>0</v>
      </c>
      <c r="LR18" s="2970">
        <v>0</v>
      </c>
      <c r="LS18" s="2975">
        <v>6</v>
      </c>
      <c r="LT18" s="2976">
        <v>4</v>
      </c>
      <c r="LU18" s="2977">
        <v>3</v>
      </c>
      <c r="LV18" s="2978">
        <v>7</v>
      </c>
      <c r="LW18" s="3058">
        <v>2</v>
      </c>
      <c r="LX18" s="3057">
        <v>0</v>
      </c>
      <c r="LY18" s="3057">
        <v>0</v>
      </c>
      <c r="LZ18" s="3088">
        <v>5</v>
      </c>
      <c r="MA18" s="3109">
        <v>8</v>
      </c>
      <c r="MB18" s="3145">
        <v>9</v>
      </c>
      <c r="MC18" s="3165">
        <v>2</v>
      </c>
      <c r="MD18" s="3185">
        <v>4</v>
      </c>
      <c r="ME18" s="3197">
        <v>0</v>
      </c>
      <c r="MF18" s="3197">
        <v>0</v>
      </c>
      <c r="MG18" s="3215">
        <v>1</v>
      </c>
      <c r="MH18" s="3235">
        <v>1</v>
      </c>
      <c r="MI18" s="3255">
        <v>4</v>
      </c>
      <c r="MJ18" s="3276">
        <v>4</v>
      </c>
      <c r="MK18" s="3296">
        <v>4</v>
      </c>
      <c r="ML18" s="3308">
        <v>0</v>
      </c>
      <c r="MM18" s="3308">
        <v>0</v>
      </c>
      <c r="MN18" s="3325">
        <v>6</v>
      </c>
      <c r="MO18" s="3345">
        <v>5</v>
      </c>
      <c r="MP18" s="3365">
        <v>3</v>
      </c>
      <c r="MQ18" s="3385">
        <v>7</v>
      </c>
      <c r="MR18" s="3439">
        <v>5</v>
      </c>
      <c r="MS18" s="3438">
        <v>0</v>
      </c>
      <c r="MT18" s="3438">
        <v>0</v>
      </c>
      <c r="MU18" s="3439">
        <v>10</v>
      </c>
      <c r="MV18" s="3467">
        <v>2</v>
      </c>
      <c r="MW18" s="3487">
        <v>2</v>
      </c>
      <c r="MX18" s="3507">
        <v>4</v>
      </c>
      <c r="MY18" s="3527">
        <v>2</v>
      </c>
      <c r="MZ18" s="3539">
        <v>0</v>
      </c>
      <c r="NA18" s="3539">
        <v>0</v>
      </c>
      <c r="NB18" s="1575">
        <v>0</v>
      </c>
      <c r="NC18" s="3556">
        <v>2</v>
      </c>
      <c r="ND18" s="3556">
        <v>6</v>
      </c>
      <c r="NE18" s="3556">
        <v>3</v>
      </c>
      <c r="NF18" s="3586">
        <v>10</v>
      </c>
      <c r="NG18" s="3571">
        <v>0</v>
      </c>
      <c r="NH18" s="3571">
        <v>0</v>
      </c>
      <c r="NI18" s="282">
        <v>8</v>
      </c>
      <c r="NJ18" s="3586">
        <v>9</v>
      </c>
      <c r="NK18" s="3616">
        <v>3</v>
      </c>
      <c r="NL18" s="3616">
        <v>3</v>
      </c>
      <c r="NM18" s="3616">
        <v>10</v>
      </c>
      <c r="NN18" s="3602">
        <v>0</v>
      </c>
      <c r="NO18" s="3602">
        <v>0</v>
      </c>
      <c r="NP18" s="3616">
        <v>5</v>
      </c>
      <c r="NQ18" s="3616">
        <v>3</v>
      </c>
      <c r="NR18" s="3616">
        <v>4</v>
      </c>
      <c r="NS18" s="3616">
        <v>6</v>
      </c>
      <c r="NT18" s="3636">
        <v>2</v>
      </c>
      <c r="NU18" s="3602">
        <v>0</v>
      </c>
      <c r="NV18" s="3602">
        <v>0</v>
      </c>
      <c r="NW18" s="3616">
        <v>6</v>
      </c>
      <c r="NX18" s="3616">
        <v>5</v>
      </c>
      <c r="NY18" s="3636">
        <v>7</v>
      </c>
      <c r="NZ18" s="3665">
        <v>1</v>
      </c>
      <c r="OA18" s="3665">
        <v>7</v>
      </c>
      <c r="OB18" s="3651">
        <v>0</v>
      </c>
      <c r="OC18" s="3651">
        <v>0</v>
      </c>
      <c r="OD18" s="3665">
        <v>13</v>
      </c>
      <c r="OE18" s="3665">
        <v>6</v>
      </c>
      <c r="OF18" s="3665">
        <v>1</v>
      </c>
      <c r="OG18" s="3665">
        <v>5</v>
      </c>
      <c r="OH18" s="282">
        <v>2</v>
      </c>
      <c r="OI18" s="211">
        <v>0</v>
      </c>
      <c r="OJ18" s="211">
        <v>0</v>
      </c>
      <c r="OK18" s="3685"/>
      <c r="OL18" s="3685">
        <v>12</v>
      </c>
      <c r="OM18" s="3705">
        <v>10</v>
      </c>
      <c r="ON18" s="3725">
        <v>7</v>
      </c>
      <c r="OO18" s="3745">
        <v>7</v>
      </c>
      <c r="OP18" s="3757">
        <v>0</v>
      </c>
      <c r="OQ18" s="3757">
        <v>0</v>
      </c>
      <c r="OR18" s="3774">
        <v>9</v>
      </c>
      <c r="OS18" s="3794">
        <v>2</v>
      </c>
      <c r="OT18" s="3814">
        <v>5</v>
      </c>
      <c r="OU18" s="3834">
        <v>4</v>
      </c>
      <c r="OV18" s="3854">
        <v>2</v>
      </c>
      <c r="OW18" s="3866">
        <v>0</v>
      </c>
      <c r="OX18" s="3866">
        <v>0</v>
      </c>
      <c r="OY18" s="3883">
        <v>3</v>
      </c>
      <c r="OZ18" s="3903">
        <v>6</v>
      </c>
      <c r="PA18" s="3923">
        <v>5</v>
      </c>
      <c r="PB18" s="3943">
        <v>8</v>
      </c>
      <c r="PC18" s="3963">
        <v>2</v>
      </c>
      <c r="PD18" s="3975">
        <v>0</v>
      </c>
      <c r="PE18" s="3975">
        <v>0</v>
      </c>
      <c r="PF18" s="3992">
        <v>7</v>
      </c>
      <c r="PG18" s="3992">
        <v>5</v>
      </c>
      <c r="PH18" s="3992">
        <v>3</v>
      </c>
      <c r="PI18" s="4012">
        <v>6</v>
      </c>
      <c r="PJ18" s="4032">
        <v>6</v>
      </c>
      <c r="PK18" s="4044">
        <v>0</v>
      </c>
      <c r="PL18" s="4044">
        <v>0</v>
      </c>
      <c r="PM18" s="4061">
        <v>10</v>
      </c>
      <c r="PN18" s="4081">
        <v>10</v>
      </c>
      <c r="PO18" s="4101">
        <v>4</v>
      </c>
      <c r="PP18" s="4121">
        <v>2</v>
      </c>
      <c r="PQ18" s="4141">
        <v>6</v>
      </c>
      <c r="PR18" s="4153">
        <v>0</v>
      </c>
      <c r="PS18" s="4153">
        <v>0</v>
      </c>
      <c r="PT18" s="4172">
        <v>17</v>
      </c>
      <c r="PU18" s="4172">
        <v>3</v>
      </c>
      <c r="PV18" s="4172">
        <v>4</v>
      </c>
      <c r="PW18" s="4172">
        <v>2</v>
      </c>
      <c r="PX18" s="4192">
        <v>0</v>
      </c>
      <c r="PY18" s="4204">
        <v>0</v>
      </c>
      <c r="PZ18" s="4204">
        <v>0</v>
      </c>
      <c r="QA18" s="4221">
        <v>10</v>
      </c>
      <c r="QB18" s="4241">
        <v>7</v>
      </c>
      <c r="QC18" s="4261">
        <v>0</v>
      </c>
      <c r="QD18" s="4281">
        <v>11</v>
      </c>
      <c r="QE18" s="4301">
        <v>6</v>
      </c>
      <c r="QF18" s="4313">
        <v>0</v>
      </c>
      <c r="QG18" s="4313">
        <v>0</v>
      </c>
      <c r="QH18" s="4330">
        <v>15</v>
      </c>
      <c r="QI18" s="4350">
        <v>8</v>
      </c>
      <c r="QJ18" s="4370">
        <v>6</v>
      </c>
      <c r="QK18" s="4390">
        <v>5</v>
      </c>
      <c r="QL18" s="4410">
        <v>4</v>
      </c>
      <c r="QM18" s="4422">
        <v>0</v>
      </c>
      <c r="QN18" s="4422">
        <v>0</v>
      </c>
      <c r="QO18" s="4439">
        <v>3</v>
      </c>
      <c r="QP18" s="4459">
        <v>7</v>
      </c>
      <c r="QQ18" s="4479">
        <v>2</v>
      </c>
      <c r="QR18" s="4499">
        <v>7</v>
      </c>
      <c r="QS18" s="4519">
        <v>10</v>
      </c>
      <c r="QT18" s="4531">
        <v>0</v>
      </c>
      <c r="QU18" s="4531">
        <v>0</v>
      </c>
      <c r="QV18" s="4519"/>
      <c r="QW18" s="4551">
        <v>9</v>
      </c>
      <c r="QX18" s="4571">
        <v>6</v>
      </c>
      <c r="QY18" s="4591">
        <v>7</v>
      </c>
      <c r="QZ18" s="4611">
        <v>15</v>
      </c>
      <c r="RA18" s="4623">
        <v>0</v>
      </c>
      <c r="RB18" s="4623">
        <v>0</v>
      </c>
      <c r="RC18" s="282">
        <v>7</v>
      </c>
      <c r="RD18" s="282">
        <v>6</v>
      </c>
      <c r="RE18" s="4647">
        <v>8</v>
      </c>
      <c r="RF18" s="282">
        <v>4</v>
      </c>
      <c r="RG18" s="282">
        <v>3</v>
      </c>
      <c r="RH18" s="211">
        <v>0</v>
      </c>
      <c r="RI18" s="211">
        <v>0</v>
      </c>
      <c r="RJ18" s="282">
        <v>12</v>
      </c>
      <c r="RK18" s="282">
        <v>18</v>
      </c>
      <c r="RL18" s="282">
        <v>10</v>
      </c>
      <c r="RM18" s="282">
        <v>5</v>
      </c>
      <c r="RN18" s="282">
        <v>6</v>
      </c>
      <c r="RO18" s="211">
        <v>0</v>
      </c>
      <c r="RP18" s="211">
        <v>0</v>
      </c>
      <c r="RQ18" s="282">
        <v>7</v>
      </c>
      <c r="RR18" s="282">
        <v>8</v>
      </c>
      <c r="RS18" s="282">
        <v>7</v>
      </c>
      <c r="RT18" s="282">
        <v>7</v>
      </c>
      <c r="RU18" s="282">
        <v>10</v>
      </c>
      <c r="RV18" s="211">
        <v>0</v>
      </c>
      <c r="RW18" s="211">
        <v>0</v>
      </c>
      <c r="RX18" s="282">
        <v>15</v>
      </c>
      <c r="RY18" s="282">
        <v>12</v>
      </c>
      <c r="RZ18" s="282">
        <v>12</v>
      </c>
      <c r="SA18" s="282">
        <v>5</v>
      </c>
      <c r="SB18" s="282">
        <v>6</v>
      </c>
      <c r="SC18" s="211">
        <v>0</v>
      </c>
      <c r="SD18" s="211">
        <v>0</v>
      </c>
      <c r="SE18" s="282"/>
      <c r="SF18" s="282">
        <v>11</v>
      </c>
      <c r="SG18" s="282">
        <v>6</v>
      </c>
      <c r="SH18" s="282">
        <v>5</v>
      </c>
      <c r="SI18" s="282">
        <v>4</v>
      </c>
      <c r="SJ18" s="211">
        <v>0</v>
      </c>
      <c r="SK18" s="211">
        <v>0</v>
      </c>
      <c r="SL18" s="282">
        <v>8</v>
      </c>
      <c r="SM18" s="282">
        <v>6</v>
      </c>
      <c r="SN18" s="282">
        <v>9</v>
      </c>
      <c r="SO18" s="4671">
        <v>9</v>
      </c>
      <c r="SP18" s="4701">
        <v>12</v>
      </c>
      <c r="SQ18" s="4686">
        <v>0</v>
      </c>
      <c r="SR18" s="4686">
        <v>0</v>
      </c>
      <c r="SS18" s="4701">
        <v>13</v>
      </c>
      <c r="ST18" s="4722">
        <v>12</v>
      </c>
      <c r="SU18" s="4743">
        <v>7</v>
      </c>
      <c r="SV18" s="4765">
        <v>2</v>
      </c>
      <c r="SW18" s="4786">
        <v>11</v>
      </c>
      <c r="SX18" s="4798">
        <v>0</v>
      </c>
      <c r="SY18" s="4798">
        <v>0</v>
      </c>
      <c r="SZ18" s="282">
        <v>8</v>
      </c>
      <c r="TA18" s="282">
        <v>8</v>
      </c>
      <c r="TB18" s="282">
        <v>12</v>
      </c>
      <c r="TC18" s="282">
        <v>9</v>
      </c>
      <c r="TD18" s="282">
        <v>7</v>
      </c>
      <c r="TE18" s="211">
        <v>0</v>
      </c>
      <c r="TF18" s="211">
        <v>0</v>
      </c>
      <c r="TG18" s="282">
        <v>10</v>
      </c>
      <c r="TH18" s="282">
        <v>6</v>
      </c>
      <c r="TI18" s="282">
        <v>9</v>
      </c>
      <c r="TJ18" s="282">
        <v>2</v>
      </c>
      <c r="TK18" s="282"/>
      <c r="TL18" s="211">
        <v>0</v>
      </c>
      <c r="TM18" s="211">
        <v>0</v>
      </c>
      <c r="TN18" s="282">
        <v>11</v>
      </c>
      <c r="TO18" s="282">
        <v>11</v>
      </c>
      <c r="TP18" s="282">
        <v>7</v>
      </c>
      <c r="TQ18" s="282">
        <v>7</v>
      </c>
    </row>
    <row r="19" spans="1:537" x14ac:dyDescent="0.3">
      <c r="A19" s="337" t="s">
        <v>67</v>
      </c>
      <c r="B19" s="338">
        <v>73</v>
      </c>
      <c r="C19" s="338">
        <v>74</v>
      </c>
      <c r="D19" s="338">
        <v>70</v>
      </c>
      <c r="E19" s="338">
        <v>89</v>
      </c>
      <c r="F19" s="338">
        <v>70</v>
      </c>
      <c r="G19" s="209">
        <v>0</v>
      </c>
      <c r="H19" s="209">
        <v>0</v>
      </c>
      <c r="I19" s="338">
        <v>95</v>
      </c>
      <c r="J19" s="338">
        <v>73</v>
      </c>
      <c r="K19" s="338">
        <v>71</v>
      </c>
      <c r="L19" s="338">
        <v>47</v>
      </c>
      <c r="M19" s="338">
        <v>51</v>
      </c>
      <c r="N19" s="209">
        <v>0</v>
      </c>
      <c r="O19" s="209">
        <v>0</v>
      </c>
      <c r="P19" s="338">
        <v>52</v>
      </c>
      <c r="Q19" s="338">
        <v>55</v>
      </c>
      <c r="R19" s="338">
        <v>43</v>
      </c>
      <c r="S19" s="338">
        <v>34</v>
      </c>
      <c r="T19" s="338">
        <v>46</v>
      </c>
      <c r="U19" s="209">
        <v>0</v>
      </c>
      <c r="V19" s="209">
        <v>0</v>
      </c>
      <c r="W19" s="338">
        <v>61</v>
      </c>
      <c r="X19" s="338">
        <v>50</v>
      </c>
      <c r="Y19" s="338">
        <v>30</v>
      </c>
      <c r="Z19" s="338">
        <v>41</v>
      </c>
      <c r="AA19" s="338">
        <v>44</v>
      </c>
      <c r="AB19" s="209">
        <v>0</v>
      </c>
      <c r="AC19" s="209">
        <v>0</v>
      </c>
      <c r="AD19" s="338">
        <v>68</v>
      </c>
      <c r="AE19" s="338">
        <v>55</v>
      </c>
      <c r="AF19" s="338">
        <v>49</v>
      </c>
      <c r="AG19" s="338">
        <v>80</v>
      </c>
      <c r="AH19" s="338"/>
      <c r="AI19" s="209">
        <v>0</v>
      </c>
      <c r="AJ19" s="209">
        <v>0</v>
      </c>
      <c r="AK19" s="338">
        <v>66</v>
      </c>
      <c r="AL19" s="338">
        <v>109</v>
      </c>
      <c r="AM19" s="338">
        <v>55</v>
      </c>
      <c r="AN19" s="338">
        <v>61</v>
      </c>
      <c r="AO19" s="338">
        <v>47</v>
      </c>
      <c r="AP19" s="209">
        <v>0</v>
      </c>
      <c r="AQ19" s="209">
        <v>0</v>
      </c>
      <c r="AR19" s="338">
        <v>70</v>
      </c>
      <c r="AS19" s="338">
        <v>53</v>
      </c>
      <c r="AT19" s="338">
        <v>78</v>
      </c>
      <c r="AU19" s="338">
        <v>55</v>
      </c>
      <c r="AV19" s="338">
        <v>43</v>
      </c>
      <c r="AW19" s="209">
        <v>0</v>
      </c>
      <c r="AX19" s="209">
        <v>0</v>
      </c>
      <c r="AY19" s="338">
        <v>55</v>
      </c>
      <c r="AZ19" s="338">
        <v>61</v>
      </c>
      <c r="BA19" s="338">
        <v>42</v>
      </c>
      <c r="BB19" s="338">
        <v>43</v>
      </c>
      <c r="BC19" s="338">
        <v>50</v>
      </c>
      <c r="BD19" s="209">
        <v>0</v>
      </c>
      <c r="BE19" s="209">
        <v>0</v>
      </c>
      <c r="BF19" s="338">
        <v>80</v>
      </c>
      <c r="BG19" s="339">
        <v>64</v>
      </c>
      <c r="BH19" s="338">
        <v>55</v>
      </c>
      <c r="BI19" s="338">
        <v>53</v>
      </c>
      <c r="BJ19" s="339">
        <v>37</v>
      </c>
      <c r="BK19" s="211">
        <v>0</v>
      </c>
      <c r="BL19" s="211">
        <v>0</v>
      </c>
      <c r="BM19" s="339">
        <v>64</v>
      </c>
      <c r="BN19" s="338">
        <v>85</v>
      </c>
      <c r="BO19" s="338">
        <v>55</v>
      </c>
      <c r="BP19" s="338">
        <v>77</v>
      </c>
      <c r="BQ19" s="338">
        <v>48</v>
      </c>
      <c r="BR19" s="209">
        <v>0</v>
      </c>
      <c r="BS19" s="209">
        <v>0</v>
      </c>
      <c r="BT19" s="338">
        <v>53</v>
      </c>
      <c r="BU19" s="338">
        <v>50</v>
      </c>
      <c r="BV19" s="338">
        <v>51</v>
      </c>
      <c r="BW19" s="338">
        <v>53</v>
      </c>
      <c r="BX19" s="338">
        <v>35</v>
      </c>
      <c r="BY19" s="209">
        <v>0</v>
      </c>
      <c r="BZ19" s="209">
        <v>0</v>
      </c>
      <c r="CA19" s="338">
        <v>53</v>
      </c>
      <c r="CB19" s="338">
        <v>22</v>
      </c>
      <c r="CC19" s="340">
        <v>41</v>
      </c>
      <c r="CD19" s="341">
        <v>43</v>
      </c>
      <c r="CE19" s="341">
        <v>51</v>
      </c>
      <c r="CF19" s="214">
        <v>0</v>
      </c>
      <c r="CG19" s="214">
        <v>0</v>
      </c>
      <c r="CH19" s="342">
        <v>46</v>
      </c>
      <c r="CI19" s="342">
        <v>55</v>
      </c>
      <c r="CJ19" s="339">
        <v>38</v>
      </c>
      <c r="CK19" s="339">
        <v>32</v>
      </c>
      <c r="CL19" s="339">
        <v>46</v>
      </c>
      <c r="CM19" s="211">
        <v>0</v>
      </c>
      <c r="CN19" s="211">
        <v>0</v>
      </c>
      <c r="CO19" s="339">
        <v>61</v>
      </c>
      <c r="CP19" s="343">
        <v>60</v>
      </c>
      <c r="CQ19" s="339">
        <v>78</v>
      </c>
      <c r="CR19" s="339">
        <v>68</v>
      </c>
      <c r="CS19" s="339">
        <v>51</v>
      </c>
      <c r="CT19" s="211">
        <v>0</v>
      </c>
      <c r="CU19" s="211">
        <v>0</v>
      </c>
      <c r="CV19" s="216">
        <v>0</v>
      </c>
      <c r="CW19" s="343">
        <v>83</v>
      </c>
      <c r="CX19" s="343">
        <v>64</v>
      </c>
      <c r="CY19" s="343">
        <v>47</v>
      </c>
      <c r="CZ19" s="343">
        <v>45</v>
      </c>
      <c r="DA19" s="217">
        <v>0</v>
      </c>
      <c r="DB19" s="217">
        <v>0</v>
      </c>
      <c r="DC19" s="344">
        <v>64</v>
      </c>
      <c r="DD19" s="345">
        <v>61</v>
      </c>
      <c r="DE19" s="345">
        <v>51</v>
      </c>
      <c r="DF19" s="339">
        <v>42</v>
      </c>
      <c r="DG19" s="346">
        <v>48</v>
      </c>
      <c r="DH19" s="221">
        <v>0</v>
      </c>
      <c r="DI19" s="221">
        <v>0</v>
      </c>
      <c r="DJ19" s="339">
        <v>66</v>
      </c>
      <c r="DK19" s="339">
        <v>52</v>
      </c>
      <c r="DL19" s="339">
        <v>46</v>
      </c>
      <c r="DM19" s="347">
        <v>48</v>
      </c>
      <c r="DN19" s="339">
        <v>28</v>
      </c>
      <c r="DO19" s="211">
        <v>0</v>
      </c>
      <c r="DP19" s="211">
        <v>0</v>
      </c>
      <c r="DQ19" s="339">
        <v>41</v>
      </c>
      <c r="DR19" s="339">
        <v>34</v>
      </c>
      <c r="DS19" s="348">
        <v>47</v>
      </c>
      <c r="DT19" s="339">
        <v>52</v>
      </c>
      <c r="DU19" s="349">
        <v>39</v>
      </c>
      <c r="DV19" s="225">
        <v>0</v>
      </c>
      <c r="DW19" s="225">
        <v>0</v>
      </c>
      <c r="DX19" s="339">
        <v>74</v>
      </c>
      <c r="DY19" s="350">
        <v>71</v>
      </c>
      <c r="DZ19" s="351">
        <v>53</v>
      </c>
      <c r="EA19" s="352">
        <v>56</v>
      </c>
      <c r="EB19" s="339">
        <v>78</v>
      </c>
      <c r="EC19" s="211">
        <v>0</v>
      </c>
      <c r="ED19" s="211">
        <v>0</v>
      </c>
      <c r="EE19" s="211">
        <v>0</v>
      </c>
      <c r="EF19" s="339">
        <v>76</v>
      </c>
      <c r="EG19" s="339">
        <v>61</v>
      </c>
      <c r="EH19" s="353">
        <v>45</v>
      </c>
      <c r="EI19" s="339">
        <v>41</v>
      </c>
      <c r="EJ19" s="211">
        <v>0</v>
      </c>
      <c r="EK19" s="211">
        <v>0</v>
      </c>
      <c r="EL19" s="339">
        <v>32</v>
      </c>
      <c r="EM19" s="354">
        <v>49</v>
      </c>
      <c r="EN19" s="355">
        <v>46</v>
      </c>
      <c r="EO19" s="339">
        <v>44</v>
      </c>
      <c r="EP19" s="356">
        <v>46</v>
      </c>
      <c r="EQ19" s="233">
        <v>0</v>
      </c>
      <c r="ER19" s="233">
        <v>0</v>
      </c>
      <c r="ES19" s="357">
        <v>38</v>
      </c>
      <c r="ET19" s="358">
        <v>39</v>
      </c>
      <c r="EU19" s="359">
        <v>63</v>
      </c>
      <c r="EV19" s="360">
        <v>51</v>
      </c>
      <c r="EW19" s="339">
        <v>41</v>
      </c>
      <c r="EX19" s="211">
        <v>0</v>
      </c>
      <c r="EY19" s="211">
        <v>0</v>
      </c>
      <c r="EZ19" s="361">
        <v>54</v>
      </c>
      <c r="FA19" s="362">
        <v>84</v>
      </c>
      <c r="FB19" s="363">
        <v>50</v>
      </c>
      <c r="FC19" s="364">
        <v>67</v>
      </c>
      <c r="FD19" s="365">
        <v>50</v>
      </c>
      <c r="FE19" s="243">
        <v>0</v>
      </c>
      <c r="FF19" s="243">
        <v>0</v>
      </c>
      <c r="FG19" s="366">
        <v>56</v>
      </c>
      <c r="FH19" s="367">
        <v>52</v>
      </c>
      <c r="FI19" s="368"/>
      <c r="FJ19" s="368">
        <v>70</v>
      </c>
      <c r="FK19" s="369">
        <v>47</v>
      </c>
      <c r="FL19" s="248">
        <v>0</v>
      </c>
      <c r="FM19" s="248">
        <v>0</v>
      </c>
      <c r="FN19" s="370">
        <v>64</v>
      </c>
      <c r="FO19" s="371">
        <v>57</v>
      </c>
      <c r="FP19" s="371">
        <v>54</v>
      </c>
      <c r="FQ19" s="371">
        <v>52</v>
      </c>
      <c r="FR19" s="372">
        <v>51</v>
      </c>
      <c r="FS19" s="252">
        <v>0</v>
      </c>
      <c r="FT19" s="252">
        <v>0</v>
      </c>
      <c r="FU19" s="373">
        <v>52</v>
      </c>
      <c r="FV19" s="374">
        <v>46</v>
      </c>
      <c r="FW19" s="374">
        <v>21</v>
      </c>
      <c r="FX19" s="374"/>
      <c r="FY19" s="375">
        <v>15</v>
      </c>
      <c r="FZ19" s="256">
        <v>0</v>
      </c>
      <c r="GA19" s="256">
        <v>0</v>
      </c>
      <c r="GB19" s="376">
        <v>45</v>
      </c>
      <c r="GC19" s="377">
        <v>40</v>
      </c>
      <c r="GD19" s="378">
        <v>66</v>
      </c>
      <c r="GE19" s="378">
        <v>74</v>
      </c>
      <c r="GF19" s="379">
        <v>53</v>
      </c>
      <c r="GG19" s="261">
        <v>0</v>
      </c>
      <c r="GH19" s="261">
        <v>0</v>
      </c>
      <c r="GI19" s="380">
        <v>78</v>
      </c>
      <c r="GJ19" s="381">
        <v>51</v>
      </c>
      <c r="GK19" s="382">
        <v>65</v>
      </c>
      <c r="GL19" s="382">
        <v>54</v>
      </c>
      <c r="GM19" s="339">
        <v>55</v>
      </c>
      <c r="GN19" s="211">
        <v>0</v>
      </c>
      <c r="GO19" s="211">
        <v>0</v>
      </c>
      <c r="GP19" s="383">
        <v>48</v>
      </c>
      <c r="GQ19" s="384">
        <v>60</v>
      </c>
      <c r="GR19" s="385">
        <v>60</v>
      </c>
      <c r="GS19" s="385">
        <v>52</v>
      </c>
      <c r="GT19" s="385">
        <v>36</v>
      </c>
      <c r="GU19" s="268">
        <v>0</v>
      </c>
      <c r="GV19" s="268">
        <v>0</v>
      </c>
      <c r="GW19" s="386">
        <v>55</v>
      </c>
      <c r="GX19" s="387">
        <v>42</v>
      </c>
      <c r="GY19" s="388">
        <v>44</v>
      </c>
      <c r="GZ19" s="388">
        <v>7</v>
      </c>
      <c r="HA19" s="388"/>
      <c r="HB19" s="272">
        <v>0</v>
      </c>
      <c r="HC19" s="272">
        <v>0</v>
      </c>
      <c r="HD19" s="389">
        <v>52</v>
      </c>
      <c r="HE19" s="390">
        <v>58</v>
      </c>
      <c r="HF19" s="391">
        <v>42</v>
      </c>
      <c r="HG19" s="392">
        <v>29</v>
      </c>
      <c r="HH19" s="392"/>
      <c r="HI19" s="277">
        <v>0</v>
      </c>
      <c r="HJ19" s="277">
        <v>0</v>
      </c>
      <c r="HK19" s="393">
        <v>45</v>
      </c>
      <c r="HL19" s="394">
        <v>87</v>
      </c>
      <c r="HM19" s="1369">
        <v>74</v>
      </c>
      <c r="HN19" s="1395">
        <v>49</v>
      </c>
      <c r="HO19" s="1449">
        <v>65</v>
      </c>
      <c r="HP19" s="1460">
        <v>0</v>
      </c>
      <c r="HQ19" s="1460">
        <v>0</v>
      </c>
      <c r="HR19" s="1478">
        <v>55</v>
      </c>
      <c r="HS19" s="1519">
        <v>65</v>
      </c>
      <c r="HT19" s="1541">
        <v>40</v>
      </c>
      <c r="HU19" s="339">
        <v>55</v>
      </c>
      <c r="HV19" s="1564">
        <v>57</v>
      </c>
      <c r="HW19" s="1575">
        <v>0</v>
      </c>
      <c r="HX19" s="1575">
        <v>0</v>
      </c>
      <c r="HY19" s="1575">
        <v>0</v>
      </c>
      <c r="HZ19" s="1593">
        <v>53</v>
      </c>
      <c r="IA19" s="1614">
        <v>44</v>
      </c>
      <c r="IB19" s="1636">
        <v>46</v>
      </c>
      <c r="IC19" s="1657">
        <v>47</v>
      </c>
      <c r="ID19" s="1668">
        <v>0</v>
      </c>
      <c r="IE19" s="1668">
        <v>0</v>
      </c>
      <c r="IF19" s="1686">
        <v>61</v>
      </c>
      <c r="IG19" s="1707">
        <v>38</v>
      </c>
      <c r="IH19" s="1707">
        <v>51</v>
      </c>
      <c r="II19" s="1729">
        <v>56</v>
      </c>
      <c r="IJ19" s="1750">
        <v>54</v>
      </c>
      <c r="IK19" s="1761">
        <v>0</v>
      </c>
      <c r="IL19" s="1761">
        <v>0</v>
      </c>
      <c r="IM19" s="1779">
        <v>74</v>
      </c>
      <c r="IN19" s="339">
        <v>100</v>
      </c>
      <c r="IO19" s="1800">
        <v>44</v>
      </c>
      <c r="IP19" s="1821">
        <v>64</v>
      </c>
      <c r="IQ19" s="1842">
        <v>40</v>
      </c>
      <c r="IR19" s="1853">
        <v>0</v>
      </c>
      <c r="IS19" s="1853">
        <v>0</v>
      </c>
      <c r="IT19" s="1871">
        <v>58</v>
      </c>
      <c r="IU19" s="1892">
        <v>75</v>
      </c>
      <c r="IV19" s="1892">
        <v>58</v>
      </c>
      <c r="IW19" s="1913">
        <v>40</v>
      </c>
      <c r="IX19" s="1934"/>
      <c r="IY19" s="1945">
        <v>0</v>
      </c>
      <c r="IZ19" s="1945">
        <v>0</v>
      </c>
      <c r="JA19" s="1934">
        <v>21</v>
      </c>
      <c r="JB19" s="1934">
        <v>67</v>
      </c>
      <c r="JC19" s="1963">
        <v>59</v>
      </c>
      <c r="JD19" s="1963">
        <v>59</v>
      </c>
      <c r="JE19" s="1984">
        <v>53</v>
      </c>
      <c r="JF19" s="1995">
        <v>0</v>
      </c>
      <c r="JG19" s="1995">
        <v>0</v>
      </c>
      <c r="JH19" s="2013">
        <v>49</v>
      </c>
      <c r="JI19" s="2034">
        <v>35</v>
      </c>
      <c r="JJ19" s="2055">
        <v>41</v>
      </c>
      <c r="JK19" s="2055"/>
      <c r="JL19" s="2076">
        <v>50</v>
      </c>
      <c r="JM19" s="2087">
        <v>0</v>
      </c>
      <c r="JN19" s="2087">
        <v>0</v>
      </c>
      <c r="JO19" s="2105">
        <v>58</v>
      </c>
      <c r="JP19" s="2125">
        <v>59</v>
      </c>
      <c r="JQ19" s="2145">
        <v>110</v>
      </c>
      <c r="JR19" s="2165">
        <v>61</v>
      </c>
      <c r="JS19" s="2185">
        <v>46</v>
      </c>
      <c r="JT19" s="2196">
        <v>0</v>
      </c>
      <c r="JU19" s="2196">
        <v>0</v>
      </c>
      <c r="JV19" s="2212">
        <v>58</v>
      </c>
      <c r="JW19" s="2232">
        <v>64</v>
      </c>
      <c r="JX19" s="2252">
        <v>54</v>
      </c>
      <c r="JY19" s="2272">
        <v>43</v>
      </c>
      <c r="JZ19" s="2292">
        <v>42</v>
      </c>
      <c r="KA19" s="2303">
        <v>0</v>
      </c>
      <c r="KB19" s="2303">
        <v>0</v>
      </c>
      <c r="KC19" s="2321">
        <v>47</v>
      </c>
      <c r="KD19" s="2341">
        <v>36</v>
      </c>
      <c r="KE19" s="2361">
        <v>38</v>
      </c>
      <c r="KF19" s="2381">
        <v>35</v>
      </c>
      <c r="KG19" s="2401">
        <v>37</v>
      </c>
      <c r="KH19" s="2412">
        <v>0</v>
      </c>
      <c r="KI19" s="2412">
        <v>0</v>
      </c>
      <c r="KJ19" s="2430">
        <v>50</v>
      </c>
      <c r="KK19" s="2450">
        <v>34</v>
      </c>
      <c r="KL19" s="2470">
        <v>42</v>
      </c>
      <c r="KM19" s="2490">
        <v>49</v>
      </c>
      <c r="KN19" s="2510"/>
      <c r="KO19" s="2521">
        <v>0</v>
      </c>
      <c r="KP19" s="2521">
        <v>0</v>
      </c>
      <c r="KQ19" s="2539">
        <v>50</v>
      </c>
      <c r="KR19" s="2559">
        <v>51</v>
      </c>
      <c r="KS19" s="2579">
        <v>43</v>
      </c>
      <c r="KT19" s="2599">
        <v>44</v>
      </c>
      <c r="KU19" s="2619">
        <v>37</v>
      </c>
      <c r="KV19" s="2630">
        <v>0</v>
      </c>
      <c r="KW19" s="2630">
        <v>0</v>
      </c>
      <c r="KX19" s="2648">
        <v>69</v>
      </c>
      <c r="KY19" s="2668">
        <v>66</v>
      </c>
      <c r="KZ19" s="2688">
        <v>65</v>
      </c>
      <c r="LA19" s="2712">
        <v>76</v>
      </c>
      <c r="LB19" s="2732">
        <v>61</v>
      </c>
      <c r="LC19" s="2743">
        <v>0</v>
      </c>
      <c r="LD19" s="2743">
        <v>0</v>
      </c>
      <c r="LE19" s="2761">
        <v>63</v>
      </c>
      <c r="LF19" s="2781">
        <v>47</v>
      </c>
      <c r="LG19" s="2801">
        <v>57</v>
      </c>
      <c r="LH19" s="2821">
        <v>54</v>
      </c>
      <c r="LI19" s="2841">
        <v>39</v>
      </c>
      <c r="LJ19" s="2852">
        <v>0</v>
      </c>
      <c r="LK19" s="2852">
        <v>0</v>
      </c>
      <c r="LL19" s="2870">
        <v>54</v>
      </c>
      <c r="LM19" s="2890">
        <v>52</v>
      </c>
      <c r="LN19" s="2912">
        <v>37</v>
      </c>
      <c r="LO19" s="2932">
        <v>72</v>
      </c>
      <c r="LP19" s="2932">
        <v>77</v>
      </c>
      <c r="LQ19" s="2970">
        <v>0</v>
      </c>
      <c r="LR19" s="2970">
        <v>0</v>
      </c>
      <c r="LS19" s="2979">
        <v>74</v>
      </c>
      <c r="LT19" s="2980">
        <v>61</v>
      </c>
      <c r="LU19" s="2981">
        <v>36</v>
      </c>
      <c r="LV19" s="2982">
        <v>50</v>
      </c>
      <c r="LW19" s="3059">
        <v>42</v>
      </c>
      <c r="LX19" s="3057">
        <v>0</v>
      </c>
      <c r="LY19" s="3057">
        <v>0</v>
      </c>
      <c r="LZ19" s="3089">
        <v>63</v>
      </c>
      <c r="MA19" s="3110">
        <v>71</v>
      </c>
      <c r="MB19" s="3146">
        <v>58</v>
      </c>
      <c r="MC19" s="3166">
        <v>51</v>
      </c>
      <c r="MD19" s="3186">
        <v>53</v>
      </c>
      <c r="ME19" s="3197">
        <v>0</v>
      </c>
      <c r="MF19" s="3197">
        <v>0</v>
      </c>
      <c r="MG19" s="3216">
        <v>76</v>
      </c>
      <c r="MH19" s="3236">
        <v>40</v>
      </c>
      <c r="MI19" s="3256">
        <v>38</v>
      </c>
      <c r="MJ19" s="3277">
        <v>35</v>
      </c>
      <c r="MK19" s="3297">
        <v>59</v>
      </c>
      <c r="ML19" s="3308">
        <v>0</v>
      </c>
      <c r="MM19" s="3308">
        <v>0</v>
      </c>
      <c r="MN19" s="3326">
        <v>44</v>
      </c>
      <c r="MO19" s="3346">
        <v>35</v>
      </c>
      <c r="MP19" s="3366">
        <v>50</v>
      </c>
      <c r="MQ19" s="3386">
        <v>45</v>
      </c>
      <c r="MR19" s="3440">
        <v>40</v>
      </c>
      <c r="MS19" s="3438">
        <v>0</v>
      </c>
      <c r="MT19" s="3438">
        <v>0</v>
      </c>
      <c r="MU19" s="3440">
        <v>40</v>
      </c>
      <c r="MV19" s="3468">
        <v>43</v>
      </c>
      <c r="MW19" s="3488">
        <v>50</v>
      </c>
      <c r="MX19" s="3508">
        <v>45</v>
      </c>
      <c r="MY19" s="3528">
        <v>29</v>
      </c>
      <c r="MZ19" s="3539">
        <v>0</v>
      </c>
      <c r="NA19" s="3539">
        <v>0</v>
      </c>
      <c r="NB19" s="1575">
        <v>0</v>
      </c>
      <c r="NC19" s="3557">
        <v>59</v>
      </c>
      <c r="ND19" s="3557">
        <v>55</v>
      </c>
      <c r="NE19" s="3557">
        <v>63</v>
      </c>
      <c r="NF19" s="3587">
        <v>50</v>
      </c>
      <c r="NG19" s="3571">
        <v>0</v>
      </c>
      <c r="NH19" s="3571">
        <v>0</v>
      </c>
      <c r="NI19" s="339">
        <v>57</v>
      </c>
      <c r="NJ19" s="3587">
        <v>57</v>
      </c>
      <c r="NK19" s="3617">
        <v>48</v>
      </c>
      <c r="NL19" s="3617">
        <v>47</v>
      </c>
      <c r="NM19" s="3617">
        <v>51</v>
      </c>
      <c r="NN19" s="3602">
        <v>0</v>
      </c>
      <c r="NO19" s="3602">
        <v>0</v>
      </c>
      <c r="NP19" s="3617">
        <v>58</v>
      </c>
      <c r="NQ19" s="3617">
        <v>44</v>
      </c>
      <c r="NR19" s="3617">
        <v>38</v>
      </c>
      <c r="NS19" s="3617">
        <v>50</v>
      </c>
      <c r="NT19" s="3637">
        <v>31</v>
      </c>
      <c r="NU19" s="3602">
        <v>0</v>
      </c>
      <c r="NV19" s="3602">
        <v>0</v>
      </c>
      <c r="NW19" s="3617">
        <v>55</v>
      </c>
      <c r="NX19" s="3617">
        <v>28</v>
      </c>
      <c r="NY19" s="3637">
        <v>52</v>
      </c>
      <c r="NZ19" s="3666">
        <v>37</v>
      </c>
      <c r="OA19" s="3666">
        <v>37</v>
      </c>
      <c r="OB19" s="3651">
        <v>0</v>
      </c>
      <c r="OC19" s="3651">
        <v>0</v>
      </c>
      <c r="OD19" s="3666">
        <v>49</v>
      </c>
      <c r="OE19" s="3666">
        <v>41</v>
      </c>
      <c r="OF19" s="3666">
        <v>39</v>
      </c>
      <c r="OG19" s="3666">
        <v>29</v>
      </c>
      <c r="OH19" s="339">
        <v>23</v>
      </c>
      <c r="OI19" s="211">
        <v>0</v>
      </c>
      <c r="OJ19" s="211">
        <v>0</v>
      </c>
      <c r="OK19" s="3686"/>
      <c r="OL19" s="3686">
        <v>61</v>
      </c>
      <c r="OM19" s="3706">
        <v>67</v>
      </c>
      <c r="ON19" s="3726">
        <v>57</v>
      </c>
      <c r="OO19" s="3746">
        <v>76</v>
      </c>
      <c r="OP19" s="3757">
        <v>0</v>
      </c>
      <c r="OQ19" s="3757">
        <v>0</v>
      </c>
      <c r="OR19" s="3775">
        <v>48</v>
      </c>
      <c r="OS19" s="3795">
        <v>73</v>
      </c>
      <c r="OT19" s="3815">
        <v>42</v>
      </c>
      <c r="OU19" s="3835">
        <v>54</v>
      </c>
      <c r="OV19" s="3855">
        <v>45</v>
      </c>
      <c r="OW19" s="3866">
        <v>0</v>
      </c>
      <c r="OX19" s="3866">
        <v>0</v>
      </c>
      <c r="OY19" s="3884">
        <v>47</v>
      </c>
      <c r="OZ19" s="3904">
        <v>44</v>
      </c>
      <c r="PA19" s="3924">
        <v>53</v>
      </c>
      <c r="PB19" s="3944">
        <v>57</v>
      </c>
      <c r="PC19" s="3964">
        <v>37</v>
      </c>
      <c r="PD19" s="3975">
        <v>0</v>
      </c>
      <c r="PE19" s="3975">
        <v>0</v>
      </c>
      <c r="PF19" s="3993">
        <v>52</v>
      </c>
      <c r="PG19" s="3993">
        <v>61</v>
      </c>
      <c r="PH19" s="3993">
        <v>46</v>
      </c>
      <c r="PI19" s="4013">
        <v>37</v>
      </c>
      <c r="PJ19" s="4033">
        <v>38</v>
      </c>
      <c r="PK19" s="4044">
        <v>0</v>
      </c>
      <c r="PL19" s="4044">
        <v>0</v>
      </c>
      <c r="PM19" s="4062">
        <v>53</v>
      </c>
      <c r="PN19" s="4082">
        <v>60</v>
      </c>
      <c r="PO19" s="4102">
        <v>50</v>
      </c>
      <c r="PP19" s="4122">
        <v>42</v>
      </c>
      <c r="PQ19" s="4142">
        <v>47</v>
      </c>
      <c r="PR19" s="4153">
        <v>0</v>
      </c>
      <c r="PS19" s="4153">
        <v>0</v>
      </c>
      <c r="PT19" s="4173">
        <v>54</v>
      </c>
      <c r="PU19" s="4173">
        <v>25</v>
      </c>
      <c r="PV19" s="4173">
        <v>44</v>
      </c>
      <c r="PW19" s="4173">
        <v>49</v>
      </c>
      <c r="PX19" s="4193">
        <v>40</v>
      </c>
      <c r="PY19" s="4204">
        <v>0</v>
      </c>
      <c r="PZ19" s="4204">
        <v>0</v>
      </c>
      <c r="QA19" s="4222">
        <v>40</v>
      </c>
      <c r="QB19" s="4242">
        <v>44</v>
      </c>
      <c r="QC19" s="4262">
        <v>40</v>
      </c>
      <c r="QD19" s="4282">
        <v>61</v>
      </c>
      <c r="QE19" s="4302">
        <v>29</v>
      </c>
      <c r="QF19" s="4313">
        <v>0</v>
      </c>
      <c r="QG19" s="4313">
        <v>0</v>
      </c>
      <c r="QH19" s="4331">
        <v>38</v>
      </c>
      <c r="QI19" s="4351">
        <v>30</v>
      </c>
      <c r="QJ19" s="4371">
        <v>32</v>
      </c>
      <c r="QK19" s="4391">
        <v>39</v>
      </c>
      <c r="QL19" s="4411">
        <v>28</v>
      </c>
      <c r="QM19" s="4422">
        <v>0</v>
      </c>
      <c r="QN19" s="4422">
        <v>0</v>
      </c>
      <c r="QO19" s="4440">
        <v>35</v>
      </c>
      <c r="QP19" s="4460">
        <v>40</v>
      </c>
      <c r="QQ19" s="4480">
        <v>37</v>
      </c>
      <c r="QR19" s="4500">
        <v>46</v>
      </c>
      <c r="QS19" s="4520">
        <v>67</v>
      </c>
      <c r="QT19" s="4531">
        <v>0</v>
      </c>
      <c r="QU19" s="4531">
        <v>0</v>
      </c>
      <c r="QV19" s="4520"/>
      <c r="QW19" s="4552">
        <v>64</v>
      </c>
      <c r="QX19" s="4572">
        <v>54</v>
      </c>
      <c r="QY19" s="4592">
        <v>37</v>
      </c>
      <c r="QZ19" s="4612">
        <v>49</v>
      </c>
      <c r="RA19" s="4623">
        <v>0</v>
      </c>
      <c r="RB19" s="4623">
        <v>0</v>
      </c>
      <c r="RC19" s="339">
        <v>37</v>
      </c>
      <c r="RD19" s="339">
        <v>54</v>
      </c>
      <c r="RE19" s="4648">
        <v>50</v>
      </c>
      <c r="RF19" s="339">
        <v>47</v>
      </c>
      <c r="RG19" s="339">
        <v>37</v>
      </c>
      <c r="RH19" s="211">
        <v>0</v>
      </c>
      <c r="RI19" s="211">
        <v>0</v>
      </c>
      <c r="RJ19" s="339">
        <v>34</v>
      </c>
      <c r="RK19" s="339">
        <v>32</v>
      </c>
      <c r="RL19" s="339">
        <v>40</v>
      </c>
      <c r="RM19" s="339">
        <v>57</v>
      </c>
      <c r="RN19" s="339">
        <v>47</v>
      </c>
      <c r="RO19" s="211">
        <v>0</v>
      </c>
      <c r="RP19" s="211">
        <v>0</v>
      </c>
      <c r="RQ19" s="339">
        <v>46</v>
      </c>
      <c r="RR19" s="339">
        <v>47</v>
      </c>
      <c r="RS19" s="339">
        <v>43</v>
      </c>
      <c r="RT19" s="339">
        <v>41</v>
      </c>
      <c r="RU19" s="339">
        <v>50</v>
      </c>
      <c r="RV19" s="211">
        <v>0</v>
      </c>
      <c r="RW19" s="211">
        <v>0</v>
      </c>
      <c r="RX19" s="339">
        <v>58</v>
      </c>
      <c r="RY19" s="339">
        <v>83</v>
      </c>
      <c r="RZ19" s="339">
        <v>43</v>
      </c>
      <c r="SA19" s="339">
        <v>50</v>
      </c>
      <c r="SB19" s="339">
        <v>47</v>
      </c>
      <c r="SC19" s="211">
        <v>0</v>
      </c>
      <c r="SD19" s="211">
        <v>0</v>
      </c>
      <c r="SE19" s="339"/>
      <c r="SF19" s="339">
        <v>68</v>
      </c>
      <c r="SG19" s="339">
        <v>49</v>
      </c>
      <c r="SH19" s="339">
        <v>44</v>
      </c>
      <c r="SI19" s="339">
        <v>32</v>
      </c>
      <c r="SJ19" s="211">
        <v>0</v>
      </c>
      <c r="SK19" s="211">
        <v>0</v>
      </c>
      <c r="SL19" s="339">
        <v>46</v>
      </c>
      <c r="SM19" s="339">
        <v>34</v>
      </c>
      <c r="SN19" s="339">
        <v>34</v>
      </c>
      <c r="SO19" s="4672">
        <v>51</v>
      </c>
      <c r="SP19" s="4702">
        <v>48</v>
      </c>
      <c r="SQ19" s="4686">
        <v>0</v>
      </c>
      <c r="SR19" s="4686">
        <v>0</v>
      </c>
      <c r="SS19" s="4702">
        <v>52</v>
      </c>
      <c r="ST19" s="4723">
        <v>50</v>
      </c>
      <c r="SU19" s="4744">
        <v>44</v>
      </c>
      <c r="SV19" s="4766">
        <v>54</v>
      </c>
      <c r="SW19" s="4787">
        <v>28</v>
      </c>
      <c r="SX19" s="4798">
        <v>0</v>
      </c>
      <c r="SY19" s="4798">
        <v>0</v>
      </c>
      <c r="SZ19" s="339">
        <v>48</v>
      </c>
      <c r="TA19" s="339">
        <v>50</v>
      </c>
      <c r="TB19" s="339">
        <v>73</v>
      </c>
      <c r="TC19" s="339">
        <v>52</v>
      </c>
      <c r="TD19" s="339">
        <v>69</v>
      </c>
      <c r="TE19" s="211">
        <v>0</v>
      </c>
      <c r="TF19" s="211">
        <v>0</v>
      </c>
      <c r="TG19" s="339">
        <v>46</v>
      </c>
      <c r="TH19" s="339">
        <v>54</v>
      </c>
      <c r="TI19" s="339">
        <v>50</v>
      </c>
      <c r="TJ19" s="339">
        <v>37</v>
      </c>
      <c r="TK19" s="339"/>
      <c r="TL19" s="211">
        <v>0</v>
      </c>
      <c r="TM19" s="211">
        <v>0</v>
      </c>
      <c r="TN19" s="339">
        <v>62</v>
      </c>
      <c r="TO19" s="339">
        <v>62</v>
      </c>
      <c r="TP19" s="339">
        <v>43</v>
      </c>
      <c r="TQ19" s="339">
        <v>43</v>
      </c>
    </row>
    <row r="20" spans="1:537" x14ac:dyDescent="0.3">
      <c r="A20" s="337" t="s">
        <v>68</v>
      </c>
      <c r="B20" s="338">
        <v>2</v>
      </c>
      <c r="C20" s="338">
        <v>4</v>
      </c>
      <c r="D20" s="338">
        <v>4</v>
      </c>
      <c r="E20" s="338">
        <v>4</v>
      </c>
      <c r="F20" s="338">
        <v>3</v>
      </c>
      <c r="G20" s="209">
        <v>0</v>
      </c>
      <c r="H20" s="209">
        <v>0</v>
      </c>
      <c r="I20" s="338">
        <v>4</v>
      </c>
      <c r="J20" s="338">
        <v>6</v>
      </c>
      <c r="K20" s="338">
        <v>3</v>
      </c>
      <c r="L20" s="338">
        <v>2</v>
      </c>
      <c r="M20" s="338">
        <v>1</v>
      </c>
      <c r="N20" s="209">
        <v>0</v>
      </c>
      <c r="O20" s="209">
        <v>0</v>
      </c>
      <c r="P20" s="338">
        <v>6</v>
      </c>
      <c r="Q20" s="338">
        <v>4</v>
      </c>
      <c r="R20" s="338">
        <v>0</v>
      </c>
      <c r="S20" s="338">
        <v>2</v>
      </c>
      <c r="T20" s="338">
        <v>1</v>
      </c>
      <c r="U20" s="209">
        <v>0</v>
      </c>
      <c r="V20" s="209">
        <v>0</v>
      </c>
      <c r="W20" s="338">
        <v>6</v>
      </c>
      <c r="X20" s="338">
        <v>3</v>
      </c>
      <c r="Y20" s="338">
        <v>1</v>
      </c>
      <c r="Z20" s="338">
        <v>1</v>
      </c>
      <c r="AA20" s="338">
        <v>2</v>
      </c>
      <c r="AB20" s="209">
        <v>0</v>
      </c>
      <c r="AC20" s="209">
        <v>0</v>
      </c>
      <c r="AD20" s="338">
        <v>0</v>
      </c>
      <c r="AE20" s="338">
        <v>2</v>
      </c>
      <c r="AF20" s="338">
        <v>3</v>
      </c>
      <c r="AG20" s="338">
        <v>0</v>
      </c>
      <c r="AH20" s="338"/>
      <c r="AI20" s="209">
        <v>0</v>
      </c>
      <c r="AJ20" s="209">
        <v>0</v>
      </c>
      <c r="AK20" s="338">
        <v>2</v>
      </c>
      <c r="AL20" s="338">
        <v>3</v>
      </c>
      <c r="AM20" s="338">
        <v>2</v>
      </c>
      <c r="AN20" s="338">
        <v>0</v>
      </c>
      <c r="AO20" s="338">
        <v>4</v>
      </c>
      <c r="AP20" s="209">
        <v>0</v>
      </c>
      <c r="AQ20" s="209">
        <v>0</v>
      </c>
      <c r="AR20" s="338">
        <v>5</v>
      </c>
      <c r="AS20" s="338">
        <v>1</v>
      </c>
      <c r="AT20" s="338">
        <v>5</v>
      </c>
      <c r="AU20" s="338">
        <v>5</v>
      </c>
      <c r="AV20" s="338">
        <v>7</v>
      </c>
      <c r="AW20" s="209">
        <v>0</v>
      </c>
      <c r="AX20" s="209">
        <v>0</v>
      </c>
      <c r="AY20" s="338">
        <v>3</v>
      </c>
      <c r="AZ20" s="338">
        <v>3</v>
      </c>
      <c r="BA20" s="338">
        <v>2</v>
      </c>
      <c r="BB20" s="338">
        <v>1</v>
      </c>
      <c r="BC20" s="338">
        <v>1</v>
      </c>
      <c r="BD20" s="209">
        <v>0</v>
      </c>
      <c r="BE20" s="209">
        <v>0</v>
      </c>
      <c r="BF20" s="338">
        <v>5</v>
      </c>
      <c r="BG20" s="339">
        <v>1</v>
      </c>
      <c r="BH20" s="338">
        <v>2</v>
      </c>
      <c r="BI20" s="338">
        <v>2</v>
      </c>
      <c r="BJ20" s="339">
        <v>1</v>
      </c>
      <c r="BK20" s="211">
        <v>0</v>
      </c>
      <c r="BL20" s="211">
        <v>0</v>
      </c>
      <c r="BM20" s="339">
        <v>1</v>
      </c>
      <c r="BN20" s="338">
        <v>5</v>
      </c>
      <c r="BO20" s="338">
        <v>6</v>
      </c>
      <c r="BP20" s="338">
        <v>6</v>
      </c>
      <c r="BQ20" s="338">
        <v>5</v>
      </c>
      <c r="BR20" s="209">
        <v>0</v>
      </c>
      <c r="BS20" s="209">
        <v>0</v>
      </c>
      <c r="BT20" s="338">
        <v>1</v>
      </c>
      <c r="BU20" s="338">
        <v>1</v>
      </c>
      <c r="BV20" s="338">
        <v>2</v>
      </c>
      <c r="BW20" s="338">
        <v>3</v>
      </c>
      <c r="BX20" s="338">
        <v>1</v>
      </c>
      <c r="BY20" s="209">
        <v>0</v>
      </c>
      <c r="BZ20" s="209">
        <v>0</v>
      </c>
      <c r="CA20" s="338">
        <v>2</v>
      </c>
      <c r="CB20" s="338">
        <v>1</v>
      </c>
      <c r="CC20" s="340">
        <v>1</v>
      </c>
      <c r="CD20" s="341">
        <v>2</v>
      </c>
      <c r="CE20" s="341">
        <v>1</v>
      </c>
      <c r="CF20" s="214">
        <v>0</v>
      </c>
      <c r="CG20" s="214">
        <v>0</v>
      </c>
      <c r="CH20" s="342">
        <v>2</v>
      </c>
      <c r="CI20" s="342">
        <v>0</v>
      </c>
      <c r="CJ20" s="339">
        <v>1</v>
      </c>
      <c r="CK20" s="339">
        <v>1</v>
      </c>
      <c r="CL20" s="339">
        <v>2</v>
      </c>
      <c r="CM20" s="211">
        <v>0</v>
      </c>
      <c r="CN20" s="211">
        <v>0</v>
      </c>
      <c r="CO20" s="339">
        <v>2</v>
      </c>
      <c r="CP20" s="343">
        <v>3</v>
      </c>
      <c r="CQ20" s="339">
        <v>3</v>
      </c>
      <c r="CR20" s="339">
        <v>1</v>
      </c>
      <c r="CS20" s="339">
        <v>1</v>
      </c>
      <c r="CT20" s="211">
        <v>0</v>
      </c>
      <c r="CU20" s="211">
        <v>0</v>
      </c>
      <c r="CV20" s="216">
        <v>0</v>
      </c>
      <c r="CW20" s="343">
        <v>3</v>
      </c>
      <c r="CX20" s="343">
        <v>3</v>
      </c>
      <c r="CY20" s="343">
        <v>2</v>
      </c>
      <c r="CZ20" s="343">
        <v>2</v>
      </c>
      <c r="DA20" s="217">
        <v>0</v>
      </c>
      <c r="DB20" s="217">
        <v>0</v>
      </c>
      <c r="DC20" s="344">
        <v>5</v>
      </c>
      <c r="DD20" s="345">
        <v>3</v>
      </c>
      <c r="DE20" s="345">
        <v>2</v>
      </c>
      <c r="DF20" s="339">
        <v>0</v>
      </c>
      <c r="DG20" s="346">
        <v>3</v>
      </c>
      <c r="DH20" s="221">
        <v>0</v>
      </c>
      <c r="DI20" s="221">
        <v>0</v>
      </c>
      <c r="DJ20" s="339">
        <v>2</v>
      </c>
      <c r="DK20" s="339">
        <v>3</v>
      </c>
      <c r="DL20" s="339">
        <v>4</v>
      </c>
      <c r="DM20" s="347">
        <v>2</v>
      </c>
      <c r="DN20" s="339">
        <v>5</v>
      </c>
      <c r="DO20" s="211">
        <v>0</v>
      </c>
      <c r="DP20" s="211">
        <v>0</v>
      </c>
      <c r="DQ20" s="339">
        <v>2</v>
      </c>
      <c r="DR20" s="339">
        <v>4</v>
      </c>
      <c r="DS20" s="348">
        <v>3</v>
      </c>
      <c r="DT20" s="339">
        <v>2</v>
      </c>
      <c r="DU20" s="349">
        <v>2</v>
      </c>
      <c r="DV20" s="225">
        <v>0</v>
      </c>
      <c r="DW20" s="225">
        <v>0</v>
      </c>
      <c r="DX20" s="339">
        <v>2</v>
      </c>
      <c r="DY20" s="350">
        <v>1</v>
      </c>
      <c r="DZ20" s="351">
        <v>0</v>
      </c>
      <c r="EA20" s="352">
        <v>1</v>
      </c>
      <c r="EB20" s="339">
        <v>1</v>
      </c>
      <c r="EC20" s="211">
        <v>0</v>
      </c>
      <c r="ED20" s="211">
        <v>0</v>
      </c>
      <c r="EE20" s="211">
        <v>0</v>
      </c>
      <c r="EF20" s="339">
        <v>5</v>
      </c>
      <c r="EG20" s="339">
        <v>6</v>
      </c>
      <c r="EH20" s="353">
        <v>2</v>
      </c>
      <c r="EI20" s="339">
        <v>1</v>
      </c>
      <c r="EJ20" s="211">
        <v>0</v>
      </c>
      <c r="EK20" s="211">
        <v>0</v>
      </c>
      <c r="EL20" s="339">
        <v>2</v>
      </c>
      <c r="EM20" s="354">
        <v>4</v>
      </c>
      <c r="EN20" s="355">
        <v>1</v>
      </c>
      <c r="EO20" s="339">
        <v>5</v>
      </c>
      <c r="EP20" s="356">
        <v>3</v>
      </c>
      <c r="EQ20" s="233">
        <v>0</v>
      </c>
      <c r="ER20" s="233">
        <v>0</v>
      </c>
      <c r="ES20" s="357">
        <v>2</v>
      </c>
      <c r="ET20" s="358">
        <v>4</v>
      </c>
      <c r="EU20" s="359">
        <v>0</v>
      </c>
      <c r="EV20" s="360">
        <v>1</v>
      </c>
      <c r="EW20" s="339">
        <v>0</v>
      </c>
      <c r="EX20" s="211">
        <v>0</v>
      </c>
      <c r="EY20" s="211">
        <v>0</v>
      </c>
      <c r="EZ20" s="361">
        <v>1</v>
      </c>
      <c r="FA20" s="362">
        <v>3</v>
      </c>
      <c r="FB20" s="363">
        <v>2</v>
      </c>
      <c r="FC20" s="364">
        <v>4</v>
      </c>
      <c r="FD20" s="365">
        <v>1</v>
      </c>
      <c r="FE20" s="243">
        <v>0</v>
      </c>
      <c r="FF20" s="243">
        <v>0</v>
      </c>
      <c r="FG20" s="366">
        <v>0</v>
      </c>
      <c r="FH20" s="367">
        <v>1</v>
      </c>
      <c r="FI20" s="368"/>
      <c r="FJ20" s="368">
        <v>1</v>
      </c>
      <c r="FK20" s="369">
        <v>6</v>
      </c>
      <c r="FL20" s="248">
        <v>0</v>
      </c>
      <c r="FM20" s="248">
        <v>0</v>
      </c>
      <c r="FN20" s="370">
        <v>4</v>
      </c>
      <c r="FO20" s="371">
        <v>1</v>
      </c>
      <c r="FP20" s="371">
        <v>0</v>
      </c>
      <c r="FQ20" s="371">
        <v>3</v>
      </c>
      <c r="FR20" s="372">
        <v>3</v>
      </c>
      <c r="FS20" s="252">
        <v>0</v>
      </c>
      <c r="FT20" s="252">
        <v>0</v>
      </c>
      <c r="FU20" s="373">
        <v>2</v>
      </c>
      <c r="FV20" s="374">
        <v>4</v>
      </c>
      <c r="FW20" s="374">
        <v>3</v>
      </c>
      <c r="FX20" s="374"/>
      <c r="FY20" s="375">
        <v>1</v>
      </c>
      <c r="FZ20" s="256">
        <v>0</v>
      </c>
      <c r="GA20" s="256">
        <v>0</v>
      </c>
      <c r="GB20" s="376">
        <v>2</v>
      </c>
      <c r="GC20" s="377">
        <v>4</v>
      </c>
      <c r="GD20" s="378">
        <v>6</v>
      </c>
      <c r="GE20" s="378">
        <v>1</v>
      </c>
      <c r="GF20" s="379">
        <v>2</v>
      </c>
      <c r="GG20" s="261">
        <v>0</v>
      </c>
      <c r="GH20" s="261">
        <v>0</v>
      </c>
      <c r="GI20" s="380">
        <v>3</v>
      </c>
      <c r="GJ20" s="381">
        <v>3</v>
      </c>
      <c r="GK20" s="382">
        <v>2</v>
      </c>
      <c r="GL20" s="382">
        <v>6</v>
      </c>
      <c r="GM20" s="339">
        <v>2</v>
      </c>
      <c r="GN20" s="211">
        <v>0</v>
      </c>
      <c r="GO20" s="211">
        <v>0</v>
      </c>
      <c r="GP20" s="383">
        <v>6</v>
      </c>
      <c r="GQ20" s="384">
        <v>0</v>
      </c>
      <c r="GR20" s="385">
        <v>2</v>
      </c>
      <c r="GS20" s="385">
        <v>2</v>
      </c>
      <c r="GT20" s="385">
        <v>0</v>
      </c>
      <c r="GU20" s="268">
        <v>0</v>
      </c>
      <c r="GV20" s="268">
        <v>0</v>
      </c>
      <c r="GW20" s="386">
        <v>0</v>
      </c>
      <c r="GX20" s="387">
        <v>2</v>
      </c>
      <c r="GY20" s="388">
        <v>3</v>
      </c>
      <c r="GZ20" s="388">
        <v>1</v>
      </c>
      <c r="HA20" s="388"/>
      <c r="HB20" s="272">
        <v>0</v>
      </c>
      <c r="HC20" s="272">
        <v>0</v>
      </c>
      <c r="HD20" s="389">
        <v>2</v>
      </c>
      <c r="HE20" s="390">
        <v>0</v>
      </c>
      <c r="HF20" s="391">
        <v>0</v>
      </c>
      <c r="HG20" s="392">
        <v>0</v>
      </c>
      <c r="HH20" s="392"/>
      <c r="HI20" s="277">
        <v>0</v>
      </c>
      <c r="HJ20" s="277">
        <v>0</v>
      </c>
      <c r="HK20" s="393">
        <v>2</v>
      </c>
      <c r="HL20" s="394">
        <v>0</v>
      </c>
      <c r="HM20" s="1369">
        <v>1</v>
      </c>
      <c r="HN20" s="1395">
        <v>3</v>
      </c>
      <c r="HO20" s="1449">
        <v>6</v>
      </c>
      <c r="HP20" s="1460">
        <v>0</v>
      </c>
      <c r="HQ20" s="1460">
        <v>0</v>
      </c>
      <c r="HR20" s="1478">
        <v>0</v>
      </c>
      <c r="HS20" s="1519">
        <v>3</v>
      </c>
      <c r="HT20" s="1541">
        <v>1</v>
      </c>
      <c r="HU20" s="339">
        <v>3</v>
      </c>
      <c r="HV20" s="1564">
        <v>1</v>
      </c>
      <c r="HW20" s="1575">
        <v>0</v>
      </c>
      <c r="HX20" s="1575">
        <v>0</v>
      </c>
      <c r="HY20" s="1575">
        <v>0</v>
      </c>
      <c r="HZ20" s="1593">
        <v>3</v>
      </c>
      <c r="IA20" s="1614">
        <v>1</v>
      </c>
      <c r="IB20" s="1636">
        <v>6</v>
      </c>
      <c r="IC20" s="1657">
        <v>1</v>
      </c>
      <c r="ID20" s="1668">
        <v>0</v>
      </c>
      <c r="IE20" s="1668">
        <v>0</v>
      </c>
      <c r="IF20" s="1686">
        <v>2</v>
      </c>
      <c r="IG20" s="1707">
        <v>1</v>
      </c>
      <c r="IH20" s="1707">
        <v>3</v>
      </c>
      <c r="II20" s="1729">
        <v>5</v>
      </c>
      <c r="IJ20" s="1750">
        <v>1</v>
      </c>
      <c r="IK20" s="1761">
        <v>0</v>
      </c>
      <c r="IL20" s="1761">
        <v>0</v>
      </c>
      <c r="IM20" s="1779">
        <v>7</v>
      </c>
      <c r="IN20" s="339">
        <v>2</v>
      </c>
      <c r="IO20" s="1800">
        <v>0</v>
      </c>
      <c r="IP20" s="1821">
        <v>3</v>
      </c>
      <c r="IQ20" s="1842">
        <v>2</v>
      </c>
      <c r="IR20" s="1853">
        <v>0</v>
      </c>
      <c r="IS20" s="1853">
        <v>0</v>
      </c>
      <c r="IT20" s="1871">
        <v>5</v>
      </c>
      <c r="IU20" s="1892">
        <v>1</v>
      </c>
      <c r="IV20" s="1892">
        <v>5</v>
      </c>
      <c r="IW20" s="1913">
        <v>1</v>
      </c>
      <c r="IX20" s="1934"/>
      <c r="IY20" s="1945">
        <v>0</v>
      </c>
      <c r="IZ20" s="1945">
        <v>0</v>
      </c>
      <c r="JA20" s="1934">
        <v>0</v>
      </c>
      <c r="JB20" s="1934">
        <v>6</v>
      </c>
      <c r="JC20" s="1963">
        <v>8</v>
      </c>
      <c r="JD20" s="1963">
        <v>3</v>
      </c>
      <c r="JE20" s="1984">
        <v>2</v>
      </c>
      <c r="JF20" s="1995">
        <v>0</v>
      </c>
      <c r="JG20" s="1995">
        <v>0</v>
      </c>
      <c r="JH20" s="2013">
        <v>1</v>
      </c>
      <c r="JI20" s="2034">
        <v>0</v>
      </c>
      <c r="JJ20" s="2055">
        <v>0</v>
      </c>
      <c r="JK20" s="2055"/>
      <c r="JL20" s="2076">
        <v>2</v>
      </c>
      <c r="JM20" s="2087">
        <v>0</v>
      </c>
      <c r="JN20" s="2087">
        <v>0</v>
      </c>
      <c r="JO20" s="2105">
        <v>2</v>
      </c>
      <c r="JP20" s="2125">
        <v>3</v>
      </c>
      <c r="JQ20" s="2145">
        <v>2</v>
      </c>
      <c r="JR20" s="2165">
        <v>3</v>
      </c>
      <c r="JS20" s="2185">
        <v>3</v>
      </c>
      <c r="JT20" s="2196">
        <v>0</v>
      </c>
      <c r="JU20" s="2196">
        <v>0</v>
      </c>
      <c r="JV20" s="2212">
        <v>2</v>
      </c>
      <c r="JW20" s="2232">
        <v>2</v>
      </c>
      <c r="JX20" s="2252">
        <v>2</v>
      </c>
      <c r="JY20" s="2272">
        <v>1</v>
      </c>
      <c r="JZ20" s="2292">
        <v>3</v>
      </c>
      <c r="KA20" s="2303">
        <v>0</v>
      </c>
      <c r="KB20" s="2303">
        <v>0</v>
      </c>
      <c r="KC20" s="2321">
        <v>3</v>
      </c>
      <c r="KD20" s="2341">
        <v>1</v>
      </c>
      <c r="KE20" s="2361">
        <v>1</v>
      </c>
      <c r="KF20" s="2381">
        <v>2</v>
      </c>
      <c r="KG20" s="2401">
        <v>0</v>
      </c>
      <c r="KH20" s="2412">
        <v>0</v>
      </c>
      <c r="KI20" s="2412">
        <v>0</v>
      </c>
      <c r="KJ20" s="2430">
        <v>3</v>
      </c>
      <c r="KK20" s="2450">
        <v>0</v>
      </c>
      <c r="KL20" s="2470">
        <v>1</v>
      </c>
      <c r="KM20" s="2490">
        <v>1</v>
      </c>
      <c r="KN20" s="2510"/>
      <c r="KO20" s="2521">
        <v>0</v>
      </c>
      <c r="KP20" s="2521">
        <v>0</v>
      </c>
      <c r="KQ20" s="2539">
        <v>2</v>
      </c>
      <c r="KR20" s="2559">
        <v>5</v>
      </c>
      <c r="KS20" s="2579">
        <v>3</v>
      </c>
      <c r="KT20" s="2599">
        <v>2</v>
      </c>
      <c r="KU20" s="2619">
        <v>0</v>
      </c>
      <c r="KV20" s="2630">
        <v>0</v>
      </c>
      <c r="KW20" s="2630">
        <v>0</v>
      </c>
      <c r="KX20" s="2648">
        <v>3</v>
      </c>
      <c r="KY20" s="2668">
        <v>3</v>
      </c>
      <c r="KZ20" s="2688">
        <v>3</v>
      </c>
      <c r="LA20" s="2712">
        <v>2</v>
      </c>
      <c r="LB20" s="2732">
        <v>4</v>
      </c>
      <c r="LC20" s="2743">
        <v>0</v>
      </c>
      <c r="LD20" s="2743">
        <v>0</v>
      </c>
      <c r="LE20" s="2761">
        <v>3</v>
      </c>
      <c r="LF20" s="2781">
        <v>5</v>
      </c>
      <c r="LG20" s="2801">
        <v>4</v>
      </c>
      <c r="LH20" s="2821">
        <v>3</v>
      </c>
      <c r="LI20" s="2841">
        <v>4</v>
      </c>
      <c r="LJ20" s="2852">
        <v>0</v>
      </c>
      <c r="LK20" s="2852">
        <v>0</v>
      </c>
      <c r="LL20" s="2870">
        <v>1</v>
      </c>
      <c r="LM20" s="2890">
        <v>1</v>
      </c>
      <c r="LN20" s="2912">
        <v>0</v>
      </c>
      <c r="LO20" s="2932">
        <v>3</v>
      </c>
      <c r="LP20" s="2932">
        <v>0</v>
      </c>
      <c r="LQ20" s="2970">
        <v>0</v>
      </c>
      <c r="LR20" s="2970">
        <v>0</v>
      </c>
      <c r="LS20" s="2979">
        <v>1</v>
      </c>
      <c r="LT20" s="2980">
        <v>5</v>
      </c>
      <c r="LU20" s="2981">
        <v>3</v>
      </c>
      <c r="LV20" s="2982">
        <v>2</v>
      </c>
      <c r="LW20" s="3059">
        <v>0</v>
      </c>
      <c r="LX20" s="3057">
        <v>0</v>
      </c>
      <c r="LY20" s="3057">
        <v>0</v>
      </c>
      <c r="LZ20" s="3089">
        <v>1</v>
      </c>
      <c r="MA20" s="3110">
        <v>1</v>
      </c>
      <c r="MB20" s="3146">
        <v>1</v>
      </c>
      <c r="MC20" s="3166">
        <v>7</v>
      </c>
      <c r="MD20" s="3186">
        <v>2</v>
      </c>
      <c r="ME20" s="3197">
        <v>0</v>
      </c>
      <c r="MF20" s="3197">
        <v>0</v>
      </c>
      <c r="MG20" s="3216">
        <v>4</v>
      </c>
      <c r="MH20" s="3236">
        <v>1</v>
      </c>
      <c r="MI20" s="3256">
        <v>2</v>
      </c>
      <c r="MJ20" s="3277">
        <v>3</v>
      </c>
      <c r="MK20" s="3297">
        <v>0</v>
      </c>
      <c r="ML20" s="3308">
        <v>0</v>
      </c>
      <c r="MM20" s="3308">
        <v>0</v>
      </c>
      <c r="MN20" s="3326">
        <v>0</v>
      </c>
      <c r="MO20" s="3346">
        <v>2</v>
      </c>
      <c r="MP20" s="3366">
        <v>4</v>
      </c>
      <c r="MQ20" s="3386">
        <v>0</v>
      </c>
      <c r="MR20" s="3440">
        <v>2</v>
      </c>
      <c r="MS20" s="3438">
        <v>0</v>
      </c>
      <c r="MT20" s="3438">
        <v>0</v>
      </c>
      <c r="MU20" s="3440">
        <v>2</v>
      </c>
      <c r="MV20" s="3468">
        <v>0</v>
      </c>
      <c r="MW20" s="3488">
        <v>1</v>
      </c>
      <c r="MX20" s="3508">
        <v>2</v>
      </c>
      <c r="MY20" s="3528">
        <v>3</v>
      </c>
      <c r="MZ20" s="3539">
        <v>0</v>
      </c>
      <c r="NA20" s="3539">
        <v>0</v>
      </c>
      <c r="NB20" s="1575">
        <v>0</v>
      </c>
      <c r="NC20" s="3557">
        <v>3</v>
      </c>
      <c r="ND20" s="3557">
        <v>4</v>
      </c>
      <c r="NE20" s="3557">
        <v>1</v>
      </c>
      <c r="NF20" s="3587">
        <v>0</v>
      </c>
      <c r="NG20" s="3571">
        <v>0</v>
      </c>
      <c r="NH20" s="3571">
        <v>0</v>
      </c>
      <c r="NI20" s="339">
        <v>1</v>
      </c>
      <c r="NJ20" s="3587">
        <v>1</v>
      </c>
      <c r="NK20" s="3617">
        <v>2</v>
      </c>
      <c r="NL20" s="3617">
        <v>5</v>
      </c>
      <c r="NM20" s="3617">
        <v>2</v>
      </c>
      <c r="NN20" s="3602">
        <v>0</v>
      </c>
      <c r="NO20" s="3602">
        <v>0</v>
      </c>
      <c r="NP20" s="3617">
        <v>4</v>
      </c>
      <c r="NQ20" s="3617">
        <v>2</v>
      </c>
      <c r="NR20" s="3617">
        <v>2</v>
      </c>
      <c r="NS20" s="3617">
        <v>1</v>
      </c>
      <c r="NT20" s="3637">
        <v>1</v>
      </c>
      <c r="NU20" s="3602">
        <v>0</v>
      </c>
      <c r="NV20" s="3602">
        <v>0</v>
      </c>
      <c r="NW20" s="3617">
        <v>3</v>
      </c>
      <c r="NX20" s="3617">
        <v>2</v>
      </c>
      <c r="NY20" s="3637">
        <v>8</v>
      </c>
      <c r="NZ20" s="3666">
        <v>3</v>
      </c>
      <c r="OA20" s="3666">
        <v>1</v>
      </c>
      <c r="OB20" s="3651">
        <v>0</v>
      </c>
      <c r="OC20" s="3651">
        <v>0</v>
      </c>
      <c r="OD20" s="3666">
        <v>5</v>
      </c>
      <c r="OE20" s="3666">
        <v>5</v>
      </c>
      <c r="OF20" s="3666">
        <v>1</v>
      </c>
      <c r="OG20" s="3666">
        <v>4</v>
      </c>
      <c r="OH20" s="339">
        <v>0</v>
      </c>
      <c r="OI20" s="211">
        <v>0</v>
      </c>
      <c r="OJ20" s="211">
        <v>0</v>
      </c>
      <c r="OK20" s="3686"/>
      <c r="OL20" s="3686">
        <v>0</v>
      </c>
      <c r="OM20" s="3706">
        <v>1</v>
      </c>
      <c r="ON20" s="3726">
        <v>0</v>
      </c>
      <c r="OO20" s="3746">
        <v>2</v>
      </c>
      <c r="OP20" s="3757">
        <v>0</v>
      </c>
      <c r="OQ20" s="3757">
        <v>0</v>
      </c>
      <c r="OR20" s="3775">
        <v>2</v>
      </c>
      <c r="OS20" s="3795">
        <v>6</v>
      </c>
      <c r="OT20" s="3815">
        <v>1</v>
      </c>
      <c r="OU20" s="3835">
        <v>2</v>
      </c>
      <c r="OV20" s="3855">
        <v>3</v>
      </c>
      <c r="OW20" s="3866">
        <v>0</v>
      </c>
      <c r="OX20" s="3866">
        <v>0</v>
      </c>
      <c r="OY20" s="3884">
        <v>1</v>
      </c>
      <c r="OZ20" s="3904">
        <v>3</v>
      </c>
      <c r="PA20" s="3924">
        <v>4</v>
      </c>
      <c r="PB20" s="3944">
        <v>1</v>
      </c>
      <c r="PC20" s="3964">
        <v>0</v>
      </c>
      <c r="PD20" s="3975">
        <v>0</v>
      </c>
      <c r="PE20" s="3975">
        <v>0</v>
      </c>
      <c r="PF20" s="3993">
        <v>4</v>
      </c>
      <c r="PG20" s="3993">
        <v>0</v>
      </c>
      <c r="PH20" s="3993">
        <v>2</v>
      </c>
      <c r="PI20" s="4013">
        <v>3</v>
      </c>
      <c r="PJ20" s="4033">
        <v>2</v>
      </c>
      <c r="PK20" s="4044">
        <v>0</v>
      </c>
      <c r="PL20" s="4044">
        <v>0</v>
      </c>
      <c r="PM20" s="4062">
        <v>3</v>
      </c>
      <c r="PN20" s="4082">
        <v>1</v>
      </c>
      <c r="PO20" s="4102">
        <v>0</v>
      </c>
      <c r="PP20" s="4122">
        <v>3</v>
      </c>
      <c r="PQ20" s="4142">
        <v>0</v>
      </c>
      <c r="PR20" s="4153">
        <v>0</v>
      </c>
      <c r="PS20" s="4153">
        <v>0</v>
      </c>
      <c r="PT20" s="4173">
        <v>4</v>
      </c>
      <c r="PU20" s="4173">
        <v>4</v>
      </c>
      <c r="PV20" s="4173">
        <v>2</v>
      </c>
      <c r="PW20" s="4173">
        <v>1</v>
      </c>
      <c r="PX20" s="4193">
        <v>0</v>
      </c>
      <c r="PY20" s="4204">
        <v>0</v>
      </c>
      <c r="PZ20" s="4204">
        <v>0</v>
      </c>
      <c r="QA20" s="4222">
        <v>3</v>
      </c>
      <c r="QB20" s="4242">
        <v>2</v>
      </c>
      <c r="QC20" s="4262">
        <v>0</v>
      </c>
      <c r="QD20" s="4282">
        <v>4</v>
      </c>
      <c r="QE20" s="4302">
        <v>3</v>
      </c>
      <c r="QF20" s="4313">
        <v>0</v>
      </c>
      <c r="QG20" s="4313">
        <v>0</v>
      </c>
      <c r="QH20" s="4331">
        <v>1</v>
      </c>
      <c r="QI20" s="4351">
        <v>2</v>
      </c>
      <c r="QJ20" s="4371">
        <v>1</v>
      </c>
      <c r="QK20" s="4391">
        <v>0</v>
      </c>
      <c r="QL20" s="4411">
        <v>1</v>
      </c>
      <c r="QM20" s="4422">
        <v>0</v>
      </c>
      <c r="QN20" s="4422">
        <v>0</v>
      </c>
      <c r="QO20" s="4440">
        <v>0</v>
      </c>
      <c r="QP20" s="4460">
        <v>1</v>
      </c>
      <c r="QQ20" s="4480">
        <v>1</v>
      </c>
      <c r="QR20" s="4500">
        <v>0</v>
      </c>
      <c r="QS20" s="4520">
        <v>4</v>
      </c>
      <c r="QT20" s="4531">
        <v>0</v>
      </c>
      <c r="QU20" s="4531">
        <v>0</v>
      </c>
      <c r="QV20" s="4520"/>
      <c r="QW20" s="4552">
        <v>3</v>
      </c>
      <c r="QX20" s="4572">
        <v>0</v>
      </c>
      <c r="QY20" s="4592">
        <v>2</v>
      </c>
      <c r="QZ20" s="4612">
        <v>2</v>
      </c>
      <c r="RA20" s="4623">
        <v>0</v>
      </c>
      <c r="RB20" s="4623">
        <v>0</v>
      </c>
      <c r="RC20" s="339">
        <v>3</v>
      </c>
      <c r="RD20" s="339">
        <v>1</v>
      </c>
      <c r="RE20" s="4648">
        <v>5</v>
      </c>
      <c r="RF20" s="339">
        <v>2</v>
      </c>
      <c r="RG20" s="339">
        <v>1</v>
      </c>
      <c r="RH20" s="211">
        <v>0</v>
      </c>
      <c r="RI20" s="211">
        <v>0</v>
      </c>
      <c r="RJ20" s="339">
        <v>1</v>
      </c>
      <c r="RK20" s="339">
        <v>1</v>
      </c>
      <c r="RL20" s="339">
        <v>2</v>
      </c>
      <c r="RM20" s="339">
        <v>2</v>
      </c>
      <c r="RN20" s="339">
        <v>2</v>
      </c>
      <c r="RO20" s="211">
        <v>0</v>
      </c>
      <c r="RP20" s="211">
        <v>0</v>
      </c>
      <c r="RQ20" s="339">
        <v>0</v>
      </c>
      <c r="RR20" s="339">
        <v>0</v>
      </c>
      <c r="RS20" s="339">
        <v>4</v>
      </c>
      <c r="RT20" s="339">
        <v>3</v>
      </c>
      <c r="RU20" s="339">
        <v>3</v>
      </c>
      <c r="RV20" s="211">
        <v>0</v>
      </c>
      <c r="RW20" s="211">
        <v>0</v>
      </c>
      <c r="RX20" s="339">
        <v>2</v>
      </c>
      <c r="RY20" s="339">
        <v>0</v>
      </c>
      <c r="RZ20" s="339">
        <v>1</v>
      </c>
      <c r="SA20" s="339">
        <v>1</v>
      </c>
      <c r="SB20" s="339">
        <v>2</v>
      </c>
      <c r="SC20" s="211">
        <v>0</v>
      </c>
      <c r="SD20" s="211">
        <v>0</v>
      </c>
      <c r="SE20" s="339"/>
      <c r="SF20" s="339">
        <v>7</v>
      </c>
      <c r="SG20" s="339">
        <v>5</v>
      </c>
      <c r="SH20" s="339">
        <v>3</v>
      </c>
      <c r="SI20" s="339">
        <v>1</v>
      </c>
      <c r="SJ20" s="211">
        <v>0</v>
      </c>
      <c r="SK20" s="211">
        <v>0</v>
      </c>
      <c r="SL20" s="339">
        <v>1</v>
      </c>
      <c r="SM20" s="339">
        <v>1</v>
      </c>
      <c r="SN20" s="339">
        <v>0</v>
      </c>
      <c r="SO20" s="4672">
        <v>2</v>
      </c>
      <c r="SP20" s="4702">
        <v>0</v>
      </c>
      <c r="SQ20" s="4686">
        <v>0</v>
      </c>
      <c r="SR20" s="4686">
        <v>0</v>
      </c>
      <c r="SS20" s="4702">
        <v>1</v>
      </c>
      <c r="ST20" s="4723">
        <v>5</v>
      </c>
      <c r="SU20" s="4744">
        <v>3</v>
      </c>
      <c r="SV20" s="4766">
        <v>0</v>
      </c>
      <c r="SW20" s="4787">
        <v>2</v>
      </c>
      <c r="SX20" s="4798">
        <v>0</v>
      </c>
      <c r="SY20" s="4798">
        <v>0</v>
      </c>
      <c r="SZ20" s="339">
        <v>6</v>
      </c>
      <c r="TA20" s="339">
        <v>1</v>
      </c>
      <c r="TB20" s="339">
        <v>4</v>
      </c>
      <c r="TC20" s="339">
        <v>5</v>
      </c>
      <c r="TD20" s="339">
        <v>5</v>
      </c>
      <c r="TE20" s="211">
        <v>0</v>
      </c>
      <c r="TF20" s="211">
        <v>0</v>
      </c>
      <c r="TG20" s="339">
        <v>2</v>
      </c>
      <c r="TH20" s="339">
        <v>3</v>
      </c>
      <c r="TI20" s="339">
        <v>1</v>
      </c>
      <c r="TJ20" s="339">
        <v>2</v>
      </c>
      <c r="TK20" s="339"/>
      <c r="TL20" s="211">
        <v>0</v>
      </c>
      <c r="TM20" s="211">
        <v>0</v>
      </c>
      <c r="TN20" s="339">
        <v>2</v>
      </c>
      <c r="TO20" s="339">
        <v>2</v>
      </c>
      <c r="TP20" s="339">
        <v>6</v>
      </c>
      <c r="TQ20" s="339">
        <v>8</v>
      </c>
    </row>
    <row r="21" spans="1:537" x14ac:dyDescent="0.3">
      <c r="A21" s="469" t="s">
        <v>69</v>
      </c>
      <c r="B21" s="338"/>
      <c r="C21" s="338"/>
      <c r="D21" s="338"/>
      <c r="E21" s="338"/>
      <c r="F21" s="338"/>
      <c r="G21" s="209"/>
      <c r="H21" s="209"/>
      <c r="I21" s="338"/>
      <c r="J21" s="338"/>
      <c r="K21" s="338"/>
      <c r="L21" s="338"/>
      <c r="M21" s="338"/>
      <c r="N21" s="209"/>
      <c r="O21" s="209"/>
      <c r="P21" s="338"/>
      <c r="Q21" s="338"/>
      <c r="R21" s="338"/>
      <c r="S21" s="338"/>
      <c r="T21" s="338"/>
      <c r="U21" s="209"/>
      <c r="V21" s="209"/>
      <c r="W21" s="338"/>
      <c r="X21" s="338"/>
      <c r="Y21" s="338"/>
      <c r="Z21" s="338"/>
      <c r="AA21" s="338"/>
      <c r="AB21" s="209"/>
      <c r="AC21" s="209"/>
      <c r="AD21" s="338"/>
      <c r="AE21" s="338"/>
      <c r="AF21" s="338"/>
      <c r="AG21" s="338"/>
      <c r="AH21" s="338"/>
      <c r="AI21" s="209"/>
      <c r="AJ21" s="209"/>
      <c r="AK21" s="338"/>
      <c r="AL21" s="338"/>
      <c r="AM21" s="338"/>
      <c r="AN21" s="338"/>
      <c r="AO21" s="338"/>
      <c r="AP21" s="209"/>
      <c r="AQ21" s="209"/>
      <c r="AR21" s="338"/>
      <c r="AS21" s="338"/>
      <c r="AT21" s="338"/>
      <c r="AU21" s="338"/>
      <c r="AV21" s="338"/>
      <c r="AW21" s="209"/>
      <c r="AX21" s="209"/>
      <c r="AY21" s="338"/>
      <c r="AZ21" s="338"/>
      <c r="BA21" s="338"/>
      <c r="BB21" s="338"/>
      <c r="BC21" s="338"/>
      <c r="BD21" s="209"/>
      <c r="BE21" s="209"/>
      <c r="BF21" s="338"/>
      <c r="BG21" s="339"/>
      <c r="BH21" s="338"/>
      <c r="BI21" s="338"/>
      <c r="BJ21" s="339"/>
      <c r="BK21" s="211"/>
      <c r="BL21" s="211"/>
      <c r="BM21" s="339"/>
      <c r="BN21" s="338"/>
      <c r="BO21" s="338"/>
      <c r="BP21" s="338"/>
      <c r="BQ21" s="338"/>
      <c r="BR21" s="209"/>
      <c r="BS21" s="209"/>
      <c r="BT21" s="338"/>
      <c r="BU21" s="338"/>
      <c r="BV21" s="338"/>
      <c r="BW21" s="338"/>
      <c r="BX21" s="338"/>
      <c r="BY21" s="209"/>
      <c r="BZ21" s="209"/>
      <c r="CA21" s="338"/>
      <c r="CB21" s="338"/>
      <c r="CC21" s="340"/>
      <c r="CD21" s="341"/>
      <c r="CE21" s="341"/>
      <c r="CF21" s="214"/>
      <c r="CG21" s="214"/>
      <c r="CH21" s="342">
        <v>11</v>
      </c>
      <c r="CI21" s="342">
        <v>8</v>
      </c>
      <c r="CJ21" s="339">
        <v>6</v>
      </c>
      <c r="CK21" s="339">
        <v>5</v>
      </c>
      <c r="CL21" s="339">
        <v>6</v>
      </c>
      <c r="CM21" s="211"/>
      <c r="CN21" s="211"/>
      <c r="CO21" s="339">
        <v>15</v>
      </c>
      <c r="CP21" s="343">
        <v>5</v>
      </c>
      <c r="CQ21" s="339">
        <v>11</v>
      </c>
      <c r="CR21" s="339">
        <v>11</v>
      </c>
      <c r="CS21" s="339">
        <v>9</v>
      </c>
      <c r="CT21" s="211"/>
      <c r="CU21" s="211"/>
      <c r="CV21" s="216">
        <v>0</v>
      </c>
      <c r="CW21" s="343">
        <v>15</v>
      </c>
      <c r="CX21" s="343">
        <v>11</v>
      </c>
      <c r="CY21" s="343">
        <v>11</v>
      </c>
      <c r="CZ21" s="343">
        <v>16</v>
      </c>
      <c r="DA21" s="217"/>
      <c r="DB21" s="217"/>
      <c r="DC21" s="344">
        <v>7</v>
      </c>
      <c r="DD21" s="345">
        <v>13</v>
      </c>
      <c r="DE21" s="345">
        <v>23</v>
      </c>
      <c r="DF21" s="339">
        <v>18</v>
      </c>
      <c r="DG21" s="346">
        <v>8</v>
      </c>
      <c r="DH21" s="221"/>
      <c r="DI21" s="221"/>
      <c r="DJ21" s="339">
        <v>13</v>
      </c>
      <c r="DK21" s="339">
        <v>9</v>
      </c>
      <c r="DL21" s="339">
        <v>7</v>
      </c>
      <c r="DM21" s="347">
        <v>6</v>
      </c>
      <c r="DN21" s="339">
        <v>11</v>
      </c>
      <c r="DO21" s="211"/>
      <c r="DP21" s="211"/>
      <c r="DQ21" s="339">
        <v>12</v>
      </c>
      <c r="DR21" s="339">
        <v>5</v>
      </c>
      <c r="DS21" s="348">
        <v>7</v>
      </c>
      <c r="DT21" s="339">
        <v>15</v>
      </c>
      <c r="DU21" s="349">
        <v>13</v>
      </c>
      <c r="DV21" s="225"/>
      <c r="DW21" s="225"/>
      <c r="DX21" s="339">
        <v>14</v>
      </c>
      <c r="DY21" s="350">
        <v>11</v>
      </c>
      <c r="DZ21" s="351">
        <v>8</v>
      </c>
      <c r="EA21" s="352">
        <v>7</v>
      </c>
      <c r="EB21" s="339">
        <v>15</v>
      </c>
      <c r="EC21" s="211"/>
      <c r="ED21" s="211"/>
      <c r="EE21" s="211"/>
      <c r="EF21" s="339">
        <v>15</v>
      </c>
      <c r="EG21" s="339">
        <v>16</v>
      </c>
      <c r="EH21" s="353">
        <v>13</v>
      </c>
      <c r="EI21" s="339">
        <v>9</v>
      </c>
      <c r="EJ21" s="211"/>
      <c r="EK21" s="211"/>
      <c r="EL21" s="339">
        <v>8</v>
      </c>
      <c r="EM21" s="354">
        <v>9</v>
      </c>
      <c r="EN21" s="355">
        <v>3</v>
      </c>
      <c r="EO21" s="339">
        <v>5</v>
      </c>
      <c r="EP21" s="356">
        <v>5</v>
      </c>
      <c r="EQ21" s="233"/>
      <c r="ER21" s="233"/>
      <c r="ES21" s="357">
        <v>6</v>
      </c>
      <c r="ET21" s="358">
        <v>7</v>
      </c>
      <c r="EU21" s="359">
        <v>5</v>
      </c>
      <c r="EV21" s="360">
        <v>2</v>
      </c>
      <c r="EW21" s="339">
        <v>6</v>
      </c>
      <c r="EX21" s="211"/>
      <c r="EY21" s="211"/>
      <c r="EZ21" s="361">
        <v>9</v>
      </c>
      <c r="FA21" s="362">
        <v>3</v>
      </c>
      <c r="FB21" s="363">
        <v>6</v>
      </c>
      <c r="FC21" s="364">
        <v>10</v>
      </c>
      <c r="FD21" s="365">
        <v>5</v>
      </c>
      <c r="FE21" s="243"/>
      <c r="FF21" s="243"/>
      <c r="FG21" s="366">
        <v>7</v>
      </c>
      <c r="FH21" s="367">
        <v>13</v>
      </c>
      <c r="FI21" s="368"/>
      <c r="FJ21" s="368">
        <v>6</v>
      </c>
      <c r="FK21" s="369">
        <v>2</v>
      </c>
      <c r="FL21" s="248"/>
      <c r="FM21" s="248"/>
      <c r="FN21" s="370">
        <v>12</v>
      </c>
      <c r="FO21" s="371">
        <v>5</v>
      </c>
      <c r="FP21" s="371">
        <v>1</v>
      </c>
      <c r="FQ21" s="371">
        <v>5</v>
      </c>
      <c r="FR21" s="372">
        <v>5</v>
      </c>
      <c r="FS21" s="252"/>
      <c r="FT21" s="252"/>
      <c r="FU21" s="373">
        <v>11</v>
      </c>
      <c r="FV21" s="374">
        <v>4</v>
      </c>
      <c r="FW21" s="374">
        <v>4</v>
      </c>
      <c r="FX21" s="374"/>
      <c r="FY21" s="375">
        <v>0</v>
      </c>
      <c r="FZ21" s="256"/>
      <c r="GA21" s="256"/>
      <c r="GB21" s="376">
        <v>6</v>
      </c>
      <c r="GC21" s="377">
        <v>1</v>
      </c>
      <c r="GD21" s="378">
        <v>9</v>
      </c>
      <c r="GE21" s="378">
        <v>14</v>
      </c>
      <c r="GF21" s="379">
        <v>10</v>
      </c>
      <c r="GG21" s="261"/>
      <c r="GH21" s="261"/>
      <c r="GI21" s="380">
        <v>11</v>
      </c>
      <c r="GJ21" s="381">
        <v>11</v>
      </c>
      <c r="GK21" s="382">
        <v>7</v>
      </c>
      <c r="GL21" s="382">
        <v>10</v>
      </c>
      <c r="GM21" s="339">
        <v>9</v>
      </c>
      <c r="GN21" s="211"/>
      <c r="GO21" s="211"/>
      <c r="GP21" s="383">
        <v>13</v>
      </c>
      <c r="GQ21" s="384">
        <v>9</v>
      </c>
      <c r="GR21" s="385">
        <v>4</v>
      </c>
      <c r="GS21" s="385">
        <v>1</v>
      </c>
      <c r="GT21" s="385">
        <v>2</v>
      </c>
      <c r="GU21" s="268"/>
      <c r="GV21" s="268"/>
      <c r="GW21" s="386">
        <v>8</v>
      </c>
      <c r="GX21" s="387">
        <v>7</v>
      </c>
      <c r="GY21" s="388">
        <v>1</v>
      </c>
      <c r="GZ21" s="388">
        <v>3</v>
      </c>
      <c r="HA21" s="388"/>
      <c r="HB21" s="272"/>
      <c r="HC21" s="272"/>
      <c r="HD21" s="389">
        <v>5</v>
      </c>
      <c r="HE21" s="390">
        <v>3</v>
      </c>
      <c r="HF21" s="391">
        <v>6</v>
      </c>
      <c r="HG21" s="392">
        <v>3</v>
      </c>
      <c r="HH21" s="392"/>
      <c r="HI21" s="277"/>
      <c r="HJ21" s="277"/>
      <c r="HK21" s="393">
        <v>3</v>
      </c>
      <c r="HL21" s="394">
        <v>7</v>
      </c>
      <c r="HM21" s="1369">
        <v>8</v>
      </c>
      <c r="HN21" s="1395">
        <v>19</v>
      </c>
      <c r="HO21" s="1449">
        <v>21</v>
      </c>
      <c r="HP21" s="1460"/>
      <c r="HQ21" s="1460"/>
      <c r="HR21" s="1478">
        <v>6</v>
      </c>
      <c r="HS21" s="1519">
        <v>9</v>
      </c>
      <c r="HT21" s="1541">
        <v>7</v>
      </c>
      <c r="HU21" s="339">
        <v>9</v>
      </c>
      <c r="HV21" s="1564">
        <v>5</v>
      </c>
      <c r="HW21" s="1575"/>
      <c r="HX21" s="1575"/>
      <c r="HY21" s="1575"/>
      <c r="HZ21" s="1593">
        <v>4</v>
      </c>
      <c r="IA21" s="1614">
        <v>6</v>
      </c>
      <c r="IB21" s="1636">
        <v>10</v>
      </c>
      <c r="IC21" s="1657">
        <v>5</v>
      </c>
      <c r="ID21" s="1668"/>
      <c r="IE21" s="1668"/>
      <c r="IF21" s="1686">
        <v>9</v>
      </c>
      <c r="IG21" s="1707">
        <v>6</v>
      </c>
      <c r="IH21" s="1707">
        <v>5</v>
      </c>
      <c r="II21" s="1729">
        <v>4</v>
      </c>
      <c r="IJ21" s="1750">
        <v>2</v>
      </c>
      <c r="IK21" s="1761"/>
      <c r="IL21" s="1761"/>
      <c r="IM21" s="1779">
        <v>10</v>
      </c>
      <c r="IN21" s="339">
        <v>11</v>
      </c>
      <c r="IO21" s="1800">
        <v>11</v>
      </c>
      <c r="IP21" s="1821">
        <v>2</v>
      </c>
      <c r="IQ21" s="1842">
        <v>11</v>
      </c>
      <c r="IR21" s="1853"/>
      <c r="IS21" s="1853"/>
      <c r="IT21" s="1871">
        <v>13</v>
      </c>
      <c r="IU21" s="1892">
        <v>8</v>
      </c>
      <c r="IV21" s="1892">
        <v>5</v>
      </c>
      <c r="IW21" s="1913">
        <v>10</v>
      </c>
      <c r="IX21" s="1934"/>
      <c r="IY21" s="1945"/>
      <c r="IZ21" s="1945"/>
      <c r="JA21" s="1934">
        <v>0</v>
      </c>
      <c r="JB21" s="1934">
        <v>11</v>
      </c>
      <c r="JC21" s="1963">
        <v>11</v>
      </c>
      <c r="JD21" s="1963">
        <v>4</v>
      </c>
      <c r="JE21" s="1984">
        <v>12</v>
      </c>
      <c r="JF21" s="1995"/>
      <c r="JG21" s="1995"/>
      <c r="JH21" s="2013">
        <v>7</v>
      </c>
      <c r="JI21" s="2034">
        <v>11</v>
      </c>
      <c r="JJ21" s="2055">
        <v>10</v>
      </c>
      <c r="JK21" s="2055"/>
      <c r="JL21" s="2076">
        <v>12</v>
      </c>
      <c r="JM21" s="2087"/>
      <c r="JN21" s="2087"/>
      <c r="JO21" s="2105">
        <v>7</v>
      </c>
      <c r="JP21" s="2125">
        <v>5</v>
      </c>
      <c r="JQ21" s="2145">
        <v>6</v>
      </c>
      <c r="JR21" s="2165">
        <v>5</v>
      </c>
      <c r="JS21" s="2185">
        <v>12</v>
      </c>
      <c r="JT21" s="2196"/>
      <c r="JU21" s="2196"/>
      <c r="JV21" s="2212">
        <v>19</v>
      </c>
      <c r="JW21" s="2232">
        <v>3</v>
      </c>
      <c r="JX21" s="2252">
        <v>9</v>
      </c>
      <c r="JY21" s="2272">
        <v>6</v>
      </c>
      <c r="JZ21" s="2292">
        <v>5</v>
      </c>
      <c r="KA21" s="2303"/>
      <c r="KB21" s="2303"/>
      <c r="KC21" s="2321">
        <v>4</v>
      </c>
      <c r="KD21" s="2341">
        <v>6</v>
      </c>
      <c r="KE21" s="2361">
        <v>6</v>
      </c>
      <c r="KF21" s="2381">
        <v>11</v>
      </c>
      <c r="KG21" s="2401">
        <v>3</v>
      </c>
      <c r="KH21" s="2412"/>
      <c r="KI21" s="2412"/>
      <c r="KJ21" s="2430">
        <v>11</v>
      </c>
      <c r="KK21" s="2450">
        <v>8</v>
      </c>
      <c r="KL21" s="2470">
        <v>3</v>
      </c>
      <c r="KM21" s="2490">
        <v>6</v>
      </c>
      <c r="KN21" s="2510"/>
      <c r="KO21" s="2521"/>
      <c r="KP21" s="2521"/>
      <c r="KQ21" s="2539">
        <v>12</v>
      </c>
      <c r="KR21" s="2559">
        <v>3</v>
      </c>
      <c r="KS21" s="2579">
        <v>3</v>
      </c>
      <c r="KT21" s="2599">
        <v>3</v>
      </c>
      <c r="KU21" s="2619">
        <v>3</v>
      </c>
      <c r="KV21" s="2630"/>
      <c r="KW21" s="2630"/>
      <c r="KX21" s="2648">
        <v>12</v>
      </c>
      <c r="KY21" s="2668">
        <v>18</v>
      </c>
      <c r="KZ21" s="2688">
        <v>6</v>
      </c>
      <c r="LA21" s="2712">
        <v>2</v>
      </c>
      <c r="LB21" s="2732">
        <v>7</v>
      </c>
      <c r="LC21" s="2743"/>
      <c r="LD21" s="2743"/>
      <c r="LE21" s="2761">
        <v>11</v>
      </c>
      <c r="LF21" s="2781">
        <v>12</v>
      </c>
      <c r="LG21" s="2801">
        <v>14</v>
      </c>
      <c r="LH21" s="2821">
        <v>9</v>
      </c>
      <c r="LI21" s="2841">
        <v>4</v>
      </c>
      <c r="LJ21" s="2852"/>
      <c r="LK21" s="2852"/>
      <c r="LL21" s="2870">
        <v>2</v>
      </c>
      <c r="LM21" s="2890">
        <v>3</v>
      </c>
      <c r="LN21" s="2912">
        <v>4</v>
      </c>
      <c r="LO21" s="2932">
        <v>8</v>
      </c>
      <c r="LP21" s="2932">
        <v>8</v>
      </c>
      <c r="LQ21" s="2970">
        <v>0</v>
      </c>
      <c r="LR21" s="2970">
        <v>0</v>
      </c>
      <c r="LS21" s="2979">
        <v>1</v>
      </c>
      <c r="LT21" s="2980">
        <v>8</v>
      </c>
      <c r="LU21" s="2981">
        <v>1</v>
      </c>
      <c r="LV21" s="2982">
        <v>2</v>
      </c>
      <c r="LW21" s="3059">
        <v>2</v>
      </c>
      <c r="LX21" s="3057">
        <v>0</v>
      </c>
      <c r="LY21" s="3057">
        <v>0</v>
      </c>
      <c r="LZ21" s="3089">
        <v>5</v>
      </c>
      <c r="MA21" s="3110">
        <v>10</v>
      </c>
      <c r="MB21" s="3146">
        <v>2</v>
      </c>
      <c r="MC21" s="3166">
        <v>9</v>
      </c>
      <c r="MD21" s="3186">
        <v>6</v>
      </c>
      <c r="ME21" s="3197">
        <v>0</v>
      </c>
      <c r="MF21" s="3197">
        <v>0</v>
      </c>
      <c r="MG21" s="3216">
        <v>6</v>
      </c>
      <c r="MH21" s="3236">
        <v>8</v>
      </c>
      <c r="MI21" s="3256">
        <v>6</v>
      </c>
      <c r="MJ21" s="3277">
        <v>5</v>
      </c>
      <c r="MK21" s="3297">
        <v>7</v>
      </c>
      <c r="ML21" s="3308">
        <v>0</v>
      </c>
      <c r="MM21" s="3308">
        <v>0</v>
      </c>
      <c r="MN21" s="3326">
        <v>5</v>
      </c>
      <c r="MO21" s="3346">
        <v>4</v>
      </c>
      <c r="MP21" s="3366">
        <v>5</v>
      </c>
      <c r="MQ21" s="3386">
        <v>6</v>
      </c>
      <c r="MR21" s="3440">
        <v>6</v>
      </c>
      <c r="MS21" s="3438">
        <v>0</v>
      </c>
      <c r="MT21" s="3438">
        <v>0</v>
      </c>
      <c r="MU21" s="3440">
        <v>5</v>
      </c>
      <c r="MV21" s="3468">
        <v>4</v>
      </c>
      <c r="MW21" s="3488">
        <v>5</v>
      </c>
      <c r="MX21" s="3508">
        <v>2</v>
      </c>
      <c r="MY21" s="3528">
        <v>2</v>
      </c>
      <c r="MZ21" s="3539">
        <v>0</v>
      </c>
      <c r="NA21" s="3539">
        <v>0</v>
      </c>
      <c r="NB21" s="1575"/>
      <c r="NC21" s="3557">
        <v>8</v>
      </c>
      <c r="ND21" s="3557">
        <v>2</v>
      </c>
      <c r="NE21" s="3557">
        <v>6</v>
      </c>
      <c r="NF21" s="3587">
        <v>8</v>
      </c>
      <c r="NG21" s="3571">
        <v>0</v>
      </c>
      <c r="NH21" s="3571">
        <v>0</v>
      </c>
      <c r="NI21" s="339">
        <v>15</v>
      </c>
      <c r="NJ21" s="3587">
        <v>6</v>
      </c>
      <c r="NK21" s="3617">
        <v>3</v>
      </c>
      <c r="NL21" s="3617">
        <v>5</v>
      </c>
      <c r="NM21" s="3617">
        <v>4</v>
      </c>
      <c r="NN21" s="3602">
        <v>0</v>
      </c>
      <c r="NO21" s="3602">
        <v>0</v>
      </c>
      <c r="NP21" s="3617">
        <v>7</v>
      </c>
      <c r="NQ21" s="3617">
        <v>6</v>
      </c>
      <c r="NR21" s="3617">
        <v>9</v>
      </c>
      <c r="NS21" s="3617">
        <v>4</v>
      </c>
      <c r="NT21" s="3637">
        <v>9</v>
      </c>
      <c r="NU21" s="3602">
        <v>0</v>
      </c>
      <c r="NV21" s="3602">
        <v>0</v>
      </c>
      <c r="NW21" s="3617">
        <v>9</v>
      </c>
      <c r="NX21" s="3617">
        <v>4</v>
      </c>
      <c r="NY21" s="3637">
        <v>1</v>
      </c>
      <c r="NZ21" s="3666">
        <v>2</v>
      </c>
      <c r="OA21" s="3666">
        <v>3</v>
      </c>
      <c r="OB21" s="3651">
        <v>0</v>
      </c>
      <c r="OC21" s="3651">
        <v>0</v>
      </c>
      <c r="OD21" s="3666">
        <v>7</v>
      </c>
      <c r="OE21" s="3666">
        <v>7</v>
      </c>
      <c r="OF21" s="3666">
        <v>6</v>
      </c>
      <c r="OG21" s="3666">
        <v>8</v>
      </c>
      <c r="OH21" s="339">
        <v>1</v>
      </c>
      <c r="OI21" s="211">
        <v>0</v>
      </c>
      <c r="OJ21" s="211">
        <v>0</v>
      </c>
      <c r="OK21" s="3686"/>
      <c r="OL21" s="3686">
        <v>3</v>
      </c>
      <c r="OM21" s="3706">
        <v>10</v>
      </c>
      <c r="ON21" s="3726">
        <v>8</v>
      </c>
      <c r="OO21" s="3746">
        <v>11</v>
      </c>
      <c r="OP21" s="3757">
        <v>0</v>
      </c>
      <c r="OQ21" s="3757">
        <v>0</v>
      </c>
      <c r="OR21" s="3775">
        <v>25</v>
      </c>
      <c r="OS21" s="3795">
        <v>5</v>
      </c>
      <c r="OT21" s="3815">
        <v>5</v>
      </c>
      <c r="OU21" s="3835">
        <v>6</v>
      </c>
      <c r="OV21" s="3855">
        <v>7</v>
      </c>
      <c r="OW21" s="3866">
        <v>0</v>
      </c>
      <c r="OX21" s="3866">
        <v>0</v>
      </c>
      <c r="OY21" s="3884">
        <v>11</v>
      </c>
      <c r="OZ21" s="3904">
        <v>1</v>
      </c>
      <c r="PA21" s="3924">
        <v>11</v>
      </c>
      <c r="PB21" s="3944">
        <v>8</v>
      </c>
      <c r="PC21" s="3964">
        <v>4</v>
      </c>
      <c r="PD21" s="3975">
        <v>0</v>
      </c>
      <c r="PE21" s="3975">
        <v>0</v>
      </c>
      <c r="PF21" s="3993">
        <v>4</v>
      </c>
      <c r="PG21" s="3993">
        <v>1</v>
      </c>
      <c r="PH21" s="3993">
        <v>12</v>
      </c>
      <c r="PI21" s="4013">
        <v>13</v>
      </c>
      <c r="PJ21" s="4033">
        <v>9</v>
      </c>
      <c r="PK21" s="4044">
        <v>0</v>
      </c>
      <c r="PL21" s="4044">
        <v>0</v>
      </c>
      <c r="PM21" s="4062">
        <v>12</v>
      </c>
      <c r="PN21" s="4082">
        <v>5</v>
      </c>
      <c r="PO21" s="4102">
        <v>2</v>
      </c>
      <c r="PP21" s="4122">
        <v>16</v>
      </c>
      <c r="PQ21" s="4142">
        <v>4</v>
      </c>
      <c r="PR21" s="4153">
        <v>0</v>
      </c>
      <c r="PS21" s="4153">
        <v>0</v>
      </c>
      <c r="PT21" s="4173">
        <v>22</v>
      </c>
      <c r="PU21" s="4173">
        <v>12</v>
      </c>
      <c r="PV21" s="4173">
        <v>12</v>
      </c>
      <c r="PW21" s="4173">
        <v>7</v>
      </c>
      <c r="PX21" s="4193">
        <v>7</v>
      </c>
      <c r="PY21" s="4204">
        <v>0</v>
      </c>
      <c r="PZ21" s="4204">
        <v>0</v>
      </c>
      <c r="QA21" s="4222">
        <v>11</v>
      </c>
      <c r="QB21" s="4242">
        <v>8</v>
      </c>
      <c r="QC21" s="4262">
        <v>10</v>
      </c>
      <c r="QD21" s="4282">
        <v>13</v>
      </c>
      <c r="QE21" s="4302">
        <v>7</v>
      </c>
      <c r="QF21" s="4313">
        <v>0</v>
      </c>
      <c r="QG21" s="4313">
        <v>0</v>
      </c>
      <c r="QH21" s="4331">
        <v>6</v>
      </c>
      <c r="QI21" s="4351">
        <v>11</v>
      </c>
      <c r="QJ21" s="4371">
        <v>7</v>
      </c>
      <c r="QK21" s="4391">
        <v>6</v>
      </c>
      <c r="QL21" s="4411">
        <v>7</v>
      </c>
      <c r="QM21" s="4422">
        <v>0</v>
      </c>
      <c r="QN21" s="4422">
        <v>0</v>
      </c>
      <c r="QO21" s="4440">
        <v>9</v>
      </c>
      <c r="QP21" s="4460">
        <v>10</v>
      </c>
      <c r="QQ21" s="4480">
        <v>7</v>
      </c>
      <c r="QR21" s="4500">
        <v>3</v>
      </c>
      <c r="QS21" s="4520">
        <v>4</v>
      </c>
      <c r="QT21" s="4531">
        <v>0</v>
      </c>
      <c r="QU21" s="4531">
        <v>0</v>
      </c>
      <c r="QV21" s="4520"/>
      <c r="QW21" s="4552">
        <v>19</v>
      </c>
      <c r="QX21" s="4572">
        <v>13</v>
      </c>
      <c r="QY21" s="4592">
        <v>7</v>
      </c>
      <c r="QZ21" s="4612">
        <v>11</v>
      </c>
      <c r="RA21" s="4623">
        <v>0</v>
      </c>
      <c r="RB21" s="4623">
        <v>0</v>
      </c>
      <c r="RC21" s="339">
        <v>9</v>
      </c>
      <c r="RD21" s="339">
        <v>13</v>
      </c>
      <c r="RE21" s="4648">
        <v>5</v>
      </c>
      <c r="RF21" s="339">
        <v>9</v>
      </c>
      <c r="RG21" s="339">
        <v>6</v>
      </c>
      <c r="RH21" s="211">
        <v>0</v>
      </c>
      <c r="RI21" s="211">
        <v>0</v>
      </c>
      <c r="RJ21" s="339">
        <v>10</v>
      </c>
      <c r="RK21" s="339">
        <v>3</v>
      </c>
      <c r="RL21" s="339">
        <v>2</v>
      </c>
      <c r="RM21" s="339">
        <v>7</v>
      </c>
      <c r="RN21" s="339">
        <v>8</v>
      </c>
      <c r="RO21" s="211">
        <v>0</v>
      </c>
      <c r="RP21" s="211">
        <v>0</v>
      </c>
      <c r="RQ21" s="339">
        <v>5</v>
      </c>
      <c r="RR21" s="339">
        <v>9</v>
      </c>
      <c r="RS21" s="339">
        <v>6</v>
      </c>
      <c r="RT21" s="339">
        <v>6</v>
      </c>
      <c r="RU21" s="339">
        <v>11</v>
      </c>
      <c r="RV21" s="211">
        <v>0</v>
      </c>
      <c r="RW21" s="211">
        <v>0</v>
      </c>
      <c r="RX21" s="339">
        <v>4</v>
      </c>
      <c r="RY21" s="339">
        <v>5</v>
      </c>
      <c r="RZ21" s="339">
        <v>15</v>
      </c>
      <c r="SA21" s="339">
        <v>3</v>
      </c>
      <c r="SB21" s="339">
        <v>11</v>
      </c>
      <c r="SC21" s="211">
        <v>0</v>
      </c>
      <c r="SD21" s="211">
        <v>0</v>
      </c>
      <c r="SE21" s="339"/>
      <c r="SF21" s="339">
        <v>15</v>
      </c>
      <c r="SG21" s="339">
        <v>5</v>
      </c>
      <c r="SH21" s="339">
        <v>10</v>
      </c>
      <c r="SI21" s="339">
        <v>7</v>
      </c>
      <c r="SJ21" s="211">
        <v>0</v>
      </c>
      <c r="SK21" s="211">
        <v>0</v>
      </c>
      <c r="SL21" s="339">
        <v>3</v>
      </c>
      <c r="SM21" s="339">
        <v>8</v>
      </c>
      <c r="SN21" s="339">
        <v>11</v>
      </c>
      <c r="SO21" s="4672">
        <v>7</v>
      </c>
      <c r="SP21" s="4702">
        <v>6</v>
      </c>
      <c r="SQ21" s="4686">
        <v>0</v>
      </c>
      <c r="SR21" s="4686">
        <v>0</v>
      </c>
      <c r="SS21" s="4702">
        <v>9</v>
      </c>
      <c r="ST21" s="4723">
        <v>12</v>
      </c>
      <c r="SU21" s="4744">
        <v>10</v>
      </c>
      <c r="SV21" s="4766">
        <v>8</v>
      </c>
      <c r="SW21" s="4787">
        <v>11</v>
      </c>
      <c r="SX21" s="4798">
        <v>0</v>
      </c>
      <c r="SY21" s="4798">
        <v>0</v>
      </c>
      <c r="SZ21" s="339">
        <v>4</v>
      </c>
      <c r="TA21" s="339">
        <v>6</v>
      </c>
      <c r="TB21" s="339">
        <v>6</v>
      </c>
      <c r="TC21" s="339">
        <v>6</v>
      </c>
      <c r="TD21" s="339">
        <v>8</v>
      </c>
      <c r="TE21" s="211">
        <v>0</v>
      </c>
      <c r="TF21" s="211">
        <v>0</v>
      </c>
      <c r="TG21" s="339">
        <v>9</v>
      </c>
      <c r="TH21" s="339">
        <v>9</v>
      </c>
      <c r="TI21" s="339">
        <v>9</v>
      </c>
      <c r="TJ21" s="339">
        <v>4</v>
      </c>
      <c r="TK21" s="339"/>
      <c r="TL21" s="211">
        <v>0</v>
      </c>
      <c r="TM21" s="211">
        <v>0</v>
      </c>
      <c r="TN21" s="339">
        <v>13</v>
      </c>
      <c r="TO21" s="339">
        <v>13</v>
      </c>
      <c r="TP21" s="339">
        <v>10</v>
      </c>
      <c r="TQ21" s="339">
        <v>10</v>
      </c>
    </row>
    <row r="22" spans="1:537" x14ac:dyDescent="0.3">
      <c r="A22" s="469" t="s">
        <v>70</v>
      </c>
      <c r="B22" s="338"/>
      <c r="C22" s="338"/>
      <c r="D22" s="338"/>
      <c r="E22" s="338"/>
      <c r="F22" s="338"/>
      <c r="G22" s="209"/>
      <c r="H22" s="209"/>
      <c r="I22" s="338"/>
      <c r="J22" s="338"/>
      <c r="K22" s="338"/>
      <c r="L22" s="338"/>
      <c r="M22" s="338"/>
      <c r="N22" s="209"/>
      <c r="O22" s="209"/>
      <c r="P22" s="338"/>
      <c r="Q22" s="338"/>
      <c r="R22" s="338"/>
      <c r="S22" s="338"/>
      <c r="T22" s="338"/>
      <c r="U22" s="209"/>
      <c r="V22" s="209"/>
      <c r="W22" s="338"/>
      <c r="X22" s="338"/>
      <c r="Y22" s="338"/>
      <c r="Z22" s="338"/>
      <c r="AA22" s="338"/>
      <c r="AB22" s="209"/>
      <c r="AC22" s="209"/>
      <c r="AD22" s="338"/>
      <c r="AE22" s="338"/>
      <c r="AF22" s="338"/>
      <c r="AG22" s="338"/>
      <c r="AH22" s="338"/>
      <c r="AI22" s="209"/>
      <c r="AJ22" s="209"/>
      <c r="AK22" s="338"/>
      <c r="AL22" s="338"/>
      <c r="AM22" s="338"/>
      <c r="AN22" s="338"/>
      <c r="AO22" s="338"/>
      <c r="AP22" s="209"/>
      <c r="AQ22" s="209"/>
      <c r="AR22" s="338"/>
      <c r="AS22" s="338"/>
      <c r="AT22" s="338"/>
      <c r="AU22" s="338"/>
      <c r="AV22" s="338"/>
      <c r="AW22" s="209"/>
      <c r="AX22" s="209"/>
      <c r="AY22" s="338"/>
      <c r="AZ22" s="338"/>
      <c r="BA22" s="338"/>
      <c r="BB22" s="338"/>
      <c r="BC22" s="338"/>
      <c r="BD22" s="209"/>
      <c r="BE22" s="209"/>
      <c r="BF22" s="338"/>
      <c r="BG22" s="339"/>
      <c r="BH22" s="338"/>
      <c r="BI22" s="338"/>
      <c r="BJ22" s="339"/>
      <c r="BK22" s="211"/>
      <c r="BL22" s="211"/>
      <c r="BM22" s="339"/>
      <c r="BN22" s="338"/>
      <c r="BO22" s="338"/>
      <c r="BP22" s="338"/>
      <c r="BQ22" s="338"/>
      <c r="BR22" s="209"/>
      <c r="BS22" s="209"/>
      <c r="BT22" s="338"/>
      <c r="BU22" s="338"/>
      <c r="BV22" s="338"/>
      <c r="BW22" s="338"/>
      <c r="BX22" s="338"/>
      <c r="BY22" s="209"/>
      <c r="BZ22" s="209"/>
      <c r="CA22" s="338"/>
      <c r="CB22" s="338"/>
      <c r="CC22" s="340"/>
      <c r="CD22" s="341"/>
      <c r="CE22" s="341"/>
      <c r="CF22" s="214"/>
      <c r="CG22" s="214"/>
      <c r="CH22" s="342">
        <v>1</v>
      </c>
      <c r="CI22" s="342">
        <v>0</v>
      </c>
      <c r="CJ22" s="339">
        <v>2</v>
      </c>
      <c r="CK22" s="339">
        <v>1</v>
      </c>
      <c r="CL22" s="339">
        <v>0</v>
      </c>
      <c r="CM22" s="211"/>
      <c r="CN22" s="211"/>
      <c r="CO22" s="339">
        <v>3</v>
      </c>
      <c r="CP22" s="343">
        <v>0</v>
      </c>
      <c r="CQ22" s="339">
        <v>0</v>
      </c>
      <c r="CR22" s="339">
        <v>1</v>
      </c>
      <c r="CS22" s="339">
        <v>3</v>
      </c>
      <c r="CT22" s="211"/>
      <c r="CU22" s="211"/>
      <c r="CV22" s="216">
        <v>0</v>
      </c>
      <c r="CW22" s="343">
        <v>2</v>
      </c>
      <c r="CX22" s="343">
        <v>1</v>
      </c>
      <c r="CY22" s="343">
        <v>2</v>
      </c>
      <c r="CZ22" s="343">
        <v>0</v>
      </c>
      <c r="DA22" s="217"/>
      <c r="DB22" s="217"/>
      <c r="DC22" s="344">
        <v>2</v>
      </c>
      <c r="DD22" s="345">
        <v>1</v>
      </c>
      <c r="DE22" s="345">
        <v>2</v>
      </c>
      <c r="DF22" s="339">
        <v>1</v>
      </c>
      <c r="DG22" s="346">
        <v>3</v>
      </c>
      <c r="DH22" s="221"/>
      <c r="DI22" s="221"/>
      <c r="DJ22" s="339">
        <v>2</v>
      </c>
      <c r="DK22" s="339">
        <v>1</v>
      </c>
      <c r="DL22" s="339">
        <v>0</v>
      </c>
      <c r="DM22" s="347">
        <v>1</v>
      </c>
      <c r="DN22" s="339">
        <v>2</v>
      </c>
      <c r="DO22" s="211"/>
      <c r="DP22" s="211"/>
      <c r="DQ22" s="339">
        <v>1</v>
      </c>
      <c r="DR22" s="339">
        <v>2</v>
      </c>
      <c r="DS22" s="348">
        <v>2</v>
      </c>
      <c r="DT22" s="339">
        <v>0</v>
      </c>
      <c r="DU22" s="349">
        <v>0</v>
      </c>
      <c r="DV22" s="225"/>
      <c r="DW22" s="225"/>
      <c r="DX22" s="339">
        <v>0</v>
      </c>
      <c r="DY22" s="350">
        <v>2</v>
      </c>
      <c r="DZ22" s="351">
        <v>0</v>
      </c>
      <c r="EA22" s="352">
        <v>3</v>
      </c>
      <c r="EB22" s="339">
        <v>4</v>
      </c>
      <c r="EC22" s="211"/>
      <c r="ED22" s="211"/>
      <c r="EE22" s="211"/>
      <c r="EF22" s="339">
        <v>1</v>
      </c>
      <c r="EG22" s="339">
        <v>3</v>
      </c>
      <c r="EH22" s="353">
        <v>4</v>
      </c>
      <c r="EI22" s="339">
        <v>0</v>
      </c>
      <c r="EJ22" s="211"/>
      <c r="EK22" s="211"/>
      <c r="EL22" s="339">
        <v>3</v>
      </c>
      <c r="EM22" s="354">
        <v>1</v>
      </c>
      <c r="EN22" s="355">
        <v>3</v>
      </c>
      <c r="EO22" s="339">
        <v>4</v>
      </c>
      <c r="EP22" s="356">
        <v>1</v>
      </c>
      <c r="EQ22" s="233"/>
      <c r="ER22" s="233"/>
      <c r="ES22" s="357">
        <v>1</v>
      </c>
      <c r="ET22" s="358">
        <v>1</v>
      </c>
      <c r="EU22" s="359">
        <v>2</v>
      </c>
      <c r="EV22" s="360">
        <v>1</v>
      </c>
      <c r="EW22" s="339">
        <v>2</v>
      </c>
      <c r="EX22" s="211"/>
      <c r="EY22" s="211"/>
      <c r="EZ22" s="361">
        <v>0</v>
      </c>
      <c r="FA22" s="362">
        <v>4</v>
      </c>
      <c r="FB22" s="363">
        <v>2</v>
      </c>
      <c r="FC22" s="364">
        <v>3</v>
      </c>
      <c r="FD22" s="365">
        <v>3</v>
      </c>
      <c r="FE22" s="243"/>
      <c r="FF22" s="243"/>
      <c r="FG22" s="366">
        <v>4</v>
      </c>
      <c r="FH22" s="367">
        <v>3</v>
      </c>
      <c r="FI22" s="368"/>
      <c r="FJ22" s="368">
        <v>1</v>
      </c>
      <c r="FK22" s="369">
        <v>0</v>
      </c>
      <c r="FL22" s="248"/>
      <c r="FM22" s="248"/>
      <c r="FN22" s="370">
        <v>1</v>
      </c>
      <c r="FO22" s="371">
        <v>3</v>
      </c>
      <c r="FP22" s="371">
        <v>2</v>
      </c>
      <c r="FQ22" s="371">
        <v>1</v>
      </c>
      <c r="FR22" s="372">
        <v>0</v>
      </c>
      <c r="FS22" s="252"/>
      <c r="FT22" s="252"/>
      <c r="FU22" s="373">
        <v>0</v>
      </c>
      <c r="FV22" s="374">
        <v>1</v>
      </c>
      <c r="FW22" s="374">
        <v>0</v>
      </c>
      <c r="FX22" s="374"/>
      <c r="FY22" s="375">
        <v>0</v>
      </c>
      <c r="FZ22" s="256"/>
      <c r="GA22" s="256"/>
      <c r="GB22" s="376">
        <v>2</v>
      </c>
      <c r="GC22" s="377">
        <v>0</v>
      </c>
      <c r="GD22" s="378">
        <v>0</v>
      </c>
      <c r="GE22" s="378">
        <v>0</v>
      </c>
      <c r="GF22" s="379">
        <v>3</v>
      </c>
      <c r="GG22" s="261"/>
      <c r="GH22" s="261"/>
      <c r="GI22" s="380">
        <v>0</v>
      </c>
      <c r="GJ22" s="381">
        <v>2</v>
      </c>
      <c r="GK22" s="382">
        <v>0</v>
      </c>
      <c r="GL22" s="382">
        <v>1</v>
      </c>
      <c r="GM22" s="339">
        <v>2</v>
      </c>
      <c r="GN22" s="211"/>
      <c r="GO22" s="211"/>
      <c r="GP22" s="383">
        <v>1</v>
      </c>
      <c r="GQ22" s="384">
        <v>0</v>
      </c>
      <c r="GR22" s="385">
        <v>1</v>
      </c>
      <c r="GS22" s="385">
        <v>0</v>
      </c>
      <c r="GT22" s="385">
        <v>1</v>
      </c>
      <c r="GU22" s="268"/>
      <c r="GV22" s="268"/>
      <c r="GW22" s="386">
        <v>0</v>
      </c>
      <c r="GX22" s="387">
        <v>1</v>
      </c>
      <c r="GY22" s="388">
        <v>0</v>
      </c>
      <c r="GZ22" s="388">
        <v>1</v>
      </c>
      <c r="HA22" s="388"/>
      <c r="HB22" s="272"/>
      <c r="HC22" s="272"/>
      <c r="HD22" s="389">
        <v>1</v>
      </c>
      <c r="HE22" s="390">
        <v>2</v>
      </c>
      <c r="HF22" s="391">
        <v>1</v>
      </c>
      <c r="HG22" s="392">
        <v>0</v>
      </c>
      <c r="HH22" s="392"/>
      <c r="HI22" s="277"/>
      <c r="HJ22" s="277"/>
      <c r="HK22" s="393">
        <v>2</v>
      </c>
      <c r="HL22" s="394">
        <v>0</v>
      </c>
      <c r="HM22" s="1369">
        <v>2</v>
      </c>
      <c r="HN22" s="1395">
        <v>0</v>
      </c>
      <c r="HO22" s="1449">
        <v>5</v>
      </c>
      <c r="HP22" s="1460"/>
      <c r="HQ22" s="1460"/>
      <c r="HR22" s="1478">
        <v>4</v>
      </c>
      <c r="HS22" s="1519">
        <v>0</v>
      </c>
      <c r="HT22" s="1541">
        <v>1</v>
      </c>
      <c r="HU22" s="339">
        <v>0</v>
      </c>
      <c r="HV22" s="1564">
        <v>0</v>
      </c>
      <c r="HW22" s="1575"/>
      <c r="HX22" s="1575"/>
      <c r="HY22" s="1575"/>
      <c r="HZ22" s="1593">
        <v>2</v>
      </c>
      <c r="IA22" s="1614">
        <v>3</v>
      </c>
      <c r="IB22" s="1636">
        <v>0</v>
      </c>
      <c r="IC22" s="1657">
        <v>0</v>
      </c>
      <c r="ID22" s="1668"/>
      <c r="IE22" s="1668"/>
      <c r="IF22" s="1686">
        <v>2</v>
      </c>
      <c r="IG22" s="1707">
        <v>0</v>
      </c>
      <c r="IH22" s="1707">
        <v>0</v>
      </c>
      <c r="II22" s="1729">
        <v>3</v>
      </c>
      <c r="IJ22" s="1750">
        <v>1</v>
      </c>
      <c r="IK22" s="1761"/>
      <c r="IL22" s="1761"/>
      <c r="IM22" s="1779">
        <v>2</v>
      </c>
      <c r="IN22" s="339">
        <v>2</v>
      </c>
      <c r="IO22" s="1800">
        <v>2</v>
      </c>
      <c r="IP22" s="1821">
        <v>3</v>
      </c>
      <c r="IQ22" s="1842">
        <v>3</v>
      </c>
      <c r="IR22" s="1853"/>
      <c r="IS22" s="1853"/>
      <c r="IT22" s="1871">
        <v>2</v>
      </c>
      <c r="IU22" s="1892">
        <v>3</v>
      </c>
      <c r="IV22" s="1892">
        <v>4</v>
      </c>
      <c r="IW22" s="1913">
        <v>0</v>
      </c>
      <c r="IX22" s="1934"/>
      <c r="IY22" s="1945"/>
      <c r="IZ22" s="1945"/>
      <c r="JA22" s="1934">
        <v>0</v>
      </c>
      <c r="JB22" s="1934">
        <v>1</v>
      </c>
      <c r="JC22" s="1963">
        <v>1</v>
      </c>
      <c r="JD22" s="1963">
        <v>0</v>
      </c>
      <c r="JE22" s="1984">
        <v>4</v>
      </c>
      <c r="JF22" s="1995"/>
      <c r="JG22" s="1995"/>
      <c r="JH22" s="2013">
        <v>2</v>
      </c>
      <c r="JI22" s="2034">
        <v>3</v>
      </c>
      <c r="JJ22" s="2055">
        <v>0</v>
      </c>
      <c r="JK22" s="2055"/>
      <c r="JL22" s="2076">
        <v>2</v>
      </c>
      <c r="JM22" s="2087"/>
      <c r="JN22" s="2087"/>
      <c r="JO22" s="2105">
        <v>2</v>
      </c>
      <c r="JP22" s="2125">
        <v>2</v>
      </c>
      <c r="JQ22" s="2145">
        <v>0</v>
      </c>
      <c r="JR22" s="2165">
        <v>2</v>
      </c>
      <c r="JS22" s="2185">
        <v>6</v>
      </c>
      <c r="JT22" s="2196"/>
      <c r="JU22" s="2196"/>
      <c r="JV22" s="2212">
        <v>1</v>
      </c>
      <c r="JW22" s="2232">
        <v>3</v>
      </c>
      <c r="JX22" s="2252">
        <v>0</v>
      </c>
      <c r="JY22" s="2272">
        <v>0</v>
      </c>
      <c r="JZ22" s="2292">
        <v>0</v>
      </c>
      <c r="KA22" s="2303"/>
      <c r="KB22" s="2303"/>
      <c r="KC22" s="2321">
        <v>0</v>
      </c>
      <c r="KD22" s="2341">
        <v>1</v>
      </c>
      <c r="KE22" s="2361">
        <v>0</v>
      </c>
      <c r="KF22" s="2381">
        <v>1</v>
      </c>
      <c r="KG22" s="2401">
        <v>2</v>
      </c>
      <c r="KH22" s="2412"/>
      <c r="KI22" s="2412"/>
      <c r="KJ22" s="2430">
        <v>1</v>
      </c>
      <c r="KK22" s="2450">
        <v>1</v>
      </c>
      <c r="KL22" s="2470">
        <v>5</v>
      </c>
      <c r="KM22" s="2490">
        <v>1</v>
      </c>
      <c r="KN22" s="2510"/>
      <c r="KO22" s="2521"/>
      <c r="KP22" s="2521"/>
      <c r="KQ22" s="2539">
        <v>0</v>
      </c>
      <c r="KR22" s="2559">
        <v>0</v>
      </c>
      <c r="KS22" s="2579">
        <v>0</v>
      </c>
      <c r="KT22" s="2599">
        <v>1</v>
      </c>
      <c r="KU22" s="2619">
        <v>0</v>
      </c>
      <c r="KV22" s="2630"/>
      <c r="KW22" s="2630"/>
      <c r="KX22" s="2648">
        <v>0</v>
      </c>
      <c r="KY22" s="2668">
        <v>0</v>
      </c>
      <c r="KZ22" s="2688">
        <v>0</v>
      </c>
      <c r="LA22" s="2712">
        <v>0</v>
      </c>
      <c r="LB22" s="2732">
        <v>0</v>
      </c>
      <c r="LC22" s="2743"/>
      <c r="LD22" s="2743"/>
      <c r="LE22" s="2761">
        <v>1</v>
      </c>
      <c r="LF22" s="2781">
        <v>0</v>
      </c>
      <c r="LG22" s="2801">
        <v>2</v>
      </c>
      <c r="LH22" s="2821">
        <v>1</v>
      </c>
      <c r="LI22" s="2841">
        <v>0</v>
      </c>
      <c r="LJ22" s="2852"/>
      <c r="LK22" s="2852"/>
      <c r="LL22" s="2870">
        <v>0</v>
      </c>
      <c r="LM22" s="2890">
        <v>0</v>
      </c>
      <c r="LN22" s="2912">
        <v>0</v>
      </c>
      <c r="LO22" s="2932">
        <v>1</v>
      </c>
      <c r="LP22" s="2932">
        <v>0</v>
      </c>
      <c r="LQ22" s="2970">
        <v>0</v>
      </c>
      <c r="LR22" s="2970">
        <v>0</v>
      </c>
      <c r="LS22" s="2979">
        <v>4</v>
      </c>
      <c r="LT22" s="2980">
        <v>2</v>
      </c>
      <c r="LU22" s="2981">
        <v>0</v>
      </c>
      <c r="LV22" s="2982">
        <v>0</v>
      </c>
      <c r="LW22" s="3059">
        <v>0</v>
      </c>
      <c r="LX22" s="3057">
        <v>0</v>
      </c>
      <c r="LY22" s="3057">
        <v>0</v>
      </c>
      <c r="LZ22" s="3089">
        <v>3</v>
      </c>
      <c r="MA22" s="3110">
        <v>0</v>
      </c>
      <c r="MB22" s="3146">
        <v>0</v>
      </c>
      <c r="MC22" s="3166">
        <v>1</v>
      </c>
      <c r="MD22" s="3186">
        <v>0</v>
      </c>
      <c r="ME22" s="3197">
        <v>0</v>
      </c>
      <c r="MF22" s="3197">
        <v>0</v>
      </c>
      <c r="MG22" s="3216">
        <v>0</v>
      </c>
      <c r="MH22" s="3236">
        <v>0</v>
      </c>
      <c r="MI22" s="3256">
        <v>0</v>
      </c>
      <c r="MJ22" s="3277">
        <v>0</v>
      </c>
      <c r="MK22" s="3297">
        <v>1</v>
      </c>
      <c r="ML22" s="3308">
        <v>0</v>
      </c>
      <c r="MM22" s="3308">
        <v>0</v>
      </c>
      <c r="MN22" s="3326">
        <v>2</v>
      </c>
      <c r="MO22" s="3346">
        <v>0</v>
      </c>
      <c r="MP22" s="3366">
        <v>1</v>
      </c>
      <c r="MQ22" s="3386">
        <v>1</v>
      </c>
      <c r="MR22" s="3440">
        <v>0</v>
      </c>
      <c r="MS22" s="3438">
        <v>0</v>
      </c>
      <c r="MT22" s="3438">
        <v>0</v>
      </c>
      <c r="MU22" s="3440">
        <v>2</v>
      </c>
      <c r="MV22" s="3468">
        <v>0</v>
      </c>
      <c r="MW22" s="3488">
        <v>4</v>
      </c>
      <c r="MX22" s="3508">
        <v>0</v>
      </c>
      <c r="MY22" s="3528">
        <v>1</v>
      </c>
      <c r="MZ22" s="3539">
        <v>0</v>
      </c>
      <c r="NA22" s="3539">
        <v>0</v>
      </c>
      <c r="NB22" s="1575"/>
      <c r="NC22" s="3557">
        <v>0</v>
      </c>
      <c r="ND22" s="3557">
        <v>2</v>
      </c>
      <c r="NE22" s="3557">
        <v>0</v>
      </c>
      <c r="NF22" s="3587">
        <v>2</v>
      </c>
      <c r="NG22" s="3571">
        <v>0</v>
      </c>
      <c r="NH22" s="3571">
        <v>0</v>
      </c>
      <c r="NI22" s="339">
        <v>3</v>
      </c>
      <c r="NJ22" s="3587">
        <v>1</v>
      </c>
      <c r="NK22" s="3617">
        <v>2</v>
      </c>
      <c r="NL22" s="3617">
        <v>2</v>
      </c>
      <c r="NM22" s="3617">
        <v>2</v>
      </c>
      <c r="NN22" s="3602">
        <v>0</v>
      </c>
      <c r="NO22" s="3602">
        <v>0</v>
      </c>
      <c r="NP22" s="3617">
        <v>0</v>
      </c>
      <c r="NQ22" s="3617">
        <v>1</v>
      </c>
      <c r="NR22" s="3617">
        <v>3</v>
      </c>
      <c r="NS22" s="3617">
        <v>1</v>
      </c>
      <c r="NT22" s="3637">
        <v>0</v>
      </c>
      <c r="NU22" s="3602">
        <v>0</v>
      </c>
      <c r="NV22" s="3602">
        <v>0</v>
      </c>
      <c r="NW22" s="3617">
        <v>1</v>
      </c>
      <c r="NX22" s="3617">
        <v>2</v>
      </c>
      <c r="NY22" s="3637">
        <v>0</v>
      </c>
      <c r="NZ22" s="3666">
        <v>4</v>
      </c>
      <c r="OA22" s="3666">
        <v>0</v>
      </c>
      <c r="OB22" s="3651">
        <v>0</v>
      </c>
      <c r="OC22" s="3651">
        <v>0</v>
      </c>
      <c r="OD22" s="3666">
        <v>1</v>
      </c>
      <c r="OE22" s="3666">
        <v>2</v>
      </c>
      <c r="OF22" s="3666">
        <v>1</v>
      </c>
      <c r="OG22" s="3666">
        <v>2</v>
      </c>
      <c r="OH22" s="339">
        <v>1</v>
      </c>
      <c r="OI22" s="211">
        <v>0</v>
      </c>
      <c r="OJ22" s="211">
        <v>0</v>
      </c>
      <c r="OK22" s="3686"/>
      <c r="OL22" s="3686">
        <v>3</v>
      </c>
      <c r="OM22" s="3706">
        <v>0</v>
      </c>
      <c r="ON22" s="3726">
        <v>2</v>
      </c>
      <c r="OO22" s="3746">
        <v>0</v>
      </c>
      <c r="OP22" s="3757">
        <v>0</v>
      </c>
      <c r="OQ22" s="3757">
        <v>0</v>
      </c>
      <c r="OR22" s="3775">
        <v>1</v>
      </c>
      <c r="OS22" s="3795">
        <v>1</v>
      </c>
      <c r="OT22" s="3815">
        <v>1</v>
      </c>
      <c r="OU22" s="3835">
        <v>1</v>
      </c>
      <c r="OV22" s="3855">
        <v>0</v>
      </c>
      <c r="OW22" s="3866">
        <v>0</v>
      </c>
      <c r="OX22" s="3866">
        <v>0</v>
      </c>
      <c r="OY22" s="3884">
        <v>0</v>
      </c>
      <c r="OZ22" s="3904">
        <v>0</v>
      </c>
      <c r="PA22" s="3924">
        <v>1</v>
      </c>
      <c r="PB22" s="3944">
        <v>0</v>
      </c>
      <c r="PC22" s="3964">
        <v>0</v>
      </c>
      <c r="PD22" s="3975">
        <v>0</v>
      </c>
      <c r="PE22" s="3975">
        <v>0</v>
      </c>
      <c r="PF22" s="3993">
        <v>0</v>
      </c>
      <c r="PG22" s="3993">
        <v>1</v>
      </c>
      <c r="PH22" s="3993">
        <v>0</v>
      </c>
      <c r="PI22" s="4013">
        <v>4</v>
      </c>
      <c r="PJ22" s="4033">
        <v>0</v>
      </c>
      <c r="PK22" s="4044">
        <v>0</v>
      </c>
      <c r="PL22" s="4044">
        <v>0</v>
      </c>
      <c r="PM22" s="4062">
        <v>0</v>
      </c>
      <c r="PN22" s="4082">
        <v>1</v>
      </c>
      <c r="PO22" s="4102">
        <v>0</v>
      </c>
      <c r="PP22" s="4122">
        <v>2</v>
      </c>
      <c r="PQ22" s="4142">
        <v>1</v>
      </c>
      <c r="PR22" s="4153">
        <v>0</v>
      </c>
      <c r="PS22" s="4153">
        <v>0</v>
      </c>
      <c r="PT22" s="4173">
        <v>1</v>
      </c>
      <c r="PU22" s="4173">
        <v>0</v>
      </c>
      <c r="PV22" s="4173">
        <v>1</v>
      </c>
      <c r="PW22" s="4173">
        <v>1</v>
      </c>
      <c r="PX22" s="4193">
        <v>0</v>
      </c>
      <c r="PY22" s="4204">
        <v>0</v>
      </c>
      <c r="PZ22" s="4204">
        <v>0</v>
      </c>
      <c r="QA22" s="4222">
        <v>3</v>
      </c>
      <c r="QB22" s="4242">
        <v>0</v>
      </c>
      <c r="QC22" s="4262">
        <v>0</v>
      </c>
      <c r="QD22" s="4282">
        <v>1</v>
      </c>
      <c r="QE22" s="4302">
        <v>1</v>
      </c>
      <c r="QF22" s="4313">
        <v>0</v>
      </c>
      <c r="QG22" s="4313">
        <v>0</v>
      </c>
      <c r="QH22" s="4331">
        <v>2</v>
      </c>
      <c r="QI22" s="4351">
        <v>1</v>
      </c>
      <c r="QJ22" s="4371">
        <v>1</v>
      </c>
      <c r="QK22" s="4391">
        <v>0</v>
      </c>
      <c r="QL22" s="4411">
        <v>1</v>
      </c>
      <c r="QM22" s="4422">
        <v>0</v>
      </c>
      <c r="QN22" s="4422">
        <v>0</v>
      </c>
      <c r="QO22" s="4440">
        <v>0</v>
      </c>
      <c r="QP22" s="4460">
        <v>0</v>
      </c>
      <c r="QQ22" s="4480">
        <v>0</v>
      </c>
      <c r="QR22" s="4500">
        <v>0</v>
      </c>
      <c r="QS22" s="4520">
        <v>0</v>
      </c>
      <c r="QT22" s="4531">
        <v>0</v>
      </c>
      <c r="QU22" s="4531">
        <v>0</v>
      </c>
      <c r="QV22" s="4520"/>
      <c r="QW22" s="4552">
        <v>0</v>
      </c>
      <c r="QX22" s="4572">
        <v>0</v>
      </c>
      <c r="QY22" s="4592">
        <v>0</v>
      </c>
      <c r="QZ22" s="4612">
        <v>0</v>
      </c>
      <c r="RA22" s="4623">
        <v>0</v>
      </c>
      <c r="RB22" s="4623">
        <v>0</v>
      </c>
      <c r="RC22" s="339">
        <v>0</v>
      </c>
      <c r="RD22" s="339">
        <v>1</v>
      </c>
      <c r="RE22" s="4648">
        <v>0</v>
      </c>
      <c r="RF22" s="339">
        <v>0</v>
      </c>
      <c r="RG22" s="339">
        <v>1</v>
      </c>
      <c r="RH22" s="211">
        <v>0</v>
      </c>
      <c r="RI22" s="211">
        <v>0</v>
      </c>
      <c r="RJ22" s="339">
        <v>0</v>
      </c>
      <c r="RK22" s="339">
        <v>1</v>
      </c>
      <c r="RL22" s="339">
        <v>0</v>
      </c>
      <c r="RM22" s="339">
        <v>0</v>
      </c>
      <c r="RN22" s="339">
        <v>0</v>
      </c>
      <c r="RO22" s="211">
        <v>0</v>
      </c>
      <c r="RP22" s="211">
        <v>0</v>
      </c>
      <c r="RQ22" s="339">
        <v>1</v>
      </c>
      <c r="RR22" s="339">
        <v>1</v>
      </c>
      <c r="RS22" s="339">
        <v>0</v>
      </c>
      <c r="RT22" s="339">
        <v>0</v>
      </c>
      <c r="RU22" s="339">
        <v>2</v>
      </c>
      <c r="RV22" s="211">
        <v>0</v>
      </c>
      <c r="RW22" s="211">
        <v>0</v>
      </c>
      <c r="RX22" s="339">
        <v>1</v>
      </c>
      <c r="RY22" s="339">
        <v>0</v>
      </c>
      <c r="RZ22" s="339">
        <v>3</v>
      </c>
      <c r="SA22" s="339">
        <v>2</v>
      </c>
      <c r="SB22" s="339">
        <v>0</v>
      </c>
      <c r="SC22" s="211">
        <v>0</v>
      </c>
      <c r="SD22" s="211">
        <v>0</v>
      </c>
      <c r="SE22" s="339"/>
      <c r="SF22" s="339">
        <v>0</v>
      </c>
      <c r="SG22" s="339">
        <v>0</v>
      </c>
      <c r="SH22" s="339">
        <v>1</v>
      </c>
      <c r="SI22" s="339">
        <v>1</v>
      </c>
      <c r="SJ22" s="211">
        <v>0</v>
      </c>
      <c r="SK22" s="211">
        <v>0</v>
      </c>
      <c r="SL22" s="339">
        <v>3</v>
      </c>
      <c r="SM22" s="339">
        <v>0</v>
      </c>
      <c r="SN22" s="339">
        <v>2</v>
      </c>
      <c r="SO22" s="4672">
        <v>2</v>
      </c>
      <c r="SP22" s="4702">
        <v>0</v>
      </c>
      <c r="SQ22" s="4686">
        <v>0</v>
      </c>
      <c r="SR22" s="4686">
        <v>0</v>
      </c>
      <c r="SS22" s="4702">
        <v>2</v>
      </c>
      <c r="ST22" s="4723">
        <v>1</v>
      </c>
      <c r="SU22" s="4744">
        <v>1</v>
      </c>
      <c r="SV22" s="4766">
        <v>1</v>
      </c>
      <c r="SW22" s="4787">
        <v>0</v>
      </c>
      <c r="SX22" s="4798">
        <v>0</v>
      </c>
      <c r="SY22" s="4798">
        <v>0</v>
      </c>
      <c r="SZ22" s="339">
        <v>1</v>
      </c>
      <c r="TA22" s="339">
        <v>0</v>
      </c>
      <c r="TB22" s="339">
        <v>1</v>
      </c>
      <c r="TC22" s="339">
        <v>1</v>
      </c>
      <c r="TD22" s="339">
        <v>1</v>
      </c>
      <c r="TE22" s="211">
        <v>0</v>
      </c>
      <c r="TF22" s="211">
        <v>0</v>
      </c>
      <c r="TG22" s="339">
        <v>0</v>
      </c>
      <c r="TH22" s="339">
        <v>1</v>
      </c>
      <c r="TI22" s="339">
        <v>0</v>
      </c>
      <c r="TJ22" s="339">
        <v>0</v>
      </c>
      <c r="TK22" s="339"/>
      <c r="TL22" s="211">
        <v>0</v>
      </c>
      <c r="TM22" s="211">
        <v>0</v>
      </c>
      <c r="TN22" s="339">
        <v>1</v>
      </c>
      <c r="TO22" s="339">
        <v>1</v>
      </c>
      <c r="TP22" s="339">
        <v>1</v>
      </c>
      <c r="TQ22" s="339">
        <v>0</v>
      </c>
    </row>
    <row r="23" spans="1:537" x14ac:dyDescent="0.3">
      <c r="A23" s="2905" t="s">
        <v>426</v>
      </c>
      <c r="B23" s="338"/>
      <c r="C23" s="338"/>
      <c r="D23" s="338"/>
      <c r="E23" s="338"/>
      <c r="F23" s="338"/>
      <c r="G23" s="209"/>
      <c r="H23" s="209"/>
      <c r="I23" s="338"/>
      <c r="J23" s="338"/>
      <c r="K23" s="338"/>
      <c r="L23" s="338"/>
      <c r="M23" s="338"/>
      <c r="N23" s="209"/>
      <c r="O23" s="209"/>
      <c r="P23" s="338"/>
      <c r="Q23" s="338"/>
      <c r="R23" s="338"/>
      <c r="S23" s="338"/>
      <c r="T23" s="338"/>
      <c r="U23" s="209"/>
      <c r="V23" s="209"/>
      <c r="W23" s="338"/>
      <c r="X23" s="338"/>
      <c r="Y23" s="338"/>
      <c r="Z23" s="338"/>
      <c r="AA23" s="338"/>
      <c r="AB23" s="209"/>
      <c r="AC23" s="209"/>
      <c r="AD23" s="338"/>
      <c r="AE23" s="338"/>
      <c r="AF23" s="338"/>
      <c r="AG23" s="338"/>
      <c r="AH23" s="338"/>
      <c r="AI23" s="209"/>
      <c r="AJ23" s="209"/>
      <c r="AK23" s="338"/>
      <c r="AL23" s="338"/>
      <c r="AM23" s="338"/>
      <c r="AN23" s="338"/>
      <c r="AO23" s="338"/>
      <c r="AP23" s="209"/>
      <c r="AQ23" s="209"/>
      <c r="AR23" s="338"/>
      <c r="AS23" s="338"/>
      <c r="AT23" s="338"/>
      <c r="AU23" s="338"/>
      <c r="AV23" s="338"/>
      <c r="AW23" s="209"/>
      <c r="AX23" s="209"/>
      <c r="AY23" s="338"/>
      <c r="AZ23" s="338"/>
      <c r="BA23" s="338"/>
      <c r="BB23" s="338"/>
      <c r="BC23" s="338"/>
      <c r="BD23" s="209"/>
      <c r="BE23" s="209"/>
      <c r="BF23" s="338"/>
      <c r="BG23" s="339"/>
      <c r="BH23" s="338"/>
      <c r="BI23" s="338"/>
      <c r="BJ23" s="339"/>
      <c r="BK23" s="211"/>
      <c r="BL23" s="211"/>
      <c r="BM23" s="339"/>
      <c r="BN23" s="338"/>
      <c r="BO23" s="338"/>
      <c r="BP23" s="338"/>
      <c r="BQ23" s="338"/>
      <c r="BR23" s="209"/>
      <c r="BS23" s="209"/>
      <c r="BT23" s="338"/>
      <c r="BU23" s="338"/>
      <c r="BV23" s="338"/>
      <c r="BW23" s="338"/>
      <c r="BX23" s="338"/>
      <c r="BY23" s="209"/>
      <c r="BZ23" s="209"/>
      <c r="CA23" s="338"/>
      <c r="CB23" s="338"/>
      <c r="CC23" s="340"/>
      <c r="CD23" s="341"/>
      <c r="CE23" s="341"/>
      <c r="CF23" s="214"/>
      <c r="CG23" s="214"/>
      <c r="CH23" s="342"/>
      <c r="CI23" s="342"/>
      <c r="CJ23" s="339"/>
      <c r="CK23" s="339"/>
      <c r="CL23" s="339"/>
      <c r="CM23" s="211"/>
      <c r="CN23" s="211"/>
      <c r="CO23" s="339"/>
      <c r="CP23" s="343"/>
      <c r="CQ23" s="339"/>
      <c r="CR23" s="339"/>
      <c r="CS23" s="339"/>
      <c r="CT23" s="211"/>
      <c r="CU23" s="211"/>
      <c r="CV23" s="216"/>
      <c r="CW23" s="343"/>
      <c r="CX23" s="343"/>
      <c r="CY23" s="343"/>
      <c r="CZ23" s="343"/>
      <c r="DA23" s="217"/>
      <c r="DB23" s="217"/>
      <c r="DC23" s="344"/>
      <c r="DD23" s="345"/>
      <c r="DE23" s="345"/>
      <c r="DF23" s="339"/>
      <c r="DG23" s="346"/>
      <c r="DH23" s="221"/>
      <c r="DI23" s="221"/>
      <c r="DJ23" s="339"/>
      <c r="DK23" s="339"/>
      <c r="DL23" s="339"/>
      <c r="DM23" s="347"/>
      <c r="DN23" s="339"/>
      <c r="DO23" s="211"/>
      <c r="DP23" s="211"/>
      <c r="DQ23" s="339"/>
      <c r="DR23" s="339"/>
      <c r="DS23" s="348"/>
      <c r="DT23" s="339"/>
      <c r="DU23" s="349"/>
      <c r="DV23" s="225"/>
      <c r="DW23" s="225"/>
      <c r="DX23" s="339"/>
      <c r="DY23" s="350"/>
      <c r="DZ23" s="351"/>
      <c r="EA23" s="352"/>
      <c r="EB23" s="339"/>
      <c r="EC23" s="211"/>
      <c r="ED23" s="211"/>
      <c r="EE23" s="211"/>
      <c r="EF23" s="339"/>
      <c r="EG23" s="339"/>
      <c r="EH23" s="353"/>
      <c r="EI23" s="339"/>
      <c r="EJ23" s="211"/>
      <c r="EK23" s="211"/>
      <c r="EL23" s="339"/>
      <c r="EM23" s="354"/>
      <c r="EN23" s="355"/>
      <c r="EO23" s="339"/>
      <c r="EP23" s="356"/>
      <c r="EQ23" s="233"/>
      <c r="ER23" s="233"/>
      <c r="ES23" s="357"/>
      <c r="ET23" s="358"/>
      <c r="EU23" s="359"/>
      <c r="EV23" s="360"/>
      <c r="EW23" s="339"/>
      <c r="EX23" s="211"/>
      <c r="EY23" s="211"/>
      <c r="EZ23" s="361"/>
      <c r="FA23" s="362"/>
      <c r="FB23" s="363"/>
      <c r="FC23" s="364"/>
      <c r="FD23" s="365"/>
      <c r="FE23" s="243"/>
      <c r="FF23" s="243"/>
      <c r="FG23" s="366"/>
      <c r="FH23" s="367"/>
      <c r="FI23" s="368"/>
      <c r="FJ23" s="368"/>
      <c r="FK23" s="369"/>
      <c r="FL23" s="248"/>
      <c r="FM23" s="248"/>
      <c r="FN23" s="370"/>
      <c r="FO23" s="371"/>
      <c r="FP23" s="371"/>
      <c r="FQ23" s="371"/>
      <c r="FR23" s="372"/>
      <c r="FS23" s="252"/>
      <c r="FT23" s="252"/>
      <c r="FU23" s="373"/>
      <c r="FV23" s="374"/>
      <c r="FW23" s="374"/>
      <c r="FX23" s="374"/>
      <c r="FY23" s="375"/>
      <c r="FZ23" s="256"/>
      <c r="GA23" s="256"/>
      <c r="GB23" s="376"/>
      <c r="GC23" s="377"/>
      <c r="GD23" s="378"/>
      <c r="GE23" s="378"/>
      <c r="GF23" s="379"/>
      <c r="GG23" s="261"/>
      <c r="GH23" s="261"/>
      <c r="GI23" s="380"/>
      <c r="GJ23" s="381"/>
      <c r="GK23" s="382"/>
      <c r="GL23" s="382"/>
      <c r="GM23" s="339"/>
      <c r="GN23" s="211"/>
      <c r="GO23" s="211"/>
      <c r="GP23" s="383"/>
      <c r="GQ23" s="384"/>
      <c r="GR23" s="385"/>
      <c r="GS23" s="385"/>
      <c r="GT23" s="385"/>
      <c r="GU23" s="268"/>
      <c r="GV23" s="268"/>
      <c r="GW23" s="386"/>
      <c r="GX23" s="387"/>
      <c r="GY23" s="388"/>
      <c r="GZ23" s="388"/>
      <c r="HA23" s="388"/>
      <c r="HB23" s="272"/>
      <c r="HC23" s="272"/>
      <c r="HD23" s="389"/>
      <c r="HE23" s="390"/>
      <c r="HF23" s="391"/>
      <c r="HG23" s="392"/>
      <c r="HH23" s="392"/>
      <c r="HI23" s="277"/>
      <c r="HJ23" s="277"/>
      <c r="HK23" s="393"/>
      <c r="HL23" s="394"/>
      <c r="HM23" s="1369"/>
      <c r="HN23" s="1395"/>
      <c r="HO23" s="1449"/>
      <c r="HP23" s="1460"/>
      <c r="HQ23" s="1460"/>
      <c r="HR23" s="1478"/>
      <c r="HS23" s="1519"/>
      <c r="HT23" s="1541"/>
      <c r="HU23" s="339"/>
      <c r="HV23" s="1564"/>
      <c r="HW23" s="1575"/>
      <c r="HX23" s="1575"/>
      <c r="HY23" s="1575"/>
      <c r="HZ23" s="1593"/>
      <c r="IA23" s="1614"/>
      <c r="IB23" s="1636"/>
      <c r="IC23" s="1657"/>
      <c r="ID23" s="1668"/>
      <c r="IE23" s="1668"/>
      <c r="IF23" s="1686"/>
      <c r="IG23" s="1707"/>
      <c r="IH23" s="1707"/>
      <c r="II23" s="1729"/>
      <c r="IJ23" s="1750"/>
      <c r="IK23" s="1761"/>
      <c r="IL23" s="1761"/>
      <c r="IM23" s="1779"/>
      <c r="IN23" s="339"/>
      <c r="IO23" s="1800"/>
      <c r="IP23" s="1821"/>
      <c r="IQ23" s="1842"/>
      <c r="IR23" s="1853"/>
      <c r="IS23" s="1853"/>
      <c r="IT23" s="1871"/>
      <c r="IU23" s="1892"/>
      <c r="IV23" s="1892"/>
      <c r="IW23" s="1913"/>
      <c r="IX23" s="1934"/>
      <c r="IY23" s="1945"/>
      <c r="IZ23" s="1945"/>
      <c r="JA23" s="1934"/>
      <c r="JB23" s="1934"/>
      <c r="JC23" s="1963"/>
      <c r="JD23" s="1963"/>
      <c r="JE23" s="1984"/>
      <c r="JF23" s="1995"/>
      <c r="JG23" s="1995"/>
      <c r="JH23" s="2013"/>
      <c r="JI23" s="2034"/>
      <c r="JJ23" s="2055"/>
      <c r="JK23" s="2055"/>
      <c r="JL23" s="2076"/>
      <c r="JM23" s="2087"/>
      <c r="JN23" s="2087"/>
      <c r="JO23" s="2105"/>
      <c r="JP23" s="2125"/>
      <c r="JQ23" s="2145"/>
      <c r="JR23" s="2165"/>
      <c r="JS23" s="2185"/>
      <c r="JT23" s="2196"/>
      <c r="JU23" s="2196"/>
      <c r="JV23" s="2212"/>
      <c r="JW23" s="2232"/>
      <c r="JX23" s="2252"/>
      <c r="JY23" s="2272"/>
      <c r="JZ23" s="2292"/>
      <c r="KA23" s="2303"/>
      <c r="KB23" s="2303"/>
      <c r="KC23" s="2321"/>
      <c r="KD23" s="2341"/>
      <c r="KE23" s="2361"/>
      <c r="KF23" s="2381"/>
      <c r="KG23" s="2401"/>
      <c r="KH23" s="2412"/>
      <c r="KI23" s="2412"/>
      <c r="KJ23" s="2430"/>
      <c r="KK23" s="2450"/>
      <c r="KL23" s="2470"/>
      <c r="KM23" s="2490"/>
      <c r="KN23" s="2510"/>
      <c r="KO23" s="2521"/>
      <c r="KP23" s="2521"/>
      <c r="KQ23" s="2539"/>
      <c r="KR23" s="2559"/>
      <c r="KS23" s="2579"/>
      <c r="KT23" s="2599"/>
      <c r="KU23" s="2619"/>
      <c r="KV23" s="2630"/>
      <c r="KW23" s="2630"/>
      <c r="KX23" s="2648"/>
      <c r="KY23" s="2668"/>
      <c r="KZ23" s="2688"/>
      <c r="LA23" s="2712"/>
      <c r="LB23" s="2732"/>
      <c r="LC23" s="2743"/>
      <c r="LD23" s="2743"/>
      <c r="LE23" s="2761"/>
      <c r="LF23" s="2781"/>
      <c r="LG23" s="2801"/>
      <c r="LH23" s="2821"/>
      <c r="LI23" s="2841"/>
      <c r="LJ23" s="2852"/>
      <c r="LK23" s="2852"/>
      <c r="LL23" s="2870"/>
      <c r="LM23" s="2890"/>
      <c r="LN23" s="2912">
        <v>43</v>
      </c>
      <c r="LO23" s="2932">
        <v>29</v>
      </c>
      <c r="LP23" s="2932">
        <v>33</v>
      </c>
      <c r="LQ23" s="2970">
        <v>0</v>
      </c>
      <c r="LR23" s="2970">
        <v>0</v>
      </c>
      <c r="LS23" s="2979">
        <v>34</v>
      </c>
      <c r="LT23" s="2980">
        <v>43</v>
      </c>
      <c r="LU23" s="2981">
        <v>31</v>
      </c>
      <c r="LV23" s="2982">
        <v>15</v>
      </c>
      <c r="LW23" s="3059">
        <v>34</v>
      </c>
      <c r="LX23" s="3057">
        <v>0</v>
      </c>
      <c r="LY23" s="3057">
        <v>0</v>
      </c>
      <c r="LZ23" s="3089">
        <v>36</v>
      </c>
      <c r="MA23" s="3110">
        <v>35</v>
      </c>
      <c r="MB23" s="3146">
        <v>21</v>
      </c>
      <c r="MC23" s="3166">
        <v>21</v>
      </c>
      <c r="MD23" s="3186">
        <v>21</v>
      </c>
      <c r="ME23" s="3197">
        <v>0</v>
      </c>
      <c r="MF23" s="3197">
        <v>0</v>
      </c>
      <c r="MG23" s="3216">
        <v>22</v>
      </c>
      <c r="MH23" s="3236">
        <v>16</v>
      </c>
      <c r="MI23" s="3256">
        <v>28</v>
      </c>
      <c r="MJ23" s="3277">
        <v>18</v>
      </c>
      <c r="MK23" s="3297">
        <v>23</v>
      </c>
      <c r="ML23" s="3308">
        <v>0</v>
      </c>
      <c r="MM23" s="3308">
        <v>0</v>
      </c>
      <c r="MN23" s="3326">
        <v>32</v>
      </c>
      <c r="MO23" s="3346">
        <v>22</v>
      </c>
      <c r="MP23" s="3366">
        <v>19</v>
      </c>
      <c r="MQ23" s="3386">
        <v>28</v>
      </c>
      <c r="MR23" s="3440">
        <v>17</v>
      </c>
      <c r="MS23" s="3438">
        <v>0</v>
      </c>
      <c r="MT23" s="3438">
        <v>0</v>
      </c>
      <c r="MU23" s="3440">
        <v>32</v>
      </c>
      <c r="MV23" s="3468">
        <v>23</v>
      </c>
      <c r="MW23" s="3488">
        <v>20</v>
      </c>
      <c r="MX23" s="3508">
        <v>20</v>
      </c>
      <c r="MY23" s="3528">
        <v>13</v>
      </c>
      <c r="MZ23" s="3539">
        <v>0</v>
      </c>
      <c r="NA23" s="3539">
        <v>0</v>
      </c>
      <c r="NB23" s="1575"/>
      <c r="NC23" s="3557">
        <v>21</v>
      </c>
      <c r="ND23" s="3557">
        <v>24</v>
      </c>
      <c r="NE23" s="3557">
        <v>27</v>
      </c>
      <c r="NF23" s="3587">
        <v>23</v>
      </c>
      <c r="NG23" s="3571">
        <v>0</v>
      </c>
      <c r="NH23" s="3571">
        <v>0</v>
      </c>
      <c r="NI23" s="339">
        <v>34</v>
      </c>
      <c r="NJ23" s="3587">
        <v>19</v>
      </c>
      <c r="NK23" s="3617">
        <v>19</v>
      </c>
      <c r="NL23" s="3617">
        <v>13</v>
      </c>
      <c r="NM23" s="3617">
        <v>15</v>
      </c>
      <c r="NN23" s="3602">
        <v>0</v>
      </c>
      <c r="NO23" s="3602">
        <v>0</v>
      </c>
      <c r="NP23" s="3617">
        <v>24</v>
      </c>
      <c r="NQ23" s="3617">
        <v>22</v>
      </c>
      <c r="NR23" s="3617">
        <v>21</v>
      </c>
      <c r="NS23" s="3617">
        <v>19</v>
      </c>
      <c r="NT23" s="3637">
        <v>20</v>
      </c>
      <c r="NU23" s="3602">
        <v>0</v>
      </c>
      <c r="NV23" s="3602">
        <v>0</v>
      </c>
      <c r="NW23" s="3617">
        <v>25</v>
      </c>
      <c r="NX23" s="3617">
        <v>11</v>
      </c>
      <c r="NY23" s="3637">
        <v>17</v>
      </c>
      <c r="NZ23" s="3666">
        <v>26</v>
      </c>
      <c r="OA23" s="3666">
        <v>17</v>
      </c>
      <c r="OB23" s="3651">
        <v>0</v>
      </c>
      <c r="OC23" s="3651">
        <v>0</v>
      </c>
      <c r="OD23" s="3666">
        <v>30</v>
      </c>
      <c r="OE23" s="3666">
        <v>18</v>
      </c>
      <c r="OF23" s="3666">
        <v>20</v>
      </c>
      <c r="OG23" s="3666">
        <v>23</v>
      </c>
      <c r="OH23" s="339">
        <v>11</v>
      </c>
      <c r="OI23" s="211">
        <v>0</v>
      </c>
      <c r="OJ23" s="211">
        <v>0</v>
      </c>
      <c r="OK23" s="3686"/>
      <c r="OL23" s="3686">
        <v>22</v>
      </c>
      <c r="OM23" s="3706">
        <v>14</v>
      </c>
      <c r="ON23" s="3726">
        <v>27</v>
      </c>
      <c r="OO23" s="3746">
        <v>19</v>
      </c>
      <c r="OP23" s="3757">
        <v>0</v>
      </c>
      <c r="OQ23" s="3757">
        <v>0</v>
      </c>
      <c r="OR23" s="3775">
        <v>26</v>
      </c>
      <c r="OS23" s="3795">
        <v>19</v>
      </c>
      <c r="OT23" s="3815">
        <v>16</v>
      </c>
      <c r="OU23" s="3835">
        <v>10</v>
      </c>
      <c r="OV23" s="3855">
        <v>16</v>
      </c>
      <c r="OW23" s="3866">
        <v>0</v>
      </c>
      <c r="OX23" s="3866">
        <v>0</v>
      </c>
      <c r="OY23" s="3884">
        <v>24</v>
      </c>
      <c r="OZ23" s="3904">
        <v>21</v>
      </c>
      <c r="PA23" s="3924">
        <v>32</v>
      </c>
      <c r="PB23" s="3944">
        <v>17</v>
      </c>
      <c r="PC23" s="3964">
        <v>10</v>
      </c>
      <c r="PD23" s="3975">
        <v>0</v>
      </c>
      <c r="PE23" s="3975">
        <v>0</v>
      </c>
      <c r="PF23" s="3993">
        <v>18</v>
      </c>
      <c r="PG23" s="3993">
        <v>24</v>
      </c>
      <c r="PH23" s="3993">
        <v>22</v>
      </c>
      <c r="PI23" s="4013">
        <v>14</v>
      </c>
      <c r="PJ23" s="4033">
        <v>22</v>
      </c>
      <c r="PK23" s="4044">
        <v>0</v>
      </c>
      <c r="PL23" s="4044">
        <v>0</v>
      </c>
      <c r="PM23" s="4062">
        <v>20</v>
      </c>
      <c r="PN23" s="4082">
        <v>21</v>
      </c>
      <c r="PO23" s="4102">
        <v>19</v>
      </c>
      <c r="PP23" s="4122">
        <v>19</v>
      </c>
      <c r="PQ23" s="4142">
        <v>14</v>
      </c>
      <c r="PR23" s="4153">
        <v>0</v>
      </c>
      <c r="PS23" s="4153">
        <v>0</v>
      </c>
      <c r="PT23" s="4173">
        <v>17</v>
      </c>
      <c r="PU23" s="4173">
        <v>12</v>
      </c>
      <c r="PV23" s="4173">
        <v>11</v>
      </c>
      <c r="PW23" s="4173">
        <v>22</v>
      </c>
      <c r="PX23" s="4193">
        <v>6</v>
      </c>
      <c r="PY23" s="4204">
        <v>0</v>
      </c>
      <c r="PZ23" s="4204">
        <v>0</v>
      </c>
      <c r="QA23" s="4222">
        <v>14</v>
      </c>
      <c r="QB23" s="4242">
        <v>13</v>
      </c>
      <c r="QC23" s="4262">
        <v>15</v>
      </c>
      <c r="QD23" s="4282">
        <v>15</v>
      </c>
      <c r="QE23" s="4302">
        <v>27</v>
      </c>
      <c r="QF23" s="4313">
        <v>0</v>
      </c>
      <c r="QG23" s="4313">
        <v>0</v>
      </c>
      <c r="QH23" s="4331">
        <v>23</v>
      </c>
      <c r="QI23" s="4351">
        <v>9</v>
      </c>
      <c r="QJ23" s="4371">
        <v>7</v>
      </c>
      <c r="QK23" s="4391">
        <v>8</v>
      </c>
      <c r="QL23" s="4411">
        <v>12</v>
      </c>
      <c r="QM23" s="4422">
        <v>0</v>
      </c>
      <c r="QN23" s="4422">
        <v>0</v>
      </c>
      <c r="QO23" s="4440">
        <v>17</v>
      </c>
      <c r="QP23" s="4460">
        <v>19</v>
      </c>
      <c r="QQ23" s="4480">
        <v>12</v>
      </c>
      <c r="QR23" s="4500">
        <v>14</v>
      </c>
      <c r="QS23" s="4520">
        <v>14</v>
      </c>
      <c r="QT23" s="4531">
        <v>0</v>
      </c>
      <c r="QU23" s="4531">
        <v>0</v>
      </c>
      <c r="QV23" s="4520"/>
      <c r="QW23" s="4552">
        <v>21</v>
      </c>
      <c r="QX23" s="4572">
        <v>24</v>
      </c>
      <c r="QY23" s="4592">
        <v>15</v>
      </c>
      <c r="QZ23" s="4612">
        <v>22</v>
      </c>
      <c r="RA23" s="4623">
        <v>0</v>
      </c>
      <c r="RB23" s="4623">
        <v>0</v>
      </c>
      <c r="RC23" s="339">
        <v>18</v>
      </c>
      <c r="RD23" s="339">
        <v>17</v>
      </c>
      <c r="RE23" s="4648">
        <v>17</v>
      </c>
      <c r="RF23" s="339">
        <v>24</v>
      </c>
      <c r="RG23" s="339">
        <v>9</v>
      </c>
      <c r="RH23" s="211">
        <v>0</v>
      </c>
      <c r="RI23" s="211">
        <v>0</v>
      </c>
      <c r="RJ23" s="339">
        <v>20</v>
      </c>
      <c r="RK23" s="339">
        <v>17</v>
      </c>
      <c r="RL23" s="339">
        <v>7</v>
      </c>
      <c r="RM23" s="339">
        <v>7</v>
      </c>
      <c r="RN23" s="339">
        <v>9</v>
      </c>
      <c r="RO23" s="211">
        <v>0</v>
      </c>
      <c r="RP23" s="211">
        <v>0</v>
      </c>
      <c r="RQ23" s="339">
        <v>1</v>
      </c>
      <c r="RR23" s="339">
        <v>4</v>
      </c>
      <c r="RS23" s="339">
        <v>3</v>
      </c>
      <c r="RT23" s="339">
        <v>3</v>
      </c>
      <c r="RU23" s="339">
        <v>3</v>
      </c>
      <c r="RV23" s="211">
        <v>0</v>
      </c>
      <c r="RW23" s="211">
        <v>0</v>
      </c>
      <c r="RX23" s="339">
        <v>6</v>
      </c>
      <c r="RY23" s="339">
        <v>7</v>
      </c>
      <c r="RZ23" s="339">
        <v>6</v>
      </c>
      <c r="SA23" s="339">
        <v>8</v>
      </c>
      <c r="SB23" s="339">
        <v>1</v>
      </c>
      <c r="SC23" s="211">
        <v>0</v>
      </c>
      <c r="SD23" s="211">
        <v>0</v>
      </c>
      <c r="SE23" s="339"/>
      <c r="SF23" s="339">
        <v>13</v>
      </c>
      <c r="SG23" s="339">
        <v>16</v>
      </c>
      <c r="SH23" s="339">
        <v>11</v>
      </c>
      <c r="SI23" s="339">
        <v>6</v>
      </c>
      <c r="SJ23" s="211">
        <v>0</v>
      </c>
      <c r="SK23" s="211">
        <v>0</v>
      </c>
      <c r="SL23" s="339">
        <v>14</v>
      </c>
      <c r="SM23" s="339">
        <v>3</v>
      </c>
      <c r="SN23" s="339">
        <v>2</v>
      </c>
      <c r="SO23" s="4672">
        <v>2</v>
      </c>
      <c r="SP23" s="4702">
        <v>8</v>
      </c>
      <c r="SQ23" s="4686">
        <v>0</v>
      </c>
      <c r="SR23" s="4686">
        <v>0</v>
      </c>
      <c r="SS23" s="4702">
        <v>3</v>
      </c>
      <c r="ST23" s="4723">
        <v>1</v>
      </c>
      <c r="SU23" s="4744">
        <v>3</v>
      </c>
      <c r="SV23" s="4766">
        <v>6</v>
      </c>
      <c r="SW23" s="4787">
        <v>4</v>
      </c>
      <c r="SX23" s="4798">
        <v>0</v>
      </c>
      <c r="SY23" s="4798">
        <v>0</v>
      </c>
      <c r="SZ23" s="339">
        <v>3</v>
      </c>
      <c r="TA23" s="339">
        <v>3</v>
      </c>
      <c r="TB23" s="339">
        <v>8</v>
      </c>
      <c r="TC23" s="339">
        <v>4</v>
      </c>
      <c r="TD23" s="339">
        <v>5</v>
      </c>
      <c r="TE23" s="211">
        <v>0</v>
      </c>
      <c r="TF23" s="211">
        <v>0</v>
      </c>
      <c r="TG23" s="339">
        <v>6</v>
      </c>
      <c r="TH23" s="339">
        <v>3</v>
      </c>
      <c r="TI23" s="339">
        <v>2</v>
      </c>
      <c r="TJ23" s="339">
        <v>2</v>
      </c>
      <c r="TK23" s="339"/>
      <c r="TL23" s="211">
        <v>0</v>
      </c>
      <c r="TM23" s="211">
        <v>0</v>
      </c>
      <c r="TN23" s="339">
        <v>11</v>
      </c>
      <c r="TO23" s="339">
        <v>11</v>
      </c>
      <c r="TP23" s="339">
        <v>7</v>
      </c>
      <c r="TQ23" s="339">
        <v>4</v>
      </c>
    </row>
    <row r="24" spans="1:537" x14ac:dyDescent="0.3">
      <c r="A24" s="2905" t="s">
        <v>427</v>
      </c>
      <c r="B24" s="338"/>
      <c r="C24" s="338"/>
      <c r="D24" s="338"/>
      <c r="E24" s="338"/>
      <c r="F24" s="338"/>
      <c r="G24" s="209"/>
      <c r="H24" s="209"/>
      <c r="I24" s="338"/>
      <c r="J24" s="338"/>
      <c r="K24" s="338"/>
      <c r="L24" s="338"/>
      <c r="M24" s="338"/>
      <c r="N24" s="209"/>
      <c r="O24" s="209"/>
      <c r="P24" s="338"/>
      <c r="Q24" s="338"/>
      <c r="R24" s="338"/>
      <c r="S24" s="338"/>
      <c r="T24" s="338"/>
      <c r="U24" s="209"/>
      <c r="V24" s="209"/>
      <c r="W24" s="338"/>
      <c r="X24" s="338"/>
      <c r="Y24" s="338"/>
      <c r="Z24" s="338"/>
      <c r="AA24" s="338"/>
      <c r="AB24" s="209"/>
      <c r="AC24" s="209"/>
      <c r="AD24" s="338"/>
      <c r="AE24" s="338"/>
      <c r="AF24" s="338"/>
      <c r="AG24" s="338"/>
      <c r="AH24" s="338"/>
      <c r="AI24" s="209"/>
      <c r="AJ24" s="209"/>
      <c r="AK24" s="338"/>
      <c r="AL24" s="338"/>
      <c r="AM24" s="338"/>
      <c r="AN24" s="338"/>
      <c r="AO24" s="338"/>
      <c r="AP24" s="209"/>
      <c r="AQ24" s="209"/>
      <c r="AR24" s="338"/>
      <c r="AS24" s="338"/>
      <c r="AT24" s="338"/>
      <c r="AU24" s="338"/>
      <c r="AV24" s="338"/>
      <c r="AW24" s="209"/>
      <c r="AX24" s="209"/>
      <c r="AY24" s="338"/>
      <c r="AZ24" s="338"/>
      <c r="BA24" s="338"/>
      <c r="BB24" s="338"/>
      <c r="BC24" s="338"/>
      <c r="BD24" s="209"/>
      <c r="BE24" s="209"/>
      <c r="BF24" s="338"/>
      <c r="BG24" s="339"/>
      <c r="BH24" s="338"/>
      <c r="BI24" s="338"/>
      <c r="BJ24" s="339"/>
      <c r="BK24" s="211"/>
      <c r="BL24" s="211"/>
      <c r="BM24" s="339"/>
      <c r="BN24" s="338"/>
      <c r="BO24" s="338"/>
      <c r="BP24" s="338"/>
      <c r="BQ24" s="338"/>
      <c r="BR24" s="209"/>
      <c r="BS24" s="209"/>
      <c r="BT24" s="338"/>
      <c r="BU24" s="338"/>
      <c r="BV24" s="338"/>
      <c r="BW24" s="338"/>
      <c r="BX24" s="338"/>
      <c r="BY24" s="209"/>
      <c r="BZ24" s="209"/>
      <c r="CA24" s="338"/>
      <c r="CB24" s="338"/>
      <c r="CC24" s="340"/>
      <c r="CD24" s="341"/>
      <c r="CE24" s="341"/>
      <c r="CF24" s="214"/>
      <c r="CG24" s="214"/>
      <c r="CH24" s="342"/>
      <c r="CI24" s="342"/>
      <c r="CJ24" s="339"/>
      <c r="CK24" s="339"/>
      <c r="CL24" s="339"/>
      <c r="CM24" s="211"/>
      <c r="CN24" s="211"/>
      <c r="CO24" s="339"/>
      <c r="CP24" s="343"/>
      <c r="CQ24" s="339"/>
      <c r="CR24" s="339"/>
      <c r="CS24" s="339"/>
      <c r="CT24" s="211"/>
      <c r="CU24" s="211"/>
      <c r="CV24" s="216"/>
      <c r="CW24" s="343"/>
      <c r="CX24" s="343"/>
      <c r="CY24" s="343"/>
      <c r="CZ24" s="343"/>
      <c r="DA24" s="217"/>
      <c r="DB24" s="217"/>
      <c r="DC24" s="344"/>
      <c r="DD24" s="345"/>
      <c r="DE24" s="345"/>
      <c r="DF24" s="339"/>
      <c r="DG24" s="346"/>
      <c r="DH24" s="221"/>
      <c r="DI24" s="221"/>
      <c r="DJ24" s="339"/>
      <c r="DK24" s="339"/>
      <c r="DL24" s="339"/>
      <c r="DM24" s="347"/>
      <c r="DN24" s="339"/>
      <c r="DO24" s="211"/>
      <c r="DP24" s="211"/>
      <c r="DQ24" s="339"/>
      <c r="DR24" s="339"/>
      <c r="DS24" s="348"/>
      <c r="DT24" s="339"/>
      <c r="DU24" s="349"/>
      <c r="DV24" s="225"/>
      <c r="DW24" s="225"/>
      <c r="DX24" s="339"/>
      <c r="DY24" s="350"/>
      <c r="DZ24" s="351"/>
      <c r="EA24" s="352"/>
      <c r="EB24" s="339"/>
      <c r="EC24" s="211"/>
      <c r="ED24" s="211"/>
      <c r="EE24" s="211"/>
      <c r="EF24" s="339"/>
      <c r="EG24" s="339"/>
      <c r="EH24" s="353"/>
      <c r="EI24" s="339"/>
      <c r="EJ24" s="211"/>
      <c r="EK24" s="211"/>
      <c r="EL24" s="339"/>
      <c r="EM24" s="354"/>
      <c r="EN24" s="355"/>
      <c r="EO24" s="339"/>
      <c r="EP24" s="356"/>
      <c r="EQ24" s="233"/>
      <c r="ER24" s="233"/>
      <c r="ES24" s="357"/>
      <c r="ET24" s="358"/>
      <c r="EU24" s="359"/>
      <c r="EV24" s="360"/>
      <c r="EW24" s="339"/>
      <c r="EX24" s="211"/>
      <c r="EY24" s="211"/>
      <c r="EZ24" s="361"/>
      <c r="FA24" s="362"/>
      <c r="FB24" s="363"/>
      <c r="FC24" s="364"/>
      <c r="FD24" s="365"/>
      <c r="FE24" s="243"/>
      <c r="FF24" s="243"/>
      <c r="FG24" s="366"/>
      <c r="FH24" s="367"/>
      <c r="FI24" s="368"/>
      <c r="FJ24" s="368"/>
      <c r="FK24" s="369"/>
      <c r="FL24" s="248"/>
      <c r="FM24" s="248"/>
      <c r="FN24" s="370"/>
      <c r="FO24" s="371"/>
      <c r="FP24" s="371"/>
      <c r="FQ24" s="371"/>
      <c r="FR24" s="372"/>
      <c r="FS24" s="252"/>
      <c r="FT24" s="252"/>
      <c r="FU24" s="373"/>
      <c r="FV24" s="374"/>
      <c r="FW24" s="374"/>
      <c r="FX24" s="374"/>
      <c r="FY24" s="375"/>
      <c r="FZ24" s="256"/>
      <c r="GA24" s="256"/>
      <c r="GB24" s="376"/>
      <c r="GC24" s="377"/>
      <c r="GD24" s="378"/>
      <c r="GE24" s="378"/>
      <c r="GF24" s="379"/>
      <c r="GG24" s="261"/>
      <c r="GH24" s="261"/>
      <c r="GI24" s="380"/>
      <c r="GJ24" s="381"/>
      <c r="GK24" s="382"/>
      <c r="GL24" s="382"/>
      <c r="GM24" s="339"/>
      <c r="GN24" s="211"/>
      <c r="GO24" s="211"/>
      <c r="GP24" s="383"/>
      <c r="GQ24" s="384"/>
      <c r="GR24" s="385"/>
      <c r="GS24" s="385"/>
      <c r="GT24" s="385"/>
      <c r="GU24" s="268"/>
      <c r="GV24" s="268"/>
      <c r="GW24" s="386"/>
      <c r="GX24" s="387"/>
      <c r="GY24" s="388"/>
      <c r="GZ24" s="388"/>
      <c r="HA24" s="388"/>
      <c r="HB24" s="272"/>
      <c r="HC24" s="272"/>
      <c r="HD24" s="389"/>
      <c r="HE24" s="390"/>
      <c r="HF24" s="391"/>
      <c r="HG24" s="392"/>
      <c r="HH24" s="392"/>
      <c r="HI24" s="277"/>
      <c r="HJ24" s="277"/>
      <c r="HK24" s="393"/>
      <c r="HL24" s="394"/>
      <c r="HM24" s="1369"/>
      <c r="HN24" s="1395"/>
      <c r="HO24" s="1449"/>
      <c r="HP24" s="1460"/>
      <c r="HQ24" s="1460"/>
      <c r="HR24" s="1478"/>
      <c r="HS24" s="1519"/>
      <c r="HT24" s="1541"/>
      <c r="HU24" s="339"/>
      <c r="HV24" s="1564"/>
      <c r="HW24" s="1575"/>
      <c r="HX24" s="1575"/>
      <c r="HY24" s="1575"/>
      <c r="HZ24" s="1593"/>
      <c r="IA24" s="1614"/>
      <c r="IB24" s="1636"/>
      <c r="IC24" s="1657"/>
      <c r="ID24" s="1668"/>
      <c r="IE24" s="1668"/>
      <c r="IF24" s="1686"/>
      <c r="IG24" s="1707"/>
      <c r="IH24" s="1707"/>
      <c r="II24" s="1729"/>
      <c r="IJ24" s="1750"/>
      <c r="IK24" s="1761"/>
      <c r="IL24" s="1761"/>
      <c r="IM24" s="1779"/>
      <c r="IN24" s="339"/>
      <c r="IO24" s="1800"/>
      <c r="IP24" s="1821"/>
      <c r="IQ24" s="1842"/>
      <c r="IR24" s="1853"/>
      <c r="IS24" s="1853"/>
      <c r="IT24" s="1871"/>
      <c r="IU24" s="1892"/>
      <c r="IV24" s="1892"/>
      <c r="IW24" s="1913"/>
      <c r="IX24" s="1934"/>
      <c r="IY24" s="1945"/>
      <c r="IZ24" s="1945"/>
      <c r="JA24" s="1934"/>
      <c r="JB24" s="1934"/>
      <c r="JC24" s="1963"/>
      <c r="JD24" s="1963"/>
      <c r="JE24" s="1984"/>
      <c r="JF24" s="1995"/>
      <c r="JG24" s="1995"/>
      <c r="JH24" s="2013"/>
      <c r="JI24" s="2034"/>
      <c r="JJ24" s="2055"/>
      <c r="JK24" s="2055"/>
      <c r="JL24" s="2076"/>
      <c r="JM24" s="2087"/>
      <c r="JN24" s="2087"/>
      <c r="JO24" s="2105"/>
      <c r="JP24" s="2125"/>
      <c r="JQ24" s="2145"/>
      <c r="JR24" s="2165"/>
      <c r="JS24" s="2185"/>
      <c r="JT24" s="2196"/>
      <c r="JU24" s="2196"/>
      <c r="JV24" s="2212"/>
      <c r="JW24" s="2232"/>
      <c r="JX24" s="2252"/>
      <c r="JY24" s="2272"/>
      <c r="JZ24" s="2292"/>
      <c r="KA24" s="2303"/>
      <c r="KB24" s="2303"/>
      <c r="KC24" s="2321"/>
      <c r="KD24" s="2341"/>
      <c r="KE24" s="2361"/>
      <c r="KF24" s="2381"/>
      <c r="KG24" s="2401"/>
      <c r="KH24" s="2412"/>
      <c r="KI24" s="2412"/>
      <c r="KJ24" s="2430"/>
      <c r="KK24" s="2450"/>
      <c r="KL24" s="2470"/>
      <c r="KM24" s="2490"/>
      <c r="KN24" s="2510"/>
      <c r="KO24" s="2521"/>
      <c r="KP24" s="2521"/>
      <c r="KQ24" s="2539"/>
      <c r="KR24" s="2559"/>
      <c r="KS24" s="2579"/>
      <c r="KT24" s="2599"/>
      <c r="KU24" s="2619"/>
      <c r="KV24" s="2630"/>
      <c r="KW24" s="2630"/>
      <c r="KX24" s="2648"/>
      <c r="KY24" s="2668"/>
      <c r="KZ24" s="2688"/>
      <c r="LA24" s="2712"/>
      <c r="LB24" s="2732"/>
      <c r="LC24" s="2743"/>
      <c r="LD24" s="2743"/>
      <c r="LE24" s="2761"/>
      <c r="LF24" s="2781"/>
      <c r="LG24" s="2801"/>
      <c r="LH24" s="2821"/>
      <c r="LI24" s="2841"/>
      <c r="LJ24" s="2852"/>
      <c r="LK24" s="2852"/>
      <c r="LL24" s="2870"/>
      <c r="LM24" s="2890"/>
      <c r="LN24" s="2912">
        <v>11</v>
      </c>
      <c r="LO24" s="2932">
        <v>8</v>
      </c>
      <c r="LP24" s="2932">
        <v>9</v>
      </c>
      <c r="LQ24" s="2970">
        <v>0</v>
      </c>
      <c r="LR24" s="2970">
        <v>0</v>
      </c>
      <c r="LS24" s="2979">
        <v>14</v>
      </c>
      <c r="LT24" s="2980">
        <v>12</v>
      </c>
      <c r="LU24" s="2981">
        <v>5</v>
      </c>
      <c r="LV24" s="2982">
        <v>9</v>
      </c>
      <c r="LW24" s="3059">
        <v>8</v>
      </c>
      <c r="LX24" s="3057">
        <v>0</v>
      </c>
      <c r="LY24" s="3057">
        <v>0</v>
      </c>
      <c r="LZ24" s="3089">
        <v>8</v>
      </c>
      <c r="MA24" s="3110">
        <v>5</v>
      </c>
      <c r="MB24" s="3146">
        <v>4</v>
      </c>
      <c r="MC24" s="3166">
        <v>3</v>
      </c>
      <c r="MD24" s="3186">
        <v>3</v>
      </c>
      <c r="ME24" s="3197">
        <v>0</v>
      </c>
      <c r="MF24" s="3197">
        <v>0</v>
      </c>
      <c r="MG24" s="3216">
        <v>3</v>
      </c>
      <c r="MH24" s="3236">
        <v>13</v>
      </c>
      <c r="MI24" s="3256">
        <v>6</v>
      </c>
      <c r="MJ24" s="3277">
        <v>8</v>
      </c>
      <c r="MK24" s="3297">
        <v>3</v>
      </c>
      <c r="ML24" s="3308">
        <v>0</v>
      </c>
      <c r="MM24" s="3308">
        <v>0</v>
      </c>
      <c r="MN24" s="3326">
        <v>11</v>
      </c>
      <c r="MO24" s="3346">
        <v>6</v>
      </c>
      <c r="MP24" s="3366">
        <v>5</v>
      </c>
      <c r="MQ24" s="3386">
        <v>7</v>
      </c>
      <c r="MR24" s="3440">
        <v>5</v>
      </c>
      <c r="MS24" s="3438">
        <v>0</v>
      </c>
      <c r="MT24" s="3438">
        <v>0</v>
      </c>
      <c r="MU24" s="3440">
        <v>5</v>
      </c>
      <c r="MV24" s="3468">
        <v>4</v>
      </c>
      <c r="MW24" s="3488">
        <v>2</v>
      </c>
      <c r="MX24" s="3508">
        <v>6</v>
      </c>
      <c r="MY24" s="3528">
        <v>5</v>
      </c>
      <c r="MZ24" s="3539">
        <v>0</v>
      </c>
      <c r="NA24" s="3539">
        <v>0</v>
      </c>
      <c r="NB24" s="1575"/>
      <c r="NC24" s="3557">
        <v>11</v>
      </c>
      <c r="ND24" s="3557">
        <v>5</v>
      </c>
      <c r="NE24" s="3557">
        <v>4</v>
      </c>
      <c r="NF24" s="3587">
        <v>8</v>
      </c>
      <c r="NG24" s="3571">
        <v>0</v>
      </c>
      <c r="NH24" s="3571">
        <v>0</v>
      </c>
      <c r="NI24" s="339">
        <v>3</v>
      </c>
      <c r="NJ24" s="3587">
        <v>12</v>
      </c>
      <c r="NK24" s="3617">
        <v>5</v>
      </c>
      <c r="NL24" s="3617">
        <v>9</v>
      </c>
      <c r="NM24" s="3617">
        <v>5</v>
      </c>
      <c r="NN24" s="3602">
        <v>0</v>
      </c>
      <c r="NO24" s="3602">
        <v>0</v>
      </c>
      <c r="NP24" s="3617">
        <v>3</v>
      </c>
      <c r="NQ24" s="3617">
        <v>2</v>
      </c>
      <c r="NR24" s="3617">
        <v>3</v>
      </c>
      <c r="NS24" s="3617">
        <v>1</v>
      </c>
      <c r="NT24" s="3637">
        <v>5</v>
      </c>
      <c r="NU24" s="3602">
        <v>0</v>
      </c>
      <c r="NV24" s="3602">
        <v>0</v>
      </c>
      <c r="NW24" s="3617">
        <v>6</v>
      </c>
      <c r="NX24" s="3617">
        <v>3</v>
      </c>
      <c r="NY24" s="3637">
        <v>6</v>
      </c>
      <c r="NZ24" s="3666">
        <v>4</v>
      </c>
      <c r="OA24" s="3666">
        <v>4</v>
      </c>
      <c r="OB24" s="3651">
        <v>0</v>
      </c>
      <c r="OC24" s="3651">
        <v>0</v>
      </c>
      <c r="OD24" s="3666">
        <v>4</v>
      </c>
      <c r="OE24" s="3666">
        <v>8</v>
      </c>
      <c r="OF24" s="3666">
        <v>3</v>
      </c>
      <c r="OG24" s="3666">
        <v>8</v>
      </c>
      <c r="OH24" s="339">
        <v>4</v>
      </c>
      <c r="OI24" s="211">
        <v>0</v>
      </c>
      <c r="OJ24" s="211">
        <v>0</v>
      </c>
      <c r="OK24" s="3686"/>
      <c r="OL24" s="3686">
        <v>6</v>
      </c>
      <c r="OM24" s="3706">
        <v>6</v>
      </c>
      <c r="ON24" s="3726">
        <v>5</v>
      </c>
      <c r="OO24" s="3746">
        <v>4</v>
      </c>
      <c r="OP24" s="3757">
        <v>0</v>
      </c>
      <c r="OQ24" s="3757">
        <v>0</v>
      </c>
      <c r="OR24" s="3775">
        <v>8</v>
      </c>
      <c r="OS24" s="3795">
        <v>5</v>
      </c>
      <c r="OT24" s="3815">
        <v>3</v>
      </c>
      <c r="OU24" s="3835">
        <v>5</v>
      </c>
      <c r="OV24" s="3855">
        <v>4</v>
      </c>
      <c r="OW24" s="3866">
        <v>0</v>
      </c>
      <c r="OX24" s="3866">
        <v>0</v>
      </c>
      <c r="OY24" s="3884">
        <v>2</v>
      </c>
      <c r="OZ24" s="3904">
        <v>4</v>
      </c>
      <c r="PA24" s="3924">
        <v>5</v>
      </c>
      <c r="PB24" s="3944">
        <v>2</v>
      </c>
      <c r="PC24" s="3964">
        <v>5</v>
      </c>
      <c r="PD24" s="3975">
        <v>0</v>
      </c>
      <c r="PE24" s="3975">
        <v>0</v>
      </c>
      <c r="PF24" s="3993">
        <v>5</v>
      </c>
      <c r="PG24" s="3993">
        <v>3</v>
      </c>
      <c r="PH24" s="3993">
        <v>4</v>
      </c>
      <c r="PI24" s="4013">
        <v>6</v>
      </c>
      <c r="PJ24" s="4033">
        <v>2</v>
      </c>
      <c r="PK24" s="4044">
        <v>0</v>
      </c>
      <c r="PL24" s="4044">
        <v>0</v>
      </c>
      <c r="PM24" s="4062">
        <v>7</v>
      </c>
      <c r="PN24" s="4082">
        <v>6</v>
      </c>
      <c r="PO24" s="4102">
        <v>5</v>
      </c>
      <c r="PP24" s="4122">
        <v>2</v>
      </c>
      <c r="PQ24" s="4142">
        <v>4</v>
      </c>
      <c r="PR24" s="4153">
        <v>0</v>
      </c>
      <c r="PS24" s="4153">
        <v>0</v>
      </c>
      <c r="PT24" s="4173">
        <v>5</v>
      </c>
      <c r="PU24" s="4173">
        <v>8</v>
      </c>
      <c r="PV24" s="4173">
        <v>4</v>
      </c>
      <c r="PW24" s="4173">
        <v>6</v>
      </c>
      <c r="PX24" s="4193">
        <v>4</v>
      </c>
      <c r="PY24" s="4204">
        <v>0</v>
      </c>
      <c r="PZ24" s="4204">
        <v>0</v>
      </c>
      <c r="QA24" s="4222">
        <v>2</v>
      </c>
      <c r="QB24" s="4242">
        <v>7</v>
      </c>
      <c r="QC24" s="4262">
        <v>3</v>
      </c>
      <c r="QD24" s="4282">
        <v>3</v>
      </c>
      <c r="QE24" s="4302">
        <v>2</v>
      </c>
      <c r="QF24" s="4313">
        <v>0</v>
      </c>
      <c r="QG24" s="4313">
        <v>0</v>
      </c>
      <c r="QH24" s="4331">
        <v>8</v>
      </c>
      <c r="QI24" s="4351">
        <v>6</v>
      </c>
      <c r="QJ24" s="4371">
        <v>2</v>
      </c>
      <c r="QK24" s="4391">
        <v>3</v>
      </c>
      <c r="QL24" s="4411">
        <v>1</v>
      </c>
      <c r="QM24" s="4422">
        <v>0</v>
      </c>
      <c r="QN24" s="4422">
        <v>0</v>
      </c>
      <c r="QO24" s="4440">
        <v>4</v>
      </c>
      <c r="QP24" s="4460">
        <v>2</v>
      </c>
      <c r="QQ24" s="4480">
        <v>1</v>
      </c>
      <c r="QR24" s="4500">
        <v>3</v>
      </c>
      <c r="QS24" s="4520">
        <v>5</v>
      </c>
      <c r="QT24" s="4531">
        <v>0</v>
      </c>
      <c r="QU24" s="4531">
        <v>0</v>
      </c>
      <c r="QV24" s="4520"/>
      <c r="QW24" s="4552">
        <v>5</v>
      </c>
      <c r="QX24" s="4572">
        <v>1</v>
      </c>
      <c r="QY24" s="4592">
        <v>9</v>
      </c>
      <c r="QZ24" s="4612">
        <v>6</v>
      </c>
      <c r="RA24" s="4623">
        <v>0</v>
      </c>
      <c r="RB24" s="4623">
        <v>0</v>
      </c>
      <c r="RC24" s="339">
        <v>5</v>
      </c>
      <c r="RD24" s="339">
        <v>6</v>
      </c>
      <c r="RE24" s="4648">
        <v>2</v>
      </c>
      <c r="RF24" s="339">
        <v>2</v>
      </c>
      <c r="RG24" s="339">
        <v>1</v>
      </c>
      <c r="RH24" s="211">
        <v>0</v>
      </c>
      <c r="RI24" s="211">
        <v>0</v>
      </c>
      <c r="RJ24" s="339">
        <v>6</v>
      </c>
      <c r="RK24" s="339">
        <v>2</v>
      </c>
      <c r="RL24" s="339">
        <v>1</v>
      </c>
      <c r="RM24" s="339">
        <v>2</v>
      </c>
      <c r="RN24" s="339">
        <v>4</v>
      </c>
      <c r="RO24" s="211">
        <v>0</v>
      </c>
      <c r="RP24" s="211">
        <v>0</v>
      </c>
      <c r="RQ24" s="339">
        <v>1</v>
      </c>
      <c r="RR24" s="339">
        <v>0</v>
      </c>
      <c r="RS24" s="339">
        <v>0</v>
      </c>
      <c r="RT24" s="339">
        <v>0</v>
      </c>
      <c r="RU24" s="339">
        <v>0</v>
      </c>
      <c r="RV24" s="211">
        <v>0</v>
      </c>
      <c r="RW24" s="211">
        <v>0</v>
      </c>
      <c r="RX24" s="339">
        <v>2</v>
      </c>
      <c r="RY24" s="339">
        <v>1</v>
      </c>
      <c r="RZ24" s="339">
        <v>0</v>
      </c>
      <c r="SA24" s="339">
        <v>0</v>
      </c>
      <c r="SB24" s="339">
        <v>0</v>
      </c>
      <c r="SC24" s="211">
        <v>0</v>
      </c>
      <c r="SD24" s="211">
        <v>0</v>
      </c>
      <c r="SE24" s="339"/>
      <c r="SF24" s="339">
        <v>0</v>
      </c>
      <c r="SG24" s="339">
        <v>0</v>
      </c>
      <c r="SH24" s="339">
        <v>0</v>
      </c>
      <c r="SI24" s="339">
        <v>0</v>
      </c>
      <c r="SJ24" s="211">
        <v>0</v>
      </c>
      <c r="SK24" s="211">
        <v>0</v>
      </c>
      <c r="SL24" s="339">
        <v>1</v>
      </c>
      <c r="SM24" s="339">
        <v>0</v>
      </c>
      <c r="SN24" s="339">
        <v>2</v>
      </c>
      <c r="SO24" s="4672">
        <v>0</v>
      </c>
      <c r="SP24" s="4702">
        <v>1</v>
      </c>
      <c r="SQ24" s="4686">
        <v>0</v>
      </c>
      <c r="SR24" s="4686">
        <v>0</v>
      </c>
      <c r="SS24" s="4702">
        <v>2</v>
      </c>
      <c r="ST24" s="4723">
        <v>0</v>
      </c>
      <c r="SU24" s="4744">
        <v>1</v>
      </c>
      <c r="SV24" s="4766">
        <v>1</v>
      </c>
      <c r="SW24" s="4787">
        <v>1</v>
      </c>
      <c r="SX24" s="4798">
        <v>0</v>
      </c>
      <c r="SY24" s="4798">
        <v>0</v>
      </c>
      <c r="SZ24" s="339">
        <v>1</v>
      </c>
      <c r="TA24" s="339">
        <v>0</v>
      </c>
      <c r="TB24" s="339">
        <v>3</v>
      </c>
      <c r="TC24" s="339">
        <v>0</v>
      </c>
      <c r="TD24" s="339">
        <v>1</v>
      </c>
      <c r="TE24" s="211">
        <v>0</v>
      </c>
      <c r="TF24" s="211">
        <v>0</v>
      </c>
      <c r="TG24" s="339">
        <v>0</v>
      </c>
      <c r="TH24" s="339">
        <v>0</v>
      </c>
      <c r="TI24" s="339">
        <v>1</v>
      </c>
      <c r="TJ24" s="339">
        <v>1</v>
      </c>
      <c r="TK24" s="339"/>
      <c r="TL24" s="211">
        <v>0</v>
      </c>
      <c r="TM24" s="211">
        <v>0</v>
      </c>
      <c r="TN24" s="339">
        <v>1</v>
      </c>
      <c r="TO24" s="339">
        <v>1</v>
      </c>
      <c r="TP24" s="339">
        <v>0</v>
      </c>
      <c r="TQ24" s="339">
        <v>1</v>
      </c>
    </row>
    <row r="25" spans="1:537" s="470" customFormat="1" x14ac:dyDescent="0.3">
      <c r="A25" s="395" t="s">
        <v>57</v>
      </c>
      <c r="B25" s="396">
        <v>1606</v>
      </c>
      <c r="C25" s="396">
        <v>1559</v>
      </c>
      <c r="D25" s="396">
        <v>1553</v>
      </c>
      <c r="E25" s="396">
        <v>1434</v>
      </c>
      <c r="F25" s="396">
        <v>1264</v>
      </c>
      <c r="G25" s="397">
        <v>0</v>
      </c>
      <c r="H25" s="397">
        <v>0</v>
      </c>
      <c r="I25" s="396">
        <v>1372</v>
      </c>
      <c r="J25" s="396">
        <v>1481</v>
      </c>
      <c r="K25" s="396">
        <v>1283</v>
      </c>
      <c r="L25" s="396">
        <v>1259</v>
      </c>
      <c r="M25" s="396">
        <v>1006</v>
      </c>
      <c r="N25" s="397">
        <v>0</v>
      </c>
      <c r="O25" s="397">
        <v>0</v>
      </c>
      <c r="P25" s="396">
        <v>1501</v>
      </c>
      <c r="Q25" s="396">
        <v>1346</v>
      </c>
      <c r="R25" s="396">
        <v>1113</v>
      </c>
      <c r="S25" s="396">
        <v>1125</v>
      </c>
      <c r="T25" s="396">
        <v>1056</v>
      </c>
      <c r="U25" s="397">
        <v>0</v>
      </c>
      <c r="V25" s="397">
        <v>0</v>
      </c>
      <c r="W25" s="396">
        <v>1370</v>
      </c>
      <c r="X25" s="396">
        <v>1152</v>
      </c>
      <c r="Y25" s="396">
        <v>1017</v>
      </c>
      <c r="Z25" s="396">
        <v>927</v>
      </c>
      <c r="AA25" s="396">
        <v>915</v>
      </c>
      <c r="AB25" s="397">
        <v>0</v>
      </c>
      <c r="AC25" s="397">
        <v>0</v>
      </c>
      <c r="AD25" s="396">
        <v>1301</v>
      </c>
      <c r="AE25" s="396">
        <v>1192</v>
      </c>
      <c r="AF25" s="396">
        <v>1245</v>
      </c>
      <c r="AG25" s="396">
        <v>1151</v>
      </c>
      <c r="AH25" s="396">
        <v>0</v>
      </c>
      <c r="AI25" s="397">
        <v>0</v>
      </c>
      <c r="AJ25" s="397">
        <v>0</v>
      </c>
      <c r="AK25" s="396">
        <v>1583</v>
      </c>
      <c r="AL25" s="396">
        <v>1507</v>
      </c>
      <c r="AM25" s="396">
        <v>1312</v>
      </c>
      <c r="AN25" s="396">
        <v>1196</v>
      </c>
      <c r="AO25" s="396">
        <v>1237</v>
      </c>
      <c r="AP25" s="397">
        <v>0</v>
      </c>
      <c r="AQ25" s="397">
        <v>0</v>
      </c>
      <c r="AR25" s="396">
        <v>1370</v>
      </c>
      <c r="AS25" s="396">
        <v>1053</v>
      </c>
      <c r="AT25" s="396">
        <v>1258</v>
      </c>
      <c r="AU25" s="396">
        <v>959</v>
      </c>
      <c r="AV25" s="396">
        <v>789</v>
      </c>
      <c r="AW25" s="397">
        <v>0</v>
      </c>
      <c r="AX25" s="397">
        <v>0</v>
      </c>
      <c r="AY25" s="396">
        <v>1187</v>
      </c>
      <c r="AZ25" s="396">
        <v>1100</v>
      </c>
      <c r="BA25" s="396">
        <v>1044</v>
      </c>
      <c r="BB25" s="396">
        <v>890</v>
      </c>
      <c r="BC25" s="396">
        <v>755</v>
      </c>
      <c r="BD25" s="397">
        <v>0</v>
      </c>
      <c r="BE25" s="397">
        <v>0</v>
      </c>
      <c r="BF25" s="396">
        <v>1224</v>
      </c>
      <c r="BG25" s="398">
        <f>SUM(BG11:BG20)</f>
        <v>913</v>
      </c>
      <c r="BH25" s="396">
        <v>874</v>
      </c>
      <c r="BI25" s="396">
        <v>793</v>
      </c>
      <c r="BJ25" s="398">
        <f>SUM(BJ11:BJ20)</f>
        <v>645</v>
      </c>
      <c r="BK25" s="399">
        <f>SUM(BK11:BK20)</f>
        <v>0</v>
      </c>
      <c r="BL25" s="399">
        <f>SUM(BL11:BL20)</f>
        <v>0</v>
      </c>
      <c r="BM25" s="398">
        <f>SUM(BM11:BM20)</f>
        <v>1329</v>
      </c>
      <c r="BN25" s="396">
        <v>1136</v>
      </c>
      <c r="BO25" s="396">
        <v>971</v>
      </c>
      <c r="BP25" s="396">
        <v>829</v>
      </c>
      <c r="BQ25" s="396">
        <v>825</v>
      </c>
      <c r="BR25" s="397">
        <v>0</v>
      </c>
      <c r="BS25" s="397">
        <v>0</v>
      </c>
      <c r="BT25" s="396">
        <v>967</v>
      </c>
      <c r="BU25" s="396">
        <v>795</v>
      </c>
      <c r="BV25" s="396">
        <v>718</v>
      </c>
      <c r="BW25" s="396">
        <v>709</v>
      </c>
      <c r="BX25" s="396">
        <v>640</v>
      </c>
      <c r="BY25" s="397">
        <v>0</v>
      </c>
      <c r="BZ25" s="397">
        <v>0</v>
      </c>
      <c r="CA25" s="396">
        <v>897</v>
      </c>
      <c r="CB25" s="396">
        <v>389</v>
      </c>
      <c r="CC25" s="400">
        <v>743</v>
      </c>
      <c r="CD25" s="401">
        <v>743</v>
      </c>
      <c r="CE25" s="401">
        <v>755</v>
      </c>
      <c r="CF25" s="402">
        <v>0</v>
      </c>
      <c r="CG25" s="402">
        <v>0</v>
      </c>
      <c r="CH25" s="403">
        <v>908</v>
      </c>
      <c r="CI25" s="403">
        <v>837</v>
      </c>
      <c r="CJ25" s="398">
        <f>SUM(CJ11:CJ22)</f>
        <v>718</v>
      </c>
      <c r="CK25" s="398">
        <f>SUM(CK11:CK22)</f>
        <v>655</v>
      </c>
      <c r="CL25" s="398">
        <f>SUM(CL11:CL22)</f>
        <v>692</v>
      </c>
      <c r="CM25" s="399">
        <f>SUM(CM11:CM20)</f>
        <v>0</v>
      </c>
      <c r="CN25" s="399">
        <f>SUM(CN11:CN20)</f>
        <v>0</v>
      </c>
      <c r="CO25" s="398">
        <f>SUM(CO11:CO22)</f>
        <v>736</v>
      </c>
      <c r="CP25" s="404">
        <v>757</v>
      </c>
      <c r="CQ25" s="398">
        <f>SUM(CQ11:CQ22)</f>
        <v>758</v>
      </c>
      <c r="CR25" s="398">
        <f>SUM(CR11:CR22)</f>
        <v>730</v>
      </c>
      <c r="CS25" s="398">
        <f>SUM(CS11:CS22)</f>
        <v>627</v>
      </c>
      <c r="CT25" s="399">
        <f>SUM(CT11:CT20)</f>
        <v>0</v>
      </c>
      <c r="CU25" s="399">
        <f>SUM(CU11:CU20)</f>
        <v>0</v>
      </c>
      <c r="CV25" s="404">
        <v>0</v>
      </c>
      <c r="CW25" s="404">
        <v>914</v>
      </c>
      <c r="CX25" s="404">
        <v>802</v>
      </c>
      <c r="CY25" s="404">
        <v>664</v>
      </c>
      <c r="CZ25" s="404">
        <v>562</v>
      </c>
      <c r="DA25" s="405">
        <v>0</v>
      </c>
      <c r="DB25" s="405">
        <v>0</v>
      </c>
      <c r="DC25" s="406">
        <v>645</v>
      </c>
      <c r="DD25" s="407">
        <v>590</v>
      </c>
      <c r="DE25" s="407">
        <v>545</v>
      </c>
      <c r="DF25" s="398">
        <f>SUM(DF11:DF22)</f>
        <v>519</v>
      </c>
      <c r="DG25" s="408">
        <v>517</v>
      </c>
      <c r="DH25" s="409">
        <v>0</v>
      </c>
      <c r="DI25" s="409">
        <v>0</v>
      </c>
      <c r="DJ25" s="398">
        <f>SUM(DJ11:DJ22)</f>
        <v>673</v>
      </c>
      <c r="DK25" s="398">
        <f>SUM(DK11:DK22)</f>
        <v>594</v>
      </c>
      <c r="DL25" s="398">
        <f>SUM(DL11:DL22)</f>
        <v>548</v>
      </c>
      <c r="DM25" s="410">
        <v>489</v>
      </c>
      <c r="DN25" s="398">
        <f>SUM(DN11:DN22)</f>
        <v>463</v>
      </c>
      <c r="DO25" s="399">
        <f>SUM(DO11:DO20)</f>
        <v>0</v>
      </c>
      <c r="DP25" s="399">
        <f>SUM(DP11:DP20)</f>
        <v>0</v>
      </c>
      <c r="DQ25" s="398">
        <f>SUM(DQ11:DQ22)</f>
        <v>532</v>
      </c>
      <c r="DR25" s="398">
        <f>SUM(DR11:DR22)</f>
        <v>542</v>
      </c>
      <c r="DS25" s="411">
        <v>471</v>
      </c>
      <c r="DT25" s="398">
        <f>SUM(DT11:DT22)</f>
        <v>619</v>
      </c>
      <c r="DU25" s="412">
        <v>608</v>
      </c>
      <c r="DV25" s="413">
        <v>0</v>
      </c>
      <c r="DW25" s="413">
        <v>0</v>
      </c>
      <c r="DX25" s="398">
        <f>SUM(DX11:DX22)</f>
        <v>817</v>
      </c>
      <c r="DY25" s="414">
        <v>748</v>
      </c>
      <c r="DZ25" s="415">
        <v>622</v>
      </c>
      <c r="EA25" s="416">
        <v>595</v>
      </c>
      <c r="EB25" s="398">
        <f>SUM(EB11:EB22)</f>
        <v>615</v>
      </c>
      <c r="EC25" s="399">
        <f>SUM(EC11:EC20)</f>
        <v>0</v>
      </c>
      <c r="ED25" s="399">
        <f>SUM(ED11:ED20)</f>
        <v>0</v>
      </c>
      <c r="EE25" s="399">
        <f>SUM(EE11:EE20)</f>
        <v>0</v>
      </c>
      <c r="EF25" s="398">
        <f>SUM(EF11:EF22)</f>
        <v>731</v>
      </c>
      <c r="EG25" s="398">
        <f>SUM(EG11:EG22)</f>
        <v>656</v>
      </c>
      <c r="EH25" s="417">
        <v>547</v>
      </c>
      <c r="EI25" s="398">
        <f>SUM(EI11:EI22)</f>
        <v>475</v>
      </c>
      <c r="EJ25" s="399">
        <f>SUM(EJ11:EJ20)</f>
        <v>0</v>
      </c>
      <c r="EK25" s="399">
        <f>SUM(EK11:EK20)</f>
        <v>0</v>
      </c>
      <c r="EL25" s="398">
        <f>SUM(EL11:EL22)</f>
        <v>586</v>
      </c>
      <c r="EM25" s="418">
        <v>548</v>
      </c>
      <c r="EN25" s="419">
        <v>508</v>
      </c>
      <c r="EO25" s="398">
        <f>SUM(EO11:EO22)</f>
        <v>460</v>
      </c>
      <c r="EP25" s="420">
        <v>470</v>
      </c>
      <c r="EQ25" s="421">
        <v>0</v>
      </c>
      <c r="ER25" s="421">
        <v>0</v>
      </c>
      <c r="ES25" s="422">
        <v>559</v>
      </c>
      <c r="ET25" s="423">
        <v>512</v>
      </c>
      <c r="EU25" s="424">
        <v>459</v>
      </c>
      <c r="EV25" s="425">
        <v>445</v>
      </c>
      <c r="EW25" s="398">
        <f>SUM(EW11:EW22)</f>
        <v>429</v>
      </c>
      <c r="EX25" s="399">
        <f>SUM(EX11:EX20)</f>
        <v>0</v>
      </c>
      <c r="EY25" s="399">
        <f>SUM(EY11:EY20)</f>
        <v>0</v>
      </c>
      <c r="EZ25" s="426">
        <v>715</v>
      </c>
      <c r="FA25" s="427">
        <v>656</v>
      </c>
      <c r="FB25" s="428">
        <v>591</v>
      </c>
      <c r="FC25" s="429">
        <v>595</v>
      </c>
      <c r="FD25" s="430">
        <v>483</v>
      </c>
      <c r="FE25" s="431">
        <v>0</v>
      </c>
      <c r="FF25" s="431">
        <v>0</v>
      </c>
      <c r="FG25" s="432">
        <v>610</v>
      </c>
      <c r="FH25" s="433">
        <v>530</v>
      </c>
      <c r="FI25" s="434">
        <v>0</v>
      </c>
      <c r="FJ25" s="434">
        <v>613</v>
      </c>
      <c r="FK25" s="435">
        <v>472</v>
      </c>
      <c r="FL25" s="436">
        <v>0</v>
      </c>
      <c r="FM25" s="436">
        <v>0</v>
      </c>
      <c r="FN25" s="437">
        <v>589</v>
      </c>
      <c r="FO25" s="438">
        <v>522</v>
      </c>
      <c r="FP25" s="438">
        <v>436</v>
      </c>
      <c r="FQ25" s="438">
        <v>471</v>
      </c>
      <c r="FR25" s="439">
        <v>479</v>
      </c>
      <c r="FS25" s="440">
        <v>0</v>
      </c>
      <c r="FT25" s="440">
        <v>0</v>
      </c>
      <c r="FU25" s="441">
        <v>594</v>
      </c>
      <c r="FV25" s="442">
        <v>457</v>
      </c>
      <c r="FW25" s="442">
        <v>333</v>
      </c>
      <c r="FX25" s="442">
        <v>0</v>
      </c>
      <c r="FY25" s="443">
        <v>184</v>
      </c>
      <c r="FZ25" s="444">
        <v>0</v>
      </c>
      <c r="GA25" s="444">
        <v>0</v>
      </c>
      <c r="GB25" s="445">
        <v>696</v>
      </c>
      <c r="GC25" s="446">
        <v>700</v>
      </c>
      <c r="GD25" s="447">
        <v>686</v>
      </c>
      <c r="GE25" s="447">
        <v>644</v>
      </c>
      <c r="GF25" s="448">
        <v>574</v>
      </c>
      <c r="GG25" s="449">
        <v>0</v>
      </c>
      <c r="GH25" s="449">
        <v>0</v>
      </c>
      <c r="GI25" s="450">
        <v>680</v>
      </c>
      <c r="GJ25" s="451">
        <v>543</v>
      </c>
      <c r="GK25" s="452">
        <v>494</v>
      </c>
      <c r="GL25" s="452">
        <v>493</v>
      </c>
      <c r="GM25" s="398">
        <f>SUM(GM11:GM22)</f>
        <v>410</v>
      </c>
      <c r="GN25" s="399">
        <f>SUM(GN11:GN20)</f>
        <v>0</v>
      </c>
      <c r="GO25" s="399">
        <f>SUM(GO11:GO20)</f>
        <v>0</v>
      </c>
      <c r="GP25" s="453">
        <v>616</v>
      </c>
      <c r="GQ25" s="454">
        <v>520</v>
      </c>
      <c r="GR25" s="455">
        <v>458</v>
      </c>
      <c r="GS25" s="455">
        <v>392</v>
      </c>
      <c r="GT25" s="455">
        <v>439</v>
      </c>
      <c r="GU25" s="456">
        <v>0</v>
      </c>
      <c r="GV25" s="456">
        <v>0</v>
      </c>
      <c r="GW25" s="457">
        <v>683</v>
      </c>
      <c r="GX25" s="458">
        <v>500</v>
      </c>
      <c r="GY25" s="459">
        <v>344</v>
      </c>
      <c r="GZ25" s="459">
        <v>100</v>
      </c>
      <c r="HA25" s="459">
        <v>0</v>
      </c>
      <c r="HB25" s="460">
        <v>0</v>
      </c>
      <c r="HC25" s="460">
        <v>0</v>
      </c>
      <c r="HD25" s="461">
        <v>624</v>
      </c>
      <c r="HE25" s="462">
        <v>472</v>
      </c>
      <c r="HF25" s="463">
        <v>477</v>
      </c>
      <c r="HG25" s="464">
        <v>237</v>
      </c>
      <c r="HH25" s="464">
        <v>0</v>
      </c>
      <c r="HI25" s="465">
        <v>0</v>
      </c>
      <c r="HJ25" s="465">
        <v>0</v>
      </c>
      <c r="HK25" s="466">
        <v>880</v>
      </c>
      <c r="HL25" s="467">
        <v>741</v>
      </c>
      <c r="HM25" s="1370">
        <v>632</v>
      </c>
      <c r="HN25" s="1396">
        <v>636</v>
      </c>
      <c r="HO25" s="1450">
        <v>535</v>
      </c>
      <c r="HP25" s="1461">
        <v>0</v>
      </c>
      <c r="HQ25" s="1461">
        <v>0</v>
      </c>
      <c r="HR25" s="1479">
        <v>634</v>
      </c>
      <c r="HS25" s="1520">
        <v>540</v>
      </c>
      <c r="HT25" s="1542">
        <v>504</v>
      </c>
      <c r="HU25" s="398">
        <f>SUM(HU11:HU22)</f>
        <v>489</v>
      </c>
      <c r="HV25" s="1565">
        <v>450</v>
      </c>
      <c r="HW25" s="1576">
        <v>0</v>
      </c>
      <c r="HX25" s="1576">
        <v>0</v>
      </c>
      <c r="HY25" s="1576">
        <v>0</v>
      </c>
      <c r="HZ25" s="1594">
        <v>691</v>
      </c>
      <c r="IA25" s="1615">
        <v>611</v>
      </c>
      <c r="IB25" s="1637">
        <v>556</v>
      </c>
      <c r="IC25" s="1658">
        <v>505</v>
      </c>
      <c r="ID25" s="1669">
        <v>0</v>
      </c>
      <c r="IE25" s="1669">
        <v>0</v>
      </c>
      <c r="IF25" s="1687">
        <v>643</v>
      </c>
      <c r="IG25" s="1708">
        <v>493</v>
      </c>
      <c r="IH25" s="1708">
        <v>585</v>
      </c>
      <c r="II25" s="1730">
        <v>535</v>
      </c>
      <c r="IJ25" s="1751">
        <v>485</v>
      </c>
      <c r="IK25" s="1762">
        <v>0</v>
      </c>
      <c r="IL25" s="1762">
        <v>0</v>
      </c>
      <c r="IM25" s="1780">
        <v>750</v>
      </c>
      <c r="IN25" s="398">
        <f>SUM(IN11:IN22)</f>
        <v>805</v>
      </c>
      <c r="IO25" s="1801">
        <v>624</v>
      </c>
      <c r="IP25" s="1822">
        <v>540</v>
      </c>
      <c r="IQ25" s="1843">
        <v>477</v>
      </c>
      <c r="IR25" s="1854">
        <v>0</v>
      </c>
      <c r="IS25" s="1854">
        <v>0</v>
      </c>
      <c r="IT25" s="1872">
        <v>536</v>
      </c>
      <c r="IU25" s="1893">
        <v>532</v>
      </c>
      <c r="IV25" s="1893">
        <v>466</v>
      </c>
      <c r="IW25" s="1914">
        <v>415</v>
      </c>
      <c r="IX25" s="1935">
        <v>0</v>
      </c>
      <c r="IY25" s="1946">
        <v>0</v>
      </c>
      <c r="IZ25" s="1946">
        <v>0</v>
      </c>
      <c r="JA25" s="1935">
        <v>138</v>
      </c>
      <c r="JB25" s="1935">
        <v>537</v>
      </c>
      <c r="JC25" s="1964">
        <v>502</v>
      </c>
      <c r="JD25" s="1964">
        <v>472</v>
      </c>
      <c r="JE25" s="1985">
        <v>450</v>
      </c>
      <c r="JF25" s="1996">
        <v>0</v>
      </c>
      <c r="JG25" s="1996">
        <v>0</v>
      </c>
      <c r="JH25" s="2014">
        <v>538</v>
      </c>
      <c r="JI25" s="2035">
        <v>449</v>
      </c>
      <c r="JJ25" s="2056">
        <v>441</v>
      </c>
      <c r="JK25" s="2056">
        <v>0</v>
      </c>
      <c r="JL25" s="2077">
        <v>487</v>
      </c>
      <c r="JM25" s="2088">
        <v>0</v>
      </c>
      <c r="JN25" s="2088">
        <v>0</v>
      </c>
      <c r="JO25" s="2106">
        <v>503</v>
      </c>
      <c r="JP25" s="2126">
        <v>547</v>
      </c>
      <c r="JQ25" s="2146">
        <v>681</v>
      </c>
      <c r="JR25" s="2166">
        <v>580</v>
      </c>
      <c r="JS25" s="2186">
        <v>527</v>
      </c>
      <c r="JT25" s="2197">
        <v>0</v>
      </c>
      <c r="JU25" s="2197">
        <v>0</v>
      </c>
      <c r="JV25" s="2213">
        <v>630</v>
      </c>
      <c r="JW25" s="2233">
        <v>519</v>
      </c>
      <c r="JX25" s="2253">
        <v>395</v>
      </c>
      <c r="JY25" s="2273">
        <v>435</v>
      </c>
      <c r="JZ25" s="2293">
        <v>347</v>
      </c>
      <c r="KA25" s="2304">
        <v>0</v>
      </c>
      <c r="KB25" s="2304">
        <v>0</v>
      </c>
      <c r="KC25" s="2322">
        <v>500</v>
      </c>
      <c r="KD25" s="2342">
        <v>422</v>
      </c>
      <c r="KE25" s="2362">
        <v>413</v>
      </c>
      <c r="KF25" s="2382">
        <v>376</v>
      </c>
      <c r="KG25" s="2402">
        <v>369</v>
      </c>
      <c r="KH25" s="2413">
        <v>0</v>
      </c>
      <c r="KI25" s="2413">
        <v>0</v>
      </c>
      <c r="KJ25" s="2431">
        <v>557</v>
      </c>
      <c r="KK25" s="2451">
        <v>466</v>
      </c>
      <c r="KL25" s="2471">
        <v>408</v>
      </c>
      <c r="KM25" s="2491">
        <v>369</v>
      </c>
      <c r="KN25" s="2511">
        <v>0</v>
      </c>
      <c r="KO25" s="2522">
        <v>0</v>
      </c>
      <c r="KP25" s="2522">
        <v>0</v>
      </c>
      <c r="KQ25" s="2540">
        <v>557</v>
      </c>
      <c r="KR25" s="2560">
        <v>471</v>
      </c>
      <c r="KS25" s="2580">
        <v>402</v>
      </c>
      <c r="KT25" s="2600">
        <v>393</v>
      </c>
      <c r="KU25" s="2620">
        <v>458</v>
      </c>
      <c r="KV25" s="2631">
        <v>0</v>
      </c>
      <c r="KW25" s="2631">
        <v>0</v>
      </c>
      <c r="KX25" s="2649">
        <v>697</v>
      </c>
      <c r="KY25" s="2669">
        <v>606</v>
      </c>
      <c r="KZ25" s="2689">
        <v>520</v>
      </c>
      <c r="LA25" s="2713">
        <v>514</v>
      </c>
      <c r="LB25" s="2733">
        <v>417</v>
      </c>
      <c r="LC25" s="2744">
        <v>0</v>
      </c>
      <c r="LD25" s="2744">
        <v>0</v>
      </c>
      <c r="LE25" s="2762">
        <v>586</v>
      </c>
      <c r="LF25" s="2782">
        <v>483</v>
      </c>
      <c r="LG25" s="2802">
        <v>485</v>
      </c>
      <c r="LH25" s="2822">
        <v>452</v>
      </c>
      <c r="LI25" s="2842">
        <v>334</v>
      </c>
      <c r="LJ25" s="2853">
        <v>0</v>
      </c>
      <c r="LK25" s="2853">
        <v>0</v>
      </c>
      <c r="LL25" s="2871">
        <v>500</v>
      </c>
      <c r="LM25" s="2891">
        <v>435</v>
      </c>
      <c r="LN25" s="2913">
        <v>515</v>
      </c>
      <c r="LO25" s="2933">
        <v>558</v>
      </c>
      <c r="LP25" s="2933">
        <v>496</v>
      </c>
      <c r="LQ25" s="2983">
        <v>0</v>
      </c>
      <c r="LR25" s="2983">
        <v>0</v>
      </c>
      <c r="LS25" s="2984">
        <v>655</v>
      </c>
      <c r="LT25" s="2985">
        <v>579</v>
      </c>
      <c r="LU25" s="2986">
        <v>463</v>
      </c>
      <c r="LV25" s="2987">
        <v>433</v>
      </c>
      <c r="LW25" s="3060">
        <v>420</v>
      </c>
      <c r="LX25" s="3061">
        <v>0</v>
      </c>
      <c r="LY25" s="3061">
        <v>0</v>
      </c>
      <c r="LZ25" s="3090">
        <v>798</v>
      </c>
      <c r="MA25" s="3111">
        <v>667</v>
      </c>
      <c r="MB25" s="3147">
        <v>519</v>
      </c>
      <c r="MC25" s="3167">
        <v>503</v>
      </c>
      <c r="MD25" s="3187">
        <v>409</v>
      </c>
      <c r="ME25" s="3198">
        <v>0</v>
      </c>
      <c r="MF25" s="3198">
        <v>0</v>
      </c>
      <c r="MG25" s="3217">
        <v>532</v>
      </c>
      <c r="MH25" s="3237">
        <v>478</v>
      </c>
      <c r="MI25" s="3257">
        <v>426</v>
      </c>
      <c r="MJ25" s="3278">
        <v>367</v>
      </c>
      <c r="MK25" s="3298">
        <v>364</v>
      </c>
      <c r="ML25" s="3309">
        <v>0</v>
      </c>
      <c r="MM25" s="3309">
        <v>0</v>
      </c>
      <c r="MN25" s="3327">
        <v>566</v>
      </c>
      <c r="MO25" s="3347">
        <v>426</v>
      </c>
      <c r="MP25" s="3367">
        <v>430</v>
      </c>
      <c r="MQ25" s="3387">
        <v>443</v>
      </c>
      <c r="MR25" s="3441">
        <v>439</v>
      </c>
      <c r="MS25" s="3442">
        <v>0</v>
      </c>
      <c r="MT25" s="3442">
        <v>0</v>
      </c>
      <c r="MU25" s="3441">
        <v>512</v>
      </c>
      <c r="MV25" s="3469">
        <v>420</v>
      </c>
      <c r="MW25" s="3489">
        <v>387</v>
      </c>
      <c r="MX25" s="3509">
        <v>388</v>
      </c>
      <c r="MY25" s="3529">
        <v>302</v>
      </c>
      <c r="MZ25" s="3540">
        <v>0</v>
      </c>
      <c r="NA25" s="3540">
        <v>0</v>
      </c>
      <c r="NB25" s="1576">
        <v>0</v>
      </c>
      <c r="NC25" s="3558">
        <v>567</v>
      </c>
      <c r="ND25" s="3558">
        <v>591</v>
      </c>
      <c r="NE25" s="3558">
        <v>581</v>
      </c>
      <c r="NF25" s="3588">
        <v>533</v>
      </c>
      <c r="NG25" s="3572">
        <v>0</v>
      </c>
      <c r="NH25" s="3572">
        <v>0</v>
      </c>
      <c r="NI25" s="398">
        <f>SUM(NI11:NI24)</f>
        <v>664</v>
      </c>
      <c r="NJ25" s="3588">
        <v>533</v>
      </c>
      <c r="NK25" s="3618">
        <v>470</v>
      </c>
      <c r="NL25" s="3618">
        <v>463</v>
      </c>
      <c r="NM25" s="3618">
        <v>417</v>
      </c>
      <c r="NN25" s="3603">
        <v>0</v>
      </c>
      <c r="NO25" s="3603">
        <v>0</v>
      </c>
      <c r="NP25" s="3618">
        <v>544</v>
      </c>
      <c r="NQ25" s="3618">
        <v>411</v>
      </c>
      <c r="NR25" s="3618">
        <v>418</v>
      </c>
      <c r="NS25" s="3618">
        <v>435</v>
      </c>
      <c r="NT25" s="3638">
        <v>345</v>
      </c>
      <c r="NU25" s="3603">
        <v>0</v>
      </c>
      <c r="NV25" s="3603">
        <v>0</v>
      </c>
      <c r="NW25" s="3618">
        <v>668</v>
      </c>
      <c r="NX25" s="3618">
        <v>449</v>
      </c>
      <c r="NY25" s="3638">
        <v>492</v>
      </c>
      <c r="NZ25" s="3667">
        <v>483</v>
      </c>
      <c r="OA25" s="3667">
        <v>377</v>
      </c>
      <c r="OB25" s="3652">
        <v>0</v>
      </c>
      <c r="OC25" s="3652">
        <v>0</v>
      </c>
      <c r="OD25" s="3667">
        <v>531</v>
      </c>
      <c r="OE25" s="3667">
        <v>482</v>
      </c>
      <c r="OF25" s="3667">
        <v>480</v>
      </c>
      <c r="OG25" s="3667">
        <v>442</v>
      </c>
      <c r="OH25" s="398">
        <f>SUM(OH11:OH24)</f>
        <v>402</v>
      </c>
      <c r="OI25" s="399">
        <f>SUM(OI11:OI20)</f>
        <v>0</v>
      </c>
      <c r="OJ25" s="399">
        <f>SUM(OJ11:OJ20)</f>
        <v>0</v>
      </c>
      <c r="OK25" s="3687">
        <v>0</v>
      </c>
      <c r="OL25" s="3687">
        <v>779</v>
      </c>
      <c r="OM25" s="3707">
        <v>667</v>
      </c>
      <c r="ON25" s="3727">
        <v>592</v>
      </c>
      <c r="OO25" s="3747">
        <v>539</v>
      </c>
      <c r="OP25" s="3758">
        <v>0</v>
      </c>
      <c r="OQ25" s="3758">
        <v>0</v>
      </c>
      <c r="OR25" s="3776">
        <v>620</v>
      </c>
      <c r="OS25" s="3796">
        <v>458</v>
      </c>
      <c r="OT25" s="3816">
        <v>402</v>
      </c>
      <c r="OU25" s="3836">
        <v>421</v>
      </c>
      <c r="OV25" s="3856">
        <v>409</v>
      </c>
      <c r="OW25" s="3867">
        <v>0</v>
      </c>
      <c r="OX25" s="3867">
        <v>0</v>
      </c>
      <c r="OY25" s="3885">
        <v>522</v>
      </c>
      <c r="OZ25" s="3905">
        <v>468</v>
      </c>
      <c r="PA25" s="3925">
        <v>465</v>
      </c>
      <c r="PB25" s="3945">
        <v>563</v>
      </c>
      <c r="PC25" s="3965">
        <v>386</v>
      </c>
      <c r="PD25" s="3976">
        <v>0</v>
      </c>
      <c r="PE25" s="3976">
        <v>0</v>
      </c>
      <c r="PF25" s="3994">
        <v>674</v>
      </c>
      <c r="PG25" s="3994">
        <v>519</v>
      </c>
      <c r="PH25" s="3994">
        <v>497</v>
      </c>
      <c r="PI25" s="4014">
        <v>460</v>
      </c>
      <c r="PJ25" s="4034">
        <v>490</v>
      </c>
      <c r="PK25" s="4045">
        <v>0</v>
      </c>
      <c r="PL25" s="4045">
        <v>0</v>
      </c>
      <c r="PM25" s="4063">
        <v>763</v>
      </c>
      <c r="PN25" s="4083">
        <v>731</v>
      </c>
      <c r="PO25" s="4103">
        <v>651</v>
      </c>
      <c r="PP25" s="4123">
        <v>615</v>
      </c>
      <c r="PQ25" s="4143">
        <v>361</v>
      </c>
      <c r="PR25" s="4154">
        <v>0</v>
      </c>
      <c r="PS25" s="4154">
        <v>0</v>
      </c>
      <c r="PT25" s="4174">
        <v>636</v>
      </c>
      <c r="PU25" s="4174">
        <v>411</v>
      </c>
      <c r="PV25" s="4174">
        <v>505</v>
      </c>
      <c r="PW25" s="4174">
        <v>472</v>
      </c>
      <c r="PX25" s="4194">
        <v>391</v>
      </c>
      <c r="PY25" s="4205">
        <v>0</v>
      </c>
      <c r="PZ25" s="4205">
        <v>0</v>
      </c>
      <c r="QA25" s="4223">
        <v>569</v>
      </c>
      <c r="QB25" s="4243">
        <v>504</v>
      </c>
      <c r="QC25" s="4263">
        <v>491</v>
      </c>
      <c r="QD25" s="4283">
        <v>530</v>
      </c>
      <c r="QE25" s="4303">
        <v>514</v>
      </c>
      <c r="QF25" s="4314">
        <v>0</v>
      </c>
      <c r="QG25" s="4314">
        <v>0</v>
      </c>
      <c r="QH25" s="4332">
        <v>623</v>
      </c>
      <c r="QI25" s="4352">
        <v>510</v>
      </c>
      <c r="QJ25" s="4372">
        <v>435</v>
      </c>
      <c r="QK25" s="4392">
        <v>417</v>
      </c>
      <c r="QL25" s="4412">
        <v>402</v>
      </c>
      <c r="QM25" s="4423">
        <v>0</v>
      </c>
      <c r="QN25" s="4423">
        <v>0</v>
      </c>
      <c r="QO25" s="4441">
        <v>559</v>
      </c>
      <c r="QP25" s="4461">
        <v>499</v>
      </c>
      <c r="QQ25" s="4481">
        <v>441</v>
      </c>
      <c r="QR25" s="4501">
        <v>515</v>
      </c>
      <c r="QS25" s="4521">
        <v>498</v>
      </c>
      <c r="QT25" s="4532">
        <v>0</v>
      </c>
      <c r="QU25" s="4532">
        <v>0</v>
      </c>
      <c r="QV25" s="4521">
        <v>0</v>
      </c>
      <c r="QW25" s="4553">
        <v>795</v>
      </c>
      <c r="QX25" s="4573">
        <v>609</v>
      </c>
      <c r="QY25" s="4593">
        <v>528</v>
      </c>
      <c r="QZ25" s="4613">
        <v>505</v>
      </c>
      <c r="RA25" s="4624">
        <v>0</v>
      </c>
      <c r="RB25" s="4624">
        <v>0</v>
      </c>
      <c r="RC25" s="398">
        <f>SUM(RC11:RC24)</f>
        <v>536</v>
      </c>
      <c r="RD25" s="398">
        <f>SUM(RD11:RD24)</f>
        <v>486</v>
      </c>
      <c r="RE25" s="4649">
        <v>410</v>
      </c>
      <c r="RF25" s="398">
        <f>SUM(RF11:RF24)</f>
        <v>425</v>
      </c>
      <c r="RG25" s="398">
        <f>SUM(RG11:RG24)</f>
        <v>369</v>
      </c>
      <c r="RH25" s="399">
        <f>SUM(RH11:RH20)</f>
        <v>0</v>
      </c>
      <c r="RI25" s="399">
        <f>SUM(RI11:RI20)</f>
        <v>0</v>
      </c>
      <c r="RJ25" s="398">
        <f>SUM(RJ11:RJ24)</f>
        <v>622</v>
      </c>
      <c r="RK25" s="398">
        <f>SUM(RK11:RK24)</f>
        <v>619</v>
      </c>
      <c r="RL25" s="398">
        <f>SUM(RL11:RL24)</f>
        <v>480</v>
      </c>
      <c r="RM25" s="398">
        <f>SUM(RM11:RM24)</f>
        <v>446</v>
      </c>
      <c r="RN25" s="398">
        <f>SUM(RN11:RN24)</f>
        <v>352</v>
      </c>
      <c r="RO25" s="399">
        <f>SUM(RO11:RO20)</f>
        <v>0</v>
      </c>
      <c r="RP25" s="399">
        <f>SUM(RP11:RP20)</f>
        <v>0</v>
      </c>
      <c r="RQ25" s="398">
        <f>SUM(RQ11:RQ24)</f>
        <v>393</v>
      </c>
      <c r="RR25" s="398">
        <f>SUM(RR11:RR24)</f>
        <v>436</v>
      </c>
      <c r="RS25" s="398">
        <f>SUM(RS11:RS24)</f>
        <v>383</v>
      </c>
      <c r="RT25" s="398">
        <f>SUM(RT11:RT24)</f>
        <v>373</v>
      </c>
      <c r="RU25" s="398">
        <f>SUM(RU11:RU24)</f>
        <v>397</v>
      </c>
      <c r="RV25" s="399">
        <f>SUM(RV11:RV20)</f>
        <v>0</v>
      </c>
      <c r="RW25" s="399">
        <f>SUM(RW11:RW20)</f>
        <v>0</v>
      </c>
      <c r="RX25" s="398">
        <f>SUM(RX11:RX24)</f>
        <v>893</v>
      </c>
      <c r="RY25" s="398">
        <f>SUM(RY11:RY24)</f>
        <v>771</v>
      </c>
      <c r="RZ25" s="398">
        <f>SUM(RZ11:RZ24)</f>
        <v>588</v>
      </c>
      <c r="SA25" s="398">
        <f>SUM(SA11:SA24)</f>
        <v>460</v>
      </c>
      <c r="SB25" s="398">
        <f>SUM(SB11:SB24)</f>
        <v>396</v>
      </c>
      <c r="SC25" s="399">
        <f>SUM(SC11:SC20)</f>
        <v>0</v>
      </c>
      <c r="SD25" s="399">
        <f>SUM(SD11:SD20)</f>
        <v>0</v>
      </c>
      <c r="SE25" s="398">
        <v>0</v>
      </c>
      <c r="SF25" s="398">
        <f>SUM(SF11:SF24)</f>
        <v>619</v>
      </c>
      <c r="SG25" s="398">
        <f>SUM(SG11:SG24)</f>
        <v>473</v>
      </c>
      <c r="SH25" s="398">
        <f>SUM(SH11:SH24)</f>
        <v>401</v>
      </c>
      <c r="SI25" s="398">
        <f>SUM(SI11:SI24)</f>
        <v>355</v>
      </c>
      <c r="SJ25" s="399">
        <f>SUM(SJ11:SJ20)</f>
        <v>0</v>
      </c>
      <c r="SK25" s="399">
        <f>SUM(SK11:SK20)</f>
        <v>0</v>
      </c>
      <c r="SL25" s="398">
        <f>SUM(SL11:SL24)</f>
        <v>449</v>
      </c>
      <c r="SM25" s="398">
        <f>SUM(SM11:SM24)</f>
        <v>435</v>
      </c>
      <c r="SN25" s="398">
        <f>SUM(SN11:SN24)</f>
        <v>417</v>
      </c>
      <c r="SO25" s="4673">
        <v>429</v>
      </c>
      <c r="SP25" s="4703">
        <v>484</v>
      </c>
      <c r="SQ25" s="4687">
        <v>0</v>
      </c>
      <c r="SR25" s="4687">
        <v>0</v>
      </c>
      <c r="SS25" s="4703">
        <v>677</v>
      </c>
      <c r="ST25" s="4724">
        <v>544</v>
      </c>
      <c r="SU25" s="4745">
        <v>436</v>
      </c>
      <c r="SV25" s="4767">
        <v>475</v>
      </c>
      <c r="SW25" s="4788">
        <v>434</v>
      </c>
      <c r="SX25" s="4799">
        <v>0</v>
      </c>
      <c r="SY25" s="4799">
        <v>0</v>
      </c>
      <c r="SZ25" s="398">
        <f>SUM(SZ11:SZ24)</f>
        <v>511</v>
      </c>
      <c r="TA25" s="398">
        <v>551</v>
      </c>
      <c r="TB25" s="398">
        <f>SUM(TB11:TB24)</f>
        <v>597</v>
      </c>
      <c r="TC25" s="398">
        <f>SUM(TC11:TC24)</f>
        <v>541</v>
      </c>
      <c r="TD25" s="398">
        <f>SUM(TD11:TD24)</f>
        <v>542</v>
      </c>
      <c r="TE25" s="399">
        <f>SUM(TE11:TE20)</f>
        <v>0</v>
      </c>
      <c r="TF25" s="399">
        <f>SUM(TF11:TF20)</f>
        <v>0</v>
      </c>
      <c r="TG25" s="398">
        <f>SUM(TG11:TG24)</f>
        <v>590</v>
      </c>
      <c r="TH25" s="398">
        <f>SUM(TH11:TH24)</f>
        <v>473</v>
      </c>
      <c r="TI25" s="398">
        <f>SUM(TI11:TI24)</f>
        <v>434</v>
      </c>
      <c r="TJ25" s="398">
        <f>SUM(TJ11:TJ24)</f>
        <v>424</v>
      </c>
      <c r="TK25" s="398">
        <f>SUM(TK11:TK24)</f>
        <v>0</v>
      </c>
      <c r="TL25" s="399">
        <f>SUM(TL11:TL20)</f>
        <v>0</v>
      </c>
      <c r="TM25" s="399">
        <f>SUM(TM11:TM20)</f>
        <v>0</v>
      </c>
      <c r="TN25" s="398">
        <f>SUM(TN11:TN24)</f>
        <v>594</v>
      </c>
      <c r="TO25" s="398">
        <f>SUM(TO11:TO24)</f>
        <v>594</v>
      </c>
      <c r="TP25" s="398">
        <f>SUM(TP11:TP24)</f>
        <v>434</v>
      </c>
      <c r="TQ25" s="398">
        <f>SUM(TQ11:TQ24)</f>
        <v>417</v>
      </c>
    </row>
    <row r="26" spans="1:537" s="470" customFormat="1" x14ac:dyDescent="0.3">
      <c r="A26" s="471"/>
      <c r="B26" s="472"/>
      <c r="C26" s="472"/>
      <c r="D26" s="472"/>
      <c r="E26" s="472"/>
      <c r="F26" s="472"/>
      <c r="G26" s="472"/>
      <c r="H26" s="472"/>
      <c r="I26" s="472"/>
      <c r="J26" s="472"/>
      <c r="K26" s="472"/>
      <c r="L26" s="472"/>
      <c r="M26" s="472"/>
      <c r="N26" s="472"/>
      <c r="O26" s="472"/>
      <c r="P26" s="472"/>
      <c r="Q26" s="472"/>
      <c r="R26" s="472"/>
      <c r="S26" s="472"/>
      <c r="T26" s="472"/>
      <c r="U26" s="472"/>
      <c r="V26" s="472"/>
      <c r="W26" s="472"/>
      <c r="X26" s="472"/>
      <c r="Y26" s="472"/>
      <c r="Z26" s="472"/>
      <c r="AA26" s="472"/>
      <c r="AB26" s="472"/>
      <c r="AC26" s="472"/>
      <c r="AD26" s="472"/>
      <c r="AE26" s="472"/>
      <c r="AF26" s="472"/>
      <c r="AG26" s="472"/>
      <c r="AH26" s="472"/>
      <c r="AI26" s="472"/>
      <c r="AJ26" s="472"/>
      <c r="AK26" s="472"/>
      <c r="AL26" s="472"/>
      <c r="AM26" s="472"/>
      <c r="AN26" s="472"/>
      <c r="AO26" s="472"/>
      <c r="AP26" s="472"/>
      <c r="AQ26" s="472"/>
      <c r="AR26" s="472"/>
      <c r="AS26" s="472"/>
      <c r="AT26" s="472"/>
      <c r="AU26" s="472"/>
      <c r="AV26" s="472"/>
      <c r="AW26" s="472"/>
      <c r="AX26" s="472"/>
      <c r="AY26" s="472"/>
      <c r="AZ26" s="472"/>
      <c r="BA26" s="472"/>
      <c r="BB26" s="472"/>
      <c r="BC26" s="472"/>
      <c r="BD26" s="472"/>
      <c r="BE26" s="472"/>
      <c r="BF26" s="472"/>
      <c r="BG26" s="473"/>
      <c r="BH26" s="472"/>
      <c r="BI26" s="472"/>
      <c r="BJ26" s="473"/>
      <c r="BK26" s="473"/>
      <c r="BL26" s="473"/>
      <c r="BM26" s="473"/>
      <c r="BN26" s="472"/>
      <c r="BO26" s="472"/>
      <c r="BP26" s="472"/>
      <c r="BQ26" s="472"/>
      <c r="BR26" s="472"/>
      <c r="BS26" s="472"/>
      <c r="BT26" s="472"/>
      <c r="BU26" s="472"/>
      <c r="BV26" s="472"/>
      <c r="BW26" s="472"/>
      <c r="BX26" s="472"/>
      <c r="BY26" s="472"/>
      <c r="BZ26" s="472"/>
      <c r="CA26" s="472"/>
      <c r="CB26" s="472"/>
      <c r="CC26" s="474"/>
      <c r="CD26" s="475"/>
      <c r="CE26" s="475"/>
      <c r="CF26" s="475"/>
      <c r="CG26" s="475"/>
      <c r="CH26" s="476"/>
      <c r="CI26" s="476"/>
      <c r="CJ26" s="473"/>
      <c r="CK26" s="473"/>
      <c r="CL26" s="473"/>
      <c r="CM26" s="473"/>
      <c r="CN26" s="473"/>
      <c r="CO26" s="473"/>
      <c r="CP26" s="477"/>
      <c r="CQ26" s="473"/>
      <c r="CR26" s="473"/>
      <c r="CS26" s="473"/>
      <c r="CT26" s="473"/>
      <c r="CU26" s="473"/>
      <c r="CV26" s="477"/>
      <c r="CW26" s="477"/>
      <c r="CX26" s="477"/>
      <c r="CY26" s="477"/>
      <c r="CZ26" s="477"/>
      <c r="DA26" s="478"/>
      <c r="DB26" s="478"/>
      <c r="DC26" s="478"/>
      <c r="DD26" s="479"/>
      <c r="DE26" s="479"/>
      <c r="DF26" s="473"/>
      <c r="DG26" s="480"/>
      <c r="DH26" s="480"/>
      <c r="DI26" s="480"/>
      <c r="DJ26" s="473"/>
      <c r="DK26" s="473"/>
      <c r="DL26" s="473"/>
      <c r="DM26" s="481"/>
      <c r="DN26" s="473"/>
      <c r="DO26" s="473"/>
      <c r="DP26" s="473"/>
      <c r="DQ26" s="473"/>
      <c r="DR26" s="473"/>
      <c r="DS26" s="482"/>
      <c r="DT26" s="473"/>
      <c r="DU26" s="483"/>
      <c r="DV26" s="483"/>
      <c r="DW26" s="483"/>
      <c r="DX26" s="473"/>
      <c r="DY26" s="484"/>
      <c r="DZ26" s="485"/>
      <c r="EA26" s="486"/>
      <c r="EB26" s="473"/>
      <c r="EC26" s="473"/>
      <c r="ED26" s="473"/>
      <c r="EE26" s="473"/>
      <c r="EF26" s="473"/>
      <c r="EG26" s="473"/>
      <c r="EH26" s="487"/>
      <c r="EI26" s="473"/>
      <c r="EJ26" s="473"/>
      <c r="EK26" s="473"/>
      <c r="EL26" s="473"/>
      <c r="EM26" s="488"/>
      <c r="EN26" s="489"/>
      <c r="EO26" s="473"/>
      <c r="EP26" s="490"/>
      <c r="EQ26" s="490"/>
      <c r="ER26" s="490"/>
      <c r="ES26" s="491"/>
      <c r="ET26" s="492"/>
      <c r="EU26" s="493"/>
      <c r="EV26" s="494"/>
      <c r="EW26" s="473"/>
      <c r="EX26" s="473"/>
      <c r="EY26" s="473"/>
      <c r="EZ26" s="495"/>
      <c r="FA26" s="496"/>
      <c r="FB26" s="497"/>
      <c r="FC26" s="498"/>
      <c r="FD26" s="499"/>
      <c r="FE26" s="499"/>
      <c r="FF26" s="499"/>
      <c r="FG26" s="500"/>
      <c r="FH26" s="501"/>
      <c r="FI26" s="502"/>
      <c r="FJ26" s="502"/>
      <c r="FK26" s="503"/>
      <c r="FL26" s="503"/>
      <c r="FM26" s="503"/>
      <c r="FN26" s="504"/>
      <c r="FO26" s="505"/>
      <c r="FP26" s="505"/>
      <c r="FQ26" s="505"/>
      <c r="FR26" s="506"/>
      <c r="FS26" s="506"/>
      <c r="FT26" s="506"/>
      <c r="FU26" s="507"/>
      <c r="FV26" s="508"/>
      <c r="FW26" s="508"/>
      <c r="FX26" s="508"/>
      <c r="FY26" s="509"/>
      <c r="FZ26" s="509"/>
      <c r="GA26" s="509"/>
      <c r="GB26" s="510"/>
      <c r="GC26" s="511"/>
      <c r="GD26" s="512"/>
      <c r="GE26" s="512"/>
      <c r="GF26" s="513"/>
      <c r="GG26" s="513"/>
      <c r="GH26" s="513"/>
      <c r="GI26" s="514"/>
      <c r="GJ26" s="515"/>
      <c r="GK26" s="516"/>
      <c r="GL26" s="516"/>
      <c r="GM26" s="473"/>
      <c r="GN26" s="473"/>
      <c r="GO26" s="473"/>
      <c r="GP26" s="517"/>
      <c r="GQ26" s="518"/>
      <c r="GR26" s="519"/>
      <c r="GS26" s="519"/>
      <c r="GT26" s="519"/>
      <c r="GU26" s="519"/>
      <c r="GV26" s="519"/>
      <c r="GW26" s="520"/>
      <c r="GX26" s="521"/>
      <c r="GY26" s="522"/>
      <c r="GZ26" s="522"/>
      <c r="HA26" s="522"/>
      <c r="HB26" s="522"/>
      <c r="HC26" s="522"/>
      <c r="HD26" s="523"/>
      <c r="HE26" s="524"/>
      <c r="HF26" s="525"/>
      <c r="HG26" s="526"/>
      <c r="HH26" s="526"/>
      <c r="HI26" s="526"/>
      <c r="HJ26" s="526"/>
      <c r="HK26" s="527"/>
      <c r="HL26" s="528"/>
      <c r="HM26" s="1372"/>
      <c r="HN26" s="1398"/>
      <c r="HO26" s="1452"/>
      <c r="HP26" s="1452"/>
      <c r="HQ26" s="1452"/>
      <c r="HR26" s="1481"/>
      <c r="HS26" s="1522"/>
      <c r="HT26" s="1544"/>
      <c r="HU26" s="473"/>
      <c r="HV26" s="1567"/>
      <c r="HW26" s="1567"/>
      <c r="HX26" s="1567"/>
      <c r="HY26" s="1567"/>
      <c r="HZ26" s="1596"/>
      <c r="IA26" s="1617"/>
      <c r="IB26" s="1639"/>
      <c r="IC26" s="1660"/>
      <c r="ID26" s="1660"/>
      <c r="IE26" s="1660"/>
      <c r="IF26" s="1689"/>
      <c r="IG26" s="1710"/>
      <c r="IH26" s="1710"/>
      <c r="II26" s="1732"/>
      <c r="IJ26" s="1753"/>
      <c r="IK26" s="1753"/>
      <c r="IL26" s="1753"/>
      <c r="IM26" s="1782"/>
      <c r="IN26" s="473"/>
      <c r="IO26" s="1803"/>
      <c r="IP26" s="1824"/>
      <c r="IQ26" s="1845"/>
      <c r="IR26" s="1845"/>
      <c r="IS26" s="1845"/>
      <c r="IT26" s="1874"/>
      <c r="IU26" s="1895"/>
      <c r="IV26" s="1895"/>
      <c r="IW26" s="1916"/>
      <c r="IX26" s="1937"/>
      <c r="IY26" s="1937"/>
      <c r="IZ26" s="1937"/>
      <c r="JA26" s="1937"/>
      <c r="JB26" s="1937"/>
      <c r="JC26" s="1966"/>
      <c r="JD26" s="1966"/>
      <c r="JE26" s="1987"/>
      <c r="JF26" s="1987"/>
      <c r="JG26" s="1987"/>
      <c r="JH26" s="2016"/>
      <c r="JI26" s="2037"/>
      <c r="JJ26" s="2058"/>
      <c r="JK26" s="2058"/>
      <c r="JL26" s="2079"/>
      <c r="JM26" s="2079"/>
      <c r="JN26" s="2079"/>
      <c r="JO26" s="2108"/>
      <c r="JP26" s="2128"/>
      <c r="JQ26" s="2148"/>
      <c r="JR26" s="2168"/>
      <c r="JS26" s="2188"/>
      <c r="JT26" s="2188"/>
      <c r="JU26" s="2188"/>
      <c r="JV26" s="2215"/>
      <c r="JW26" s="2235"/>
      <c r="JX26" s="2255"/>
      <c r="JY26" s="2275"/>
      <c r="JZ26" s="2295"/>
      <c r="KA26" s="2295"/>
      <c r="KB26" s="2295"/>
      <c r="KC26" s="2324"/>
      <c r="KD26" s="2344"/>
      <c r="KE26" s="2364"/>
      <c r="KF26" s="2384"/>
      <c r="KG26" s="2404"/>
      <c r="KH26" s="2404"/>
      <c r="KI26" s="2404"/>
      <c r="KJ26" s="2433"/>
      <c r="KK26" s="2453"/>
      <c r="KL26" s="2473"/>
      <c r="KM26" s="2493"/>
      <c r="KN26" s="2513"/>
      <c r="KO26" s="2513"/>
      <c r="KP26" s="2513"/>
      <c r="KQ26" s="2542"/>
      <c r="KR26" s="2562"/>
      <c r="KS26" s="2582"/>
      <c r="KT26" s="2602"/>
      <c r="KU26" s="2622"/>
      <c r="KV26" s="2622"/>
      <c r="KW26" s="2622"/>
      <c r="KX26" s="2651"/>
      <c r="KY26" s="2671"/>
      <c r="KZ26" s="2691"/>
      <c r="LA26" s="2715"/>
      <c r="LB26" s="2735"/>
      <c r="LC26" s="2735"/>
      <c r="LD26" s="2735"/>
      <c r="LE26" s="2764"/>
      <c r="LF26" s="2784"/>
      <c r="LG26" s="2804"/>
      <c r="LH26" s="2824"/>
      <c r="LI26" s="2844"/>
      <c r="LJ26" s="2844"/>
      <c r="LK26" s="2844"/>
      <c r="LL26" s="2873"/>
      <c r="LM26" s="2893"/>
      <c r="LN26" s="2915"/>
      <c r="LO26" s="2935"/>
      <c r="LP26" s="2935"/>
      <c r="LQ26" s="2988"/>
      <c r="LR26" s="2988"/>
      <c r="LS26" s="2988"/>
      <c r="LT26" s="2989"/>
      <c r="LU26" s="2990"/>
      <c r="LV26" s="2991"/>
      <c r="LW26" s="3062"/>
      <c r="LX26" s="3062"/>
      <c r="LY26" s="3062"/>
      <c r="LZ26" s="3091"/>
      <c r="MA26" s="3113"/>
      <c r="MB26" s="3149"/>
      <c r="MC26" s="3169"/>
      <c r="MD26" s="3189"/>
      <c r="ME26" s="3189"/>
      <c r="MF26" s="3189"/>
      <c r="MG26" s="3219"/>
      <c r="MH26" s="3239"/>
      <c r="MI26" s="3259"/>
      <c r="MJ26" s="3280"/>
      <c r="MK26" s="3300"/>
      <c r="ML26" s="3300"/>
      <c r="MM26" s="3300"/>
      <c r="MN26" s="3329"/>
      <c r="MO26" s="3349"/>
      <c r="MP26" s="3369"/>
      <c r="MQ26" s="3389"/>
      <c r="MR26" s="3443"/>
      <c r="MS26" s="3443"/>
      <c r="MT26" s="3443"/>
      <c r="MU26" s="3443"/>
      <c r="MV26" s="3471"/>
      <c r="MW26" s="3491"/>
      <c r="MX26" s="3511"/>
      <c r="MY26" s="3531"/>
      <c r="MZ26" s="3531"/>
      <c r="NA26" s="3531"/>
      <c r="NB26" s="1567"/>
      <c r="NC26" s="3560"/>
      <c r="ND26" s="3560"/>
      <c r="NE26" s="3560"/>
      <c r="NF26" s="3590"/>
      <c r="NG26" s="3590"/>
      <c r="NH26" s="3590"/>
      <c r="NI26" s="473"/>
      <c r="NJ26" s="3590"/>
      <c r="NK26" s="3620"/>
      <c r="NL26" s="3620"/>
      <c r="NM26" s="3620"/>
      <c r="NN26" s="3620"/>
      <c r="NO26" s="3620"/>
      <c r="NP26" s="3620"/>
      <c r="NQ26" s="3620"/>
      <c r="NR26" s="3620"/>
      <c r="NS26" s="3620"/>
      <c r="NT26" s="3640"/>
      <c r="NU26" s="3620"/>
      <c r="NV26" s="3620"/>
      <c r="NW26" s="3620"/>
      <c r="NX26" s="3620"/>
      <c r="NY26" s="3640"/>
      <c r="NZ26" s="3669"/>
      <c r="OA26" s="3669"/>
      <c r="OB26" s="3669"/>
      <c r="OC26" s="3669"/>
      <c r="OD26" s="3669"/>
      <c r="OE26" s="3669"/>
      <c r="OF26" s="3669"/>
      <c r="OG26" s="3669"/>
      <c r="OH26" s="473"/>
      <c r="OI26" s="473"/>
      <c r="OJ26" s="473"/>
      <c r="OK26" s="3689"/>
      <c r="OL26" s="3689"/>
      <c r="OM26" s="3709"/>
      <c r="ON26" s="3729"/>
      <c r="OO26" s="3749"/>
      <c r="OP26" s="3749"/>
      <c r="OQ26" s="3749"/>
      <c r="OR26" s="3778"/>
      <c r="OS26" s="3798"/>
      <c r="OT26" s="3818"/>
      <c r="OU26" s="3838"/>
      <c r="OV26" s="3858"/>
      <c r="OW26" s="3858"/>
      <c r="OX26" s="3858"/>
      <c r="OY26" s="3887"/>
      <c r="OZ26" s="3907"/>
      <c r="PA26" s="3927"/>
      <c r="PB26" s="3947"/>
      <c r="PC26" s="3967"/>
      <c r="PD26" s="3967"/>
      <c r="PE26" s="3967"/>
      <c r="PF26" s="3996"/>
      <c r="PG26" s="3996"/>
      <c r="PH26" s="3996"/>
      <c r="PI26" s="4016"/>
      <c r="PJ26" s="4036"/>
      <c r="PK26" s="4036"/>
      <c r="PL26" s="4036"/>
      <c r="PM26" s="4065"/>
      <c r="PN26" s="4085"/>
      <c r="PO26" s="4105"/>
      <c r="PP26" s="4125"/>
      <c r="PQ26" s="4145"/>
      <c r="PR26" s="4145"/>
      <c r="PS26" s="4145"/>
      <c r="PT26" s="4176"/>
      <c r="PU26" s="4176"/>
      <c r="PV26" s="4176"/>
      <c r="PW26" s="4176"/>
      <c r="PX26" s="4196"/>
      <c r="PY26" s="4196"/>
      <c r="PZ26" s="4196"/>
      <c r="QA26" s="4225"/>
      <c r="QB26" s="4245"/>
      <c r="QC26" s="4265"/>
      <c r="QD26" s="4285"/>
      <c r="QE26" s="4305"/>
      <c r="QF26" s="4305"/>
      <c r="QG26" s="4305"/>
      <c r="QH26" s="4334"/>
      <c r="QI26" s="4354"/>
      <c r="QJ26" s="4374"/>
      <c r="QK26" s="4394"/>
      <c r="QL26" s="4414"/>
      <c r="QM26" s="4414"/>
      <c r="QN26" s="4414"/>
      <c r="QO26" s="4443"/>
      <c r="QP26" s="4463"/>
      <c r="QQ26" s="4483"/>
      <c r="QR26" s="4503"/>
      <c r="QS26" s="4523"/>
      <c r="QT26" s="4523"/>
      <c r="QU26" s="4523"/>
      <c r="QV26" s="4523"/>
      <c r="QW26" s="4555"/>
      <c r="QX26" s="4575"/>
      <c r="QY26" s="4595"/>
      <c r="QZ26" s="4615"/>
      <c r="RA26" s="4615"/>
      <c r="RB26" s="4615"/>
      <c r="RC26" s="473"/>
      <c r="RD26" s="473"/>
      <c r="RE26" s="4651"/>
      <c r="RF26" s="473"/>
      <c r="RG26" s="473"/>
      <c r="RH26" s="473"/>
      <c r="RI26" s="473"/>
      <c r="RJ26" s="473"/>
      <c r="RK26" s="473"/>
      <c r="RL26" s="473"/>
      <c r="RM26" s="473"/>
      <c r="RN26" s="473"/>
      <c r="RO26" s="473"/>
      <c r="RP26" s="473"/>
      <c r="RQ26" s="473"/>
      <c r="RR26" s="473"/>
      <c r="RS26" s="473"/>
      <c r="RT26" s="473"/>
      <c r="RU26" s="473"/>
      <c r="RV26" s="473"/>
      <c r="RW26" s="473"/>
      <c r="RX26" s="473"/>
      <c r="RY26" s="473"/>
      <c r="RZ26" s="473"/>
      <c r="SA26" s="473"/>
      <c r="SB26" s="473"/>
      <c r="SC26" s="473"/>
      <c r="SD26" s="473"/>
      <c r="SE26" s="473"/>
      <c r="SF26" s="473"/>
      <c r="SG26" s="473"/>
      <c r="SH26" s="473"/>
      <c r="SI26" s="473"/>
      <c r="SJ26" s="473"/>
      <c r="SK26" s="473"/>
      <c r="SL26" s="473"/>
      <c r="SM26" s="473"/>
      <c r="SN26" s="473"/>
      <c r="SO26" s="4675"/>
      <c r="SP26" s="4705"/>
      <c r="SQ26" s="4705"/>
      <c r="SR26" s="4705"/>
      <c r="SS26" s="4705"/>
      <c r="ST26" s="4726"/>
      <c r="SU26" s="4747"/>
      <c r="SV26" s="4769"/>
      <c r="SW26" s="4790"/>
      <c r="SX26" s="4790"/>
      <c r="SY26" s="4790"/>
      <c r="SZ26" s="473"/>
      <c r="TA26" s="473"/>
      <c r="TB26" s="473"/>
      <c r="TC26" s="473"/>
      <c r="TD26" s="473"/>
      <c r="TE26" s="473"/>
      <c r="TF26" s="473"/>
      <c r="TG26" s="473"/>
      <c r="TH26" s="473"/>
      <c r="TI26" s="473"/>
      <c r="TJ26" s="473"/>
      <c r="TK26" s="473"/>
      <c r="TL26" s="473"/>
      <c r="TM26" s="473"/>
      <c r="TN26" s="473"/>
      <c r="TO26" s="473"/>
      <c r="TP26" s="473"/>
      <c r="TQ26" s="473"/>
    </row>
    <row r="27" spans="1:537" s="586" customFormat="1" x14ac:dyDescent="0.3">
      <c r="A27" s="149" t="s">
        <v>71</v>
      </c>
      <c r="B27" s="529"/>
      <c r="C27" s="529"/>
      <c r="D27" s="529"/>
      <c r="E27" s="529"/>
      <c r="F27" s="529"/>
      <c r="G27" s="529"/>
      <c r="H27" s="529"/>
      <c r="I27" s="529"/>
      <c r="J27" s="529"/>
      <c r="K27" s="529"/>
      <c r="L27" s="529"/>
      <c r="M27" s="529"/>
      <c r="N27" s="529"/>
      <c r="O27" s="529"/>
      <c r="P27" s="529"/>
      <c r="Q27" s="529"/>
      <c r="R27" s="529"/>
      <c r="S27" s="529"/>
      <c r="T27" s="529"/>
      <c r="U27" s="529"/>
      <c r="V27" s="529"/>
      <c r="W27" s="529"/>
      <c r="X27" s="529"/>
      <c r="Y27" s="529"/>
      <c r="Z27" s="529"/>
      <c r="AA27" s="529"/>
      <c r="AB27" s="529"/>
      <c r="AC27" s="529"/>
      <c r="AD27" s="529"/>
      <c r="AE27" s="529"/>
      <c r="AF27" s="529"/>
      <c r="AG27" s="529"/>
      <c r="AH27" s="529"/>
      <c r="AI27" s="529"/>
      <c r="AJ27" s="529"/>
      <c r="AK27" s="529"/>
      <c r="AL27" s="529"/>
      <c r="AM27" s="529"/>
      <c r="AN27" s="529"/>
      <c r="AO27" s="529"/>
      <c r="AP27" s="529"/>
      <c r="AQ27" s="529"/>
      <c r="AR27" s="529"/>
      <c r="AS27" s="529"/>
      <c r="AT27" s="529"/>
      <c r="AU27" s="529"/>
      <c r="AV27" s="529"/>
      <c r="AW27" s="529"/>
      <c r="AX27" s="529"/>
      <c r="AY27" s="529"/>
      <c r="AZ27" s="529"/>
      <c r="BA27" s="529"/>
      <c r="BB27" s="529"/>
      <c r="BC27" s="529"/>
      <c r="BD27" s="529"/>
      <c r="BE27" s="529"/>
      <c r="BF27" s="529"/>
      <c r="BG27" s="530"/>
      <c r="BH27" s="529"/>
      <c r="BI27" s="529"/>
      <c r="BJ27" s="530"/>
      <c r="BK27" s="530"/>
      <c r="BL27" s="530"/>
      <c r="BM27" s="530"/>
      <c r="BN27" s="529"/>
      <c r="BO27" s="529"/>
      <c r="BP27" s="529"/>
      <c r="BQ27" s="529"/>
      <c r="BR27" s="529"/>
      <c r="BS27" s="529"/>
      <c r="BT27" s="529"/>
      <c r="BU27" s="529"/>
      <c r="BV27" s="529"/>
      <c r="BW27" s="529"/>
      <c r="BX27" s="529"/>
      <c r="BY27" s="529"/>
      <c r="BZ27" s="529"/>
      <c r="CA27" s="529"/>
      <c r="CB27" s="529"/>
      <c r="CC27" s="531"/>
      <c r="CD27" s="532"/>
      <c r="CE27" s="532"/>
      <c r="CF27" s="532"/>
      <c r="CG27" s="532"/>
      <c r="CH27" s="533"/>
      <c r="CI27" s="533"/>
      <c r="CJ27" s="530"/>
      <c r="CK27" s="530"/>
      <c r="CL27" s="530"/>
      <c r="CM27" s="530"/>
      <c r="CN27" s="530"/>
      <c r="CO27" s="530"/>
      <c r="CP27" s="534"/>
      <c r="CQ27" s="530"/>
      <c r="CR27" s="530"/>
      <c r="CS27" s="530"/>
      <c r="CT27" s="530"/>
      <c r="CU27" s="530"/>
      <c r="CV27" s="534"/>
      <c r="CW27" s="534"/>
      <c r="CX27" s="534"/>
      <c r="CY27" s="534"/>
      <c r="CZ27" s="534"/>
      <c r="DA27" s="535"/>
      <c r="DB27" s="535"/>
      <c r="DC27" s="535"/>
      <c r="DD27" s="536"/>
      <c r="DE27" s="536"/>
      <c r="DF27" s="530"/>
      <c r="DG27" s="537"/>
      <c r="DH27" s="537"/>
      <c r="DI27" s="537"/>
      <c r="DJ27" s="530"/>
      <c r="DK27" s="530"/>
      <c r="DL27" s="530"/>
      <c r="DM27" s="538"/>
      <c r="DN27" s="530"/>
      <c r="DO27" s="530"/>
      <c r="DP27" s="530"/>
      <c r="DQ27" s="530"/>
      <c r="DR27" s="530"/>
      <c r="DS27" s="539"/>
      <c r="DT27" s="530"/>
      <c r="DU27" s="540"/>
      <c r="DV27" s="540"/>
      <c r="DW27" s="540"/>
      <c r="DX27" s="530"/>
      <c r="DY27" s="541"/>
      <c r="DZ27" s="542"/>
      <c r="EA27" s="543"/>
      <c r="EB27" s="530"/>
      <c r="EC27" s="530"/>
      <c r="ED27" s="530"/>
      <c r="EE27" s="530"/>
      <c r="EF27" s="530"/>
      <c r="EG27" s="530"/>
      <c r="EH27" s="544"/>
      <c r="EI27" s="530"/>
      <c r="EJ27" s="530"/>
      <c r="EK27" s="530"/>
      <c r="EL27" s="530"/>
      <c r="EM27" s="545"/>
      <c r="EN27" s="546"/>
      <c r="EO27" s="530"/>
      <c r="EP27" s="547"/>
      <c r="EQ27" s="547"/>
      <c r="ER27" s="547"/>
      <c r="ES27" s="548"/>
      <c r="ET27" s="549"/>
      <c r="EU27" s="550"/>
      <c r="EV27" s="551"/>
      <c r="EW27" s="530"/>
      <c r="EX27" s="530"/>
      <c r="EY27" s="530"/>
      <c r="EZ27" s="552"/>
      <c r="FA27" s="553"/>
      <c r="FB27" s="554"/>
      <c r="FC27" s="555"/>
      <c r="FD27" s="556"/>
      <c r="FE27" s="556"/>
      <c r="FF27" s="556"/>
      <c r="FG27" s="557"/>
      <c r="FH27" s="558"/>
      <c r="FI27" s="559"/>
      <c r="FJ27" s="559"/>
      <c r="FK27" s="560"/>
      <c r="FL27" s="560"/>
      <c r="FM27" s="560"/>
      <c r="FN27" s="561"/>
      <c r="FO27" s="562"/>
      <c r="FP27" s="562"/>
      <c r="FQ27" s="562"/>
      <c r="FR27" s="563"/>
      <c r="FS27" s="563"/>
      <c r="FT27" s="563"/>
      <c r="FU27" s="564"/>
      <c r="FV27" s="565"/>
      <c r="FW27" s="565"/>
      <c r="FX27" s="565"/>
      <c r="FY27" s="566"/>
      <c r="FZ27" s="566"/>
      <c r="GA27" s="566"/>
      <c r="GB27" s="567"/>
      <c r="GC27" s="568"/>
      <c r="GD27" s="569"/>
      <c r="GE27" s="569"/>
      <c r="GF27" s="570"/>
      <c r="GG27" s="570"/>
      <c r="GH27" s="570"/>
      <c r="GI27" s="571"/>
      <c r="GJ27" s="572"/>
      <c r="GK27" s="573"/>
      <c r="GL27" s="573"/>
      <c r="GM27" s="530"/>
      <c r="GN27" s="530"/>
      <c r="GO27" s="530"/>
      <c r="GP27" s="574"/>
      <c r="GQ27" s="575"/>
      <c r="GR27" s="576"/>
      <c r="GS27" s="576"/>
      <c r="GT27" s="576"/>
      <c r="GU27" s="576"/>
      <c r="GV27" s="576"/>
      <c r="GW27" s="577"/>
      <c r="GX27" s="578"/>
      <c r="GY27" s="579"/>
      <c r="GZ27" s="579"/>
      <c r="HA27" s="579"/>
      <c r="HB27" s="579"/>
      <c r="HC27" s="579"/>
      <c r="HD27" s="580"/>
      <c r="HE27" s="581"/>
      <c r="HF27" s="582"/>
      <c r="HG27" s="583"/>
      <c r="HH27" s="583"/>
      <c r="HI27" s="583"/>
      <c r="HJ27" s="583"/>
      <c r="HK27" s="584"/>
      <c r="HL27" s="585"/>
      <c r="HM27" s="1375"/>
      <c r="HN27" s="1401"/>
      <c r="HO27" s="1455"/>
      <c r="HP27" s="1455"/>
      <c r="HQ27" s="1455"/>
      <c r="HR27" s="1484"/>
      <c r="HS27" s="1525"/>
      <c r="HT27" s="1547"/>
      <c r="HU27" s="530"/>
      <c r="HV27" s="1570"/>
      <c r="HW27" s="1570"/>
      <c r="HX27" s="1570"/>
      <c r="HY27" s="1570"/>
      <c r="HZ27" s="1599"/>
      <c r="IA27" s="1620"/>
      <c r="IB27" s="1642"/>
      <c r="IC27" s="1663"/>
      <c r="ID27" s="1663"/>
      <c r="IE27" s="1663"/>
      <c r="IF27" s="1692"/>
      <c r="IG27" s="1713"/>
      <c r="IH27" s="1713"/>
      <c r="II27" s="1735"/>
      <c r="IJ27" s="1756"/>
      <c r="IK27" s="1756"/>
      <c r="IL27" s="1756"/>
      <c r="IM27" s="1785"/>
      <c r="IN27" s="530"/>
      <c r="IO27" s="1806"/>
      <c r="IP27" s="1827"/>
      <c r="IQ27" s="1848"/>
      <c r="IR27" s="1848"/>
      <c r="IS27" s="1848"/>
      <c r="IT27" s="1877"/>
      <c r="IU27" s="1898"/>
      <c r="IV27" s="1898"/>
      <c r="IW27" s="1919"/>
      <c r="IX27" s="1940"/>
      <c r="IY27" s="1940"/>
      <c r="IZ27" s="1940"/>
      <c r="JA27" s="1940"/>
      <c r="JB27" s="1940"/>
      <c r="JC27" s="1969"/>
      <c r="JD27" s="1969"/>
      <c r="JE27" s="1990"/>
      <c r="JF27" s="1990"/>
      <c r="JG27" s="1990"/>
      <c r="JH27" s="2019"/>
      <c r="JI27" s="2040"/>
      <c r="JJ27" s="2061"/>
      <c r="JK27" s="2061"/>
      <c r="JL27" s="2082"/>
      <c r="JM27" s="2082"/>
      <c r="JN27" s="2082"/>
      <c r="JO27" s="2111"/>
      <c r="JP27" s="2131"/>
      <c r="JQ27" s="2151"/>
      <c r="JR27" s="2171"/>
      <c r="JS27" s="2191"/>
      <c r="JT27" s="2191"/>
      <c r="JU27" s="2191"/>
      <c r="JV27" s="2218"/>
      <c r="JW27" s="2238"/>
      <c r="JX27" s="2258"/>
      <c r="JY27" s="2278"/>
      <c r="JZ27" s="2298"/>
      <c r="KA27" s="2298"/>
      <c r="KB27" s="2298"/>
      <c r="KC27" s="2327"/>
      <c r="KD27" s="2347"/>
      <c r="KE27" s="2367"/>
      <c r="KF27" s="2387"/>
      <c r="KG27" s="2407"/>
      <c r="KH27" s="2407"/>
      <c r="KI27" s="2407"/>
      <c r="KJ27" s="2436"/>
      <c r="KK27" s="2456"/>
      <c r="KL27" s="2476"/>
      <c r="KM27" s="2496"/>
      <c r="KN27" s="2516"/>
      <c r="KO27" s="2516"/>
      <c r="KP27" s="2516"/>
      <c r="KQ27" s="2545"/>
      <c r="KR27" s="2565"/>
      <c r="KS27" s="2585"/>
      <c r="KT27" s="2605"/>
      <c r="KU27" s="2625"/>
      <c r="KV27" s="2625"/>
      <c r="KW27" s="2625"/>
      <c r="KX27" s="2654"/>
      <c r="KY27" s="2674"/>
      <c r="KZ27" s="2694"/>
      <c r="LA27" s="2718"/>
      <c r="LB27" s="2738"/>
      <c r="LC27" s="2738"/>
      <c r="LD27" s="2738"/>
      <c r="LE27" s="2767"/>
      <c r="LF27" s="2787"/>
      <c r="LG27" s="2807"/>
      <c r="LH27" s="2827"/>
      <c r="LI27" s="2847"/>
      <c r="LJ27" s="2847"/>
      <c r="LK27" s="2847"/>
      <c r="LL27" s="2876"/>
      <c r="LM27" s="2896"/>
      <c r="LN27" s="2918"/>
      <c r="LO27" s="2938"/>
      <c r="LP27" s="2938"/>
      <c r="LQ27" s="2992"/>
      <c r="LR27" s="2992"/>
      <c r="LS27" s="2992"/>
      <c r="LT27" s="2993"/>
      <c r="LU27" s="2994"/>
      <c r="LV27" s="2995"/>
      <c r="LW27" s="3063"/>
      <c r="LX27" s="3063"/>
      <c r="LY27" s="3063"/>
      <c r="LZ27" s="3092"/>
      <c r="MA27" s="3116"/>
      <c r="MB27" s="3152"/>
      <c r="MC27" s="3172"/>
      <c r="MD27" s="3192"/>
      <c r="ME27" s="3192"/>
      <c r="MF27" s="3192"/>
      <c r="MG27" s="3222"/>
      <c r="MH27" s="3242"/>
      <c r="MI27" s="3262"/>
      <c r="MJ27" s="3283"/>
      <c r="MK27" s="3303"/>
      <c r="ML27" s="3303"/>
      <c r="MM27" s="3303"/>
      <c r="MN27" s="3332"/>
      <c r="MO27" s="3352"/>
      <c r="MP27" s="3372"/>
      <c r="MQ27" s="3392"/>
      <c r="MR27" s="3444"/>
      <c r="MS27" s="3444"/>
      <c r="MT27" s="3444"/>
      <c r="MU27" s="3444"/>
      <c r="MV27" s="3474"/>
      <c r="MW27" s="3494"/>
      <c r="MX27" s="3514"/>
      <c r="MY27" s="3534"/>
      <c r="MZ27" s="3534"/>
      <c r="NA27" s="3534"/>
      <c r="NB27" s="1570"/>
      <c r="NC27" s="3563"/>
      <c r="ND27" s="3563"/>
      <c r="NE27" s="3563"/>
      <c r="NF27" s="3593"/>
      <c r="NG27" s="3593"/>
      <c r="NH27" s="3593"/>
      <c r="NI27" s="530"/>
      <c r="NJ27" s="3593"/>
      <c r="NK27" s="3623"/>
      <c r="NL27" s="3623"/>
      <c r="NM27" s="3623"/>
      <c r="NN27" s="3623"/>
      <c r="NO27" s="3623"/>
      <c r="NP27" s="3623"/>
      <c r="NQ27" s="3623"/>
      <c r="NR27" s="3623"/>
      <c r="NS27" s="3623"/>
      <c r="NT27" s="3643"/>
      <c r="NU27" s="3623"/>
      <c r="NV27" s="3623"/>
      <c r="NW27" s="3623"/>
      <c r="NX27" s="3623"/>
      <c r="NY27" s="3643"/>
      <c r="NZ27" s="3672"/>
      <c r="OA27" s="3672"/>
      <c r="OB27" s="3672"/>
      <c r="OC27" s="3672"/>
      <c r="OD27" s="3672"/>
      <c r="OE27" s="3672"/>
      <c r="OF27" s="3672"/>
      <c r="OG27" s="3672"/>
      <c r="OH27" s="530"/>
      <c r="OI27" s="530"/>
      <c r="OJ27" s="530"/>
      <c r="OK27" s="3692"/>
      <c r="OL27" s="3692"/>
      <c r="OM27" s="3712"/>
      <c r="ON27" s="3732"/>
      <c r="OO27" s="3752"/>
      <c r="OP27" s="3752"/>
      <c r="OQ27" s="3752"/>
      <c r="OR27" s="3781"/>
      <c r="OS27" s="3801"/>
      <c r="OT27" s="3821"/>
      <c r="OU27" s="3841"/>
      <c r="OV27" s="3861"/>
      <c r="OW27" s="3861"/>
      <c r="OX27" s="3861"/>
      <c r="OY27" s="3890"/>
      <c r="OZ27" s="3910"/>
      <c r="PA27" s="3930"/>
      <c r="PB27" s="3950"/>
      <c r="PC27" s="3970"/>
      <c r="PD27" s="3970"/>
      <c r="PE27" s="3970"/>
      <c r="PF27" s="3999"/>
      <c r="PG27" s="3999"/>
      <c r="PH27" s="3999"/>
      <c r="PI27" s="4019"/>
      <c r="PJ27" s="4039"/>
      <c r="PK27" s="4039"/>
      <c r="PL27" s="4039"/>
      <c r="PM27" s="4068"/>
      <c r="PN27" s="4088"/>
      <c r="PO27" s="4108"/>
      <c r="PP27" s="4128"/>
      <c r="PQ27" s="4148"/>
      <c r="PR27" s="4148"/>
      <c r="PS27" s="4148"/>
      <c r="PT27" s="4179"/>
      <c r="PU27" s="4179"/>
      <c r="PV27" s="4179"/>
      <c r="PW27" s="4179"/>
      <c r="PX27" s="4199"/>
      <c r="PY27" s="4199"/>
      <c r="PZ27" s="4199"/>
      <c r="QA27" s="4228"/>
      <c r="QB27" s="4248"/>
      <c r="QC27" s="4268"/>
      <c r="QD27" s="4288"/>
      <c r="QE27" s="4308"/>
      <c r="QF27" s="4308"/>
      <c r="QG27" s="4308"/>
      <c r="QH27" s="4337"/>
      <c r="QI27" s="4357"/>
      <c r="QJ27" s="4377"/>
      <c r="QK27" s="4397"/>
      <c r="QL27" s="4417"/>
      <c r="QM27" s="4417"/>
      <c r="QN27" s="4417"/>
      <c r="QO27" s="4446"/>
      <c r="QP27" s="4466"/>
      <c r="QQ27" s="4486"/>
      <c r="QR27" s="4506"/>
      <c r="QS27" s="4526"/>
      <c r="QT27" s="4526"/>
      <c r="QU27" s="4526"/>
      <c r="QV27" s="4526"/>
      <c r="QW27" s="4558"/>
      <c r="QX27" s="4578"/>
      <c r="QY27" s="4598"/>
      <c r="QZ27" s="4618"/>
      <c r="RA27" s="4618"/>
      <c r="RB27" s="4618"/>
      <c r="RC27" s="530"/>
      <c r="RD27" s="530"/>
      <c r="RE27" s="4654"/>
      <c r="RF27" s="530"/>
      <c r="RG27" s="530"/>
      <c r="RH27" s="530"/>
      <c r="RI27" s="530"/>
      <c r="RJ27" s="530"/>
      <c r="RK27" s="530"/>
      <c r="RL27" s="530"/>
      <c r="RM27" s="530"/>
      <c r="RN27" s="530"/>
      <c r="RO27" s="530"/>
      <c r="RP27" s="530"/>
      <c r="RQ27" s="530"/>
      <c r="RR27" s="530"/>
      <c r="RS27" s="530"/>
      <c r="RT27" s="530"/>
      <c r="RU27" s="530"/>
      <c r="RV27" s="530"/>
      <c r="RW27" s="530"/>
      <c r="RX27" s="530"/>
      <c r="RY27" s="530"/>
      <c r="RZ27" s="530"/>
      <c r="SA27" s="530"/>
      <c r="SB27" s="530"/>
      <c r="SC27" s="530"/>
      <c r="SD27" s="530"/>
      <c r="SE27" s="530"/>
      <c r="SF27" s="530"/>
      <c r="SG27" s="530"/>
      <c r="SH27" s="530"/>
      <c r="SI27" s="530"/>
      <c r="SJ27" s="530"/>
      <c r="SK27" s="530"/>
      <c r="SL27" s="530"/>
      <c r="SM27" s="530"/>
      <c r="SN27" s="530"/>
      <c r="SO27" s="4678"/>
      <c r="SP27" s="4708"/>
      <c r="SQ27" s="4708"/>
      <c r="SR27" s="4708"/>
      <c r="SS27" s="4708"/>
      <c r="ST27" s="4729"/>
      <c r="SU27" s="4750"/>
      <c r="SV27" s="4772"/>
      <c r="SW27" s="4793"/>
      <c r="SX27" s="4793"/>
      <c r="SY27" s="4793"/>
      <c r="SZ27" s="530"/>
      <c r="TA27" s="530"/>
      <c r="TB27" s="530"/>
      <c r="TC27" s="530"/>
      <c r="TD27" s="530"/>
      <c r="TE27" s="530"/>
      <c r="TF27" s="530"/>
      <c r="TG27" s="530"/>
      <c r="TH27" s="530"/>
      <c r="TI27" s="530"/>
      <c r="TJ27" s="530"/>
      <c r="TK27" s="530"/>
      <c r="TL27" s="530"/>
      <c r="TM27" s="530"/>
      <c r="TN27" s="530"/>
      <c r="TO27" s="530"/>
      <c r="TP27" s="530"/>
      <c r="TQ27" s="530"/>
    </row>
    <row r="28" spans="1:537" s="470" customFormat="1" x14ac:dyDescent="0.3">
      <c r="A28" s="207" t="s">
        <v>54</v>
      </c>
      <c r="B28" s="281">
        <v>268</v>
      </c>
      <c r="C28" s="281">
        <v>414</v>
      </c>
      <c r="D28" s="281">
        <v>248</v>
      </c>
      <c r="E28" s="281">
        <v>238</v>
      </c>
      <c r="F28" s="281">
        <v>215</v>
      </c>
      <c r="G28" s="209">
        <v>0</v>
      </c>
      <c r="H28" s="209">
        <v>0</v>
      </c>
      <c r="I28" s="281">
        <v>668</v>
      </c>
      <c r="J28" s="208">
        <v>390</v>
      </c>
      <c r="K28" s="208">
        <v>329</v>
      </c>
      <c r="L28" s="208">
        <v>165</v>
      </c>
      <c r="M28" s="208">
        <v>119</v>
      </c>
      <c r="N28" s="209">
        <v>0</v>
      </c>
      <c r="O28" s="209">
        <v>0</v>
      </c>
      <c r="P28" s="281">
        <v>126</v>
      </c>
      <c r="Q28" s="281">
        <v>73</v>
      </c>
      <c r="R28" s="281">
        <v>39</v>
      </c>
      <c r="S28" s="281">
        <v>73</v>
      </c>
      <c r="T28" s="281">
        <v>31</v>
      </c>
      <c r="U28" s="209">
        <v>0</v>
      </c>
      <c r="V28" s="209">
        <v>0</v>
      </c>
      <c r="W28" s="281">
        <v>55</v>
      </c>
      <c r="X28" s="281">
        <v>51</v>
      </c>
      <c r="Y28" s="281">
        <v>31</v>
      </c>
      <c r="Z28" s="281">
        <v>42</v>
      </c>
      <c r="AA28" s="281">
        <v>26</v>
      </c>
      <c r="AB28" s="209">
        <v>0</v>
      </c>
      <c r="AC28" s="209">
        <v>0</v>
      </c>
      <c r="AD28" s="281">
        <v>57</v>
      </c>
      <c r="AE28" s="281">
        <v>56</v>
      </c>
      <c r="AF28" s="281">
        <v>40</v>
      </c>
      <c r="AG28" s="281">
        <v>33</v>
      </c>
      <c r="AH28" s="281">
        <v>0</v>
      </c>
      <c r="AI28" s="209">
        <v>0</v>
      </c>
      <c r="AJ28" s="209">
        <v>0</v>
      </c>
      <c r="AK28" s="281">
        <v>213</v>
      </c>
      <c r="AL28" s="281">
        <v>103</v>
      </c>
      <c r="AM28" s="281">
        <v>111</v>
      </c>
      <c r="AN28" s="281">
        <v>80</v>
      </c>
      <c r="AO28" s="281">
        <v>87</v>
      </c>
      <c r="AP28" s="209">
        <v>0</v>
      </c>
      <c r="AQ28" s="209">
        <v>0</v>
      </c>
      <c r="AR28" s="281">
        <v>185</v>
      </c>
      <c r="AS28" s="281">
        <v>35</v>
      </c>
      <c r="AT28" s="281">
        <v>26</v>
      </c>
      <c r="AU28" s="281">
        <v>37</v>
      </c>
      <c r="AV28" s="281">
        <v>27</v>
      </c>
      <c r="AW28" s="209">
        <v>0</v>
      </c>
      <c r="AX28" s="209">
        <v>0</v>
      </c>
      <c r="AY28" s="281">
        <v>23</v>
      </c>
      <c r="AZ28" s="281">
        <v>17</v>
      </c>
      <c r="BA28" s="281">
        <v>26</v>
      </c>
      <c r="BB28" s="281">
        <v>8</v>
      </c>
      <c r="BC28" s="281">
        <v>11</v>
      </c>
      <c r="BD28" s="209">
        <v>0</v>
      </c>
      <c r="BE28" s="209">
        <v>0</v>
      </c>
      <c r="BF28" s="281">
        <v>25</v>
      </c>
      <c r="BG28" s="282">
        <f>BG4-(BG11+BG12+BG13+BG14+BG15+BG16)</f>
        <v>27</v>
      </c>
      <c r="BH28" s="281">
        <v>23</v>
      </c>
      <c r="BI28" s="281">
        <v>13</v>
      </c>
      <c r="BJ28" s="282">
        <f>BJ4-(BJ11+BJ12+BJ13+BJ14+BJ15+BJ16)</f>
        <v>10</v>
      </c>
      <c r="BK28" s="211">
        <f>BK4-BK11-BK12-BK13</f>
        <v>0</v>
      </c>
      <c r="BL28" s="211">
        <f>BL4-BL11-BL12-BL13</f>
        <v>0</v>
      </c>
      <c r="BM28" s="282">
        <f>BM4-(BM11+BM12+BM13+BM14+BM15+BM16)</f>
        <v>27</v>
      </c>
      <c r="BN28" s="281">
        <v>25</v>
      </c>
      <c r="BO28" s="281">
        <v>23</v>
      </c>
      <c r="BP28" s="281">
        <v>14</v>
      </c>
      <c r="BQ28" s="281">
        <v>25</v>
      </c>
      <c r="BR28" s="209">
        <v>0</v>
      </c>
      <c r="BS28" s="209">
        <v>0</v>
      </c>
      <c r="BT28" s="281">
        <v>9</v>
      </c>
      <c r="BU28" s="281">
        <v>0</v>
      </c>
      <c r="BV28" s="281">
        <v>3</v>
      </c>
      <c r="BW28" s="281">
        <v>3</v>
      </c>
      <c r="BX28" s="281">
        <v>2</v>
      </c>
      <c r="BY28" s="209">
        <v>0</v>
      </c>
      <c r="BZ28" s="209">
        <v>0</v>
      </c>
      <c r="CA28" s="281">
        <v>5</v>
      </c>
      <c r="CB28" s="281">
        <v>2</v>
      </c>
      <c r="CC28" s="283">
        <v>8</v>
      </c>
      <c r="CD28" s="284">
        <v>12</v>
      </c>
      <c r="CE28" s="284">
        <v>4</v>
      </c>
      <c r="CF28" s="214">
        <v>0</v>
      </c>
      <c r="CG28" s="214">
        <v>0</v>
      </c>
      <c r="CH28" s="285">
        <v>23</v>
      </c>
      <c r="CI28" s="285">
        <v>21</v>
      </c>
      <c r="CJ28" s="282">
        <f>CJ4-(CJ11+CJ12+CJ13+CJ14+CJ15+CJ16)</f>
        <v>19</v>
      </c>
      <c r="CK28" s="282">
        <f>CK4-(CK11+CK12+CK13+CK14+CK15+CK16)</f>
        <v>8</v>
      </c>
      <c r="CL28" s="282">
        <f>CL4-(CL11+CL12+CL13+CL14+CL15+CL16)</f>
        <v>8</v>
      </c>
      <c r="CM28" s="211">
        <f>CM4-CM11-CM12-CM13</f>
        <v>0</v>
      </c>
      <c r="CN28" s="211">
        <f>CN4-CN11-CN12-CN13</f>
        <v>0</v>
      </c>
      <c r="CO28" s="282">
        <f>CO4-(CO11+CO12+CO13+CO14+CO15+CO16)</f>
        <v>24</v>
      </c>
      <c r="CP28" s="286">
        <v>9</v>
      </c>
      <c r="CQ28" s="282">
        <f>CQ4-(CQ11+CQ12+CQ13+CQ14+CQ15+CQ16)</f>
        <v>15</v>
      </c>
      <c r="CR28" s="282">
        <f>CR4-(CR11+CR12+CR13+CR14+CR15+CR16)</f>
        <v>19</v>
      </c>
      <c r="CS28" s="282">
        <f>CS4-(CS11+CS12+CS13+CS14+CS15+CS16)</f>
        <v>18</v>
      </c>
      <c r="CT28" s="211">
        <f>CT4-CT11-CT12-CT13</f>
        <v>0</v>
      </c>
      <c r="CU28" s="211">
        <f>CU4-CU11-CU12-CU13</f>
        <v>0</v>
      </c>
      <c r="CV28" s="286">
        <v>0</v>
      </c>
      <c r="CW28" s="286">
        <v>19</v>
      </c>
      <c r="CX28" s="286">
        <v>19</v>
      </c>
      <c r="CY28" s="286">
        <v>17</v>
      </c>
      <c r="CZ28" s="286">
        <v>2</v>
      </c>
      <c r="DA28" s="217">
        <v>0</v>
      </c>
      <c r="DB28" s="217">
        <v>0</v>
      </c>
      <c r="DC28" s="287">
        <v>0</v>
      </c>
      <c r="DD28" s="288">
        <v>0</v>
      </c>
      <c r="DE28" s="288">
        <v>7</v>
      </c>
      <c r="DF28" s="282">
        <f>DF4-(DF11+DF12+DF13+DF14+DF15+DF16+DF21+DF22)</f>
        <v>3</v>
      </c>
      <c r="DG28" s="289">
        <v>1</v>
      </c>
      <c r="DH28" s="221">
        <v>0</v>
      </c>
      <c r="DI28" s="221">
        <v>0</v>
      </c>
      <c r="DJ28" s="282">
        <f>DJ4-(DJ11+DJ12+DJ13+DJ14+DJ15+DJ16+DJ21+DJ22)</f>
        <v>3</v>
      </c>
      <c r="DK28" s="282">
        <f>DK4-(DK11+DK12+DK13+DK14+DK15+DK16+DK21+DK22)</f>
        <v>3</v>
      </c>
      <c r="DL28" s="282">
        <f>DL4-(DL11+DL12+DL13+DL14+DL15+DL16+DL21+DL22)</f>
        <v>0</v>
      </c>
      <c r="DM28" s="290">
        <v>1</v>
      </c>
      <c r="DN28" s="282">
        <f>DN4-(DN11+DN12+DN13+DN14+DN15+DN16+DN21+DN22)</f>
        <v>0</v>
      </c>
      <c r="DO28" s="211">
        <f>DO4-DO11-DO12-DO13</f>
        <v>0</v>
      </c>
      <c r="DP28" s="211">
        <f>DP4-DP11-DP12-DP13</f>
        <v>0</v>
      </c>
      <c r="DQ28" s="282">
        <f>DQ4-(DQ11+DQ12+DQ13+DQ14+DQ15+DQ16+DQ21+DQ22)</f>
        <v>0</v>
      </c>
      <c r="DR28" s="282">
        <f>DR4-(DR11+DR12+DR13+DR14+DR15+DR16+DR21+DR22)</f>
        <v>0</v>
      </c>
      <c r="DS28" s="291">
        <v>0</v>
      </c>
      <c r="DT28" s="282">
        <f>DT4-(DT11+DT12+DT13+DT14+DT15+DT16+DT21+DT22)</f>
        <v>2</v>
      </c>
      <c r="DU28" s="292">
        <v>3</v>
      </c>
      <c r="DV28" s="225">
        <v>0</v>
      </c>
      <c r="DW28" s="225">
        <v>0</v>
      </c>
      <c r="DX28" s="282">
        <f>DX4-(DX11+DX12+DX13+DX14+DX15+DX16+DX21+DX22)</f>
        <v>1</v>
      </c>
      <c r="DY28" s="293">
        <v>4</v>
      </c>
      <c r="DZ28" s="294">
        <v>0</v>
      </c>
      <c r="EA28" s="295">
        <v>4</v>
      </c>
      <c r="EB28" s="282">
        <f>EB4-(EB11+EB12+EB13+EB14+EB15+EB16+EB21+EB22)</f>
        <v>1</v>
      </c>
      <c r="EC28" s="211">
        <f>EC4-EC11-EC12-EC13</f>
        <v>0</v>
      </c>
      <c r="ED28" s="211">
        <f>ED4-ED11-ED12-ED13</f>
        <v>0</v>
      </c>
      <c r="EE28" s="211">
        <f>EE4-EE11-EE12-EE13</f>
        <v>0</v>
      </c>
      <c r="EF28" s="282">
        <f>EF4-(EF11+EF12+EF13+EF14+EF15+EF16+EF21+EF22)</f>
        <v>0</v>
      </c>
      <c r="EG28" s="282">
        <f>EG4-(EG11+EG12+EG13+EG14+EG15+EG16+EG21+EG22)</f>
        <v>2</v>
      </c>
      <c r="EH28" s="296">
        <v>1</v>
      </c>
      <c r="EI28" s="282">
        <f>EI4-(EI11+EI12+EI13+EI14+EI15+EI16+EI21+EI22)</f>
        <v>1</v>
      </c>
      <c r="EJ28" s="211">
        <f>EJ4-EJ11-EJ12-EJ13</f>
        <v>0</v>
      </c>
      <c r="EK28" s="211">
        <f>EK4-EK11-EK12-EK13</f>
        <v>0</v>
      </c>
      <c r="EL28" s="282">
        <f>EL4-(EL11+EL12+EL13+EL14+EL15+EL16+EL21+EL22)</f>
        <v>1</v>
      </c>
      <c r="EM28" s="297">
        <v>1</v>
      </c>
      <c r="EN28" s="298">
        <v>0</v>
      </c>
      <c r="EO28" s="282">
        <f>EO4-(EO11+EO12+EO13+EO14+EO15+EO16+EO21+EO22)</f>
        <v>2</v>
      </c>
      <c r="EP28" s="299">
        <v>0</v>
      </c>
      <c r="EQ28" s="233">
        <v>0</v>
      </c>
      <c r="ER28" s="233">
        <v>0</v>
      </c>
      <c r="ES28" s="300">
        <v>2</v>
      </c>
      <c r="ET28" s="301">
        <v>1</v>
      </c>
      <c r="EU28" s="302">
        <v>2</v>
      </c>
      <c r="EV28" s="303">
        <v>1</v>
      </c>
      <c r="EW28" s="282">
        <f>EW4-(EW11+EW12+EW13+EW14+EW15+EW16+EW21+EW22)</f>
        <v>1</v>
      </c>
      <c r="EX28" s="211">
        <f>EX4-EX11-EX12-EX13</f>
        <v>0</v>
      </c>
      <c r="EY28" s="211">
        <f>EY4-EY11-EY12-EY13</f>
        <v>0</v>
      </c>
      <c r="EZ28" s="304">
        <v>2</v>
      </c>
      <c r="FA28" s="305">
        <v>1</v>
      </c>
      <c r="FB28" s="306">
        <v>3</v>
      </c>
      <c r="FC28" s="307">
        <v>3</v>
      </c>
      <c r="FD28" s="308">
        <v>2</v>
      </c>
      <c r="FE28" s="243">
        <v>0</v>
      </c>
      <c r="FF28" s="243">
        <v>0</v>
      </c>
      <c r="FG28" s="309">
        <v>3</v>
      </c>
      <c r="FH28" s="310">
        <v>0</v>
      </c>
      <c r="FI28" s="311">
        <v>0</v>
      </c>
      <c r="FJ28" s="311">
        <v>3</v>
      </c>
      <c r="FK28" s="312">
        <v>1</v>
      </c>
      <c r="FL28" s="248">
        <v>0</v>
      </c>
      <c r="FM28" s="248">
        <v>0</v>
      </c>
      <c r="FN28" s="313">
        <v>0</v>
      </c>
      <c r="FO28" s="314">
        <v>1</v>
      </c>
      <c r="FP28" s="314">
        <v>0</v>
      </c>
      <c r="FQ28" s="314">
        <v>2</v>
      </c>
      <c r="FR28" s="315">
        <v>2</v>
      </c>
      <c r="FS28" s="252">
        <v>0</v>
      </c>
      <c r="FT28" s="252">
        <v>0</v>
      </c>
      <c r="FU28" s="316">
        <v>1</v>
      </c>
      <c r="FV28" s="317">
        <v>1</v>
      </c>
      <c r="FW28" s="317">
        <v>0</v>
      </c>
      <c r="FX28" s="317">
        <v>0</v>
      </c>
      <c r="FY28" s="255">
        <v>0</v>
      </c>
      <c r="FZ28" s="256">
        <v>0</v>
      </c>
      <c r="GA28" s="256">
        <v>0</v>
      </c>
      <c r="GB28" s="318">
        <v>1</v>
      </c>
      <c r="GC28" s="319">
        <v>1</v>
      </c>
      <c r="GD28" s="320">
        <v>2</v>
      </c>
      <c r="GE28" s="320">
        <v>0</v>
      </c>
      <c r="GF28" s="321">
        <v>3</v>
      </c>
      <c r="GG28" s="261">
        <v>0</v>
      </c>
      <c r="GH28" s="261">
        <v>0</v>
      </c>
      <c r="GI28" s="322">
        <v>2</v>
      </c>
      <c r="GJ28" s="323">
        <v>2</v>
      </c>
      <c r="GK28" s="324">
        <v>0</v>
      </c>
      <c r="GL28" s="324">
        <v>1</v>
      </c>
      <c r="GM28" s="282">
        <f>GM4-(GM11+GM12+GM13+GM14+GM15+GM16+GM21+GM22)</f>
        <v>0</v>
      </c>
      <c r="GN28" s="211">
        <f>GN4-GN11-GN12-GN13</f>
        <v>0</v>
      </c>
      <c r="GO28" s="211">
        <f>GO4-GO11-GO12-GO13</f>
        <v>0</v>
      </c>
      <c r="GP28" s="325">
        <v>0</v>
      </c>
      <c r="GQ28" s="326">
        <v>2</v>
      </c>
      <c r="GR28" s="327">
        <v>2</v>
      </c>
      <c r="GS28" s="327">
        <v>1</v>
      </c>
      <c r="GT28" s="327">
        <v>0</v>
      </c>
      <c r="GU28" s="268">
        <v>0</v>
      </c>
      <c r="GV28" s="268">
        <v>0</v>
      </c>
      <c r="GW28" s="328">
        <v>1</v>
      </c>
      <c r="GX28" s="329">
        <v>0</v>
      </c>
      <c r="GY28" s="330">
        <v>1</v>
      </c>
      <c r="GZ28" s="330">
        <v>0</v>
      </c>
      <c r="HA28" s="330">
        <v>0</v>
      </c>
      <c r="HB28" s="272">
        <v>0</v>
      </c>
      <c r="HC28" s="272">
        <v>0</v>
      </c>
      <c r="HD28" s="331">
        <v>2</v>
      </c>
      <c r="HE28" s="332">
        <v>0</v>
      </c>
      <c r="HF28" s="333">
        <v>1</v>
      </c>
      <c r="HG28" s="334">
        <v>0</v>
      </c>
      <c r="HH28" s="334">
        <v>0</v>
      </c>
      <c r="HI28" s="277">
        <v>0</v>
      </c>
      <c r="HJ28" s="277">
        <v>0</v>
      </c>
      <c r="HK28" s="335">
        <v>1</v>
      </c>
      <c r="HL28" s="336">
        <v>2</v>
      </c>
      <c r="HM28" s="1368">
        <v>6</v>
      </c>
      <c r="HN28" s="1394">
        <v>2</v>
      </c>
      <c r="HO28" s="1448">
        <v>3</v>
      </c>
      <c r="HP28" s="1460">
        <v>0</v>
      </c>
      <c r="HQ28" s="1460">
        <v>0</v>
      </c>
      <c r="HR28" s="1477">
        <v>0</v>
      </c>
      <c r="HS28" s="1518">
        <v>2</v>
      </c>
      <c r="HT28" s="1540">
        <v>1</v>
      </c>
      <c r="HU28" s="282">
        <f>HU4-(HU11+HU12+HU13+HU14+HU15+HU16+HU21+HU22)</f>
        <v>1</v>
      </c>
      <c r="HV28" s="1563">
        <v>2</v>
      </c>
      <c r="HW28" s="1575">
        <v>0</v>
      </c>
      <c r="HX28" s="1575">
        <v>0</v>
      </c>
      <c r="HY28" s="1575">
        <v>0</v>
      </c>
      <c r="HZ28" s="1592">
        <v>2</v>
      </c>
      <c r="IA28" s="1613">
        <v>8</v>
      </c>
      <c r="IB28" s="1635">
        <v>3</v>
      </c>
      <c r="IC28" s="1656">
        <v>1</v>
      </c>
      <c r="ID28" s="1668">
        <v>0</v>
      </c>
      <c r="IE28" s="1668">
        <v>0</v>
      </c>
      <c r="IF28" s="1685">
        <v>1</v>
      </c>
      <c r="IG28" s="1706">
        <v>0</v>
      </c>
      <c r="IH28" s="1706">
        <v>2</v>
      </c>
      <c r="II28" s="1728">
        <v>0</v>
      </c>
      <c r="IJ28" s="1749">
        <v>1</v>
      </c>
      <c r="IK28" s="1761">
        <v>0</v>
      </c>
      <c r="IL28" s="1761">
        <v>0</v>
      </c>
      <c r="IM28" s="1778">
        <v>1</v>
      </c>
      <c r="IN28" s="282">
        <f>IN4-(IN11+IN12+IN13+IN14+IN15+IN16+IN21+IN22)</f>
        <v>4</v>
      </c>
      <c r="IO28" s="1799">
        <v>3</v>
      </c>
      <c r="IP28" s="1820">
        <v>2</v>
      </c>
      <c r="IQ28" s="1841">
        <v>0</v>
      </c>
      <c r="IR28" s="1853">
        <v>0</v>
      </c>
      <c r="IS28" s="1853">
        <v>0</v>
      </c>
      <c r="IT28" s="1870">
        <v>10</v>
      </c>
      <c r="IU28" s="1891">
        <v>0</v>
      </c>
      <c r="IV28" s="1891">
        <v>0</v>
      </c>
      <c r="IW28" s="1912">
        <v>1</v>
      </c>
      <c r="IX28" s="1933">
        <v>0</v>
      </c>
      <c r="IY28" s="1945">
        <v>0</v>
      </c>
      <c r="IZ28" s="1945">
        <v>0</v>
      </c>
      <c r="JA28" s="1933">
        <v>0</v>
      </c>
      <c r="JB28" s="1933">
        <v>5</v>
      </c>
      <c r="JC28" s="1962">
        <v>1</v>
      </c>
      <c r="JD28" s="1962">
        <v>2</v>
      </c>
      <c r="JE28" s="1983">
        <v>7</v>
      </c>
      <c r="JF28" s="1995">
        <v>0</v>
      </c>
      <c r="JG28" s="1995">
        <v>0</v>
      </c>
      <c r="JH28" s="2012">
        <v>1</v>
      </c>
      <c r="JI28" s="2033">
        <v>3</v>
      </c>
      <c r="JJ28" s="2054">
        <v>3</v>
      </c>
      <c r="JK28" s="2054">
        <v>0</v>
      </c>
      <c r="JL28" s="2075">
        <v>7</v>
      </c>
      <c r="JM28" s="2087">
        <v>0</v>
      </c>
      <c r="JN28" s="2087">
        <v>0</v>
      </c>
      <c r="JO28" s="2104">
        <v>2</v>
      </c>
      <c r="JP28" s="2124">
        <v>3</v>
      </c>
      <c r="JQ28" s="2144">
        <v>3</v>
      </c>
      <c r="JR28" s="2164">
        <v>3</v>
      </c>
      <c r="JS28" s="2184">
        <v>6</v>
      </c>
      <c r="JT28" s="2196">
        <v>0</v>
      </c>
      <c r="JU28" s="2196">
        <v>0</v>
      </c>
      <c r="JV28" s="2211">
        <v>5</v>
      </c>
      <c r="JW28" s="2231">
        <v>5</v>
      </c>
      <c r="JX28" s="2251">
        <v>2</v>
      </c>
      <c r="JY28" s="2271">
        <v>4</v>
      </c>
      <c r="JZ28" s="2291">
        <v>3</v>
      </c>
      <c r="KA28" s="2303">
        <v>0</v>
      </c>
      <c r="KB28" s="2303">
        <v>0</v>
      </c>
      <c r="KC28" s="2320">
        <v>2</v>
      </c>
      <c r="KD28" s="2340">
        <v>1</v>
      </c>
      <c r="KE28" s="2360">
        <v>1</v>
      </c>
      <c r="KF28" s="2380">
        <v>2</v>
      </c>
      <c r="KG28" s="2400">
        <v>1</v>
      </c>
      <c r="KH28" s="2412">
        <v>0</v>
      </c>
      <c r="KI28" s="2412">
        <v>0</v>
      </c>
      <c r="KJ28" s="2429">
        <v>1</v>
      </c>
      <c r="KK28" s="2449">
        <v>9</v>
      </c>
      <c r="KL28" s="2469">
        <v>1</v>
      </c>
      <c r="KM28" s="2489">
        <v>0</v>
      </c>
      <c r="KN28" s="2509">
        <v>0</v>
      </c>
      <c r="KO28" s="2521">
        <v>0</v>
      </c>
      <c r="KP28" s="2521">
        <v>0</v>
      </c>
      <c r="KQ28" s="2538">
        <v>7</v>
      </c>
      <c r="KR28" s="2558">
        <v>0</v>
      </c>
      <c r="KS28" s="2578">
        <v>2</v>
      </c>
      <c r="KT28" s="2598">
        <v>6</v>
      </c>
      <c r="KU28" s="2618">
        <v>2</v>
      </c>
      <c r="KV28" s="2630">
        <v>0</v>
      </c>
      <c r="KW28" s="2630">
        <v>0</v>
      </c>
      <c r="KX28" s="2647">
        <v>17</v>
      </c>
      <c r="KY28" s="2667">
        <v>6</v>
      </c>
      <c r="KZ28" s="2687">
        <v>12</v>
      </c>
      <c r="LA28" s="2711">
        <v>7</v>
      </c>
      <c r="LB28" s="2731">
        <v>2</v>
      </c>
      <c r="LC28" s="2743">
        <v>0</v>
      </c>
      <c r="LD28" s="2743">
        <v>0</v>
      </c>
      <c r="LE28" s="2760">
        <v>2</v>
      </c>
      <c r="LF28" s="2780">
        <v>4</v>
      </c>
      <c r="LG28" s="2800">
        <v>2</v>
      </c>
      <c r="LH28" s="2820">
        <v>3</v>
      </c>
      <c r="LI28" s="2840">
        <v>0</v>
      </c>
      <c r="LJ28" s="2852">
        <v>0</v>
      </c>
      <c r="LK28" s="2852">
        <v>0</v>
      </c>
      <c r="LL28" s="2869">
        <v>1</v>
      </c>
      <c r="LM28" s="2889">
        <v>2</v>
      </c>
      <c r="LN28" s="2911">
        <v>1</v>
      </c>
      <c r="LO28" s="2931">
        <v>0</v>
      </c>
      <c r="LP28" s="2931">
        <v>3</v>
      </c>
      <c r="LQ28" s="2970">
        <v>0</v>
      </c>
      <c r="LR28" s="2970">
        <v>0</v>
      </c>
      <c r="LS28" s="2975">
        <v>1</v>
      </c>
      <c r="LT28" s="2976">
        <v>2</v>
      </c>
      <c r="LU28" s="2977">
        <v>0</v>
      </c>
      <c r="LV28" s="2978">
        <v>2</v>
      </c>
      <c r="LW28" s="3058">
        <v>0</v>
      </c>
      <c r="LX28" s="3057">
        <v>0</v>
      </c>
      <c r="LY28" s="3057">
        <v>0</v>
      </c>
      <c r="LZ28" s="3088">
        <v>4</v>
      </c>
      <c r="MA28" s="3109">
        <v>0</v>
      </c>
      <c r="MB28" s="3145">
        <v>2</v>
      </c>
      <c r="MC28" s="3165">
        <v>1</v>
      </c>
      <c r="MD28" s="3185">
        <v>0</v>
      </c>
      <c r="ME28" s="3197">
        <v>0</v>
      </c>
      <c r="MF28" s="3197">
        <v>0</v>
      </c>
      <c r="MG28" s="3215">
        <v>3</v>
      </c>
      <c r="MH28" s="3235">
        <v>3</v>
      </c>
      <c r="MI28" s="3255">
        <v>2</v>
      </c>
      <c r="MJ28" s="3276">
        <v>1</v>
      </c>
      <c r="MK28" s="3296">
        <v>0</v>
      </c>
      <c r="ML28" s="3308">
        <v>0</v>
      </c>
      <c r="MM28" s="3308">
        <v>0</v>
      </c>
      <c r="MN28" s="3325">
        <v>3</v>
      </c>
      <c r="MO28" s="3345">
        <v>5</v>
      </c>
      <c r="MP28" s="3365">
        <v>1</v>
      </c>
      <c r="MQ28" s="3385">
        <v>0</v>
      </c>
      <c r="MR28" s="3439">
        <v>2</v>
      </c>
      <c r="MS28" s="3438">
        <v>0</v>
      </c>
      <c r="MT28" s="3438">
        <v>0</v>
      </c>
      <c r="MU28" s="3439">
        <v>0</v>
      </c>
      <c r="MV28" s="3467">
        <v>0</v>
      </c>
      <c r="MW28" s="3487">
        <v>0</v>
      </c>
      <c r="MX28" s="3507">
        <v>0</v>
      </c>
      <c r="MY28" s="3527">
        <v>0</v>
      </c>
      <c r="MZ28" s="3539">
        <v>0</v>
      </c>
      <c r="NA28" s="3539">
        <v>0</v>
      </c>
      <c r="NB28" s="1575">
        <v>0</v>
      </c>
      <c r="NC28" s="3556">
        <v>2</v>
      </c>
      <c r="ND28" s="3556">
        <v>4</v>
      </c>
      <c r="NE28" s="3556">
        <v>0</v>
      </c>
      <c r="NF28" s="3586">
        <v>10</v>
      </c>
      <c r="NG28" s="3571">
        <v>0</v>
      </c>
      <c r="NH28" s="3571">
        <v>0</v>
      </c>
      <c r="NI28" s="282">
        <f>NI4-(NI11+NI12+NI13+NI14+NI15+NI16+NI21+NI22)</f>
        <v>6</v>
      </c>
      <c r="NJ28" s="3586">
        <v>1</v>
      </c>
      <c r="NK28" s="3616">
        <v>0</v>
      </c>
      <c r="NL28" s="3616">
        <v>2</v>
      </c>
      <c r="NM28" s="3616">
        <v>1</v>
      </c>
      <c r="NN28" s="3602">
        <v>0</v>
      </c>
      <c r="NO28" s="3602">
        <v>0</v>
      </c>
      <c r="NP28" s="3616">
        <v>8</v>
      </c>
      <c r="NQ28" s="3616">
        <v>2</v>
      </c>
      <c r="NR28" s="3616">
        <v>1</v>
      </c>
      <c r="NS28" s="3616">
        <v>1</v>
      </c>
      <c r="NT28" s="3636">
        <v>1</v>
      </c>
      <c r="NU28" s="3602">
        <v>0</v>
      </c>
      <c r="NV28" s="3602">
        <v>0</v>
      </c>
      <c r="NW28" s="3616">
        <v>1</v>
      </c>
      <c r="NX28" s="3616">
        <v>1</v>
      </c>
      <c r="NY28" s="3636">
        <v>0</v>
      </c>
      <c r="NZ28" s="3665">
        <v>2</v>
      </c>
      <c r="OA28" s="3665">
        <v>1</v>
      </c>
      <c r="OB28" s="3651">
        <v>0</v>
      </c>
      <c r="OC28" s="3651">
        <v>0</v>
      </c>
      <c r="OD28" s="3665">
        <v>1</v>
      </c>
      <c r="OE28" s="3665">
        <v>1</v>
      </c>
      <c r="OF28" s="3665">
        <v>1</v>
      </c>
      <c r="OG28" s="3665">
        <v>1</v>
      </c>
      <c r="OH28" s="282">
        <f>OH4-(OH11+OH12+OH13+OH14+OH15+OH16+OH21+OH22)</f>
        <v>2</v>
      </c>
      <c r="OI28" s="211">
        <f>OI4-OI11-OI12-OI13</f>
        <v>0</v>
      </c>
      <c r="OJ28" s="211">
        <f>OJ4-OJ11-OJ12-OJ13</f>
        <v>0</v>
      </c>
      <c r="OK28" s="3685">
        <v>0</v>
      </c>
      <c r="OL28" s="3685">
        <v>4</v>
      </c>
      <c r="OM28" s="3705">
        <v>1</v>
      </c>
      <c r="ON28" s="3725">
        <v>1</v>
      </c>
      <c r="OO28" s="3745">
        <v>1</v>
      </c>
      <c r="OP28" s="3757">
        <v>0</v>
      </c>
      <c r="OQ28" s="3757">
        <v>0</v>
      </c>
      <c r="OR28" s="3774">
        <v>4</v>
      </c>
      <c r="OS28" s="3794">
        <v>0</v>
      </c>
      <c r="OT28" s="3814">
        <v>0</v>
      </c>
      <c r="OU28" s="3834">
        <v>3</v>
      </c>
      <c r="OV28" s="3854">
        <v>0</v>
      </c>
      <c r="OW28" s="3866">
        <v>0</v>
      </c>
      <c r="OX28" s="3866">
        <v>0</v>
      </c>
      <c r="OY28" s="3883">
        <v>4</v>
      </c>
      <c r="OZ28" s="3903">
        <v>0</v>
      </c>
      <c r="PA28" s="3923">
        <v>2</v>
      </c>
      <c r="PB28" s="3943">
        <v>0</v>
      </c>
      <c r="PC28" s="3963">
        <v>1</v>
      </c>
      <c r="PD28" s="3975">
        <v>0</v>
      </c>
      <c r="PE28" s="3975">
        <v>0</v>
      </c>
      <c r="PF28" s="3992">
        <v>5</v>
      </c>
      <c r="PG28" s="3992">
        <v>0</v>
      </c>
      <c r="PH28" s="3992">
        <v>0</v>
      </c>
      <c r="PI28" s="4012">
        <v>3</v>
      </c>
      <c r="PJ28" s="4032">
        <v>0</v>
      </c>
      <c r="PK28" s="4044">
        <v>0</v>
      </c>
      <c r="PL28" s="4044">
        <v>0</v>
      </c>
      <c r="PM28" s="4061">
        <v>13</v>
      </c>
      <c r="PN28" s="4081">
        <v>5</v>
      </c>
      <c r="PO28" s="4101">
        <v>3</v>
      </c>
      <c r="PP28" s="4121">
        <v>4</v>
      </c>
      <c r="PQ28" s="4141">
        <v>2</v>
      </c>
      <c r="PR28" s="4153">
        <v>0</v>
      </c>
      <c r="PS28" s="4153">
        <v>0</v>
      </c>
      <c r="PT28" s="4172">
        <v>5</v>
      </c>
      <c r="PU28" s="4172">
        <v>2</v>
      </c>
      <c r="PV28" s="4172">
        <v>4</v>
      </c>
      <c r="PW28" s="4172">
        <v>2</v>
      </c>
      <c r="PX28" s="4192">
        <v>2</v>
      </c>
      <c r="PY28" s="4204">
        <v>0</v>
      </c>
      <c r="PZ28" s="4204">
        <v>0</v>
      </c>
      <c r="QA28" s="4221">
        <v>4</v>
      </c>
      <c r="QB28" s="4241">
        <v>1</v>
      </c>
      <c r="QC28" s="4261">
        <v>3</v>
      </c>
      <c r="QD28" s="4281">
        <v>1</v>
      </c>
      <c r="QE28" s="4301">
        <v>1</v>
      </c>
      <c r="QF28" s="4313">
        <v>0</v>
      </c>
      <c r="QG28" s="4313">
        <v>0</v>
      </c>
      <c r="QH28" s="4330">
        <v>2</v>
      </c>
      <c r="QI28" s="4350">
        <v>6</v>
      </c>
      <c r="QJ28" s="4370">
        <v>2</v>
      </c>
      <c r="QK28" s="4390">
        <v>0</v>
      </c>
      <c r="QL28" s="4410">
        <v>6</v>
      </c>
      <c r="QM28" s="4422">
        <v>0</v>
      </c>
      <c r="QN28" s="4422">
        <v>0</v>
      </c>
      <c r="QO28" s="4439">
        <v>3</v>
      </c>
      <c r="QP28" s="4459">
        <v>0</v>
      </c>
      <c r="QQ28" s="4479">
        <v>5</v>
      </c>
      <c r="QR28" s="4499">
        <v>0</v>
      </c>
      <c r="QS28" s="4519">
        <v>1</v>
      </c>
      <c r="QT28" s="4531">
        <v>0</v>
      </c>
      <c r="QU28" s="4531">
        <v>0</v>
      </c>
      <c r="QV28" s="4519">
        <v>0</v>
      </c>
      <c r="QW28" s="4551">
        <v>4</v>
      </c>
      <c r="QX28" s="4571">
        <v>3</v>
      </c>
      <c r="QY28" s="4591">
        <v>1</v>
      </c>
      <c r="QZ28" s="4611">
        <v>2</v>
      </c>
      <c r="RA28" s="4623">
        <v>0</v>
      </c>
      <c r="RB28" s="4623">
        <v>0</v>
      </c>
      <c r="RC28" s="282">
        <f>RC4-(RC11+RC12+RC13+RC14+RC15+RC16+RC21+RC22)</f>
        <v>3</v>
      </c>
      <c r="RD28" s="282">
        <f>RD4-(RD11+RD12+RD13+RD14+RD15+RD16+RD21+RD22)</f>
        <v>1</v>
      </c>
      <c r="RE28" s="4647">
        <v>2</v>
      </c>
      <c r="RF28" s="282">
        <f>RF4-(RF11+RF12+RF13+RF14+RF15+RF16+RF21+RF22)</f>
        <v>0</v>
      </c>
      <c r="RG28" s="282">
        <f>RG4-(RG11+RG12+RG13+RG14+RG15+RG16+RG21+RG22)</f>
        <v>1</v>
      </c>
      <c r="RH28" s="211">
        <f>RH4-RH11-RH12-RH13</f>
        <v>0</v>
      </c>
      <c r="RI28" s="211">
        <f>RI4-RI11-RI12-RI13</f>
        <v>0</v>
      </c>
      <c r="RJ28" s="282">
        <f>RJ4-(RJ11+RJ12+RJ13+RJ14+RJ15+RJ16+RJ21+RJ22)</f>
        <v>3</v>
      </c>
      <c r="RK28" s="282">
        <f>RK4-(RK11+RK12+RK13+RK14+RK15+RK16+RK21+RK22)</f>
        <v>1</v>
      </c>
      <c r="RL28" s="282">
        <f>RL4-(RL11+RL12+RL13+RL14+RL15+RL16+RL21+RL22)</f>
        <v>4</v>
      </c>
      <c r="RM28" s="282">
        <f>RM4-(RM11+RM12+RM13+RM14+RM15+RM16+RM21+RM22)</f>
        <v>0</v>
      </c>
      <c r="RN28" s="282">
        <f>RN4-(RN11+RN12+RN13+RN14+RN15+RN16+RN21+RN22)</f>
        <v>1</v>
      </c>
      <c r="RO28" s="211">
        <f>RO4-RO11-RO12-RO13</f>
        <v>0</v>
      </c>
      <c r="RP28" s="211">
        <f>RP4-RP11-RP12-RP13</f>
        <v>0</v>
      </c>
      <c r="RQ28" s="282">
        <f>RQ4-(RQ11+RQ12+RQ13+RQ14+RQ15+RQ16+RQ21+RQ22)</f>
        <v>1</v>
      </c>
      <c r="RR28" s="282">
        <f>RR4-(RR11+RR12+RR13+RR14+RR15+RR16+RR21+RR22)</f>
        <v>0</v>
      </c>
      <c r="RS28" s="282">
        <f>RS4-(RS11+RS12+RS13+RS14+RS15+RS16+RS21+RS22)</f>
        <v>0</v>
      </c>
      <c r="RT28" s="282">
        <f>RT4-(RT11+RT12+RT13+RT14+RT15+RT16+RT21+RT22)</f>
        <v>1</v>
      </c>
      <c r="RU28" s="282">
        <f>RU4-(RU11+RU12+RU13+RU14+RU15+RU16+RU21+RU22)</f>
        <v>0</v>
      </c>
      <c r="RV28" s="211">
        <f>RV4-RV11-RV12-RV13</f>
        <v>0</v>
      </c>
      <c r="RW28" s="211">
        <f>RW4-RW11-RW12-RW13</f>
        <v>0</v>
      </c>
      <c r="RX28" s="282">
        <f>RX4-(RX11+RX12+RX13+RX14+RX15+RX16+RX21+RX22)</f>
        <v>2</v>
      </c>
      <c r="RY28" s="282">
        <f>RY4-(RY11+RY12+RY13+RY14+RY15+RY16+RY21+RY22)</f>
        <v>2</v>
      </c>
      <c r="RZ28" s="282">
        <f>RZ4-(RZ11+RZ12+RZ13+RZ14+RZ15+RZ16+RZ21+RZ22)</f>
        <v>0</v>
      </c>
      <c r="SA28" s="282">
        <f>SA4-(SA11+SA12+SA13+SA14+SA15+SA16+SA21+SA22)</f>
        <v>0</v>
      </c>
      <c r="SB28" s="282">
        <f>SB4-(SB11+SB12+SB13+SB14+SB15+SB16+SB21+SB22)</f>
        <v>0</v>
      </c>
      <c r="SC28" s="211">
        <f>SC4-SC11-SC12-SC13</f>
        <v>0</v>
      </c>
      <c r="SD28" s="211">
        <f>SD4-SD11-SD12-SD13</f>
        <v>0</v>
      </c>
      <c r="SE28" s="282">
        <v>0</v>
      </c>
      <c r="SF28" s="282">
        <f>SF4-(SF11+SF12+SF13+SF14+SF15+SF16+SF21+SF22)</f>
        <v>2</v>
      </c>
      <c r="SG28" s="282">
        <f>SG4-(SG11+SG12+SG13+SG14+SG15+SG16+SG21+SG22)</f>
        <v>1</v>
      </c>
      <c r="SH28" s="282">
        <f>SH4-(SH11+SH12+SH13+SH14+SH15+SH16+SH21+SH22)</f>
        <v>0</v>
      </c>
      <c r="SI28" s="282">
        <f>SI4-(SI11+SI12+SI13+SI14+SI15+SI16+SI21+SI22)</f>
        <v>1</v>
      </c>
      <c r="SJ28" s="211">
        <f>SJ4-SJ11-SJ12-SJ13</f>
        <v>0</v>
      </c>
      <c r="SK28" s="211">
        <f>SK4-SK11-SK12-SK13</f>
        <v>0</v>
      </c>
      <c r="SL28" s="282">
        <f>SL4-(SL11+SL12+SL13+SL14+SL15+SL16+SL21+SL22)</f>
        <v>1</v>
      </c>
      <c r="SM28" s="282">
        <f>SM4-(SM11+SM12+SM13+SM14+SM15+SM16+SM21+SM22)</f>
        <v>3</v>
      </c>
      <c r="SN28" s="282">
        <f>SN4-(SN11+SN12+SN13+SN14+SN15+SN16+SN21+SN22)</f>
        <v>2</v>
      </c>
      <c r="SO28" s="4671">
        <v>3</v>
      </c>
      <c r="SP28" s="4701">
        <v>4</v>
      </c>
      <c r="SQ28" s="4686">
        <v>0</v>
      </c>
      <c r="SR28" s="4686">
        <v>0</v>
      </c>
      <c r="SS28" s="4701">
        <v>3</v>
      </c>
      <c r="ST28" s="4722">
        <v>2</v>
      </c>
      <c r="SU28" s="4743">
        <v>0</v>
      </c>
      <c r="SV28" s="4765">
        <v>2</v>
      </c>
      <c r="SW28" s="4786">
        <v>0</v>
      </c>
      <c r="SX28" s="4798">
        <v>0</v>
      </c>
      <c r="SY28" s="4798">
        <v>0</v>
      </c>
      <c r="SZ28" s="282">
        <f>SZ4-(SZ11+SZ12+SZ13+SZ14+SZ15+SZ16+SZ21+SZ22)</f>
        <v>2</v>
      </c>
      <c r="TA28" s="282">
        <v>3</v>
      </c>
      <c r="TB28" s="282">
        <f>TB4-(TB11+TB12+TB13+TB14+TB15+TB16+TB21+TB22)</f>
        <v>1</v>
      </c>
      <c r="TC28" s="282">
        <f>TC4-(TC11+TC12+TC13+TC14+TC15+TC16+TC21+TC22)</f>
        <v>1</v>
      </c>
      <c r="TD28" s="282">
        <f>TD4-(TD11+TD12+TD13+TD14+TD15+TD16+TD21+TD22)</f>
        <v>6</v>
      </c>
      <c r="TE28" s="211">
        <f>TE4-TE11-TE12-TE13</f>
        <v>0</v>
      </c>
      <c r="TF28" s="211">
        <f>TF4-TF11-TF12-TF13</f>
        <v>0</v>
      </c>
      <c r="TG28" s="282">
        <f>TG4-(TG11+TG12+TG13+TG14+TG15+TG16+TG21+TG22)</f>
        <v>2</v>
      </c>
      <c r="TH28" s="282">
        <f>TH4-(TH11+TH12+TH13+TH14+TH15+TH16+TH21+TH22)</f>
        <v>6</v>
      </c>
      <c r="TI28" s="282">
        <f>TI4-(TI11+TI12+TI13+TI14+TI15+TI16+TI21+TI22)</f>
        <v>2</v>
      </c>
      <c r="TJ28" s="282">
        <f>TJ4-(TJ11+TJ12+TJ13+TJ14+TJ15+TJ16+TJ21+TJ22)</f>
        <v>0</v>
      </c>
      <c r="TK28" s="282">
        <f>TK4-(TK11+TK12+TK13+TK14+TK15+TK16+TK21+TK22)</f>
        <v>0</v>
      </c>
      <c r="TL28" s="211">
        <f>TL4-TL11-TL12-TL13</f>
        <v>0</v>
      </c>
      <c r="TM28" s="211">
        <f>TM4-TM11-TM12-TM13</f>
        <v>0</v>
      </c>
      <c r="TN28" s="282">
        <f>TN4-(TN11+TN12+TN13+TN14+TN15+TN16+TN21+TN22)</f>
        <v>4</v>
      </c>
      <c r="TO28" s="282">
        <f>TO4-(TO11+TO12+TO13+TO14+TO15+TO16+TO21+TO22)</f>
        <v>4</v>
      </c>
      <c r="TP28" s="282">
        <f>TP4-(TP11+TP12+TP13+TP14+TP15+TP16+TP21+TP22)</f>
        <v>0</v>
      </c>
      <c r="TQ28" s="282">
        <f>TQ4-(TQ11+TQ12+TQ13+TQ14+TQ15+TQ16+TQ21+TQ22)</f>
        <v>1</v>
      </c>
    </row>
    <row r="29" spans="1:537" s="470" customFormat="1" x14ac:dyDescent="0.3">
      <c r="A29" s="280" t="s">
        <v>72</v>
      </c>
      <c r="B29" s="281">
        <v>24</v>
      </c>
      <c r="C29" s="281">
        <v>29</v>
      </c>
      <c r="D29" s="281">
        <v>43</v>
      </c>
      <c r="E29" s="281">
        <v>55</v>
      </c>
      <c r="F29" s="281">
        <v>23</v>
      </c>
      <c r="G29" s="209">
        <v>0</v>
      </c>
      <c r="H29" s="209">
        <v>0</v>
      </c>
      <c r="I29" s="281">
        <v>34</v>
      </c>
      <c r="J29" s="281">
        <v>43</v>
      </c>
      <c r="K29" s="281">
        <v>38</v>
      </c>
      <c r="L29" s="281">
        <v>19</v>
      </c>
      <c r="M29" s="281">
        <v>10</v>
      </c>
      <c r="N29" s="209">
        <v>0</v>
      </c>
      <c r="O29" s="209">
        <v>0</v>
      </c>
      <c r="P29" s="281">
        <v>10</v>
      </c>
      <c r="Q29" s="281">
        <v>16</v>
      </c>
      <c r="R29" s="281">
        <v>14</v>
      </c>
      <c r="S29" s="281">
        <v>8</v>
      </c>
      <c r="T29" s="281">
        <v>15</v>
      </c>
      <c r="U29" s="209">
        <v>0</v>
      </c>
      <c r="V29" s="209">
        <v>0</v>
      </c>
      <c r="W29" s="281">
        <v>31</v>
      </c>
      <c r="X29" s="281">
        <v>8</v>
      </c>
      <c r="Y29" s="281">
        <v>13</v>
      </c>
      <c r="Z29" s="281">
        <v>5</v>
      </c>
      <c r="AA29" s="281">
        <v>11</v>
      </c>
      <c r="AB29" s="209">
        <v>0</v>
      </c>
      <c r="AC29" s="209">
        <v>0</v>
      </c>
      <c r="AD29" s="281">
        <v>20</v>
      </c>
      <c r="AE29" s="281">
        <v>13</v>
      </c>
      <c r="AF29" s="281">
        <v>14</v>
      </c>
      <c r="AG29" s="281">
        <v>27</v>
      </c>
      <c r="AH29" s="281">
        <v>0</v>
      </c>
      <c r="AI29" s="209">
        <v>0</v>
      </c>
      <c r="AJ29" s="209">
        <v>0</v>
      </c>
      <c r="AK29" s="281">
        <v>39</v>
      </c>
      <c r="AL29" s="281">
        <v>22</v>
      </c>
      <c r="AM29" s="281">
        <v>11</v>
      </c>
      <c r="AN29" s="281">
        <v>16</v>
      </c>
      <c r="AO29" s="281">
        <v>7</v>
      </c>
      <c r="AP29" s="209">
        <v>0</v>
      </c>
      <c r="AQ29" s="209">
        <v>0</v>
      </c>
      <c r="AR29" s="281">
        <v>10</v>
      </c>
      <c r="AS29" s="281">
        <v>2</v>
      </c>
      <c r="AT29" s="281">
        <v>7</v>
      </c>
      <c r="AU29" s="281">
        <v>3</v>
      </c>
      <c r="AV29" s="281">
        <v>12</v>
      </c>
      <c r="AW29" s="209">
        <v>0</v>
      </c>
      <c r="AX29" s="209">
        <v>0</v>
      </c>
      <c r="AY29" s="281">
        <v>7</v>
      </c>
      <c r="AZ29" s="281">
        <v>15</v>
      </c>
      <c r="BA29" s="281">
        <v>4</v>
      </c>
      <c r="BB29" s="281">
        <v>4</v>
      </c>
      <c r="BC29" s="281">
        <v>4</v>
      </c>
      <c r="BD29" s="209">
        <v>0</v>
      </c>
      <c r="BE29" s="209">
        <v>0</v>
      </c>
      <c r="BF29" s="281">
        <v>23</v>
      </c>
      <c r="BG29" s="282">
        <f>BG5-(BG17+BG18)</f>
        <v>13</v>
      </c>
      <c r="BH29" s="281">
        <v>9</v>
      </c>
      <c r="BI29" s="281">
        <v>6</v>
      </c>
      <c r="BJ29" s="282">
        <f>BJ5-(BJ17+BJ18)</f>
        <v>6</v>
      </c>
      <c r="BK29" s="211">
        <f>BK5-BK17</f>
        <v>0</v>
      </c>
      <c r="BL29" s="211">
        <f>BL5-BL17</f>
        <v>0</v>
      </c>
      <c r="BM29" s="282">
        <f>BM5-(BM17+BM18)</f>
        <v>20</v>
      </c>
      <c r="BN29" s="281">
        <v>28</v>
      </c>
      <c r="BO29" s="281">
        <v>2</v>
      </c>
      <c r="BP29" s="281">
        <v>3</v>
      </c>
      <c r="BQ29" s="281">
        <v>8</v>
      </c>
      <c r="BR29" s="209">
        <v>0</v>
      </c>
      <c r="BS29" s="209">
        <v>0</v>
      </c>
      <c r="BT29" s="281">
        <v>6</v>
      </c>
      <c r="BU29" s="281">
        <v>3</v>
      </c>
      <c r="BV29" s="281">
        <v>2</v>
      </c>
      <c r="BW29" s="281">
        <v>7</v>
      </c>
      <c r="BX29" s="281">
        <v>7</v>
      </c>
      <c r="BY29" s="209">
        <v>0</v>
      </c>
      <c r="BZ29" s="209">
        <v>0</v>
      </c>
      <c r="CA29" s="281">
        <v>3</v>
      </c>
      <c r="CB29" s="281">
        <v>0</v>
      </c>
      <c r="CC29" s="283">
        <v>5</v>
      </c>
      <c r="CD29" s="284">
        <v>4</v>
      </c>
      <c r="CE29" s="284">
        <v>6</v>
      </c>
      <c r="CF29" s="214">
        <v>0</v>
      </c>
      <c r="CG29" s="214">
        <v>0</v>
      </c>
      <c r="CH29" s="285">
        <v>15</v>
      </c>
      <c r="CI29" s="285">
        <v>12</v>
      </c>
      <c r="CJ29" s="282">
        <f>CJ5-(CJ17+CJ18)</f>
        <v>12</v>
      </c>
      <c r="CK29" s="282">
        <f>CK5-(CK17+CK18)</f>
        <v>10</v>
      </c>
      <c r="CL29" s="282">
        <f>CL5-(CL17+CL18)</f>
        <v>9</v>
      </c>
      <c r="CM29" s="211">
        <f>CM5-CM17</f>
        <v>0</v>
      </c>
      <c r="CN29" s="211">
        <f>CN5-CN17</f>
        <v>0</v>
      </c>
      <c r="CO29" s="282">
        <f>CO5-(CO17+CO18)</f>
        <v>4</v>
      </c>
      <c r="CP29" s="286">
        <v>1</v>
      </c>
      <c r="CQ29" s="282">
        <f>CQ5-(CQ17+CQ18)</f>
        <v>2</v>
      </c>
      <c r="CR29" s="282">
        <f>CR5-(CR17+CR18)</f>
        <v>2</v>
      </c>
      <c r="CS29" s="282">
        <f>CS5-(CS17+CS18)</f>
        <v>1</v>
      </c>
      <c r="CT29" s="211">
        <f>CT5-CT17</f>
        <v>0</v>
      </c>
      <c r="CU29" s="211">
        <f>CU5-CU17</f>
        <v>0</v>
      </c>
      <c r="CV29" s="286">
        <v>0</v>
      </c>
      <c r="CW29" s="286">
        <v>0</v>
      </c>
      <c r="CX29" s="286">
        <v>4</v>
      </c>
      <c r="CY29" s="286">
        <v>4</v>
      </c>
      <c r="CZ29" s="286">
        <v>0</v>
      </c>
      <c r="DA29" s="217">
        <v>0</v>
      </c>
      <c r="DB29" s="217">
        <v>0</v>
      </c>
      <c r="DC29" s="287">
        <v>1</v>
      </c>
      <c r="DD29" s="288">
        <v>1</v>
      </c>
      <c r="DE29" s="288">
        <v>2</v>
      </c>
      <c r="DF29" s="282">
        <f>DF5-(DF17+DF18)</f>
        <v>0</v>
      </c>
      <c r="DG29" s="289">
        <v>0</v>
      </c>
      <c r="DH29" s="221">
        <v>0</v>
      </c>
      <c r="DI29" s="221">
        <v>0</v>
      </c>
      <c r="DJ29" s="282">
        <f>DJ5-(DJ17+DJ18)</f>
        <v>1</v>
      </c>
      <c r="DK29" s="282">
        <f>DK5-(DK17+DK18)</f>
        <v>2</v>
      </c>
      <c r="DL29" s="282">
        <f>DL5-(DL17+DL18)</f>
        <v>0</v>
      </c>
      <c r="DM29" s="290">
        <v>0</v>
      </c>
      <c r="DN29" s="282">
        <f>DN5-(DN17+DN18)</f>
        <v>0</v>
      </c>
      <c r="DO29" s="211">
        <f>DO5-DO17</f>
        <v>0</v>
      </c>
      <c r="DP29" s="211">
        <f>DP5-DP17</f>
        <v>0</v>
      </c>
      <c r="DQ29" s="282">
        <f>DQ5-(DQ17+DQ18)</f>
        <v>0</v>
      </c>
      <c r="DR29" s="282">
        <f>DR5-(DR17+DR18)</f>
        <v>0</v>
      </c>
      <c r="DS29" s="291">
        <v>0</v>
      </c>
      <c r="DT29" s="282">
        <f>DT5-(DT17+DT18)</f>
        <v>0</v>
      </c>
      <c r="DU29" s="292">
        <v>0</v>
      </c>
      <c r="DV29" s="225">
        <v>0</v>
      </c>
      <c r="DW29" s="225">
        <v>0</v>
      </c>
      <c r="DX29" s="282">
        <f>DX5-(DX17+DX18)</f>
        <v>1</v>
      </c>
      <c r="DY29" s="293">
        <v>0</v>
      </c>
      <c r="DZ29" s="294">
        <v>1</v>
      </c>
      <c r="EA29" s="295">
        <v>5</v>
      </c>
      <c r="EB29" s="282">
        <f>EB5-(EB17+EB18)</f>
        <v>0</v>
      </c>
      <c r="EC29" s="211">
        <f>EC5-EC17</f>
        <v>0</v>
      </c>
      <c r="ED29" s="211">
        <f>ED5-ED17</f>
        <v>0</v>
      </c>
      <c r="EE29" s="211">
        <f>EE5-EE17</f>
        <v>0</v>
      </c>
      <c r="EF29" s="282">
        <f>EF5-(EF17+EF18)</f>
        <v>4</v>
      </c>
      <c r="EG29" s="282">
        <f>EG5-(EG17+EG18)</f>
        <v>4</v>
      </c>
      <c r="EH29" s="296">
        <v>0</v>
      </c>
      <c r="EI29" s="282">
        <f>EI5-(EI17+EI18)</f>
        <v>0</v>
      </c>
      <c r="EJ29" s="211">
        <f>EJ5-EJ17</f>
        <v>0</v>
      </c>
      <c r="EK29" s="211">
        <f>EK5-EK17</f>
        <v>0</v>
      </c>
      <c r="EL29" s="282">
        <f>EL5-(EL17+EL18)</f>
        <v>0</v>
      </c>
      <c r="EM29" s="297">
        <v>2</v>
      </c>
      <c r="EN29" s="298">
        <v>0</v>
      </c>
      <c r="EO29" s="282">
        <f>EO5-(EO17+EO18)</f>
        <v>1</v>
      </c>
      <c r="EP29" s="299">
        <v>0</v>
      </c>
      <c r="EQ29" s="233">
        <v>0</v>
      </c>
      <c r="ER29" s="233">
        <v>0</v>
      </c>
      <c r="ES29" s="300">
        <v>2</v>
      </c>
      <c r="ET29" s="301">
        <v>1</v>
      </c>
      <c r="EU29" s="302">
        <v>2</v>
      </c>
      <c r="EV29" s="303">
        <v>1</v>
      </c>
      <c r="EW29" s="282">
        <f>EW5-(EW17+EW18)</f>
        <v>0</v>
      </c>
      <c r="EX29" s="211">
        <f>EX5-EX17</f>
        <v>0</v>
      </c>
      <c r="EY29" s="211">
        <f>EY5-EY17</f>
        <v>0</v>
      </c>
      <c r="EZ29" s="304">
        <v>0</v>
      </c>
      <c r="FA29" s="305">
        <v>3</v>
      </c>
      <c r="FB29" s="306">
        <v>6</v>
      </c>
      <c r="FC29" s="307">
        <v>0</v>
      </c>
      <c r="FD29" s="308">
        <v>1</v>
      </c>
      <c r="FE29" s="243">
        <v>0</v>
      </c>
      <c r="FF29" s="243">
        <v>0</v>
      </c>
      <c r="FG29" s="309">
        <v>0</v>
      </c>
      <c r="FH29" s="310">
        <v>0</v>
      </c>
      <c r="FI29" s="311">
        <v>0</v>
      </c>
      <c r="FJ29" s="311">
        <v>1</v>
      </c>
      <c r="FK29" s="312">
        <v>2</v>
      </c>
      <c r="FL29" s="248">
        <v>0</v>
      </c>
      <c r="FM29" s="248">
        <v>0</v>
      </c>
      <c r="FN29" s="313">
        <v>0</v>
      </c>
      <c r="FO29" s="314">
        <v>1</v>
      </c>
      <c r="FP29" s="314">
        <v>0</v>
      </c>
      <c r="FQ29" s="314">
        <v>2</v>
      </c>
      <c r="FR29" s="315">
        <v>4</v>
      </c>
      <c r="FS29" s="252">
        <v>0</v>
      </c>
      <c r="FT29" s="252">
        <v>0</v>
      </c>
      <c r="FU29" s="316">
        <v>1</v>
      </c>
      <c r="FV29" s="317">
        <v>6</v>
      </c>
      <c r="FW29" s="317">
        <v>1</v>
      </c>
      <c r="FX29" s="317">
        <v>0</v>
      </c>
      <c r="FY29" s="255">
        <v>0</v>
      </c>
      <c r="FZ29" s="256">
        <v>0</v>
      </c>
      <c r="GA29" s="256">
        <v>0</v>
      </c>
      <c r="GB29" s="318">
        <v>6</v>
      </c>
      <c r="GC29" s="319">
        <v>2</v>
      </c>
      <c r="GD29" s="320">
        <v>3</v>
      </c>
      <c r="GE29" s="320">
        <v>2</v>
      </c>
      <c r="GF29" s="321">
        <v>2</v>
      </c>
      <c r="GG29" s="261">
        <v>0</v>
      </c>
      <c r="GH29" s="261">
        <v>0</v>
      </c>
      <c r="GI29" s="322">
        <v>1</v>
      </c>
      <c r="GJ29" s="323">
        <v>2</v>
      </c>
      <c r="GK29" s="324">
        <v>1</v>
      </c>
      <c r="GL29" s="324">
        <v>0</v>
      </c>
      <c r="GM29" s="282">
        <f>GM5-(GM17+GM18)</f>
        <v>2</v>
      </c>
      <c r="GN29" s="211">
        <f>GN5-GN17</f>
        <v>0</v>
      </c>
      <c r="GO29" s="211">
        <f>GO5-GO17</f>
        <v>0</v>
      </c>
      <c r="GP29" s="325">
        <v>2</v>
      </c>
      <c r="GQ29" s="326">
        <v>3</v>
      </c>
      <c r="GR29" s="327">
        <v>0</v>
      </c>
      <c r="GS29" s="327">
        <v>0</v>
      </c>
      <c r="GT29" s="327">
        <v>3</v>
      </c>
      <c r="GU29" s="268">
        <v>0</v>
      </c>
      <c r="GV29" s="268">
        <v>0</v>
      </c>
      <c r="GW29" s="328">
        <v>8</v>
      </c>
      <c r="GX29" s="329">
        <v>3</v>
      </c>
      <c r="GY29" s="330">
        <v>0</v>
      </c>
      <c r="GZ29" s="330">
        <v>0</v>
      </c>
      <c r="HA29" s="330">
        <v>0</v>
      </c>
      <c r="HB29" s="272">
        <v>0</v>
      </c>
      <c r="HC29" s="272">
        <v>0</v>
      </c>
      <c r="HD29" s="331">
        <v>3</v>
      </c>
      <c r="HE29" s="332">
        <v>4</v>
      </c>
      <c r="HF29" s="333">
        <v>2</v>
      </c>
      <c r="HG29" s="334">
        <v>0</v>
      </c>
      <c r="HH29" s="334">
        <v>0</v>
      </c>
      <c r="HI29" s="277">
        <v>0</v>
      </c>
      <c r="HJ29" s="277">
        <v>0</v>
      </c>
      <c r="HK29" s="335">
        <v>3</v>
      </c>
      <c r="HL29" s="336">
        <v>1</v>
      </c>
      <c r="HM29" s="1368">
        <v>2</v>
      </c>
      <c r="HN29" s="1394">
        <v>0</v>
      </c>
      <c r="HO29" s="1448">
        <v>0</v>
      </c>
      <c r="HP29" s="1460">
        <v>0</v>
      </c>
      <c r="HQ29" s="1460">
        <v>0</v>
      </c>
      <c r="HR29" s="1477">
        <v>0</v>
      </c>
      <c r="HS29" s="1518">
        <v>2</v>
      </c>
      <c r="HT29" s="1540">
        <v>6</v>
      </c>
      <c r="HU29" s="282">
        <f>HU5-(HU17+HU18)</f>
        <v>0</v>
      </c>
      <c r="HV29" s="1563">
        <v>1</v>
      </c>
      <c r="HW29" s="1575">
        <v>0</v>
      </c>
      <c r="HX29" s="1575">
        <v>0</v>
      </c>
      <c r="HY29" s="1575">
        <v>0</v>
      </c>
      <c r="HZ29" s="1592">
        <v>2</v>
      </c>
      <c r="IA29" s="1613">
        <v>8</v>
      </c>
      <c r="IB29" s="1635">
        <v>5</v>
      </c>
      <c r="IC29" s="1656">
        <v>0</v>
      </c>
      <c r="ID29" s="1668">
        <v>0</v>
      </c>
      <c r="IE29" s="1668">
        <v>0</v>
      </c>
      <c r="IF29" s="1685">
        <v>3</v>
      </c>
      <c r="IG29" s="1706">
        <v>2</v>
      </c>
      <c r="IH29" s="1706">
        <v>3</v>
      </c>
      <c r="II29" s="1728">
        <v>4</v>
      </c>
      <c r="IJ29" s="1749">
        <v>1</v>
      </c>
      <c r="IK29" s="1761">
        <v>0</v>
      </c>
      <c r="IL29" s="1761">
        <v>0</v>
      </c>
      <c r="IM29" s="1778">
        <v>1</v>
      </c>
      <c r="IN29" s="282">
        <f>IN5-(IN17+IN18)</f>
        <v>0</v>
      </c>
      <c r="IO29" s="1799">
        <v>1</v>
      </c>
      <c r="IP29" s="1820">
        <v>1</v>
      </c>
      <c r="IQ29" s="1841">
        <v>1</v>
      </c>
      <c r="IR29" s="1853">
        <v>0</v>
      </c>
      <c r="IS29" s="1853">
        <v>0</v>
      </c>
      <c r="IT29" s="1870">
        <v>4</v>
      </c>
      <c r="IU29" s="1891">
        <v>1</v>
      </c>
      <c r="IV29" s="1891">
        <v>0</v>
      </c>
      <c r="IW29" s="1912">
        <v>1</v>
      </c>
      <c r="IX29" s="1933">
        <v>0</v>
      </c>
      <c r="IY29" s="1945">
        <v>0</v>
      </c>
      <c r="IZ29" s="1945">
        <v>0</v>
      </c>
      <c r="JA29" s="1933">
        <v>2</v>
      </c>
      <c r="JB29" s="1933">
        <v>1</v>
      </c>
      <c r="JC29" s="1962">
        <v>0</v>
      </c>
      <c r="JD29" s="1962">
        <v>1</v>
      </c>
      <c r="JE29" s="1983">
        <v>3</v>
      </c>
      <c r="JF29" s="1995">
        <v>0</v>
      </c>
      <c r="JG29" s="1995">
        <v>0</v>
      </c>
      <c r="JH29" s="2012">
        <v>2</v>
      </c>
      <c r="JI29" s="2033">
        <v>0</v>
      </c>
      <c r="JJ29" s="2054">
        <v>5</v>
      </c>
      <c r="JK29" s="2054">
        <v>0</v>
      </c>
      <c r="JL29" s="2075">
        <v>0</v>
      </c>
      <c r="JM29" s="2087">
        <v>0</v>
      </c>
      <c r="JN29" s="2087">
        <v>0</v>
      </c>
      <c r="JO29" s="2104">
        <v>4</v>
      </c>
      <c r="JP29" s="2124">
        <v>4</v>
      </c>
      <c r="JQ29" s="2144">
        <v>4</v>
      </c>
      <c r="JR29" s="2164">
        <v>10</v>
      </c>
      <c r="JS29" s="2184">
        <v>1</v>
      </c>
      <c r="JT29" s="2196">
        <v>0</v>
      </c>
      <c r="JU29" s="2196">
        <v>0</v>
      </c>
      <c r="JV29" s="2211">
        <v>1</v>
      </c>
      <c r="JW29" s="2231">
        <v>2</v>
      </c>
      <c r="JX29" s="2251">
        <v>1</v>
      </c>
      <c r="JY29" s="2271">
        <v>4</v>
      </c>
      <c r="JZ29" s="2291">
        <v>1</v>
      </c>
      <c r="KA29" s="2303">
        <v>0</v>
      </c>
      <c r="KB29" s="2303">
        <v>0</v>
      </c>
      <c r="KC29" s="2320">
        <v>0</v>
      </c>
      <c r="KD29" s="2340">
        <v>0</v>
      </c>
      <c r="KE29" s="2360">
        <v>0</v>
      </c>
      <c r="KF29" s="2380">
        <v>0</v>
      </c>
      <c r="KG29" s="2400">
        <v>2</v>
      </c>
      <c r="KH29" s="2412">
        <v>0</v>
      </c>
      <c r="KI29" s="2412">
        <v>0</v>
      </c>
      <c r="KJ29" s="2429">
        <v>0</v>
      </c>
      <c r="KK29" s="2449">
        <v>3</v>
      </c>
      <c r="KL29" s="2469">
        <v>1</v>
      </c>
      <c r="KM29" s="2489">
        <v>2</v>
      </c>
      <c r="KN29" s="2509">
        <v>0</v>
      </c>
      <c r="KO29" s="2521">
        <v>0</v>
      </c>
      <c r="KP29" s="2521">
        <v>0</v>
      </c>
      <c r="KQ29" s="2538">
        <v>6</v>
      </c>
      <c r="KR29" s="2558">
        <v>9</v>
      </c>
      <c r="KS29" s="2578">
        <v>9</v>
      </c>
      <c r="KT29" s="2598">
        <v>12</v>
      </c>
      <c r="KU29" s="2618">
        <v>13</v>
      </c>
      <c r="KV29" s="2630">
        <v>0</v>
      </c>
      <c r="KW29" s="2630">
        <v>0</v>
      </c>
      <c r="KX29" s="2647">
        <v>98</v>
      </c>
      <c r="KY29" s="2667">
        <v>6</v>
      </c>
      <c r="KZ29" s="2687">
        <v>1</v>
      </c>
      <c r="LA29" s="2711">
        <v>1</v>
      </c>
      <c r="LB29" s="2731">
        <v>0</v>
      </c>
      <c r="LC29" s="2743">
        <v>0</v>
      </c>
      <c r="LD29" s="2743">
        <v>0</v>
      </c>
      <c r="LE29" s="2760">
        <v>0</v>
      </c>
      <c r="LF29" s="2780">
        <v>0</v>
      </c>
      <c r="LG29" s="2800">
        <v>0</v>
      </c>
      <c r="LH29" s="2820">
        <v>0</v>
      </c>
      <c r="LI29" s="2840">
        <v>0</v>
      </c>
      <c r="LJ29" s="2852">
        <v>0</v>
      </c>
      <c r="LK29" s="2852">
        <v>0</v>
      </c>
      <c r="LL29" s="2869">
        <v>4</v>
      </c>
      <c r="LM29" s="2889">
        <v>1</v>
      </c>
      <c r="LN29" s="2911">
        <v>0</v>
      </c>
      <c r="LO29" s="2931">
        <v>1</v>
      </c>
      <c r="LP29" s="2931">
        <v>1</v>
      </c>
      <c r="LQ29" s="2970">
        <v>0</v>
      </c>
      <c r="LR29" s="2970">
        <v>0</v>
      </c>
      <c r="LS29" s="2975">
        <v>1</v>
      </c>
      <c r="LT29" s="2976">
        <v>2</v>
      </c>
      <c r="LU29" s="2977">
        <v>2</v>
      </c>
      <c r="LV29" s="2978">
        <v>0</v>
      </c>
      <c r="LW29" s="3058">
        <v>1</v>
      </c>
      <c r="LX29" s="3057">
        <v>0</v>
      </c>
      <c r="LY29" s="3057">
        <v>0</v>
      </c>
      <c r="LZ29" s="3088">
        <v>5</v>
      </c>
      <c r="MA29" s="3109">
        <v>5</v>
      </c>
      <c r="MB29" s="3145">
        <v>5</v>
      </c>
      <c r="MC29" s="3165">
        <v>0</v>
      </c>
      <c r="MD29" s="3185">
        <v>2</v>
      </c>
      <c r="ME29" s="3197">
        <v>0</v>
      </c>
      <c r="MF29" s="3197">
        <v>0</v>
      </c>
      <c r="MG29" s="3215">
        <v>1</v>
      </c>
      <c r="MH29" s="3235">
        <v>0</v>
      </c>
      <c r="MI29" s="3255">
        <v>1</v>
      </c>
      <c r="MJ29" s="3276">
        <v>0</v>
      </c>
      <c r="MK29" s="3296">
        <v>0</v>
      </c>
      <c r="ML29" s="3308">
        <v>0</v>
      </c>
      <c r="MM29" s="3308">
        <v>0</v>
      </c>
      <c r="MN29" s="3325">
        <v>1</v>
      </c>
      <c r="MO29" s="3345">
        <v>0</v>
      </c>
      <c r="MP29" s="3365">
        <v>3</v>
      </c>
      <c r="MQ29" s="3385">
        <v>5</v>
      </c>
      <c r="MR29" s="3439">
        <v>1</v>
      </c>
      <c r="MS29" s="3438">
        <v>0</v>
      </c>
      <c r="MT29" s="3438">
        <v>0</v>
      </c>
      <c r="MU29" s="3439">
        <v>2</v>
      </c>
      <c r="MV29" s="3467">
        <v>4</v>
      </c>
      <c r="MW29" s="3487">
        <v>1</v>
      </c>
      <c r="MX29" s="3507">
        <v>2</v>
      </c>
      <c r="MY29" s="3527">
        <v>0</v>
      </c>
      <c r="MZ29" s="3539">
        <v>0</v>
      </c>
      <c r="NA29" s="3539">
        <v>0</v>
      </c>
      <c r="NB29" s="1575">
        <v>0</v>
      </c>
      <c r="NC29" s="3556">
        <v>10</v>
      </c>
      <c r="ND29" s="3556">
        <v>8</v>
      </c>
      <c r="NE29" s="3556">
        <v>8</v>
      </c>
      <c r="NF29" s="3586">
        <v>3</v>
      </c>
      <c r="NG29" s="3571">
        <v>0</v>
      </c>
      <c r="NH29" s="3571">
        <v>0</v>
      </c>
      <c r="NI29" s="282">
        <f>NI5-(NI17+NI18)</f>
        <v>15</v>
      </c>
      <c r="NJ29" s="3586">
        <v>1</v>
      </c>
      <c r="NK29" s="3616">
        <v>2</v>
      </c>
      <c r="NL29" s="3616">
        <v>1</v>
      </c>
      <c r="NM29" s="3616">
        <v>5</v>
      </c>
      <c r="NN29" s="3602">
        <v>0</v>
      </c>
      <c r="NO29" s="3602">
        <v>0</v>
      </c>
      <c r="NP29" s="3616">
        <v>6</v>
      </c>
      <c r="NQ29" s="3616">
        <v>1</v>
      </c>
      <c r="NR29" s="3616">
        <v>1</v>
      </c>
      <c r="NS29" s="3616">
        <v>2</v>
      </c>
      <c r="NT29" s="3636">
        <v>3</v>
      </c>
      <c r="NU29" s="3602">
        <v>0</v>
      </c>
      <c r="NV29" s="3602">
        <v>0</v>
      </c>
      <c r="NW29" s="3616">
        <v>8</v>
      </c>
      <c r="NX29" s="3616">
        <v>8</v>
      </c>
      <c r="NY29" s="3636">
        <v>5</v>
      </c>
      <c r="NZ29" s="3665">
        <v>1</v>
      </c>
      <c r="OA29" s="3665">
        <v>1</v>
      </c>
      <c r="OB29" s="3651">
        <v>0</v>
      </c>
      <c r="OC29" s="3651">
        <v>0</v>
      </c>
      <c r="OD29" s="3665">
        <v>2</v>
      </c>
      <c r="OE29" s="3665">
        <v>2</v>
      </c>
      <c r="OF29" s="3665">
        <v>0</v>
      </c>
      <c r="OG29" s="3665">
        <v>0</v>
      </c>
      <c r="OH29" s="282">
        <f>OH5-(OH17+OH18)</f>
        <v>1</v>
      </c>
      <c r="OI29" s="211">
        <f>OI5-OI17</f>
        <v>0</v>
      </c>
      <c r="OJ29" s="211">
        <f>OJ5-OJ17</f>
        <v>0</v>
      </c>
      <c r="OK29" s="3685">
        <v>0</v>
      </c>
      <c r="OL29" s="3685">
        <v>5</v>
      </c>
      <c r="OM29" s="3705">
        <v>5</v>
      </c>
      <c r="ON29" s="3725">
        <v>5</v>
      </c>
      <c r="OO29" s="3745">
        <v>5</v>
      </c>
      <c r="OP29" s="3757">
        <v>0</v>
      </c>
      <c r="OQ29" s="3757">
        <v>0</v>
      </c>
      <c r="OR29" s="3774">
        <v>3</v>
      </c>
      <c r="OS29" s="3794">
        <v>3</v>
      </c>
      <c r="OT29" s="3814">
        <v>3</v>
      </c>
      <c r="OU29" s="3834">
        <v>3</v>
      </c>
      <c r="OV29" s="3854">
        <v>2</v>
      </c>
      <c r="OW29" s="3866">
        <v>0</v>
      </c>
      <c r="OX29" s="3866">
        <v>0</v>
      </c>
      <c r="OY29" s="3883">
        <v>2</v>
      </c>
      <c r="OZ29" s="3903">
        <v>1</v>
      </c>
      <c r="PA29" s="3923">
        <v>5</v>
      </c>
      <c r="PB29" s="3943">
        <v>3</v>
      </c>
      <c r="PC29" s="3963">
        <v>0</v>
      </c>
      <c r="PD29" s="3975">
        <v>0</v>
      </c>
      <c r="PE29" s="3975">
        <v>0</v>
      </c>
      <c r="PF29" s="3992">
        <v>19</v>
      </c>
      <c r="PG29" s="3992">
        <v>11</v>
      </c>
      <c r="PH29" s="3992">
        <v>2</v>
      </c>
      <c r="PI29" s="4012">
        <v>2</v>
      </c>
      <c r="PJ29" s="4032">
        <v>4</v>
      </c>
      <c r="PK29" s="4044">
        <v>0</v>
      </c>
      <c r="PL29" s="4044">
        <v>0</v>
      </c>
      <c r="PM29" s="4061">
        <v>6</v>
      </c>
      <c r="PN29" s="4081">
        <v>15</v>
      </c>
      <c r="PO29" s="4101">
        <v>12</v>
      </c>
      <c r="PP29" s="4121">
        <v>1</v>
      </c>
      <c r="PQ29" s="4141">
        <v>0</v>
      </c>
      <c r="PR29" s="4153">
        <v>0</v>
      </c>
      <c r="PS29" s="4153">
        <v>0</v>
      </c>
      <c r="PT29" s="4172">
        <v>12</v>
      </c>
      <c r="PU29" s="4172">
        <v>1</v>
      </c>
      <c r="PV29" s="4172">
        <v>2</v>
      </c>
      <c r="PW29" s="4172">
        <v>0</v>
      </c>
      <c r="PX29" s="4192">
        <v>2</v>
      </c>
      <c r="PY29" s="4204">
        <v>0</v>
      </c>
      <c r="PZ29" s="4204">
        <v>0</v>
      </c>
      <c r="QA29" s="4221">
        <v>3</v>
      </c>
      <c r="QB29" s="4241">
        <v>2</v>
      </c>
      <c r="QC29" s="4261">
        <v>0</v>
      </c>
      <c r="QD29" s="4281">
        <v>3</v>
      </c>
      <c r="QE29" s="4301">
        <v>3</v>
      </c>
      <c r="QF29" s="4313">
        <v>0</v>
      </c>
      <c r="QG29" s="4313">
        <v>0</v>
      </c>
      <c r="QH29" s="4330">
        <v>15</v>
      </c>
      <c r="QI29" s="4350">
        <v>5</v>
      </c>
      <c r="QJ29" s="4370">
        <v>6</v>
      </c>
      <c r="QK29" s="4390">
        <v>1</v>
      </c>
      <c r="QL29" s="4410">
        <v>4</v>
      </c>
      <c r="QM29" s="4422">
        <v>0</v>
      </c>
      <c r="QN29" s="4422">
        <v>0</v>
      </c>
      <c r="QO29" s="4439">
        <v>6</v>
      </c>
      <c r="QP29" s="4459">
        <v>8</v>
      </c>
      <c r="QQ29" s="4479">
        <v>3</v>
      </c>
      <c r="QR29" s="4499">
        <v>2</v>
      </c>
      <c r="QS29" s="4519">
        <v>4</v>
      </c>
      <c r="QT29" s="4531">
        <v>0</v>
      </c>
      <c r="QU29" s="4531">
        <v>0</v>
      </c>
      <c r="QV29" s="4519">
        <v>0</v>
      </c>
      <c r="QW29" s="4551">
        <v>8</v>
      </c>
      <c r="QX29" s="4571">
        <v>1</v>
      </c>
      <c r="QY29" s="4591">
        <v>3</v>
      </c>
      <c r="QZ29" s="4611">
        <v>1</v>
      </c>
      <c r="RA29" s="4623">
        <v>0</v>
      </c>
      <c r="RB29" s="4623">
        <v>0</v>
      </c>
      <c r="RC29" s="282">
        <f>RC5-(RC17+RC18)</f>
        <v>1</v>
      </c>
      <c r="RD29" s="282">
        <f>RD5-(RD17+RD18)</f>
        <v>1</v>
      </c>
      <c r="RE29" s="4647">
        <v>2</v>
      </c>
      <c r="RF29" s="282">
        <f>RF5-(RF17+RF18)</f>
        <v>0</v>
      </c>
      <c r="RG29" s="282">
        <f>RG5-(RG17+RG18)</f>
        <v>1</v>
      </c>
      <c r="RH29" s="211">
        <f>RH5-RH17</f>
        <v>0</v>
      </c>
      <c r="RI29" s="211">
        <f>RI5-RI17</f>
        <v>0</v>
      </c>
      <c r="RJ29" s="282">
        <f>RJ5-(RJ17+RJ18)</f>
        <v>2</v>
      </c>
      <c r="RK29" s="282">
        <f>RK5-(RK17+RK18)</f>
        <v>8</v>
      </c>
      <c r="RL29" s="282">
        <f>RL5-(RL17+RL18)</f>
        <v>4</v>
      </c>
      <c r="RM29" s="282">
        <f>RM5-(RM17+RM18)</f>
        <v>1</v>
      </c>
      <c r="RN29" s="282">
        <f>RN5-(RN17+RN18)</f>
        <v>0</v>
      </c>
      <c r="RO29" s="211">
        <f>RO5-RO17</f>
        <v>0</v>
      </c>
      <c r="RP29" s="211">
        <f>RP5-RP17</f>
        <v>0</v>
      </c>
      <c r="RQ29" s="282">
        <f>RQ5-(RQ17+RQ18)</f>
        <v>2</v>
      </c>
      <c r="RR29" s="282">
        <f>RR5-(RR17+RR18)</f>
        <v>3</v>
      </c>
      <c r="RS29" s="282">
        <f>RS5-(RS17+RS18)</f>
        <v>2</v>
      </c>
      <c r="RT29" s="282">
        <f>RT5-(RT17+RT18)</f>
        <v>3</v>
      </c>
      <c r="RU29" s="282">
        <f>RU5-(RU17+RU18)</f>
        <v>0</v>
      </c>
      <c r="RV29" s="211">
        <f>RV5-RV17</f>
        <v>0</v>
      </c>
      <c r="RW29" s="211">
        <f>RW5-RW17</f>
        <v>0</v>
      </c>
      <c r="RX29" s="282">
        <f>RX5-(RX17+RX18)</f>
        <v>3</v>
      </c>
      <c r="RY29" s="282">
        <f>RY5-(RY17+RY18)</f>
        <v>7</v>
      </c>
      <c r="RZ29" s="282">
        <f>RZ5-(RZ17+RZ18)</f>
        <v>6</v>
      </c>
      <c r="SA29" s="282">
        <f>SA5-(SA17+SA18)</f>
        <v>3</v>
      </c>
      <c r="SB29" s="282">
        <f>SB5-(SB17+SB18)</f>
        <v>2</v>
      </c>
      <c r="SC29" s="211">
        <f>SC5-SC17</f>
        <v>0</v>
      </c>
      <c r="SD29" s="211">
        <f>SD5-SD17</f>
        <v>0</v>
      </c>
      <c r="SE29" s="282">
        <v>0</v>
      </c>
      <c r="SF29" s="282">
        <f>SF5-(SF17+SF18)</f>
        <v>7</v>
      </c>
      <c r="SG29" s="282">
        <f>SG5-(SG17+SG18)</f>
        <v>5</v>
      </c>
      <c r="SH29" s="282">
        <f>SH5-(SH17+SH18)</f>
        <v>1</v>
      </c>
      <c r="SI29" s="282">
        <f>SI5-(SI17+SI18)</f>
        <v>1</v>
      </c>
      <c r="SJ29" s="211">
        <f>SJ5-SJ17</f>
        <v>0</v>
      </c>
      <c r="SK29" s="211">
        <f>SK5-SK17</f>
        <v>0</v>
      </c>
      <c r="SL29" s="282">
        <f>SL5-(SL17+SL18)</f>
        <v>1</v>
      </c>
      <c r="SM29" s="282">
        <f>SM5-(SM17+SM18)</f>
        <v>5</v>
      </c>
      <c r="SN29" s="282">
        <f>SN5-(SN17+SN18)</f>
        <v>1</v>
      </c>
      <c r="SO29" s="4671">
        <v>1</v>
      </c>
      <c r="SP29" s="4701">
        <v>7</v>
      </c>
      <c r="SQ29" s="4686">
        <v>0</v>
      </c>
      <c r="SR29" s="4686">
        <v>0</v>
      </c>
      <c r="SS29" s="4701">
        <v>4</v>
      </c>
      <c r="ST29" s="4722">
        <v>2</v>
      </c>
      <c r="SU29" s="4743">
        <v>3</v>
      </c>
      <c r="SV29" s="4765">
        <v>4</v>
      </c>
      <c r="SW29" s="4786">
        <v>5</v>
      </c>
      <c r="SX29" s="4798">
        <v>0</v>
      </c>
      <c r="SY29" s="4798">
        <v>0</v>
      </c>
      <c r="SZ29" s="282">
        <f>SZ5-(SZ17+SZ18)</f>
        <v>4</v>
      </c>
      <c r="TA29" s="282">
        <v>4</v>
      </c>
      <c r="TB29" s="282">
        <f>TB5-(TB17+TB18)</f>
        <v>10</v>
      </c>
      <c r="TC29" s="282">
        <f>TC5-(TC17+TC18)</f>
        <v>8</v>
      </c>
      <c r="TD29" s="282">
        <f>TD5-(TD17+TD18)</f>
        <v>4</v>
      </c>
      <c r="TE29" s="211">
        <f>TE5-TE17</f>
        <v>0</v>
      </c>
      <c r="TF29" s="211">
        <f>TF5-TF17</f>
        <v>0</v>
      </c>
      <c r="TG29" s="282">
        <f>TG5-(TG17+TG18)</f>
        <v>1</v>
      </c>
      <c r="TH29" s="282">
        <f>TH5-(TH17+TH18)</f>
        <v>2</v>
      </c>
      <c r="TI29" s="282">
        <f>TI5-(TI17+TI18)</f>
        <v>4</v>
      </c>
      <c r="TJ29" s="282">
        <f>TJ5-(TJ17+TJ18)</f>
        <v>4</v>
      </c>
      <c r="TK29" s="282">
        <f>TK5-(TK17+TK18)</f>
        <v>0</v>
      </c>
      <c r="TL29" s="211">
        <f>TL5-TL17</f>
        <v>0</v>
      </c>
      <c r="TM29" s="211">
        <f>TM5-TM17</f>
        <v>0</v>
      </c>
      <c r="TN29" s="282">
        <f>TN5-(TN17+TN18)</f>
        <v>1</v>
      </c>
      <c r="TO29" s="282">
        <f>TO5-(TO17+TO18)</f>
        <v>1</v>
      </c>
      <c r="TP29" s="282">
        <f>TP5-(TP17+TP18)</f>
        <v>4</v>
      </c>
      <c r="TQ29" s="282">
        <f>TQ5-(TQ17+TQ18)</f>
        <v>1</v>
      </c>
    </row>
    <row r="30" spans="1:537" s="470" customFormat="1" x14ac:dyDescent="0.3">
      <c r="A30" s="337" t="s">
        <v>56</v>
      </c>
      <c r="B30" s="281">
        <v>8</v>
      </c>
      <c r="C30" s="281">
        <v>7</v>
      </c>
      <c r="D30" s="281">
        <v>11</v>
      </c>
      <c r="E30" s="281">
        <v>8</v>
      </c>
      <c r="F30" s="281">
        <v>16</v>
      </c>
      <c r="G30" s="209">
        <v>0</v>
      </c>
      <c r="H30" s="209">
        <v>0</v>
      </c>
      <c r="I30" s="281">
        <v>10</v>
      </c>
      <c r="J30" s="338">
        <v>8</v>
      </c>
      <c r="K30" s="338">
        <v>8</v>
      </c>
      <c r="L30" s="338">
        <v>10</v>
      </c>
      <c r="M30" s="338">
        <v>2</v>
      </c>
      <c r="N30" s="209">
        <v>0</v>
      </c>
      <c r="O30" s="209">
        <v>0</v>
      </c>
      <c r="P30" s="281">
        <v>3</v>
      </c>
      <c r="Q30" s="281">
        <v>5</v>
      </c>
      <c r="R30" s="281">
        <v>4</v>
      </c>
      <c r="S30" s="281">
        <v>2</v>
      </c>
      <c r="T30" s="281">
        <v>4</v>
      </c>
      <c r="U30" s="209">
        <v>0</v>
      </c>
      <c r="V30" s="209">
        <v>0</v>
      </c>
      <c r="W30" s="281">
        <v>6</v>
      </c>
      <c r="X30" s="281">
        <v>2</v>
      </c>
      <c r="Y30" s="281">
        <v>1</v>
      </c>
      <c r="Z30" s="281">
        <v>3</v>
      </c>
      <c r="AA30" s="281">
        <v>0</v>
      </c>
      <c r="AB30" s="209">
        <v>0</v>
      </c>
      <c r="AC30" s="209">
        <v>0</v>
      </c>
      <c r="AD30" s="281">
        <v>10</v>
      </c>
      <c r="AE30" s="281">
        <v>6</v>
      </c>
      <c r="AF30" s="281">
        <v>5</v>
      </c>
      <c r="AG30" s="281">
        <v>8</v>
      </c>
      <c r="AH30" s="281">
        <v>0</v>
      </c>
      <c r="AI30" s="209">
        <v>0</v>
      </c>
      <c r="AJ30" s="209">
        <v>0</v>
      </c>
      <c r="AK30" s="281">
        <v>17</v>
      </c>
      <c r="AL30" s="281">
        <v>5</v>
      </c>
      <c r="AM30" s="281">
        <v>4</v>
      </c>
      <c r="AN30" s="281">
        <v>13</v>
      </c>
      <c r="AO30" s="281">
        <v>3</v>
      </c>
      <c r="AP30" s="209">
        <v>0</v>
      </c>
      <c r="AQ30" s="209">
        <v>0</v>
      </c>
      <c r="AR30" s="281">
        <v>5</v>
      </c>
      <c r="AS30" s="281">
        <v>3</v>
      </c>
      <c r="AT30" s="281">
        <v>2</v>
      </c>
      <c r="AU30" s="281">
        <v>6</v>
      </c>
      <c r="AV30" s="281">
        <v>1</v>
      </c>
      <c r="AW30" s="209">
        <v>0</v>
      </c>
      <c r="AX30" s="209">
        <v>0</v>
      </c>
      <c r="AY30" s="281">
        <v>1</v>
      </c>
      <c r="AZ30" s="281">
        <v>1</v>
      </c>
      <c r="BA30" s="281">
        <v>1</v>
      </c>
      <c r="BB30" s="281">
        <v>1</v>
      </c>
      <c r="BC30" s="281">
        <v>0</v>
      </c>
      <c r="BD30" s="209">
        <v>0</v>
      </c>
      <c r="BE30" s="209">
        <v>0</v>
      </c>
      <c r="BF30" s="281">
        <v>3</v>
      </c>
      <c r="BG30" s="282">
        <f>BG6-(BG19+BG20)</f>
        <v>1</v>
      </c>
      <c r="BH30" s="281">
        <v>1</v>
      </c>
      <c r="BI30" s="281">
        <v>1</v>
      </c>
      <c r="BJ30" s="282">
        <f>BJ6-(BJ19+BJ20)</f>
        <v>1</v>
      </c>
      <c r="BK30" s="211">
        <f>BK6-BK19</f>
        <v>0</v>
      </c>
      <c r="BL30" s="211">
        <f>BL6-BL19</f>
        <v>0</v>
      </c>
      <c r="BM30" s="282">
        <f>BM6-(BM19+BM20)</f>
        <v>4</v>
      </c>
      <c r="BN30" s="281">
        <v>4</v>
      </c>
      <c r="BO30" s="281">
        <v>0</v>
      </c>
      <c r="BP30" s="281">
        <v>1</v>
      </c>
      <c r="BQ30" s="281">
        <v>1</v>
      </c>
      <c r="BR30" s="209">
        <v>0</v>
      </c>
      <c r="BS30" s="209">
        <v>0</v>
      </c>
      <c r="BT30" s="281">
        <v>5</v>
      </c>
      <c r="BU30" s="281">
        <v>8</v>
      </c>
      <c r="BV30" s="281">
        <v>1</v>
      </c>
      <c r="BW30" s="281">
        <v>3</v>
      </c>
      <c r="BX30" s="281">
        <v>3</v>
      </c>
      <c r="BY30" s="209">
        <v>0</v>
      </c>
      <c r="BZ30" s="209">
        <v>0</v>
      </c>
      <c r="CA30" s="281">
        <v>1</v>
      </c>
      <c r="CB30" s="281">
        <v>5</v>
      </c>
      <c r="CC30" s="283">
        <v>2</v>
      </c>
      <c r="CD30" s="284">
        <v>3</v>
      </c>
      <c r="CE30" s="284">
        <v>4</v>
      </c>
      <c r="CF30" s="214">
        <v>0</v>
      </c>
      <c r="CG30" s="214">
        <v>0</v>
      </c>
      <c r="CH30" s="285">
        <v>4</v>
      </c>
      <c r="CI30" s="285">
        <v>1</v>
      </c>
      <c r="CJ30" s="282">
        <f>CJ6-(CJ19+CJ20)</f>
        <v>0</v>
      </c>
      <c r="CK30" s="282">
        <f>CK6-(CK19+CK20)</f>
        <v>0</v>
      </c>
      <c r="CL30" s="282">
        <f>CL6-(CL19+CL20)</f>
        <v>0</v>
      </c>
      <c r="CM30" s="211">
        <f>CM6-CM19</f>
        <v>0</v>
      </c>
      <c r="CN30" s="211">
        <f>CN6-CN19</f>
        <v>0</v>
      </c>
      <c r="CO30" s="282">
        <f>CO6-(CO19+CO20)</f>
        <v>2</v>
      </c>
      <c r="CP30" s="286">
        <v>0</v>
      </c>
      <c r="CQ30" s="282">
        <f>CQ6-(CQ19+CQ20)</f>
        <v>8</v>
      </c>
      <c r="CR30" s="282">
        <f>CR6-(CR19+CR20)</f>
        <v>3</v>
      </c>
      <c r="CS30" s="282">
        <f>CS6-(CS19+CS20)</f>
        <v>2</v>
      </c>
      <c r="CT30" s="211">
        <f>CT6-CT19</f>
        <v>0</v>
      </c>
      <c r="CU30" s="211">
        <f>CU6-CU19</f>
        <v>0</v>
      </c>
      <c r="CV30" s="286">
        <v>0</v>
      </c>
      <c r="CW30" s="286">
        <v>1</v>
      </c>
      <c r="CX30" s="286">
        <v>2</v>
      </c>
      <c r="CY30" s="286">
        <v>1</v>
      </c>
      <c r="CZ30" s="286">
        <v>0</v>
      </c>
      <c r="DA30" s="217">
        <v>0</v>
      </c>
      <c r="DB30" s="217">
        <v>0</v>
      </c>
      <c r="DC30" s="287">
        <v>11</v>
      </c>
      <c r="DD30" s="288">
        <v>1</v>
      </c>
      <c r="DE30" s="288">
        <v>3</v>
      </c>
      <c r="DF30" s="282">
        <f>DF6-(DF19+DF20)</f>
        <v>0</v>
      </c>
      <c r="DG30" s="289">
        <v>0</v>
      </c>
      <c r="DH30" s="221">
        <v>0</v>
      </c>
      <c r="DI30" s="221">
        <v>0</v>
      </c>
      <c r="DJ30" s="282">
        <f>DJ6-(DJ19+DJ20)</f>
        <v>0</v>
      </c>
      <c r="DK30" s="282">
        <f>DK6-(DK19+DK20)</f>
        <v>0</v>
      </c>
      <c r="DL30" s="282">
        <f>DL6-(DL19+DL20)</f>
        <v>0</v>
      </c>
      <c r="DM30" s="290">
        <v>0</v>
      </c>
      <c r="DN30" s="282">
        <f>DN6-(DN19+DN20)</f>
        <v>0</v>
      </c>
      <c r="DO30" s="211">
        <f>DO6-DO19</f>
        <v>0</v>
      </c>
      <c r="DP30" s="211">
        <f>DP6-DP19</f>
        <v>0</v>
      </c>
      <c r="DQ30" s="282">
        <f>DQ6-(DQ19+DQ20)</f>
        <v>0</v>
      </c>
      <c r="DR30" s="282">
        <f>DR6-(DR19+DR20)</f>
        <v>0</v>
      </c>
      <c r="DS30" s="291">
        <v>0</v>
      </c>
      <c r="DT30" s="282">
        <f>DT6-(DT19+DT20)</f>
        <v>1</v>
      </c>
      <c r="DU30" s="292">
        <v>1</v>
      </c>
      <c r="DV30" s="225">
        <v>0</v>
      </c>
      <c r="DW30" s="225">
        <v>0</v>
      </c>
      <c r="DX30" s="282">
        <f>DX6-(DX19+DX20)</f>
        <v>1</v>
      </c>
      <c r="DY30" s="293">
        <v>0</v>
      </c>
      <c r="DZ30" s="294">
        <v>1</v>
      </c>
      <c r="EA30" s="295">
        <v>1</v>
      </c>
      <c r="EB30" s="282">
        <f>EB6-(EB19+EB20)</f>
        <v>0</v>
      </c>
      <c r="EC30" s="211">
        <f>EC6-EC19</f>
        <v>0</v>
      </c>
      <c r="ED30" s="211">
        <f>ED6-ED19</f>
        <v>0</v>
      </c>
      <c r="EE30" s="211">
        <f>EE6-EE19</f>
        <v>0</v>
      </c>
      <c r="EF30" s="282">
        <f>EF6-(EF19+EF20)</f>
        <v>2</v>
      </c>
      <c r="EG30" s="282">
        <f>EG6-(EG19+EG20)</f>
        <v>0</v>
      </c>
      <c r="EH30" s="296">
        <v>0</v>
      </c>
      <c r="EI30" s="282">
        <f>EI6-(EI19+EI20)</f>
        <v>1</v>
      </c>
      <c r="EJ30" s="211">
        <f>EJ6-EJ19</f>
        <v>0</v>
      </c>
      <c r="EK30" s="211">
        <f>EK6-EK19</f>
        <v>0</v>
      </c>
      <c r="EL30" s="282">
        <f>EL6-(EL19+EL20)</f>
        <v>0</v>
      </c>
      <c r="EM30" s="297">
        <v>0</v>
      </c>
      <c r="EN30" s="298">
        <v>0</v>
      </c>
      <c r="EO30" s="282">
        <f>EO6-(EO19+EO20)</f>
        <v>0</v>
      </c>
      <c r="EP30" s="299">
        <v>1</v>
      </c>
      <c r="EQ30" s="233">
        <v>0</v>
      </c>
      <c r="ER30" s="233">
        <v>0</v>
      </c>
      <c r="ES30" s="300">
        <v>0</v>
      </c>
      <c r="ET30" s="301">
        <v>0</v>
      </c>
      <c r="EU30" s="302">
        <v>0</v>
      </c>
      <c r="EV30" s="303">
        <v>0</v>
      </c>
      <c r="EW30" s="282">
        <f>EW6-(EW19+EW20)</f>
        <v>2</v>
      </c>
      <c r="EX30" s="211">
        <f>EX6-EX19</f>
        <v>0</v>
      </c>
      <c r="EY30" s="211">
        <f>EY6-EY19</f>
        <v>0</v>
      </c>
      <c r="EZ30" s="304">
        <v>0</v>
      </c>
      <c r="FA30" s="305">
        <v>1</v>
      </c>
      <c r="FB30" s="306">
        <v>0</v>
      </c>
      <c r="FC30" s="307">
        <v>0</v>
      </c>
      <c r="FD30" s="308">
        <v>1</v>
      </c>
      <c r="FE30" s="243">
        <v>0</v>
      </c>
      <c r="FF30" s="243">
        <v>0</v>
      </c>
      <c r="FG30" s="309">
        <v>0</v>
      </c>
      <c r="FH30" s="310">
        <v>1</v>
      </c>
      <c r="FI30" s="311">
        <v>0</v>
      </c>
      <c r="FJ30" s="311">
        <v>0</v>
      </c>
      <c r="FK30" s="312">
        <v>0</v>
      </c>
      <c r="FL30" s="248">
        <v>0</v>
      </c>
      <c r="FM30" s="248">
        <v>0</v>
      </c>
      <c r="FN30" s="313">
        <v>0</v>
      </c>
      <c r="FO30" s="314">
        <v>0</v>
      </c>
      <c r="FP30" s="314">
        <v>0</v>
      </c>
      <c r="FQ30" s="314">
        <v>0</v>
      </c>
      <c r="FR30" s="315">
        <v>0</v>
      </c>
      <c r="FS30" s="252">
        <v>0</v>
      </c>
      <c r="FT30" s="252">
        <v>0</v>
      </c>
      <c r="FU30" s="316">
        <v>1</v>
      </c>
      <c r="FV30" s="317">
        <v>0</v>
      </c>
      <c r="FW30" s="317">
        <v>0</v>
      </c>
      <c r="FX30" s="317">
        <v>0</v>
      </c>
      <c r="FY30" s="255">
        <v>0</v>
      </c>
      <c r="FZ30" s="256">
        <v>0</v>
      </c>
      <c r="GA30" s="256">
        <v>0</v>
      </c>
      <c r="GB30" s="318">
        <v>0</v>
      </c>
      <c r="GC30" s="319">
        <v>2</v>
      </c>
      <c r="GD30" s="320">
        <v>3</v>
      </c>
      <c r="GE30" s="320">
        <v>1</v>
      </c>
      <c r="GF30" s="321">
        <v>0</v>
      </c>
      <c r="GG30" s="261">
        <v>0</v>
      </c>
      <c r="GH30" s="261">
        <v>0</v>
      </c>
      <c r="GI30" s="322">
        <v>0</v>
      </c>
      <c r="GJ30" s="323">
        <v>0</v>
      </c>
      <c r="GK30" s="324">
        <v>1</v>
      </c>
      <c r="GL30" s="324">
        <v>0</v>
      </c>
      <c r="GM30" s="282">
        <f>GM6-(GM19+GM20)</f>
        <v>1</v>
      </c>
      <c r="GN30" s="211">
        <f>GN6-GN19</f>
        <v>0</v>
      </c>
      <c r="GO30" s="211">
        <f>GO6-GO19</f>
        <v>0</v>
      </c>
      <c r="GP30" s="325">
        <v>1</v>
      </c>
      <c r="GQ30" s="326">
        <v>0</v>
      </c>
      <c r="GR30" s="327">
        <v>0</v>
      </c>
      <c r="GS30" s="327">
        <v>0</v>
      </c>
      <c r="GT30" s="327">
        <v>0</v>
      </c>
      <c r="GU30" s="268">
        <v>0</v>
      </c>
      <c r="GV30" s="268">
        <v>0</v>
      </c>
      <c r="GW30" s="328">
        <v>0</v>
      </c>
      <c r="GX30" s="329">
        <v>0</v>
      </c>
      <c r="GY30" s="330">
        <v>0</v>
      </c>
      <c r="GZ30" s="330">
        <v>0</v>
      </c>
      <c r="HA30" s="330">
        <v>0</v>
      </c>
      <c r="HB30" s="272">
        <v>0</v>
      </c>
      <c r="HC30" s="272">
        <v>0</v>
      </c>
      <c r="HD30" s="331">
        <v>2</v>
      </c>
      <c r="HE30" s="332">
        <v>0</v>
      </c>
      <c r="HF30" s="333">
        <v>0</v>
      </c>
      <c r="HG30" s="334">
        <v>0</v>
      </c>
      <c r="HH30" s="334">
        <v>0</v>
      </c>
      <c r="HI30" s="277">
        <v>0</v>
      </c>
      <c r="HJ30" s="277">
        <v>0</v>
      </c>
      <c r="HK30" s="335">
        <v>2</v>
      </c>
      <c r="HL30" s="336">
        <v>0</v>
      </c>
      <c r="HM30" s="1368">
        <v>1</v>
      </c>
      <c r="HN30" s="1394">
        <v>2</v>
      </c>
      <c r="HO30" s="1448">
        <v>2</v>
      </c>
      <c r="HP30" s="1460">
        <v>0</v>
      </c>
      <c r="HQ30" s="1460">
        <v>0</v>
      </c>
      <c r="HR30" s="1477">
        <v>0</v>
      </c>
      <c r="HS30" s="1518">
        <v>0</v>
      </c>
      <c r="HT30" s="1540">
        <v>0</v>
      </c>
      <c r="HU30" s="282">
        <f>HU6-(HU19+HU20)</f>
        <v>0</v>
      </c>
      <c r="HV30" s="1563">
        <v>1</v>
      </c>
      <c r="HW30" s="1575">
        <v>0</v>
      </c>
      <c r="HX30" s="1575">
        <v>0</v>
      </c>
      <c r="HY30" s="1575">
        <v>0</v>
      </c>
      <c r="HZ30" s="1592">
        <v>2</v>
      </c>
      <c r="IA30" s="1613">
        <v>2</v>
      </c>
      <c r="IB30" s="1635">
        <v>0</v>
      </c>
      <c r="IC30" s="1656">
        <v>3</v>
      </c>
      <c r="ID30" s="1668">
        <v>0</v>
      </c>
      <c r="IE30" s="1668">
        <v>0</v>
      </c>
      <c r="IF30" s="1685">
        <v>0</v>
      </c>
      <c r="IG30" s="1706">
        <v>0</v>
      </c>
      <c r="IH30" s="1706">
        <v>0</v>
      </c>
      <c r="II30" s="1728">
        <v>3</v>
      </c>
      <c r="IJ30" s="1749">
        <v>0</v>
      </c>
      <c r="IK30" s="1761">
        <v>0</v>
      </c>
      <c r="IL30" s="1761">
        <v>0</v>
      </c>
      <c r="IM30" s="1778">
        <v>2</v>
      </c>
      <c r="IN30" s="282">
        <f>IN6-(IN19+IN20)</f>
        <v>15</v>
      </c>
      <c r="IO30" s="1799">
        <v>0</v>
      </c>
      <c r="IP30" s="1820">
        <v>2</v>
      </c>
      <c r="IQ30" s="1841">
        <v>0</v>
      </c>
      <c r="IR30" s="1853">
        <v>0</v>
      </c>
      <c r="IS30" s="1853">
        <v>0</v>
      </c>
      <c r="IT30" s="1870">
        <v>1</v>
      </c>
      <c r="IU30" s="1891">
        <v>0</v>
      </c>
      <c r="IV30" s="1891">
        <v>1</v>
      </c>
      <c r="IW30" s="1912">
        <v>1</v>
      </c>
      <c r="IX30" s="1933">
        <v>0</v>
      </c>
      <c r="IY30" s="1945">
        <v>0</v>
      </c>
      <c r="IZ30" s="1945">
        <v>0</v>
      </c>
      <c r="JA30" s="1933">
        <v>0</v>
      </c>
      <c r="JB30" s="1933">
        <v>4</v>
      </c>
      <c r="JC30" s="1962">
        <v>1</v>
      </c>
      <c r="JD30" s="1962">
        <v>0</v>
      </c>
      <c r="JE30" s="1983">
        <v>1</v>
      </c>
      <c r="JF30" s="1995">
        <v>0</v>
      </c>
      <c r="JG30" s="1995">
        <v>0</v>
      </c>
      <c r="JH30" s="2012">
        <v>0</v>
      </c>
      <c r="JI30" s="2033">
        <v>0</v>
      </c>
      <c r="JJ30" s="2054">
        <v>1</v>
      </c>
      <c r="JK30" s="2054">
        <v>0</v>
      </c>
      <c r="JL30" s="2075">
        <v>1</v>
      </c>
      <c r="JM30" s="2087">
        <v>0</v>
      </c>
      <c r="JN30" s="2087">
        <v>0</v>
      </c>
      <c r="JO30" s="2104">
        <v>3</v>
      </c>
      <c r="JP30" s="2124">
        <v>0</v>
      </c>
      <c r="JQ30" s="2144">
        <v>0</v>
      </c>
      <c r="JR30" s="2164">
        <v>1</v>
      </c>
      <c r="JS30" s="2184">
        <v>3</v>
      </c>
      <c r="JT30" s="2196">
        <v>0</v>
      </c>
      <c r="JU30" s="2196">
        <v>0</v>
      </c>
      <c r="JV30" s="2211">
        <v>2</v>
      </c>
      <c r="JW30" s="2231">
        <v>3</v>
      </c>
      <c r="JX30" s="2251">
        <v>0</v>
      </c>
      <c r="JY30" s="2271">
        <v>0</v>
      </c>
      <c r="JZ30" s="2291">
        <v>1</v>
      </c>
      <c r="KA30" s="2303">
        <v>0</v>
      </c>
      <c r="KB30" s="2303">
        <v>0</v>
      </c>
      <c r="KC30" s="2320">
        <v>0</v>
      </c>
      <c r="KD30" s="2340">
        <v>1</v>
      </c>
      <c r="KE30" s="2360">
        <v>0</v>
      </c>
      <c r="KF30" s="2380">
        <v>0</v>
      </c>
      <c r="KG30" s="2400">
        <v>0</v>
      </c>
      <c r="KH30" s="2412">
        <v>0</v>
      </c>
      <c r="KI30" s="2412">
        <v>0</v>
      </c>
      <c r="KJ30" s="2429">
        <v>1</v>
      </c>
      <c r="KK30" s="2449">
        <v>0</v>
      </c>
      <c r="KL30" s="2469">
        <v>0</v>
      </c>
      <c r="KM30" s="2489">
        <v>0</v>
      </c>
      <c r="KN30" s="2509">
        <v>0</v>
      </c>
      <c r="KO30" s="2521">
        <v>0</v>
      </c>
      <c r="KP30" s="2521">
        <v>0</v>
      </c>
      <c r="KQ30" s="2538">
        <v>2</v>
      </c>
      <c r="KR30" s="2558">
        <v>0</v>
      </c>
      <c r="KS30" s="2578">
        <v>1</v>
      </c>
      <c r="KT30" s="2598">
        <v>0</v>
      </c>
      <c r="KU30" s="2618">
        <v>0</v>
      </c>
      <c r="KV30" s="2630">
        <v>0</v>
      </c>
      <c r="KW30" s="2630">
        <v>0</v>
      </c>
      <c r="KX30" s="2647">
        <v>5</v>
      </c>
      <c r="KY30" s="2667">
        <v>4</v>
      </c>
      <c r="KZ30" s="2687">
        <v>0</v>
      </c>
      <c r="LA30" s="2711">
        <v>3</v>
      </c>
      <c r="LB30" s="2731">
        <v>1</v>
      </c>
      <c r="LC30" s="2743">
        <v>0</v>
      </c>
      <c r="LD30" s="2743">
        <v>0</v>
      </c>
      <c r="LE30" s="2760">
        <v>1</v>
      </c>
      <c r="LF30" s="2780">
        <v>1</v>
      </c>
      <c r="LG30" s="2800">
        <v>1</v>
      </c>
      <c r="LH30" s="2820">
        <v>1</v>
      </c>
      <c r="LI30" s="2840">
        <v>1</v>
      </c>
      <c r="LJ30" s="2852">
        <v>0</v>
      </c>
      <c r="LK30" s="2852">
        <v>0</v>
      </c>
      <c r="LL30" s="2869">
        <v>1</v>
      </c>
      <c r="LM30" s="2889">
        <v>3</v>
      </c>
      <c r="LN30" s="2911">
        <v>1</v>
      </c>
      <c r="LO30" s="2931">
        <v>0</v>
      </c>
      <c r="LP30" s="2931">
        <v>0</v>
      </c>
      <c r="LQ30" s="2970">
        <v>0</v>
      </c>
      <c r="LR30" s="2970">
        <v>0</v>
      </c>
      <c r="LS30" s="2975">
        <v>1</v>
      </c>
      <c r="LT30" s="2976">
        <v>1</v>
      </c>
      <c r="LU30" s="2977">
        <v>0</v>
      </c>
      <c r="LV30" s="2978">
        <v>0</v>
      </c>
      <c r="LW30" s="3058">
        <v>0</v>
      </c>
      <c r="LX30" s="3057">
        <v>0</v>
      </c>
      <c r="LY30" s="3057">
        <v>0</v>
      </c>
      <c r="LZ30" s="3088">
        <v>2</v>
      </c>
      <c r="MA30" s="3109">
        <v>2</v>
      </c>
      <c r="MB30" s="3145">
        <v>0</v>
      </c>
      <c r="MC30" s="3165">
        <v>0</v>
      </c>
      <c r="MD30" s="3185">
        <v>1</v>
      </c>
      <c r="ME30" s="3197">
        <v>0</v>
      </c>
      <c r="MF30" s="3197">
        <v>0</v>
      </c>
      <c r="MG30" s="3215">
        <v>2</v>
      </c>
      <c r="MH30" s="3235">
        <v>3</v>
      </c>
      <c r="MI30" s="3255">
        <v>0</v>
      </c>
      <c r="MJ30" s="3276">
        <v>0</v>
      </c>
      <c r="MK30" s="3296">
        <v>0</v>
      </c>
      <c r="ML30" s="3308">
        <v>0</v>
      </c>
      <c r="MM30" s="3308">
        <v>0</v>
      </c>
      <c r="MN30" s="3325">
        <v>1</v>
      </c>
      <c r="MO30" s="3345">
        <v>0</v>
      </c>
      <c r="MP30" s="3365">
        <v>0</v>
      </c>
      <c r="MQ30" s="3385">
        <v>0</v>
      </c>
      <c r="MR30" s="3439">
        <v>4</v>
      </c>
      <c r="MS30" s="3438">
        <v>0</v>
      </c>
      <c r="MT30" s="3438">
        <v>0</v>
      </c>
      <c r="MU30" s="3439">
        <v>0</v>
      </c>
      <c r="MV30" s="3467">
        <v>0</v>
      </c>
      <c r="MW30" s="3487">
        <v>0</v>
      </c>
      <c r="MX30" s="3507">
        <v>0</v>
      </c>
      <c r="MY30" s="3527">
        <v>0</v>
      </c>
      <c r="MZ30" s="3539">
        <v>0</v>
      </c>
      <c r="NA30" s="3539">
        <v>0</v>
      </c>
      <c r="NB30" s="1575">
        <v>0</v>
      </c>
      <c r="NC30" s="3556">
        <v>3</v>
      </c>
      <c r="ND30" s="3556">
        <v>1</v>
      </c>
      <c r="NE30" s="3556">
        <v>0</v>
      </c>
      <c r="NF30" s="3586">
        <v>0</v>
      </c>
      <c r="NG30" s="3571">
        <v>0</v>
      </c>
      <c r="NH30" s="3571">
        <v>0</v>
      </c>
      <c r="NI30" s="282">
        <f>NI6-(NI19+NI20)</f>
        <v>2</v>
      </c>
      <c r="NJ30" s="3586">
        <v>0</v>
      </c>
      <c r="NK30" s="3616">
        <v>1</v>
      </c>
      <c r="NL30" s="3616">
        <v>1</v>
      </c>
      <c r="NM30" s="3616">
        <v>0</v>
      </c>
      <c r="NN30" s="3602">
        <v>0</v>
      </c>
      <c r="NO30" s="3602">
        <v>0</v>
      </c>
      <c r="NP30" s="3616">
        <v>0</v>
      </c>
      <c r="NQ30" s="3616">
        <v>1</v>
      </c>
      <c r="NR30" s="3616">
        <v>0</v>
      </c>
      <c r="NS30" s="3616">
        <v>0</v>
      </c>
      <c r="NT30" s="3636">
        <v>0</v>
      </c>
      <c r="NU30" s="3602">
        <v>0</v>
      </c>
      <c r="NV30" s="3602">
        <v>0</v>
      </c>
      <c r="NW30" s="3616">
        <v>0</v>
      </c>
      <c r="NX30" s="3616">
        <v>0</v>
      </c>
      <c r="NY30" s="3636">
        <v>1</v>
      </c>
      <c r="NZ30" s="3665">
        <v>0</v>
      </c>
      <c r="OA30" s="3665">
        <v>0</v>
      </c>
      <c r="OB30" s="3651">
        <v>0</v>
      </c>
      <c r="OC30" s="3651">
        <v>0</v>
      </c>
      <c r="OD30" s="3665">
        <v>0</v>
      </c>
      <c r="OE30" s="3665">
        <v>0</v>
      </c>
      <c r="OF30" s="3665">
        <v>0</v>
      </c>
      <c r="OG30" s="3665">
        <v>0</v>
      </c>
      <c r="OH30" s="282">
        <f>OH6-(OH19+OH20)</f>
        <v>4</v>
      </c>
      <c r="OI30" s="211">
        <f>OI6-OI19</f>
        <v>0</v>
      </c>
      <c r="OJ30" s="211">
        <f>OJ6-OJ19</f>
        <v>0</v>
      </c>
      <c r="OK30" s="3685">
        <v>0</v>
      </c>
      <c r="OL30" s="3685">
        <v>1</v>
      </c>
      <c r="OM30" s="3705">
        <v>5</v>
      </c>
      <c r="ON30" s="3725">
        <v>2</v>
      </c>
      <c r="OO30" s="3745">
        <v>3</v>
      </c>
      <c r="OP30" s="3757">
        <v>0</v>
      </c>
      <c r="OQ30" s="3757">
        <v>0</v>
      </c>
      <c r="OR30" s="3774">
        <v>2</v>
      </c>
      <c r="OS30" s="3794">
        <v>1</v>
      </c>
      <c r="OT30" s="3814">
        <v>0</v>
      </c>
      <c r="OU30" s="3834">
        <v>9</v>
      </c>
      <c r="OV30" s="3854">
        <v>3</v>
      </c>
      <c r="OW30" s="3866">
        <v>0</v>
      </c>
      <c r="OX30" s="3866">
        <v>0</v>
      </c>
      <c r="OY30" s="3883">
        <v>0</v>
      </c>
      <c r="OZ30" s="3903">
        <v>0</v>
      </c>
      <c r="PA30" s="3923">
        <v>1</v>
      </c>
      <c r="PB30" s="3943">
        <v>2</v>
      </c>
      <c r="PC30" s="3963">
        <v>1</v>
      </c>
      <c r="PD30" s="3975">
        <v>0</v>
      </c>
      <c r="PE30" s="3975">
        <v>0</v>
      </c>
      <c r="PF30" s="3992">
        <v>1</v>
      </c>
      <c r="PG30" s="3992">
        <v>0</v>
      </c>
      <c r="PH30" s="3992">
        <v>0</v>
      </c>
      <c r="PI30" s="4012">
        <v>3</v>
      </c>
      <c r="PJ30" s="4032">
        <v>0</v>
      </c>
      <c r="PK30" s="4044">
        <v>0</v>
      </c>
      <c r="PL30" s="4044">
        <v>0</v>
      </c>
      <c r="PM30" s="4061">
        <v>4</v>
      </c>
      <c r="PN30" s="4081">
        <v>2</v>
      </c>
      <c r="PO30" s="4101">
        <v>0</v>
      </c>
      <c r="PP30" s="4121">
        <v>1</v>
      </c>
      <c r="PQ30" s="4141">
        <v>2</v>
      </c>
      <c r="PR30" s="4153">
        <v>0</v>
      </c>
      <c r="PS30" s="4153">
        <v>0</v>
      </c>
      <c r="PT30" s="4172">
        <v>2</v>
      </c>
      <c r="PU30" s="4172">
        <v>0</v>
      </c>
      <c r="PV30" s="4172">
        <v>1</v>
      </c>
      <c r="PW30" s="4172">
        <v>1</v>
      </c>
      <c r="PX30" s="4192">
        <v>0</v>
      </c>
      <c r="PY30" s="4204">
        <v>0</v>
      </c>
      <c r="PZ30" s="4204">
        <v>0</v>
      </c>
      <c r="QA30" s="4221">
        <v>0</v>
      </c>
      <c r="QB30" s="4241">
        <v>0</v>
      </c>
      <c r="QC30" s="4261">
        <v>1</v>
      </c>
      <c r="QD30" s="4281">
        <v>0</v>
      </c>
      <c r="QE30" s="4301">
        <v>0</v>
      </c>
      <c r="QF30" s="4313">
        <v>0</v>
      </c>
      <c r="QG30" s="4313">
        <v>0</v>
      </c>
      <c r="QH30" s="4330">
        <v>3</v>
      </c>
      <c r="QI30" s="4350">
        <v>2</v>
      </c>
      <c r="QJ30" s="4370">
        <v>0</v>
      </c>
      <c r="QK30" s="4390">
        <v>0</v>
      </c>
      <c r="QL30" s="4410">
        <v>1</v>
      </c>
      <c r="QM30" s="4422">
        <v>0</v>
      </c>
      <c r="QN30" s="4422">
        <v>0</v>
      </c>
      <c r="QO30" s="4439">
        <v>1</v>
      </c>
      <c r="QP30" s="4459">
        <v>3</v>
      </c>
      <c r="QQ30" s="4479">
        <v>1</v>
      </c>
      <c r="QR30" s="4499">
        <v>0</v>
      </c>
      <c r="QS30" s="4519">
        <v>1</v>
      </c>
      <c r="QT30" s="4531">
        <v>0</v>
      </c>
      <c r="QU30" s="4531">
        <v>0</v>
      </c>
      <c r="QV30" s="4519">
        <v>0</v>
      </c>
      <c r="QW30" s="4551">
        <v>2</v>
      </c>
      <c r="QX30" s="4571">
        <v>2</v>
      </c>
      <c r="QY30" s="4591">
        <v>1</v>
      </c>
      <c r="QZ30" s="4611">
        <v>1</v>
      </c>
      <c r="RA30" s="4623">
        <v>0</v>
      </c>
      <c r="RB30" s="4623">
        <v>0</v>
      </c>
      <c r="RC30" s="282">
        <f>RC6-(RC19+RC20)</f>
        <v>1</v>
      </c>
      <c r="RD30" s="282">
        <f>RD6-(RD19+RD20)</f>
        <v>2</v>
      </c>
      <c r="RE30" s="4647">
        <v>2</v>
      </c>
      <c r="RF30" s="282">
        <f>RF6-(RF19+RF20)</f>
        <v>0</v>
      </c>
      <c r="RG30" s="282">
        <f>RG6-(RG19+RG20)</f>
        <v>0</v>
      </c>
      <c r="RH30" s="211">
        <f>RH6-RH19</f>
        <v>0</v>
      </c>
      <c r="RI30" s="211">
        <f>RI6-RI19</f>
        <v>0</v>
      </c>
      <c r="RJ30" s="282">
        <f>RJ6-(RJ19+RJ20)</f>
        <v>0</v>
      </c>
      <c r="RK30" s="282">
        <f>RK6-(RK19+RK20)</f>
        <v>1</v>
      </c>
      <c r="RL30" s="282">
        <f>RL6-(RL19+RL20)</f>
        <v>0</v>
      </c>
      <c r="RM30" s="282">
        <f>RM6-(RM19+RM20)</f>
        <v>0</v>
      </c>
      <c r="RN30" s="282">
        <f>RN6-(RN19+RN20)</f>
        <v>0</v>
      </c>
      <c r="RO30" s="211">
        <f>RO6-RO19</f>
        <v>0</v>
      </c>
      <c r="RP30" s="211">
        <f>RP6-RP19</f>
        <v>0</v>
      </c>
      <c r="RQ30" s="282">
        <f>RQ6-(RQ19+RQ20)</f>
        <v>0</v>
      </c>
      <c r="RR30" s="282">
        <f>RR6-(RR19+RR20)</f>
        <v>2</v>
      </c>
      <c r="RS30" s="282">
        <f>RS6-(RS19+RS20)</f>
        <v>1</v>
      </c>
      <c r="RT30" s="282">
        <f>RT6-(RT19+RT20)</f>
        <v>1</v>
      </c>
      <c r="RU30" s="282">
        <f>RU6-(RU19+RU20)</f>
        <v>0</v>
      </c>
      <c r="RV30" s="211">
        <f>RV6-RV19</f>
        <v>0</v>
      </c>
      <c r="RW30" s="211">
        <f>RW6-RW19</f>
        <v>0</v>
      </c>
      <c r="RX30" s="282">
        <f>RX6-(RX19+RX20)</f>
        <v>1</v>
      </c>
      <c r="RY30" s="282">
        <f>RY6-(RY19+RY20)</f>
        <v>6</v>
      </c>
      <c r="RZ30" s="282">
        <f>RZ6-(RZ19+RZ20)</f>
        <v>0</v>
      </c>
      <c r="SA30" s="282">
        <f>SA6-(SA19+SA20)</f>
        <v>0</v>
      </c>
      <c r="SB30" s="282">
        <f>SB6-(SB19+SB20)</f>
        <v>1</v>
      </c>
      <c r="SC30" s="211">
        <f>SC6-SC19</f>
        <v>0</v>
      </c>
      <c r="SD30" s="211">
        <f>SD6-SD19</f>
        <v>0</v>
      </c>
      <c r="SE30" s="282">
        <v>0</v>
      </c>
      <c r="SF30" s="282">
        <f>SF6-(SF19+SF20)</f>
        <v>3</v>
      </c>
      <c r="SG30" s="282">
        <f>SG6-(SG19+SG20)</f>
        <v>2</v>
      </c>
      <c r="SH30" s="282">
        <f>SH6-(SH19+SH20)</f>
        <v>1</v>
      </c>
      <c r="SI30" s="282">
        <f>SI6-(SI19+SI20)</f>
        <v>0</v>
      </c>
      <c r="SJ30" s="211">
        <f>SJ6-SJ19</f>
        <v>0</v>
      </c>
      <c r="SK30" s="211">
        <f>SK6-SK19</f>
        <v>0</v>
      </c>
      <c r="SL30" s="282">
        <f>SL6-(SL19+SL20)</f>
        <v>0</v>
      </c>
      <c r="SM30" s="282">
        <f>SM6-(SM19+SM20)</f>
        <v>0</v>
      </c>
      <c r="SN30" s="282">
        <f>SN6-(SN19+SN20)</f>
        <v>0</v>
      </c>
      <c r="SO30" s="4671">
        <v>2</v>
      </c>
      <c r="SP30" s="4701">
        <v>0</v>
      </c>
      <c r="SQ30" s="4686">
        <v>0</v>
      </c>
      <c r="SR30" s="4686">
        <v>0</v>
      </c>
      <c r="SS30" s="4701">
        <v>0</v>
      </c>
      <c r="ST30" s="4722">
        <v>0</v>
      </c>
      <c r="SU30" s="4743">
        <v>1</v>
      </c>
      <c r="SV30" s="4765">
        <v>1</v>
      </c>
      <c r="SW30" s="4786">
        <v>0</v>
      </c>
      <c r="SX30" s="4798">
        <v>0</v>
      </c>
      <c r="SY30" s="4798">
        <v>0</v>
      </c>
      <c r="SZ30" s="282">
        <f>SZ6-(SZ19+SZ20)</f>
        <v>1</v>
      </c>
      <c r="TA30" s="282">
        <v>5</v>
      </c>
      <c r="TB30" s="282">
        <f>TB6-(TB19+TB20)</f>
        <v>1</v>
      </c>
      <c r="TC30" s="282">
        <f>TC6-(TC19+TC20)</f>
        <v>1</v>
      </c>
      <c r="TD30" s="282">
        <f>TD6-(TD19+TD20)</f>
        <v>5</v>
      </c>
      <c r="TE30" s="211">
        <f>TE6-TE19</f>
        <v>0</v>
      </c>
      <c r="TF30" s="211">
        <f>TF6-TF19</f>
        <v>0</v>
      </c>
      <c r="TG30" s="282">
        <f>TG6-(TG19+TG20)</f>
        <v>3</v>
      </c>
      <c r="TH30" s="282">
        <f>TH6-(TH19+TH20)</f>
        <v>5</v>
      </c>
      <c r="TI30" s="282">
        <f>TI6-(TI19+TI20)</f>
        <v>0</v>
      </c>
      <c r="TJ30" s="282">
        <f>TJ6-(TJ19+TJ20)</f>
        <v>1</v>
      </c>
      <c r="TK30" s="282">
        <f>TK6-(TK19+TK20)</f>
        <v>0</v>
      </c>
      <c r="TL30" s="211">
        <f>TL6-TL19</f>
        <v>0</v>
      </c>
      <c r="TM30" s="211">
        <f>TM6-TM19</f>
        <v>0</v>
      </c>
      <c r="TN30" s="282">
        <f>TN6-(TN19+TN20)</f>
        <v>0</v>
      </c>
      <c r="TO30" s="282">
        <f>TO6-(TO19+TO20)</f>
        <v>0</v>
      </c>
      <c r="TP30" s="282">
        <f>TP6-(TP19+TP20)</f>
        <v>1</v>
      </c>
      <c r="TQ30" s="282">
        <f>TQ6-(TQ19+TQ20)</f>
        <v>2</v>
      </c>
    </row>
    <row r="31" spans="1:537" s="470" customFormat="1" x14ac:dyDescent="0.3">
      <c r="A31" s="2904" t="s">
        <v>334</v>
      </c>
      <c r="B31" s="281"/>
      <c r="C31" s="281"/>
      <c r="D31" s="281"/>
      <c r="E31" s="281"/>
      <c r="F31" s="281"/>
      <c r="G31" s="209"/>
      <c r="H31" s="209"/>
      <c r="I31" s="281"/>
      <c r="J31" s="338"/>
      <c r="K31" s="338"/>
      <c r="L31" s="338"/>
      <c r="M31" s="338"/>
      <c r="N31" s="209"/>
      <c r="O31" s="209"/>
      <c r="P31" s="281"/>
      <c r="Q31" s="281"/>
      <c r="R31" s="281"/>
      <c r="S31" s="281"/>
      <c r="T31" s="281"/>
      <c r="U31" s="209"/>
      <c r="V31" s="209"/>
      <c r="W31" s="281"/>
      <c r="X31" s="281"/>
      <c r="Y31" s="281"/>
      <c r="Z31" s="281"/>
      <c r="AA31" s="281"/>
      <c r="AB31" s="209"/>
      <c r="AC31" s="209"/>
      <c r="AD31" s="281"/>
      <c r="AE31" s="281"/>
      <c r="AF31" s="281"/>
      <c r="AG31" s="281"/>
      <c r="AH31" s="281"/>
      <c r="AI31" s="209"/>
      <c r="AJ31" s="209"/>
      <c r="AK31" s="281"/>
      <c r="AL31" s="281"/>
      <c r="AM31" s="281"/>
      <c r="AN31" s="281"/>
      <c r="AO31" s="281"/>
      <c r="AP31" s="209"/>
      <c r="AQ31" s="209"/>
      <c r="AR31" s="281"/>
      <c r="AS31" s="281"/>
      <c r="AT31" s="281"/>
      <c r="AU31" s="281"/>
      <c r="AV31" s="281"/>
      <c r="AW31" s="209"/>
      <c r="AX31" s="209"/>
      <c r="AY31" s="281"/>
      <c r="AZ31" s="281"/>
      <c r="BA31" s="281"/>
      <c r="BB31" s="281"/>
      <c r="BC31" s="281"/>
      <c r="BD31" s="209"/>
      <c r="BE31" s="209"/>
      <c r="BF31" s="281"/>
      <c r="BG31" s="282"/>
      <c r="BH31" s="281"/>
      <c r="BI31" s="281"/>
      <c r="BJ31" s="282"/>
      <c r="BK31" s="211"/>
      <c r="BL31" s="211"/>
      <c r="BM31" s="282"/>
      <c r="BN31" s="281"/>
      <c r="BO31" s="281"/>
      <c r="BP31" s="281"/>
      <c r="BQ31" s="281"/>
      <c r="BR31" s="209"/>
      <c r="BS31" s="209"/>
      <c r="BT31" s="281"/>
      <c r="BU31" s="281"/>
      <c r="BV31" s="281"/>
      <c r="BW31" s="281"/>
      <c r="BX31" s="281"/>
      <c r="BY31" s="209"/>
      <c r="BZ31" s="209"/>
      <c r="CA31" s="281"/>
      <c r="CB31" s="281"/>
      <c r="CC31" s="283"/>
      <c r="CD31" s="284"/>
      <c r="CE31" s="284"/>
      <c r="CF31" s="214"/>
      <c r="CG31" s="214"/>
      <c r="CH31" s="285"/>
      <c r="CI31" s="285"/>
      <c r="CJ31" s="282"/>
      <c r="CK31" s="282"/>
      <c r="CL31" s="282"/>
      <c r="CM31" s="211"/>
      <c r="CN31" s="211"/>
      <c r="CO31" s="282"/>
      <c r="CP31" s="286"/>
      <c r="CQ31" s="282"/>
      <c r="CR31" s="282"/>
      <c r="CS31" s="282"/>
      <c r="CT31" s="211"/>
      <c r="CU31" s="211"/>
      <c r="CV31" s="286"/>
      <c r="CW31" s="286"/>
      <c r="CX31" s="286"/>
      <c r="CY31" s="286"/>
      <c r="CZ31" s="286"/>
      <c r="DA31" s="217"/>
      <c r="DB31" s="217"/>
      <c r="DC31" s="287"/>
      <c r="DD31" s="288"/>
      <c r="DE31" s="288"/>
      <c r="DF31" s="282"/>
      <c r="DG31" s="289"/>
      <c r="DH31" s="221"/>
      <c r="DI31" s="221"/>
      <c r="DJ31" s="282"/>
      <c r="DK31" s="282"/>
      <c r="DL31" s="282"/>
      <c r="DM31" s="290"/>
      <c r="DN31" s="282"/>
      <c r="DO31" s="211"/>
      <c r="DP31" s="211"/>
      <c r="DQ31" s="282"/>
      <c r="DR31" s="282"/>
      <c r="DS31" s="291"/>
      <c r="DT31" s="282"/>
      <c r="DU31" s="292"/>
      <c r="DV31" s="225"/>
      <c r="DW31" s="225"/>
      <c r="DX31" s="282"/>
      <c r="DY31" s="293"/>
      <c r="DZ31" s="294"/>
      <c r="EA31" s="295"/>
      <c r="EB31" s="282"/>
      <c r="EC31" s="211"/>
      <c r="ED31" s="211"/>
      <c r="EE31" s="211"/>
      <c r="EF31" s="282"/>
      <c r="EG31" s="282"/>
      <c r="EH31" s="296"/>
      <c r="EI31" s="282"/>
      <c r="EJ31" s="211"/>
      <c r="EK31" s="211"/>
      <c r="EL31" s="282"/>
      <c r="EM31" s="297"/>
      <c r="EN31" s="298"/>
      <c r="EO31" s="282"/>
      <c r="EP31" s="299"/>
      <c r="EQ31" s="233"/>
      <c r="ER31" s="233"/>
      <c r="ES31" s="300"/>
      <c r="ET31" s="301"/>
      <c r="EU31" s="302"/>
      <c r="EV31" s="303"/>
      <c r="EW31" s="282"/>
      <c r="EX31" s="211"/>
      <c r="EY31" s="211"/>
      <c r="EZ31" s="304"/>
      <c r="FA31" s="305"/>
      <c r="FB31" s="306"/>
      <c r="FC31" s="307"/>
      <c r="FD31" s="308"/>
      <c r="FE31" s="243"/>
      <c r="FF31" s="243"/>
      <c r="FG31" s="309"/>
      <c r="FH31" s="310"/>
      <c r="FI31" s="311"/>
      <c r="FJ31" s="311"/>
      <c r="FK31" s="312"/>
      <c r="FL31" s="248"/>
      <c r="FM31" s="248"/>
      <c r="FN31" s="313"/>
      <c r="FO31" s="314"/>
      <c r="FP31" s="314"/>
      <c r="FQ31" s="314"/>
      <c r="FR31" s="315"/>
      <c r="FS31" s="252"/>
      <c r="FT31" s="252"/>
      <c r="FU31" s="316"/>
      <c r="FV31" s="317"/>
      <c r="FW31" s="317"/>
      <c r="FX31" s="317"/>
      <c r="FY31" s="255"/>
      <c r="FZ31" s="256"/>
      <c r="GA31" s="256"/>
      <c r="GB31" s="318"/>
      <c r="GC31" s="319"/>
      <c r="GD31" s="320"/>
      <c r="GE31" s="320"/>
      <c r="GF31" s="321"/>
      <c r="GG31" s="261"/>
      <c r="GH31" s="261"/>
      <c r="GI31" s="322"/>
      <c r="GJ31" s="323"/>
      <c r="GK31" s="324"/>
      <c r="GL31" s="324"/>
      <c r="GM31" s="282"/>
      <c r="GN31" s="211"/>
      <c r="GO31" s="211"/>
      <c r="GP31" s="325"/>
      <c r="GQ31" s="326"/>
      <c r="GR31" s="327"/>
      <c r="GS31" s="327"/>
      <c r="GT31" s="327"/>
      <c r="GU31" s="268"/>
      <c r="GV31" s="268"/>
      <c r="GW31" s="328"/>
      <c r="GX31" s="329"/>
      <c r="GY31" s="330"/>
      <c r="GZ31" s="330"/>
      <c r="HA31" s="330"/>
      <c r="HB31" s="272"/>
      <c r="HC31" s="272"/>
      <c r="HD31" s="331"/>
      <c r="HE31" s="332"/>
      <c r="HF31" s="333"/>
      <c r="HG31" s="334"/>
      <c r="HH31" s="334"/>
      <c r="HI31" s="277"/>
      <c r="HJ31" s="277"/>
      <c r="HK31" s="335"/>
      <c r="HL31" s="336"/>
      <c r="HM31" s="1368"/>
      <c r="HN31" s="1394"/>
      <c r="HO31" s="1448"/>
      <c r="HP31" s="1460"/>
      <c r="HQ31" s="1460"/>
      <c r="HR31" s="1477"/>
      <c r="HS31" s="1518"/>
      <c r="HT31" s="1540"/>
      <c r="HU31" s="282"/>
      <c r="HV31" s="1563"/>
      <c r="HW31" s="1575"/>
      <c r="HX31" s="1575"/>
      <c r="HY31" s="1575"/>
      <c r="HZ31" s="1592"/>
      <c r="IA31" s="1613"/>
      <c r="IB31" s="1635"/>
      <c r="IC31" s="1656"/>
      <c r="ID31" s="1668"/>
      <c r="IE31" s="1668"/>
      <c r="IF31" s="1685"/>
      <c r="IG31" s="1706"/>
      <c r="IH31" s="1706"/>
      <c r="II31" s="1728"/>
      <c r="IJ31" s="1749"/>
      <c r="IK31" s="1761"/>
      <c r="IL31" s="1761"/>
      <c r="IM31" s="1778"/>
      <c r="IN31" s="282"/>
      <c r="IO31" s="1799"/>
      <c r="IP31" s="1820"/>
      <c r="IQ31" s="1841"/>
      <c r="IR31" s="1853"/>
      <c r="IS31" s="1853"/>
      <c r="IT31" s="1870"/>
      <c r="IU31" s="1891"/>
      <c r="IV31" s="1891"/>
      <c r="IW31" s="1912"/>
      <c r="IX31" s="1933"/>
      <c r="IY31" s="1945"/>
      <c r="IZ31" s="1945"/>
      <c r="JA31" s="1933"/>
      <c r="JB31" s="1933"/>
      <c r="JC31" s="1962"/>
      <c r="JD31" s="1962"/>
      <c r="JE31" s="1983"/>
      <c r="JF31" s="1995"/>
      <c r="JG31" s="1995"/>
      <c r="JH31" s="2012"/>
      <c r="JI31" s="2033"/>
      <c r="JJ31" s="2054"/>
      <c r="JK31" s="2054"/>
      <c r="JL31" s="2075"/>
      <c r="JM31" s="2087"/>
      <c r="JN31" s="2087"/>
      <c r="JO31" s="2104"/>
      <c r="JP31" s="2124"/>
      <c r="JQ31" s="2144"/>
      <c r="JR31" s="2164"/>
      <c r="JS31" s="2184"/>
      <c r="JT31" s="2196"/>
      <c r="JU31" s="2196"/>
      <c r="JV31" s="2211"/>
      <c r="JW31" s="2231"/>
      <c r="JX31" s="2251"/>
      <c r="JY31" s="2271"/>
      <c r="JZ31" s="2291"/>
      <c r="KA31" s="2303"/>
      <c r="KB31" s="2303"/>
      <c r="KC31" s="2320"/>
      <c r="KD31" s="2340"/>
      <c r="KE31" s="2360"/>
      <c r="KF31" s="2380"/>
      <c r="KG31" s="2400"/>
      <c r="KH31" s="2412"/>
      <c r="KI31" s="2412"/>
      <c r="KJ31" s="2429"/>
      <c r="KK31" s="2449"/>
      <c r="KL31" s="2469"/>
      <c r="KM31" s="2489"/>
      <c r="KN31" s="2509"/>
      <c r="KO31" s="2521"/>
      <c r="KP31" s="2521"/>
      <c r="KQ31" s="2538"/>
      <c r="KR31" s="2558"/>
      <c r="KS31" s="2578"/>
      <c r="KT31" s="2598"/>
      <c r="KU31" s="2618"/>
      <c r="KV31" s="2630"/>
      <c r="KW31" s="2630"/>
      <c r="KX31" s="2647"/>
      <c r="KY31" s="2667"/>
      <c r="KZ31" s="2687"/>
      <c r="LA31" s="2711"/>
      <c r="LB31" s="2731"/>
      <c r="LC31" s="2743"/>
      <c r="LD31" s="2743"/>
      <c r="LE31" s="2760"/>
      <c r="LF31" s="2780"/>
      <c r="LG31" s="2800"/>
      <c r="LH31" s="2820"/>
      <c r="LI31" s="2840"/>
      <c r="LJ31" s="2852"/>
      <c r="LK31" s="2852"/>
      <c r="LL31" s="2869"/>
      <c r="LM31" s="2889"/>
      <c r="LN31" s="2911">
        <v>0</v>
      </c>
      <c r="LO31" s="2931">
        <v>0</v>
      </c>
      <c r="LP31" s="2931">
        <v>0</v>
      </c>
      <c r="LQ31" s="2970">
        <v>0</v>
      </c>
      <c r="LR31" s="2970">
        <v>0</v>
      </c>
      <c r="LS31" s="2975">
        <v>1</v>
      </c>
      <c r="LT31" s="2976">
        <v>1</v>
      </c>
      <c r="LU31" s="2977">
        <v>0</v>
      </c>
      <c r="LV31" s="2978">
        <v>0</v>
      </c>
      <c r="LW31" s="3058">
        <v>0</v>
      </c>
      <c r="LX31" s="3057">
        <v>0</v>
      </c>
      <c r="LY31" s="3057">
        <v>0</v>
      </c>
      <c r="LZ31" s="3088">
        <v>0</v>
      </c>
      <c r="MA31" s="3109">
        <v>0</v>
      </c>
      <c r="MB31" s="3145">
        <v>0</v>
      </c>
      <c r="MC31" s="3165">
        <v>0</v>
      </c>
      <c r="MD31" s="3185">
        <v>0</v>
      </c>
      <c r="ME31" s="3197">
        <v>0</v>
      </c>
      <c r="MF31" s="3197">
        <v>0</v>
      </c>
      <c r="MG31" s="3215">
        <v>0</v>
      </c>
      <c r="MH31" s="3235">
        <v>0</v>
      </c>
      <c r="MI31" s="3255">
        <v>0</v>
      </c>
      <c r="MJ31" s="3276">
        <v>0</v>
      </c>
      <c r="MK31" s="3296">
        <v>0</v>
      </c>
      <c r="ML31" s="3308">
        <v>0</v>
      </c>
      <c r="MM31" s="3308">
        <v>0</v>
      </c>
      <c r="MN31" s="3325">
        <v>0</v>
      </c>
      <c r="MO31" s="3345">
        <v>0</v>
      </c>
      <c r="MP31" s="3365">
        <v>0</v>
      </c>
      <c r="MQ31" s="3385">
        <v>0</v>
      </c>
      <c r="MR31" s="3439">
        <v>0</v>
      </c>
      <c r="MS31" s="3438">
        <v>0</v>
      </c>
      <c r="MT31" s="3438">
        <v>0</v>
      </c>
      <c r="MU31" s="3439">
        <v>0</v>
      </c>
      <c r="MV31" s="3467">
        <v>0</v>
      </c>
      <c r="MW31" s="3487">
        <v>0</v>
      </c>
      <c r="MX31" s="3507">
        <v>0</v>
      </c>
      <c r="MY31" s="3527">
        <v>0</v>
      </c>
      <c r="MZ31" s="3539">
        <v>0</v>
      </c>
      <c r="NA31" s="3539">
        <v>0</v>
      </c>
      <c r="NB31" s="1575"/>
      <c r="NC31" s="3556">
        <v>0</v>
      </c>
      <c r="ND31" s="3556">
        <v>0</v>
      </c>
      <c r="NE31" s="3556">
        <v>0</v>
      </c>
      <c r="NF31" s="3586">
        <v>0</v>
      </c>
      <c r="NG31" s="3571">
        <v>0</v>
      </c>
      <c r="NH31" s="3571">
        <v>0</v>
      </c>
      <c r="NI31" s="282">
        <f>NI7-(NI23+NI24)</f>
        <v>0</v>
      </c>
      <c r="NJ31" s="3586">
        <v>0</v>
      </c>
      <c r="NK31" s="3616">
        <v>0</v>
      </c>
      <c r="NL31" s="3616">
        <v>0</v>
      </c>
      <c r="NM31" s="3616">
        <v>0</v>
      </c>
      <c r="NN31" s="3602">
        <v>0</v>
      </c>
      <c r="NO31" s="3602">
        <v>0</v>
      </c>
      <c r="NP31" s="3616">
        <v>0</v>
      </c>
      <c r="NQ31" s="3616">
        <v>0</v>
      </c>
      <c r="NR31" s="3616">
        <v>0</v>
      </c>
      <c r="NS31" s="3616">
        <v>0</v>
      </c>
      <c r="NT31" s="3636">
        <v>0</v>
      </c>
      <c r="NU31" s="3602">
        <v>0</v>
      </c>
      <c r="NV31" s="3602">
        <v>0</v>
      </c>
      <c r="NW31" s="3616">
        <v>0</v>
      </c>
      <c r="NX31" s="3616">
        <v>1</v>
      </c>
      <c r="NY31" s="3636">
        <v>0</v>
      </c>
      <c r="NZ31" s="3665">
        <v>1</v>
      </c>
      <c r="OA31" s="3665">
        <v>0</v>
      </c>
      <c r="OB31" s="3651">
        <v>0</v>
      </c>
      <c r="OC31" s="3651">
        <v>0</v>
      </c>
      <c r="OD31" s="3665">
        <v>0</v>
      </c>
      <c r="OE31" s="3665">
        <v>0</v>
      </c>
      <c r="OF31" s="3665">
        <v>0</v>
      </c>
      <c r="OG31" s="3665">
        <v>0</v>
      </c>
      <c r="OH31" s="282">
        <f>OH7-(OH23+OH24)</f>
        <v>0</v>
      </c>
      <c r="OI31" s="211">
        <v>0</v>
      </c>
      <c r="OJ31" s="211">
        <v>0</v>
      </c>
      <c r="OK31" s="3685">
        <v>0</v>
      </c>
      <c r="OL31" s="3685">
        <v>0</v>
      </c>
      <c r="OM31" s="3705">
        <v>0</v>
      </c>
      <c r="ON31" s="3725">
        <v>0</v>
      </c>
      <c r="OO31" s="3745">
        <v>0</v>
      </c>
      <c r="OP31" s="3757">
        <v>0</v>
      </c>
      <c r="OQ31" s="3757">
        <v>0</v>
      </c>
      <c r="OR31" s="3774">
        <v>0</v>
      </c>
      <c r="OS31" s="3794">
        <v>0</v>
      </c>
      <c r="OT31" s="3814">
        <v>0</v>
      </c>
      <c r="OU31" s="3834">
        <v>0</v>
      </c>
      <c r="OV31" s="3854">
        <v>0</v>
      </c>
      <c r="OW31" s="3866">
        <v>0</v>
      </c>
      <c r="OX31" s="3866">
        <v>0</v>
      </c>
      <c r="OY31" s="3883">
        <v>0</v>
      </c>
      <c r="OZ31" s="3903">
        <v>0</v>
      </c>
      <c r="PA31" s="3923">
        <v>0</v>
      </c>
      <c r="PB31" s="3943">
        <v>0</v>
      </c>
      <c r="PC31" s="3963">
        <v>0</v>
      </c>
      <c r="PD31" s="3975">
        <v>0</v>
      </c>
      <c r="PE31" s="3975">
        <v>0</v>
      </c>
      <c r="PF31" s="3992">
        <v>0</v>
      </c>
      <c r="PG31" s="3992">
        <v>0</v>
      </c>
      <c r="PH31" s="3992">
        <v>0</v>
      </c>
      <c r="PI31" s="4012">
        <v>0</v>
      </c>
      <c r="PJ31" s="4032">
        <v>0</v>
      </c>
      <c r="PK31" s="4044">
        <v>0</v>
      </c>
      <c r="PL31" s="4044">
        <v>0</v>
      </c>
      <c r="PM31" s="4061">
        <v>0</v>
      </c>
      <c r="PN31" s="4081">
        <v>0</v>
      </c>
      <c r="PO31" s="4101">
        <v>1</v>
      </c>
      <c r="PP31" s="4121">
        <v>2</v>
      </c>
      <c r="PQ31" s="4141">
        <v>0</v>
      </c>
      <c r="PR31" s="4153">
        <v>0</v>
      </c>
      <c r="PS31" s="4153">
        <v>0</v>
      </c>
      <c r="PT31" s="4172">
        <v>0</v>
      </c>
      <c r="PU31" s="4172">
        <v>0</v>
      </c>
      <c r="PV31" s="4172">
        <v>0</v>
      </c>
      <c r="PW31" s="4172">
        <v>0</v>
      </c>
      <c r="PX31" s="4192">
        <v>0</v>
      </c>
      <c r="PY31" s="4204">
        <v>0</v>
      </c>
      <c r="PZ31" s="4204">
        <v>0</v>
      </c>
      <c r="QA31" s="4221">
        <v>1</v>
      </c>
      <c r="QB31" s="4241">
        <v>0</v>
      </c>
      <c r="QC31" s="4261">
        <v>0</v>
      </c>
      <c r="QD31" s="4281">
        <v>0</v>
      </c>
      <c r="QE31" s="4301">
        <v>0</v>
      </c>
      <c r="QF31" s="4313">
        <v>0</v>
      </c>
      <c r="QG31" s="4313">
        <v>0</v>
      </c>
      <c r="QH31" s="4330">
        <v>0</v>
      </c>
      <c r="QI31" s="4350">
        <v>0</v>
      </c>
      <c r="QJ31" s="4370">
        <v>0</v>
      </c>
      <c r="QK31" s="4390">
        <v>1</v>
      </c>
      <c r="QL31" s="4410">
        <v>0</v>
      </c>
      <c r="QM31" s="4422">
        <v>0</v>
      </c>
      <c r="QN31" s="4422">
        <v>0</v>
      </c>
      <c r="QO31" s="4439">
        <v>0</v>
      </c>
      <c r="QP31" s="4459">
        <v>0</v>
      </c>
      <c r="QQ31" s="4479">
        <v>0</v>
      </c>
      <c r="QR31" s="4499">
        <v>0</v>
      </c>
      <c r="QS31" s="4519">
        <v>0</v>
      </c>
      <c r="QT31" s="4531">
        <v>0</v>
      </c>
      <c r="QU31" s="4531">
        <v>0</v>
      </c>
      <c r="QV31" s="4519">
        <v>0</v>
      </c>
      <c r="QW31" s="4551">
        <v>0</v>
      </c>
      <c r="QX31" s="4571">
        <v>0</v>
      </c>
      <c r="QY31" s="4591">
        <v>1</v>
      </c>
      <c r="QZ31" s="4611">
        <v>0</v>
      </c>
      <c r="RA31" s="4623">
        <v>0</v>
      </c>
      <c r="RB31" s="4623">
        <v>0</v>
      </c>
      <c r="RC31" s="282">
        <f>RC7-(RC23+RC24)</f>
        <v>0</v>
      </c>
      <c r="RD31" s="282">
        <f>RD7-(RD23+RD24)</f>
        <v>0</v>
      </c>
      <c r="RE31" s="4647">
        <v>0</v>
      </c>
      <c r="RF31" s="282">
        <f>RF7-(RF23+RF24)</f>
        <v>0</v>
      </c>
      <c r="RG31" s="282">
        <f>RG7-(RG23+RG24)</f>
        <v>0</v>
      </c>
      <c r="RH31" s="211">
        <v>0</v>
      </c>
      <c r="RI31" s="211">
        <v>0</v>
      </c>
      <c r="RJ31" s="282">
        <f>RJ7-(RJ23+RJ24)</f>
        <v>0</v>
      </c>
      <c r="RK31" s="282">
        <f>RK7-(RK23+RK24)</f>
        <v>0</v>
      </c>
      <c r="RL31" s="282">
        <f>RL7-(RL23+RL24)</f>
        <v>0</v>
      </c>
      <c r="RM31" s="282">
        <f>RM7-(RM23+RM24)</f>
        <v>1</v>
      </c>
      <c r="RN31" s="282">
        <f>RN7-(RN23+RN24)</f>
        <v>0</v>
      </c>
      <c r="RO31" s="211">
        <v>0</v>
      </c>
      <c r="RP31" s="211">
        <v>0</v>
      </c>
      <c r="RQ31" s="282">
        <f>RQ7-(RQ23+RQ24)</f>
        <v>0</v>
      </c>
      <c r="RR31" s="282">
        <f>RR7-(RR23+RR24)</f>
        <v>0</v>
      </c>
      <c r="RS31" s="282">
        <f>RS7-(RS23+RS24)</f>
        <v>0</v>
      </c>
      <c r="RT31" s="282">
        <f>RT7-(RT23+RT24)</f>
        <v>0</v>
      </c>
      <c r="RU31" s="282">
        <f>RU7-(RU23+RU24)</f>
        <v>0</v>
      </c>
      <c r="RV31" s="211">
        <v>0</v>
      </c>
      <c r="RW31" s="211">
        <v>0</v>
      </c>
      <c r="RX31" s="282">
        <f>RX7-(RX23+RX24)</f>
        <v>0</v>
      </c>
      <c r="RY31" s="282">
        <f>RY7-(RY23+RY24)</f>
        <v>0</v>
      </c>
      <c r="RZ31" s="282">
        <f>RZ7-(RZ23+RZ24)</f>
        <v>0</v>
      </c>
      <c r="SA31" s="282">
        <f>SA7-(SA23+SA24)</f>
        <v>0</v>
      </c>
      <c r="SB31" s="282">
        <f>SB7-(SB23+SB24)</f>
        <v>0</v>
      </c>
      <c r="SC31" s="211">
        <v>0</v>
      </c>
      <c r="SD31" s="211">
        <v>0</v>
      </c>
      <c r="SE31" s="282">
        <v>0</v>
      </c>
      <c r="SF31" s="282">
        <f>SF7-(SF23+SF24)</f>
        <v>1</v>
      </c>
      <c r="SG31" s="282">
        <f>SG7-(SG23+SG24)</f>
        <v>0</v>
      </c>
      <c r="SH31" s="282">
        <f>SH7-(SH23+SH24)</f>
        <v>0</v>
      </c>
      <c r="SI31" s="282">
        <f>SI7-(SI23+SI24)</f>
        <v>0</v>
      </c>
      <c r="SJ31" s="211">
        <v>0</v>
      </c>
      <c r="SK31" s="211">
        <v>0</v>
      </c>
      <c r="SL31" s="282">
        <f>SL7-(SL23+SL24)</f>
        <v>1</v>
      </c>
      <c r="SM31" s="282">
        <f>SM7-(SM23+SM24)</f>
        <v>0</v>
      </c>
      <c r="SN31" s="282">
        <f>SN7-(SN23+SN24)</f>
        <v>0</v>
      </c>
      <c r="SO31" s="4671">
        <v>0</v>
      </c>
      <c r="SP31" s="4701">
        <v>0</v>
      </c>
      <c r="SQ31" s="4686">
        <v>0</v>
      </c>
      <c r="SR31" s="4686">
        <v>0</v>
      </c>
      <c r="SS31" s="4701">
        <v>0</v>
      </c>
      <c r="ST31" s="4722">
        <v>0</v>
      </c>
      <c r="SU31" s="4743">
        <v>0</v>
      </c>
      <c r="SV31" s="4765">
        <v>0</v>
      </c>
      <c r="SW31" s="4786">
        <v>0</v>
      </c>
      <c r="SX31" s="4798">
        <v>0</v>
      </c>
      <c r="SY31" s="4798">
        <v>0</v>
      </c>
      <c r="SZ31" s="282">
        <f>SZ7-(SZ23+SZ24)</f>
        <v>0</v>
      </c>
      <c r="TA31" s="282">
        <v>0</v>
      </c>
      <c r="TB31" s="282">
        <f>TB7-(TB23+TB24)</f>
        <v>0</v>
      </c>
      <c r="TC31" s="282">
        <f>TC7-(TC23+TC24)</f>
        <v>0</v>
      </c>
      <c r="TD31" s="282">
        <f>TD7-(TD23+TD24)</f>
        <v>0</v>
      </c>
      <c r="TE31" s="211">
        <v>0</v>
      </c>
      <c r="TF31" s="211">
        <v>0</v>
      </c>
      <c r="TG31" s="282">
        <f>TG7-(TG23+TG24)</f>
        <v>0</v>
      </c>
      <c r="TH31" s="282">
        <f>TH7-(TH23+TH24)</f>
        <v>0</v>
      </c>
      <c r="TI31" s="282">
        <f>TI7-(TI23+TI24)</f>
        <v>0</v>
      </c>
      <c r="TJ31" s="282">
        <f>TJ7-(TJ23+TJ24)</f>
        <v>0</v>
      </c>
      <c r="TK31" s="282">
        <f>TK7-(TK23+TK24)</f>
        <v>0</v>
      </c>
      <c r="TL31" s="211">
        <v>0</v>
      </c>
      <c r="TM31" s="211">
        <v>0</v>
      </c>
      <c r="TN31" s="282">
        <f>TN7-(TN23+TN24)</f>
        <v>0</v>
      </c>
      <c r="TO31" s="282">
        <f>TO7-(TO23+TO24)</f>
        <v>0</v>
      </c>
      <c r="TP31" s="282">
        <f>TP7-(TP23+TP24)</f>
        <v>0</v>
      </c>
      <c r="TQ31" s="282">
        <f>TQ7-(TQ23+TQ24)</f>
        <v>0</v>
      </c>
    </row>
    <row r="32" spans="1:537" x14ac:dyDescent="0.3">
      <c r="A32" s="395" t="s">
        <v>57</v>
      </c>
      <c r="B32" s="396">
        <v>300</v>
      </c>
      <c r="C32" s="396">
        <v>450</v>
      </c>
      <c r="D32" s="396">
        <v>302</v>
      </c>
      <c r="E32" s="396">
        <v>301</v>
      </c>
      <c r="F32" s="396">
        <v>254</v>
      </c>
      <c r="G32" s="397">
        <v>0</v>
      </c>
      <c r="H32" s="397">
        <v>0</v>
      </c>
      <c r="I32" s="396">
        <v>712</v>
      </c>
      <c r="J32" s="396">
        <v>441</v>
      </c>
      <c r="K32" s="396">
        <v>375</v>
      </c>
      <c r="L32" s="396">
        <v>194</v>
      </c>
      <c r="M32" s="396">
        <v>131</v>
      </c>
      <c r="N32" s="397">
        <v>0</v>
      </c>
      <c r="O32" s="397">
        <v>0</v>
      </c>
      <c r="P32" s="396">
        <v>139</v>
      </c>
      <c r="Q32" s="396">
        <v>94</v>
      </c>
      <c r="R32" s="396">
        <v>57</v>
      </c>
      <c r="S32" s="396">
        <v>83</v>
      </c>
      <c r="T32" s="396">
        <v>50</v>
      </c>
      <c r="U32" s="397">
        <v>0</v>
      </c>
      <c r="V32" s="397">
        <v>0</v>
      </c>
      <c r="W32" s="396">
        <v>92</v>
      </c>
      <c r="X32" s="396">
        <v>61</v>
      </c>
      <c r="Y32" s="396">
        <v>45</v>
      </c>
      <c r="Z32" s="396">
        <v>50</v>
      </c>
      <c r="AA32" s="396">
        <v>37</v>
      </c>
      <c r="AB32" s="397">
        <v>0</v>
      </c>
      <c r="AC32" s="397">
        <v>0</v>
      </c>
      <c r="AD32" s="396">
        <v>87</v>
      </c>
      <c r="AE32" s="396">
        <v>75</v>
      </c>
      <c r="AF32" s="396">
        <v>59</v>
      </c>
      <c r="AG32" s="396">
        <v>68</v>
      </c>
      <c r="AH32" s="396">
        <v>0</v>
      </c>
      <c r="AI32" s="397">
        <v>0</v>
      </c>
      <c r="AJ32" s="397">
        <v>0</v>
      </c>
      <c r="AK32" s="396">
        <v>269</v>
      </c>
      <c r="AL32" s="396">
        <v>130</v>
      </c>
      <c r="AM32" s="396">
        <v>126</v>
      </c>
      <c r="AN32" s="396">
        <v>109</v>
      </c>
      <c r="AO32" s="396">
        <v>97</v>
      </c>
      <c r="AP32" s="397">
        <v>0</v>
      </c>
      <c r="AQ32" s="397">
        <v>0</v>
      </c>
      <c r="AR32" s="396">
        <v>200</v>
      </c>
      <c r="AS32" s="396">
        <v>40</v>
      </c>
      <c r="AT32" s="396">
        <v>35</v>
      </c>
      <c r="AU32" s="396">
        <v>46</v>
      </c>
      <c r="AV32" s="396">
        <v>40</v>
      </c>
      <c r="AW32" s="397">
        <v>0</v>
      </c>
      <c r="AX32" s="397">
        <v>0</v>
      </c>
      <c r="AY32" s="396">
        <v>31</v>
      </c>
      <c r="AZ32" s="396">
        <v>33</v>
      </c>
      <c r="BA32" s="396">
        <v>31</v>
      </c>
      <c r="BB32" s="396">
        <v>13</v>
      </c>
      <c r="BC32" s="396">
        <v>15</v>
      </c>
      <c r="BD32" s="397">
        <v>0</v>
      </c>
      <c r="BE32" s="397">
        <v>0</v>
      </c>
      <c r="BF32" s="396">
        <v>51</v>
      </c>
      <c r="BG32" s="398">
        <f>SUM(BG28:BG30)</f>
        <v>41</v>
      </c>
      <c r="BH32" s="396">
        <v>33</v>
      </c>
      <c r="BI32" s="396">
        <v>20</v>
      </c>
      <c r="BJ32" s="398">
        <f>SUM(BJ28:BJ30)</f>
        <v>17</v>
      </c>
      <c r="BK32" s="399">
        <f>SUM(BK28:BK30)</f>
        <v>0</v>
      </c>
      <c r="BL32" s="399">
        <f>SUM(BL28:BL30)</f>
        <v>0</v>
      </c>
      <c r="BM32" s="398">
        <f>SUM(BM28:BM30)</f>
        <v>51</v>
      </c>
      <c r="BN32" s="396">
        <v>57</v>
      </c>
      <c r="BO32" s="396">
        <v>25</v>
      </c>
      <c r="BP32" s="396">
        <v>18</v>
      </c>
      <c r="BQ32" s="396">
        <v>34</v>
      </c>
      <c r="BR32" s="397">
        <v>0</v>
      </c>
      <c r="BS32" s="397">
        <v>0</v>
      </c>
      <c r="BT32" s="396">
        <v>20</v>
      </c>
      <c r="BU32" s="396">
        <v>11</v>
      </c>
      <c r="BV32" s="396">
        <v>6</v>
      </c>
      <c r="BW32" s="396">
        <v>13</v>
      </c>
      <c r="BX32" s="396">
        <v>12</v>
      </c>
      <c r="BY32" s="397">
        <v>0</v>
      </c>
      <c r="BZ32" s="397">
        <v>0</v>
      </c>
      <c r="CA32" s="396">
        <v>9</v>
      </c>
      <c r="CB32" s="396">
        <v>7</v>
      </c>
      <c r="CC32" s="400">
        <v>15</v>
      </c>
      <c r="CD32" s="401">
        <v>19</v>
      </c>
      <c r="CE32" s="401">
        <v>14</v>
      </c>
      <c r="CF32" s="402">
        <v>0</v>
      </c>
      <c r="CG32" s="402">
        <v>0</v>
      </c>
      <c r="CH32" s="403">
        <v>42</v>
      </c>
      <c r="CI32" s="403">
        <v>34</v>
      </c>
      <c r="CJ32" s="398">
        <f t="shared" ref="CJ32:CO32" si="10">SUM(CJ28:CJ30)</f>
        <v>31</v>
      </c>
      <c r="CK32" s="398">
        <f t="shared" si="10"/>
        <v>18</v>
      </c>
      <c r="CL32" s="398">
        <f t="shared" si="10"/>
        <v>17</v>
      </c>
      <c r="CM32" s="399">
        <f t="shared" si="10"/>
        <v>0</v>
      </c>
      <c r="CN32" s="399">
        <f t="shared" si="10"/>
        <v>0</v>
      </c>
      <c r="CO32" s="398">
        <f t="shared" si="10"/>
        <v>30</v>
      </c>
      <c r="CP32" s="404">
        <v>10</v>
      </c>
      <c r="CQ32" s="398">
        <f>SUM(CQ28:CQ30)</f>
        <v>25</v>
      </c>
      <c r="CR32" s="398">
        <f>SUM(CR28:CR30)</f>
        <v>24</v>
      </c>
      <c r="CS32" s="398">
        <f>SUM(CS28:CS30)</f>
        <v>21</v>
      </c>
      <c r="CT32" s="399">
        <f>SUM(CT28:CT30)</f>
        <v>0</v>
      </c>
      <c r="CU32" s="399">
        <f>SUM(CU28:CU30)</f>
        <v>0</v>
      </c>
      <c r="CV32" s="404">
        <v>0</v>
      </c>
      <c r="CW32" s="404">
        <v>20</v>
      </c>
      <c r="CX32" s="404">
        <v>25</v>
      </c>
      <c r="CY32" s="404">
        <v>22</v>
      </c>
      <c r="CZ32" s="404">
        <v>2</v>
      </c>
      <c r="DA32" s="405">
        <v>0</v>
      </c>
      <c r="DB32" s="405">
        <v>0</v>
      </c>
      <c r="DC32" s="406">
        <v>12</v>
      </c>
      <c r="DD32" s="407">
        <v>2</v>
      </c>
      <c r="DE32" s="407">
        <v>12</v>
      </c>
      <c r="DF32" s="398">
        <f>SUM(DF28:DF30)</f>
        <v>3</v>
      </c>
      <c r="DG32" s="408">
        <v>1</v>
      </c>
      <c r="DH32" s="409">
        <v>0</v>
      </c>
      <c r="DI32" s="409">
        <v>0</v>
      </c>
      <c r="DJ32" s="398">
        <f>SUM(DJ28:DJ30)</f>
        <v>4</v>
      </c>
      <c r="DK32" s="398">
        <f>SUM(DK28:DK30)</f>
        <v>5</v>
      </c>
      <c r="DL32" s="398">
        <f>SUM(DL28:DL30)</f>
        <v>0</v>
      </c>
      <c r="DM32" s="410">
        <v>1</v>
      </c>
      <c r="DN32" s="398">
        <f>SUM(DN28:DN30)</f>
        <v>0</v>
      </c>
      <c r="DO32" s="399">
        <f>SUM(DO28:DO30)</f>
        <v>0</v>
      </c>
      <c r="DP32" s="399">
        <f>SUM(DP28:DP30)</f>
        <v>0</v>
      </c>
      <c r="DQ32" s="398">
        <f>SUM(DQ28:DQ30)</f>
        <v>0</v>
      </c>
      <c r="DR32" s="398">
        <f>SUM(DR28:DR30)</f>
        <v>0</v>
      </c>
      <c r="DS32" s="411">
        <v>0</v>
      </c>
      <c r="DT32" s="398">
        <f>SUM(DT28:DT30)</f>
        <v>3</v>
      </c>
      <c r="DU32" s="412">
        <v>4</v>
      </c>
      <c r="DV32" s="413">
        <v>0</v>
      </c>
      <c r="DW32" s="413">
        <v>0</v>
      </c>
      <c r="DX32" s="398">
        <f>SUM(DX28:DX30)</f>
        <v>3</v>
      </c>
      <c r="DY32" s="414">
        <v>4</v>
      </c>
      <c r="DZ32" s="415">
        <v>2</v>
      </c>
      <c r="EA32" s="416">
        <v>10</v>
      </c>
      <c r="EB32" s="398">
        <f t="shared" ref="EB32:EG32" si="11">SUM(EB28:EB30)</f>
        <v>1</v>
      </c>
      <c r="EC32" s="399">
        <f t="shared" si="11"/>
        <v>0</v>
      </c>
      <c r="ED32" s="399">
        <f t="shared" si="11"/>
        <v>0</v>
      </c>
      <c r="EE32" s="399">
        <f t="shared" si="11"/>
        <v>0</v>
      </c>
      <c r="EF32" s="398">
        <f t="shared" si="11"/>
        <v>6</v>
      </c>
      <c r="EG32" s="398">
        <f t="shared" si="11"/>
        <v>6</v>
      </c>
      <c r="EH32" s="417">
        <v>1</v>
      </c>
      <c r="EI32" s="398">
        <f>SUM(EI28:EI30)</f>
        <v>2</v>
      </c>
      <c r="EJ32" s="399">
        <f>SUM(EJ28:EJ30)</f>
        <v>0</v>
      </c>
      <c r="EK32" s="399">
        <f>SUM(EK28:EK30)</f>
        <v>0</v>
      </c>
      <c r="EL32" s="398">
        <f>SUM(EL28:EL30)</f>
        <v>1</v>
      </c>
      <c r="EM32" s="418">
        <v>3</v>
      </c>
      <c r="EN32" s="419">
        <v>0</v>
      </c>
      <c r="EO32" s="398">
        <f>SUM(EO28:EO30)</f>
        <v>3</v>
      </c>
      <c r="EP32" s="420">
        <v>1</v>
      </c>
      <c r="EQ32" s="421">
        <v>0</v>
      </c>
      <c r="ER32" s="421">
        <v>0</v>
      </c>
      <c r="ES32" s="422">
        <v>4</v>
      </c>
      <c r="ET32" s="423">
        <v>2</v>
      </c>
      <c r="EU32" s="424">
        <v>4</v>
      </c>
      <c r="EV32" s="425">
        <v>2</v>
      </c>
      <c r="EW32" s="398">
        <f>SUM(EW28:EW30)</f>
        <v>3</v>
      </c>
      <c r="EX32" s="399">
        <f>SUM(EX28:EX30)</f>
        <v>0</v>
      </c>
      <c r="EY32" s="399">
        <f>SUM(EY28:EY30)</f>
        <v>0</v>
      </c>
      <c r="EZ32" s="426">
        <v>2</v>
      </c>
      <c r="FA32" s="427">
        <v>5</v>
      </c>
      <c r="FB32" s="428">
        <v>9</v>
      </c>
      <c r="FC32" s="429">
        <v>3</v>
      </c>
      <c r="FD32" s="430">
        <v>4</v>
      </c>
      <c r="FE32" s="431">
        <v>0</v>
      </c>
      <c r="FF32" s="431">
        <v>0</v>
      </c>
      <c r="FG32" s="432">
        <v>3</v>
      </c>
      <c r="FH32" s="433">
        <v>1</v>
      </c>
      <c r="FI32" s="434">
        <v>0</v>
      </c>
      <c r="FJ32" s="434">
        <v>4</v>
      </c>
      <c r="FK32" s="435">
        <v>3</v>
      </c>
      <c r="FL32" s="436">
        <v>0</v>
      </c>
      <c r="FM32" s="436">
        <v>0</v>
      </c>
      <c r="FN32" s="437">
        <v>0</v>
      </c>
      <c r="FO32" s="438">
        <v>2</v>
      </c>
      <c r="FP32" s="438">
        <v>0</v>
      </c>
      <c r="FQ32" s="438">
        <v>4</v>
      </c>
      <c r="FR32" s="439">
        <v>6</v>
      </c>
      <c r="FS32" s="440">
        <v>0</v>
      </c>
      <c r="FT32" s="440">
        <v>0</v>
      </c>
      <c r="FU32" s="441">
        <v>3</v>
      </c>
      <c r="FV32" s="442">
        <v>7</v>
      </c>
      <c r="FW32" s="442">
        <v>1</v>
      </c>
      <c r="FX32" s="442">
        <v>0</v>
      </c>
      <c r="FY32" s="443">
        <v>0</v>
      </c>
      <c r="FZ32" s="444">
        <v>0</v>
      </c>
      <c r="GA32" s="444">
        <v>0</v>
      </c>
      <c r="GB32" s="445">
        <v>7</v>
      </c>
      <c r="GC32" s="446">
        <v>5</v>
      </c>
      <c r="GD32" s="447">
        <v>8</v>
      </c>
      <c r="GE32" s="447">
        <v>3</v>
      </c>
      <c r="GF32" s="448">
        <v>5</v>
      </c>
      <c r="GG32" s="449">
        <v>0</v>
      </c>
      <c r="GH32" s="449">
        <v>0</v>
      </c>
      <c r="GI32" s="450">
        <v>3</v>
      </c>
      <c r="GJ32" s="451">
        <v>4</v>
      </c>
      <c r="GK32" s="452">
        <v>2</v>
      </c>
      <c r="GL32" s="452">
        <v>1</v>
      </c>
      <c r="GM32" s="398">
        <f>SUM(GM28:GM30)</f>
        <v>3</v>
      </c>
      <c r="GN32" s="399">
        <f>SUM(GN28:GN30)</f>
        <v>0</v>
      </c>
      <c r="GO32" s="399">
        <f>SUM(GO28:GO30)</f>
        <v>0</v>
      </c>
      <c r="GP32" s="453">
        <v>3</v>
      </c>
      <c r="GQ32" s="454">
        <v>5</v>
      </c>
      <c r="GR32" s="455">
        <v>2</v>
      </c>
      <c r="GS32" s="455">
        <v>1</v>
      </c>
      <c r="GT32" s="455">
        <v>3</v>
      </c>
      <c r="GU32" s="456">
        <v>0</v>
      </c>
      <c r="GV32" s="456">
        <v>0</v>
      </c>
      <c r="GW32" s="457">
        <v>9</v>
      </c>
      <c r="GX32" s="458">
        <v>3</v>
      </c>
      <c r="GY32" s="459">
        <v>1</v>
      </c>
      <c r="GZ32" s="459">
        <v>0</v>
      </c>
      <c r="HA32" s="459">
        <v>0</v>
      </c>
      <c r="HB32" s="460">
        <v>0</v>
      </c>
      <c r="HC32" s="460">
        <v>0</v>
      </c>
      <c r="HD32" s="461">
        <v>7</v>
      </c>
      <c r="HE32" s="462">
        <v>4</v>
      </c>
      <c r="HF32" s="463">
        <v>3</v>
      </c>
      <c r="HG32" s="464">
        <v>0</v>
      </c>
      <c r="HH32" s="464">
        <v>0</v>
      </c>
      <c r="HI32" s="465">
        <v>0</v>
      </c>
      <c r="HJ32" s="465">
        <v>0</v>
      </c>
      <c r="HK32" s="466">
        <v>6</v>
      </c>
      <c r="HL32" s="467">
        <v>3</v>
      </c>
      <c r="HM32" s="1370">
        <v>9</v>
      </c>
      <c r="HN32" s="1396">
        <v>4</v>
      </c>
      <c r="HO32" s="1450">
        <v>5</v>
      </c>
      <c r="HP32" s="1461">
        <v>0</v>
      </c>
      <c r="HQ32" s="1461">
        <v>0</v>
      </c>
      <c r="HR32" s="1479">
        <v>0</v>
      </c>
      <c r="HS32" s="1520">
        <v>4</v>
      </c>
      <c r="HT32" s="1542">
        <v>7</v>
      </c>
      <c r="HU32" s="398">
        <f>SUM(HU28:HU30)</f>
        <v>1</v>
      </c>
      <c r="HV32" s="1565">
        <v>4</v>
      </c>
      <c r="HW32" s="1576">
        <v>0</v>
      </c>
      <c r="HX32" s="1576">
        <v>0</v>
      </c>
      <c r="HY32" s="1576">
        <v>0</v>
      </c>
      <c r="HZ32" s="1594">
        <v>6</v>
      </c>
      <c r="IA32" s="1615">
        <v>18</v>
      </c>
      <c r="IB32" s="1637">
        <v>8</v>
      </c>
      <c r="IC32" s="1658">
        <v>4</v>
      </c>
      <c r="ID32" s="1669">
        <v>0</v>
      </c>
      <c r="IE32" s="1669">
        <v>0</v>
      </c>
      <c r="IF32" s="1687">
        <v>4</v>
      </c>
      <c r="IG32" s="1708">
        <v>2</v>
      </c>
      <c r="IH32" s="1708">
        <v>5</v>
      </c>
      <c r="II32" s="1730">
        <v>7</v>
      </c>
      <c r="IJ32" s="1751">
        <v>2</v>
      </c>
      <c r="IK32" s="1762">
        <v>0</v>
      </c>
      <c r="IL32" s="1762">
        <v>0</v>
      </c>
      <c r="IM32" s="1780">
        <v>4</v>
      </c>
      <c r="IN32" s="398">
        <f>SUM(IN28:IN30)</f>
        <v>19</v>
      </c>
      <c r="IO32" s="1801">
        <v>4</v>
      </c>
      <c r="IP32" s="1822">
        <v>5</v>
      </c>
      <c r="IQ32" s="1843">
        <v>1</v>
      </c>
      <c r="IR32" s="1854">
        <v>0</v>
      </c>
      <c r="IS32" s="1854">
        <v>0</v>
      </c>
      <c r="IT32" s="1872">
        <v>15</v>
      </c>
      <c r="IU32" s="1893">
        <v>1</v>
      </c>
      <c r="IV32" s="1893">
        <v>1</v>
      </c>
      <c r="IW32" s="1914">
        <v>3</v>
      </c>
      <c r="IX32" s="1935">
        <v>0</v>
      </c>
      <c r="IY32" s="1946">
        <v>0</v>
      </c>
      <c r="IZ32" s="1946">
        <v>0</v>
      </c>
      <c r="JA32" s="1935">
        <v>2</v>
      </c>
      <c r="JB32" s="1935">
        <v>10</v>
      </c>
      <c r="JC32" s="1964">
        <v>2</v>
      </c>
      <c r="JD32" s="1964">
        <v>3</v>
      </c>
      <c r="JE32" s="1985">
        <v>11</v>
      </c>
      <c r="JF32" s="1996">
        <v>0</v>
      </c>
      <c r="JG32" s="1996">
        <v>0</v>
      </c>
      <c r="JH32" s="2014">
        <v>3</v>
      </c>
      <c r="JI32" s="2035">
        <v>3</v>
      </c>
      <c r="JJ32" s="2056">
        <v>9</v>
      </c>
      <c r="JK32" s="2056">
        <v>0</v>
      </c>
      <c r="JL32" s="2077">
        <v>8</v>
      </c>
      <c r="JM32" s="2088">
        <v>0</v>
      </c>
      <c r="JN32" s="2088">
        <v>0</v>
      </c>
      <c r="JO32" s="2106">
        <v>9</v>
      </c>
      <c r="JP32" s="2126">
        <v>7</v>
      </c>
      <c r="JQ32" s="2146">
        <v>7</v>
      </c>
      <c r="JR32" s="2166">
        <v>14</v>
      </c>
      <c r="JS32" s="2186">
        <v>10</v>
      </c>
      <c r="JT32" s="2197">
        <v>0</v>
      </c>
      <c r="JU32" s="2197">
        <v>0</v>
      </c>
      <c r="JV32" s="2213">
        <v>8</v>
      </c>
      <c r="JW32" s="2233">
        <v>10</v>
      </c>
      <c r="JX32" s="2253">
        <v>3</v>
      </c>
      <c r="JY32" s="2273">
        <v>8</v>
      </c>
      <c r="JZ32" s="2293">
        <v>5</v>
      </c>
      <c r="KA32" s="2304">
        <v>0</v>
      </c>
      <c r="KB32" s="2304">
        <v>0</v>
      </c>
      <c r="KC32" s="2322">
        <v>2</v>
      </c>
      <c r="KD32" s="2342">
        <v>2</v>
      </c>
      <c r="KE32" s="2362">
        <v>1</v>
      </c>
      <c r="KF32" s="2382">
        <v>2</v>
      </c>
      <c r="KG32" s="2402">
        <v>3</v>
      </c>
      <c r="KH32" s="2413">
        <v>0</v>
      </c>
      <c r="KI32" s="2413">
        <v>0</v>
      </c>
      <c r="KJ32" s="2431">
        <v>2</v>
      </c>
      <c r="KK32" s="2451">
        <v>12</v>
      </c>
      <c r="KL32" s="2471">
        <v>2</v>
      </c>
      <c r="KM32" s="2491">
        <v>2</v>
      </c>
      <c r="KN32" s="2511">
        <v>0</v>
      </c>
      <c r="KO32" s="2522">
        <v>0</v>
      </c>
      <c r="KP32" s="2522">
        <v>0</v>
      </c>
      <c r="KQ32" s="2540">
        <v>15</v>
      </c>
      <c r="KR32" s="2560">
        <v>9</v>
      </c>
      <c r="KS32" s="2580">
        <v>12</v>
      </c>
      <c r="KT32" s="2600">
        <v>18</v>
      </c>
      <c r="KU32" s="2620">
        <v>15</v>
      </c>
      <c r="KV32" s="2631">
        <v>0</v>
      </c>
      <c r="KW32" s="2631">
        <v>0</v>
      </c>
      <c r="KX32" s="2649">
        <v>120</v>
      </c>
      <c r="KY32" s="2669">
        <v>16</v>
      </c>
      <c r="KZ32" s="2689">
        <v>13</v>
      </c>
      <c r="LA32" s="2713">
        <v>11</v>
      </c>
      <c r="LB32" s="2733">
        <v>3</v>
      </c>
      <c r="LC32" s="2744">
        <v>0</v>
      </c>
      <c r="LD32" s="2744">
        <v>0</v>
      </c>
      <c r="LE32" s="2762">
        <v>3</v>
      </c>
      <c r="LF32" s="2782">
        <v>5</v>
      </c>
      <c r="LG32" s="2802">
        <v>3</v>
      </c>
      <c r="LH32" s="2822">
        <v>4</v>
      </c>
      <c r="LI32" s="2842">
        <v>1</v>
      </c>
      <c r="LJ32" s="2853">
        <v>0</v>
      </c>
      <c r="LK32" s="2853">
        <v>0</v>
      </c>
      <c r="LL32" s="2871">
        <v>6</v>
      </c>
      <c r="LM32" s="2891">
        <v>6</v>
      </c>
      <c r="LN32" s="2913">
        <v>2</v>
      </c>
      <c r="LO32" s="2933">
        <v>1</v>
      </c>
      <c r="LP32" s="2933">
        <v>4</v>
      </c>
      <c r="LQ32" s="2983">
        <v>0</v>
      </c>
      <c r="LR32" s="2983">
        <v>0</v>
      </c>
      <c r="LS32" s="2984">
        <v>4</v>
      </c>
      <c r="LT32" s="2985">
        <v>6</v>
      </c>
      <c r="LU32" s="2986">
        <v>2</v>
      </c>
      <c r="LV32" s="2987">
        <v>2</v>
      </c>
      <c r="LW32" s="3060">
        <v>1</v>
      </c>
      <c r="LX32" s="3061">
        <v>0</v>
      </c>
      <c r="LY32" s="3061">
        <v>0</v>
      </c>
      <c r="LZ32" s="3090">
        <v>11</v>
      </c>
      <c r="MA32" s="3111">
        <v>7</v>
      </c>
      <c r="MB32" s="3147">
        <v>7</v>
      </c>
      <c r="MC32" s="3167">
        <v>1</v>
      </c>
      <c r="MD32" s="3187">
        <v>3</v>
      </c>
      <c r="ME32" s="3198">
        <v>0</v>
      </c>
      <c r="MF32" s="3198">
        <v>0</v>
      </c>
      <c r="MG32" s="3217">
        <v>6</v>
      </c>
      <c r="MH32" s="3237">
        <v>6</v>
      </c>
      <c r="MI32" s="3257">
        <v>3</v>
      </c>
      <c r="MJ32" s="3278">
        <v>1</v>
      </c>
      <c r="MK32" s="3298">
        <v>0</v>
      </c>
      <c r="ML32" s="3309">
        <v>0</v>
      </c>
      <c r="MM32" s="3309">
        <v>0</v>
      </c>
      <c r="MN32" s="3327">
        <v>5</v>
      </c>
      <c r="MO32" s="3347">
        <v>5</v>
      </c>
      <c r="MP32" s="3367">
        <v>4</v>
      </c>
      <c r="MQ32" s="3387">
        <v>5</v>
      </c>
      <c r="MR32" s="3441">
        <v>7</v>
      </c>
      <c r="MS32" s="3442">
        <v>0</v>
      </c>
      <c r="MT32" s="3442">
        <v>0</v>
      </c>
      <c r="MU32" s="3441">
        <v>2</v>
      </c>
      <c r="MV32" s="3469">
        <v>4</v>
      </c>
      <c r="MW32" s="3489">
        <v>1</v>
      </c>
      <c r="MX32" s="3509">
        <v>2</v>
      </c>
      <c r="MY32" s="3529">
        <v>0</v>
      </c>
      <c r="MZ32" s="3540">
        <v>0</v>
      </c>
      <c r="NA32" s="3540">
        <v>0</v>
      </c>
      <c r="NB32" s="1576">
        <v>0</v>
      </c>
      <c r="NC32" s="3558">
        <v>15</v>
      </c>
      <c r="ND32" s="3558">
        <v>13</v>
      </c>
      <c r="NE32" s="3558">
        <v>8</v>
      </c>
      <c r="NF32" s="3588">
        <v>13</v>
      </c>
      <c r="NG32" s="3572">
        <v>0</v>
      </c>
      <c r="NH32" s="3572">
        <v>0</v>
      </c>
      <c r="NI32" s="398">
        <f>SUM(NI28:NI31)</f>
        <v>23</v>
      </c>
      <c r="NJ32" s="3588">
        <v>2</v>
      </c>
      <c r="NK32" s="3618">
        <v>3</v>
      </c>
      <c r="NL32" s="3618">
        <v>4</v>
      </c>
      <c r="NM32" s="3618">
        <v>6</v>
      </c>
      <c r="NN32" s="3603">
        <v>0</v>
      </c>
      <c r="NO32" s="3603">
        <v>0</v>
      </c>
      <c r="NP32" s="3618">
        <v>14</v>
      </c>
      <c r="NQ32" s="3618">
        <v>4</v>
      </c>
      <c r="NR32" s="3618">
        <v>2</v>
      </c>
      <c r="NS32" s="3618">
        <v>3</v>
      </c>
      <c r="NT32" s="3638">
        <v>4</v>
      </c>
      <c r="NU32" s="3603">
        <v>0</v>
      </c>
      <c r="NV32" s="3603">
        <v>0</v>
      </c>
      <c r="NW32" s="3618">
        <v>9</v>
      </c>
      <c r="NX32" s="3618">
        <v>10</v>
      </c>
      <c r="NY32" s="3638">
        <v>6</v>
      </c>
      <c r="NZ32" s="3667">
        <v>4</v>
      </c>
      <c r="OA32" s="3667">
        <v>2</v>
      </c>
      <c r="OB32" s="3652">
        <v>0</v>
      </c>
      <c r="OC32" s="3652">
        <v>0</v>
      </c>
      <c r="OD32" s="3667">
        <v>3</v>
      </c>
      <c r="OE32" s="3667">
        <v>3</v>
      </c>
      <c r="OF32" s="3667">
        <v>1</v>
      </c>
      <c r="OG32" s="3667">
        <v>1</v>
      </c>
      <c r="OH32" s="398">
        <f>SUM(OH28:OH31)</f>
        <v>7</v>
      </c>
      <c r="OI32" s="399">
        <f>SUM(OI28:OI30)</f>
        <v>0</v>
      </c>
      <c r="OJ32" s="399">
        <f>SUM(OJ28:OJ30)</f>
        <v>0</v>
      </c>
      <c r="OK32" s="3687">
        <v>0</v>
      </c>
      <c r="OL32" s="3687">
        <v>10</v>
      </c>
      <c r="OM32" s="3707">
        <v>11</v>
      </c>
      <c r="ON32" s="3727">
        <v>8</v>
      </c>
      <c r="OO32" s="3747">
        <v>9</v>
      </c>
      <c r="OP32" s="3758">
        <v>0</v>
      </c>
      <c r="OQ32" s="3758">
        <v>0</v>
      </c>
      <c r="OR32" s="3776">
        <v>9</v>
      </c>
      <c r="OS32" s="3796">
        <v>4</v>
      </c>
      <c r="OT32" s="3816">
        <v>3</v>
      </c>
      <c r="OU32" s="3836">
        <v>15</v>
      </c>
      <c r="OV32" s="3856">
        <v>5</v>
      </c>
      <c r="OW32" s="3867">
        <v>0</v>
      </c>
      <c r="OX32" s="3867">
        <v>0</v>
      </c>
      <c r="OY32" s="3885">
        <v>6</v>
      </c>
      <c r="OZ32" s="3905">
        <v>1</v>
      </c>
      <c r="PA32" s="3925">
        <v>8</v>
      </c>
      <c r="PB32" s="3945">
        <v>5</v>
      </c>
      <c r="PC32" s="3965">
        <v>2</v>
      </c>
      <c r="PD32" s="3976">
        <v>0</v>
      </c>
      <c r="PE32" s="3976">
        <v>0</v>
      </c>
      <c r="PF32" s="3994">
        <v>25</v>
      </c>
      <c r="PG32" s="3994">
        <v>11</v>
      </c>
      <c r="PH32" s="3994">
        <v>2</v>
      </c>
      <c r="PI32" s="4014">
        <v>8</v>
      </c>
      <c r="PJ32" s="4034">
        <v>4</v>
      </c>
      <c r="PK32" s="4045">
        <v>0</v>
      </c>
      <c r="PL32" s="4045">
        <v>0</v>
      </c>
      <c r="PM32" s="4063">
        <v>23</v>
      </c>
      <c r="PN32" s="4083">
        <v>22</v>
      </c>
      <c r="PO32" s="4103">
        <v>16</v>
      </c>
      <c r="PP32" s="4123">
        <v>8</v>
      </c>
      <c r="PQ32" s="4143">
        <v>4</v>
      </c>
      <c r="PR32" s="4154">
        <v>0</v>
      </c>
      <c r="PS32" s="4154">
        <v>0</v>
      </c>
      <c r="PT32" s="4174">
        <v>19</v>
      </c>
      <c r="PU32" s="4174">
        <v>3</v>
      </c>
      <c r="PV32" s="4174">
        <v>7</v>
      </c>
      <c r="PW32" s="4174">
        <v>3</v>
      </c>
      <c r="PX32" s="4194">
        <v>4</v>
      </c>
      <c r="PY32" s="4205">
        <v>0</v>
      </c>
      <c r="PZ32" s="4205">
        <v>0</v>
      </c>
      <c r="QA32" s="4223">
        <v>8</v>
      </c>
      <c r="QB32" s="4243">
        <v>3</v>
      </c>
      <c r="QC32" s="4263">
        <v>4</v>
      </c>
      <c r="QD32" s="4283">
        <v>4</v>
      </c>
      <c r="QE32" s="4303">
        <v>4</v>
      </c>
      <c r="QF32" s="4314">
        <v>0</v>
      </c>
      <c r="QG32" s="4314">
        <v>0</v>
      </c>
      <c r="QH32" s="4332">
        <v>20</v>
      </c>
      <c r="QI32" s="4352">
        <v>13</v>
      </c>
      <c r="QJ32" s="4372">
        <v>8</v>
      </c>
      <c r="QK32" s="4392">
        <v>2</v>
      </c>
      <c r="QL32" s="4412">
        <v>11</v>
      </c>
      <c r="QM32" s="4423">
        <v>0</v>
      </c>
      <c r="QN32" s="4423">
        <v>0</v>
      </c>
      <c r="QO32" s="4441">
        <v>10</v>
      </c>
      <c r="QP32" s="4461">
        <v>11</v>
      </c>
      <c r="QQ32" s="4481">
        <v>9</v>
      </c>
      <c r="QR32" s="4501">
        <v>2</v>
      </c>
      <c r="QS32" s="4521">
        <v>6</v>
      </c>
      <c r="QT32" s="4532">
        <v>0</v>
      </c>
      <c r="QU32" s="4532">
        <v>0</v>
      </c>
      <c r="QV32" s="4521">
        <v>0</v>
      </c>
      <c r="QW32" s="4553">
        <v>14</v>
      </c>
      <c r="QX32" s="4573">
        <v>6</v>
      </c>
      <c r="QY32" s="4593">
        <v>6</v>
      </c>
      <c r="QZ32" s="4613">
        <v>4</v>
      </c>
      <c r="RA32" s="4624">
        <v>0</v>
      </c>
      <c r="RB32" s="4624">
        <v>0</v>
      </c>
      <c r="RC32" s="398">
        <f>SUM(RC28:RC31)</f>
        <v>5</v>
      </c>
      <c r="RD32" s="398">
        <f>SUM(RD28:RD31)</f>
        <v>4</v>
      </c>
      <c r="RE32" s="4649">
        <v>6</v>
      </c>
      <c r="RF32" s="398">
        <f>SUM(RF28:RF31)</f>
        <v>0</v>
      </c>
      <c r="RG32" s="398">
        <f>SUM(RG28:RG31)</f>
        <v>2</v>
      </c>
      <c r="RH32" s="399">
        <f>SUM(RH28:RH30)</f>
        <v>0</v>
      </c>
      <c r="RI32" s="399">
        <f>SUM(RI28:RI30)</f>
        <v>0</v>
      </c>
      <c r="RJ32" s="398">
        <f>SUM(RJ28:RJ31)</f>
        <v>5</v>
      </c>
      <c r="RK32" s="398">
        <f>SUM(RK28:RK31)</f>
        <v>10</v>
      </c>
      <c r="RL32" s="398">
        <f>SUM(RL28:RL31)</f>
        <v>8</v>
      </c>
      <c r="RM32" s="398">
        <f>SUM(RM28:RM31)</f>
        <v>2</v>
      </c>
      <c r="RN32" s="398">
        <f>SUM(RN28:RN31)</f>
        <v>1</v>
      </c>
      <c r="RO32" s="399">
        <f>SUM(RO28:RO30)</f>
        <v>0</v>
      </c>
      <c r="RP32" s="399">
        <f>SUM(RP28:RP30)</f>
        <v>0</v>
      </c>
      <c r="RQ32" s="398">
        <f>SUM(RQ28:RQ31)</f>
        <v>3</v>
      </c>
      <c r="RR32" s="398">
        <f>SUM(RR28:RR31)</f>
        <v>5</v>
      </c>
      <c r="RS32" s="398">
        <f>SUM(RS28:RS31)</f>
        <v>3</v>
      </c>
      <c r="RT32" s="398">
        <f>SUM(RT28:RT31)</f>
        <v>5</v>
      </c>
      <c r="RU32" s="398">
        <f>SUM(RU28:RU31)</f>
        <v>0</v>
      </c>
      <c r="RV32" s="399">
        <f>SUM(RV28:RV30)</f>
        <v>0</v>
      </c>
      <c r="RW32" s="399">
        <f>SUM(RW28:RW30)</f>
        <v>0</v>
      </c>
      <c r="RX32" s="398">
        <f>SUM(RX28:RX31)</f>
        <v>6</v>
      </c>
      <c r="RY32" s="398">
        <f>SUM(RY28:RY31)</f>
        <v>15</v>
      </c>
      <c r="RZ32" s="398">
        <f>SUM(RZ28:RZ31)</f>
        <v>6</v>
      </c>
      <c r="SA32" s="398">
        <f>SUM(SA28:SA31)</f>
        <v>3</v>
      </c>
      <c r="SB32" s="398">
        <f>SUM(SB28:SB31)</f>
        <v>3</v>
      </c>
      <c r="SC32" s="399">
        <f>SUM(SC28:SC30)</f>
        <v>0</v>
      </c>
      <c r="SD32" s="399">
        <f>SUM(SD28:SD30)</f>
        <v>0</v>
      </c>
      <c r="SE32" s="398">
        <v>0</v>
      </c>
      <c r="SF32" s="398">
        <f>SUM(SF28:SF31)</f>
        <v>13</v>
      </c>
      <c r="SG32" s="398">
        <f>SUM(SG28:SG31)</f>
        <v>8</v>
      </c>
      <c r="SH32" s="398">
        <f>SUM(SH28:SH31)</f>
        <v>2</v>
      </c>
      <c r="SI32" s="398">
        <f>SUM(SI28:SI31)</f>
        <v>2</v>
      </c>
      <c r="SJ32" s="399">
        <f>SUM(SJ28:SJ30)</f>
        <v>0</v>
      </c>
      <c r="SK32" s="399">
        <f>SUM(SK28:SK30)</f>
        <v>0</v>
      </c>
      <c r="SL32" s="398">
        <f>SUM(SL28:SL31)</f>
        <v>3</v>
      </c>
      <c r="SM32" s="398">
        <f>SUM(SM28:SM31)</f>
        <v>8</v>
      </c>
      <c r="SN32" s="398">
        <f>SUM(SN28:SN31)</f>
        <v>3</v>
      </c>
      <c r="SO32" s="4673">
        <v>6</v>
      </c>
      <c r="SP32" s="4703">
        <v>11</v>
      </c>
      <c r="SQ32" s="4687">
        <v>0</v>
      </c>
      <c r="SR32" s="4687">
        <v>0</v>
      </c>
      <c r="SS32" s="4703">
        <v>7</v>
      </c>
      <c r="ST32" s="4724">
        <v>4</v>
      </c>
      <c r="SU32" s="4745">
        <v>4</v>
      </c>
      <c r="SV32" s="4767">
        <v>7</v>
      </c>
      <c r="SW32" s="4788">
        <v>5</v>
      </c>
      <c r="SX32" s="4799">
        <v>0</v>
      </c>
      <c r="SY32" s="4799">
        <v>0</v>
      </c>
      <c r="SZ32" s="398">
        <f>SUM(SZ28:SZ31)</f>
        <v>7</v>
      </c>
      <c r="TA32" s="398">
        <v>12</v>
      </c>
      <c r="TB32" s="398">
        <f>SUM(TB28:TB31)</f>
        <v>12</v>
      </c>
      <c r="TC32" s="398">
        <f>SUM(TC28:TC31)</f>
        <v>10</v>
      </c>
      <c r="TD32" s="398">
        <f>SUM(TD28:TD31)</f>
        <v>15</v>
      </c>
      <c r="TE32" s="399">
        <f>SUM(TE28:TE30)</f>
        <v>0</v>
      </c>
      <c r="TF32" s="399">
        <f>SUM(TF28:TF30)</f>
        <v>0</v>
      </c>
      <c r="TG32" s="398">
        <f>SUM(TG28:TG31)</f>
        <v>6</v>
      </c>
      <c r="TH32" s="398">
        <f>SUM(TH28:TH31)</f>
        <v>13</v>
      </c>
      <c r="TI32" s="398">
        <f>SUM(TI28:TI31)</f>
        <v>6</v>
      </c>
      <c r="TJ32" s="398">
        <f>SUM(TJ28:TJ31)</f>
        <v>5</v>
      </c>
      <c r="TK32" s="398">
        <f>SUM(TK28:TK31)</f>
        <v>0</v>
      </c>
      <c r="TL32" s="399">
        <f>SUM(TL28:TL30)</f>
        <v>0</v>
      </c>
      <c r="TM32" s="399">
        <f>SUM(TM28:TM30)</f>
        <v>0</v>
      </c>
      <c r="TN32" s="398">
        <f>SUM(TN28:TN31)</f>
        <v>5</v>
      </c>
      <c r="TO32" s="398">
        <f>SUM(TO28:TO31)</f>
        <v>5</v>
      </c>
      <c r="TP32" s="398">
        <f>SUM(TP28:TP31)</f>
        <v>5</v>
      </c>
      <c r="TQ32" s="398">
        <f>SUM(TQ28:TQ31)</f>
        <v>4</v>
      </c>
    </row>
    <row r="33" spans="1:537" x14ac:dyDescent="0.3">
      <c r="A33" s="587" t="s">
        <v>73</v>
      </c>
      <c r="B33" s="588">
        <v>217</v>
      </c>
      <c r="C33" s="588">
        <v>328</v>
      </c>
      <c r="D33" s="588">
        <v>191</v>
      </c>
      <c r="E33" s="588">
        <v>225</v>
      </c>
      <c r="F33" s="588">
        <v>140</v>
      </c>
      <c r="G33" s="588"/>
      <c r="H33" s="588"/>
      <c r="I33" s="588">
        <v>617</v>
      </c>
      <c r="J33" s="588">
        <v>218</v>
      </c>
      <c r="K33" s="588">
        <v>198</v>
      </c>
      <c r="L33" s="588">
        <v>19</v>
      </c>
      <c r="M33" s="588">
        <v>5</v>
      </c>
      <c r="N33" s="588"/>
      <c r="O33" s="588"/>
      <c r="P33" s="588">
        <v>30</v>
      </c>
      <c r="Q33" s="588">
        <v>16</v>
      </c>
      <c r="R33" s="588">
        <v>11</v>
      </c>
      <c r="S33" s="588">
        <v>5</v>
      </c>
      <c r="T33" s="588">
        <v>2</v>
      </c>
      <c r="U33" s="588"/>
      <c r="V33" s="588"/>
      <c r="W33" s="588">
        <v>14</v>
      </c>
      <c r="X33" s="588">
        <v>2</v>
      </c>
      <c r="Y33" s="588">
        <v>3</v>
      </c>
      <c r="Z33" s="588">
        <v>3</v>
      </c>
      <c r="AA33" s="588">
        <v>3</v>
      </c>
      <c r="AB33" s="588"/>
      <c r="AC33" s="588"/>
      <c r="AD33" s="588">
        <v>13</v>
      </c>
      <c r="AE33" s="588">
        <v>14</v>
      </c>
      <c r="AF33" s="588">
        <v>14</v>
      </c>
      <c r="AG33" s="588">
        <v>14</v>
      </c>
      <c r="AH33" s="588"/>
      <c r="AI33" s="588"/>
      <c r="AJ33" s="588"/>
      <c r="AK33" s="588">
        <v>154</v>
      </c>
      <c r="AL33" s="588">
        <v>47</v>
      </c>
      <c r="AM33" s="588">
        <v>9</v>
      </c>
      <c r="AN33" s="588">
        <v>29</v>
      </c>
      <c r="AO33" s="588">
        <v>6</v>
      </c>
      <c r="AP33" s="588"/>
      <c r="AQ33" s="588"/>
      <c r="AR33" s="588">
        <v>108</v>
      </c>
      <c r="AS33" s="588">
        <v>1</v>
      </c>
      <c r="AT33" s="588">
        <v>2</v>
      </c>
      <c r="AU33" s="588">
        <v>4</v>
      </c>
      <c r="AV33" s="588">
        <v>5</v>
      </c>
      <c r="AW33" s="588"/>
      <c r="AX33" s="588"/>
      <c r="AY33" s="588">
        <v>2</v>
      </c>
      <c r="AZ33" s="588">
        <v>2</v>
      </c>
      <c r="BA33" s="588">
        <v>3</v>
      </c>
      <c r="BB33" s="588">
        <v>0</v>
      </c>
      <c r="BC33" s="588">
        <v>1</v>
      </c>
      <c r="BD33" s="588"/>
      <c r="BE33" s="588"/>
      <c r="BF33" s="588">
        <v>8</v>
      </c>
      <c r="BG33" s="589">
        <v>1</v>
      </c>
      <c r="BH33" s="588">
        <v>2</v>
      </c>
      <c r="BI33" s="588">
        <v>3</v>
      </c>
      <c r="BJ33" s="589">
        <v>1</v>
      </c>
      <c r="BK33" s="589"/>
      <c r="BL33" s="589"/>
      <c r="BM33" s="589">
        <v>5</v>
      </c>
      <c r="BN33" s="588">
        <v>13</v>
      </c>
      <c r="BO33" s="588">
        <v>0</v>
      </c>
      <c r="BP33" s="588">
        <v>2</v>
      </c>
      <c r="BQ33" s="588">
        <v>3</v>
      </c>
      <c r="BR33" s="588"/>
      <c r="BS33" s="588"/>
      <c r="BT33" s="588">
        <v>4</v>
      </c>
      <c r="BU33" s="588">
        <v>5</v>
      </c>
      <c r="BV33" s="588">
        <v>1</v>
      </c>
      <c r="BW33" s="588">
        <v>5</v>
      </c>
      <c r="BX33" s="588">
        <v>7</v>
      </c>
      <c r="BY33" s="588"/>
      <c r="BZ33" s="588"/>
      <c r="CA33" s="588">
        <v>1</v>
      </c>
      <c r="CB33" s="588">
        <v>1</v>
      </c>
      <c r="CC33" s="590">
        <v>3</v>
      </c>
      <c r="CD33" s="591">
        <v>2</v>
      </c>
      <c r="CE33" s="591">
        <v>1</v>
      </c>
      <c r="CF33" s="591"/>
      <c r="CG33" s="591"/>
      <c r="CH33" s="592">
        <v>0</v>
      </c>
      <c r="CI33" s="592">
        <v>0</v>
      </c>
      <c r="CJ33" s="589">
        <v>0</v>
      </c>
      <c r="CK33" s="589">
        <v>0</v>
      </c>
      <c r="CL33" s="589">
        <v>0</v>
      </c>
      <c r="CM33" s="589"/>
      <c r="CN33" s="589"/>
      <c r="CO33" s="589">
        <v>0</v>
      </c>
      <c r="CP33" s="593">
        <v>0</v>
      </c>
      <c r="CQ33" s="589">
        <v>0</v>
      </c>
      <c r="CR33" s="589">
        <v>0</v>
      </c>
      <c r="CS33" s="589">
        <v>0</v>
      </c>
      <c r="CT33" s="589"/>
      <c r="CU33" s="589"/>
      <c r="CV33" s="593">
        <v>0</v>
      </c>
      <c r="CW33" s="593">
        <v>0</v>
      </c>
      <c r="CX33" s="593">
        <v>0</v>
      </c>
      <c r="CY33" s="593">
        <v>0</v>
      </c>
      <c r="CZ33" s="593">
        <v>0</v>
      </c>
      <c r="DA33" s="594"/>
      <c r="DB33" s="594"/>
      <c r="DC33" s="594">
        <v>0</v>
      </c>
      <c r="DD33" s="595">
        <v>0</v>
      </c>
      <c r="DE33" s="595">
        <v>2</v>
      </c>
      <c r="DF33" s="589">
        <v>0</v>
      </c>
      <c r="DG33" s="596">
        <v>0</v>
      </c>
      <c r="DH33" s="596"/>
      <c r="DI33" s="596"/>
      <c r="DJ33" s="589">
        <v>1</v>
      </c>
      <c r="DK33" s="589">
        <v>0</v>
      </c>
      <c r="DL33" s="589">
        <v>0</v>
      </c>
      <c r="DM33" s="597">
        <v>0</v>
      </c>
      <c r="DN33" s="589">
        <v>0</v>
      </c>
      <c r="DO33" s="589"/>
      <c r="DP33" s="589"/>
      <c r="DQ33" s="589">
        <v>0</v>
      </c>
      <c r="DR33" s="589">
        <v>0</v>
      </c>
      <c r="DS33" s="598">
        <v>0</v>
      </c>
      <c r="DT33" s="589">
        <v>0</v>
      </c>
      <c r="DU33" s="599">
        <v>1</v>
      </c>
      <c r="DV33" s="599"/>
      <c r="DW33" s="599"/>
      <c r="DX33" s="589">
        <v>0</v>
      </c>
      <c r="DY33" s="600">
        <v>0</v>
      </c>
      <c r="DZ33" s="601">
        <v>1</v>
      </c>
      <c r="EA33" s="602">
        <v>0</v>
      </c>
      <c r="EB33" s="589">
        <v>0</v>
      </c>
      <c r="EC33" s="589"/>
      <c r="ED33" s="589"/>
      <c r="EE33" s="589"/>
      <c r="EF33" s="589">
        <v>2</v>
      </c>
      <c r="EG33" s="589">
        <v>0</v>
      </c>
      <c r="EH33" s="603">
        <v>0</v>
      </c>
      <c r="EI33" s="589">
        <v>0</v>
      </c>
      <c r="EJ33" s="589"/>
      <c r="EK33" s="589"/>
      <c r="EL33" s="589">
        <v>0</v>
      </c>
      <c r="EM33" s="604">
        <v>0</v>
      </c>
      <c r="EN33" s="605">
        <v>0</v>
      </c>
      <c r="EO33" s="589">
        <v>0</v>
      </c>
      <c r="EP33" s="606">
        <v>1</v>
      </c>
      <c r="EQ33" s="606"/>
      <c r="ER33" s="606"/>
      <c r="ES33" s="607">
        <v>1</v>
      </c>
      <c r="ET33" s="608">
        <v>0</v>
      </c>
      <c r="EU33" s="609">
        <v>0</v>
      </c>
      <c r="EV33" s="610">
        <v>0</v>
      </c>
      <c r="EW33" s="589">
        <v>1</v>
      </c>
      <c r="EX33" s="589"/>
      <c r="EY33" s="589"/>
      <c r="EZ33" s="611">
        <v>0</v>
      </c>
      <c r="FA33" s="612">
        <v>0</v>
      </c>
      <c r="FB33" s="613">
        <v>1</v>
      </c>
      <c r="FC33" s="614">
        <v>0</v>
      </c>
      <c r="FD33" s="615">
        <v>0</v>
      </c>
      <c r="FE33" s="615"/>
      <c r="FF33" s="615"/>
      <c r="FG33" s="616">
        <v>0</v>
      </c>
      <c r="FH33" s="617">
        <v>0</v>
      </c>
      <c r="FI33" s="618">
        <v>0</v>
      </c>
      <c r="FJ33" s="618">
        <v>1</v>
      </c>
      <c r="FK33" s="619">
        <v>0</v>
      </c>
      <c r="FL33" s="619"/>
      <c r="FM33" s="619"/>
      <c r="FN33" s="620">
        <v>0</v>
      </c>
      <c r="FO33" s="621">
        <v>0</v>
      </c>
      <c r="FP33" s="621">
        <v>0</v>
      </c>
      <c r="FQ33" s="621">
        <v>1</v>
      </c>
      <c r="FR33" s="622">
        <v>0</v>
      </c>
      <c r="FS33" s="622"/>
      <c r="FT33" s="622"/>
      <c r="FU33" s="623">
        <v>0</v>
      </c>
      <c r="FV33" s="624">
        <v>2</v>
      </c>
      <c r="FW33" s="624">
        <v>0</v>
      </c>
      <c r="FX33" s="624">
        <v>0</v>
      </c>
      <c r="FY33" s="625">
        <v>0</v>
      </c>
      <c r="FZ33" s="625"/>
      <c r="GA33" s="625"/>
      <c r="GB33" s="626">
        <v>3</v>
      </c>
      <c r="GC33" s="627">
        <v>2</v>
      </c>
      <c r="GD33" s="628">
        <v>4</v>
      </c>
      <c r="GE33" s="628">
        <v>0</v>
      </c>
      <c r="GF33" s="629">
        <v>0</v>
      </c>
      <c r="GG33" s="629"/>
      <c r="GH33" s="629"/>
      <c r="GI33" s="630">
        <v>1</v>
      </c>
      <c r="GJ33" s="631">
        <v>2</v>
      </c>
      <c r="GK33" s="632">
        <v>2</v>
      </c>
      <c r="GL33" s="632">
        <v>0</v>
      </c>
      <c r="GM33" s="589">
        <v>0</v>
      </c>
      <c r="GN33" s="589"/>
      <c r="GO33" s="589"/>
      <c r="GP33" s="633">
        <v>0</v>
      </c>
      <c r="GQ33" s="634">
        <v>0</v>
      </c>
      <c r="GR33" s="635">
        <v>0</v>
      </c>
      <c r="GS33" s="635">
        <v>0</v>
      </c>
      <c r="GT33" s="635">
        <v>0</v>
      </c>
      <c r="GU33" s="635"/>
      <c r="GV33" s="635"/>
      <c r="GW33" s="636">
        <v>1</v>
      </c>
      <c r="GX33" s="637">
        <v>0</v>
      </c>
      <c r="GY33" s="638">
        <v>0</v>
      </c>
      <c r="GZ33" s="638">
        <v>0</v>
      </c>
      <c r="HA33" s="638">
        <v>0</v>
      </c>
      <c r="HB33" s="638"/>
      <c r="HC33" s="638"/>
      <c r="HD33" s="639">
        <v>1</v>
      </c>
      <c r="HE33" s="640">
        <v>1</v>
      </c>
      <c r="HF33" s="641">
        <v>0</v>
      </c>
      <c r="HG33" s="642">
        <v>0</v>
      </c>
      <c r="HH33" s="642">
        <v>0</v>
      </c>
      <c r="HI33" s="642"/>
      <c r="HJ33" s="642"/>
      <c r="HK33" s="643">
        <v>3</v>
      </c>
      <c r="HL33" s="644">
        <v>0</v>
      </c>
      <c r="HM33" s="1381">
        <v>1</v>
      </c>
      <c r="HN33" s="1407">
        <v>1</v>
      </c>
      <c r="HO33" s="1468">
        <v>1</v>
      </c>
      <c r="HP33" s="1468"/>
      <c r="HQ33" s="1468"/>
      <c r="HR33" s="1490">
        <v>0</v>
      </c>
      <c r="HS33" s="1531">
        <v>2</v>
      </c>
      <c r="HT33" s="1553">
        <v>2</v>
      </c>
      <c r="HU33" s="589">
        <v>0</v>
      </c>
      <c r="HV33" s="1583">
        <v>0</v>
      </c>
      <c r="HW33" s="1583"/>
      <c r="HX33" s="1583"/>
      <c r="HY33" s="1583"/>
      <c r="HZ33" s="1605">
        <v>1</v>
      </c>
      <c r="IA33" s="1626">
        <v>9</v>
      </c>
      <c r="IB33" s="1648">
        <v>2</v>
      </c>
      <c r="IC33" s="1676">
        <v>4</v>
      </c>
      <c r="ID33" s="1676"/>
      <c r="IE33" s="1676"/>
      <c r="IF33" s="1698">
        <v>0</v>
      </c>
      <c r="IG33" s="1719">
        <v>0</v>
      </c>
      <c r="IH33" s="1719">
        <v>2</v>
      </c>
      <c r="II33" s="1741">
        <v>3</v>
      </c>
      <c r="IJ33" s="1769">
        <v>1</v>
      </c>
      <c r="IK33" s="1769"/>
      <c r="IL33" s="1769"/>
      <c r="IM33" s="1791">
        <v>0</v>
      </c>
      <c r="IN33" s="589">
        <v>14</v>
      </c>
      <c r="IO33" s="1812">
        <v>2</v>
      </c>
      <c r="IP33" s="1833">
        <v>3</v>
      </c>
      <c r="IQ33" s="1861">
        <v>1</v>
      </c>
      <c r="IR33" s="1861"/>
      <c r="IS33" s="1861"/>
      <c r="IT33" s="1883">
        <v>7</v>
      </c>
      <c r="IU33" s="1904">
        <v>0</v>
      </c>
      <c r="IV33" s="1904">
        <v>0</v>
      </c>
      <c r="IW33" s="1925">
        <v>1</v>
      </c>
      <c r="IX33" s="1953">
        <v>0</v>
      </c>
      <c r="IY33" s="1953"/>
      <c r="IZ33" s="1953"/>
      <c r="JA33" s="1953">
        <v>0</v>
      </c>
      <c r="JB33" s="1953">
        <v>5</v>
      </c>
      <c r="JC33" s="1975">
        <v>1</v>
      </c>
      <c r="JD33" s="1975">
        <v>0</v>
      </c>
      <c r="JE33" s="2003">
        <v>5</v>
      </c>
      <c r="JF33" s="2003"/>
      <c r="JG33" s="2003"/>
      <c r="JH33" s="2025">
        <v>1</v>
      </c>
      <c r="JI33" s="2046">
        <v>0</v>
      </c>
      <c r="JJ33" s="2067">
        <v>4</v>
      </c>
      <c r="JK33" s="2067">
        <v>0</v>
      </c>
      <c r="JL33" s="2095">
        <v>6</v>
      </c>
      <c r="JM33" s="2095"/>
      <c r="JN33" s="2095"/>
      <c r="JO33" s="2117">
        <v>5</v>
      </c>
      <c r="JP33" s="2137">
        <v>2</v>
      </c>
      <c r="JQ33" s="2157">
        <v>2</v>
      </c>
      <c r="JR33" s="2177">
        <v>10</v>
      </c>
      <c r="JS33" s="2204">
        <v>7</v>
      </c>
      <c r="JT33" s="2204">
        <v>0</v>
      </c>
      <c r="JU33" s="2204">
        <v>0</v>
      </c>
      <c r="JV33" s="2224">
        <v>5</v>
      </c>
      <c r="JW33" s="2244">
        <v>6</v>
      </c>
      <c r="JX33" s="2264">
        <v>1</v>
      </c>
      <c r="JY33" s="2284">
        <v>2</v>
      </c>
      <c r="JZ33" s="2311">
        <v>2</v>
      </c>
      <c r="KA33" s="2311"/>
      <c r="KB33" s="2311"/>
      <c r="KC33" s="2333">
        <v>0</v>
      </c>
      <c r="KD33" s="2353">
        <v>1</v>
      </c>
      <c r="KE33" s="2373">
        <v>0</v>
      </c>
      <c r="KF33" s="2393">
        <v>1</v>
      </c>
      <c r="KG33" s="2420">
        <v>2</v>
      </c>
      <c r="KH33" s="2420"/>
      <c r="KI33" s="2420"/>
      <c r="KJ33" s="2442">
        <v>1</v>
      </c>
      <c r="KK33" s="2462">
        <v>3</v>
      </c>
      <c r="KL33" s="2482">
        <v>0</v>
      </c>
      <c r="KM33" s="2502">
        <v>1</v>
      </c>
      <c r="KN33" s="2529">
        <v>0</v>
      </c>
      <c r="KO33" s="2529"/>
      <c r="KP33" s="2529"/>
      <c r="KQ33" s="2551">
        <v>7</v>
      </c>
      <c r="KR33" s="2571">
        <v>6</v>
      </c>
      <c r="KS33" s="2591">
        <v>8</v>
      </c>
      <c r="KT33" s="2611">
        <v>12</v>
      </c>
      <c r="KU33" s="2638">
        <v>10</v>
      </c>
      <c r="KV33" s="2638"/>
      <c r="KW33" s="2638"/>
      <c r="KX33" s="2660">
        <v>103</v>
      </c>
      <c r="KY33" s="2680">
        <v>11</v>
      </c>
      <c r="KZ33" s="2700">
        <v>8</v>
      </c>
      <c r="LA33" s="2724">
        <v>6</v>
      </c>
      <c r="LB33" s="2751">
        <v>0</v>
      </c>
      <c r="LC33" s="2751"/>
      <c r="LD33" s="2751"/>
      <c r="LE33" s="2773">
        <v>1</v>
      </c>
      <c r="LF33" s="2793">
        <v>2</v>
      </c>
      <c r="LG33" s="2813">
        <v>1</v>
      </c>
      <c r="LH33" s="2833">
        <v>1</v>
      </c>
      <c r="LI33" s="2860">
        <v>0</v>
      </c>
      <c r="LJ33" s="2860"/>
      <c r="LK33" s="2860"/>
      <c r="LL33" s="2882">
        <v>3</v>
      </c>
      <c r="LM33" s="2902">
        <v>5</v>
      </c>
      <c r="LN33" s="2924">
        <v>1</v>
      </c>
      <c r="LO33" s="2944">
        <v>0</v>
      </c>
      <c r="LP33" s="2944">
        <v>0</v>
      </c>
      <c r="LQ33" s="2996"/>
      <c r="LR33" s="2996"/>
      <c r="LS33" s="2996">
        <v>1</v>
      </c>
      <c r="LT33" s="2997">
        <v>3</v>
      </c>
      <c r="LU33" s="2998">
        <v>1</v>
      </c>
      <c r="LV33" s="2999">
        <v>0</v>
      </c>
      <c r="LW33" s="3064">
        <v>0</v>
      </c>
      <c r="LX33" s="3064"/>
      <c r="LY33" s="3064"/>
      <c r="LZ33" s="3093">
        <v>6</v>
      </c>
      <c r="MA33" s="3122">
        <v>4</v>
      </c>
      <c r="MB33" s="3158">
        <v>5</v>
      </c>
      <c r="MC33" s="3178">
        <v>0</v>
      </c>
      <c r="MD33" s="3205">
        <v>2</v>
      </c>
      <c r="ME33" s="3205"/>
      <c r="MF33" s="3205"/>
      <c r="MG33" s="3228">
        <v>2</v>
      </c>
      <c r="MH33" s="3248">
        <v>3</v>
      </c>
      <c r="MI33" s="3268">
        <v>1</v>
      </c>
      <c r="MJ33" s="3289">
        <v>0</v>
      </c>
      <c r="MK33" s="3316">
        <v>0</v>
      </c>
      <c r="ML33" s="3316"/>
      <c r="MM33" s="3316"/>
      <c r="MN33" s="3338">
        <v>0</v>
      </c>
      <c r="MO33" s="3358">
        <v>0</v>
      </c>
      <c r="MP33" s="3378">
        <v>2</v>
      </c>
      <c r="MQ33" s="3398">
        <v>4</v>
      </c>
      <c r="MR33" s="3445">
        <v>3</v>
      </c>
      <c r="MS33" s="3445"/>
      <c r="MT33" s="3445"/>
      <c r="MU33" s="3445">
        <v>1</v>
      </c>
      <c r="MV33" s="3480">
        <v>2</v>
      </c>
      <c r="MW33" s="3500">
        <v>1</v>
      </c>
      <c r="MX33" s="3520">
        <v>0</v>
      </c>
      <c r="MY33" s="3547">
        <v>0</v>
      </c>
      <c r="MZ33" s="3547"/>
      <c r="NA33" s="3547"/>
      <c r="NB33" s="1583"/>
      <c r="NC33" s="3569">
        <v>9</v>
      </c>
      <c r="ND33" s="3569">
        <v>8</v>
      </c>
      <c r="NE33" s="3569">
        <v>6</v>
      </c>
      <c r="NF33" s="3599">
        <v>5</v>
      </c>
      <c r="NG33" s="3599"/>
      <c r="NH33" s="3599"/>
      <c r="NI33" s="589">
        <v>17</v>
      </c>
      <c r="NJ33" s="3599">
        <v>2</v>
      </c>
      <c r="NK33" s="3629">
        <v>1</v>
      </c>
      <c r="NL33" s="3629">
        <v>2</v>
      </c>
      <c r="NM33" s="3629">
        <v>4</v>
      </c>
      <c r="NN33" s="3629"/>
      <c r="NO33" s="3629"/>
      <c r="NP33" s="3629">
        <v>9</v>
      </c>
      <c r="NQ33" s="3629">
        <v>2</v>
      </c>
      <c r="NR33" s="3629">
        <v>1</v>
      </c>
      <c r="NS33" s="3629">
        <v>0</v>
      </c>
      <c r="NT33" s="3649">
        <v>3</v>
      </c>
      <c r="NU33" s="3629"/>
      <c r="NV33" s="3629"/>
      <c r="NW33" s="3629">
        <v>5</v>
      </c>
      <c r="NX33" s="3629">
        <v>4</v>
      </c>
      <c r="NY33" s="3649">
        <v>3</v>
      </c>
      <c r="NZ33" s="3678">
        <v>0</v>
      </c>
      <c r="OA33" s="3678">
        <v>0</v>
      </c>
      <c r="OB33" s="3678"/>
      <c r="OC33" s="3678"/>
      <c r="OD33" s="3678">
        <v>1</v>
      </c>
      <c r="OE33" s="3678">
        <v>0</v>
      </c>
      <c r="OF33" s="3678">
        <v>0</v>
      </c>
      <c r="OG33" s="3678">
        <v>0</v>
      </c>
      <c r="OH33" s="589">
        <v>0</v>
      </c>
      <c r="OI33" s="589"/>
      <c r="OJ33" s="589"/>
      <c r="OK33" s="3698">
        <v>0</v>
      </c>
      <c r="OL33" s="3698">
        <v>1</v>
      </c>
      <c r="OM33" s="3718">
        <v>4</v>
      </c>
      <c r="ON33" s="3738">
        <v>1</v>
      </c>
      <c r="OO33" s="3765">
        <v>2</v>
      </c>
      <c r="OP33" s="3765"/>
      <c r="OQ33" s="3765"/>
      <c r="OR33" s="3787">
        <v>5</v>
      </c>
      <c r="OS33" s="3807">
        <v>1</v>
      </c>
      <c r="OT33" s="3827">
        <v>3</v>
      </c>
      <c r="OU33" s="3847">
        <v>4</v>
      </c>
      <c r="OV33" s="3874">
        <v>2</v>
      </c>
      <c r="OW33" s="3874"/>
      <c r="OX33" s="3874"/>
      <c r="OY33" s="3896">
        <v>0</v>
      </c>
      <c r="OZ33" s="3916">
        <v>0</v>
      </c>
      <c r="PA33" s="3936">
        <v>3</v>
      </c>
      <c r="PB33" s="3956">
        <v>1</v>
      </c>
      <c r="PC33" s="3983">
        <v>0</v>
      </c>
      <c r="PD33" s="3983"/>
      <c r="PE33" s="3983"/>
      <c r="PF33" s="4005">
        <v>5</v>
      </c>
      <c r="PG33" s="4005">
        <v>9</v>
      </c>
      <c r="PH33" s="4005">
        <v>1</v>
      </c>
      <c r="PI33" s="4025">
        <v>4</v>
      </c>
      <c r="PJ33" s="4052">
        <v>2</v>
      </c>
      <c r="PK33" s="4052"/>
      <c r="PL33" s="4052"/>
      <c r="PM33" s="4074">
        <v>13</v>
      </c>
      <c r="PN33" s="4094">
        <v>7</v>
      </c>
      <c r="PO33" s="4114">
        <v>6</v>
      </c>
      <c r="PP33" s="4134">
        <v>3</v>
      </c>
      <c r="PQ33" s="4161">
        <v>2</v>
      </c>
      <c r="PR33" s="4161"/>
      <c r="PS33" s="4161"/>
      <c r="PT33" s="4185">
        <v>3</v>
      </c>
      <c r="PU33" s="4185">
        <v>1</v>
      </c>
      <c r="PV33" s="4185">
        <v>2</v>
      </c>
      <c r="PW33" s="4185">
        <v>1</v>
      </c>
      <c r="PX33" s="4212">
        <v>1</v>
      </c>
      <c r="PY33" s="4212"/>
      <c r="PZ33" s="4212"/>
      <c r="QA33" s="4234">
        <v>0</v>
      </c>
      <c r="QB33" s="4254">
        <v>1</v>
      </c>
      <c r="QC33" s="4274">
        <v>0</v>
      </c>
      <c r="QD33" s="4294">
        <v>0</v>
      </c>
      <c r="QE33" s="4321">
        <v>2</v>
      </c>
      <c r="QF33" s="4321"/>
      <c r="QG33" s="4321"/>
      <c r="QH33" s="4343">
        <v>7</v>
      </c>
      <c r="QI33" s="4363">
        <v>4</v>
      </c>
      <c r="QJ33" s="4383">
        <v>6</v>
      </c>
      <c r="QK33" s="4403">
        <v>1</v>
      </c>
      <c r="QL33" s="4430">
        <v>5</v>
      </c>
      <c r="QM33" s="4430"/>
      <c r="QN33" s="4430"/>
      <c r="QO33" s="4452">
        <v>2</v>
      </c>
      <c r="QP33" s="4472">
        <v>5</v>
      </c>
      <c r="QQ33" s="4492">
        <v>5</v>
      </c>
      <c r="QR33" s="4512">
        <v>1</v>
      </c>
      <c r="QS33" s="4539">
        <v>0</v>
      </c>
      <c r="QT33" s="4539"/>
      <c r="QU33" s="4539"/>
      <c r="QV33" s="4539">
        <v>0</v>
      </c>
      <c r="QW33" s="4564">
        <v>6</v>
      </c>
      <c r="QX33" s="4584">
        <v>1</v>
      </c>
      <c r="QY33" s="4604">
        <v>0</v>
      </c>
      <c r="QZ33" s="4631">
        <v>0</v>
      </c>
      <c r="RA33" s="4631"/>
      <c r="RB33" s="4631"/>
      <c r="RC33" s="589">
        <v>2</v>
      </c>
      <c r="RD33" s="589">
        <v>4</v>
      </c>
      <c r="RE33" s="4660">
        <v>2</v>
      </c>
      <c r="RF33" s="589">
        <v>0</v>
      </c>
      <c r="RG33" s="589">
        <v>0</v>
      </c>
      <c r="RH33" s="589"/>
      <c r="RI33" s="589"/>
      <c r="RJ33" s="589">
        <v>1</v>
      </c>
      <c r="RK33" s="589">
        <v>2</v>
      </c>
      <c r="RL33" s="589">
        <v>2</v>
      </c>
      <c r="RM33" s="589">
        <v>0</v>
      </c>
      <c r="RN33" s="589">
        <v>0</v>
      </c>
      <c r="RO33" s="589"/>
      <c r="RP33" s="589"/>
      <c r="RQ33" s="589">
        <v>0</v>
      </c>
      <c r="RR33" s="589">
        <v>1</v>
      </c>
      <c r="RS33" s="589">
        <v>0</v>
      </c>
      <c r="RT33" s="589">
        <v>0</v>
      </c>
      <c r="RU33" s="589">
        <v>0</v>
      </c>
      <c r="RV33" s="589"/>
      <c r="RW33" s="589"/>
      <c r="RX33" s="589">
        <v>1</v>
      </c>
      <c r="RY33" s="589">
        <v>5</v>
      </c>
      <c r="RZ33" s="589">
        <v>5</v>
      </c>
      <c r="SA33" s="589">
        <v>1</v>
      </c>
      <c r="SB33" s="589">
        <v>0</v>
      </c>
      <c r="SC33" s="589"/>
      <c r="SD33" s="589"/>
      <c r="SE33" s="589">
        <v>0</v>
      </c>
      <c r="SF33" s="589">
        <v>6</v>
      </c>
      <c r="SG33" s="589">
        <v>4</v>
      </c>
      <c r="SH33" s="589">
        <v>1</v>
      </c>
      <c r="SI33" s="589">
        <v>1</v>
      </c>
      <c r="SJ33" s="589"/>
      <c r="SK33" s="589"/>
      <c r="SL33" s="589">
        <v>2</v>
      </c>
      <c r="SM33" s="589">
        <v>0</v>
      </c>
      <c r="SN33" s="589">
        <v>0</v>
      </c>
      <c r="SO33" s="4684">
        <v>0</v>
      </c>
      <c r="SP33" s="4714">
        <v>1</v>
      </c>
      <c r="SQ33" s="4714"/>
      <c r="SR33" s="4714"/>
      <c r="SS33" s="4714">
        <v>1</v>
      </c>
      <c r="ST33" s="4735">
        <v>1</v>
      </c>
      <c r="SU33" s="4756">
        <v>1</v>
      </c>
      <c r="SV33" s="4778">
        <v>2</v>
      </c>
      <c r="SW33" s="4806">
        <v>2</v>
      </c>
      <c r="SX33" s="4806"/>
      <c r="SY33" s="4806"/>
      <c r="SZ33" s="589">
        <v>1</v>
      </c>
      <c r="TA33" s="589">
        <v>3</v>
      </c>
      <c r="TB33" s="589">
        <v>2</v>
      </c>
      <c r="TC33" s="589">
        <v>1</v>
      </c>
      <c r="TD33" s="589">
        <v>2</v>
      </c>
      <c r="TE33" s="589"/>
      <c r="TF33" s="589"/>
      <c r="TG33" s="589">
        <v>1</v>
      </c>
      <c r="TH33" s="589">
        <v>2</v>
      </c>
      <c r="TI33" s="589">
        <v>0</v>
      </c>
      <c r="TJ33" s="589">
        <v>2</v>
      </c>
      <c r="TK33" s="589">
        <v>0</v>
      </c>
      <c r="TL33" s="589"/>
      <c r="TM33" s="589"/>
      <c r="TN33" s="589">
        <v>0</v>
      </c>
      <c r="TO33" s="589">
        <v>0</v>
      </c>
      <c r="TP33" s="589">
        <v>1</v>
      </c>
      <c r="TQ33" s="589">
        <v>2</v>
      </c>
    </row>
    <row r="34" spans="1:537" s="586" customFormat="1" ht="28.8" x14ac:dyDescent="0.3">
      <c r="A34" s="645" t="s">
        <v>74</v>
      </c>
      <c r="B34" s="529"/>
      <c r="C34" s="529"/>
      <c r="D34" s="529"/>
      <c r="E34" s="529"/>
      <c r="F34" s="529"/>
      <c r="G34" s="529"/>
      <c r="H34" s="529"/>
      <c r="I34" s="529"/>
      <c r="J34" s="529"/>
      <c r="K34" s="529"/>
      <c r="L34" s="529"/>
      <c r="M34" s="529"/>
      <c r="N34" s="529"/>
      <c r="O34" s="529"/>
      <c r="P34" s="529"/>
      <c r="Q34" s="529"/>
      <c r="R34" s="529"/>
      <c r="S34" s="529"/>
      <c r="T34" s="529"/>
      <c r="U34" s="529"/>
      <c r="V34" s="529"/>
      <c r="W34" s="529"/>
      <c r="X34" s="529"/>
      <c r="Y34" s="529"/>
      <c r="Z34" s="529"/>
      <c r="AA34" s="529"/>
      <c r="AB34" s="529"/>
      <c r="AC34" s="529"/>
      <c r="AD34" s="529"/>
      <c r="AE34" s="529"/>
      <c r="AF34" s="529"/>
      <c r="AG34" s="529"/>
      <c r="AH34" s="529"/>
      <c r="AI34" s="529"/>
      <c r="AJ34" s="529"/>
      <c r="AK34" s="529"/>
      <c r="AL34" s="529"/>
      <c r="AM34" s="529"/>
      <c r="AN34" s="529"/>
      <c r="AO34" s="529"/>
      <c r="AP34" s="529"/>
      <c r="AQ34" s="529"/>
      <c r="AR34" s="529"/>
      <c r="AS34" s="529"/>
      <c r="AT34" s="529"/>
      <c r="AU34" s="529"/>
      <c r="AV34" s="529"/>
      <c r="AW34" s="529"/>
      <c r="AX34" s="529"/>
      <c r="AY34" s="529"/>
      <c r="AZ34" s="529"/>
      <c r="BA34" s="529"/>
      <c r="BB34" s="529"/>
      <c r="BC34" s="529"/>
      <c r="BD34" s="529"/>
      <c r="BE34" s="529"/>
      <c r="BF34" s="529"/>
      <c r="BG34" s="530"/>
      <c r="BH34" s="529"/>
      <c r="BI34" s="529"/>
      <c r="BJ34" s="530"/>
      <c r="BK34" s="530"/>
      <c r="BL34" s="530"/>
      <c r="BM34" s="530"/>
      <c r="BN34" s="529"/>
      <c r="BO34" s="529"/>
      <c r="BP34" s="529"/>
      <c r="BQ34" s="529"/>
      <c r="BR34" s="529"/>
      <c r="BS34" s="529"/>
      <c r="BT34" s="529"/>
      <c r="BU34" s="529"/>
      <c r="BV34" s="529"/>
      <c r="BW34" s="529"/>
      <c r="BX34" s="529"/>
      <c r="BY34" s="529"/>
      <c r="BZ34" s="529"/>
      <c r="CA34" s="529"/>
      <c r="CB34" s="529"/>
      <c r="CC34" s="531"/>
      <c r="CD34" s="532"/>
      <c r="CE34" s="532"/>
      <c r="CF34" s="532"/>
      <c r="CG34" s="532"/>
      <c r="CH34" s="533"/>
      <c r="CI34" s="533"/>
      <c r="CJ34" s="530"/>
      <c r="CK34" s="530"/>
      <c r="CL34" s="530"/>
      <c r="CM34" s="530"/>
      <c r="CN34" s="530"/>
      <c r="CO34" s="530"/>
      <c r="CP34" s="534"/>
      <c r="CQ34" s="530"/>
      <c r="CR34" s="530"/>
      <c r="CS34" s="530"/>
      <c r="CT34" s="530"/>
      <c r="CU34" s="530"/>
      <c r="CV34" s="534"/>
      <c r="CW34" s="534"/>
      <c r="CX34" s="534"/>
      <c r="CY34" s="534"/>
      <c r="CZ34" s="534"/>
      <c r="DA34" s="535"/>
      <c r="DB34" s="535"/>
      <c r="DC34" s="535"/>
      <c r="DD34" s="536"/>
      <c r="DE34" s="536"/>
      <c r="DF34" s="530"/>
      <c r="DG34" s="537"/>
      <c r="DH34" s="537"/>
      <c r="DI34" s="537"/>
      <c r="DJ34" s="530"/>
      <c r="DK34" s="530"/>
      <c r="DL34" s="530"/>
      <c r="DM34" s="538"/>
      <c r="DN34" s="530"/>
      <c r="DO34" s="530"/>
      <c r="DP34" s="530"/>
      <c r="DQ34" s="530"/>
      <c r="DR34" s="530"/>
      <c r="DS34" s="539"/>
      <c r="DT34" s="530"/>
      <c r="DU34" s="540"/>
      <c r="DV34" s="540"/>
      <c r="DW34" s="540"/>
      <c r="DX34" s="530"/>
      <c r="DY34" s="541"/>
      <c r="DZ34" s="542"/>
      <c r="EA34" s="543"/>
      <c r="EB34" s="530"/>
      <c r="EC34" s="530"/>
      <c r="ED34" s="530"/>
      <c r="EE34" s="530"/>
      <c r="EF34" s="530"/>
      <c r="EG34" s="530"/>
      <c r="EH34" s="544"/>
      <c r="EI34" s="530"/>
      <c r="EJ34" s="530"/>
      <c r="EK34" s="530"/>
      <c r="EL34" s="530"/>
      <c r="EM34" s="545"/>
      <c r="EN34" s="546"/>
      <c r="EO34" s="530"/>
      <c r="EP34" s="547"/>
      <c r="EQ34" s="547"/>
      <c r="ER34" s="547"/>
      <c r="ES34" s="548"/>
      <c r="ET34" s="549"/>
      <c r="EU34" s="550"/>
      <c r="EV34" s="551"/>
      <c r="EW34" s="530"/>
      <c r="EX34" s="530"/>
      <c r="EY34" s="530"/>
      <c r="EZ34" s="552"/>
      <c r="FA34" s="553"/>
      <c r="FB34" s="554"/>
      <c r="FC34" s="555"/>
      <c r="FD34" s="556"/>
      <c r="FE34" s="556"/>
      <c r="FF34" s="556"/>
      <c r="FG34" s="557"/>
      <c r="FH34" s="558"/>
      <c r="FI34" s="559"/>
      <c r="FJ34" s="559"/>
      <c r="FK34" s="560"/>
      <c r="FL34" s="560"/>
      <c r="FM34" s="560"/>
      <c r="FN34" s="561"/>
      <c r="FO34" s="562"/>
      <c r="FP34" s="562"/>
      <c r="FQ34" s="562"/>
      <c r="FR34" s="563"/>
      <c r="FS34" s="563"/>
      <c r="FT34" s="563"/>
      <c r="FU34" s="564"/>
      <c r="FV34" s="565"/>
      <c r="FW34" s="565"/>
      <c r="FX34" s="565"/>
      <c r="FY34" s="566"/>
      <c r="FZ34" s="566"/>
      <c r="GA34" s="566"/>
      <c r="GB34" s="567"/>
      <c r="GC34" s="568"/>
      <c r="GD34" s="569"/>
      <c r="GE34" s="569"/>
      <c r="GF34" s="570"/>
      <c r="GG34" s="570"/>
      <c r="GH34" s="570"/>
      <c r="GI34" s="571"/>
      <c r="GJ34" s="572"/>
      <c r="GK34" s="573"/>
      <c r="GL34" s="573"/>
      <c r="GM34" s="530"/>
      <c r="GN34" s="530"/>
      <c r="GO34" s="530"/>
      <c r="GP34" s="574"/>
      <c r="GQ34" s="575"/>
      <c r="GR34" s="576"/>
      <c r="GS34" s="576"/>
      <c r="GT34" s="576"/>
      <c r="GU34" s="576"/>
      <c r="GV34" s="576"/>
      <c r="GW34" s="577"/>
      <c r="GX34" s="578"/>
      <c r="GY34" s="579"/>
      <c r="GZ34" s="579"/>
      <c r="HA34" s="579"/>
      <c r="HB34" s="579"/>
      <c r="HC34" s="579"/>
      <c r="HD34" s="580"/>
      <c r="HE34" s="581"/>
      <c r="HF34" s="582"/>
      <c r="HG34" s="583"/>
      <c r="HH34" s="583"/>
      <c r="HI34" s="583"/>
      <c r="HJ34" s="583"/>
      <c r="HK34" s="584"/>
      <c r="HL34" s="585"/>
      <c r="HM34" s="1375"/>
      <c r="HN34" s="1401"/>
      <c r="HO34" s="1455"/>
      <c r="HP34" s="1455"/>
      <c r="HQ34" s="1455"/>
      <c r="HR34" s="1484"/>
      <c r="HS34" s="1525"/>
      <c r="HT34" s="1547"/>
      <c r="HU34" s="530"/>
      <c r="HV34" s="1570"/>
      <c r="HW34" s="1570"/>
      <c r="HX34" s="1570"/>
      <c r="HY34" s="1570"/>
      <c r="HZ34" s="1599"/>
      <c r="IA34" s="1620"/>
      <c r="IB34" s="1642"/>
      <c r="IC34" s="1663"/>
      <c r="ID34" s="1663"/>
      <c r="IE34" s="1663"/>
      <c r="IF34" s="1692"/>
      <c r="IG34" s="1713"/>
      <c r="IH34" s="1713"/>
      <c r="II34" s="1735"/>
      <c r="IJ34" s="1756"/>
      <c r="IK34" s="1756"/>
      <c r="IL34" s="1756"/>
      <c r="IM34" s="1785"/>
      <c r="IN34" s="530"/>
      <c r="IO34" s="1806"/>
      <c r="IP34" s="1827"/>
      <c r="IQ34" s="1848"/>
      <c r="IR34" s="1848"/>
      <c r="IS34" s="1848"/>
      <c r="IT34" s="1877"/>
      <c r="IU34" s="1898"/>
      <c r="IV34" s="1898"/>
      <c r="IW34" s="1919"/>
      <c r="IX34" s="1940"/>
      <c r="IY34" s="1940"/>
      <c r="IZ34" s="1940"/>
      <c r="JA34" s="1940"/>
      <c r="JB34" s="1940"/>
      <c r="JC34" s="1969"/>
      <c r="JD34" s="1969"/>
      <c r="JE34" s="1990"/>
      <c r="JF34" s="1990"/>
      <c r="JG34" s="1990"/>
      <c r="JH34" s="2019"/>
      <c r="JI34" s="2040"/>
      <c r="JJ34" s="2061"/>
      <c r="JK34" s="2061"/>
      <c r="JL34" s="2082"/>
      <c r="JM34" s="2082"/>
      <c r="JN34" s="2082"/>
      <c r="JO34" s="2111"/>
      <c r="JP34" s="2131"/>
      <c r="JQ34" s="2151"/>
      <c r="JR34" s="2171"/>
      <c r="JS34" s="2191"/>
      <c r="JT34" s="2191"/>
      <c r="JU34" s="2191"/>
      <c r="JV34" s="2218"/>
      <c r="JW34" s="2238"/>
      <c r="JX34" s="2258"/>
      <c r="JY34" s="2278"/>
      <c r="JZ34" s="2298"/>
      <c r="KA34" s="2298"/>
      <c r="KB34" s="2298"/>
      <c r="KC34" s="2327"/>
      <c r="KD34" s="2347"/>
      <c r="KE34" s="2367"/>
      <c r="KF34" s="2387"/>
      <c r="KG34" s="2407"/>
      <c r="KH34" s="2407"/>
      <c r="KI34" s="2407"/>
      <c r="KJ34" s="2436"/>
      <c r="KK34" s="2456"/>
      <c r="KL34" s="2476"/>
      <c r="KM34" s="2496"/>
      <c r="KN34" s="2516"/>
      <c r="KO34" s="2516"/>
      <c r="KP34" s="2516"/>
      <c r="KQ34" s="2545"/>
      <c r="KR34" s="2565"/>
      <c r="KS34" s="2585"/>
      <c r="KT34" s="2605"/>
      <c r="KU34" s="2625"/>
      <c r="KV34" s="2625"/>
      <c r="KW34" s="2625"/>
      <c r="KX34" s="2654"/>
      <c r="KY34" s="2674"/>
      <c r="KZ34" s="2694"/>
      <c r="LA34" s="2718"/>
      <c r="LB34" s="2738"/>
      <c r="LC34" s="2738"/>
      <c r="LD34" s="2738"/>
      <c r="LE34" s="2767"/>
      <c r="LF34" s="2787"/>
      <c r="LG34" s="2807"/>
      <c r="LH34" s="2827"/>
      <c r="LI34" s="2847"/>
      <c r="LJ34" s="2847"/>
      <c r="LK34" s="2847"/>
      <c r="LL34" s="2876"/>
      <c r="LM34" s="2896"/>
      <c r="LN34" s="2918"/>
      <c r="LO34" s="2938"/>
      <c r="LP34" s="2938"/>
      <c r="LQ34" s="2992"/>
      <c r="LR34" s="2992"/>
      <c r="LS34" s="2992"/>
      <c r="LT34" s="2993"/>
      <c r="LU34" s="2994"/>
      <c r="LV34" s="2995"/>
      <c r="LW34" s="3063"/>
      <c r="LX34" s="3063"/>
      <c r="LY34" s="3063"/>
      <c r="LZ34" s="3092"/>
      <c r="MA34" s="3116"/>
      <c r="MB34" s="3152"/>
      <c r="MC34" s="3172"/>
      <c r="MD34" s="3192"/>
      <c r="ME34" s="3192"/>
      <c r="MF34" s="3192"/>
      <c r="MG34" s="3222"/>
      <c r="MH34" s="3242"/>
      <c r="MI34" s="3262"/>
      <c r="MJ34" s="3283"/>
      <c r="MK34" s="3303"/>
      <c r="ML34" s="3303"/>
      <c r="MM34" s="3303"/>
      <c r="MN34" s="3332"/>
      <c r="MO34" s="3352"/>
      <c r="MP34" s="3372"/>
      <c r="MQ34" s="3392"/>
      <c r="MR34" s="3444"/>
      <c r="MS34" s="3444"/>
      <c r="MT34" s="3444"/>
      <c r="MU34" s="3444"/>
      <c r="MV34" s="3474"/>
      <c r="MW34" s="3494"/>
      <c r="MX34" s="3514"/>
      <c r="MY34" s="3534"/>
      <c r="MZ34" s="3534"/>
      <c r="NA34" s="3534"/>
      <c r="NB34" s="1570"/>
      <c r="NC34" s="3563"/>
      <c r="ND34" s="3563"/>
      <c r="NE34" s="3563"/>
      <c r="NF34" s="3593"/>
      <c r="NG34" s="3593"/>
      <c r="NH34" s="3593"/>
      <c r="NI34" s="530"/>
      <c r="NJ34" s="3593"/>
      <c r="NK34" s="3623"/>
      <c r="NL34" s="3623"/>
      <c r="NM34" s="3623"/>
      <c r="NN34" s="3623"/>
      <c r="NO34" s="3623"/>
      <c r="NP34" s="3623"/>
      <c r="NQ34" s="3623"/>
      <c r="NR34" s="3623"/>
      <c r="NS34" s="3623"/>
      <c r="NT34" s="3643"/>
      <c r="NU34" s="3623"/>
      <c r="NV34" s="3623"/>
      <c r="NW34" s="3623"/>
      <c r="NX34" s="3623"/>
      <c r="NY34" s="3643"/>
      <c r="NZ34" s="3672"/>
      <c r="OA34" s="3672"/>
      <c r="OB34" s="3672"/>
      <c r="OC34" s="3672"/>
      <c r="OD34" s="3672"/>
      <c r="OE34" s="3672"/>
      <c r="OF34" s="3672"/>
      <c r="OG34" s="3672"/>
      <c r="OH34" s="530"/>
      <c r="OI34" s="530"/>
      <c r="OJ34" s="530"/>
      <c r="OK34" s="3692"/>
      <c r="OL34" s="3692"/>
      <c r="OM34" s="3712"/>
      <c r="ON34" s="3732"/>
      <c r="OO34" s="3752"/>
      <c r="OP34" s="3752"/>
      <c r="OQ34" s="3752"/>
      <c r="OR34" s="3781"/>
      <c r="OS34" s="3801"/>
      <c r="OT34" s="3821"/>
      <c r="OU34" s="3841"/>
      <c r="OV34" s="3861"/>
      <c r="OW34" s="3861"/>
      <c r="OX34" s="3861"/>
      <c r="OY34" s="3890"/>
      <c r="OZ34" s="3910"/>
      <c r="PA34" s="3930"/>
      <c r="PB34" s="3950"/>
      <c r="PC34" s="3970"/>
      <c r="PD34" s="3970"/>
      <c r="PE34" s="3970"/>
      <c r="PF34" s="3999"/>
      <c r="PG34" s="3999"/>
      <c r="PH34" s="3999"/>
      <c r="PI34" s="4019"/>
      <c r="PJ34" s="4039"/>
      <c r="PK34" s="4039"/>
      <c r="PL34" s="4039"/>
      <c r="PM34" s="4068"/>
      <c r="PN34" s="4088"/>
      <c r="PO34" s="4108"/>
      <c r="PP34" s="4128"/>
      <c r="PQ34" s="4148"/>
      <c r="PR34" s="4148"/>
      <c r="PS34" s="4148"/>
      <c r="PT34" s="4179"/>
      <c r="PU34" s="4179"/>
      <c r="PV34" s="4179"/>
      <c r="PW34" s="4179"/>
      <c r="PX34" s="4199"/>
      <c r="PY34" s="4199"/>
      <c r="PZ34" s="4199"/>
      <c r="QA34" s="4228"/>
      <c r="QB34" s="4248"/>
      <c r="QC34" s="4268"/>
      <c r="QD34" s="4288"/>
      <c r="QE34" s="4308"/>
      <c r="QF34" s="4308"/>
      <c r="QG34" s="4308"/>
      <c r="QH34" s="4337"/>
      <c r="QI34" s="4357"/>
      <c r="QJ34" s="4377"/>
      <c r="QK34" s="4397"/>
      <c r="QL34" s="4417"/>
      <c r="QM34" s="4417"/>
      <c r="QN34" s="4417"/>
      <c r="QO34" s="4446"/>
      <c r="QP34" s="4466"/>
      <c r="QQ34" s="4486"/>
      <c r="QR34" s="4506"/>
      <c r="QS34" s="4526"/>
      <c r="QT34" s="4526"/>
      <c r="QU34" s="4526"/>
      <c r="QV34" s="4526"/>
      <c r="QW34" s="4558"/>
      <c r="QX34" s="4578"/>
      <c r="QY34" s="4598"/>
      <c r="QZ34" s="4618"/>
      <c r="RA34" s="4618"/>
      <c r="RB34" s="4618"/>
      <c r="RC34" s="530"/>
      <c r="RD34" s="530"/>
      <c r="RE34" s="4654"/>
      <c r="RF34" s="530"/>
      <c r="RG34" s="530"/>
      <c r="RH34" s="530"/>
      <c r="RI34" s="530"/>
      <c r="RJ34" s="530"/>
      <c r="RK34" s="530"/>
      <c r="RL34" s="530"/>
      <c r="RM34" s="530"/>
      <c r="RN34" s="530"/>
      <c r="RO34" s="530"/>
      <c r="RP34" s="530"/>
      <c r="RQ34" s="530"/>
      <c r="RR34" s="530"/>
      <c r="RS34" s="530"/>
      <c r="RT34" s="530"/>
      <c r="RU34" s="530"/>
      <c r="RV34" s="530"/>
      <c r="RW34" s="530"/>
      <c r="RX34" s="530"/>
      <c r="RY34" s="530"/>
      <c r="RZ34" s="530"/>
      <c r="SA34" s="530"/>
      <c r="SB34" s="530"/>
      <c r="SC34" s="530"/>
      <c r="SD34" s="530"/>
      <c r="SE34" s="530"/>
      <c r="SF34" s="530"/>
      <c r="SG34" s="530"/>
      <c r="SH34" s="530"/>
      <c r="SI34" s="530"/>
      <c r="SJ34" s="530"/>
      <c r="SK34" s="530"/>
      <c r="SL34" s="530"/>
      <c r="SM34" s="530"/>
      <c r="SN34" s="530"/>
      <c r="SO34" s="4678"/>
      <c r="SP34" s="4708"/>
      <c r="SQ34" s="4708"/>
      <c r="SR34" s="4708"/>
      <c r="SS34" s="4708"/>
      <c r="ST34" s="4729"/>
      <c r="SU34" s="4750"/>
      <c r="SV34" s="4772"/>
      <c r="SW34" s="4793"/>
      <c r="SX34" s="4793"/>
      <c r="SY34" s="4793"/>
      <c r="SZ34" s="530"/>
      <c r="TA34" s="530"/>
      <c r="TB34" s="530"/>
      <c r="TC34" s="530"/>
      <c r="TD34" s="530"/>
      <c r="TE34" s="530"/>
      <c r="TF34" s="530"/>
      <c r="TG34" s="530"/>
      <c r="TH34" s="530"/>
      <c r="TI34" s="530"/>
      <c r="TJ34" s="530"/>
      <c r="TK34" s="530"/>
      <c r="TL34" s="530"/>
      <c r="TM34" s="530"/>
      <c r="TN34" s="530"/>
      <c r="TO34" s="530"/>
      <c r="TP34" s="530"/>
      <c r="TQ34" s="530"/>
    </row>
    <row r="35" spans="1:537" x14ac:dyDescent="0.3">
      <c r="A35" s="646" t="s">
        <v>29</v>
      </c>
      <c r="B35" s="647"/>
      <c r="C35" s="647"/>
      <c r="D35" s="647"/>
      <c r="E35" s="647"/>
      <c r="F35" s="647"/>
      <c r="G35" s="648">
        <v>0</v>
      </c>
      <c r="H35" s="648">
        <v>0</v>
      </c>
      <c r="I35" s="647"/>
      <c r="J35" s="647"/>
      <c r="K35" s="647"/>
      <c r="L35" s="647"/>
      <c r="M35" s="647"/>
      <c r="N35" s="648">
        <v>0</v>
      </c>
      <c r="O35" s="648">
        <v>0</v>
      </c>
      <c r="P35" s="647"/>
      <c r="Q35" s="647"/>
      <c r="R35" s="647"/>
      <c r="S35" s="647"/>
      <c r="T35" s="647"/>
      <c r="U35" s="648">
        <v>0</v>
      </c>
      <c r="V35" s="648">
        <v>0</v>
      </c>
      <c r="W35" s="649"/>
      <c r="X35" s="649"/>
      <c r="Y35" s="649"/>
      <c r="Z35" s="649"/>
      <c r="AA35" s="649"/>
      <c r="AB35" s="648">
        <v>0</v>
      </c>
      <c r="AC35" s="648">
        <v>0</v>
      </c>
      <c r="AD35" s="649"/>
      <c r="AE35" s="649"/>
      <c r="AF35" s="647"/>
      <c r="AG35" s="647"/>
      <c r="AH35" s="647"/>
      <c r="AI35" s="648">
        <v>0</v>
      </c>
      <c r="AJ35" s="648">
        <v>0</v>
      </c>
      <c r="AK35" s="647"/>
      <c r="AL35" s="647"/>
      <c r="AM35" s="647"/>
      <c r="AN35" s="647"/>
      <c r="AO35" s="647"/>
      <c r="AP35" s="648">
        <v>0</v>
      </c>
      <c r="AQ35" s="648">
        <v>0</v>
      </c>
      <c r="AR35" s="647"/>
      <c r="AS35" s="647"/>
      <c r="AT35" s="647"/>
      <c r="AU35" s="647"/>
      <c r="AV35" s="647"/>
      <c r="AW35" s="648">
        <v>0</v>
      </c>
      <c r="AX35" s="648">
        <v>0</v>
      </c>
      <c r="AY35" s="649"/>
      <c r="AZ35" s="649"/>
      <c r="BA35" s="649"/>
      <c r="BB35" s="649"/>
      <c r="BC35" s="649"/>
      <c r="BD35" s="648">
        <v>0</v>
      </c>
      <c r="BE35" s="648">
        <v>0</v>
      </c>
      <c r="BF35" s="649"/>
      <c r="BG35" s="650"/>
      <c r="BH35" s="649"/>
      <c r="BI35" s="649"/>
      <c r="BJ35" s="650"/>
      <c r="BK35" s="651">
        <v>0</v>
      </c>
      <c r="BL35" s="651">
        <v>0</v>
      </c>
      <c r="BM35" s="650"/>
      <c r="BN35" s="649"/>
      <c r="BO35" s="649"/>
      <c r="BP35" s="649"/>
      <c r="BQ35" s="649"/>
      <c r="BR35" s="648">
        <v>0</v>
      </c>
      <c r="BS35" s="648">
        <v>0</v>
      </c>
      <c r="BT35" s="649"/>
      <c r="BU35" s="649"/>
      <c r="BV35" s="649"/>
      <c r="BW35" s="649"/>
      <c r="BX35" s="649"/>
      <c r="BY35" s="648">
        <v>0</v>
      </c>
      <c r="BZ35" s="648">
        <v>0</v>
      </c>
      <c r="CA35" s="649"/>
      <c r="CB35" s="649"/>
      <c r="CC35" s="652"/>
      <c r="CD35" s="653"/>
      <c r="CE35" s="653"/>
      <c r="CF35" s="654">
        <v>0</v>
      </c>
      <c r="CG35" s="654">
        <v>0</v>
      </c>
      <c r="CH35" s="655"/>
      <c r="CI35" s="655"/>
      <c r="CJ35" s="650"/>
      <c r="CK35" s="650"/>
      <c r="CL35" s="650"/>
      <c r="CM35" s="651">
        <v>0</v>
      </c>
      <c r="CN35" s="651">
        <v>0</v>
      </c>
      <c r="CO35" s="650"/>
      <c r="CP35" s="656"/>
      <c r="CQ35" s="650"/>
      <c r="CR35" s="650"/>
      <c r="CS35" s="650"/>
      <c r="CT35" s="651">
        <v>0</v>
      </c>
      <c r="CU35" s="651">
        <v>0</v>
      </c>
      <c r="CV35" s="656"/>
      <c r="CW35" s="656"/>
      <c r="CX35" s="656"/>
      <c r="CY35" s="656"/>
      <c r="CZ35" s="656"/>
      <c r="DA35" s="657">
        <v>0</v>
      </c>
      <c r="DB35" s="657">
        <v>0</v>
      </c>
      <c r="DC35" s="658"/>
      <c r="DD35" s="659"/>
      <c r="DE35" s="659"/>
      <c r="DF35" s="650"/>
      <c r="DG35" s="660"/>
      <c r="DH35" s="661">
        <v>0</v>
      </c>
      <c r="DI35" s="661">
        <v>0</v>
      </c>
      <c r="DJ35" s="650"/>
      <c r="DK35" s="650"/>
      <c r="DL35" s="650"/>
      <c r="DM35" s="662"/>
      <c r="DN35" s="650"/>
      <c r="DO35" s="651">
        <v>0</v>
      </c>
      <c r="DP35" s="651">
        <v>0</v>
      </c>
      <c r="DQ35" s="650"/>
      <c r="DR35" s="650"/>
      <c r="DS35" s="663"/>
      <c r="DT35" s="650"/>
      <c r="DU35" s="664"/>
      <c r="DV35" s="665">
        <v>0</v>
      </c>
      <c r="DW35" s="665">
        <v>0</v>
      </c>
      <c r="DX35" s="650"/>
      <c r="DY35" s="666"/>
      <c r="DZ35" s="667"/>
      <c r="EA35" s="668"/>
      <c r="EB35" s="650"/>
      <c r="EC35" s="651">
        <v>0</v>
      </c>
      <c r="ED35" s="651">
        <v>0</v>
      </c>
      <c r="EE35" s="651">
        <v>0</v>
      </c>
      <c r="EF35" s="650"/>
      <c r="EG35" s="650"/>
      <c r="EH35" s="669"/>
      <c r="EI35" s="650"/>
      <c r="EJ35" s="651">
        <v>0</v>
      </c>
      <c r="EK35" s="651">
        <v>0</v>
      </c>
      <c r="EL35" s="650"/>
      <c r="EM35" s="670"/>
      <c r="EN35" s="671"/>
      <c r="EO35" s="650"/>
      <c r="EP35" s="672"/>
      <c r="EQ35" s="673">
        <v>0</v>
      </c>
      <c r="ER35" s="673">
        <v>0</v>
      </c>
      <c r="ES35" s="674"/>
      <c r="ET35" s="675"/>
      <c r="EU35" s="676"/>
      <c r="EV35" s="677"/>
      <c r="EW35" s="650"/>
      <c r="EX35" s="651">
        <v>0</v>
      </c>
      <c r="EY35" s="651">
        <v>0</v>
      </c>
      <c r="EZ35" s="678"/>
      <c r="FA35" s="679"/>
      <c r="FB35" s="680"/>
      <c r="FC35" s="681"/>
      <c r="FD35" s="682"/>
      <c r="FE35" s="683">
        <v>0</v>
      </c>
      <c r="FF35" s="683">
        <v>0</v>
      </c>
      <c r="FG35" s="684"/>
      <c r="FH35" s="685"/>
      <c r="FI35" s="686"/>
      <c r="FJ35" s="686"/>
      <c r="FK35" s="687"/>
      <c r="FL35" s="688">
        <v>0</v>
      </c>
      <c r="FM35" s="688">
        <v>0</v>
      </c>
      <c r="FN35" s="689"/>
      <c r="FO35" s="690"/>
      <c r="FP35" s="690"/>
      <c r="FQ35" s="690"/>
      <c r="FR35" s="691"/>
      <c r="FS35" s="692">
        <v>0</v>
      </c>
      <c r="FT35" s="692">
        <v>0</v>
      </c>
      <c r="FU35" s="693"/>
      <c r="FV35" s="694"/>
      <c r="FW35" s="694"/>
      <c r="FX35" s="694"/>
      <c r="FY35" s="695"/>
      <c r="FZ35" s="696">
        <v>0</v>
      </c>
      <c r="GA35" s="696">
        <v>0</v>
      </c>
      <c r="GB35" s="697"/>
      <c r="GC35" s="698"/>
      <c r="GD35" s="699"/>
      <c r="GE35" s="699"/>
      <c r="GF35" s="700"/>
      <c r="GG35" s="701">
        <v>0</v>
      </c>
      <c r="GH35" s="701">
        <v>0</v>
      </c>
      <c r="GI35" s="702"/>
      <c r="GJ35" s="703"/>
      <c r="GK35" s="704"/>
      <c r="GL35" s="704"/>
      <c r="GM35" s="650"/>
      <c r="GN35" s="651">
        <v>0</v>
      </c>
      <c r="GO35" s="651">
        <v>0</v>
      </c>
      <c r="GP35" s="705"/>
      <c r="GQ35" s="706"/>
      <c r="GR35" s="707"/>
      <c r="GS35" s="707"/>
      <c r="GT35" s="707"/>
      <c r="GU35" s="708">
        <v>0</v>
      </c>
      <c r="GV35" s="708">
        <v>0</v>
      </c>
      <c r="GW35" s="709"/>
      <c r="GX35" s="710"/>
      <c r="GY35" s="711"/>
      <c r="GZ35" s="711"/>
      <c r="HA35" s="711"/>
      <c r="HB35" s="712">
        <v>0</v>
      </c>
      <c r="HC35" s="712">
        <v>0</v>
      </c>
      <c r="HD35" s="713"/>
      <c r="HE35" s="714"/>
      <c r="HF35" s="715"/>
      <c r="HG35" s="716"/>
      <c r="HH35" s="716"/>
      <c r="HI35" s="717">
        <v>0</v>
      </c>
      <c r="HJ35" s="717">
        <v>0</v>
      </c>
      <c r="HK35" s="718"/>
      <c r="HL35" s="719"/>
      <c r="HM35" s="1365"/>
      <c r="HN35" s="1391"/>
      <c r="HO35" s="1445"/>
      <c r="HP35" s="1462">
        <v>0</v>
      </c>
      <c r="HQ35" s="1462">
        <v>0</v>
      </c>
      <c r="HR35" s="1474"/>
      <c r="HS35" s="1515"/>
      <c r="HT35" s="1537"/>
      <c r="HU35" s="650"/>
      <c r="HV35" s="1560"/>
      <c r="HW35" s="1577">
        <v>0</v>
      </c>
      <c r="HX35" s="1577">
        <v>0</v>
      </c>
      <c r="HY35" s="1577">
        <v>0</v>
      </c>
      <c r="HZ35" s="1589"/>
      <c r="IA35" s="1610"/>
      <c r="IB35" s="1632"/>
      <c r="IC35" s="1653"/>
      <c r="ID35" s="1670">
        <v>0</v>
      </c>
      <c r="IE35" s="1670">
        <v>0</v>
      </c>
      <c r="IF35" s="1682"/>
      <c r="IG35" s="1703"/>
      <c r="IH35" s="1703"/>
      <c r="II35" s="1725"/>
      <c r="IJ35" s="1746"/>
      <c r="IK35" s="1763">
        <v>0</v>
      </c>
      <c r="IL35" s="1763">
        <v>0</v>
      </c>
      <c r="IM35" s="1775"/>
      <c r="IN35" s="650"/>
      <c r="IO35" s="1796"/>
      <c r="IP35" s="1817"/>
      <c r="IQ35" s="1838"/>
      <c r="IR35" s="1855">
        <v>0</v>
      </c>
      <c r="IS35" s="1855">
        <v>0</v>
      </c>
      <c r="IT35" s="1867"/>
      <c r="IU35" s="1888"/>
      <c r="IV35" s="1888"/>
      <c r="IW35" s="1909"/>
      <c r="IX35" s="1930"/>
      <c r="IY35" s="1947">
        <v>0</v>
      </c>
      <c r="IZ35" s="1947">
        <v>0</v>
      </c>
      <c r="JA35" s="1930"/>
      <c r="JB35" s="1930"/>
      <c r="JC35" s="1959"/>
      <c r="JD35" s="1959"/>
      <c r="JE35" s="1980"/>
      <c r="JF35" s="1997">
        <v>0</v>
      </c>
      <c r="JG35" s="1997">
        <v>0</v>
      </c>
      <c r="JH35" s="2009"/>
      <c r="JI35" s="2030"/>
      <c r="JJ35" s="2051"/>
      <c r="JK35" s="2051"/>
      <c r="JL35" s="2072"/>
      <c r="JM35" s="2089">
        <v>0</v>
      </c>
      <c r="JN35" s="2089">
        <v>0</v>
      </c>
      <c r="JO35" s="2101"/>
      <c r="JP35" s="2121"/>
      <c r="JQ35" s="2141"/>
      <c r="JR35" s="2161"/>
      <c r="JS35" s="2181"/>
      <c r="JT35" s="2198">
        <v>0</v>
      </c>
      <c r="JU35" s="2198">
        <v>0</v>
      </c>
      <c r="JV35" s="2208"/>
      <c r="JW35" s="2228"/>
      <c r="JX35" s="2248"/>
      <c r="JY35" s="2268"/>
      <c r="JZ35" s="2288"/>
      <c r="KA35" s="2305">
        <v>0</v>
      </c>
      <c r="KB35" s="2305">
        <v>0</v>
      </c>
      <c r="KC35" s="2317"/>
      <c r="KD35" s="2337"/>
      <c r="KE35" s="2357"/>
      <c r="KF35" s="2377"/>
      <c r="KG35" s="2397"/>
      <c r="KH35" s="2414">
        <v>0</v>
      </c>
      <c r="KI35" s="2414">
        <v>0</v>
      </c>
      <c r="KJ35" s="2426"/>
      <c r="KK35" s="2446"/>
      <c r="KL35" s="2466"/>
      <c r="KM35" s="2486"/>
      <c r="KN35" s="2506"/>
      <c r="KO35" s="2523">
        <v>0</v>
      </c>
      <c r="KP35" s="2523">
        <v>0</v>
      </c>
      <c r="KQ35" s="2535"/>
      <c r="KR35" s="2555"/>
      <c r="KS35" s="2575"/>
      <c r="KT35" s="2595"/>
      <c r="KU35" s="2615"/>
      <c r="KV35" s="2632">
        <v>0</v>
      </c>
      <c r="KW35" s="2632">
        <v>0</v>
      </c>
      <c r="KX35" s="2644"/>
      <c r="KY35" s="2664"/>
      <c r="KZ35" s="2684"/>
      <c r="LA35" s="2708"/>
      <c r="LB35" s="2728"/>
      <c r="LC35" s="2745">
        <v>0</v>
      </c>
      <c r="LD35" s="2745">
        <v>0</v>
      </c>
      <c r="LE35" s="2757"/>
      <c r="LF35" s="2777"/>
      <c r="LG35" s="2797"/>
      <c r="LH35" s="2817"/>
      <c r="LI35" s="2837"/>
      <c r="LJ35" s="2854">
        <v>0</v>
      </c>
      <c r="LK35" s="2854">
        <v>0</v>
      </c>
      <c r="LL35" s="2866"/>
      <c r="LM35" s="2886"/>
      <c r="LN35" s="2908"/>
      <c r="LO35" s="2928"/>
      <c r="LP35" s="2928"/>
      <c r="LQ35" s="3000">
        <v>0</v>
      </c>
      <c r="LR35" s="3000">
        <v>0</v>
      </c>
      <c r="LS35" s="3001"/>
      <c r="LT35" s="3002"/>
      <c r="LU35" s="3003"/>
      <c r="LV35" s="3004"/>
      <c r="LW35" s="3065"/>
      <c r="LX35" s="3066">
        <v>0</v>
      </c>
      <c r="LY35" s="3066">
        <v>0</v>
      </c>
      <c r="LZ35" s="3094"/>
      <c r="MA35" s="3106"/>
      <c r="MB35" s="3142"/>
      <c r="MC35" s="3162"/>
      <c r="MD35" s="3182"/>
      <c r="ME35" s="3199">
        <v>0</v>
      </c>
      <c r="MF35" s="3199">
        <v>0</v>
      </c>
      <c r="MG35" s="3212"/>
      <c r="MH35" s="3232"/>
      <c r="MI35" s="3252"/>
      <c r="MJ35" s="3273"/>
      <c r="MK35" s="3293"/>
      <c r="ML35" s="3310">
        <v>0</v>
      </c>
      <c r="MM35" s="3310">
        <v>0</v>
      </c>
      <c r="MN35" s="3322"/>
      <c r="MO35" s="3342"/>
      <c r="MP35" s="3362"/>
      <c r="MQ35" s="3382"/>
      <c r="MR35" s="3446"/>
      <c r="MS35" s="3447">
        <v>0</v>
      </c>
      <c r="MT35" s="3447">
        <v>0</v>
      </c>
      <c r="MU35" s="3446"/>
      <c r="MV35" s="3464"/>
      <c r="MW35" s="3484"/>
      <c r="MX35" s="3504"/>
      <c r="MY35" s="3524"/>
      <c r="MZ35" s="3541">
        <v>0</v>
      </c>
      <c r="NA35" s="3541">
        <v>0</v>
      </c>
      <c r="NB35" s="1577">
        <v>0</v>
      </c>
      <c r="NC35" s="3553"/>
      <c r="ND35" s="3553"/>
      <c r="NE35" s="3553"/>
      <c r="NF35" s="3583"/>
      <c r="NG35" s="3573">
        <v>0</v>
      </c>
      <c r="NH35" s="3573">
        <v>0</v>
      </c>
      <c r="NI35" s="650"/>
      <c r="NJ35" s="3583"/>
      <c r="NK35" s="3613"/>
      <c r="NL35" s="3613"/>
      <c r="NM35" s="3613"/>
      <c r="NN35" s="3604">
        <v>0</v>
      </c>
      <c r="NO35" s="3604">
        <v>0</v>
      </c>
      <c r="NP35" s="3613"/>
      <c r="NQ35" s="3613"/>
      <c r="NR35" s="3613"/>
      <c r="NS35" s="3613"/>
      <c r="NT35" s="3633"/>
      <c r="NU35" s="3604">
        <v>0</v>
      </c>
      <c r="NV35" s="3604">
        <v>0</v>
      </c>
      <c r="NW35" s="3613"/>
      <c r="NX35" s="3613"/>
      <c r="NY35" s="3633"/>
      <c r="NZ35" s="3662"/>
      <c r="OA35" s="3662"/>
      <c r="OB35" s="3653">
        <v>0</v>
      </c>
      <c r="OC35" s="3653">
        <v>0</v>
      </c>
      <c r="OD35" s="3662"/>
      <c r="OE35" s="3662"/>
      <c r="OF35" s="3662"/>
      <c r="OG35" s="3662"/>
      <c r="OH35" s="650"/>
      <c r="OI35" s="651">
        <v>0</v>
      </c>
      <c r="OJ35" s="651">
        <v>0</v>
      </c>
      <c r="OK35" s="3682"/>
      <c r="OL35" s="3682"/>
      <c r="OM35" s="3702"/>
      <c r="ON35" s="3722"/>
      <c r="OO35" s="3742"/>
      <c r="OP35" s="3759">
        <v>0</v>
      </c>
      <c r="OQ35" s="3759">
        <v>0</v>
      </c>
      <c r="OR35" s="3771"/>
      <c r="OS35" s="3791"/>
      <c r="OT35" s="3811"/>
      <c r="OU35" s="3831"/>
      <c r="OV35" s="3851"/>
      <c r="OW35" s="3868">
        <v>0</v>
      </c>
      <c r="OX35" s="3868">
        <v>0</v>
      </c>
      <c r="OY35" s="3880"/>
      <c r="OZ35" s="3900"/>
      <c r="PA35" s="3920"/>
      <c r="PB35" s="3940"/>
      <c r="PC35" s="3960"/>
      <c r="PD35" s="3977">
        <v>0</v>
      </c>
      <c r="PE35" s="3977">
        <v>0</v>
      </c>
      <c r="PF35" s="3989"/>
      <c r="PG35" s="3989"/>
      <c r="PH35" s="3989"/>
      <c r="PI35" s="4009"/>
      <c r="PJ35" s="4029"/>
      <c r="PK35" s="4046">
        <v>0</v>
      </c>
      <c r="PL35" s="4046">
        <v>0</v>
      </c>
      <c r="PM35" s="4058"/>
      <c r="PN35" s="4078"/>
      <c r="PO35" s="4098"/>
      <c r="PP35" s="4118"/>
      <c r="PQ35" s="4138"/>
      <c r="PR35" s="4155">
        <v>0</v>
      </c>
      <c r="PS35" s="4155">
        <v>0</v>
      </c>
      <c r="PT35" s="4169"/>
      <c r="PU35" s="4169"/>
      <c r="PV35" s="4169"/>
      <c r="PW35" s="4169"/>
      <c r="PX35" s="4189"/>
      <c r="PY35" s="4206">
        <v>0</v>
      </c>
      <c r="PZ35" s="4206">
        <v>0</v>
      </c>
      <c r="QA35" s="4218"/>
      <c r="QB35" s="4238"/>
      <c r="QC35" s="4258"/>
      <c r="QD35" s="4278"/>
      <c r="QE35" s="4298"/>
      <c r="QF35" s="4315">
        <v>0</v>
      </c>
      <c r="QG35" s="4315">
        <v>0</v>
      </c>
      <c r="QH35" s="4327"/>
      <c r="QI35" s="4347"/>
      <c r="QJ35" s="4367"/>
      <c r="QK35" s="4387"/>
      <c r="QL35" s="4407"/>
      <c r="QM35" s="4424">
        <v>0</v>
      </c>
      <c r="QN35" s="4424">
        <v>0</v>
      </c>
      <c r="QO35" s="4436"/>
      <c r="QP35" s="4456"/>
      <c r="QQ35" s="4476"/>
      <c r="QR35" s="4496"/>
      <c r="QS35" s="4516"/>
      <c r="QT35" s="4533">
        <v>0</v>
      </c>
      <c r="QU35" s="4533">
        <v>0</v>
      </c>
      <c r="QV35" s="4516"/>
      <c r="QW35" s="4548"/>
      <c r="QX35" s="4568"/>
      <c r="QY35" s="4588"/>
      <c r="QZ35" s="4608"/>
      <c r="RA35" s="4625">
        <v>0</v>
      </c>
      <c r="RB35" s="4625">
        <v>0</v>
      </c>
      <c r="RC35" s="650"/>
      <c r="RD35" s="650"/>
      <c r="RE35" s="4644"/>
      <c r="RF35" s="650"/>
      <c r="RG35" s="650"/>
      <c r="RH35" s="651">
        <v>0</v>
      </c>
      <c r="RI35" s="651">
        <v>0</v>
      </c>
      <c r="RJ35" s="650"/>
      <c r="RK35" s="650"/>
      <c r="RL35" s="650"/>
      <c r="RM35" s="650"/>
      <c r="RN35" s="650"/>
      <c r="RO35" s="651">
        <v>0</v>
      </c>
      <c r="RP35" s="651">
        <v>0</v>
      </c>
      <c r="RQ35" s="650"/>
      <c r="RR35" s="650"/>
      <c r="RS35" s="650"/>
      <c r="RT35" s="650"/>
      <c r="RU35" s="650"/>
      <c r="RV35" s="651">
        <v>0</v>
      </c>
      <c r="RW35" s="651">
        <v>0</v>
      </c>
      <c r="RX35" s="650"/>
      <c r="RY35" s="650"/>
      <c r="RZ35" s="650"/>
      <c r="SA35" s="650"/>
      <c r="SB35" s="650"/>
      <c r="SC35" s="651">
        <v>0</v>
      </c>
      <c r="SD35" s="651">
        <v>0</v>
      </c>
      <c r="SE35" s="650"/>
      <c r="SF35" s="650"/>
      <c r="SG35" s="650"/>
      <c r="SH35" s="650"/>
      <c r="SI35" s="650"/>
      <c r="SJ35" s="651">
        <v>0</v>
      </c>
      <c r="SK35" s="651">
        <v>0</v>
      </c>
      <c r="SL35" s="650"/>
      <c r="SM35" s="650"/>
      <c r="SN35" s="650"/>
      <c r="SO35" s="4668"/>
      <c r="SP35" s="4698"/>
      <c r="SQ35" s="4688">
        <v>0</v>
      </c>
      <c r="SR35" s="4688">
        <v>0</v>
      </c>
      <c r="SS35" s="4698"/>
      <c r="ST35" s="4719"/>
      <c r="SU35" s="4740"/>
      <c r="SV35" s="4762"/>
      <c r="SW35" s="4783"/>
      <c r="SX35" s="4800">
        <v>0</v>
      </c>
      <c r="SY35" s="4800">
        <v>0</v>
      </c>
      <c r="SZ35" s="650"/>
      <c r="TA35" s="650"/>
      <c r="TB35" s="650"/>
      <c r="TC35" s="650"/>
      <c r="TD35" s="650"/>
      <c r="TE35" s="651">
        <v>0</v>
      </c>
      <c r="TF35" s="651">
        <v>0</v>
      </c>
      <c r="TG35" s="650"/>
      <c r="TH35" s="650"/>
      <c r="TI35" s="650"/>
      <c r="TJ35" s="650"/>
      <c r="TK35" s="650"/>
      <c r="TL35" s="651">
        <v>0</v>
      </c>
      <c r="TM35" s="651">
        <v>0</v>
      </c>
      <c r="TN35" s="650"/>
      <c r="TO35" s="650"/>
      <c r="TP35" s="650"/>
      <c r="TQ35" s="650"/>
    </row>
    <row r="36" spans="1:537" x14ac:dyDescent="0.3">
      <c r="A36" s="646" t="s">
        <v>75</v>
      </c>
      <c r="B36" s="647"/>
      <c r="C36" s="647"/>
      <c r="D36" s="647"/>
      <c r="E36" s="647"/>
      <c r="F36" s="647"/>
      <c r="G36" s="648">
        <v>0</v>
      </c>
      <c r="H36" s="648">
        <v>0</v>
      </c>
      <c r="I36" s="647"/>
      <c r="J36" s="647"/>
      <c r="K36" s="647"/>
      <c r="L36" s="647"/>
      <c r="M36" s="647"/>
      <c r="N36" s="648">
        <v>0</v>
      </c>
      <c r="O36" s="648">
        <v>0</v>
      </c>
      <c r="P36" s="647"/>
      <c r="Q36" s="647"/>
      <c r="R36" s="647"/>
      <c r="S36" s="647"/>
      <c r="T36" s="647"/>
      <c r="U36" s="648">
        <v>0</v>
      </c>
      <c r="V36" s="648">
        <v>0</v>
      </c>
      <c r="W36" s="647"/>
      <c r="X36" s="647"/>
      <c r="Y36" s="647"/>
      <c r="Z36" s="647"/>
      <c r="AA36" s="647"/>
      <c r="AB36" s="648">
        <v>0</v>
      </c>
      <c r="AC36" s="648">
        <v>0</v>
      </c>
      <c r="AD36" s="647"/>
      <c r="AE36" s="647"/>
      <c r="AF36" s="647"/>
      <c r="AG36" s="647"/>
      <c r="AH36" s="647"/>
      <c r="AI36" s="648">
        <v>0</v>
      </c>
      <c r="AJ36" s="648">
        <v>0</v>
      </c>
      <c r="AK36" s="647"/>
      <c r="AL36" s="647"/>
      <c r="AM36" s="647"/>
      <c r="AN36" s="647"/>
      <c r="AO36" s="647"/>
      <c r="AP36" s="648">
        <v>0</v>
      </c>
      <c r="AQ36" s="648">
        <v>0</v>
      </c>
      <c r="AR36" s="647"/>
      <c r="AS36" s="647"/>
      <c r="AT36" s="647"/>
      <c r="AU36" s="647"/>
      <c r="AV36" s="647"/>
      <c r="AW36" s="648">
        <v>0</v>
      </c>
      <c r="AX36" s="648">
        <v>0</v>
      </c>
      <c r="AY36" s="647"/>
      <c r="AZ36" s="647"/>
      <c r="BA36" s="647"/>
      <c r="BB36" s="647"/>
      <c r="BC36" s="647"/>
      <c r="BD36" s="648">
        <v>0</v>
      </c>
      <c r="BE36" s="648">
        <v>0</v>
      </c>
      <c r="BF36" s="647"/>
      <c r="BG36" s="720"/>
      <c r="BH36" s="647"/>
      <c r="BI36" s="647"/>
      <c r="BJ36" s="720"/>
      <c r="BK36" s="651">
        <v>0</v>
      </c>
      <c r="BL36" s="651">
        <v>0</v>
      </c>
      <c r="BM36" s="720"/>
      <c r="BN36" s="647"/>
      <c r="BO36" s="647"/>
      <c r="BP36" s="647"/>
      <c r="BQ36" s="647"/>
      <c r="BR36" s="648">
        <v>0</v>
      </c>
      <c r="BS36" s="648">
        <v>0</v>
      </c>
      <c r="BT36" s="647"/>
      <c r="BU36" s="647"/>
      <c r="BV36" s="647"/>
      <c r="BW36" s="647"/>
      <c r="BX36" s="647"/>
      <c r="BY36" s="648">
        <v>0</v>
      </c>
      <c r="BZ36" s="648">
        <v>0</v>
      </c>
      <c r="CA36" s="647"/>
      <c r="CB36" s="647"/>
      <c r="CC36" s="721"/>
      <c r="CD36" s="722"/>
      <c r="CE36" s="722"/>
      <c r="CF36" s="654">
        <v>0</v>
      </c>
      <c r="CG36" s="654">
        <v>0</v>
      </c>
      <c r="CH36" s="723"/>
      <c r="CI36" s="723"/>
      <c r="CJ36" s="720"/>
      <c r="CK36" s="720"/>
      <c r="CL36" s="720"/>
      <c r="CM36" s="651">
        <v>0</v>
      </c>
      <c r="CN36" s="651">
        <v>0</v>
      </c>
      <c r="CO36" s="720"/>
      <c r="CP36" s="724"/>
      <c r="CQ36" s="720"/>
      <c r="CR36" s="720"/>
      <c r="CS36" s="720"/>
      <c r="CT36" s="651">
        <v>0</v>
      </c>
      <c r="CU36" s="651">
        <v>0</v>
      </c>
      <c r="CV36" s="724"/>
      <c r="CW36" s="724"/>
      <c r="CX36" s="724"/>
      <c r="CY36" s="724"/>
      <c r="CZ36" s="724"/>
      <c r="DA36" s="657">
        <v>0</v>
      </c>
      <c r="DB36" s="657">
        <v>0</v>
      </c>
      <c r="DC36" s="725"/>
      <c r="DD36" s="726"/>
      <c r="DE36" s="726"/>
      <c r="DF36" s="720"/>
      <c r="DG36" s="727"/>
      <c r="DH36" s="661">
        <v>0</v>
      </c>
      <c r="DI36" s="661">
        <v>0</v>
      </c>
      <c r="DJ36" s="720"/>
      <c r="DK36" s="720"/>
      <c r="DL36" s="720"/>
      <c r="DM36" s="728"/>
      <c r="DN36" s="720"/>
      <c r="DO36" s="651">
        <v>0</v>
      </c>
      <c r="DP36" s="651">
        <v>0</v>
      </c>
      <c r="DQ36" s="720"/>
      <c r="DR36" s="720"/>
      <c r="DS36" s="729"/>
      <c r="DT36" s="720"/>
      <c r="DU36" s="730"/>
      <c r="DV36" s="665">
        <v>0</v>
      </c>
      <c r="DW36" s="665">
        <v>0</v>
      </c>
      <c r="DX36" s="720"/>
      <c r="DY36" s="731"/>
      <c r="DZ36" s="732"/>
      <c r="EA36" s="733"/>
      <c r="EB36" s="720"/>
      <c r="EC36" s="651">
        <v>0</v>
      </c>
      <c r="ED36" s="651">
        <v>0</v>
      </c>
      <c r="EE36" s="651">
        <v>0</v>
      </c>
      <c r="EF36" s="720"/>
      <c r="EG36" s="720"/>
      <c r="EH36" s="734"/>
      <c r="EI36" s="720"/>
      <c r="EJ36" s="651">
        <v>0</v>
      </c>
      <c r="EK36" s="651">
        <v>0</v>
      </c>
      <c r="EL36" s="720"/>
      <c r="EM36" s="735"/>
      <c r="EN36" s="736"/>
      <c r="EO36" s="720"/>
      <c r="EP36" s="737"/>
      <c r="EQ36" s="673">
        <v>0</v>
      </c>
      <c r="ER36" s="673">
        <v>0</v>
      </c>
      <c r="ES36" s="738"/>
      <c r="ET36" s="739"/>
      <c r="EU36" s="740"/>
      <c r="EV36" s="741"/>
      <c r="EW36" s="720"/>
      <c r="EX36" s="651">
        <v>0</v>
      </c>
      <c r="EY36" s="651">
        <v>0</v>
      </c>
      <c r="EZ36" s="742"/>
      <c r="FA36" s="743"/>
      <c r="FB36" s="744"/>
      <c r="FC36" s="745"/>
      <c r="FD36" s="746"/>
      <c r="FE36" s="683">
        <v>0</v>
      </c>
      <c r="FF36" s="683">
        <v>0</v>
      </c>
      <c r="FG36" s="747"/>
      <c r="FH36" s="748"/>
      <c r="FI36" s="749"/>
      <c r="FJ36" s="749"/>
      <c r="FK36" s="750"/>
      <c r="FL36" s="688">
        <v>0</v>
      </c>
      <c r="FM36" s="688">
        <v>0</v>
      </c>
      <c r="FN36" s="751"/>
      <c r="FO36" s="752"/>
      <c r="FP36" s="752"/>
      <c r="FQ36" s="752"/>
      <c r="FR36" s="753"/>
      <c r="FS36" s="692">
        <v>0</v>
      </c>
      <c r="FT36" s="692">
        <v>0</v>
      </c>
      <c r="FU36" s="754"/>
      <c r="FV36" s="755"/>
      <c r="FW36" s="755"/>
      <c r="FX36" s="755"/>
      <c r="FY36" s="756"/>
      <c r="FZ36" s="696">
        <v>0</v>
      </c>
      <c r="GA36" s="696">
        <v>0</v>
      </c>
      <c r="GB36" s="757"/>
      <c r="GC36" s="758"/>
      <c r="GD36" s="759"/>
      <c r="GE36" s="759"/>
      <c r="GF36" s="760"/>
      <c r="GG36" s="701">
        <v>0</v>
      </c>
      <c r="GH36" s="701">
        <v>0</v>
      </c>
      <c r="GI36" s="761"/>
      <c r="GJ36" s="762"/>
      <c r="GK36" s="763"/>
      <c r="GL36" s="763"/>
      <c r="GM36" s="720"/>
      <c r="GN36" s="651">
        <v>0</v>
      </c>
      <c r="GO36" s="651">
        <v>0</v>
      </c>
      <c r="GP36" s="764"/>
      <c r="GQ36" s="765"/>
      <c r="GR36" s="766"/>
      <c r="GS36" s="766"/>
      <c r="GT36" s="766"/>
      <c r="GU36" s="708">
        <v>0</v>
      </c>
      <c r="GV36" s="708">
        <v>0</v>
      </c>
      <c r="GW36" s="767"/>
      <c r="GX36" s="768"/>
      <c r="GY36" s="769"/>
      <c r="GZ36" s="769"/>
      <c r="HA36" s="769"/>
      <c r="HB36" s="712">
        <v>0</v>
      </c>
      <c r="HC36" s="712">
        <v>0</v>
      </c>
      <c r="HD36" s="770"/>
      <c r="HE36" s="771"/>
      <c r="HF36" s="772"/>
      <c r="HG36" s="773"/>
      <c r="HH36" s="773"/>
      <c r="HI36" s="717">
        <v>0</v>
      </c>
      <c r="HJ36" s="717">
        <v>0</v>
      </c>
      <c r="HK36" s="774"/>
      <c r="HL36" s="775"/>
      <c r="HM36" s="1379"/>
      <c r="HN36" s="1405"/>
      <c r="HO36" s="1459"/>
      <c r="HP36" s="1462">
        <v>0</v>
      </c>
      <c r="HQ36" s="1462">
        <v>0</v>
      </c>
      <c r="HR36" s="1488"/>
      <c r="HS36" s="1529"/>
      <c r="HT36" s="1551"/>
      <c r="HU36" s="720"/>
      <c r="HV36" s="1574"/>
      <c r="HW36" s="1577">
        <v>0</v>
      </c>
      <c r="HX36" s="1577">
        <v>0</v>
      </c>
      <c r="HY36" s="1577">
        <v>0</v>
      </c>
      <c r="HZ36" s="1603"/>
      <c r="IA36" s="1624"/>
      <c r="IB36" s="1646"/>
      <c r="IC36" s="1667"/>
      <c r="ID36" s="1670">
        <v>0</v>
      </c>
      <c r="IE36" s="1670">
        <v>0</v>
      </c>
      <c r="IF36" s="1696"/>
      <c r="IG36" s="1717"/>
      <c r="IH36" s="1717"/>
      <c r="II36" s="1739"/>
      <c r="IJ36" s="1760"/>
      <c r="IK36" s="1763">
        <v>0</v>
      </c>
      <c r="IL36" s="1763">
        <v>0</v>
      </c>
      <c r="IM36" s="1789"/>
      <c r="IN36" s="720"/>
      <c r="IO36" s="1810"/>
      <c r="IP36" s="1831"/>
      <c r="IQ36" s="1852"/>
      <c r="IR36" s="1855">
        <v>0</v>
      </c>
      <c r="IS36" s="1855">
        <v>0</v>
      </c>
      <c r="IT36" s="1881"/>
      <c r="IU36" s="1902"/>
      <c r="IV36" s="1902"/>
      <c r="IW36" s="1923"/>
      <c r="IX36" s="1944"/>
      <c r="IY36" s="1947">
        <v>0</v>
      </c>
      <c r="IZ36" s="1947">
        <v>0</v>
      </c>
      <c r="JA36" s="1944"/>
      <c r="JB36" s="1944"/>
      <c r="JC36" s="1973"/>
      <c r="JD36" s="1973"/>
      <c r="JE36" s="1994"/>
      <c r="JF36" s="1997">
        <v>0</v>
      </c>
      <c r="JG36" s="1997">
        <v>0</v>
      </c>
      <c r="JH36" s="2023"/>
      <c r="JI36" s="2044"/>
      <c r="JJ36" s="2065"/>
      <c r="JK36" s="2065"/>
      <c r="JL36" s="2086"/>
      <c r="JM36" s="2089">
        <v>0</v>
      </c>
      <c r="JN36" s="2089">
        <v>0</v>
      </c>
      <c r="JO36" s="2115"/>
      <c r="JP36" s="2135"/>
      <c r="JQ36" s="2155"/>
      <c r="JR36" s="2175"/>
      <c r="JS36" s="2195"/>
      <c r="JT36" s="2198">
        <v>0</v>
      </c>
      <c r="JU36" s="2198">
        <v>0</v>
      </c>
      <c r="JV36" s="2222"/>
      <c r="JW36" s="2242"/>
      <c r="JX36" s="2262"/>
      <c r="JY36" s="2282"/>
      <c r="JZ36" s="2302"/>
      <c r="KA36" s="2305">
        <v>0</v>
      </c>
      <c r="KB36" s="2305">
        <v>0</v>
      </c>
      <c r="KC36" s="2331"/>
      <c r="KD36" s="2351"/>
      <c r="KE36" s="2371"/>
      <c r="KF36" s="2391"/>
      <c r="KG36" s="2411"/>
      <c r="KH36" s="2414">
        <v>0</v>
      </c>
      <c r="KI36" s="2414">
        <v>0</v>
      </c>
      <c r="KJ36" s="2440"/>
      <c r="KK36" s="2460"/>
      <c r="KL36" s="2480"/>
      <c r="KM36" s="2500"/>
      <c r="KN36" s="2520"/>
      <c r="KO36" s="2523">
        <v>0</v>
      </c>
      <c r="KP36" s="2523">
        <v>0</v>
      </c>
      <c r="KQ36" s="2549"/>
      <c r="KR36" s="2569"/>
      <c r="KS36" s="2589"/>
      <c r="KT36" s="2609"/>
      <c r="KU36" s="2629"/>
      <c r="KV36" s="2632">
        <v>0</v>
      </c>
      <c r="KW36" s="2632">
        <v>0</v>
      </c>
      <c r="KX36" s="2658"/>
      <c r="KY36" s="2678"/>
      <c r="KZ36" s="2698"/>
      <c r="LA36" s="2722"/>
      <c r="LB36" s="2742"/>
      <c r="LC36" s="2745">
        <v>0</v>
      </c>
      <c r="LD36" s="2745">
        <v>0</v>
      </c>
      <c r="LE36" s="2771"/>
      <c r="LF36" s="2791"/>
      <c r="LG36" s="2811"/>
      <c r="LH36" s="2831"/>
      <c r="LI36" s="2851"/>
      <c r="LJ36" s="2854">
        <v>0</v>
      </c>
      <c r="LK36" s="2854">
        <v>0</v>
      </c>
      <c r="LL36" s="2880"/>
      <c r="LM36" s="2900"/>
      <c r="LN36" s="2922"/>
      <c r="LO36" s="2942"/>
      <c r="LP36" s="2942"/>
      <c r="LQ36" s="3000">
        <v>0</v>
      </c>
      <c r="LR36" s="3000">
        <v>0</v>
      </c>
      <c r="LS36" s="3005"/>
      <c r="LT36" s="3006"/>
      <c r="LU36" s="3007"/>
      <c r="LV36" s="3008"/>
      <c r="LW36" s="3067"/>
      <c r="LX36" s="3066">
        <v>0</v>
      </c>
      <c r="LY36" s="3066">
        <v>0</v>
      </c>
      <c r="LZ36" s="3095"/>
      <c r="MA36" s="3120"/>
      <c r="MB36" s="3156"/>
      <c r="MC36" s="3176"/>
      <c r="MD36" s="3196"/>
      <c r="ME36" s="3199">
        <v>0</v>
      </c>
      <c r="MF36" s="3199">
        <v>0</v>
      </c>
      <c r="MG36" s="3226"/>
      <c r="MH36" s="3246"/>
      <c r="MI36" s="3266"/>
      <c r="MJ36" s="3287"/>
      <c r="MK36" s="3307"/>
      <c r="ML36" s="3310">
        <v>0</v>
      </c>
      <c r="MM36" s="3310">
        <v>0</v>
      </c>
      <c r="MN36" s="3336"/>
      <c r="MO36" s="3356"/>
      <c r="MP36" s="3376"/>
      <c r="MQ36" s="3396"/>
      <c r="MR36" s="3448"/>
      <c r="MS36" s="3447">
        <v>0</v>
      </c>
      <c r="MT36" s="3447">
        <v>0</v>
      </c>
      <c r="MU36" s="3448"/>
      <c r="MV36" s="3478"/>
      <c r="MW36" s="3498"/>
      <c r="MX36" s="3518"/>
      <c r="MY36" s="3538"/>
      <c r="MZ36" s="3541">
        <v>0</v>
      </c>
      <c r="NA36" s="3541">
        <v>0</v>
      </c>
      <c r="NB36" s="1577">
        <v>0</v>
      </c>
      <c r="NC36" s="3567"/>
      <c r="ND36" s="3567"/>
      <c r="NE36" s="3567"/>
      <c r="NF36" s="3597"/>
      <c r="NG36" s="3573">
        <v>0</v>
      </c>
      <c r="NH36" s="3573">
        <v>0</v>
      </c>
      <c r="NI36" s="720"/>
      <c r="NJ36" s="3597"/>
      <c r="NK36" s="3627"/>
      <c r="NL36" s="3627"/>
      <c r="NM36" s="3627"/>
      <c r="NN36" s="3604">
        <v>0</v>
      </c>
      <c r="NO36" s="3604">
        <v>0</v>
      </c>
      <c r="NP36" s="3627"/>
      <c r="NQ36" s="3627"/>
      <c r="NR36" s="3627"/>
      <c r="NS36" s="3627"/>
      <c r="NT36" s="3647"/>
      <c r="NU36" s="3604">
        <v>0</v>
      </c>
      <c r="NV36" s="3604">
        <v>0</v>
      </c>
      <c r="NW36" s="3627"/>
      <c r="NX36" s="3627"/>
      <c r="NY36" s="3647"/>
      <c r="NZ36" s="3676"/>
      <c r="OA36" s="3676"/>
      <c r="OB36" s="3653">
        <v>0</v>
      </c>
      <c r="OC36" s="3653">
        <v>0</v>
      </c>
      <c r="OD36" s="3676"/>
      <c r="OE36" s="3676"/>
      <c r="OF36" s="3676"/>
      <c r="OG36" s="3676"/>
      <c r="OH36" s="720"/>
      <c r="OI36" s="651">
        <v>0</v>
      </c>
      <c r="OJ36" s="651">
        <v>0</v>
      </c>
      <c r="OK36" s="3696"/>
      <c r="OL36" s="3696"/>
      <c r="OM36" s="3716"/>
      <c r="ON36" s="3736"/>
      <c r="OO36" s="3756"/>
      <c r="OP36" s="3759">
        <v>0</v>
      </c>
      <c r="OQ36" s="3759">
        <v>0</v>
      </c>
      <c r="OR36" s="3785"/>
      <c r="OS36" s="3805"/>
      <c r="OT36" s="3825"/>
      <c r="OU36" s="3845"/>
      <c r="OV36" s="3865"/>
      <c r="OW36" s="3868">
        <v>0</v>
      </c>
      <c r="OX36" s="3868">
        <v>0</v>
      </c>
      <c r="OY36" s="3894"/>
      <c r="OZ36" s="3914"/>
      <c r="PA36" s="3934"/>
      <c r="PB36" s="3954"/>
      <c r="PC36" s="3974"/>
      <c r="PD36" s="3977">
        <v>0</v>
      </c>
      <c r="PE36" s="3977">
        <v>0</v>
      </c>
      <c r="PF36" s="4003"/>
      <c r="PG36" s="4003"/>
      <c r="PH36" s="4003"/>
      <c r="PI36" s="4023"/>
      <c r="PJ36" s="4043"/>
      <c r="PK36" s="4046">
        <v>0</v>
      </c>
      <c r="PL36" s="4046">
        <v>0</v>
      </c>
      <c r="PM36" s="4072"/>
      <c r="PN36" s="4092"/>
      <c r="PO36" s="4112"/>
      <c r="PP36" s="4132"/>
      <c r="PQ36" s="4152"/>
      <c r="PR36" s="4155">
        <v>0</v>
      </c>
      <c r="PS36" s="4155">
        <v>0</v>
      </c>
      <c r="PT36" s="4183"/>
      <c r="PU36" s="4183"/>
      <c r="PV36" s="4183"/>
      <c r="PW36" s="4183"/>
      <c r="PX36" s="4203"/>
      <c r="PY36" s="4206">
        <v>0</v>
      </c>
      <c r="PZ36" s="4206">
        <v>0</v>
      </c>
      <c r="QA36" s="4232"/>
      <c r="QB36" s="4252"/>
      <c r="QC36" s="4272"/>
      <c r="QD36" s="4292"/>
      <c r="QE36" s="4312"/>
      <c r="QF36" s="4315">
        <v>0</v>
      </c>
      <c r="QG36" s="4315">
        <v>0</v>
      </c>
      <c r="QH36" s="4341"/>
      <c r="QI36" s="4361"/>
      <c r="QJ36" s="4381"/>
      <c r="QK36" s="4401"/>
      <c r="QL36" s="4421"/>
      <c r="QM36" s="4424">
        <v>0</v>
      </c>
      <c r="QN36" s="4424">
        <v>0</v>
      </c>
      <c r="QO36" s="4450"/>
      <c r="QP36" s="4470"/>
      <c r="QQ36" s="4490"/>
      <c r="QR36" s="4510"/>
      <c r="QS36" s="4530"/>
      <c r="QT36" s="4533">
        <v>0</v>
      </c>
      <c r="QU36" s="4533">
        <v>0</v>
      </c>
      <c r="QV36" s="4530"/>
      <c r="QW36" s="4562"/>
      <c r="QX36" s="4582"/>
      <c r="QY36" s="4602"/>
      <c r="QZ36" s="4622"/>
      <c r="RA36" s="4625">
        <v>0</v>
      </c>
      <c r="RB36" s="4625">
        <v>0</v>
      </c>
      <c r="RC36" s="720"/>
      <c r="RD36" s="720"/>
      <c r="RE36" s="4658"/>
      <c r="RF36" s="720"/>
      <c r="RG36" s="720"/>
      <c r="RH36" s="651">
        <v>0</v>
      </c>
      <c r="RI36" s="651">
        <v>0</v>
      </c>
      <c r="RJ36" s="720"/>
      <c r="RK36" s="720"/>
      <c r="RL36" s="720"/>
      <c r="RM36" s="720"/>
      <c r="RN36" s="720"/>
      <c r="RO36" s="651">
        <v>0</v>
      </c>
      <c r="RP36" s="651">
        <v>0</v>
      </c>
      <c r="RQ36" s="720"/>
      <c r="RR36" s="720"/>
      <c r="RS36" s="720"/>
      <c r="RT36" s="720"/>
      <c r="RU36" s="720"/>
      <c r="RV36" s="651">
        <v>0</v>
      </c>
      <c r="RW36" s="651">
        <v>0</v>
      </c>
      <c r="RX36" s="720"/>
      <c r="RY36" s="720"/>
      <c r="RZ36" s="720"/>
      <c r="SA36" s="720"/>
      <c r="SB36" s="720"/>
      <c r="SC36" s="651">
        <v>0</v>
      </c>
      <c r="SD36" s="651">
        <v>0</v>
      </c>
      <c r="SE36" s="720"/>
      <c r="SF36" s="720"/>
      <c r="SG36" s="720"/>
      <c r="SH36" s="720"/>
      <c r="SI36" s="720"/>
      <c r="SJ36" s="651">
        <v>0</v>
      </c>
      <c r="SK36" s="651">
        <v>0</v>
      </c>
      <c r="SL36" s="720"/>
      <c r="SM36" s="720"/>
      <c r="SN36" s="720"/>
      <c r="SO36" s="4682"/>
      <c r="SP36" s="4712"/>
      <c r="SQ36" s="4688">
        <v>0</v>
      </c>
      <c r="SR36" s="4688">
        <v>0</v>
      </c>
      <c r="SS36" s="4712"/>
      <c r="ST36" s="4733"/>
      <c r="SU36" s="4754"/>
      <c r="SV36" s="4776"/>
      <c r="SW36" s="4797"/>
      <c r="SX36" s="4800">
        <v>0</v>
      </c>
      <c r="SY36" s="4800">
        <v>0</v>
      </c>
      <c r="SZ36" s="720"/>
      <c r="TA36" s="720"/>
      <c r="TB36" s="720"/>
      <c r="TC36" s="720"/>
      <c r="TD36" s="720"/>
      <c r="TE36" s="651">
        <v>0</v>
      </c>
      <c r="TF36" s="651">
        <v>0</v>
      </c>
      <c r="TG36" s="720"/>
      <c r="TH36" s="720"/>
      <c r="TI36" s="720"/>
      <c r="TJ36" s="720"/>
      <c r="TK36" s="720"/>
      <c r="TL36" s="651">
        <v>0</v>
      </c>
      <c r="TM36" s="651">
        <v>0</v>
      </c>
      <c r="TN36" s="720"/>
      <c r="TO36" s="720"/>
      <c r="TP36" s="720"/>
      <c r="TQ36" s="720"/>
    </row>
    <row r="37" spans="1:537" x14ac:dyDescent="0.3">
      <c r="A37" s="646" t="s">
        <v>76</v>
      </c>
      <c r="B37" s="647"/>
      <c r="C37" s="647"/>
      <c r="D37" s="647"/>
      <c r="E37" s="647"/>
      <c r="F37" s="647"/>
      <c r="G37" s="648">
        <v>0</v>
      </c>
      <c r="H37" s="648">
        <v>0</v>
      </c>
      <c r="I37" s="647"/>
      <c r="J37" s="647"/>
      <c r="K37" s="647"/>
      <c r="L37" s="647"/>
      <c r="M37" s="647"/>
      <c r="N37" s="648">
        <v>0</v>
      </c>
      <c r="O37" s="648">
        <v>0</v>
      </c>
      <c r="P37" s="647"/>
      <c r="Q37" s="647"/>
      <c r="R37" s="647"/>
      <c r="S37" s="647"/>
      <c r="T37" s="647"/>
      <c r="U37" s="648">
        <v>0</v>
      </c>
      <c r="V37" s="648">
        <v>0</v>
      </c>
      <c r="W37" s="647"/>
      <c r="X37" s="647"/>
      <c r="Y37" s="647"/>
      <c r="Z37" s="647"/>
      <c r="AA37" s="647"/>
      <c r="AB37" s="648">
        <v>0</v>
      </c>
      <c r="AC37" s="648">
        <v>0</v>
      </c>
      <c r="AD37" s="647"/>
      <c r="AE37" s="647"/>
      <c r="AF37" s="647"/>
      <c r="AG37" s="647"/>
      <c r="AH37" s="647"/>
      <c r="AI37" s="648">
        <v>0</v>
      </c>
      <c r="AJ37" s="648">
        <v>0</v>
      </c>
      <c r="AK37" s="647"/>
      <c r="AL37" s="647"/>
      <c r="AM37" s="647"/>
      <c r="AN37" s="647"/>
      <c r="AO37" s="647"/>
      <c r="AP37" s="648">
        <v>0</v>
      </c>
      <c r="AQ37" s="648">
        <v>0</v>
      </c>
      <c r="AR37" s="647"/>
      <c r="AS37" s="647"/>
      <c r="AT37" s="647"/>
      <c r="AU37" s="647"/>
      <c r="AV37" s="647"/>
      <c r="AW37" s="648">
        <v>0</v>
      </c>
      <c r="AX37" s="648">
        <v>0</v>
      </c>
      <c r="AY37" s="647"/>
      <c r="AZ37" s="647"/>
      <c r="BA37" s="647"/>
      <c r="BB37" s="647"/>
      <c r="BC37" s="647"/>
      <c r="BD37" s="648">
        <v>0</v>
      </c>
      <c r="BE37" s="648">
        <v>0</v>
      </c>
      <c r="BF37" s="647"/>
      <c r="BG37" s="720"/>
      <c r="BH37" s="647"/>
      <c r="BI37" s="647"/>
      <c r="BJ37" s="720"/>
      <c r="BK37" s="651">
        <v>0</v>
      </c>
      <c r="BL37" s="651">
        <v>0</v>
      </c>
      <c r="BM37" s="720"/>
      <c r="BN37" s="647"/>
      <c r="BO37" s="647"/>
      <c r="BP37" s="647"/>
      <c r="BQ37" s="647"/>
      <c r="BR37" s="648">
        <v>0</v>
      </c>
      <c r="BS37" s="648">
        <v>0</v>
      </c>
      <c r="BT37" s="647"/>
      <c r="BU37" s="647"/>
      <c r="BV37" s="647"/>
      <c r="BW37" s="647"/>
      <c r="BX37" s="647"/>
      <c r="BY37" s="648">
        <v>0</v>
      </c>
      <c r="BZ37" s="648">
        <v>0</v>
      </c>
      <c r="CA37" s="647"/>
      <c r="CB37" s="647"/>
      <c r="CC37" s="721"/>
      <c r="CD37" s="722"/>
      <c r="CE37" s="722"/>
      <c r="CF37" s="654">
        <v>0</v>
      </c>
      <c r="CG37" s="654">
        <v>0</v>
      </c>
      <c r="CH37" s="723"/>
      <c r="CI37" s="723"/>
      <c r="CJ37" s="720"/>
      <c r="CK37" s="720"/>
      <c r="CL37" s="720"/>
      <c r="CM37" s="651">
        <v>0</v>
      </c>
      <c r="CN37" s="651">
        <v>0</v>
      </c>
      <c r="CO37" s="720"/>
      <c r="CP37" s="724"/>
      <c r="CQ37" s="720"/>
      <c r="CR37" s="720"/>
      <c r="CS37" s="720"/>
      <c r="CT37" s="651">
        <v>0</v>
      </c>
      <c r="CU37" s="651">
        <v>0</v>
      </c>
      <c r="CV37" s="724"/>
      <c r="CW37" s="724"/>
      <c r="CX37" s="724"/>
      <c r="CY37" s="724"/>
      <c r="CZ37" s="724"/>
      <c r="DA37" s="657">
        <v>0</v>
      </c>
      <c r="DB37" s="657">
        <v>0</v>
      </c>
      <c r="DC37" s="725"/>
      <c r="DD37" s="726"/>
      <c r="DE37" s="726"/>
      <c r="DF37" s="720"/>
      <c r="DG37" s="727"/>
      <c r="DH37" s="661">
        <v>0</v>
      </c>
      <c r="DI37" s="661">
        <v>0</v>
      </c>
      <c r="DJ37" s="720"/>
      <c r="DK37" s="720"/>
      <c r="DL37" s="720"/>
      <c r="DM37" s="728"/>
      <c r="DN37" s="720"/>
      <c r="DO37" s="651">
        <v>0</v>
      </c>
      <c r="DP37" s="651">
        <v>0</v>
      </c>
      <c r="DQ37" s="720"/>
      <c r="DR37" s="720"/>
      <c r="DS37" s="729"/>
      <c r="DT37" s="720"/>
      <c r="DU37" s="730"/>
      <c r="DV37" s="665">
        <v>0</v>
      </c>
      <c r="DW37" s="665">
        <v>0</v>
      </c>
      <c r="DX37" s="720"/>
      <c r="DY37" s="731"/>
      <c r="DZ37" s="732"/>
      <c r="EA37" s="733"/>
      <c r="EB37" s="720"/>
      <c r="EC37" s="651">
        <v>0</v>
      </c>
      <c r="ED37" s="651">
        <v>0</v>
      </c>
      <c r="EE37" s="651">
        <v>0</v>
      </c>
      <c r="EF37" s="720"/>
      <c r="EG37" s="720"/>
      <c r="EH37" s="734"/>
      <c r="EI37" s="720"/>
      <c r="EJ37" s="651">
        <v>0</v>
      </c>
      <c r="EK37" s="651">
        <v>0</v>
      </c>
      <c r="EL37" s="720"/>
      <c r="EM37" s="735"/>
      <c r="EN37" s="736"/>
      <c r="EO37" s="720"/>
      <c r="EP37" s="737"/>
      <c r="EQ37" s="673">
        <v>0</v>
      </c>
      <c r="ER37" s="673">
        <v>0</v>
      </c>
      <c r="ES37" s="738"/>
      <c r="ET37" s="739"/>
      <c r="EU37" s="740"/>
      <c r="EV37" s="741"/>
      <c r="EW37" s="720"/>
      <c r="EX37" s="651">
        <v>0</v>
      </c>
      <c r="EY37" s="651">
        <v>0</v>
      </c>
      <c r="EZ37" s="742"/>
      <c r="FA37" s="743"/>
      <c r="FB37" s="744"/>
      <c r="FC37" s="745"/>
      <c r="FD37" s="746"/>
      <c r="FE37" s="683">
        <v>0</v>
      </c>
      <c r="FF37" s="683">
        <v>0</v>
      </c>
      <c r="FG37" s="747"/>
      <c r="FH37" s="748"/>
      <c r="FI37" s="749"/>
      <c r="FJ37" s="749"/>
      <c r="FK37" s="750"/>
      <c r="FL37" s="688">
        <v>0</v>
      </c>
      <c r="FM37" s="688">
        <v>0</v>
      </c>
      <c r="FN37" s="751"/>
      <c r="FO37" s="752"/>
      <c r="FP37" s="752"/>
      <c r="FQ37" s="752"/>
      <c r="FR37" s="753"/>
      <c r="FS37" s="692">
        <v>0</v>
      </c>
      <c r="FT37" s="692">
        <v>0</v>
      </c>
      <c r="FU37" s="754"/>
      <c r="FV37" s="755"/>
      <c r="FW37" s="755"/>
      <c r="FX37" s="755"/>
      <c r="FY37" s="756"/>
      <c r="FZ37" s="696">
        <v>0</v>
      </c>
      <c r="GA37" s="696">
        <v>0</v>
      </c>
      <c r="GB37" s="757"/>
      <c r="GC37" s="758"/>
      <c r="GD37" s="759"/>
      <c r="GE37" s="759"/>
      <c r="GF37" s="760"/>
      <c r="GG37" s="701">
        <v>0</v>
      </c>
      <c r="GH37" s="701">
        <v>0</v>
      </c>
      <c r="GI37" s="761"/>
      <c r="GJ37" s="762"/>
      <c r="GK37" s="763"/>
      <c r="GL37" s="763"/>
      <c r="GM37" s="720"/>
      <c r="GN37" s="651">
        <v>0</v>
      </c>
      <c r="GO37" s="651">
        <v>0</v>
      </c>
      <c r="GP37" s="764"/>
      <c r="GQ37" s="765"/>
      <c r="GR37" s="766"/>
      <c r="GS37" s="766"/>
      <c r="GT37" s="766"/>
      <c r="GU37" s="708">
        <v>0</v>
      </c>
      <c r="GV37" s="708">
        <v>0</v>
      </c>
      <c r="GW37" s="767"/>
      <c r="GX37" s="768"/>
      <c r="GY37" s="769"/>
      <c r="GZ37" s="769"/>
      <c r="HA37" s="769"/>
      <c r="HB37" s="712">
        <v>0</v>
      </c>
      <c r="HC37" s="712">
        <v>0</v>
      </c>
      <c r="HD37" s="770"/>
      <c r="HE37" s="771"/>
      <c r="HF37" s="772"/>
      <c r="HG37" s="773"/>
      <c r="HH37" s="773"/>
      <c r="HI37" s="717">
        <v>0</v>
      </c>
      <c r="HJ37" s="717">
        <v>0</v>
      </c>
      <c r="HK37" s="774"/>
      <c r="HL37" s="775"/>
      <c r="HM37" s="1379"/>
      <c r="HN37" s="1405"/>
      <c r="HO37" s="1459"/>
      <c r="HP37" s="1462">
        <v>0</v>
      </c>
      <c r="HQ37" s="1462">
        <v>0</v>
      </c>
      <c r="HR37" s="1488"/>
      <c r="HS37" s="1529"/>
      <c r="HT37" s="1551"/>
      <c r="HU37" s="720"/>
      <c r="HV37" s="1574"/>
      <c r="HW37" s="1577">
        <v>0</v>
      </c>
      <c r="HX37" s="1577">
        <v>0</v>
      </c>
      <c r="HY37" s="1577">
        <v>0</v>
      </c>
      <c r="HZ37" s="1603"/>
      <c r="IA37" s="1624"/>
      <c r="IB37" s="1646"/>
      <c r="IC37" s="1667"/>
      <c r="ID37" s="1670">
        <v>0</v>
      </c>
      <c r="IE37" s="1670">
        <v>0</v>
      </c>
      <c r="IF37" s="1696"/>
      <c r="IG37" s="1717"/>
      <c r="IH37" s="1717"/>
      <c r="II37" s="1739"/>
      <c r="IJ37" s="1760"/>
      <c r="IK37" s="1763">
        <v>0</v>
      </c>
      <c r="IL37" s="1763">
        <v>0</v>
      </c>
      <c r="IM37" s="1789"/>
      <c r="IN37" s="720"/>
      <c r="IO37" s="1810"/>
      <c r="IP37" s="1831"/>
      <c r="IQ37" s="1852"/>
      <c r="IR37" s="1855">
        <v>0</v>
      </c>
      <c r="IS37" s="1855">
        <v>0</v>
      </c>
      <c r="IT37" s="1881"/>
      <c r="IU37" s="1902"/>
      <c r="IV37" s="1902"/>
      <c r="IW37" s="1923"/>
      <c r="IX37" s="1944"/>
      <c r="IY37" s="1947">
        <v>0</v>
      </c>
      <c r="IZ37" s="1947">
        <v>0</v>
      </c>
      <c r="JA37" s="1944"/>
      <c r="JB37" s="1944"/>
      <c r="JC37" s="1973"/>
      <c r="JD37" s="1973"/>
      <c r="JE37" s="1994"/>
      <c r="JF37" s="1997">
        <v>0</v>
      </c>
      <c r="JG37" s="1997">
        <v>0</v>
      </c>
      <c r="JH37" s="2023"/>
      <c r="JI37" s="2044"/>
      <c r="JJ37" s="2065"/>
      <c r="JK37" s="2065"/>
      <c r="JL37" s="2086"/>
      <c r="JM37" s="2089">
        <v>0</v>
      </c>
      <c r="JN37" s="2089">
        <v>0</v>
      </c>
      <c r="JO37" s="2115"/>
      <c r="JP37" s="2135"/>
      <c r="JQ37" s="2155"/>
      <c r="JR37" s="2175"/>
      <c r="JS37" s="2195"/>
      <c r="JT37" s="2198">
        <v>0</v>
      </c>
      <c r="JU37" s="2198">
        <v>0</v>
      </c>
      <c r="JV37" s="2222"/>
      <c r="JW37" s="2242"/>
      <c r="JX37" s="2262"/>
      <c r="JY37" s="2282"/>
      <c r="JZ37" s="2302"/>
      <c r="KA37" s="2305">
        <v>0</v>
      </c>
      <c r="KB37" s="2305">
        <v>0</v>
      </c>
      <c r="KC37" s="2331"/>
      <c r="KD37" s="2351"/>
      <c r="KE37" s="2371"/>
      <c r="KF37" s="2391"/>
      <c r="KG37" s="2411"/>
      <c r="KH37" s="2414">
        <v>0</v>
      </c>
      <c r="KI37" s="2414">
        <v>0</v>
      </c>
      <c r="KJ37" s="2440"/>
      <c r="KK37" s="2460"/>
      <c r="KL37" s="2480"/>
      <c r="KM37" s="2500"/>
      <c r="KN37" s="2520"/>
      <c r="KO37" s="2523">
        <v>0</v>
      </c>
      <c r="KP37" s="2523">
        <v>0</v>
      </c>
      <c r="KQ37" s="2549"/>
      <c r="KR37" s="2569"/>
      <c r="KS37" s="2589"/>
      <c r="KT37" s="2609"/>
      <c r="KU37" s="2629"/>
      <c r="KV37" s="2632">
        <v>0</v>
      </c>
      <c r="KW37" s="2632">
        <v>0</v>
      </c>
      <c r="KX37" s="2658"/>
      <c r="KY37" s="2678"/>
      <c r="KZ37" s="2698"/>
      <c r="LA37" s="2722"/>
      <c r="LB37" s="2742"/>
      <c r="LC37" s="2745">
        <v>0</v>
      </c>
      <c r="LD37" s="2745">
        <v>0</v>
      </c>
      <c r="LE37" s="2771"/>
      <c r="LF37" s="2791"/>
      <c r="LG37" s="2811"/>
      <c r="LH37" s="2831"/>
      <c r="LI37" s="2851"/>
      <c r="LJ37" s="2854">
        <v>0</v>
      </c>
      <c r="LK37" s="2854">
        <v>0</v>
      </c>
      <c r="LL37" s="2880"/>
      <c r="LM37" s="2900"/>
      <c r="LN37" s="2922"/>
      <c r="LO37" s="2942"/>
      <c r="LP37" s="2942"/>
      <c r="LQ37" s="3000">
        <v>0</v>
      </c>
      <c r="LR37" s="3000">
        <v>0</v>
      </c>
      <c r="LS37" s="3005"/>
      <c r="LT37" s="3006"/>
      <c r="LU37" s="3007"/>
      <c r="LV37" s="3008"/>
      <c r="LW37" s="3067"/>
      <c r="LX37" s="3066">
        <v>0</v>
      </c>
      <c r="LY37" s="3066">
        <v>0</v>
      </c>
      <c r="LZ37" s="3095"/>
      <c r="MA37" s="3120"/>
      <c r="MB37" s="3156"/>
      <c r="MC37" s="3176"/>
      <c r="MD37" s="3196"/>
      <c r="ME37" s="3199">
        <v>0</v>
      </c>
      <c r="MF37" s="3199">
        <v>0</v>
      </c>
      <c r="MG37" s="3226"/>
      <c r="MH37" s="3246"/>
      <c r="MI37" s="3266"/>
      <c r="MJ37" s="3287"/>
      <c r="MK37" s="3307"/>
      <c r="ML37" s="3310">
        <v>0</v>
      </c>
      <c r="MM37" s="3310">
        <v>0</v>
      </c>
      <c r="MN37" s="3336"/>
      <c r="MO37" s="3356"/>
      <c r="MP37" s="3376"/>
      <c r="MQ37" s="3396"/>
      <c r="MR37" s="3448"/>
      <c r="MS37" s="3447">
        <v>0</v>
      </c>
      <c r="MT37" s="3447">
        <v>0</v>
      </c>
      <c r="MU37" s="3448"/>
      <c r="MV37" s="3478"/>
      <c r="MW37" s="3498"/>
      <c r="MX37" s="3518"/>
      <c r="MY37" s="3538"/>
      <c r="MZ37" s="3541">
        <v>0</v>
      </c>
      <c r="NA37" s="3541">
        <v>0</v>
      </c>
      <c r="NB37" s="1577">
        <v>0</v>
      </c>
      <c r="NC37" s="3567"/>
      <c r="ND37" s="3567"/>
      <c r="NE37" s="3567"/>
      <c r="NF37" s="3597"/>
      <c r="NG37" s="3573">
        <v>0</v>
      </c>
      <c r="NH37" s="3573">
        <v>0</v>
      </c>
      <c r="NI37" s="720"/>
      <c r="NJ37" s="3597"/>
      <c r="NK37" s="3627"/>
      <c r="NL37" s="3627"/>
      <c r="NM37" s="3627"/>
      <c r="NN37" s="3604">
        <v>0</v>
      </c>
      <c r="NO37" s="3604">
        <v>0</v>
      </c>
      <c r="NP37" s="3627"/>
      <c r="NQ37" s="3627"/>
      <c r="NR37" s="3627"/>
      <c r="NS37" s="3627"/>
      <c r="NT37" s="3647"/>
      <c r="NU37" s="3604">
        <v>0</v>
      </c>
      <c r="NV37" s="3604">
        <v>0</v>
      </c>
      <c r="NW37" s="3627"/>
      <c r="NX37" s="3627"/>
      <c r="NY37" s="3647"/>
      <c r="NZ37" s="3676"/>
      <c r="OA37" s="3676"/>
      <c r="OB37" s="3653">
        <v>0</v>
      </c>
      <c r="OC37" s="3653">
        <v>0</v>
      </c>
      <c r="OD37" s="3676"/>
      <c r="OE37" s="3676"/>
      <c r="OF37" s="3676"/>
      <c r="OG37" s="3676"/>
      <c r="OH37" s="720"/>
      <c r="OI37" s="651">
        <v>0</v>
      </c>
      <c r="OJ37" s="651">
        <v>0</v>
      </c>
      <c r="OK37" s="3696"/>
      <c r="OL37" s="3696"/>
      <c r="OM37" s="3716"/>
      <c r="ON37" s="3736"/>
      <c r="OO37" s="3756"/>
      <c r="OP37" s="3759">
        <v>0</v>
      </c>
      <c r="OQ37" s="3759">
        <v>0</v>
      </c>
      <c r="OR37" s="3785"/>
      <c r="OS37" s="3805"/>
      <c r="OT37" s="3825"/>
      <c r="OU37" s="3845"/>
      <c r="OV37" s="3865"/>
      <c r="OW37" s="3868">
        <v>0</v>
      </c>
      <c r="OX37" s="3868">
        <v>0</v>
      </c>
      <c r="OY37" s="3894"/>
      <c r="OZ37" s="3914"/>
      <c r="PA37" s="3934"/>
      <c r="PB37" s="3954"/>
      <c r="PC37" s="3974"/>
      <c r="PD37" s="3977">
        <v>0</v>
      </c>
      <c r="PE37" s="3977">
        <v>0</v>
      </c>
      <c r="PF37" s="4003"/>
      <c r="PG37" s="4003"/>
      <c r="PH37" s="4003"/>
      <c r="PI37" s="4023"/>
      <c r="PJ37" s="4043"/>
      <c r="PK37" s="4046">
        <v>0</v>
      </c>
      <c r="PL37" s="4046">
        <v>0</v>
      </c>
      <c r="PM37" s="4072"/>
      <c r="PN37" s="4092"/>
      <c r="PO37" s="4112"/>
      <c r="PP37" s="4132"/>
      <c r="PQ37" s="4152"/>
      <c r="PR37" s="4155">
        <v>0</v>
      </c>
      <c r="PS37" s="4155">
        <v>0</v>
      </c>
      <c r="PT37" s="4183"/>
      <c r="PU37" s="4183"/>
      <c r="PV37" s="4183"/>
      <c r="PW37" s="4183"/>
      <c r="PX37" s="4203"/>
      <c r="PY37" s="4206">
        <v>0</v>
      </c>
      <c r="PZ37" s="4206">
        <v>0</v>
      </c>
      <c r="QA37" s="4232"/>
      <c r="QB37" s="4252"/>
      <c r="QC37" s="4272"/>
      <c r="QD37" s="4292"/>
      <c r="QE37" s="4312"/>
      <c r="QF37" s="4315">
        <v>0</v>
      </c>
      <c r="QG37" s="4315">
        <v>0</v>
      </c>
      <c r="QH37" s="4341"/>
      <c r="QI37" s="4361"/>
      <c r="QJ37" s="4381"/>
      <c r="QK37" s="4401"/>
      <c r="QL37" s="4421"/>
      <c r="QM37" s="4424">
        <v>0</v>
      </c>
      <c r="QN37" s="4424">
        <v>0</v>
      </c>
      <c r="QO37" s="4450"/>
      <c r="QP37" s="4470"/>
      <c r="QQ37" s="4490"/>
      <c r="QR37" s="4510"/>
      <c r="QS37" s="4530"/>
      <c r="QT37" s="4533">
        <v>0</v>
      </c>
      <c r="QU37" s="4533">
        <v>0</v>
      </c>
      <c r="QV37" s="4530"/>
      <c r="QW37" s="4562"/>
      <c r="QX37" s="4582"/>
      <c r="QY37" s="4602"/>
      <c r="QZ37" s="4622"/>
      <c r="RA37" s="4625">
        <v>0</v>
      </c>
      <c r="RB37" s="4625">
        <v>0</v>
      </c>
      <c r="RC37" s="720"/>
      <c r="RD37" s="720"/>
      <c r="RE37" s="4658"/>
      <c r="RF37" s="720"/>
      <c r="RG37" s="720"/>
      <c r="RH37" s="651">
        <v>0</v>
      </c>
      <c r="RI37" s="651">
        <v>0</v>
      </c>
      <c r="RJ37" s="720"/>
      <c r="RK37" s="720"/>
      <c r="RL37" s="720"/>
      <c r="RM37" s="720"/>
      <c r="RN37" s="720"/>
      <c r="RO37" s="651">
        <v>0</v>
      </c>
      <c r="RP37" s="651">
        <v>0</v>
      </c>
      <c r="RQ37" s="720"/>
      <c r="RR37" s="720"/>
      <c r="RS37" s="720"/>
      <c r="RT37" s="720"/>
      <c r="RU37" s="720"/>
      <c r="RV37" s="651">
        <v>0</v>
      </c>
      <c r="RW37" s="651">
        <v>0</v>
      </c>
      <c r="RX37" s="720"/>
      <c r="RY37" s="720"/>
      <c r="RZ37" s="720"/>
      <c r="SA37" s="720"/>
      <c r="SB37" s="720"/>
      <c r="SC37" s="651">
        <v>0</v>
      </c>
      <c r="SD37" s="651">
        <v>0</v>
      </c>
      <c r="SE37" s="720"/>
      <c r="SF37" s="720"/>
      <c r="SG37" s="720"/>
      <c r="SH37" s="720"/>
      <c r="SI37" s="720"/>
      <c r="SJ37" s="651">
        <v>0</v>
      </c>
      <c r="SK37" s="651">
        <v>0</v>
      </c>
      <c r="SL37" s="720"/>
      <c r="SM37" s="720"/>
      <c r="SN37" s="720"/>
      <c r="SO37" s="4682"/>
      <c r="SP37" s="4712"/>
      <c r="SQ37" s="4688">
        <v>0</v>
      </c>
      <c r="SR37" s="4688">
        <v>0</v>
      </c>
      <c r="SS37" s="4712"/>
      <c r="ST37" s="4733"/>
      <c r="SU37" s="4754"/>
      <c r="SV37" s="4776"/>
      <c r="SW37" s="4797"/>
      <c r="SX37" s="4800">
        <v>0</v>
      </c>
      <c r="SY37" s="4800">
        <v>0</v>
      </c>
      <c r="SZ37" s="720"/>
      <c r="TA37" s="720"/>
      <c r="TB37" s="720"/>
      <c r="TC37" s="720"/>
      <c r="TD37" s="720"/>
      <c r="TE37" s="651">
        <v>0</v>
      </c>
      <c r="TF37" s="651">
        <v>0</v>
      </c>
      <c r="TG37" s="720"/>
      <c r="TH37" s="720"/>
      <c r="TI37" s="720"/>
      <c r="TJ37" s="720"/>
      <c r="TK37" s="720"/>
      <c r="TL37" s="651">
        <v>0</v>
      </c>
      <c r="TM37" s="651">
        <v>0</v>
      </c>
      <c r="TN37" s="720"/>
      <c r="TO37" s="720"/>
      <c r="TP37" s="720"/>
      <c r="TQ37" s="720"/>
    </row>
    <row r="38" spans="1:537" s="833" customFormat="1" x14ac:dyDescent="0.3">
      <c r="A38" s="395" t="s">
        <v>57</v>
      </c>
      <c r="B38" s="776">
        <v>0</v>
      </c>
      <c r="C38" s="776">
        <v>0</v>
      </c>
      <c r="D38" s="776">
        <v>0</v>
      </c>
      <c r="E38" s="776">
        <v>0</v>
      </c>
      <c r="F38" s="776">
        <v>0</v>
      </c>
      <c r="G38" s="397">
        <v>0</v>
      </c>
      <c r="H38" s="397">
        <v>0</v>
      </c>
      <c r="I38" s="776">
        <v>0</v>
      </c>
      <c r="J38" s="776">
        <v>0</v>
      </c>
      <c r="K38" s="776">
        <v>0</v>
      </c>
      <c r="L38" s="776">
        <v>0</v>
      </c>
      <c r="M38" s="776">
        <v>0</v>
      </c>
      <c r="N38" s="397">
        <v>0</v>
      </c>
      <c r="O38" s="397">
        <v>0</v>
      </c>
      <c r="P38" s="776">
        <v>0</v>
      </c>
      <c r="Q38" s="776">
        <v>0</v>
      </c>
      <c r="R38" s="776">
        <v>0</v>
      </c>
      <c r="S38" s="776">
        <v>0</v>
      </c>
      <c r="T38" s="776">
        <v>0</v>
      </c>
      <c r="U38" s="397">
        <v>0</v>
      </c>
      <c r="V38" s="397">
        <v>0</v>
      </c>
      <c r="W38" s="776">
        <v>0</v>
      </c>
      <c r="X38" s="776">
        <v>0</v>
      </c>
      <c r="Y38" s="776">
        <v>0</v>
      </c>
      <c r="Z38" s="776">
        <v>0</v>
      </c>
      <c r="AA38" s="776">
        <v>0</v>
      </c>
      <c r="AB38" s="397">
        <v>0</v>
      </c>
      <c r="AC38" s="397">
        <v>0</v>
      </c>
      <c r="AD38" s="776">
        <v>0</v>
      </c>
      <c r="AE38" s="776">
        <v>0</v>
      </c>
      <c r="AF38" s="776">
        <v>0</v>
      </c>
      <c r="AG38" s="776">
        <v>0</v>
      </c>
      <c r="AH38" s="776">
        <v>0</v>
      </c>
      <c r="AI38" s="397">
        <v>0</v>
      </c>
      <c r="AJ38" s="397">
        <v>0</v>
      </c>
      <c r="AK38" s="776">
        <v>0</v>
      </c>
      <c r="AL38" s="776">
        <v>0</v>
      </c>
      <c r="AM38" s="776">
        <v>0</v>
      </c>
      <c r="AN38" s="776">
        <v>0</v>
      </c>
      <c r="AO38" s="776">
        <v>0</v>
      </c>
      <c r="AP38" s="397">
        <v>0</v>
      </c>
      <c r="AQ38" s="397">
        <v>0</v>
      </c>
      <c r="AR38" s="776">
        <v>0</v>
      </c>
      <c r="AS38" s="776">
        <v>0</v>
      </c>
      <c r="AT38" s="776">
        <v>0</v>
      </c>
      <c r="AU38" s="776">
        <v>0</v>
      </c>
      <c r="AV38" s="776">
        <v>0</v>
      </c>
      <c r="AW38" s="397">
        <v>0</v>
      </c>
      <c r="AX38" s="397">
        <v>0</v>
      </c>
      <c r="AY38" s="776">
        <v>0</v>
      </c>
      <c r="AZ38" s="776">
        <v>0</v>
      </c>
      <c r="BA38" s="776">
        <v>0</v>
      </c>
      <c r="BB38" s="776">
        <v>0</v>
      </c>
      <c r="BC38" s="776">
        <v>0</v>
      </c>
      <c r="BD38" s="397">
        <v>0</v>
      </c>
      <c r="BE38" s="397">
        <v>0</v>
      </c>
      <c r="BF38" s="776">
        <v>0</v>
      </c>
      <c r="BG38" s="777">
        <f>SUM(BG35:BG37)</f>
        <v>0</v>
      </c>
      <c r="BH38" s="776">
        <v>0</v>
      </c>
      <c r="BI38" s="776">
        <v>0</v>
      </c>
      <c r="BJ38" s="777">
        <f>SUM(BJ35:BJ37)</f>
        <v>0</v>
      </c>
      <c r="BK38" s="399">
        <f>SUM(BK35:BK37)</f>
        <v>0</v>
      </c>
      <c r="BL38" s="399">
        <f>SUM(BL35:BL37)</f>
        <v>0</v>
      </c>
      <c r="BM38" s="777">
        <f>SUM(BM35:BM37)</f>
        <v>0</v>
      </c>
      <c r="BN38" s="776">
        <v>0</v>
      </c>
      <c r="BO38" s="776">
        <v>0</v>
      </c>
      <c r="BP38" s="776">
        <v>0</v>
      </c>
      <c r="BQ38" s="776">
        <v>0</v>
      </c>
      <c r="BR38" s="397">
        <v>0</v>
      </c>
      <c r="BS38" s="397">
        <v>0</v>
      </c>
      <c r="BT38" s="776">
        <v>0</v>
      </c>
      <c r="BU38" s="776">
        <v>0</v>
      </c>
      <c r="BV38" s="776">
        <v>0</v>
      </c>
      <c r="BW38" s="776">
        <v>0</v>
      </c>
      <c r="BX38" s="776">
        <v>0</v>
      </c>
      <c r="BY38" s="397">
        <v>0</v>
      </c>
      <c r="BZ38" s="397">
        <v>0</v>
      </c>
      <c r="CA38" s="776">
        <v>0</v>
      </c>
      <c r="CB38" s="776">
        <v>0</v>
      </c>
      <c r="CC38" s="778">
        <v>0</v>
      </c>
      <c r="CD38" s="779">
        <v>0</v>
      </c>
      <c r="CE38" s="779">
        <v>0</v>
      </c>
      <c r="CF38" s="402">
        <v>0</v>
      </c>
      <c r="CG38" s="402">
        <v>0</v>
      </c>
      <c r="CH38" s="780">
        <v>0</v>
      </c>
      <c r="CI38" s="780">
        <v>0</v>
      </c>
      <c r="CJ38" s="777">
        <f t="shared" ref="CJ38:CO38" si="12">SUM(CJ35:CJ37)</f>
        <v>0</v>
      </c>
      <c r="CK38" s="777">
        <f t="shared" si="12"/>
        <v>0</v>
      </c>
      <c r="CL38" s="777">
        <f t="shared" si="12"/>
        <v>0</v>
      </c>
      <c r="CM38" s="399">
        <f t="shared" si="12"/>
        <v>0</v>
      </c>
      <c r="CN38" s="399">
        <f t="shared" si="12"/>
        <v>0</v>
      </c>
      <c r="CO38" s="777">
        <f t="shared" si="12"/>
        <v>0</v>
      </c>
      <c r="CP38" s="781">
        <v>0</v>
      </c>
      <c r="CQ38" s="777">
        <f>SUM(CQ35:CQ37)</f>
        <v>0</v>
      </c>
      <c r="CR38" s="777">
        <f>SUM(CR35:CR37)</f>
        <v>0</v>
      </c>
      <c r="CS38" s="777">
        <f>SUM(CS35:CS37)</f>
        <v>0</v>
      </c>
      <c r="CT38" s="399">
        <f>SUM(CT35:CT37)</f>
        <v>0</v>
      </c>
      <c r="CU38" s="399">
        <f>SUM(CU35:CU37)</f>
        <v>0</v>
      </c>
      <c r="CV38" s="781">
        <v>0</v>
      </c>
      <c r="CW38" s="781">
        <v>0</v>
      </c>
      <c r="CX38" s="781">
        <v>0</v>
      </c>
      <c r="CY38" s="781">
        <v>0</v>
      </c>
      <c r="CZ38" s="781">
        <v>0</v>
      </c>
      <c r="DA38" s="405">
        <v>0</v>
      </c>
      <c r="DB38" s="405">
        <v>0</v>
      </c>
      <c r="DC38" s="782">
        <v>0</v>
      </c>
      <c r="DD38" s="783">
        <v>0</v>
      </c>
      <c r="DE38" s="783">
        <v>0</v>
      </c>
      <c r="DF38" s="777">
        <f>SUM(DF35:DF37)</f>
        <v>0</v>
      </c>
      <c r="DG38" s="784">
        <v>0</v>
      </c>
      <c r="DH38" s="409">
        <v>0</v>
      </c>
      <c r="DI38" s="409">
        <v>0</v>
      </c>
      <c r="DJ38" s="777">
        <f>SUM(DJ35:DJ37)</f>
        <v>0</v>
      </c>
      <c r="DK38" s="777">
        <f>SUM(DK35:DK37)</f>
        <v>0</v>
      </c>
      <c r="DL38" s="777">
        <f>SUM(DL35:DL37)</f>
        <v>0</v>
      </c>
      <c r="DM38" s="785">
        <v>0</v>
      </c>
      <c r="DN38" s="777">
        <f>SUM(DN35:DN37)</f>
        <v>0</v>
      </c>
      <c r="DO38" s="399">
        <f>SUM(DO35:DO37)</f>
        <v>0</v>
      </c>
      <c r="DP38" s="399">
        <f>SUM(DP35:DP37)</f>
        <v>0</v>
      </c>
      <c r="DQ38" s="777">
        <f>SUM(DQ35:DQ37)</f>
        <v>0</v>
      </c>
      <c r="DR38" s="777">
        <f>SUM(DR35:DR37)</f>
        <v>0</v>
      </c>
      <c r="DS38" s="786">
        <v>0</v>
      </c>
      <c r="DT38" s="777">
        <f>SUM(DT35:DT37)</f>
        <v>0</v>
      </c>
      <c r="DU38" s="787">
        <v>0</v>
      </c>
      <c r="DV38" s="413">
        <v>0</v>
      </c>
      <c r="DW38" s="413">
        <v>0</v>
      </c>
      <c r="DX38" s="777">
        <f>SUM(DX35:DX37)</f>
        <v>0</v>
      </c>
      <c r="DY38" s="788">
        <v>0</v>
      </c>
      <c r="DZ38" s="789">
        <v>0</v>
      </c>
      <c r="EA38" s="790">
        <v>0</v>
      </c>
      <c r="EB38" s="777">
        <f t="shared" ref="EB38:EG38" si="13">SUM(EB35:EB37)</f>
        <v>0</v>
      </c>
      <c r="EC38" s="399">
        <f t="shared" si="13"/>
        <v>0</v>
      </c>
      <c r="ED38" s="399">
        <f t="shared" si="13"/>
        <v>0</v>
      </c>
      <c r="EE38" s="399">
        <f t="shared" si="13"/>
        <v>0</v>
      </c>
      <c r="EF38" s="777">
        <f t="shared" si="13"/>
        <v>0</v>
      </c>
      <c r="EG38" s="777">
        <f t="shared" si="13"/>
        <v>0</v>
      </c>
      <c r="EH38" s="791">
        <v>0</v>
      </c>
      <c r="EI38" s="777">
        <f>SUM(EI35:EI37)</f>
        <v>0</v>
      </c>
      <c r="EJ38" s="399">
        <f>SUM(EJ35:EJ37)</f>
        <v>0</v>
      </c>
      <c r="EK38" s="399">
        <f>SUM(EK35:EK37)</f>
        <v>0</v>
      </c>
      <c r="EL38" s="777">
        <f>SUM(EL35:EL37)</f>
        <v>0</v>
      </c>
      <c r="EM38" s="792">
        <v>0</v>
      </c>
      <c r="EN38" s="793">
        <v>0</v>
      </c>
      <c r="EO38" s="777">
        <f>SUM(EO35:EO37)</f>
        <v>0</v>
      </c>
      <c r="EP38" s="794">
        <v>0</v>
      </c>
      <c r="EQ38" s="421">
        <v>0</v>
      </c>
      <c r="ER38" s="421">
        <v>0</v>
      </c>
      <c r="ES38" s="795">
        <v>0</v>
      </c>
      <c r="ET38" s="796">
        <v>0</v>
      </c>
      <c r="EU38" s="797">
        <v>0</v>
      </c>
      <c r="EV38" s="798">
        <v>0</v>
      </c>
      <c r="EW38" s="777">
        <f>SUM(EW35:EW37)</f>
        <v>0</v>
      </c>
      <c r="EX38" s="399">
        <f>SUM(EX35:EX37)</f>
        <v>0</v>
      </c>
      <c r="EY38" s="399">
        <f>SUM(EY35:EY37)</f>
        <v>0</v>
      </c>
      <c r="EZ38" s="799">
        <v>0</v>
      </c>
      <c r="FA38" s="800">
        <v>0</v>
      </c>
      <c r="FB38" s="801">
        <v>0</v>
      </c>
      <c r="FC38" s="802">
        <v>0</v>
      </c>
      <c r="FD38" s="803">
        <v>0</v>
      </c>
      <c r="FE38" s="431">
        <v>0</v>
      </c>
      <c r="FF38" s="431">
        <v>0</v>
      </c>
      <c r="FG38" s="804">
        <v>0</v>
      </c>
      <c r="FH38" s="805">
        <v>0</v>
      </c>
      <c r="FI38" s="806">
        <v>0</v>
      </c>
      <c r="FJ38" s="806">
        <v>0</v>
      </c>
      <c r="FK38" s="807">
        <v>0</v>
      </c>
      <c r="FL38" s="436">
        <v>0</v>
      </c>
      <c r="FM38" s="436">
        <v>0</v>
      </c>
      <c r="FN38" s="808">
        <v>0</v>
      </c>
      <c r="FO38" s="809">
        <v>0</v>
      </c>
      <c r="FP38" s="809">
        <v>0</v>
      </c>
      <c r="FQ38" s="809">
        <v>0</v>
      </c>
      <c r="FR38" s="810">
        <v>0</v>
      </c>
      <c r="FS38" s="440">
        <v>0</v>
      </c>
      <c r="FT38" s="440">
        <v>0</v>
      </c>
      <c r="FU38" s="811">
        <v>0</v>
      </c>
      <c r="FV38" s="812">
        <v>0</v>
      </c>
      <c r="FW38" s="812">
        <v>0</v>
      </c>
      <c r="FX38" s="812">
        <v>0</v>
      </c>
      <c r="FY38" s="813">
        <v>0</v>
      </c>
      <c r="FZ38" s="444">
        <v>0</v>
      </c>
      <c r="GA38" s="444">
        <v>0</v>
      </c>
      <c r="GB38" s="814">
        <v>0</v>
      </c>
      <c r="GC38" s="815">
        <v>0</v>
      </c>
      <c r="GD38" s="816">
        <v>0</v>
      </c>
      <c r="GE38" s="816">
        <v>0</v>
      </c>
      <c r="GF38" s="817">
        <v>0</v>
      </c>
      <c r="GG38" s="449">
        <v>0</v>
      </c>
      <c r="GH38" s="449">
        <v>0</v>
      </c>
      <c r="GI38" s="818">
        <v>0</v>
      </c>
      <c r="GJ38" s="819">
        <v>0</v>
      </c>
      <c r="GK38" s="820">
        <v>0</v>
      </c>
      <c r="GL38" s="820">
        <v>0</v>
      </c>
      <c r="GM38" s="777">
        <f>SUM(GM35:GM37)</f>
        <v>0</v>
      </c>
      <c r="GN38" s="399">
        <f>SUM(GN35:GN37)</f>
        <v>0</v>
      </c>
      <c r="GO38" s="399">
        <f>SUM(GO35:GO37)</f>
        <v>0</v>
      </c>
      <c r="GP38" s="821">
        <v>0</v>
      </c>
      <c r="GQ38" s="822">
        <v>0</v>
      </c>
      <c r="GR38" s="823">
        <v>0</v>
      </c>
      <c r="GS38" s="823">
        <v>0</v>
      </c>
      <c r="GT38" s="823">
        <v>0</v>
      </c>
      <c r="GU38" s="456">
        <v>0</v>
      </c>
      <c r="GV38" s="456">
        <v>0</v>
      </c>
      <c r="GW38" s="824">
        <v>0</v>
      </c>
      <c r="GX38" s="825">
        <v>0</v>
      </c>
      <c r="GY38" s="826">
        <v>0</v>
      </c>
      <c r="GZ38" s="826">
        <v>0</v>
      </c>
      <c r="HA38" s="826">
        <v>0</v>
      </c>
      <c r="HB38" s="460">
        <v>0</v>
      </c>
      <c r="HC38" s="460">
        <v>0</v>
      </c>
      <c r="HD38" s="827">
        <v>0</v>
      </c>
      <c r="HE38" s="828">
        <v>0</v>
      </c>
      <c r="HF38" s="829">
        <v>0</v>
      </c>
      <c r="HG38" s="830">
        <v>0</v>
      </c>
      <c r="HH38" s="830">
        <v>0</v>
      </c>
      <c r="HI38" s="465">
        <v>0</v>
      </c>
      <c r="HJ38" s="465">
        <v>0</v>
      </c>
      <c r="HK38" s="831">
        <v>0</v>
      </c>
      <c r="HL38" s="832">
        <v>0</v>
      </c>
      <c r="HM38" s="1371">
        <v>0</v>
      </c>
      <c r="HN38" s="1397">
        <v>0</v>
      </c>
      <c r="HO38" s="1451">
        <v>0</v>
      </c>
      <c r="HP38" s="1461">
        <v>0</v>
      </c>
      <c r="HQ38" s="1461">
        <v>0</v>
      </c>
      <c r="HR38" s="1480">
        <v>0</v>
      </c>
      <c r="HS38" s="1521">
        <v>0</v>
      </c>
      <c r="HT38" s="1543">
        <v>0</v>
      </c>
      <c r="HU38" s="777">
        <f>SUM(HU35:HU37)</f>
        <v>0</v>
      </c>
      <c r="HV38" s="1566">
        <v>0</v>
      </c>
      <c r="HW38" s="1576">
        <v>0</v>
      </c>
      <c r="HX38" s="1576">
        <v>0</v>
      </c>
      <c r="HY38" s="1576">
        <v>0</v>
      </c>
      <c r="HZ38" s="1595">
        <v>0</v>
      </c>
      <c r="IA38" s="1616">
        <v>0</v>
      </c>
      <c r="IB38" s="1638">
        <v>0</v>
      </c>
      <c r="IC38" s="1659">
        <v>0</v>
      </c>
      <c r="ID38" s="1669">
        <v>0</v>
      </c>
      <c r="IE38" s="1669">
        <v>0</v>
      </c>
      <c r="IF38" s="1688">
        <v>0</v>
      </c>
      <c r="IG38" s="1709">
        <v>0</v>
      </c>
      <c r="IH38" s="1709">
        <v>0</v>
      </c>
      <c r="II38" s="1731">
        <v>0</v>
      </c>
      <c r="IJ38" s="1752">
        <v>0</v>
      </c>
      <c r="IK38" s="1762">
        <v>0</v>
      </c>
      <c r="IL38" s="1762">
        <v>0</v>
      </c>
      <c r="IM38" s="1781">
        <v>0</v>
      </c>
      <c r="IN38" s="777">
        <f>SUM(IN35:IN37)</f>
        <v>0</v>
      </c>
      <c r="IO38" s="1802">
        <v>0</v>
      </c>
      <c r="IP38" s="1823">
        <v>0</v>
      </c>
      <c r="IQ38" s="1844">
        <v>0</v>
      </c>
      <c r="IR38" s="1854">
        <v>0</v>
      </c>
      <c r="IS38" s="1854">
        <v>0</v>
      </c>
      <c r="IT38" s="1873">
        <v>0</v>
      </c>
      <c r="IU38" s="1894">
        <v>0</v>
      </c>
      <c r="IV38" s="1894">
        <v>0</v>
      </c>
      <c r="IW38" s="1915">
        <v>0</v>
      </c>
      <c r="IX38" s="1936">
        <v>0</v>
      </c>
      <c r="IY38" s="1946">
        <v>0</v>
      </c>
      <c r="IZ38" s="1946">
        <v>0</v>
      </c>
      <c r="JA38" s="1936">
        <v>0</v>
      </c>
      <c r="JB38" s="1936">
        <v>0</v>
      </c>
      <c r="JC38" s="1965">
        <v>0</v>
      </c>
      <c r="JD38" s="1965">
        <v>0</v>
      </c>
      <c r="JE38" s="1986">
        <v>0</v>
      </c>
      <c r="JF38" s="1996">
        <v>0</v>
      </c>
      <c r="JG38" s="1996">
        <v>0</v>
      </c>
      <c r="JH38" s="2015">
        <v>0</v>
      </c>
      <c r="JI38" s="2036">
        <v>0</v>
      </c>
      <c r="JJ38" s="2057">
        <v>0</v>
      </c>
      <c r="JK38" s="2057">
        <v>0</v>
      </c>
      <c r="JL38" s="2078">
        <v>0</v>
      </c>
      <c r="JM38" s="2088">
        <v>0</v>
      </c>
      <c r="JN38" s="2088">
        <v>0</v>
      </c>
      <c r="JO38" s="2107">
        <v>0</v>
      </c>
      <c r="JP38" s="2127">
        <v>0</v>
      </c>
      <c r="JQ38" s="2147">
        <v>0</v>
      </c>
      <c r="JR38" s="2167">
        <v>0</v>
      </c>
      <c r="JS38" s="2187">
        <v>0</v>
      </c>
      <c r="JT38" s="2197">
        <v>0</v>
      </c>
      <c r="JU38" s="2197">
        <v>0</v>
      </c>
      <c r="JV38" s="2214">
        <v>0</v>
      </c>
      <c r="JW38" s="2234">
        <v>0</v>
      </c>
      <c r="JX38" s="2254">
        <v>0</v>
      </c>
      <c r="JY38" s="2274">
        <v>0</v>
      </c>
      <c r="JZ38" s="2294">
        <v>0</v>
      </c>
      <c r="KA38" s="2304">
        <v>0</v>
      </c>
      <c r="KB38" s="2304">
        <v>0</v>
      </c>
      <c r="KC38" s="2323">
        <v>0</v>
      </c>
      <c r="KD38" s="2343">
        <v>0</v>
      </c>
      <c r="KE38" s="2363">
        <v>0</v>
      </c>
      <c r="KF38" s="2383">
        <v>0</v>
      </c>
      <c r="KG38" s="2403">
        <v>0</v>
      </c>
      <c r="KH38" s="2413">
        <v>0</v>
      </c>
      <c r="KI38" s="2413">
        <v>0</v>
      </c>
      <c r="KJ38" s="2432">
        <v>0</v>
      </c>
      <c r="KK38" s="2452">
        <v>0</v>
      </c>
      <c r="KL38" s="2472">
        <v>0</v>
      </c>
      <c r="KM38" s="2492">
        <v>0</v>
      </c>
      <c r="KN38" s="2512">
        <v>0</v>
      </c>
      <c r="KO38" s="2522">
        <v>0</v>
      </c>
      <c r="KP38" s="2522">
        <v>0</v>
      </c>
      <c r="KQ38" s="2541">
        <v>0</v>
      </c>
      <c r="KR38" s="2561">
        <v>0</v>
      </c>
      <c r="KS38" s="2581">
        <v>0</v>
      </c>
      <c r="KT38" s="2601">
        <v>0</v>
      </c>
      <c r="KU38" s="2621">
        <v>0</v>
      </c>
      <c r="KV38" s="2631">
        <v>0</v>
      </c>
      <c r="KW38" s="2631">
        <v>0</v>
      </c>
      <c r="KX38" s="2650">
        <v>0</v>
      </c>
      <c r="KY38" s="2670">
        <v>0</v>
      </c>
      <c r="KZ38" s="2690">
        <v>0</v>
      </c>
      <c r="LA38" s="2714">
        <v>0</v>
      </c>
      <c r="LB38" s="2734">
        <v>0</v>
      </c>
      <c r="LC38" s="2744">
        <v>0</v>
      </c>
      <c r="LD38" s="2744">
        <v>0</v>
      </c>
      <c r="LE38" s="2763">
        <v>0</v>
      </c>
      <c r="LF38" s="2783">
        <v>0</v>
      </c>
      <c r="LG38" s="2803">
        <v>0</v>
      </c>
      <c r="LH38" s="2823">
        <v>0</v>
      </c>
      <c r="LI38" s="2843">
        <v>0</v>
      </c>
      <c r="LJ38" s="2853">
        <v>0</v>
      </c>
      <c r="LK38" s="2853">
        <v>0</v>
      </c>
      <c r="LL38" s="2872">
        <v>0</v>
      </c>
      <c r="LM38" s="2892">
        <v>0</v>
      </c>
      <c r="LN38" s="2914">
        <v>0</v>
      </c>
      <c r="LO38" s="2934">
        <v>0</v>
      </c>
      <c r="LP38" s="2934">
        <v>0</v>
      </c>
      <c r="LQ38" s="2983">
        <v>0</v>
      </c>
      <c r="LR38" s="2983">
        <v>0</v>
      </c>
      <c r="LS38" s="3009">
        <v>0</v>
      </c>
      <c r="LT38" s="3010">
        <v>0</v>
      </c>
      <c r="LU38" s="3011">
        <v>0</v>
      </c>
      <c r="LV38" s="3012">
        <v>0</v>
      </c>
      <c r="LW38" s="3068">
        <v>0</v>
      </c>
      <c r="LX38" s="3061">
        <v>0</v>
      </c>
      <c r="LY38" s="3061">
        <v>0</v>
      </c>
      <c r="LZ38" s="3096">
        <v>0</v>
      </c>
      <c r="MA38" s="3112">
        <v>0</v>
      </c>
      <c r="MB38" s="3148">
        <v>0</v>
      </c>
      <c r="MC38" s="3168">
        <v>0</v>
      </c>
      <c r="MD38" s="3188">
        <v>0</v>
      </c>
      <c r="ME38" s="3198">
        <v>0</v>
      </c>
      <c r="MF38" s="3198">
        <v>0</v>
      </c>
      <c r="MG38" s="3218">
        <v>0</v>
      </c>
      <c r="MH38" s="3238">
        <v>0</v>
      </c>
      <c r="MI38" s="3258">
        <v>0</v>
      </c>
      <c r="MJ38" s="3279">
        <v>0</v>
      </c>
      <c r="MK38" s="3299">
        <v>0</v>
      </c>
      <c r="ML38" s="3309">
        <v>0</v>
      </c>
      <c r="MM38" s="3309">
        <v>0</v>
      </c>
      <c r="MN38" s="3328">
        <v>0</v>
      </c>
      <c r="MO38" s="3348">
        <v>0</v>
      </c>
      <c r="MP38" s="3368">
        <v>0</v>
      </c>
      <c r="MQ38" s="3388">
        <v>0</v>
      </c>
      <c r="MR38" s="3449">
        <v>0</v>
      </c>
      <c r="MS38" s="3442">
        <v>0</v>
      </c>
      <c r="MT38" s="3442">
        <v>0</v>
      </c>
      <c r="MU38" s="3449">
        <v>0</v>
      </c>
      <c r="MV38" s="3470">
        <v>0</v>
      </c>
      <c r="MW38" s="3490">
        <v>0</v>
      </c>
      <c r="MX38" s="3510">
        <v>0</v>
      </c>
      <c r="MY38" s="3530">
        <v>0</v>
      </c>
      <c r="MZ38" s="3540">
        <v>0</v>
      </c>
      <c r="NA38" s="3540">
        <v>0</v>
      </c>
      <c r="NB38" s="1576">
        <v>0</v>
      </c>
      <c r="NC38" s="3559">
        <v>0</v>
      </c>
      <c r="ND38" s="3559">
        <v>0</v>
      </c>
      <c r="NE38" s="3559">
        <v>0</v>
      </c>
      <c r="NF38" s="3589">
        <v>0</v>
      </c>
      <c r="NG38" s="3572">
        <v>0</v>
      </c>
      <c r="NH38" s="3572">
        <v>0</v>
      </c>
      <c r="NI38" s="777">
        <f>SUM(NI35:NI37)</f>
        <v>0</v>
      </c>
      <c r="NJ38" s="3589">
        <v>0</v>
      </c>
      <c r="NK38" s="3619">
        <v>0</v>
      </c>
      <c r="NL38" s="3619">
        <v>0</v>
      </c>
      <c r="NM38" s="3619">
        <v>0</v>
      </c>
      <c r="NN38" s="3603">
        <v>0</v>
      </c>
      <c r="NO38" s="3603">
        <v>0</v>
      </c>
      <c r="NP38" s="3619">
        <v>0</v>
      </c>
      <c r="NQ38" s="3619">
        <v>0</v>
      </c>
      <c r="NR38" s="3619">
        <v>0</v>
      </c>
      <c r="NS38" s="3619">
        <v>0</v>
      </c>
      <c r="NT38" s="3639">
        <v>0</v>
      </c>
      <c r="NU38" s="3603">
        <v>0</v>
      </c>
      <c r="NV38" s="3603">
        <v>0</v>
      </c>
      <c r="NW38" s="3619">
        <v>0</v>
      </c>
      <c r="NX38" s="3619">
        <v>0</v>
      </c>
      <c r="NY38" s="3639">
        <v>0</v>
      </c>
      <c r="NZ38" s="3668">
        <v>0</v>
      </c>
      <c r="OA38" s="3668">
        <v>0</v>
      </c>
      <c r="OB38" s="3652">
        <v>0</v>
      </c>
      <c r="OC38" s="3652">
        <v>0</v>
      </c>
      <c r="OD38" s="3668">
        <v>0</v>
      </c>
      <c r="OE38" s="3668">
        <v>0</v>
      </c>
      <c r="OF38" s="3668">
        <v>0</v>
      </c>
      <c r="OG38" s="3668">
        <v>0</v>
      </c>
      <c r="OH38" s="777">
        <f>SUM(OH35:OH37)</f>
        <v>0</v>
      </c>
      <c r="OI38" s="399">
        <f>SUM(OI35:OI37)</f>
        <v>0</v>
      </c>
      <c r="OJ38" s="399">
        <f>SUM(OJ35:OJ37)</f>
        <v>0</v>
      </c>
      <c r="OK38" s="3688">
        <v>0</v>
      </c>
      <c r="OL38" s="3688">
        <v>0</v>
      </c>
      <c r="OM38" s="3708">
        <v>0</v>
      </c>
      <c r="ON38" s="3728">
        <v>0</v>
      </c>
      <c r="OO38" s="3748">
        <v>0</v>
      </c>
      <c r="OP38" s="3758">
        <v>0</v>
      </c>
      <c r="OQ38" s="3758">
        <v>0</v>
      </c>
      <c r="OR38" s="3777">
        <v>0</v>
      </c>
      <c r="OS38" s="3797">
        <v>0</v>
      </c>
      <c r="OT38" s="3817">
        <v>0</v>
      </c>
      <c r="OU38" s="3837">
        <v>0</v>
      </c>
      <c r="OV38" s="3857">
        <v>0</v>
      </c>
      <c r="OW38" s="3867">
        <v>0</v>
      </c>
      <c r="OX38" s="3867">
        <v>0</v>
      </c>
      <c r="OY38" s="3886">
        <v>0</v>
      </c>
      <c r="OZ38" s="3906">
        <v>0</v>
      </c>
      <c r="PA38" s="3926">
        <v>0</v>
      </c>
      <c r="PB38" s="3946">
        <v>0</v>
      </c>
      <c r="PC38" s="3966">
        <v>0</v>
      </c>
      <c r="PD38" s="3976">
        <v>0</v>
      </c>
      <c r="PE38" s="3976">
        <v>0</v>
      </c>
      <c r="PF38" s="3995">
        <v>0</v>
      </c>
      <c r="PG38" s="3995">
        <v>0</v>
      </c>
      <c r="PH38" s="3995">
        <v>0</v>
      </c>
      <c r="PI38" s="4015">
        <v>0</v>
      </c>
      <c r="PJ38" s="4035">
        <v>0</v>
      </c>
      <c r="PK38" s="4045">
        <v>0</v>
      </c>
      <c r="PL38" s="4045">
        <v>0</v>
      </c>
      <c r="PM38" s="4064">
        <v>0</v>
      </c>
      <c r="PN38" s="4084">
        <v>0</v>
      </c>
      <c r="PO38" s="4104">
        <v>0</v>
      </c>
      <c r="PP38" s="4124">
        <v>0</v>
      </c>
      <c r="PQ38" s="4144">
        <v>0</v>
      </c>
      <c r="PR38" s="4154">
        <v>0</v>
      </c>
      <c r="PS38" s="4154">
        <v>0</v>
      </c>
      <c r="PT38" s="4175">
        <v>0</v>
      </c>
      <c r="PU38" s="4175">
        <v>0</v>
      </c>
      <c r="PV38" s="4175">
        <v>0</v>
      </c>
      <c r="PW38" s="4175">
        <v>0</v>
      </c>
      <c r="PX38" s="4195">
        <v>0</v>
      </c>
      <c r="PY38" s="4205">
        <v>0</v>
      </c>
      <c r="PZ38" s="4205">
        <v>0</v>
      </c>
      <c r="QA38" s="4224">
        <v>0</v>
      </c>
      <c r="QB38" s="4244">
        <v>0</v>
      </c>
      <c r="QC38" s="4264">
        <v>0</v>
      </c>
      <c r="QD38" s="4284">
        <v>0</v>
      </c>
      <c r="QE38" s="4304">
        <v>0</v>
      </c>
      <c r="QF38" s="4314">
        <v>0</v>
      </c>
      <c r="QG38" s="4314">
        <v>0</v>
      </c>
      <c r="QH38" s="4333">
        <v>0</v>
      </c>
      <c r="QI38" s="4353">
        <v>0</v>
      </c>
      <c r="QJ38" s="4373">
        <v>0</v>
      </c>
      <c r="QK38" s="4393">
        <v>0</v>
      </c>
      <c r="QL38" s="4413">
        <v>0</v>
      </c>
      <c r="QM38" s="4423">
        <v>0</v>
      </c>
      <c r="QN38" s="4423">
        <v>0</v>
      </c>
      <c r="QO38" s="4442">
        <v>0</v>
      </c>
      <c r="QP38" s="4462">
        <v>0</v>
      </c>
      <c r="QQ38" s="4482">
        <v>0</v>
      </c>
      <c r="QR38" s="4502">
        <v>0</v>
      </c>
      <c r="QS38" s="4522">
        <v>0</v>
      </c>
      <c r="QT38" s="4532">
        <v>0</v>
      </c>
      <c r="QU38" s="4532">
        <v>0</v>
      </c>
      <c r="QV38" s="4522">
        <v>0</v>
      </c>
      <c r="QW38" s="4554">
        <v>0</v>
      </c>
      <c r="QX38" s="4574">
        <v>0</v>
      </c>
      <c r="QY38" s="4594">
        <v>0</v>
      </c>
      <c r="QZ38" s="4614">
        <v>0</v>
      </c>
      <c r="RA38" s="4624">
        <v>0</v>
      </c>
      <c r="RB38" s="4624">
        <v>0</v>
      </c>
      <c r="RC38" s="777">
        <f>SUM(RC35:RC37)</f>
        <v>0</v>
      </c>
      <c r="RD38" s="777">
        <f>SUM(RD35:RD37)</f>
        <v>0</v>
      </c>
      <c r="RE38" s="4650">
        <v>0</v>
      </c>
      <c r="RF38" s="777">
        <f t="shared" ref="RF38:SD38" si="14">SUM(RF35:RF37)</f>
        <v>0</v>
      </c>
      <c r="RG38" s="777">
        <f t="shared" si="14"/>
        <v>0</v>
      </c>
      <c r="RH38" s="399">
        <f t="shared" si="14"/>
        <v>0</v>
      </c>
      <c r="RI38" s="399">
        <f t="shared" si="14"/>
        <v>0</v>
      </c>
      <c r="RJ38" s="777">
        <f t="shared" si="14"/>
        <v>0</v>
      </c>
      <c r="RK38" s="777">
        <f t="shared" si="14"/>
        <v>0</v>
      </c>
      <c r="RL38" s="777">
        <f t="shared" si="14"/>
        <v>0</v>
      </c>
      <c r="RM38" s="777">
        <f t="shared" si="14"/>
        <v>0</v>
      </c>
      <c r="RN38" s="777">
        <f t="shared" si="14"/>
        <v>0</v>
      </c>
      <c r="RO38" s="399">
        <f t="shared" si="14"/>
        <v>0</v>
      </c>
      <c r="RP38" s="399">
        <f t="shared" si="14"/>
        <v>0</v>
      </c>
      <c r="RQ38" s="777">
        <f t="shared" si="14"/>
        <v>0</v>
      </c>
      <c r="RR38" s="777">
        <f t="shared" si="14"/>
        <v>0</v>
      </c>
      <c r="RS38" s="777">
        <f t="shared" si="14"/>
        <v>0</v>
      </c>
      <c r="RT38" s="777">
        <f t="shared" si="14"/>
        <v>0</v>
      </c>
      <c r="RU38" s="777">
        <f t="shared" si="14"/>
        <v>0</v>
      </c>
      <c r="RV38" s="399">
        <f t="shared" si="14"/>
        <v>0</v>
      </c>
      <c r="RW38" s="399">
        <f t="shared" si="14"/>
        <v>0</v>
      </c>
      <c r="RX38" s="777">
        <f t="shared" si="14"/>
        <v>0</v>
      </c>
      <c r="RY38" s="777">
        <f t="shared" si="14"/>
        <v>0</v>
      </c>
      <c r="RZ38" s="777">
        <f t="shared" si="14"/>
        <v>0</v>
      </c>
      <c r="SA38" s="777">
        <f t="shared" si="14"/>
        <v>0</v>
      </c>
      <c r="SB38" s="777">
        <f t="shared" si="14"/>
        <v>0</v>
      </c>
      <c r="SC38" s="399">
        <f t="shared" si="14"/>
        <v>0</v>
      </c>
      <c r="SD38" s="399">
        <f t="shared" si="14"/>
        <v>0</v>
      </c>
      <c r="SE38" s="777">
        <v>0</v>
      </c>
      <c r="SF38" s="777">
        <f t="shared" ref="SF38:SN38" si="15">SUM(SF35:SF37)</f>
        <v>0</v>
      </c>
      <c r="SG38" s="777">
        <f t="shared" si="15"/>
        <v>0</v>
      </c>
      <c r="SH38" s="777">
        <f t="shared" si="15"/>
        <v>0</v>
      </c>
      <c r="SI38" s="777">
        <f t="shared" si="15"/>
        <v>0</v>
      </c>
      <c r="SJ38" s="399">
        <f t="shared" si="15"/>
        <v>0</v>
      </c>
      <c r="SK38" s="399">
        <f t="shared" si="15"/>
        <v>0</v>
      </c>
      <c r="SL38" s="777">
        <f t="shared" si="15"/>
        <v>0</v>
      </c>
      <c r="SM38" s="777">
        <f t="shared" si="15"/>
        <v>0</v>
      </c>
      <c r="SN38" s="777">
        <f t="shared" si="15"/>
        <v>0</v>
      </c>
      <c r="SO38" s="4674">
        <v>0</v>
      </c>
      <c r="SP38" s="4704">
        <v>0</v>
      </c>
      <c r="SQ38" s="4687">
        <v>0</v>
      </c>
      <c r="SR38" s="4687">
        <v>0</v>
      </c>
      <c r="SS38" s="4704">
        <v>0</v>
      </c>
      <c r="ST38" s="4725">
        <v>0</v>
      </c>
      <c r="SU38" s="4746">
        <v>0</v>
      </c>
      <c r="SV38" s="4768">
        <v>0</v>
      </c>
      <c r="SW38" s="4789">
        <v>0</v>
      </c>
      <c r="SX38" s="4799">
        <v>0</v>
      </c>
      <c r="SY38" s="4799">
        <v>0</v>
      </c>
      <c r="SZ38" s="777">
        <f>SUM(SZ35:SZ37)</f>
        <v>0</v>
      </c>
      <c r="TA38" s="777">
        <v>0</v>
      </c>
      <c r="TB38" s="777">
        <f t="shared" ref="TB38:TQ38" si="16">SUM(TB35:TB37)</f>
        <v>0</v>
      </c>
      <c r="TC38" s="777">
        <f t="shared" si="16"/>
        <v>0</v>
      </c>
      <c r="TD38" s="777">
        <f t="shared" si="16"/>
        <v>0</v>
      </c>
      <c r="TE38" s="399">
        <f t="shared" si="16"/>
        <v>0</v>
      </c>
      <c r="TF38" s="399">
        <f t="shared" si="16"/>
        <v>0</v>
      </c>
      <c r="TG38" s="777">
        <f t="shared" si="16"/>
        <v>0</v>
      </c>
      <c r="TH38" s="777">
        <f t="shared" si="16"/>
        <v>0</v>
      </c>
      <c r="TI38" s="777">
        <f t="shared" si="16"/>
        <v>0</v>
      </c>
      <c r="TJ38" s="777">
        <f t="shared" si="16"/>
        <v>0</v>
      </c>
      <c r="TK38" s="777">
        <f t="shared" si="16"/>
        <v>0</v>
      </c>
      <c r="TL38" s="399">
        <f t="shared" si="16"/>
        <v>0</v>
      </c>
      <c r="TM38" s="399">
        <f t="shared" si="16"/>
        <v>0</v>
      </c>
      <c r="TN38" s="777">
        <f t="shared" si="16"/>
        <v>0</v>
      </c>
      <c r="TO38" s="777">
        <f t="shared" si="16"/>
        <v>0</v>
      </c>
      <c r="TP38" s="777">
        <f t="shared" si="16"/>
        <v>0</v>
      </c>
      <c r="TQ38" s="777">
        <f t="shared" si="16"/>
        <v>0</v>
      </c>
    </row>
    <row r="39" spans="1:537" s="833" customFormat="1" x14ac:dyDescent="0.3">
      <c r="A39" s="834"/>
      <c r="B39" s="835"/>
      <c r="C39" s="835"/>
      <c r="D39" s="835"/>
      <c r="E39" s="835"/>
      <c r="F39" s="835"/>
      <c r="G39" s="835"/>
      <c r="H39" s="835"/>
      <c r="I39" s="835"/>
      <c r="J39" s="835"/>
      <c r="K39" s="835"/>
      <c r="L39" s="835"/>
      <c r="M39" s="835"/>
      <c r="N39" s="835"/>
      <c r="O39" s="835"/>
      <c r="P39" s="835"/>
      <c r="Q39" s="835"/>
      <c r="R39" s="835"/>
      <c r="S39" s="835"/>
      <c r="T39" s="835"/>
      <c r="U39" s="835"/>
      <c r="V39" s="835"/>
      <c r="W39" s="835"/>
      <c r="X39" s="835"/>
      <c r="Y39" s="835"/>
      <c r="Z39" s="835"/>
      <c r="AA39" s="835"/>
      <c r="AB39" s="835"/>
      <c r="AC39" s="835"/>
      <c r="AD39" s="835"/>
      <c r="AE39" s="835"/>
      <c r="AF39" s="835"/>
      <c r="AG39" s="835"/>
      <c r="AH39" s="835"/>
      <c r="AI39" s="835"/>
      <c r="AJ39" s="835"/>
      <c r="AK39" s="835"/>
      <c r="AL39" s="835"/>
      <c r="AM39" s="835"/>
      <c r="AN39" s="835"/>
      <c r="AO39" s="835"/>
      <c r="AP39" s="835"/>
      <c r="AQ39" s="835"/>
      <c r="AR39" s="835"/>
      <c r="AS39" s="835"/>
      <c r="AT39" s="835"/>
      <c r="AU39" s="835"/>
      <c r="AV39" s="835"/>
      <c r="AW39" s="835"/>
      <c r="AX39" s="835"/>
      <c r="AY39" s="835"/>
      <c r="AZ39" s="835"/>
      <c r="BA39" s="835"/>
      <c r="BB39" s="835"/>
      <c r="BC39" s="835"/>
      <c r="BD39" s="835"/>
      <c r="BE39" s="835"/>
      <c r="BF39" s="835"/>
      <c r="BG39" s="836"/>
      <c r="BH39" s="835"/>
      <c r="BI39" s="835"/>
      <c r="BJ39" s="836"/>
      <c r="BK39" s="836"/>
      <c r="BL39" s="836"/>
      <c r="BM39" s="836"/>
      <c r="BN39" s="835"/>
      <c r="BO39" s="835"/>
      <c r="BP39" s="835"/>
      <c r="BQ39" s="835"/>
      <c r="BR39" s="835"/>
      <c r="BS39" s="835"/>
      <c r="BT39" s="835"/>
      <c r="BU39" s="835"/>
      <c r="BV39" s="835"/>
      <c r="BW39" s="835"/>
      <c r="BX39" s="835"/>
      <c r="BY39" s="835"/>
      <c r="BZ39" s="835"/>
      <c r="CA39" s="835"/>
      <c r="CB39" s="835"/>
      <c r="CC39" s="837"/>
      <c r="CD39" s="838"/>
      <c r="CE39" s="838"/>
      <c r="CF39" s="838"/>
      <c r="CG39" s="838"/>
      <c r="CH39" s="839"/>
      <c r="CI39" s="839"/>
      <c r="CJ39" s="836"/>
      <c r="CK39" s="836"/>
      <c r="CL39" s="836"/>
      <c r="CM39" s="836"/>
      <c r="CN39" s="836"/>
      <c r="CO39" s="836"/>
      <c r="CP39" s="840"/>
      <c r="CQ39" s="836"/>
      <c r="CR39" s="836"/>
      <c r="CS39" s="836"/>
      <c r="CT39" s="836"/>
      <c r="CU39" s="836"/>
      <c r="CV39" s="840"/>
      <c r="CW39" s="840"/>
      <c r="CX39" s="840"/>
      <c r="CY39" s="840"/>
      <c r="CZ39" s="840"/>
      <c r="DA39" s="841"/>
      <c r="DB39" s="841"/>
      <c r="DC39" s="841"/>
      <c r="DD39" s="842"/>
      <c r="DE39" s="842"/>
      <c r="DF39" s="836"/>
      <c r="DG39" s="843"/>
      <c r="DH39" s="843"/>
      <c r="DI39" s="843"/>
      <c r="DJ39" s="836"/>
      <c r="DK39" s="836"/>
      <c r="DL39" s="836"/>
      <c r="DM39" s="844"/>
      <c r="DN39" s="836"/>
      <c r="DO39" s="836"/>
      <c r="DP39" s="836"/>
      <c r="DQ39" s="836"/>
      <c r="DR39" s="836"/>
      <c r="DS39" s="845"/>
      <c r="DT39" s="836"/>
      <c r="DU39" s="846"/>
      <c r="DV39" s="846"/>
      <c r="DW39" s="846"/>
      <c r="DX39" s="836"/>
      <c r="DY39" s="847"/>
      <c r="DZ39" s="848"/>
      <c r="EA39" s="849"/>
      <c r="EB39" s="836"/>
      <c r="EC39" s="836"/>
      <c r="ED39" s="836"/>
      <c r="EE39" s="836"/>
      <c r="EF39" s="836"/>
      <c r="EG39" s="836"/>
      <c r="EH39" s="850"/>
      <c r="EI39" s="836"/>
      <c r="EJ39" s="836"/>
      <c r="EK39" s="836"/>
      <c r="EL39" s="836"/>
      <c r="EM39" s="851"/>
      <c r="EN39" s="852"/>
      <c r="EO39" s="836"/>
      <c r="EP39" s="853"/>
      <c r="EQ39" s="853"/>
      <c r="ER39" s="853"/>
      <c r="ES39" s="854"/>
      <c r="ET39" s="855"/>
      <c r="EU39" s="856"/>
      <c r="EV39" s="857"/>
      <c r="EW39" s="836"/>
      <c r="EX39" s="836"/>
      <c r="EY39" s="836"/>
      <c r="EZ39" s="858"/>
      <c r="FA39" s="859"/>
      <c r="FB39" s="860"/>
      <c r="FC39" s="861"/>
      <c r="FD39" s="862"/>
      <c r="FE39" s="862"/>
      <c r="FF39" s="862"/>
      <c r="FG39" s="863"/>
      <c r="FH39" s="864"/>
      <c r="FI39" s="865"/>
      <c r="FJ39" s="865"/>
      <c r="FK39" s="866"/>
      <c r="FL39" s="866"/>
      <c r="FM39" s="866"/>
      <c r="FN39" s="867"/>
      <c r="FO39" s="868"/>
      <c r="FP39" s="868"/>
      <c r="FQ39" s="868"/>
      <c r="FR39" s="869"/>
      <c r="FS39" s="869"/>
      <c r="FT39" s="869"/>
      <c r="FU39" s="870"/>
      <c r="FV39" s="871"/>
      <c r="FW39" s="871"/>
      <c r="FX39" s="871"/>
      <c r="FY39" s="872"/>
      <c r="FZ39" s="872"/>
      <c r="GA39" s="872"/>
      <c r="GB39" s="873"/>
      <c r="GC39" s="874"/>
      <c r="GD39" s="875"/>
      <c r="GE39" s="875"/>
      <c r="GF39" s="876"/>
      <c r="GG39" s="876"/>
      <c r="GH39" s="876"/>
      <c r="GI39" s="877"/>
      <c r="GJ39" s="878"/>
      <c r="GK39" s="879"/>
      <c r="GL39" s="879"/>
      <c r="GM39" s="836"/>
      <c r="GN39" s="836"/>
      <c r="GO39" s="836"/>
      <c r="GP39" s="880"/>
      <c r="GQ39" s="881"/>
      <c r="GR39" s="882"/>
      <c r="GS39" s="882"/>
      <c r="GT39" s="882"/>
      <c r="GU39" s="882"/>
      <c r="GV39" s="882"/>
      <c r="GW39" s="883"/>
      <c r="GX39" s="884"/>
      <c r="GY39" s="885"/>
      <c r="GZ39" s="885"/>
      <c r="HA39" s="885"/>
      <c r="HB39" s="885"/>
      <c r="HC39" s="885"/>
      <c r="HD39" s="886"/>
      <c r="HE39" s="887"/>
      <c r="HF39" s="888"/>
      <c r="HG39" s="889"/>
      <c r="HH39" s="889"/>
      <c r="HI39" s="889"/>
      <c r="HJ39" s="889"/>
      <c r="HK39" s="890"/>
      <c r="HL39" s="891"/>
      <c r="HM39" s="1373"/>
      <c r="HN39" s="1399"/>
      <c r="HO39" s="1453"/>
      <c r="HP39" s="1453"/>
      <c r="HQ39" s="1453"/>
      <c r="HR39" s="1482"/>
      <c r="HS39" s="1523"/>
      <c r="HT39" s="1545"/>
      <c r="HU39" s="836"/>
      <c r="HV39" s="1568"/>
      <c r="HW39" s="1568"/>
      <c r="HX39" s="1568"/>
      <c r="HY39" s="1568"/>
      <c r="HZ39" s="1597"/>
      <c r="IA39" s="1618"/>
      <c r="IB39" s="1640"/>
      <c r="IC39" s="1661"/>
      <c r="ID39" s="1661"/>
      <c r="IE39" s="1661"/>
      <c r="IF39" s="1690"/>
      <c r="IG39" s="1711"/>
      <c r="IH39" s="1711"/>
      <c r="II39" s="1733"/>
      <c r="IJ39" s="1754"/>
      <c r="IK39" s="1754"/>
      <c r="IL39" s="1754"/>
      <c r="IM39" s="1783"/>
      <c r="IN39" s="836"/>
      <c r="IO39" s="1804"/>
      <c r="IP39" s="1825"/>
      <c r="IQ39" s="1846"/>
      <c r="IR39" s="1846"/>
      <c r="IS39" s="1846"/>
      <c r="IT39" s="1875"/>
      <c r="IU39" s="1896"/>
      <c r="IV39" s="1896"/>
      <c r="IW39" s="1917"/>
      <c r="IX39" s="1938"/>
      <c r="IY39" s="1938"/>
      <c r="IZ39" s="1938"/>
      <c r="JA39" s="1938"/>
      <c r="JB39" s="1938"/>
      <c r="JC39" s="1967"/>
      <c r="JD39" s="1967"/>
      <c r="JE39" s="1988"/>
      <c r="JF39" s="1988"/>
      <c r="JG39" s="1988"/>
      <c r="JH39" s="2017"/>
      <c r="JI39" s="2038"/>
      <c r="JJ39" s="2059"/>
      <c r="JK39" s="2059"/>
      <c r="JL39" s="2080"/>
      <c r="JM39" s="2080"/>
      <c r="JN39" s="2080"/>
      <c r="JO39" s="2109"/>
      <c r="JP39" s="2129"/>
      <c r="JQ39" s="2149"/>
      <c r="JR39" s="2169"/>
      <c r="JS39" s="2189"/>
      <c r="JT39" s="2189"/>
      <c r="JU39" s="2189"/>
      <c r="JV39" s="2216"/>
      <c r="JW39" s="2236"/>
      <c r="JX39" s="2256"/>
      <c r="JY39" s="2276"/>
      <c r="JZ39" s="2296"/>
      <c r="KA39" s="2296"/>
      <c r="KB39" s="2296"/>
      <c r="KC39" s="2325"/>
      <c r="KD39" s="2345"/>
      <c r="KE39" s="2365"/>
      <c r="KF39" s="2385"/>
      <c r="KG39" s="2405"/>
      <c r="KH39" s="2405"/>
      <c r="KI39" s="2405"/>
      <c r="KJ39" s="2434"/>
      <c r="KK39" s="2454"/>
      <c r="KL39" s="2474"/>
      <c r="KM39" s="2494"/>
      <c r="KN39" s="2514"/>
      <c r="KO39" s="2514"/>
      <c r="KP39" s="2514"/>
      <c r="KQ39" s="2543"/>
      <c r="KR39" s="2563"/>
      <c r="KS39" s="2583"/>
      <c r="KT39" s="2603"/>
      <c r="KU39" s="2623"/>
      <c r="KV39" s="2623"/>
      <c r="KW39" s="2623"/>
      <c r="KX39" s="2652"/>
      <c r="KY39" s="2672"/>
      <c r="KZ39" s="2692"/>
      <c r="LA39" s="2716"/>
      <c r="LB39" s="2736"/>
      <c r="LC39" s="2736"/>
      <c r="LD39" s="2736"/>
      <c r="LE39" s="2765"/>
      <c r="LF39" s="2785"/>
      <c r="LG39" s="2805"/>
      <c r="LH39" s="2825"/>
      <c r="LI39" s="2845"/>
      <c r="LJ39" s="2845"/>
      <c r="LK39" s="2845"/>
      <c r="LL39" s="2874"/>
      <c r="LM39" s="2894"/>
      <c r="LN39" s="2916"/>
      <c r="LO39" s="2936"/>
      <c r="LP39" s="2936"/>
      <c r="LQ39" s="3013"/>
      <c r="LR39" s="3013"/>
      <c r="LS39" s="3013"/>
      <c r="LT39" s="3014"/>
      <c r="LU39" s="3015"/>
      <c r="LV39" s="3016"/>
      <c r="LW39" s="3069"/>
      <c r="LX39" s="3069"/>
      <c r="LY39" s="3069"/>
      <c r="LZ39" s="3097"/>
      <c r="MA39" s="3114"/>
      <c r="MB39" s="3150"/>
      <c r="MC39" s="3170"/>
      <c r="MD39" s="3190"/>
      <c r="ME39" s="3190"/>
      <c r="MF39" s="3190"/>
      <c r="MG39" s="3220"/>
      <c r="MH39" s="3240"/>
      <c r="MI39" s="3260"/>
      <c r="MJ39" s="3281"/>
      <c r="MK39" s="3301"/>
      <c r="ML39" s="3301"/>
      <c r="MM39" s="3301"/>
      <c r="MN39" s="3330"/>
      <c r="MO39" s="3350"/>
      <c r="MP39" s="3370"/>
      <c r="MQ39" s="3390"/>
      <c r="MR39" s="3450"/>
      <c r="MS39" s="3450"/>
      <c r="MT39" s="3450"/>
      <c r="MU39" s="3450"/>
      <c r="MV39" s="3472"/>
      <c r="MW39" s="3492"/>
      <c r="MX39" s="3512"/>
      <c r="MY39" s="3532"/>
      <c r="MZ39" s="3532"/>
      <c r="NA39" s="3532"/>
      <c r="NB39" s="1568"/>
      <c r="NC39" s="3561"/>
      <c r="ND39" s="3561"/>
      <c r="NE39" s="3561"/>
      <c r="NF39" s="3591"/>
      <c r="NG39" s="3591"/>
      <c r="NH39" s="3591"/>
      <c r="NI39" s="836"/>
      <c r="NJ39" s="3591"/>
      <c r="NK39" s="3621"/>
      <c r="NL39" s="3621"/>
      <c r="NM39" s="3621"/>
      <c r="NN39" s="3621"/>
      <c r="NO39" s="3621"/>
      <c r="NP39" s="3621"/>
      <c r="NQ39" s="3621"/>
      <c r="NR39" s="3621"/>
      <c r="NS39" s="3621"/>
      <c r="NT39" s="3641"/>
      <c r="NU39" s="3621"/>
      <c r="NV39" s="3621"/>
      <c r="NW39" s="3621"/>
      <c r="NX39" s="3621"/>
      <c r="NY39" s="3641"/>
      <c r="NZ39" s="3670"/>
      <c r="OA39" s="3670"/>
      <c r="OB39" s="3670"/>
      <c r="OC39" s="3670"/>
      <c r="OD39" s="3670"/>
      <c r="OE39" s="3670"/>
      <c r="OF39" s="3670"/>
      <c r="OG39" s="3670"/>
      <c r="OH39" s="836"/>
      <c r="OI39" s="836"/>
      <c r="OJ39" s="836"/>
      <c r="OK39" s="3690"/>
      <c r="OL39" s="3690"/>
      <c r="OM39" s="3710"/>
      <c r="ON39" s="3730"/>
      <c r="OO39" s="3750"/>
      <c r="OP39" s="3750"/>
      <c r="OQ39" s="3750"/>
      <c r="OR39" s="3779"/>
      <c r="OS39" s="3799"/>
      <c r="OT39" s="3819"/>
      <c r="OU39" s="3839"/>
      <c r="OV39" s="3859"/>
      <c r="OW39" s="3859"/>
      <c r="OX39" s="3859"/>
      <c r="OY39" s="3888"/>
      <c r="OZ39" s="3908"/>
      <c r="PA39" s="3928"/>
      <c r="PB39" s="3948"/>
      <c r="PC39" s="3968"/>
      <c r="PD39" s="3968"/>
      <c r="PE39" s="3968"/>
      <c r="PF39" s="3997"/>
      <c r="PG39" s="3997"/>
      <c r="PH39" s="3997"/>
      <c r="PI39" s="4017"/>
      <c r="PJ39" s="4037"/>
      <c r="PK39" s="4037"/>
      <c r="PL39" s="4037"/>
      <c r="PM39" s="4066"/>
      <c r="PN39" s="4086"/>
      <c r="PO39" s="4106"/>
      <c r="PP39" s="4126"/>
      <c r="PQ39" s="4146"/>
      <c r="PR39" s="4146"/>
      <c r="PS39" s="4146"/>
      <c r="PT39" s="4177"/>
      <c r="PU39" s="4177"/>
      <c r="PV39" s="4177"/>
      <c r="PW39" s="4177"/>
      <c r="PX39" s="4197"/>
      <c r="PY39" s="4197"/>
      <c r="PZ39" s="4197"/>
      <c r="QA39" s="4226"/>
      <c r="QB39" s="4246"/>
      <c r="QC39" s="4266"/>
      <c r="QD39" s="4286"/>
      <c r="QE39" s="4306"/>
      <c r="QF39" s="4306"/>
      <c r="QG39" s="4306"/>
      <c r="QH39" s="4335"/>
      <c r="QI39" s="4355"/>
      <c r="QJ39" s="4375"/>
      <c r="QK39" s="4395"/>
      <c r="QL39" s="4415"/>
      <c r="QM39" s="4415"/>
      <c r="QN39" s="4415"/>
      <c r="QO39" s="4444"/>
      <c r="QP39" s="4464"/>
      <c r="QQ39" s="4484"/>
      <c r="QR39" s="4504"/>
      <c r="QS39" s="4524"/>
      <c r="QT39" s="4524"/>
      <c r="QU39" s="4524"/>
      <c r="QV39" s="4524"/>
      <c r="QW39" s="4556"/>
      <c r="QX39" s="4576"/>
      <c r="QY39" s="4596"/>
      <c r="QZ39" s="4616"/>
      <c r="RA39" s="4616"/>
      <c r="RB39" s="4616"/>
      <c r="RC39" s="836"/>
      <c r="RD39" s="836"/>
      <c r="RE39" s="4652"/>
      <c r="RF39" s="836"/>
      <c r="RG39" s="836"/>
      <c r="RH39" s="836"/>
      <c r="RI39" s="836"/>
      <c r="RJ39" s="836"/>
      <c r="RK39" s="836"/>
      <c r="RL39" s="836"/>
      <c r="RM39" s="836"/>
      <c r="RN39" s="836"/>
      <c r="RO39" s="836"/>
      <c r="RP39" s="836"/>
      <c r="RQ39" s="836"/>
      <c r="RR39" s="836"/>
      <c r="RS39" s="836"/>
      <c r="RT39" s="836"/>
      <c r="RU39" s="836"/>
      <c r="RV39" s="836"/>
      <c r="RW39" s="836"/>
      <c r="RX39" s="836"/>
      <c r="RY39" s="836"/>
      <c r="RZ39" s="836"/>
      <c r="SA39" s="836"/>
      <c r="SB39" s="836"/>
      <c r="SC39" s="836"/>
      <c r="SD39" s="836"/>
      <c r="SE39" s="836"/>
      <c r="SF39" s="836"/>
      <c r="SG39" s="836"/>
      <c r="SH39" s="836"/>
      <c r="SI39" s="836"/>
      <c r="SJ39" s="836"/>
      <c r="SK39" s="836"/>
      <c r="SL39" s="836"/>
      <c r="SM39" s="836"/>
      <c r="SN39" s="836"/>
      <c r="SO39" s="4676"/>
      <c r="SP39" s="4706"/>
      <c r="SQ39" s="4706"/>
      <c r="SR39" s="4706"/>
      <c r="SS39" s="4706"/>
      <c r="ST39" s="4727"/>
      <c r="SU39" s="4748"/>
      <c r="SV39" s="4770"/>
      <c r="SW39" s="4791"/>
      <c r="SX39" s="4791"/>
      <c r="SY39" s="4791"/>
      <c r="SZ39" s="836"/>
      <c r="TA39" s="836"/>
      <c r="TB39" s="836"/>
      <c r="TC39" s="836"/>
      <c r="TD39" s="836"/>
      <c r="TE39" s="836"/>
      <c r="TF39" s="836"/>
      <c r="TG39" s="836"/>
      <c r="TH39" s="836"/>
      <c r="TI39" s="836"/>
      <c r="TJ39" s="836"/>
      <c r="TK39" s="836"/>
      <c r="TL39" s="836"/>
      <c r="TM39" s="836"/>
      <c r="TN39" s="836"/>
      <c r="TO39" s="836"/>
      <c r="TP39" s="836"/>
      <c r="TQ39" s="836"/>
    </row>
    <row r="40" spans="1:537" s="586" customFormat="1" x14ac:dyDescent="0.3">
      <c r="A40" s="892" t="s">
        <v>77</v>
      </c>
      <c r="B40" s="529"/>
      <c r="C40" s="529"/>
      <c r="D40" s="529"/>
      <c r="E40" s="529"/>
      <c r="F40" s="529"/>
      <c r="G40" s="529"/>
      <c r="H40" s="529"/>
      <c r="I40" s="529"/>
      <c r="J40" s="529"/>
      <c r="K40" s="529"/>
      <c r="L40" s="529"/>
      <c r="M40" s="529"/>
      <c r="N40" s="529"/>
      <c r="O40" s="529"/>
      <c r="P40" s="529"/>
      <c r="Q40" s="529"/>
      <c r="R40" s="529"/>
      <c r="S40" s="529"/>
      <c r="T40" s="529"/>
      <c r="U40" s="529"/>
      <c r="V40" s="529"/>
      <c r="W40" s="529"/>
      <c r="X40" s="529"/>
      <c r="Y40" s="529"/>
      <c r="Z40" s="529"/>
      <c r="AA40" s="529"/>
      <c r="AB40" s="529"/>
      <c r="AC40" s="529"/>
      <c r="AD40" s="529"/>
      <c r="AE40" s="529"/>
      <c r="AF40" s="529"/>
      <c r="AG40" s="529"/>
      <c r="AH40" s="529"/>
      <c r="AI40" s="529"/>
      <c r="AJ40" s="529"/>
      <c r="AK40" s="529"/>
      <c r="AL40" s="529"/>
      <c r="AM40" s="529"/>
      <c r="AN40" s="529"/>
      <c r="AO40" s="529"/>
      <c r="AP40" s="529"/>
      <c r="AQ40" s="529"/>
      <c r="AR40" s="529"/>
      <c r="AS40" s="529"/>
      <c r="AT40" s="529"/>
      <c r="AU40" s="529"/>
      <c r="AV40" s="529"/>
      <c r="AW40" s="529"/>
      <c r="AX40" s="529"/>
      <c r="AY40" s="529"/>
      <c r="AZ40" s="529"/>
      <c r="BA40" s="529"/>
      <c r="BB40" s="529"/>
      <c r="BC40" s="529"/>
      <c r="BD40" s="529"/>
      <c r="BE40" s="529"/>
      <c r="BF40" s="529"/>
      <c r="BG40" s="530"/>
      <c r="BH40" s="529"/>
      <c r="BI40" s="529"/>
      <c r="BJ40" s="530"/>
      <c r="BK40" s="530"/>
      <c r="BL40" s="530"/>
      <c r="BM40" s="530"/>
      <c r="BN40" s="529"/>
      <c r="BO40" s="529"/>
      <c r="BP40" s="529"/>
      <c r="BQ40" s="529"/>
      <c r="BR40" s="529"/>
      <c r="BS40" s="529"/>
      <c r="BT40" s="529"/>
      <c r="BU40" s="529"/>
      <c r="BV40" s="529"/>
      <c r="BW40" s="529"/>
      <c r="BX40" s="529"/>
      <c r="BY40" s="529"/>
      <c r="BZ40" s="529"/>
      <c r="CA40" s="529"/>
      <c r="CB40" s="529"/>
      <c r="CC40" s="531"/>
      <c r="CD40" s="532"/>
      <c r="CE40" s="532"/>
      <c r="CF40" s="532"/>
      <c r="CG40" s="532"/>
      <c r="CH40" s="533"/>
      <c r="CI40" s="533"/>
      <c r="CJ40" s="530"/>
      <c r="CK40" s="530"/>
      <c r="CL40" s="530"/>
      <c r="CM40" s="530"/>
      <c r="CN40" s="530"/>
      <c r="CO40" s="530"/>
      <c r="CP40" s="534"/>
      <c r="CQ40" s="530"/>
      <c r="CR40" s="530"/>
      <c r="CS40" s="530"/>
      <c r="CT40" s="530"/>
      <c r="CU40" s="530"/>
      <c r="CV40" s="534"/>
      <c r="CW40" s="534"/>
      <c r="CX40" s="534"/>
      <c r="CY40" s="534"/>
      <c r="CZ40" s="534"/>
      <c r="DA40" s="535"/>
      <c r="DB40" s="535"/>
      <c r="DC40" s="535"/>
      <c r="DD40" s="536"/>
      <c r="DE40" s="536"/>
      <c r="DF40" s="530"/>
      <c r="DG40" s="537"/>
      <c r="DH40" s="537"/>
      <c r="DI40" s="537"/>
      <c r="DJ40" s="530"/>
      <c r="DK40" s="530"/>
      <c r="DL40" s="530"/>
      <c r="DM40" s="538"/>
      <c r="DN40" s="530"/>
      <c r="DO40" s="530"/>
      <c r="DP40" s="530"/>
      <c r="DQ40" s="530"/>
      <c r="DR40" s="530"/>
      <c r="DS40" s="539"/>
      <c r="DT40" s="530"/>
      <c r="DU40" s="540"/>
      <c r="DV40" s="540"/>
      <c r="DW40" s="540"/>
      <c r="DX40" s="530"/>
      <c r="DY40" s="541"/>
      <c r="DZ40" s="542"/>
      <c r="EA40" s="543"/>
      <c r="EB40" s="530"/>
      <c r="EC40" s="530"/>
      <c r="ED40" s="530"/>
      <c r="EE40" s="530"/>
      <c r="EF40" s="530"/>
      <c r="EG40" s="530"/>
      <c r="EH40" s="544"/>
      <c r="EI40" s="530"/>
      <c r="EJ40" s="530"/>
      <c r="EK40" s="530"/>
      <c r="EL40" s="530"/>
      <c r="EM40" s="545"/>
      <c r="EN40" s="546"/>
      <c r="EO40" s="530"/>
      <c r="EP40" s="547"/>
      <c r="EQ40" s="547"/>
      <c r="ER40" s="547"/>
      <c r="ES40" s="548"/>
      <c r="ET40" s="549"/>
      <c r="EU40" s="550"/>
      <c r="EV40" s="551"/>
      <c r="EW40" s="530"/>
      <c r="EX40" s="530"/>
      <c r="EY40" s="530"/>
      <c r="EZ40" s="552"/>
      <c r="FA40" s="553"/>
      <c r="FB40" s="554"/>
      <c r="FC40" s="555"/>
      <c r="FD40" s="556"/>
      <c r="FE40" s="556"/>
      <c r="FF40" s="556"/>
      <c r="FG40" s="557"/>
      <c r="FH40" s="558"/>
      <c r="FI40" s="559"/>
      <c r="FJ40" s="559"/>
      <c r="FK40" s="560"/>
      <c r="FL40" s="560"/>
      <c r="FM40" s="560"/>
      <c r="FN40" s="561"/>
      <c r="FO40" s="562"/>
      <c r="FP40" s="562"/>
      <c r="FQ40" s="562"/>
      <c r="FR40" s="563"/>
      <c r="FS40" s="563"/>
      <c r="FT40" s="563"/>
      <c r="FU40" s="564"/>
      <c r="FV40" s="565"/>
      <c r="FW40" s="565"/>
      <c r="FX40" s="565"/>
      <c r="FY40" s="566"/>
      <c r="FZ40" s="566"/>
      <c r="GA40" s="566"/>
      <c r="GB40" s="567"/>
      <c r="GC40" s="568"/>
      <c r="GD40" s="569"/>
      <c r="GE40" s="569"/>
      <c r="GF40" s="570"/>
      <c r="GG40" s="570"/>
      <c r="GH40" s="570"/>
      <c r="GI40" s="571"/>
      <c r="GJ40" s="572"/>
      <c r="GK40" s="573"/>
      <c r="GL40" s="573"/>
      <c r="GM40" s="530"/>
      <c r="GN40" s="530"/>
      <c r="GO40" s="530"/>
      <c r="GP40" s="574"/>
      <c r="GQ40" s="575"/>
      <c r="GR40" s="576"/>
      <c r="GS40" s="576"/>
      <c r="GT40" s="576"/>
      <c r="GU40" s="576"/>
      <c r="GV40" s="576"/>
      <c r="GW40" s="577"/>
      <c r="GX40" s="578"/>
      <c r="GY40" s="579"/>
      <c r="GZ40" s="579"/>
      <c r="HA40" s="579"/>
      <c r="HB40" s="579"/>
      <c r="HC40" s="579"/>
      <c r="HD40" s="580"/>
      <c r="HE40" s="581"/>
      <c r="HF40" s="582"/>
      <c r="HG40" s="583"/>
      <c r="HH40" s="583"/>
      <c r="HI40" s="583"/>
      <c r="HJ40" s="583"/>
      <c r="HK40" s="584"/>
      <c r="HL40" s="585"/>
      <c r="HM40" s="1375"/>
      <c r="HN40" s="1401"/>
      <c r="HO40" s="1455"/>
      <c r="HP40" s="1455"/>
      <c r="HQ40" s="1455"/>
      <c r="HR40" s="1484"/>
      <c r="HS40" s="1525"/>
      <c r="HT40" s="1547"/>
      <c r="HU40" s="530"/>
      <c r="HV40" s="1570"/>
      <c r="HW40" s="1570"/>
      <c r="HX40" s="1570"/>
      <c r="HY40" s="1570"/>
      <c r="HZ40" s="1599"/>
      <c r="IA40" s="1620"/>
      <c r="IB40" s="1642"/>
      <c r="IC40" s="1663"/>
      <c r="ID40" s="1663"/>
      <c r="IE40" s="1663"/>
      <c r="IF40" s="1692"/>
      <c r="IG40" s="1713"/>
      <c r="IH40" s="1713"/>
      <c r="II40" s="1735"/>
      <c r="IJ40" s="1756"/>
      <c r="IK40" s="1756"/>
      <c r="IL40" s="1756"/>
      <c r="IM40" s="1785"/>
      <c r="IN40" s="530"/>
      <c r="IO40" s="1806"/>
      <c r="IP40" s="1827"/>
      <c r="IQ40" s="1848"/>
      <c r="IR40" s="1848"/>
      <c r="IS40" s="1848"/>
      <c r="IT40" s="1877"/>
      <c r="IU40" s="1898"/>
      <c r="IV40" s="1898"/>
      <c r="IW40" s="1919"/>
      <c r="IX40" s="1940"/>
      <c r="IY40" s="1940"/>
      <c r="IZ40" s="1940"/>
      <c r="JA40" s="1940"/>
      <c r="JB40" s="1940"/>
      <c r="JC40" s="1969"/>
      <c r="JD40" s="1969"/>
      <c r="JE40" s="1990"/>
      <c r="JF40" s="1990"/>
      <c r="JG40" s="1990"/>
      <c r="JH40" s="2019"/>
      <c r="JI40" s="2040"/>
      <c r="JJ40" s="2061"/>
      <c r="JK40" s="2061"/>
      <c r="JL40" s="2082"/>
      <c r="JM40" s="2082"/>
      <c r="JN40" s="2082"/>
      <c r="JO40" s="2111"/>
      <c r="JP40" s="2131"/>
      <c r="JQ40" s="2151"/>
      <c r="JR40" s="2171"/>
      <c r="JS40" s="2191"/>
      <c r="JT40" s="2191"/>
      <c r="JU40" s="2191"/>
      <c r="JV40" s="2218"/>
      <c r="JW40" s="2238"/>
      <c r="JX40" s="2258"/>
      <c r="JY40" s="2278"/>
      <c r="JZ40" s="2298"/>
      <c r="KA40" s="2298"/>
      <c r="KB40" s="2298"/>
      <c r="KC40" s="2327"/>
      <c r="KD40" s="2347"/>
      <c r="KE40" s="2367"/>
      <c r="KF40" s="2387"/>
      <c r="KG40" s="2407"/>
      <c r="KH40" s="2407"/>
      <c r="KI40" s="2407"/>
      <c r="KJ40" s="2436"/>
      <c r="KK40" s="2456"/>
      <c r="KL40" s="2476"/>
      <c r="KM40" s="2496"/>
      <c r="KN40" s="2516"/>
      <c r="KO40" s="2516"/>
      <c r="KP40" s="2516"/>
      <c r="KQ40" s="2545"/>
      <c r="KR40" s="2565"/>
      <c r="KS40" s="2585"/>
      <c r="KT40" s="2605"/>
      <c r="KU40" s="2625"/>
      <c r="KV40" s="2625"/>
      <c r="KW40" s="2625"/>
      <c r="KX40" s="2654"/>
      <c r="KY40" s="2674"/>
      <c r="KZ40" s="2694"/>
      <c r="LA40" s="2718"/>
      <c r="LB40" s="2738"/>
      <c r="LC40" s="2738"/>
      <c r="LD40" s="2738"/>
      <c r="LE40" s="2767"/>
      <c r="LF40" s="2787"/>
      <c r="LG40" s="2807"/>
      <c r="LH40" s="2827"/>
      <c r="LI40" s="2847"/>
      <c r="LJ40" s="2847"/>
      <c r="LK40" s="2847"/>
      <c r="LL40" s="2876"/>
      <c r="LM40" s="2896"/>
      <c r="LN40" s="2918"/>
      <c r="LO40" s="2938"/>
      <c r="LP40" s="2938"/>
      <c r="LQ40" s="2992"/>
      <c r="LR40" s="2992"/>
      <c r="LS40" s="2992"/>
      <c r="LT40" s="2993"/>
      <c r="LU40" s="2994"/>
      <c r="LV40" s="2995"/>
      <c r="LW40" s="3063"/>
      <c r="LX40" s="3063"/>
      <c r="LY40" s="3063"/>
      <c r="LZ40" s="3092"/>
      <c r="MA40" s="3116"/>
      <c r="MB40" s="3152"/>
      <c r="MC40" s="3172"/>
      <c r="MD40" s="3192"/>
      <c r="ME40" s="3192"/>
      <c r="MF40" s="3192"/>
      <c r="MG40" s="3222"/>
      <c r="MH40" s="3242"/>
      <c r="MI40" s="3262"/>
      <c r="MJ40" s="3283"/>
      <c r="MK40" s="3303"/>
      <c r="ML40" s="3303"/>
      <c r="MM40" s="3303"/>
      <c r="MN40" s="3332"/>
      <c r="MO40" s="3352"/>
      <c r="MP40" s="3372"/>
      <c r="MQ40" s="3392"/>
      <c r="MR40" s="3444"/>
      <c r="MS40" s="3444"/>
      <c r="MT40" s="3444"/>
      <c r="MU40" s="3444"/>
      <c r="MV40" s="3474"/>
      <c r="MW40" s="3494"/>
      <c r="MX40" s="3514"/>
      <c r="MY40" s="3534"/>
      <c r="MZ40" s="3534"/>
      <c r="NA40" s="3534"/>
      <c r="NB40" s="1570"/>
      <c r="NC40" s="3563"/>
      <c r="ND40" s="3563"/>
      <c r="NE40" s="3563"/>
      <c r="NF40" s="3593"/>
      <c r="NG40" s="3593"/>
      <c r="NH40" s="3593"/>
      <c r="NI40" s="530"/>
      <c r="NJ40" s="3593"/>
      <c r="NK40" s="3623"/>
      <c r="NL40" s="3623"/>
      <c r="NM40" s="3623"/>
      <c r="NN40" s="3623"/>
      <c r="NO40" s="3623"/>
      <c r="NP40" s="3623"/>
      <c r="NQ40" s="3623"/>
      <c r="NR40" s="3623"/>
      <c r="NS40" s="3623"/>
      <c r="NT40" s="3643"/>
      <c r="NU40" s="3623"/>
      <c r="NV40" s="3623"/>
      <c r="NW40" s="3623"/>
      <c r="NX40" s="3623"/>
      <c r="NY40" s="3643"/>
      <c r="NZ40" s="3672"/>
      <c r="OA40" s="3672"/>
      <c r="OB40" s="3672"/>
      <c r="OC40" s="3672"/>
      <c r="OD40" s="3672"/>
      <c r="OE40" s="3672"/>
      <c r="OF40" s="3672"/>
      <c r="OG40" s="3672"/>
      <c r="OH40" s="530"/>
      <c r="OI40" s="530"/>
      <c r="OJ40" s="530"/>
      <c r="OK40" s="3692"/>
      <c r="OL40" s="3692"/>
      <c r="OM40" s="3712"/>
      <c r="ON40" s="3732"/>
      <c r="OO40" s="3752"/>
      <c r="OP40" s="3752"/>
      <c r="OQ40" s="3752"/>
      <c r="OR40" s="3781"/>
      <c r="OS40" s="3801"/>
      <c r="OT40" s="3821"/>
      <c r="OU40" s="3841"/>
      <c r="OV40" s="3861"/>
      <c r="OW40" s="3861"/>
      <c r="OX40" s="3861"/>
      <c r="OY40" s="3890"/>
      <c r="OZ40" s="3910"/>
      <c r="PA40" s="3930"/>
      <c r="PB40" s="3950"/>
      <c r="PC40" s="3970"/>
      <c r="PD40" s="3970"/>
      <c r="PE40" s="3970"/>
      <c r="PF40" s="3999"/>
      <c r="PG40" s="3999"/>
      <c r="PH40" s="3999"/>
      <c r="PI40" s="4019"/>
      <c r="PJ40" s="4039"/>
      <c r="PK40" s="4039"/>
      <c r="PL40" s="4039"/>
      <c r="PM40" s="4068"/>
      <c r="PN40" s="4088"/>
      <c r="PO40" s="4108"/>
      <c r="PP40" s="4128"/>
      <c r="PQ40" s="4148"/>
      <c r="PR40" s="4148"/>
      <c r="PS40" s="4148"/>
      <c r="PT40" s="4179"/>
      <c r="PU40" s="4179"/>
      <c r="PV40" s="4179"/>
      <c r="PW40" s="4179"/>
      <c r="PX40" s="4199"/>
      <c r="PY40" s="4199"/>
      <c r="PZ40" s="4199"/>
      <c r="QA40" s="4228"/>
      <c r="QB40" s="4248"/>
      <c r="QC40" s="4268"/>
      <c r="QD40" s="4288"/>
      <c r="QE40" s="4308"/>
      <c r="QF40" s="4308"/>
      <c r="QG40" s="4308"/>
      <c r="QH40" s="4337"/>
      <c r="QI40" s="4357"/>
      <c r="QJ40" s="4377"/>
      <c r="QK40" s="4397"/>
      <c r="QL40" s="4417"/>
      <c r="QM40" s="4417"/>
      <c r="QN40" s="4417"/>
      <c r="QO40" s="4446"/>
      <c r="QP40" s="4466"/>
      <c r="QQ40" s="4486"/>
      <c r="QR40" s="4506"/>
      <c r="QS40" s="4526"/>
      <c r="QT40" s="4526"/>
      <c r="QU40" s="4526"/>
      <c r="QV40" s="4526"/>
      <c r="QW40" s="4558"/>
      <c r="QX40" s="4578"/>
      <c r="QY40" s="4598"/>
      <c r="QZ40" s="4618"/>
      <c r="RA40" s="4618"/>
      <c r="RB40" s="4618"/>
      <c r="RC40" s="530"/>
      <c r="RD40" s="530"/>
      <c r="RE40" s="4654"/>
      <c r="RF40" s="530"/>
      <c r="RG40" s="530"/>
      <c r="RH40" s="530"/>
      <c r="RI40" s="530"/>
      <c r="RJ40" s="530"/>
      <c r="RK40" s="530"/>
      <c r="RL40" s="530"/>
      <c r="RM40" s="530"/>
      <c r="RN40" s="530"/>
      <c r="RO40" s="530"/>
      <c r="RP40" s="530"/>
      <c r="RQ40" s="530"/>
      <c r="RR40" s="530"/>
      <c r="RS40" s="530"/>
      <c r="RT40" s="530"/>
      <c r="RU40" s="530"/>
      <c r="RV40" s="530"/>
      <c r="RW40" s="530"/>
      <c r="RX40" s="530"/>
      <c r="RY40" s="530"/>
      <c r="RZ40" s="530"/>
      <c r="SA40" s="530"/>
      <c r="SB40" s="530"/>
      <c r="SC40" s="530"/>
      <c r="SD40" s="530"/>
      <c r="SE40" s="530"/>
      <c r="SF40" s="530"/>
      <c r="SG40" s="530"/>
      <c r="SH40" s="530"/>
      <c r="SI40" s="530"/>
      <c r="SJ40" s="530"/>
      <c r="SK40" s="530"/>
      <c r="SL40" s="530"/>
      <c r="SM40" s="530"/>
      <c r="SN40" s="530"/>
      <c r="SO40" s="4678"/>
      <c r="SP40" s="4708"/>
      <c r="SQ40" s="4708"/>
      <c r="SR40" s="4708"/>
      <c r="SS40" s="4708"/>
      <c r="ST40" s="4729"/>
      <c r="SU40" s="4750"/>
      <c r="SV40" s="4772"/>
      <c r="SW40" s="4793"/>
      <c r="SX40" s="4793"/>
      <c r="SY40" s="4793"/>
      <c r="SZ40" s="530"/>
      <c r="TA40" s="530"/>
      <c r="TB40" s="530"/>
      <c r="TC40" s="530"/>
      <c r="TD40" s="530"/>
      <c r="TE40" s="530"/>
      <c r="TF40" s="530"/>
      <c r="TG40" s="530"/>
      <c r="TH40" s="530"/>
      <c r="TI40" s="530"/>
      <c r="TJ40" s="530"/>
      <c r="TK40" s="530"/>
      <c r="TL40" s="530"/>
      <c r="TM40" s="530"/>
      <c r="TN40" s="530"/>
      <c r="TO40" s="530"/>
      <c r="TP40" s="530"/>
      <c r="TQ40" s="530"/>
    </row>
    <row r="41" spans="1:537" s="951" customFormat="1" x14ac:dyDescent="0.3">
      <c r="A41" s="893" t="s">
        <v>78</v>
      </c>
      <c r="B41" s="894">
        <v>288</v>
      </c>
      <c r="C41" s="894">
        <v>436</v>
      </c>
      <c r="D41" s="894">
        <v>260</v>
      </c>
      <c r="E41" s="894">
        <v>292</v>
      </c>
      <c r="F41" s="894">
        <v>236</v>
      </c>
      <c r="G41" s="894"/>
      <c r="H41" s="894"/>
      <c r="I41" s="894">
        <v>748</v>
      </c>
      <c r="J41" s="894">
        <v>341</v>
      </c>
      <c r="K41" s="894">
        <v>323</v>
      </c>
      <c r="L41" s="894">
        <v>49</v>
      </c>
      <c r="M41" s="894">
        <v>23</v>
      </c>
      <c r="N41" s="894"/>
      <c r="O41" s="894"/>
      <c r="P41" s="894">
        <v>83</v>
      </c>
      <c r="Q41" s="894">
        <v>34</v>
      </c>
      <c r="R41" s="894">
        <v>22</v>
      </c>
      <c r="S41" s="894">
        <v>24</v>
      </c>
      <c r="T41" s="894">
        <v>23</v>
      </c>
      <c r="U41" s="894"/>
      <c r="V41" s="894"/>
      <c r="W41" s="894">
        <v>35</v>
      </c>
      <c r="X41" s="894">
        <v>9</v>
      </c>
      <c r="Y41" s="894">
        <v>19</v>
      </c>
      <c r="Z41" s="894">
        <v>13</v>
      </c>
      <c r="AA41" s="894">
        <v>15</v>
      </c>
      <c r="AB41" s="894"/>
      <c r="AC41" s="894"/>
      <c r="AD41" s="894">
        <v>37</v>
      </c>
      <c r="AE41" s="894">
        <v>41</v>
      </c>
      <c r="AF41" s="894">
        <v>29</v>
      </c>
      <c r="AG41" s="894">
        <v>29</v>
      </c>
      <c r="AH41" s="894"/>
      <c r="AI41" s="894"/>
      <c r="AJ41" s="894"/>
      <c r="AK41" s="894">
        <v>265</v>
      </c>
      <c r="AL41" s="894">
        <v>92</v>
      </c>
      <c r="AM41" s="894">
        <v>34</v>
      </c>
      <c r="AN41" s="894">
        <v>70</v>
      </c>
      <c r="AO41" s="894">
        <v>21</v>
      </c>
      <c r="AP41" s="894"/>
      <c r="AQ41" s="894"/>
      <c r="AR41" s="894">
        <v>160</v>
      </c>
      <c r="AS41" s="894">
        <v>9</v>
      </c>
      <c r="AT41" s="894">
        <v>9</v>
      </c>
      <c r="AU41" s="894">
        <v>10</v>
      </c>
      <c r="AV41" s="894">
        <v>10</v>
      </c>
      <c r="AW41" s="894"/>
      <c r="AX41" s="894"/>
      <c r="AY41" s="894">
        <v>8</v>
      </c>
      <c r="AZ41" s="894">
        <v>13</v>
      </c>
      <c r="BA41" s="894">
        <v>11</v>
      </c>
      <c r="BB41" s="894"/>
      <c r="BC41" s="894">
        <v>7</v>
      </c>
      <c r="BD41" s="894"/>
      <c r="BE41" s="894"/>
      <c r="BF41" s="894">
        <v>11</v>
      </c>
      <c r="BG41" s="895">
        <v>10</v>
      </c>
      <c r="BH41" s="894">
        <v>8</v>
      </c>
      <c r="BI41" s="894">
        <v>7</v>
      </c>
      <c r="BJ41" s="895">
        <v>9</v>
      </c>
      <c r="BK41" s="895"/>
      <c r="BL41" s="895"/>
      <c r="BM41" s="895">
        <v>15</v>
      </c>
      <c r="BN41" s="894">
        <v>17</v>
      </c>
      <c r="BO41" s="894">
        <v>8</v>
      </c>
      <c r="BP41" s="894">
        <v>8</v>
      </c>
      <c r="BQ41" s="894">
        <v>9</v>
      </c>
      <c r="BR41" s="894"/>
      <c r="BS41" s="894"/>
      <c r="BT41" s="894">
        <v>9</v>
      </c>
      <c r="BU41" s="894"/>
      <c r="BV41" s="894">
        <v>8</v>
      </c>
      <c r="BW41" s="894">
        <v>9</v>
      </c>
      <c r="BX41" s="894">
        <v>10</v>
      </c>
      <c r="BY41" s="894"/>
      <c r="BZ41" s="894"/>
      <c r="CA41" s="894">
        <v>10</v>
      </c>
      <c r="CB41" s="894">
        <v>7</v>
      </c>
      <c r="CC41" s="896">
        <v>9</v>
      </c>
      <c r="CD41" s="897">
        <v>8</v>
      </c>
      <c r="CE41" s="897">
        <v>9</v>
      </c>
      <c r="CF41" s="897"/>
      <c r="CG41" s="897"/>
      <c r="CH41" s="898">
        <v>15</v>
      </c>
      <c r="CI41" s="898">
        <v>10</v>
      </c>
      <c r="CJ41" s="895">
        <v>8</v>
      </c>
      <c r="CK41" s="895">
        <v>10</v>
      </c>
      <c r="CL41" s="895">
        <v>9</v>
      </c>
      <c r="CM41" s="895"/>
      <c r="CN41" s="895"/>
      <c r="CO41" s="895">
        <v>8</v>
      </c>
      <c r="CP41" s="899">
        <v>11</v>
      </c>
      <c r="CQ41" s="895">
        <v>15</v>
      </c>
      <c r="CR41" s="895">
        <v>8</v>
      </c>
      <c r="CS41" s="895">
        <v>7</v>
      </c>
      <c r="CT41" s="895"/>
      <c r="CU41" s="895"/>
      <c r="CV41" s="899">
        <v>0</v>
      </c>
      <c r="CW41" s="899">
        <v>7</v>
      </c>
      <c r="CX41" s="899">
        <v>8</v>
      </c>
      <c r="CY41" s="899">
        <v>11</v>
      </c>
      <c r="CZ41" s="899">
        <v>3</v>
      </c>
      <c r="DA41" s="900"/>
      <c r="DB41" s="900"/>
      <c r="DC41" s="900">
        <v>10</v>
      </c>
      <c r="DD41" s="901">
        <v>2</v>
      </c>
      <c r="DE41" s="901">
        <v>11</v>
      </c>
      <c r="DF41" s="895">
        <v>7</v>
      </c>
      <c r="DG41" s="902">
        <v>4</v>
      </c>
      <c r="DH41" s="902"/>
      <c r="DI41" s="902"/>
      <c r="DJ41" s="895">
        <v>5</v>
      </c>
      <c r="DK41" s="895">
        <v>3</v>
      </c>
      <c r="DL41" s="895">
        <v>3</v>
      </c>
      <c r="DM41" s="903">
        <v>3</v>
      </c>
      <c r="DN41" s="895">
        <v>3</v>
      </c>
      <c r="DO41" s="895"/>
      <c r="DP41" s="895"/>
      <c r="DQ41" s="895">
        <v>3</v>
      </c>
      <c r="DR41" s="895">
        <v>3</v>
      </c>
      <c r="DS41" s="904">
        <v>3</v>
      </c>
      <c r="DT41" s="895">
        <v>4</v>
      </c>
      <c r="DU41" s="905">
        <v>4</v>
      </c>
      <c r="DV41" s="905"/>
      <c r="DW41" s="905"/>
      <c r="DX41" s="895">
        <v>4</v>
      </c>
      <c r="DY41" s="906">
        <v>5</v>
      </c>
      <c r="DZ41" s="907">
        <v>6</v>
      </c>
      <c r="EA41" s="908">
        <v>4</v>
      </c>
      <c r="EB41" s="895">
        <v>5</v>
      </c>
      <c r="EC41" s="895"/>
      <c r="ED41" s="895"/>
      <c r="EE41" s="895"/>
      <c r="EF41" s="895">
        <v>4</v>
      </c>
      <c r="EG41" s="895">
        <v>4</v>
      </c>
      <c r="EH41" s="909">
        <v>3</v>
      </c>
      <c r="EI41" s="895">
        <v>3</v>
      </c>
      <c r="EJ41" s="895"/>
      <c r="EK41" s="895"/>
      <c r="EL41" s="895">
        <v>4</v>
      </c>
      <c r="EM41" s="910">
        <v>4</v>
      </c>
      <c r="EN41" s="911">
        <v>3</v>
      </c>
      <c r="EO41" s="895">
        <v>3</v>
      </c>
      <c r="EP41" s="912">
        <v>6</v>
      </c>
      <c r="EQ41" s="912"/>
      <c r="ER41" s="912"/>
      <c r="ES41" s="913">
        <v>6</v>
      </c>
      <c r="ET41" s="914">
        <v>4</v>
      </c>
      <c r="EU41" s="915">
        <v>5</v>
      </c>
      <c r="EV41" s="916">
        <v>3</v>
      </c>
      <c r="EW41" s="895">
        <v>3</v>
      </c>
      <c r="EX41" s="895"/>
      <c r="EY41" s="895"/>
      <c r="EZ41" s="917">
        <v>4</v>
      </c>
      <c r="FA41" s="918">
        <v>4</v>
      </c>
      <c r="FB41" s="919">
        <v>9</v>
      </c>
      <c r="FC41" s="920">
        <v>5</v>
      </c>
      <c r="FD41" s="921">
        <v>11</v>
      </c>
      <c r="FE41" s="921"/>
      <c r="FF41" s="921"/>
      <c r="FG41" s="922">
        <v>3</v>
      </c>
      <c r="FH41" s="923">
        <v>4</v>
      </c>
      <c r="FI41" s="924">
        <v>0</v>
      </c>
      <c r="FJ41" s="924">
        <v>4</v>
      </c>
      <c r="FK41" s="925">
        <v>7</v>
      </c>
      <c r="FL41" s="925"/>
      <c r="FM41" s="925"/>
      <c r="FN41" s="926">
        <v>3</v>
      </c>
      <c r="FO41" s="927">
        <v>3</v>
      </c>
      <c r="FP41" s="927">
        <v>6</v>
      </c>
      <c r="FQ41" s="927">
        <v>4</v>
      </c>
      <c r="FR41" s="928">
        <v>4</v>
      </c>
      <c r="FS41" s="928"/>
      <c r="FT41" s="928"/>
      <c r="FU41" s="929">
        <v>5</v>
      </c>
      <c r="FV41" s="930">
        <v>8</v>
      </c>
      <c r="FW41" s="930">
        <v>4</v>
      </c>
      <c r="FX41" s="930">
        <v>0</v>
      </c>
      <c r="FY41" s="931">
        <v>3</v>
      </c>
      <c r="FZ41" s="931"/>
      <c r="GA41" s="931"/>
      <c r="GB41" s="932">
        <v>4</v>
      </c>
      <c r="GC41" s="933">
        <v>8</v>
      </c>
      <c r="GD41" s="934">
        <v>7</v>
      </c>
      <c r="GE41" s="934">
        <v>4</v>
      </c>
      <c r="GF41" s="935">
        <v>6</v>
      </c>
      <c r="GG41" s="935"/>
      <c r="GH41" s="935"/>
      <c r="GI41" s="936">
        <v>0</v>
      </c>
      <c r="GJ41" s="937">
        <v>3</v>
      </c>
      <c r="GK41" s="938">
        <v>5</v>
      </c>
      <c r="GL41" s="938">
        <v>5</v>
      </c>
      <c r="GM41" s="895">
        <v>3</v>
      </c>
      <c r="GN41" s="895"/>
      <c r="GO41" s="895"/>
      <c r="GP41" s="939">
        <v>4</v>
      </c>
      <c r="GQ41" s="940">
        <v>4</v>
      </c>
      <c r="GR41" s="941">
        <v>4</v>
      </c>
      <c r="GS41" s="941">
        <v>3</v>
      </c>
      <c r="GT41" s="941">
        <v>3</v>
      </c>
      <c r="GU41" s="941"/>
      <c r="GV41" s="941"/>
      <c r="GW41" s="942">
        <v>11</v>
      </c>
      <c r="GX41" s="943">
        <v>7</v>
      </c>
      <c r="GY41" s="944">
        <v>3</v>
      </c>
      <c r="GZ41" s="944">
        <v>2</v>
      </c>
      <c r="HA41" s="944"/>
      <c r="HB41" s="944"/>
      <c r="HC41" s="944"/>
      <c r="HD41" s="945">
        <v>8</v>
      </c>
      <c r="HE41" s="946">
        <v>5</v>
      </c>
      <c r="HF41" s="947">
        <v>4</v>
      </c>
      <c r="HG41" s="948">
        <v>3</v>
      </c>
      <c r="HH41" s="948"/>
      <c r="HI41" s="948"/>
      <c r="HJ41" s="948"/>
      <c r="HK41" s="949">
        <v>6</v>
      </c>
      <c r="HL41" s="950">
        <v>5</v>
      </c>
      <c r="HM41" s="1383">
        <v>9</v>
      </c>
      <c r="HN41" s="1409">
        <v>6</v>
      </c>
      <c r="HO41" s="1471">
        <v>9</v>
      </c>
      <c r="HP41" s="1471"/>
      <c r="HQ41" s="1471"/>
      <c r="HR41" s="1492">
        <v>4</v>
      </c>
      <c r="HS41" s="1533">
        <v>4</v>
      </c>
      <c r="HT41" s="1555">
        <v>4</v>
      </c>
      <c r="HU41" s="895">
        <v>4</v>
      </c>
      <c r="HV41" s="1586">
        <v>3</v>
      </c>
      <c r="HW41" s="1586"/>
      <c r="HX41" s="1586"/>
      <c r="HY41" s="1586"/>
      <c r="HZ41" s="1607">
        <v>4</v>
      </c>
      <c r="IA41" s="1628">
        <v>6</v>
      </c>
      <c r="IB41" s="1650">
        <v>7</v>
      </c>
      <c r="IC41" s="1679">
        <v>6</v>
      </c>
      <c r="ID41" s="1679"/>
      <c r="IE41" s="1679"/>
      <c r="IF41" s="1700">
        <v>3</v>
      </c>
      <c r="IG41" s="1721">
        <v>3</v>
      </c>
      <c r="IH41" s="1721">
        <v>8</v>
      </c>
      <c r="II41" s="1743">
        <v>7</v>
      </c>
      <c r="IJ41" s="1772">
        <v>10</v>
      </c>
      <c r="IK41" s="1772"/>
      <c r="IL41" s="1772"/>
      <c r="IM41" s="1793">
        <v>9</v>
      </c>
      <c r="IN41" s="895">
        <v>15</v>
      </c>
      <c r="IO41" s="1814">
        <v>17</v>
      </c>
      <c r="IP41" s="1835">
        <v>10</v>
      </c>
      <c r="IQ41" s="1864">
        <v>9</v>
      </c>
      <c r="IR41" s="1864"/>
      <c r="IS41" s="1864"/>
      <c r="IT41" s="1885">
        <v>22</v>
      </c>
      <c r="IU41" s="1906">
        <v>18</v>
      </c>
      <c r="IV41" s="1906">
        <v>9</v>
      </c>
      <c r="IW41" s="1927">
        <v>6</v>
      </c>
      <c r="IX41" s="1956">
        <v>0</v>
      </c>
      <c r="IY41" s="1956"/>
      <c r="IZ41" s="1956"/>
      <c r="JA41" s="1956">
        <v>3</v>
      </c>
      <c r="JB41" s="1956">
        <v>11</v>
      </c>
      <c r="JC41" s="1977">
        <v>14</v>
      </c>
      <c r="JD41" s="1977">
        <v>5</v>
      </c>
      <c r="JE41" s="2006">
        <v>6</v>
      </c>
      <c r="JF41" s="2006"/>
      <c r="JG41" s="2006"/>
      <c r="JH41" s="2027">
        <v>8</v>
      </c>
      <c r="JI41" s="2048">
        <v>3</v>
      </c>
      <c r="JJ41" s="2069">
        <v>10</v>
      </c>
      <c r="JK41" s="2069">
        <v>0</v>
      </c>
      <c r="JL41" s="2098">
        <v>22</v>
      </c>
      <c r="JM41" s="2098"/>
      <c r="JN41" s="2098"/>
      <c r="JO41" s="2117">
        <v>14</v>
      </c>
      <c r="JP41" s="2137">
        <v>3</v>
      </c>
      <c r="JQ41" s="2157">
        <v>19</v>
      </c>
      <c r="JR41" s="2177">
        <v>17</v>
      </c>
      <c r="JS41" s="2204">
        <v>32</v>
      </c>
      <c r="JT41" s="2204">
        <v>0</v>
      </c>
      <c r="JU41" s="2204">
        <v>0</v>
      </c>
      <c r="JV41" s="2224">
        <v>13</v>
      </c>
      <c r="JW41" s="2244">
        <v>16</v>
      </c>
      <c r="JX41" s="2264">
        <v>8</v>
      </c>
      <c r="JY41" s="2284">
        <v>10</v>
      </c>
      <c r="JZ41" s="2311">
        <v>8</v>
      </c>
      <c r="KA41" s="2314"/>
      <c r="KB41" s="2314"/>
      <c r="KC41" s="2333">
        <v>7</v>
      </c>
      <c r="KD41" s="2353">
        <v>6</v>
      </c>
      <c r="KE41" s="2373">
        <v>4</v>
      </c>
      <c r="KF41" s="2393">
        <v>4</v>
      </c>
      <c r="KG41" s="2420">
        <v>9</v>
      </c>
      <c r="KH41" s="2423"/>
      <c r="KI41" s="2423"/>
      <c r="KJ41" s="2442">
        <v>9</v>
      </c>
      <c r="KK41" s="2462">
        <v>8</v>
      </c>
      <c r="KL41" s="2482">
        <v>6</v>
      </c>
      <c r="KM41" s="2502">
        <v>9</v>
      </c>
      <c r="KN41" s="2529">
        <v>0</v>
      </c>
      <c r="KO41" s="2532"/>
      <c r="KP41" s="2532"/>
      <c r="KQ41" s="2551">
        <v>21</v>
      </c>
      <c r="KR41" s="2571">
        <v>19</v>
      </c>
      <c r="KS41" s="2591">
        <v>33</v>
      </c>
      <c r="KT41" s="2611">
        <v>30</v>
      </c>
      <c r="KU41" s="2638">
        <v>37</v>
      </c>
      <c r="KV41" s="2641"/>
      <c r="KW41" s="2641"/>
      <c r="KX41" s="2660">
        <v>286</v>
      </c>
      <c r="KY41" s="2680">
        <v>62</v>
      </c>
      <c r="KZ41" s="2700">
        <v>29</v>
      </c>
      <c r="LA41" s="2724">
        <v>22</v>
      </c>
      <c r="LB41" s="2751">
        <v>4</v>
      </c>
      <c r="LC41" s="2754"/>
      <c r="LD41" s="2754"/>
      <c r="LE41" s="2773">
        <v>13</v>
      </c>
      <c r="LF41" s="2793">
        <v>6</v>
      </c>
      <c r="LG41" s="2813">
        <v>6</v>
      </c>
      <c r="LH41" s="2833">
        <v>4</v>
      </c>
      <c r="LI41" s="2860">
        <v>4</v>
      </c>
      <c r="LJ41" s="2863"/>
      <c r="LK41" s="2863"/>
      <c r="LL41" s="2882">
        <v>10</v>
      </c>
      <c r="LM41" s="2902">
        <v>7</v>
      </c>
      <c r="LN41" s="2924">
        <v>3</v>
      </c>
      <c r="LO41" s="2944">
        <v>3</v>
      </c>
      <c r="LP41" s="2944">
        <v>6</v>
      </c>
      <c r="LQ41" s="3017"/>
      <c r="LR41" s="3017"/>
      <c r="LS41" s="2996">
        <v>9</v>
      </c>
      <c r="LT41" s="2997">
        <v>9</v>
      </c>
      <c r="LU41" s="2998">
        <v>4</v>
      </c>
      <c r="LV41" s="2999">
        <v>5</v>
      </c>
      <c r="LW41" s="3064">
        <v>4</v>
      </c>
      <c r="LX41" s="3070"/>
      <c r="LY41" s="3070"/>
      <c r="LZ41" s="3093">
        <v>12</v>
      </c>
      <c r="MA41" s="3122">
        <v>13</v>
      </c>
      <c r="MB41" s="3158">
        <v>6</v>
      </c>
      <c r="MC41" s="3178">
        <v>6</v>
      </c>
      <c r="MD41" s="3205">
        <v>4</v>
      </c>
      <c r="ME41" s="3208"/>
      <c r="MF41" s="3208"/>
      <c r="MG41" s="3228">
        <v>11</v>
      </c>
      <c r="MH41" s="3248">
        <v>16</v>
      </c>
      <c r="MI41" s="3268">
        <v>7</v>
      </c>
      <c r="MJ41" s="3289">
        <v>4</v>
      </c>
      <c r="MK41" s="3316">
        <v>8</v>
      </c>
      <c r="ML41" s="3319"/>
      <c r="MM41" s="3319"/>
      <c r="MN41" s="3338">
        <v>8</v>
      </c>
      <c r="MO41" s="3358">
        <v>4</v>
      </c>
      <c r="MP41" s="3378">
        <v>7</v>
      </c>
      <c r="MQ41" s="3398">
        <v>9</v>
      </c>
      <c r="MR41" s="3445">
        <v>11</v>
      </c>
      <c r="MS41" s="3451"/>
      <c r="MT41" s="3451"/>
      <c r="MU41" s="3445">
        <v>12</v>
      </c>
      <c r="MV41" s="3480">
        <v>8</v>
      </c>
      <c r="MW41" s="3500">
        <v>5</v>
      </c>
      <c r="MX41" s="3520">
        <v>4</v>
      </c>
      <c r="MY41" s="3547">
        <v>4</v>
      </c>
      <c r="MZ41" s="3550"/>
      <c r="NA41" s="3550"/>
      <c r="NB41" s="1586"/>
      <c r="NC41" s="3569">
        <v>15</v>
      </c>
      <c r="ND41" s="3569">
        <v>21</v>
      </c>
      <c r="NE41" s="3569">
        <v>17</v>
      </c>
      <c r="NF41" s="3599">
        <v>16</v>
      </c>
      <c r="NG41" s="3579"/>
      <c r="NH41" s="3579"/>
      <c r="NI41" s="589">
        <v>34</v>
      </c>
      <c r="NJ41" s="3599">
        <v>11</v>
      </c>
      <c r="NK41" s="3629">
        <v>9</v>
      </c>
      <c r="NL41" s="3629">
        <v>18</v>
      </c>
      <c r="NM41" s="3629">
        <v>19</v>
      </c>
      <c r="NN41" s="3610"/>
      <c r="NO41" s="3610"/>
      <c r="NP41" s="3629">
        <v>22</v>
      </c>
      <c r="NQ41" s="3629">
        <v>7</v>
      </c>
      <c r="NR41" s="3629">
        <v>8</v>
      </c>
      <c r="NS41" s="3629">
        <v>10</v>
      </c>
      <c r="NT41" s="3649">
        <v>9</v>
      </c>
      <c r="NU41" s="3610"/>
      <c r="NV41" s="3610"/>
      <c r="NW41" s="3629">
        <v>21</v>
      </c>
      <c r="NX41" s="3629">
        <v>13</v>
      </c>
      <c r="NY41" s="3649">
        <v>12</v>
      </c>
      <c r="NZ41" s="3678">
        <v>5</v>
      </c>
      <c r="OA41" s="3678">
        <v>6</v>
      </c>
      <c r="OB41" s="3659"/>
      <c r="OC41" s="3659"/>
      <c r="OD41" s="3678">
        <v>8</v>
      </c>
      <c r="OE41" s="3678">
        <v>9</v>
      </c>
      <c r="OF41" s="3678">
        <v>5</v>
      </c>
      <c r="OG41" s="3678">
        <v>5</v>
      </c>
      <c r="OH41" s="589">
        <v>13</v>
      </c>
      <c r="OI41" s="895"/>
      <c r="OJ41" s="895"/>
      <c r="OK41" s="3698">
        <v>0</v>
      </c>
      <c r="OL41" s="3698">
        <v>15</v>
      </c>
      <c r="OM41" s="3718">
        <v>15</v>
      </c>
      <c r="ON41" s="3738">
        <v>18</v>
      </c>
      <c r="OO41" s="3765">
        <v>15</v>
      </c>
      <c r="OP41" s="3768"/>
      <c r="OQ41" s="3768"/>
      <c r="OR41" s="3787">
        <v>36</v>
      </c>
      <c r="OS41" s="3807">
        <v>6</v>
      </c>
      <c r="OT41" s="3827">
        <v>11</v>
      </c>
      <c r="OU41" s="3847">
        <v>16</v>
      </c>
      <c r="OV41" s="3874">
        <v>21</v>
      </c>
      <c r="OW41" s="3877"/>
      <c r="OX41" s="3877"/>
      <c r="OY41" s="3896">
        <v>17</v>
      </c>
      <c r="OZ41" s="3916">
        <v>8</v>
      </c>
      <c r="PA41" s="3936">
        <v>13</v>
      </c>
      <c r="PB41" s="3956">
        <v>6</v>
      </c>
      <c r="PC41" s="3983">
        <v>7</v>
      </c>
      <c r="PD41" s="3986"/>
      <c r="PE41" s="3986"/>
      <c r="PF41" s="4005">
        <v>29</v>
      </c>
      <c r="PG41" s="4005">
        <v>21</v>
      </c>
      <c r="PH41" s="4005">
        <v>11</v>
      </c>
      <c r="PI41" s="4025">
        <v>9</v>
      </c>
      <c r="PJ41" s="4052">
        <v>0</v>
      </c>
      <c r="PK41" s="4055"/>
      <c r="PL41" s="4055"/>
      <c r="PM41" s="4074">
        <v>61</v>
      </c>
      <c r="PN41" s="4094">
        <v>48</v>
      </c>
      <c r="PO41" s="4114">
        <v>31</v>
      </c>
      <c r="PP41" s="4134">
        <v>20</v>
      </c>
      <c r="PQ41" s="4161">
        <v>6</v>
      </c>
      <c r="PR41" s="4164"/>
      <c r="PS41" s="4164"/>
      <c r="PT41" s="4185">
        <v>28</v>
      </c>
      <c r="PU41" s="4185">
        <v>16</v>
      </c>
      <c r="PV41" s="4185">
        <v>25</v>
      </c>
      <c r="PW41" s="4185">
        <v>15</v>
      </c>
      <c r="PX41" s="4212">
        <v>22</v>
      </c>
      <c r="PY41" s="4215"/>
      <c r="PZ41" s="4215"/>
      <c r="QA41" s="4234">
        <v>7</v>
      </c>
      <c r="QB41" s="4254">
        <v>9</v>
      </c>
      <c r="QC41" s="4274">
        <v>11</v>
      </c>
      <c r="QD41" s="4294">
        <v>5</v>
      </c>
      <c r="QE41" s="4321">
        <v>9</v>
      </c>
      <c r="QF41" s="4324"/>
      <c r="QG41" s="4324"/>
      <c r="QH41" s="4343">
        <v>36</v>
      </c>
      <c r="QI41" s="4363">
        <v>20</v>
      </c>
      <c r="QJ41" s="4383">
        <v>16</v>
      </c>
      <c r="QK41" s="4403">
        <v>7</v>
      </c>
      <c r="QL41" s="4430">
        <v>29</v>
      </c>
      <c r="QM41" s="4433"/>
      <c r="QN41" s="4433"/>
      <c r="QO41" s="4452">
        <v>16</v>
      </c>
      <c r="QP41" s="4472">
        <v>12</v>
      </c>
      <c r="QQ41" s="4492">
        <v>10</v>
      </c>
      <c r="QR41" s="4512">
        <v>10</v>
      </c>
      <c r="QS41" s="4539">
        <v>6</v>
      </c>
      <c r="QT41" s="4542"/>
      <c r="QU41" s="4542"/>
      <c r="QV41" s="4539">
        <v>0</v>
      </c>
      <c r="QW41" s="4564">
        <v>11</v>
      </c>
      <c r="QX41" s="4584">
        <v>8</v>
      </c>
      <c r="QY41" s="4604">
        <v>10</v>
      </c>
      <c r="QZ41" s="4631">
        <v>8</v>
      </c>
      <c r="RA41" s="4634"/>
      <c r="RB41" s="4634"/>
      <c r="RC41" s="589">
        <v>20</v>
      </c>
      <c r="RD41" s="589">
        <v>25</v>
      </c>
      <c r="RE41" s="4660">
        <v>11</v>
      </c>
      <c r="RF41" s="589">
        <v>6</v>
      </c>
      <c r="RG41" s="589">
        <v>8</v>
      </c>
      <c r="RH41" s="895"/>
      <c r="RI41" s="895"/>
      <c r="RJ41" s="589">
        <v>8</v>
      </c>
      <c r="RK41" s="589">
        <v>13</v>
      </c>
      <c r="RL41" s="589">
        <v>7</v>
      </c>
      <c r="RM41" s="589">
        <v>8</v>
      </c>
      <c r="RN41" s="589">
        <v>6</v>
      </c>
      <c r="RO41" s="895"/>
      <c r="RP41" s="895"/>
      <c r="RQ41" s="589">
        <v>5</v>
      </c>
      <c r="RR41" s="589">
        <v>6</v>
      </c>
      <c r="RS41" s="589">
        <v>5</v>
      </c>
      <c r="RT41" s="589">
        <v>8</v>
      </c>
      <c r="RU41" s="589">
        <v>8</v>
      </c>
      <c r="RV41" s="895"/>
      <c r="RW41" s="895"/>
      <c r="RX41" s="589">
        <v>5</v>
      </c>
      <c r="RY41" s="589">
        <v>17</v>
      </c>
      <c r="RZ41" s="589">
        <v>7</v>
      </c>
      <c r="SA41" s="589">
        <v>9</v>
      </c>
      <c r="SB41" s="589">
        <v>7</v>
      </c>
      <c r="SC41" s="895"/>
      <c r="SD41" s="895"/>
      <c r="SE41" s="589">
        <v>0</v>
      </c>
      <c r="SF41" s="589">
        <v>19</v>
      </c>
      <c r="SG41" s="589">
        <v>21</v>
      </c>
      <c r="SH41" s="589">
        <v>8</v>
      </c>
      <c r="SI41" s="589">
        <v>12</v>
      </c>
      <c r="SJ41" s="895"/>
      <c r="SK41" s="895"/>
      <c r="SL41" s="589">
        <v>9</v>
      </c>
      <c r="SM41" s="589">
        <v>8</v>
      </c>
      <c r="SN41" s="589">
        <v>7</v>
      </c>
      <c r="SO41" s="4684">
        <v>11</v>
      </c>
      <c r="SP41" s="4714">
        <v>27</v>
      </c>
      <c r="SQ41" s="4694"/>
      <c r="SR41" s="4694"/>
      <c r="SS41" s="4714">
        <v>11</v>
      </c>
      <c r="ST41" s="4735">
        <v>15</v>
      </c>
      <c r="SU41" s="4756">
        <v>10</v>
      </c>
      <c r="SV41" s="4778">
        <v>15</v>
      </c>
      <c r="SW41" s="4806">
        <v>16</v>
      </c>
      <c r="SX41" s="4809"/>
      <c r="SY41" s="4809"/>
      <c r="SZ41" s="589">
        <v>8</v>
      </c>
      <c r="TA41" s="589">
        <v>19</v>
      </c>
      <c r="TB41" s="589">
        <v>25</v>
      </c>
      <c r="TC41" s="589">
        <v>21</v>
      </c>
      <c r="TD41" s="589">
        <v>18</v>
      </c>
      <c r="TE41" s="895"/>
      <c r="TF41" s="895"/>
      <c r="TG41" s="589">
        <v>10</v>
      </c>
      <c r="TH41" s="589">
        <v>26</v>
      </c>
      <c r="TI41" s="589">
        <v>15</v>
      </c>
      <c r="TJ41" s="589">
        <v>9</v>
      </c>
      <c r="TK41" s="589">
        <v>0</v>
      </c>
      <c r="TL41" s="895"/>
      <c r="TM41" s="895"/>
      <c r="TN41" s="589">
        <v>9</v>
      </c>
      <c r="TO41" s="589">
        <v>9</v>
      </c>
      <c r="TP41" s="589">
        <v>8</v>
      </c>
      <c r="TQ41" s="589">
        <v>11</v>
      </c>
    </row>
    <row r="42" spans="1:537" s="833" customFormat="1" x14ac:dyDescent="0.3">
      <c r="A42" s="952" t="s">
        <v>79</v>
      </c>
      <c r="B42" s="953"/>
      <c r="C42" s="953"/>
      <c r="D42" s="953"/>
      <c r="E42" s="953"/>
      <c r="F42" s="953"/>
      <c r="G42" s="648">
        <v>0</v>
      </c>
      <c r="H42" s="648">
        <v>0</v>
      </c>
      <c r="I42" s="953"/>
      <c r="J42" s="953"/>
      <c r="K42" s="953"/>
      <c r="L42" s="953"/>
      <c r="M42" s="953"/>
      <c r="N42" s="648">
        <v>0</v>
      </c>
      <c r="O42" s="648">
        <v>0</v>
      </c>
      <c r="P42" s="953"/>
      <c r="Q42" s="953"/>
      <c r="R42" s="953"/>
      <c r="S42" s="953"/>
      <c r="T42" s="953"/>
      <c r="U42" s="648">
        <v>0</v>
      </c>
      <c r="V42" s="648">
        <v>0</v>
      </c>
      <c r="W42" s="953"/>
      <c r="X42" s="953"/>
      <c r="Y42" s="953"/>
      <c r="Z42" s="953"/>
      <c r="AA42" s="953"/>
      <c r="AB42" s="648">
        <v>0</v>
      </c>
      <c r="AC42" s="648">
        <v>0</v>
      </c>
      <c r="AD42" s="953"/>
      <c r="AE42" s="953"/>
      <c r="AF42" s="953"/>
      <c r="AG42" s="953"/>
      <c r="AH42" s="953"/>
      <c r="AI42" s="648">
        <v>0</v>
      </c>
      <c r="AJ42" s="648">
        <v>0</v>
      </c>
      <c r="AK42" s="953"/>
      <c r="AL42" s="953"/>
      <c r="AM42" s="953"/>
      <c r="AN42" s="953"/>
      <c r="AO42" s="953"/>
      <c r="AP42" s="648">
        <v>0</v>
      </c>
      <c r="AQ42" s="648">
        <v>0</v>
      </c>
      <c r="AR42" s="953"/>
      <c r="AS42" s="953"/>
      <c r="AT42" s="953"/>
      <c r="AU42" s="953"/>
      <c r="AV42" s="953"/>
      <c r="AW42" s="648">
        <v>0</v>
      </c>
      <c r="AX42" s="648">
        <v>0</v>
      </c>
      <c r="AY42" s="953"/>
      <c r="AZ42" s="953"/>
      <c r="BA42" s="953"/>
      <c r="BB42" s="953"/>
      <c r="BC42" s="953"/>
      <c r="BD42" s="648">
        <v>0</v>
      </c>
      <c r="BE42" s="648">
        <v>0</v>
      </c>
      <c r="BF42" s="953"/>
      <c r="BG42" s="954"/>
      <c r="BH42" s="953"/>
      <c r="BI42" s="953"/>
      <c r="BJ42" s="954"/>
      <c r="BK42" s="651">
        <v>0</v>
      </c>
      <c r="BL42" s="651">
        <v>0</v>
      </c>
      <c r="BM42" s="954"/>
      <c r="BN42" s="953"/>
      <c r="BO42" s="953"/>
      <c r="BP42" s="953"/>
      <c r="BQ42" s="953"/>
      <c r="BR42" s="648">
        <v>0</v>
      </c>
      <c r="BS42" s="648">
        <v>0</v>
      </c>
      <c r="BT42" s="953"/>
      <c r="BU42" s="953"/>
      <c r="BV42" s="953"/>
      <c r="BW42" s="953"/>
      <c r="BX42" s="953"/>
      <c r="BY42" s="648"/>
      <c r="BZ42" s="648"/>
      <c r="CA42" s="953"/>
      <c r="CB42" s="953"/>
      <c r="CC42" s="955"/>
      <c r="CD42" s="956"/>
      <c r="CE42" s="956"/>
      <c r="CF42" s="654">
        <v>0</v>
      </c>
      <c r="CG42" s="654">
        <v>0</v>
      </c>
      <c r="CH42" s="957"/>
      <c r="CI42" s="957"/>
      <c r="CJ42" s="954"/>
      <c r="CK42" s="954"/>
      <c r="CL42" s="954"/>
      <c r="CM42" s="651">
        <v>0</v>
      </c>
      <c r="CN42" s="651">
        <v>0</v>
      </c>
      <c r="CO42" s="954"/>
      <c r="CP42" s="958"/>
      <c r="CQ42" s="954"/>
      <c r="CR42" s="954"/>
      <c r="CS42" s="954"/>
      <c r="CT42" s="651">
        <v>0</v>
      </c>
      <c r="CU42" s="651">
        <v>0</v>
      </c>
      <c r="CV42" s="958"/>
      <c r="CW42" s="958"/>
      <c r="CX42" s="958"/>
      <c r="CY42" s="958"/>
      <c r="CZ42" s="958"/>
      <c r="DA42" s="657">
        <v>0</v>
      </c>
      <c r="DB42" s="657">
        <v>0</v>
      </c>
      <c r="DC42" s="959"/>
      <c r="DD42" s="960"/>
      <c r="DE42" s="960"/>
      <c r="DF42" s="954"/>
      <c r="DG42" s="961"/>
      <c r="DH42" s="661">
        <v>0</v>
      </c>
      <c r="DI42" s="661">
        <v>0</v>
      </c>
      <c r="DJ42" s="954"/>
      <c r="DK42" s="954"/>
      <c r="DL42" s="954"/>
      <c r="DM42" s="962"/>
      <c r="DN42" s="954"/>
      <c r="DO42" s="651">
        <v>0</v>
      </c>
      <c r="DP42" s="651">
        <v>0</v>
      </c>
      <c r="DQ42" s="954"/>
      <c r="DR42" s="954"/>
      <c r="DS42" s="963"/>
      <c r="DT42" s="954"/>
      <c r="DU42" s="964"/>
      <c r="DV42" s="665">
        <v>0</v>
      </c>
      <c r="DW42" s="665">
        <v>0</v>
      </c>
      <c r="DX42" s="954"/>
      <c r="DY42" s="965"/>
      <c r="DZ42" s="966"/>
      <c r="EA42" s="967"/>
      <c r="EB42" s="954"/>
      <c r="EC42" s="651">
        <v>0</v>
      </c>
      <c r="ED42" s="651">
        <v>0</v>
      </c>
      <c r="EE42" s="651">
        <v>0</v>
      </c>
      <c r="EF42" s="954"/>
      <c r="EG42" s="954"/>
      <c r="EH42" s="968"/>
      <c r="EI42" s="954"/>
      <c r="EJ42" s="651">
        <v>0</v>
      </c>
      <c r="EK42" s="651">
        <v>0</v>
      </c>
      <c r="EL42" s="954"/>
      <c r="EM42" s="969"/>
      <c r="EN42" s="970"/>
      <c r="EO42" s="954"/>
      <c r="EP42" s="971"/>
      <c r="EQ42" s="673">
        <v>0</v>
      </c>
      <c r="ER42" s="673">
        <v>0</v>
      </c>
      <c r="ES42" s="972"/>
      <c r="ET42" s="973"/>
      <c r="EU42" s="974"/>
      <c r="EV42" s="975"/>
      <c r="EW42" s="954"/>
      <c r="EX42" s="651">
        <v>0</v>
      </c>
      <c r="EY42" s="651">
        <v>0</v>
      </c>
      <c r="EZ42" s="976"/>
      <c r="FA42" s="977"/>
      <c r="FB42" s="978"/>
      <c r="FC42" s="979"/>
      <c r="FD42" s="980"/>
      <c r="FE42" s="683">
        <v>0</v>
      </c>
      <c r="FF42" s="683">
        <v>0</v>
      </c>
      <c r="FG42" s="981"/>
      <c r="FH42" s="982"/>
      <c r="FI42" s="983"/>
      <c r="FJ42" s="983"/>
      <c r="FK42" s="984"/>
      <c r="FL42" s="688">
        <v>0</v>
      </c>
      <c r="FM42" s="688">
        <v>0</v>
      </c>
      <c r="FN42" s="985"/>
      <c r="FO42" s="986"/>
      <c r="FP42" s="986"/>
      <c r="FQ42" s="986"/>
      <c r="FR42" s="987"/>
      <c r="FS42" s="692">
        <v>0</v>
      </c>
      <c r="FT42" s="692">
        <v>0</v>
      </c>
      <c r="FU42" s="988"/>
      <c r="FV42" s="989"/>
      <c r="FW42" s="989"/>
      <c r="FX42" s="989"/>
      <c r="FY42" s="990"/>
      <c r="FZ42" s="696">
        <v>0</v>
      </c>
      <c r="GA42" s="696">
        <v>0</v>
      </c>
      <c r="GB42" s="991"/>
      <c r="GC42" s="992"/>
      <c r="GD42" s="993"/>
      <c r="GE42" s="993"/>
      <c r="GF42" s="994"/>
      <c r="GG42" s="701">
        <v>0</v>
      </c>
      <c r="GH42" s="701">
        <v>0</v>
      </c>
      <c r="GI42" s="995"/>
      <c r="GJ42" s="996"/>
      <c r="GK42" s="997"/>
      <c r="GL42" s="997"/>
      <c r="GM42" s="954"/>
      <c r="GN42" s="651">
        <v>0</v>
      </c>
      <c r="GO42" s="651">
        <v>0</v>
      </c>
      <c r="GP42" s="998"/>
      <c r="GQ42" s="999"/>
      <c r="GR42" s="1000"/>
      <c r="GS42" s="1000"/>
      <c r="GT42" s="1000"/>
      <c r="GU42" s="708">
        <v>0</v>
      </c>
      <c r="GV42" s="708">
        <v>0</v>
      </c>
      <c r="GW42" s="1001"/>
      <c r="GX42" s="1002"/>
      <c r="GY42" s="1003"/>
      <c r="GZ42" s="1003"/>
      <c r="HA42" s="1003"/>
      <c r="HB42" s="712">
        <v>0</v>
      </c>
      <c r="HC42" s="712">
        <v>0</v>
      </c>
      <c r="HD42" s="1004"/>
      <c r="HE42" s="1005"/>
      <c r="HF42" s="1006"/>
      <c r="HG42" s="1007"/>
      <c r="HH42" s="1007"/>
      <c r="HI42" s="717">
        <v>0</v>
      </c>
      <c r="HJ42" s="717">
        <v>0</v>
      </c>
      <c r="HK42" s="1008"/>
      <c r="HL42" s="1009"/>
      <c r="HM42" s="1366"/>
      <c r="HN42" s="1392"/>
      <c r="HO42" s="1446"/>
      <c r="HP42" s="1462">
        <v>0</v>
      </c>
      <c r="HQ42" s="1462">
        <v>0</v>
      </c>
      <c r="HR42" s="1475"/>
      <c r="HS42" s="1516"/>
      <c r="HT42" s="1538"/>
      <c r="HU42" s="954"/>
      <c r="HV42" s="1561"/>
      <c r="HW42" s="1577">
        <v>0</v>
      </c>
      <c r="HX42" s="1577">
        <v>0</v>
      </c>
      <c r="HY42" s="1577">
        <v>0</v>
      </c>
      <c r="HZ42" s="1590"/>
      <c r="IA42" s="1611"/>
      <c r="IB42" s="1633"/>
      <c r="IC42" s="1654"/>
      <c r="ID42" s="1670">
        <v>0</v>
      </c>
      <c r="IE42" s="1670">
        <v>0</v>
      </c>
      <c r="IF42" s="1683"/>
      <c r="IG42" s="1704"/>
      <c r="IH42" s="1704"/>
      <c r="II42" s="1726"/>
      <c r="IJ42" s="1747"/>
      <c r="IK42" s="1763">
        <v>0</v>
      </c>
      <c r="IL42" s="1763">
        <v>0</v>
      </c>
      <c r="IM42" s="1776"/>
      <c r="IN42" s="954"/>
      <c r="IO42" s="1797"/>
      <c r="IP42" s="1818"/>
      <c r="IQ42" s="1839"/>
      <c r="IR42" s="1855">
        <v>0</v>
      </c>
      <c r="IS42" s="1855">
        <v>0</v>
      </c>
      <c r="IT42" s="1868"/>
      <c r="IU42" s="1889"/>
      <c r="IV42" s="1889"/>
      <c r="IW42" s="1910"/>
      <c r="IX42" s="1931"/>
      <c r="IY42" s="1947">
        <v>0</v>
      </c>
      <c r="IZ42" s="1947">
        <v>0</v>
      </c>
      <c r="JA42" s="1931"/>
      <c r="JB42" s="1931"/>
      <c r="JC42" s="1960"/>
      <c r="JD42" s="1960"/>
      <c r="JE42" s="1981"/>
      <c r="JF42" s="1997">
        <v>0</v>
      </c>
      <c r="JG42" s="1997">
        <v>0</v>
      </c>
      <c r="JH42" s="2010"/>
      <c r="JI42" s="2031"/>
      <c r="JJ42" s="2052"/>
      <c r="JK42" s="2052"/>
      <c r="JL42" s="2073"/>
      <c r="JM42" s="2089">
        <v>0</v>
      </c>
      <c r="JN42" s="2089">
        <v>0</v>
      </c>
      <c r="JO42" s="2102"/>
      <c r="JP42" s="2122"/>
      <c r="JQ42" s="2142"/>
      <c r="JR42" s="2162"/>
      <c r="JS42" s="2182"/>
      <c r="JT42" s="2198">
        <v>0</v>
      </c>
      <c r="JU42" s="2198">
        <v>0</v>
      </c>
      <c r="JV42" s="2209"/>
      <c r="JW42" s="2229"/>
      <c r="JX42" s="2249"/>
      <c r="JY42" s="2269"/>
      <c r="JZ42" s="2289"/>
      <c r="KA42" s="2305">
        <v>0</v>
      </c>
      <c r="KB42" s="2305">
        <v>0</v>
      </c>
      <c r="KC42" s="2318"/>
      <c r="KD42" s="2338"/>
      <c r="KE42" s="2358"/>
      <c r="KF42" s="2378"/>
      <c r="KG42" s="2398"/>
      <c r="KH42" s="2414">
        <v>0</v>
      </c>
      <c r="KI42" s="2414">
        <v>0</v>
      </c>
      <c r="KJ42" s="2427"/>
      <c r="KK42" s="2447"/>
      <c r="KL42" s="2467"/>
      <c r="KM42" s="2487"/>
      <c r="KN42" s="2507"/>
      <c r="KO42" s="2523">
        <v>0</v>
      </c>
      <c r="KP42" s="2523">
        <v>0</v>
      </c>
      <c r="KQ42" s="2536"/>
      <c r="KR42" s="2556"/>
      <c r="KS42" s="2576"/>
      <c r="KT42" s="2596"/>
      <c r="KU42" s="2616"/>
      <c r="KV42" s="2632">
        <v>0</v>
      </c>
      <c r="KW42" s="2632">
        <v>0</v>
      </c>
      <c r="KX42" s="2645"/>
      <c r="KY42" s="2665"/>
      <c r="KZ42" s="2685"/>
      <c r="LA42" s="2709"/>
      <c r="LB42" s="2729"/>
      <c r="LC42" s="2745">
        <v>0</v>
      </c>
      <c r="LD42" s="2745">
        <v>0</v>
      </c>
      <c r="LE42" s="2758"/>
      <c r="LF42" s="2778"/>
      <c r="LG42" s="2798"/>
      <c r="LH42" s="2818"/>
      <c r="LI42" s="2838"/>
      <c r="LJ42" s="2854">
        <v>0</v>
      </c>
      <c r="LK42" s="2854">
        <v>0</v>
      </c>
      <c r="LL42" s="2867"/>
      <c r="LM42" s="2887"/>
      <c r="LN42" s="2909"/>
      <c r="LO42" s="2929"/>
      <c r="LP42" s="2929"/>
      <c r="LQ42" s="3000">
        <v>0</v>
      </c>
      <c r="LR42" s="3000">
        <v>0</v>
      </c>
      <c r="LS42" s="3018"/>
      <c r="LT42" s="3019"/>
      <c r="LU42" s="3020"/>
      <c r="LV42" s="3021"/>
      <c r="LW42" s="3071"/>
      <c r="LX42" s="3066">
        <v>0</v>
      </c>
      <c r="LY42" s="3066">
        <v>0</v>
      </c>
      <c r="LZ42" s="3098"/>
      <c r="MA42" s="3107"/>
      <c r="MB42" s="3143"/>
      <c r="MC42" s="3163"/>
      <c r="MD42" s="3183"/>
      <c r="ME42" s="3199">
        <v>0</v>
      </c>
      <c r="MF42" s="3199">
        <v>0</v>
      </c>
      <c r="MG42" s="3213"/>
      <c r="MH42" s="3233"/>
      <c r="MI42" s="3253"/>
      <c r="MJ42" s="3274"/>
      <c r="MK42" s="3294"/>
      <c r="ML42" s="3310">
        <v>0</v>
      </c>
      <c r="MM42" s="3310">
        <v>0</v>
      </c>
      <c r="MN42" s="3323"/>
      <c r="MO42" s="3343"/>
      <c r="MP42" s="3363"/>
      <c r="MQ42" s="3383"/>
      <c r="MR42" s="3452"/>
      <c r="MS42" s="3447">
        <v>0</v>
      </c>
      <c r="MT42" s="3447">
        <v>0</v>
      </c>
      <c r="MU42" s="3452"/>
      <c r="MV42" s="3465"/>
      <c r="MW42" s="3485"/>
      <c r="MX42" s="3505"/>
      <c r="MY42" s="3525"/>
      <c r="MZ42" s="3541">
        <v>0</v>
      </c>
      <c r="NA42" s="3541">
        <v>0</v>
      </c>
      <c r="NB42" s="1577">
        <v>0</v>
      </c>
      <c r="NC42" s="3554"/>
      <c r="ND42" s="3554"/>
      <c r="NE42" s="3554"/>
      <c r="NF42" s="3584"/>
      <c r="NG42" s="3573">
        <v>0</v>
      </c>
      <c r="NH42" s="3573">
        <v>0</v>
      </c>
      <c r="NI42" s="954"/>
      <c r="NJ42" s="3584"/>
      <c r="NK42" s="3614"/>
      <c r="NL42" s="3614"/>
      <c r="NM42" s="3614"/>
      <c r="NN42" s="3604">
        <v>0</v>
      </c>
      <c r="NO42" s="3604">
        <v>0</v>
      </c>
      <c r="NP42" s="3614"/>
      <c r="NQ42" s="3614"/>
      <c r="NR42" s="3614"/>
      <c r="NS42" s="3614"/>
      <c r="NT42" s="3634"/>
      <c r="NU42" s="3604">
        <v>0</v>
      </c>
      <c r="NV42" s="3604">
        <v>0</v>
      </c>
      <c r="NW42" s="3614"/>
      <c r="NX42" s="3614"/>
      <c r="NY42" s="3634"/>
      <c r="NZ42" s="3663"/>
      <c r="OA42" s="3663"/>
      <c r="OB42" s="3653">
        <v>0</v>
      </c>
      <c r="OC42" s="3653">
        <v>0</v>
      </c>
      <c r="OD42" s="3663"/>
      <c r="OE42" s="3663"/>
      <c r="OF42" s="3663"/>
      <c r="OG42" s="3663"/>
      <c r="OH42" s="954"/>
      <c r="OI42" s="651">
        <v>0</v>
      </c>
      <c r="OJ42" s="651">
        <v>0</v>
      </c>
      <c r="OK42" s="3683"/>
      <c r="OL42" s="3683"/>
      <c r="OM42" s="3703"/>
      <c r="ON42" s="3723"/>
      <c r="OO42" s="3743"/>
      <c r="OP42" s="3759">
        <v>0</v>
      </c>
      <c r="OQ42" s="3759">
        <v>0</v>
      </c>
      <c r="OR42" s="3772"/>
      <c r="OS42" s="3792"/>
      <c r="OT42" s="3812"/>
      <c r="OU42" s="3832"/>
      <c r="OV42" s="3852"/>
      <c r="OW42" s="3868">
        <v>0</v>
      </c>
      <c r="OX42" s="3868">
        <v>0</v>
      </c>
      <c r="OY42" s="3881"/>
      <c r="OZ42" s="3901"/>
      <c r="PA42" s="3921"/>
      <c r="PB42" s="3941"/>
      <c r="PC42" s="3961"/>
      <c r="PD42" s="3977">
        <v>0</v>
      </c>
      <c r="PE42" s="3977">
        <v>0</v>
      </c>
      <c r="PF42" s="3990"/>
      <c r="PG42" s="3990"/>
      <c r="PH42" s="3990"/>
      <c r="PI42" s="4010"/>
      <c r="PJ42" s="4030"/>
      <c r="PK42" s="4046">
        <v>0</v>
      </c>
      <c r="PL42" s="4046">
        <v>0</v>
      </c>
      <c r="PM42" s="4059"/>
      <c r="PN42" s="4079"/>
      <c r="PO42" s="4099"/>
      <c r="PP42" s="4119"/>
      <c r="PQ42" s="4139"/>
      <c r="PR42" s="4155">
        <v>0</v>
      </c>
      <c r="PS42" s="4155">
        <v>0</v>
      </c>
      <c r="PT42" s="4170"/>
      <c r="PU42" s="4170"/>
      <c r="PV42" s="4170"/>
      <c r="PW42" s="4170"/>
      <c r="PX42" s="4190"/>
      <c r="PY42" s="4206">
        <v>0</v>
      </c>
      <c r="PZ42" s="4206">
        <v>0</v>
      </c>
      <c r="QA42" s="4219"/>
      <c r="QB42" s="4239"/>
      <c r="QC42" s="4259"/>
      <c r="QD42" s="4279"/>
      <c r="QE42" s="4299"/>
      <c r="QF42" s="4315">
        <v>0</v>
      </c>
      <c r="QG42" s="4315">
        <v>0</v>
      </c>
      <c r="QH42" s="4328"/>
      <c r="QI42" s="4348"/>
      <c r="QJ42" s="4368"/>
      <c r="QK42" s="4388"/>
      <c r="QL42" s="4408"/>
      <c r="QM42" s="4424">
        <v>0</v>
      </c>
      <c r="QN42" s="4424">
        <v>0</v>
      </c>
      <c r="QO42" s="4437"/>
      <c r="QP42" s="4457"/>
      <c r="QQ42" s="4477"/>
      <c r="QR42" s="4497"/>
      <c r="QS42" s="4517"/>
      <c r="QT42" s="4533">
        <v>0</v>
      </c>
      <c r="QU42" s="4533">
        <v>0</v>
      </c>
      <c r="QV42" s="4517"/>
      <c r="QW42" s="4549"/>
      <c r="QX42" s="4569"/>
      <c r="QY42" s="4589"/>
      <c r="QZ42" s="4609"/>
      <c r="RA42" s="4625">
        <v>0</v>
      </c>
      <c r="RB42" s="4625">
        <v>0</v>
      </c>
      <c r="RC42" s="954"/>
      <c r="RD42" s="954"/>
      <c r="RE42" s="4645"/>
      <c r="RF42" s="954"/>
      <c r="RG42" s="954"/>
      <c r="RH42" s="651">
        <v>0</v>
      </c>
      <c r="RI42" s="651">
        <v>0</v>
      </c>
      <c r="RJ42" s="954"/>
      <c r="RK42" s="954"/>
      <c r="RL42" s="954"/>
      <c r="RM42" s="954"/>
      <c r="RN42" s="954"/>
      <c r="RO42" s="651">
        <v>0</v>
      </c>
      <c r="RP42" s="651">
        <v>0</v>
      </c>
      <c r="RQ42" s="954"/>
      <c r="RR42" s="954"/>
      <c r="RS42" s="954"/>
      <c r="RT42" s="954"/>
      <c r="RU42" s="954"/>
      <c r="RV42" s="651">
        <v>0</v>
      </c>
      <c r="RW42" s="651">
        <v>0</v>
      </c>
      <c r="RX42" s="954"/>
      <c r="RY42" s="954"/>
      <c r="RZ42" s="954"/>
      <c r="SA42" s="954"/>
      <c r="SB42" s="954"/>
      <c r="SC42" s="651">
        <v>0</v>
      </c>
      <c r="SD42" s="651">
        <v>0</v>
      </c>
      <c r="SE42" s="954"/>
      <c r="SF42" s="954"/>
      <c r="SG42" s="954"/>
      <c r="SH42" s="954"/>
      <c r="SI42" s="954"/>
      <c r="SJ42" s="651">
        <v>0</v>
      </c>
      <c r="SK42" s="651">
        <v>0</v>
      </c>
      <c r="SL42" s="954"/>
      <c r="SM42" s="954"/>
      <c r="SN42" s="954"/>
      <c r="SO42" s="4669"/>
      <c r="SP42" s="4699"/>
      <c r="SQ42" s="4688">
        <v>0</v>
      </c>
      <c r="SR42" s="4688">
        <v>0</v>
      </c>
      <c r="SS42" s="4699"/>
      <c r="ST42" s="4720"/>
      <c r="SU42" s="4741"/>
      <c r="SV42" s="4763"/>
      <c r="SW42" s="4784"/>
      <c r="SX42" s="4800">
        <v>0</v>
      </c>
      <c r="SY42" s="4800">
        <v>0</v>
      </c>
      <c r="SZ42" s="954"/>
      <c r="TA42" s="954"/>
      <c r="TB42" s="954"/>
      <c r="TC42" s="954"/>
      <c r="TD42" s="954"/>
      <c r="TE42" s="651">
        <v>0</v>
      </c>
      <c r="TF42" s="651">
        <v>0</v>
      </c>
      <c r="TG42" s="954"/>
      <c r="TH42" s="954"/>
      <c r="TI42" s="954"/>
      <c r="TJ42" s="954"/>
      <c r="TK42" s="954"/>
      <c r="TL42" s="651">
        <v>0</v>
      </c>
      <c r="TM42" s="651">
        <v>0</v>
      </c>
      <c r="TN42" s="954"/>
      <c r="TO42" s="954"/>
      <c r="TP42" s="954"/>
      <c r="TQ42" s="954"/>
    </row>
    <row r="43" spans="1:537" s="833" customFormat="1" x14ac:dyDescent="0.3">
      <c r="A43" s="952" t="s">
        <v>80</v>
      </c>
      <c r="B43" s="953">
        <v>0</v>
      </c>
      <c r="C43" s="953">
        <v>0</v>
      </c>
      <c r="D43" s="953">
        <v>0</v>
      </c>
      <c r="E43" s="953">
        <v>0</v>
      </c>
      <c r="F43" s="953">
        <v>0</v>
      </c>
      <c r="G43" s="648">
        <v>0</v>
      </c>
      <c r="H43" s="648">
        <v>0</v>
      </c>
      <c r="I43" s="953">
        <v>0</v>
      </c>
      <c r="J43" s="953">
        <v>0</v>
      </c>
      <c r="K43" s="953">
        <v>0</v>
      </c>
      <c r="L43" s="953">
        <v>0</v>
      </c>
      <c r="M43" s="953">
        <v>0</v>
      </c>
      <c r="N43" s="648">
        <v>0</v>
      </c>
      <c r="O43" s="648">
        <v>0</v>
      </c>
      <c r="P43" s="953">
        <v>0</v>
      </c>
      <c r="Q43" s="953">
        <v>0</v>
      </c>
      <c r="R43" s="953">
        <v>0</v>
      </c>
      <c r="S43" s="953">
        <v>0</v>
      </c>
      <c r="T43" s="953">
        <v>0</v>
      </c>
      <c r="U43" s="648">
        <v>0</v>
      </c>
      <c r="V43" s="648">
        <v>0</v>
      </c>
      <c r="W43" s="953">
        <v>0</v>
      </c>
      <c r="X43" s="953">
        <v>0</v>
      </c>
      <c r="Y43" s="953">
        <v>0</v>
      </c>
      <c r="Z43" s="953">
        <v>0</v>
      </c>
      <c r="AA43" s="953">
        <v>0</v>
      </c>
      <c r="AB43" s="648">
        <v>0</v>
      </c>
      <c r="AC43" s="648">
        <v>0</v>
      </c>
      <c r="AD43" s="953">
        <v>0</v>
      </c>
      <c r="AE43" s="953">
        <v>0</v>
      </c>
      <c r="AF43" s="953">
        <v>0</v>
      </c>
      <c r="AG43" s="953">
        <v>0</v>
      </c>
      <c r="AH43" s="953">
        <v>0</v>
      </c>
      <c r="AI43" s="648">
        <v>0</v>
      </c>
      <c r="AJ43" s="648">
        <v>0</v>
      </c>
      <c r="AK43" s="953">
        <v>0</v>
      </c>
      <c r="AL43" s="953">
        <v>0</v>
      </c>
      <c r="AM43" s="953">
        <v>0</v>
      </c>
      <c r="AN43" s="953">
        <v>0</v>
      </c>
      <c r="AO43" s="953">
        <v>0</v>
      </c>
      <c r="AP43" s="648">
        <v>0</v>
      </c>
      <c r="AQ43" s="648">
        <v>0</v>
      </c>
      <c r="AR43" s="953">
        <v>0</v>
      </c>
      <c r="AS43" s="953">
        <v>0</v>
      </c>
      <c r="AT43" s="953">
        <v>0</v>
      </c>
      <c r="AU43" s="953">
        <v>0</v>
      </c>
      <c r="AV43" s="953">
        <v>0</v>
      </c>
      <c r="AW43" s="648">
        <v>0</v>
      </c>
      <c r="AX43" s="648">
        <v>0</v>
      </c>
      <c r="AY43" s="953">
        <v>0</v>
      </c>
      <c r="AZ43" s="953">
        <v>0</v>
      </c>
      <c r="BA43" s="953">
        <v>0</v>
      </c>
      <c r="BB43" s="953">
        <v>0</v>
      </c>
      <c r="BC43" s="953">
        <v>0</v>
      </c>
      <c r="BD43" s="648">
        <v>0</v>
      </c>
      <c r="BE43" s="648">
        <v>0</v>
      </c>
      <c r="BF43" s="953">
        <v>0</v>
      </c>
      <c r="BG43" s="954">
        <f>IF(BG25=0,0,BG42/BG25)</f>
        <v>0</v>
      </c>
      <c r="BH43" s="953">
        <v>0</v>
      </c>
      <c r="BI43" s="953">
        <v>0</v>
      </c>
      <c r="BJ43" s="954">
        <f>IF(BJ25=0,0,BJ42/BJ25)</f>
        <v>0</v>
      </c>
      <c r="BK43" s="651">
        <f>IF(BK25=0,0,BK42/BK25)</f>
        <v>0</v>
      </c>
      <c r="BL43" s="651">
        <f>IF(BL25=0,0,BL42/BL25)</f>
        <v>0</v>
      </c>
      <c r="BM43" s="954">
        <f>IF(BM25=0,0,BM42/BM25)</f>
        <v>0</v>
      </c>
      <c r="BN43" s="953">
        <v>0</v>
      </c>
      <c r="BO43" s="953">
        <v>0</v>
      </c>
      <c r="BP43" s="953">
        <v>0</v>
      </c>
      <c r="BQ43" s="953">
        <v>0</v>
      </c>
      <c r="BR43" s="648">
        <v>0</v>
      </c>
      <c r="BS43" s="648">
        <v>0</v>
      </c>
      <c r="BT43" s="953">
        <v>0</v>
      </c>
      <c r="BU43" s="953">
        <v>0</v>
      </c>
      <c r="BV43" s="953">
        <v>0</v>
      </c>
      <c r="BW43" s="953">
        <v>0</v>
      </c>
      <c r="BX43" s="953">
        <v>0</v>
      </c>
      <c r="BY43" s="648">
        <v>0</v>
      </c>
      <c r="BZ43" s="648">
        <v>0</v>
      </c>
      <c r="CA43" s="953">
        <v>0</v>
      </c>
      <c r="CB43" s="953">
        <v>0</v>
      </c>
      <c r="CC43" s="955">
        <v>0</v>
      </c>
      <c r="CD43" s="956">
        <v>0</v>
      </c>
      <c r="CE43" s="956">
        <v>0</v>
      </c>
      <c r="CF43" s="654">
        <v>0</v>
      </c>
      <c r="CG43" s="654">
        <v>0</v>
      </c>
      <c r="CH43" s="957">
        <v>0</v>
      </c>
      <c r="CI43" s="957">
        <v>0</v>
      </c>
      <c r="CJ43" s="954">
        <f t="shared" ref="CJ43:CO43" si="17">IF(CJ25=0,0,CJ42/CJ25)</f>
        <v>0</v>
      </c>
      <c r="CK43" s="954">
        <f t="shared" si="17"/>
        <v>0</v>
      </c>
      <c r="CL43" s="954">
        <f t="shared" si="17"/>
        <v>0</v>
      </c>
      <c r="CM43" s="651">
        <f t="shared" si="17"/>
        <v>0</v>
      </c>
      <c r="CN43" s="651">
        <f t="shared" si="17"/>
        <v>0</v>
      </c>
      <c r="CO43" s="954">
        <f t="shared" si="17"/>
        <v>0</v>
      </c>
      <c r="CP43" s="958">
        <v>0</v>
      </c>
      <c r="CQ43" s="954">
        <f>IF(CQ25=0,0,CQ42/CQ25)</f>
        <v>0</v>
      </c>
      <c r="CR43" s="954">
        <f>IF(CR25=0,0,CR42/CR25)</f>
        <v>0</v>
      </c>
      <c r="CS43" s="954">
        <f>IF(CS25=0,0,CS42/CS25)</f>
        <v>0</v>
      </c>
      <c r="CT43" s="651">
        <f>IF(CT25=0,0,CT42/CT25)</f>
        <v>0</v>
      </c>
      <c r="CU43" s="651">
        <f>IF(CU25=0,0,CU42/CU25)</f>
        <v>0</v>
      </c>
      <c r="CV43" s="958">
        <v>0</v>
      </c>
      <c r="CW43" s="958">
        <v>0</v>
      </c>
      <c r="CX43" s="958">
        <v>0</v>
      </c>
      <c r="CY43" s="958">
        <v>0</v>
      </c>
      <c r="CZ43" s="958">
        <v>0</v>
      </c>
      <c r="DA43" s="657">
        <v>0</v>
      </c>
      <c r="DB43" s="657">
        <v>0</v>
      </c>
      <c r="DC43" s="959">
        <v>0</v>
      </c>
      <c r="DD43" s="960">
        <v>0</v>
      </c>
      <c r="DE43" s="960">
        <v>0</v>
      </c>
      <c r="DF43" s="954">
        <f>IF(DF25=0,0,DF42/DF25)</f>
        <v>0</v>
      </c>
      <c r="DG43" s="961">
        <v>0</v>
      </c>
      <c r="DH43" s="661">
        <v>0</v>
      </c>
      <c r="DI43" s="661">
        <v>0</v>
      </c>
      <c r="DJ43" s="954">
        <f>IF(DJ25=0,0,DJ42/DJ25)</f>
        <v>0</v>
      </c>
      <c r="DK43" s="954">
        <f>IF(DK25=0,0,DK42/DK25)</f>
        <v>0</v>
      </c>
      <c r="DL43" s="954">
        <f>IF(DL25=0,0,DL42/DL25)</f>
        <v>0</v>
      </c>
      <c r="DM43" s="962">
        <v>0</v>
      </c>
      <c r="DN43" s="954">
        <f>IF(DN25=0,0,DN42/DN25)</f>
        <v>0</v>
      </c>
      <c r="DO43" s="651">
        <f>IF(DO25=0,0,DO42/DO25)</f>
        <v>0</v>
      </c>
      <c r="DP43" s="651">
        <f>IF(DP25=0,0,DP42/DP25)</f>
        <v>0</v>
      </c>
      <c r="DQ43" s="954">
        <f>IF(DQ25=0,0,DQ42/DQ25)</f>
        <v>0</v>
      </c>
      <c r="DR43" s="954">
        <f>IF(DR25=0,0,DR42/DR25)</f>
        <v>0</v>
      </c>
      <c r="DS43" s="963">
        <v>0</v>
      </c>
      <c r="DT43" s="954">
        <f>IF(DT25=0,0,DT42/DT25)</f>
        <v>0</v>
      </c>
      <c r="DU43" s="964">
        <v>0</v>
      </c>
      <c r="DV43" s="665">
        <v>0</v>
      </c>
      <c r="DW43" s="665">
        <v>0</v>
      </c>
      <c r="DX43" s="954">
        <f>IF(DX25=0,0,DX42/DX25)</f>
        <v>0</v>
      </c>
      <c r="DY43" s="965">
        <v>0</v>
      </c>
      <c r="DZ43" s="966">
        <v>0</v>
      </c>
      <c r="EA43" s="967">
        <v>0</v>
      </c>
      <c r="EB43" s="954">
        <f t="shared" ref="EB43:EG43" si="18">IF(EB25=0,0,EB42/EB25)</f>
        <v>0</v>
      </c>
      <c r="EC43" s="651">
        <f t="shared" si="18"/>
        <v>0</v>
      </c>
      <c r="ED43" s="651">
        <f t="shared" si="18"/>
        <v>0</v>
      </c>
      <c r="EE43" s="651">
        <f t="shared" si="18"/>
        <v>0</v>
      </c>
      <c r="EF43" s="954">
        <f t="shared" si="18"/>
        <v>0</v>
      </c>
      <c r="EG43" s="954">
        <f t="shared" si="18"/>
        <v>0</v>
      </c>
      <c r="EH43" s="968">
        <v>0</v>
      </c>
      <c r="EI43" s="954">
        <f>IF(EI25=0,0,EI42/EI25)</f>
        <v>0</v>
      </c>
      <c r="EJ43" s="651">
        <f>IF(EJ25=0,0,EJ42/EJ25)</f>
        <v>0</v>
      </c>
      <c r="EK43" s="651">
        <f>IF(EK25=0,0,EK42/EK25)</f>
        <v>0</v>
      </c>
      <c r="EL43" s="954">
        <f>IF(EL25=0,0,EL42/EL25)</f>
        <v>0</v>
      </c>
      <c r="EM43" s="969">
        <v>0</v>
      </c>
      <c r="EN43" s="970">
        <v>0</v>
      </c>
      <c r="EO43" s="954">
        <f>IF(EO25=0,0,EO42/EO25)</f>
        <v>0</v>
      </c>
      <c r="EP43" s="971">
        <v>0</v>
      </c>
      <c r="EQ43" s="673">
        <v>0</v>
      </c>
      <c r="ER43" s="673">
        <v>0</v>
      </c>
      <c r="ES43" s="972">
        <v>0</v>
      </c>
      <c r="ET43" s="973">
        <v>0</v>
      </c>
      <c r="EU43" s="974">
        <v>0</v>
      </c>
      <c r="EV43" s="975">
        <v>0</v>
      </c>
      <c r="EW43" s="954">
        <f>IF(EW25=0,0,EW42/EW25)</f>
        <v>0</v>
      </c>
      <c r="EX43" s="651">
        <f>IF(EX25=0,0,EX42/EX25)</f>
        <v>0</v>
      </c>
      <c r="EY43" s="651">
        <f>IF(EY25=0,0,EY42/EY25)</f>
        <v>0</v>
      </c>
      <c r="EZ43" s="976">
        <v>0</v>
      </c>
      <c r="FA43" s="977">
        <v>0</v>
      </c>
      <c r="FB43" s="978">
        <v>0</v>
      </c>
      <c r="FC43" s="979">
        <v>0</v>
      </c>
      <c r="FD43" s="980">
        <v>0</v>
      </c>
      <c r="FE43" s="683">
        <v>0</v>
      </c>
      <c r="FF43" s="683">
        <v>0</v>
      </c>
      <c r="FG43" s="981">
        <v>0</v>
      </c>
      <c r="FH43" s="982">
        <v>0</v>
      </c>
      <c r="FI43" s="983">
        <v>0</v>
      </c>
      <c r="FJ43" s="983">
        <v>0</v>
      </c>
      <c r="FK43" s="984">
        <v>0</v>
      </c>
      <c r="FL43" s="688">
        <v>0</v>
      </c>
      <c r="FM43" s="688">
        <v>0</v>
      </c>
      <c r="FN43" s="985">
        <v>0</v>
      </c>
      <c r="FO43" s="986">
        <v>0</v>
      </c>
      <c r="FP43" s="986">
        <v>0</v>
      </c>
      <c r="FQ43" s="986">
        <v>0</v>
      </c>
      <c r="FR43" s="987">
        <v>0</v>
      </c>
      <c r="FS43" s="692">
        <v>0</v>
      </c>
      <c r="FT43" s="692">
        <v>0</v>
      </c>
      <c r="FU43" s="988">
        <v>0</v>
      </c>
      <c r="FV43" s="989">
        <v>0</v>
      </c>
      <c r="FW43" s="989">
        <v>0</v>
      </c>
      <c r="FX43" s="989">
        <v>0</v>
      </c>
      <c r="FY43" s="990">
        <v>0</v>
      </c>
      <c r="FZ43" s="696">
        <v>0</v>
      </c>
      <c r="GA43" s="696">
        <v>0</v>
      </c>
      <c r="GB43" s="991">
        <v>0</v>
      </c>
      <c r="GC43" s="992">
        <v>0</v>
      </c>
      <c r="GD43" s="993">
        <v>0</v>
      </c>
      <c r="GE43" s="993">
        <v>0</v>
      </c>
      <c r="GF43" s="994">
        <v>0</v>
      </c>
      <c r="GG43" s="701">
        <v>0</v>
      </c>
      <c r="GH43" s="701">
        <v>0</v>
      </c>
      <c r="GI43" s="995">
        <v>0</v>
      </c>
      <c r="GJ43" s="996">
        <v>0</v>
      </c>
      <c r="GK43" s="997">
        <v>0</v>
      </c>
      <c r="GL43" s="997">
        <v>0</v>
      </c>
      <c r="GM43" s="954">
        <f>IF(GM25=0,0,GM42/GM25)</f>
        <v>0</v>
      </c>
      <c r="GN43" s="651">
        <f>IF(GN25=0,0,GN42/GN25)</f>
        <v>0</v>
      </c>
      <c r="GO43" s="651">
        <f>IF(GO25=0,0,GO42/GO25)</f>
        <v>0</v>
      </c>
      <c r="GP43" s="998">
        <v>0</v>
      </c>
      <c r="GQ43" s="999">
        <v>0</v>
      </c>
      <c r="GR43" s="1000">
        <v>0</v>
      </c>
      <c r="GS43" s="1000">
        <v>0</v>
      </c>
      <c r="GT43" s="1000">
        <v>0</v>
      </c>
      <c r="GU43" s="708">
        <v>0</v>
      </c>
      <c r="GV43" s="708">
        <v>0</v>
      </c>
      <c r="GW43" s="1001">
        <v>0</v>
      </c>
      <c r="GX43" s="1002">
        <v>0</v>
      </c>
      <c r="GY43" s="1003">
        <v>0</v>
      </c>
      <c r="GZ43" s="1003">
        <v>0</v>
      </c>
      <c r="HA43" s="1003">
        <v>0</v>
      </c>
      <c r="HB43" s="712">
        <v>0</v>
      </c>
      <c r="HC43" s="712">
        <v>0</v>
      </c>
      <c r="HD43" s="1004">
        <v>0</v>
      </c>
      <c r="HE43" s="1005">
        <v>0</v>
      </c>
      <c r="HF43" s="1006">
        <v>0</v>
      </c>
      <c r="HG43" s="1007">
        <v>0</v>
      </c>
      <c r="HH43" s="1007">
        <v>0</v>
      </c>
      <c r="HI43" s="717">
        <v>0</v>
      </c>
      <c r="HJ43" s="717">
        <v>0</v>
      </c>
      <c r="HK43" s="1008">
        <v>0</v>
      </c>
      <c r="HL43" s="1009">
        <v>0</v>
      </c>
      <c r="HM43" s="1366">
        <v>0</v>
      </c>
      <c r="HN43" s="1392">
        <v>0</v>
      </c>
      <c r="HO43" s="1446">
        <v>0</v>
      </c>
      <c r="HP43" s="1462">
        <v>0</v>
      </c>
      <c r="HQ43" s="1462">
        <v>0</v>
      </c>
      <c r="HR43" s="1475">
        <v>0</v>
      </c>
      <c r="HS43" s="1516">
        <v>0</v>
      </c>
      <c r="HT43" s="1538">
        <v>0</v>
      </c>
      <c r="HU43" s="954">
        <f>IF(HU25=0,0,HU42/HU25)</f>
        <v>0</v>
      </c>
      <c r="HV43" s="1561">
        <v>0</v>
      </c>
      <c r="HW43" s="1577">
        <v>0</v>
      </c>
      <c r="HX43" s="1577">
        <v>0</v>
      </c>
      <c r="HY43" s="1577">
        <v>0</v>
      </c>
      <c r="HZ43" s="1590">
        <v>0</v>
      </c>
      <c r="IA43" s="1611">
        <v>0</v>
      </c>
      <c r="IB43" s="1633">
        <v>0</v>
      </c>
      <c r="IC43" s="1654">
        <v>0</v>
      </c>
      <c r="ID43" s="1670">
        <v>0</v>
      </c>
      <c r="IE43" s="1670">
        <v>0</v>
      </c>
      <c r="IF43" s="1683">
        <v>0</v>
      </c>
      <c r="IG43" s="1704">
        <v>0</v>
      </c>
      <c r="IH43" s="1704">
        <v>0</v>
      </c>
      <c r="II43" s="1726">
        <v>0</v>
      </c>
      <c r="IJ43" s="1747">
        <v>0</v>
      </c>
      <c r="IK43" s="1763">
        <v>0</v>
      </c>
      <c r="IL43" s="1763">
        <v>0</v>
      </c>
      <c r="IM43" s="1776">
        <v>0</v>
      </c>
      <c r="IN43" s="954">
        <f>IF(IN25=0,0,IN42/IN25)</f>
        <v>0</v>
      </c>
      <c r="IO43" s="1797">
        <v>0</v>
      </c>
      <c r="IP43" s="1818">
        <v>0</v>
      </c>
      <c r="IQ43" s="1839">
        <v>0</v>
      </c>
      <c r="IR43" s="1855">
        <v>0</v>
      </c>
      <c r="IS43" s="1855">
        <v>0</v>
      </c>
      <c r="IT43" s="1868">
        <v>0</v>
      </c>
      <c r="IU43" s="1889">
        <v>0</v>
      </c>
      <c r="IV43" s="1889">
        <v>0</v>
      </c>
      <c r="IW43" s="1910">
        <v>0</v>
      </c>
      <c r="IX43" s="1931">
        <v>0</v>
      </c>
      <c r="IY43" s="1947">
        <v>0</v>
      </c>
      <c r="IZ43" s="1947">
        <v>0</v>
      </c>
      <c r="JA43" s="1931">
        <v>0</v>
      </c>
      <c r="JB43" s="1931">
        <v>0</v>
      </c>
      <c r="JC43" s="1960">
        <v>0</v>
      </c>
      <c r="JD43" s="1960">
        <v>0</v>
      </c>
      <c r="JE43" s="1981">
        <v>0</v>
      </c>
      <c r="JF43" s="1997">
        <v>0</v>
      </c>
      <c r="JG43" s="1997">
        <v>0</v>
      </c>
      <c r="JH43" s="2010">
        <v>0</v>
      </c>
      <c r="JI43" s="2031">
        <v>0</v>
      </c>
      <c r="JJ43" s="2052">
        <v>0</v>
      </c>
      <c r="JK43" s="2052">
        <v>0</v>
      </c>
      <c r="JL43" s="2073">
        <v>0</v>
      </c>
      <c r="JM43" s="2089">
        <v>0</v>
      </c>
      <c r="JN43" s="2089">
        <v>0</v>
      </c>
      <c r="JO43" s="2102">
        <v>0</v>
      </c>
      <c r="JP43" s="2122">
        <v>0</v>
      </c>
      <c r="JQ43" s="2142">
        <v>0</v>
      </c>
      <c r="JR43" s="2162">
        <v>0</v>
      </c>
      <c r="JS43" s="2182">
        <v>0</v>
      </c>
      <c r="JT43" s="2198">
        <v>0</v>
      </c>
      <c r="JU43" s="2198">
        <v>0</v>
      </c>
      <c r="JV43" s="2209">
        <v>0</v>
      </c>
      <c r="JW43" s="2229">
        <v>0</v>
      </c>
      <c r="JX43" s="2249">
        <v>0</v>
      </c>
      <c r="JY43" s="2269">
        <v>0</v>
      </c>
      <c r="JZ43" s="2289">
        <v>0</v>
      </c>
      <c r="KA43" s="2305">
        <v>0</v>
      </c>
      <c r="KB43" s="2305">
        <v>0</v>
      </c>
      <c r="KC43" s="2318">
        <v>0</v>
      </c>
      <c r="KD43" s="2338">
        <v>0</v>
      </c>
      <c r="KE43" s="2358">
        <v>0</v>
      </c>
      <c r="KF43" s="2378">
        <v>0</v>
      </c>
      <c r="KG43" s="2398">
        <v>0</v>
      </c>
      <c r="KH43" s="2414">
        <v>0</v>
      </c>
      <c r="KI43" s="2414">
        <v>0</v>
      </c>
      <c r="KJ43" s="2427">
        <v>0</v>
      </c>
      <c r="KK43" s="2447">
        <v>0</v>
      </c>
      <c r="KL43" s="2467">
        <v>0</v>
      </c>
      <c r="KM43" s="2487">
        <v>0</v>
      </c>
      <c r="KN43" s="2507">
        <v>0</v>
      </c>
      <c r="KO43" s="2523">
        <v>0</v>
      </c>
      <c r="KP43" s="2523">
        <v>0</v>
      </c>
      <c r="KQ43" s="2536">
        <v>0</v>
      </c>
      <c r="KR43" s="2556">
        <v>0</v>
      </c>
      <c r="KS43" s="2576">
        <v>0</v>
      </c>
      <c r="KT43" s="2596">
        <v>0</v>
      </c>
      <c r="KU43" s="2616">
        <v>0</v>
      </c>
      <c r="KV43" s="2632">
        <v>0</v>
      </c>
      <c r="KW43" s="2632">
        <v>0</v>
      </c>
      <c r="KX43" s="2645">
        <v>0</v>
      </c>
      <c r="KY43" s="2665">
        <v>0</v>
      </c>
      <c r="KZ43" s="2685">
        <v>0</v>
      </c>
      <c r="LA43" s="2709">
        <v>0</v>
      </c>
      <c r="LB43" s="2729">
        <v>0</v>
      </c>
      <c r="LC43" s="2745">
        <v>0</v>
      </c>
      <c r="LD43" s="2745">
        <v>0</v>
      </c>
      <c r="LE43" s="2758">
        <v>0</v>
      </c>
      <c r="LF43" s="2778">
        <v>0</v>
      </c>
      <c r="LG43" s="2798">
        <v>0</v>
      </c>
      <c r="LH43" s="2818">
        <v>0</v>
      </c>
      <c r="LI43" s="2838">
        <v>0</v>
      </c>
      <c r="LJ43" s="2854">
        <v>0</v>
      </c>
      <c r="LK43" s="2854">
        <v>0</v>
      </c>
      <c r="LL43" s="2867">
        <v>0</v>
      </c>
      <c r="LM43" s="2887">
        <v>0</v>
      </c>
      <c r="LN43" s="2909">
        <v>0</v>
      </c>
      <c r="LO43" s="2929">
        <v>0</v>
      </c>
      <c r="LP43" s="2929">
        <v>0</v>
      </c>
      <c r="LQ43" s="3000">
        <v>0</v>
      </c>
      <c r="LR43" s="3000">
        <v>0</v>
      </c>
      <c r="LS43" s="3018">
        <v>0</v>
      </c>
      <c r="LT43" s="3019">
        <v>0</v>
      </c>
      <c r="LU43" s="3020">
        <v>0</v>
      </c>
      <c r="LV43" s="3021">
        <v>0</v>
      </c>
      <c r="LW43" s="3071">
        <v>0</v>
      </c>
      <c r="LX43" s="3066">
        <v>0</v>
      </c>
      <c r="LY43" s="3066">
        <v>0</v>
      </c>
      <c r="LZ43" s="3098">
        <v>0</v>
      </c>
      <c r="MA43" s="3107">
        <v>0</v>
      </c>
      <c r="MB43" s="3143">
        <v>0</v>
      </c>
      <c r="MC43" s="3163">
        <v>0</v>
      </c>
      <c r="MD43" s="3183">
        <v>0</v>
      </c>
      <c r="ME43" s="3199">
        <v>0</v>
      </c>
      <c r="MF43" s="3199">
        <v>0</v>
      </c>
      <c r="MG43" s="3213">
        <v>0</v>
      </c>
      <c r="MH43" s="3233">
        <v>0</v>
      </c>
      <c r="MI43" s="3253">
        <v>0</v>
      </c>
      <c r="MJ43" s="3274">
        <v>0</v>
      </c>
      <c r="MK43" s="3294">
        <v>0</v>
      </c>
      <c r="ML43" s="3310">
        <v>0</v>
      </c>
      <c r="MM43" s="3310">
        <v>0</v>
      </c>
      <c r="MN43" s="3323">
        <v>0</v>
      </c>
      <c r="MO43" s="3343">
        <v>0</v>
      </c>
      <c r="MP43" s="3363">
        <v>0</v>
      </c>
      <c r="MQ43" s="3383">
        <v>0</v>
      </c>
      <c r="MR43" s="3452">
        <v>0</v>
      </c>
      <c r="MS43" s="3447">
        <v>0</v>
      </c>
      <c r="MT43" s="3447">
        <v>0</v>
      </c>
      <c r="MU43" s="3452">
        <v>0</v>
      </c>
      <c r="MV43" s="3465">
        <v>0</v>
      </c>
      <c r="MW43" s="3485">
        <v>0</v>
      </c>
      <c r="MX43" s="3505">
        <v>0</v>
      </c>
      <c r="MY43" s="3525">
        <v>0</v>
      </c>
      <c r="MZ43" s="3541">
        <v>0</v>
      </c>
      <c r="NA43" s="3541">
        <v>0</v>
      </c>
      <c r="NB43" s="1577">
        <v>0</v>
      </c>
      <c r="NC43" s="3554">
        <v>0</v>
      </c>
      <c r="ND43" s="3554">
        <v>0</v>
      </c>
      <c r="NE43" s="3554">
        <v>0</v>
      </c>
      <c r="NF43" s="3584">
        <v>0</v>
      </c>
      <c r="NG43" s="3573">
        <v>0</v>
      </c>
      <c r="NH43" s="3573">
        <v>0</v>
      </c>
      <c r="NI43" s="954">
        <f>IF(NI25=0,0,NI42/NI25)</f>
        <v>0</v>
      </c>
      <c r="NJ43" s="3584">
        <v>0</v>
      </c>
      <c r="NK43" s="3614">
        <v>0</v>
      </c>
      <c r="NL43" s="3614">
        <v>0</v>
      </c>
      <c r="NM43" s="3614">
        <v>0</v>
      </c>
      <c r="NN43" s="3604">
        <v>0</v>
      </c>
      <c r="NO43" s="3604">
        <v>0</v>
      </c>
      <c r="NP43" s="3614">
        <v>0</v>
      </c>
      <c r="NQ43" s="3614">
        <v>0</v>
      </c>
      <c r="NR43" s="3614">
        <v>0</v>
      </c>
      <c r="NS43" s="3614">
        <v>0</v>
      </c>
      <c r="NT43" s="3634">
        <v>0</v>
      </c>
      <c r="NU43" s="3604">
        <v>0</v>
      </c>
      <c r="NV43" s="3604">
        <v>0</v>
      </c>
      <c r="NW43" s="3614">
        <v>0</v>
      </c>
      <c r="NX43" s="3614">
        <v>0</v>
      </c>
      <c r="NY43" s="3634">
        <v>0</v>
      </c>
      <c r="NZ43" s="3663">
        <v>0</v>
      </c>
      <c r="OA43" s="3663">
        <v>0</v>
      </c>
      <c r="OB43" s="3653">
        <v>0</v>
      </c>
      <c r="OC43" s="3653">
        <v>0</v>
      </c>
      <c r="OD43" s="3663">
        <v>0</v>
      </c>
      <c r="OE43" s="3663">
        <v>0</v>
      </c>
      <c r="OF43" s="3663">
        <v>0</v>
      </c>
      <c r="OG43" s="3663">
        <v>0</v>
      </c>
      <c r="OH43" s="954">
        <f>IF(OH25=0,0,OH42/OH25)</f>
        <v>0</v>
      </c>
      <c r="OI43" s="651">
        <f>IF(OI25=0,0,OI42/OI25)</f>
        <v>0</v>
      </c>
      <c r="OJ43" s="651">
        <f>IF(OJ25=0,0,OJ42/OJ25)</f>
        <v>0</v>
      </c>
      <c r="OK43" s="3683">
        <v>0</v>
      </c>
      <c r="OL43" s="3683">
        <v>0</v>
      </c>
      <c r="OM43" s="3703">
        <v>0</v>
      </c>
      <c r="ON43" s="3723">
        <v>0</v>
      </c>
      <c r="OO43" s="3743">
        <v>0</v>
      </c>
      <c r="OP43" s="3759">
        <v>0</v>
      </c>
      <c r="OQ43" s="3759">
        <v>0</v>
      </c>
      <c r="OR43" s="3772">
        <v>0</v>
      </c>
      <c r="OS43" s="3792">
        <v>0</v>
      </c>
      <c r="OT43" s="3812">
        <v>0</v>
      </c>
      <c r="OU43" s="3832">
        <v>0</v>
      </c>
      <c r="OV43" s="3852">
        <v>0</v>
      </c>
      <c r="OW43" s="3868">
        <v>0</v>
      </c>
      <c r="OX43" s="3868">
        <v>0</v>
      </c>
      <c r="OY43" s="3881">
        <v>0</v>
      </c>
      <c r="OZ43" s="3901">
        <v>0</v>
      </c>
      <c r="PA43" s="3921">
        <v>0</v>
      </c>
      <c r="PB43" s="3941">
        <v>0</v>
      </c>
      <c r="PC43" s="3961">
        <v>0</v>
      </c>
      <c r="PD43" s="3977">
        <v>0</v>
      </c>
      <c r="PE43" s="3977">
        <v>0</v>
      </c>
      <c r="PF43" s="3990">
        <v>0</v>
      </c>
      <c r="PG43" s="3990">
        <v>0</v>
      </c>
      <c r="PH43" s="3990">
        <v>0</v>
      </c>
      <c r="PI43" s="4010">
        <v>0</v>
      </c>
      <c r="PJ43" s="4030">
        <v>0</v>
      </c>
      <c r="PK43" s="4046">
        <v>0</v>
      </c>
      <c r="PL43" s="4046">
        <v>0</v>
      </c>
      <c r="PM43" s="4059">
        <v>0</v>
      </c>
      <c r="PN43" s="4079">
        <v>0</v>
      </c>
      <c r="PO43" s="4099">
        <v>0</v>
      </c>
      <c r="PP43" s="4119">
        <v>0</v>
      </c>
      <c r="PQ43" s="4139">
        <v>0</v>
      </c>
      <c r="PR43" s="4155">
        <v>0</v>
      </c>
      <c r="PS43" s="4155">
        <v>0</v>
      </c>
      <c r="PT43" s="4170">
        <v>0</v>
      </c>
      <c r="PU43" s="4170">
        <v>0</v>
      </c>
      <c r="PV43" s="4170">
        <v>0</v>
      </c>
      <c r="PW43" s="4170">
        <v>0</v>
      </c>
      <c r="PX43" s="4190">
        <v>0</v>
      </c>
      <c r="PY43" s="4206">
        <v>0</v>
      </c>
      <c r="PZ43" s="4206">
        <v>0</v>
      </c>
      <c r="QA43" s="4219">
        <v>0</v>
      </c>
      <c r="QB43" s="4239">
        <v>0</v>
      </c>
      <c r="QC43" s="4259">
        <v>0</v>
      </c>
      <c r="QD43" s="4279">
        <v>0</v>
      </c>
      <c r="QE43" s="4299">
        <v>0</v>
      </c>
      <c r="QF43" s="4315">
        <v>0</v>
      </c>
      <c r="QG43" s="4315">
        <v>0</v>
      </c>
      <c r="QH43" s="4328">
        <v>0</v>
      </c>
      <c r="QI43" s="4348">
        <v>0</v>
      </c>
      <c r="QJ43" s="4368">
        <v>0</v>
      </c>
      <c r="QK43" s="4388">
        <v>0</v>
      </c>
      <c r="QL43" s="4408">
        <v>0</v>
      </c>
      <c r="QM43" s="4424">
        <v>0</v>
      </c>
      <c r="QN43" s="4424">
        <v>0</v>
      </c>
      <c r="QO43" s="4437">
        <v>0</v>
      </c>
      <c r="QP43" s="4457">
        <v>0</v>
      </c>
      <c r="QQ43" s="4477">
        <v>0</v>
      </c>
      <c r="QR43" s="4497">
        <v>0</v>
      </c>
      <c r="QS43" s="4517">
        <v>0</v>
      </c>
      <c r="QT43" s="4533">
        <v>0</v>
      </c>
      <c r="QU43" s="4533">
        <v>0</v>
      </c>
      <c r="QV43" s="4517">
        <v>0</v>
      </c>
      <c r="QW43" s="4549">
        <v>0</v>
      </c>
      <c r="QX43" s="4569">
        <v>0</v>
      </c>
      <c r="QY43" s="4589">
        <v>0</v>
      </c>
      <c r="QZ43" s="4609">
        <v>0</v>
      </c>
      <c r="RA43" s="4625">
        <v>0</v>
      </c>
      <c r="RB43" s="4625">
        <v>0</v>
      </c>
      <c r="RC43" s="954">
        <f>IF(RC25=0,0,RC42/RC25)</f>
        <v>0</v>
      </c>
      <c r="RD43" s="954">
        <f>IF(RD25=0,0,RD42/RD25)</f>
        <v>0</v>
      </c>
      <c r="RE43" s="4645">
        <v>0</v>
      </c>
      <c r="RF43" s="954">
        <f t="shared" ref="RF43:SD43" si="19">IF(RF25=0,0,RF42/RF25)</f>
        <v>0</v>
      </c>
      <c r="RG43" s="954">
        <f t="shared" si="19"/>
        <v>0</v>
      </c>
      <c r="RH43" s="651">
        <f t="shared" si="19"/>
        <v>0</v>
      </c>
      <c r="RI43" s="651">
        <f t="shared" si="19"/>
        <v>0</v>
      </c>
      <c r="RJ43" s="954">
        <f t="shared" si="19"/>
        <v>0</v>
      </c>
      <c r="RK43" s="954">
        <f t="shared" si="19"/>
        <v>0</v>
      </c>
      <c r="RL43" s="954">
        <f t="shared" si="19"/>
        <v>0</v>
      </c>
      <c r="RM43" s="954">
        <f t="shared" si="19"/>
        <v>0</v>
      </c>
      <c r="RN43" s="954">
        <f t="shared" si="19"/>
        <v>0</v>
      </c>
      <c r="RO43" s="651">
        <f t="shared" si="19"/>
        <v>0</v>
      </c>
      <c r="RP43" s="651">
        <f t="shared" si="19"/>
        <v>0</v>
      </c>
      <c r="RQ43" s="954">
        <f t="shared" si="19"/>
        <v>0</v>
      </c>
      <c r="RR43" s="954">
        <f t="shared" si="19"/>
        <v>0</v>
      </c>
      <c r="RS43" s="954">
        <f t="shared" si="19"/>
        <v>0</v>
      </c>
      <c r="RT43" s="954">
        <f t="shared" si="19"/>
        <v>0</v>
      </c>
      <c r="RU43" s="954">
        <f t="shared" si="19"/>
        <v>0</v>
      </c>
      <c r="RV43" s="651">
        <f t="shared" si="19"/>
        <v>0</v>
      </c>
      <c r="RW43" s="651">
        <f t="shared" si="19"/>
        <v>0</v>
      </c>
      <c r="RX43" s="954">
        <f t="shared" si="19"/>
        <v>0</v>
      </c>
      <c r="RY43" s="954">
        <f t="shared" si="19"/>
        <v>0</v>
      </c>
      <c r="RZ43" s="954">
        <f t="shared" si="19"/>
        <v>0</v>
      </c>
      <c r="SA43" s="954">
        <f t="shared" si="19"/>
        <v>0</v>
      </c>
      <c r="SB43" s="954">
        <f t="shared" si="19"/>
        <v>0</v>
      </c>
      <c r="SC43" s="651">
        <f t="shared" si="19"/>
        <v>0</v>
      </c>
      <c r="SD43" s="651">
        <f t="shared" si="19"/>
        <v>0</v>
      </c>
      <c r="SE43" s="954">
        <v>0</v>
      </c>
      <c r="SF43" s="954">
        <f t="shared" ref="SF43:SN43" si="20">IF(SF25=0,0,SF42/SF25)</f>
        <v>0</v>
      </c>
      <c r="SG43" s="954">
        <f t="shared" si="20"/>
        <v>0</v>
      </c>
      <c r="SH43" s="954">
        <f t="shared" si="20"/>
        <v>0</v>
      </c>
      <c r="SI43" s="954">
        <f t="shared" si="20"/>
        <v>0</v>
      </c>
      <c r="SJ43" s="651">
        <f t="shared" si="20"/>
        <v>0</v>
      </c>
      <c r="SK43" s="651">
        <f t="shared" si="20"/>
        <v>0</v>
      </c>
      <c r="SL43" s="954">
        <f t="shared" si="20"/>
        <v>0</v>
      </c>
      <c r="SM43" s="954">
        <f t="shared" si="20"/>
        <v>0</v>
      </c>
      <c r="SN43" s="954">
        <f t="shared" si="20"/>
        <v>0</v>
      </c>
      <c r="SO43" s="4669">
        <v>0</v>
      </c>
      <c r="SP43" s="4699">
        <v>0</v>
      </c>
      <c r="SQ43" s="4688">
        <v>0</v>
      </c>
      <c r="SR43" s="4688">
        <v>0</v>
      </c>
      <c r="SS43" s="4699">
        <v>0</v>
      </c>
      <c r="ST43" s="4720">
        <v>0</v>
      </c>
      <c r="SU43" s="4741">
        <v>0</v>
      </c>
      <c r="SV43" s="4763">
        <v>0</v>
      </c>
      <c r="SW43" s="4784">
        <v>0</v>
      </c>
      <c r="SX43" s="4800">
        <v>0</v>
      </c>
      <c r="SY43" s="4800">
        <v>0</v>
      </c>
      <c r="SZ43" s="954">
        <f>IF(SZ25=0,0,SZ42/SZ25)</f>
        <v>0</v>
      </c>
      <c r="TA43" s="954">
        <v>0</v>
      </c>
      <c r="TB43" s="954">
        <f t="shared" ref="TB43:TQ43" si="21">IF(TB25=0,0,TB42/TB25)</f>
        <v>0</v>
      </c>
      <c r="TC43" s="954">
        <f t="shared" si="21"/>
        <v>0</v>
      </c>
      <c r="TD43" s="954">
        <f t="shared" si="21"/>
        <v>0</v>
      </c>
      <c r="TE43" s="651">
        <f t="shared" si="21"/>
        <v>0</v>
      </c>
      <c r="TF43" s="651">
        <f t="shared" si="21"/>
        <v>0</v>
      </c>
      <c r="TG43" s="954">
        <f t="shared" si="21"/>
        <v>0</v>
      </c>
      <c r="TH43" s="954">
        <f t="shared" si="21"/>
        <v>0</v>
      </c>
      <c r="TI43" s="954">
        <f t="shared" si="21"/>
        <v>0</v>
      </c>
      <c r="TJ43" s="954">
        <f t="shared" si="21"/>
        <v>0</v>
      </c>
      <c r="TK43" s="954">
        <f t="shared" si="21"/>
        <v>0</v>
      </c>
      <c r="TL43" s="651">
        <f t="shared" si="21"/>
        <v>0</v>
      </c>
      <c r="TM43" s="651">
        <f t="shared" si="21"/>
        <v>0</v>
      </c>
      <c r="TN43" s="954">
        <f t="shared" si="21"/>
        <v>0</v>
      </c>
      <c r="TO43" s="954">
        <f t="shared" si="21"/>
        <v>0</v>
      </c>
      <c r="TP43" s="954">
        <f t="shared" si="21"/>
        <v>0</v>
      </c>
      <c r="TQ43" s="954">
        <f t="shared" si="21"/>
        <v>0</v>
      </c>
    </row>
    <row r="44" spans="1:537" s="833" customFormat="1" x14ac:dyDescent="0.3">
      <c r="A44" s="952" t="s">
        <v>81</v>
      </c>
      <c r="B44" s="953">
        <v>718</v>
      </c>
      <c r="C44" s="953">
        <v>656</v>
      </c>
      <c r="D44" s="953">
        <v>577</v>
      </c>
      <c r="E44" s="953">
        <v>458</v>
      </c>
      <c r="F44" s="953">
        <v>538</v>
      </c>
      <c r="G44" s="648">
        <v>0</v>
      </c>
      <c r="H44" s="648">
        <v>0</v>
      </c>
      <c r="I44" s="953">
        <v>450</v>
      </c>
      <c r="J44" s="953">
        <v>473</v>
      </c>
      <c r="K44" s="953">
        <v>404</v>
      </c>
      <c r="L44" s="953">
        <v>964</v>
      </c>
      <c r="M44" s="953">
        <v>899</v>
      </c>
      <c r="N44" s="648">
        <v>0</v>
      </c>
      <c r="O44" s="648">
        <v>0</v>
      </c>
      <c r="P44" s="953">
        <v>981</v>
      </c>
      <c r="Q44" s="953">
        <v>1140</v>
      </c>
      <c r="R44" s="953">
        <v>994</v>
      </c>
      <c r="S44" s="953">
        <v>1001</v>
      </c>
      <c r="T44" s="953">
        <v>953</v>
      </c>
      <c r="U44" s="648">
        <v>0</v>
      </c>
      <c r="V44" s="648">
        <v>0</v>
      </c>
      <c r="W44" s="953">
        <v>1133</v>
      </c>
      <c r="X44" s="953">
        <v>1137</v>
      </c>
      <c r="Y44" s="953">
        <v>922</v>
      </c>
      <c r="Z44" s="953">
        <v>890</v>
      </c>
      <c r="AA44" s="953">
        <v>884</v>
      </c>
      <c r="AB44" s="648">
        <v>0</v>
      </c>
      <c r="AC44" s="648">
        <v>0</v>
      </c>
      <c r="AD44" s="953">
        <v>1077</v>
      </c>
      <c r="AE44" s="953">
        <v>967</v>
      </c>
      <c r="AF44" s="953">
        <v>1061</v>
      </c>
      <c r="AG44" s="953">
        <v>975</v>
      </c>
      <c r="AH44" s="953"/>
      <c r="AI44" s="648">
        <v>0</v>
      </c>
      <c r="AJ44" s="648">
        <v>0</v>
      </c>
      <c r="AK44" s="953">
        <v>622</v>
      </c>
      <c r="AL44" s="953">
        <v>906</v>
      </c>
      <c r="AM44" s="953">
        <v>1064</v>
      </c>
      <c r="AN44" s="953">
        <v>792</v>
      </c>
      <c r="AO44" s="953">
        <v>1119</v>
      </c>
      <c r="AP44" s="648">
        <v>0</v>
      </c>
      <c r="AQ44" s="648">
        <v>0</v>
      </c>
      <c r="AR44" s="953">
        <v>787</v>
      </c>
      <c r="AS44" s="953">
        <v>1036</v>
      </c>
      <c r="AT44" s="953">
        <v>1230</v>
      </c>
      <c r="AU44" s="953">
        <v>941</v>
      </c>
      <c r="AV44" s="953">
        <v>774</v>
      </c>
      <c r="AW44" s="648">
        <v>0</v>
      </c>
      <c r="AX44" s="648">
        <v>0</v>
      </c>
      <c r="AY44" s="953">
        <v>1180</v>
      </c>
      <c r="AZ44" s="953">
        <v>1056</v>
      </c>
      <c r="BA44" s="953">
        <v>1016</v>
      </c>
      <c r="BB44" s="953">
        <v>871</v>
      </c>
      <c r="BC44" s="953">
        <v>754</v>
      </c>
      <c r="BD44" s="648">
        <v>0</v>
      </c>
      <c r="BE44" s="648">
        <v>0</v>
      </c>
      <c r="BF44" s="953">
        <v>1187</v>
      </c>
      <c r="BG44" s="954">
        <v>893</v>
      </c>
      <c r="BH44" s="953">
        <v>865</v>
      </c>
      <c r="BI44" s="953">
        <v>789</v>
      </c>
      <c r="BJ44" s="954">
        <v>631</v>
      </c>
      <c r="BK44" s="651">
        <v>0</v>
      </c>
      <c r="BL44" s="651">
        <v>0</v>
      </c>
      <c r="BM44" s="954">
        <v>1256</v>
      </c>
      <c r="BN44" s="953">
        <v>1070</v>
      </c>
      <c r="BO44" s="953">
        <v>961</v>
      </c>
      <c r="BP44" s="953">
        <v>821</v>
      </c>
      <c r="BQ44" s="953">
        <v>806</v>
      </c>
      <c r="BR44" s="648">
        <v>0</v>
      </c>
      <c r="BS44" s="648">
        <v>0</v>
      </c>
      <c r="BT44" s="953">
        <v>954</v>
      </c>
      <c r="BU44" s="953">
        <v>770</v>
      </c>
      <c r="BV44" s="953">
        <v>706</v>
      </c>
      <c r="BW44" s="953">
        <v>694</v>
      </c>
      <c r="BX44" s="953">
        <v>629</v>
      </c>
      <c r="BY44" s="648">
        <v>0</v>
      </c>
      <c r="BZ44" s="648">
        <v>0</v>
      </c>
      <c r="CA44" s="953">
        <v>879</v>
      </c>
      <c r="CB44" s="953">
        <v>388</v>
      </c>
      <c r="CC44" s="955">
        <v>729</v>
      </c>
      <c r="CD44" s="956">
        <v>733</v>
      </c>
      <c r="CE44" s="956">
        <v>735</v>
      </c>
      <c r="CF44" s="654">
        <v>0</v>
      </c>
      <c r="CG44" s="654">
        <v>0</v>
      </c>
      <c r="CH44" s="957">
        <v>846</v>
      </c>
      <c r="CI44" s="957">
        <v>811</v>
      </c>
      <c r="CJ44" s="954">
        <v>710</v>
      </c>
      <c r="CK44" s="954">
        <v>638</v>
      </c>
      <c r="CL44" s="954">
        <v>676</v>
      </c>
      <c r="CM44" s="651">
        <v>0</v>
      </c>
      <c r="CN44" s="651">
        <v>0</v>
      </c>
      <c r="CO44" s="954">
        <v>723</v>
      </c>
      <c r="CP44" s="958">
        <v>740</v>
      </c>
      <c r="CQ44" s="954">
        <v>719</v>
      </c>
      <c r="CR44" s="954">
        <v>722</v>
      </c>
      <c r="CS44" s="954">
        <v>623</v>
      </c>
      <c r="CT44" s="651">
        <v>0</v>
      </c>
      <c r="CU44" s="651">
        <v>0</v>
      </c>
      <c r="CV44" s="216">
        <v>0</v>
      </c>
      <c r="CW44" s="958">
        <v>905</v>
      </c>
      <c r="CX44" s="958">
        <v>784</v>
      </c>
      <c r="CY44" s="958">
        <v>644</v>
      </c>
      <c r="CZ44" s="958">
        <v>558</v>
      </c>
      <c r="DA44" s="657">
        <v>0</v>
      </c>
      <c r="DB44" s="657">
        <v>0</v>
      </c>
      <c r="DC44" s="959">
        <v>621</v>
      </c>
      <c r="DD44" s="960">
        <v>586</v>
      </c>
      <c r="DE44" s="960">
        <v>531</v>
      </c>
      <c r="DF44" s="954">
        <v>513</v>
      </c>
      <c r="DG44" s="961">
        <v>512</v>
      </c>
      <c r="DH44" s="661">
        <v>0</v>
      </c>
      <c r="DI44" s="661">
        <v>0</v>
      </c>
      <c r="DJ44" s="954">
        <v>658</v>
      </c>
      <c r="DK44" s="954">
        <v>593</v>
      </c>
      <c r="DL44" s="954">
        <v>546</v>
      </c>
      <c r="DM44" s="962">
        <v>486</v>
      </c>
      <c r="DN44" s="954">
        <v>463</v>
      </c>
      <c r="DO44" s="651">
        <v>0</v>
      </c>
      <c r="DP44" s="651">
        <v>0</v>
      </c>
      <c r="DQ44" s="954">
        <v>531</v>
      </c>
      <c r="DR44" s="954">
        <v>541</v>
      </c>
      <c r="DS44" s="963">
        <v>469</v>
      </c>
      <c r="DT44" s="954">
        <v>614</v>
      </c>
      <c r="DU44" s="964">
        <v>607</v>
      </c>
      <c r="DV44" s="665">
        <v>0</v>
      </c>
      <c r="DW44" s="665">
        <v>0</v>
      </c>
      <c r="DX44" s="954">
        <v>817</v>
      </c>
      <c r="DY44" s="965">
        <v>744</v>
      </c>
      <c r="DZ44" s="966">
        <v>612</v>
      </c>
      <c r="EA44" s="967">
        <v>575</v>
      </c>
      <c r="EB44" s="954">
        <v>607</v>
      </c>
      <c r="EC44" s="651">
        <v>0</v>
      </c>
      <c r="ED44" s="651">
        <v>0</v>
      </c>
      <c r="EE44" s="651">
        <v>0</v>
      </c>
      <c r="EF44" s="954">
        <v>719</v>
      </c>
      <c r="EG44" s="954">
        <v>639</v>
      </c>
      <c r="EH44" s="968">
        <v>546</v>
      </c>
      <c r="EI44" s="954">
        <v>466</v>
      </c>
      <c r="EJ44" s="651">
        <v>0</v>
      </c>
      <c r="EK44" s="651">
        <v>0</v>
      </c>
      <c r="EL44" s="954">
        <v>582</v>
      </c>
      <c r="EM44" s="969">
        <v>536</v>
      </c>
      <c r="EN44" s="970">
        <v>501</v>
      </c>
      <c r="EO44" s="954">
        <v>456</v>
      </c>
      <c r="EP44" s="971">
        <v>463</v>
      </c>
      <c r="EQ44" s="673">
        <v>0</v>
      </c>
      <c r="ER44" s="673">
        <v>0</v>
      </c>
      <c r="ES44" s="972">
        <v>549</v>
      </c>
      <c r="ET44" s="973">
        <v>506</v>
      </c>
      <c r="EU44" s="974">
        <v>454</v>
      </c>
      <c r="EV44" s="975">
        <v>444</v>
      </c>
      <c r="EW44" s="954">
        <v>428</v>
      </c>
      <c r="EX44" s="651">
        <v>0</v>
      </c>
      <c r="EY44" s="651">
        <v>0</v>
      </c>
      <c r="EZ44" s="976">
        <v>712</v>
      </c>
      <c r="FA44" s="977">
        <v>644</v>
      </c>
      <c r="FB44" s="978">
        <v>560</v>
      </c>
      <c r="FC44" s="979">
        <v>588</v>
      </c>
      <c r="FD44" s="980">
        <v>460</v>
      </c>
      <c r="FE44" s="683">
        <v>0</v>
      </c>
      <c r="FF44" s="683">
        <v>0</v>
      </c>
      <c r="FG44" s="981">
        <v>610</v>
      </c>
      <c r="FH44" s="982">
        <v>526</v>
      </c>
      <c r="FI44" s="983"/>
      <c r="FJ44" s="983">
        <v>608</v>
      </c>
      <c r="FK44" s="984">
        <v>462</v>
      </c>
      <c r="FL44" s="688">
        <v>0</v>
      </c>
      <c r="FM44" s="688">
        <v>0</v>
      </c>
      <c r="FN44" s="985">
        <v>589</v>
      </c>
      <c r="FO44" s="986">
        <v>522</v>
      </c>
      <c r="FP44" s="986">
        <v>428</v>
      </c>
      <c r="FQ44" s="986">
        <v>469</v>
      </c>
      <c r="FR44" s="987">
        <v>475</v>
      </c>
      <c r="FS44" s="692">
        <v>0</v>
      </c>
      <c r="FT44" s="692">
        <v>0</v>
      </c>
      <c r="FU44" s="988">
        <v>586</v>
      </c>
      <c r="FV44" s="989">
        <v>440</v>
      </c>
      <c r="FW44" s="989">
        <v>332</v>
      </c>
      <c r="FX44" s="989"/>
      <c r="FY44" s="990">
        <v>184</v>
      </c>
      <c r="FZ44" s="696">
        <v>0</v>
      </c>
      <c r="GA44" s="696">
        <v>0</v>
      </c>
      <c r="GB44" s="991">
        <v>678</v>
      </c>
      <c r="GC44" s="992">
        <v>681</v>
      </c>
      <c r="GD44" s="993">
        <v>669</v>
      </c>
      <c r="GE44" s="993">
        <v>640</v>
      </c>
      <c r="GF44" s="994">
        <v>561</v>
      </c>
      <c r="GG44" s="701">
        <v>0</v>
      </c>
      <c r="GH44" s="701">
        <v>0</v>
      </c>
      <c r="GI44" s="995">
        <v>671</v>
      </c>
      <c r="GJ44" s="996">
        <v>542</v>
      </c>
      <c r="GK44" s="997">
        <v>488</v>
      </c>
      <c r="GL44" s="997">
        <v>486</v>
      </c>
      <c r="GM44" s="954">
        <v>410</v>
      </c>
      <c r="GN44" s="651">
        <v>0</v>
      </c>
      <c r="GO44" s="651">
        <v>0</v>
      </c>
      <c r="GP44" s="998">
        <v>614</v>
      </c>
      <c r="GQ44" s="999">
        <v>500</v>
      </c>
      <c r="GR44" s="1000">
        <v>453</v>
      </c>
      <c r="GS44" s="1000">
        <v>392</v>
      </c>
      <c r="GT44" s="1000">
        <v>439</v>
      </c>
      <c r="GU44" s="708">
        <v>0</v>
      </c>
      <c r="GV44" s="708">
        <v>0</v>
      </c>
      <c r="GW44" s="1001">
        <v>643</v>
      </c>
      <c r="GX44" s="1002">
        <v>486</v>
      </c>
      <c r="GY44" s="1003">
        <v>344</v>
      </c>
      <c r="GZ44" s="1003">
        <v>100</v>
      </c>
      <c r="HA44" s="1003"/>
      <c r="HB44" s="712">
        <v>0</v>
      </c>
      <c r="HC44" s="712">
        <v>0</v>
      </c>
      <c r="HD44" s="1004">
        <v>605</v>
      </c>
      <c r="HE44" s="1005">
        <v>453</v>
      </c>
      <c r="HF44" s="1006">
        <v>475</v>
      </c>
      <c r="HG44" s="1007">
        <v>237</v>
      </c>
      <c r="HH44" s="1007"/>
      <c r="HI44" s="717">
        <v>0</v>
      </c>
      <c r="HJ44" s="717">
        <v>0</v>
      </c>
      <c r="HK44" s="1008">
        <v>862</v>
      </c>
      <c r="HL44" s="1009">
        <v>731</v>
      </c>
      <c r="HM44" s="1366">
        <v>615</v>
      </c>
      <c r="HN44" s="1392">
        <v>624</v>
      </c>
      <c r="HO44" s="1446">
        <v>523</v>
      </c>
      <c r="HP44" s="1462">
        <v>0</v>
      </c>
      <c r="HQ44" s="1462">
        <v>0</v>
      </c>
      <c r="HR44" s="1475">
        <v>630</v>
      </c>
      <c r="HS44" s="1516">
        <v>530</v>
      </c>
      <c r="HT44" s="1538">
        <v>483</v>
      </c>
      <c r="HU44" s="954">
        <v>485</v>
      </c>
      <c r="HV44" s="1561">
        <v>449</v>
      </c>
      <c r="HW44" s="1577">
        <v>0</v>
      </c>
      <c r="HX44" s="1577">
        <v>0</v>
      </c>
      <c r="HY44" s="1577">
        <v>0</v>
      </c>
      <c r="HZ44" s="1590">
        <v>687</v>
      </c>
      <c r="IA44" s="1611">
        <v>529</v>
      </c>
      <c r="IB44" s="1633">
        <v>536</v>
      </c>
      <c r="IC44" s="1654">
        <v>467</v>
      </c>
      <c r="ID44" s="1670">
        <v>0</v>
      </c>
      <c r="IE44" s="1670">
        <v>0</v>
      </c>
      <c r="IF44" s="1683">
        <v>642</v>
      </c>
      <c r="IG44" s="1704">
        <v>493</v>
      </c>
      <c r="IH44" s="1704">
        <v>571</v>
      </c>
      <c r="II44" s="1726">
        <v>525</v>
      </c>
      <c r="IJ44" s="1747">
        <v>463</v>
      </c>
      <c r="IK44" s="1763">
        <v>0</v>
      </c>
      <c r="IL44" s="1763">
        <v>0</v>
      </c>
      <c r="IM44" s="1776">
        <v>727</v>
      </c>
      <c r="IN44" s="954">
        <v>774</v>
      </c>
      <c r="IO44" s="1797">
        <v>575</v>
      </c>
      <c r="IP44" s="1818">
        <v>513</v>
      </c>
      <c r="IQ44" s="1839">
        <v>466</v>
      </c>
      <c r="IR44" s="1855">
        <v>0</v>
      </c>
      <c r="IS44" s="1855">
        <v>0</v>
      </c>
      <c r="IT44" s="1868">
        <v>511</v>
      </c>
      <c r="IU44" s="1889">
        <v>480</v>
      </c>
      <c r="IV44" s="1889">
        <v>452</v>
      </c>
      <c r="IW44" s="1910">
        <v>408</v>
      </c>
      <c r="IX44" s="1931"/>
      <c r="IY44" s="1947">
        <v>0</v>
      </c>
      <c r="IZ44" s="1947">
        <v>0</v>
      </c>
      <c r="JA44" s="1931">
        <v>138</v>
      </c>
      <c r="JB44" s="1931">
        <v>520</v>
      </c>
      <c r="JC44" s="1960"/>
      <c r="JD44" s="1960">
        <v>466</v>
      </c>
      <c r="JE44" s="1981"/>
      <c r="JF44" s="1997">
        <v>0</v>
      </c>
      <c r="JG44" s="1997">
        <v>0</v>
      </c>
      <c r="JH44" s="2010">
        <v>522</v>
      </c>
      <c r="JI44" s="2031">
        <v>448</v>
      </c>
      <c r="JJ44" s="2052">
        <v>423</v>
      </c>
      <c r="JK44" s="2052"/>
      <c r="JL44" s="2073">
        <v>441</v>
      </c>
      <c r="JM44" s="2089">
        <v>0</v>
      </c>
      <c r="JN44" s="2089">
        <v>0</v>
      </c>
      <c r="JO44" s="2102">
        <v>475</v>
      </c>
      <c r="JP44" s="2122">
        <v>545</v>
      </c>
      <c r="JQ44" s="2142">
        <v>623</v>
      </c>
      <c r="JR44" s="2162">
        <v>528</v>
      </c>
      <c r="JS44" s="2182">
        <v>451</v>
      </c>
      <c r="JT44" s="2198">
        <v>0</v>
      </c>
      <c r="JU44" s="2198">
        <v>0</v>
      </c>
      <c r="JV44" s="2209">
        <v>596</v>
      </c>
      <c r="JW44" s="2229">
        <v>481</v>
      </c>
      <c r="JX44" s="2249">
        <v>385</v>
      </c>
      <c r="JY44" s="2269">
        <v>413</v>
      </c>
      <c r="JZ44" s="2289">
        <v>335</v>
      </c>
      <c r="KA44" s="2305">
        <v>0</v>
      </c>
      <c r="KB44" s="2305">
        <v>0</v>
      </c>
      <c r="KC44" s="2318">
        <v>488</v>
      </c>
      <c r="KD44" s="2338">
        <v>413</v>
      </c>
      <c r="KE44" s="2358">
        <v>410</v>
      </c>
      <c r="KF44" s="2378">
        <v>375</v>
      </c>
      <c r="KG44" s="2398">
        <v>356</v>
      </c>
      <c r="KH44" s="2414">
        <v>0</v>
      </c>
      <c r="KI44" s="2414">
        <v>0</v>
      </c>
      <c r="KJ44" s="2427">
        <v>543</v>
      </c>
      <c r="KK44" s="2447">
        <v>451</v>
      </c>
      <c r="KL44" s="2467">
        <v>398</v>
      </c>
      <c r="KM44" s="2487">
        <v>354</v>
      </c>
      <c r="KN44" s="2507"/>
      <c r="KO44" s="2523">
        <v>0</v>
      </c>
      <c r="KP44" s="2523">
        <v>0</v>
      </c>
      <c r="KQ44" s="2536">
        <v>492</v>
      </c>
      <c r="KR44" s="2556">
        <v>421</v>
      </c>
      <c r="KS44" s="2576">
        <v>348</v>
      </c>
      <c r="KT44" s="2596">
        <v>338</v>
      </c>
      <c r="KU44" s="2616">
        <v>362</v>
      </c>
      <c r="KV44" s="2632">
        <v>0</v>
      </c>
      <c r="KW44" s="2632">
        <v>0</v>
      </c>
      <c r="KX44" s="2645">
        <v>285</v>
      </c>
      <c r="KY44" s="2665">
        <v>437</v>
      </c>
      <c r="KZ44" s="2685">
        <v>444</v>
      </c>
      <c r="LA44" s="2709">
        <v>463</v>
      </c>
      <c r="LB44" s="2729">
        <v>412</v>
      </c>
      <c r="LC44" s="2745">
        <v>0</v>
      </c>
      <c r="LD44" s="2745">
        <v>0</v>
      </c>
      <c r="LE44" s="2758">
        <v>558</v>
      </c>
      <c r="LF44" s="2778">
        <v>472</v>
      </c>
      <c r="LG44" s="2798">
        <v>477</v>
      </c>
      <c r="LH44" s="2818">
        <v>447</v>
      </c>
      <c r="LI44" s="2838">
        <v>331</v>
      </c>
      <c r="LJ44" s="2854">
        <v>0</v>
      </c>
      <c r="LK44" s="2854">
        <v>0</v>
      </c>
      <c r="LL44" s="2867">
        <v>479</v>
      </c>
      <c r="LM44" s="2887">
        <v>426</v>
      </c>
      <c r="LN44" s="2909">
        <v>513</v>
      </c>
      <c r="LO44" s="2929">
        <v>558</v>
      </c>
      <c r="LP44" s="2929">
        <v>491</v>
      </c>
      <c r="LQ44" s="3000">
        <v>0</v>
      </c>
      <c r="LR44" s="3000">
        <v>0</v>
      </c>
      <c r="LS44" s="3018">
        <v>630</v>
      </c>
      <c r="LT44" s="3019">
        <v>560</v>
      </c>
      <c r="LU44" s="3020">
        <v>461</v>
      </c>
      <c r="LV44" s="3021">
        <v>426</v>
      </c>
      <c r="LW44" s="3071">
        <v>419</v>
      </c>
      <c r="LX44" s="3066">
        <v>0</v>
      </c>
      <c r="LY44" s="3066">
        <v>0</v>
      </c>
      <c r="LZ44" s="3098">
        <v>750</v>
      </c>
      <c r="MA44" s="3107">
        <v>631</v>
      </c>
      <c r="MB44" s="3143">
        <v>510</v>
      </c>
      <c r="MC44" s="3163">
        <v>495</v>
      </c>
      <c r="MD44" s="3183">
        <v>406</v>
      </c>
      <c r="ME44" s="3199">
        <v>0</v>
      </c>
      <c r="MF44" s="3199">
        <v>0</v>
      </c>
      <c r="MG44" s="3213">
        <v>504</v>
      </c>
      <c r="MH44" s="3233">
        <v>436</v>
      </c>
      <c r="MI44" s="3253">
        <v>418</v>
      </c>
      <c r="MJ44" s="3274">
        <v>365</v>
      </c>
      <c r="MK44" s="3294">
        <v>353</v>
      </c>
      <c r="ML44" s="3310">
        <v>0</v>
      </c>
      <c r="MM44" s="3310">
        <v>0</v>
      </c>
      <c r="MN44" s="3323">
        <v>549</v>
      </c>
      <c r="MO44" s="3343">
        <v>423</v>
      </c>
      <c r="MP44" s="3363">
        <v>422</v>
      </c>
      <c r="MQ44" s="3383">
        <v>430</v>
      </c>
      <c r="MR44" s="3452">
        <v>417</v>
      </c>
      <c r="MS44" s="3447">
        <v>0</v>
      </c>
      <c r="MT44" s="3447">
        <v>0</v>
      </c>
      <c r="MU44" s="3452">
        <v>488</v>
      </c>
      <c r="MV44" s="3465">
        <v>403</v>
      </c>
      <c r="MW44" s="3485">
        <v>381</v>
      </c>
      <c r="MX44" s="3505">
        <v>388</v>
      </c>
      <c r="MY44" s="3525">
        <v>299</v>
      </c>
      <c r="MZ44" s="3541">
        <v>0</v>
      </c>
      <c r="NA44" s="3541">
        <v>0</v>
      </c>
      <c r="NB44" s="1577">
        <v>0</v>
      </c>
      <c r="NC44" s="3554">
        <v>518</v>
      </c>
      <c r="ND44" s="3554">
        <v>523</v>
      </c>
      <c r="NE44" s="3554">
        <v>538</v>
      </c>
      <c r="NF44" s="3584">
        <v>501</v>
      </c>
      <c r="NG44" s="3573">
        <v>0</v>
      </c>
      <c r="NH44" s="3573">
        <v>0</v>
      </c>
      <c r="NI44" s="954">
        <v>541</v>
      </c>
      <c r="NJ44" s="3584">
        <v>501</v>
      </c>
      <c r="NK44" s="3614">
        <v>455</v>
      </c>
      <c r="NL44" s="3614">
        <v>421</v>
      </c>
      <c r="NM44" s="3614">
        <v>382</v>
      </c>
      <c r="NN44" s="3604">
        <v>0</v>
      </c>
      <c r="NO44" s="3604">
        <v>0</v>
      </c>
      <c r="NP44" s="3614">
        <v>492</v>
      </c>
      <c r="NQ44" s="3614">
        <v>401</v>
      </c>
      <c r="NR44" s="3614">
        <v>412</v>
      </c>
      <c r="NS44" s="3614">
        <v>412</v>
      </c>
      <c r="NT44" s="3634">
        <v>331</v>
      </c>
      <c r="NU44" s="3604">
        <v>0</v>
      </c>
      <c r="NV44" s="3604">
        <v>0</v>
      </c>
      <c r="NW44" s="3614">
        <v>586</v>
      </c>
      <c r="NX44" s="3614">
        <v>426</v>
      </c>
      <c r="NY44" s="3634">
        <v>466</v>
      </c>
      <c r="NZ44" s="3663">
        <v>477</v>
      </c>
      <c r="OA44" s="3663">
        <v>369</v>
      </c>
      <c r="OB44" s="3653">
        <v>0</v>
      </c>
      <c r="OC44" s="3653">
        <v>0</v>
      </c>
      <c r="OD44" s="3663">
        <v>515</v>
      </c>
      <c r="OE44" s="3663">
        <v>467</v>
      </c>
      <c r="OF44" s="3663">
        <v>475</v>
      </c>
      <c r="OG44" s="3663">
        <v>437</v>
      </c>
      <c r="OH44" s="954">
        <v>375</v>
      </c>
      <c r="OI44" s="651">
        <v>0</v>
      </c>
      <c r="OJ44" s="651">
        <v>0</v>
      </c>
      <c r="OK44" s="3683"/>
      <c r="OL44" s="3683">
        <v>715</v>
      </c>
      <c r="OM44" s="3703">
        <v>608</v>
      </c>
      <c r="ON44" s="3723">
        <v>528</v>
      </c>
      <c r="OO44" s="3743">
        <v>496</v>
      </c>
      <c r="OP44" s="3759">
        <v>0</v>
      </c>
      <c r="OQ44" s="3759">
        <v>0</v>
      </c>
      <c r="OR44" s="3772">
        <v>506</v>
      </c>
      <c r="OS44" s="3792">
        <v>450</v>
      </c>
      <c r="OT44" s="3812">
        <v>382</v>
      </c>
      <c r="OU44" s="3832">
        <v>385</v>
      </c>
      <c r="OV44" s="3852">
        <v>362</v>
      </c>
      <c r="OW44" s="3868">
        <v>0</v>
      </c>
      <c r="OX44" s="3868">
        <v>0</v>
      </c>
      <c r="OY44" s="3881">
        <v>474</v>
      </c>
      <c r="OZ44" s="3901">
        <v>455</v>
      </c>
      <c r="PA44" s="3921">
        <v>441</v>
      </c>
      <c r="PB44" s="3941">
        <v>554</v>
      </c>
      <c r="PC44" s="3961">
        <v>379</v>
      </c>
      <c r="PD44" s="3977">
        <v>0</v>
      </c>
      <c r="PE44" s="3977">
        <v>0</v>
      </c>
      <c r="PF44" s="3990">
        <v>544</v>
      </c>
      <c r="PG44" s="3990">
        <v>460</v>
      </c>
      <c r="PH44" s="3990">
        <v>467</v>
      </c>
      <c r="PI44" s="4010">
        <v>444</v>
      </c>
      <c r="PJ44" s="4030">
        <v>449</v>
      </c>
      <c r="PK44" s="4046">
        <v>0</v>
      </c>
      <c r="PL44" s="4046">
        <v>0</v>
      </c>
      <c r="PM44" s="4059">
        <v>568</v>
      </c>
      <c r="PN44" s="4079">
        <v>546</v>
      </c>
      <c r="PO44" s="4099">
        <v>534</v>
      </c>
      <c r="PP44" s="4119">
        <v>545</v>
      </c>
      <c r="PQ44" s="4139">
        <v>356</v>
      </c>
      <c r="PR44" s="4155">
        <v>0</v>
      </c>
      <c r="PS44" s="4155">
        <v>0</v>
      </c>
      <c r="PT44" s="4170">
        <v>553</v>
      </c>
      <c r="PU44" s="4170">
        <v>379</v>
      </c>
      <c r="PV44" s="4170">
        <v>430</v>
      </c>
      <c r="PW44" s="4170">
        <v>432</v>
      </c>
      <c r="PX44" s="4190">
        <v>353</v>
      </c>
      <c r="PY44" s="4206">
        <v>0</v>
      </c>
      <c r="PZ44" s="4206">
        <v>0</v>
      </c>
      <c r="QA44" s="4219">
        <v>555</v>
      </c>
      <c r="QB44" s="4239">
        <v>485</v>
      </c>
      <c r="QC44" s="4259">
        <v>464</v>
      </c>
      <c r="QD44" s="4279">
        <v>525</v>
      </c>
      <c r="QE44" s="4299">
        <v>496</v>
      </c>
      <c r="QF44" s="4315">
        <v>0</v>
      </c>
      <c r="QG44" s="4315">
        <v>0</v>
      </c>
      <c r="QH44" s="4328">
        <v>498</v>
      </c>
      <c r="QI44" s="4348">
        <v>459</v>
      </c>
      <c r="QJ44" s="4368">
        <v>395</v>
      </c>
      <c r="QK44" s="4388">
        <v>406</v>
      </c>
      <c r="QL44" s="4408">
        <v>358</v>
      </c>
      <c r="QM44" s="4424">
        <v>0</v>
      </c>
      <c r="QN44" s="4424">
        <v>0</v>
      </c>
      <c r="QO44" s="4437">
        <v>510</v>
      </c>
      <c r="QP44" s="4457">
        <v>464</v>
      </c>
      <c r="QQ44" s="4477">
        <v>423</v>
      </c>
      <c r="QR44" s="4497">
        <v>488</v>
      </c>
      <c r="QS44" s="4517">
        <v>484</v>
      </c>
      <c r="QT44" s="4533">
        <v>0</v>
      </c>
      <c r="QU44" s="4533">
        <v>0</v>
      </c>
      <c r="QV44" s="4517"/>
      <c r="QW44" s="4549">
        <v>752</v>
      </c>
      <c r="QX44" s="4569">
        <v>590</v>
      </c>
      <c r="QY44" s="4589">
        <v>505</v>
      </c>
      <c r="QZ44" s="4609">
        <v>489</v>
      </c>
      <c r="RA44" s="4625">
        <v>0</v>
      </c>
      <c r="RB44" s="4625">
        <v>0</v>
      </c>
      <c r="RC44" s="954">
        <v>485</v>
      </c>
      <c r="RD44" s="954">
        <v>427</v>
      </c>
      <c r="RE44" s="4645">
        <v>387</v>
      </c>
      <c r="RF44" s="954">
        <v>412</v>
      </c>
      <c r="RG44" s="954">
        <v>354</v>
      </c>
      <c r="RH44" s="651">
        <v>0</v>
      </c>
      <c r="RI44" s="651">
        <v>0</v>
      </c>
      <c r="RJ44" s="954">
        <v>605</v>
      </c>
      <c r="RK44" s="954">
        <v>571</v>
      </c>
      <c r="RL44" s="954">
        <v>468</v>
      </c>
      <c r="RM44" s="954">
        <v>433</v>
      </c>
      <c r="RN44" s="954">
        <v>345</v>
      </c>
      <c r="RO44" s="651">
        <v>0</v>
      </c>
      <c r="RP44" s="651">
        <v>0</v>
      </c>
      <c r="RQ44" s="954">
        <v>392</v>
      </c>
      <c r="RR44" s="954">
        <v>426</v>
      </c>
      <c r="RS44" s="954">
        <v>379</v>
      </c>
      <c r="RT44" s="954">
        <v>361</v>
      </c>
      <c r="RU44" s="954">
        <v>386</v>
      </c>
      <c r="RV44" s="651">
        <v>0</v>
      </c>
      <c r="RW44" s="651">
        <v>0</v>
      </c>
      <c r="RX44" s="954">
        <v>889</v>
      </c>
      <c r="RY44" s="954">
        <v>692</v>
      </c>
      <c r="RZ44" s="954">
        <v>578</v>
      </c>
      <c r="SA44" s="954">
        <v>448</v>
      </c>
      <c r="SB44" s="954">
        <v>386</v>
      </c>
      <c r="SC44" s="651">
        <v>0</v>
      </c>
      <c r="SD44" s="651">
        <v>0</v>
      </c>
      <c r="SE44" s="954"/>
      <c r="SF44" s="954">
        <v>559</v>
      </c>
      <c r="SG44" s="954">
        <v>420</v>
      </c>
      <c r="SH44" s="954">
        <v>388</v>
      </c>
      <c r="SI44" s="954">
        <v>338</v>
      </c>
      <c r="SJ44" s="651">
        <v>0</v>
      </c>
      <c r="SK44" s="651">
        <v>0</v>
      </c>
      <c r="SL44" s="954">
        <v>442</v>
      </c>
      <c r="SM44" s="954">
        <v>429</v>
      </c>
      <c r="SN44" s="954">
        <v>417</v>
      </c>
      <c r="SO44" s="4669">
        <v>417</v>
      </c>
      <c r="SP44" s="4699">
        <v>413</v>
      </c>
      <c r="SQ44" s="4688">
        <v>0</v>
      </c>
      <c r="SR44" s="4688">
        <v>0</v>
      </c>
      <c r="SS44" s="4699">
        <v>656</v>
      </c>
      <c r="ST44" s="4720">
        <v>512</v>
      </c>
      <c r="SU44" s="4741">
        <v>422</v>
      </c>
      <c r="SV44" s="4763">
        <v>447</v>
      </c>
      <c r="SW44" s="4784">
        <v>411</v>
      </c>
      <c r="SX44" s="4800">
        <v>0</v>
      </c>
      <c r="SY44" s="4800">
        <v>0</v>
      </c>
      <c r="SZ44" s="954">
        <v>505</v>
      </c>
      <c r="TA44" s="954">
        <v>521</v>
      </c>
      <c r="TB44" s="954">
        <v>524</v>
      </c>
      <c r="TC44" s="954">
        <v>480</v>
      </c>
      <c r="TD44" s="954">
        <v>497</v>
      </c>
      <c r="TE44" s="651">
        <v>0</v>
      </c>
      <c r="TF44" s="651">
        <v>0</v>
      </c>
      <c r="TG44" s="954">
        <v>578</v>
      </c>
      <c r="TH44" s="954">
        <v>421</v>
      </c>
      <c r="TI44" s="954">
        <v>412</v>
      </c>
      <c r="TJ44" s="954">
        <v>419</v>
      </c>
      <c r="TK44" s="954"/>
      <c r="TL44" s="651">
        <v>0</v>
      </c>
      <c r="TM44" s="651">
        <v>0</v>
      </c>
      <c r="TN44" s="954">
        <v>583</v>
      </c>
      <c r="TO44" s="954">
        <v>583</v>
      </c>
      <c r="TP44" s="954">
        <v>431</v>
      </c>
      <c r="TQ44" s="954">
        <v>409</v>
      </c>
    </row>
    <row r="45" spans="1:537" s="833" customFormat="1" x14ac:dyDescent="0.3">
      <c r="A45" s="1010" t="s">
        <v>82</v>
      </c>
      <c r="B45" s="1011">
        <v>0.44707347447073476</v>
      </c>
      <c r="C45" s="1011">
        <v>0.4207825529185375</v>
      </c>
      <c r="D45" s="1011">
        <v>0.37153895685769478</v>
      </c>
      <c r="E45" s="1011">
        <v>0.31938633193863319</v>
      </c>
      <c r="F45" s="1011">
        <v>0.42563291139240506</v>
      </c>
      <c r="G45" s="1012">
        <v>0</v>
      </c>
      <c r="H45" s="1012">
        <v>0</v>
      </c>
      <c r="I45" s="1011">
        <v>0.32798833819241985</v>
      </c>
      <c r="J45" s="1011">
        <v>0.31937879810938558</v>
      </c>
      <c r="K45" s="1011">
        <v>0.31488698363211226</v>
      </c>
      <c r="L45" s="1011">
        <v>0.76568705321683872</v>
      </c>
      <c r="M45" s="1011">
        <v>0.8936381709741551</v>
      </c>
      <c r="N45" s="1012">
        <v>0</v>
      </c>
      <c r="O45" s="1012">
        <v>0</v>
      </c>
      <c r="P45" s="1011">
        <v>0.65356429047301801</v>
      </c>
      <c r="Q45" s="1011">
        <v>0.84695393759286774</v>
      </c>
      <c r="R45" s="1011">
        <v>0.89308176100628933</v>
      </c>
      <c r="S45" s="1011">
        <v>0.88977777777777778</v>
      </c>
      <c r="T45" s="1011">
        <v>0.90246212121212122</v>
      </c>
      <c r="U45" s="1012">
        <v>0</v>
      </c>
      <c r="V45" s="1012">
        <v>0</v>
      </c>
      <c r="W45" s="1011">
        <v>0.82700729927007299</v>
      </c>
      <c r="X45" s="1011">
        <v>0.98697916666666663</v>
      </c>
      <c r="Y45" s="1011">
        <v>0.90658800393313665</v>
      </c>
      <c r="Z45" s="1011">
        <v>0.96008629989212513</v>
      </c>
      <c r="AA45" s="1011">
        <v>0.96612021857923502</v>
      </c>
      <c r="AB45" s="1012">
        <v>0</v>
      </c>
      <c r="AC45" s="1012">
        <v>0</v>
      </c>
      <c r="AD45" s="1011">
        <v>0.82782475019215984</v>
      </c>
      <c r="AE45" s="1011">
        <v>0.81124161073825507</v>
      </c>
      <c r="AF45" s="1011">
        <v>0.85220883534136549</v>
      </c>
      <c r="AG45" s="1011">
        <v>0.84708948740225887</v>
      </c>
      <c r="AH45" s="1011">
        <v>0</v>
      </c>
      <c r="AI45" s="1012">
        <v>0</v>
      </c>
      <c r="AJ45" s="1012">
        <v>0</v>
      </c>
      <c r="AK45" s="1011">
        <v>0.39292482627921665</v>
      </c>
      <c r="AL45" s="1011">
        <v>0.60119442601194428</v>
      </c>
      <c r="AM45" s="1011">
        <v>0.81097560975609762</v>
      </c>
      <c r="AN45" s="1011">
        <v>0.66220735785953178</v>
      </c>
      <c r="AO45" s="1011">
        <v>0.90460792239288601</v>
      </c>
      <c r="AP45" s="1012">
        <v>0</v>
      </c>
      <c r="AQ45" s="1012">
        <v>0</v>
      </c>
      <c r="AR45" s="1011">
        <v>0.5744525547445255</v>
      </c>
      <c r="AS45" s="1011">
        <v>0.98385565052231716</v>
      </c>
      <c r="AT45" s="1011">
        <v>0.97774244833068358</v>
      </c>
      <c r="AU45" s="1011">
        <v>0.98123044838373308</v>
      </c>
      <c r="AV45" s="1011">
        <v>0.98098859315589348</v>
      </c>
      <c r="AW45" s="1012">
        <v>0</v>
      </c>
      <c r="AX45" s="1012">
        <v>0</v>
      </c>
      <c r="AY45" s="1011">
        <v>0.9941027801179444</v>
      </c>
      <c r="AZ45" s="1011">
        <v>0.96</v>
      </c>
      <c r="BA45" s="1011">
        <v>0.97318007662835249</v>
      </c>
      <c r="BB45" s="1011">
        <v>0.97865168539325842</v>
      </c>
      <c r="BC45" s="1011">
        <v>0.99867549668874167</v>
      </c>
      <c r="BD45" s="1012">
        <v>0</v>
      </c>
      <c r="BE45" s="1012">
        <v>0</v>
      </c>
      <c r="BF45" s="1011">
        <v>0.96977124183006536</v>
      </c>
      <c r="BG45" s="1013">
        <f>IF(BG8=0,0,BG44/BG25)</f>
        <v>0.97809419496166483</v>
      </c>
      <c r="BH45" s="1011">
        <v>0.98970251716247137</v>
      </c>
      <c r="BI45" s="1011">
        <v>0.99495586380832279</v>
      </c>
      <c r="BJ45" s="1013">
        <f>IF(BJ8=0,0,BJ44/BJ25)</f>
        <v>0.97829457364341088</v>
      </c>
      <c r="BK45" s="1014">
        <f>IF(BK8=0,0,BK44/BK25)</f>
        <v>0</v>
      </c>
      <c r="BL45" s="1014">
        <f>IF(BL8=0,0,BL44/BL25)</f>
        <v>0</v>
      </c>
      <c r="BM45" s="1013">
        <f>IF(BM8=0,0,BM44/BM25)</f>
        <v>0.94507148231753202</v>
      </c>
      <c r="BN45" s="1011">
        <v>0.94190140845070425</v>
      </c>
      <c r="BO45" s="1011">
        <v>0.98970133882595268</v>
      </c>
      <c r="BP45" s="1011">
        <v>0.99034981905910735</v>
      </c>
      <c r="BQ45" s="1011">
        <v>0.97696969696969693</v>
      </c>
      <c r="BR45" s="1012">
        <v>0</v>
      </c>
      <c r="BS45" s="1012">
        <v>0</v>
      </c>
      <c r="BT45" s="1011">
        <v>0.98655635987590484</v>
      </c>
      <c r="BU45" s="1011">
        <v>0.96855345911949686</v>
      </c>
      <c r="BV45" s="1011">
        <v>0.98328690807799446</v>
      </c>
      <c r="BW45" s="1011">
        <v>0.97884344146685476</v>
      </c>
      <c r="BX45" s="1011">
        <v>0.98281249999999998</v>
      </c>
      <c r="BY45" s="1012">
        <v>0</v>
      </c>
      <c r="BZ45" s="1012">
        <v>0</v>
      </c>
      <c r="CA45" s="1011">
        <v>0.97993311036789299</v>
      </c>
      <c r="CB45" s="1011">
        <v>0.99742930591259638</v>
      </c>
      <c r="CC45" s="1015">
        <v>0.98115746971736206</v>
      </c>
      <c r="CD45" s="1016">
        <v>0.98654104979811574</v>
      </c>
      <c r="CE45" s="1016">
        <v>0.97350993377483441</v>
      </c>
      <c r="CF45" s="1017">
        <v>0</v>
      </c>
      <c r="CG45" s="1017">
        <v>0</v>
      </c>
      <c r="CH45" s="1018">
        <v>0.93171806167400884</v>
      </c>
      <c r="CI45" s="1018">
        <v>0.96893667861409793</v>
      </c>
      <c r="CJ45" s="1019">
        <f t="shared" ref="CJ45:CO45" si="22">IF(CJ8=0,0,CJ44/CJ25)</f>
        <v>0.9888579387186629</v>
      </c>
      <c r="CK45" s="1019">
        <f t="shared" si="22"/>
        <v>0.9740458015267176</v>
      </c>
      <c r="CL45" s="1019">
        <f t="shared" si="22"/>
        <v>0.97687861271676302</v>
      </c>
      <c r="CM45" s="1020">
        <f t="shared" si="22"/>
        <v>0</v>
      </c>
      <c r="CN45" s="1020">
        <f t="shared" si="22"/>
        <v>0</v>
      </c>
      <c r="CO45" s="1019">
        <f t="shared" si="22"/>
        <v>0.98233695652173914</v>
      </c>
      <c r="CP45" s="1021">
        <v>0.97754293262879788</v>
      </c>
      <c r="CQ45" s="1019">
        <f>IF(CQ8=0,0,CQ44/CQ25)</f>
        <v>0.94854881266490765</v>
      </c>
      <c r="CR45" s="1019">
        <f>IF(CR8=0,0,CR44/CR25)</f>
        <v>0.989041095890411</v>
      </c>
      <c r="CS45" s="1019">
        <f>IF(CS8=0,0,CS44/CS25)</f>
        <v>0.99362041467304629</v>
      </c>
      <c r="CT45" s="1020">
        <f>IF(CT8=0,0,CT44/CT25)</f>
        <v>0</v>
      </c>
      <c r="CU45" s="1020">
        <f>IF(CU8=0,0,CU44/CU25)</f>
        <v>0</v>
      </c>
      <c r="CV45" s="1021">
        <v>0</v>
      </c>
      <c r="CW45" s="1021">
        <v>0.99015317286652083</v>
      </c>
      <c r="CX45" s="1021">
        <v>0.97755610972568574</v>
      </c>
      <c r="CY45" s="1021">
        <v>0.96987951807228912</v>
      </c>
      <c r="CZ45" s="1021">
        <v>0.99288256227758009</v>
      </c>
      <c r="DA45" s="1022">
        <v>0</v>
      </c>
      <c r="DB45" s="1022">
        <v>0</v>
      </c>
      <c r="DC45" s="1023">
        <v>0.96279069767441861</v>
      </c>
      <c r="DD45" s="1024">
        <v>0.99322033898305084</v>
      </c>
      <c r="DE45" s="1024">
        <v>0.97431192660550459</v>
      </c>
      <c r="DF45" s="1019">
        <f>IF(DF8=0,0,DF44/DF25)</f>
        <v>0.98843930635838151</v>
      </c>
      <c r="DG45" s="1025">
        <v>0.99032882011605416</v>
      </c>
      <c r="DH45" s="1026">
        <v>0</v>
      </c>
      <c r="DI45" s="1026">
        <v>0</v>
      </c>
      <c r="DJ45" s="1019">
        <f>IF(DJ8=0,0,DJ44/DJ25)</f>
        <v>0.97771173848439819</v>
      </c>
      <c r="DK45" s="1019">
        <f>IF(DK8=0,0,DK44/DK25)</f>
        <v>0.99831649831649827</v>
      </c>
      <c r="DL45" s="1019">
        <f>IF(DL8=0,0,DL44/DL25)</f>
        <v>0.9963503649635036</v>
      </c>
      <c r="DM45" s="1027">
        <v>0.99386503067484666</v>
      </c>
      <c r="DN45" s="1019">
        <f>IF(DN8=0,0,DN44/DN25)</f>
        <v>1</v>
      </c>
      <c r="DO45" s="1020">
        <f>IF(DO8=0,0,DO44/DO25)</f>
        <v>0</v>
      </c>
      <c r="DP45" s="1020">
        <f>IF(DP8=0,0,DP44/DP25)</f>
        <v>0</v>
      </c>
      <c r="DQ45" s="1019">
        <f>IF(DQ8=0,0,DQ44/DQ25)</f>
        <v>0.99812030075187974</v>
      </c>
      <c r="DR45" s="1019">
        <f>IF(DR8=0,0,DR44/DR25)</f>
        <v>0.99815498154981552</v>
      </c>
      <c r="DS45" s="1028">
        <v>0.99575371549893843</v>
      </c>
      <c r="DT45" s="1019">
        <f>IF(DT8=0,0,DT44/DT25)</f>
        <v>0.99192245557350567</v>
      </c>
      <c r="DU45" s="1029">
        <v>0.99835526315789469</v>
      </c>
      <c r="DV45" s="1030">
        <v>0</v>
      </c>
      <c r="DW45" s="1030">
        <v>0</v>
      </c>
      <c r="DX45" s="1019">
        <f>IF(DX8=0,0,DX44/DX25)</f>
        <v>1</v>
      </c>
      <c r="DY45" s="1031">
        <v>0.99465240641711228</v>
      </c>
      <c r="DZ45" s="1032">
        <v>0.98392282958199362</v>
      </c>
      <c r="EA45" s="1033">
        <v>0.96638655462184875</v>
      </c>
      <c r="EB45" s="1019">
        <f t="shared" ref="EB45:EG45" si="23">IF(EB8=0,0,EB44/EB25)</f>
        <v>0.98699186991869914</v>
      </c>
      <c r="EC45" s="1020">
        <f t="shared" si="23"/>
        <v>0</v>
      </c>
      <c r="ED45" s="1020">
        <f t="shared" si="23"/>
        <v>0</v>
      </c>
      <c r="EE45" s="1020">
        <f t="shared" si="23"/>
        <v>0</v>
      </c>
      <c r="EF45" s="1019">
        <f t="shared" si="23"/>
        <v>0.98358413132694933</v>
      </c>
      <c r="EG45" s="1019">
        <f t="shared" si="23"/>
        <v>0.97408536585365857</v>
      </c>
      <c r="EH45" s="1034">
        <v>0.9981718464351006</v>
      </c>
      <c r="EI45" s="1019">
        <f>IF(EI8=0,0,EI44/EI25)</f>
        <v>0.9810526315789474</v>
      </c>
      <c r="EJ45" s="1020">
        <f>IF(EJ8=0,0,EJ44/EJ25)</f>
        <v>0</v>
      </c>
      <c r="EK45" s="1020">
        <f>IF(EK8=0,0,EK44/EK25)</f>
        <v>0</v>
      </c>
      <c r="EL45" s="1019">
        <f>IF(EL8=0,0,EL44/EL25)</f>
        <v>0.99317406143344711</v>
      </c>
      <c r="EM45" s="1035">
        <v>0.97810218978102192</v>
      </c>
      <c r="EN45" s="1036">
        <v>0.98622047244094491</v>
      </c>
      <c r="EO45" s="1019">
        <f>IF(EO8=0,0,EO44/EO25)</f>
        <v>0.99130434782608701</v>
      </c>
      <c r="EP45" s="1037">
        <v>0.98510638297872344</v>
      </c>
      <c r="EQ45" s="1038">
        <v>0</v>
      </c>
      <c r="ER45" s="1038">
        <v>0</v>
      </c>
      <c r="ES45" s="1039">
        <v>0.98211091234347048</v>
      </c>
      <c r="ET45" s="1040">
        <v>0.98828125</v>
      </c>
      <c r="EU45" s="1041">
        <v>0.98910675381263613</v>
      </c>
      <c r="EV45" s="1042">
        <v>0.99775280898876406</v>
      </c>
      <c r="EW45" s="1019">
        <f>IF(EW8=0,0,EW44/EW25)</f>
        <v>0.99766899766899764</v>
      </c>
      <c r="EX45" s="1020">
        <f>IF(EX8=0,0,EX44/EX25)</f>
        <v>0</v>
      </c>
      <c r="EY45" s="1020">
        <f>IF(EY8=0,0,EY44/EY25)</f>
        <v>0</v>
      </c>
      <c r="EZ45" s="1043">
        <v>0.99580419580419577</v>
      </c>
      <c r="FA45" s="1044">
        <v>0.98170731707317072</v>
      </c>
      <c r="FB45" s="1045">
        <v>0.94754653130287647</v>
      </c>
      <c r="FC45" s="1046">
        <v>0.9882352941176471</v>
      </c>
      <c r="FD45" s="1047">
        <v>0.95238095238095233</v>
      </c>
      <c r="FE45" s="1048">
        <v>0</v>
      </c>
      <c r="FF45" s="1048">
        <v>0</v>
      </c>
      <c r="FG45" s="1049">
        <v>1</v>
      </c>
      <c r="FH45" s="1050">
        <v>0.99245283018867925</v>
      </c>
      <c r="FI45" s="1051">
        <v>0</v>
      </c>
      <c r="FJ45" s="1051">
        <v>0.99184339314845027</v>
      </c>
      <c r="FK45" s="1052">
        <v>0.97881355932203384</v>
      </c>
      <c r="FL45" s="1053">
        <v>0</v>
      </c>
      <c r="FM45" s="1053">
        <v>0</v>
      </c>
      <c r="FN45" s="1054">
        <v>1</v>
      </c>
      <c r="FO45" s="1055">
        <v>1</v>
      </c>
      <c r="FP45" s="1055">
        <v>0.98165137614678899</v>
      </c>
      <c r="FQ45" s="1055">
        <v>0.99575371549893843</v>
      </c>
      <c r="FR45" s="1056">
        <v>0.99164926931106467</v>
      </c>
      <c r="FS45" s="1057">
        <v>0</v>
      </c>
      <c r="FT45" s="1057">
        <v>0</v>
      </c>
      <c r="FU45" s="1058">
        <v>0.98653198653198648</v>
      </c>
      <c r="FV45" s="1059">
        <v>0.96280087527352298</v>
      </c>
      <c r="FW45" s="1059">
        <v>0.997</v>
      </c>
      <c r="FX45" s="1059">
        <v>0</v>
      </c>
      <c r="FY45" s="1060">
        <v>1</v>
      </c>
      <c r="FZ45" s="1061">
        <v>0</v>
      </c>
      <c r="GA45" s="1061">
        <v>0</v>
      </c>
      <c r="GB45" s="1062">
        <v>0.97413793103448276</v>
      </c>
      <c r="GC45" s="1063">
        <v>0.97299999999999998</v>
      </c>
      <c r="GD45" s="1064">
        <v>0.97521865889212833</v>
      </c>
      <c r="GE45" s="1064">
        <v>0.99378881987577639</v>
      </c>
      <c r="GF45" s="1065">
        <v>0.97735191637630658</v>
      </c>
      <c r="GG45" s="1066">
        <v>0</v>
      </c>
      <c r="GH45" s="1066">
        <v>0</v>
      </c>
      <c r="GI45" s="1067">
        <v>0.98676470588235299</v>
      </c>
      <c r="GJ45" s="1068">
        <v>0.99815837937384899</v>
      </c>
      <c r="GK45" s="1069">
        <v>0.98785425101214575</v>
      </c>
      <c r="GL45" s="1069">
        <v>0.98580121703853951</v>
      </c>
      <c r="GM45" s="1019">
        <f>IF(GM8=0,0,GM44/GM25)</f>
        <v>1</v>
      </c>
      <c r="GN45" s="1020">
        <f>IF(GN8=0,0,GN44/GN25)</f>
        <v>0</v>
      </c>
      <c r="GO45" s="1020">
        <f>IF(GO8=0,0,GO44/GO25)</f>
        <v>0</v>
      </c>
      <c r="GP45" s="1070">
        <v>0.99675324675324672</v>
      </c>
      <c r="GQ45" s="1071">
        <v>0.96153846153846156</v>
      </c>
      <c r="GR45" s="1072">
        <v>0.98908296943231444</v>
      </c>
      <c r="GS45" s="1072">
        <v>1</v>
      </c>
      <c r="GT45" s="1072">
        <v>1</v>
      </c>
      <c r="GU45" s="1073">
        <v>0</v>
      </c>
      <c r="GV45" s="1073">
        <v>0</v>
      </c>
      <c r="GW45" s="1074">
        <v>0.94143484626647145</v>
      </c>
      <c r="GX45" s="1075">
        <v>0.97199999999999998</v>
      </c>
      <c r="GY45" s="1076">
        <v>1</v>
      </c>
      <c r="GZ45" s="1076">
        <v>1</v>
      </c>
      <c r="HA45" s="1076">
        <v>0</v>
      </c>
      <c r="HB45" s="1077">
        <v>0</v>
      </c>
      <c r="HC45" s="1077">
        <v>0</v>
      </c>
      <c r="HD45" s="1078">
        <v>0.96955128205128205</v>
      </c>
      <c r="HE45" s="1079">
        <v>0.9597457627118644</v>
      </c>
      <c r="HF45" s="1080">
        <v>0.99580712788259962</v>
      </c>
      <c r="HG45" s="1081">
        <v>1</v>
      </c>
      <c r="HH45" s="1081">
        <v>0</v>
      </c>
      <c r="HI45" s="1082">
        <v>0</v>
      </c>
      <c r="HJ45" s="1082">
        <v>0</v>
      </c>
      <c r="HK45" s="1083">
        <v>0.9795454545454545</v>
      </c>
      <c r="HL45" s="1084">
        <v>0.98650472334682859</v>
      </c>
      <c r="HM45" s="1377">
        <v>0.97310126582278478</v>
      </c>
      <c r="HN45" s="1403">
        <v>0.98113207547169812</v>
      </c>
      <c r="HO45" s="1457">
        <v>0.97757009345794388</v>
      </c>
      <c r="HP45" s="1463">
        <v>0</v>
      </c>
      <c r="HQ45" s="1463">
        <v>0</v>
      </c>
      <c r="HR45" s="1486">
        <v>0.99369085173501581</v>
      </c>
      <c r="HS45" s="1527">
        <v>0.98148148148148151</v>
      </c>
      <c r="HT45" s="1549">
        <v>0.95833333333333337</v>
      </c>
      <c r="HU45" s="1019">
        <f>IF(HU8=0,0,HU44/HU25)</f>
        <v>0.99182004089979547</v>
      </c>
      <c r="HV45" s="1572">
        <v>0.99777777777777776</v>
      </c>
      <c r="HW45" s="1578">
        <v>0</v>
      </c>
      <c r="HX45" s="1578">
        <v>0</v>
      </c>
      <c r="HY45" s="1578">
        <v>0</v>
      </c>
      <c r="HZ45" s="1601">
        <v>0.99421128798842262</v>
      </c>
      <c r="IA45" s="1629">
        <v>0.86579378068739776</v>
      </c>
      <c r="IB45" s="1644">
        <v>0.96402877697841727</v>
      </c>
      <c r="IC45" s="1665">
        <v>0.9247524752475248</v>
      </c>
      <c r="ID45" s="1671">
        <v>0</v>
      </c>
      <c r="IE45" s="1671">
        <v>0</v>
      </c>
      <c r="IF45" s="1694">
        <v>0.99844479004665632</v>
      </c>
      <c r="IG45" s="1715">
        <v>1</v>
      </c>
      <c r="IH45" s="1715">
        <v>0.97606837606837604</v>
      </c>
      <c r="II45" s="1737">
        <v>0.98130841121495327</v>
      </c>
      <c r="IJ45" s="1758">
        <v>0.95463917525773201</v>
      </c>
      <c r="IK45" s="1764">
        <v>0</v>
      </c>
      <c r="IL45" s="1764">
        <v>0</v>
      </c>
      <c r="IM45" s="1787">
        <v>0.96933333333333338</v>
      </c>
      <c r="IN45" s="1019">
        <f>IF(IN8=0,0,IN44/IN25)</f>
        <v>0.96149068322981368</v>
      </c>
      <c r="IO45" s="1808">
        <v>0.92147435897435892</v>
      </c>
      <c r="IP45" s="1829">
        <v>0.95</v>
      </c>
      <c r="IQ45" s="1850">
        <v>0.97693920335429774</v>
      </c>
      <c r="IR45" s="1856">
        <v>0</v>
      </c>
      <c r="IS45" s="1856">
        <v>0</v>
      </c>
      <c r="IT45" s="1879">
        <v>0.95335820895522383</v>
      </c>
      <c r="IU45" s="1900">
        <v>0.90225563909774431</v>
      </c>
      <c r="IV45" s="1900">
        <v>0.96995708154506433</v>
      </c>
      <c r="IW45" s="1921">
        <v>0.98313253012048196</v>
      </c>
      <c r="IX45" s="1942">
        <v>0</v>
      </c>
      <c r="IY45" s="1948">
        <v>0</v>
      </c>
      <c r="IZ45" s="1948">
        <v>0</v>
      </c>
      <c r="JA45" s="1942">
        <v>1</v>
      </c>
      <c r="JB45" s="1942">
        <v>0.96834264432029793</v>
      </c>
      <c r="JC45" s="1971">
        <v>0</v>
      </c>
      <c r="JD45" s="1971">
        <v>0.98728813559322037</v>
      </c>
      <c r="JE45" s="1992">
        <v>0</v>
      </c>
      <c r="JF45" s="1998">
        <v>0</v>
      </c>
      <c r="JG45" s="1998">
        <v>0</v>
      </c>
      <c r="JH45" s="2021">
        <v>0.97026022304832715</v>
      </c>
      <c r="JI45" s="2042">
        <v>0.99777282850779514</v>
      </c>
      <c r="JJ45" s="2063">
        <v>0.95918367346938771</v>
      </c>
      <c r="JK45" s="2063">
        <v>0</v>
      </c>
      <c r="JL45" s="2084">
        <v>0.90554414784394255</v>
      </c>
      <c r="JM45" s="2090">
        <v>0</v>
      </c>
      <c r="JN45" s="2090">
        <v>0</v>
      </c>
      <c r="JO45" s="2113">
        <v>0.94433399602385681</v>
      </c>
      <c r="JP45" s="2133">
        <v>0.99634369287020108</v>
      </c>
      <c r="JQ45" s="2153">
        <v>0.91483113069016153</v>
      </c>
      <c r="JR45" s="2173">
        <v>0.91034482758620694</v>
      </c>
      <c r="JS45" s="2193">
        <v>0.85578747628083496</v>
      </c>
      <c r="JT45" s="2199">
        <v>0</v>
      </c>
      <c r="JU45" s="2199">
        <v>0</v>
      </c>
      <c r="JV45" s="2220">
        <v>0.946031746031746</v>
      </c>
      <c r="JW45" s="2240">
        <v>0.92678227360308285</v>
      </c>
      <c r="JX45" s="2260">
        <v>0.97468354430379744</v>
      </c>
      <c r="JY45" s="2280">
        <v>0.94942528735632181</v>
      </c>
      <c r="JZ45" s="2300">
        <v>0.96541786743515845</v>
      </c>
      <c r="KA45" s="2306">
        <v>0</v>
      </c>
      <c r="KB45" s="2306">
        <v>0</v>
      </c>
      <c r="KC45" s="2329">
        <v>0.97599999999999998</v>
      </c>
      <c r="KD45" s="2349">
        <v>0.97867298578199047</v>
      </c>
      <c r="KE45" s="2369">
        <v>0.99273607748184023</v>
      </c>
      <c r="KF45" s="2389">
        <v>0.99734042553191493</v>
      </c>
      <c r="KG45" s="2409">
        <v>0.964769647696477</v>
      </c>
      <c r="KH45" s="2415">
        <v>0</v>
      </c>
      <c r="KI45" s="2415">
        <v>0</v>
      </c>
      <c r="KJ45" s="2438">
        <v>0.9748653500897666</v>
      </c>
      <c r="KK45" s="2458">
        <v>0.96781115879828328</v>
      </c>
      <c r="KL45" s="2478">
        <v>0.97549019607843135</v>
      </c>
      <c r="KM45" s="2498">
        <v>0.95934959349593496</v>
      </c>
      <c r="KN45" s="2518">
        <v>0</v>
      </c>
      <c r="KO45" s="2524">
        <v>0</v>
      </c>
      <c r="KP45" s="2524">
        <v>0</v>
      </c>
      <c r="KQ45" s="2547">
        <v>0.88330341113105926</v>
      </c>
      <c r="KR45" s="2567">
        <v>0.89384288747346075</v>
      </c>
      <c r="KS45" s="2587">
        <v>0.86567164179104472</v>
      </c>
      <c r="KT45" s="2607">
        <v>0.86005089058524176</v>
      </c>
      <c r="KU45" s="2627">
        <v>0.79039301310043664</v>
      </c>
      <c r="KV45" s="2633">
        <v>0</v>
      </c>
      <c r="KW45" s="2633">
        <v>0</v>
      </c>
      <c r="KX45" s="2656">
        <v>0.40889526542324245</v>
      </c>
      <c r="KY45" s="2676">
        <v>0.72112211221122113</v>
      </c>
      <c r="KZ45" s="2696">
        <v>0.85384615384615381</v>
      </c>
      <c r="LA45" s="2720">
        <v>0.90077821011673154</v>
      </c>
      <c r="LB45" s="2740">
        <v>0.98800959232613905</v>
      </c>
      <c r="LC45" s="2746">
        <v>0</v>
      </c>
      <c r="LD45" s="2746">
        <v>0</v>
      </c>
      <c r="LE45" s="2769">
        <v>0.95221843003412965</v>
      </c>
      <c r="LF45" s="2789">
        <v>0.97722567287784678</v>
      </c>
      <c r="LG45" s="2809">
        <v>0.98350515463917521</v>
      </c>
      <c r="LH45" s="2829">
        <v>0.98893805309734517</v>
      </c>
      <c r="LI45" s="2849">
        <v>0.99101796407185627</v>
      </c>
      <c r="LJ45" s="2855">
        <v>0</v>
      </c>
      <c r="LK45" s="2855">
        <v>0</v>
      </c>
      <c r="LL45" s="2878">
        <v>0.95799999999999996</v>
      </c>
      <c r="LM45" s="2898">
        <v>0.97931034482758617</v>
      </c>
      <c r="LN45" s="2920">
        <v>0.99611650485436898</v>
      </c>
      <c r="LO45" s="2940">
        <v>1</v>
      </c>
      <c r="LP45" s="2940">
        <v>0.98991935483870963</v>
      </c>
      <c r="LQ45" s="3022">
        <v>0</v>
      </c>
      <c r="LR45" s="3022">
        <v>0</v>
      </c>
      <c r="LS45" s="3023">
        <v>0.96183206106870234</v>
      </c>
      <c r="LT45" s="3024">
        <v>0.9671848013816926</v>
      </c>
      <c r="LU45" s="3025">
        <v>0.99568034557235419</v>
      </c>
      <c r="LV45" s="3026">
        <v>0.9838337182448037</v>
      </c>
      <c r="LW45" s="3072">
        <v>0.99761904761904763</v>
      </c>
      <c r="LX45" s="3073">
        <v>0</v>
      </c>
      <c r="LY45" s="3073">
        <v>0</v>
      </c>
      <c r="LZ45" s="3099">
        <v>0.93984962406015038</v>
      </c>
      <c r="MA45" s="3118">
        <v>0.94602698650674666</v>
      </c>
      <c r="MB45" s="3154">
        <v>0.98265895953757221</v>
      </c>
      <c r="MC45" s="3174">
        <v>0.98409542743538769</v>
      </c>
      <c r="MD45" s="3194">
        <v>0.99266503667481665</v>
      </c>
      <c r="ME45" s="3200">
        <v>0</v>
      </c>
      <c r="MF45" s="3200">
        <v>0</v>
      </c>
      <c r="MG45" s="3224">
        <v>0.94736842105263153</v>
      </c>
      <c r="MH45" s="3244">
        <v>0.91213389121338917</v>
      </c>
      <c r="MI45" s="3264">
        <v>0.98122065727699526</v>
      </c>
      <c r="MJ45" s="3285">
        <v>0.99455040871934608</v>
      </c>
      <c r="MK45" s="3305">
        <v>0.96978021978021978</v>
      </c>
      <c r="ML45" s="3311">
        <v>0</v>
      </c>
      <c r="MM45" s="3311">
        <v>0</v>
      </c>
      <c r="MN45" s="3334">
        <v>0.96996466431095407</v>
      </c>
      <c r="MO45" s="3354">
        <v>0.99295774647887325</v>
      </c>
      <c r="MP45" s="3374">
        <v>0.98139534883720925</v>
      </c>
      <c r="MQ45" s="3394">
        <v>0.97065462753950338</v>
      </c>
      <c r="MR45" s="3453">
        <v>0.94988610478359914</v>
      </c>
      <c r="MS45" s="3454">
        <v>0</v>
      </c>
      <c r="MT45" s="3454">
        <v>0</v>
      </c>
      <c r="MU45" s="3453">
        <v>0.953125</v>
      </c>
      <c r="MV45" s="3476">
        <v>0.95952380952380956</v>
      </c>
      <c r="MW45" s="3496">
        <v>0.98449612403100772</v>
      </c>
      <c r="MX45" s="3516">
        <v>1</v>
      </c>
      <c r="MY45" s="3536">
        <v>0.99006622516556286</v>
      </c>
      <c r="MZ45" s="3542">
        <v>0</v>
      </c>
      <c r="NA45" s="3542">
        <v>0</v>
      </c>
      <c r="NB45" s="1578">
        <v>0</v>
      </c>
      <c r="NC45" s="3565">
        <v>0.9135802469135802</v>
      </c>
      <c r="ND45" s="3565">
        <v>0.88494077834179352</v>
      </c>
      <c r="NE45" s="3565">
        <v>0.9259896729776248</v>
      </c>
      <c r="NF45" s="3595">
        <v>0.93996247654784237</v>
      </c>
      <c r="NG45" s="3574">
        <v>0</v>
      </c>
      <c r="NH45" s="3574">
        <v>0</v>
      </c>
      <c r="NI45" s="3580">
        <f>IF(NI8=0,0,NI44/NI25)</f>
        <v>0.81475903614457834</v>
      </c>
      <c r="NJ45" s="3595">
        <v>0.93996247654784237</v>
      </c>
      <c r="NK45" s="3625">
        <v>0.96808510638297873</v>
      </c>
      <c r="NL45" s="3625">
        <v>0.90928725701943847</v>
      </c>
      <c r="NM45" s="3625">
        <v>0.91606714628297359</v>
      </c>
      <c r="NN45" s="3605">
        <v>0</v>
      </c>
      <c r="NO45" s="3605">
        <v>0</v>
      </c>
      <c r="NP45" s="3625">
        <v>0.90441176470588236</v>
      </c>
      <c r="NQ45" s="3625">
        <v>0.97566909975669103</v>
      </c>
      <c r="NR45" s="3625">
        <v>0.9856459330143541</v>
      </c>
      <c r="NS45" s="3625">
        <v>0.94712643678160924</v>
      </c>
      <c r="NT45" s="3645">
        <v>0.95942028985507244</v>
      </c>
      <c r="NU45" s="3605">
        <v>0</v>
      </c>
      <c r="NV45" s="3605">
        <v>0</v>
      </c>
      <c r="NW45" s="3625">
        <v>0.8772455089820359</v>
      </c>
      <c r="NX45" s="3625">
        <v>0.94877505567928733</v>
      </c>
      <c r="NY45" s="3645">
        <v>0.94715447154471544</v>
      </c>
      <c r="NZ45" s="3674">
        <v>0.98757763975155277</v>
      </c>
      <c r="OA45" s="3674">
        <v>0.97877984084880632</v>
      </c>
      <c r="OB45" s="3654">
        <v>0</v>
      </c>
      <c r="OC45" s="3654">
        <v>0</v>
      </c>
      <c r="OD45" s="3674">
        <v>0.96986817325800379</v>
      </c>
      <c r="OE45" s="3674">
        <v>0.96887966804979253</v>
      </c>
      <c r="OF45" s="3674">
        <v>0.98958333333333337</v>
      </c>
      <c r="OG45" s="3674">
        <v>0.9886877828054299</v>
      </c>
      <c r="OH45" s="1019">
        <f>IF(OH8=0,0,OH44/OH25)</f>
        <v>0.93283582089552242</v>
      </c>
      <c r="OI45" s="1020">
        <f>IF(OI8=0,0,OI44/OI25)</f>
        <v>0</v>
      </c>
      <c r="OJ45" s="1020">
        <f>IF(OJ8=0,0,OJ44/OJ25)</f>
        <v>0</v>
      </c>
      <c r="OK45" s="3694">
        <v>0</v>
      </c>
      <c r="OL45" s="3694">
        <v>0.91784338896020534</v>
      </c>
      <c r="OM45" s="3714">
        <v>0.91154422788605693</v>
      </c>
      <c r="ON45" s="3734">
        <v>0.89189189189189189</v>
      </c>
      <c r="OO45" s="3754">
        <v>0.92022263450834885</v>
      </c>
      <c r="OP45" s="3760">
        <v>0</v>
      </c>
      <c r="OQ45" s="3760">
        <v>0</v>
      </c>
      <c r="OR45" s="3783">
        <v>0.81612903225806455</v>
      </c>
      <c r="OS45" s="3803">
        <v>0.98253275109170302</v>
      </c>
      <c r="OT45" s="3823">
        <v>0.95024875621890548</v>
      </c>
      <c r="OU45" s="3843">
        <v>0.91448931116389554</v>
      </c>
      <c r="OV45" s="3863">
        <v>0.88508557457212711</v>
      </c>
      <c r="OW45" s="3869">
        <v>0</v>
      </c>
      <c r="OX45" s="3869">
        <v>0</v>
      </c>
      <c r="OY45" s="3892">
        <v>0.90804597701149425</v>
      </c>
      <c r="OZ45" s="3912">
        <v>0.97222222222222221</v>
      </c>
      <c r="PA45" s="3932">
        <v>0.94838709677419353</v>
      </c>
      <c r="PB45" s="3952">
        <v>0.98401420959147423</v>
      </c>
      <c r="PC45" s="3972">
        <v>0.98186528497409331</v>
      </c>
      <c r="PD45" s="3978">
        <v>0</v>
      </c>
      <c r="PE45" s="3978">
        <v>0</v>
      </c>
      <c r="PF45" s="4001">
        <v>0.80712166172106825</v>
      </c>
      <c r="PG45" s="4001">
        <v>0.88631984585741808</v>
      </c>
      <c r="PH45" s="4001">
        <v>0.93963782696177067</v>
      </c>
      <c r="PI45" s="4021">
        <v>0.9652173913043478</v>
      </c>
      <c r="PJ45" s="4041">
        <v>0.91632653061224489</v>
      </c>
      <c r="PK45" s="4047">
        <v>0</v>
      </c>
      <c r="PL45" s="4047">
        <v>0</v>
      </c>
      <c r="PM45" s="4070">
        <v>0.74442988204456095</v>
      </c>
      <c r="PN45" s="4090">
        <v>0.74692202462380297</v>
      </c>
      <c r="PO45" s="4110">
        <v>0.82027649769585254</v>
      </c>
      <c r="PP45" s="4130">
        <v>0.88617886178861793</v>
      </c>
      <c r="PQ45" s="4150">
        <v>0.98614958448753465</v>
      </c>
      <c r="PR45" s="4156">
        <v>0</v>
      </c>
      <c r="PS45" s="4156">
        <v>0</v>
      </c>
      <c r="PT45" s="4181">
        <v>0.86949685534591192</v>
      </c>
      <c r="PU45" s="4181">
        <v>0.92214111922141118</v>
      </c>
      <c r="PV45" s="4181">
        <v>0.85148514851485146</v>
      </c>
      <c r="PW45" s="4181">
        <v>0.9152542372881356</v>
      </c>
      <c r="PX45" s="4201">
        <v>0.90281329923273657</v>
      </c>
      <c r="PY45" s="4207">
        <v>0</v>
      </c>
      <c r="PZ45" s="4207">
        <v>0</v>
      </c>
      <c r="QA45" s="4230">
        <v>0.97539543057996481</v>
      </c>
      <c r="QB45" s="4250">
        <v>0.96230158730158732</v>
      </c>
      <c r="QC45" s="4270">
        <v>0.94501018329938902</v>
      </c>
      <c r="QD45" s="4290">
        <v>0.99056603773584906</v>
      </c>
      <c r="QE45" s="4310">
        <v>0.96498054474708173</v>
      </c>
      <c r="QF45" s="4316">
        <v>0</v>
      </c>
      <c r="QG45" s="4316">
        <v>0</v>
      </c>
      <c r="QH45" s="4339">
        <v>0.7993579454253612</v>
      </c>
      <c r="QI45" s="4359">
        <v>0.9</v>
      </c>
      <c r="QJ45" s="4379">
        <v>0.90804597701149425</v>
      </c>
      <c r="QK45" s="4399">
        <v>0.97362110311750605</v>
      </c>
      <c r="QL45" s="4419">
        <v>0.89054726368159209</v>
      </c>
      <c r="QM45" s="4425">
        <v>0</v>
      </c>
      <c r="QN45" s="4425">
        <v>0</v>
      </c>
      <c r="QO45" s="4448">
        <v>0.91234347048300535</v>
      </c>
      <c r="QP45" s="4468">
        <v>0.9298597194388778</v>
      </c>
      <c r="QQ45" s="4488">
        <v>0.95918367346938771</v>
      </c>
      <c r="QR45" s="4508">
        <v>0.94757281553398054</v>
      </c>
      <c r="QS45" s="4528">
        <v>0.9718875502008032</v>
      </c>
      <c r="QT45" s="4534">
        <v>0</v>
      </c>
      <c r="QU45" s="4534">
        <v>0</v>
      </c>
      <c r="QV45" s="4528">
        <v>0</v>
      </c>
      <c r="QW45" s="4560">
        <v>0.9459119496855346</v>
      </c>
      <c r="QX45" s="4580">
        <v>0.96880131362889987</v>
      </c>
      <c r="QY45" s="4600">
        <v>0.95643939393939392</v>
      </c>
      <c r="QZ45" s="4620">
        <v>0.96831683168316829</v>
      </c>
      <c r="RA45" s="4626">
        <v>0</v>
      </c>
      <c r="RB45" s="4626">
        <v>0</v>
      </c>
      <c r="RC45" s="1019">
        <f>IF(RC8=0,0,RC44/RC25)</f>
        <v>0.90485074626865669</v>
      </c>
      <c r="RD45" s="1019">
        <f>IF(RD8=0,0,RD44/RD25)</f>
        <v>0.87860082304526754</v>
      </c>
      <c r="RE45" s="4656">
        <v>0.94390243902439019</v>
      </c>
      <c r="RF45" s="1019">
        <f t="shared" ref="RF45:SD45" si="24">IF(RF8=0,0,RF44/RF25)</f>
        <v>0.96941176470588231</v>
      </c>
      <c r="RG45" s="1019">
        <f t="shared" si="24"/>
        <v>0.95934959349593496</v>
      </c>
      <c r="RH45" s="1020">
        <f t="shared" si="24"/>
        <v>0</v>
      </c>
      <c r="RI45" s="1020">
        <f t="shared" si="24"/>
        <v>0</v>
      </c>
      <c r="RJ45" s="1019">
        <f t="shared" si="24"/>
        <v>0.97266881028938912</v>
      </c>
      <c r="RK45" s="1019">
        <f t="shared" si="24"/>
        <v>0.92245557350565432</v>
      </c>
      <c r="RL45" s="1019">
        <f t="shared" si="24"/>
        <v>0.97499999999999998</v>
      </c>
      <c r="RM45" s="1019">
        <f t="shared" si="24"/>
        <v>0.97085201793721976</v>
      </c>
      <c r="RN45" s="1019">
        <f t="shared" si="24"/>
        <v>0.98011363636363635</v>
      </c>
      <c r="RO45" s="1020">
        <f t="shared" si="24"/>
        <v>0</v>
      </c>
      <c r="RP45" s="1020">
        <f t="shared" si="24"/>
        <v>0</v>
      </c>
      <c r="RQ45" s="1019">
        <f t="shared" si="24"/>
        <v>0.99745547073791352</v>
      </c>
      <c r="RR45" s="1019">
        <f t="shared" si="24"/>
        <v>0.97706422018348627</v>
      </c>
      <c r="RS45" s="1019">
        <f t="shared" si="24"/>
        <v>0.98955613577023493</v>
      </c>
      <c r="RT45" s="1019">
        <f t="shared" si="24"/>
        <v>0.96782841823056298</v>
      </c>
      <c r="RU45" s="1019">
        <f t="shared" si="24"/>
        <v>0.97229219143576828</v>
      </c>
      <c r="RV45" s="1020">
        <f t="shared" si="24"/>
        <v>0</v>
      </c>
      <c r="RW45" s="1020">
        <f t="shared" si="24"/>
        <v>0</v>
      </c>
      <c r="RX45" s="1019">
        <f t="shared" si="24"/>
        <v>0.99552071668533038</v>
      </c>
      <c r="RY45" s="1019">
        <f t="shared" si="24"/>
        <v>0.89753566796368356</v>
      </c>
      <c r="RZ45" s="1019">
        <f t="shared" si="24"/>
        <v>0.98299319727891155</v>
      </c>
      <c r="SA45" s="1019">
        <f t="shared" si="24"/>
        <v>0.97391304347826091</v>
      </c>
      <c r="SB45" s="1019">
        <f t="shared" si="24"/>
        <v>0.9747474747474747</v>
      </c>
      <c r="SC45" s="1020">
        <f t="shared" si="24"/>
        <v>0</v>
      </c>
      <c r="SD45" s="1020">
        <f t="shared" si="24"/>
        <v>0</v>
      </c>
      <c r="SE45" s="1019">
        <v>0</v>
      </c>
      <c r="SF45" s="1019">
        <f t="shared" ref="SF45:SN45" si="25">IF(SF8=0,0,SF44/SF25)</f>
        <v>0.90306946688206791</v>
      </c>
      <c r="SG45" s="1019">
        <f t="shared" si="25"/>
        <v>0.88794926004228325</v>
      </c>
      <c r="SH45" s="1019">
        <f t="shared" si="25"/>
        <v>0.96758104738154616</v>
      </c>
      <c r="SI45" s="1019">
        <f t="shared" si="25"/>
        <v>0.95211267605633798</v>
      </c>
      <c r="SJ45" s="1020">
        <f t="shared" si="25"/>
        <v>0</v>
      </c>
      <c r="SK45" s="1020">
        <f t="shared" si="25"/>
        <v>0</v>
      </c>
      <c r="SL45" s="1019">
        <f t="shared" si="25"/>
        <v>0.98440979955456576</v>
      </c>
      <c r="SM45" s="1019">
        <f t="shared" si="25"/>
        <v>0.98620689655172411</v>
      </c>
      <c r="SN45" s="1019">
        <f t="shared" si="25"/>
        <v>1</v>
      </c>
      <c r="SO45" s="4680">
        <v>0.97202797202797198</v>
      </c>
      <c r="SP45" s="4710">
        <v>0.85330578512396693</v>
      </c>
      <c r="SQ45" s="4689">
        <v>0</v>
      </c>
      <c r="SR45" s="4689">
        <v>0</v>
      </c>
      <c r="SS45" s="4710">
        <v>0.96898079763663225</v>
      </c>
      <c r="ST45" s="4731">
        <v>0.94117647058823528</v>
      </c>
      <c r="SU45" s="4752">
        <v>0.9678899082568807</v>
      </c>
      <c r="SV45" s="4774">
        <v>0.94105263157894736</v>
      </c>
      <c r="SW45" s="4795">
        <v>0.94700460829493083</v>
      </c>
      <c r="SX45" s="4801">
        <v>0</v>
      </c>
      <c r="SY45" s="4801">
        <v>0</v>
      </c>
      <c r="SZ45" s="1019">
        <f>IF(SZ8=0,0,SZ44/SZ25)</f>
        <v>0.98825831702544031</v>
      </c>
      <c r="TA45" s="1019">
        <v>0.9456</v>
      </c>
      <c r="TB45" s="1019">
        <f t="shared" ref="TB45:TQ45" si="26">IF(TB8=0,0,TB44/TB25)</f>
        <v>0.8777219430485762</v>
      </c>
      <c r="TC45" s="1019">
        <f t="shared" si="26"/>
        <v>0.88724584103512016</v>
      </c>
      <c r="TD45" s="1019">
        <f t="shared" si="26"/>
        <v>0.91697416974169743</v>
      </c>
      <c r="TE45" s="1020">
        <f t="shared" si="26"/>
        <v>0</v>
      </c>
      <c r="TF45" s="1020">
        <f t="shared" si="26"/>
        <v>0</v>
      </c>
      <c r="TG45" s="1019">
        <f t="shared" si="26"/>
        <v>0.97966101694915253</v>
      </c>
      <c r="TH45" s="1019">
        <f t="shared" si="26"/>
        <v>0.89006342494714585</v>
      </c>
      <c r="TI45" s="1019">
        <f t="shared" si="26"/>
        <v>0.94930875576036866</v>
      </c>
      <c r="TJ45" s="1019">
        <f t="shared" si="26"/>
        <v>0.9882075471698113</v>
      </c>
      <c r="TK45" s="1019">
        <f t="shared" si="26"/>
        <v>0</v>
      </c>
      <c r="TL45" s="1020">
        <f t="shared" si="26"/>
        <v>0</v>
      </c>
      <c r="TM45" s="1020">
        <f t="shared" si="26"/>
        <v>0</v>
      </c>
      <c r="TN45" s="1019">
        <f t="shared" si="26"/>
        <v>0.98148148148148151</v>
      </c>
      <c r="TO45" s="1019">
        <f t="shared" si="26"/>
        <v>0.98148148148148151</v>
      </c>
      <c r="TP45" s="1019">
        <f t="shared" si="26"/>
        <v>0.99308755760368661</v>
      </c>
      <c r="TQ45" s="1019">
        <f t="shared" si="26"/>
        <v>0.98081534772182255</v>
      </c>
    </row>
    <row r="46" spans="1:537" s="833" customFormat="1" x14ac:dyDescent="0.3">
      <c r="A46" s="952" t="s">
        <v>83</v>
      </c>
      <c r="B46" s="953">
        <v>784</v>
      </c>
      <c r="C46" s="953">
        <v>724</v>
      </c>
      <c r="D46" s="953">
        <v>650</v>
      </c>
      <c r="E46" s="953">
        <v>545</v>
      </c>
      <c r="F46" s="953">
        <v>622</v>
      </c>
      <c r="G46" s="648">
        <v>0</v>
      </c>
      <c r="H46" s="648">
        <v>0</v>
      </c>
      <c r="I46" s="953">
        <v>537</v>
      </c>
      <c r="J46" s="953">
        <v>534</v>
      </c>
      <c r="K46" s="953">
        <v>471</v>
      </c>
      <c r="L46" s="953">
        <v>1043</v>
      </c>
      <c r="M46" s="953">
        <v>936</v>
      </c>
      <c r="N46" s="648">
        <v>0</v>
      </c>
      <c r="O46" s="648">
        <v>0</v>
      </c>
      <c r="P46" s="953">
        <v>1064</v>
      </c>
      <c r="Q46" s="953">
        <v>1184</v>
      </c>
      <c r="R46" s="953">
        <v>1046</v>
      </c>
      <c r="S46" s="953">
        <v>1038</v>
      </c>
      <c r="T46" s="953">
        <v>982</v>
      </c>
      <c r="U46" s="648">
        <v>0</v>
      </c>
      <c r="V46" s="648">
        <v>0</v>
      </c>
      <c r="W46" s="953">
        <v>1187</v>
      </c>
      <c r="X46" s="953">
        <v>1147</v>
      </c>
      <c r="Y46" s="953">
        <v>962</v>
      </c>
      <c r="Z46" s="953">
        <v>904</v>
      </c>
      <c r="AA46" s="953">
        <v>893</v>
      </c>
      <c r="AB46" s="648">
        <v>0</v>
      </c>
      <c r="AC46" s="648">
        <v>0</v>
      </c>
      <c r="AD46" s="953">
        <v>1135</v>
      </c>
      <c r="AE46" s="953">
        <v>1013</v>
      </c>
      <c r="AF46" s="953">
        <v>1113</v>
      </c>
      <c r="AG46" s="953">
        <v>1032</v>
      </c>
      <c r="AH46" s="953"/>
      <c r="AI46" s="648">
        <v>0</v>
      </c>
      <c r="AJ46" s="648">
        <v>0</v>
      </c>
      <c r="AK46" s="953">
        <v>734</v>
      </c>
      <c r="AL46" s="953">
        <v>1007</v>
      </c>
      <c r="AM46" s="953">
        <v>1154</v>
      </c>
      <c r="AN46" s="953">
        <v>868</v>
      </c>
      <c r="AO46" s="953">
        <v>1164</v>
      </c>
      <c r="AP46" s="648">
        <v>0</v>
      </c>
      <c r="AQ46" s="648">
        <v>0</v>
      </c>
      <c r="AR46" s="953">
        <v>861</v>
      </c>
      <c r="AS46" s="953">
        <v>1045</v>
      </c>
      <c r="AT46" s="953">
        <v>1242</v>
      </c>
      <c r="AU46" s="953">
        <v>947</v>
      </c>
      <c r="AV46" s="953">
        <v>779</v>
      </c>
      <c r="AW46" s="648">
        <v>0</v>
      </c>
      <c r="AX46" s="648">
        <v>0</v>
      </c>
      <c r="AY46" s="953">
        <v>1187</v>
      </c>
      <c r="AZ46" s="953">
        <v>1073</v>
      </c>
      <c r="BA46" s="953">
        <v>1025</v>
      </c>
      <c r="BB46" s="953">
        <v>882</v>
      </c>
      <c r="BC46" s="953">
        <v>754</v>
      </c>
      <c r="BD46" s="648">
        <v>0</v>
      </c>
      <c r="BE46" s="648">
        <v>0</v>
      </c>
      <c r="BF46" s="953">
        <v>1206</v>
      </c>
      <c r="BG46" s="954">
        <v>901</v>
      </c>
      <c r="BH46" s="953">
        <v>868</v>
      </c>
      <c r="BI46" s="953">
        <v>793</v>
      </c>
      <c r="BJ46" s="954">
        <v>638</v>
      </c>
      <c r="BK46" s="651">
        <v>0</v>
      </c>
      <c r="BL46" s="651">
        <v>0</v>
      </c>
      <c r="BM46" s="954">
        <v>1280</v>
      </c>
      <c r="BN46" s="953">
        <v>1088</v>
      </c>
      <c r="BO46" s="953">
        <v>966</v>
      </c>
      <c r="BP46" s="953">
        <v>824</v>
      </c>
      <c r="BQ46" s="953">
        <v>817</v>
      </c>
      <c r="BR46" s="648">
        <v>0</v>
      </c>
      <c r="BS46" s="648">
        <v>0</v>
      </c>
      <c r="BT46" s="953">
        <v>960</v>
      </c>
      <c r="BU46" s="953">
        <v>774</v>
      </c>
      <c r="BV46" s="953">
        <v>711</v>
      </c>
      <c r="BW46" s="953">
        <v>701</v>
      </c>
      <c r="BX46" s="953">
        <v>633</v>
      </c>
      <c r="BY46" s="648">
        <v>0</v>
      </c>
      <c r="BZ46" s="648">
        <v>0</v>
      </c>
      <c r="CA46" s="953">
        <v>886</v>
      </c>
      <c r="CB46" s="953">
        <v>388</v>
      </c>
      <c r="CC46" s="955">
        <v>734</v>
      </c>
      <c r="CD46" s="956">
        <v>740</v>
      </c>
      <c r="CE46" s="956">
        <v>743</v>
      </c>
      <c r="CF46" s="654">
        <v>0</v>
      </c>
      <c r="CG46" s="654">
        <v>0</v>
      </c>
      <c r="CH46" s="957">
        <v>876</v>
      </c>
      <c r="CI46" s="957">
        <v>827</v>
      </c>
      <c r="CJ46" s="954">
        <v>713</v>
      </c>
      <c r="CK46" s="954">
        <v>646</v>
      </c>
      <c r="CL46" s="954">
        <v>681</v>
      </c>
      <c r="CM46" s="651">
        <v>0</v>
      </c>
      <c r="CN46" s="651">
        <v>0</v>
      </c>
      <c r="CO46" s="954">
        <v>733</v>
      </c>
      <c r="CP46" s="958">
        <v>745</v>
      </c>
      <c r="CQ46" s="954">
        <v>734</v>
      </c>
      <c r="CR46" s="954">
        <v>724</v>
      </c>
      <c r="CS46" s="954">
        <v>624</v>
      </c>
      <c r="CT46" s="651">
        <v>0</v>
      </c>
      <c r="CU46" s="651">
        <v>0</v>
      </c>
      <c r="CV46" s="216">
        <v>0</v>
      </c>
      <c r="CW46" s="958">
        <v>907</v>
      </c>
      <c r="CX46" s="958">
        <v>793</v>
      </c>
      <c r="CY46" s="958">
        <v>650</v>
      </c>
      <c r="CZ46" s="958">
        <v>559</v>
      </c>
      <c r="DA46" s="657">
        <v>0</v>
      </c>
      <c r="DB46" s="657">
        <v>0</v>
      </c>
      <c r="DC46" s="959">
        <v>629</v>
      </c>
      <c r="DD46" s="960">
        <v>587</v>
      </c>
      <c r="DE46" s="960">
        <v>538</v>
      </c>
      <c r="DF46" s="954">
        <v>514</v>
      </c>
      <c r="DG46" s="961">
        <v>513</v>
      </c>
      <c r="DH46" s="661">
        <v>0</v>
      </c>
      <c r="DI46" s="661">
        <v>0</v>
      </c>
      <c r="DJ46" s="954">
        <v>667</v>
      </c>
      <c r="DK46" s="954">
        <v>594</v>
      </c>
      <c r="DL46" s="954">
        <v>547</v>
      </c>
      <c r="DM46" s="962">
        <v>488</v>
      </c>
      <c r="DN46" s="954">
        <v>463</v>
      </c>
      <c r="DO46" s="651">
        <v>0</v>
      </c>
      <c r="DP46" s="651">
        <v>0</v>
      </c>
      <c r="DQ46" s="954">
        <v>532</v>
      </c>
      <c r="DR46" s="954">
        <v>541</v>
      </c>
      <c r="DS46" s="963">
        <v>469</v>
      </c>
      <c r="DT46" s="954">
        <v>618</v>
      </c>
      <c r="DU46" s="964">
        <v>607</v>
      </c>
      <c r="DV46" s="665">
        <v>0</v>
      </c>
      <c r="DW46" s="665">
        <v>0</v>
      </c>
      <c r="DX46" s="954">
        <v>817</v>
      </c>
      <c r="DY46" s="965">
        <v>745</v>
      </c>
      <c r="DZ46" s="966">
        <v>614</v>
      </c>
      <c r="EA46" s="967">
        <v>581</v>
      </c>
      <c r="EB46" s="954">
        <v>610</v>
      </c>
      <c r="EC46" s="651">
        <v>0</v>
      </c>
      <c r="ED46" s="651">
        <v>0</v>
      </c>
      <c r="EE46" s="651">
        <v>0</v>
      </c>
      <c r="EF46" s="954">
        <v>726</v>
      </c>
      <c r="EG46" s="954">
        <v>642</v>
      </c>
      <c r="EH46" s="968">
        <v>546</v>
      </c>
      <c r="EI46" s="954">
        <v>471</v>
      </c>
      <c r="EJ46" s="651">
        <v>0</v>
      </c>
      <c r="EK46" s="651">
        <v>0</v>
      </c>
      <c r="EL46" s="954">
        <v>584</v>
      </c>
      <c r="EM46" s="969">
        <v>545</v>
      </c>
      <c r="EN46" s="970">
        <v>504</v>
      </c>
      <c r="EO46" s="954">
        <v>458</v>
      </c>
      <c r="EP46" s="971">
        <v>465</v>
      </c>
      <c r="EQ46" s="673">
        <v>0</v>
      </c>
      <c r="ER46" s="673">
        <v>0</v>
      </c>
      <c r="ES46" s="972">
        <v>550</v>
      </c>
      <c r="ET46" s="973">
        <v>509</v>
      </c>
      <c r="EU46" s="974">
        <v>454</v>
      </c>
      <c r="EV46" s="975">
        <v>445</v>
      </c>
      <c r="EW46" s="954">
        <v>428</v>
      </c>
      <c r="EX46" s="651">
        <v>0</v>
      </c>
      <c r="EY46" s="651">
        <v>0</v>
      </c>
      <c r="EZ46" s="976">
        <v>713</v>
      </c>
      <c r="FA46" s="977">
        <v>645</v>
      </c>
      <c r="FB46" s="978">
        <v>575</v>
      </c>
      <c r="FC46" s="979">
        <v>591</v>
      </c>
      <c r="FD46" s="980">
        <v>466</v>
      </c>
      <c r="FE46" s="683">
        <v>0</v>
      </c>
      <c r="FF46" s="683">
        <v>0</v>
      </c>
      <c r="FG46" s="981">
        <v>610</v>
      </c>
      <c r="FH46" s="982">
        <v>526</v>
      </c>
      <c r="FI46" s="983"/>
      <c r="FJ46" s="983">
        <v>610</v>
      </c>
      <c r="FK46" s="984">
        <v>464</v>
      </c>
      <c r="FL46" s="688">
        <v>0</v>
      </c>
      <c r="FM46" s="688">
        <v>0</v>
      </c>
      <c r="FN46" s="985">
        <v>589</v>
      </c>
      <c r="FO46" s="986">
        <v>522</v>
      </c>
      <c r="FP46" s="986">
        <v>430</v>
      </c>
      <c r="FQ46" s="986">
        <v>470</v>
      </c>
      <c r="FR46" s="987">
        <v>475</v>
      </c>
      <c r="FS46" s="692">
        <v>0</v>
      </c>
      <c r="FT46" s="692">
        <v>0</v>
      </c>
      <c r="FU46" s="988">
        <v>589</v>
      </c>
      <c r="FV46" s="989">
        <v>447</v>
      </c>
      <c r="FW46" s="989">
        <v>333</v>
      </c>
      <c r="FX46" s="989"/>
      <c r="FY46" s="990">
        <v>184</v>
      </c>
      <c r="FZ46" s="696">
        <v>0</v>
      </c>
      <c r="GA46" s="696">
        <v>0</v>
      </c>
      <c r="GB46" s="991">
        <v>682</v>
      </c>
      <c r="GC46" s="992">
        <v>685</v>
      </c>
      <c r="GD46" s="993">
        <v>677</v>
      </c>
      <c r="GE46" s="993">
        <v>641</v>
      </c>
      <c r="GF46" s="994">
        <v>564</v>
      </c>
      <c r="GG46" s="701">
        <v>0</v>
      </c>
      <c r="GH46" s="701">
        <v>0</v>
      </c>
      <c r="GI46" s="995">
        <v>673</v>
      </c>
      <c r="GJ46" s="996">
        <v>543</v>
      </c>
      <c r="GK46" s="997">
        <v>490</v>
      </c>
      <c r="GL46" s="997">
        <v>487</v>
      </c>
      <c r="GM46" s="954">
        <v>410</v>
      </c>
      <c r="GN46" s="651">
        <v>0</v>
      </c>
      <c r="GO46" s="651">
        <v>0</v>
      </c>
      <c r="GP46" s="998">
        <v>615</v>
      </c>
      <c r="GQ46" s="999">
        <v>505</v>
      </c>
      <c r="GR46" s="1000">
        <v>455</v>
      </c>
      <c r="GS46" s="1000">
        <v>392</v>
      </c>
      <c r="GT46" s="1000">
        <v>439</v>
      </c>
      <c r="GU46" s="708">
        <v>0</v>
      </c>
      <c r="GV46" s="708">
        <v>0</v>
      </c>
      <c r="GW46" s="1001">
        <v>663</v>
      </c>
      <c r="GX46" s="1002">
        <v>492</v>
      </c>
      <c r="GY46" s="1003">
        <v>344</v>
      </c>
      <c r="GZ46" s="1003">
        <v>100</v>
      </c>
      <c r="HA46" s="1003"/>
      <c r="HB46" s="712">
        <v>0</v>
      </c>
      <c r="HC46" s="712">
        <v>0</v>
      </c>
      <c r="HD46" s="1004">
        <v>612</v>
      </c>
      <c r="HE46" s="1005">
        <v>461</v>
      </c>
      <c r="HF46" s="1006">
        <v>475</v>
      </c>
      <c r="HG46" s="1007">
        <v>237</v>
      </c>
      <c r="HH46" s="1007"/>
      <c r="HI46" s="717">
        <v>0</v>
      </c>
      <c r="HJ46" s="717">
        <v>0</v>
      </c>
      <c r="HK46" s="1008">
        <v>873</v>
      </c>
      <c r="HL46" s="1009">
        <v>734</v>
      </c>
      <c r="HM46" s="1366">
        <v>617</v>
      </c>
      <c r="HN46" s="1392">
        <v>631</v>
      </c>
      <c r="HO46" s="1446">
        <v>526</v>
      </c>
      <c r="HP46" s="1462">
        <v>0</v>
      </c>
      <c r="HQ46" s="1462">
        <v>0</v>
      </c>
      <c r="HR46" s="1475">
        <v>633</v>
      </c>
      <c r="HS46" s="1516">
        <v>533</v>
      </c>
      <c r="HT46" s="1538">
        <v>489</v>
      </c>
      <c r="HU46" s="954">
        <v>486</v>
      </c>
      <c r="HV46" s="1561">
        <v>449</v>
      </c>
      <c r="HW46" s="1577">
        <v>0</v>
      </c>
      <c r="HX46" s="1577">
        <v>0</v>
      </c>
      <c r="HY46" s="1577">
        <v>0</v>
      </c>
      <c r="HZ46" s="1590">
        <v>688</v>
      </c>
      <c r="IA46" s="1611">
        <v>546</v>
      </c>
      <c r="IB46" s="1633">
        <v>545</v>
      </c>
      <c r="IC46" s="1654">
        <v>471</v>
      </c>
      <c r="ID46" s="1670">
        <v>0</v>
      </c>
      <c r="IE46" s="1670">
        <v>0</v>
      </c>
      <c r="IF46" s="1683">
        <v>642</v>
      </c>
      <c r="IG46" s="1704">
        <v>493</v>
      </c>
      <c r="IH46" s="1704">
        <v>576</v>
      </c>
      <c r="II46" s="1726">
        <v>527</v>
      </c>
      <c r="IJ46" s="1747">
        <v>470</v>
      </c>
      <c r="IK46" s="1763">
        <v>0</v>
      </c>
      <c r="IL46" s="1763">
        <v>0</v>
      </c>
      <c r="IM46" s="1776">
        <v>730</v>
      </c>
      <c r="IN46" s="954">
        <v>779</v>
      </c>
      <c r="IO46" s="1797">
        <v>584</v>
      </c>
      <c r="IP46" s="1818">
        <v>525</v>
      </c>
      <c r="IQ46" s="1839">
        <v>468</v>
      </c>
      <c r="IR46" s="1855">
        <v>0</v>
      </c>
      <c r="IS46" s="1855">
        <v>0</v>
      </c>
      <c r="IT46" s="1868">
        <v>520</v>
      </c>
      <c r="IU46" s="1889">
        <v>497</v>
      </c>
      <c r="IV46" s="1889">
        <v>457</v>
      </c>
      <c r="IW46" s="1910">
        <v>408</v>
      </c>
      <c r="IX46" s="1931"/>
      <c r="IY46" s="1947">
        <v>0</v>
      </c>
      <c r="IZ46" s="1947">
        <v>0</v>
      </c>
      <c r="JA46" s="1931">
        <v>138</v>
      </c>
      <c r="JB46" s="1931">
        <v>525</v>
      </c>
      <c r="JC46" s="1960"/>
      <c r="JD46" s="1960">
        <v>467</v>
      </c>
      <c r="JE46" s="1981"/>
      <c r="JF46" s="1997">
        <v>0</v>
      </c>
      <c r="JG46" s="1997">
        <v>0</v>
      </c>
      <c r="JH46" s="2010">
        <v>524</v>
      </c>
      <c r="JI46" s="2031">
        <v>448</v>
      </c>
      <c r="JJ46" s="2052">
        <v>424</v>
      </c>
      <c r="JK46" s="2052"/>
      <c r="JL46" s="2073">
        <v>450</v>
      </c>
      <c r="JM46" s="2089">
        <v>0</v>
      </c>
      <c r="JN46" s="2089">
        <v>0</v>
      </c>
      <c r="JO46" s="2102">
        <v>484</v>
      </c>
      <c r="JP46" s="2122">
        <v>547</v>
      </c>
      <c r="JQ46" s="2142">
        <v>637</v>
      </c>
      <c r="JR46" s="2162">
        <v>545</v>
      </c>
      <c r="JS46" s="2182">
        <v>472</v>
      </c>
      <c r="JT46" s="2198">
        <v>0</v>
      </c>
      <c r="JU46" s="2198">
        <v>0</v>
      </c>
      <c r="JV46" s="2209">
        <v>607</v>
      </c>
      <c r="JW46" s="2229">
        <v>488</v>
      </c>
      <c r="JX46" s="2249">
        <v>387</v>
      </c>
      <c r="JY46" s="2269">
        <v>425</v>
      </c>
      <c r="JZ46" s="2289">
        <v>337</v>
      </c>
      <c r="KA46" s="2305">
        <v>0</v>
      </c>
      <c r="KB46" s="2305">
        <v>0</v>
      </c>
      <c r="KC46" s="2318">
        <v>491</v>
      </c>
      <c r="KD46" s="2338">
        <v>414</v>
      </c>
      <c r="KE46" s="2358">
        <v>411</v>
      </c>
      <c r="KF46" s="2378">
        <v>375</v>
      </c>
      <c r="KG46" s="2398">
        <v>363</v>
      </c>
      <c r="KH46" s="2414">
        <v>0</v>
      </c>
      <c r="KI46" s="2414">
        <v>0</v>
      </c>
      <c r="KJ46" s="2427">
        <v>544</v>
      </c>
      <c r="KK46" s="2447">
        <v>453</v>
      </c>
      <c r="KL46" s="2467">
        <v>402</v>
      </c>
      <c r="KM46" s="2487">
        <v>359</v>
      </c>
      <c r="KN46" s="2507"/>
      <c r="KO46" s="2523">
        <v>0</v>
      </c>
      <c r="KP46" s="2523">
        <v>0</v>
      </c>
      <c r="KQ46" s="2536">
        <v>512</v>
      </c>
      <c r="KR46" s="2556">
        <v>437</v>
      </c>
      <c r="KS46" s="2576">
        <v>357</v>
      </c>
      <c r="KT46" s="2596">
        <v>346</v>
      </c>
      <c r="KU46" s="2616">
        <v>387</v>
      </c>
      <c r="KV46" s="2632">
        <v>0</v>
      </c>
      <c r="KW46" s="2632">
        <v>0</v>
      </c>
      <c r="KX46" s="2645">
        <v>300</v>
      </c>
      <c r="KY46" s="2665">
        <v>478</v>
      </c>
      <c r="KZ46" s="2685">
        <v>459</v>
      </c>
      <c r="LA46" s="2709">
        <v>471</v>
      </c>
      <c r="LB46" s="2729">
        <v>415</v>
      </c>
      <c r="LC46" s="2745">
        <v>0</v>
      </c>
      <c r="LD46" s="2745">
        <v>0</v>
      </c>
      <c r="LE46" s="2758">
        <v>565</v>
      </c>
      <c r="LF46" s="2778">
        <v>479</v>
      </c>
      <c r="LG46" s="2798">
        <v>481</v>
      </c>
      <c r="LH46" s="2818">
        <v>448</v>
      </c>
      <c r="LI46" s="2838">
        <v>333</v>
      </c>
      <c r="LJ46" s="2854">
        <v>0</v>
      </c>
      <c r="LK46" s="2854">
        <v>0</v>
      </c>
      <c r="LL46" s="2867">
        <v>490</v>
      </c>
      <c r="LM46" s="2887">
        <v>429</v>
      </c>
      <c r="LN46" s="2909">
        <v>514</v>
      </c>
      <c r="LO46" s="2929">
        <v>558</v>
      </c>
      <c r="LP46" s="2929">
        <v>493</v>
      </c>
      <c r="LQ46" s="3000">
        <v>0</v>
      </c>
      <c r="LR46" s="3000">
        <v>0</v>
      </c>
      <c r="LS46" s="3018">
        <v>638</v>
      </c>
      <c r="LT46" s="3019">
        <v>566</v>
      </c>
      <c r="LU46" s="3020">
        <v>461</v>
      </c>
      <c r="LV46" s="3021">
        <v>429</v>
      </c>
      <c r="LW46" s="3071">
        <v>419</v>
      </c>
      <c r="LX46" s="3066">
        <v>0</v>
      </c>
      <c r="LY46" s="3066">
        <v>0</v>
      </c>
      <c r="LZ46" s="3098">
        <v>776</v>
      </c>
      <c r="MA46" s="3107">
        <v>639</v>
      </c>
      <c r="MB46" s="3143">
        <v>514</v>
      </c>
      <c r="MC46" s="3163">
        <v>497</v>
      </c>
      <c r="MD46" s="3183">
        <v>409</v>
      </c>
      <c r="ME46" s="3199">
        <v>0</v>
      </c>
      <c r="MF46" s="3199">
        <v>0</v>
      </c>
      <c r="MG46" s="3213">
        <v>512</v>
      </c>
      <c r="MH46" s="3233">
        <v>449</v>
      </c>
      <c r="MI46" s="3253">
        <v>420</v>
      </c>
      <c r="MJ46" s="3274">
        <v>365</v>
      </c>
      <c r="MK46" s="3294">
        <v>357</v>
      </c>
      <c r="ML46" s="3310">
        <v>0</v>
      </c>
      <c r="MM46" s="3310">
        <v>0</v>
      </c>
      <c r="MN46" s="3323">
        <v>555</v>
      </c>
      <c r="MO46" s="3343">
        <v>426</v>
      </c>
      <c r="MP46" s="3363">
        <v>423</v>
      </c>
      <c r="MQ46" s="3383">
        <v>434</v>
      </c>
      <c r="MR46" s="3452">
        <v>426</v>
      </c>
      <c r="MS46" s="3447">
        <v>0</v>
      </c>
      <c r="MT46" s="3447">
        <v>0</v>
      </c>
      <c r="MU46" s="3452">
        <v>496</v>
      </c>
      <c r="MV46" s="3465">
        <v>407</v>
      </c>
      <c r="MW46" s="3485">
        <v>383</v>
      </c>
      <c r="MX46" s="3505">
        <v>388</v>
      </c>
      <c r="MY46" s="3525">
        <v>299</v>
      </c>
      <c r="MZ46" s="3541">
        <v>0</v>
      </c>
      <c r="NA46" s="3541">
        <v>0</v>
      </c>
      <c r="NB46" s="1577">
        <v>0</v>
      </c>
      <c r="NC46" s="3554">
        <v>535</v>
      </c>
      <c r="ND46" s="3554">
        <v>545</v>
      </c>
      <c r="NE46" s="3554">
        <v>550</v>
      </c>
      <c r="NF46" s="3584">
        <v>513</v>
      </c>
      <c r="NG46" s="3573">
        <v>0</v>
      </c>
      <c r="NH46" s="3573">
        <v>0</v>
      </c>
      <c r="NI46" s="954">
        <v>574</v>
      </c>
      <c r="NJ46" s="3584">
        <v>517</v>
      </c>
      <c r="NK46" s="3614">
        <v>459</v>
      </c>
      <c r="NL46" s="3614">
        <v>429</v>
      </c>
      <c r="NM46" s="3614">
        <v>396</v>
      </c>
      <c r="NN46" s="3604">
        <v>0</v>
      </c>
      <c r="NO46" s="3604">
        <v>0</v>
      </c>
      <c r="NP46" s="3614">
        <v>505</v>
      </c>
      <c r="NQ46" s="3614">
        <v>404</v>
      </c>
      <c r="NR46" s="3614">
        <v>416</v>
      </c>
      <c r="NS46" s="3614">
        <v>421</v>
      </c>
      <c r="NT46" s="3634">
        <v>334</v>
      </c>
      <c r="NU46" s="3604">
        <v>0</v>
      </c>
      <c r="NV46" s="3604">
        <v>0</v>
      </c>
      <c r="NW46" s="3614">
        <v>615</v>
      </c>
      <c r="NX46" s="3614">
        <v>431</v>
      </c>
      <c r="NY46" s="3634">
        <v>473</v>
      </c>
      <c r="NZ46" s="3663">
        <v>482</v>
      </c>
      <c r="OA46" s="3663">
        <v>371</v>
      </c>
      <c r="OB46" s="3653">
        <v>0</v>
      </c>
      <c r="OC46" s="3653">
        <v>0</v>
      </c>
      <c r="OD46" s="3663">
        <v>523</v>
      </c>
      <c r="OE46" s="3663">
        <v>472</v>
      </c>
      <c r="OF46" s="3663">
        <v>477</v>
      </c>
      <c r="OG46" s="3663">
        <v>440</v>
      </c>
      <c r="OH46" s="954">
        <v>387</v>
      </c>
      <c r="OI46" s="651">
        <v>0</v>
      </c>
      <c r="OJ46" s="651">
        <v>0</v>
      </c>
      <c r="OK46" s="3683"/>
      <c r="OL46" s="3683">
        <v>736</v>
      </c>
      <c r="OM46" s="3703">
        <v>624</v>
      </c>
      <c r="ON46" s="3723">
        <v>546</v>
      </c>
      <c r="OO46" s="3743">
        <v>511</v>
      </c>
      <c r="OP46" s="3759">
        <v>0</v>
      </c>
      <c r="OQ46" s="3759">
        <v>0</v>
      </c>
      <c r="OR46" s="3772">
        <v>542</v>
      </c>
      <c r="OS46" s="3792">
        <v>453</v>
      </c>
      <c r="OT46" s="3812">
        <v>389</v>
      </c>
      <c r="OU46" s="3832">
        <v>397</v>
      </c>
      <c r="OV46" s="3852">
        <v>377</v>
      </c>
      <c r="OW46" s="3868">
        <v>0</v>
      </c>
      <c r="OX46" s="3868">
        <v>0</v>
      </c>
      <c r="OY46" s="3881">
        <v>487</v>
      </c>
      <c r="OZ46" s="3901">
        <v>459</v>
      </c>
      <c r="PA46" s="3921">
        <v>447</v>
      </c>
      <c r="PB46" s="3941">
        <v>558</v>
      </c>
      <c r="PC46" s="3961">
        <v>383</v>
      </c>
      <c r="PD46" s="3977">
        <v>0</v>
      </c>
      <c r="PE46" s="3977">
        <v>0</v>
      </c>
      <c r="PF46" s="3990">
        <v>591</v>
      </c>
      <c r="PG46" s="3990">
        <v>484</v>
      </c>
      <c r="PH46" s="3990">
        <v>480</v>
      </c>
      <c r="PI46" s="4010">
        <v>453</v>
      </c>
      <c r="PJ46" s="4030">
        <v>471</v>
      </c>
      <c r="PK46" s="4046">
        <v>0</v>
      </c>
      <c r="PL46" s="4046">
        <v>0</v>
      </c>
      <c r="PM46" s="4059">
        <v>622</v>
      </c>
      <c r="PN46" s="4079">
        <v>588</v>
      </c>
      <c r="PO46" s="4099">
        <v>570</v>
      </c>
      <c r="PP46" s="4119">
        <v>568</v>
      </c>
      <c r="PQ46" s="4139">
        <v>358</v>
      </c>
      <c r="PR46" s="4155">
        <v>0</v>
      </c>
      <c r="PS46" s="4155">
        <v>0</v>
      </c>
      <c r="PT46" s="4170">
        <v>584</v>
      </c>
      <c r="PU46" s="4170">
        <v>391</v>
      </c>
      <c r="PV46" s="4170">
        <v>453</v>
      </c>
      <c r="PW46" s="4170">
        <v>450</v>
      </c>
      <c r="PX46" s="4190">
        <v>358</v>
      </c>
      <c r="PY46" s="4206">
        <v>0</v>
      </c>
      <c r="PZ46" s="4206">
        <v>0</v>
      </c>
      <c r="QA46" s="4219">
        <v>560</v>
      </c>
      <c r="QB46" s="4239">
        <v>492</v>
      </c>
      <c r="QC46" s="4259">
        <v>473</v>
      </c>
      <c r="QD46" s="4279">
        <v>526</v>
      </c>
      <c r="QE46" s="4299">
        <v>501</v>
      </c>
      <c r="QF46" s="4315">
        <v>0</v>
      </c>
      <c r="QG46" s="4315">
        <v>0</v>
      </c>
      <c r="QH46" s="4328">
        <v>528</v>
      </c>
      <c r="QI46" s="4348">
        <v>473</v>
      </c>
      <c r="QJ46" s="4368">
        <v>410</v>
      </c>
      <c r="QK46" s="4388">
        <v>409</v>
      </c>
      <c r="QL46" s="4408">
        <v>368</v>
      </c>
      <c r="QM46" s="4424">
        <v>0</v>
      </c>
      <c r="QN46" s="4424">
        <v>0</v>
      </c>
      <c r="QO46" s="4437">
        <v>525</v>
      </c>
      <c r="QP46" s="4457">
        <v>484</v>
      </c>
      <c r="QQ46" s="4477">
        <v>430</v>
      </c>
      <c r="QR46" s="4497">
        <v>498</v>
      </c>
      <c r="QS46" s="4517">
        <v>491</v>
      </c>
      <c r="QT46" s="4533">
        <v>0</v>
      </c>
      <c r="QU46" s="4533">
        <v>0</v>
      </c>
      <c r="QV46" s="4517"/>
      <c r="QW46" s="4549">
        <v>768</v>
      </c>
      <c r="QX46" s="4569">
        <v>598</v>
      </c>
      <c r="QY46" s="4589">
        <v>514</v>
      </c>
      <c r="QZ46" s="4609">
        <v>495</v>
      </c>
      <c r="RA46" s="4625">
        <v>0</v>
      </c>
      <c r="RB46" s="4625">
        <v>0</v>
      </c>
      <c r="RC46" s="954">
        <v>500</v>
      </c>
      <c r="RD46" s="954">
        <v>444</v>
      </c>
      <c r="RE46" s="4645">
        <v>389</v>
      </c>
      <c r="RF46" s="954">
        <v>421</v>
      </c>
      <c r="RG46" s="954">
        <v>360</v>
      </c>
      <c r="RH46" s="651">
        <v>0</v>
      </c>
      <c r="RI46" s="651">
        <v>0</v>
      </c>
      <c r="RJ46" s="954">
        <v>617</v>
      </c>
      <c r="RK46" s="954">
        <v>599</v>
      </c>
      <c r="RL46" s="954">
        <v>472</v>
      </c>
      <c r="RM46" s="954">
        <v>435</v>
      </c>
      <c r="RN46" s="954">
        <v>347</v>
      </c>
      <c r="RO46" s="651">
        <v>0</v>
      </c>
      <c r="RP46" s="651">
        <v>0</v>
      </c>
      <c r="RQ46" s="954">
        <v>393</v>
      </c>
      <c r="RR46" s="954">
        <v>431</v>
      </c>
      <c r="RS46" s="954">
        <v>381</v>
      </c>
      <c r="RT46" s="954">
        <v>365</v>
      </c>
      <c r="RU46" s="954">
        <v>390</v>
      </c>
      <c r="RV46" s="651">
        <v>0</v>
      </c>
      <c r="RW46" s="651">
        <v>0</v>
      </c>
      <c r="RX46" s="954">
        <v>892</v>
      </c>
      <c r="RY46" s="954">
        <v>728</v>
      </c>
      <c r="RZ46" s="954">
        <v>582</v>
      </c>
      <c r="SA46" s="954">
        <v>451</v>
      </c>
      <c r="SB46" s="954">
        <v>390</v>
      </c>
      <c r="SC46" s="651">
        <v>0</v>
      </c>
      <c r="SD46" s="651">
        <v>0</v>
      </c>
      <c r="SE46" s="954"/>
      <c r="SF46" s="954">
        <v>581</v>
      </c>
      <c r="SG46" s="954">
        <v>435</v>
      </c>
      <c r="SH46" s="954">
        <v>393</v>
      </c>
      <c r="SI46" s="954">
        <v>339</v>
      </c>
      <c r="SJ46" s="651">
        <v>0</v>
      </c>
      <c r="SK46" s="651">
        <v>0</v>
      </c>
      <c r="SL46" s="954">
        <v>447</v>
      </c>
      <c r="SM46" s="954">
        <v>434</v>
      </c>
      <c r="SN46" s="954">
        <v>417</v>
      </c>
      <c r="SO46" s="4669">
        <v>421</v>
      </c>
      <c r="SP46" s="4699">
        <v>436</v>
      </c>
      <c r="SQ46" s="4688">
        <v>0</v>
      </c>
      <c r="SR46" s="4688">
        <v>0</v>
      </c>
      <c r="SS46" s="4699">
        <v>670</v>
      </c>
      <c r="ST46" s="4720">
        <v>531</v>
      </c>
      <c r="SU46" s="4741">
        <v>428</v>
      </c>
      <c r="SV46" s="4763">
        <v>455</v>
      </c>
      <c r="SW46" s="4784">
        <v>415</v>
      </c>
      <c r="SX46" s="4800">
        <v>0</v>
      </c>
      <c r="SY46" s="4800">
        <v>0</v>
      </c>
      <c r="SZ46" s="954">
        <v>509</v>
      </c>
      <c r="TA46" s="954">
        <v>524</v>
      </c>
      <c r="TB46" s="954">
        <v>556</v>
      </c>
      <c r="TC46" s="954">
        <v>508</v>
      </c>
      <c r="TD46" s="954">
        <v>512</v>
      </c>
      <c r="TE46" s="651">
        <v>0</v>
      </c>
      <c r="TF46" s="651">
        <v>0</v>
      </c>
      <c r="TG46" s="954">
        <v>584</v>
      </c>
      <c r="TH46" s="954">
        <v>440</v>
      </c>
      <c r="TI46" s="954">
        <v>418</v>
      </c>
      <c r="TJ46" s="954">
        <v>421</v>
      </c>
      <c r="TK46" s="954"/>
      <c r="TL46" s="651">
        <v>0</v>
      </c>
      <c r="TM46" s="651">
        <v>0</v>
      </c>
      <c r="TN46" s="954">
        <v>590</v>
      </c>
      <c r="TO46" s="954">
        <v>590</v>
      </c>
      <c r="TP46" s="954">
        <v>431</v>
      </c>
      <c r="TQ46" s="954">
        <v>411</v>
      </c>
    </row>
    <row r="47" spans="1:537" s="833" customFormat="1" x14ac:dyDescent="0.3">
      <c r="A47" s="1010" t="s">
        <v>82</v>
      </c>
      <c r="B47" s="1011">
        <v>0.48816936488169366</v>
      </c>
      <c r="C47" s="1011">
        <v>0.46440025657472739</v>
      </c>
      <c r="D47" s="1011">
        <v>0.41854475209272374</v>
      </c>
      <c r="E47" s="1011">
        <v>0.38005578800557882</v>
      </c>
      <c r="F47" s="1011">
        <v>0.49208860759493672</v>
      </c>
      <c r="G47" s="1012">
        <v>0</v>
      </c>
      <c r="H47" s="1012">
        <v>0</v>
      </c>
      <c r="I47" s="1011">
        <v>0.39139941690962099</v>
      </c>
      <c r="J47" s="1011">
        <v>0.36056718433490886</v>
      </c>
      <c r="K47" s="1011">
        <v>0.36710833982852686</v>
      </c>
      <c r="L47" s="1011">
        <v>0.82843526608419382</v>
      </c>
      <c r="M47" s="1011">
        <v>0.93041749502982107</v>
      </c>
      <c r="N47" s="1012">
        <v>0</v>
      </c>
      <c r="O47" s="1012">
        <v>0</v>
      </c>
      <c r="P47" s="1011">
        <v>0.70886075949367089</v>
      </c>
      <c r="Q47" s="1011">
        <v>0.87964338781575035</v>
      </c>
      <c r="R47" s="1011">
        <v>0.93980233602875107</v>
      </c>
      <c r="S47" s="1011">
        <v>0.92266666666666663</v>
      </c>
      <c r="T47" s="1011">
        <v>0.92992424242424243</v>
      </c>
      <c r="U47" s="1012">
        <v>0</v>
      </c>
      <c r="V47" s="1012">
        <v>0</v>
      </c>
      <c r="W47" s="1011">
        <v>0.86642335766423362</v>
      </c>
      <c r="X47" s="1011">
        <v>0.99565972222222221</v>
      </c>
      <c r="Y47" s="1011">
        <v>0.94591937069813181</v>
      </c>
      <c r="Z47" s="1011">
        <v>0.97518878101402373</v>
      </c>
      <c r="AA47" s="1011">
        <v>0.9759562841530055</v>
      </c>
      <c r="AB47" s="1012">
        <v>0</v>
      </c>
      <c r="AC47" s="1012">
        <v>0</v>
      </c>
      <c r="AD47" s="1011">
        <v>0.87240584166026136</v>
      </c>
      <c r="AE47" s="1011">
        <v>0.84983221476510062</v>
      </c>
      <c r="AF47" s="1011">
        <v>0.89397590361445778</v>
      </c>
      <c r="AG47" s="1011">
        <v>0.89661164205039101</v>
      </c>
      <c r="AH47" s="1011">
        <v>0</v>
      </c>
      <c r="AI47" s="1012">
        <v>0</v>
      </c>
      <c r="AJ47" s="1012">
        <v>0</v>
      </c>
      <c r="AK47" s="1011">
        <v>0.46367656348704989</v>
      </c>
      <c r="AL47" s="1011">
        <v>0.66821499668215001</v>
      </c>
      <c r="AM47" s="1011">
        <v>0.87957317073170727</v>
      </c>
      <c r="AN47" s="1011">
        <v>0.72575250836120397</v>
      </c>
      <c r="AO47" s="1011">
        <v>0.94098625707356509</v>
      </c>
      <c r="AP47" s="1012">
        <v>0</v>
      </c>
      <c r="AQ47" s="1012">
        <v>0</v>
      </c>
      <c r="AR47" s="1011">
        <v>0.62846715328467151</v>
      </c>
      <c r="AS47" s="1011">
        <v>0.99240265906932579</v>
      </c>
      <c r="AT47" s="1011">
        <v>0.9872813990461049</v>
      </c>
      <c r="AU47" s="1011">
        <v>0.98748696558915539</v>
      </c>
      <c r="AV47" s="1011">
        <v>0.98732572877059566</v>
      </c>
      <c r="AW47" s="1012">
        <v>0</v>
      </c>
      <c r="AX47" s="1012">
        <v>0</v>
      </c>
      <c r="AY47" s="1011">
        <v>1</v>
      </c>
      <c r="AZ47" s="1011">
        <v>0.97545454545454546</v>
      </c>
      <c r="BA47" s="1011">
        <v>0.98180076628352486</v>
      </c>
      <c r="BB47" s="1011">
        <v>0.99101123595505614</v>
      </c>
      <c r="BC47" s="1011">
        <v>0.99867549668874167</v>
      </c>
      <c r="BD47" s="1012">
        <v>0</v>
      </c>
      <c r="BE47" s="1012">
        <v>0</v>
      </c>
      <c r="BF47" s="1011">
        <v>0.98529411764705888</v>
      </c>
      <c r="BG47" s="1013">
        <f>IF(BG8=0,0,BG46/BG25)</f>
        <v>0.98685651697699894</v>
      </c>
      <c r="BH47" s="1011">
        <v>0.99313501144164762</v>
      </c>
      <c r="BI47" s="1011">
        <v>1</v>
      </c>
      <c r="BJ47" s="1013">
        <f>IF(BJ8=0,0,BJ46/BJ25)</f>
        <v>0.98914728682170538</v>
      </c>
      <c r="BK47" s="1014">
        <f>BK44</f>
        <v>0</v>
      </c>
      <c r="BL47" s="1014">
        <f>BL44</f>
        <v>0</v>
      </c>
      <c r="BM47" s="1013">
        <f>IF(BM8=0,0,BM46/BM25)</f>
        <v>0.96313017306245297</v>
      </c>
      <c r="BN47" s="1011">
        <v>0.95774647887323938</v>
      </c>
      <c r="BO47" s="1011">
        <v>0.99485066941297629</v>
      </c>
      <c r="BP47" s="1011">
        <v>0.99396863691194215</v>
      </c>
      <c r="BQ47" s="1011">
        <v>0.99030303030303035</v>
      </c>
      <c r="BR47" s="1012">
        <v>0</v>
      </c>
      <c r="BS47" s="1012">
        <v>0</v>
      </c>
      <c r="BT47" s="1011">
        <v>0.99276111685625645</v>
      </c>
      <c r="BU47" s="1011">
        <v>0.97358490566037736</v>
      </c>
      <c r="BV47" s="1011">
        <v>0.99025069637883012</v>
      </c>
      <c r="BW47" s="1011">
        <v>0.98871650211565587</v>
      </c>
      <c r="BX47" s="1011">
        <v>0.98906249999999996</v>
      </c>
      <c r="BY47" s="1012">
        <v>0</v>
      </c>
      <c r="BZ47" s="1012">
        <v>0</v>
      </c>
      <c r="CA47" s="1011">
        <v>0.98773690078037901</v>
      </c>
      <c r="CB47" s="1011">
        <v>0.99742930591259638</v>
      </c>
      <c r="CC47" s="1015">
        <v>0.98788694481830419</v>
      </c>
      <c r="CD47" s="1016">
        <v>0.99596231493943477</v>
      </c>
      <c r="CE47" s="1016">
        <v>0.98410596026490071</v>
      </c>
      <c r="CF47" s="1017">
        <v>0</v>
      </c>
      <c r="CG47" s="1017">
        <v>0</v>
      </c>
      <c r="CH47" s="1018">
        <v>0.96475770925110127</v>
      </c>
      <c r="CI47" s="1018">
        <v>0.98805256869772995</v>
      </c>
      <c r="CJ47" s="1019">
        <f>IF(CJ8=0,0,CJ46/CJ25)</f>
        <v>0.99303621169916434</v>
      </c>
      <c r="CK47" s="1019">
        <f>IF(CK8=0,0,CK46/CK25)</f>
        <v>0.98625954198473287</v>
      </c>
      <c r="CL47" s="1019">
        <f>IF(CL8=0,0,CL46/CL25)</f>
        <v>0.98410404624277459</v>
      </c>
      <c r="CM47" s="1020">
        <f>CM44</f>
        <v>0</v>
      </c>
      <c r="CN47" s="1020">
        <f>CN44</f>
        <v>0</v>
      </c>
      <c r="CO47" s="1019">
        <f>IF(CO8=0,0,CO46/CO25)</f>
        <v>0.99592391304347827</v>
      </c>
      <c r="CP47" s="1021">
        <v>0.98414795244385733</v>
      </c>
      <c r="CQ47" s="1019">
        <f>IF(CQ8=0,0,CQ46/CQ25)</f>
        <v>0.9683377308707124</v>
      </c>
      <c r="CR47" s="1019">
        <f>IF(CR8=0,0,CR46/CR25)</f>
        <v>0.99178082191780825</v>
      </c>
      <c r="CS47" s="1019">
        <f>IF(CS8=0,0,CS46/CS25)</f>
        <v>0.99521531100478466</v>
      </c>
      <c r="CT47" s="1020">
        <f>CT44</f>
        <v>0</v>
      </c>
      <c r="CU47" s="1020">
        <f>CU44</f>
        <v>0</v>
      </c>
      <c r="CV47" s="1021">
        <v>0</v>
      </c>
      <c r="CW47" s="1021">
        <v>0.99234135667396062</v>
      </c>
      <c r="CX47" s="1021">
        <v>0.98877805486284287</v>
      </c>
      <c r="CY47" s="1021">
        <v>0.97891566265060237</v>
      </c>
      <c r="CZ47" s="1021">
        <v>0.99466192170818502</v>
      </c>
      <c r="DA47" s="1022">
        <v>0</v>
      </c>
      <c r="DB47" s="1022">
        <v>0</v>
      </c>
      <c r="DC47" s="1023">
        <v>0.9751937984496124</v>
      </c>
      <c r="DD47" s="1024">
        <v>0.9949152542372881</v>
      </c>
      <c r="DE47" s="1024">
        <v>0.98715596330275235</v>
      </c>
      <c r="DF47" s="1019">
        <f>IF(DF8=0,0,DF46/DF25)</f>
        <v>0.99036608863198461</v>
      </c>
      <c r="DG47" s="1025">
        <v>0.99226305609284338</v>
      </c>
      <c r="DH47" s="1026">
        <v>0</v>
      </c>
      <c r="DI47" s="1026">
        <v>0</v>
      </c>
      <c r="DJ47" s="1019">
        <f>IF(DJ8=0,0,DJ46/DJ25)</f>
        <v>0.99108469539375932</v>
      </c>
      <c r="DK47" s="1019">
        <f>IF(DK8=0,0,DK46/DK25)</f>
        <v>1</v>
      </c>
      <c r="DL47" s="1019">
        <f>IF(DL8=0,0,DL46/DL25)</f>
        <v>0.99817518248175185</v>
      </c>
      <c r="DM47" s="1027">
        <v>0.99795501022494892</v>
      </c>
      <c r="DN47" s="1019">
        <f>IF(DN8=0,0,DN46/DN25)</f>
        <v>1</v>
      </c>
      <c r="DO47" s="1020">
        <f>DO44</f>
        <v>0</v>
      </c>
      <c r="DP47" s="1020">
        <f>DP44</f>
        <v>0</v>
      </c>
      <c r="DQ47" s="1019">
        <f>IF(DQ8=0,0,DQ46/DQ25)</f>
        <v>1</v>
      </c>
      <c r="DR47" s="1019">
        <f>IF(DR8=0,0,DR46/DR25)</f>
        <v>0.99815498154981552</v>
      </c>
      <c r="DS47" s="1028">
        <v>0.99575371549893843</v>
      </c>
      <c r="DT47" s="1019">
        <f>IF(DT8=0,0,DT46/DT25)</f>
        <v>0.99838449111470118</v>
      </c>
      <c r="DU47" s="1029">
        <v>0.99835526315789469</v>
      </c>
      <c r="DV47" s="1030">
        <v>0</v>
      </c>
      <c r="DW47" s="1030">
        <v>0</v>
      </c>
      <c r="DX47" s="1019">
        <f>IF(DX8=0,0,DX46/DX25)</f>
        <v>1</v>
      </c>
      <c r="DY47" s="1031">
        <v>0.99598930481283421</v>
      </c>
      <c r="DZ47" s="1032">
        <v>0.98713826366559487</v>
      </c>
      <c r="EA47" s="1033">
        <v>0.97647058823529409</v>
      </c>
      <c r="EB47" s="1019">
        <f>IF(EB8=0,0,EB46/EB25)</f>
        <v>0.99186991869918695</v>
      </c>
      <c r="EC47" s="1020">
        <f>EC44</f>
        <v>0</v>
      </c>
      <c r="ED47" s="1020">
        <f>ED44</f>
        <v>0</v>
      </c>
      <c r="EE47" s="1020">
        <f>EE44</f>
        <v>0</v>
      </c>
      <c r="EF47" s="1019">
        <f>IF(EF8=0,0,EF46/EF25)</f>
        <v>0.99316005471956226</v>
      </c>
      <c r="EG47" s="1019">
        <f>IF(EG8=0,0,EG46/EG25)</f>
        <v>0.97865853658536583</v>
      </c>
      <c r="EH47" s="1034">
        <v>0.9981718464351006</v>
      </c>
      <c r="EI47" s="1019">
        <f>IF(EI8=0,0,EI46/EI25)</f>
        <v>0.991578947368421</v>
      </c>
      <c r="EJ47" s="1020">
        <f>EJ44</f>
        <v>0</v>
      </c>
      <c r="EK47" s="1020">
        <f>EK44</f>
        <v>0</v>
      </c>
      <c r="EL47" s="1019">
        <f>IF(EL8=0,0,EL46/EL25)</f>
        <v>0.9965870307167235</v>
      </c>
      <c r="EM47" s="1035">
        <v>0.99452554744525545</v>
      </c>
      <c r="EN47" s="1036">
        <v>0.99212598425196852</v>
      </c>
      <c r="EO47" s="1019">
        <f>IF(EO8=0,0,EO46/EO25)</f>
        <v>0.9956521739130435</v>
      </c>
      <c r="EP47" s="1037">
        <v>0.98936170212765961</v>
      </c>
      <c r="EQ47" s="1038">
        <v>0</v>
      </c>
      <c r="ER47" s="1038">
        <v>0</v>
      </c>
      <c r="ES47" s="1039">
        <v>0.98389982110912344</v>
      </c>
      <c r="ET47" s="1040">
        <v>0.994140625</v>
      </c>
      <c r="EU47" s="1041">
        <v>0.98910675381263613</v>
      </c>
      <c r="EV47" s="1042">
        <v>1</v>
      </c>
      <c r="EW47" s="1019">
        <f>IF(EW8=0,0,EW46/EW25)</f>
        <v>0.99766899766899764</v>
      </c>
      <c r="EX47" s="1020">
        <f>EX44</f>
        <v>0</v>
      </c>
      <c r="EY47" s="1020">
        <f>EY44</f>
        <v>0</v>
      </c>
      <c r="EZ47" s="1043">
        <v>0.99720279720279725</v>
      </c>
      <c r="FA47" s="1044">
        <v>0.98323170731707321</v>
      </c>
      <c r="FB47" s="1045">
        <v>0.97292724196277491</v>
      </c>
      <c r="FC47" s="1046">
        <v>0.99327731092436977</v>
      </c>
      <c r="FD47" s="1047">
        <v>0.96480331262939956</v>
      </c>
      <c r="FE47" s="1048">
        <v>0</v>
      </c>
      <c r="FF47" s="1048">
        <v>0</v>
      </c>
      <c r="FG47" s="1049">
        <v>1</v>
      </c>
      <c r="FH47" s="1050">
        <v>0.99245283018867925</v>
      </c>
      <c r="FI47" s="1051">
        <v>0</v>
      </c>
      <c r="FJ47" s="1051">
        <v>0.9951060358890701</v>
      </c>
      <c r="FK47" s="1052">
        <v>0.98305084745762716</v>
      </c>
      <c r="FL47" s="1053">
        <v>0</v>
      </c>
      <c r="FM47" s="1053">
        <v>0</v>
      </c>
      <c r="FN47" s="1054">
        <v>1</v>
      </c>
      <c r="FO47" s="1055">
        <v>1</v>
      </c>
      <c r="FP47" s="1055">
        <v>0.98623853211009171</v>
      </c>
      <c r="FQ47" s="1055">
        <v>0.99787685774946921</v>
      </c>
      <c r="FR47" s="1056">
        <v>0.99164926931106467</v>
      </c>
      <c r="FS47" s="1057">
        <v>0</v>
      </c>
      <c r="FT47" s="1057">
        <v>0</v>
      </c>
      <c r="FU47" s="1058">
        <v>0.99158249158249157</v>
      </c>
      <c r="FV47" s="1059">
        <v>0.97811816192560175</v>
      </c>
      <c r="FW47" s="1059">
        <v>1</v>
      </c>
      <c r="FX47" s="1059">
        <v>0</v>
      </c>
      <c r="FY47" s="1060">
        <v>1</v>
      </c>
      <c r="FZ47" s="1061">
        <v>0</v>
      </c>
      <c r="GA47" s="1061">
        <v>0</v>
      </c>
      <c r="GB47" s="1062">
        <v>0.97988505747126442</v>
      </c>
      <c r="GC47" s="1063">
        <v>0.97899999999999998</v>
      </c>
      <c r="GD47" s="1064">
        <v>0.98688046647230321</v>
      </c>
      <c r="GE47" s="1064">
        <v>0.99534161490683226</v>
      </c>
      <c r="GF47" s="1065">
        <v>0.98257839721254359</v>
      </c>
      <c r="GG47" s="1066">
        <v>0</v>
      </c>
      <c r="GH47" s="1066">
        <v>0</v>
      </c>
      <c r="GI47" s="1067">
        <v>0.98970588235294121</v>
      </c>
      <c r="GJ47" s="1068">
        <v>1</v>
      </c>
      <c r="GK47" s="1069">
        <v>0.9919028340080972</v>
      </c>
      <c r="GL47" s="1069">
        <v>0.9878296146044625</v>
      </c>
      <c r="GM47" s="1019">
        <f>IF(GM8=0,0,GM46/GM25)</f>
        <v>1</v>
      </c>
      <c r="GN47" s="1020">
        <f>GN44</f>
        <v>0</v>
      </c>
      <c r="GO47" s="1020">
        <f>GO44</f>
        <v>0</v>
      </c>
      <c r="GP47" s="1070">
        <v>0.99837662337662336</v>
      </c>
      <c r="GQ47" s="1071">
        <v>0.97115384615384615</v>
      </c>
      <c r="GR47" s="1072">
        <v>0.99344978165938869</v>
      </c>
      <c r="GS47" s="1072">
        <v>1</v>
      </c>
      <c r="GT47" s="1072">
        <v>1</v>
      </c>
      <c r="GU47" s="1073">
        <v>0</v>
      </c>
      <c r="GV47" s="1073">
        <v>0</v>
      </c>
      <c r="GW47" s="1074">
        <v>0.97071742313323572</v>
      </c>
      <c r="GX47" s="1075">
        <v>0.98399999999999999</v>
      </c>
      <c r="GY47" s="1076">
        <v>1</v>
      </c>
      <c r="GZ47" s="1076">
        <v>1</v>
      </c>
      <c r="HA47" s="1076">
        <v>0</v>
      </c>
      <c r="HB47" s="1077">
        <v>0</v>
      </c>
      <c r="HC47" s="1077">
        <v>0</v>
      </c>
      <c r="HD47" s="1078">
        <v>0.98076923076923073</v>
      </c>
      <c r="HE47" s="1079">
        <v>0.97669491525423724</v>
      </c>
      <c r="HF47" s="1080">
        <v>0.99580712788259962</v>
      </c>
      <c r="HG47" s="1081">
        <v>1</v>
      </c>
      <c r="HH47" s="1081">
        <v>0</v>
      </c>
      <c r="HI47" s="1082">
        <v>0</v>
      </c>
      <c r="HJ47" s="1082">
        <v>0</v>
      </c>
      <c r="HK47" s="1083">
        <v>0.99204545454545456</v>
      </c>
      <c r="HL47" s="1084">
        <v>0.99055330634278005</v>
      </c>
      <c r="HM47" s="1377">
        <v>0.97626582278481011</v>
      </c>
      <c r="HN47" s="1403">
        <v>0.99213836477987416</v>
      </c>
      <c r="HO47" s="1457">
        <v>0.98317757009345796</v>
      </c>
      <c r="HP47" s="1463">
        <v>0</v>
      </c>
      <c r="HQ47" s="1463">
        <v>0</v>
      </c>
      <c r="HR47" s="1486">
        <v>0.99842271293375395</v>
      </c>
      <c r="HS47" s="1527">
        <v>0.98703703703703705</v>
      </c>
      <c r="HT47" s="1549">
        <v>0.97023809523809523</v>
      </c>
      <c r="HU47" s="1019">
        <f>IF(HU8=0,0,HU46/HU25)</f>
        <v>0.99386503067484666</v>
      </c>
      <c r="HV47" s="1572">
        <v>0.99777777777777776</v>
      </c>
      <c r="HW47" s="1578">
        <v>0</v>
      </c>
      <c r="HX47" s="1578">
        <v>0</v>
      </c>
      <c r="HY47" s="1578">
        <v>0</v>
      </c>
      <c r="HZ47" s="1601">
        <v>0.99565846599131691</v>
      </c>
      <c r="IA47" s="1622">
        <v>0.8936170212765957</v>
      </c>
      <c r="IB47" s="1644">
        <v>0.98021582733812951</v>
      </c>
      <c r="IC47" s="1665">
        <v>0.93267326732673272</v>
      </c>
      <c r="ID47" s="1671">
        <v>0</v>
      </c>
      <c r="IE47" s="1671">
        <v>0</v>
      </c>
      <c r="IF47" s="1694">
        <v>0.99844479004665632</v>
      </c>
      <c r="IG47" s="1715">
        <v>1</v>
      </c>
      <c r="IH47" s="1715">
        <v>0.98461538461538467</v>
      </c>
      <c r="II47" s="1737">
        <v>0.98504672897196266</v>
      </c>
      <c r="IJ47" s="1758">
        <v>0.96907216494845361</v>
      </c>
      <c r="IK47" s="1764">
        <v>0</v>
      </c>
      <c r="IL47" s="1764">
        <v>0</v>
      </c>
      <c r="IM47" s="1787">
        <v>0.97333333333333338</v>
      </c>
      <c r="IN47" s="1019">
        <f>IF(IN8=0,0,IN46/IN25)</f>
        <v>0.96770186335403729</v>
      </c>
      <c r="IO47" s="1808">
        <v>0.9358974358974359</v>
      </c>
      <c r="IP47" s="1829">
        <v>0.97222222222222221</v>
      </c>
      <c r="IQ47" s="1850">
        <v>0.98113207547169812</v>
      </c>
      <c r="IR47" s="1856">
        <v>0</v>
      </c>
      <c r="IS47" s="1856">
        <v>0</v>
      </c>
      <c r="IT47" s="1879">
        <v>0.97014925373134331</v>
      </c>
      <c r="IU47" s="1900">
        <v>0.93421052631578949</v>
      </c>
      <c r="IV47" s="1900">
        <v>0.98068669527897001</v>
      </c>
      <c r="IW47" s="1921">
        <v>0.98313253012048196</v>
      </c>
      <c r="IX47" s="1942">
        <v>0</v>
      </c>
      <c r="IY47" s="1948">
        <v>0</v>
      </c>
      <c r="IZ47" s="1948">
        <v>0</v>
      </c>
      <c r="JA47" s="1942">
        <v>1</v>
      </c>
      <c r="JB47" s="1942">
        <v>0.97765363128491622</v>
      </c>
      <c r="JC47" s="1971">
        <v>0</v>
      </c>
      <c r="JD47" s="1971">
        <v>0.98940677966101698</v>
      </c>
      <c r="JE47" s="1992">
        <v>0</v>
      </c>
      <c r="JF47" s="1998">
        <v>0</v>
      </c>
      <c r="JG47" s="1998">
        <v>0</v>
      </c>
      <c r="JH47" s="2021">
        <v>0.97397769516728627</v>
      </c>
      <c r="JI47" s="2042">
        <v>0.99777282850779514</v>
      </c>
      <c r="JJ47" s="2063">
        <v>0.96145124716553287</v>
      </c>
      <c r="JK47" s="2063">
        <v>0</v>
      </c>
      <c r="JL47" s="2084">
        <v>0.92402464065708423</v>
      </c>
      <c r="JM47" s="2090">
        <v>0</v>
      </c>
      <c r="JN47" s="2090">
        <v>0</v>
      </c>
      <c r="JO47" s="2113">
        <v>0.96222664015904569</v>
      </c>
      <c r="JP47" s="2133">
        <v>1</v>
      </c>
      <c r="JQ47" s="2153">
        <v>0.93538913362701914</v>
      </c>
      <c r="JR47" s="2173">
        <v>0.93965517241379315</v>
      </c>
      <c r="JS47" s="2193">
        <v>0.89563567362428842</v>
      </c>
      <c r="JT47" s="2199">
        <v>0</v>
      </c>
      <c r="JU47" s="2199">
        <v>0</v>
      </c>
      <c r="JV47" s="2220">
        <v>0.96349206349206351</v>
      </c>
      <c r="JW47" s="2240">
        <v>0.94026974951830444</v>
      </c>
      <c r="JX47" s="2260">
        <v>0.97974683544303798</v>
      </c>
      <c r="JY47" s="2280">
        <v>0.97701149425287359</v>
      </c>
      <c r="JZ47" s="2300">
        <v>0.97118155619596547</v>
      </c>
      <c r="KA47" s="2306">
        <v>0</v>
      </c>
      <c r="KB47" s="2306">
        <v>0</v>
      </c>
      <c r="KC47" s="2329">
        <v>0.98199999999999998</v>
      </c>
      <c r="KD47" s="2349">
        <v>0.98104265402843605</v>
      </c>
      <c r="KE47" s="2369">
        <v>0.99515738498789341</v>
      </c>
      <c r="KF47" s="2389">
        <v>0.99734042553191493</v>
      </c>
      <c r="KG47" s="2409">
        <v>0.98373983739837401</v>
      </c>
      <c r="KH47" s="2415">
        <v>0</v>
      </c>
      <c r="KI47" s="2415">
        <v>0</v>
      </c>
      <c r="KJ47" s="2438">
        <v>0.97666068222621183</v>
      </c>
      <c r="KK47" s="2458">
        <v>0.97210300429184548</v>
      </c>
      <c r="KL47" s="2478">
        <v>0.98529411764705888</v>
      </c>
      <c r="KM47" s="2498">
        <v>0.97289972899728994</v>
      </c>
      <c r="KN47" s="2518">
        <v>0</v>
      </c>
      <c r="KO47" s="2524">
        <v>0</v>
      </c>
      <c r="KP47" s="2524">
        <v>0</v>
      </c>
      <c r="KQ47" s="2547">
        <v>0.91921005385996413</v>
      </c>
      <c r="KR47" s="2567">
        <v>0.92781316348195331</v>
      </c>
      <c r="KS47" s="2587">
        <v>0.88805970149253732</v>
      </c>
      <c r="KT47" s="2607">
        <v>0.88040712468193383</v>
      </c>
      <c r="KU47" s="2627">
        <v>0.84497816593886466</v>
      </c>
      <c r="KV47" s="2633">
        <v>0</v>
      </c>
      <c r="KW47" s="2633">
        <v>0</v>
      </c>
      <c r="KX47" s="2656">
        <v>0.43041606886657102</v>
      </c>
      <c r="KY47" s="2676">
        <v>0.78877887788778878</v>
      </c>
      <c r="KZ47" s="2696">
        <v>0.88269230769230766</v>
      </c>
      <c r="LA47" s="2720">
        <v>0.91634241245136183</v>
      </c>
      <c r="LB47" s="2740">
        <v>0.99520383693045567</v>
      </c>
      <c r="LC47" s="2746">
        <v>0</v>
      </c>
      <c r="LD47" s="2746">
        <v>0</v>
      </c>
      <c r="LE47" s="2769">
        <v>0.96416382252559729</v>
      </c>
      <c r="LF47" s="2789">
        <v>0.99171842650103514</v>
      </c>
      <c r="LG47" s="2809">
        <v>0.99175257731958766</v>
      </c>
      <c r="LH47" s="2829">
        <v>0.99115044247787609</v>
      </c>
      <c r="LI47" s="2849">
        <v>0.99700598802395213</v>
      </c>
      <c r="LJ47" s="2855">
        <v>0</v>
      </c>
      <c r="LK47" s="2855">
        <v>0</v>
      </c>
      <c r="LL47" s="2878">
        <v>0.98</v>
      </c>
      <c r="LM47" s="2898">
        <v>0.98620689655172411</v>
      </c>
      <c r="LN47" s="2920">
        <v>0.99805825242718449</v>
      </c>
      <c r="LO47" s="2940">
        <v>1</v>
      </c>
      <c r="LP47" s="2940">
        <v>0.99395161290322576</v>
      </c>
      <c r="LQ47" s="3022">
        <v>0</v>
      </c>
      <c r="LR47" s="3022">
        <v>0</v>
      </c>
      <c r="LS47" s="3023">
        <v>0.9740458015267176</v>
      </c>
      <c r="LT47" s="3024">
        <v>0.97754749568221067</v>
      </c>
      <c r="LU47" s="3025">
        <v>0.99568034557235419</v>
      </c>
      <c r="LV47" s="3026">
        <v>0.99076212471131642</v>
      </c>
      <c r="LW47" s="3072">
        <v>0.99761904761904763</v>
      </c>
      <c r="LX47" s="3073">
        <v>0</v>
      </c>
      <c r="LY47" s="3073">
        <v>0</v>
      </c>
      <c r="LZ47" s="3099">
        <v>0.97243107769423553</v>
      </c>
      <c r="MA47" s="3118">
        <v>0.95802098950524739</v>
      </c>
      <c r="MB47" s="3154">
        <v>0.99036608863198461</v>
      </c>
      <c r="MC47" s="3174">
        <v>0.98807157057654071</v>
      </c>
      <c r="MD47" s="3194">
        <v>1</v>
      </c>
      <c r="ME47" s="3200">
        <v>0</v>
      </c>
      <c r="MF47" s="3200">
        <v>0</v>
      </c>
      <c r="MG47" s="3224">
        <v>0.96240601503759393</v>
      </c>
      <c r="MH47" s="3244">
        <v>0.93933054393305437</v>
      </c>
      <c r="MI47" s="3264">
        <v>0.9859154929577465</v>
      </c>
      <c r="MJ47" s="3285">
        <v>0.99455040871934608</v>
      </c>
      <c r="MK47" s="3305">
        <v>0.98076923076923073</v>
      </c>
      <c r="ML47" s="3311">
        <v>0</v>
      </c>
      <c r="MM47" s="3311">
        <v>0</v>
      </c>
      <c r="MN47" s="3334">
        <v>0.98056537102473496</v>
      </c>
      <c r="MO47" s="3354">
        <v>1</v>
      </c>
      <c r="MP47" s="3374">
        <v>0.98372093023255813</v>
      </c>
      <c r="MQ47" s="3394">
        <v>0.97968397291196385</v>
      </c>
      <c r="MR47" s="3453">
        <v>0.97038724373576313</v>
      </c>
      <c r="MS47" s="3454">
        <v>0</v>
      </c>
      <c r="MT47" s="3454">
        <v>0</v>
      </c>
      <c r="MU47" s="3453">
        <v>0.96875</v>
      </c>
      <c r="MV47" s="3476">
        <v>0.96904761904761905</v>
      </c>
      <c r="MW47" s="3496">
        <v>0.98966408268733852</v>
      </c>
      <c r="MX47" s="3516">
        <v>1</v>
      </c>
      <c r="MY47" s="3536">
        <v>0.99006622516556286</v>
      </c>
      <c r="MZ47" s="3542">
        <v>0</v>
      </c>
      <c r="NA47" s="3542">
        <v>0</v>
      </c>
      <c r="NB47" s="1578">
        <v>0</v>
      </c>
      <c r="NC47" s="3565">
        <v>0.9435626102292769</v>
      </c>
      <c r="ND47" s="3565">
        <v>0.92216582064297803</v>
      </c>
      <c r="NE47" s="3565">
        <v>0.94664371772805511</v>
      </c>
      <c r="NF47" s="3595">
        <v>0.96247654784240155</v>
      </c>
      <c r="NG47" s="3574">
        <v>0</v>
      </c>
      <c r="NH47" s="3574">
        <v>0</v>
      </c>
      <c r="NI47" s="3580">
        <f>IF(NI8=0,0,NI46/NI25)</f>
        <v>0.86445783132530118</v>
      </c>
      <c r="NJ47" s="3595">
        <v>0.96998123827392124</v>
      </c>
      <c r="NK47" s="3625">
        <v>0.97659574468085109</v>
      </c>
      <c r="NL47" s="3625">
        <v>0.92656587473002161</v>
      </c>
      <c r="NM47" s="3625">
        <v>0.94964028776978415</v>
      </c>
      <c r="NN47" s="3605">
        <v>0</v>
      </c>
      <c r="NO47" s="3605">
        <v>0</v>
      </c>
      <c r="NP47" s="3625">
        <v>0.9283088235294118</v>
      </c>
      <c r="NQ47" s="3625">
        <v>0.98296836982968372</v>
      </c>
      <c r="NR47" s="3625">
        <v>0.99521531100478466</v>
      </c>
      <c r="NS47" s="3625">
        <v>0.96781609195402296</v>
      </c>
      <c r="NT47" s="3645">
        <v>0.96811594202898554</v>
      </c>
      <c r="NU47" s="3605">
        <v>0</v>
      </c>
      <c r="NV47" s="3605">
        <v>0</v>
      </c>
      <c r="NW47" s="3625">
        <v>0.9206586826347305</v>
      </c>
      <c r="NX47" s="3625">
        <v>0.95991091314031185</v>
      </c>
      <c r="NY47" s="3645">
        <v>0.96138211382113825</v>
      </c>
      <c r="NZ47" s="3674">
        <v>0.99792960662525876</v>
      </c>
      <c r="OA47" s="3674">
        <v>0.98408488063660482</v>
      </c>
      <c r="OB47" s="3654">
        <v>0</v>
      </c>
      <c r="OC47" s="3654">
        <v>0</v>
      </c>
      <c r="OD47" s="3674">
        <v>0.98493408662900184</v>
      </c>
      <c r="OE47" s="3674">
        <v>0.97925311203319498</v>
      </c>
      <c r="OF47" s="3674">
        <v>0.99375000000000002</v>
      </c>
      <c r="OG47" s="3674">
        <v>0.99547511312217196</v>
      </c>
      <c r="OH47" s="1019">
        <f>IF(OH8=0,0,OH46/OH25)</f>
        <v>0.96268656716417911</v>
      </c>
      <c r="OI47" s="1020">
        <f>OI44</f>
        <v>0</v>
      </c>
      <c r="OJ47" s="1020">
        <f>OJ44</f>
        <v>0</v>
      </c>
      <c r="OK47" s="3694">
        <v>0</v>
      </c>
      <c r="OL47" s="3694">
        <v>0.94480102695763801</v>
      </c>
      <c r="OM47" s="3714">
        <v>0.93553223388305851</v>
      </c>
      <c r="ON47" s="3734">
        <v>0.92229729729729726</v>
      </c>
      <c r="OO47" s="3754">
        <v>0.94805194805194803</v>
      </c>
      <c r="OP47" s="3760">
        <v>0</v>
      </c>
      <c r="OQ47" s="3760">
        <v>0</v>
      </c>
      <c r="OR47" s="3783">
        <v>0.87419354838709673</v>
      </c>
      <c r="OS47" s="3803">
        <v>0.98908296943231444</v>
      </c>
      <c r="OT47" s="3823">
        <v>0.96766169154228854</v>
      </c>
      <c r="OU47" s="3843">
        <v>0.94299287410926369</v>
      </c>
      <c r="OV47" s="3863">
        <v>0.92176039119804398</v>
      </c>
      <c r="OW47" s="3869">
        <v>0</v>
      </c>
      <c r="OX47" s="3869">
        <v>0</v>
      </c>
      <c r="OY47" s="3892">
        <v>0.93295019157088122</v>
      </c>
      <c r="OZ47" s="3912">
        <v>0.98076923076923073</v>
      </c>
      <c r="PA47" s="3932">
        <v>0.96129032258064517</v>
      </c>
      <c r="PB47" s="3952">
        <v>0.99111900532859676</v>
      </c>
      <c r="PC47" s="3972">
        <v>0.99222797927461137</v>
      </c>
      <c r="PD47" s="3978">
        <v>0</v>
      </c>
      <c r="PE47" s="3978">
        <v>0</v>
      </c>
      <c r="PF47" s="4001">
        <v>0.87685459940652821</v>
      </c>
      <c r="PG47" s="4001">
        <v>0.93256262042389215</v>
      </c>
      <c r="PH47" s="4001">
        <v>0.96579476861167002</v>
      </c>
      <c r="PI47" s="4021">
        <v>0.98478260869565215</v>
      </c>
      <c r="PJ47" s="4041">
        <v>0.96122448979591835</v>
      </c>
      <c r="PK47" s="4047">
        <v>0</v>
      </c>
      <c r="PL47" s="4047">
        <v>0</v>
      </c>
      <c r="PM47" s="4070">
        <v>0.8152031454783748</v>
      </c>
      <c r="PN47" s="4090">
        <v>0.80437756497948021</v>
      </c>
      <c r="PO47" s="4110">
        <v>0.87557603686635943</v>
      </c>
      <c r="PP47" s="4130">
        <v>0.92357723577235773</v>
      </c>
      <c r="PQ47" s="4150">
        <v>0.99168975069252074</v>
      </c>
      <c r="PR47" s="4156">
        <v>0</v>
      </c>
      <c r="PS47" s="4156">
        <v>0</v>
      </c>
      <c r="PT47" s="4181">
        <v>0.91823899371069184</v>
      </c>
      <c r="PU47" s="4181">
        <v>0.95133819951338194</v>
      </c>
      <c r="PV47" s="4181">
        <v>0.89702970297029705</v>
      </c>
      <c r="PW47" s="4181">
        <v>0.95338983050847459</v>
      </c>
      <c r="PX47" s="4201">
        <v>0.9156010230179028</v>
      </c>
      <c r="PY47" s="4207">
        <v>0</v>
      </c>
      <c r="PZ47" s="4207">
        <v>0</v>
      </c>
      <c r="QA47" s="4230">
        <v>0.98418277680140598</v>
      </c>
      <c r="QB47" s="4250">
        <v>0.97619047619047616</v>
      </c>
      <c r="QC47" s="4270">
        <v>0.96334012219959264</v>
      </c>
      <c r="QD47" s="4290">
        <v>0.99245283018867925</v>
      </c>
      <c r="QE47" s="4310">
        <v>0.97470817120622566</v>
      </c>
      <c r="QF47" s="4316">
        <v>0</v>
      </c>
      <c r="QG47" s="4316">
        <v>0</v>
      </c>
      <c r="QH47" s="4339">
        <v>0.8475120385232745</v>
      </c>
      <c r="QI47" s="4359">
        <v>0.9274509803921569</v>
      </c>
      <c r="QJ47" s="4379">
        <v>0.94252873563218387</v>
      </c>
      <c r="QK47" s="4399">
        <v>0.98081534772182255</v>
      </c>
      <c r="QL47" s="4419">
        <v>0.91542288557213936</v>
      </c>
      <c r="QM47" s="4425">
        <v>0</v>
      </c>
      <c r="QN47" s="4425">
        <v>0</v>
      </c>
      <c r="QO47" s="4448">
        <v>0.93917710196779969</v>
      </c>
      <c r="QP47" s="4468">
        <v>0.96993987975951901</v>
      </c>
      <c r="QQ47" s="4488">
        <v>0.97505668934240364</v>
      </c>
      <c r="QR47" s="4508">
        <v>0.96699029126213587</v>
      </c>
      <c r="QS47" s="4528">
        <v>0.98594377510040165</v>
      </c>
      <c r="QT47" s="4534">
        <v>0</v>
      </c>
      <c r="QU47" s="4534">
        <v>0</v>
      </c>
      <c r="QV47" s="4528">
        <v>0</v>
      </c>
      <c r="QW47" s="4560">
        <v>0.96603773584905661</v>
      </c>
      <c r="QX47" s="4580">
        <v>0.98193760262725782</v>
      </c>
      <c r="QY47" s="4600">
        <v>0.97348484848484851</v>
      </c>
      <c r="QZ47" s="4620">
        <v>0.98019801980198018</v>
      </c>
      <c r="RA47" s="4626">
        <v>0</v>
      </c>
      <c r="RB47" s="4626">
        <v>0</v>
      </c>
      <c r="RC47" s="1019">
        <f>IF(RC8=0,0,RC46/RC25)</f>
        <v>0.93283582089552242</v>
      </c>
      <c r="RD47" s="1019">
        <f>IF(RD8=0,0,RD46/RD25)</f>
        <v>0.9135802469135802</v>
      </c>
      <c r="RE47" s="4656">
        <v>0.948780487804878</v>
      </c>
      <c r="RF47" s="1019">
        <f>IF(RF8=0,0,RF46/RF25)</f>
        <v>0.99058823529411766</v>
      </c>
      <c r="RG47" s="1019">
        <f>IF(RG8=0,0,RG46/RG25)</f>
        <v>0.97560975609756095</v>
      </c>
      <c r="RH47" s="1020">
        <f>RH44</f>
        <v>0</v>
      </c>
      <c r="RI47" s="1020">
        <f>RI44</f>
        <v>0</v>
      </c>
      <c r="RJ47" s="1019">
        <f>IF(RJ8=0,0,RJ46/RJ25)</f>
        <v>0.99196141479099675</v>
      </c>
      <c r="RK47" s="1019">
        <f>IF(RK8=0,0,RK46/RK25)</f>
        <v>0.96768982229402267</v>
      </c>
      <c r="RL47" s="1019">
        <f>IF(RL8=0,0,RL46/RL25)</f>
        <v>0.98333333333333328</v>
      </c>
      <c r="RM47" s="1019">
        <f>IF(RM8=0,0,RM46/RM25)</f>
        <v>0.9753363228699552</v>
      </c>
      <c r="RN47" s="1019">
        <f>IF(RN8=0,0,RN46/RN25)</f>
        <v>0.98579545454545459</v>
      </c>
      <c r="RO47" s="1020">
        <f>RO44</f>
        <v>0</v>
      </c>
      <c r="RP47" s="1020">
        <f>RP44</f>
        <v>0</v>
      </c>
      <c r="RQ47" s="1019">
        <f>IF(RQ8=0,0,RQ46/RQ25)</f>
        <v>1</v>
      </c>
      <c r="RR47" s="1019">
        <f>IF(RR8=0,0,RR46/RR25)</f>
        <v>0.98853211009174313</v>
      </c>
      <c r="RS47" s="1019">
        <f>IF(RS8=0,0,RS46/RS25)</f>
        <v>0.99477806788511747</v>
      </c>
      <c r="RT47" s="1019">
        <f>IF(RT8=0,0,RT46/RT25)</f>
        <v>0.97855227882037532</v>
      </c>
      <c r="RU47" s="1019">
        <f>IF(RU8=0,0,RU46/RU25)</f>
        <v>0.98236775818639799</v>
      </c>
      <c r="RV47" s="1020">
        <f>RV44</f>
        <v>0</v>
      </c>
      <c r="RW47" s="1020">
        <f>RW44</f>
        <v>0</v>
      </c>
      <c r="RX47" s="1019">
        <f>IF(RX8=0,0,RX46/RX25)</f>
        <v>0.99888017917133254</v>
      </c>
      <c r="RY47" s="1019">
        <f>IF(RY8=0,0,RY46/RY25)</f>
        <v>0.94422827496757455</v>
      </c>
      <c r="RZ47" s="1019">
        <f>IF(RZ8=0,0,RZ46/RZ25)</f>
        <v>0.98979591836734693</v>
      </c>
      <c r="SA47" s="1019">
        <f>IF(SA8=0,0,SA46/SA25)</f>
        <v>0.98043478260869565</v>
      </c>
      <c r="SB47" s="1019">
        <f>IF(SB8=0,0,SB46/SB25)</f>
        <v>0.98484848484848486</v>
      </c>
      <c r="SC47" s="1020">
        <f>SC44</f>
        <v>0</v>
      </c>
      <c r="SD47" s="1020">
        <f>SD44</f>
        <v>0</v>
      </c>
      <c r="SE47" s="1019">
        <v>0</v>
      </c>
      <c r="SF47" s="1019">
        <f>IF(SF8=0,0,SF46/SF25)</f>
        <v>0.93861066235864299</v>
      </c>
      <c r="SG47" s="1019">
        <f>IF(SG8=0,0,SG46/SG25)</f>
        <v>0.91966173361522197</v>
      </c>
      <c r="SH47" s="1019">
        <f>IF(SH8=0,0,SH46/SH25)</f>
        <v>0.98004987531172072</v>
      </c>
      <c r="SI47" s="1019">
        <f>IF(SI8=0,0,SI46/SI25)</f>
        <v>0.95492957746478868</v>
      </c>
      <c r="SJ47" s="1020">
        <f>SJ44</f>
        <v>0</v>
      </c>
      <c r="SK47" s="1020">
        <f>SK44</f>
        <v>0</v>
      </c>
      <c r="SL47" s="1019">
        <f>IF(SL8=0,0,SL46/SL25)</f>
        <v>0.99554565701559017</v>
      </c>
      <c r="SM47" s="1019">
        <f>IF(SM8=0,0,SM46/SM25)</f>
        <v>0.99770114942528731</v>
      </c>
      <c r="SN47" s="1019">
        <f>IF(SN8=0,0,SN46/SN25)</f>
        <v>1</v>
      </c>
      <c r="SO47" s="4680">
        <v>0.98135198135198132</v>
      </c>
      <c r="SP47" s="4710">
        <v>0.90082644628099173</v>
      </c>
      <c r="SQ47" s="4689">
        <v>0</v>
      </c>
      <c r="SR47" s="4689">
        <v>0</v>
      </c>
      <c r="SS47" s="4710">
        <v>0.98966026587887745</v>
      </c>
      <c r="ST47" s="4731">
        <v>0.97610294117647056</v>
      </c>
      <c r="SU47" s="4752">
        <v>0.98165137614678899</v>
      </c>
      <c r="SV47" s="4774">
        <v>0.95789473684210524</v>
      </c>
      <c r="SW47" s="4795">
        <v>0.95622119815668205</v>
      </c>
      <c r="SX47" s="4801">
        <v>0</v>
      </c>
      <c r="SY47" s="4801">
        <v>0</v>
      </c>
      <c r="SZ47" s="1019">
        <f>IF(SZ8=0,0,SZ46/SZ25)</f>
        <v>0.99608610567514677</v>
      </c>
      <c r="TA47" s="1019">
        <v>0.95099999999999996</v>
      </c>
      <c r="TB47" s="1019">
        <f>IF(TB8=0,0,TB46/TB25)</f>
        <v>0.93132328308207701</v>
      </c>
      <c r="TC47" s="1019">
        <f>IF(TC8=0,0,TC46/TC25)</f>
        <v>0.93900184842883549</v>
      </c>
      <c r="TD47" s="1019">
        <f>IF(TD8=0,0,TD46/TD25)</f>
        <v>0.94464944649446492</v>
      </c>
      <c r="TE47" s="1020">
        <f>TE44</f>
        <v>0</v>
      </c>
      <c r="TF47" s="1020">
        <f>TF44</f>
        <v>0</v>
      </c>
      <c r="TG47" s="1019">
        <f>IF(TG8=0,0,TG46/TG25)</f>
        <v>0.98983050847457632</v>
      </c>
      <c r="TH47" s="1019">
        <f>IF(TH8=0,0,TH46/TH25)</f>
        <v>0.93023255813953487</v>
      </c>
      <c r="TI47" s="1019">
        <f>IF(TI8=0,0,TI46/TI25)</f>
        <v>0.96313364055299544</v>
      </c>
      <c r="TJ47" s="1019">
        <f>IF(TJ8=0,0,TJ46/TJ25)</f>
        <v>0.99292452830188682</v>
      </c>
      <c r="TK47" s="1019">
        <f>IF(TK8=0,0,TK46/TK25)</f>
        <v>0</v>
      </c>
      <c r="TL47" s="1020">
        <f>TL44</f>
        <v>0</v>
      </c>
      <c r="TM47" s="1020">
        <f>TM44</f>
        <v>0</v>
      </c>
      <c r="TN47" s="1019">
        <f>IF(TN8=0,0,TN46/TN25)</f>
        <v>0.9932659932659933</v>
      </c>
      <c r="TO47" s="1019">
        <f>IF(TO8=0,0,TO46/TO25)</f>
        <v>0.9932659932659933</v>
      </c>
      <c r="TP47" s="1019">
        <f>IF(TP8=0,0,TP46/TP25)</f>
        <v>0.99308755760368661</v>
      </c>
      <c r="TQ47" s="1019">
        <f>IF(TQ8=0,0,TQ46/TQ25)</f>
        <v>0.98561151079136688</v>
      </c>
    </row>
    <row r="48" spans="1:537" s="833" customFormat="1" x14ac:dyDescent="0.3">
      <c r="A48" s="952" t="s">
        <v>84</v>
      </c>
      <c r="B48" s="1085">
        <v>300</v>
      </c>
      <c r="C48" s="1085">
        <v>450</v>
      </c>
      <c r="D48" s="1085">
        <v>302</v>
      </c>
      <c r="E48" s="1085">
        <v>301</v>
      </c>
      <c r="F48" s="1085">
        <v>254</v>
      </c>
      <c r="G48" s="1086">
        <v>0</v>
      </c>
      <c r="H48" s="1086">
        <v>0</v>
      </c>
      <c r="I48" s="1085">
        <v>712</v>
      </c>
      <c r="J48" s="1085">
        <v>441</v>
      </c>
      <c r="K48" s="1085">
        <v>375</v>
      </c>
      <c r="L48" s="1085">
        <v>194</v>
      </c>
      <c r="M48" s="1085">
        <v>131</v>
      </c>
      <c r="N48" s="1086">
        <v>0</v>
      </c>
      <c r="O48" s="1086">
        <v>0</v>
      </c>
      <c r="P48" s="1085">
        <v>139</v>
      </c>
      <c r="Q48" s="1085">
        <v>94</v>
      </c>
      <c r="R48" s="1085">
        <v>57</v>
      </c>
      <c r="S48" s="1085">
        <v>83</v>
      </c>
      <c r="T48" s="1085">
        <v>50</v>
      </c>
      <c r="U48" s="1086">
        <v>0</v>
      </c>
      <c r="V48" s="1086">
        <v>0</v>
      </c>
      <c r="W48" s="1085">
        <v>92</v>
      </c>
      <c r="X48" s="1085">
        <v>61</v>
      </c>
      <c r="Y48" s="1085">
        <v>45</v>
      </c>
      <c r="Z48" s="1085">
        <v>50</v>
      </c>
      <c r="AA48" s="1085">
        <v>37</v>
      </c>
      <c r="AB48" s="1086">
        <v>0</v>
      </c>
      <c r="AC48" s="1086">
        <v>0</v>
      </c>
      <c r="AD48" s="1085">
        <v>87</v>
      </c>
      <c r="AE48" s="1085">
        <v>75</v>
      </c>
      <c r="AF48" s="1085">
        <v>59</v>
      </c>
      <c r="AG48" s="1085">
        <v>68</v>
      </c>
      <c r="AH48" s="1085">
        <v>0</v>
      </c>
      <c r="AI48" s="1086">
        <v>0</v>
      </c>
      <c r="AJ48" s="1086">
        <v>0</v>
      </c>
      <c r="AK48" s="1085">
        <v>269</v>
      </c>
      <c r="AL48" s="1085">
        <v>130</v>
      </c>
      <c r="AM48" s="1085">
        <v>126</v>
      </c>
      <c r="AN48" s="1085">
        <v>109</v>
      </c>
      <c r="AO48" s="1085">
        <v>97</v>
      </c>
      <c r="AP48" s="1086">
        <v>0</v>
      </c>
      <c r="AQ48" s="1086">
        <v>0</v>
      </c>
      <c r="AR48" s="1085">
        <v>200</v>
      </c>
      <c r="AS48" s="1085">
        <v>40</v>
      </c>
      <c r="AT48" s="1085">
        <v>35</v>
      </c>
      <c r="AU48" s="1085">
        <v>46</v>
      </c>
      <c r="AV48" s="1085">
        <v>40</v>
      </c>
      <c r="AW48" s="1086">
        <v>0</v>
      </c>
      <c r="AX48" s="1086">
        <v>0</v>
      </c>
      <c r="AY48" s="1085">
        <v>31</v>
      </c>
      <c r="AZ48" s="1085">
        <v>33</v>
      </c>
      <c r="BA48" s="1085">
        <v>31</v>
      </c>
      <c r="BB48" s="1085">
        <v>13</v>
      </c>
      <c r="BC48" s="1085">
        <v>15</v>
      </c>
      <c r="BD48" s="1086">
        <v>0</v>
      </c>
      <c r="BE48" s="1086">
        <v>0</v>
      </c>
      <c r="BF48" s="1085">
        <v>51</v>
      </c>
      <c r="BG48" s="1087">
        <f>BG32</f>
        <v>41</v>
      </c>
      <c r="BH48" s="1085">
        <v>33</v>
      </c>
      <c r="BI48" s="1085">
        <v>20</v>
      </c>
      <c r="BJ48" s="1087">
        <f>BJ32</f>
        <v>17</v>
      </c>
      <c r="BK48" s="1088">
        <f>BK32</f>
        <v>0</v>
      </c>
      <c r="BL48" s="1088">
        <f>BL32</f>
        <v>0</v>
      </c>
      <c r="BM48" s="1087">
        <f>BM32</f>
        <v>51</v>
      </c>
      <c r="BN48" s="1085">
        <v>57</v>
      </c>
      <c r="BO48" s="1085">
        <v>25</v>
      </c>
      <c r="BP48" s="1085">
        <v>18</v>
      </c>
      <c r="BQ48" s="1085">
        <v>34</v>
      </c>
      <c r="BR48" s="1086">
        <v>0</v>
      </c>
      <c r="BS48" s="1086">
        <v>0</v>
      </c>
      <c r="BT48" s="1085">
        <v>20</v>
      </c>
      <c r="BU48" s="1085">
        <v>11</v>
      </c>
      <c r="BV48" s="1085">
        <v>6</v>
      </c>
      <c r="BW48" s="1085">
        <v>13</v>
      </c>
      <c r="BX48" s="1085">
        <v>12</v>
      </c>
      <c r="BY48" s="1086">
        <v>0</v>
      </c>
      <c r="BZ48" s="1086">
        <v>0</v>
      </c>
      <c r="CA48" s="1085">
        <v>9</v>
      </c>
      <c r="CB48" s="1085">
        <v>7</v>
      </c>
      <c r="CC48" s="1089">
        <v>15</v>
      </c>
      <c r="CD48" s="1090">
        <v>19</v>
      </c>
      <c r="CE48" s="1090">
        <v>14</v>
      </c>
      <c r="CF48" s="1091">
        <v>0</v>
      </c>
      <c r="CG48" s="1091">
        <v>0</v>
      </c>
      <c r="CH48" s="1092">
        <v>42</v>
      </c>
      <c r="CI48" s="1092">
        <v>34</v>
      </c>
      <c r="CJ48" s="1087">
        <f t="shared" ref="CJ48:CO48" si="27">CJ32</f>
        <v>31</v>
      </c>
      <c r="CK48" s="1087">
        <f t="shared" si="27"/>
        <v>18</v>
      </c>
      <c r="CL48" s="1087">
        <f t="shared" si="27"/>
        <v>17</v>
      </c>
      <c r="CM48" s="1088">
        <f t="shared" si="27"/>
        <v>0</v>
      </c>
      <c r="CN48" s="1088">
        <f t="shared" si="27"/>
        <v>0</v>
      </c>
      <c r="CO48" s="1087">
        <f t="shared" si="27"/>
        <v>30</v>
      </c>
      <c r="CP48" s="1093">
        <v>10</v>
      </c>
      <c r="CQ48" s="1087">
        <f>CQ32</f>
        <v>25</v>
      </c>
      <c r="CR48" s="1087">
        <f>CR32</f>
        <v>24</v>
      </c>
      <c r="CS48" s="1087">
        <f>CS32</f>
        <v>21</v>
      </c>
      <c r="CT48" s="1088">
        <f>CT32</f>
        <v>0</v>
      </c>
      <c r="CU48" s="1088">
        <f>CU32</f>
        <v>0</v>
      </c>
      <c r="CV48" s="1093">
        <v>0</v>
      </c>
      <c r="CW48" s="1093">
        <v>20</v>
      </c>
      <c r="CX48" s="1093">
        <v>25</v>
      </c>
      <c r="CY48" s="1093">
        <v>22</v>
      </c>
      <c r="CZ48" s="1093">
        <v>2</v>
      </c>
      <c r="DA48" s="1094">
        <v>0</v>
      </c>
      <c r="DB48" s="1094">
        <v>0</v>
      </c>
      <c r="DC48" s="1095">
        <v>12</v>
      </c>
      <c r="DD48" s="1096">
        <v>2</v>
      </c>
      <c r="DE48" s="1096">
        <v>12</v>
      </c>
      <c r="DF48" s="1087">
        <f>DF32</f>
        <v>3</v>
      </c>
      <c r="DG48" s="1097">
        <v>1</v>
      </c>
      <c r="DH48" s="1098">
        <v>0</v>
      </c>
      <c r="DI48" s="1098">
        <v>0</v>
      </c>
      <c r="DJ48" s="1087">
        <f>DJ32</f>
        <v>4</v>
      </c>
      <c r="DK48" s="1087">
        <f>DK32</f>
        <v>5</v>
      </c>
      <c r="DL48" s="1087">
        <f>DL32</f>
        <v>0</v>
      </c>
      <c r="DM48" s="1099">
        <v>1</v>
      </c>
      <c r="DN48" s="1087">
        <f>DN32</f>
        <v>0</v>
      </c>
      <c r="DO48" s="1088">
        <f>DO32</f>
        <v>0</v>
      </c>
      <c r="DP48" s="1088">
        <f>DP32</f>
        <v>0</v>
      </c>
      <c r="DQ48" s="1087">
        <f>DQ32</f>
        <v>0</v>
      </c>
      <c r="DR48" s="1087">
        <f>DR32</f>
        <v>0</v>
      </c>
      <c r="DS48" s="1100">
        <v>0</v>
      </c>
      <c r="DT48" s="1087">
        <f>DT32</f>
        <v>3</v>
      </c>
      <c r="DU48" s="1101">
        <v>4</v>
      </c>
      <c r="DV48" s="1102">
        <v>0</v>
      </c>
      <c r="DW48" s="1102">
        <v>0</v>
      </c>
      <c r="DX48" s="1087">
        <f>DX32</f>
        <v>3</v>
      </c>
      <c r="DY48" s="1103">
        <v>4</v>
      </c>
      <c r="DZ48" s="1104">
        <v>2</v>
      </c>
      <c r="EA48" s="1105">
        <v>10</v>
      </c>
      <c r="EB48" s="1087">
        <f t="shared" ref="EB48:EG48" si="28">EB32</f>
        <v>1</v>
      </c>
      <c r="EC48" s="1088">
        <f t="shared" si="28"/>
        <v>0</v>
      </c>
      <c r="ED48" s="1088">
        <f t="shared" si="28"/>
        <v>0</v>
      </c>
      <c r="EE48" s="1088">
        <f t="shared" si="28"/>
        <v>0</v>
      </c>
      <c r="EF48" s="1087">
        <f t="shared" si="28"/>
        <v>6</v>
      </c>
      <c r="EG48" s="1087">
        <f t="shared" si="28"/>
        <v>6</v>
      </c>
      <c r="EH48" s="1106">
        <v>1</v>
      </c>
      <c r="EI48" s="1087">
        <f>EI32</f>
        <v>2</v>
      </c>
      <c r="EJ48" s="1088">
        <f>EJ32</f>
        <v>0</v>
      </c>
      <c r="EK48" s="1088">
        <f>EK32</f>
        <v>0</v>
      </c>
      <c r="EL48" s="1087">
        <f>EL32</f>
        <v>1</v>
      </c>
      <c r="EM48" s="1107">
        <v>3</v>
      </c>
      <c r="EN48" s="1108">
        <v>0</v>
      </c>
      <c r="EO48" s="1087">
        <f>EO32</f>
        <v>3</v>
      </c>
      <c r="EP48" s="1109">
        <v>1</v>
      </c>
      <c r="EQ48" s="1110">
        <v>0</v>
      </c>
      <c r="ER48" s="1110">
        <v>0</v>
      </c>
      <c r="ES48" s="1111">
        <v>4</v>
      </c>
      <c r="ET48" s="1112">
        <v>2</v>
      </c>
      <c r="EU48" s="1113">
        <v>4</v>
      </c>
      <c r="EV48" s="1114">
        <v>2</v>
      </c>
      <c r="EW48" s="1087">
        <f>EW32</f>
        <v>3</v>
      </c>
      <c r="EX48" s="1088">
        <f>EX32</f>
        <v>0</v>
      </c>
      <c r="EY48" s="1088">
        <f>EY32</f>
        <v>0</v>
      </c>
      <c r="EZ48" s="1115">
        <v>2</v>
      </c>
      <c r="FA48" s="1116">
        <v>5</v>
      </c>
      <c r="FB48" s="1117">
        <v>9</v>
      </c>
      <c r="FC48" s="1118">
        <v>3</v>
      </c>
      <c r="FD48" s="1119">
        <v>4</v>
      </c>
      <c r="FE48" s="1120">
        <v>0</v>
      </c>
      <c r="FF48" s="1120">
        <v>0</v>
      </c>
      <c r="FG48" s="1121">
        <v>3</v>
      </c>
      <c r="FH48" s="1122">
        <v>1</v>
      </c>
      <c r="FI48" s="1123">
        <v>0</v>
      </c>
      <c r="FJ48" s="1123">
        <v>4</v>
      </c>
      <c r="FK48" s="1124">
        <v>3</v>
      </c>
      <c r="FL48" s="1125">
        <v>0</v>
      </c>
      <c r="FM48" s="1125">
        <v>0</v>
      </c>
      <c r="FN48" s="1126">
        <v>0</v>
      </c>
      <c r="FO48" s="1127">
        <v>2</v>
      </c>
      <c r="FP48" s="1127">
        <v>0</v>
      </c>
      <c r="FQ48" s="1127">
        <v>4</v>
      </c>
      <c r="FR48" s="1128">
        <v>6</v>
      </c>
      <c r="FS48" s="1129">
        <v>0</v>
      </c>
      <c r="FT48" s="1129">
        <v>0</v>
      </c>
      <c r="FU48" s="1130">
        <v>3</v>
      </c>
      <c r="FV48" s="1131">
        <v>7</v>
      </c>
      <c r="FW48" s="1131">
        <v>1</v>
      </c>
      <c r="FX48" s="1131">
        <v>0</v>
      </c>
      <c r="FY48" s="1132">
        <v>0</v>
      </c>
      <c r="FZ48" s="1133">
        <v>0</v>
      </c>
      <c r="GA48" s="1133">
        <v>0</v>
      </c>
      <c r="GB48" s="1134">
        <v>7</v>
      </c>
      <c r="GC48" s="1135">
        <v>5</v>
      </c>
      <c r="GD48" s="1136">
        <v>8</v>
      </c>
      <c r="GE48" s="1136">
        <v>3</v>
      </c>
      <c r="GF48" s="1137">
        <v>5</v>
      </c>
      <c r="GG48" s="1138">
        <v>0</v>
      </c>
      <c r="GH48" s="1138">
        <v>0</v>
      </c>
      <c r="GI48" s="1139">
        <v>3</v>
      </c>
      <c r="GJ48" s="1140">
        <v>4</v>
      </c>
      <c r="GK48" s="1141">
        <v>2</v>
      </c>
      <c r="GL48" s="1141">
        <v>1</v>
      </c>
      <c r="GM48" s="1087">
        <f>GM32</f>
        <v>3</v>
      </c>
      <c r="GN48" s="1088">
        <f>GN32</f>
        <v>0</v>
      </c>
      <c r="GO48" s="1088">
        <f>GO32</f>
        <v>0</v>
      </c>
      <c r="GP48" s="1142">
        <v>3</v>
      </c>
      <c r="GQ48" s="1143">
        <v>5</v>
      </c>
      <c r="GR48" s="1144">
        <v>2</v>
      </c>
      <c r="GS48" s="1144">
        <v>1</v>
      </c>
      <c r="GT48" s="1144">
        <v>3</v>
      </c>
      <c r="GU48" s="1145">
        <v>0</v>
      </c>
      <c r="GV48" s="1145">
        <v>0</v>
      </c>
      <c r="GW48" s="1146">
        <v>9</v>
      </c>
      <c r="GX48" s="1147">
        <v>3</v>
      </c>
      <c r="GY48" s="1148">
        <v>1</v>
      </c>
      <c r="GZ48" s="1148">
        <v>0</v>
      </c>
      <c r="HA48" s="1148">
        <v>0</v>
      </c>
      <c r="HB48" s="1149">
        <v>0</v>
      </c>
      <c r="HC48" s="1149">
        <v>0</v>
      </c>
      <c r="HD48" s="1150">
        <v>7</v>
      </c>
      <c r="HE48" s="1151">
        <v>4</v>
      </c>
      <c r="HF48" s="1152">
        <v>3</v>
      </c>
      <c r="HG48" s="1153">
        <v>0</v>
      </c>
      <c r="HH48" s="1153">
        <v>0</v>
      </c>
      <c r="HI48" s="1154">
        <v>0</v>
      </c>
      <c r="HJ48" s="1154">
        <v>0</v>
      </c>
      <c r="HK48" s="1155">
        <v>6</v>
      </c>
      <c r="HL48" s="1156">
        <v>3</v>
      </c>
      <c r="HM48" s="1378">
        <v>9</v>
      </c>
      <c r="HN48" s="1404">
        <v>4</v>
      </c>
      <c r="HO48" s="1458">
        <v>5</v>
      </c>
      <c r="HP48" s="1464">
        <v>0</v>
      </c>
      <c r="HQ48" s="1464">
        <v>0</v>
      </c>
      <c r="HR48" s="1487">
        <v>0</v>
      </c>
      <c r="HS48" s="1528">
        <v>4</v>
      </c>
      <c r="HT48" s="1550">
        <v>7</v>
      </c>
      <c r="HU48" s="1087">
        <f>HU32</f>
        <v>1</v>
      </c>
      <c r="HV48" s="1573">
        <v>4</v>
      </c>
      <c r="HW48" s="1579">
        <v>0</v>
      </c>
      <c r="HX48" s="1579">
        <v>0</v>
      </c>
      <c r="HY48" s="1579">
        <v>0</v>
      </c>
      <c r="HZ48" s="1602">
        <v>6</v>
      </c>
      <c r="IA48" s="1623">
        <v>18</v>
      </c>
      <c r="IB48" s="1645">
        <v>8</v>
      </c>
      <c r="IC48" s="1666">
        <v>4</v>
      </c>
      <c r="ID48" s="1672">
        <v>0</v>
      </c>
      <c r="IE48" s="1672">
        <v>0</v>
      </c>
      <c r="IF48" s="1695">
        <v>4</v>
      </c>
      <c r="IG48" s="1716">
        <v>2</v>
      </c>
      <c r="IH48" s="1716">
        <v>5</v>
      </c>
      <c r="II48" s="1738">
        <v>7</v>
      </c>
      <c r="IJ48" s="1759">
        <v>2</v>
      </c>
      <c r="IK48" s="1765">
        <v>0</v>
      </c>
      <c r="IL48" s="1765">
        <v>0</v>
      </c>
      <c r="IM48" s="1788">
        <v>4</v>
      </c>
      <c r="IN48" s="1087">
        <f>IN32</f>
        <v>19</v>
      </c>
      <c r="IO48" s="1809">
        <v>4</v>
      </c>
      <c r="IP48" s="1830">
        <v>5</v>
      </c>
      <c r="IQ48" s="1851">
        <v>1</v>
      </c>
      <c r="IR48" s="1857">
        <v>0</v>
      </c>
      <c r="IS48" s="1857">
        <v>0</v>
      </c>
      <c r="IT48" s="1880">
        <v>15</v>
      </c>
      <c r="IU48" s="1901">
        <v>1</v>
      </c>
      <c r="IV48" s="1901">
        <v>1</v>
      </c>
      <c r="IW48" s="1922">
        <v>3</v>
      </c>
      <c r="IX48" s="1943">
        <v>0</v>
      </c>
      <c r="IY48" s="1949">
        <v>0</v>
      </c>
      <c r="IZ48" s="1949">
        <v>0</v>
      </c>
      <c r="JA48" s="1943">
        <v>2</v>
      </c>
      <c r="JB48" s="1943">
        <v>10</v>
      </c>
      <c r="JC48" s="1972">
        <v>2</v>
      </c>
      <c r="JD48" s="1972">
        <v>3</v>
      </c>
      <c r="JE48" s="1993">
        <v>11</v>
      </c>
      <c r="JF48" s="1999">
        <v>0</v>
      </c>
      <c r="JG48" s="1999">
        <v>0</v>
      </c>
      <c r="JH48" s="2022">
        <v>3</v>
      </c>
      <c r="JI48" s="2043">
        <v>3</v>
      </c>
      <c r="JJ48" s="2064">
        <v>9</v>
      </c>
      <c r="JK48" s="2064">
        <v>0</v>
      </c>
      <c r="JL48" s="2085">
        <v>8</v>
      </c>
      <c r="JM48" s="2091">
        <v>0</v>
      </c>
      <c r="JN48" s="2091">
        <v>0</v>
      </c>
      <c r="JO48" s="2114">
        <v>9</v>
      </c>
      <c r="JP48" s="2134">
        <v>7</v>
      </c>
      <c r="JQ48" s="2154">
        <v>7</v>
      </c>
      <c r="JR48" s="2174">
        <v>14</v>
      </c>
      <c r="JS48" s="2194">
        <v>10</v>
      </c>
      <c r="JT48" s="2200">
        <v>0</v>
      </c>
      <c r="JU48" s="2200">
        <v>0</v>
      </c>
      <c r="JV48" s="2221">
        <v>8</v>
      </c>
      <c r="JW48" s="2241">
        <v>10</v>
      </c>
      <c r="JX48" s="2261">
        <v>3</v>
      </c>
      <c r="JY48" s="2281">
        <v>8</v>
      </c>
      <c r="JZ48" s="2301">
        <v>5</v>
      </c>
      <c r="KA48" s="2307">
        <v>0</v>
      </c>
      <c r="KB48" s="2307">
        <v>0</v>
      </c>
      <c r="KC48" s="2330">
        <v>2</v>
      </c>
      <c r="KD48" s="2350">
        <v>2</v>
      </c>
      <c r="KE48" s="2370">
        <v>1</v>
      </c>
      <c r="KF48" s="2390">
        <v>2</v>
      </c>
      <c r="KG48" s="2410">
        <v>3</v>
      </c>
      <c r="KH48" s="2416">
        <v>0</v>
      </c>
      <c r="KI48" s="2416">
        <v>0</v>
      </c>
      <c r="KJ48" s="2439">
        <v>2</v>
      </c>
      <c r="KK48" s="2459">
        <v>12</v>
      </c>
      <c r="KL48" s="2479">
        <v>2</v>
      </c>
      <c r="KM48" s="2499">
        <v>2</v>
      </c>
      <c r="KN48" s="2519">
        <v>0</v>
      </c>
      <c r="KO48" s="2525">
        <v>0</v>
      </c>
      <c r="KP48" s="2525">
        <v>0</v>
      </c>
      <c r="KQ48" s="2548">
        <v>15</v>
      </c>
      <c r="KR48" s="2568">
        <v>9</v>
      </c>
      <c r="KS48" s="2588">
        <v>12</v>
      </c>
      <c r="KT48" s="2608">
        <v>18</v>
      </c>
      <c r="KU48" s="2628">
        <v>15</v>
      </c>
      <c r="KV48" s="2634">
        <v>0</v>
      </c>
      <c r="KW48" s="2634">
        <v>0</v>
      </c>
      <c r="KX48" s="2657">
        <v>120</v>
      </c>
      <c r="KY48" s="2677">
        <v>16</v>
      </c>
      <c r="KZ48" s="2697">
        <v>13</v>
      </c>
      <c r="LA48" s="2721">
        <v>11</v>
      </c>
      <c r="LB48" s="2741">
        <v>3</v>
      </c>
      <c r="LC48" s="2747">
        <v>0</v>
      </c>
      <c r="LD48" s="2747">
        <v>0</v>
      </c>
      <c r="LE48" s="2770">
        <v>3</v>
      </c>
      <c r="LF48" s="2790">
        <v>5</v>
      </c>
      <c r="LG48" s="2810">
        <v>3</v>
      </c>
      <c r="LH48" s="2830">
        <v>4</v>
      </c>
      <c r="LI48" s="2850">
        <v>1</v>
      </c>
      <c r="LJ48" s="2856">
        <v>0</v>
      </c>
      <c r="LK48" s="2856">
        <v>0</v>
      </c>
      <c r="LL48" s="2879">
        <v>6</v>
      </c>
      <c r="LM48" s="2899">
        <v>6</v>
      </c>
      <c r="LN48" s="2921">
        <v>2</v>
      </c>
      <c r="LO48" s="2941">
        <v>1</v>
      </c>
      <c r="LP48" s="2941">
        <v>4</v>
      </c>
      <c r="LQ48" s="3027">
        <v>0</v>
      </c>
      <c r="LR48" s="3027">
        <v>0</v>
      </c>
      <c r="LS48" s="3028">
        <v>4</v>
      </c>
      <c r="LT48" s="3029">
        <v>6</v>
      </c>
      <c r="LU48" s="3030">
        <v>2</v>
      </c>
      <c r="LV48" s="3031">
        <v>2</v>
      </c>
      <c r="LW48" s="3074">
        <v>1</v>
      </c>
      <c r="LX48" s="3075">
        <v>0</v>
      </c>
      <c r="LY48" s="3075">
        <v>0</v>
      </c>
      <c r="LZ48" s="3100">
        <v>11</v>
      </c>
      <c r="MA48" s="3119">
        <v>7</v>
      </c>
      <c r="MB48" s="3155">
        <v>7</v>
      </c>
      <c r="MC48" s="3175">
        <v>1</v>
      </c>
      <c r="MD48" s="3195">
        <v>3</v>
      </c>
      <c r="ME48" s="3201">
        <v>0</v>
      </c>
      <c r="MF48" s="3201">
        <v>0</v>
      </c>
      <c r="MG48" s="3225">
        <v>6</v>
      </c>
      <c r="MH48" s="3245">
        <v>6</v>
      </c>
      <c r="MI48" s="3265">
        <v>3</v>
      </c>
      <c r="MJ48" s="3286">
        <v>1</v>
      </c>
      <c r="MK48" s="3306">
        <v>0</v>
      </c>
      <c r="ML48" s="3312">
        <v>0</v>
      </c>
      <c r="MM48" s="3312">
        <v>0</v>
      </c>
      <c r="MN48" s="3335">
        <v>5</v>
      </c>
      <c r="MO48" s="3355">
        <v>5</v>
      </c>
      <c r="MP48" s="3375">
        <v>4</v>
      </c>
      <c r="MQ48" s="3395">
        <v>5</v>
      </c>
      <c r="MR48" s="3455">
        <v>7</v>
      </c>
      <c r="MS48" s="3456">
        <v>0</v>
      </c>
      <c r="MT48" s="3456">
        <v>0</v>
      </c>
      <c r="MU48" s="3455">
        <v>2</v>
      </c>
      <c r="MV48" s="3477">
        <v>4</v>
      </c>
      <c r="MW48" s="3497">
        <v>1</v>
      </c>
      <c r="MX48" s="3517">
        <v>2</v>
      </c>
      <c r="MY48" s="3537">
        <v>0</v>
      </c>
      <c r="MZ48" s="3543">
        <v>0</v>
      </c>
      <c r="NA48" s="3543">
        <v>0</v>
      </c>
      <c r="NB48" s="1579">
        <v>0</v>
      </c>
      <c r="NC48" s="3566">
        <v>15</v>
      </c>
      <c r="ND48" s="3566">
        <v>13</v>
      </c>
      <c r="NE48" s="3566">
        <v>8</v>
      </c>
      <c r="NF48" s="3596">
        <v>13</v>
      </c>
      <c r="NG48" s="3575">
        <v>0</v>
      </c>
      <c r="NH48" s="3575">
        <v>0</v>
      </c>
      <c r="NI48" s="1087">
        <f>NI32</f>
        <v>23</v>
      </c>
      <c r="NJ48" s="3596">
        <v>2</v>
      </c>
      <c r="NK48" s="3626">
        <v>3</v>
      </c>
      <c r="NL48" s="3626">
        <v>4</v>
      </c>
      <c r="NM48" s="3626">
        <v>6</v>
      </c>
      <c r="NN48" s="3606">
        <v>0</v>
      </c>
      <c r="NO48" s="3606">
        <v>0</v>
      </c>
      <c r="NP48" s="3626">
        <v>14</v>
      </c>
      <c r="NQ48" s="3626">
        <v>4</v>
      </c>
      <c r="NR48" s="3626">
        <v>2</v>
      </c>
      <c r="NS48" s="3626">
        <v>3</v>
      </c>
      <c r="NT48" s="3646">
        <v>4</v>
      </c>
      <c r="NU48" s="3606">
        <v>0</v>
      </c>
      <c r="NV48" s="3606">
        <v>0</v>
      </c>
      <c r="NW48" s="3626">
        <v>9</v>
      </c>
      <c r="NX48" s="3626">
        <v>10</v>
      </c>
      <c r="NY48" s="3646">
        <v>6</v>
      </c>
      <c r="NZ48" s="3675">
        <v>4</v>
      </c>
      <c r="OA48" s="3675">
        <v>2</v>
      </c>
      <c r="OB48" s="3655">
        <v>0</v>
      </c>
      <c r="OC48" s="3655">
        <v>0</v>
      </c>
      <c r="OD48" s="3675">
        <v>3</v>
      </c>
      <c r="OE48" s="3675">
        <v>3</v>
      </c>
      <c r="OF48" s="3675">
        <v>1</v>
      </c>
      <c r="OG48" s="3675">
        <v>1</v>
      </c>
      <c r="OH48" s="1087">
        <f>OH32</f>
        <v>7</v>
      </c>
      <c r="OI48" s="1088">
        <f>OI32</f>
        <v>0</v>
      </c>
      <c r="OJ48" s="1088">
        <f>OJ32</f>
        <v>0</v>
      </c>
      <c r="OK48" s="3695">
        <v>0</v>
      </c>
      <c r="OL48" s="3695">
        <v>10</v>
      </c>
      <c r="OM48" s="3715">
        <v>11</v>
      </c>
      <c r="ON48" s="3735">
        <v>8</v>
      </c>
      <c r="OO48" s="3755">
        <v>9</v>
      </c>
      <c r="OP48" s="3761">
        <v>0</v>
      </c>
      <c r="OQ48" s="3761">
        <v>0</v>
      </c>
      <c r="OR48" s="3784">
        <v>9</v>
      </c>
      <c r="OS48" s="3804">
        <v>4</v>
      </c>
      <c r="OT48" s="3824">
        <v>3</v>
      </c>
      <c r="OU48" s="3844">
        <v>15</v>
      </c>
      <c r="OV48" s="3864">
        <v>5</v>
      </c>
      <c r="OW48" s="3870">
        <v>0</v>
      </c>
      <c r="OX48" s="3870">
        <v>0</v>
      </c>
      <c r="OY48" s="3893">
        <v>6</v>
      </c>
      <c r="OZ48" s="3913">
        <v>1</v>
      </c>
      <c r="PA48" s="3933">
        <v>8</v>
      </c>
      <c r="PB48" s="3953">
        <v>5</v>
      </c>
      <c r="PC48" s="3973">
        <v>2</v>
      </c>
      <c r="PD48" s="3979">
        <v>0</v>
      </c>
      <c r="PE48" s="3979">
        <v>0</v>
      </c>
      <c r="PF48" s="4002">
        <v>25</v>
      </c>
      <c r="PG48" s="4002">
        <v>11</v>
      </c>
      <c r="PH48" s="4002">
        <v>2</v>
      </c>
      <c r="PI48" s="4022">
        <v>8</v>
      </c>
      <c r="PJ48" s="4042">
        <v>4</v>
      </c>
      <c r="PK48" s="4048">
        <v>0</v>
      </c>
      <c r="PL48" s="4048">
        <v>0</v>
      </c>
      <c r="PM48" s="4071">
        <v>23</v>
      </c>
      <c r="PN48" s="4091">
        <v>22</v>
      </c>
      <c r="PO48" s="4111">
        <v>16</v>
      </c>
      <c r="PP48" s="4131">
        <v>8</v>
      </c>
      <c r="PQ48" s="4151">
        <v>4</v>
      </c>
      <c r="PR48" s="4157">
        <v>0</v>
      </c>
      <c r="PS48" s="4157">
        <v>0</v>
      </c>
      <c r="PT48" s="4182">
        <v>19</v>
      </c>
      <c r="PU48" s="4182">
        <v>3</v>
      </c>
      <c r="PV48" s="4182">
        <v>7</v>
      </c>
      <c r="PW48" s="4182">
        <v>3</v>
      </c>
      <c r="PX48" s="4202">
        <v>4</v>
      </c>
      <c r="PY48" s="4208">
        <v>0</v>
      </c>
      <c r="PZ48" s="4208">
        <v>0</v>
      </c>
      <c r="QA48" s="4231">
        <v>8</v>
      </c>
      <c r="QB48" s="4251">
        <v>3</v>
      </c>
      <c r="QC48" s="4271">
        <v>4</v>
      </c>
      <c r="QD48" s="4291">
        <v>4</v>
      </c>
      <c r="QE48" s="4311">
        <v>4</v>
      </c>
      <c r="QF48" s="4317">
        <v>0</v>
      </c>
      <c r="QG48" s="4317">
        <v>0</v>
      </c>
      <c r="QH48" s="4340">
        <v>20</v>
      </c>
      <c r="QI48" s="4360">
        <v>13</v>
      </c>
      <c r="QJ48" s="4380">
        <v>8</v>
      </c>
      <c r="QK48" s="4400">
        <v>2</v>
      </c>
      <c r="QL48" s="4420">
        <v>11</v>
      </c>
      <c r="QM48" s="4426">
        <v>0</v>
      </c>
      <c r="QN48" s="4426">
        <v>0</v>
      </c>
      <c r="QO48" s="4449">
        <v>10</v>
      </c>
      <c r="QP48" s="4469">
        <v>11</v>
      </c>
      <c r="QQ48" s="4489">
        <v>9</v>
      </c>
      <c r="QR48" s="4509">
        <v>2</v>
      </c>
      <c r="QS48" s="4529">
        <v>6</v>
      </c>
      <c r="QT48" s="4535">
        <v>0</v>
      </c>
      <c r="QU48" s="4535">
        <v>0</v>
      </c>
      <c r="QV48" s="4529">
        <v>0</v>
      </c>
      <c r="QW48" s="4561">
        <v>14</v>
      </c>
      <c r="QX48" s="4581">
        <v>6</v>
      </c>
      <c r="QY48" s="4601">
        <v>6</v>
      </c>
      <c r="QZ48" s="4621">
        <v>4</v>
      </c>
      <c r="RA48" s="4627">
        <v>0</v>
      </c>
      <c r="RB48" s="4627">
        <v>0</v>
      </c>
      <c r="RC48" s="1087">
        <f>RC32</f>
        <v>5</v>
      </c>
      <c r="RD48" s="1087">
        <f>RD32</f>
        <v>4</v>
      </c>
      <c r="RE48" s="4657">
        <v>6</v>
      </c>
      <c r="RF48" s="1087">
        <f t="shared" ref="RF48:SD48" si="29">RF32</f>
        <v>0</v>
      </c>
      <c r="RG48" s="1087">
        <f t="shared" si="29"/>
        <v>2</v>
      </c>
      <c r="RH48" s="1088">
        <f t="shared" si="29"/>
        <v>0</v>
      </c>
      <c r="RI48" s="1088">
        <f t="shared" si="29"/>
        <v>0</v>
      </c>
      <c r="RJ48" s="1087">
        <f t="shared" si="29"/>
        <v>5</v>
      </c>
      <c r="RK48" s="1087">
        <f t="shared" si="29"/>
        <v>10</v>
      </c>
      <c r="RL48" s="1087">
        <f t="shared" si="29"/>
        <v>8</v>
      </c>
      <c r="RM48" s="1087">
        <f t="shared" si="29"/>
        <v>2</v>
      </c>
      <c r="RN48" s="1087">
        <f t="shared" si="29"/>
        <v>1</v>
      </c>
      <c r="RO48" s="1088">
        <f t="shared" si="29"/>
        <v>0</v>
      </c>
      <c r="RP48" s="1088">
        <f t="shared" si="29"/>
        <v>0</v>
      </c>
      <c r="RQ48" s="1087">
        <f t="shared" si="29"/>
        <v>3</v>
      </c>
      <c r="RR48" s="1087">
        <f t="shared" si="29"/>
        <v>5</v>
      </c>
      <c r="RS48" s="1087">
        <f t="shared" si="29"/>
        <v>3</v>
      </c>
      <c r="RT48" s="1087">
        <f t="shared" si="29"/>
        <v>5</v>
      </c>
      <c r="RU48" s="1087">
        <f t="shared" si="29"/>
        <v>0</v>
      </c>
      <c r="RV48" s="1088">
        <f t="shared" si="29"/>
        <v>0</v>
      </c>
      <c r="RW48" s="1088">
        <f t="shared" si="29"/>
        <v>0</v>
      </c>
      <c r="RX48" s="1087">
        <f t="shared" si="29"/>
        <v>6</v>
      </c>
      <c r="RY48" s="1087">
        <f t="shared" si="29"/>
        <v>15</v>
      </c>
      <c r="RZ48" s="1087">
        <f t="shared" si="29"/>
        <v>6</v>
      </c>
      <c r="SA48" s="1087">
        <f t="shared" si="29"/>
        <v>3</v>
      </c>
      <c r="SB48" s="1087">
        <f t="shared" si="29"/>
        <v>3</v>
      </c>
      <c r="SC48" s="1088">
        <f t="shared" si="29"/>
        <v>0</v>
      </c>
      <c r="SD48" s="1088">
        <f t="shared" si="29"/>
        <v>0</v>
      </c>
      <c r="SE48" s="1087">
        <v>0</v>
      </c>
      <c r="SF48" s="1087">
        <f t="shared" ref="SF48:SN48" si="30">SF32</f>
        <v>13</v>
      </c>
      <c r="SG48" s="1087">
        <f t="shared" si="30"/>
        <v>8</v>
      </c>
      <c r="SH48" s="1087">
        <f t="shared" si="30"/>
        <v>2</v>
      </c>
      <c r="SI48" s="1087">
        <f t="shared" si="30"/>
        <v>2</v>
      </c>
      <c r="SJ48" s="1088">
        <f t="shared" si="30"/>
        <v>0</v>
      </c>
      <c r="SK48" s="1088">
        <f t="shared" si="30"/>
        <v>0</v>
      </c>
      <c r="SL48" s="1087">
        <f t="shared" si="30"/>
        <v>3</v>
      </c>
      <c r="SM48" s="1087">
        <f t="shared" si="30"/>
        <v>8</v>
      </c>
      <c r="SN48" s="1087">
        <f t="shared" si="30"/>
        <v>3</v>
      </c>
      <c r="SO48" s="4681">
        <v>6</v>
      </c>
      <c r="SP48" s="4711">
        <v>11</v>
      </c>
      <c r="SQ48" s="4690">
        <v>0</v>
      </c>
      <c r="SR48" s="4690">
        <v>0</v>
      </c>
      <c r="SS48" s="4711">
        <v>7</v>
      </c>
      <c r="ST48" s="4732">
        <v>4</v>
      </c>
      <c r="SU48" s="4753">
        <v>4</v>
      </c>
      <c r="SV48" s="4775">
        <v>7</v>
      </c>
      <c r="SW48" s="4796">
        <v>5</v>
      </c>
      <c r="SX48" s="4802">
        <v>0</v>
      </c>
      <c r="SY48" s="4802">
        <v>0</v>
      </c>
      <c r="SZ48" s="1087">
        <f>SZ32</f>
        <v>7</v>
      </c>
      <c r="TA48" s="1087">
        <v>12</v>
      </c>
      <c r="TB48" s="1087">
        <f t="shared" ref="TB48:TQ48" si="31">TB32</f>
        <v>12</v>
      </c>
      <c r="TC48" s="1087">
        <f t="shared" si="31"/>
        <v>10</v>
      </c>
      <c r="TD48" s="1087">
        <f t="shared" si="31"/>
        <v>15</v>
      </c>
      <c r="TE48" s="1088">
        <f t="shared" si="31"/>
        <v>0</v>
      </c>
      <c r="TF48" s="1088">
        <f t="shared" si="31"/>
        <v>0</v>
      </c>
      <c r="TG48" s="1087">
        <f t="shared" si="31"/>
        <v>6</v>
      </c>
      <c r="TH48" s="1087">
        <f t="shared" si="31"/>
        <v>13</v>
      </c>
      <c r="TI48" s="1087">
        <f t="shared" si="31"/>
        <v>6</v>
      </c>
      <c r="TJ48" s="1087">
        <f t="shared" si="31"/>
        <v>5</v>
      </c>
      <c r="TK48" s="1087">
        <f t="shared" si="31"/>
        <v>0</v>
      </c>
      <c r="TL48" s="1088">
        <f t="shared" si="31"/>
        <v>0</v>
      </c>
      <c r="TM48" s="1088">
        <f t="shared" si="31"/>
        <v>0</v>
      </c>
      <c r="TN48" s="1087">
        <f t="shared" si="31"/>
        <v>5</v>
      </c>
      <c r="TO48" s="1087">
        <f t="shared" si="31"/>
        <v>5</v>
      </c>
      <c r="TP48" s="1087">
        <f t="shared" si="31"/>
        <v>5</v>
      </c>
      <c r="TQ48" s="1087">
        <f t="shared" si="31"/>
        <v>4</v>
      </c>
    </row>
    <row r="49" spans="1:537" s="833" customFormat="1" x14ac:dyDescent="0.3">
      <c r="A49" s="1010" t="s">
        <v>82</v>
      </c>
      <c r="B49" s="1011">
        <v>0.15739769150052466</v>
      </c>
      <c r="C49" s="1011">
        <v>0.22399203583872573</v>
      </c>
      <c r="D49" s="1011">
        <v>0.1628032345013477</v>
      </c>
      <c r="E49" s="1011">
        <v>0.17348703170028817</v>
      </c>
      <c r="F49" s="1011">
        <v>0.16732542819499341</v>
      </c>
      <c r="G49" s="1012">
        <v>0</v>
      </c>
      <c r="H49" s="1012">
        <v>0</v>
      </c>
      <c r="I49" s="1011">
        <v>0.34165067178502878</v>
      </c>
      <c r="J49" s="1011">
        <v>0.2455456570155902</v>
      </c>
      <c r="K49" s="1011">
        <v>0.23961661341853036</v>
      </c>
      <c r="L49" s="1011">
        <v>0.14391691394658754</v>
      </c>
      <c r="M49" s="1011">
        <v>0.1231203007518797</v>
      </c>
      <c r="N49" s="1012">
        <v>0</v>
      </c>
      <c r="O49" s="1012">
        <v>0</v>
      </c>
      <c r="P49" s="1011">
        <v>8.4756097560975616E-2</v>
      </c>
      <c r="Q49" s="1011">
        <v>6.5277777777777782E-2</v>
      </c>
      <c r="R49" s="1011">
        <v>4.8717948717948718E-2</v>
      </c>
      <c r="S49" s="1011">
        <v>6.8708609271523183E-2</v>
      </c>
      <c r="T49" s="1011">
        <v>4.5207956600361664E-2</v>
      </c>
      <c r="U49" s="1012">
        <v>0</v>
      </c>
      <c r="V49" s="1012">
        <v>0</v>
      </c>
      <c r="W49" s="1011">
        <v>6.2927496580027359E-2</v>
      </c>
      <c r="X49" s="1011">
        <v>5.0288540807914263E-2</v>
      </c>
      <c r="Y49" s="1011">
        <v>4.2372881355932202E-2</v>
      </c>
      <c r="Z49" s="1011">
        <v>5.1177072671443197E-2</v>
      </c>
      <c r="AA49" s="1011">
        <v>3.8865546218487396E-2</v>
      </c>
      <c r="AB49" s="1012">
        <v>0</v>
      </c>
      <c r="AC49" s="1012">
        <v>0</v>
      </c>
      <c r="AD49" s="1011">
        <v>6.2680115273775219E-2</v>
      </c>
      <c r="AE49" s="1011">
        <v>5.9194948697711129E-2</v>
      </c>
      <c r="AF49" s="1011">
        <v>4.5245398773006137E-2</v>
      </c>
      <c r="AG49" s="1011">
        <v>5.5783429040196883E-2</v>
      </c>
      <c r="AH49" s="1011">
        <v>0</v>
      </c>
      <c r="AI49" s="1012">
        <v>0</v>
      </c>
      <c r="AJ49" s="1012">
        <v>0</v>
      </c>
      <c r="AK49" s="1011">
        <v>0.14524838012958963</v>
      </c>
      <c r="AL49" s="1011">
        <v>7.9413561392791696E-2</v>
      </c>
      <c r="AM49" s="1011">
        <v>8.7621696801112661E-2</v>
      </c>
      <c r="AN49" s="1011">
        <v>8.3524904214559381E-2</v>
      </c>
      <c r="AO49" s="1011">
        <v>7.2713643178410794E-2</v>
      </c>
      <c r="AP49" s="1012">
        <v>0</v>
      </c>
      <c r="AQ49" s="1012">
        <v>0</v>
      </c>
      <c r="AR49" s="1011">
        <v>0.12738853503184713</v>
      </c>
      <c r="AS49" s="1011">
        <v>3.6596523330283626E-2</v>
      </c>
      <c r="AT49" s="1011">
        <v>2.7068832173240527E-2</v>
      </c>
      <c r="AU49" s="1011">
        <v>4.5771144278606964E-2</v>
      </c>
      <c r="AV49" s="1011">
        <v>4.8250904704463207E-2</v>
      </c>
      <c r="AW49" s="1012">
        <v>0</v>
      </c>
      <c r="AX49" s="1012">
        <v>0</v>
      </c>
      <c r="AY49" s="1011">
        <v>2.5451559934318555E-2</v>
      </c>
      <c r="AZ49" s="1011">
        <v>2.9126213592233011E-2</v>
      </c>
      <c r="BA49" s="1011">
        <v>2.883720930232558E-2</v>
      </c>
      <c r="BB49" s="1011">
        <v>1.4396456256921373E-2</v>
      </c>
      <c r="BC49" s="1011">
        <v>1.948051948051948E-2</v>
      </c>
      <c r="BD49" s="1012">
        <v>0</v>
      </c>
      <c r="BE49" s="1012">
        <v>0</v>
      </c>
      <c r="BF49" s="1011">
        <v>0.04</v>
      </c>
      <c r="BG49" s="1013">
        <f>IF(BG8=0,0,BG32/BG8)</f>
        <v>4.2976939203354297E-2</v>
      </c>
      <c r="BH49" s="1011">
        <v>3.6383682469680267E-2</v>
      </c>
      <c r="BI49" s="1011">
        <v>2.4600246002460024E-2</v>
      </c>
      <c r="BJ49" s="1013">
        <f>IF(BJ8=0,0,BJ32/BJ8)</f>
        <v>2.5679758308157101E-2</v>
      </c>
      <c r="BK49" s="1014">
        <f>IF(BK8=0,0,BK32/BK8)</f>
        <v>0</v>
      </c>
      <c r="BL49" s="1014">
        <f>IF(BL8=0,0,BL32/BL8)</f>
        <v>0</v>
      </c>
      <c r="BM49" s="1013">
        <f>IF(BM8=0,0,BM32/BM8)</f>
        <v>3.6956521739130437E-2</v>
      </c>
      <c r="BN49" s="1011">
        <v>4.7778709136630342E-2</v>
      </c>
      <c r="BO49" s="1011">
        <v>2.5100401606425703E-2</v>
      </c>
      <c r="BP49" s="1011">
        <v>2.1251475796930343E-2</v>
      </c>
      <c r="BQ49" s="1011">
        <v>3.9580908032596042E-2</v>
      </c>
      <c r="BR49" s="1012">
        <v>0</v>
      </c>
      <c r="BS49" s="1012">
        <v>0</v>
      </c>
      <c r="BT49" s="1011">
        <v>2.0263424518743668E-2</v>
      </c>
      <c r="BU49" s="1011">
        <v>1.3647642679900745E-2</v>
      </c>
      <c r="BV49" s="1011">
        <v>8.2872928176795577E-3</v>
      </c>
      <c r="BW49" s="1011">
        <v>1.8005540166204988E-2</v>
      </c>
      <c r="BX49" s="1011">
        <v>1.8404907975460124E-2</v>
      </c>
      <c r="BY49" s="1012">
        <v>0</v>
      </c>
      <c r="BZ49" s="1012">
        <v>0</v>
      </c>
      <c r="CA49" s="1011">
        <v>9.9337748344370865E-3</v>
      </c>
      <c r="CB49" s="1011">
        <v>1.7676767676767676E-2</v>
      </c>
      <c r="CC49" s="1015">
        <v>1.9788918205804751E-2</v>
      </c>
      <c r="CD49" s="1016">
        <v>2.4934383202099737E-2</v>
      </c>
      <c r="CE49" s="1016">
        <v>1.8205461638491547E-2</v>
      </c>
      <c r="CF49" s="1017">
        <v>0</v>
      </c>
      <c r="CG49" s="1017">
        <v>0</v>
      </c>
      <c r="CH49" s="1018">
        <v>4.4776119402985072E-2</v>
      </c>
      <c r="CI49" s="1018">
        <v>3.9397450753186555E-2</v>
      </c>
      <c r="CJ49" s="1019">
        <f t="shared" ref="CJ49:CO49" si="32">IF(CJ8=0,0,CJ32/CJ8)</f>
        <v>4.1835357624831308E-2</v>
      </c>
      <c r="CK49" s="1019">
        <f t="shared" si="32"/>
        <v>2.6986506746626688E-2</v>
      </c>
      <c r="CL49" s="1019">
        <f t="shared" si="32"/>
        <v>2.4182076813655761E-2</v>
      </c>
      <c r="CM49" s="1020">
        <f t="shared" si="32"/>
        <v>0</v>
      </c>
      <c r="CN49" s="1020">
        <f t="shared" si="32"/>
        <v>0</v>
      </c>
      <c r="CO49" s="1019">
        <f t="shared" si="32"/>
        <v>4.0106951871657755E-2</v>
      </c>
      <c r="CP49" s="1021">
        <v>1.3123359580052493E-2</v>
      </c>
      <c r="CQ49" s="1019">
        <f>IF(CQ8=0,0,CQ32/CQ8)</f>
        <v>3.2383419689119168E-2</v>
      </c>
      <c r="CR49" s="1019">
        <f>IF(CR8=0,0,CR32/CR8)</f>
        <v>3.2345013477088951E-2</v>
      </c>
      <c r="CS49" s="1019">
        <f>IF(CS8=0,0,CS32/CS8)</f>
        <v>3.3018867924528301E-2</v>
      </c>
      <c r="CT49" s="1020">
        <f>IF(CT8=0,0,CT32/CT8)</f>
        <v>0</v>
      </c>
      <c r="CU49" s="1020">
        <f>IF(CU8=0,0,CU32/CU8)</f>
        <v>0</v>
      </c>
      <c r="CV49" s="1021">
        <v>0</v>
      </c>
      <c r="CW49" s="1021">
        <v>2.1810250817884406E-2</v>
      </c>
      <c r="CX49" s="1021">
        <v>3.0674846625766871E-2</v>
      </c>
      <c r="CY49" s="1021">
        <v>3.2689450222882617E-2</v>
      </c>
      <c r="CZ49" s="1021">
        <v>3.5460992907801418E-3</v>
      </c>
      <c r="DA49" s="1022">
        <v>0</v>
      </c>
      <c r="DB49" s="1022">
        <v>0</v>
      </c>
      <c r="DC49" s="1023">
        <v>1.8264840182648401E-2</v>
      </c>
      <c r="DD49" s="1024">
        <v>3.3783783783783786E-3</v>
      </c>
      <c r="DE49" s="1024">
        <v>2.1543985637342909E-2</v>
      </c>
      <c r="DF49" s="1019">
        <f>IF(DF8=0,0,DF32/DF8)</f>
        <v>5.7471264367816091E-3</v>
      </c>
      <c r="DG49" s="1025">
        <v>1.9305019305019305E-3</v>
      </c>
      <c r="DH49" s="1026">
        <v>0</v>
      </c>
      <c r="DI49" s="1026">
        <v>0</v>
      </c>
      <c r="DJ49" s="1019">
        <f>IF(DJ8=0,0,DJ32/DJ8)</f>
        <v>5.9084194977843431E-3</v>
      </c>
      <c r="DK49" s="1019">
        <f>IF(DK8=0,0,DK32/DK8)</f>
        <v>8.3472454090150246E-3</v>
      </c>
      <c r="DL49" s="1019">
        <f>IF(DL8=0,0,DL32/DL8)</f>
        <v>0</v>
      </c>
      <c r="DM49" s="1027">
        <v>2.0408163265306124E-3</v>
      </c>
      <c r="DN49" s="1019">
        <f>IF(DN8=0,0,DN32/DN8)</f>
        <v>0</v>
      </c>
      <c r="DO49" s="1020">
        <f>IF(DO8=0,0,DO32/DO8)</f>
        <v>0</v>
      </c>
      <c r="DP49" s="1020">
        <f>IF(DP8=0,0,DP32/DP8)</f>
        <v>0</v>
      </c>
      <c r="DQ49" s="1019">
        <f>IF(DQ8=0,0,DQ32/DQ8)</f>
        <v>0</v>
      </c>
      <c r="DR49" s="1019">
        <f>IF(DR8=0,0,DR32/DR8)</f>
        <v>0</v>
      </c>
      <c r="DS49" s="1028">
        <v>0</v>
      </c>
      <c r="DT49" s="1019">
        <f>IF(DT8=0,0,DT32/DT8)</f>
        <v>4.8231511254019296E-3</v>
      </c>
      <c r="DU49" s="1029">
        <v>6.5359477124183009E-3</v>
      </c>
      <c r="DV49" s="1030">
        <v>0</v>
      </c>
      <c r="DW49" s="1030">
        <v>0</v>
      </c>
      <c r="DX49" s="1019">
        <f>IF(DX8=0,0,DX32/DX8)</f>
        <v>3.6585365853658539E-3</v>
      </c>
      <c r="DY49" s="1031">
        <v>5.3191489361702126E-3</v>
      </c>
      <c r="DZ49" s="1032">
        <v>3.205128205128205E-3</v>
      </c>
      <c r="EA49" s="1033">
        <v>1.6528925619834711E-2</v>
      </c>
      <c r="EB49" s="1019">
        <f t="shared" ref="EB49:EG49" si="33">IF(EB8=0,0,EB32/EB8)</f>
        <v>1.6233766233766235E-3</v>
      </c>
      <c r="EC49" s="1020">
        <f t="shared" si="33"/>
        <v>0</v>
      </c>
      <c r="ED49" s="1020">
        <f t="shared" si="33"/>
        <v>0</v>
      </c>
      <c r="EE49" s="1020">
        <f t="shared" si="33"/>
        <v>0</v>
      </c>
      <c r="EF49" s="1019">
        <f t="shared" si="33"/>
        <v>8.1411126187245584E-3</v>
      </c>
      <c r="EG49" s="1019">
        <f t="shared" si="33"/>
        <v>9.0634441087613302E-3</v>
      </c>
      <c r="EH49" s="1034">
        <v>1.8248175182481751E-3</v>
      </c>
      <c r="EI49" s="1019">
        <f>IF(EI8=0,0,EI32/EI8)</f>
        <v>4.1928721174004195E-3</v>
      </c>
      <c r="EJ49" s="1020">
        <f>IF(EJ8=0,0,EJ32/EJ8)</f>
        <v>0</v>
      </c>
      <c r="EK49" s="1020">
        <f>IF(EK8=0,0,EK32/EK8)</f>
        <v>0</v>
      </c>
      <c r="EL49" s="1019">
        <f>IF(EL8=0,0,EL32/EL8)</f>
        <v>1.7035775127768314E-3</v>
      </c>
      <c r="EM49" s="1035">
        <v>5.4446460980036296E-3</v>
      </c>
      <c r="EN49" s="1036">
        <v>0</v>
      </c>
      <c r="EO49" s="1019">
        <f>IF(EO8=0,0,EO32/EO8)</f>
        <v>6.4794816414686825E-3</v>
      </c>
      <c r="EP49" s="1037">
        <v>2.1231422505307855E-3</v>
      </c>
      <c r="EQ49" s="1038">
        <v>0</v>
      </c>
      <c r="ER49" s="1038">
        <v>0</v>
      </c>
      <c r="ES49" s="1039">
        <v>7.104795737122558E-3</v>
      </c>
      <c r="ET49" s="1040">
        <v>3.8910505836575876E-3</v>
      </c>
      <c r="EU49" s="1041">
        <v>8.6393088552915772E-3</v>
      </c>
      <c r="EV49" s="1042">
        <v>4.4742729306487695E-3</v>
      </c>
      <c r="EW49" s="1019">
        <f>IF(EW8=0,0,EW32/EW8)</f>
        <v>6.9444444444444441E-3</v>
      </c>
      <c r="EX49" s="1020">
        <f>IF(EX8=0,0,EX32/EX8)</f>
        <v>0</v>
      </c>
      <c r="EY49" s="1020">
        <f>IF(EY8=0,0,EY32/EY8)</f>
        <v>0</v>
      </c>
      <c r="EZ49" s="1043">
        <v>2.7894002789400278E-3</v>
      </c>
      <c r="FA49" s="1044">
        <v>7.5642965204236008E-3</v>
      </c>
      <c r="FB49" s="1045">
        <v>1.4999999999999999E-2</v>
      </c>
      <c r="FC49" s="1046">
        <v>5.016722408026756E-3</v>
      </c>
      <c r="FD49" s="1047">
        <v>8.2135523613963042E-3</v>
      </c>
      <c r="FE49" s="1048">
        <v>0</v>
      </c>
      <c r="FF49" s="1048">
        <v>0</v>
      </c>
      <c r="FG49" s="1049">
        <v>4.8939641109298528E-3</v>
      </c>
      <c r="FH49" s="1050">
        <v>1.8832391713747645E-3</v>
      </c>
      <c r="FI49" s="1051">
        <v>0</v>
      </c>
      <c r="FJ49" s="1051">
        <v>6.4829821717990272E-3</v>
      </c>
      <c r="FK49" s="1052">
        <v>6.3157894736842104E-3</v>
      </c>
      <c r="FL49" s="1053">
        <v>0</v>
      </c>
      <c r="FM49" s="1053">
        <v>0</v>
      </c>
      <c r="FN49" s="1054">
        <v>0</v>
      </c>
      <c r="FO49" s="1055">
        <v>3.8167938931297708E-3</v>
      </c>
      <c r="FP49" s="1055">
        <v>0</v>
      </c>
      <c r="FQ49" s="1055">
        <v>8.4210526315789472E-3</v>
      </c>
      <c r="FR49" s="1056">
        <v>1.2371134020618556E-2</v>
      </c>
      <c r="FS49" s="1057">
        <v>0</v>
      </c>
      <c r="FT49" s="1057">
        <v>0</v>
      </c>
      <c r="FU49" s="1058">
        <v>5.0251256281407036E-3</v>
      </c>
      <c r="FV49" s="1059">
        <v>1.5086206896551725E-2</v>
      </c>
      <c r="FW49" s="1059">
        <v>2.9940119760479044E-3</v>
      </c>
      <c r="FX49" s="1059">
        <v>0</v>
      </c>
      <c r="FY49" s="1060">
        <v>0</v>
      </c>
      <c r="FZ49" s="1061">
        <v>0</v>
      </c>
      <c r="GA49" s="1061">
        <v>0</v>
      </c>
      <c r="GB49" s="1062">
        <v>9.9573257467994308E-3</v>
      </c>
      <c r="GC49" s="1063">
        <v>7.0921985815602835E-3</v>
      </c>
      <c r="GD49" s="1064">
        <v>1.1527377521613832E-2</v>
      </c>
      <c r="GE49" s="1064">
        <v>4.6367851622874804E-3</v>
      </c>
      <c r="GF49" s="1065">
        <v>8.6355785837651123E-3</v>
      </c>
      <c r="GG49" s="1066">
        <v>0</v>
      </c>
      <c r="GH49" s="1066">
        <v>0</v>
      </c>
      <c r="GI49" s="1067">
        <v>4.3923865300146414E-3</v>
      </c>
      <c r="GJ49" s="1068">
        <v>7.3126142595978062E-3</v>
      </c>
      <c r="GK49" s="1069">
        <v>4.0322580645161289E-3</v>
      </c>
      <c r="GL49" s="1069">
        <v>2.0242914979757085E-3</v>
      </c>
      <c r="GM49" s="1019">
        <f>IF(GM8=0,0,GM32/GM8)</f>
        <v>7.2639225181598066E-3</v>
      </c>
      <c r="GN49" s="1020">
        <f>IF(GN8=0,0,GN32/GN8)</f>
        <v>0</v>
      </c>
      <c r="GO49" s="1020">
        <f>IF(GO8=0,0,GO32/GO8)</f>
        <v>0</v>
      </c>
      <c r="GP49" s="1070">
        <v>4.8465266558966073E-3</v>
      </c>
      <c r="GQ49" s="1071">
        <v>9.5238095238095247E-3</v>
      </c>
      <c r="GR49" s="1072">
        <v>4.3478260869565218E-3</v>
      </c>
      <c r="GS49" s="1072">
        <v>2.5445292620865142E-3</v>
      </c>
      <c r="GT49" s="1072">
        <v>6.7873303167420816E-3</v>
      </c>
      <c r="GU49" s="1073">
        <v>0</v>
      </c>
      <c r="GV49" s="1073">
        <v>0</v>
      </c>
      <c r="GW49" s="1074">
        <v>1.300578034682081E-2</v>
      </c>
      <c r="GX49" s="1075">
        <v>5.9642147117296221E-3</v>
      </c>
      <c r="GY49" s="1076">
        <v>2.8985507246376812E-3</v>
      </c>
      <c r="GZ49" s="1076">
        <v>0</v>
      </c>
      <c r="HA49" s="1076">
        <v>0</v>
      </c>
      <c r="HB49" s="1077">
        <v>0</v>
      </c>
      <c r="HC49" s="1077">
        <v>0</v>
      </c>
      <c r="HD49" s="1078">
        <v>1.1093502377179081E-2</v>
      </c>
      <c r="HE49" s="1079">
        <v>8.4033613445378148E-3</v>
      </c>
      <c r="HF49" s="1080">
        <v>6.2500000000000003E-3</v>
      </c>
      <c r="HG49" s="1081">
        <v>0</v>
      </c>
      <c r="HH49" s="1081">
        <v>0</v>
      </c>
      <c r="HI49" s="1082">
        <v>0</v>
      </c>
      <c r="HJ49" s="1082">
        <v>0</v>
      </c>
      <c r="HK49" s="1083">
        <v>6.7720090293453723E-3</v>
      </c>
      <c r="HL49" s="1084">
        <v>4.0322580645161289E-3</v>
      </c>
      <c r="HM49" s="1377">
        <v>1.4040561622464899E-2</v>
      </c>
      <c r="HN49" s="1403">
        <v>6.2500000000000003E-3</v>
      </c>
      <c r="HO49" s="1457">
        <v>9.2592592592592587E-3</v>
      </c>
      <c r="HP49" s="1463">
        <v>0</v>
      </c>
      <c r="HQ49" s="1463">
        <v>0</v>
      </c>
      <c r="HR49" s="1486">
        <v>0</v>
      </c>
      <c r="HS49" s="1527">
        <v>7.3529411764705881E-3</v>
      </c>
      <c r="HT49" s="1549">
        <v>1.3698630136986301E-2</v>
      </c>
      <c r="HU49" s="1019">
        <f>IF(HU8=0,0,HU32/HU8)</f>
        <v>2.0408163265306124E-3</v>
      </c>
      <c r="HV49" s="1572">
        <v>8.8105726872246704E-3</v>
      </c>
      <c r="HW49" s="1578">
        <v>0</v>
      </c>
      <c r="HX49" s="1578">
        <v>0</v>
      </c>
      <c r="HY49" s="1578">
        <v>0</v>
      </c>
      <c r="HZ49" s="1601">
        <v>8.60832137733142E-3</v>
      </c>
      <c r="IA49" s="1622">
        <v>2.8616852146263912E-2</v>
      </c>
      <c r="IB49" s="1644">
        <v>1.4184397163120567E-2</v>
      </c>
      <c r="IC49" s="1665">
        <v>7.8585461689587421E-3</v>
      </c>
      <c r="ID49" s="1671">
        <v>0</v>
      </c>
      <c r="IE49" s="1671">
        <v>0</v>
      </c>
      <c r="IF49" s="1694">
        <v>6.1823802163833074E-3</v>
      </c>
      <c r="IG49" s="1715">
        <v>4.0404040404040404E-3</v>
      </c>
      <c r="IH49" s="1715">
        <v>8.4745762711864406E-3</v>
      </c>
      <c r="II49" s="1737">
        <v>1.2915129151291513E-2</v>
      </c>
      <c r="IJ49" s="1758">
        <v>4.1067761806981521E-3</v>
      </c>
      <c r="IK49" s="1764">
        <v>0</v>
      </c>
      <c r="IL49" s="1764">
        <v>0</v>
      </c>
      <c r="IM49" s="1787">
        <v>5.3050397877984082E-3</v>
      </c>
      <c r="IN49" s="1019">
        <f>IF(IN8=0,0,IN32/IN8)</f>
        <v>2.3058252427184466E-2</v>
      </c>
      <c r="IO49" s="1808">
        <v>6.369426751592357E-3</v>
      </c>
      <c r="IP49" s="1829">
        <v>9.1743119266055051E-3</v>
      </c>
      <c r="IQ49" s="1850">
        <v>2.0920502092050207E-3</v>
      </c>
      <c r="IR49" s="1856">
        <v>0</v>
      </c>
      <c r="IS49" s="1856">
        <v>0</v>
      </c>
      <c r="IT49" s="1879">
        <v>2.7223230490018149E-2</v>
      </c>
      <c r="IU49" s="1900">
        <v>1.876172607879925E-3</v>
      </c>
      <c r="IV49" s="1900">
        <v>2.1413276231263384E-3</v>
      </c>
      <c r="IW49" s="1921">
        <v>7.1770334928229667E-3</v>
      </c>
      <c r="IX49" s="1942">
        <v>0</v>
      </c>
      <c r="IY49" s="1948">
        <v>0</v>
      </c>
      <c r="IZ49" s="1948">
        <v>0</v>
      </c>
      <c r="JA49" s="1942">
        <v>1.4285714285714285E-2</v>
      </c>
      <c r="JB49" s="1942">
        <v>1.8281535648994516E-2</v>
      </c>
      <c r="JC49" s="1971">
        <v>3.968253968253968E-3</v>
      </c>
      <c r="JD49" s="1971">
        <v>6.3157894736842104E-3</v>
      </c>
      <c r="JE49" s="1992">
        <v>2.3861171366594359E-2</v>
      </c>
      <c r="JF49" s="1998">
        <v>0</v>
      </c>
      <c r="JG49" s="1998">
        <v>0</v>
      </c>
      <c r="JH49" s="2021">
        <v>5.5452865064695009E-3</v>
      </c>
      <c r="JI49" s="2042">
        <v>6.6371681415929203E-3</v>
      </c>
      <c r="JJ49" s="2063">
        <v>0.02</v>
      </c>
      <c r="JK49" s="2063">
        <v>0</v>
      </c>
      <c r="JL49" s="2084">
        <v>1.6161616161616162E-2</v>
      </c>
      <c r="JM49" s="2090">
        <v>0</v>
      </c>
      <c r="JN49" s="2090">
        <v>0</v>
      </c>
      <c r="JO49" s="2113">
        <v>1.7578125E-2</v>
      </c>
      <c r="JP49" s="2133">
        <v>1.263537906137184E-2</v>
      </c>
      <c r="JQ49" s="2153">
        <v>1.0174418604651164E-2</v>
      </c>
      <c r="JR49" s="2173">
        <v>2.3569023569023569E-2</v>
      </c>
      <c r="JS49" s="2193">
        <v>1.86219739292365E-2</v>
      </c>
      <c r="JT49" s="2199">
        <v>0</v>
      </c>
      <c r="JU49" s="2199">
        <v>0</v>
      </c>
      <c r="JV49" s="2220">
        <v>1.2539184952978056E-2</v>
      </c>
      <c r="JW49" s="2240">
        <v>1.890359168241966E-2</v>
      </c>
      <c r="JX49" s="2260">
        <v>7.537688442211055E-3</v>
      </c>
      <c r="JY49" s="2280">
        <v>1.8058690744920992E-2</v>
      </c>
      <c r="JZ49" s="2300">
        <v>1.4204545454545454E-2</v>
      </c>
      <c r="KA49" s="2306">
        <v>0</v>
      </c>
      <c r="KB49" s="2306">
        <v>0</v>
      </c>
      <c r="KC49" s="2329">
        <v>3.9840637450199202E-3</v>
      </c>
      <c r="KD49" s="2349">
        <v>4.7169811320754715E-3</v>
      </c>
      <c r="KE49" s="2369">
        <v>2.4154589371980675E-3</v>
      </c>
      <c r="KF49" s="2389">
        <v>5.2910052910052907E-3</v>
      </c>
      <c r="KG49" s="2409">
        <v>8.0645161290322578E-3</v>
      </c>
      <c r="KH49" s="2415">
        <v>0</v>
      </c>
      <c r="KI49" s="2415">
        <v>0</v>
      </c>
      <c r="KJ49" s="2438">
        <v>3.5778175313059034E-3</v>
      </c>
      <c r="KK49" s="2458">
        <v>2.5104602510460251E-2</v>
      </c>
      <c r="KL49" s="2478">
        <v>4.8780487804878049E-3</v>
      </c>
      <c r="KM49" s="2498">
        <v>5.3908355795148251E-3</v>
      </c>
      <c r="KN49" s="2518">
        <v>0</v>
      </c>
      <c r="KO49" s="2524">
        <v>0</v>
      </c>
      <c r="KP49" s="2524">
        <v>0</v>
      </c>
      <c r="KQ49" s="2547">
        <v>2.6223776223776224E-2</v>
      </c>
      <c r="KR49" s="2567">
        <v>1.8749999999999999E-2</v>
      </c>
      <c r="KS49" s="2587">
        <v>2.8985507246376812E-2</v>
      </c>
      <c r="KT49" s="2607">
        <v>4.3795620437956206E-2</v>
      </c>
      <c r="KU49" s="2627">
        <v>3.1712473572938688E-2</v>
      </c>
      <c r="KV49" s="2633">
        <v>0</v>
      </c>
      <c r="KW49" s="2633">
        <v>0</v>
      </c>
      <c r="KX49" s="2656">
        <v>0.14687882496940025</v>
      </c>
      <c r="KY49" s="2676">
        <v>2.5723472668810289E-2</v>
      </c>
      <c r="KZ49" s="2696">
        <v>2.4390243902439025E-2</v>
      </c>
      <c r="LA49" s="2720">
        <v>2.0952380952380951E-2</v>
      </c>
      <c r="LB49" s="2740">
        <v>7.1428571428571426E-3</v>
      </c>
      <c r="LC49" s="2746">
        <v>0</v>
      </c>
      <c r="LD49" s="2746">
        <v>0</v>
      </c>
      <c r="LE49" s="2769">
        <v>5.0933786078098476E-3</v>
      </c>
      <c r="LF49" s="2789">
        <v>1.0245901639344262E-2</v>
      </c>
      <c r="LG49" s="2809">
        <v>6.1475409836065573E-3</v>
      </c>
      <c r="LH49" s="2829">
        <v>8.771929824561403E-3</v>
      </c>
      <c r="LI49" s="2849">
        <v>2.9850746268656717E-3</v>
      </c>
      <c r="LJ49" s="2855">
        <v>0</v>
      </c>
      <c r="LK49" s="2855">
        <v>0</v>
      </c>
      <c r="LL49" s="2878">
        <v>1.1857707509881422E-2</v>
      </c>
      <c r="LM49" s="2898">
        <v>1.3605442176870748E-2</v>
      </c>
      <c r="LN49" s="2920">
        <v>3.8684719535783366E-3</v>
      </c>
      <c r="LO49" s="2940">
        <v>1.7889087656529517E-3</v>
      </c>
      <c r="LP49" s="2940">
        <v>8.0000000000000002E-3</v>
      </c>
      <c r="LQ49" s="3022">
        <v>0</v>
      </c>
      <c r="LR49" s="3022">
        <v>0</v>
      </c>
      <c r="LS49" s="3023">
        <v>6.0698027314112293E-3</v>
      </c>
      <c r="LT49" s="3024">
        <v>1.0256410256410256E-2</v>
      </c>
      <c r="LU49" s="3025">
        <v>4.3010752688172043E-3</v>
      </c>
      <c r="LV49" s="3026">
        <v>4.5977011494252873E-3</v>
      </c>
      <c r="LW49" s="3072">
        <v>2.3752969121140144E-3</v>
      </c>
      <c r="LX49" s="3073">
        <v>0</v>
      </c>
      <c r="LY49" s="3073">
        <v>0</v>
      </c>
      <c r="LZ49" s="3099">
        <v>1.3597033374536464E-2</v>
      </c>
      <c r="MA49" s="3118">
        <v>1.0385756676557863E-2</v>
      </c>
      <c r="MB49" s="3154">
        <v>1.3307984790874524E-2</v>
      </c>
      <c r="MC49" s="3174">
        <v>1.984126984126984E-3</v>
      </c>
      <c r="MD49" s="3194">
        <v>7.2815533980582527E-3</v>
      </c>
      <c r="ME49" s="3200">
        <v>0</v>
      </c>
      <c r="MF49" s="3200">
        <v>0</v>
      </c>
      <c r="MG49" s="3224">
        <v>1.1152416356877323E-2</v>
      </c>
      <c r="MH49" s="3244">
        <v>1.2396694214876033E-2</v>
      </c>
      <c r="MI49" s="3264">
        <v>6.993006993006993E-3</v>
      </c>
      <c r="MJ49" s="3285">
        <v>2.717391304347826E-3</v>
      </c>
      <c r="MK49" s="3305">
        <v>0</v>
      </c>
      <c r="ML49" s="3311">
        <v>0</v>
      </c>
      <c r="MM49" s="3311">
        <v>0</v>
      </c>
      <c r="MN49" s="3334">
        <v>8.7565674255691769E-3</v>
      </c>
      <c r="MO49" s="3354">
        <v>1.1600928074245939E-2</v>
      </c>
      <c r="MP49" s="3374">
        <v>9.2165898617511521E-3</v>
      </c>
      <c r="MQ49" s="3394">
        <v>1.1160714285714286E-2</v>
      </c>
      <c r="MR49" s="3453">
        <v>1.5695067264573991E-2</v>
      </c>
      <c r="MS49" s="3454">
        <v>0</v>
      </c>
      <c r="MT49" s="3454">
        <v>0</v>
      </c>
      <c r="MU49" s="3453">
        <v>3.8910505836575876E-3</v>
      </c>
      <c r="MV49" s="3476">
        <v>9.433962264150943E-3</v>
      </c>
      <c r="MW49" s="3496">
        <v>2.5773195876288659E-3</v>
      </c>
      <c r="MX49" s="3516">
        <v>5.1282051282051282E-3</v>
      </c>
      <c r="MY49" s="3536">
        <v>0</v>
      </c>
      <c r="MZ49" s="3542">
        <v>0</v>
      </c>
      <c r="NA49" s="3542">
        <v>0</v>
      </c>
      <c r="NB49" s="1578">
        <v>0</v>
      </c>
      <c r="NC49" s="3565">
        <v>2.5773195876288658E-2</v>
      </c>
      <c r="ND49" s="3565">
        <v>2.1523178807947019E-2</v>
      </c>
      <c r="NE49" s="3565">
        <v>1.3582342954159592E-2</v>
      </c>
      <c r="NF49" s="3595">
        <v>2.3809523809523808E-2</v>
      </c>
      <c r="NG49" s="3574">
        <v>0</v>
      </c>
      <c r="NH49" s="3574">
        <v>0</v>
      </c>
      <c r="NI49" s="3580">
        <f>IF(NI8=0,0,NI32/NI8)</f>
        <v>3.3478893740902474E-2</v>
      </c>
      <c r="NJ49" s="3595">
        <v>3.7383177570093459E-3</v>
      </c>
      <c r="NK49" s="3625">
        <v>6.3424947145877377E-3</v>
      </c>
      <c r="NL49" s="3625">
        <v>8.5653104925053538E-3</v>
      </c>
      <c r="NM49" s="3625">
        <v>1.4184397163120567E-2</v>
      </c>
      <c r="NN49" s="3605">
        <v>0</v>
      </c>
      <c r="NO49" s="3605">
        <v>0</v>
      </c>
      <c r="NP49" s="3625">
        <v>2.5089605734767026E-2</v>
      </c>
      <c r="NQ49" s="3625">
        <v>9.6385542168674707E-3</v>
      </c>
      <c r="NR49" s="3625">
        <v>4.7619047619047623E-3</v>
      </c>
      <c r="NS49" s="3625">
        <v>6.8493150684931503E-3</v>
      </c>
      <c r="NT49" s="3645">
        <v>1.1461318051575931E-2</v>
      </c>
      <c r="NU49" s="3605">
        <v>0</v>
      </c>
      <c r="NV49" s="3605">
        <v>0</v>
      </c>
      <c r="NW49" s="3625">
        <v>1.3293943870014771E-2</v>
      </c>
      <c r="NX49" s="3625">
        <v>2.178649237472767E-2</v>
      </c>
      <c r="NY49" s="3645">
        <v>1.2048192771084338E-2</v>
      </c>
      <c r="NZ49" s="3674">
        <v>8.2135523613963042E-3</v>
      </c>
      <c r="OA49" s="3674">
        <v>5.2770448548812663E-3</v>
      </c>
      <c r="OB49" s="3654">
        <v>0</v>
      </c>
      <c r="OC49" s="3654">
        <v>0</v>
      </c>
      <c r="OD49" s="3674">
        <v>5.6179775280898875E-3</v>
      </c>
      <c r="OE49" s="3674">
        <v>6.1855670103092781E-3</v>
      </c>
      <c r="OF49" s="3674">
        <v>2.0790020790020791E-3</v>
      </c>
      <c r="OG49" s="3674">
        <v>2.257336343115124E-3</v>
      </c>
      <c r="OH49" s="1019">
        <f>IF(OH8=0,0,OH32/OH8)</f>
        <v>1.7114914425427872E-2</v>
      </c>
      <c r="OI49" s="1020">
        <f>IF(OI8=0,0,OI32/OI8)</f>
        <v>0</v>
      </c>
      <c r="OJ49" s="1020">
        <f>IF(OJ8=0,0,OJ32/OJ8)</f>
        <v>0</v>
      </c>
      <c r="OK49" s="3694">
        <v>0</v>
      </c>
      <c r="OL49" s="3694">
        <v>1.2674271229404309E-2</v>
      </c>
      <c r="OM49" s="3714">
        <v>1.6224188790560472E-2</v>
      </c>
      <c r="ON49" s="3734">
        <v>1.3333333333333334E-2</v>
      </c>
      <c r="OO49" s="3754">
        <v>1.6423357664233577E-2</v>
      </c>
      <c r="OP49" s="3760">
        <v>0</v>
      </c>
      <c r="OQ49" s="3760">
        <v>0</v>
      </c>
      <c r="OR49" s="3783">
        <v>1.4308426073131956E-2</v>
      </c>
      <c r="OS49" s="3803">
        <v>8.658008658008658E-3</v>
      </c>
      <c r="OT49" s="3823">
        <v>7.4074074074074077E-3</v>
      </c>
      <c r="OU49" s="3843">
        <v>3.4403669724770644E-2</v>
      </c>
      <c r="OV49" s="3863">
        <v>1.2077294685990338E-2</v>
      </c>
      <c r="OW49" s="3869">
        <v>0</v>
      </c>
      <c r="OX49" s="3869">
        <v>0</v>
      </c>
      <c r="OY49" s="3892">
        <v>1.1363636363636364E-2</v>
      </c>
      <c r="OZ49" s="3912">
        <v>2.1321961620469083E-3</v>
      </c>
      <c r="PA49" s="3932">
        <v>1.6913319238900635E-2</v>
      </c>
      <c r="PB49" s="3952">
        <v>8.8028169014084511E-3</v>
      </c>
      <c r="PC49" s="3972">
        <v>5.1546391752577319E-3</v>
      </c>
      <c r="PD49" s="3978">
        <v>0</v>
      </c>
      <c r="PE49" s="3978">
        <v>0</v>
      </c>
      <c r="PF49" s="4001">
        <v>3.5765379113018601E-2</v>
      </c>
      <c r="PG49" s="4001">
        <v>2.0754716981132074E-2</v>
      </c>
      <c r="PH49" s="4001">
        <v>4.0080160320641279E-3</v>
      </c>
      <c r="PI49" s="4021">
        <v>1.7094017094017096E-2</v>
      </c>
      <c r="PJ49" s="4041">
        <v>8.0971659919028341E-3</v>
      </c>
      <c r="PK49" s="4047">
        <v>0</v>
      </c>
      <c r="PL49" s="4047">
        <v>0</v>
      </c>
      <c r="PM49" s="4070">
        <v>2.9262086513994912E-2</v>
      </c>
      <c r="PN49" s="4090">
        <v>2.9216467463479414E-2</v>
      </c>
      <c r="PO49" s="4110">
        <v>2.3988005997001498E-2</v>
      </c>
      <c r="PP49" s="4130">
        <v>1.2841091492776886E-2</v>
      </c>
      <c r="PQ49" s="4150">
        <v>1.0958904109589041E-2</v>
      </c>
      <c r="PR49" s="4156">
        <v>0</v>
      </c>
      <c r="PS49" s="4156">
        <v>0</v>
      </c>
      <c r="PT49" s="4181">
        <v>2.9007633587786259E-2</v>
      </c>
      <c r="PU49" s="4181">
        <v>7.246376811594203E-3</v>
      </c>
      <c r="PV49" s="4181">
        <v>1.3671875E-2</v>
      </c>
      <c r="PW49" s="4181">
        <v>6.3157894736842104E-3</v>
      </c>
      <c r="PX49" s="4201">
        <v>1.0126582278481013E-2</v>
      </c>
      <c r="PY49" s="4207">
        <v>0</v>
      </c>
      <c r="PZ49" s="4207">
        <v>0</v>
      </c>
      <c r="QA49" s="4230">
        <v>1.3864818024263431E-2</v>
      </c>
      <c r="QB49" s="4250">
        <v>5.9171597633136093E-3</v>
      </c>
      <c r="QC49" s="4270">
        <v>8.0808080808080808E-3</v>
      </c>
      <c r="QD49" s="4290">
        <v>7.4906367041198503E-3</v>
      </c>
      <c r="QE49" s="4310">
        <v>7.7220077220077222E-3</v>
      </c>
      <c r="QF49" s="4316">
        <v>0</v>
      </c>
      <c r="QG49" s="4316">
        <v>0</v>
      </c>
      <c r="QH49" s="4339">
        <v>3.110419906687403E-2</v>
      </c>
      <c r="QI49" s="4359">
        <v>2.4856596558317401E-2</v>
      </c>
      <c r="QJ49" s="4379">
        <v>1.8058690744920992E-2</v>
      </c>
      <c r="QK49" s="4399">
        <v>4.7732696897374704E-3</v>
      </c>
      <c r="QL49" s="4419">
        <v>2.6634382566585957E-2</v>
      </c>
      <c r="QM49" s="4425">
        <v>0</v>
      </c>
      <c r="QN49" s="4425">
        <v>0</v>
      </c>
      <c r="QO49" s="4448">
        <v>1.7574692442882251E-2</v>
      </c>
      <c r="QP49" s="4468">
        <v>2.1568627450980392E-2</v>
      </c>
      <c r="QQ49" s="4488">
        <v>0.02</v>
      </c>
      <c r="QR49" s="4508">
        <v>3.8684719535783366E-3</v>
      </c>
      <c r="QS49" s="4528">
        <v>1.1904761904761904E-2</v>
      </c>
      <c r="QT49" s="4534">
        <v>0</v>
      </c>
      <c r="QU49" s="4534">
        <v>0</v>
      </c>
      <c r="QV49" s="4528">
        <v>0</v>
      </c>
      <c r="QW49" s="4560">
        <v>1.73053152039555E-2</v>
      </c>
      <c r="QX49" s="4580">
        <v>9.7560975609756097E-3</v>
      </c>
      <c r="QY49" s="4600">
        <v>1.1235955056179775E-2</v>
      </c>
      <c r="QZ49" s="4620">
        <v>7.8585461689587421E-3</v>
      </c>
      <c r="RA49" s="4626">
        <v>0</v>
      </c>
      <c r="RB49" s="4626">
        <v>0</v>
      </c>
      <c r="RC49" s="1019">
        <f>IF(RC8=0,0,RC32/RC8)</f>
        <v>9.242144177449169E-3</v>
      </c>
      <c r="RD49" s="1019">
        <f>IF(RD8=0,0,RD32/RD8)</f>
        <v>8.1632653061224497E-3</v>
      </c>
      <c r="RE49" s="4656">
        <v>1.4423076923076924E-2</v>
      </c>
      <c r="RF49" s="1019">
        <f t="shared" ref="RF49:SD49" si="34">IF(RF8=0,0,RF32/RF8)</f>
        <v>0</v>
      </c>
      <c r="RG49" s="1019">
        <f t="shared" si="34"/>
        <v>5.3908355795148251E-3</v>
      </c>
      <c r="RH49" s="1020">
        <f t="shared" si="34"/>
        <v>0</v>
      </c>
      <c r="RI49" s="1020">
        <f t="shared" si="34"/>
        <v>0</v>
      </c>
      <c r="RJ49" s="1019">
        <f t="shared" si="34"/>
        <v>7.9744816586921844E-3</v>
      </c>
      <c r="RK49" s="1019">
        <f t="shared" si="34"/>
        <v>1.5898251192368838E-2</v>
      </c>
      <c r="RL49" s="1019">
        <f t="shared" si="34"/>
        <v>1.6393442622950821E-2</v>
      </c>
      <c r="RM49" s="1019">
        <f t="shared" si="34"/>
        <v>4.464285714285714E-3</v>
      </c>
      <c r="RN49" s="1019">
        <f t="shared" si="34"/>
        <v>2.8328611898016999E-3</v>
      </c>
      <c r="RO49" s="1020">
        <f t="shared" si="34"/>
        <v>0</v>
      </c>
      <c r="RP49" s="1020">
        <f t="shared" si="34"/>
        <v>0</v>
      </c>
      <c r="RQ49" s="1019">
        <f t="shared" si="34"/>
        <v>7.575757575757576E-3</v>
      </c>
      <c r="RR49" s="1019">
        <f t="shared" si="34"/>
        <v>1.1337868480725623E-2</v>
      </c>
      <c r="RS49" s="1019">
        <f t="shared" si="34"/>
        <v>7.7720207253886009E-3</v>
      </c>
      <c r="RT49" s="1019">
        <f t="shared" si="34"/>
        <v>1.3227513227513227E-2</v>
      </c>
      <c r="RU49" s="1019">
        <f t="shared" si="34"/>
        <v>0</v>
      </c>
      <c r="RV49" s="1020">
        <f t="shared" si="34"/>
        <v>0</v>
      </c>
      <c r="RW49" s="1020">
        <f t="shared" si="34"/>
        <v>0</v>
      </c>
      <c r="RX49" s="1019">
        <f t="shared" si="34"/>
        <v>6.6740823136818691E-3</v>
      </c>
      <c r="RY49" s="1019">
        <f t="shared" si="34"/>
        <v>1.9083969465648856E-2</v>
      </c>
      <c r="RZ49" s="1019">
        <f t="shared" si="34"/>
        <v>1.0101010101010102E-2</v>
      </c>
      <c r="SA49" s="1019">
        <f t="shared" si="34"/>
        <v>6.4794816414686825E-3</v>
      </c>
      <c r="SB49" s="1019">
        <f t="shared" si="34"/>
        <v>7.5187969924812026E-3</v>
      </c>
      <c r="SC49" s="1020">
        <f t="shared" si="34"/>
        <v>0</v>
      </c>
      <c r="SD49" s="1020">
        <f t="shared" si="34"/>
        <v>0</v>
      </c>
      <c r="SE49" s="1019">
        <v>0</v>
      </c>
      <c r="SF49" s="1019">
        <f t="shared" ref="SF49:SN49" si="35">IF(SF8=0,0,SF32/SF8)</f>
        <v>2.0569620253164556E-2</v>
      </c>
      <c r="SG49" s="1019">
        <f t="shared" si="35"/>
        <v>1.6632016632016633E-2</v>
      </c>
      <c r="SH49" s="1019">
        <f t="shared" si="35"/>
        <v>4.9627791563275434E-3</v>
      </c>
      <c r="SI49" s="1019">
        <f t="shared" si="35"/>
        <v>5.6022408963585435E-3</v>
      </c>
      <c r="SJ49" s="1020">
        <f t="shared" si="35"/>
        <v>0</v>
      </c>
      <c r="SK49" s="1020">
        <f t="shared" si="35"/>
        <v>0</v>
      </c>
      <c r="SL49" s="1019">
        <f t="shared" si="35"/>
        <v>6.6371681415929203E-3</v>
      </c>
      <c r="SM49" s="1019">
        <f t="shared" si="35"/>
        <v>1.8058690744920992E-2</v>
      </c>
      <c r="SN49" s="1019">
        <f t="shared" si="35"/>
        <v>7.1428571428571426E-3</v>
      </c>
      <c r="SO49" s="4680">
        <v>1.3793103448275862E-2</v>
      </c>
      <c r="SP49" s="4710">
        <v>2.2222222222222223E-2</v>
      </c>
      <c r="SQ49" s="4689">
        <v>0</v>
      </c>
      <c r="SR49" s="4689">
        <v>0</v>
      </c>
      <c r="SS49" s="4710">
        <v>1.023391812865497E-2</v>
      </c>
      <c r="ST49" s="4731">
        <v>7.2992700729927005E-3</v>
      </c>
      <c r="SU49" s="4752">
        <v>9.0909090909090905E-3</v>
      </c>
      <c r="SV49" s="4774">
        <v>1.4522821576763486E-2</v>
      </c>
      <c r="SW49" s="4795">
        <v>1.1389521640091117E-2</v>
      </c>
      <c r="SX49" s="4801">
        <v>0</v>
      </c>
      <c r="SY49" s="4801">
        <v>0</v>
      </c>
      <c r="SZ49" s="1019">
        <f>IF(SZ8=0,0,SZ32/SZ8)</f>
        <v>1.3513513513513514E-2</v>
      </c>
      <c r="TA49" s="1019">
        <v>2.1299999999999999E-2</v>
      </c>
      <c r="TB49" s="1019">
        <f t="shared" ref="TB49:TQ49" si="36">IF(TB8=0,0,TB32/TB8)</f>
        <v>1.9704433497536946E-2</v>
      </c>
      <c r="TC49" s="1019">
        <f t="shared" si="36"/>
        <v>1.8148820326678767E-2</v>
      </c>
      <c r="TD49" s="1019">
        <f t="shared" si="36"/>
        <v>2.6929982046678635E-2</v>
      </c>
      <c r="TE49" s="1020">
        <f t="shared" si="36"/>
        <v>0</v>
      </c>
      <c r="TF49" s="1020">
        <f t="shared" si="36"/>
        <v>0</v>
      </c>
      <c r="TG49" s="1019">
        <f t="shared" si="36"/>
        <v>1.0067114093959731E-2</v>
      </c>
      <c r="TH49" s="1019">
        <f t="shared" si="36"/>
        <v>2.6748971193415638E-2</v>
      </c>
      <c r="TI49" s="1019">
        <f t="shared" si="36"/>
        <v>1.3636363636363636E-2</v>
      </c>
      <c r="TJ49" s="1019">
        <f t="shared" si="36"/>
        <v>1.1655011655011656E-2</v>
      </c>
      <c r="TK49" s="1019">
        <f t="shared" si="36"/>
        <v>0</v>
      </c>
      <c r="TL49" s="1020">
        <f t="shared" si="36"/>
        <v>0</v>
      </c>
      <c r="TM49" s="1020">
        <f t="shared" si="36"/>
        <v>0</v>
      </c>
      <c r="TN49" s="1019">
        <f t="shared" si="36"/>
        <v>8.3472454090150246E-3</v>
      </c>
      <c r="TO49" s="1019">
        <f t="shared" si="36"/>
        <v>8.3472454090150246E-3</v>
      </c>
      <c r="TP49" s="1019">
        <f t="shared" si="36"/>
        <v>1.1389521640091117E-2</v>
      </c>
      <c r="TQ49" s="1019">
        <f t="shared" si="36"/>
        <v>9.5011876484560574E-3</v>
      </c>
    </row>
    <row r="50" spans="1:537" x14ac:dyDescent="0.3">
      <c r="A50" s="587" t="s">
        <v>85</v>
      </c>
      <c r="B50" s="1157">
        <v>0.11</v>
      </c>
      <c r="C50" s="1157">
        <v>0.16</v>
      </c>
      <c r="D50" s="1157">
        <v>0.1</v>
      </c>
      <c r="E50" s="1157">
        <v>0.13</v>
      </c>
      <c r="F50" s="1157">
        <v>0.09</v>
      </c>
      <c r="G50" s="1158"/>
      <c r="H50" s="1158"/>
      <c r="I50" s="1157">
        <v>0.3</v>
      </c>
      <c r="J50" s="1157">
        <v>0.12</v>
      </c>
      <c r="K50" s="1157">
        <v>0.13</v>
      </c>
      <c r="L50" s="1157">
        <v>0.01</v>
      </c>
      <c r="M50" s="1159">
        <v>4.0000000000000001E-3</v>
      </c>
      <c r="N50" s="1158"/>
      <c r="O50" s="1158"/>
      <c r="P50" s="1157">
        <v>0.02</v>
      </c>
      <c r="Q50" s="1157">
        <v>0.01</v>
      </c>
      <c r="R50" s="1157">
        <v>0.01</v>
      </c>
      <c r="S50" s="1159">
        <v>4.0000000000000001E-3</v>
      </c>
      <c r="T50" s="1159">
        <v>2E-3</v>
      </c>
      <c r="U50" s="1158"/>
      <c r="V50" s="1158"/>
      <c r="W50" s="1157">
        <v>0.01</v>
      </c>
      <c r="X50" s="1159">
        <v>2E-3</v>
      </c>
      <c r="Y50" s="1159">
        <v>2E-3</v>
      </c>
      <c r="Z50" s="1159">
        <v>3.0000000000000001E-3</v>
      </c>
      <c r="AA50" s="1159">
        <v>3.0000000000000001E-3</v>
      </c>
      <c r="AB50" s="1158"/>
      <c r="AC50" s="1158"/>
      <c r="AD50" s="1157">
        <v>0.01</v>
      </c>
      <c r="AE50" s="1157">
        <v>0.01</v>
      </c>
      <c r="AF50" s="1157">
        <v>0.01</v>
      </c>
      <c r="AG50" s="1157">
        <v>0.01</v>
      </c>
      <c r="AH50" s="1157"/>
      <c r="AI50" s="1158"/>
      <c r="AJ50" s="1158"/>
      <c r="AK50" s="1157">
        <v>0.08</v>
      </c>
      <c r="AL50" s="1157">
        <v>0.03</v>
      </c>
      <c r="AM50" s="1157">
        <v>0.01</v>
      </c>
      <c r="AN50" s="1157">
        <v>0.02</v>
      </c>
      <c r="AO50" s="1159">
        <v>4.0000000000000001E-3</v>
      </c>
      <c r="AP50" s="1158"/>
      <c r="AQ50" s="1158"/>
      <c r="AR50" s="1157">
        <v>7.0000000000000007E-2</v>
      </c>
      <c r="AS50" s="1159">
        <v>2E-3</v>
      </c>
      <c r="AT50" s="1159">
        <v>2E-3</v>
      </c>
      <c r="AU50" s="1159">
        <v>4.0000000000000001E-3</v>
      </c>
      <c r="AV50" s="1159">
        <v>6.0000000000000001E-3</v>
      </c>
      <c r="AW50" s="1158"/>
      <c r="AX50" s="1158"/>
      <c r="AY50" s="1159">
        <v>2E-3</v>
      </c>
      <c r="AZ50" s="1159">
        <v>2E-3</v>
      </c>
      <c r="BA50" s="1159">
        <v>3.0000000000000001E-3</v>
      </c>
      <c r="BB50" s="1159">
        <v>0</v>
      </c>
      <c r="BC50" s="1159">
        <v>1E-3</v>
      </c>
      <c r="BD50" s="1158"/>
      <c r="BE50" s="1158"/>
      <c r="BF50" s="1159">
        <v>6.0000000000000001E-3</v>
      </c>
      <c r="BG50" s="1160">
        <v>1E-3</v>
      </c>
      <c r="BH50" s="1159">
        <v>2E-3</v>
      </c>
      <c r="BI50" s="1159">
        <v>4.0000000000000001E-3</v>
      </c>
      <c r="BJ50" s="1160">
        <v>2E-3</v>
      </c>
      <c r="BK50" s="1161"/>
      <c r="BL50" s="1161"/>
      <c r="BM50" s="1160">
        <v>4.0000000000000001E-3</v>
      </c>
      <c r="BN50" s="1159">
        <v>1.0999999999999999E-2</v>
      </c>
      <c r="BO50" s="1159">
        <v>0</v>
      </c>
      <c r="BP50" s="1159">
        <v>2E-3</v>
      </c>
      <c r="BQ50" s="1159">
        <v>3.0000000000000001E-3</v>
      </c>
      <c r="BR50" s="1158"/>
      <c r="BS50" s="1158"/>
      <c r="BT50" s="1159">
        <v>4.0000000000000001E-3</v>
      </c>
      <c r="BU50" s="1159">
        <v>6.0000000000000001E-3</v>
      </c>
      <c r="BV50" s="1159">
        <v>1E-3</v>
      </c>
      <c r="BW50" s="1159">
        <v>7.0000000000000001E-3</v>
      </c>
      <c r="BX50" s="1159">
        <v>1.0999999999999999E-2</v>
      </c>
      <c r="BY50" s="1158"/>
      <c r="BZ50" s="1158"/>
      <c r="CA50" s="1159">
        <v>1E-3</v>
      </c>
      <c r="CB50" s="1159">
        <v>3.0000000000000001E-3</v>
      </c>
      <c r="CC50" s="1162">
        <v>4.0000000000000001E-3</v>
      </c>
      <c r="CD50" s="1163">
        <v>3.0000000000000001E-3</v>
      </c>
      <c r="CE50" s="1163">
        <v>1E-3</v>
      </c>
      <c r="CF50" s="1164"/>
      <c r="CG50" s="1164"/>
      <c r="CH50" s="1165">
        <v>0</v>
      </c>
      <c r="CI50" s="1165">
        <v>0</v>
      </c>
      <c r="CJ50" s="1160">
        <v>0</v>
      </c>
      <c r="CK50" s="1160">
        <v>0</v>
      </c>
      <c r="CL50" s="1160">
        <v>0</v>
      </c>
      <c r="CM50" s="1161"/>
      <c r="CN50" s="1161"/>
      <c r="CO50" s="1160">
        <v>0</v>
      </c>
      <c r="CP50" s="1166">
        <v>0</v>
      </c>
      <c r="CQ50" s="1160">
        <v>0</v>
      </c>
      <c r="CR50" s="1160">
        <v>0</v>
      </c>
      <c r="CS50" s="1160">
        <v>0</v>
      </c>
      <c r="CT50" s="1161"/>
      <c r="CU50" s="1161"/>
      <c r="CV50" s="1166">
        <v>0</v>
      </c>
      <c r="CW50" s="1166">
        <v>0</v>
      </c>
      <c r="CX50" s="1166">
        <v>0</v>
      </c>
      <c r="CY50" s="1166">
        <v>0</v>
      </c>
      <c r="CZ50" s="1166">
        <v>0</v>
      </c>
      <c r="DA50" s="1167"/>
      <c r="DB50" s="1167"/>
      <c r="DC50" s="1168">
        <v>0</v>
      </c>
      <c r="DD50" s="1169">
        <v>0</v>
      </c>
      <c r="DE50" s="1169">
        <v>4.0000000000000001E-3</v>
      </c>
      <c r="DF50" s="1160">
        <v>0</v>
      </c>
      <c r="DG50" s="1170">
        <v>0</v>
      </c>
      <c r="DH50" s="1171"/>
      <c r="DI50" s="1171"/>
      <c r="DJ50" s="1160">
        <v>1E-3</v>
      </c>
      <c r="DK50" s="1160">
        <v>0</v>
      </c>
      <c r="DL50" s="1160">
        <v>0</v>
      </c>
      <c r="DM50" s="1172">
        <v>0</v>
      </c>
      <c r="DN50" s="1160">
        <v>0</v>
      </c>
      <c r="DO50" s="1161"/>
      <c r="DP50" s="1161"/>
      <c r="DQ50" s="1160">
        <v>0</v>
      </c>
      <c r="DR50" s="1160">
        <v>0</v>
      </c>
      <c r="DS50" s="1173">
        <v>0</v>
      </c>
      <c r="DT50" s="1160">
        <v>0</v>
      </c>
      <c r="DU50" s="1174">
        <v>2E-3</v>
      </c>
      <c r="DV50" s="1175"/>
      <c r="DW50" s="1175"/>
      <c r="DX50" s="1160">
        <v>0</v>
      </c>
      <c r="DY50" s="1176">
        <v>0</v>
      </c>
      <c r="DZ50" s="1177">
        <v>2E-3</v>
      </c>
      <c r="EA50" s="1178">
        <v>0</v>
      </c>
      <c r="EB50" s="1160">
        <v>0</v>
      </c>
      <c r="EC50" s="1161"/>
      <c r="ED50" s="1161"/>
      <c r="EE50" s="1161"/>
      <c r="EF50" s="1160">
        <v>2E-3</v>
      </c>
      <c r="EG50" s="1160">
        <v>0</v>
      </c>
      <c r="EH50" s="1179">
        <v>0</v>
      </c>
      <c r="EI50" s="1160">
        <v>0</v>
      </c>
      <c r="EJ50" s="1161"/>
      <c r="EK50" s="1161"/>
      <c r="EL50" s="1160">
        <v>0</v>
      </c>
      <c r="EM50" s="1180">
        <v>0</v>
      </c>
      <c r="EN50" s="1181">
        <v>0</v>
      </c>
      <c r="EO50" s="1160">
        <v>0</v>
      </c>
      <c r="EP50" s="1182">
        <v>2E-3</v>
      </c>
      <c r="EQ50" s="1183"/>
      <c r="ER50" s="1183"/>
      <c r="ES50" s="1184">
        <v>2E-3</v>
      </c>
      <c r="ET50" s="1185">
        <v>0</v>
      </c>
      <c r="EU50" s="1186">
        <v>0</v>
      </c>
      <c r="EV50" s="1187">
        <v>0</v>
      </c>
      <c r="EW50" s="1160">
        <v>2E-3</v>
      </c>
      <c r="EX50" s="1161"/>
      <c r="EY50" s="1161"/>
      <c r="EZ50" s="1188">
        <v>0</v>
      </c>
      <c r="FA50" s="1189">
        <v>0</v>
      </c>
      <c r="FB50" s="1190">
        <v>2E-3</v>
      </c>
      <c r="FC50" s="1191">
        <v>0</v>
      </c>
      <c r="FD50" s="1192">
        <v>0</v>
      </c>
      <c r="FE50" s="1193"/>
      <c r="FF50" s="1193"/>
      <c r="FG50" s="1194">
        <v>0</v>
      </c>
      <c r="FH50" s="1195">
        <v>0</v>
      </c>
      <c r="FI50" s="1196">
        <v>0</v>
      </c>
      <c r="FJ50" s="1196">
        <v>2E-3</v>
      </c>
      <c r="FK50" s="1197">
        <v>0</v>
      </c>
      <c r="FL50" s="1198"/>
      <c r="FM50" s="1198"/>
      <c r="FN50" s="1199">
        <v>0</v>
      </c>
      <c r="FO50" s="1200">
        <v>0</v>
      </c>
      <c r="FP50" s="1200">
        <v>0</v>
      </c>
      <c r="FQ50" s="1200">
        <v>2E-3</v>
      </c>
      <c r="FR50" s="1201">
        <v>0</v>
      </c>
      <c r="FS50" s="1202"/>
      <c r="FT50" s="1202"/>
      <c r="FU50" s="1203">
        <v>0</v>
      </c>
      <c r="FV50" s="1204">
        <v>4.0000000000000001E-3</v>
      </c>
      <c r="FW50" s="1204">
        <v>0</v>
      </c>
      <c r="FX50" s="1204">
        <v>0</v>
      </c>
      <c r="FY50" s="1205">
        <v>0</v>
      </c>
      <c r="FZ50" s="1206"/>
      <c r="GA50" s="1206"/>
      <c r="GB50" s="1207">
        <v>4.0000000000000001E-3</v>
      </c>
      <c r="GC50" s="1208">
        <v>3.0000000000000001E-3</v>
      </c>
      <c r="GD50" s="1209">
        <v>6.0000000000000001E-3</v>
      </c>
      <c r="GE50" s="1209">
        <v>0</v>
      </c>
      <c r="GF50" s="1210">
        <v>0</v>
      </c>
      <c r="GG50" s="1211"/>
      <c r="GH50" s="1211"/>
      <c r="GI50" s="1212">
        <v>1E-3</v>
      </c>
      <c r="GJ50" s="1213">
        <v>4.0000000000000001E-3</v>
      </c>
      <c r="GK50" s="1214">
        <v>0</v>
      </c>
      <c r="GL50" s="1214">
        <v>0</v>
      </c>
      <c r="GM50" s="1160">
        <v>0</v>
      </c>
      <c r="GN50" s="1161"/>
      <c r="GO50" s="1161"/>
      <c r="GP50" s="1215">
        <v>0</v>
      </c>
      <c r="GQ50" s="1216">
        <v>0</v>
      </c>
      <c r="GR50" s="1217">
        <v>0</v>
      </c>
      <c r="GS50" s="1217">
        <v>0</v>
      </c>
      <c r="GT50" s="1217">
        <v>0</v>
      </c>
      <c r="GU50" s="1218"/>
      <c r="GV50" s="1218"/>
      <c r="GW50" s="1219">
        <v>1E-3</v>
      </c>
      <c r="GX50" s="1220">
        <v>0</v>
      </c>
      <c r="GY50" s="1221">
        <v>0</v>
      </c>
      <c r="GZ50" s="1221">
        <v>0</v>
      </c>
      <c r="HA50" s="1221">
        <v>0</v>
      </c>
      <c r="HB50" s="1222"/>
      <c r="HC50" s="1222"/>
      <c r="HD50" s="1223">
        <v>2E-3</v>
      </c>
      <c r="HE50" s="1224">
        <v>2E-3</v>
      </c>
      <c r="HF50" s="1225">
        <v>0</v>
      </c>
      <c r="HG50" s="1226">
        <v>0</v>
      </c>
      <c r="HH50" s="1226">
        <v>0</v>
      </c>
      <c r="HI50" s="1227"/>
      <c r="HJ50" s="1227"/>
      <c r="HK50" s="1228">
        <v>3.0000000000000001E-3</v>
      </c>
      <c r="HL50" s="1229">
        <v>0</v>
      </c>
      <c r="HM50" s="1382">
        <v>2E-3</v>
      </c>
      <c r="HN50" s="1408">
        <v>2E-3</v>
      </c>
      <c r="HO50" s="1470">
        <v>2E-3</v>
      </c>
      <c r="HP50" s="1469"/>
      <c r="HQ50" s="1469"/>
      <c r="HR50" s="1491">
        <v>0</v>
      </c>
      <c r="HS50" s="1532">
        <v>4.0000000000000001E-3</v>
      </c>
      <c r="HT50" s="1554">
        <v>4.0000000000000001E-3</v>
      </c>
      <c r="HU50" s="1160">
        <v>0</v>
      </c>
      <c r="HV50" s="1585">
        <v>0</v>
      </c>
      <c r="HW50" s="1584"/>
      <c r="HX50" s="1584"/>
      <c r="HY50" s="1584"/>
      <c r="HZ50" s="1606">
        <v>1E-3</v>
      </c>
      <c r="IA50" s="1627">
        <v>1.4E-2</v>
      </c>
      <c r="IB50" s="1649">
        <v>4.0000000000000001E-3</v>
      </c>
      <c r="IC50" s="1678">
        <v>8.0000000000000002E-3</v>
      </c>
      <c r="ID50" s="1677"/>
      <c r="IE50" s="1677"/>
      <c r="IF50" s="1699">
        <v>0</v>
      </c>
      <c r="IG50" s="1720">
        <v>0</v>
      </c>
      <c r="IH50" s="1720">
        <v>3.0000000000000001E-3</v>
      </c>
      <c r="II50" s="1742">
        <v>5.0000000000000001E-3</v>
      </c>
      <c r="IJ50" s="1771">
        <v>2E-3</v>
      </c>
      <c r="IK50" s="1770"/>
      <c r="IL50" s="1770"/>
      <c r="IM50" s="1792">
        <v>0</v>
      </c>
      <c r="IN50" s="1160">
        <v>1.7000000000000001E-2</v>
      </c>
      <c r="IO50" s="1813">
        <v>3.0000000000000001E-3</v>
      </c>
      <c r="IP50" s="1834">
        <v>5.0000000000000001E-3</v>
      </c>
      <c r="IQ50" s="1863">
        <v>2E-3</v>
      </c>
      <c r="IR50" s="1862"/>
      <c r="IS50" s="1862"/>
      <c r="IT50" s="1884">
        <v>0.01</v>
      </c>
      <c r="IU50" s="1905">
        <v>0</v>
      </c>
      <c r="IV50" s="1905">
        <v>0</v>
      </c>
      <c r="IW50" s="1926">
        <v>2E-3</v>
      </c>
      <c r="IX50" s="1955">
        <v>0</v>
      </c>
      <c r="IY50" s="1954"/>
      <c r="IZ50" s="1954"/>
      <c r="JA50" s="1955">
        <v>0</v>
      </c>
      <c r="JB50" s="1955">
        <v>0.01</v>
      </c>
      <c r="JC50" s="1976">
        <v>2E-3</v>
      </c>
      <c r="JD50" s="1976">
        <v>0</v>
      </c>
      <c r="JE50" s="2005">
        <v>0.01</v>
      </c>
      <c r="JF50" s="2004"/>
      <c r="JG50" s="2004"/>
      <c r="JH50" s="2026">
        <v>2E-3</v>
      </c>
      <c r="JI50" s="2047">
        <v>0</v>
      </c>
      <c r="JJ50" s="2068">
        <v>8.9999999999999993E-3</v>
      </c>
      <c r="JK50" s="2068">
        <v>0</v>
      </c>
      <c r="JL50" s="2097">
        <v>1.2E-2</v>
      </c>
      <c r="JM50" s="2096"/>
      <c r="JN50" s="2096"/>
      <c r="JO50" s="2118">
        <v>0.01</v>
      </c>
      <c r="JP50" s="2138">
        <v>4.0000000000000001E-3</v>
      </c>
      <c r="JQ50" s="2158">
        <v>3.0000000000000001E-3</v>
      </c>
      <c r="JR50" s="2178">
        <v>1.7000000000000001E-2</v>
      </c>
      <c r="JS50" s="2205">
        <v>1.2999999999999999E-2</v>
      </c>
      <c r="JT50" s="2205">
        <v>0</v>
      </c>
      <c r="JU50" s="2205">
        <v>0</v>
      </c>
      <c r="JV50" s="2225">
        <v>8.0000000000000002E-3</v>
      </c>
      <c r="JW50" s="2245">
        <v>0.01</v>
      </c>
      <c r="JX50" s="2265">
        <v>3.0000000000000001E-3</v>
      </c>
      <c r="JY50" s="2285">
        <v>5.0000000000000001E-3</v>
      </c>
      <c r="JZ50" s="2313">
        <v>6.0000000000000001E-3</v>
      </c>
      <c r="KA50" s="2312"/>
      <c r="KB50" s="2312"/>
      <c r="KC50" s="2334">
        <v>0</v>
      </c>
      <c r="KD50" s="2354">
        <v>2E-3</v>
      </c>
      <c r="KE50" s="2374">
        <v>0</v>
      </c>
      <c r="KF50" s="2394">
        <v>3.0000000000000001E-3</v>
      </c>
      <c r="KG50" s="2422">
        <v>5.0000000000000001E-3</v>
      </c>
      <c r="KH50" s="2421"/>
      <c r="KI50" s="2421"/>
      <c r="KJ50" s="2443">
        <v>2E-3</v>
      </c>
      <c r="KK50" s="2463">
        <v>6.0000000000000001E-3</v>
      </c>
      <c r="KL50" s="2483">
        <v>0</v>
      </c>
      <c r="KM50" s="2503">
        <v>3.0000000000000001E-3</v>
      </c>
      <c r="KN50" s="2531">
        <v>0</v>
      </c>
      <c r="KO50" s="2530"/>
      <c r="KP50" s="2530"/>
      <c r="KQ50" s="2552">
        <v>1.2E-2</v>
      </c>
      <c r="KR50" s="2572">
        <v>1.2999999999999999E-2</v>
      </c>
      <c r="KS50" s="2592">
        <v>1.9E-2</v>
      </c>
      <c r="KT50" s="2612">
        <v>2.9000000000000001E-2</v>
      </c>
      <c r="KU50" s="2640">
        <v>2.1000000000000001E-2</v>
      </c>
      <c r="KV50" s="2639"/>
      <c r="KW50" s="2639"/>
      <c r="KX50" s="2661">
        <v>0.12609999999999999</v>
      </c>
      <c r="KY50" s="2681">
        <v>1.7999999999999999E-2</v>
      </c>
      <c r="KZ50" s="2701">
        <v>1.4999999999999999E-2</v>
      </c>
      <c r="LA50" s="2725">
        <v>1.0999999999999999E-2</v>
      </c>
      <c r="LB50" s="2753">
        <v>0</v>
      </c>
      <c r="LC50" s="2752"/>
      <c r="LD50" s="2752"/>
      <c r="LE50" s="2774">
        <v>2E-3</v>
      </c>
      <c r="LF50" s="2794">
        <v>4.0000000000000001E-3</v>
      </c>
      <c r="LG50" s="2814">
        <v>2E-3</v>
      </c>
      <c r="LH50" s="2834">
        <v>2E-3</v>
      </c>
      <c r="LI50" s="2862">
        <v>0</v>
      </c>
      <c r="LJ50" s="2861"/>
      <c r="LK50" s="2861"/>
      <c r="LL50" s="2883">
        <v>6.0000000000000001E-3</v>
      </c>
      <c r="LM50" s="2903">
        <v>1.0999999999999999E-2</v>
      </c>
      <c r="LN50" s="2925">
        <v>2E-3</v>
      </c>
      <c r="LO50" s="2945">
        <v>0</v>
      </c>
      <c r="LP50" s="2945">
        <v>0</v>
      </c>
      <c r="LQ50" s="3032"/>
      <c r="LR50" s="3032"/>
      <c r="LS50" s="3033">
        <v>2E-3</v>
      </c>
      <c r="LT50" s="3034">
        <v>5.0000000000000001E-3</v>
      </c>
      <c r="LU50" s="3035">
        <v>2E-3</v>
      </c>
      <c r="LV50" s="3036">
        <v>0</v>
      </c>
      <c r="LW50" s="3076">
        <v>0</v>
      </c>
      <c r="LX50" s="3077"/>
      <c r="LY50" s="3077"/>
      <c r="LZ50" s="3101">
        <v>7.0000000000000001E-3</v>
      </c>
      <c r="MA50" s="3123">
        <v>6.0000000000000001E-3</v>
      </c>
      <c r="MB50" s="3159">
        <v>0.01</v>
      </c>
      <c r="MC50" s="3179">
        <v>0</v>
      </c>
      <c r="MD50" s="3207">
        <v>5.0000000000000001E-3</v>
      </c>
      <c r="ME50" s="3206"/>
      <c r="MF50" s="3206"/>
      <c r="MG50" s="3229">
        <v>4.0000000000000001E-3</v>
      </c>
      <c r="MH50" s="3249">
        <v>0</v>
      </c>
      <c r="MI50" s="3269">
        <v>2E-3</v>
      </c>
      <c r="MJ50" s="3290">
        <v>0</v>
      </c>
      <c r="MK50" s="3318">
        <v>0</v>
      </c>
      <c r="ML50" s="3317"/>
      <c r="MM50" s="3317"/>
      <c r="MN50" s="3339">
        <v>0</v>
      </c>
      <c r="MO50" s="3359">
        <v>0</v>
      </c>
      <c r="MP50" s="3379">
        <v>5.0000000000000001E-3</v>
      </c>
      <c r="MQ50" s="3399">
        <v>8.9999999999999993E-3</v>
      </c>
      <c r="MR50" s="3457">
        <v>7.0000000000000001E-3</v>
      </c>
      <c r="MS50" s="3458"/>
      <c r="MT50" s="3458"/>
      <c r="MU50" s="3457">
        <v>2E-3</v>
      </c>
      <c r="MV50" s="3481">
        <v>5.0000000000000001E-3</v>
      </c>
      <c r="MW50" s="3501">
        <v>3.0000000000000001E-3</v>
      </c>
      <c r="MX50" s="3521">
        <v>0</v>
      </c>
      <c r="MY50" s="3549">
        <v>0</v>
      </c>
      <c r="MZ50" s="3548"/>
      <c r="NA50" s="3548"/>
      <c r="NB50" s="1584"/>
      <c r="NC50" s="3570">
        <v>1.4999999999999999E-2</v>
      </c>
      <c r="ND50" s="3570">
        <v>1.2999999999999999E-2</v>
      </c>
      <c r="NE50" s="3570">
        <v>0.01</v>
      </c>
      <c r="NF50" s="3600">
        <v>8.9999999999999993E-3</v>
      </c>
      <c r="NG50" s="3578"/>
      <c r="NH50" s="3578"/>
      <c r="NI50" s="1160">
        <v>2.5000000000000001E-2</v>
      </c>
      <c r="NJ50" s="3600">
        <v>4.0000000000000001E-3</v>
      </c>
      <c r="NK50" s="3630">
        <v>0</v>
      </c>
      <c r="NL50" s="3630">
        <v>4.0000000000000001E-3</v>
      </c>
      <c r="NM50" s="3630">
        <v>8.9999999999999993E-3</v>
      </c>
      <c r="NN50" s="3609"/>
      <c r="NO50" s="3609"/>
      <c r="NP50" s="3630">
        <v>1.6E-2</v>
      </c>
      <c r="NQ50" s="3630">
        <v>5.0000000000000001E-3</v>
      </c>
      <c r="NR50" s="3630">
        <v>2E-3</v>
      </c>
      <c r="NS50" s="3630">
        <v>0</v>
      </c>
      <c r="NT50" s="3650">
        <v>8.9999999999999993E-3</v>
      </c>
      <c r="NU50" s="3609"/>
      <c r="NV50" s="3609"/>
      <c r="NW50" s="3630">
        <v>7.0000000000000001E-3</v>
      </c>
      <c r="NX50" s="3630">
        <v>8.9999999999999993E-3</v>
      </c>
      <c r="NY50" s="3650">
        <v>6.0000000000000001E-3</v>
      </c>
      <c r="NZ50" s="3679">
        <v>0</v>
      </c>
      <c r="OA50" s="3679">
        <v>0</v>
      </c>
      <c r="OB50" s="3658"/>
      <c r="OC50" s="3658"/>
      <c r="OD50" s="3679">
        <v>2E-3</v>
      </c>
      <c r="OE50" s="3679">
        <v>0</v>
      </c>
      <c r="OF50" s="3679">
        <v>0</v>
      </c>
      <c r="OG50" s="3679">
        <v>0</v>
      </c>
      <c r="OH50" s="1160">
        <v>0</v>
      </c>
      <c r="OI50" s="1161"/>
      <c r="OJ50" s="1161"/>
      <c r="OK50" s="3699">
        <v>0</v>
      </c>
      <c r="OL50" s="3699">
        <v>1E-3</v>
      </c>
      <c r="OM50" s="3719">
        <v>6.0000000000000001E-3</v>
      </c>
      <c r="ON50" s="3739">
        <v>2E-3</v>
      </c>
      <c r="OO50" s="3767">
        <v>4.0000000000000001E-3</v>
      </c>
      <c r="OP50" s="3766"/>
      <c r="OQ50" s="3766"/>
      <c r="OR50" s="3788">
        <v>8.0000000000000002E-3</v>
      </c>
      <c r="OS50" s="3808">
        <v>2E-3</v>
      </c>
      <c r="OT50" s="3828">
        <v>7.0000000000000001E-3</v>
      </c>
      <c r="OU50" s="3848">
        <v>8.9999999999999993E-3</v>
      </c>
      <c r="OV50" s="3876">
        <v>5.0000000000000001E-3</v>
      </c>
      <c r="OW50" s="3875"/>
      <c r="OX50" s="3875"/>
      <c r="OY50" s="3897">
        <v>0</v>
      </c>
      <c r="OZ50" s="3917">
        <v>0</v>
      </c>
      <c r="PA50" s="3937">
        <v>6.0000000000000001E-3</v>
      </c>
      <c r="PB50" s="3957">
        <v>2E-3</v>
      </c>
      <c r="PC50" s="3985">
        <v>0</v>
      </c>
      <c r="PD50" s="3984"/>
      <c r="PE50" s="3984"/>
      <c r="PF50" s="4006">
        <v>7.0000000000000001E-3</v>
      </c>
      <c r="PG50" s="4006">
        <v>1.7000000000000001E-2</v>
      </c>
      <c r="PH50" s="4006">
        <v>2E-3</v>
      </c>
      <c r="PI50" s="4026">
        <v>8.9999999999999993E-3</v>
      </c>
      <c r="PJ50" s="4054">
        <v>4.0000000000000001E-3</v>
      </c>
      <c r="PK50" s="4053"/>
      <c r="PL50" s="4053"/>
      <c r="PM50" s="4075">
        <v>1.7000000000000001E-2</v>
      </c>
      <c r="PN50" s="4095">
        <v>8.9999999999999993E-3</v>
      </c>
      <c r="PO50" s="4115">
        <v>8.9999999999999993E-3</v>
      </c>
      <c r="PP50" s="4135">
        <v>5.0000000000000001E-3</v>
      </c>
      <c r="PQ50" s="4163">
        <v>5.0000000000000001E-3</v>
      </c>
      <c r="PR50" s="4162"/>
      <c r="PS50" s="4162"/>
      <c r="PT50" s="4186">
        <v>5.0000000000000001E-3</v>
      </c>
      <c r="PU50" s="4186">
        <v>2E-3</v>
      </c>
      <c r="PV50" s="4186">
        <v>4.0000000000000001E-3</v>
      </c>
      <c r="PW50" s="4186">
        <v>2E-3</v>
      </c>
      <c r="PX50" s="4214">
        <v>3.0000000000000001E-3</v>
      </c>
      <c r="PY50" s="4213"/>
      <c r="PZ50" s="4213"/>
      <c r="QA50" s="4235">
        <v>0</v>
      </c>
      <c r="QB50" s="4255">
        <v>2E-3</v>
      </c>
      <c r="QC50" s="4275">
        <v>0</v>
      </c>
      <c r="QD50" s="4295">
        <v>0</v>
      </c>
      <c r="QE50" s="4323">
        <v>4.0000000000000001E-3</v>
      </c>
      <c r="QF50" s="4322"/>
      <c r="QG50" s="4322"/>
      <c r="QH50" s="4344">
        <v>1.0999999999999999E-2</v>
      </c>
      <c r="QI50" s="4364">
        <v>8.0000000000000002E-3</v>
      </c>
      <c r="QJ50" s="4384">
        <v>1.4E-2</v>
      </c>
      <c r="QK50" s="4404">
        <v>2E-3</v>
      </c>
      <c r="QL50" s="4432">
        <v>1.2E-2</v>
      </c>
      <c r="QM50" s="4431"/>
      <c r="QN50" s="4431"/>
      <c r="QO50" s="4453">
        <v>4.0000000000000001E-3</v>
      </c>
      <c r="QP50" s="4473">
        <v>0.01</v>
      </c>
      <c r="QQ50" s="4493">
        <v>0.01</v>
      </c>
      <c r="QR50" s="4513">
        <v>2E-3</v>
      </c>
      <c r="QS50" s="4541">
        <v>0</v>
      </c>
      <c r="QT50" s="4540"/>
      <c r="QU50" s="4540"/>
      <c r="QV50" s="4541">
        <v>0</v>
      </c>
      <c r="QW50" s="4565">
        <v>7.0000000000000001E-3</v>
      </c>
      <c r="QX50" s="4585">
        <v>2E-3</v>
      </c>
      <c r="QY50" s="4605">
        <v>0</v>
      </c>
      <c r="QZ50" s="4633">
        <v>0</v>
      </c>
      <c r="RA50" s="4632"/>
      <c r="RB50" s="4632"/>
      <c r="RC50" s="1160">
        <v>4.0000000000000001E-3</v>
      </c>
      <c r="RD50" s="1160">
        <v>8.0000000000000002E-3</v>
      </c>
      <c r="RE50" s="4661">
        <v>5.0000000000000001E-3</v>
      </c>
      <c r="RF50" s="1160">
        <v>0</v>
      </c>
      <c r="RG50" s="1160">
        <v>0</v>
      </c>
      <c r="RH50" s="1161"/>
      <c r="RI50" s="1161"/>
      <c r="RJ50" s="1160">
        <v>2E-3</v>
      </c>
      <c r="RK50" s="1160">
        <v>3.0000000000000001E-3</v>
      </c>
      <c r="RL50" s="1160">
        <v>4.0000000000000001E-3</v>
      </c>
      <c r="RM50" s="1160">
        <v>0</v>
      </c>
      <c r="RN50" s="1160">
        <v>0</v>
      </c>
      <c r="RO50" s="1161"/>
      <c r="RP50" s="1161"/>
      <c r="RQ50" s="1160">
        <v>0</v>
      </c>
      <c r="RR50" s="1160">
        <v>2E-3</v>
      </c>
      <c r="RS50" s="1160">
        <v>0</v>
      </c>
      <c r="RT50" s="1160">
        <v>0</v>
      </c>
      <c r="RU50" s="1160">
        <v>0</v>
      </c>
      <c r="RV50" s="1161"/>
      <c r="RW50" s="1161"/>
      <c r="RX50" s="1160">
        <v>1E-3</v>
      </c>
      <c r="RY50" s="1160">
        <v>6.0000000000000001E-3</v>
      </c>
      <c r="RZ50" s="1160">
        <v>8.0000000000000002E-3</v>
      </c>
      <c r="SA50" s="1160">
        <v>2E-3</v>
      </c>
      <c r="SB50" s="1160">
        <v>0</v>
      </c>
      <c r="SC50" s="1161"/>
      <c r="SD50" s="1161"/>
      <c r="SE50" s="1160">
        <v>0</v>
      </c>
      <c r="SF50" s="1160">
        <v>8.9999999999999993E-3</v>
      </c>
      <c r="SG50" s="1160">
        <v>8.0000000000000002E-3</v>
      </c>
      <c r="SH50" s="1160">
        <v>2E-3</v>
      </c>
      <c r="SI50" s="1160">
        <v>3.0000000000000001E-3</v>
      </c>
      <c r="SJ50" s="1161"/>
      <c r="SK50" s="1161"/>
      <c r="SL50" s="1160">
        <v>4.0000000000000001E-3</v>
      </c>
      <c r="SM50" s="1160">
        <v>0</v>
      </c>
      <c r="SN50" s="1160">
        <v>0</v>
      </c>
      <c r="SO50" s="4685">
        <v>0</v>
      </c>
      <c r="SP50" s="4715">
        <v>2E-3</v>
      </c>
      <c r="SQ50" s="4693"/>
      <c r="SR50" s="4693"/>
      <c r="SS50" s="4715">
        <v>1E-3</v>
      </c>
      <c r="ST50" s="4736">
        <v>2E-3</v>
      </c>
      <c r="SU50" s="4757">
        <v>2E-3</v>
      </c>
      <c r="SV50" s="4779">
        <v>4.0000000000000001E-3</v>
      </c>
      <c r="SW50" s="4808">
        <v>5.0000000000000001E-3</v>
      </c>
      <c r="SX50" s="4807"/>
      <c r="SY50" s="4807"/>
      <c r="SZ50" s="1160">
        <v>2E-3</v>
      </c>
      <c r="TA50" s="1160">
        <v>5.0000000000000001E-3</v>
      </c>
      <c r="TB50" s="1160">
        <v>3.0000000000000001E-3</v>
      </c>
      <c r="TC50" s="1160">
        <v>2E-3</v>
      </c>
      <c r="TD50" s="1160">
        <v>4.0000000000000001E-3</v>
      </c>
      <c r="TE50" s="1161"/>
      <c r="TF50" s="1161"/>
      <c r="TG50" s="1160">
        <v>2E-3</v>
      </c>
      <c r="TH50" s="1160">
        <v>4.0000000000000001E-3</v>
      </c>
      <c r="TI50" s="1160">
        <v>0</v>
      </c>
      <c r="TJ50" s="1160">
        <v>5.0000000000000001E-3</v>
      </c>
      <c r="TK50" s="1160">
        <v>0</v>
      </c>
      <c r="TL50" s="1161"/>
      <c r="TM50" s="1161"/>
      <c r="TN50" s="1160">
        <v>0</v>
      </c>
      <c r="TO50" s="1160">
        <v>0</v>
      </c>
      <c r="TP50" s="1160">
        <v>2E-3</v>
      </c>
      <c r="TQ50" s="1160">
        <v>5.0000000000000001E-3</v>
      </c>
    </row>
    <row r="51" spans="1:537" s="1287" customFormat="1" x14ac:dyDescent="0.3">
      <c r="A51" s="892" t="s">
        <v>86</v>
      </c>
      <c r="B51" s="1230"/>
      <c r="C51" s="1230"/>
      <c r="D51" s="1230"/>
      <c r="E51" s="1230"/>
      <c r="F51" s="1230"/>
      <c r="G51" s="1230"/>
      <c r="H51" s="1230"/>
      <c r="I51" s="1230"/>
      <c r="J51" s="1230"/>
      <c r="K51" s="1230"/>
      <c r="L51" s="1230"/>
      <c r="M51" s="1230"/>
      <c r="N51" s="1230"/>
      <c r="O51" s="1230"/>
      <c r="P51" s="1230"/>
      <c r="Q51" s="1230"/>
      <c r="R51" s="1230"/>
      <c r="S51" s="1230"/>
      <c r="T51" s="1230"/>
      <c r="U51" s="1230"/>
      <c r="V51" s="1230"/>
      <c r="W51" s="1230"/>
      <c r="X51" s="1230"/>
      <c r="Y51" s="1230"/>
      <c r="Z51" s="1230"/>
      <c r="AA51" s="1230"/>
      <c r="AB51" s="1230"/>
      <c r="AC51" s="1230"/>
      <c r="AD51" s="1230"/>
      <c r="AE51" s="1230"/>
      <c r="AF51" s="1230"/>
      <c r="AG51" s="1230"/>
      <c r="AH51" s="1230"/>
      <c r="AI51" s="1230"/>
      <c r="AJ51" s="1230"/>
      <c r="AK51" s="1230"/>
      <c r="AL51" s="1230"/>
      <c r="AM51" s="1230"/>
      <c r="AN51" s="1230"/>
      <c r="AO51" s="1230"/>
      <c r="AP51" s="1230"/>
      <c r="AQ51" s="1230"/>
      <c r="AR51" s="1230"/>
      <c r="AS51" s="1230"/>
      <c r="AT51" s="1230"/>
      <c r="AU51" s="1230"/>
      <c r="AV51" s="1230"/>
      <c r="AW51" s="1230"/>
      <c r="AX51" s="1230"/>
      <c r="AY51" s="1230"/>
      <c r="AZ51" s="1230"/>
      <c r="BA51" s="1230"/>
      <c r="BB51" s="1230"/>
      <c r="BC51" s="1230"/>
      <c r="BD51" s="1230"/>
      <c r="BE51" s="1230"/>
      <c r="BF51" s="1230"/>
      <c r="BG51" s="1231"/>
      <c r="BH51" s="1230"/>
      <c r="BI51" s="1230"/>
      <c r="BJ51" s="1231"/>
      <c r="BK51" s="1231"/>
      <c r="BL51" s="1231"/>
      <c r="BM51" s="1231"/>
      <c r="BN51" s="1230"/>
      <c r="BO51" s="1230"/>
      <c r="BP51" s="1230"/>
      <c r="BQ51" s="1230"/>
      <c r="BR51" s="1230"/>
      <c r="BS51" s="1230"/>
      <c r="BT51" s="1230"/>
      <c r="BU51" s="1230"/>
      <c r="BV51" s="1230"/>
      <c r="BW51" s="1230"/>
      <c r="BX51" s="1230"/>
      <c r="BY51" s="1230"/>
      <c r="BZ51" s="1230"/>
      <c r="CA51" s="1230"/>
      <c r="CB51" s="1230"/>
      <c r="CC51" s="1232"/>
      <c r="CD51" s="1233"/>
      <c r="CE51" s="1233"/>
      <c r="CF51" s="1233"/>
      <c r="CG51" s="1233"/>
      <c r="CH51" s="1234"/>
      <c r="CI51" s="1234"/>
      <c r="CJ51" s="1231"/>
      <c r="CK51" s="1231"/>
      <c r="CL51" s="1231"/>
      <c r="CM51" s="1231"/>
      <c r="CN51" s="1231"/>
      <c r="CO51" s="1231"/>
      <c r="CP51" s="1235"/>
      <c r="CQ51" s="1231"/>
      <c r="CR51" s="1231"/>
      <c r="CS51" s="1231"/>
      <c r="CT51" s="1231"/>
      <c r="CU51" s="1231"/>
      <c r="CV51" s="1235"/>
      <c r="CW51" s="1235"/>
      <c r="CX51" s="1235"/>
      <c r="CY51" s="1235"/>
      <c r="CZ51" s="1235"/>
      <c r="DA51" s="1236"/>
      <c r="DB51" s="1236"/>
      <c r="DC51" s="1236"/>
      <c r="DD51" s="1237"/>
      <c r="DE51" s="1237"/>
      <c r="DF51" s="1231"/>
      <c r="DG51" s="1238"/>
      <c r="DH51" s="1238"/>
      <c r="DI51" s="1238"/>
      <c r="DJ51" s="1231"/>
      <c r="DK51" s="1231"/>
      <c r="DL51" s="1231"/>
      <c r="DM51" s="1239"/>
      <c r="DN51" s="1231"/>
      <c r="DO51" s="1231"/>
      <c r="DP51" s="1231"/>
      <c r="DQ51" s="1231"/>
      <c r="DR51" s="1231"/>
      <c r="DS51" s="1240"/>
      <c r="DT51" s="1231"/>
      <c r="DU51" s="1241"/>
      <c r="DV51" s="1241"/>
      <c r="DW51" s="1241"/>
      <c r="DX51" s="1231"/>
      <c r="DY51" s="1242"/>
      <c r="DZ51" s="1243"/>
      <c r="EA51" s="1244"/>
      <c r="EB51" s="1231"/>
      <c r="EC51" s="1231"/>
      <c r="ED51" s="1231"/>
      <c r="EE51" s="1231"/>
      <c r="EF51" s="1231"/>
      <c r="EG51" s="1231"/>
      <c r="EH51" s="1245"/>
      <c r="EI51" s="1231"/>
      <c r="EJ51" s="1231"/>
      <c r="EK51" s="1231"/>
      <c r="EL51" s="1231"/>
      <c r="EM51" s="1246"/>
      <c r="EN51" s="1247"/>
      <c r="EO51" s="1231"/>
      <c r="EP51" s="1248"/>
      <c r="EQ51" s="1248"/>
      <c r="ER51" s="1248"/>
      <c r="ES51" s="1249"/>
      <c r="ET51" s="1250"/>
      <c r="EU51" s="1251"/>
      <c r="EV51" s="1252"/>
      <c r="EW51" s="1231"/>
      <c r="EX51" s="1231"/>
      <c r="EY51" s="1231"/>
      <c r="EZ51" s="1253"/>
      <c r="FA51" s="1254"/>
      <c r="FB51" s="1255"/>
      <c r="FC51" s="1256"/>
      <c r="FD51" s="1257"/>
      <c r="FE51" s="1257"/>
      <c r="FF51" s="1257"/>
      <c r="FG51" s="1258"/>
      <c r="FH51" s="1259"/>
      <c r="FI51" s="1260"/>
      <c r="FJ51" s="1260"/>
      <c r="FK51" s="1261"/>
      <c r="FL51" s="1261"/>
      <c r="FM51" s="1261"/>
      <c r="FN51" s="1262"/>
      <c r="FO51" s="1263"/>
      <c r="FP51" s="1263"/>
      <c r="FQ51" s="1263"/>
      <c r="FR51" s="1264"/>
      <c r="FS51" s="1264"/>
      <c r="FT51" s="1264"/>
      <c r="FU51" s="1265"/>
      <c r="FV51" s="1266"/>
      <c r="FW51" s="1266"/>
      <c r="FX51" s="1266"/>
      <c r="FY51" s="1267"/>
      <c r="FZ51" s="1267"/>
      <c r="GA51" s="1267"/>
      <c r="GB51" s="1268"/>
      <c r="GC51" s="1269"/>
      <c r="GD51" s="1270"/>
      <c r="GE51" s="1270"/>
      <c r="GF51" s="1271"/>
      <c r="GG51" s="1271"/>
      <c r="GH51" s="1271"/>
      <c r="GI51" s="1272"/>
      <c r="GJ51" s="1273"/>
      <c r="GK51" s="1274"/>
      <c r="GL51" s="1274"/>
      <c r="GM51" s="1231"/>
      <c r="GN51" s="1231"/>
      <c r="GO51" s="1231"/>
      <c r="GP51" s="1275"/>
      <c r="GQ51" s="1276"/>
      <c r="GR51" s="1277"/>
      <c r="GS51" s="1277"/>
      <c r="GT51" s="1277"/>
      <c r="GU51" s="1277"/>
      <c r="GV51" s="1277"/>
      <c r="GW51" s="1278"/>
      <c r="GX51" s="1279"/>
      <c r="GY51" s="1280"/>
      <c r="GZ51" s="1280"/>
      <c r="HA51" s="1280"/>
      <c r="HB51" s="1280"/>
      <c r="HC51" s="1280"/>
      <c r="HD51" s="1281"/>
      <c r="HE51" s="1282"/>
      <c r="HF51" s="1283"/>
      <c r="HG51" s="1284"/>
      <c r="HH51" s="1284"/>
      <c r="HI51" s="1284"/>
      <c r="HJ51" s="1284"/>
      <c r="HK51" s="1285"/>
      <c r="HL51" s="1286"/>
      <c r="HM51" s="1376"/>
      <c r="HN51" s="1402"/>
      <c r="HO51" s="1456"/>
      <c r="HP51" s="1456"/>
      <c r="HQ51" s="1456"/>
      <c r="HR51" s="1485"/>
      <c r="HS51" s="1526"/>
      <c r="HT51" s="1548"/>
      <c r="HU51" s="1231"/>
      <c r="HV51" s="1571"/>
      <c r="HW51" s="1571"/>
      <c r="HX51" s="1571"/>
      <c r="HY51" s="1571"/>
      <c r="HZ51" s="1600"/>
      <c r="IA51" s="1621"/>
      <c r="IB51" s="1643"/>
      <c r="IC51" s="1664"/>
      <c r="ID51" s="1664"/>
      <c r="IE51" s="1664"/>
      <c r="IF51" s="1693"/>
      <c r="IG51" s="1714"/>
      <c r="IH51" s="1714"/>
      <c r="II51" s="1736"/>
      <c r="IJ51" s="1757"/>
      <c r="IK51" s="1757"/>
      <c r="IL51" s="1757"/>
      <c r="IM51" s="1786"/>
      <c r="IN51" s="1231"/>
      <c r="IO51" s="1807"/>
      <c r="IP51" s="1828"/>
      <c r="IQ51" s="1849"/>
      <c r="IR51" s="1849"/>
      <c r="IS51" s="1849"/>
      <c r="IT51" s="1878"/>
      <c r="IU51" s="1899"/>
      <c r="IV51" s="1899"/>
      <c r="IW51" s="1920"/>
      <c r="IX51" s="1941"/>
      <c r="IY51" s="1941"/>
      <c r="IZ51" s="1941"/>
      <c r="JA51" s="1941"/>
      <c r="JB51" s="1941"/>
      <c r="JC51" s="1970"/>
      <c r="JD51" s="1970"/>
      <c r="JE51" s="1991"/>
      <c r="JF51" s="1991"/>
      <c r="JG51" s="1991"/>
      <c r="JH51" s="2020"/>
      <c r="JI51" s="2041"/>
      <c r="JJ51" s="2062"/>
      <c r="JK51" s="2062"/>
      <c r="JL51" s="2083"/>
      <c r="JM51" s="2083"/>
      <c r="JN51" s="2083"/>
      <c r="JO51" s="2112"/>
      <c r="JP51" s="2132"/>
      <c r="JQ51" s="2152"/>
      <c r="JR51" s="2172"/>
      <c r="JS51" s="2192"/>
      <c r="JT51" s="2192"/>
      <c r="JU51" s="2192"/>
      <c r="JV51" s="2219"/>
      <c r="JW51" s="2239"/>
      <c r="JX51" s="2259"/>
      <c r="JY51" s="2279"/>
      <c r="JZ51" s="2299"/>
      <c r="KA51" s="2299"/>
      <c r="KB51" s="2299"/>
      <c r="KC51" s="2328"/>
      <c r="KD51" s="2348"/>
      <c r="KE51" s="2368"/>
      <c r="KF51" s="2388"/>
      <c r="KG51" s="2408"/>
      <c r="KH51" s="2408"/>
      <c r="KI51" s="2408"/>
      <c r="KJ51" s="2437"/>
      <c r="KK51" s="2457"/>
      <c r="KL51" s="2477"/>
      <c r="KM51" s="2497"/>
      <c r="KN51" s="2517"/>
      <c r="KO51" s="2517"/>
      <c r="KP51" s="2517"/>
      <c r="KQ51" s="2546"/>
      <c r="KR51" s="2566"/>
      <c r="KS51" s="2586"/>
      <c r="KT51" s="2606"/>
      <c r="KU51" s="2626"/>
      <c r="KV51" s="2626"/>
      <c r="KW51" s="2626"/>
      <c r="KX51" s="2655"/>
      <c r="KY51" s="2675"/>
      <c r="KZ51" s="2695"/>
      <c r="LA51" s="2719"/>
      <c r="LB51" s="2739"/>
      <c r="LC51" s="2739"/>
      <c r="LD51" s="2739"/>
      <c r="LE51" s="2768"/>
      <c r="LF51" s="2788"/>
      <c r="LG51" s="2808"/>
      <c r="LH51" s="2828"/>
      <c r="LI51" s="2848"/>
      <c r="LJ51" s="2848"/>
      <c r="LK51" s="2848"/>
      <c r="LL51" s="2877"/>
      <c r="LM51" s="2897"/>
      <c r="LN51" s="2919"/>
      <c r="LO51" s="2939"/>
      <c r="LP51" s="2939"/>
      <c r="LQ51" s="3037"/>
      <c r="LR51" s="3037"/>
      <c r="LS51" s="3037"/>
      <c r="LT51" s="3038"/>
      <c r="LU51" s="3039"/>
      <c r="LV51" s="3040"/>
      <c r="LW51" s="3078"/>
      <c r="LX51" s="3078"/>
      <c r="LY51" s="3078"/>
      <c r="LZ51" s="3102"/>
      <c r="MA51" s="3117"/>
      <c r="MB51" s="3153"/>
      <c r="MC51" s="3173"/>
      <c r="MD51" s="3193"/>
      <c r="ME51" s="3193"/>
      <c r="MF51" s="3193"/>
      <c r="MG51" s="3223"/>
      <c r="MH51" s="3243"/>
      <c r="MI51" s="3263"/>
      <c r="MJ51" s="3284"/>
      <c r="MK51" s="3304"/>
      <c r="ML51" s="3304"/>
      <c r="MM51" s="3304"/>
      <c r="MN51" s="3333"/>
      <c r="MO51" s="3353"/>
      <c r="MP51" s="3373"/>
      <c r="MQ51" s="3393"/>
      <c r="MR51" s="3459"/>
      <c r="MS51" s="3459"/>
      <c r="MT51" s="3459"/>
      <c r="MU51" s="3459"/>
      <c r="MV51" s="3475"/>
      <c r="MW51" s="3495"/>
      <c r="MX51" s="3515"/>
      <c r="MY51" s="3535"/>
      <c r="MZ51" s="3535"/>
      <c r="NA51" s="3535"/>
      <c r="NB51" s="1571"/>
      <c r="NC51" s="3564"/>
      <c r="ND51" s="3564"/>
      <c r="NE51" s="3564"/>
      <c r="NF51" s="3594"/>
      <c r="NG51" s="3594"/>
      <c r="NH51" s="3594"/>
      <c r="NI51" s="1231"/>
      <c r="NJ51" s="3594"/>
      <c r="NK51" s="3624"/>
      <c r="NL51" s="3624"/>
      <c r="NM51" s="3624"/>
      <c r="NN51" s="3624"/>
      <c r="NO51" s="3624"/>
      <c r="NP51" s="3624"/>
      <c r="NQ51" s="3624"/>
      <c r="NR51" s="3624"/>
      <c r="NS51" s="3624"/>
      <c r="NT51" s="3644"/>
      <c r="NU51" s="3624"/>
      <c r="NV51" s="3624"/>
      <c r="NW51" s="3624"/>
      <c r="NX51" s="3624"/>
      <c r="NY51" s="3644"/>
      <c r="NZ51" s="3673"/>
      <c r="OA51" s="3673"/>
      <c r="OB51" s="3673"/>
      <c r="OC51" s="3673"/>
      <c r="OD51" s="3673"/>
      <c r="OE51" s="3673"/>
      <c r="OF51" s="3673"/>
      <c r="OG51" s="3673"/>
      <c r="OH51" s="1231"/>
      <c r="OI51" s="1231"/>
      <c r="OJ51" s="1231"/>
      <c r="OK51" s="3693"/>
      <c r="OL51" s="3693"/>
      <c r="OM51" s="3713"/>
      <c r="ON51" s="3733"/>
      <c r="OO51" s="3753"/>
      <c r="OP51" s="3753"/>
      <c r="OQ51" s="3753"/>
      <c r="OR51" s="3782"/>
      <c r="OS51" s="3802"/>
      <c r="OT51" s="3822"/>
      <c r="OU51" s="3842"/>
      <c r="OV51" s="3862"/>
      <c r="OW51" s="3862"/>
      <c r="OX51" s="3862"/>
      <c r="OY51" s="3891"/>
      <c r="OZ51" s="3911"/>
      <c r="PA51" s="3931"/>
      <c r="PB51" s="3951"/>
      <c r="PC51" s="3971"/>
      <c r="PD51" s="3971"/>
      <c r="PE51" s="3971"/>
      <c r="PF51" s="4000"/>
      <c r="PG51" s="4000"/>
      <c r="PH51" s="4000"/>
      <c r="PI51" s="4020"/>
      <c r="PJ51" s="4040"/>
      <c r="PK51" s="4040"/>
      <c r="PL51" s="4040"/>
      <c r="PM51" s="4069"/>
      <c r="PN51" s="4089"/>
      <c r="PO51" s="4109"/>
      <c r="PP51" s="4129"/>
      <c r="PQ51" s="4149"/>
      <c r="PR51" s="4149"/>
      <c r="PS51" s="4149"/>
      <c r="PT51" s="4180"/>
      <c r="PU51" s="4180"/>
      <c r="PV51" s="4180"/>
      <c r="PW51" s="4180"/>
      <c r="PX51" s="4200"/>
      <c r="PY51" s="4200"/>
      <c r="PZ51" s="4200"/>
      <c r="QA51" s="4229"/>
      <c r="QB51" s="4249"/>
      <c r="QC51" s="4269"/>
      <c r="QD51" s="4289"/>
      <c r="QE51" s="4309"/>
      <c r="QF51" s="4309"/>
      <c r="QG51" s="4309"/>
      <c r="QH51" s="4338"/>
      <c r="QI51" s="4358"/>
      <c r="QJ51" s="4378"/>
      <c r="QK51" s="4398"/>
      <c r="QL51" s="4418"/>
      <c r="QM51" s="4418"/>
      <c r="QN51" s="4418"/>
      <c r="QO51" s="4447"/>
      <c r="QP51" s="4467"/>
      <c r="QQ51" s="4487"/>
      <c r="QR51" s="4507"/>
      <c r="QS51" s="4527"/>
      <c r="QT51" s="4527"/>
      <c r="QU51" s="4527"/>
      <c r="QV51" s="4527"/>
      <c r="QW51" s="4559"/>
      <c r="QX51" s="4579"/>
      <c r="QY51" s="4599"/>
      <c r="QZ51" s="4619"/>
      <c r="RA51" s="4619"/>
      <c r="RB51" s="4619"/>
      <c r="RC51" s="1231"/>
      <c r="RD51" s="1231"/>
      <c r="RE51" s="4655"/>
      <c r="RF51" s="1231"/>
      <c r="RG51" s="1231"/>
      <c r="RH51" s="1231"/>
      <c r="RI51" s="1231"/>
      <c r="RJ51" s="1231"/>
      <c r="RK51" s="1231"/>
      <c r="RL51" s="1231"/>
      <c r="RM51" s="1231"/>
      <c r="RN51" s="1231"/>
      <c r="RO51" s="1231"/>
      <c r="RP51" s="1231"/>
      <c r="RQ51" s="1231"/>
      <c r="RR51" s="1231"/>
      <c r="RS51" s="1231"/>
      <c r="RT51" s="1231"/>
      <c r="RU51" s="1231"/>
      <c r="RV51" s="1231"/>
      <c r="RW51" s="1231"/>
      <c r="RX51" s="1231"/>
      <c r="RY51" s="1231"/>
      <c r="RZ51" s="1231"/>
      <c r="SA51" s="1231"/>
      <c r="SB51" s="1231"/>
      <c r="SC51" s="1231"/>
      <c r="SD51" s="1231"/>
      <c r="SE51" s="1231"/>
      <c r="SF51" s="1231"/>
      <c r="SG51" s="1231"/>
      <c r="SH51" s="1231"/>
      <c r="SI51" s="1231"/>
      <c r="SJ51" s="1231"/>
      <c r="SK51" s="1231"/>
      <c r="SL51" s="1231"/>
      <c r="SM51" s="1231"/>
      <c r="SN51" s="1231"/>
      <c r="SO51" s="4679"/>
      <c r="SP51" s="4709"/>
      <c r="SQ51" s="4709"/>
      <c r="SR51" s="4709"/>
      <c r="SS51" s="4709"/>
      <c r="ST51" s="4730"/>
      <c r="SU51" s="4751"/>
      <c r="SV51" s="4773"/>
      <c r="SW51" s="4794"/>
      <c r="SX51" s="4794"/>
      <c r="SY51" s="4794"/>
      <c r="SZ51" s="1231"/>
      <c r="TA51" s="1231"/>
      <c r="TB51" s="1231"/>
      <c r="TC51" s="1231"/>
      <c r="TD51" s="1231"/>
      <c r="TE51" s="1231"/>
      <c r="TF51" s="1231"/>
      <c r="TG51" s="1231"/>
      <c r="TH51" s="1231"/>
      <c r="TI51" s="1231"/>
      <c r="TJ51" s="1231"/>
      <c r="TK51" s="1231"/>
      <c r="TL51" s="1231"/>
      <c r="TM51" s="1231"/>
      <c r="TN51" s="1231"/>
      <c r="TO51" s="1231"/>
      <c r="TP51" s="1231"/>
      <c r="TQ51" s="1231"/>
    </row>
    <row r="52" spans="1:537" x14ac:dyDescent="0.3">
      <c r="A52" s="1288" t="s">
        <v>87</v>
      </c>
      <c r="B52" s="1289">
        <v>313338</v>
      </c>
      <c r="C52" s="1289">
        <v>319647</v>
      </c>
      <c r="D52" s="1289">
        <v>300850</v>
      </c>
      <c r="E52" s="1289">
        <v>295390</v>
      </c>
      <c r="F52" s="1289">
        <v>272173</v>
      </c>
      <c r="G52" s="209">
        <v>0</v>
      </c>
      <c r="H52" s="209">
        <v>0</v>
      </c>
      <c r="I52" s="1289">
        <v>267216</v>
      </c>
      <c r="J52" s="1289">
        <v>301075</v>
      </c>
      <c r="K52" s="1289">
        <v>294762</v>
      </c>
      <c r="L52" s="1289">
        <v>279418</v>
      </c>
      <c r="M52" s="1289">
        <v>239337</v>
      </c>
      <c r="N52" s="209">
        <v>0</v>
      </c>
      <c r="O52" s="209">
        <v>0</v>
      </c>
      <c r="P52" s="1289">
        <v>310903</v>
      </c>
      <c r="Q52" s="1289">
        <v>273390</v>
      </c>
      <c r="R52" s="1289">
        <v>229768</v>
      </c>
      <c r="S52" s="1289">
        <v>220495</v>
      </c>
      <c r="T52" s="1289">
        <v>199632</v>
      </c>
      <c r="U52" s="209">
        <v>0</v>
      </c>
      <c r="V52" s="209">
        <v>0</v>
      </c>
      <c r="W52" s="1289">
        <v>237738</v>
      </c>
      <c r="X52" s="208">
        <v>215228</v>
      </c>
      <c r="Y52" s="208">
        <v>209665</v>
      </c>
      <c r="Z52" s="208">
        <v>169811</v>
      </c>
      <c r="AA52" s="208">
        <v>168713</v>
      </c>
      <c r="AB52" s="209">
        <v>0</v>
      </c>
      <c r="AC52" s="209">
        <v>0</v>
      </c>
      <c r="AD52" s="208">
        <v>236407</v>
      </c>
      <c r="AE52" s="208">
        <v>176729</v>
      </c>
      <c r="AF52" s="1289">
        <v>207568</v>
      </c>
      <c r="AG52" s="1289">
        <v>202109</v>
      </c>
      <c r="AH52" s="1289"/>
      <c r="AI52" s="209">
        <v>0</v>
      </c>
      <c r="AJ52" s="209">
        <v>0</v>
      </c>
      <c r="AK52" s="1289">
        <v>302696</v>
      </c>
      <c r="AL52" s="1289">
        <v>297955</v>
      </c>
      <c r="AM52" s="1289">
        <v>249169</v>
      </c>
      <c r="AN52" s="1289">
        <v>250527</v>
      </c>
      <c r="AO52" s="1289">
        <v>244230</v>
      </c>
      <c r="AP52" s="209">
        <v>0</v>
      </c>
      <c r="AQ52" s="209">
        <v>0</v>
      </c>
      <c r="AR52" s="1289">
        <v>281867</v>
      </c>
      <c r="AS52" s="1289">
        <v>115256</v>
      </c>
      <c r="AT52" s="1289">
        <v>125864</v>
      </c>
      <c r="AU52" s="1289">
        <v>114191</v>
      </c>
      <c r="AV52" s="1289">
        <v>90082</v>
      </c>
      <c r="AW52" s="209">
        <v>0</v>
      </c>
      <c r="AX52" s="209">
        <v>0</v>
      </c>
      <c r="AY52" s="1289">
        <v>94218</v>
      </c>
      <c r="AZ52" s="208">
        <v>116768</v>
      </c>
      <c r="BA52" s="208">
        <v>114095</v>
      </c>
      <c r="BB52" s="208">
        <v>85755</v>
      </c>
      <c r="BC52" s="208">
        <v>85440</v>
      </c>
      <c r="BD52" s="209">
        <v>0</v>
      </c>
      <c r="BE52" s="209">
        <v>0</v>
      </c>
      <c r="BF52" s="208">
        <v>121604</v>
      </c>
      <c r="BG52" s="210">
        <v>100993</v>
      </c>
      <c r="BH52" s="208">
        <v>98962</v>
      </c>
      <c r="BI52" s="208">
        <v>73759</v>
      </c>
      <c r="BJ52" s="210">
        <v>67862</v>
      </c>
      <c r="BK52" s="211">
        <v>0</v>
      </c>
      <c r="BL52" s="211">
        <v>0</v>
      </c>
      <c r="BM52" s="210">
        <v>133046</v>
      </c>
      <c r="BN52" s="208">
        <v>126521</v>
      </c>
      <c r="BO52" s="208">
        <v>107905</v>
      </c>
      <c r="BP52" s="208">
        <v>106950</v>
      </c>
      <c r="BQ52" s="208">
        <v>121339</v>
      </c>
      <c r="BR52" s="209">
        <v>0</v>
      </c>
      <c r="BS52" s="209">
        <v>0</v>
      </c>
      <c r="BT52" s="208">
        <v>130656</v>
      </c>
      <c r="BU52" s="208">
        <v>110266</v>
      </c>
      <c r="BV52" s="208">
        <v>95466</v>
      </c>
      <c r="BW52" s="208">
        <v>91971</v>
      </c>
      <c r="BX52" s="208">
        <v>87274</v>
      </c>
      <c r="BY52" s="209">
        <v>0</v>
      </c>
      <c r="BZ52" s="209">
        <v>0</v>
      </c>
      <c r="CA52" s="208">
        <v>123427</v>
      </c>
      <c r="CB52" s="208">
        <v>49705</v>
      </c>
      <c r="CC52" s="212">
        <v>84688</v>
      </c>
      <c r="CD52" s="213">
        <v>84618</v>
      </c>
      <c r="CE52" s="213">
        <v>86549</v>
      </c>
      <c r="CF52" s="214">
        <v>0</v>
      </c>
      <c r="CG52" s="214">
        <v>0</v>
      </c>
      <c r="CH52" s="215">
        <v>90546</v>
      </c>
      <c r="CI52" s="215">
        <v>77189</v>
      </c>
      <c r="CJ52" s="210">
        <v>80957</v>
      </c>
      <c r="CK52" s="210">
        <v>69415</v>
      </c>
      <c r="CL52" s="210">
        <v>77244</v>
      </c>
      <c r="CM52" s="211">
        <v>0</v>
      </c>
      <c r="CN52" s="211">
        <v>0</v>
      </c>
      <c r="CO52" s="210">
        <v>73226</v>
      </c>
      <c r="CP52" s="216">
        <v>95834</v>
      </c>
      <c r="CQ52" s="210">
        <v>82757</v>
      </c>
      <c r="CR52" s="210">
        <v>77353</v>
      </c>
      <c r="CS52" s="210">
        <v>79248</v>
      </c>
      <c r="CT52" s="211">
        <v>0</v>
      </c>
      <c r="CU52" s="211">
        <v>0</v>
      </c>
      <c r="CV52" s="216">
        <v>0</v>
      </c>
      <c r="CW52" s="216">
        <v>89394</v>
      </c>
      <c r="CX52" s="216">
        <v>101137</v>
      </c>
      <c r="CY52" s="216">
        <v>95317</v>
      </c>
      <c r="CZ52" s="216">
        <v>81709</v>
      </c>
      <c r="DA52" s="217">
        <v>0</v>
      </c>
      <c r="DB52" s="217">
        <v>0</v>
      </c>
      <c r="DC52" s="218">
        <v>86946</v>
      </c>
      <c r="DD52" s="219">
        <v>82780</v>
      </c>
      <c r="DE52" s="219">
        <v>79224</v>
      </c>
      <c r="DF52" s="210">
        <v>73668</v>
      </c>
      <c r="DG52" s="220">
        <v>67516</v>
      </c>
      <c r="DH52" s="221">
        <v>0</v>
      </c>
      <c r="DI52" s="221">
        <v>0</v>
      </c>
      <c r="DJ52" s="210">
        <v>81981</v>
      </c>
      <c r="DK52" s="210">
        <v>72883</v>
      </c>
      <c r="DL52" s="210">
        <v>66252</v>
      </c>
      <c r="DM52" s="222">
        <v>60134</v>
      </c>
      <c r="DN52" s="210">
        <v>58326</v>
      </c>
      <c r="DO52" s="211">
        <v>0</v>
      </c>
      <c r="DP52" s="211">
        <v>0</v>
      </c>
      <c r="DQ52" s="210">
        <v>53228</v>
      </c>
      <c r="DR52" s="210">
        <v>58398</v>
      </c>
      <c r="DS52" s="223">
        <v>49606</v>
      </c>
      <c r="DT52" s="210">
        <v>74736</v>
      </c>
      <c r="DU52" s="224">
        <v>74631</v>
      </c>
      <c r="DV52" s="225">
        <v>0</v>
      </c>
      <c r="DW52" s="225">
        <v>0</v>
      </c>
      <c r="DX52" s="210">
        <v>92797</v>
      </c>
      <c r="DY52" s="226">
        <v>96587</v>
      </c>
      <c r="DZ52" s="227">
        <v>81612</v>
      </c>
      <c r="EA52" s="228">
        <v>79733</v>
      </c>
      <c r="EB52" s="210">
        <v>71686</v>
      </c>
      <c r="EC52" s="211">
        <v>0</v>
      </c>
      <c r="ED52" s="211">
        <v>0</v>
      </c>
      <c r="EE52" s="211">
        <v>0</v>
      </c>
      <c r="EF52" s="210">
        <v>97437</v>
      </c>
      <c r="EG52" s="210">
        <v>77075</v>
      </c>
      <c r="EH52" s="229">
        <v>75459</v>
      </c>
      <c r="EI52" s="210">
        <v>64204</v>
      </c>
      <c r="EJ52" s="211">
        <v>0</v>
      </c>
      <c r="EK52" s="211">
        <v>0</v>
      </c>
      <c r="EL52" s="210">
        <v>70350</v>
      </c>
      <c r="EM52" s="230">
        <v>54316</v>
      </c>
      <c r="EN52" s="231">
        <v>47221</v>
      </c>
      <c r="EO52" s="210">
        <v>44245</v>
      </c>
      <c r="EP52" s="232">
        <v>45953</v>
      </c>
      <c r="EQ52" s="233">
        <v>0</v>
      </c>
      <c r="ER52" s="233">
        <v>0</v>
      </c>
      <c r="ES52" s="234">
        <v>54737</v>
      </c>
      <c r="ET52" s="235">
        <v>49394</v>
      </c>
      <c r="EU52" s="236">
        <v>41425</v>
      </c>
      <c r="EV52" s="237">
        <v>29652</v>
      </c>
      <c r="EW52" s="210">
        <v>42242</v>
      </c>
      <c r="EX52" s="211">
        <v>0</v>
      </c>
      <c r="EY52" s="211">
        <v>0</v>
      </c>
      <c r="EZ52" s="238">
        <v>69404</v>
      </c>
      <c r="FA52" s="239">
        <v>54653</v>
      </c>
      <c r="FB52" s="240">
        <v>60151</v>
      </c>
      <c r="FC52" s="241">
        <v>54833</v>
      </c>
      <c r="FD52" s="242">
        <v>56921</v>
      </c>
      <c r="FE52" s="243">
        <v>0</v>
      </c>
      <c r="FF52" s="243">
        <v>0</v>
      </c>
      <c r="FG52" s="244">
        <v>58503</v>
      </c>
      <c r="FH52" s="245">
        <v>48305</v>
      </c>
      <c r="FI52" s="246"/>
      <c r="FJ52" s="246">
        <v>60991</v>
      </c>
      <c r="FK52" s="247">
        <v>50906</v>
      </c>
      <c r="FL52" s="248">
        <v>0</v>
      </c>
      <c r="FM52" s="248">
        <v>0</v>
      </c>
      <c r="FN52" s="249">
        <v>56644</v>
      </c>
      <c r="FO52" s="250">
        <v>41959</v>
      </c>
      <c r="FP52" s="250">
        <v>33280</v>
      </c>
      <c r="FQ52" s="250">
        <v>31315</v>
      </c>
      <c r="FR52" s="251">
        <v>35537</v>
      </c>
      <c r="FS52" s="252">
        <v>0</v>
      </c>
      <c r="FT52" s="252">
        <v>0</v>
      </c>
      <c r="FU52" s="253">
        <v>41370</v>
      </c>
      <c r="FV52" s="254">
        <v>46203</v>
      </c>
      <c r="FW52" s="254">
        <v>29130</v>
      </c>
      <c r="FX52" s="254"/>
      <c r="FY52" s="468">
        <v>14931</v>
      </c>
      <c r="FZ52" s="256">
        <v>0</v>
      </c>
      <c r="GA52" s="256">
        <v>0</v>
      </c>
      <c r="GB52" s="257">
        <v>52394</v>
      </c>
      <c r="GC52" s="258">
        <v>74441</v>
      </c>
      <c r="GD52" s="259">
        <v>62062</v>
      </c>
      <c r="GE52" s="259">
        <v>57005</v>
      </c>
      <c r="GF52" s="260">
        <v>57382</v>
      </c>
      <c r="GG52" s="261">
        <v>0</v>
      </c>
      <c r="GH52" s="261">
        <v>0</v>
      </c>
      <c r="GI52" s="262">
        <v>68390</v>
      </c>
      <c r="GJ52" s="263">
        <v>55123</v>
      </c>
      <c r="GK52" s="264">
        <v>49175</v>
      </c>
      <c r="GL52" s="264">
        <v>47203</v>
      </c>
      <c r="GM52" s="210">
        <v>44028</v>
      </c>
      <c r="GN52" s="211">
        <v>0</v>
      </c>
      <c r="GO52" s="211">
        <v>0</v>
      </c>
      <c r="GP52" s="265">
        <v>59781</v>
      </c>
      <c r="GQ52" s="266">
        <v>43978</v>
      </c>
      <c r="GR52" s="267">
        <v>40002</v>
      </c>
      <c r="GS52" s="267">
        <v>44326</v>
      </c>
      <c r="GT52" s="267">
        <v>43373</v>
      </c>
      <c r="GU52" s="268">
        <v>0</v>
      </c>
      <c r="GV52" s="268">
        <v>0</v>
      </c>
      <c r="GW52" s="269">
        <v>49977</v>
      </c>
      <c r="GX52" s="270">
        <v>39015</v>
      </c>
      <c r="GY52" s="271">
        <v>26246</v>
      </c>
      <c r="GZ52" s="271">
        <v>13417</v>
      </c>
      <c r="HA52" s="271"/>
      <c r="HB52" s="272">
        <v>0</v>
      </c>
      <c r="HC52" s="272">
        <v>0</v>
      </c>
      <c r="HD52" s="273">
        <v>46281</v>
      </c>
      <c r="HE52" s="274">
        <v>27043</v>
      </c>
      <c r="HF52" s="275">
        <v>26390</v>
      </c>
      <c r="HG52" s="276">
        <v>20297</v>
      </c>
      <c r="HH52" s="276"/>
      <c r="HI52" s="277">
        <v>0</v>
      </c>
      <c r="HJ52" s="277">
        <v>0</v>
      </c>
      <c r="HK52" s="278">
        <v>82116</v>
      </c>
      <c r="HL52" s="279">
        <v>65941</v>
      </c>
      <c r="HM52" s="1367">
        <v>64631</v>
      </c>
      <c r="HN52" s="1393">
        <v>53322</v>
      </c>
      <c r="HO52" s="1447">
        <v>48792</v>
      </c>
      <c r="HP52" s="1460">
        <v>0</v>
      </c>
      <c r="HQ52" s="1460">
        <v>0</v>
      </c>
      <c r="HR52" s="1476">
        <v>63240</v>
      </c>
      <c r="HS52" s="1517">
        <v>51870</v>
      </c>
      <c r="HT52" s="1539">
        <v>54390</v>
      </c>
      <c r="HU52" s="210">
        <v>55010</v>
      </c>
      <c r="HV52" s="1562">
        <v>40492</v>
      </c>
      <c r="HW52" s="1575">
        <v>0</v>
      </c>
      <c r="HX52" s="1575">
        <v>0</v>
      </c>
      <c r="HY52" s="1575">
        <v>0</v>
      </c>
      <c r="HZ52" s="1591">
        <v>66956</v>
      </c>
      <c r="IA52" s="1612">
        <v>78930</v>
      </c>
      <c r="IB52" s="1634">
        <v>46089</v>
      </c>
      <c r="IC52" s="1655">
        <v>36330</v>
      </c>
      <c r="ID52" s="1668">
        <v>0</v>
      </c>
      <c r="IE52" s="1668">
        <v>0</v>
      </c>
      <c r="IF52" s="1684">
        <v>50987</v>
      </c>
      <c r="IG52" s="1705">
        <v>38436</v>
      </c>
      <c r="IH52" s="1705">
        <v>36887</v>
      </c>
      <c r="II52" s="1727">
        <v>43643</v>
      </c>
      <c r="IJ52" s="1748">
        <v>41028</v>
      </c>
      <c r="IK52" s="1761">
        <v>0</v>
      </c>
      <c r="IL52" s="1761">
        <v>0</v>
      </c>
      <c r="IM52" s="1777">
        <v>61680</v>
      </c>
      <c r="IN52" s="210">
        <v>68209</v>
      </c>
      <c r="IO52" s="1798">
        <v>66905</v>
      </c>
      <c r="IP52" s="1819">
        <v>39177</v>
      </c>
      <c r="IQ52" s="1840">
        <v>46874</v>
      </c>
      <c r="IR52" s="1853">
        <v>0</v>
      </c>
      <c r="IS52" s="1853">
        <v>0</v>
      </c>
      <c r="IT52" s="1869">
        <v>44717</v>
      </c>
      <c r="IU52" s="1890">
        <v>47770</v>
      </c>
      <c r="IV52" s="1890">
        <v>40704</v>
      </c>
      <c r="IW52" s="1911">
        <v>38821</v>
      </c>
      <c r="IX52" s="1932"/>
      <c r="IY52" s="1945">
        <v>0</v>
      </c>
      <c r="IZ52" s="1945">
        <v>0</v>
      </c>
      <c r="JA52" s="1932">
        <v>9156</v>
      </c>
      <c r="JB52" s="1932">
        <v>41041</v>
      </c>
      <c r="JC52" s="1961">
        <v>42636</v>
      </c>
      <c r="JD52" s="1961">
        <v>30563</v>
      </c>
      <c r="JE52" s="1982">
        <v>29862</v>
      </c>
      <c r="JF52" s="1995">
        <v>0</v>
      </c>
      <c r="JG52" s="1995">
        <v>0</v>
      </c>
      <c r="JH52" s="2011">
        <v>46648</v>
      </c>
      <c r="JI52" s="2032">
        <v>42465</v>
      </c>
      <c r="JJ52" s="2053">
        <v>33013</v>
      </c>
      <c r="JK52" s="2053"/>
      <c r="JL52" s="2074">
        <v>39019</v>
      </c>
      <c r="JM52" s="2087">
        <v>0</v>
      </c>
      <c r="JN52" s="2087">
        <v>0</v>
      </c>
      <c r="JO52" s="2103">
        <v>34290</v>
      </c>
      <c r="JP52" s="2123">
        <v>45795</v>
      </c>
      <c r="JQ52" s="2143">
        <v>46900</v>
      </c>
      <c r="JR52" s="2163">
        <v>45209</v>
      </c>
      <c r="JS52" s="2183">
        <v>33996</v>
      </c>
      <c r="JT52" s="2196">
        <v>0</v>
      </c>
      <c r="JU52" s="2196">
        <v>0</v>
      </c>
      <c r="JV52" s="2210">
        <v>55364</v>
      </c>
      <c r="JW52" s="2230">
        <v>42211</v>
      </c>
      <c r="JX52" s="2250">
        <v>32017</v>
      </c>
      <c r="JY52" s="2270">
        <v>34082</v>
      </c>
      <c r="JZ52" s="2290">
        <v>30542</v>
      </c>
      <c r="KA52" s="2303">
        <v>0</v>
      </c>
      <c r="KB52" s="2303">
        <v>0</v>
      </c>
      <c r="KC52" s="2319">
        <v>49958</v>
      </c>
      <c r="KD52" s="2339">
        <v>35847</v>
      </c>
      <c r="KE52" s="2359">
        <v>34816</v>
      </c>
      <c r="KF52" s="2379">
        <v>30044</v>
      </c>
      <c r="KG52" s="2399">
        <v>29015</v>
      </c>
      <c r="KH52" s="2412">
        <v>0</v>
      </c>
      <c r="KI52" s="2412">
        <v>0</v>
      </c>
      <c r="KJ52" s="2428">
        <v>26434</v>
      </c>
      <c r="KK52" s="2448">
        <v>32490</v>
      </c>
      <c r="KL52" s="2468">
        <v>26688</v>
      </c>
      <c r="KM52" s="2488">
        <v>22879</v>
      </c>
      <c r="KN52" s="2508"/>
      <c r="KO52" s="2521">
        <v>0</v>
      </c>
      <c r="KP52" s="2521">
        <v>0</v>
      </c>
      <c r="KQ52" s="2537">
        <v>39138</v>
      </c>
      <c r="KR52" s="2557">
        <v>32267</v>
      </c>
      <c r="KS52" s="2577">
        <v>2915</v>
      </c>
      <c r="KT52" s="2597">
        <v>24031</v>
      </c>
      <c r="KU52" s="2617">
        <v>38475</v>
      </c>
      <c r="KV52" s="2630">
        <v>0</v>
      </c>
      <c r="KW52" s="2630">
        <v>0</v>
      </c>
      <c r="KX52" s="2646">
        <v>56684</v>
      </c>
      <c r="KY52" s="2666">
        <v>47414</v>
      </c>
      <c r="KZ52" s="2686">
        <v>38992</v>
      </c>
      <c r="LA52" s="2710">
        <v>39824</v>
      </c>
      <c r="LB52" s="2730">
        <v>29556</v>
      </c>
      <c r="LC52" s="2743">
        <v>0</v>
      </c>
      <c r="LD52" s="2743">
        <v>0</v>
      </c>
      <c r="LE52" s="2759">
        <v>47452</v>
      </c>
      <c r="LF52" s="2779">
        <v>34874</v>
      </c>
      <c r="LG52" s="2799">
        <v>36209</v>
      </c>
      <c r="LH52" s="2819">
        <v>31654</v>
      </c>
      <c r="LI52" s="2839">
        <v>20739</v>
      </c>
      <c r="LJ52" s="2852">
        <v>0</v>
      </c>
      <c r="LK52" s="2852">
        <v>0</v>
      </c>
      <c r="LL52" s="2868">
        <v>39949</v>
      </c>
      <c r="LM52" s="2888">
        <v>26717</v>
      </c>
      <c r="LN52" s="2910">
        <v>34219</v>
      </c>
      <c r="LO52" s="2930">
        <v>29736</v>
      </c>
      <c r="LP52" s="2930">
        <v>25361</v>
      </c>
      <c r="LQ52" s="2970">
        <v>0</v>
      </c>
      <c r="LR52" s="2970">
        <v>0</v>
      </c>
      <c r="LS52" s="2971">
        <v>36377</v>
      </c>
      <c r="LT52" s="2972">
        <v>31718</v>
      </c>
      <c r="LU52" s="2973">
        <v>25797</v>
      </c>
      <c r="LV52" s="2974">
        <v>21483</v>
      </c>
      <c r="LW52" s="3056">
        <v>16772</v>
      </c>
      <c r="LX52" s="3057">
        <v>0</v>
      </c>
      <c r="LY52" s="3057">
        <v>0</v>
      </c>
      <c r="LZ52" s="3087">
        <v>48386</v>
      </c>
      <c r="MA52" s="3108">
        <v>37222</v>
      </c>
      <c r="MB52" s="3144">
        <v>29282</v>
      </c>
      <c r="MC52" s="3164">
        <v>30405</v>
      </c>
      <c r="MD52" s="3184">
        <v>34535</v>
      </c>
      <c r="ME52" s="3197">
        <v>0</v>
      </c>
      <c r="MF52" s="3197">
        <v>0</v>
      </c>
      <c r="MG52" s="3214">
        <v>36286</v>
      </c>
      <c r="MH52" s="3234">
        <v>42267</v>
      </c>
      <c r="MI52" s="3254">
        <v>29586</v>
      </c>
      <c r="MJ52" s="3275">
        <v>25816</v>
      </c>
      <c r="MK52" s="3295">
        <v>24792</v>
      </c>
      <c r="ML52" s="3308">
        <v>0</v>
      </c>
      <c r="MM52" s="3308">
        <v>0</v>
      </c>
      <c r="MN52" s="3324">
        <v>37748</v>
      </c>
      <c r="MO52" s="3344">
        <v>30986</v>
      </c>
      <c r="MP52" s="3364">
        <v>22260</v>
      </c>
      <c r="MQ52" s="3384">
        <v>20899</v>
      </c>
      <c r="MR52" s="3437">
        <v>23554</v>
      </c>
      <c r="MS52" s="3438">
        <v>0</v>
      </c>
      <c r="MT52" s="3438">
        <v>0</v>
      </c>
      <c r="MU52" s="3437">
        <v>31459</v>
      </c>
      <c r="MV52" s="3466">
        <v>26598</v>
      </c>
      <c r="MW52" s="3486">
        <v>17243</v>
      </c>
      <c r="MX52" s="3506">
        <v>18203</v>
      </c>
      <c r="MY52" s="3526">
        <v>15164</v>
      </c>
      <c r="MZ52" s="3539">
        <v>0</v>
      </c>
      <c r="NA52" s="3539">
        <v>0</v>
      </c>
      <c r="NB52" s="1575">
        <v>0</v>
      </c>
      <c r="NC52" s="3555">
        <v>26131</v>
      </c>
      <c r="ND52" s="3555">
        <v>32238</v>
      </c>
      <c r="NE52" s="3555">
        <v>31582</v>
      </c>
      <c r="NF52" s="3585">
        <v>32693</v>
      </c>
      <c r="NG52" s="3571">
        <v>0</v>
      </c>
      <c r="NH52" s="3571">
        <v>0</v>
      </c>
      <c r="NI52" s="210">
        <v>41044</v>
      </c>
      <c r="NJ52" s="3585">
        <v>33303</v>
      </c>
      <c r="NK52" s="3615">
        <v>40405</v>
      </c>
      <c r="NL52" s="3615">
        <v>36503</v>
      </c>
      <c r="NM52" s="3615">
        <v>31587</v>
      </c>
      <c r="NN52" s="3602">
        <v>0</v>
      </c>
      <c r="NO52" s="3602">
        <v>0</v>
      </c>
      <c r="NP52" s="3615">
        <v>33235</v>
      </c>
      <c r="NQ52" s="3615">
        <v>32745</v>
      </c>
      <c r="NR52" s="3615">
        <v>27858</v>
      </c>
      <c r="NS52" s="3615">
        <v>15353</v>
      </c>
      <c r="NT52" s="3635">
        <v>14033</v>
      </c>
      <c r="NU52" s="3602">
        <v>0</v>
      </c>
      <c r="NV52" s="3602">
        <v>0</v>
      </c>
      <c r="NW52" s="3615">
        <v>30385</v>
      </c>
      <c r="NX52" s="3615">
        <v>30838</v>
      </c>
      <c r="NY52" s="3635">
        <v>25175</v>
      </c>
      <c r="NZ52" s="3664">
        <v>20094</v>
      </c>
      <c r="OA52" s="3664">
        <v>19746</v>
      </c>
      <c r="OB52" s="3651">
        <v>0</v>
      </c>
      <c r="OC52" s="3651">
        <v>0</v>
      </c>
      <c r="OD52" s="3664">
        <v>26805</v>
      </c>
      <c r="OE52" s="3664">
        <v>22422</v>
      </c>
      <c r="OF52" s="3664">
        <v>23575</v>
      </c>
      <c r="OG52" s="3664">
        <v>20895</v>
      </c>
      <c r="OH52" s="210">
        <v>22552</v>
      </c>
      <c r="OI52" s="211">
        <v>0</v>
      </c>
      <c r="OJ52" s="211">
        <v>0</v>
      </c>
      <c r="OK52" s="3684"/>
      <c r="OL52" s="3684">
        <v>40713</v>
      </c>
      <c r="OM52" s="3704">
        <v>42820</v>
      </c>
      <c r="ON52" s="3724">
        <v>43828</v>
      </c>
      <c r="OO52" s="3744">
        <v>31541</v>
      </c>
      <c r="OP52" s="3757">
        <v>0</v>
      </c>
      <c r="OQ52" s="3757">
        <v>0</v>
      </c>
      <c r="OR52" s="3773">
        <v>39883</v>
      </c>
      <c r="OS52" s="3793">
        <v>30103</v>
      </c>
      <c r="OT52" s="3813">
        <v>31273</v>
      </c>
      <c r="OU52" s="3833">
        <v>27685</v>
      </c>
      <c r="OV52" s="3853">
        <v>25809</v>
      </c>
      <c r="OW52" s="3866">
        <v>0</v>
      </c>
      <c r="OX52" s="3866">
        <v>0</v>
      </c>
      <c r="OY52" s="3882">
        <v>32129</v>
      </c>
      <c r="OZ52" s="3902">
        <v>29507</v>
      </c>
      <c r="PA52" s="3922">
        <v>22789</v>
      </c>
      <c r="PB52" s="3942">
        <v>27871</v>
      </c>
      <c r="PC52" s="3962">
        <v>18347</v>
      </c>
      <c r="PD52" s="3975">
        <v>0</v>
      </c>
      <c r="PE52" s="3975">
        <v>0</v>
      </c>
      <c r="PF52" s="3991">
        <v>33282</v>
      </c>
      <c r="PG52" s="3991">
        <v>20136</v>
      </c>
      <c r="PH52" s="3991">
        <v>22228</v>
      </c>
      <c r="PI52" s="4011">
        <v>17515</v>
      </c>
      <c r="PJ52" s="4031">
        <v>20378</v>
      </c>
      <c r="PK52" s="4044">
        <v>0</v>
      </c>
      <c r="PL52" s="4044">
        <v>0</v>
      </c>
      <c r="PM52" s="4060">
        <v>41429</v>
      </c>
      <c r="PN52" s="4080">
        <v>40248</v>
      </c>
      <c r="PO52" s="4100">
        <v>42333</v>
      </c>
      <c r="PP52" s="4120">
        <v>38913</v>
      </c>
      <c r="PQ52" s="4140">
        <v>33182</v>
      </c>
      <c r="PR52" s="4153">
        <v>0</v>
      </c>
      <c r="PS52" s="4153">
        <v>0</v>
      </c>
      <c r="PT52" s="4171">
        <v>34692</v>
      </c>
      <c r="PU52" s="4171">
        <v>28977</v>
      </c>
      <c r="PV52" s="4171">
        <v>40114</v>
      </c>
      <c r="PW52" s="4171">
        <v>33354</v>
      </c>
      <c r="PX52" s="4191">
        <v>23233</v>
      </c>
      <c r="PY52" s="4204">
        <v>0</v>
      </c>
      <c r="PZ52" s="4204">
        <v>0</v>
      </c>
      <c r="QA52" s="4220">
        <v>31993</v>
      </c>
      <c r="QB52" s="4240">
        <v>32707</v>
      </c>
      <c r="QC52" s="4260">
        <v>33028</v>
      </c>
      <c r="QD52" s="4280">
        <v>30673</v>
      </c>
      <c r="QE52" s="4300">
        <v>26330</v>
      </c>
      <c r="QF52" s="4313">
        <v>0</v>
      </c>
      <c r="QG52" s="4313">
        <v>0</v>
      </c>
      <c r="QH52" s="4329">
        <v>34048</v>
      </c>
      <c r="QI52" s="4349">
        <v>32100</v>
      </c>
      <c r="QJ52" s="4369">
        <v>23284</v>
      </c>
      <c r="QK52" s="4389">
        <v>25377</v>
      </c>
      <c r="QL52" s="4409">
        <v>27537</v>
      </c>
      <c r="QM52" s="4422">
        <v>0</v>
      </c>
      <c r="QN52" s="4422">
        <v>0</v>
      </c>
      <c r="QO52" s="4438">
        <v>25508</v>
      </c>
      <c r="QP52" s="4458">
        <v>23371</v>
      </c>
      <c r="QQ52" s="4478">
        <v>20363</v>
      </c>
      <c r="QR52" s="4498">
        <v>26977</v>
      </c>
      <c r="QS52" s="4518">
        <v>24463</v>
      </c>
      <c r="QT52" s="4531">
        <v>0</v>
      </c>
      <c r="QU52" s="4531">
        <v>0</v>
      </c>
      <c r="QV52" s="4518"/>
      <c r="QW52" s="4550">
        <v>40241</v>
      </c>
      <c r="QX52" s="4570">
        <v>37960</v>
      </c>
      <c r="QY52" s="4590">
        <v>40873</v>
      </c>
      <c r="QZ52" s="4610">
        <v>37422</v>
      </c>
      <c r="RA52" s="4623">
        <v>0</v>
      </c>
      <c r="RB52" s="4623">
        <v>0</v>
      </c>
      <c r="RC52" s="210">
        <v>37485</v>
      </c>
      <c r="RD52" s="210">
        <v>28494</v>
      </c>
      <c r="RE52" s="4646">
        <v>25004</v>
      </c>
      <c r="RF52" s="210">
        <v>23706</v>
      </c>
      <c r="RG52" s="210">
        <v>25115</v>
      </c>
      <c r="RH52" s="211">
        <v>0</v>
      </c>
      <c r="RI52" s="211">
        <v>0</v>
      </c>
      <c r="RJ52" s="210">
        <v>23531</v>
      </c>
      <c r="RK52" s="210">
        <v>19306</v>
      </c>
      <c r="RL52" s="210">
        <v>15737</v>
      </c>
      <c r="RM52" s="210">
        <v>13597</v>
      </c>
      <c r="RN52" s="210">
        <v>13451</v>
      </c>
      <c r="RO52" s="211">
        <v>0</v>
      </c>
      <c r="RP52" s="211">
        <v>0</v>
      </c>
      <c r="RQ52" s="210">
        <v>7637</v>
      </c>
      <c r="RR52" s="210">
        <v>8723</v>
      </c>
      <c r="RS52" s="210">
        <v>10359</v>
      </c>
      <c r="RT52" s="210">
        <v>6177</v>
      </c>
      <c r="RU52" s="210">
        <v>8417</v>
      </c>
      <c r="RV52" s="211">
        <v>0</v>
      </c>
      <c r="RW52" s="211">
        <v>0</v>
      </c>
      <c r="RX52" s="210">
        <v>18805</v>
      </c>
      <c r="RY52" s="210">
        <v>17100</v>
      </c>
      <c r="RZ52" s="210">
        <v>16259</v>
      </c>
      <c r="SA52" s="210">
        <v>16090</v>
      </c>
      <c r="SB52" s="210">
        <v>12976</v>
      </c>
      <c r="SC52" s="211">
        <v>0</v>
      </c>
      <c r="SD52" s="211">
        <v>0</v>
      </c>
      <c r="SE52" s="210"/>
      <c r="SF52" s="210">
        <v>15106</v>
      </c>
      <c r="SG52" s="210">
        <v>14064</v>
      </c>
      <c r="SH52" s="210">
        <v>12293</v>
      </c>
      <c r="SI52" s="210">
        <v>10738</v>
      </c>
      <c r="SJ52" s="211">
        <v>0</v>
      </c>
      <c r="SK52" s="211">
        <v>0</v>
      </c>
      <c r="SL52" s="210">
        <v>12361</v>
      </c>
      <c r="SM52" s="210">
        <v>13756</v>
      </c>
      <c r="SN52" s="210">
        <v>14249</v>
      </c>
      <c r="SO52" s="4670">
        <v>13923</v>
      </c>
      <c r="SP52" s="4700">
        <v>13678</v>
      </c>
      <c r="SQ52" s="4686">
        <v>0</v>
      </c>
      <c r="SR52" s="4686">
        <v>0</v>
      </c>
      <c r="SS52" s="4700">
        <v>11305</v>
      </c>
      <c r="ST52" s="4721">
        <v>12174</v>
      </c>
      <c r="SU52" s="4742">
        <v>9072</v>
      </c>
      <c r="SV52" s="4764">
        <v>10365</v>
      </c>
      <c r="SW52" s="4785">
        <v>9076</v>
      </c>
      <c r="SX52" s="4798">
        <v>0</v>
      </c>
      <c r="SY52" s="4798">
        <v>0</v>
      </c>
      <c r="SZ52" s="210">
        <v>9129</v>
      </c>
      <c r="TA52" s="210">
        <v>11610</v>
      </c>
      <c r="TB52" s="210">
        <v>15242</v>
      </c>
      <c r="TC52" s="210">
        <v>16741</v>
      </c>
      <c r="TD52" s="210">
        <v>18662</v>
      </c>
      <c r="TE52" s="211">
        <v>0</v>
      </c>
      <c r="TF52" s="211">
        <v>0</v>
      </c>
      <c r="TG52" s="210">
        <v>16000</v>
      </c>
      <c r="TH52" s="210">
        <v>14881</v>
      </c>
      <c r="TI52" s="210">
        <v>12286</v>
      </c>
      <c r="TJ52" s="210">
        <v>14983</v>
      </c>
      <c r="TK52" s="210"/>
      <c r="TL52" s="211">
        <v>0</v>
      </c>
      <c r="TM52" s="211">
        <v>0</v>
      </c>
      <c r="TN52" s="210">
        <v>17949</v>
      </c>
      <c r="TO52" s="210">
        <v>17949</v>
      </c>
      <c r="TP52" s="210">
        <v>13385</v>
      </c>
      <c r="TQ52" s="210">
        <v>10216</v>
      </c>
    </row>
    <row r="53" spans="1:537" x14ac:dyDescent="0.3">
      <c r="A53" s="1288" t="s">
        <v>88</v>
      </c>
      <c r="B53" s="1289">
        <v>46824</v>
      </c>
      <c r="C53" s="1289">
        <v>44399</v>
      </c>
      <c r="D53" s="1289">
        <v>56989</v>
      </c>
      <c r="E53" s="1289">
        <v>52535</v>
      </c>
      <c r="F53" s="1289">
        <v>42046</v>
      </c>
      <c r="G53" s="209">
        <v>0</v>
      </c>
      <c r="H53" s="209">
        <v>0</v>
      </c>
      <c r="I53" s="1289">
        <v>46825</v>
      </c>
      <c r="J53" s="1289">
        <v>53274</v>
      </c>
      <c r="K53" s="1289">
        <v>41349</v>
      </c>
      <c r="L53" s="1289">
        <v>40128</v>
      </c>
      <c r="M53" s="1289">
        <v>35242</v>
      </c>
      <c r="N53" s="209">
        <v>0</v>
      </c>
      <c r="O53" s="209">
        <v>0</v>
      </c>
      <c r="P53" s="1289">
        <v>53330</v>
      </c>
      <c r="Q53" s="1289">
        <v>56416</v>
      </c>
      <c r="R53" s="1289">
        <v>41430</v>
      </c>
      <c r="S53" s="1289">
        <v>39255</v>
      </c>
      <c r="T53" s="1289">
        <v>30355</v>
      </c>
      <c r="U53" s="209">
        <v>0</v>
      </c>
      <c r="V53" s="209">
        <v>0</v>
      </c>
      <c r="W53" s="1289">
        <v>49764</v>
      </c>
      <c r="X53" s="208">
        <v>43033</v>
      </c>
      <c r="Y53" s="208">
        <v>32532</v>
      </c>
      <c r="Z53" s="208">
        <v>30831</v>
      </c>
      <c r="AA53" s="208">
        <v>28919</v>
      </c>
      <c r="AB53" s="209">
        <v>0</v>
      </c>
      <c r="AC53" s="209">
        <v>0</v>
      </c>
      <c r="AD53" s="208">
        <v>37168</v>
      </c>
      <c r="AE53" s="208">
        <v>23915</v>
      </c>
      <c r="AF53" s="1289">
        <v>35355</v>
      </c>
      <c r="AG53" s="1289">
        <v>33878</v>
      </c>
      <c r="AH53" s="1289"/>
      <c r="AI53" s="209">
        <v>0</v>
      </c>
      <c r="AJ53" s="209">
        <v>0</v>
      </c>
      <c r="AK53" s="1289">
        <v>46435</v>
      </c>
      <c r="AL53" s="1289">
        <v>59160</v>
      </c>
      <c r="AM53" s="1289">
        <v>56458</v>
      </c>
      <c r="AN53" s="1289">
        <v>44326</v>
      </c>
      <c r="AO53" s="1289">
        <v>43624</v>
      </c>
      <c r="AP53" s="209">
        <v>0</v>
      </c>
      <c r="AQ53" s="209">
        <v>0</v>
      </c>
      <c r="AR53" s="1289">
        <v>44668</v>
      </c>
      <c r="AS53" s="1289">
        <v>23531</v>
      </c>
      <c r="AT53" s="1289">
        <v>26148</v>
      </c>
      <c r="AU53" s="1289">
        <v>19013</v>
      </c>
      <c r="AV53" s="1289">
        <v>16806</v>
      </c>
      <c r="AW53" s="209">
        <v>0</v>
      </c>
      <c r="AX53" s="209">
        <v>0</v>
      </c>
      <c r="AY53" s="1289">
        <v>18589</v>
      </c>
      <c r="AZ53" s="208">
        <v>20408</v>
      </c>
      <c r="BA53" s="208">
        <v>24464</v>
      </c>
      <c r="BB53" s="208">
        <v>14905</v>
      </c>
      <c r="BC53" s="208">
        <v>13207</v>
      </c>
      <c r="BD53" s="209">
        <v>0</v>
      </c>
      <c r="BE53" s="209">
        <v>0</v>
      </c>
      <c r="BF53" s="208">
        <v>26824</v>
      </c>
      <c r="BG53" s="210">
        <v>20835</v>
      </c>
      <c r="BH53" s="208">
        <v>19312</v>
      </c>
      <c r="BI53" s="208">
        <v>20429</v>
      </c>
      <c r="BJ53" s="210">
        <v>12934</v>
      </c>
      <c r="BK53" s="211">
        <v>0</v>
      </c>
      <c r="BL53" s="211">
        <v>0</v>
      </c>
      <c r="BM53" s="210">
        <v>22475</v>
      </c>
      <c r="BN53" s="208">
        <v>27090</v>
      </c>
      <c r="BO53" s="208">
        <v>25415</v>
      </c>
      <c r="BP53" s="208">
        <v>26038</v>
      </c>
      <c r="BQ53" s="208">
        <v>27226</v>
      </c>
      <c r="BR53" s="209">
        <v>0</v>
      </c>
      <c r="BS53" s="209">
        <v>0</v>
      </c>
      <c r="BT53" s="208">
        <v>28596</v>
      </c>
      <c r="BU53" s="208">
        <v>25001</v>
      </c>
      <c r="BV53" s="208">
        <v>15759</v>
      </c>
      <c r="BW53" s="208">
        <v>20444</v>
      </c>
      <c r="BX53" s="208">
        <v>16542</v>
      </c>
      <c r="BY53" s="209">
        <v>0</v>
      </c>
      <c r="BZ53" s="209">
        <v>0</v>
      </c>
      <c r="CA53" s="208">
        <v>14097</v>
      </c>
      <c r="CB53" s="208">
        <v>8686</v>
      </c>
      <c r="CC53" s="212">
        <v>18395</v>
      </c>
      <c r="CD53" s="213">
        <v>17234</v>
      </c>
      <c r="CE53" s="213">
        <v>17311</v>
      </c>
      <c r="CF53" s="214">
        <v>0</v>
      </c>
      <c r="CG53" s="214">
        <v>0</v>
      </c>
      <c r="CH53" s="215">
        <v>15983</v>
      </c>
      <c r="CI53" s="215">
        <v>15047</v>
      </c>
      <c r="CJ53" s="210">
        <v>14526</v>
      </c>
      <c r="CK53" s="210">
        <v>19361</v>
      </c>
      <c r="CL53" s="210">
        <v>16411</v>
      </c>
      <c r="CM53" s="211">
        <v>0</v>
      </c>
      <c r="CN53" s="211">
        <v>0</v>
      </c>
      <c r="CO53" s="210">
        <v>18067</v>
      </c>
      <c r="CP53" s="216">
        <v>18564</v>
      </c>
      <c r="CQ53" s="210">
        <v>22853</v>
      </c>
      <c r="CR53" s="210">
        <v>18423</v>
      </c>
      <c r="CS53" s="210">
        <v>18425</v>
      </c>
      <c r="CT53" s="211">
        <v>0</v>
      </c>
      <c r="CU53" s="211">
        <v>0</v>
      </c>
      <c r="CV53" s="216">
        <v>0</v>
      </c>
      <c r="CW53" s="216">
        <v>18626</v>
      </c>
      <c r="CX53" s="216">
        <v>30891</v>
      </c>
      <c r="CY53" s="216">
        <v>17519</v>
      </c>
      <c r="CZ53" s="216">
        <v>10854</v>
      </c>
      <c r="DA53" s="217">
        <v>0</v>
      </c>
      <c r="DB53" s="217">
        <v>0</v>
      </c>
      <c r="DC53" s="218">
        <v>11674</v>
      </c>
      <c r="DD53" s="219">
        <v>11817</v>
      </c>
      <c r="DE53" s="219">
        <v>9063</v>
      </c>
      <c r="DF53" s="210">
        <v>4813</v>
      </c>
      <c r="DG53" s="220">
        <v>5737</v>
      </c>
      <c r="DH53" s="221">
        <v>0</v>
      </c>
      <c r="DI53" s="221">
        <v>0</v>
      </c>
      <c r="DJ53" s="210">
        <v>13792</v>
      </c>
      <c r="DK53" s="210">
        <v>8445</v>
      </c>
      <c r="DL53" s="210">
        <v>8903</v>
      </c>
      <c r="DM53" s="222">
        <v>6300</v>
      </c>
      <c r="DN53" s="210">
        <v>5442</v>
      </c>
      <c r="DO53" s="211">
        <v>0</v>
      </c>
      <c r="DP53" s="211">
        <v>0</v>
      </c>
      <c r="DQ53" s="210">
        <v>7922</v>
      </c>
      <c r="DR53" s="210">
        <v>11304</v>
      </c>
      <c r="DS53" s="223">
        <v>8066</v>
      </c>
      <c r="DT53" s="210">
        <v>10256</v>
      </c>
      <c r="DU53" s="224">
        <v>9984</v>
      </c>
      <c r="DV53" s="225">
        <v>0</v>
      </c>
      <c r="DW53" s="225">
        <v>0</v>
      </c>
      <c r="DX53" s="210">
        <v>13557</v>
      </c>
      <c r="DY53" s="226">
        <v>12554</v>
      </c>
      <c r="DZ53" s="227">
        <v>11848</v>
      </c>
      <c r="EA53" s="228">
        <v>6378</v>
      </c>
      <c r="EB53" s="210">
        <v>7628</v>
      </c>
      <c r="EC53" s="211">
        <v>0</v>
      </c>
      <c r="ED53" s="211">
        <v>0</v>
      </c>
      <c r="EE53" s="211">
        <v>0</v>
      </c>
      <c r="EF53" s="210">
        <v>14272</v>
      </c>
      <c r="EG53" s="210">
        <v>14357</v>
      </c>
      <c r="EH53" s="229">
        <v>10186</v>
      </c>
      <c r="EI53" s="210">
        <v>13187</v>
      </c>
      <c r="EJ53" s="211">
        <v>0</v>
      </c>
      <c r="EK53" s="211">
        <v>0</v>
      </c>
      <c r="EL53" s="210">
        <v>12418</v>
      </c>
      <c r="EM53" s="230">
        <v>10804</v>
      </c>
      <c r="EN53" s="231">
        <v>6950</v>
      </c>
      <c r="EO53" s="210">
        <v>7616</v>
      </c>
      <c r="EP53" s="232">
        <v>14370</v>
      </c>
      <c r="EQ53" s="233">
        <v>0</v>
      </c>
      <c r="ER53" s="233">
        <v>0</v>
      </c>
      <c r="ES53" s="234">
        <v>11132</v>
      </c>
      <c r="ET53" s="235">
        <v>7612</v>
      </c>
      <c r="EU53" s="236">
        <v>8599</v>
      </c>
      <c r="EV53" s="237">
        <v>7691</v>
      </c>
      <c r="EW53" s="210">
        <v>6931</v>
      </c>
      <c r="EX53" s="211">
        <v>0</v>
      </c>
      <c r="EY53" s="211">
        <v>0</v>
      </c>
      <c r="EZ53" s="238">
        <v>7790</v>
      </c>
      <c r="FA53" s="239">
        <v>12368</v>
      </c>
      <c r="FB53" s="240">
        <v>11192</v>
      </c>
      <c r="FC53" s="241">
        <v>10422</v>
      </c>
      <c r="FD53" s="242">
        <v>9124</v>
      </c>
      <c r="FE53" s="243">
        <v>0</v>
      </c>
      <c r="FF53" s="243">
        <v>0</v>
      </c>
      <c r="FG53" s="244">
        <v>9567</v>
      </c>
      <c r="FH53" s="245">
        <v>10808</v>
      </c>
      <c r="FI53" s="246"/>
      <c r="FJ53" s="246">
        <v>15093</v>
      </c>
      <c r="FK53" s="247">
        <v>14157</v>
      </c>
      <c r="FL53" s="248">
        <v>0</v>
      </c>
      <c r="FM53" s="248">
        <v>0</v>
      </c>
      <c r="FN53" s="249">
        <v>11138</v>
      </c>
      <c r="FO53" s="250">
        <v>10636</v>
      </c>
      <c r="FP53" s="250">
        <v>11332</v>
      </c>
      <c r="FQ53" s="250">
        <v>7933</v>
      </c>
      <c r="FR53" s="251">
        <v>5528</v>
      </c>
      <c r="FS53" s="252">
        <v>0</v>
      </c>
      <c r="FT53" s="252">
        <v>0</v>
      </c>
      <c r="FU53" s="253">
        <v>13220</v>
      </c>
      <c r="FV53" s="254">
        <v>4766</v>
      </c>
      <c r="FW53" s="254">
        <v>8982</v>
      </c>
      <c r="FX53" s="254"/>
      <c r="FY53" s="468">
        <v>2450</v>
      </c>
      <c r="FZ53" s="256">
        <v>0</v>
      </c>
      <c r="GA53" s="256">
        <v>0</v>
      </c>
      <c r="GB53" s="257">
        <v>9728</v>
      </c>
      <c r="GC53" s="258">
        <v>11420</v>
      </c>
      <c r="GD53" s="259">
        <v>6528</v>
      </c>
      <c r="GE53" s="259">
        <v>12131</v>
      </c>
      <c r="GF53" s="260">
        <v>11722</v>
      </c>
      <c r="GG53" s="261">
        <v>0</v>
      </c>
      <c r="GH53" s="261">
        <v>0</v>
      </c>
      <c r="GI53" s="262">
        <v>9138</v>
      </c>
      <c r="GJ53" s="263">
        <v>9253</v>
      </c>
      <c r="GK53" s="264">
        <v>11673</v>
      </c>
      <c r="GL53" s="264">
        <v>4614</v>
      </c>
      <c r="GM53" s="210">
        <v>7033</v>
      </c>
      <c r="GN53" s="211">
        <v>0</v>
      </c>
      <c r="GO53" s="211">
        <v>0</v>
      </c>
      <c r="GP53" s="265">
        <v>7987</v>
      </c>
      <c r="GQ53" s="266">
        <v>6085</v>
      </c>
      <c r="GR53" s="267">
        <v>9279</v>
      </c>
      <c r="GS53" s="267">
        <v>7351</v>
      </c>
      <c r="GT53" s="267">
        <v>8337</v>
      </c>
      <c r="GU53" s="268">
        <v>0</v>
      </c>
      <c r="GV53" s="268">
        <v>0</v>
      </c>
      <c r="GW53" s="269">
        <v>7891</v>
      </c>
      <c r="GX53" s="270">
        <v>2787</v>
      </c>
      <c r="GY53" s="271">
        <v>2245</v>
      </c>
      <c r="GZ53" s="271">
        <v>0</v>
      </c>
      <c r="HA53" s="271"/>
      <c r="HB53" s="272">
        <v>0</v>
      </c>
      <c r="HC53" s="272">
        <v>0</v>
      </c>
      <c r="HD53" s="273">
        <v>9939</v>
      </c>
      <c r="HE53" s="274">
        <v>3834</v>
      </c>
      <c r="HF53" s="275">
        <v>3876</v>
      </c>
      <c r="HG53" s="276">
        <v>764</v>
      </c>
      <c r="HH53" s="276"/>
      <c r="HI53" s="277">
        <v>0</v>
      </c>
      <c r="HJ53" s="277">
        <v>0</v>
      </c>
      <c r="HK53" s="278">
        <v>10347</v>
      </c>
      <c r="HL53" s="279">
        <v>9191</v>
      </c>
      <c r="HM53" s="1367">
        <v>5460</v>
      </c>
      <c r="HN53" s="1393">
        <v>8667</v>
      </c>
      <c r="HO53" s="1447">
        <v>6324</v>
      </c>
      <c r="HP53" s="1460">
        <v>0</v>
      </c>
      <c r="HQ53" s="1460">
        <v>0</v>
      </c>
      <c r="HR53" s="1476">
        <v>14810</v>
      </c>
      <c r="HS53" s="1517">
        <v>7497</v>
      </c>
      <c r="HT53" s="1539">
        <v>8059</v>
      </c>
      <c r="HU53" s="210">
        <v>12365</v>
      </c>
      <c r="HV53" s="1562">
        <v>5941</v>
      </c>
      <c r="HW53" s="1575">
        <v>0</v>
      </c>
      <c r="HX53" s="1575">
        <v>0</v>
      </c>
      <c r="HY53" s="1575">
        <v>0</v>
      </c>
      <c r="HZ53" s="1591">
        <v>7436</v>
      </c>
      <c r="IA53" s="1612">
        <v>10087</v>
      </c>
      <c r="IB53" s="1634">
        <v>7203</v>
      </c>
      <c r="IC53" s="1655">
        <v>4724</v>
      </c>
      <c r="ID53" s="1668">
        <v>0</v>
      </c>
      <c r="IE53" s="1668">
        <v>0</v>
      </c>
      <c r="IF53" s="1684">
        <v>10449</v>
      </c>
      <c r="IG53" s="1705">
        <v>8795</v>
      </c>
      <c r="IH53" s="1705">
        <v>7754</v>
      </c>
      <c r="II53" s="1727">
        <v>8928</v>
      </c>
      <c r="IJ53" s="1748">
        <v>3551</v>
      </c>
      <c r="IK53" s="1761">
        <v>0</v>
      </c>
      <c r="IL53" s="1761">
        <v>0</v>
      </c>
      <c r="IM53" s="1777">
        <v>7721</v>
      </c>
      <c r="IN53" s="210">
        <v>14208</v>
      </c>
      <c r="IO53" s="1798">
        <v>7595</v>
      </c>
      <c r="IP53" s="1819">
        <v>9792</v>
      </c>
      <c r="IQ53" s="1840">
        <v>9883</v>
      </c>
      <c r="IR53" s="1853">
        <v>0</v>
      </c>
      <c r="IS53" s="1853">
        <v>0</v>
      </c>
      <c r="IT53" s="1869">
        <v>9507</v>
      </c>
      <c r="IU53" s="1890">
        <v>6648</v>
      </c>
      <c r="IV53" s="1890">
        <v>5561</v>
      </c>
      <c r="IW53" s="1911">
        <v>3592</v>
      </c>
      <c r="IX53" s="1932"/>
      <c r="IY53" s="1945">
        <v>0</v>
      </c>
      <c r="IZ53" s="1945">
        <v>0</v>
      </c>
      <c r="JA53" s="1932">
        <v>628</v>
      </c>
      <c r="JB53" s="1932">
        <v>4730</v>
      </c>
      <c r="JC53" s="1961">
        <v>4531</v>
      </c>
      <c r="JD53" s="1961">
        <v>5502</v>
      </c>
      <c r="JE53" s="1982">
        <v>7733</v>
      </c>
      <c r="JF53" s="1995">
        <v>0</v>
      </c>
      <c r="JG53" s="1995">
        <v>0</v>
      </c>
      <c r="JH53" s="2011">
        <v>7831</v>
      </c>
      <c r="JI53" s="2032">
        <v>6117</v>
      </c>
      <c r="JJ53" s="2053">
        <v>5339</v>
      </c>
      <c r="JK53" s="2053"/>
      <c r="JL53" s="2074">
        <v>7974</v>
      </c>
      <c r="JM53" s="2087">
        <v>0</v>
      </c>
      <c r="JN53" s="2087">
        <v>0</v>
      </c>
      <c r="JO53" s="2103">
        <v>4534</v>
      </c>
      <c r="JP53" s="2123">
        <v>9599</v>
      </c>
      <c r="JQ53" s="2143">
        <v>8792</v>
      </c>
      <c r="JR53" s="2163">
        <v>8913</v>
      </c>
      <c r="JS53" s="2183">
        <v>6237</v>
      </c>
      <c r="JT53" s="2196">
        <v>0</v>
      </c>
      <c r="JU53" s="2196">
        <v>0</v>
      </c>
      <c r="JV53" s="2210">
        <v>6393</v>
      </c>
      <c r="JW53" s="2230">
        <v>5210</v>
      </c>
      <c r="JX53" s="2250">
        <v>8425</v>
      </c>
      <c r="JY53" s="2270">
        <v>3652</v>
      </c>
      <c r="JZ53" s="2290">
        <v>6070</v>
      </c>
      <c r="KA53" s="2303">
        <v>0</v>
      </c>
      <c r="KB53" s="2303">
        <v>0</v>
      </c>
      <c r="KC53" s="2319">
        <v>5794</v>
      </c>
      <c r="KD53" s="2339">
        <v>7626</v>
      </c>
      <c r="KE53" s="2359">
        <v>5295</v>
      </c>
      <c r="KF53" s="2379">
        <v>5234</v>
      </c>
      <c r="KG53" s="2399">
        <v>3543</v>
      </c>
      <c r="KH53" s="2412">
        <v>0</v>
      </c>
      <c r="KI53" s="2412">
        <v>0</v>
      </c>
      <c r="KJ53" s="2428">
        <v>13131</v>
      </c>
      <c r="KK53" s="2448">
        <v>6238</v>
      </c>
      <c r="KL53" s="2468">
        <v>4060</v>
      </c>
      <c r="KM53" s="2488">
        <v>3363</v>
      </c>
      <c r="KN53" s="2508"/>
      <c r="KO53" s="2521">
        <v>0</v>
      </c>
      <c r="KP53" s="2521">
        <v>0</v>
      </c>
      <c r="KQ53" s="2537">
        <v>7622</v>
      </c>
      <c r="KR53" s="2557">
        <v>4630</v>
      </c>
      <c r="KS53" s="2577">
        <v>6761</v>
      </c>
      <c r="KT53" s="2597">
        <v>4123</v>
      </c>
      <c r="KU53" s="2617">
        <v>5096</v>
      </c>
      <c r="KV53" s="2630">
        <v>0</v>
      </c>
      <c r="KW53" s="2630">
        <v>0</v>
      </c>
      <c r="KX53" s="2646">
        <v>10268</v>
      </c>
      <c r="KY53" s="2666">
        <v>7856</v>
      </c>
      <c r="KZ53" s="2686">
        <v>5716</v>
      </c>
      <c r="LA53" s="2710">
        <v>5043</v>
      </c>
      <c r="LB53" s="2730">
        <v>4453</v>
      </c>
      <c r="LC53" s="2743">
        <v>0</v>
      </c>
      <c r="LD53" s="2743">
        <v>0</v>
      </c>
      <c r="LE53" s="2759">
        <v>3542</v>
      </c>
      <c r="LF53" s="2779">
        <v>5593</v>
      </c>
      <c r="LG53" s="2799">
        <v>6236</v>
      </c>
      <c r="LH53" s="2819">
        <v>4804</v>
      </c>
      <c r="LI53" s="2839">
        <v>5875</v>
      </c>
      <c r="LJ53" s="2852">
        <v>0</v>
      </c>
      <c r="LK53" s="2852">
        <v>0</v>
      </c>
      <c r="LL53" s="2868">
        <v>3493</v>
      </c>
      <c r="LM53" s="2888">
        <v>3893</v>
      </c>
      <c r="LN53" s="2910">
        <v>6428</v>
      </c>
      <c r="LO53" s="2930">
        <v>7192</v>
      </c>
      <c r="LP53" s="2930">
        <v>2336</v>
      </c>
      <c r="LQ53" s="2970">
        <v>0</v>
      </c>
      <c r="LR53" s="2970">
        <v>0</v>
      </c>
      <c r="LS53" s="2971">
        <v>7509</v>
      </c>
      <c r="LT53" s="2972">
        <v>5061</v>
      </c>
      <c r="LU53" s="2973">
        <v>3698</v>
      </c>
      <c r="LV53" s="2974">
        <v>6408</v>
      </c>
      <c r="LW53" s="3056">
        <v>2666</v>
      </c>
      <c r="LX53" s="3057">
        <v>0</v>
      </c>
      <c r="LY53" s="3057">
        <v>0</v>
      </c>
      <c r="LZ53" s="3087">
        <v>8984</v>
      </c>
      <c r="MA53" s="3108">
        <v>5190</v>
      </c>
      <c r="MB53" s="3144">
        <v>4289</v>
      </c>
      <c r="MC53" s="3164">
        <v>4588</v>
      </c>
      <c r="MD53" s="3184">
        <v>1398</v>
      </c>
      <c r="ME53" s="3197">
        <v>0</v>
      </c>
      <c r="MF53" s="3197">
        <v>0</v>
      </c>
      <c r="MG53" s="3214">
        <v>4169</v>
      </c>
      <c r="MH53" s="3234">
        <v>3310</v>
      </c>
      <c r="MI53" s="3254">
        <v>4871</v>
      </c>
      <c r="MJ53" s="3275">
        <v>2005</v>
      </c>
      <c r="MK53" s="3295">
        <v>2764</v>
      </c>
      <c r="ML53" s="3308">
        <v>0</v>
      </c>
      <c r="MM53" s="3308">
        <v>0</v>
      </c>
      <c r="MN53" s="3324">
        <v>8336</v>
      </c>
      <c r="MO53" s="3344">
        <v>4426</v>
      </c>
      <c r="MP53" s="3364">
        <v>2369</v>
      </c>
      <c r="MQ53" s="3384">
        <v>3102</v>
      </c>
      <c r="MR53" s="3437">
        <v>1209</v>
      </c>
      <c r="MS53" s="3438">
        <v>0</v>
      </c>
      <c r="MT53" s="3438">
        <v>0</v>
      </c>
      <c r="MU53" s="3437">
        <v>5701</v>
      </c>
      <c r="MV53" s="3466">
        <v>3194</v>
      </c>
      <c r="MW53" s="3486">
        <v>1823</v>
      </c>
      <c r="MX53" s="3506">
        <v>1654</v>
      </c>
      <c r="MY53" s="3526">
        <v>3016</v>
      </c>
      <c r="MZ53" s="3539">
        <v>0</v>
      </c>
      <c r="NA53" s="3539">
        <v>0</v>
      </c>
      <c r="NB53" s="1575">
        <v>0</v>
      </c>
      <c r="NC53" s="3555">
        <v>4270</v>
      </c>
      <c r="ND53" s="3555">
        <v>2509</v>
      </c>
      <c r="NE53" s="3555">
        <v>5246</v>
      </c>
      <c r="NF53" s="3585">
        <v>3464</v>
      </c>
      <c r="NG53" s="3571">
        <v>0</v>
      </c>
      <c r="NH53" s="3571">
        <v>0</v>
      </c>
      <c r="NI53" s="210">
        <v>5381</v>
      </c>
      <c r="NJ53" s="3585">
        <v>6606</v>
      </c>
      <c r="NK53" s="3615">
        <v>6269</v>
      </c>
      <c r="NL53" s="3615">
        <v>4464</v>
      </c>
      <c r="NM53" s="3615">
        <v>1796</v>
      </c>
      <c r="NN53" s="3602">
        <v>0</v>
      </c>
      <c r="NO53" s="3602">
        <v>0</v>
      </c>
      <c r="NP53" s="3615">
        <v>3844</v>
      </c>
      <c r="NQ53" s="3615">
        <v>7364</v>
      </c>
      <c r="NR53" s="3615">
        <v>2325</v>
      </c>
      <c r="NS53" s="3615">
        <v>2238</v>
      </c>
      <c r="NT53" s="3635">
        <v>1856</v>
      </c>
      <c r="NU53" s="3602">
        <v>0</v>
      </c>
      <c r="NV53" s="3602">
        <v>0</v>
      </c>
      <c r="NW53" s="3615">
        <v>3925</v>
      </c>
      <c r="NX53" s="3615">
        <v>5275</v>
      </c>
      <c r="NY53" s="3635">
        <v>3378</v>
      </c>
      <c r="NZ53" s="3664">
        <v>3289</v>
      </c>
      <c r="OA53" s="3664">
        <v>5914</v>
      </c>
      <c r="OB53" s="3651">
        <v>0</v>
      </c>
      <c r="OC53" s="3651">
        <v>0</v>
      </c>
      <c r="OD53" s="3664">
        <v>5216</v>
      </c>
      <c r="OE53" s="3664">
        <v>3653</v>
      </c>
      <c r="OF53" s="3664">
        <v>4296</v>
      </c>
      <c r="OG53" s="3664">
        <v>4231</v>
      </c>
      <c r="OH53" s="210">
        <v>5021</v>
      </c>
      <c r="OI53" s="211">
        <v>0</v>
      </c>
      <c r="OJ53" s="211">
        <v>0</v>
      </c>
      <c r="OK53" s="3684"/>
      <c r="OL53" s="3684">
        <v>5892</v>
      </c>
      <c r="OM53" s="3704">
        <v>4489</v>
      </c>
      <c r="ON53" s="3724">
        <v>4736</v>
      </c>
      <c r="OO53" s="3744">
        <v>4974</v>
      </c>
      <c r="OP53" s="3757">
        <v>0</v>
      </c>
      <c r="OQ53" s="3757">
        <v>0</v>
      </c>
      <c r="OR53" s="3773">
        <v>7702</v>
      </c>
      <c r="OS53" s="3793">
        <v>2786</v>
      </c>
      <c r="OT53" s="3813">
        <v>3534</v>
      </c>
      <c r="OU53" s="3833">
        <v>2567</v>
      </c>
      <c r="OV53" s="3853">
        <v>8618</v>
      </c>
      <c r="OW53" s="3866">
        <v>0</v>
      </c>
      <c r="OX53" s="3866">
        <v>0</v>
      </c>
      <c r="OY53" s="3882">
        <v>4273</v>
      </c>
      <c r="OZ53" s="3902">
        <v>4212</v>
      </c>
      <c r="PA53" s="3922">
        <v>3947</v>
      </c>
      <c r="PB53" s="3942">
        <v>6394</v>
      </c>
      <c r="PC53" s="3962">
        <v>833</v>
      </c>
      <c r="PD53" s="3975">
        <v>0</v>
      </c>
      <c r="PE53" s="3975">
        <v>0</v>
      </c>
      <c r="PF53" s="3991">
        <v>3755</v>
      </c>
      <c r="PG53" s="3991">
        <v>5084</v>
      </c>
      <c r="PH53" s="3991">
        <v>2817</v>
      </c>
      <c r="PI53" s="4011">
        <v>2357</v>
      </c>
      <c r="PJ53" s="4031">
        <v>1042</v>
      </c>
      <c r="PK53" s="4044">
        <v>0</v>
      </c>
      <c r="PL53" s="4044">
        <v>0</v>
      </c>
      <c r="PM53" s="4060">
        <v>8584</v>
      </c>
      <c r="PN53" s="4080">
        <v>5027</v>
      </c>
      <c r="PO53" s="4100">
        <v>5749</v>
      </c>
      <c r="PP53" s="4120">
        <v>5842</v>
      </c>
      <c r="PQ53" s="4140">
        <v>4718</v>
      </c>
      <c r="PR53" s="4153">
        <v>0</v>
      </c>
      <c r="PS53" s="4153">
        <v>0</v>
      </c>
      <c r="PT53" s="4171">
        <v>3061</v>
      </c>
      <c r="PU53" s="4171">
        <v>3126</v>
      </c>
      <c r="PV53" s="4171">
        <v>3914</v>
      </c>
      <c r="PW53" s="4171">
        <v>2814</v>
      </c>
      <c r="PX53" s="4191">
        <v>2323</v>
      </c>
      <c r="PY53" s="4204">
        <v>0</v>
      </c>
      <c r="PZ53" s="4204">
        <v>0</v>
      </c>
      <c r="QA53" s="4220">
        <v>5479</v>
      </c>
      <c r="QB53" s="4240">
        <v>4319</v>
      </c>
      <c r="QC53" s="4260">
        <v>4748</v>
      </c>
      <c r="QD53" s="4280">
        <v>3249</v>
      </c>
      <c r="QE53" s="4300">
        <v>2135</v>
      </c>
      <c r="QF53" s="4313">
        <v>0</v>
      </c>
      <c r="QG53" s="4313">
        <v>0</v>
      </c>
      <c r="QH53" s="4329">
        <v>3936</v>
      </c>
      <c r="QI53" s="4349">
        <v>4734</v>
      </c>
      <c r="QJ53" s="4369">
        <v>3973</v>
      </c>
      <c r="QK53" s="4389">
        <v>2806</v>
      </c>
      <c r="QL53" s="4409">
        <v>4157</v>
      </c>
      <c r="QM53" s="4422">
        <v>0</v>
      </c>
      <c r="QN53" s="4422">
        <v>0</v>
      </c>
      <c r="QO53" s="4438">
        <v>3092</v>
      </c>
      <c r="QP53" s="4458">
        <v>3150</v>
      </c>
      <c r="QQ53" s="4478">
        <v>7043</v>
      </c>
      <c r="QR53" s="4498">
        <v>3943</v>
      </c>
      <c r="QS53" s="4518">
        <v>3464</v>
      </c>
      <c r="QT53" s="4531">
        <v>0</v>
      </c>
      <c r="QU53" s="4531">
        <v>0</v>
      </c>
      <c r="QV53" s="4518"/>
      <c r="QW53" s="4550">
        <v>3767</v>
      </c>
      <c r="QX53" s="4570">
        <v>4179</v>
      </c>
      <c r="QY53" s="4590">
        <v>4785</v>
      </c>
      <c r="QZ53" s="4610">
        <v>4172</v>
      </c>
      <c r="RA53" s="4623">
        <v>0</v>
      </c>
      <c r="RB53" s="4623">
        <v>0</v>
      </c>
      <c r="RC53" s="210">
        <v>2099</v>
      </c>
      <c r="RD53" s="210">
        <v>3110</v>
      </c>
      <c r="RE53" s="4646">
        <v>3658</v>
      </c>
      <c r="RF53" s="210">
        <v>3093</v>
      </c>
      <c r="RG53" s="210">
        <v>1558</v>
      </c>
      <c r="RH53" s="211">
        <v>0</v>
      </c>
      <c r="RI53" s="211">
        <v>0</v>
      </c>
      <c r="RJ53" s="210">
        <v>3417</v>
      </c>
      <c r="RK53" s="210">
        <v>3503</v>
      </c>
      <c r="RL53" s="210">
        <v>2154</v>
      </c>
      <c r="RM53" s="210">
        <v>2825</v>
      </c>
      <c r="RN53" s="210">
        <v>434</v>
      </c>
      <c r="RO53" s="211">
        <v>0</v>
      </c>
      <c r="RP53" s="211">
        <v>0</v>
      </c>
      <c r="RQ53" s="210">
        <v>2097</v>
      </c>
      <c r="RR53" s="210">
        <v>1441</v>
      </c>
      <c r="RS53" s="210">
        <v>1502</v>
      </c>
      <c r="RT53" s="210">
        <v>117</v>
      </c>
      <c r="RU53" s="210">
        <v>948</v>
      </c>
      <c r="RV53" s="211">
        <v>0</v>
      </c>
      <c r="RW53" s="211">
        <v>0</v>
      </c>
      <c r="RX53" s="210">
        <v>3504</v>
      </c>
      <c r="RY53" s="210">
        <v>1399</v>
      </c>
      <c r="RZ53" s="210">
        <v>2160</v>
      </c>
      <c r="SA53" s="210">
        <v>1460</v>
      </c>
      <c r="SB53" s="210">
        <v>866</v>
      </c>
      <c r="SC53" s="211">
        <v>0</v>
      </c>
      <c r="SD53" s="211">
        <v>0</v>
      </c>
      <c r="SE53" s="210"/>
      <c r="SF53" s="210">
        <v>2468</v>
      </c>
      <c r="SG53" s="210">
        <v>3682</v>
      </c>
      <c r="SH53" s="210">
        <v>1543</v>
      </c>
      <c r="SI53" s="210">
        <v>2309</v>
      </c>
      <c r="SJ53" s="211">
        <v>0</v>
      </c>
      <c r="SK53" s="211">
        <v>0</v>
      </c>
      <c r="SL53" s="210">
        <v>1698</v>
      </c>
      <c r="SM53" s="210">
        <v>850</v>
      </c>
      <c r="SN53" s="210">
        <v>2681</v>
      </c>
      <c r="SO53" s="4670">
        <v>1247</v>
      </c>
      <c r="SP53" s="4700">
        <v>2040</v>
      </c>
      <c r="SQ53" s="4686">
        <v>0</v>
      </c>
      <c r="SR53" s="4686">
        <v>0</v>
      </c>
      <c r="SS53" s="4700">
        <v>1100</v>
      </c>
      <c r="ST53" s="4721">
        <v>1326</v>
      </c>
      <c r="SU53" s="4742">
        <v>875</v>
      </c>
      <c r="SV53" s="4764">
        <v>2031</v>
      </c>
      <c r="SW53" s="4785">
        <v>880</v>
      </c>
      <c r="SX53" s="4798">
        <v>0</v>
      </c>
      <c r="SY53" s="4798">
        <v>0</v>
      </c>
      <c r="SZ53" s="210">
        <v>1071</v>
      </c>
      <c r="TA53" s="210">
        <v>855</v>
      </c>
      <c r="TB53" s="210">
        <v>906</v>
      </c>
      <c r="TC53" s="210">
        <v>1106</v>
      </c>
      <c r="TD53" s="210">
        <v>1186</v>
      </c>
      <c r="TE53" s="211">
        <v>0</v>
      </c>
      <c r="TF53" s="211">
        <v>0</v>
      </c>
      <c r="TG53" s="210">
        <v>1898</v>
      </c>
      <c r="TH53" s="210">
        <v>2437</v>
      </c>
      <c r="TI53" s="210">
        <v>1567</v>
      </c>
      <c r="TJ53" s="210">
        <v>1984</v>
      </c>
      <c r="TK53" s="210"/>
      <c r="TL53" s="211">
        <v>0</v>
      </c>
      <c r="TM53" s="211">
        <v>0</v>
      </c>
      <c r="TN53" s="210">
        <v>2065</v>
      </c>
      <c r="TO53" s="210">
        <v>2065</v>
      </c>
      <c r="TP53" s="210">
        <v>1305</v>
      </c>
      <c r="TQ53" s="210">
        <v>675</v>
      </c>
    </row>
    <row r="54" spans="1:537" x14ac:dyDescent="0.3">
      <c r="A54" s="1288" t="s">
        <v>61</v>
      </c>
      <c r="B54" s="1289">
        <v>7681</v>
      </c>
      <c r="C54" s="1289">
        <v>11138</v>
      </c>
      <c r="D54" s="1289">
        <v>6508</v>
      </c>
      <c r="E54" s="1289">
        <v>7282</v>
      </c>
      <c r="F54" s="1289">
        <v>10189</v>
      </c>
      <c r="G54" s="209">
        <v>0</v>
      </c>
      <c r="H54" s="209">
        <v>0</v>
      </c>
      <c r="I54" s="1289">
        <v>6105</v>
      </c>
      <c r="J54" s="1289">
        <v>14895</v>
      </c>
      <c r="K54" s="1289">
        <v>9369</v>
      </c>
      <c r="L54" s="1289">
        <v>9148</v>
      </c>
      <c r="M54" s="1289">
        <v>4303</v>
      </c>
      <c r="N54" s="209">
        <v>0</v>
      </c>
      <c r="O54" s="209">
        <v>0</v>
      </c>
      <c r="P54" s="1289">
        <v>9127</v>
      </c>
      <c r="Q54" s="1289">
        <v>10372</v>
      </c>
      <c r="R54" s="1289">
        <v>7137</v>
      </c>
      <c r="S54" s="1289">
        <v>9745</v>
      </c>
      <c r="T54" s="1289">
        <v>5165</v>
      </c>
      <c r="U54" s="209">
        <v>0</v>
      </c>
      <c r="V54" s="209">
        <v>0</v>
      </c>
      <c r="W54" s="1289">
        <v>7987</v>
      </c>
      <c r="X54" s="208">
        <v>8376</v>
      </c>
      <c r="Y54" s="208">
        <v>7586</v>
      </c>
      <c r="Z54" s="208">
        <v>5379</v>
      </c>
      <c r="AA54" s="208">
        <v>5434</v>
      </c>
      <c r="AB54" s="209">
        <v>0</v>
      </c>
      <c r="AC54" s="209">
        <v>0</v>
      </c>
      <c r="AD54" s="208">
        <v>10699</v>
      </c>
      <c r="AE54" s="208">
        <v>9581</v>
      </c>
      <c r="AF54" s="1289">
        <v>6523</v>
      </c>
      <c r="AG54" s="1289">
        <v>5773</v>
      </c>
      <c r="AH54" s="1289"/>
      <c r="AI54" s="209">
        <v>0</v>
      </c>
      <c r="AJ54" s="209">
        <v>0</v>
      </c>
      <c r="AK54" s="1289">
        <v>8452</v>
      </c>
      <c r="AL54" s="1289">
        <v>8458</v>
      </c>
      <c r="AM54" s="1289">
        <v>7820</v>
      </c>
      <c r="AN54" s="1289">
        <v>9936</v>
      </c>
      <c r="AO54" s="1289">
        <v>6776</v>
      </c>
      <c r="AP54" s="209">
        <v>0</v>
      </c>
      <c r="AQ54" s="209">
        <v>0</v>
      </c>
      <c r="AR54" s="1289">
        <v>14110</v>
      </c>
      <c r="AS54" s="1289">
        <v>5443</v>
      </c>
      <c r="AT54" s="1289">
        <v>8791</v>
      </c>
      <c r="AU54" s="1289">
        <v>8158</v>
      </c>
      <c r="AV54" s="1289">
        <v>5422</v>
      </c>
      <c r="AW54" s="209">
        <v>0</v>
      </c>
      <c r="AX54" s="209">
        <v>0</v>
      </c>
      <c r="AY54" s="1289">
        <v>11471</v>
      </c>
      <c r="AZ54" s="208">
        <v>7589</v>
      </c>
      <c r="BA54" s="208">
        <v>8289</v>
      </c>
      <c r="BB54" s="208">
        <v>3794</v>
      </c>
      <c r="BC54" s="208">
        <v>4379</v>
      </c>
      <c r="BD54" s="209">
        <v>0</v>
      </c>
      <c r="BE54" s="209">
        <v>0</v>
      </c>
      <c r="BF54" s="208">
        <v>15095</v>
      </c>
      <c r="BG54" s="210">
        <v>8972</v>
      </c>
      <c r="BH54" s="208">
        <v>8870</v>
      </c>
      <c r="BI54" s="208">
        <v>12071</v>
      </c>
      <c r="BJ54" s="210">
        <v>6206</v>
      </c>
      <c r="BK54" s="211">
        <v>0</v>
      </c>
      <c r="BL54" s="211">
        <v>0</v>
      </c>
      <c r="BM54" s="210">
        <v>9872</v>
      </c>
      <c r="BN54" s="208">
        <v>8399</v>
      </c>
      <c r="BO54" s="208">
        <v>13291</v>
      </c>
      <c r="BP54" s="208">
        <v>5978</v>
      </c>
      <c r="BQ54" s="208">
        <v>6072</v>
      </c>
      <c r="BR54" s="209">
        <v>0</v>
      </c>
      <c r="BS54" s="209">
        <v>0</v>
      </c>
      <c r="BT54" s="208">
        <v>15182</v>
      </c>
      <c r="BU54" s="208">
        <v>10402</v>
      </c>
      <c r="BV54" s="208">
        <v>7474</v>
      </c>
      <c r="BW54" s="208">
        <v>6970</v>
      </c>
      <c r="BX54" s="208">
        <v>8675</v>
      </c>
      <c r="BY54" s="209">
        <v>0</v>
      </c>
      <c r="BZ54" s="209">
        <v>0</v>
      </c>
      <c r="CA54" s="208">
        <v>22036</v>
      </c>
      <c r="CB54" s="208">
        <v>8901</v>
      </c>
      <c r="CC54" s="212">
        <v>18134</v>
      </c>
      <c r="CD54" s="213">
        <v>13127</v>
      </c>
      <c r="CE54" s="213">
        <v>9834</v>
      </c>
      <c r="CF54" s="214">
        <v>0</v>
      </c>
      <c r="CG54" s="214">
        <v>0</v>
      </c>
      <c r="CH54" s="215">
        <v>15241</v>
      </c>
      <c r="CI54" s="215">
        <v>12749</v>
      </c>
      <c r="CJ54" s="210">
        <v>13489</v>
      </c>
      <c r="CK54" s="210">
        <v>7548</v>
      </c>
      <c r="CL54" s="210">
        <v>11984</v>
      </c>
      <c r="CM54" s="211">
        <v>0</v>
      </c>
      <c r="CN54" s="211">
        <v>0</v>
      </c>
      <c r="CO54" s="210">
        <v>24894</v>
      </c>
      <c r="CP54" s="216">
        <v>17248</v>
      </c>
      <c r="CQ54" s="210">
        <v>17717</v>
      </c>
      <c r="CR54" s="210">
        <v>9174</v>
      </c>
      <c r="CS54" s="210">
        <v>13666</v>
      </c>
      <c r="CT54" s="211">
        <v>0</v>
      </c>
      <c r="CU54" s="211">
        <v>0</v>
      </c>
      <c r="CV54" s="216">
        <v>0</v>
      </c>
      <c r="CW54" s="216">
        <v>12984</v>
      </c>
      <c r="CX54" s="216">
        <v>15644</v>
      </c>
      <c r="CY54" s="216">
        <v>13277</v>
      </c>
      <c r="CZ54" s="216">
        <v>17633</v>
      </c>
      <c r="DA54" s="217">
        <v>0</v>
      </c>
      <c r="DB54" s="217">
        <v>0</v>
      </c>
      <c r="DC54" s="218">
        <v>16058</v>
      </c>
      <c r="DD54" s="219">
        <v>22011</v>
      </c>
      <c r="DE54" s="219">
        <v>14977</v>
      </c>
      <c r="DF54" s="210">
        <v>14422</v>
      </c>
      <c r="DG54" s="220">
        <v>12412</v>
      </c>
      <c r="DH54" s="221">
        <v>0</v>
      </c>
      <c r="DI54" s="221">
        <v>0</v>
      </c>
      <c r="DJ54" s="210">
        <v>13347</v>
      </c>
      <c r="DK54" s="210">
        <v>13497</v>
      </c>
      <c r="DL54" s="210">
        <v>13168</v>
      </c>
      <c r="DM54" s="222">
        <v>11813</v>
      </c>
      <c r="DN54" s="210">
        <v>11726</v>
      </c>
      <c r="DO54" s="211">
        <v>0</v>
      </c>
      <c r="DP54" s="211">
        <v>0</v>
      </c>
      <c r="DQ54" s="210">
        <v>17638</v>
      </c>
      <c r="DR54" s="210">
        <v>10096</v>
      </c>
      <c r="DS54" s="223">
        <v>10316</v>
      </c>
      <c r="DT54" s="210">
        <v>13421</v>
      </c>
      <c r="DU54" s="224">
        <v>13422</v>
      </c>
      <c r="DV54" s="225">
        <v>0</v>
      </c>
      <c r="DW54" s="225">
        <v>0</v>
      </c>
      <c r="DX54" s="210">
        <v>15540</v>
      </c>
      <c r="DY54" s="226">
        <v>13474</v>
      </c>
      <c r="DZ54" s="227">
        <v>14307</v>
      </c>
      <c r="EA54" s="228">
        <v>15513</v>
      </c>
      <c r="EB54" s="210">
        <v>10467</v>
      </c>
      <c r="EC54" s="211">
        <v>0</v>
      </c>
      <c r="ED54" s="211">
        <v>0</v>
      </c>
      <c r="EE54" s="211">
        <v>0</v>
      </c>
      <c r="EF54" s="210">
        <v>12510</v>
      </c>
      <c r="EG54" s="210">
        <v>6555</v>
      </c>
      <c r="EH54" s="229">
        <v>12400</v>
      </c>
      <c r="EI54" s="210">
        <v>9255</v>
      </c>
      <c r="EJ54" s="211">
        <v>0</v>
      </c>
      <c r="EK54" s="211">
        <v>0</v>
      </c>
      <c r="EL54" s="210">
        <v>17232</v>
      </c>
      <c r="EM54" s="230">
        <v>17882</v>
      </c>
      <c r="EN54" s="231">
        <v>14822</v>
      </c>
      <c r="EO54" s="210">
        <v>8686</v>
      </c>
      <c r="EP54" s="232">
        <v>13401</v>
      </c>
      <c r="EQ54" s="233">
        <v>0</v>
      </c>
      <c r="ER54" s="233">
        <v>0</v>
      </c>
      <c r="ES54" s="234">
        <v>14429</v>
      </c>
      <c r="ET54" s="235">
        <v>15914</v>
      </c>
      <c r="EU54" s="236">
        <v>8678</v>
      </c>
      <c r="EV54" s="237">
        <v>13741</v>
      </c>
      <c r="EW54" s="210">
        <v>11435</v>
      </c>
      <c r="EX54" s="211">
        <v>0</v>
      </c>
      <c r="EY54" s="211">
        <v>0</v>
      </c>
      <c r="EZ54" s="238">
        <v>12558</v>
      </c>
      <c r="FA54" s="239">
        <v>11481</v>
      </c>
      <c r="FB54" s="240">
        <v>11205</v>
      </c>
      <c r="FC54" s="241">
        <v>8450</v>
      </c>
      <c r="FD54" s="242">
        <v>6205</v>
      </c>
      <c r="FE54" s="243">
        <v>0</v>
      </c>
      <c r="FF54" s="243">
        <v>0</v>
      </c>
      <c r="FG54" s="244">
        <v>15146</v>
      </c>
      <c r="FH54" s="245">
        <v>12721</v>
      </c>
      <c r="FI54" s="246"/>
      <c r="FJ54" s="246">
        <v>14126</v>
      </c>
      <c r="FK54" s="247">
        <v>8835</v>
      </c>
      <c r="FL54" s="248">
        <v>0</v>
      </c>
      <c r="FM54" s="248">
        <v>0</v>
      </c>
      <c r="FN54" s="249">
        <v>11069</v>
      </c>
      <c r="FO54" s="250">
        <v>12456</v>
      </c>
      <c r="FP54" s="250">
        <v>12485</v>
      </c>
      <c r="FQ54" s="250">
        <v>11900</v>
      </c>
      <c r="FR54" s="251">
        <v>9558</v>
      </c>
      <c r="FS54" s="252">
        <v>0</v>
      </c>
      <c r="FT54" s="252">
        <v>0</v>
      </c>
      <c r="FU54" s="253">
        <v>12379</v>
      </c>
      <c r="FV54" s="254">
        <v>10521</v>
      </c>
      <c r="FW54" s="254">
        <v>6351</v>
      </c>
      <c r="FX54" s="254"/>
      <c r="FY54" s="468">
        <v>2478</v>
      </c>
      <c r="FZ54" s="256">
        <v>0</v>
      </c>
      <c r="GA54" s="256">
        <v>0</v>
      </c>
      <c r="GB54" s="257">
        <v>18555</v>
      </c>
      <c r="GC54" s="258">
        <v>13459</v>
      </c>
      <c r="GD54" s="259">
        <v>14087</v>
      </c>
      <c r="GE54" s="259">
        <v>13294</v>
      </c>
      <c r="GF54" s="260">
        <v>7735</v>
      </c>
      <c r="GG54" s="261">
        <v>0</v>
      </c>
      <c r="GH54" s="261">
        <v>0</v>
      </c>
      <c r="GI54" s="262">
        <v>11934</v>
      </c>
      <c r="GJ54" s="263">
        <v>16617</v>
      </c>
      <c r="GK54" s="264">
        <v>12165</v>
      </c>
      <c r="GL54" s="264">
        <v>7852</v>
      </c>
      <c r="GM54" s="210">
        <v>11875</v>
      </c>
      <c r="GN54" s="211">
        <v>0</v>
      </c>
      <c r="GO54" s="211">
        <v>0</v>
      </c>
      <c r="GP54" s="265">
        <v>15928</v>
      </c>
      <c r="GQ54" s="266">
        <v>13500</v>
      </c>
      <c r="GR54" s="267">
        <v>13145</v>
      </c>
      <c r="GS54" s="267">
        <v>9975</v>
      </c>
      <c r="GT54" s="267">
        <v>10692</v>
      </c>
      <c r="GU54" s="268">
        <v>0</v>
      </c>
      <c r="GV54" s="268">
        <v>0</v>
      </c>
      <c r="GW54" s="269">
        <v>15893</v>
      </c>
      <c r="GX54" s="270">
        <v>12840</v>
      </c>
      <c r="GY54" s="271">
        <v>12903</v>
      </c>
      <c r="GZ54" s="271">
        <v>2332</v>
      </c>
      <c r="HA54" s="271"/>
      <c r="HB54" s="272">
        <v>0</v>
      </c>
      <c r="HC54" s="272">
        <v>0</v>
      </c>
      <c r="HD54" s="273">
        <v>13648</v>
      </c>
      <c r="HE54" s="274">
        <v>9369</v>
      </c>
      <c r="HF54" s="275">
        <v>7928</v>
      </c>
      <c r="HG54" s="276">
        <v>8730</v>
      </c>
      <c r="HH54" s="276"/>
      <c r="HI54" s="277">
        <v>0</v>
      </c>
      <c r="HJ54" s="277">
        <v>0</v>
      </c>
      <c r="HK54" s="278">
        <v>19276</v>
      </c>
      <c r="HL54" s="279">
        <v>13808</v>
      </c>
      <c r="HM54" s="1367">
        <v>11049</v>
      </c>
      <c r="HN54" s="1393">
        <v>7042</v>
      </c>
      <c r="HO54" s="1447">
        <v>12291</v>
      </c>
      <c r="HP54" s="1460">
        <v>0</v>
      </c>
      <c r="HQ54" s="1460">
        <v>0</v>
      </c>
      <c r="HR54" s="1476">
        <v>18785</v>
      </c>
      <c r="HS54" s="1517">
        <v>15964</v>
      </c>
      <c r="HT54" s="1539">
        <v>13977</v>
      </c>
      <c r="HU54" s="210">
        <v>16066</v>
      </c>
      <c r="HV54" s="1562">
        <v>7380</v>
      </c>
      <c r="HW54" s="1575">
        <v>0</v>
      </c>
      <c r="HX54" s="1575">
        <v>0</v>
      </c>
      <c r="HY54" s="1575">
        <v>0</v>
      </c>
      <c r="HZ54" s="1591">
        <v>18123</v>
      </c>
      <c r="IA54" s="1612">
        <v>20185</v>
      </c>
      <c r="IB54" s="1634">
        <v>16424</v>
      </c>
      <c r="IC54" s="1655">
        <v>9647</v>
      </c>
      <c r="ID54" s="1668">
        <v>0</v>
      </c>
      <c r="IE54" s="1668">
        <v>0</v>
      </c>
      <c r="IF54" s="1684">
        <v>11470</v>
      </c>
      <c r="IG54" s="1705">
        <v>10049</v>
      </c>
      <c r="IH54" s="1705">
        <v>12619</v>
      </c>
      <c r="II54" s="1727">
        <v>9799</v>
      </c>
      <c r="IJ54" s="1748">
        <v>18467</v>
      </c>
      <c r="IK54" s="1761">
        <v>0</v>
      </c>
      <c r="IL54" s="1761">
        <v>0</v>
      </c>
      <c r="IM54" s="1777">
        <v>22776</v>
      </c>
      <c r="IN54" s="210">
        <v>20708</v>
      </c>
      <c r="IO54" s="1798">
        <v>16874</v>
      </c>
      <c r="IP54" s="1819">
        <v>7980</v>
      </c>
      <c r="IQ54" s="1840">
        <v>14241</v>
      </c>
      <c r="IR54" s="1853">
        <v>0</v>
      </c>
      <c r="IS54" s="1853">
        <v>0</v>
      </c>
      <c r="IT54" s="1869">
        <v>11990</v>
      </c>
      <c r="IU54" s="1890">
        <v>14131</v>
      </c>
      <c r="IV54" s="1890">
        <v>13085</v>
      </c>
      <c r="IW54" s="1911">
        <v>11177</v>
      </c>
      <c r="IX54" s="1932"/>
      <c r="IY54" s="1945">
        <v>0</v>
      </c>
      <c r="IZ54" s="1945">
        <v>0</v>
      </c>
      <c r="JA54" s="1932">
        <v>1099</v>
      </c>
      <c r="JB54" s="1932">
        <v>13795</v>
      </c>
      <c r="JC54" s="1961">
        <v>17080</v>
      </c>
      <c r="JD54" s="1961">
        <v>11336</v>
      </c>
      <c r="JE54" s="1982">
        <v>10768</v>
      </c>
      <c r="JF54" s="1995">
        <v>0</v>
      </c>
      <c r="JG54" s="1995">
        <v>0</v>
      </c>
      <c r="JH54" s="2011">
        <v>12855</v>
      </c>
      <c r="JI54" s="2032">
        <v>15468</v>
      </c>
      <c r="JJ54" s="2053">
        <v>12114</v>
      </c>
      <c r="JK54" s="2053"/>
      <c r="JL54" s="2074">
        <v>7999</v>
      </c>
      <c r="JM54" s="2087">
        <v>0</v>
      </c>
      <c r="JN54" s="2087">
        <v>0</v>
      </c>
      <c r="JO54" s="2103">
        <v>21969</v>
      </c>
      <c r="JP54" s="2123">
        <v>10188</v>
      </c>
      <c r="JQ54" s="2143">
        <v>16090</v>
      </c>
      <c r="JR54" s="2163">
        <v>12504</v>
      </c>
      <c r="JS54" s="2183">
        <v>13290</v>
      </c>
      <c r="JT54" s="2196">
        <v>0</v>
      </c>
      <c r="JU54" s="2196">
        <v>0</v>
      </c>
      <c r="JV54" s="2210">
        <v>18266</v>
      </c>
      <c r="JW54" s="2230">
        <v>13139</v>
      </c>
      <c r="JX54" s="2250">
        <v>15409</v>
      </c>
      <c r="JY54" s="2270">
        <v>9557</v>
      </c>
      <c r="JZ54" s="2290">
        <v>11857</v>
      </c>
      <c r="KA54" s="2303">
        <v>0</v>
      </c>
      <c r="KB54" s="2303">
        <v>0</v>
      </c>
      <c r="KC54" s="2319">
        <v>12549</v>
      </c>
      <c r="KD54" s="2339">
        <v>13566</v>
      </c>
      <c r="KE54" s="2359">
        <v>12955</v>
      </c>
      <c r="KF54" s="2379">
        <v>8769</v>
      </c>
      <c r="KG54" s="2399">
        <v>7837</v>
      </c>
      <c r="KH54" s="2412">
        <v>0</v>
      </c>
      <c r="KI54" s="2412">
        <v>0</v>
      </c>
      <c r="KJ54" s="2428">
        <v>14808</v>
      </c>
      <c r="KK54" s="2448">
        <v>11048</v>
      </c>
      <c r="KL54" s="2468">
        <v>7222</v>
      </c>
      <c r="KM54" s="2488">
        <v>6714</v>
      </c>
      <c r="KN54" s="2508"/>
      <c r="KO54" s="2521">
        <v>0</v>
      </c>
      <c r="KP54" s="2521">
        <v>0</v>
      </c>
      <c r="KQ54" s="2537">
        <v>14767</v>
      </c>
      <c r="KR54" s="2557">
        <v>9435</v>
      </c>
      <c r="KS54" s="2577">
        <v>8028</v>
      </c>
      <c r="KT54" s="2597">
        <v>12028</v>
      </c>
      <c r="KU54" s="2617">
        <v>10170</v>
      </c>
      <c r="KV54" s="2630">
        <v>0</v>
      </c>
      <c r="KW54" s="2630">
        <v>0</v>
      </c>
      <c r="KX54" s="2646">
        <v>11626</v>
      </c>
      <c r="KY54" s="2666">
        <v>9517</v>
      </c>
      <c r="KZ54" s="2686">
        <v>10928</v>
      </c>
      <c r="LA54" s="2710">
        <v>6489</v>
      </c>
      <c r="LB54" s="2730">
        <v>7391</v>
      </c>
      <c r="LC54" s="2743">
        <v>0</v>
      </c>
      <c r="LD54" s="2743">
        <v>0</v>
      </c>
      <c r="LE54" s="2759">
        <v>13891</v>
      </c>
      <c r="LF54" s="2779">
        <v>11775</v>
      </c>
      <c r="LG54" s="2799">
        <v>11629</v>
      </c>
      <c r="LH54" s="2819">
        <v>10196</v>
      </c>
      <c r="LI54" s="2839">
        <v>7302</v>
      </c>
      <c r="LJ54" s="2852">
        <v>0</v>
      </c>
      <c r="LK54" s="2852">
        <v>0</v>
      </c>
      <c r="LL54" s="2868">
        <v>11683</v>
      </c>
      <c r="LM54" s="2888">
        <v>7422</v>
      </c>
      <c r="LN54" s="2910">
        <v>5348</v>
      </c>
      <c r="LO54" s="2930">
        <v>7068</v>
      </c>
      <c r="LP54" s="2930">
        <v>10128</v>
      </c>
      <c r="LQ54" s="2970">
        <v>0</v>
      </c>
      <c r="LR54" s="2970">
        <v>0</v>
      </c>
      <c r="LS54" s="2971">
        <v>13655</v>
      </c>
      <c r="LT54" s="2972">
        <v>12022</v>
      </c>
      <c r="LU54" s="2973">
        <v>12046</v>
      </c>
      <c r="LV54" s="2974">
        <v>5873</v>
      </c>
      <c r="LW54" s="3056">
        <v>10116</v>
      </c>
      <c r="LX54" s="3057">
        <v>0</v>
      </c>
      <c r="LY54" s="3057">
        <v>0</v>
      </c>
      <c r="LZ54" s="3087">
        <v>13157</v>
      </c>
      <c r="MA54" s="3108">
        <v>10878</v>
      </c>
      <c r="MB54" s="3144">
        <v>7402</v>
      </c>
      <c r="MC54" s="3164">
        <v>10600</v>
      </c>
      <c r="MD54" s="3184">
        <v>8672</v>
      </c>
      <c r="ME54" s="3197">
        <v>0</v>
      </c>
      <c r="MF54" s="3197">
        <v>0</v>
      </c>
      <c r="MG54" s="3214">
        <v>16023</v>
      </c>
      <c r="MH54" s="3234">
        <v>11856</v>
      </c>
      <c r="MI54" s="3254">
        <v>12068</v>
      </c>
      <c r="MJ54" s="3275">
        <v>11732</v>
      </c>
      <c r="MK54" s="3295">
        <v>7088</v>
      </c>
      <c r="ML54" s="3308">
        <v>0</v>
      </c>
      <c r="MM54" s="3308">
        <v>0</v>
      </c>
      <c r="MN54" s="3324">
        <v>10366</v>
      </c>
      <c r="MO54" s="3344">
        <v>11007</v>
      </c>
      <c r="MP54" s="3364">
        <v>8643</v>
      </c>
      <c r="MQ54" s="3384">
        <v>8034</v>
      </c>
      <c r="MR54" s="3437">
        <v>7005</v>
      </c>
      <c r="MS54" s="3438">
        <v>0</v>
      </c>
      <c r="MT54" s="3438">
        <v>0</v>
      </c>
      <c r="MU54" s="3437">
        <v>11974</v>
      </c>
      <c r="MV54" s="3466">
        <v>5447</v>
      </c>
      <c r="MW54" s="3486">
        <v>5852</v>
      </c>
      <c r="MX54" s="3506">
        <v>8163</v>
      </c>
      <c r="MY54" s="3526">
        <v>4967</v>
      </c>
      <c r="MZ54" s="3539">
        <v>0</v>
      </c>
      <c r="NA54" s="3539">
        <v>0</v>
      </c>
      <c r="NB54" s="1575">
        <v>0</v>
      </c>
      <c r="NC54" s="3555">
        <v>10709</v>
      </c>
      <c r="ND54" s="3555">
        <v>8599</v>
      </c>
      <c r="NE54" s="3555">
        <v>8552</v>
      </c>
      <c r="NF54" s="3585">
        <v>8953</v>
      </c>
      <c r="NG54" s="3571">
        <v>0</v>
      </c>
      <c r="NH54" s="3571">
        <v>0</v>
      </c>
      <c r="NI54" s="210">
        <v>10788</v>
      </c>
      <c r="NJ54" s="3585">
        <v>6405</v>
      </c>
      <c r="NK54" s="3615">
        <v>7006</v>
      </c>
      <c r="NL54" s="3615">
        <v>10062</v>
      </c>
      <c r="NM54" s="3615">
        <v>9553</v>
      </c>
      <c r="NN54" s="3602">
        <v>0</v>
      </c>
      <c r="NO54" s="3602">
        <v>0</v>
      </c>
      <c r="NP54" s="3615">
        <v>7419</v>
      </c>
      <c r="NQ54" s="3615">
        <v>5074</v>
      </c>
      <c r="NR54" s="3615">
        <v>10409</v>
      </c>
      <c r="NS54" s="3615">
        <v>5593</v>
      </c>
      <c r="NT54" s="3635">
        <v>5745</v>
      </c>
      <c r="NU54" s="3602">
        <v>0</v>
      </c>
      <c r="NV54" s="3602">
        <v>0</v>
      </c>
      <c r="NW54" s="3615">
        <v>8941</v>
      </c>
      <c r="NX54" s="3615">
        <v>9579</v>
      </c>
      <c r="NY54" s="3635">
        <v>6340</v>
      </c>
      <c r="NZ54" s="3664">
        <v>5982</v>
      </c>
      <c r="OA54" s="3664">
        <v>5822</v>
      </c>
      <c r="OB54" s="3651">
        <v>0</v>
      </c>
      <c r="OC54" s="3651">
        <v>0</v>
      </c>
      <c r="OD54" s="3664">
        <v>9203</v>
      </c>
      <c r="OE54" s="3664">
        <v>7744</v>
      </c>
      <c r="OF54" s="3664">
        <v>6303</v>
      </c>
      <c r="OG54" s="3664">
        <v>4359</v>
      </c>
      <c r="OH54" s="210">
        <v>4388</v>
      </c>
      <c r="OI54" s="211">
        <v>0</v>
      </c>
      <c r="OJ54" s="211">
        <v>0</v>
      </c>
      <c r="OK54" s="3684"/>
      <c r="OL54" s="3684">
        <v>8978</v>
      </c>
      <c r="OM54" s="3704">
        <v>11474</v>
      </c>
      <c r="ON54" s="3724">
        <v>10511</v>
      </c>
      <c r="OO54" s="3744">
        <v>7228</v>
      </c>
      <c r="OP54" s="3757">
        <v>0</v>
      </c>
      <c r="OQ54" s="3757">
        <v>0</v>
      </c>
      <c r="OR54" s="3773">
        <v>7076</v>
      </c>
      <c r="OS54" s="3793">
        <v>5331</v>
      </c>
      <c r="OT54" s="3813">
        <v>8554</v>
      </c>
      <c r="OU54" s="3833">
        <v>10341</v>
      </c>
      <c r="OV54" s="3853">
        <v>8423</v>
      </c>
      <c r="OW54" s="3866">
        <v>0</v>
      </c>
      <c r="OX54" s="3866">
        <v>0</v>
      </c>
      <c r="OY54" s="3882">
        <v>9056</v>
      </c>
      <c r="OZ54" s="3902">
        <v>6834</v>
      </c>
      <c r="PA54" s="3922">
        <v>6547</v>
      </c>
      <c r="PB54" s="3942">
        <v>9119</v>
      </c>
      <c r="PC54" s="3962">
        <v>3276</v>
      </c>
      <c r="PD54" s="3975">
        <v>0</v>
      </c>
      <c r="PE54" s="3975">
        <v>0</v>
      </c>
      <c r="PF54" s="3991">
        <v>8674</v>
      </c>
      <c r="PG54" s="3991">
        <v>6481</v>
      </c>
      <c r="PH54" s="3991">
        <v>4824</v>
      </c>
      <c r="PI54" s="4011">
        <v>5633</v>
      </c>
      <c r="PJ54" s="4031">
        <v>6937</v>
      </c>
      <c r="PK54" s="4044">
        <v>0</v>
      </c>
      <c r="PL54" s="4044">
        <v>0</v>
      </c>
      <c r="PM54" s="4060">
        <v>6888</v>
      </c>
      <c r="PN54" s="4080">
        <v>6453</v>
      </c>
      <c r="PO54" s="4100">
        <v>11559</v>
      </c>
      <c r="PP54" s="4120">
        <v>6800</v>
      </c>
      <c r="PQ54" s="4140">
        <v>7876</v>
      </c>
      <c r="PR54" s="4153">
        <v>0</v>
      </c>
      <c r="PS54" s="4153">
        <v>0</v>
      </c>
      <c r="PT54" s="4171">
        <v>9690</v>
      </c>
      <c r="PU54" s="4171">
        <v>9249</v>
      </c>
      <c r="PV54" s="4171">
        <v>7933</v>
      </c>
      <c r="PW54" s="4171">
        <v>7657</v>
      </c>
      <c r="PX54" s="4191">
        <v>5390</v>
      </c>
      <c r="PY54" s="4204">
        <v>0</v>
      </c>
      <c r="PZ54" s="4204">
        <v>0</v>
      </c>
      <c r="QA54" s="4220">
        <v>8090</v>
      </c>
      <c r="QB54" s="4240">
        <v>8711</v>
      </c>
      <c r="QC54" s="4260">
        <v>9347</v>
      </c>
      <c r="QD54" s="4280">
        <v>8199</v>
      </c>
      <c r="QE54" s="4300">
        <v>12248</v>
      </c>
      <c r="QF54" s="4313">
        <v>0</v>
      </c>
      <c r="QG54" s="4313">
        <v>0</v>
      </c>
      <c r="QH54" s="4329">
        <v>10067</v>
      </c>
      <c r="QI54" s="4349">
        <v>6418</v>
      </c>
      <c r="QJ54" s="4369">
        <v>3921</v>
      </c>
      <c r="QK54" s="4389">
        <v>4752</v>
      </c>
      <c r="QL54" s="4409">
        <v>5028</v>
      </c>
      <c r="QM54" s="4422">
        <v>0</v>
      </c>
      <c r="QN54" s="4422">
        <v>0</v>
      </c>
      <c r="QO54" s="4438">
        <v>11228</v>
      </c>
      <c r="QP54" s="4458">
        <v>6851</v>
      </c>
      <c r="QQ54" s="4478">
        <v>4735</v>
      </c>
      <c r="QR54" s="4498">
        <v>4573</v>
      </c>
      <c r="QS54" s="4518">
        <v>7465</v>
      </c>
      <c r="QT54" s="4531">
        <v>0</v>
      </c>
      <c r="QU54" s="4531">
        <v>0</v>
      </c>
      <c r="QV54" s="4518"/>
      <c r="QW54" s="4550">
        <v>12774</v>
      </c>
      <c r="QX54" s="4570">
        <v>10897</v>
      </c>
      <c r="QY54" s="4590">
        <v>7286</v>
      </c>
      <c r="QZ54" s="4610">
        <v>7509</v>
      </c>
      <c r="RA54" s="4623">
        <v>0</v>
      </c>
      <c r="RB54" s="4623">
        <v>0</v>
      </c>
      <c r="RC54" s="210">
        <v>8864</v>
      </c>
      <c r="RD54" s="210">
        <v>4323</v>
      </c>
      <c r="RE54" s="4646">
        <v>9592</v>
      </c>
      <c r="RF54" s="210">
        <v>6703</v>
      </c>
      <c r="RG54" s="210">
        <v>4804</v>
      </c>
      <c r="RH54" s="211">
        <v>0</v>
      </c>
      <c r="RI54" s="211">
        <v>0</v>
      </c>
      <c r="RJ54" s="210">
        <v>6667</v>
      </c>
      <c r="RK54" s="210">
        <v>4953</v>
      </c>
      <c r="RL54" s="210">
        <v>6413</v>
      </c>
      <c r="RM54" s="210">
        <v>5480</v>
      </c>
      <c r="RN54" s="210">
        <v>5383</v>
      </c>
      <c r="RO54" s="211">
        <v>0</v>
      </c>
      <c r="RP54" s="211">
        <v>0</v>
      </c>
      <c r="RQ54" s="210">
        <v>4278</v>
      </c>
      <c r="RR54" s="210">
        <v>7127</v>
      </c>
      <c r="RS54" s="210">
        <v>4893</v>
      </c>
      <c r="RT54" s="210">
        <v>4038</v>
      </c>
      <c r="RU54" s="210">
        <v>3924</v>
      </c>
      <c r="RV54" s="211">
        <v>0</v>
      </c>
      <c r="RW54" s="211">
        <v>0</v>
      </c>
      <c r="RX54" s="210">
        <v>8799</v>
      </c>
      <c r="RY54" s="210">
        <v>4795</v>
      </c>
      <c r="RZ54" s="210">
        <v>3340</v>
      </c>
      <c r="SA54" s="210">
        <v>6145</v>
      </c>
      <c r="SB54" s="210">
        <v>5516</v>
      </c>
      <c r="SC54" s="211">
        <v>0</v>
      </c>
      <c r="SD54" s="211">
        <v>0</v>
      </c>
      <c r="SE54" s="210"/>
      <c r="SF54" s="210">
        <v>9214</v>
      </c>
      <c r="SG54" s="210">
        <v>5977</v>
      </c>
      <c r="SH54" s="210">
        <v>3637</v>
      </c>
      <c r="SI54" s="210">
        <v>4669</v>
      </c>
      <c r="SJ54" s="211">
        <v>0</v>
      </c>
      <c r="SK54" s="211">
        <v>0</v>
      </c>
      <c r="SL54" s="210">
        <v>7314</v>
      </c>
      <c r="SM54" s="210">
        <v>3968</v>
      </c>
      <c r="SN54" s="210">
        <v>3193</v>
      </c>
      <c r="SO54" s="4670">
        <v>3754</v>
      </c>
      <c r="SP54" s="4700">
        <v>6379</v>
      </c>
      <c r="SQ54" s="4686">
        <v>0</v>
      </c>
      <c r="SR54" s="4686">
        <v>0</v>
      </c>
      <c r="SS54" s="4700">
        <v>4657</v>
      </c>
      <c r="ST54" s="4721">
        <v>7251</v>
      </c>
      <c r="SU54" s="4742">
        <v>6117</v>
      </c>
      <c r="SV54" s="4764">
        <v>5902</v>
      </c>
      <c r="SW54" s="4785">
        <v>7772</v>
      </c>
      <c r="SX54" s="4798">
        <v>0</v>
      </c>
      <c r="SY54" s="4798">
        <v>0</v>
      </c>
      <c r="SZ54" s="210">
        <v>6422</v>
      </c>
      <c r="TA54" s="210">
        <v>10893</v>
      </c>
      <c r="TB54" s="210">
        <v>6786</v>
      </c>
      <c r="TC54" s="210">
        <v>5653</v>
      </c>
      <c r="TD54" s="210">
        <v>8579</v>
      </c>
      <c r="TE54" s="211">
        <v>0</v>
      </c>
      <c r="TF54" s="211">
        <v>0</v>
      </c>
      <c r="TG54" s="210">
        <v>6637</v>
      </c>
      <c r="TH54" s="210">
        <v>6735</v>
      </c>
      <c r="TI54" s="210">
        <v>9967</v>
      </c>
      <c r="TJ54" s="210">
        <v>7151</v>
      </c>
      <c r="TK54" s="210"/>
      <c r="TL54" s="211">
        <v>0</v>
      </c>
      <c r="TM54" s="211">
        <v>0</v>
      </c>
      <c r="TN54" s="210">
        <v>8987</v>
      </c>
      <c r="TO54" s="210">
        <v>8987</v>
      </c>
      <c r="TP54" s="210">
        <v>6129</v>
      </c>
      <c r="TQ54" s="210">
        <v>10130</v>
      </c>
    </row>
    <row r="55" spans="1:537" x14ac:dyDescent="0.3">
      <c r="A55" s="1288" t="s">
        <v>62</v>
      </c>
      <c r="B55" s="1289">
        <v>2538</v>
      </c>
      <c r="C55" s="1289">
        <v>762</v>
      </c>
      <c r="D55" s="1289">
        <v>3243</v>
      </c>
      <c r="E55" s="1289">
        <v>894</v>
      </c>
      <c r="F55" s="1289">
        <v>1816</v>
      </c>
      <c r="G55" s="209">
        <v>0</v>
      </c>
      <c r="H55" s="209">
        <v>0</v>
      </c>
      <c r="I55" s="1289">
        <v>1194</v>
      </c>
      <c r="J55" s="1289">
        <v>5282</v>
      </c>
      <c r="K55" s="1289">
        <v>662</v>
      </c>
      <c r="L55" s="1289">
        <v>3630</v>
      </c>
      <c r="M55" s="1289">
        <v>1349</v>
      </c>
      <c r="N55" s="209">
        <v>0</v>
      </c>
      <c r="O55" s="209">
        <v>0</v>
      </c>
      <c r="P55" s="1289">
        <v>2405</v>
      </c>
      <c r="Q55" s="1289">
        <v>2604</v>
      </c>
      <c r="R55" s="1289">
        <v>3285</v>
      </c>
      <c r="S55" s="1289">
        <v>1869</v>
      </c>
      <c r="T55" s="1289">
        <v>1837</v>
      </c>
      <c r="U55" s="209">
        <v>0</v>
      </c>
      <c r="V55" s="209">
        <v>0</v>
      </c>
      <c r="W55" s="1289">
        <v>1180</v>
      </c>
      <c r="X55" s="208">
        <v>2661</v>
      </c>
      <c r="Y55" s="208">
        <v>1686</v>
      </c>
      <c r="Z55" s="208">
        <v>956</v>
      </c>
      <c r="AA55" s="208">
        <v>1909</v>
      </c>
      <c r="AB55" s="209">
        <v>0</v>
      </c>
      <c r="AC55" s="209">
        <v>0</v>
      </c>
      <c r="AD55" s="208">
        <v>1490</v>
      </c>
      <c r="AE55" s="208">
        <v>626</v>
      </c>
      <c r="AF55" s="1289">
        <v>2374</v>
      </c>
      <c r="AG55" s="1289">
        <v>1141</v>
      </c>
      <c r="AH55" s="1289"/>
      <c r="AI55" s="209">
        <v>0</v>
      </c>
      <c r="AJ55" s="209">
        <v>0</v>
      </c>
      <c r="AK55" s="1289">
        <v>1731</v>
      </c>
      <c r="AL55" s="1289">
        <v>3035</v>
      </c>
      <c r="AM55" s="1289">
        <v>2352</v>
      </c>
      <c r="AN55" s="1289">
        <v>2172</v>
      </c>
      <c r="AO55" s="1289">
        <v>3103</v>
      </c>
      <c r="AP55" s="209">
        <v>0</v>
      </c>
      <c r="AQ55" s="209">
        <v>0</v>
      </c>
      <c r="AR55" s="1289">
        <v>1780</v>
      </c>
      <c r="AS55" s="1289">
        <v>635</v>
      </c>
      <c r="AT55" s="1289">
        <v>701</v>
      </c>
      <c r="AU55" s="1289">
        <v>793</v>
      </c>
      <c r="AV55" s="1289">
        <v>1008</v>
      </c>
      <c r="AW55" s="209">
        <v>0</v>
      </c>
      <c r="AX55" s="209">
        <v>0</v>
      </c>
      <c r="AY55" s="1289">
        <v>1638</v>
      </c>
      <c r="AZ55" s="208">
        <v>802</v>
      </c>
      <c r="BA55" s="208">
        <v>2166</v>
      </c>
      <c r="BB55" s="208">
        <v>3929</v>
      </c>
      <c r="BC55" s="208">
        <v>1474</v>
      </c>
      <c r="BD55" s="209">
        <v>0</v>
      </c>
      <c r="BE55" s="209">
        <v>0</v>
      </c>
      <c r="BF55" s="208">
        <v>2657</v>
      </c>
      <c r="BG55" s="210">
        <v>2047</v>
      </c>
      <c r="BH55" s="208">
        <v>2408</v>
      </c>
      <c r="BI55" s="208">
        <v>685</v>
      </c>
      <c r="BJ55" s="210">
        <v>1175</v>
      </c>
      <c r="BK55" s="211">
        <v>0</v>
      </c>
      <c r="BL55" s="211">
        <v>0</v>
      </c>
      <c r="BM55" s="210">
        <v>489</v>
      </c>
      <c r="BN55" s="208">
        <v>902</v>
      </c>
      <c r="BO55" s="208">
        <v>1101</v>
      </c>
      <c r="BP55" s="208">
        <v>712</v>
      </c>
      <c r="BQ55" s="208">
        <v>1590</v>
      </c>
      <c r="BR55" s="209">
        <v>0</v>
      </c>
      <c r="BS55" s="209">
        <v>0</v>
      </c>
      <c r="BT55" s="208">
        <v>4138</v>
      </c>
      <c r="BU55" s="208">
        <v>2938</v>
      </c>
      <c r="BV55" s="208">
        <v>3392</v>
      </c>
      <c r="BW55" s="208">
        <v>732</v>
      </c>
      <c r="BX55" s="208">
        <v>3880</v>
      </c>
      <c r="BY55" s="209">
        <v>0</v>
      </c>
      <c r="BZ55" s="209">
        <v>0</v>
      </c>
      <c r="CA55" s="208">
        <v>4033</v>
      </c>
      <c r="CB55" s="208">
        <v>4801</v>
      </c>
      <c r="CC55" s="212">
        <v>2736</v>
      </c>
      <c r="CD55" s="213">
        <v>2402</v>
      </c>
      <c r="CE55" s="213">
        <v>4643</v>
      </c>
      <c r="CF55" s="214">
        <v>0</v>
      </c>
      <c r="CG55" s="214">
        <v>0</v>
      </c>
      <c r="CH55" s="215">
        <v>1818</v>
      </c>
      <c r="CI55" s="215">
        <v>1383</v>
      </c>
      <c r="CJ55" s="210">
        <v>771</v>
      </c>
      <c r="CK55" s="210">
        <v>1755</v>
      </c>
      <c r="CL55" s="210">
        <v>1091</v>
      </c>
      <c r="CM55" s="211">
        <v>0</v>
      </c>
      <c r="CN55" s="211">
        <v>0</v>
      </c>
      <c r="CO55" s="210">
        <v>2080</v>
      </c>
      <c r="CP55" s="216">
        <v>1577</v>
      </c>
      <c r="CQ55" s="210">
        <v>2525</v>
      </c>
      <c r="CR55" s="210">
        <v>4137</v>
      </c>
      <c r="CS55" s="210">
        <v>1758</v>
      </c>
      <c r="CT55" s="211">
        <v>0</v>
      </c>
      <c r="CU55" s="211">
        <v>0</v>
      </c>
      <c r="CV55" s="216">
        <v>0</v>
      </c>
      <c r="CW55" s="216">
        <v>4520</v>
      </c>
      <c r="CX55" s="216">
        <v>4282</v>
      </c>
      <c r="CY55" s="216">
        <v>2408</v>
      </c>
      <c r="CZ55" s="216">
        <v>3015</v>
      </c>
      <c r="DA55" s="217">
        <v>0</v>
      </c>
      <c r="DB55" s="217">
        <v>0</v>
      </c>
      <c r="DC55" s="218">
        <v>3611</v>
      </c>
      <c r="DD55" s="219">
        <v>3751</v>
      </c>
      <c r="DE55" s="219">
        <v>3420</v>
      </c>
      <c r="DF55" s="210">
        <v>4678</v>
      </c>
      <c r="DG55" s="220">
        <v>3758</v>
      </c>
      <c r="DH55" s="221">
        <v>0</v>
      </c>
      <c r="DI55" s="221">
        <v>0</v>
      </c>
      <c r="DJ55" s="210">
        <v>3812</v>
      </c>
      <c r="DK55" s="210">
        <v>3864</v>
      </c>
      <c r="DL55" s="210">
        <v>2694</v>
      </c>
      <c r="DM55" s="222">
        <v>2214</v>
      </c>
      <c r="DN55" s="210">
        <v>2453</v>
      </c>
      <c r="DO55" s="211">
        <v>0</v>
      </c>
      <c r="DP55" s="211">
        <v>0</v>
      </c>
      <c r="DQ55" s="210">
        <v>3298</v>
      </c>
      <c r="DR55" s="210">
        <v>4324</v>
      </c>
      <c r="DS55" s="223">
        <v>1999</v>
      </c>
      <c r="DT55" s="210">
        <v>3482</v>
      </c>
      <c r="DU55" s="224">
        <v>2804</v>
      </c>
      <c r="DV55" s="225">
        <v>0</v>
      </c>
      <c r="DW55" s="225">
        <v>0</v>
      </c>
      <c r="DX55" s="210">
        <v>2908</v>
      </c>
      <c r="DY55" s="226">
        <v>4919</v>
      </c>
      <c r="DZ55" s="227">
        <v>2660</v>
      </c>
      <c r="EA55" s="228">
        <v>2981</v>
      </c>
      <c r="EB55" s="210">
        <v>4974</v>
      </c>
      <c r="EC55" s="211">
        <v>0</v>
      </c>
      <c r="ED55" s="211">
        <v>0</v>
      </c>
      <c r="EE55" s="211">
        <v>0</v>
      </c>
      <c r="EF55" s="210">
        <v>2603</v>
      </c>
      <c r="EG55" s="210">
        <v>4147</v>
      </c>
      <c r="EH55" s="229">
        <v>2301</v>
      </c>
      <c r="EI55" s="210">
        <v>2754</v>
      </c>
      <c r="EJ55" s="211">
        <v>0</v>
      </c>
      <c r="EK55" s="211">
        <v>0</v>
      </c>
      <c r="EL55" s="210">
        <v>3915</v>
      </c>
      <c r="EM55" s="230">
        <v>3574</v>
      </c>
      <c r="EN55" s="231">
        <v>3796</v>
      </c>
      <c r="EO55" s="210">
        <v>3258</v>
      </c>
      <c r="EP55" s="232">
        <v>2337</v>
      </c>
      <c r="EQ55" s="233">
        <v>0</v>
      </c>
      <c r="ER55" s="233">
        <v>0</v>
      </c>
      <c r="ES55" s="234">
        <v>6497</v>
      </c>
      <c r="ET55" s="235">
        <v>4485</v>
      </c>
      <c r="EU55" s="236">
        <v>3763</v>
      </c>
      <c r="EV55" s="237">
        <v>2939</v>
      </c>
      <c r="EW55" s="210">
        <v>2711</v>
      </c>
      <c r="EX55" s="211">
        <v>0</v>
      </c>
      <c r="EY55" s="211">
        <v>0</v>
      </c>
      <c r="EZ55" s="238">
        <v>867</v>
      </c>
      <c r="FA55" s="239">
        <v>3945</v>
      </c>
      <c r="FB55" s="240">
        <v>2198</v>
      </c>
      <c r="FC55" s="241">
        <v>3569</v>
      </c>
      <c r="FD55" s="242">
        <v>3101</v>
      </c>
      <c r="FE55" s="243">
        <v>0</v>
      </c>
      <c r="FF55" s="243">
        <v>0</v>
      </c>
      <c r="FG55" s="244">
        <v>1431</v>
      </c>
      <c r="FH55" s="245">
        <v>3147</v>
      </c>
      <c r="FI55" s="246"/>
      <c r="FJ55" s="246">
        <v>961</v>
      </c>
      <c r="FK55" s="247">
        <v>3103</v>
      </c>
      <c r="FL55" s="248">
        <v>0</v>
      </c>
      <c r="FM55" s="248">
        <v>0</v>
      </c>
      <c r="FN55" s="249">
        <v>3454</v>
      </c>
      <c r="FO55" s="250">
        <v>5405</v>
      </c>
      <c r="FP55" s="250">
        <v>1402</v>
      </c>
      <c r="FQ55" s="250">
        <v>2499</v>
      </c>
      <c r="FR55" s="251">
        <v>1617</v>
      </c>
      <c r="FS55" s="252">
        <v>0</v>
      </c>
      <c r="FT55" s="252">
        <v>0</v>
      </c>
      <c r="FU55" s="253">
        <v>4185</v>
      </c>
      <c r="FV55" s="254">
        <v>4228</v>
      </c>
      <c r="FW55" s="254">
        <v>1397</v>
      </c>
      <c r="FX55" s="254"/>
      <c r="FY55" s="468">
        <v>1278</v>
      </c>
      <c r="FZ55" s="256">
        <v>0</v>
      </c>
      <c r="GA55" s="256">
        <v>0</v>
      </c>
      <c r="GB55" s="257">
        <v>3716</v>
      </c>
      <c r="GC55" s="258">
        <v>6583</v>
      </c>
      <c r="GD55" s="259">
        <v>2013</v>
      </c>
      <c r="GE55" s="259">
        <v>834</v>
      </c>
      <c r="GF55" s="260">
        <v>2888</v>
      </c>
      <c r="GG55" s="261">
        <v>0</v>
      </c>
      <c r="GH55" s="261">
        <v>0</v>
      </c>
      <c r="GI55" s="262">
        <v>1760</v>
      </c>
      <c r="GJ55" s="263">
        <v>4735</v>
      </c>
      <c r="GK55" s="264">
        <v>1517</v>
      </c>
      <c r="GL55" s="264">
        <v>2404</v>
      </c>
      <c r="GM55" s="210">
        <v>3761</v>
      </c>
      <c r="GN55" s="211">
        <v>0</v>
      </c>
      <c r="GO55" s="211">
        <v>0</v>
      </c>
      <c r="GP55" s="265">
        <v>3374</v>
      </c>
      <c r="GQ55" s="266">
        <v>3563</v>
      </c>
      <c r="GR55" s="267">
        <v>1291</v>
      </c>
      <c r="GS55" s="267">
        <v>2214</v>
      </c>
      <c r="GT55" s="267">
        <v>485</v>
      </c>
      <c r="GU55" s="268">
        <v>0</v>
      </c>
      <c r="GV55" s="268">
        <v>0</v>
      </c>
      <c r="GW55" s="269">
        <v>4247</v>
      </c>
      <c r="GX55" s="270">
        <v>2908</v>
      </c>
      <c r="GY55" s="271">
        <v>2770</v>
      </c>
      <c r="GZ55" s="271">
        <v>1011</v>
      </c>
      <c r="HA55" s="271"/>
      <c r="HB55" s="272">
        <v>0</v>
      </c>
      <c r="HC55" s="272">
        <v>0</v>
      </c>
      <c r="HD55" s="273">
        <v>1533</v>
      </c>
      <c r="HE55" s="274">
        <v>1518</v>
      </c>
      <c r="HF55" s="275">
        <v>5007</v>
      </c>
      <c r="HG55" s="276">
        <v>803</v>
      </c>
      <c r="HH55" s="276"/>
      <c r="HI55" s="277">
        <v>0</v>
      </c>
      <c r="HJ55" s="277">
        <v>0</v>
      </c>
      <c r="HK55" s="278">
        <v>3479</v>
      </c>
      <c r="HL55" s="279">
        <v>5755</v>
      </c>
      <c r="HM55" s="1367">
        <v>2434</v>
      </c>
      <c r="HN55" s="1393">
        <v>3043</v>
      </c>
      <c r="HO55" s="1447">
        <v>1708</v>
      </c>
      <c r="HP55" s="1460">
        <v>0</v>
      </c>
      <c r="HQ55" s="1460">
        <v>0</v>
      </c>
      <c r="HR55" s="1476">
        <v>3794</v>
      </c>
      <c r="HS55" s="1517">
        <v>5089</v>
      </c>
      <c r="HT55" s="1539">
        <v>2490</v>
      </c>
      <c r="HU55" s="210">
        <v>2728</v>
      </c>
      <c r="HV55" s="1562">
        <v>1519</v>
      </c>
      <c r="HW55" s="1575">
        <v>0</v>
      </c>
      <c r="HX55" s="1575">
        <v>0</v>
      </c>
      <c r="HY55" s="1575">
        <v>0</v>
      </c>
      <c r="HZ55" s="1591">
        <v>4301</v>
      </c>
      <c r="IA55" s="1612">
        <v>3012</v>
      </c>
      <c r="IB55" s="1634">
        <v>5891</v>
      </c>
      <c r="IC55" s="1655">
        <v>2269</v>
      </c>
      <c r="ID55" s="1668">
        <v>0</v>
      </c>
      <c r="IE55" s="1668">
        <v>0</v>
      </c>
      <c r="IF55" s="1684">
        <v>5142</v>
      </c>
      <c r="IG55" s="1705">
        <v>5410</v>
      </c>
      <c r="IH55" s="1705">
        <v>3138</v>
      </c>
      <c r="II55" s="1727">
        <v>2889</v>
      </c>
      <c r="IJ55" s="1748">
        <v>3733</v>
      </c>
      <c r="IK55" s="1761">
        <v>0</v>
      </c>
      <c r="IL55" s="1761">
        <v>0</v>
      </c>
      <c r="IM55" s="1777">
        <v>5934</v>
      </c>
      <c r="IN55" s="210">
        <v>4746</v>
      </c>
      <c r="IO55" s="1798">
        <v>1911</v>
      </c>
      <c r="IP55" s="1819">
        <v>618</v>
      </c>
      <c r="IQ55" s="1840">
        <v>3957</v>
      </c>
      <c r="IR55" s="1853">
        <v>0</v>
      </c>
      <c r="IS55" s="1853">
        <v>0</v>
      </c>
      <c r="IT55" s="1869">
        <v>3123</v>
      </c>
      <c r="IU55" s="1890">
        <v>2375</v>
      </c>
      <c r="IV55" s="1890">
        <v>2498</v>
      </c>
      <c r="IW55" s="1911">
        <v>2223</v>
      </c>
      <c r="IX55" s="1932"/>
      <c r="IY55" s="1945">
        <v>0</v>
      </c>
      <c r="IZ55" s="1945">
        <v>0</v>
      </c>
      <c r="JA55" s="1932">
        <v>0</v>
      </c>
      <c r="JB55" s="1932">
        <v>2487</v>
      </c>
      <c r="JC55" s="1961">
        <v>1960</v>
      </c>
      <c r="JD55" s="1961">
        <v>2744</v>
      </c>
      <c r="JE55" s="1982">
        <v>3553</v>
      </c>
      <c r="JF55" s="1995">
        <v>0</v>
      </c>
      <c r="JG55" s="1995">
        <v>0</v>
      </c>
      <c r="JH55" s="2011">
        <v>1099</v>
      </c>
      <c r="JI55" s="2032">
        <v>4180</v>
      </c>
      <c r="JJ55" s="2053">
        <v>2869</v>
      </c>
      <c r="JK55" s="2053"/>
      <c r="JL55" s="2074">
        <v>2293</v>
      </c>
      <c r="JM55" s="2087">
        <v>0</v>
      </c>
      <c r="JN55" s="2087">
        <v>0</v>
      </c>
      <c r="JO55" s="2103">
        <v>2035</v>
      </c>
      <c r="JP55" s="2123">
        <v>3548</v>
      </c>
      <c r="JQ55" s="2143">
        <v>2938</v>
      </c>
      <c r="JR55" s="2163">
        <v>3760</v>
      </c>
      <c r="JS55" s="2183">
        <v>3111</v>
      </c>
      <c r="JT55" s="2196">
        <v>0</v>
      </c>
      <c r="JU55" s="2196">
        <v>0</v>
      </c>
      <c r="JV55" s="2210">
        <v>2479</v>
      </c>
      <c r="JW55" s="2230">
        <v>5219</v>
      </c>
      <c r="JX55" s="2250">
        <v>1378</v>
      </c>
      <c r="JY55" s="2270">
        <v>2001</v>
      </c>
      <c r="JZ55" s="2290">
        <v>2751</v>
      </c>
      <c r="KA55" s="2303">
        <v>0</v>
      </c>
      <c r="KB55" s="2303">
        <v>0</v>
      </c>
      <c r="KC55" s="2319">
        <v>3670</v>
      </c>
      <c r="KD55" s="2339">
        <v>1465</v>
      </c>
      <c r="KE55" s="2359">
        <v>2498</v>
      </c>
      <c r="KF55" s="2379">
        <v>2924</v>
      </c>
      <c r="KG55" s="2399">
        <v>1063</v>
      </c>
      <c r="KH55" s="2412">
        <v>0</v>
      </c>
      <c r="KI55" s="2412">
        <v>0</v>
      </c>
      <c r="KJ55" s="2428">
        <v>2066</v>
      </c>
      <c r="KK55" s="2448">
        <v>4916</v>
      </c>
      <c r="KL55" s="2468">
        <v>2005</v>
      </c>
      <c r="KM55" s="2488">
        <v>1174</v>
      </c>
      <c r="KN55" s="2508"/>
      <c r="KO55" s="2521">
        <v>0</v>
      </c>
      <c r="KP55" s="2521">
        <v>0</v>
      </c>
      <c r="KQ55" s="2537">
        <v>5100</v>
      </c>
      <c r="KR55" s="2557">
        <v>2438</v>
      </c>
      <c r="KS55" s="2577">
        <v>1216</v>
      </c>
      <c r="KT55" s="2597">
        <v>3498</v>
      </c>
      <c r="KU55" s="2617">
        <v>924</v>
      </c>
      <c r="KV55" s="2630">
        <v>0</v>
      </c>
      <c r="KW55" s="2630">
        <v>0</v>
      </c>
      <c r="KX55" s="2646">
        <v>4776</v>
      </c>
      <c r="KY55" s="2666">
        <v>2582</v>
      </c>
      <c r="KZ55" s="2686">
        <v>2021</v>
      </c>
      <c r="LA55" s="2710">
        <v>2814</v>
      </c>
      <c r="LB55" s="2730">
        <v>1908</v>
      </c>
      <c r="LC55" s="2743">
        <v>0</v>
      </c>
      <c r="LD55" s="2743">
        <v>0</v>
      </c>
      <c r="LE55" s="2759">
        <v>985</v>
      </c>
      <c r="LF55" s="2779">
        <v>7996</v>
      </c>
      <c r="LG55" s="2799">
        <v>2303</v>
      </c>
      <c r="LH55" s="2819">
        <v>1477</v>
      </c>
      <c r="LI55" s="2839">
        <v>1157</v>
      </c>
      <c r="LJ55" s="2852">
        <v>0</v>
      </c>
      <c r="LK55" s="2852">
        <v>0</v>
      </c>
      <c r="LL55" s="2868">
        <v>1943</v>
      </c>
      <c r="LM55" s="2888">
        <v>1931</v>
      </c>
      <c r="LN55" s="2910">
        <v>750</v>
      </c>
      <c r="LO55" s="2930">
        <v>2099</v>
      </c>
      <c r="LP55" s="2930">
        <v>586</v>
      </c>
      <c r="LQ55" s="2970">
        <v>0</v>
      </c>
      <c r="LR55" s="2970">
        <v>0</v>
      </c>
      <c r="LS55" s="2971">
        <v>2045</v>
      </c>
      <c r="LT55" s="2972">
        <v>176</v>
      </c>
      <c r="LU55" s="2973">
        <v>4050</v>
      </c>
      <c r="LV55" s="2974">
        <v>535</v>
      </c>
      <c r="LW55" s="3056">
        <v>2112</v>
      </c>
      <c r="LX55" s="3057">
        <v>0</v>
      </c>
      <c r="LY55" s="3057">
        <v>0</v>
      </c>
      <c r="LZ55" s="3087">
        <v>1531</v>
      </c>
      <c r="MA55" s="3108">
        <v>1806</v>
      </c>
      <c r="MB55" s="3144">
        <v>2010</v>
      </c>
      <c r="MC55" s="3164">
        <v>5827</v>
      </c>
      <c r="MD55" s="3184">
        <v>155</v>
      </c>
      <c r="ME55" s="3197">
        <v>0</v>
      </c>
      <c r="MF55" s="3197">
        <v>0</v>
      </c>
      <c r="MG55" s="3214">
        <v>3076</v>
      </c>
      <c r="MH55" s="3234">
        <v>2164</v>
      </c>
      <c r="MI55" s="3254">
        <v>1789</v>
      </c>
      <c r="MJ55" s="3275">
        <v>1305</v>
      </c>
      <c r="MK55" s="3295">
        <v>948</v>
      </c>
      <c r="ML55" s="3308">
        <v>0</v>
      </c>
      <c r="MM55" s="3308">
        <v>0</v>
      </c>
      <c r="MN55" s="3324">
        <v>2732</v>
      </c>
      <c r="MO55" s="3344">
        <v>519</v>
      </c>
      <c r="MP55" s="3364">
        <v>1326</v>
      </c>
      <c r="MQ55" s="3384">
        <v>981</v>
      </c>
      <c r="MR55" s="3437">
        <v>1380</v>
      </c>
      <c r="MS55" s="3438">
        <v>0</v>
      </c>
      <c r="MT55" s="3438">
        <v>0</v>
      </c>
      <c r="MU55" s="3437">
        <v>531</v>
      </c>
      <c r="MV55" s="3466">
        <v>812</v>
      </c>
      <c r="MW55" s="3486">
        <v>572</v>
      </c>
      <c r="MX55" s="3506">
        <v>1224</v>
      </c>
      <c r="MY55" s="3526">
        <v>1026</v>
      </c>
      <c r="MZ55" s="3539">
        <v>0</v>
      </c>
      <c r="NA55" s="3539">
        <v>0</v>
      </c>
      <c r="NB55" s="1575">
        <v>0</v>
      </c>
      <c r="NC55" s="3555">
        <v>1106</v>
      </c>
      <c r="ND55" s="3555">
        <v>2109</v>
      </c>
      <c r="NE55" s="3555">
        <v>1599</v>
      </c>
      <c r="NF55" s="3585">
        <v>993</v>
      </c>
      <c r="NG55" s="3571">
        <v>0</v>
      </c>
      <c r="NH55" s="3571">
        <v>0</v>
      </c>
      <c r="NI55" s="210">
        <v>1636</v>
      </c>
      <c r="NJ55" s="3585">
        <v>2020</v>
      </c>
      <c r="NK55" s="3615">
        <v>1262</v>
      </c>
      <c r="NL55" s="3615">
        <v>198</v>
      </c>
      <c r="NM55" s="3615">
        <v>1349</v>
      </c>
      <c r="NN55" s="3602">
        <v>0</v>
      </c>
      <c r="NO55" s="3602">
        <v>0</v>
      </c>
      <c r="NP55" s="3615">
        <v>1502</v>
      </c>
      <c r="NQ55" s="3615">
        <v>113</v>
      </c>
      <c r="NR55" s="3615">
        <v>2483</v>
      </c>
      <c r="NS55" s="3615">
        <v>640</v>
      </c>
      <c r="NT55" s="3635">
        <v>551</v>
      </c>
      <c r="NU55" s="3602">
        <v>0</v>
      </c>
      <c r="NV55" s="3602">
        <v>0</v>
      </c>
      <c r="NW55" s="3615">
        <v>2538</v>
      </c>
      <c r="NX55" s="3615">
        <v>2600</v>
      </c>
      <c r="NY55" s="3635">
        <v>1237</v>
      </c>
      <c r="NZ55" s="3664">
        <v>1584</v>
      </c>
      <c r="OA55" s="3664">
        <v>1901</v>
      </c>
      <c r="OB55" s="3651">
        <v>0</v>
      </c>
      <c r="OC55" s="3651">
        <v>0</v>
      </c>
      <c r="OD55" s="3664">
        <v>2890</v>
      </c>
      <c r="OE55" s="3664">
        <v>1875</v>
      </c>
      <c r="OF55" s="3664">
        <v>1554</v>
      </c>
      <c r="OG55" s="3664">
        <v>393</v>
      </c>
      <c r="OH55" s="210">
        <v>859</v>
      </c>
      <c r="OI55" s="211">
        <v>0</v>
      </c>
      <c r="OJ55" s="211">
        <v>0</v>
      </c>
      <c r="OK55" s="3684"/>
      <c r="OL55" s="3684">
        <v>1564</v>
      </c>
      <c r="OM55" s="3704">
        <v>902</v>
      </c>
      <c r="ON55" s="3724">
        <v>1263</v>
      </c>
      <c r="OO55" s="3744">
        <v>658</v>
      </c>
      <c r="OP55" s="3757">
        <v>0</v>
      </c>
      <c r="OQ55" s="3757">
        <v>0</v>
      </c>
      <c r="OR55" s="3773">
        <v>1612</v>
      </c>
      <c r="OS55" s="3793">
        <v>1087</v>
      </c>
      <c r="OT55" s="3813">
        <v>1144</v>
      </c>
      <c r="OU55" s="3833">
        <v>2281</v>
      </c>
      <c r="OV55" s="3853">
        <v>417</v>
      </c>
      <c r="OW55" s="3866">
        <v>0</v>
      </c>
      <c r="OX55" s="3866">
        <v>0</v>
      </c>
      <c r="OY55" s="3882">
        <v>2321</v>
      </c>
      <c r="OZ55" s="3902">
        <v>2109</v>
      </c>
      <c r="PA55" s="3922">
        <v>1561</v>
      </c>
      <c r="PB55" s="3942">
        <v>2905</v>
      </c>
      <c r="PC55" s="3962">
        <v>530</v>
      </c>
      <c r="PD55" s="3975">
        <v>0</v>
      </c>
      <c r="PE55" s="3975">
        <v>0</v>
      </c>
      <c r="PF55" s="3991">
        <v>622</v>
      </c>
      <c r="PG55" s="3991">
        <v>968</v>
      </c>
      <c r="PH55" s="3991">
        <v>1183</v>
      </c>
      <c r="PI55" s="4011">
        <v>1427</v>
      </c>
      <c r="PJ55" s="4031">
        <v>634</v>
      </c>
      <c r="PK55" s="4044">
        <v>0</v>
      </c>
      <c r="PL55" s="4044">
        <v>0</v>
      </c>
      <c r="PM55" s="4060">
        <v>1094</v>
      </c>
      <c r="PN55" s="4080">
        <v>1150</v>
      </c>
      <c r="PO55" s="4100">
        <v>910</v>
      </c>
      <c r="PP55" s="4120">
        <v>1516</v>
      </c>
      <c r="PQ55" s="4140">
        <v>1368</v>
      </c>
      <c r="PR55" s="4153">
        <v>0</v>
      </c>
      <c r="PS55" s="4153">
        <v>0</v>
      </c>
      <c r="PT55" s="4171">
        <v>1494</v>
      </c>
      <c r="PU55" s="4171">
        <v>1467</v>
      </c>
      <c r="PV55" s="4171">
        <v>1309</v>
      </c>
      <c r="PW55" s="4171">
        <v>3517</v>
      </c>
      <c r="PX55" s="4191">
        <v>1465</v>
      </c>
      <c r="PY55" s="4204">
        <v>0</v>
      </c>
      <c r="PZ55" s="4204">
        <v>0</v>
      </c>
      <c r="QA55" s="4220">
        <v>1086</v>
      </c>
      <c r="QB55" s="4240">
        <v>4471</v>
      </c>
      <c r="QC55" s="4260">
        <v>2854</v>
      </c>
      <c r="QD55" s="4280">
        <v>3743</v>
      </c>
      <c r="QE55" s="4300">
        <v>1533</v>
      </c>
      <c r="QF55" s="4313">
        <v>0</v>
      </c>
      <c r="QG55" s="4313">
        <v>0</v>
      </c>
      <c r="QH55" s="4329">
        <v>1653</v>
      </c>
      <c r="QI55" s="4349">
        <v>1505</v>
      </c>
      <c r="QJ55" s="4369">
        <v>1188</v>
      </c>
      <c r="QK55" s="4389">
        <v>585</v>
      </c>
      <c r="QL55" s="4409">
        <v>2431</v>
      </c>
      <c r="QM55" s="4422">
        <v>0</v>
      </c>
      <c r="QN55" s="4422">
        <v>0</v>
      </c>
      <c r="QO55" s="4438">
        <v>2152</v>
      </c>
      <c r="QP55" s="4458">
        <v>1259</v>
      </c>
      <c r="QQ55" s="4478">
        <v>722</v>
      </c>
      <c r="QR55" s="4498">
        <v>830</v>
      </c>
      <c r="QS55" s="4518">
        <v>1160</v>
      </c>
      <c r="QT55" s="4531">
        <v>0</v>
      </c>
      <c r="QU55" s="4531">
        <v>0</v>
      </c>
      <c r="QV55" s="4518"/>
      <c r="QW55" s="4550">
        <v>1238</v>
      </c>
      <c r="QX55" s="4570">
        <v>605</v>
      </c>
      <c r="QY55" s="4590">
        <v>2709</v>
      </c>
      <c r="QZ55" s="4610">
        <v>1640</v>
      </c>
      <c r="RA55" s="4623">
        <v>0</v>
      </c>
      <c r="RB55" s="4623">
        <v>0</v>
      </c>
      <c r="RC55" s="210">
        <v>2480</v>
      </c>
      <c r="RD55" s="210">
        <v>2740</v>
      </c>
      <c r="RE55" s="4646">
        <v>3045</v>
      </c>
      <c r="RF55" s="210">
        <v>861</v>
      </c>
      <c r="RG55" s="210">
        <v>1113</v>
      </c>
      <c r="RH55" s="211">
        <v>0</v>
      </c>
      <c r="RI55" s="211">
        <v>0</v>
      </c>
      <c r="RJ55" s="210">
        <v>1575</v>
      </c>
      <c r="RK55" s="210">
        <v>524</v>
      </c>
      <c r="RL55" s="210">
        <v>1072</v>
      </c>
      <c r="RM55" s="210">
        <v>1054</v>
      </c>
      <c r="RN55" s="210">
        <v>1202</v>
      </c>
      <c r="RO55" s="211">
        <v>0</v>
      </c>
      <c r="RP55" s="211">
        <v>0</v>
      </c>
      <c r="RQ55" s="210">
        <v>1862</v>
      </c>
      <c r="RR55" s="210">
        <v>830</v>
      </c>
      <c r="RS55" s="210">
        <v>2291</v>
      </c>
      <c r="RT55" s="210">
        <v>2374</v>
      </c>
      <c r="RU55" s="210">
        <v>778</v>
      </c>
      <c r="RV55" s="211">
        <v>0</v>
      </c>
      <c r="RW55" s="211">
        <v>0</v>
      </c>
      <c r="RX55" s="210">
        <v>842</v>
      </c>
      <c r="RY55" s="210">
        <v>1436</v>
      </c>
      <c r="RZ55" s="210">
        <v>1259</v>
      </c>
      <c r="SA55" s="210">
        <v>1455</v>
      </c>
      <c r="SB55" s="210">
        <v>1004</v>
      </c>
      <c r="SC55" s="211">
        <v>0</v>
      </c>
      <c r="SD55" s="211">
        <v>0</v>
      </c>
      <c r="SE55" s="210"/>
      <c r="SF55" s="210">
        <v>252</v>
      </c>
      <c r="SG55" s="210">
        <v>1017</v>
      </c>
      <c r="SH55" s="210">
        <v>768</v>
      </c>
      <c r="SI55" s="210">
        <v>1357</v>
      </c>
      <c r="SJ55" s="211">
        <v>0</v>
      </c>
      <c r="SK55" s="211">
        <v>0</v>
      </c>
      <c r="SL55" s="210">
        <v>2323</v>
      </c>
      <c r="SM55" s="210">
        <v>712</v>
      </c>
      <c r="SN55" s="210">
        <v>738</v>
      </c>
      <c r="SO55" s="4670">
        <v>1082</v>
      </c>
      <c r="SP55" s="4700">
        <v>1487</v>
      </c>
      <c r="SQ55" s="4686">
        <v>0</v>
      </c>
      <c r="SR55" s="4686">
        <v>0</v>
      </c>
      <c r="SS55" s="4700">
        <v>681</v>
      </c>
      <c r="ST55" s="4721">
        <v>876</v>
      </c>
      <c r="SU55" s="4742">
        <v>1115</v>
      </c>
      <c r="SV55" s="4764">
        <v>707</v>
      </c>
      <c r="SW55" s="4785">
        <v>724</v>
      </c>
      <c r="SX55" s="4798">
        <v>0</v>
      </c>
      <c r="SY55" s="4798">
        <v>0</v>
      </c>
      <c r="SZ55" s="210">
        <v>724</v>
      </c>
      <c r="TA55" s="210">
        <v>0</v>
      </c>
      <c r="TB55" s="210">
        <v>1191</v>
      </c>
      <c r="TC55" s="210">
        <v>543</v>
      </c>
      <c r="TD55" s="210">
        <v>777</v>
      </c>
      <c r="TE55" s="211">
        <v>0</v>
      </c>
      <c r="TF55" s="211">
        <v>0</v>
      </c>
      <c r="TG55" s="210">
        <v>1306</v>
      </c>
      <c r="TH55" s="210">
        <v>389</v>
      </c>
      <c r="TI55" s="210">
        <v>2719</v>
      </c>
      <c r="TJ55" s="210">
        <v>1232</v>
      </c>
      <c r="TK55" s="210"/>
      <c r="TL55" s="211">
        <v>0</v>
      </c>
      <c r="TM55" s="211">
        <v>0</v>
      </c>
      <c r="TN55" s="210">
        <v>3247</v>
      </c>
      <c r="TO55" s="210">
        <v>3247</v>
      </c>
      <c r="TP55" s="210">
        <v>406</v>
      </c>
      <c r="TQ55" s="210">
        <v>881</v>
      </c>
    </row>
    <row r="56" spans="1:537" x14ac:dyDescent="0.3">
      <c r="A56" s="1288" t="s">
        <v>63</v>
      </c>
      <c r="B56" s="1289">
        <v>41517</v>
      </c>
      <c r="C56" s="1289">
        <v>32165</v>
      </c>
      <c r="D56" s="1289">
        <v>27134</v>
      </c>
      <c r="E56" s="1289">
        <v>24748</v>
      </c>
      <c r="F56" s="1289">
        <v>23672</v>
      </c>
      <c r="G56" s="209">
        <v>0</v>
      </c>
      <c r="H56" s="209">
        <v>0</v>
      </c>
      <c r="I56" s="1289">
        <v>29077</v>
      </c>
      <c r="J56" s="1289">
        <v>30720</v>
      </c>
      <c r="K56" s="1289">
        <v>25730</v>
      </c>
      <c r="L56" s="1289">
        <v>29801</v>
      </c>
      <c r="M56" s="1289">
        <v>20970</v>
      </c>
      <c r="N56" s="209">
        <v>0</v>
      </c>
      <c r="O56" s="209">
        <v>0</v>
      </c>
      <c r="P56" s="1289">
        <v>28182</v>
      </c>
      <c r="Q56" s="1289">
        <v>21798</v>
      </c>
      <c r="R56" s="1289">
        <v>20581</v>
      </c>
      <c r="S56" s="1289">
        <v>17586</v>
      </c>
      <c r="T56" s="1289">
        <v>11919</v>
      </c>
      <c r="U56" s="209">
        <v>0</v>
      </c>
      <c r="V56" s="209">
        <v>0</v>
      </c>
      <c r="W56" s="1289">
        <v>15623</v>
      </c>
      <c r="X56" s="208">
        <v>14627</v>
      </c>
      <c r="Y56" s="208">
        <v>10265</v>
      </c>
      <c r="Z56" s="208">
        <v>12943</v>
      </c>
      <c r="AA56" s="208">
        <v>10755</v>
      </c>
      <c r="AB56" s="209">
        <v>0</v>
      </c>
      <c r="AC56" s="209">
        <v>0</v>
      </c>
      <c r="AD56" s="208">
        <v>20538</v>
      </c>
      <c r="AE56" s="208">
        <v>12470</v>
      </c>
      <c r="AF56" s="1289">
        <v>12302</v>
      </c>
      <c r="AG56" s="1289">
        <v>14909</v>
      </c>
      <c r="AH56" s="1289"/>
      <c r="AI56" s="209">
        <v>0</v>
      </c>
      <c r="AJ56" s="209">
        <v>0</v>
      </c>
      <c r="AK56" s="1289">
        <v>27343</v>
      </c>
      <c r="AL56" s="1289">
        <v>17703</v>
      </c>
      <c r="AM56" s="1289">
        <v>22537</v>
      </c>
      <c r="AN56" s="1289">
        <v>16654</v>
      </c>
      <c r="AO56" s="1289">
        <v>14555</v>
      </c>
      <c r="AP56" s="209">
        <v>0</v>
      </c>
      <c r="AQ56" s="209">
        <v>0</v>
      </c>
      <c r="AR56" s="1289">
        <v>21098</v>
      </c>
      <c r="AS56" s="1289">
        <v>6916</v>
      </c>
      <c r="AT56" s="1289">
        <v>9922</v>
      </c>
      <c r="AU56" s="1289">
        <v>6526</v>
      </c>
      <c r="AV56" s="1289">
        <v>6148</v>
      </c>
      <c r="AW56" s="209">
        <v>0</v>
      </c>
      <c r="AX56" s="209">
        <v>0</v>
      </c>
      <c r="AY56" s="1289">
        <v>9302</v>
      </c>
      <c r="AZ56" s="208">
        <v>8764</v>
      </c>
      <c r="BA56" s="208">
        <v>6956</v>
      </c>
      <c r="BB56" s="208">
        <v>7493</v>
      </c>
      <c r="BC56" s="208">
        <v>9163</v>
      </c>
      <c r="BD56" s="209">
        <v>0</v>
      </c>
      <c r="BE56" s="209">
        <v>0</v>
      </c>
      <c r="BF56" s="208">
        <v>13914</v>
      </c>
      <c r="BG56" s="210">
        <v>7428</v>
      </c>
      <c r="BH56" s="208">
        <v>6562</v>
      </c>
      <c r="BI56" s="208">
        <v>6334</v>
      </c>
      <c r="BJ56" s="210">
        <v>2158</v>
      </c>
      <c r="BK56" s="211">
        <v>0</v>
      </c>
      <c r="BL56" s="211">
        <v>0</v>
      </c>
      <c r="BM56" s="210">
        <v>7904</v>
      </c>
      <c r="BN56" s="208">
        <v>9564</v>
      </c>
      <c r="BO56" s="208">
        <v>9564</v>
      </c>
      <c r="BP56" s="208">
        <v>6384</v>
      </c>
      <c r="BQ56" s="208">
        <v>5721</v>
      </c>
      <c r="BR56" s="209">
        <v>0</v>
      </c>
      <c r="BS56" s="209">
        <v>0</v>
      </c>
      <c r="BT56" s="208">
        <v>8261</v>
      </c>
      <c r="BU56" s="208">
        <v>3838</v>
      </c>
      <c r="BV56" s="208">
        <v>7170</v>
      </c>
      <c r="BW56" s="208">
        <v>3835</v>
      </c>
      <c r="BX56" s="208">
        <v>5940</v>
      </c>
      <c r="BY56" s="209">
        <v>0</v>
      </c>
      <c r="BZ56" s="209">
        <v>0</v>
      </c>
      <c r="CA56" s="208">
        <v>4232</v>
      </c>
      <c r="CB56" s="208">
        <v>3670</v>
      </c>
      <c r="CC56" s="212">
        <v>6768</v>
      </c>
      <c r="CD56" s="213">
        <v>5105</v>
      </c>
      <c r="CE56" s="213">
        <v>5113</v>
      </c>
      <c r="CF56" s="214">
        <v>0</v>
      </c>
      <c r="CG56" s="214">
        <v>0</v>
      </c>
      <c r="CH56" s="215">
        <v>9920</v>
      </c>
      <c r="CI56" s="215">
        <v>5330</v>
      </c>
      <c r="CJ56" s="210">
        <v>7901</v>
      </c>
      <c r="CK56" s="210">
        <v>4259</v>
      </c>
      <c r="CL56" s="210">
        <v>3910</v>
      </c>
      <c r="CM56" s="211">
        <v>0</v>
      </c>
      <c r="CN56" s="211">
        <v>0</v>
      </c>
      <c r="CO56" s="210">
        <v>0</v>
      </c>
      <c r="CP56" s="216">
        <v>0</v>
      </c>
      <c r="CQ56" s="210">
        <v>0</v>
      </c>
      <c r="CR56" s="210">
        <v>0</v>
      </c>
      <c r="CS56" s="210">
        <v>0</v>
      </c>
      <c r="CT56" s="211">
        <v>0</v>
      </c>
      <c r="CU56" s="211">
        <v>0</v>
      </c>
      <c r="CV56" s="216">
        <v>0</v>
      </c>
      <c r="CW56" s="216">
        <v>0</v>
      </c>
      <c r="CX56" s="216">
        <v>0</v>
      </c>
      <c r="CY56" s="216">
        <v>0</v>
      </c>
      <c r="CZ56" s="216">
        <v>0</v>
      </c>
      <c r="DA56" s="217">
        <v>0</v>
      </c>
      <c r="DB56" s="217">
        <v>0</v>
      </c>
      <c r="DC56" s="218">
        <v>0</v>
      </c>
      <c r="DD56" s="219">
        <v>0</v>
      </c>
      <c r="DE56" s="219">
        <v>0</v>
      </c>
      <c r="DF56" s="210">
        <v>0</v>
      </c>
      <c r="DG56" s="220">
        <v>0</v>
      </c>
      <c r="DH56" s="221">
        <v>0</v>
      </c>
      <c r="DI56" s="221">
        <v>0</v>
      </c>
      <c r="DJ56" s="210">
        <v>0</v>
      </c>
      <c r="DK56" s="210">
        <v>0</v>
      </c>
      <c r="DL56" s="210">
        <v>0</v>
      </c>
      <c r="DM56" s="222">
        <v>0</v>
      </c>
      <c r="DN56" s="210">
        <v>0</v>
      </c>
      <c r="DO56" s="211">
        <v>0</v>
      </c>
      <c r="DP56" s="211">
        <v>0</v>
      </c>
      <c r="DQ56" s="210">
        <v>0</v>
      </c>
      <c r="DR56" s="210">
        <v>0</v>
      </c>
      <c r="DS56" s="223">
        <v>0</v>
      </c>
      <c r="DT56" s="210">
        <v>0</v>
      </c>
      <c r="DU56" s="224">
        <v>0</v>
      </c>
      <c r="DV56" s="225">
        <v>0</v>
      </c>
      <c r="DW56" s="225">
        <v>0</v>
      </c>
      <c r="DX56" s="210">
        <v>0</v>
      </c>
      <c r="DY56" s="226">
        <v>0</v>
      </c>
      <c r="DZ56" s="227">
        <v>0</v>
      </c>
      <c r="EA56" s="228">
        <v>0</v>
      </c>
      <c r="EB56" s="210">
        <v>0</v>
      </c>
      <c r="EC56" s="211">
        <v>0</v>
      </c>
      <c r="ED56" s="211">
        <v>0</v>
      </c>
      <c r="EE56" s="211">
        <v>0</v>
      </c>
      <c r="EF56" s="210">
        <v>0</v>
      </c>
      <c r="EG56" s="210">
        <v>0</v>
      </c>
      <c r="EH56" s="229">
        <v>0</v>
      </c>
      <c r="EI56" s="210">
        <v>0</v>
      </c>
      <c r="EJ56" s="211">
        <v>0</v>
      </c>
      <c r="EK56" s="211">
        <v>0</v>
      </c>
      <c r="EL56" s="210">
        <v>0</v>
      </c>
      <c r="EM56" s="230">
        <v>0</v>
      </c>
      <c r="EN56" s="231">
        <v>0</v>
      </c>
      <c r="EO56" s="210">
        <v>0</v>
      </c>
      <c r="EP56" s="232">
        <v>0</v>
      </c>
      <c r="EQ56" s="233">
        <v>0</v>
      </c>
      <c r="ER56" s="233">
        <v>0</v>
      </c>
      <c r="ES56" s="234">
        <v>0</v>
      </c>
      <c r="ET56" s="235">
        <v>0</v>
      </c>
      <c r="EU56" s="236">
        <v>0</v>
      </c>
      <c r="EV56" s="237">
        <v>0</v>
      </c>
      <c r="EW56" s="210">
        <v>0</v>
      </c>
      <c r="EX56" s="211">
        <v>0</v>
      </c>
      <c r="EY56" s="211">
        <v>0</v>
      </c>
      <c r="EZ56" s="238">
        <v>0</v>
      </c>
      <c r="FA56" s="239">
        <v>0</v>
      </c>
      <c r="FB56" s="240">
        <v>0</v>
      </c>
      <c r="FC56" s="241">
        <v>0</v>
      </c>
      <c r="FD56" s="242">
        <v>0</v>
      </c>
      <c r="FE56" s="243">
        <v>0</v>
      </c>
      <c r="FF56" s="243">
        <v>0</v>
      </c>
      <c r="FG56" s="244">
        <v>0</v>
      </c>
      <c r="FH56" s="245">
        <v>0</v>
      </c>
      <c r="FI56" s="246"/>
      <c r="FJ56" s="246">
        <v>0</v>
      </c>
      <c r="FK56" s="247">
        <v>0</v>
      </c>
      <c r="FL56" s="248">
        <v>0</v>
      </c>
      <c r="FM56" s="248">
        <v>0</v>
      </c>
      <c r="FN56" s="249">
        <v>0</v>
      </c>
      <c r="FO56" s="250">
        <v>0</v>
      </c>
      <c r="FP56" s="250">
        <v>0</v>
      </c>
      <c r="FQ56" s="250">
        <v>0</v>
      </c>
      <c r="FR56" s="251">
        <v>0</v>
      </c>
      <c r="FS56" s="252">
        <v>0</v>
      </c>
      <c r="FT56" s="252">
        <v>0</v>
      </c>
      <c r="FU56" s="253">
        <v>0</v>
      </c>
      <c r="FV56" s="254">
        <v>0</v>
      </c>
      <c r="FW56" s="254">
        <v>0</v>
      </c>
      <c r="FX56" s="254"/>
      <c r="FY56" s="468">
        <v>0</v>
      </c>
      <c r="FZ56" s="256">
        <v>0</v>
      </c>
      <c r="GA56" s="256">
        <v>0</v>
      </c>
      <c r="GB56" s="257">
        <v>0</v>
      </c>
      <c r="GC56" s="258">
        <v>0</v>
      </c>
      <c r="GD56" s="259">
        <v>0</v>
      </c>
      <c r="GE56" s="259">
        <v>0</v>
      </c>
      <c r="GF56" s="260">
        <v>0</v>
      </c>
      <c r="GG56" s="261">
        <v>0</v>
      </c>
      <c r="GH56" s="261">
        <v>0</v>
      </c>
      <c r="GI56" s="262">
        <v>0</v>
      </c>
      <c r="GJ56" s="263">
        <v>0</v>
      </c>
      <c r="GK56" s="264">
        <v>0</v>
      </c>
      <c r="GL56" s="264">
        <v>0</v>
      </c>
      <c r="GM56" s="210">
        <v>0</v>
      </c>
      <c r="GN56" s="211">
        <v>0</v>
      </c>
      <c r="GO56" s="211">
        <v>0</v>
      </c>
      <c r="GP56" s="265">
        <v>0</v>
      </c>
      <c r="GQ56" s="266">
        <v>0</v>
      </c>
      <c r="GR56" s="267">
        <v>0</v>
      </c>
      <c r="GS56" s="267">
        <v>0</v>
      </c>
      <c r="GT56" s="267">
        <v>0</v>
      </c>
      <c r="GU56" s="268">
        <v>0</v>
      </c>
      <c r="GV56" s="268">
        <v>0</v>
      </c>
      <c r="GW56" s="269">
        <v>0</v>
      </c>
      <c r="GX56" s="270">
        <v>0</v>
      </c>
      <c r="GY56" s="271">
        <v>0</v>
      </c>
      <c r="GZ56" s="271">
        <v>0</v>
      </c>
      <c r="HA56" s="271"/>
      <c r="HB56" s="272">
        <v>0</v>
      </c>
      <c r="HC56" s="272">
        <v>0</v>
      </c>
      <c r="HD56" s="273">
        <v>0</v>
      </c>
      <c r="HE56" s="274">
        <v>0</v>
      </c>
      <c r="HF56" s="275">
        <v>0</v>
      </c>
      <c r="HG56" s="276">
        <v>0</v>
      </c>
      <c r="HH56" s="276"/>
      <c r="HI56" s="277">
        <v>0</v>
      </c>
      <c r="HJ56" s="277">
        <v>0</v>
      </c>
      <c r="HK56" s="278">
        <v>0</v>
      </c>
      <c r="HL56" s="279">
        <v>0</v>
      </c>
      <c r="HM56" s="1367">
        <v>0</v>
      </c>
      <c r="HN56" s="1393">
        <v>0</v>
      </c>
      <c r="HO56" s="1447">
        <v>0</v>
      </c>
      <c r="HP56" s="1460">
        <v>0</v>
      </c>
      <c r="HQ56" s="1460">
        <v>0</v>
      </c>
      <c r="HR56" s="1476">
        <v>0</v>
      </c>
      <c r="HS56" s="1517">
        <v>0</v>
      </c>
      <c r="HT56" s="1539">
        <v>0</v>
      </c>
      <c r="HU56" s="210">
        <v>0</v>
      </c>
      <c r="HV56" s="1562">
        <v>0</v>
      </c>
      <c r="HW56" s="1575">
        <v>0</v>
      </c>
      <c r="HX56" s="1575">
        <v>0</v>
      </c>
      <c r="HY56" s="1575">
        <v>0</v>
      </c>
      <c r="HZ56" s="1591">
        <v>0</v>
      </c>
      <c r="IA56" s="1612">
        <v>0</v>
      </c>
      <c r="IB56" s="1634">
        <v>0</v>
      </c>
      <c r="IC56" s="1655">
        <v>0</v>
      </c>
      <c r="ID56" s="1668">
        <v>0</v>
      </c>
      <c r="IE56" s="1668">
        <v>0</v>
      </c>
      <c r="IF56" s="1684">
        <v>0</v>
      </c>
      <c r="IG56" s="1705">
        <v>0</v>
      </c>
      <c r="IH56" s="1705">
        <v>0</v>
      </c>
      <c r="II56" s="1727">
        <v>0</v>
      </c>
      <c r="IJ56" s="1748">
        <v>0</v>
      </c>
      <c r="IK56" s="1761">
        <v>0</v>
      </c>
      <c r="IL56" s="1761">
        <v>0</v>
      </c>
      <c r="IM56" s="1777">
        <v>0</v>
      </c>
      <c r="IN56" s="210">
        <v>0</v>
      </c>
      <c r="IO56" s="1798">
        <v>0</v>
      </c>
      <c r="IP56" s="1819">
        <v>0</v>
      </c>
      <c r="IQ56" s="1840">
        <v>0</v>
      </c>
      <c r="IR56" s="1853">
        <v>0</v>
      </c>
      <c r="IS56" s="1853">
        <v>0</v>
      </c>
      <c r="IT56" s="1869">
        <v>0</v>
      </c>
      <c r="IU56" s="1890">
        <v>0</v>
      </c>
      <c r="IV56" s="1890">
        <v>0</v>
      </c>
      <c r="IW56" s="1911">
        <v>0</v>
      </c>
      <c r="IX56" s="1932"/>
      <c r="IY56" s="1945">
        <v>0</v>
      </c>
      <c r="IZ56" s="1945">
        <v>0</v>
      </c>
      <c r="JA56" s="1932">
        <v>0</v>
      </c>
      <c r="JB56" s="1932">
        <v>0</v>
      </c>
      <c r="JC56" s="1961">
        <v>0</v>
      </c>
      <c r="JD56" s="1961">
        <v>0</v>
      </c>
      <c r="JE56" s="1982">
        <v>0</v>
      </c>
      <c r="JF56" s="1995">
        <v>0</v>
      </c>
      <c r="JG56" s="1995">
        <v>0</v>
      </c>
      <c r="JH56" s="2011">
        <v>0</v>
      </c>
      <c r="JI56" s="2032">
        <v>0</v>
      </c>
      <c r="JJ56" s="2053">
        <v>0</v>
      </c>
      <c r="JK56" s="2053"/>
      <c r="JL56" s="2074">
        <v>0</v>
      </c>
      <c r="JM56" s="2087">
        <v>0</v>
      </c>
      <c r="JN56" s="2087">
        <v>0</v>
      </c>
      <c r="JO56" s="2103">
        <v>0</v>
      </c>
      <c r="JP56" s="2123">
        <v>0</v>
      </c>
      <c r="JQ56" s="2143">
        <v>0</v>
      </c>
      <c r="JR56" s="2163">
        <v>0</v>
      </c>
      <c r="JS56" s="2183">
        <v>0</v>
      </c>
      <c r="JT56" s="2196">
        <v>0</v>
      </c>
      <c r="JU56" s="2196">
        <v>0</v>
      </c>
      <c r="JV56" s="2210">
        <v>0</v>
      </c>
      <c r="JW56" s="2230">
        <v>0</v>
      </c>
      <c r="JX56" s="2250">
        <v>0</v>
      </c>
      <c r="JY56" s="2270">
        <v>0</v>
      </c>
      <c r="JZ56" s="2290">
        <v>0</v>
      </c>
      <c r="KA56" s="2303">
        <v>0</v>
      </c>
      <c r="KB56" s="2303">
        <v>0</v>
      </c>
      <c r="KC56" s="2319">
        <v>0</v>
      </c>
      <c r="KD56" s="2339">
        <v>0</v>
      </c>
      <c r="KE56" s="2359">
        <v>0</v>
      </c>
      <c r="KF56" s="2379">
        <v>0</v>
      </c>
      <c r="KG56" s="2399">
        <v>0</v>
      </c>
      <c r="KH56" s="2412">
        <v>0</v>
      </c>
      <c r="KI56" s="2412">
        <v>0</v>
      </c>
      <c r="KJ56" s="2428">
        <v>0</v>
      </c>
      <c r="KK56" s="2448">
        <v>0</v>
      </c>
      <c r="KL56" s="2468">
        <v>0</v>
      </c>
      <c r="KM56" s="2488">
        <v>0</v>
      </c>
      <c r="KN56" s="2508"/>
      <c r="KO56" s="2521">
        <v>0</v>
      </c>
      <c r="KP56" s="2521">
        <v>0</v>
      </c>
      <c r="KQ56" s="2537">
        <v>0</v>
      </c>
      <c r="KR56" s="2557">
        <v>0</v>
      </c>
      <c r="KS56" s="2577">
        <v>0</v>
      </c>
      <c r="KT56" s="2597">
        <v>0</v>
      </c>
      <c r="KU56" s="2617">
        <v>0</v>
      </c>
      <c r="KV56" s="2630">
        <v>0</v>
      </c>
      <c r="KW56" s="2630">
        <v>0</v>
      </c>
      <c r="KX56" s="2646">
        <v>0</v>
      </c>
      <c r="KY56" s="2666">
        <v>0</v>
      </c>
      <c r="KZ56" s="2686">
        <v>0</v>
      </c>
      <c r="LA56" s="2710">
        <v>0</v>
      </c>
      <c r="LB56" s="2730">
        <v>0</v>
      </c>
      <c r="LC56" s="2743">
        <v>0</v>
      </c>
      <c r="LD56" s="2743">
        <v>0</v>
      </c>
      <c r="LE56" s="2759">
        <v>0</v>
      </c>
      <c r="LF56" s="2779">
        <v>0</v>
      </c>
      <c r="LG56" s="2799">
        <v>0</v>
      </c>
      <c r="LH56" s="2819">
        <v>0</v>
      </c>
      <c r="LI56" s="2839">
        <v>0</v>
      </c>
      <c r="LJ56" s="2852">
        <v>0</v>
      </c>
      <c r="LK56" s="2852">
        <v>0</v>
      </c>
      <c r="LL56" s="2868">
        <v>0</v>
      </c>
      <c r="LM56" s="2888">
        <v>0</v>
      </c>
      <c r="LN56" s="2910">
        <v>0</v>
      </c>
      <c r="LO56" s="2930">
        <v>0</v>
      </c>
      <c r="LP56" s="2930">
        <v>0</v>
      </c>
      <c r="LQ56" s="2970">
        <v>0</v>
      </c>
      <c r="LR56" s="2970">
        <v>0</v>
      </c>
      <c r="LS56" s="2971">
        <v>0</v>
      </c>
      <c r="LT56" s="2972">
        <v>0</v>
      </c>
      <c r="LU56" s="2973">
        <v>0</v>
      </c>
      <c r="LV56" s="2974">
        <v>0</v>
      </c>
      <c r="LW56" s="3056">
        <v>0</v>
      </c>
      <c r="LX56" s="3057">
        <v>0</v>
      </c>
      <c r="LY56" s="3057">
        <v>0</v>
      </c>
      <c r="LZ56" s="3087">
        <v>0</v>
      </c>
      <c r="MA56" s="3108">
        <v>0</v>
      </c>
      <c r="MB56" s="3144">
        <v>0</v>
      </c>
      <c r="MC56" s="3164">
        <v>0</v>
      </c>
      <c r="MD56" s="3184">
        <v>0</v>
      </c>
      <c r="ME56" s="3197">
        <v>0</v>
      </c>
      <c r="MF56" s="3197">
        <v>0</v>
      </c>
      <c r="MG56" s="3214">
        <v>0</v>
      </c>
      <c r="MH56" s="3234">
        <v>0</v>
      </c>
      <c r="MI56" s="3254">
        <v>0</v>
      </c>
      <c r="MJ56" s="3275">
        <v>0</v>
      </c>
      <c r="MK56" s="3295">
        <v>0</v>
      </c>
      <c r="ML56" s="3308">
        <v>0</v>
      </c>
      <c r="MM56" s="3308">
        <v>0</v>
      </c>
      <c r="MN56" s="3324">
        <v>0</v>
      </c>
      <c r="MO56" s="3344">
        <v>0</v>
      </c>
      <c r="MP56" s="3364">
        <v>0</v>
      </c>
      <c r="MQ56" s="3384">
        <v>0</v>
      </c>
      <c r="MR56" s="3437">
        <v>0</v>
      </c>
      <c r="MS56" s="3438">
        <v>0</v>
      </c>
      <c r="MT56" s="3438">
        <v>0</v>
      </c>
      <c r="MU56" s="3437">
        <v>0</v>
      </c>
      <c r="MV56" s="3466">
        <v>0</v>
      </c>
      <c r="MW56" s="3486">
        <v>0</v>
      </c>
      <c r="MX56" s="3506">
        <v>0</v>
      </c>
      <c r="MY56" s="3526">
        <v>0</v>
      </c>
      <c r="MZ56" s="3539">
        <v>0</v>
      </c>
      <c r="NA56" s="3539">
        <v>0</v>
      </c>
      <c r="NB56" s="1575">
        <v>0</v>
      </c>
      <c r="NC56" s="3555">
        <v>0</v>
      </c>
      <c r="ND56" s="3555">
        <v>0</v>
      </c>
      <c r="NE56" s="3555">
        <v>0</v>
      </c>
      <c r="NF56" s="3585">
        <v>0</v>
      </c>
      <c r="NG56" s="3571">
        <v>0</v>
      </c>
      <c r="NH56" s="3571">
        <v>0</v>
      </c>
      <c r="NI56" s="210">
        <v>0</v>
      </c>
      <c r="NJ56" s="3585">
        <v>0</v>
      </c>
      <c r="NK56" s="3615">
        <v>0</v>
      </c>
      <c r="NL56" s="3615">
        <v>0</v>
      </c>
      <c r="NM56" s="3615">
        <v>0</v>
      </c>
      <c r="NN56" s="3602">
        <v>0</v>
      </c>
      <c r="NO56" s="3602">
        <v>0</v>
      </c>
      <c r="NP56" s="3615">
        <v>0</v>
      </c>
      <c r="NQ56" s="3615">
        <v>0</v>
      </c>
      <c r="NR56" s="3615">
        <v>0</v>
      </c>
      <c r="NS56" s="3615">
        <v>0</v>
      </c>
      <c r="NT56" s="3635">
        <v>0</v>
      </c>
      <c r="NU56" s="3602">
        <v>0</v>
      </c>
      <c r="NV56" s="3602">
        <v>0</v>
      </c>
      <c r="NW56" s="3615">
        <v>0</v>
      </c>
      <c r="NX56" s="3615">
        <v>0</v>
      </c>
      <c r="NY56" s="3635">
        <v>0</v>
      </c>
      <c r="NZ56" s="3664">
        <v>0</v>
      </c>
      <c r="OA56" s="3664">
        <v>0</v>
      </c>
      <c r="OB56" s="3651">
        <v>0</v>
      </c>
      <c r="OC56" s="3651">
        <v>0</v>
      </c>
      <c r="OD56" s="3664">
        <v>0</v>
      </c>
      <c r="OE56" s="3664">
        <v>0</v>
      </c>
      <c r="OF56" s="3664">
        <v>0</v>
      </c>
      <c r="OG56" s="3664">
        <v>0</v>
      </c>
      <c r="OH56" s="210">
        <v>0</v>
      </c>
      <c r="OI56" s="211">
        <v>0</v>
      </c>
      <c r="OJ56" s="211">
        <v>0</v>
      </c>
      <c r="OK56" s="3684"/>
      <c r="OL56" s="3684">
        <v>0</v>
      </c>
      <c r="OM56" s="3704">
        <v>0</v>
      </c>
      <c r="ON56" s="3724">
        <v>0</v>
      </c>
      <c r="OO56" s="3744">
        <v>0</v>
      </c>
      <c r="OP56" s="3757">
        <v>0</v>
      </c>
      <c r="OQ56" s="3757">
        <v>0</v>
      </c>
      <c r="OR56" s="3773">
        <v>0</v>
      </c>
      <c r="OS56" s="3793">
        <v>0</v>
      </c>
      <c r="OT56" s="3813">
        <v>0</v>
      </c>
      <c r="OU56" s="3833">
        <v>0</v>
      </c>
      <c r="OV56" s="3853">
        <v>0</v>
      </c>
      <c r="OW56" s="3866">
        <v>0</v>
      </c>
      <c r="OX56" s="3866">
        <v>0</v>
      </c>
      <c r="OY56" s="3882">
        <v>0</v>
      </c>
      <c r="OZ56" s="3902">
        <v>0</v>
      </c>
      <c r="PA56" s="3922">
        <v>0</v>
      </c>
      <c r="PB56" s="3942">
        <v>0</v>
      </c>
      <c r="PC56" s="3962">
        <v>0</v>
      </c>
      <c r="PD56" s="3975">
        <v>0</v>
      </c>
      <c r="PE56" s="3975">
        <v>0</v>
      </c>
      <c r="PF56" s="3991">
        <v>0</v>
      </c>
      <c r="PG56" s="3991">
        <v>0</v>
      </c>
      <c r="PH56" s="3991">
        <v>0</v>
      </c>
      <c r="PI56" s="4011">
        <v>0</v>
      </c>
      <c r="PJ56" s="4031">
        <v>0</v>
      </c>
      <c r="PK56" s="4044">
        <v>0</v>
      </c>
      <c r="PL56" s="4044">
        <v>0</v>
      </c>
      <c r="PM56" s="4060">
        <v>0</v>
      </c>
      <c r="PN56" s="4080">
        <v>0</v>
      </c>
      <c r="PO56" s="4100">
        <v>0</v>
      </c>
      <c r="PP56" s="4120">
        <v>0</v>
      </c>
      <c r="PQ56" s="4140">
        <v>0</v>
      </c>
      <c r="PR56" s="4153">
        <v>0</v>
      </c>
      <c r="PS56" s="4153">
        <v>0</v>
      </c>
      <c r="PT56" s="4171">
        <v>0</v>
      </c>
      <c r="PU56" s="4171">
        <v>0</v>
      </c>
      <c r="PV56" s="4171">
        <v>0</v>
      </c>
      <c r="PW56" s="4171">
        <v>0</v>
      </c>
      <c r="PX56" s="4191">
        <v>0</v>
      </c>
      <c r="PY56" s="4204">
        <v>0</v>
      </c>
      <c r="PZ56" s="4204">
        <v>0</v>
      </c>
      <c r="QA56" s="4220">
        <v>0</v>
      </c>
      <c r="QB56" s="4240">
        <v>0</v>
      </c>
      <c r="QC56" s="4260">
        <v>0</v>
      </c>
      <c r="QD56" s="4280">
        <v>0</v>
      </c>
      <c r="QE56" s="4300">
        <v>0</v>
      </c>
      <c r="QF56" s="4313">
        <v>0</v>
      </c>
      <c r="QG56" s="4313">
        <v>0</v>
      </c>
      <c r="QH56" s="4329">
        <v>0</v>
      </c>
      <c r="QI56" s="4349">
        <v>0</v>
      </c>
      <c r="QJ56" s="4369">
        <v>0</v>
      </c>
      <c r="QK56" s="4389">
        <v>0</v>
      </c>
      <c r="QL56" s="4409">
        <v>0</v>
      </c>
      <c r="QM56" s="4422">
        <v>0</v>
      </c>
      <c r="QN56" s="4422">
        <v>0</v>
      </c>
      <c r="QO56" s="4438">
        <v>0</v>
      </c>
      <c r="QP56" s="4458">
        <v>0</v>
      </c>
      <c r="QQ56" s="4478">
        <v>0</v>
      </c>
      <c r="QR56" s="4498">
        <v>0</v>
      </c>
      <c r="QS56" s="4518">
        <v>0</v>
      </c>
      <c r="QT56" s="4531">
        <v>0</v>
      </c>
      <c r="QU56" s="4531">
        <v>0</v>
      </c>
      <c r="QV56" s="4518"/>
      <c r="QW56" s="4550">
        <v>0</v>
      </c>
      <c r="QX56" s="4570">
        <v>0</v>
      </c>
      <c r="QY56" s="4590">
        <v>0</v>
      </c>
      <c r="QZ56" s="4610">
        <v>0</v>
      </c>
      <c r="RA56" s="4623">
        <v>0</v>
      </c>
      <c r="RB56" s="4623">
        <v>0</v>
      </c>
      <c r="RC56" s="210">
        <v>0</v>
      </c>
      <c r="RD56" s="210">
        <v>0</v>
      </c>
      <c r="RE56" s="4646">
        <v>0</v>
      </c>
      <c r="RF56" s="210">
        <v>0</v>
      </c>
      <c r="RG56" s="210">
        <v>0</v>
      </c>
      <c r="RH56" s="211">
        <v>0</v>
      </c>
      <c r="RI56" s="211">
        <v>0</v>
      </c>
      <c r="RJ56" s="210">
        <v>0</v>
      </c>
      <c r="RK56" s="210">
        <v>0</v>
      </c>
      <c r="RL56" s="210">
        <v>0</v>
      </c>
      <c r="RM56" s="210">
        <v>0</v>
      </c>
      <c r="RN56" s="210">
        <v>0</v>
      </c>
      <c r="RO56" s="211">
        <v>0</v>
      </c>
      <c r="RP56" s="211">
        <v>0</v>
      </c>
      <c r="RQ56" s="210">
        <v>0</v>
      </c>
      <c r="RR56" s="210">
        <v>0</v>
      </c>
      <c r="RS56" s="210">
        <v>0</v>
      </c>
      <c r="RT56" s="210">
        <v>0</v>
      </c>
      <c r="RU56" s="210">
        <v>0</v>
      </c>
      <c r="RV56" s="211">
        <v>0</v>
      </c>
      <c r="RW56" s="211">
        <v>0</v>
      </c>
      <c r="RX56" s="210">
        <v>0</v>
      </c>
      <c r="RY56" s="210">
        <v>0</v>
      </c>
      <c r="RZ56" s="210">
        <v>0</v>
      </c>
      <c r="SA56" s="210">
        <v>0</v>
      </c>
      <c r="SB56" s="210">
        <v>0</v>
      </c>
      <c r="SC56" s="211">
        <v>0</v>
      </c>
      <c r="SD56" s="211">
        <v>0</v>
      </c>
      <c r="SE56" s="210"/>
      <c r="SF56" s="210">
        <v>0</v>
      </c>
      <c r="SG56" s="210">
        <v>0</v>
      </c>
      <c r="SH56" s="210">
        <v>0</v>
      </c>
      <c r="SI56" s="210">
        <v>0</v>
      </c>
      <c r="SJ56" s="211">
        <v>0</v>
      </c>
      <c r="SK56" s="211">
        <v>0</v>
      </c>
      <c r="SL56" s="210">
        <v>0</v>
      </c>
      <c r="SM56" s="210">
        <v>0</v>
      </c>
      <c r="SN56" s="210">
        <v>0</v>
      </c>
      <c r="SO56" s="4670">
        <v>0</v>
      </c>
      <c r="SP56" s="4700">
        <v>0</v>
      </c>
      <c r="SQ56" s="4686">
        <v>0</v>
      </c>
      <c r="SR56" s="4686">
        <v>0</v>
      </c>
      <c r="SS56" s="4700">
        <v>0</v>
      </c>
      <c r="ST56" s="4721">
        <v>0</v>
      </c>
      <c r="SU56" s="4742">
        <v>0</v>
      </c>
      <c r="SV56" s="4764">
        <v>0</v>
      </c>
      <c r="SW56" s="4785">
        <v>0</v>
      </c>
      <c r="SX56" s="4798">
        <v>0</v>
      </c>
      <c r="SY56" s="4798">
        <v>0</v>
      </c>
      <c r="SZ56" s="210">
        <v>0</v>
      </c>
      <c r="TA56" s="210">
        <v>0</v>
      </c>
      <c r="TB56" s="210">
        <v>0</v>
      </c>
      <c r="TC56" s="210">
        <v>0</v>
      </c>
      <c r="TD56" s="210">
        <v>0</v>
      </c>
      <c r="TE56" s="211">
        <v>0</v>
      </c>
      <c r="TF56" s="211">
        <v>0</v>
      </c>
      <c r="TG56" s="210">
        <v>0</v>
      </c>
      <c r="TH56" s="210">
        <v>0</v>
      </c>
      <c r="TI56" s="210">
        <v>0</v>
      </c>
      <c r="TJ56" s="210">
        <v>0</v>
      </c>
      <c r="TK56" s="210"/>
      <c r="TL56" s="211">
        <v>0</v>
      </c>
      <c r="TM56" s="211">
        <v>0</v>
      </c>
      <c r="TN56" s="210">
        <v>0</v>
      </c>
      <c r="TO56" s="210">
        <v>0</v>
      </c>
      <c r="TP56" s="210">
        <v>0</v>
      </c>
      <c r="TQ56" s="210">
        <v>0</v>
      </c>
    </row>
    <row r="57" spans="1:537" x14ac:dyDescent="0.3">
      <c r="A57" s="1288" t="s">
        <v>64</v>
      </c>
      <c r="B57" s="1289">
        <v>2833</v>
      </c>
      <c r="C57" s="1289">
        <v>3282</v>
      </c>
      <c r="D57" s="1289">
        <v>6581</v>
      </c>
      <c r="E57" s="1289">
        <v>4619</v>
      </c>
      <c r="F57" s="1289">
        <v>1939</v>
      </c>
      <c r="G57" s="209">
        <v>0</v>
      </c>
      <c r="H57" s="209">
        <v>0</v>
      </c>
      <c r="I57" s="1289">
        <v>4555</v>
      </c>
      <c r="J57" s="1289">
        <v>1715</v>
      </c>
      <c r="K57" s="1289">
        <v>3997</v>
      </c>
      <c r="L57" s="1289">
        <v>1969</v>
      </c>
      <c r="M57" s="1289">
        <v>1581</v>
      </c>
      <c r="N57" s="209">
        <v>0</v>
      </c>
      <c r="O57" s="209">
        <v>0</v>
      </c>
      <c r="P57" s="1289">
        <v>4236</v>
      </c>
      <c r="Q57" s="1289">
        <v>1438</v>
      </c>
      <c r="R57" s="1289">
        <v>2683</v>
      </c>
      <c r="S57" s="1289">
        <v>1157</v>
      </c>
      <c r="T57" s="1289">
        <v>653</v>
      </c>
      <c r="U57" s="209">
        <v>0</v>
      </c>
      <c r="V57" s="209">
        <v>0</v>
      </c>
      <c r="W57" s="1289">
        <v>1163</v>
      </c>
      <c r="X57" s="208">
        <v>1417</v>
      </c>
      <c r="Y57" s="208">
        <v>2323</v>
      </c>
      <c r="Z57" s="208">
        <v>1389</v>
      </c>
      <c r="AA57" s="208">
        <v>969</v>
      </c>
      <c r="AB57" s="209">
        <v>0</v>
      </c>
      <c r="AC57" s="209">
        <v>0</v>
      </c>
      <c r="AD57" s="208">
        <v>2866</v>
      </c>
      <c r="AE57" s="208">
        <v>108</v>
      </c>
      <c r="AF57" s="1289">
        <v>1145</v>
      </c>
      <c r="AG57" s="1289">
        <v>1499</v>
      </c>
      <c r="AH57" s="1289"/>
      <c r="AI57" s="209">
        <v>0</v>
      </c>
      <c r="AJ57" s="209">
        <v>0</v>
      </c>
      <c r="AK57" s="1289">
        <v>3529</v>
      </c>
      <c r="AL57" s="1289">
        <v>1022</v>
      </c>
      <c r="AM57" s="1289">
        <v>1618</v>
      </c>
      <c r="AN57" s="1289">
        <v>3988</v>
      </c>
      <c r="AO57" s="1289">
        <v>1436</v>
      </c>
      <c r="AP57" s="209">
        <v>0</v>
      </c>
      <c r="AQ57" s="209">
        <v>0</v>
      </c>
      <c r="AR57" s="1289">
        <v>1052</v>
      </c>
      <c r="AS57" s="1289">
        <v>937</v>
      </c>
      <c r="AT57" s="1289">
        <v>393</v>
      </c>
      <c r="AU57" s="1289">
        <v>766</v>
      </c>
      <c r="AV57" s="1289">
        <v>344</v>
      </c>
      <c r="AW57" s="209">
        <v>0</v>
      </c>
      <c r="AX57" s="209">
        <v>0</v>
      </c>
      <c r="AY57" s="1289">
        <v>1066</v>
      </c>
      <c r="AZ57" s="208">
        <v>655</v>
      </c>
      <c r="BA57" s="208">
        <v>1033</v>
      </c>
      <c r="BB57" s="208">
        <v>2878</v>
      </c>
      <c r="BC57" s="208">
        <v>180</v>
      </c>
      <c r="BD57" s="209">
        <v>0</v>
      </c>
      <c r="BE57" s="209">
        <v>0</v>
      </c>
      <c r="BF57" s="208">
        <v>1981</v>
      </c>
      <c r="BG57" s="210">
        <v>1087</v>
      </c>
      <c r="BH57" s="208">
        <v>655</v>
      </c>
      <c r="BI57" s="208">
        <v>134</v>
      </c>
      <c r="BJ57" s="210">
        <v>0</v>
      </c>
      <c r="BK57" s="211">
        <v>0</v>
      </c>
      <c r="BL57" s="211">
        <v>0</v>
      </c>
      <c r="BM57" s="210">
        <v>354</v>
      </c>
      <c r="BN57" s="208">
        <v>1645</v>
      </c>
      <c r="BO57" s="208">
        <v>2664</v>
      </c>
      <c r="BP57" s="208">
        <v>318</v>
      </c>
      <c r="BQ57" s="208">
        <v>576</v>
      </c>
      <c r="BR57" s="209">
        <v>0</v>
      </c>
      <c r="BS57" s="209">
        <v>0</v>
      </c>
      <c r="BT57" s="208">
        <v>1725</v>
      </c>
      <c r="BU57" s="208">
        <v>462</v>
      </c>
      <c r="BV57" s="208">
        <v>604</v>
      </c>
      <c r="BW57" s="208">
        <v>745</v>
      </c>
      <c r="BX57" s="208">
        <v>441</v>
      </c>
      <c r="BY57" s="209">
        <v>0</v>
      </c>
      <c r="BZ57" s="209">
        <v>0</v>
      </c>
      <c r="CA57" s="208">
        <v>1328</v>
      </c>
      <c r="CB57" s="208">
        <v>41</v>
      </c>
      <c r="CC57" s="212">
        <v>754</v>
      </c>
      <c r="CD57" s="213">
        <v>199</v>
      </c>
      <c r="CE57" s="213">
        <v>721</v>
      </c>
      <c r="CF57" s="214">
        <v>0</v>
      </c>
      <c r="CG57" s="214">
        <v>0</v>
      </c>
      <c r="CH57" s="215">
        <v>398</v>
      </c>
      <c r="CI57" s="215">
        <v>59</v>
      </c>
      <c r="CJ57" s="210">
        <v>1437</v>
      </c>
      <c r="CK57" s="210">
        <v>742</v>
      </c>
      <c r="CL57" s="210">
        <v>508</v>
      </c>
      <c r="CM57" s="211">
        <v>0</v>
      </c>
      <c r="CN57" s="211">
        <v>0</v>
      </c>
      <c r="CO57" s="210">
        <v>1910</v>
      </c>
      <c r="CP57" s="216">
        <v>0</v>
      </c>
      <c r="CQ57" s="210">
        <v>0</v>
      </c>
      <c r="CR57" s="210">
        <v>0</v>
      </c>
      <c r="CS57" s="210">
        <v>0</v>
      </c>
      <c r="CT57" s="211">
        <v>0</v>
      </c>
      <c r="CU57" s="211">
        <v>0</v>
      </c>
      <c r="CV57" s="216">
        <v>0</v>
      </c>
      <c r="CW57" s="216">
        <v>0</v>
      </c>
      <c r="CX57" s="216">
        <v>0</v>
      </c>
      <c r="CY57" s="216">
        <v>0</v>
      </c>
      <c r="CZ57" s="216">
        <v>0</v>
      </c>
      <c r="DA57" s="217">
        <v>0</v>
      </c>
      <c r="DB57" s="217">
        <v>0</v>
      </c>
      <c r="DC57" s="218">
        <v>0</v>
      </c>
      <c r="DD57" s="219">
        <v>0</v>
      </c>
      <c r="DE57" s="219">
        <v>0</v>
      </c>
      <c r="DF57" s="210">
        <v>0</v>
      </c>
      <c r="DG57" s="220">
        <v>0</v>
      </c>
      <c r="DH57" s="221">
        <v>0</v>
      </c>
      <c r="DI57" s="221">
        <v>0</v>
      </c>
      <c r="DJ57" s="210">
        <v>0</v>
      </c>
      <c r="DK57" s="210">
        <v>0</v>
      </c>
      <c r="DL57" s="210">
        <v>0</v>
      </c>
      <c r="DM57" s="222">
        <v>0</v>
      </c>
      <c r="DN57" s="210">
        <v>0</v>
      </c>
      <c r="DO57" s="211">
        <v>0</v>
      </c>
      <c r="DP57" s="211">
        <v>0</v>
      </c>
      <c r="DQ57" s="210">
        <v>0</v>
      </c>
      <c r="DR57" s="210">
        <v>0</v>
      </c>
      <c r="DS57" s="223">
        <v>0</v>
      </c>
      <c r="DT57" s="210">
        <v>0</v>
      </c>
      <c r="DU57" s="224">
        <v>0</v>
      </c>
      <c r="DV57" s="225">
        <v>0</v>
      </c>
      <c r="DW57" s="225">
        <v>0</v>
      </c>
      <c r="DX57" s="210">
        <v>0</v>
      </c>
      <c r="DY57" s="226">
        <v>0</v>
      </c>
      <c r="DZ57" s="227">
        <v>0</v>
      </c>
      <c r="EA57" s="228">
        <v>0</v>
      </c>
      <c r="EB57" s="210">
        <v>0</v>
      </c>
      <c r="EC57" s="211">
        <v>0</v>
      </c>
      <c r="ED57" s="211">
        <v>0</v>
      </c>
      <c r="EE57" s="211">
        <v>0</v>
      </c>
      <c r="EF57" s="210">
        <v>0</v>
      </c>
      <c r="EG57" s="210">
        <v>0</v>
      </c>
      <c r="EH57" s="229">
        <v>0</v>
      </c>
      <c r="EI57" s="210">
        <v>0</v>
      </c>
      <c r="EJ57" s="211">
        <v>0</v>
      </c>
      <c r="EK57" s="211">
        <v>0</v>
      </c>
      <c r="EL57" s="210">
        <v>0</v>
      </c>
      <c r="EM57" s="230">
        <v>0</v>
      </c>
      <c r="EN57" s="231">
        <v>0</v>
      </c>
      <c r="EO57" s="210">
        <v>0</v>
      </c>
      <c r="EP57" s="232">
        <v>0</v>
      </c>
      <c r="EQ57" s="233">
        <v>0</v>
      </c>
      <c r="ER57" s="233">
        <v>0</v>
      </c>
      <c r="ES57" s="234">
        <v>0</v>
      </c>
      <c r="ET57" s="235">
        <v>0</v>
      </c>
      <c r="EU57" s="236">
        <v>0</v>
      </c>
      <c r="EV57" s="237">
        <v>0</v>
      </c>
      <c r="EW57" s="210">
        <v>0</v>
      </c>
      <c r="EX57" s="211">
        <v>0</v>
      </c>
      <c r="EY57" s="211">
        <v>0</v>
      </c>
      <c r="EZ57" s="238">
        <v>0</v>
      </c>
      <c r="FA57" s="239">
        <v>0</v>
      </c>
      <c r="FB57" s="240">
        <v>0</v>
      </c>
      <c r="FC57" s="241">
        <v>0</v>
      </c>
      <c r="FD57" s="242">
        <v>0</v>
      </c>
      <c r="FE57" s="243">
        <v>0</v>
      </c>
      <c r="FF57" s="243">
        <v>0</v>
      </c>
      <c r="FG57" s="244">
        <v>0</v>
      </c>
      <c r="FH57" s="245">
        <v>0</v>
      </c>
      <c r="FI57" s="246"/>
      <c r="FJ57" s="246">
        <v>0</v>
      </c>
      <c r="FK57" s="247">
        <v>0</v>
      </c>
      <c r="FL57" s="248">
        <v>0</v>
      </c>
      <c r="FM57" s="248">
        <v>0</v>
      </c>
      <c r="FN57" s="249">
        <v>0</v>
      </c>
      <c r="FO57" s="250">
        <v>0</v>
      </c>
      <c r="FP57" s="250">
        <v>0</v>
      </c>
      <c r="FQ57" s="250">
        <v>0</v>
      </c>
      <c r="FR57" s="251">
        <v>0</v>
      </c>
      <c r="FS57" s="252">
        <v>0</v>
      </c>
      <c r="FT57" s="252">
        <v>0</v>
      </c>
      <c r="FU57" s="253">
        <v>0</v>
      </c>
      <c r="FV57" s="254">
        <v>0</v>
      </c>
      <c r="FW57" s="254">
        <v>0</v>
      </c>
      <c r="FX57" s="254"/>
      <c r="FY57" s="468">
        <v>0</v>
      </c>
      <c r="FZ57" s="256">
        <v>0</v>
      </c>
      <c r="GA57" s="256">
        <v>0</v>
      </c>
      <c r="GB57" s="257">
        <v>0</v>
      </c>
      <c r="GC57" s="258">
        <v>0</v>
      </c>
      <c r="GD57" s="259">
        <v>0</v>
      </c>
      <c r="GE57" s="259">
        <v>0</v>
      </c>
      <c r="GF57" s="260">
        <v>0</v>
      </c>
      <c r="GG57" s="261">
        <v>0</v>
      </c>
      <c r="GH57" s="261">
        <v>0</v>
      </c>
      <c r="GI57" s="262">
        <v>0</v>
      </c>
      <c r="GJ57" s="263">
        <v>0</v>
      </c>
      <c r="GK57" s="264">
        <v>0</v>
      </c>
      <c r="GL57" s="264">
        <v>0</v>
      </c>
      <c r="GM57" s="210">
        <v>0</v>
      </c>
      <c r="GN57" s="211">
        <v>0</v>
      </c>
      <c r="GO57" s="211">
        <v>0</v>
      </c>
      <c r="GP57" s="265">
        <v>0</v>
      </c>
      <c r="GQ57" s="266">
        <v>0</v>
      </c>
      <c r="GR57" s="267">
        <v>0</v>
      </c>
      <c r="GS57" s="267">
        <v>0</v>
      </c>
      <c r="GT57" s="267">
        <v>0</v>
      </c>
      <c r="GU57" s="268">
        <v>0</v>
      </c>
      <c r="GV57" s="268">
        <v>0</v>
      </c>
      <c r="GW57" s="269">
        <v>0</v>
      </c>
      <c r="GX57" s="270">
        <v>0</v>
      </c>
      <c r="GY57" s="271">
        <v>0</v>
      </c>
      <c r="GZ57" s="271">
        <v>0</v>
      </c>
      <c r="HA57" s="271"/>
      <c r="HB57" s="272">
        <v>0</v>
      </c>
      <c r="HC57" s="272">
        <v>0</v>
      </c>
      <c r="HD57" s="273">
        <v>0</v>
      </c>
      <c r="HE57" s="274">
        <v>0</v>
      </c>
      <c r="HF57" s="275">
        <v>0</v>
      </c>
      <c r="HG57" s="276">
        <v>0</v>
      </c>
      <c r="HH57" s="276"/>
      <c r="HI57" s="277">
        <v>0</v>
      </c>
      <c r="HJ57" s="277">
        <v>0</v>
      </c>
      <c r="HK57" s="278">
        <v>0</v>
      </c>
      <c r="HL57" s="279">
        <v>0</v>
      </c>
      <c r="HM57" s="1367">
        <v>0</v>
      </c>
      <c r="HN57" s="1393">
        <v>0</v>
      </c>
      <c r="HO57" s="1447">
        <v>0</v>
      </c>
      <c r="HP57" s="1460">
        <v>0</v>
      </c>
      <c r="HQ57" s="1460">
        <v>0</v>
      </c>
      <c r="HR57" s="1476">
        <v>0</v>
      </c>
      <c r="HS57" s="1517">
        <v>0</v>
      </c>
      <c r="HT57" s="1539">
        <v>0</v>
      </c>
      <c r="HU57" s="210">
        <v>0</v>
      </c>
      <c r="HV57" s="1562">
        <v>0</v>
      </c>
      <c r="HW57" s="1575">
        <v>0</v>
      </c>
      <c r="HX57" s="1575">
        <v>0</v>
      </c>
      <c r="HY57" s="1575">
        <v>0</v>
      </c>
      <c r="HZ57" s="1591">
        <v>0</v>
      </c>
      <c r="IA57" s="1612">
        <v>0</v>
      </c>
      <c r="IB57" s="1634">
        <v>0</v>
      </c>
      <c r="IC57" s="1655">
        <v>0</v>
      </c>
      <c r="ID57" s="1668">
        <v>0</v>
      </c>
      <c r="IE57" s="1668">
        <v>0</v>
      </c>
      <c r="IF57" s="1684">
        <v>0</v>
      </c>
      <c r="IG57" s="1705">
        <v>0</v>
      </c>
      <c r="IH57" s="1705">
        <v>0</v>
      </c>
      <c r="II57" s="1727">
        <v>0</v>
      </c>
      <c r="IJ57" s="1748">
        <v>0</v>
      </c>
      <c r="IK57" s="1761">
        <v>0</v>
      </c>
      <c r="IL57" s="1761">
        <v>0</v>
      </c>
      <c r="IM57" s="1777">
        <v>0</v>
      </c>
      <c r="IN57" s="210">
        <v>0</v>
      </c>
      <c r="IO57" s="1798">
        <v>0</v>
      </c>
      <c r="IP57" s="1819">
        <v>0</v>
      </c>
      <c r="IQ57" s="1840">
        <v>0</v>
      </c>
      <c r="IR57" s="1853">
        <v>0</v>
      </c>
      <c r="IS57" s="1853">
        <v>0</v>
      </c>
      <c r="IT57" s="1869">
        <v>0</v>
      </c>
      <c r="IU57" s="1890">
        <v>0</v>
      </c>
      <c r="IV57" s="1890">
        <v>0</v>
      </c>
      <c r="IW57" s="1911">
        <v>0</v>
      </c>
      <c r="IX57" s="1932"/>
      <c r="IY57" s="1945">
        <v>0</v>
      </c>
      <c r="IZ57" s="1945">
        <v>0</v>
      </c>
      <c r="JA57" s="1932">
        <v>0</v>
      </c>
      <c r="JB57" s="1932">
        <v>0</v>
      </c>
      <c r="JC57" s="1961">
        <v>0</v>
      </c>
      <c r="JD57" s="1961">
        <v>0</v>
      </c>
      <c r="JE57" s="1982">
        <v>0</v>
      </c>
      <c r="JF57" s="1995">
        <v>0</v>
      </c>
      <c r="JG57" s="1995">
        <v>0</v>
      </c>
      <c r="JH57" s="2011">
        <v>0</v>
      </c>
      <c r="JI57" s="2032">
        <v>0</v>
      </c>
      <c r="JJ57" s="2053">
        <v>0</v>
      </c>
      <c r="JK57" s="2053"/>
      <c r="JL57" s="2074">
        <v>0</v>
      </c>
      <c r="JM57" s="2087">
        <v>0</v>
      </c>
      <c r="JN57" s="2087">
        <v>0</v>
      </c>
      <c r="JO57" s="2103">
        <v>0</v>
      </c>
      <c r="JP57" s="2123">
        <v>0</v>
      </c>
      <c r="JQ57" s="2143">
        <v>0</v>
      </c>
      <c r="JR57" s="2163">
        <v>0</v>
      </c>
      <c r="JS57" s="2183">
        <v>0</v>
      </c>
      <c r="JT57" s="2196">
        <v>0</v>
      </c>
      <c r="JU57" s="2196">
        <v>0</v>
      </c>
      <c r="JV57" s="2210">
        <v>0</v>
      </c>
      <c r="JW57" s="2230">
        <v>0</v>
      </c>
      <c r="JX57" s="2250">
        <v>0</v>
      </c>
      <c r="JY57" s="2270">
        <v>0</v>
      </c>
      <c r="JZ57" s="2290">
        <v>0</v>
      </c>
      <c r="KA57" s="2303">
        <v>0</v>
      </c>
      <c r="KB57" s="2303">
        <v>0</v>
      </c>
      <c r="KC57" s="2319">
        <v>0</v>
      </c>
      <c r="KD57" s="2339">
        <v>0</v>
      </c>
      <c r="KE57" s="2359">
        <v>0</v>
      </c>
      <c r="KF57" s="2379">
        <v>0</v>
      </c>
      <c r="KG57" s="2399">
        <v>0</v>
      </c>
      <c r="KH57" s="2412">
        <v>0</v>
      </c>
      <c r="KI57" s="2412">
        <v>0</v>
      </c>
      <c r="KJ57" s="2428">
        <v>0</v>
      </c>
      <c r="KK57" s="2448">
        <v>0</v>
      </c>
      <c r="KL57" s="2468">
        <v>0</v>
      </c>
      <c r="KM57" s="2488">
        <v>0</v>
      </c>
      <c r="KN57" s="2508"/>
      <c r="KO57" s="2521">
        <v>0</v>
      </c>
      <c r="KP57" s="2521">
        <v>0</v>
      </c>
      <c r="KQ57" s="2537">
        <v>0</v>
      </c>
      <c r="KR57" s="2557">
        <v>0</v>
      </c>
      <c r="KS57" s="2577">
        <v>0</v>
      </c>
      <c r="KT57" s="2597">
        <v>0</v>
      </c>
      <c r="KU57" s="2617">
        <v>0</v>
      </c>
      <c r="KV57" s="2630">
        <v>0</v>
      </c>
      <c r="KW57" s="2630">
        <v>0</v>
      </c>
      <c r="KX57" s="2646">
        <v>0</v>
      </c>
      <c r="KY57" s="2666">
        <v>0</v>
      </c>
      <c r="KZ57" s="2686">
        <v>0</v>
      </c>
      <c r="LA57" s="2710">
        <v>0</v>
      </c>
      <c r="LB57" s="2730">
        <v>0</v>
      </c>
      <c r="LC57" s="2743">
        <v>0</v>
      </c>
      <c r="LD57" s="2743">
        <v>0</v>
      </c>
      <c r="LE57" s="2759">
        <v>0</v>
      </c>
      <c r="LF57" s="2779">
        <v>0</v>
      </c>
      <c r="LG57" s="2799">
        <v>0</v>
      </c>
      <c r="LH57" s="2819">
        <v>0</v>
      </c>
      <c r="LI57" s="2839">
        <v>0</v>
      </c>
      <c r="LJ57" s="2852">
        <v>0</v>
      </c>
      <c r="LK57" s="2852">
        <v>0</v>
      </c>
      <c r="LL57" s="2868">
        <v>0</v>
      </c>
      <c r="LM57" s="2888">
        <v>0</v>
      </c>
      <c r="LN57" s="2910">
        <v>0</v>
      </c>
      <c r="LO57" s="2930">
        <v>0</v>
      </c>
      <c r="LP57" s="2930">
        <v>0</v>
      </c>
      <c r="LQ57" s="2970">
        <v>0</v>
      </c>
      <c r="LR57" s="2970">
        <v>0</v>
      </c>
      <c r="LS57" s="2971">
        <v>0</v>
      </c>
      <c r="LT57" s="2972">
        <v>0</v>
      </c>
      <c r="LU57" s="2973">
        <v>0</v>
      </c>
      <c r="LV57" s="2974">
        <v>0</v>
      </c>
      <c r="LW57" s="3056">
        <v>0</v>
      </c>
      <c r="LX57" s="3057">
        <v>0</v>
      </c>
      <c r="LY57" s="3057">
        <v>0</v>
      </c>
      <c r="LZ57" s="3087">
        <v>0</v>
      </c>
      <c r="MA57" s="3108">
        <v>0</v>
      </c>
      <c r="MB57" s="3144">
        <v>0</v>
      </c>
      <c r="MC57" s="3164">
        <v>0</v>
      </c>
      <c r="MD57" s="3184">
        <v>0</v>
      </c>
      <c r="ME57" s="3197">
        <v>0</v>
      </c>
      <c r="MF57" s="3197">
        <v>0</v>
      </c>
      <c r="MG57" s="3214">
        <v>0</v>
      </c>
      <c r="MH57" s="3234">
        <v>0</v>
      </c>
      <c r="MI57" s="3254">
        <v>0</v>
      </c>
      <c r="MJ57" s="3275">
        <v>0</v>
      </c>
      <c r="MK57" s="3295">
        <v>0</v>
      </c>
      <c r="ML57" s="3308">
        <v>0</v>
      </c>
      <c r="MM57" s="3308">
        <v>0</v>
      </c>
      <c r="MN57" s="3324">
        <v>0</v>
      </c>
      <c r="MO57" s="3344">
        <v>0</v>
      </c>
      <c r="MP57" s="3364">
        <v>0</v>
      </c>
      <c r="MQ57" s="3384">
        <v>0</v>
      </c>
      <c r="MR57" s="3437">
        <v>0</v>
      </c>
      <c r="MS57" s="3438">
        <v>0</v>
      </c>
      <c r="MT57" s="3438">
        <v>0</v>
      </c>
      <c r="MU57" s="3437">
        <v>0</v>
      </c>
      <c r="MV57" s="3466">
        <v>0</v>
      </c>
      <c r="MW57" s="3486">
        <v>0</v>
      </c>
      <c r="MX57" s="3506">
        <v>0</v>
      </c>
      <c r="MY57" s="3526">
        <v>0</v>
      </c>
      <c r="MZ57" s="3539">
        <v>0</v>
      </c>
      <c r="NA57" s="3539">
        <v>0</v>
      </c>
      <c r="NB57" s="1575">
        <v>0</v>
      </c>
      <c r="NC57" s="3555">
        <v>0</v>
      </c>
      <c r="ND57" s="3555">
        <v>0</v>
      </c>
      <c r="NE57" s="3555">
        <v>0</v>
      </c>
      <c r="NF57" s="3585">
        <v>0</v>
      </c>
      <c r="NG57" s="3571">
        <v>0</v>
      </c>
      <c r="NH57" s="3571">
        <v>0</v>
      </c>
      <c r="NI57" s="210">
        <v>0</v>
      </c>
      <c r="NJ57" s="3585">
        <v>0</v>
      </c>
      <c r="NK57" s="3615">
        <v>0</v>
      </c>
      <c r="NL57" s="3615">
        <v>0</v>
      </c>
      <c r="NM57" s="3615">
        <v>0</v>
      </c>
      <c r="NN57" s="3602">
        <v>0</v>
      </c>
      <c r="NO57" s="3602">
        <v>0</v>
      </c>
      <c r="NP57" s="3615">
        <v>0</v>
      </c>
      <c r="NQ57" s="3615">
        <v>0</v>
      </c>
      <c r="NR57" s="3615">
        <v>0</v>
      </c>
      <c r="NS57" s="3615">
        <v>0</v>
      </c>
      <c r="NT57" s="3635">
        <v>0</v>
      </c>
      <c r="NU57" s="3602">
        <v>0</v>
      </c>
      <c r="NV57" s="3602">
        <v>0</v>
      </c>
      <c r="NW57" s="3615">
        <v>0</v>
      </c>
      <c r="NX57" s="3615">
        <v>0</v>
      </c>
      <c r="NY57" s="3635">
        <v>0</v>
      </c>
      <c r="NZ57" s="3664">
        <v>0</v>
      </c>
      <c r="OA57" s="3664">
        <v>0</v>
      </c>
      <c r="OB57" s="3651">
        <v>0</v>
      </c>
      <c r="OC57" s="3651">
        <v>0</v>
      </c>
      <c r="OD57" s="3664">
        <v>0</v>
      </c>
      <c r="OE57" s="3664">
        <v>0</v>
      </c>
      <c r="OF57" s="3664">
        <v>0</v>
      </c>
      <c r="OG57" s="3664">
        <v>0</v>
      </c>
      <c r="OH57" s="210">
        <v>0</v>
      </c>
      <c r="OI57" s="211">
        <v>0</v>
      </c>
      <c r="OJ57" s="211">
        <v>0</v>
      </c>
      <c r="OK57" s="3684"/>
      <c r="OL57" s="3684">
        <v>0</v>
      </c>
      <c r="OM57" s="3704">
        <v>0</v>
      </c>
      <c r="ON57" s="3724">
        <v>0</v>
      </c>
      <c r="OO57" s="3744">
        <v>0</v>
      </c>
      <c r="OP57" s="3757">
        <v>0</v>
      </c>
      <c r="OQ57" s="3757">
        <v>0</v>
      </c>
      <c r="OR57" s="3773">
        <v>0</v>
      </c>
      <c r="OS57" s="3793">
        <v>0</v>
      </c>
      <c r="OT57" s="3813">
        <v>0</v>
      </c>
      <c r="OU57" s="3833">
        <v>0</v>
      </c>
      <c r="OV57" s="3853">
        <v>0</v>
      </c>
      <c r="OW57" s="3866">
        <v>0</v>
      </c>
      <c r="OX57" s="3866">
        <v>0</v>
      </c>
      <c r="OY57" s="3882">
        <v>0</v>
      </c>
      <c r="OZ57" s="3902">
        <v>0</v>
      </c>
      <c r="PA57" s="3922">
        <v>0</v>
      </c>
      <c r="PB57" s="3942">
        <v>0</v>
      </c>
      <c r="PC57" s="3962">
        <v>0</v>
      </c>
      <c r="PD57" s="3975">
        <v>0</v>
      </c>
      <c r="PE57" s="3975">
        <v>0</v>
      </c>
      <c r="PF57" s="3991">
        <v>0</v>
      </c>
      <c r="PG57" s="3991">
        <v>0</v>
      </c>
      <c r="PH57" s="3991">
        <v>0</v>
      </c>
      <c r="PI57" s="4011">
        <v>0</v>
      </c>
      <c r="PJ57" s="4031">
        <v>0</v>
      </c>
      <c r="PK57" s="4044">
        <v>0</v>
      </c>
      <c r="PL57" s="4044">
        <v>0</v>
      </c>
      <c r="PM57" s="4060">
        <v>0</v>
      </c>
      <c r="PN57" s="4080">
        <v>0</v>
      </c>
      <c r="PO57" s="4100">
        <v>0</v>
      </c>
      <c r="PP57" s="4120">
        <v>0</v>
      </c>
      <c r="PQ57" s="4140">
        <v>0</v>
      </c>
      <c r="PR57" s="4153">
        <v>0</v>
      </c>
      <c r="PS57" s="4153">
        <v>0</v>
      </c>
      <c r="PT57" s="4171">
        <v>0</v>
      </c>
      <c r="PU57" s="4171">
        <v>0</v>
      </c>
      <c r="PV57" s="4171">
        <v>0</v>
      </c>
      <c r="PW57" s="4171">
        <v>0</v>
      </c>
      <c r="PX57" s="4191">
        <v>0</v>
      </c>
      <c r="PY57" s="4204">
        <v>0</v>
      </c>
      <c r="PZ57" s="4204">
        <v>0</v>
      </c>
      <c r="QA57" s="4220">
        <v>0</v>
      </c>
      <c r="QB57" s="4240">
        <v>0</v>
      </c>
      <c r="QC57" s="4260">
        <v>0</v>
      </c>
      <c r="QD57" s="4280">
        <v>0</v>
      </c>
      <c r="QE57" s="4300">
        <v>0</v>
      </c>
      <c r="QF57" s="4313">
        <v>0</v>
      </c>
      <c r="QG57" s="4313">
        <v>0</v>
      </c>
      <c r="QH57" s="4329">
        <v>0</v>
      </c>
      <c r="QI57" s="4349">
        <v>0</v>
      </c>
      <c r="QJ57" s="4369">
        <v>0</v>
      </c>
      <c r="QK57" s="4389">
        <v>0</v>
      </c>
      <c r="QL57" s="4409">
        <v>0</v>
      </c>
      <c r="QM57" s="4422">
        <v>0</v>
      </c>
      <c r="QN57" s="4422">
        <v>0</v>
      </c>
      <c r="QO57" s="4438">
        <v>0</v>
      </c>
      <c r="QP57" s="4458">
        <v>0</v>
      </c>
      <c r="QQ57" s="4478">
        <v>0</v>
      </c>
      <c r="QR57" s="4498">
        <v>0</v>
      </c>
      <c r="QS57" s="4518">
        <v>0</v>
      </c>
      <c r="QT57" s="4531">
        <v>0</v>
      </c>
      <c r="QU57" s="4531">
        <v>0</v>
      </c>
      <c r="QV57" s="4518"/>
      <c r="QW57" s="4550">
        <v>0</v>
      </c>
      <c r="QX57" s="4570">
        <v>0</v>
      </c>
      <c r="QY57" s="4590">
        <v>0</v>
      </c>
      <c r="QZ57" s="4610">
        <v>0</v>
      </c>
      <c r="RA57" s="4623">
        <v>0</v>
      </c>
      <c r="RB57" s="4623">
        <v>0</v>
      </c>
      <c r="RC57" s="210">
        <v>0</v>
      </c>
      <c r="RD57" s="210">
        <v>0</v>
      </c>
      <c r="RE57" s="4646">
        <v>0</v>
      </c>
      <c r="RF57" s="210">
        <v>0</v>
      </c>
      <c r="RG57" s="210">
        <v>0</v>
      </c>
      <c r="RH57" s="211">
        <v>0</v>
      </c>
      <c r="RI57" s="211">
        <v>0</v>
      </c>
      <c r="RJ57" s="210">
        <v>0</v>
      </c>
      <c r="RK57" s="210">
        <v>0</v>
      </c>
      <c r="RL57" s="210">
        <v>0</v>
      </c>
      <c r="RM57" s="210">
        <v>0</v>
      </c>
      <c r="RN57" s="210">
        <v>0</v>
      </c>
      <c r="RO57" s="211">
        <v>0</v>
      </c>
      <c r="RP57" s="211">
        <v>0</v>
      </c>
      <c r="RQ57" s="210">
        <v>0</v>
      </c>
      <c r="RR57" s="210">
        <v>0</v>
      </c>
      <c r="RS57" s="210">
        <v>0</v>
      </c>
      <c r="RT57" s="210">
        <v>0</v>
      </c>
      <c r="RU57" s="210">
        <v>0</v>
      </c>
      <c r="RV57" s="211">
        <v>0</v>
      </c>
      <c r="RW57" s="211">
        <v>0</v>
      </c>
      <c r="RX57" s="210">
        <v>0</v>
      </c>
      <c r="RY57" s="210">
        <v>0</v>
      </c>
      <c r="RZ57" s="210">
        <v>0</v>
      </c>
      <c r="SA57" s="210">
        <v>0</v>
      </c>
      <c r="SB57" s="210">
        <v>0</v>
      </c>
      <c r="SC57" s="211">
        <v>0</v>
      </c>
      <c r="SD57" s="211">
        <v>0</v>
      </c>
      <c r="SE57" s="210"/>
      <c r="SF57" s="210">
        <v>0</v>
      </c>
      <c r="SG57" s="210">
        <v>0</v>
      </c>
      <c r="SH57" s="210">
        <v>0</v>
      </c>
      <c r="SI57" s="210">
        <v>0</v>
      </c>
      <c r="SJ57" s="211">
        <v>0</v>
      </c>
      <c r="SK57" s="211">
        <v>0</v>
      </c>
      <c r="SL57" s="210">
        <v>0</v>
      </c>
      <c r="SM57" s="210">
        <v>0</v>
      </c>
      <c r="SN57" s="210">
        <v>0</v>
      </c>
      <c r="SO57" s="4670">
        <v>0</v>
      </c>
      <c r="SP57" s="4700">
        <v>0</v>
      </c>
      <c r="SQ57" s="4686">
        <v>0</v>
      </c>
      <c r="SR57" s="4686">
        <v>0</v>
      </c>
      <c r="SS57" s="4700">
        <v>0</v>
      </c>
      <c r="ST57" s="4721">
        <v>0</v>
      </c>
      <c r="SU57" s="4742">
        <v>0</v>
      </c>
      <c r="SV57" s="4764">
        <v>0</v>
      </c>
      <c r="SW57" s="4785">
        <v>0</v>
      </c>
      <c r="SX57" s="4798">
        <v>0</v>
      </c>
      <c r="SY57" s="4798">
        <v>0</v>
      </c>
      <c r="SZ57" s="210">
        <v>0</v>
      </c>
      <c r="TA57" s="210">
        <v>0</v>
      </c>
      <c r="TB57" s="210">
        <v>0</v>
      </c>
      <c r="TC57" s="210">
        <v>0</v>
      </c>
      <c r="TD57" s="210">
        <v>0</v>
      </c>
      <c r="TE57" s="211">
        <v>0</v>
      </c>
      <c r="TF57" s="211">
        <v>0</v>
      </c>
      <c r="TG57" s="210">
        <v>0</v>
      </c>
      <c r="TH57" s="210">
        <v>0</v>
      </c>
      <c r="TI57" s="210">
        <v>0</v>
      </c>
      <c r="TJ57" s="210">
        <v>0</v>
      </c>
      <c r="TK57" s="210"/>
      <c r="TL57" s="211">
        <v>0</v>
      </c>
      <c r="TM57" s="211">
        <v>0</v>
      </c>
      <c r="TN57" s="210">
        <v>0</v>
      </c>
      <c r="TO57" s="210">
        <v>0</v>
      </c>
      <c r="TP57" s="210">
        <v>0</v>
      </c>
      <c r="TQ57" s="210">
        <v>0</v>
      </c>
    </row>
    <row r="58" spans="1:537" x14ac:dyDescent="0.3">
      <c r="A58" s="1290" t="s">
        <v>65</v>
      </c>
      <c r="B58" s="1291">
        <v>47224</v>
      </c>
      <c r="C58" s="1291">
        <v>43597</v>
      </c>
      <c r="D58" s="1291">
        <v>52719</v>
      </c>
      <c r="E58" s="1291">
        <v>71525</v>
      </c>
      <c r="F58" s="1291">
        <v>50262</v>
      </c>
      <c r="G58" s="209">
        <v>0</v>
      </c>
      <c r="H58" s="209">
        <v>0</v>
      </c>
      <c r="I58" s="1291">
        <v>59014</v>
      </c>
      <c r="J58" s="1291">
        <v>57600</v>
      </c>
      <c r="K58" s="1291">
        <v>53236</v>
      </c>
      <c r="L58" s="1291">
        <v>43870</v>
      </c>
      <c r="M58" s="1291">
        <v>37573</v>
      </c>
      <c r="N58" s="209">
        <v>0</v>
      </c>
      <c r="O58" s="209">
        <v>0</v>
      </c>
      <c r="P58" s="1291">
        <v>40616</v>
      </c>
      <c r="Q58" s="1291">
        <v>43936</v>
      </c>
      <c r="R58" s="1291">
        <v>39595</v>
      </c>
      <c r="S58" s="1291">
        <v>41082</v>
      </c>
      <c r="T58" s="1291">
        <v>49091</v>
      </c>
      <c r="U58" s="209">
        <v>0</v>
      </c>
      <c r="V58" s="209">
        <v>0</v>
      </c>
      <c r="W58" s="1291">
        <v>78165</v>
      </c>
      <c r="X58" s="281">
        <v>44763</v>
      </c>
      <c r="Y58" s="281">
        <v>43010</v>
      </c>
      <c r="Z58" s="281">
        <v>42050</v>
      </c>
      <c r="AA58" s="281">
        <v>41023</v>
      </c>
      <c r="AB58" s="209">
        <v>0</v>
      </c>
      <c r="AC58" s="209">
        <v>0</v>
      </c>
      <c r="AD58" s="281">
        <v>68453</v>
      </c>
      <c r="AE58" s="281">
        <v>37905</v>
      </c>
      <c r="AF58" s="1291">
        <v>60275</v>
      </c>
      <c r="AG58" s="1291">
        <v>57233</v>
      </c>
      <c r="AH58" s="1291"/>
      <c r="AI58" s="209">
        <v>0</v>
      </c>
      <c r="AJ58" s="209">
        <v>0</v>
      </c>
      <c r="AK58" s="1291">
        <v>93812</v>
      </c>
      <c r="AL58" s="1291">
        <v>65094</v>
      </c>
      <c r="AM58" s="1291">
        <v>54346</v>
      </c>
      <c r="AN58" s="1291">
        <v>40761</v>
      </c>
      <c r="AO58" s="1291">
        <v>38401</v>
      </c>
      <c r="AP58" s="209">
        <v>0</v>
      </c>
      <c r="AQ58" s="209">
        <v>0</v>
      </c>
      <c r="AR58" s="1291">
        <v>51905</v>
      </c>
      <c r="AS58" s="1291">
        <v>34837</v>
      </c>
      <c r="AT58" s="1291">
        <v>46135</v>
      </c>
      <c r="AU58" s="1291">
        <v>34367</v>
      </c>
      <c r="AV58" s="1291">
        <v>28044</v>
      </c>
      <c r="AW58" s="209">
        <v>0</v>
      </c>
      <c r="AX58" s="209">
        <v>0</v>
      </c>
      <c r="AY58" s="1291">
        <v>71216</v>
      </c>
      <c r="AZ58" s="281">
        <v>63009</v>
      </c>
      <c r="BA58" s="281">
        <v>54662</v>
      </c>
      <c r="BB58" s="281">
        <v>49744</v>
      </c>
      <c r="BC58" s="281">
        <v>39055</v>
      </c>
      <c r="BD58" s="209">
        <v>0</v>
      </c>
      <c r="BE58" s="209">
        <v>0</v>
      </c>
      <c r="BF58" s="281">
        <v>61431</v>
      </c>
      <c r="BG58" s="282">
        <v>44309</v>
      </c>
      <c r="BH58" s="281">
        <v>42392</v>
      </c>
      <c r="BI58" s="281">
        <v>42388</v>
      </c>
      <c r="BJ58" s="282">
        <v>43352</v>
      </c>
      <c r="BK58" s="211">
        <v>0</v>
      </c>
      <c r="BL58" s="211">
        <v>0</v>
      </c>
      <c r="BM58" s="282">
        <v>92152</v>
      </c>
      <c r="BN58" s="281">
        <v>69992</v>
      </c>
      <c r="BO58" s="281">
        <v>54245</v>
      </c>
      <c r="BP58" s="281">
        <v>35005</v>
      </c>
      <c r="BQ58" s="281">
        <v>36064</v>
      </c>
      <c r="BR58" s="209">
        <v>0</v>
      </c>
      <c r="BS58" s="209">
        <v>0</v>
      </c>
      <c r="BT58" s="281">
        <v>46303</v>
      </c>
      <c r="BU58" s="281">
        <v>40586</v>
      </c>
      <c r="BV58" s="281">
        <v>33129</v>
      </c>
      <c r="BW58" s="281">
        <v>37445</v>
      </c>
      <c r="BX58" s="208">
        <v>28628</v>
      </c>
      <c r="BY58" s="209">
        <v>0</v>
      </c>
      <c r="BZ58" s="209">
        <v>0</v>
      </c>
      <c r="CA58" s="281">
        <v>44138</v>
      </c>
      <c r="CB58" s="281">
        <v>16197</v>
      </c>
      <c r="CC58" s="283">
        <v>35978</v>
      </c>
      <c r="CD58" s="284">
        <v>41613</v>
      </c>
      <c r="CE58" s="284">
        <v>43634</v>
      </c>
      <c r="CF58" s="214">
        <v>0</v>
      </c>
      <c r="CG58" s="214">
        <v>0</v>
      </c>
      <c r="CH58" s="285">
        <v>59197</v>
      </c>
      <c r="CI58" s="285">
        <v>41826</v>
      </c>
      <c r="CJ58" s="282">
        <v>40494</v>
      </c>
      <c r="CK58" s="282">
        <v>44869</v>
      </c>
      <c r="CL58" s="282">
        <v>39288</v>
      </c>
      <c r="CM58" s="211">
        <v>0</v>
      </c>
      <c r="CN58" s="211">
        <v>0</v>
      </c>
      <c r="CO58" s="282">
        <v>49257</v>
      </c>
      <c r="CP58" s="286">
        <v>48201</v>
      </c>
      <c r="CQ58" s="282">
        <v>37796</v>
      </c>
      <c r="CR58" s="282">
        <v>45621</v>
      </c>
      <c r="CS58" s="282">
        <v>40192</v>
      </c>
      <c r="CT58" s="211">
        <v>0</v>
      </c>
      <c r="CU58" s="211">
        <v>0</v>
      </c>
      <c r="CV58" s="216">
        <v>0</v>
      </c>
      <c r="CW58" s="286">
        <v>34225</v>
      </c>
      <c r="CX58" s="286">
        <v>47900</v>
      </c>
      <c r="CY58" s="286">
        <v>44789</v>
      </c>
      <c r="CZ58" s="286">
        <v>30316</v>
      </c>
      <c r="DA58" s="217">
        <v>0</v>
      </c>
      <c r="DB58" s="217">
        <v>0</v>
      </c>
      <c r="DC58" s="287">
        <v>37384</v>
      </c>
      <c r="DD58" s="288">
        <v>34933</v>
      </c>
      <c r="DE58" s="288">
        <v>33960</v>
      </c>
      <c r="DF58" s="282">
        <v>36382</v>
      </c>
      <c r="DG58" s="289">
        <v>33577</v>
      </c>
      <c r="DH58" s="221">
        <v>0</v>
      </c>
      <c r="DI58" s="221">
        <v>0</v>
      </c>
      <c r="DJ58" s="282">
        <v>44362</v>
      </c>
      <c r="DK58" s="282">
        <v>49126</v>
      </c>
      <c r="DL58" s="282">
        <v>52030</v>
      </c>
      <c r="DM58" s="290">
        <v>39064</v>
      </c>
      <c r="DN58" s="282">
        <v>37173</v>
      </c>
      <c r="DO58" s="211">
        <v>0</v>
      </c>
      <c r="DP58" s="211">
        <v>0</v>
      </c>
      <c r="DQ58" s="282">
        <v>41199</v>
      </c>
      <c r="DR58" s="282">
        <v>49886</v>
      </c>
      <c r="DS58" s="291">
        <v>40524</v>
      </c>
      <c r="DT58" s="282">
        <v>47842</v>
      </c>
      <c r="DU58" s="292">
        <v>53231</v>
      </c>
      <c r="DV58" s="225">
        <v>0</v>
      </c>
      <c r="DW58" s="225">
        <v>0</v>
      </c>
      <c r="DX58" s="282">
        <v>69412</v>
      </c>
      <c r="DY58" s="293">
        <v>53241</v>
      </c>
      <c r="DZ58" s="294">
        <v>38741</v>
      </c>
      <c r="EA58" s="295">
        <v>37750</v>
      </c>
      <c r="EB58" s="282">
        <v>36060</v>
      </c>
      <c r="EC58" s="211">
        <v>0</v>
      </c>
      <c r="ED58" s="211">
        <v>0</v>
      </c>
      <c r="EE58" s="211">
        <v>0</v>
      </c>
      <c r="EF58" s="282">
        <v>48492</v>
      </c>
      <c r="EG58" s="282">
        <v>34615</v>
      </c>
      <c r="EH58" s="296">
        <v>34084</v>
      </c>
      <c r="EI58" s="282">
        <v>27474</v>
      </c>
      <c r="EJ58" s="211">
        <v>0</v>
      </c>
      <c r="EK58" s="211">
        <v>0</v>
      </c>
      <c r="EL58" s="282">
        <v>36728</v>
      </c>
      <c r="EM58" s="297">
        <v>36265</v>
      </c>
      <c r="EN58" s="298">
        <v>35947</v>
      </c>
      <c r="EO58" s="282">
        <v>36870</v>
      </c>
      <c r="EP58" s="299">
        <v>34130</v>
      </c>
      <c r="EQ58" s="233">
        <v>0</v>
      </c>
      <c r="ER58" s="233">
        <v>0</v>
      </c>
      <c r="ES58" s="300">
        <v>46940</v>
      </c>
      <c r="ET58" s="301">
        <v>38076</v>
      </c>
      <c r="EU58" s="302">
        <v>37778</v>
      </c>
      <c r="EV58" s="303">
        <v>32360</v>
      </c>
      <c r="EW58" s="282">
        <v>34899</v>
      </c>
      <c r="EX58" s="211">
        <v>0</v>
      </c>
      <c r="EY58" s="211">
        <v>0</v>
      </c>
      <c r="EZ58" s="304">
        <v>64466</v>
      </c>
      <c r="FA58" s="305">
        <v>57295</v>
      </c>
      <c r="FB58" s="306">
        <v>51546</v>
      </c>
      <c r="FC58" s="307">
        <v>39568</v>
      </c>
      <c r="FD58" s="308">
        <v>24963</v>
      </c>
      <c r="FE58" s="243">
        <v>0</v>
      </c>
      <c r="FF58" s="243">
        <v>0</v>
      </c>
      <c r="FG58" s="309">
        <v>41039</v>
      </c>
      <c r="FH58" s="310">
        <v>42369</v>
      </c>
      <c r="FI58" s="311"/>
      <c r="FJ58" s="311">
        <v>45635</v>
      </c>
      <c r="FK58" s="312">
        <v>35125</v>
      </c>
      <c r="FL58" s="248">
        <v>0</v>
      </c>
      <c r="FM58" s="248">
        <v>0</v>
      </c>
      <c r="FN58" s="313">
        <v>43863</v>
      </c>
      <c r="FO58" s="314">
        <v>43751</v>
      </c>
      <c r="FP58" s="314">
        <v>33346</v>
      </c>
      <c r="FQ58" s="314">
        <v>41563</v>
      </c>
      <c r="FR58" s="315">
        <v>40312</v>
      </c>
      <c r="FS58" s="252">
        <v>0</v>
      </c>
      <c r="FT58" s="252">
        <v>0</v>
      </c>
      <c r="FU58" s="316">
        <v>55540</v>
      </c>
      <c r="FV58" s="317">
        <v>40949</v>
      </c>
      <c r="FW58" s="317">
        <v>18184</v>
      </c>
      <c r="FX58" s="317"/>
      <c r="FY58" s="255">
        <v>18455</v>
      </c>
      <c r="FZ58" s="256">
        <v>0</v>
      </c>
      <c r="GA58" s="256">
        <v>0</v>
      </c>
      <c r="GB58" s="318">
        <v>60108</v>
      </c>
      <c r="GC58" s="319">
        <v>62675</v>
      </c>
      <c r="GD58" s="320">
        <v>62613</v>
      </c>
      <c r="GE58" s="320">
        <v>51625</v>
      </c>
      <c r="GF58" s="321">
        <v>31565</v>
      </c>
      <c r="GG58" s="261">
        <v>0</v>
      </c>
      <c r="GH58" s="261">
        <v>0</v>
      </c>
      <c r="GI58" s="322">
        <v>43649</v>
      </c>
      <c r="GJ58" s="323">
        <v>35785</v>
      </c>
      <c r="GK58" s="324">
        <v>35464</v>
      </c>
      <c r="GL58" s="324">
        <v>35717</v>
      </c>
      <c r="GM58" s="282">
        <v>27789</v>
      </c>
      <c r="GN58" s="211">
        <v>0</v>
      </c>
      <c r="GO58" s="211">
        <v>0</v>
      </c>
      <c r="GP58" s="325">
        <v>47854</v>
      </c>
      <c r="GQ58" s="326">
        <v>52100</v>
      </c>
      <c r="GR58" s="327">
        <v>33836</v>
      </c>
      <c r="GS58" s="327">
        <v>25063</v>
      </c>
      <c r="GT58" s="327">
        <v>32805</v>
      </c>
      <c r="GU58" s="268">
        <v>0</v>
      </c>
      <c r="GV58" s="268">
        <v>0</v>
      </c>
      <c r="GW58" s="328">
        <v>62079</v>
      </c>
      <c r="GX58" s="329">
        <v>46958</v>
      </c>
      <c r="GY58" s="330">
        <v>28163</v>
      </c>
      <c r="GZ58" s="330">
        <v>6769</v>
      </c>
      <c r="HA58" s="330"/>
      <c r="HB58" s="272">
        <v>0</v>
      </c>
      <c r="HC58" s="272">
        <v>0</v>
      </c>
      <c r="HD58" s="331">
        <v>55414</v>
      </c>
      <c r="HE58" s="332">
        <v>42358</v>
      </c>
      <c r="HF58" s="333">
        <v>47072</v>
      </c>
      <c r="HG58" s="334">
        <v>22390</v>
      </c>
      <c r="HH58" s="334"/>
      <c r="HI58" s="277">
        <v>0</v>
      </c>
      <c r="HJ58" s="277">
        <v>0</v>
      </c>
      <c r="HK58" s="335">
        <v>79164</v>
      </c>
      <c r="HL58" s="336">
        <v>60010</v>
      </c>
      <c r="HM58" s="1368">
        <v>53165</v>
      </c>
      <c r="HN58" s="1394">
        <v>57177</v>
      </c>
      <c r="HO58" s="1448">
        <v>32309</v>
      </c>
      <c r="HP58" s="1460">
        <v>0</v>
      </c>
      <c r="HQ58" s="1460">
        <v>0</v>
      </c>
      <c r="HR58" s="1477">
        <v>45301</v>
      </c>
      <c r="HS58" s="1518">
        <v>42442</v>
      </c>
      <c r="HT58" s="1540">
        <v>41827</v>
      </c>
      <c r="HU58" s="282">
        <v>33213</v>
      </c>
      <c r="HV58" s="1563">
        <v>37303</v>
      </c>
      <c r="HW58" s="1575">
        <v>0</v>
      </c>
      <c r="HX58" s="1575">
        <v>0</v>
      </c>
      <c r="HY58" s="1575">
        <v>0</v>
      </c>
      <c r="HZ58" s="1592">
        <v>58170</v>
      </c>
      <c r="IA58" s="1613">
        <v>42711</v>
      </c>
      <c r="IB58" s="1635">
        <v>51008</v>
      </c>
      <c r="IC58" s="1656">
        <v>46436</v>
      </c>
      <c r="ID58" s="1668">
        <v>0</v>
      </c>
      <c r="IE58" s="1668">
        <v>0</v>
      </c>
      <c r="IF58" s="1685">
        <v>60309</v>
      </c>
      <c r="IG58" s="1706">
        <v>35441</v>
      </c>
      <c r="IH58" s="1706">
        <v>57255</v>
      </c>
      <c r="II58" s="1728">
        <v>46436</v>
      </c>
      <c r="IJ58" s="1749">
        <v>38719</v>
      </c>
      <c r="IK58" s="1761">
        <v>0</v>
      </c>
      <c r="IL58" s="1761">
        <v>0</v>
      </c>
      <c r="IM58" s="1778">
        <v>65772</v>
      </c>
      <c r="IN58" s="282">
        <v>64163</v>
      </c>
      <c r="IO58" s="1799">
        <v>49795</v>
      </c>
      <c r="IP58" s="1820">
        <v>47712</v>
      </c>
      <c r="IQ58" s="1841">
        <v>14241</v>
      </c>
      <c r="IR58" s="1853">
        <v>0</v>
      </c>
      <c r="IS58" s="1853">
        <v>0</v>
      </c>
      <c r="IT58" s="1870">
        <v>33391</v>
      </c>
      <c r="IU58" s="1891">
        <v>38017</v>
      </c>
      <c r="IV58" s="1891">
        <v>28813</v>
      </c>
      <c r="IW58" s="1912">
        <v>30413</v>
      </c>
      <c r="IX58" s="1933"/>
      <c r="IY58" s="1945">
        <v>0</v>
      </c>
      <c r="IZ58" s="1945">
        <v>0</v>
      </c>
      <c r="JA58" s="1933">
        <v>13396</v>
      </c>
      <c r="JB58" s="1933">
        <v>40831</v>
      </c>
      <c r="JC58" s="1962">
        <v>30372</v>
      </c>
      <c r="JD58" s="1962">
        <v>39588</v>
      </c>
      <c r="JE58" s="1983">
        <v>30315</v>
      </c>
      <c r="JF58" s="1995">
        <v>0</v>
      </c>
      <c r="JG58" s="1995">
        <v>0</v>
      </c>
      <c r="JH58" s="2012">
        <v>46119</v>
      </c>
      <c r="JI58" s="2033">
        <v>36901</v>
      </c>
      <c r="JJ58" s="2054">
        <v>38076</v>
      </c>
      <c r="JK58" s="2054"/>
      <c r="JL58" s="2075">
        <v>39214</v>
      </c>
      <c r="JM58" s="2087">
        <v>0</v>
      </c>
      <c r="JN58" s="2087">
        <v>0</v>
      </c>
      <c r="JO58" s="2104">
        <v>37968</v>
      </c>
      <c r="JP58" s="2124">
        <v>50182</v>
      </c>
      <c r="JQ58" s="2144">
        <v>52513</v>
      </c>
      <c r="JR58" s="2164">
        <v>49373</v>
      </c>
      <c r="JS58" s="2184">
        <v>47363</v>
      </c>
      <c r="JT58" s="2196">
        <v>0</v>
      </c>
      <c r="JU58" s="2196">
        <v>0</v>
      </c>
      <c r="JV58" s="2211">
        <v>46101</v>
      </c>
      <c r="JW58" s="2231">
        <v>37620</v>
      </c>
      <c r="JX58" s="2251">
        <v>24853</v>
      </c>
      <c r="JY58" s="2271">
        <v>40915</v>
      </c>
      <c r="JZ58" s="2291">
        <v>33109</v>
      </c>
      <c r="KA58" s="2303">
        <v>0</v>
      </c>
      <c r="KB58" s="2303">
        <v>0</v>
      </c>
      <c r="KC58" s="2320">
        <v>37041</v>
      </c>
      <c r="KD58" s="2340">
        <v>34486</v>
      </c>
      <c r="KE58" s="2360">
        <v>38793</v>
      </c>
      <c r="KF58" s="2380">
        <v>35075</v>
      </c>
      <c r="KG58" s="2400">
        <v>28919</v>
      </c>
      <c r="KH58" s="2412">
        <v>0</v>
      </c>
      <c r="KI58" s="2412">
        <v>0</v>
      </c>
      <c r="KJ58" s="2429">
        <v>54082</v>
      </c>
      <c r="KK58" s="2449">
        <v>42519</v>
      </c>
      <c r="KL58" s="2469">
        <v>39060</v>
      </c>
      <c r="KM58" s="2489">
        <v>31869</v>
      </c>
      <c r="KN58" s="2509"/>
      <c r="KO58" s="2521">
        <v>0</v>
      </c>
      <c r="KP58" s="2521">
        <v>0</v>
      </c>
      <c r="KQ58" s="2538">
        <v>48551</v>
      </c>
      <c r="KR58" s="2558">
        <v>45842</v>
      </c>
      <c r="KS58" s="2578">
        <v>41234</v>
      </c>
      <c r="KT58" s="2598">
        <v>40140</v>
      </c>
      <c r="KU58" s="2618">
        <v>42914</v>
      </c>
      <c r="KV58" s="2630">
        <v>0</v>
      </c>
      <c r="KW58" s="2630">
        <v>0</v>
      </c>
      <c r="KX58" s="2647">
        <v>67340</v>
      </c>
      <c r="KY58" s="2667">
        <v>54370</v>
      </c>
      <c r="KZ58" s="2687">
        <v>48715</v>
      </c>
      <c r="LA58" s="2711">
        <v>49861</v>
      </c>
      <c r="LB58" s="2731">
        <v>44762</v>
      </c>
      <c r="LC58" s="2743">
        <v>0</v>
      </c>
      <c r="LD58" s="2743">
        <v>0</v>
      </c>
      <c r="LE58" s="2760">
        <v>57458</v>
      </c>
      <c r="LF58" s="2780">
        <v>43088</v>
      </c>
      <c r="LG58" s="2800">
        <v>41209</v>
      </c>
      <c r="LH58" s="2820">
        <v>44361</v>
      </c>
      <c r="LI58" s="2840">
        <v>29932</v>
      </c>
      <c r="LJ58" s="2852">
        <v>0</v>
      </c>
      <c r="LK58" s="2852">
        <v>0</v>
      </c>
      <c r="LL58" s="2869">
        <v>43836</v>
      </c>
      <c r="LM58" s="2889">
        <v>41164</v>
      </c>
      <c r="LN58" s="2911">
        <v>52230</v>
      </c>
      <c r="LO58" s="2931">
        <v>55309</v>
      </c>
      <c r="LP58" s="2931">
        <v>34710</v>
      </c>
      <c r="LQ58" s="2970">
        <v>0</v>
      </c>
      <c r="LR58" s="2970">
        <v>0</v>
      </c>
      <c r="LS58" s="2975">
        <v>58143</v>
      </c>
      <c r="LT58" s="2976">
        <v>49463</v>
      </c>
      <c r="LU58" s="2977">
        <v>54056</v>
      </c>
      <c r="LV58" s="2978">
        <v>41370</v>
      </c>
      <c r="LW58" s="3058">
        <v>39022</v>
      </c>
      <c r="LX58" s="3057">
        <v>0</v>
      </c>
      <c r="LY58" s="3057">
        <v>0</v>
      </c>
      <c r="LZ58" s="3088">
        <v>76960</v>
      </c>
      <c r="MA58" s="3109">
        <v>67262</v>
      </c>
      <c r="MB58" s="3145">
        <v>52126</v>
      </c>
      <c r="MC58" s="3165">
        <v>45501</v>
      </c>
      <c r="MD58" s="3185">
        <v>33962</v>
      </c>
      <c r="ME58" s="3197">
        <v>0</v>
      </c>
      <c r="MF58" s="3197">
        <v>0</v>
      </c>
      <c r="MG58" s="3215">
        <v>44788</v>
      </c>
      <c r="MH58" s="3235">
        <v>39567</v>
      </c>
      <c r="MI58" s="3255">
        <v>37666</v>
      </c>
      <c r="MJ58" s="3276">
        <v>33392</v>
      </c>
      <c r="MK58" s="3296">
        <v>27978</v>
      </c>
      <c r="ML58" s="3308">
        <v>0</v>
      </c>
      <c r="MM58" s="3308">
        <v>0</v>
      </c>
      <c r="MN58" s="3325">
        <v>52788</v>
      </c>
      <c r="MO58" s="3345">
        <v>31526</v>
      </c>
      <c r="MP58" s="3365">
        <v>35174</v>
      </c>
      <c r="MQ58" s="3385">
        <v>42624</v>
      </c>
      <c r="MR58" s="3439">
        <v>46436</v>
      </c>
      <c r="MS58" s="3438">
        <v>0</v>
      </c>
      <c r="MT58" s="3438">
        <v>0</v>
      </c>
      <c r="MU58" s="3439">
        <v>52997</v>
      </c>
      <c r="MV58" s="3467">
        <v>38226</v>
      </c>
      <c r="MW58" s="3487">
        <v>41003</v>
      </c>
      <c r="MX58" s="3507">
        <v>39888</v>
      </c>
      <c r="MY58" s="3527">
        <v>34994</v>
      </c>
      <c r="MZ58" s="3539">
        <v>0</v>
      </c>
      <c r="NA58" s="3539">
        <v>0</v>
      </c>
      <c r="NB58" s="1575">
        <v>0</v>
      </c>
      <c r="NC58" s="3556">
        <v>64992</v>
      </c>
      <c r="ND58" s="3556">
        <v>66453</v>
      </c>
      <c r="NE58" s="3556">
        <v>54640</v>
      </c>
      <c r="NF58" s="3586">
        <v>45402</v>
      </c>
      <c r="NG58" s="3571">
        <v>0</v>
      </c>
      <c r="NH58" s="3571">
        <v>0</v>
      </c>
      <c r="NI58" s="282">
        <v>57777</v>
      </c>
      <c r="NJ58" s="3586">
        <v>49520</v>
      </c>
      <c r="NK58" s="3616">
        <v>35126</v>
      </c>
      <c r="NL58" s="3616">
        <v>38040</v>
      </c>
      <c r="NM58" s="3616">
        <v>32607</v>
      </c>
      <c r="NN58" s="3602">
        <v>0</v>
      </c>
      <c r="NO58" s="3602">
        <v>0</v>
      </c>
      <c r="NP58" s="3616">
        <v>48954</v>
      </c>
      <c r="NQ58" s="3616">
        <v>35473</v>
      </c>
      <c r="NR58" s="3616">
        <v>27605</v>
      </c>
      <c r="NS58" s="3616">
        <v>44894</v>
      </c>
      <c r="NT58" s="3636">
        <v>34021</v>
      </c>
      <c r="NU58" s="3602">
        <v>0</v>
      </c>
      <c r="NV58" s="3602">
        <v>0</v>
      </c>
      <c r="NW58" s="3616">
        <v>68561</v>
      </c>
      <c r="NX58" s="3616">
        <v>32546</v>
      </c>
      <c r="NY58" s="3636">
        <v>45953</v>
      </c>
      <c r="NZ58" s="3665">
        <v>50219</v>
      </c>
      <c r="OA58" s="3665">
        <v>38112</v>
      </c>
      <c r="OB58" s="3651">
        <v>0</v>
      </c>
      <c r="OC58" s="3651">
        <v>0</v>
      </c>
      <c r="OD58" s="3665">
        <v>50871</v>
      </c>
      <c r="OE58" s="3665">
        <v>52158</v>
      </c>
      <c r="OF58" s="3665">
        <v>53194</v>
      </c>
      <c r="OG58" s="3665">
        <v>48462</v>
      </c>
      <c r="OH58" s="282">
        <v>39907</v>
      </c>
      <c r="OI58" s="211">
        <v>0</v>
      </c>
      <c r="OJ58" s="211">
        <v>0</v>
      </c>
      <c r="OK58" s="3685"/>
      <c r="OL58" s="3685">
        <v>75774</v>
      </c>
      <c r="OM58" s="3705">
        <v>56727</v>
      </c>
      <c r="ON58" s="3725">
        <v>50202</v>
      </c>
      <c r="OO58" s="3745">
        <v>42374</v>
      </c>
      <c r="OP58" s="3757">
        <v>0</v>
      </c>
      <c r="OQ58" s="3757">
        <v>0</v>
      </c>
      <c r="OR58" s="3774">
        <v>57175</v>
      </c>
      <c r="OS58" s="3794">
        <v>37130</v>
      </c>
      <c r="OT58" s="3814">
        <v>34119</v>
      </c>
      <c r="OU58" s="3834">
        <v>37681</v>
      </c>
      <c r="OV58" s="3854">
        <v>42167</v>
      </c>
      <c r="OW58" s="3866">
        <v>0</v>
      </c>
      <c r="OX58" s="3866">
        <v>0</v>
      </c>
      <c r="OY58" s="3883">
        <v>49319</v>
      </c>
      <c r="OZ58" s="3903">
        <v>48950</v>
      </c>
      <c r="PA58" s="3923">
        <v>41024</v>
      </c>
      <c r="PB58" s="3943">
        <v>25613</v>
      </c>
      <c r="PC58" s="3963">
        <v>15911</v>
      </c>
      <c r="PD58" s="3975">
        <v>0</v>
      </c>
      <c r="PE58" s="3975">
        <v>0</v>
      </c>
      <c r="PF58" s="3992">
        <v>72649</v>
      </c>
      <c r="PG58" s="3992">
        <v>54107</v>
      </c>
      <c r="PH58" s="3992">
        <v>48234</v>
      </c>
      <c r="PI58" s="4012">
        <v>34948</v>
      </c>
      <c r="PJ58" s="4032">
        <v>56378</v>
      </c>
      <c r="PK58" s="4044">
        <v>0</v>
      </c>
      <c r="PL58" s="4044">
        <v>0</v>
      </c>
      <c r="PM58" s="4061">
        <v>83587</v>
      </c>
      <c r="PN58" s="4081">
        <v>82982</v>
      </c>
      <c r="PO58" s="4101">
        <v>72981</v>
      </c>
      <c r="PP58" s="4121">
        <v>62351</v>
      </c>
      <c r="PQ58" s="4141">
        <v>9126</v>
      </c>
      <c r="PR58" s="4153">
        <v>0</v>
      </c>
      <c r="PS58" s="4153">
        <v>0</v>
      </c>
      <c r="PT58" s="4172">
        <v>57908</v>
      </c>
      <c r="PU58" s="4172">
        <v>36557</v>
      </c>
      <c r="PV58" s="4172">
        <v>45579</v>
      </c>
      <c r="PW58" s="4172">
        <v>38882</v>
      </c>
      <c r="PX58" s="4192">
        <v>38933</v>
      </c>
      <c r="PY58" s="4204">
        <v>0</v>
      </c>
      <c r="PZ58" s="4204">
        <v>0</v>
      </c>
      <c r="QA58" s="4221">
        <v>58884</v>
      </c>
      <c r="QB58" s="4241">
        <v>44515</v>
      </c>
      <c r="QC58" s="4261">
        <v>47640</v>
      </c>
      <c r="QD58" s="4281">
        <v>45638</v>
      </c>
      <c r="QE58" s="4301">
        <v>52144</v>
      </c>
      <c r="QF58" s="4313">
        <v>0</v>
      </c>
      <c r="QG58" s="4313">
        <v>0</v>
      </c>
      <c r="QH58" s="4330">
        <v>59210</v>
      </c>
      <c r="QI58" s="4350">
        <v>48007</v>
      </c>
      <c r="QJ58" s="4370">
        <v>45571</v>
      </c>
      <c r="QK58" s="4390">
        <v>44555</v>
      </c>
      <c r="QL58" s="4410">
        <v>39136</v>
      </c>
      <c r="QM58" s="4422">
        <v>0</v>
      </c>
      <c r="QN58" s="4422">
        <v>0</v>
      </c>
      <c r="QO58" s="4439">
        <v>60869</v>
      </c>
      <c r="QP58" s="4459">
        <v>55095</v>
      </c>
      <c r="QQ58" s="4479">
        <v>52645</v>
      </c>
      <c r="QR58" s="4499">
        <v>53116</v>
      </c>
      <c r="QS58" s="4519">
        <v>47440</v>
      </c>
      <c r="QT58" s="4531">
        <v>0</v>
      </c>
      <c r="QU58" s="4531">
        <v>0</v>
      </c>
      <c r="QV58" s="4519"/>
      <c r="QW58" s="4551">
        <v>88682</v>
      </c>
      <c r="QX58" s="4571">
        <v>59688</v>
      </c>
      <c r="QY58" s="4591">
        <v>51714</v>
      </c>
      <c r="QZ58" s="4611">
        <v>42906</v>
      </c>
      <c r="RA58" s="4623">
        <v>0</v>
      </c>
      <c r="RB58" s="4623">
        <v>0</v>
      </c>
      <c r="RC58" s="282">
        <v>49919</v>
      </c>
      <c r="RD58" s="282">
        <v>45367</v>
      </c>
      <c r="RE58" s="4647">
        <v>38024</v>
      </c>
      <c r="RF58" s="282">
        <v>35313</v>
      </c>
      <c r="RG58" s="282">
        <v>33805</v>
      </c>
      <c r="RH58" s="211">
        <v>0</v>
      </c>
      <c r="RI58" s="211">
        <v>0</v>
      </c>
      <c r="RJ58" s="282">
        <v>71793</v>
      </c>
      <c r="RK58" s="282">
        <v>85048</v>
      </c>
      <c r="RL58" s="282">
        <v>56670</v>
      </c>
      <c r="RM58" s="282">
        <v>48607</v>
      </c>
      <c r="RN58" s="282">
        <v>37781</v>
      </c>
      <c r="RO58" s="211">
        <v>0</v>
      </c>
      <c r="RP58" s="211">
        <v>0</v>
      </c>
      <c r="RQ58" s="282">
        <v>47679</v>
      </c>
      <c r="RR58" s="282">
        <v>52485</v>
      </c>
      <c r="RS58" s="282">
        <v>44383</v>
      </c>
      <c r="RT58" s="282">
        <v>48973</v>
      </c>
      <c r="RU58" s="282">
        <v>42463</v>
      </c>
      <c r="RV58" s="211">
        <v>0</v>
      </c>
      <c r="RW58" s="211">
        <v>0</v>
      </c>
      <c r="RX58" s="282">
        <v>40662</v>
      </c>
      <c r="RY58" s="282">
        <v>95243</v>
      </c>
      <c r="RZ58" s="282">
        <v>76731</v>
      </c>
      <c r="SA58" s="282">
        <v>62479</v>
      </c>
      <c r="SB58" s="282">
        <v>45636</v>
      </c>
      <c r="SC58" s="211">
        <v>0</v>
      </c>
      <c r="SD58" s="211">
        <v>0</v>
      </c>
      <c r="SE58" s="282"/>
      <c r="SF58" s="282">
        <v>77292</v>
      </c>
      <c r="SG58" s="282">
        <v>59187</v>
      </c>
      <c r="SH58" s="282">
        <v>46967</v>
      </c>
      <c r="SI58" s="282">
        <v>44394</v>
      </c>
      <c r="SJ58" s="211">
        <v>0</v>
      </c>
      <c r="SK58" s="211">
        <v>0</v>
      </c>
      <c r="SL58" s="282">
        <v>53413</v>
      </c>
      <c r="SM58" s="282">
        <v>50896</v>
      </c>
      <c r="SN58" s="282">
        <v>51118</v>
      </c>
      <c r="SO58" s="4671">
        <v>52643</v>
      </c>
      <c r="SP58" s="4701">
        <v>57786</v>
      </c>
      <c r="SQ58" s="4686">
        <v>0</v>
      </c>
      <c r="SR58" s="4686">
        <v>0</v>
      </c>
      <c r="SS58" s="4701">
        <v>89842</v>
      </c>
      <c r="ST58" s="4722">
        <v>73717</v>
      </c>
      <c r="SU58" s="4743">
        <v>54953</v>
      </c>
      <c r="SV58" s="4765">
        <v>63235</v>
      </c>
      <c r="SW58" s="4786">
        <v>57543</v>
      </c>
      <c r="SX58" s="4798">
        <v>0</v>
      </c>
      <c r="SY58" s="4798">
        <v>0</v>
      </c>
      <c r="SZ58" s="282">
        <v>72444</v>
      </c>
      <c r="TA58" s="282">
        <v>70060</v>
      </c>
      <c r="TB58" s="282">
        <v>72089</v>
      </c>
      <c r="TC58" s="282">
        <v>68867</v>
      </c>
      <c r="TD58" s="282">
        <v>69299</v>
      </c>
      <c r="TE58" s="211">
        <v>0</v>
      </c>
      <c r="TF58" s="211">
        <v>0</v>
      </c>
      <c r="TG58" s="282">
        <v>81745</v>
      </c>
      <c r="TH58" s="282">
        <v>59249</v>
      </c>
      <c r="TI58" s="282">
        <v>58077</v>
      </c>
      <c r="TJ58" s="282">
        <v>52563</v>
      </c>
      <c r="TK58" s="282"/>
      <c r="TL58" s="211">
        <v>0</v>
      </c>
      <c r="TM58" s="211">
        <v>0</v>
      </c>
      <c r="TN58" s="282">
        <v>77124</v>
      </c>
      <c r="TO58" s="282">
        <v>77124</v>
      </c>
      <c r="TP58" s="282">
        <v>56662</v>
      </c>
      <c r="TQ58" s="282">
        <v>49559</v>
      </c>
    </row>
    <row r="59" spans="1:537" x14ac:dyDescent="0.3">
      <c r="A59" s="1290" t="s">
        <v>66</v>
      </c>
      <c r="B59" s="1291">
        <v>2945</v>
      </c>
      <c r="C59" s="1291">
        <v>2319</v>
      </c>
      <c r="D59" s="1291">
        <v>1524</v>
      </c>
      <c r="E59" s="1291">
        <v>2052</v>
      </c>
      <c r="F59" s="1291">
        <v>1051</v>
      </c>
      <c r="G59" s="209">
        <v>0</v>
      </c>
      <c r="H59" s="209">
        <v>0</v>
      </c>
      <c r="I59" s="1291">
        <v>1290</v>
      </c>
      <c r="J59" s="1291">
        <v>3396</v>
      </c>
      <c r="K59" s="1291">
        <v>2083</v>
      </c>
      <c r="L59" s="1291">
        <v>1975</v>
      </c>
      <c r="M59" s="1291">
        <v>995</v>
      </c>
      <c r="N59" s="209">
        <v>0</v>
      </c>
      <c r="O59" s="209">
        <v>0</v>
      </c>
      <c r="P59" s="1291">
        <v>981</v>
      </c>
      <c r="Q59" s="1291">
        <v>2742</v>
      </c>
      <c r="R59" s="1291">
        <v>1043</v>
      </c>
      <c r="S59" s="1291">
        <v>1989</v>
      </c>
      <c r="T59" s="1291">
        <v>1389</v>
      </c>
      <c r="U59" s="209">
        <v>0</v>
      </c>
      <c r="V59" s="209">
        <v>0</v>
      </c>
      <c r="W59" s="1291">
        <v>899</v>
      </c>
      <c r="X59" s="281">
        <v>1734</v>
      </c>
      <c r="Y59" s="281">
        <v>2216</v>
      </c>
      <c r="Z59" s="281">
        <v>483</v>
      </c>
      <c r="AA59" s="281">
        <v>651</v>
      </c>
      <c r="AB59" s="209">
        <v>0</v>
      </c>
      <c r="AC59" s="209">
        <v>0</v>
      </c>
      <c r="AD59" s="281">
        <v>1019</v>
      </c>
      <c r="AE59" s="281">
        <v>1004</v>
      </c>
      <c r="AF59" s="1291">
        <v>495</v>
      </c>
      <c r="AG59" s="1291">
        <v>2332</v>
      </c>
      <c r="AH59" s="1291"/>
      <c r="AI59" s="209">
        <v>0</v>
      </c>
      <c r="AJ59" s="209">
        <v>0</v>
      </c>
      <c r="AK59" s="1291">
        <v>3443</v>
      </c>
      <c r="AL59" s="1291">
        <v>2048</v>
      </c>
      <c r="AM59" s="1291">
        <v>2920</v>
      </c>
      <c r="AN59" s="1291">
        <v>2302</v>
      </c>
      <c r="AO59" s="1291">
        <v>2872</v>
      </c>
      <c r="AP59" s="209">
        <v>0</v>
      </c>
      <c r="AQ59" s="209">
        <v>0</v>
      </c>
      <c r="AR59" s="1291">
        <v>2385</v>
      </c>
      <c r="AS59" s="1291">
        <v>1498</v>
      </c>
      <c r="AT59" s="1291">
        <v>1361</v>
      </c>
      <c r="AU59" s="1291">
        <v>699</v>
      </c>
      <c r="AV59" s="1291">
        <v>2215</v>
      </c>
      <c r="AW59" s="209">
        <v>0</v>
      </c>
      <c r="AX59" s="209">
        <v>0</v>
      </c>
      <c r="AY59" s="1291">
        <v>1766</v>
      </c>
      <c r="AZ59" s="281">
        <v>1562</v>
      </c>
      <c r="BA59" s="281">
        <v>2981</v>
      </c>
      <c r="BB59" s="281">
        <v>2959</v>
      </c>
      <c r="BC59" s="281">
        <v>1208</v>
      </c>
      <c r="BD59" s="209">
        <v>0</v>
      </c>
      <c r="BE59" s="209">
        <v>0</v>
      </c>
      <c r="BF59" s="281">
        <v>3982</v>
      </c>
      <c r="BG59" s="282">
        <v>2496</v>
      </c>
      <c r="BH59" s="281">
        <v>1645</v>
      </c>
      <c r="BI59" s="281">
        <v>1291</v>
      </c>
      <c r="BJ59" s="282">
        <v>1477</v>
      </c>
      <c r="BK59" s="211">
        <v>0</v>
      </c>
      <c r="BL59" s="211">
        <v>0</v>
      </c>
      <c r="BM59" s="282">
        <v>2345</v>
      </c>
      <c r="BN59" s="281">
        <v>3238</v>
      </c>
      <c r="BO59" s="281">
        <v>1676</v>
      </c>
      <c r="BP59" s="281">
        <v>2106</v>
      </c>
      <c r="BQ59" s="281">
        <v>1642</v>
      </c>
      <c r="BR59" s="209">
        <v>0</v>
      </c>
      <c r="BS59" s="209">
        <v>0</v>
      </c>
      <c r="BT59" s="281">
        <v>1548</v>
      </c>
      <c r="BU59" s="281">
        <v>844</v>
      </c>
      <c r="BV59" s="281">
        <v>1987</v>
      </c>
      <c r="BW59" s="281">
        <v>1065</v>
      </c>
      <c r="BX59" s="208">
        <v>540</v>
      </c>
      <c r="BY59" s="209">
        <v>0</v>
      </c>
      <c r="BZ59" s="209">
        <v>0</v>
      </c>
      <c r="CA59" s="281">
        <v>1746</v>
      </c>
      <c r="CB59" s="281">
        <v>1516</v>
      </c>
      <c r="CC59" s="283">
        <v>1355</v>
      </c>
      <c r="CD59" s="284">
        <v>2089</v>
      </c>
      <c r="CE59" s="284">
        <v>1558</v>
      </c>
      <c r="CF59" s="214">
        <v>0</v>
      </c>
      <c r="CG59" s="214">
        <v>0</v>
      </c>
      <c r="CH59" s="285">
        <v>2988</v>
      </c>
      <c r="CI59" s="285">
        <v>1770</v>
      </c>
      <c r="CJ59" s="282">
        <v>1671</v>
      </c>
      <c r="CK59" s="282">
        <v>1478</v>
      </c>
      <c r="CL59" s="282">
        <v>886</v>
      </c>
      <c r="CM59" s="211">
        <v>0</v>
      </c>
      <c r="CN59" s="211">
        <v>0</v>
      </c>
      <c r="CO59" s="282">
        <v>499</v>
      </c>
      <c r="CP59" s="286">
        <v>1304</v>
      </c>
      <c r="CQ59" s="282">
        <v>1974</v>
      </c>
      <c r="CR59" s="282">
        <v>634</v>
      </c>
      <c r="CS59" s="282">
        <v>785</v>
      </c>
      <c r="CT59" s="211">
        <v>0</v>
      </c>
      <c r="CU59" s="211">
        <v>0</v>
      </c>
      <c r="CV59" s="216">
        <v>0</v>
      </c>
      <c r="CW59" s="286">
        <v>1872</v>
      </c>
      <c r="CX59" s="286">
        <v>1068</v>
      </c>
      <c r="CY59" s="286">
        <v>1137</v>
      </c>
      <c r="CZ59" s="286">
        <v>466</v>
      </c>
      <c r="DA59" s="217">
        <v>0</v>
      </c>
      <c r="DB59" s="217">
        <v>0</v>
      </c>
      <c r="DC59" s="287">
        <v>1271</v>
      </c>
      <c r="DD59" s="288">
        <v>964</v>
      </c>
      <c r="DE59" s="288">
        <v>852</v>
      </c>
      <c r="DF59" s="282">
        <v>869</v>
      </c>
      <c r="DG59" s="289">
        <v>655</v>
      </c>
      <c r="DH59" s="221">
        <v>0</v>
      </c>
      <c r="DI59" s="221">
        <v>0</v>
      </c>
      <c r="DJ59" s="282">
        <v>344</v>
      </c>
      <c r="DK59" s="282">
        <v>721</v>
      </c>
      <c r="DL59" s="282">
        <v>1421</v>
      </c>
      <c r="DM59" s="290">
        <v>1995</v>
      </c>
      <c r="DN59" s="282">
        <v>210</v>
      </c>
      <c r="DO59" s="211">
        <v>0</v>
      </c>
      <c r="DP59" s="211">
        <v>0</v>
      </c>
      <c r="DQ59" s="282">
        <v>3314</v>
      </c>
      <c r="DR59" s="282">
        <v>2370</v>
      </c>
      <c r="DS59" s="291">
        <v>1269</v>
      </c>
      <c r="DT59" s="282">
        <v>1129</v>
      </c>
      <c r="DU59" s="292">
        <v>1292</v>
      </c>
      <c r="DV59" s="225">
        <v>0</v>
      </c>
      <c r="DW59" s="225">
        <v>0</v>
      </c>
      <c r="DX59" s="282">
        <v>1241</v>
      </c>
      <c r="DY59" s="293">
        <v>757</v>
      </c>
      <c r="DZ59" s="294">
        <v>952</v>
      </c>
      <c r="EA59" s="295">
        <v>1689</v>
      </c>
      <c r="EB59" s="282">
        <v>3345</v>
      </c>
      <c r="EC59" s="211">
        <v>0</v>
      </c>
      <c r="ED59" s="211">
        <v>0</v>
      </c>
      <c r="EE59" s="211">
        <v>0</v>
      </c>
      <c r="EF59" s="282">
        <v>557</v>
      </c>
      <c r="EG59" s="282">
        <v>621</v>
      </c>
      <c r="EH59" s="296">
        <v>735</v>
      </c>
      <c r="EI59" s="282">
        <v>1963</v>
      </c>
      <c r="EJ59" s="211">
        <v>0</v>
      </c>
      <c r="EK59" s="211">
        <v>0</v>
      </c>
      <c r="EL59" s="282">
        <v>1011</v>
      </c>
      <c r="EM59" s="297">
        <v>1157</v>
      </c>
      <c r="EN59" s="298">
        <v>1050</v>
      </c>
      <c r="EO59" s="282">
        <v>1014</v>
      </c>
      <c r="EP59" s="299">
        <v>1328</v>
      </c>
      <c r="EQ59" s="233">
        <v>0</v>
      </c>
      <c r="ER59" s="233">
        <v>0</v>
      </c>
      <c r="ES59" s="300">
        <v>1126</v>
      </c>
      <c r="ET59" s="301">
        <v>157</v>
      </c>
      <c r="EU59" s="302">
        <v>1142</v>
      </c>
      <c r="EV59" s="303">
        <v>765</v>
      </c>
      <c r="EW59" s="282">
        <v>1109</v>
      </c>
      <c r="EX59" s="211">
        <v>0</v>
      </c>
      <c r="EY59" s="211">
        <v>0</v>
      </c>
      <c r="EZ59" s="304">
        <v>1813</v>
      </c>
      <c r="FA59" s="305">
        <v>1738</v>
      </c>
      <c r="FB59" s="306">
        <v>1284</v>
      </c>
      <c r="FC59" s="307">
        <v>514</v>
      </c>
      <c r="FD59" s="308">
        <v>618</v>
      </c>
      <c r="FE59" s="243">
        <v>0</v>
      </c>
      <c r="FF59" s="243">
        <v>0</v>
      </c>
      <c r="FG59" s="309">
        <v>623</v>
      </c>
      <c r="FH59" s="310">
        <v>634</v>
      </c>
      <c r="FI59" s="311"/>
      <c r="FJ59" s="311">
        <v>1315</v>
      </c>
      <c r="FK59" s="312">
        <v>1138</v>
      </c>
      <c r="FL59" s="248">
        <v>0</v>
      </c>
      <c r="FM59" s="248">
        <v>0</v>
      </c>
      <c r="FN59" s="313">
        <v>1855</v>
      </c>
      <c r="FO59" s="314">
        <v>1183</v>
      </c>
      <c r="FP59" s="314">
        <v>2700</v>
      </c>
      <c r="FQ59" s="314">
        <v>2120</v>
      </c>
      <c r="FR59" s="315">
        <v>897</v>
      </c>
      <c r="FS59" s="252">
        <v>0</v>
      </c>
      <c r="FT59" s="252">
        <v>0</v>
      </c>
      <c r="FU59" s="316">
        <v>546</v>
      </c>
      <c r="FV59" s="317">
        <v>1070</v>
      </c>
      <c r="FW59" s="317">
        <v>0</v>
      </c>
      <c r="FX59" s="317"/>
      <c r="FY59" s="255">
        <v>0</v>
      </c>
      <c r="FZ59" s="256">
        <v>0</v>
      </c>
      <c r="GA59" s="256">
        <v>0</v>
      </c>
      <c r="GB59" s="318">
        <v>1143</v>
      </c>
      <c r="GC59" s="319">
        <v>751</v>
      </c>
      <c r="GD59" s="320">
        <v>1093</v>
      </c>
      <c r="GE59" s="320">
        <v>900</v>
      </c>
      <c r="GF59" s="321">
        <v>630</v>
      </c>
      <c r="GG59" s="261">
        <v>0</v>
      </c>
      <c r="GH59" s="261">
        <v>0</v>
      </c>
      <c r="GI59" s="322">
        <v>1317</v>
      </c>
      <c r="GJ59" s="323">
        <v>384</v>
      </c>
      <c r="GK59" s="324">
        <v>991</v>
      </c>
      <c r="GL59" s="324">
        <v>1383</v>
      </c>
      <c r="GM59" s="282">
        <v>564</v>
      </c>
      <c r="GN59" s="211">
        <v>0</v>
      </c>
      <c r="GO59" s="211">
        <v>0</v>
      </c>
      <c r="GP59" s="325">
        <v>492</v>
      </c>
      <c r="GQ59" s="326">
        <v>3141</v>
      </c>
      <c r="GR59" s="327">
        <v>1159</v>
      </c>
      <c r="GS59" s="327">
        <v>1785</v>
      </c>
      <c r="GT59" s="327">
        <v>1406</v>
      </c>
      <c r="GU59" s="268">
        <v>0</v>
      </c>
      <c r="GV59" s="268">
        <v>0</v>
      </c>
      <c r="GW59" s="328">
        <v>836</v>
      </c>
      <c r="GX59" s="329">
        <v>1440</v>
      </c>
      <c r="GY59" s="330">
        <v>1939</v>
      </c>
      <c r="GZ59" s="330">
        <v>0</v>
      </c>
      <c r="HA59" s="330"/>
      <c r="HB59" s="272">
        <v>0</v>
      </c>
      <c r="HC59" s="272">
        <v>0</v>
      </c>
      <c r="HD59" s="331">
        <v>1405</v>
      </c>
      <c r="HE59" s="332">
        <v>1132</v>
      </c>
      <c r="HF59" s="333">
        <v>882</v>
      </c>
      <c r="HG59" s="334">
        <v>76</v>
      </c>
      <c r="HH59" s="334"/>
      <c r="HI59" s="277">
        <v>0</v>
      </c>
      <c r="HJ59" s="277">
        <v>0</v>
      </c>
      <c r="HK59" s="335">
        <v>3826</v>
      </c>
      <c r="HL59" s="336">
        <v>866</v>
      </c>
      <c r="HM59" s="1368">
        <v>1201</v>
      </c>
      <c r="HN59" s="1394">
        <v>746</v>
      </c>
      <c r="HO59" s="1448">
        <v>1499</v>
      </c>
      <c r="HP59" s="1460">
        <v>0</v>
      </c>
      <c r="HQ59" s="1460">
        <v>0</v>
      </c>
      <c r="HR59" s="1477">
        <v>1282</v>
      </c>
      <c r="HS59" s="1518">
        <v>1664</v>
      </c>
      <c r="HT59" s="1540">
        <v>1819</v>
      </c>
      <c r="HU59" s="282">
        <v>1534</v>
      </c>
      <c r="HV59" s="1563">
        <v>698</v>
      </c>
      <c r="HW59" s="1575">
        <v>0</v>
      </c>
      <c r="HX59" s="1575">
        <v>0</v>
      </c>
      <c r="HY59" s="1575">
        <v>0</v>
      </c>
      <c r="HZ59" s="1592">
        <v>2625</v>
      </c>
      <c r="IA59" s="1613">
        <v>1262</v>
      </c>
      <c r="IB59" s="1635">
        <v>2733</v>
      </c>
      <c r="IC59" s="1656">
        <v>0</v>
      </c>
      <c r="ID59" s="1668">
        <v>0</v>
      </c>
      <c r="IE59" s="1668">
        <v>0</v>
      </c>
      <c r="IF59" s="1685">
        <v>2140</v>
      </c>
      <c r="IG59" s="1706">
        <v>950</v>
      </c>
      <c r="IH59" s="1706">
        <v>4006</v>
      </c>
      <c r="II59" s="1728">
        <v>1404</v>
      </c>
      <c r="IJ59" s="1749">
        <v>527</v>
      </c>
      <c r="IK59" s="1761">
        <v>0</v>
      </c>
      <c r="IL59" s="1761">
        <v>0</v>
      </c>
      <c r="IM59" s="1778">
        <v>2379</v>
      </c>
      <c r="IN59" s="282">
        <v>993</v>
      </c>
      <c r="IO59" s="1799">
        <v>1359</v>
      </c>
      <c r="IP59" s="1820">
        <v>1551</v>
      </c>
      <c r="IQ59" s="1841">
        <v>3957</v>
      </c>
      <c r="IR59" s="1853">
        <v>0</v>
      </c>
      <c r="IS59" s="1853">
        <v>0</v>
      </c>
      <c r="IT59" s="1870">
        <v>1217</v>
      </c>
      <c r="IU59" s="1891">
        <v>739</v>
      </c>
      <c r="IV59" s="1891">
        <v>1261</v>
      </c>
      <c r="IW59" s="1912">
        <v>201</v>
      </c>
      <c r="IX59" s="1933"/>
      <c r="IY59" s="1945">
        <v>0</v>
      </c>
      <c r="IZ59" s="1945">
        <v>0</v>
      </c>
      <c r="JA59" s="1933">
        <v>1401</v>
      </c>
      <c r="JB59" s="1933">
        <v>848</v>
      </c>
      <c r="JC59" s="1962">
        <v>517</v>
      </c>
      <c r="JD59" s="1962">
        <v>2160</v>
      </c>
      <c r="JE59" s="1983">
        <v>715</v>
      </c>
      <c r="JF59" s="1995">
        <v>0</v>
      </c>
      <c r="JG59" s="1995">
        <v>0</v>
      </c>
      <c r="JH59" s="2012">
        <v>3079</v>
      </c>
      <c r="JI59" s="2033">
        <v>1575</v>
      </c>
      <c r="JJ59" s="2054">
        <v>1303</v>
      </c>
      <c r="JK59" s="2054"/>
      <c r="JL59" s="2075">
        <v>828</v>
      </c>
      <c r="JM59" s="2087">
        <v>0</v>
      </c>
      <c r="JN59" s="2087">
        <v>0</v>
      </c>
      <c r="JO59" s="2104">
        <v>1393</v>
      </c>
      <c r="JP59" s="2124">
        <v>288</v>
      </c>
      <c r="JQ59" s="2144">
        <v>420</v>
      </c>
      <c r="JR59" s="2164">
        <v>1461</v>
      </c>
      <c r="JS59" s="2184">
        <v>2148</v>
      </c>
      <c r="JT59" s="2196">
        <v>0</v>
      </c>
      <c r="JU59" s="2196">
        <v>0</v>
      </c>
      <c r="JV59" s="2211">
        <v>1878</v>
      </c>
      <c r="JW59" s="2231">
        <v>1080</v>
      </c>
      <c r="JX59" s="2251">
        <v>357</v>
      </c>
      <c r="JY59" s="2271">
        <v>2048</v>
      </c>
      <c r="JZ59" s="2291">
        <v>256</v>
      </c>
      <c r="KA59" s="2303">
        <v>0</v>
      </c>
      <c r="KB59" s="2303">
        <v>0</v>
      </c>
      <c r="KC59" s="2320">
        <v>1744</v>
      </c>
      <c r="KD59" s="2340">
        <v>2406</v>
      </c>
      <c r="KE59" s="2360">
        <v>1977</v>
      </c>
      <c r="KF59" s="2380">
        <v>1590</v>
      </c>
      <c r="KG59" s="2400">
        <v>697</v>
      </c>
      <c r="KH59" s="2412">
        <v>0</v>
      </c>
      <c r="KI59" s="2412">
        <v>0</v>
      </c>
      <c r="KJ59" s="2429">
        <v>871</v>
      </c>
      <c r="KK59" s="2449">
        <v>1022</v>
      </c>
      <c r="KL59" s="2469">
        <v>1336</v>
      </c>
      <c r="KM59" s="2489">
        <v>1185</v>
      </c>
      <c r="KN59" s="2509"/>
      <c r="KO59" s="2521">
        <v>0</v>
      </c>
      <c r="KP59" s="2521">
        <v>0</v>
      </c>
      <c r="KQ59" s="2538">
        <v>948</v>
      </c>
      <c r="KR59" s="2558">
        <v>275</v>
      </c>
      <c r="KS59" s="2578">
        <v>590</v>
      </c>
      <c r="KT59" s="2598">
        <v>731</v>
      </c>
      <c r="KU59" s="2618">
        <v>354</v>
      </c>
      <c r="KV59" s="2630">
        <v>0</v>
      </c>
      <c r="KW59" s="2630">
        <v>0</v>
      </c>
      <c r="KX59" s="2647">
        <v>2473</v>
      </c>
      <c r="KY59" s="2667">
        <v>1506</v>
      </c>
      <c r="KZ59" s="2687">
        <v>1830</v>
      </c>
      <c r="LA59" s="2711">
        <v>689</v>
      </c>
      <c r="LB59" s="2731">
        <v>1080</v>
      </c>
      <c r="LC59" s="2743">
        <v>0</v>
      </c>
      <c r="LD59" s="2743">
        <v>0</v>
      </c>
      <c r="LE59" s="2760">
        <v>1356</v>
      </c>
      <c r="LF59" s="2780">
        <v>1208</v>
      </c>
      <c r="LG59" s="2800">
        <v>2064</v>
      </c>
      <c r="LH59" s="2820">
        <v>1813</v>
      </c>
      <c r="LI59" s="2840">
        <v>606</v>
      </c>
      <c r="LJ59" s="2852">
        <v>0</v>
      </c>
      <c r="LK59" s="2852">
        <v>0</v>
      </c>
      <c r="LL59" s="2869">
        <v>941</v>
      </c>
      <c r="LM59" s="2889">
        <v>1330</v>
      </c>
      <c r="LN59" s="2911">
        <v>1234</v>
      </c>
      <c r="LO59" s="2931">
        <v>1299</v>
      </c>
      <c r="LP59" s="2931">
        <v>388</v>
      </c>
      <c r="LQ59" s="2970">
        <v>0</v>
      </c>
      <c r="LR59" s="2970">
        <v>0</v>
      </c>
      <c r="LS59" s="2975">
        <v>1098</v>
      </c>
      <c r="LT59" s="2976">
        <v>1513</v>
      </c>
      <c r="LU59" s="2977">
        <v>411</v>
      </c>
      <c r="LV59" s="2978">
        <v>1468</v>
      </c>
      <c r="LW59" s="3058">
        <v>517</v>
      </c>
      <c r="LX59" s="3057">
        <v>0</v>
      </c>
      <c r="LY59" s="3057">
        <v>0</v>
      </c>
      <c r="LZ59" s="3088">
        <v>1561</v>
      </c>
      <c r="MA59" s="3109">
        <v>1626</v>
      </c>
      <c r="MB59" s="3145">
        <v>2789</v>
      </c>
      <c r="MC59" s="3165">
        <v>1650</v>
      </c>
      <c r="MD59" s="3185">
        <v>774</v>
      </c>
      <c r="ME59" s="3197">
        <v>0</v>
      </c>
      <c r="MF59" s="3197">
        <v>0</v>
      </c>
      <c r="MG59" s="3215">
        <v>320</v>
      </c>
      <c r="MH59" s="3235">
        <v>494</v>
      </c>
      <c r="MI59" s="3255">
        <v>1049</v>
      </c>
      <c r="MJ59" s="3276">
        <v>1330</v>
      </c>
      <c r="MK59" s="3296">
        <v>1501</v>
      </c>
      <c r="ML59" s="3308">
        <v>0</v>
      </c>
      <c r="MM59" s="3308">
        <v>0</v>
      </c>
      <c r="MN59" s="3325">
        <v>1242</v>
      </c>
      <c r="MO59" s="3345">
        <v>1377</v>
      </c>
      <c r="MP59" s="3365">
        <v>738</v>
      </c>
      <c r="MQ59" s="3385">
        <v>1483</v>
      </c>
      <c r="MR59" s="3439">
        <v>1400</v>
      </c>
      <c r="MS59" s="3438">
        <v>0</v>
      </c>
      <c r="MT59" s="3438">
        <v>0</v>
      </c>
      <c r="MU59" s="3439">
        <v>2866</v>
      </c>
      <c r="MV59" s="3467">
        <v>469</v>
      </c>
      <c r="MW59" s="3487">
        <v>416</v>
      </c>
      <c r="MX59" s="3507">
        <v>1216</v>
      </c>
      <c r="MY59" s="3527">
        <v>607</v>
      </c>
      <c r="MZ59" s="3539">
        <v>0</v>
      </c>
      <c r="NA59" s="3539">
        <v>0</v>
      </c>
      <c r="NB59" s="1575">
        <v>0</v>
      </c>
      <c r="NC59" s="3556">
        <v>901</v>
      </c>
      <c r="ND59" s="3556">
        <v>2680</v>
      </c>
      <c r="NE59" s="3556">
        <v>1403</v>
      </c>
      <c r="NF59" s="3586">
        <v>2399</v>
      </c>
      <c r="NG59" s="3571">
        <v>0</v>
      </c>
      <c r="NH59" s="3571">
        <v>0</v>
      </c>
      <c r="NI59" s="282">
        <v>1170</v>
      </c>
      <c r="NJ59" s="3586">
        <v>2311</v>
      </c>
      <c r="NK59" s="3616">
        <v>495</v>
      </c>
      <c r="NL59" s="3616">
        <v>558</v>
      </c>
      <c r="NM59" s="3616">
        <v>3076</v>
      </c>
      <c r="NN59" s="3602">
        <v>0</v>
      </c>
      <c r="NO59" s="3602">
        <v>0</v>
      </c>
      <c r="NP59" s="3616">
        <v>889</v>
      </c>
      <c r="NQ59" s="3616">
        <v>903</v>
      </c>
      <c r="NR59" s="3616">
        <v>654</v>
      </c>
      <c r="NS59" s="3616">
        <v>1077</v>
      </c>
      <c r="NT59" s="3636">
        <v>268</v>
      </c>
      <c r="NU59" s="3602">
        <v>0</v>
      </c>
      <c r="NV59" s="3602">
        <v>0</v>
      </c>
      <c r="NW59" s="3616">
        <v>1241</v>
      </c>
      <c r="NX59" s="3616">
        <v>2034</v>
      </c>
      <c r="NY59" s="3636">
        <v>2515</v>
      </c>
      <c r="NZ59" s="3665">
        <v>314</v>
      </c>
      <c r="OA59" s="3665">
        <v>1183</v>
      </c>
      <c r="OB59" s="3651">
        <v>0</v>
      </c>
      <c r="OC59" s="3651">
        <v>0</v>
      </c>
      <c r="OD59" s="3665">
        <v>3056</v>
      </c>
      <c r="OE59" s="3665">
        <v>1284</v>
      </c>
      <c r="OF59" s="3665">
        <v>460</v>
      </c>
      <c r="OG59" s="3665">
        <v>1060</v>
      </c>
      <c r="OH59" s="282">
        <v>184</v>
      </c>
      <c r="OI59" s="211">
        <v>0</v>
      </c>
      <c r="OJ59" s="211">
        <v>0</v>
      </c>
      <c r="OK59" s="3685"/>
      <c r="OL59" s="3685">
        <v>2143</v>
      </c>
      <c r="OM59" s="3705">
        <v>2206</v>
      </c>
      <c r="ON59" s="3725">
        <v>1570</v>
      </c>
      <c r="OO59" s="3745">
        <v>930</v>
      </c>
      <c r="OP59" s="3757">
        <v>0</v>
      </c>
      <c r="OQ59" s="3757">
        <v>0</v>
      </c>
      <c r="OR59" s="3774">
        <v>2154</v>
      </c>
      <c r="OS59" s="3794">
        <v>456</v>
      </c>
      <c r="OT59" s="3814">
        <v>966</v>
      </c>
      <c r="OU59" s="3834">
        <v>699</v>
      </c>
      <c r="OV59" s="3854">
        <v>284</v>
      </c>
      <c r="OW59" s="3866">
        <v>0</v>
      </c>
      <c r="OX59" s="3866">
        <v>0</v>
      </c>
      <c r="OY59" s="3883">
        <v>1299</v>
      </c>
      <c r="OZ59" s="3903">
        <v>2475</v>
      </c>
      <c r="PA59" s="3923">
        <v>1558</v>
      </c>
      <c r="PB59" s="3943">
        <v>486</v>
      </c>
      <c r="PC59" s="3963">
        <v>112</v>
      </c>
      <c r="PD59" s="3975">
        <v>0</v>
      </c>
      <c r="PE59" s="3975">
        <v>0</v>
      </c>
      <c r="PF59" s="3992">
        <v>2138</v>
      </c>
      <c r="PG59" s="3992">
        <v>1422</v>
      </c>
      <c r="PH59" s="3992">
        <v>666</v>
      </c>
      <c r="PI59" s="4012">
        <v>1823</v>
      </c>
      <c r="PJ59" s="4032">
        <v>1669</v>
      </c>
      <c r="PK59" s="4044">
        <v>0</v>
      </c>
      <c r="PL59" s="4044">
        <v>0</v>
      </c>
      <c r="PM59" s="4061">
        <v>2725</v>
      </c>
      <c r="PN59" s="4081">
        <v>2536</v>
      </c>
      <c r="PO59" s="4101">
        <v>691</v>
      </c>
      <c r="PP59" s="4121">
        <v>352</v>
      </c>
      <c r="PQ59" s="4141">
        <v>449</v>
      </c>
      <c r="PR59" s="4153">
        <v>0</v>
      </c>
      <c r="PS59" s="4153">
        <v>0</v>
      </c>
      <c r="PT59" s="4172">
        <v>4517</v>
      </c>
      <c r="PU59" s="4172">
        <v>513</v>
      </c>
      <c r="PV59" s="4172">
        <v>1253</v>
      </c>
      <c r="PW59" s="4172">
        <v>693</v>
      </c>
      <c r="PX59" s="4192">
        <v>0</v>
      </c>
      <c r="PY59" s="4204">
        <v>0</v>
      </c>
      <c r="PZ59" s="4204">
        <v>0</v>
      </c>
      <c r="QA59" s="4221">
        <v>2433</v>
      </c>
      <c r="QB59" s="4241">
        <v>1611</v>
      </c>
      <c r="QC59" s="4261">
        <v>0</v>
      </c>
      <c r="QD59" s="4281">
        <v>2414</v>
      </c>
      <c r="QE59" s="4301">
        <v>2084</v>
      </c>
      <c r="QF59" s="4313">
        <v>0</v>
      </c>
      <c r="QG59" s="4313">
        <v>0</v>
      </c>
      <c r="QH59" s="4330">
        <v>2522</v>
      </c>
      <c r="QI59" s="4350">
        <v>1928</v>
      </c>
      <c r="QJ59" s="4370">
        <v>823</v>
      </c>
      <c r="QK59" s="4390">
        <v>1195</v>
      </c>
      <c r="QL59" s="4410">
        <v>963</v>
      </c>
      <c r="QM59" s="4422">
        <v>0</v>
      </c>
      <c r="QN59" s="4422">
        <v>0</v>
      </c>
      <c r="QO59" s="4439">
        <v>935</v>
      </c>
      <c r="QP59" s="4459">
        <v>1213</v>
      </c>
      <c r="QQ59" s="4479">
        <v>491</v>
      </c>
      <c r="QR59" s="4499">
        <v>1139</v>
      </c>
      <c r="QS59" s="4519">
        <v>2355</v>
      </c>
      <c r="QT59" s="4531">
        <v>0</v>
      </c>
      <c r="QU59" s="4531">
        <v>0</v>
      </c>
      <c r="QV59" s="4519"/>
      <c r="QW59" s="4551">
        <v>2446</v>
      </c>
      <c r="QX59" s="4571">
        <v>1780</v>
      </c>
      <c r="QY59" s="4591">
        <v>1779</v>
      </c>
      <c r="QZ59" s="4611">
        <v>3392</v>
      </c>
      <c r="RA59" s="4623">
        <v>0</v>
      </c>
      <c r="RB59" s="4623">
        <v>0</v>
      </c>
      <c r="RC59" s="282">
        <v>3847</v>
      </c>
      <c r="RD59" s="282">
        <v>1399</v>
      </c>
      <c r="RE59" s="4647">
        <v>2472</v>
      </c>
      <c r="RF59" s="282">
        <v>1142</v>
      </c>
      <c r="RG59" s="282">
        <v>1028</v>
      </c>
      <c r="RH59" s="211">
        <v>0</v>
      </c>
      <c r="RI59" s="211">
        <v>0</v>
      </c>
      <c r="RJ59" s="282">
        <v>3443</v>
      </c>
      <c r="RK59" s="282">
        <v>4011</v>
      </c>
      <c r="RL59" s="282">
        <v>2419</v>
      </c>
      <c r="RM59" s="282">
        <v>1144</v>
      </c>
      <c r="RN59" s="282">
        <v>1719</v>
      </c>
      <c r="RO59" s="211">
        <v>0</v>
      </c>
      <c r="RP59" s="211">
        <v>0</v>
      </c>
      <c r="RQ59" s="282">
        <v>1774</v>
      </c>
      <c r="RR59" s="282">
        <v>1658</v>
      </c>
      <c r="RS59" s="282">
        <v>1325</v>
      </c>
      <c r="RT59" s="282">
        <v>1941</v>
      </c>
      <c r="RU59" s="282">
        <v>2174</v>
      </c>
      <c r="RV59" s="211">
        <v>0</v>
      </c>
      <c r="RW59" s="211">
        <v>0</v>
      </c>
      <c r="RX59" s="282">
        <v>1120</v>
      </c>
      <c r="RY59" s="282">
        <v>1702</v>
      </c>
      <c r="RZ59" s="282">
        <v>4123</v>
      </c>
      <c r="SA59" s="282">
        <v>1006</v>
      </c>
      <c r="SB59" s="282">
        <v>3153</v>
      </c>
      <c r="SC59" s="211">
        <v>0</v>
      </c>
      <c r="SD59" s="211">
        <v>0</v>
      </c>
      <c r="SE59" s="282"/>
      <c r="SF59" s="282">
        <v>3407</v>
      </c>
      <c r="SG59" s="282">
        <v>1431</v>
      </c>
      <c r="SH59" s="282">
        <v>1241</v>
      </c>
      <c r="SI59" s="282">
        <v>1110</v>
      </c>
      <c r="SJ59" s="211">
        <v>0</v>
      </c>
      <c r="SK59" s="211">
        <v>0</v>
      </c>
      <c r="SL59" s="282">
        <v>1719</v>
      </c>
      <c r="SM59" s="282">
        <v>1286</v>
      </c>
      <c r="SN59" s="282">
        <v>2336</v>
      </c>
      <c r="SO59" s="4671">
        <v>2413</v>
      </c>
      <c r="SP59" s="4701">
        <v>3011</v>
      </c>
      <c r="SQ59" s="4686">
        <v>0</v>
      </c>
      <c r="SR59" s="4686">
        <v>0</v>
      </c>
      <c r="SS59" s="4701">
        <v>3284</v>
      </c>
      <c r="ST59" s="4722">
        <v>3251</v>
      </c>
      <c r="SU59" s="4743">
        <v>1344</v>
      </c>
      <c r="SV59" s="4765">
        <v>482</v>
      </c>
      <c r="SW59" s="4786">
        <v>2428</v>
      </c>
      <c r="SX59" s="4798">
        <v>0</v>
      </c>
      <c r="SY59" s="4798">
        <v>0</v>
      </c>
      <c r="SZ59" s="282">
        <v>1551</v>
      </c>
      <c r="TA59" s="282">
        <v>1784</v>
      </c>
      <c r="TB59" s="282">
        <v>2878</v>
      </c>
      <c r="TC59" s="282">
        <v>3176</v>
      </c>
      <c r="TD59" s="282">
        <v>1690</v>
      </c>
      <c r="TE59" s="211">
        <v>0</v>
      </c>
      <c r="TF59" s="211">
        <v>0</v>
      </c>
      <c r="TG59" s="282">
        <v>1828</v>
      </c>
      <c r="TH59" s="282">
        <v>968</v>
      </c>
      <c r="TI59" s="282">
        <v>1974</v>
      </c>
      <c r="TJ59" s="282">
        <v>102</v>
      </c>
      <c r="TK59" s="282"/>
      <c r="TL59" s="211">
        <v>0</v>
      </c>
      <c r="TM59" s="211">
        <v>0</v>
      </c>
      <c r="TN59" s="282">
        <v>3482</v>
      </c>
      <c r="TO59" s="282">
        <v>3482</v>
      </c>
      <c r="TP59" s="282">
        <v>1828</v>
      </c>
      <c r="TQ59" s="282">
        <v>1273</v>
      </c>
    </row>
    <row r="60" spans="1:537" x14ac:dyDescent="0.3">
      <c r="A60" s="1292" t="s">
        <v>67</v>
      </c>
      <c r="B60" s="1293">
        <v>23867</v>
      </c>
      <c r="C60" s="1293">
        <v>16098</v>
      </c>
      <c r="D60" s="1293">
        <v>14754</v>
      </c>
      <c r="E60" s="1293">
        <v>21201</v>
      </c>
      <c r="F60" s="1293">
        <v>20834</v>
      </c>
      <c r="G60" s="209">
        <v>0</v>
      </c>
      <c r="H60" s="209">
        <v>0</v>
      </c>
      <c r="I60" s="1293">
        <v>21692</v>
      </c>
      <c r="J60" s="1293">
        <v>19064</v>
      </c>
      <c r="K60" s="1293">
        <v>15381</v>
      </c>
      <c r="L60" s="1293">
        <v>12026</v>
      </c>
      <c r="M60" s="1293">
        <v>13692</v>
      </c>
      <c r="N60" s="209">
        <v>0</v>
      </c>
      <c r="O60" s="209">
        <v>0</v>
      </c>
      <c r="P60" s="1293">
        <v>13835</v>
      </c>
      <c r="Q60" s="1293">
        <v>13529</v>
      </c>
      <c r="R60" s="1293">
        <v>10247</v>
      </c>
      <c r="S60" s="1293">
        <v>6775</v>
      </c>
      <c r="T60" s="1293">
        <v>11777</v>
      </c>
      <c r="U60" s="209">
        <v>0</v>
      </c>
      <c r="V60" s="209">
        <v>0</v>
      </c>
      <c r="W60" s="1293">
        <v>16161</v>
      </c>
      <c r="X60" s="338">
        <v>14194</v>
      </c>
      <c r="Y60" s="338">
        <v>8927</v>
      </c>
      <c r="Z60" s="338">
        <v>8548</v>
      </c>
      <c r="AA60" s="338">
        <v>8847</v>
      </c>
      <c r="AB60" s="209">
        <v>0</v>
      </c>
      <c r="AC60" s="209">
        <v>0</v>
      </c>
      <c r="AD60" s="338">
        <v>13939</v>
      </c>
      <c r="AE60" s="338">
        <v>14098</v>
      </c>
      <c r="AF60" s="1293">
        <v>12367</v>
      </c>
      <c r="AG60" s="1293">
        <v>17177</v>
      </c>
      <c r="AH60" s="1293"/>
      <c r="AI60" s="209">
        <v>0</v>
      </c>
      <c r="AJ60" s="209">
        <v>0</v>
      </c>
      <c r="AK60" s="1293">
        <v>14960</v>
      </c>
      <c r="AL60" s="1293">
        <v>30120</v>
      </c>
      <c r="AM60" s="1293">
        <v>12358</v>
      </c>
      <c r="AN60" s="1293">
        <v>17806</v>
      </c>
      <c r="AO60" s="1293">
        <v>10852</v>
      </c>
      <c r="AP60" s="209">
        <v>0</v>
      </c>
      <c r="AQ60" s="209">
        <v>0</v>
      </c>
      <c r="AR60" s="1293">
        <v>16737</v>
      </c>
      <c r="AS60" s="1293">
        <v>12648</v>
      </c>
      <c r="AT60" s="1293">
        <v>17754</v>
      </c>
      <c r="AU60" s="1293">
        <v>12131</v>
      </c>
      <c r="AV60" s="1293">
        <v>12063</v>
      </c>
      <c r="AW60" s="209">
        <v>0</v>
      </c>
      <c r="AX60" s="209">
        <v>0</v>
      </c>
      <c r="AY60" s="1293">
        <v>15106</v>
      </c>
      <c r="AZ60" s="338">
        <v>14632</v>
      </c>
      <c r="BA60" s="338">
        <v>9869</v>
      </c>
      <c r="BB60" s="338">
        <v>9177</v>
      </c>
      <c r="BC60" s="338">
        <v>10800</v>
      </c>
      <c r="BD60" s="209">
        <v>0</v>
      </c>
      <c r="BE60" s="209">
        <v>0</v>
      </c>
      <c r="BF60" s="338">
        <v>23089</v>
      </c>
      <c r="BG60" s="339">
        <v>12159</v>
      </c>
      <c r="BH60" s="338">
        <v>19871</v>
      </c>
      <c r="BI60" s="338">
        <v>11962</v>
      </c>
      <c r="BJ60" s="339">
        <v>7697</v>
      </c>
      <c r="BK60" s="211">
        <v>0</v>
      </c>
      <c r="BL60" s="211">
        <v>0</v>
      </c>
      <c r="BM60" s="339">
        <v>15722</v>
      </c>
      <c r="BN60" s="338">
        <v>18339</v>
      </c>
      <c r="BO60" s="338">
        <v>14314</v>
      </c>
      <c r="BP60" s="338">
        <v>17423</v>
      </c>
      <c r="BQ60" s="338">
        <v>11311</v>
      </c>
      <c r="BR60" s="209">
        <v>0</v>
      </c>
      <c r="BS60" s="209">
        <v>0</v>
      </c>
      <c r="BT60" s="338">
        <v>12591</v>
      </c>
      <c r="BU60" s="338">
        <v>11639</v>
      </c>
      <c r="BV60" s="338">
        <v>10443</v>
      </c>
      <c r="BW60" s="338">
        <v>12246</v>
      </c>
      <c r="BX60" s="338">
        <v>8434</v>
      </c>
      <c r="BY60" s="209">
        <v>0</v>
      </c>
      <c r="BZ60" s="209">
        <v>0</v>
      </c>
      <c r="CA60" s="338">
        <v>11029</v>
      </c>
      <c r="CB60" s="338">
        <v>3636</v>
      </c>
      <c r="CC60" s="340">
        <v>10166</v>
      </c>
      <c r="CD60" s="341">
        <v>10178</v>
      </c>
      <c r="CE60" s="341">
        <v>14387</v>
      </c>
      <c r="CF60" s="214">
        <v>0</v>
      </c>
      <c r="CG60" s="214">
        <v>0</v>
      </c>
      <c r="CH60" s="342">
        <v>11972</v>
      </c>
      <c r="CI60" s="342">
        <v>11225</v>
      </c>
      <c r="CJ60" s="339">
        <v>7015</v>
      </c>
      <c r="CK60" s="339">
        <v>6171</v>
      </c>
      <c r="CL60" s="339">
        <v>10498</v>
      </c>
      <c r="CM60" s="211">
        <v>0</v>
      </c>
      <c r="CN60" s="211">
        <v>0</v>
      </c>
      <c r="CO60" s="339">
        <v>12139</v>
      </c>
      <c r="CP60" s="343">
        <v>10752</v>
      </c>
      <c r="CQ60" s="339">
        <v>13437</v>
      </c>
      <c r="CR60" s="339">
        <v>12439</v>
      </c>
      <c r="CS60" s="339">
        <v>7873</v>
      </c>
      <c r="CT60" s="211">
        <v>0</v>
      </c>
      <c r="CU60" s="211">
        <v>0</v>
      </c>
      <c r="CV60" s="216">
        <v>0</v>
      </c>
      <c r="CW60" s="343">
        <v>11909</v>
      </c>
      <c r="CX60" s="343">
        <v>11853</v>
      </c>
      <c r="CY60" s="343">
        <v>8533</v>
      </c>
      <c r="CZ60" s="343">
        <v>7010</v>
      </c>
      <c r="DA60" s="217">
        <v>0</v>
      </c>
      <c r="DB60" s="217">
        <v>0</v>
      </c>
      <c r="DC60" s="344">
        <v>13193</v>
      </c>
      <c r="DD60" s="345">
        <v>12642</v>
      </c>
      <c r="DE60" s="345">
        <v>9115</v>
      </c>
      <c r="DF60" s="339">
        <v>8443</v>
      </c>
      <c r="DG60" s="346">
        <v>8397</v>
      </c>
      <c r="DH60" s="221">
        <v>0</v>
      </c>
      <c r="DI60" s="221">
        <v>0</v>
      </c>
      <c r="DJ60" s="339">
        <v>16834</v>
      </c>
      <c r="DK60" s="339">
        <v>10328</v>
      </c>
      <c r="DL60" s="339">
        <v>11722</v>
      </c>
      <c r="DM60" s="347">
        <v>11718</v>
      </c>
      <c r="DN60" s="339">
        <v>5521</v>
      </c>
      <c r="DO60" s="211">
        <v>0</v>
      </c>
      <c r="DP60" s="211">
        <v>0</v>
      </c>
      <c r="DQ60" s="339">
        <v>11837</v>
      </c>
      <c r="DR60" s="339">
        <v>8175</v>
      </c>
      <c r="DS60" s="348">
        <v>13938</v>
      </c>
      <c r="DT60" s="339">
        <v>15472</v>
      </c>
      <c r="DU60" s="349">
        <v>9945</v>
      </c>
      <c r="DV60" s="225">
        <v>0</v>
      </c>
      <c r="DW60" s="225">
        <v>0</v>
      </c>
      <c r="DX60" s="339">
        <v>16093</v>
      </c>
      <c r="DY60" s="350">
        <v>12052</v>
      </c>
      <c r="DZ60" s="351">
        <v>12419</v>
      </c>
      <c r="EA60" s="352">
        <v>11870</v>
      </c>
      <c r="EB60" s="339">
        <v>16361</v>
      </c>
      <c r="EC60" s="211">
        <v>0</v>
      </c>
      <c r="ED60" s="211">
        <v>0</v>
      </c>
      <c r="EE60" s="211">
        <v>0</v>
      </c>
      <c r="EF60" s="339">
        <v>15387</v>
      </c>
      <c r="EG60" s="339">
        <v>14852</v>
      </c>
      <c r="EH60" s="353">
        <v>13342</v>
      </c>
      <c r="EI60" s="339">
        <v>7678</v>
      </c>
      <c r="EJ60" s="211">
        <v>0</v>
      </c>
      <c r="EK60" s="211">
        <v>0</v>
      </c>
      <c r="EL60" s="339">
        <v>4637</v>
      </c>
      <c r="EM60" s="354">
        <v>8023</v>
      </c>
      <c r="EN60" s="355">
        <v>8172</v>
      </c>
      <c r="EO60" s="339">
        <v>6481</v>
      </c>
      <c r="EP60" s="356">
        <v>11019</v>
      </c>
      <c r="EQ60" s="233">
        <v>0</v>
      </c>
      <c r="ER60" s="233">
        <v>0</v>
      </c>
      <c r="ES60" s="357">
        <v>11119</v>
      </c>
      <c r="ET60" s="358">
        <v>9287</v>
      </c>
      <c r="EU60" s="359">
        <v>13997</v>
      </c>
      <c r="EV60" s="360">
        <v>10142</v>
      </c>
      <c r="EW60" s="339">
        <v>9215</v>
      </c>
      <c r="EX60" s="211">
        <v>0</v>
      </c>
      <c r="EY60" s="211">
        <v>0</v>
      </c>
      <c r="EZ60" s="361">
        <v>11164</v>
      </c>
      <c r="FA60" s="362">
        <v>15240</v>
      </c>
      <c r="FB60" s="363">
        <v>9342</v>
      </c>
      <c r="FC60" s="364">
        <v>15802</v>
      </c>
      <c r="FD60" s="365">
        <v>10650</v>
      </c>
      <c r="FE60" s="243">
        <v>0</v>
      </c>
      <c r="FF60" s="243">
        <v>0</v>
      </c>
      <c r="FG60" s="366">
        <v>11998</v>
      </c>
      <c r="FH60" s="367">
        <v>9707</v>
      </c>
      <c r="FI60" s="368"/>
      <c r="FJ60" s="368">
        <v>15742</v>
      </c>
      <c r="FK60" s="369">
        <v>10910</v>
      </c>
      <c r="FL60" s="248">
        <v>0</v>
      </c>
      <c r="FM60" s="248">
        <v>0</v>
      </c>
      <c r="FN60" s="370">
        <v>12548</v>
      </c>
      <c r="FO60" s="371">
        <v>12256</v>
      </c>
      <c r="FP60" s="371">
        <v>11735</v>
      </c>
      <c r="FQ60" s="371">
        <v>11675</v>
      </c>
      <c r="FR60" s="372">
        <v>9860</v>
      </c>
      <c r="FS60" s="252">
        <v>0</v>
      </c>
      <c r="FT60" s="252">
        <v>0</v>
      </c>
      <c r="FU60" s="373">
        <v>13759</v>
      </c>
      <c r="FV60" s="374">
        <v>8362</v>
      </c>
      <c r="FW60" s="374">
        <v>4844</v>
      </c>
      <c r="FX60" s="374"/>
      <c r="FY60" s="375">
        <v>3490</v>
      </c>
      <c r="FZ60" s="256">
        <v>0</v>
      </c>
      <c r="GA60" s="256">
        <v>0</v>
      </c>
      <c r="GB60" s="376">
        <v>11858</v>
      </c>
      <c r="GC60" s="377">
        <v>11661</v>
      </c>
      <c r="GD60" s="378">
        <v>16858</v>
      </c>
      <c r="GE60" s="378">
        <v>17028</v>
      </c>
      <c r="GF60" s="379">
        <v>10356</v>
      </c>
      <c r="GG60" s="261">
        <v>0</v>
      </c>
      <c r="GH60" s="261">
        <v>0</v>
      </c>
      <c r="GI60" s="380">
        <v>18119</v>
      </c>
      <c r="GJ60" s="381">
        <v>11228</v>
      </c>
      <c r="GK60" s="382">
        <v>14593</v>
      </c>
      <c r="GL60" s="382">
        <v>12016</v>
      </c>
      <c r="GM60" s="339">
        <v>11729</v>
      </c>
      <c r="GN60" s="211">
        <v>0</v>
      </c>
      <c r="GO60" s="211">
        <v>0</v>
      </c>
      <c r="GP60" s="383">
        <v>11523</v>
      </c>
      <c r="GQ60" s="384">
        <v>12187</v>
      </c>
      <c r="GR60" s="385">
        <v>13291</v>
      </c>
      <c r="GS60" s="385">
        <v>13774</v>
      </c>
      <c r="GT60" s="385">
        <v>5884</v>
      </c>
      <c r="GU60" s="268">
        <v>0</v>
      </c>
      <c r="GV60" s="268">
        <v>0</v>
      </c>
      <c r="GW60" s="386">
        <v>12082</v>
      </c>
      <c r="GX60" s="387">
        <v>9102</v>
      </c>
      <c r="GY60" s="388">
        <v>7379</v>
      </c>
      <c r="GZ60" s="388">
        <v>641</v>
      </c>
      <c r="HA60" s="388"/>
      <c r="HB60" s="272">
        <v>0</v>
      </c>
      <c r="HC60" s="272">
        <v>0</v>
      </c>
      <c r="HD60" s="389">
        <v>10015</v>
      </c>
      <c r="HE60" s="390">
        <v>13454</v>
      </c>
      <c r="HF60" s="391">
        <v>9867</v>
      </c>
      <c r="HG60" s="392">
        <v>3665</v>
      </c>
      <c r="HH60" s="392"/>
      <c r="HI60" s="277">
        <v>0</v>
      </c>
      <c r="HJ60" s="277">
        <v>0</v>
      </c>
      <c r="HK60" s="393">
        <v>11028</v>
      </c>
      <c r="HL60" s="394">
        <v>17914</v>
      </c>
      <c r="HM60" s="1369">
        <v>18566</v>
      </c>
      <c r="HN60" s="1395">
        <v>10115</v>
      </c>
      <c r="HO60" s="1449">
        <v>13340</v>
      </c>
      <c r="HP60" s="1460">
        <v>0</v>
      </c>
      <c r="HQ60" s="1460">
        <v>0</v>
      </c>
      <c r="HR60" s="1478">
        <v>13203</v>
      </c>
      <c r="HS60" s="1519">
        <v>15439</v>
      </c>
      <c r="HT60" s="1541">
        <v>12131</v>
      </c>
      <c r="HU60" s="339">
        <v>9650</v>
      </c>
      <c r="HV60" s="1564">
        <v>13881</v>
      </c>
      <c r="HW60" s="1575">
        <v>0</v>
      </c>
      <c r="HX60" s="1575">
        <v>0</v>
      </c>
      <c r="HY60" s="1575">
        <v>0</v>
      </c>
      <c r="HZ60" s="1593">
        <v>14446</v>
      </c>
      <c r="IA60" s="1614">
        <v>11519</v>
      </c>
      <c r="IB60" s="1636">
        <v>12549</v>
      </c>
      <c r="IC60" s="1657">
        <v>5930</v>
      </c>
      <c r="ID60" s="1668">
        <v>0</v>
      </c>
      <c r="IE60" s="1668">
        <v>0</v>
      </c>
      <c r="IF60" s="1686">
        <v>16968</v>
      </c>
      <c r="IG60" s="1707">
        <v>4524</v>
      </c>
      <c r="IH60" s="1707">
        <v>11625</v>
      </c>
      <c r="II60" s="1729">
        <v>11698</v>
      </c>
      <c r="IJ60" s="1750">
        <v>10589</v>
      </c>
      <c r="IK60" s="1761">
        <v>0</v>
      </c>
      <c r="IL60" s="1761">
        <v>0</v>
      </c>
      <c r="IM60" s="1779">
        <v>15144</v>
      </c>
      <c r="IN60" s="339">
        <v>21683</v>
      </c>
      <c r="IO60" s="1800">
        <v>7388</v>
      </c>
      <c r="IP60" s="1821">
        <v>15304</v>
      </c>
      <c r="IQ60" s="1842">
        <v>9941</v>
      </c>
      <c r="IR60" s="1853">
        <v>0</v>
      </c>
      <c r="IS60" s="1853">
        <v>0</v>
      </c>
      <c r="IT60" s="1871">
        <v>12129</v>
      </c>
      <c r="IU60" s="1892">
        <v>19397</v>
      </c>
      <c r="IV60" s="1892">
        <v>12770</v>
      </c>
      <c r="IW60" s="1913">
        <v>12427</v>
      </c>
      <c r="IX60" s="1934"/>
      <c r="IY60" s="1945">
        <v>0</v>
      </c>
      <c r="IZ60" s="1945">
        <v>0</v>
      </c>
      <c r="JA60" s="1934">
        <v>5064</v>
      </c>
      <c r="JB60" s="1934">
        <v>14749</v>
      </c>
      <c r="JC60" s="1963">
        <v>11689</v>
      </c>
      <c r="JD60" s="1963">
        <v>15517</v>
      </c>
      <c r="JE60" s="1984">
        <v>13849</v>
      </c>
      <c r="JF60" s="1995">
        <v>0</v>
      </c>
      <c r="JG60" s="1995">
        <v>0</v>
      </c>
      <c r="JH60" s="2013">
        <v>14711</v>
      </c>
      <c r="JI60" s="2034">
        <v>8272</v>
      </c>
      <c r="JJ60" s="2055">
        <v>11733</v>
      </c>
      <c r="JK60" s="2055"/>
      <c r="JL60" s="2076">
        <v>11719</v>
      </c>
      <c r="JM60" s="2087">
        <v>0</v>
      </c>
      <c r="JN60" s="2087">
        <v>0</v>
      </c>
      <c r="JO60" s="2105">
        <v>16109</v>
      </c>
      <c r="JP60" s="2125">
        <v>13697</v>
      </c>
      <c r="JQ60" s="2145">
        <v>22934</v>
      </c>
      <c r="JR60" s="2165">
        <v>13170</v>
      </c>
      <c r="JS60" s="2185">
        <v>10817</v>
      </c>
      <c r="JT60" s="2196">
        <v>0</v>
      </c>
      <c r="JU60" s="2196">
        <v>0</v>
      </c>
      <c r="JV60" s="2212">
        <v>12617</v>
      </c>
      <c r="JW60" s="2232">
        <v>14497</v>
      </c>
      <c r="JX60" s="2252">
        <v>11521</v>
      </c>
      <c r="JY60" s="2272">
        <v>8521</v>
      </c>
      <c r="JZ60" s="2292">
        <v>12137</v>
      </c>
      <c r="KA60" s="2303">
        <v>0</v>
      </c>
      <c r="KB60" s="2303">
        <v>0</v>
      </c>
      <c r="KC60" s="2321">
        <v>12351</v>
      </c>
      <c r="KD60" s="2341">
        <v>9127</v>
      </c>
      <c r="KE60" s="2361">
        <v>7378</v>
      </c>
      <c r="KF60" s="2381">
        <v>6709</v>
      </c>
      <c r="KG60" s="2401">
        <v>7986</v>
      </c>
      <c r="KH60" s="2412">
        <v>0</v>
      </c>
      <c r="KI60" s="2412">
        <v>0</v>
      </c>
      <c r="KJ60" s="2430">
        <v>10859</v>
      </c>
      <c r="KK60" s="2450">
        <v>7281</v>
      </c>
      <c r="KL60" s="2470">
        <v>9576</v>
      </c>
      <c r="KM60" s="2490">
        <v>12319</v>
      </c>
      <c r="KN60" s="2510"/>
      <c r="KO60" s="2521">
        <v>0</v>
      </c>
      <c r="KP60" s="2521">
        <v>0</v>
      </c>
      <c r="KQ60" s="2539">
        <v>11141</v>
      </c>
      <c r="KR60" s="2559">
        <v>11879</v>
      </c>
      <c r="KS60" s="2579">
        <v>8463</v>
      </c>
      <c r="KT60" s="2599">
        <v>6702</v>
      </c>
      <c r="KU60" s="2619">
        <v>7752</v>
      </c>
      <c r="KV60" s="2630">
        <v>0</v>
      </c>
      <c r="KW60" s="2630">
        <v>0</v>
      </c>
      <c r="KX60" s="2648">
        <v>12645</v>
      </c>
      <c r="KY60" s="2668">
        <v>12673</v>
      </c>
      <c r="KZ60" s="2688">
        <v>14684</v>
      </c>
      <c r="LA60" s="2712">
        <v>15140</v>
      </c>
      <c r="LB60" s="2732">
        <v>13465</v>
      </c>
      <c r="LC60" s="2743">
        <v>0</v>
      </c>
      <c r="LD60" s="2743">
        <v>0</v>
      </c>
      <c r="LE60" s="2761">
        <v>13928</v>
      </c>
      <c r="LF60" s="2781">
        <v>7906</v>
      </c>
      <c r="LG60" s="2801">
        <v>11214</v>
      </c>
      <c r="LH60" s="2821">
        <v>13429</v>
      </c>
      <c r="LI60" s="2841">
        <v>9043</v>
      </c>
      <c r="LJ60" s="2852">
        <v>0</v>
      </c>
      <c r="LK60" s="2852">
        <v>0</v>
      </c>
      <c r="LL60" s="2870">
        <v>13085</v>
      </c>
      <c r="LM60" s="2890">
        <v>15876</v>
      </c>
      <c r="LN60" s="2912">
        <v>8887</v>
      </c>
      <c r="LO60" s="2932">
        <v>15585</v>
      </c>
      <c r="LP60" s="2932">
        <v>11068</v>
      </c>
      <c r="LQ60" s="2970">
        <v>0</v>
      </c>
      <c r="LR60" s="2970">
        <v>0</v>
      </c>
      <c r="LS60" s="2979">
        <v>14687</v>
      </c>
      <c r="LT60" s="2980">
        <v>9947</v>
      </c>
      <c r="LU60" s="2981">
        <v>7472</v>
      </c>
      <c r="LV60" s="2982">
        <v>11082</v>
      </c>
      <c r="LW60" s="3059">
        <v>8058</v>
      </c>
      <c r="LX60" s="3057">
        <v>0</v>
      </c>
      <c r="LY60" s="3057">
        <v>0</v>
      </c>
      <c r="LZ60" s="3089">
        <v>15606</v>
      </c>
      <c r="MA60" s="3110">
        <v>16554</v>
      </c>
      <c r="MB60" s="3146">
        <v>9806</v>
      </c>
      <c r="MC60" s="3166">
        <v>10613</v>
      </c>
      <c r="MD60" s="3186">
        <v>11976</v>
      </c>
      <c r="ME60" s="3197">
        <v>0</v>
      </c>
      <c r="MF60" s="3197">
        <v>0</v>
      </c>
      <c r="MG60" s="3216">
        <v>17972</v>
      </c>
      <c r="MH60" s="3236">
        <v>8200</v>
      </c>
      <c r="MI60" s="3256">
        <v>5846</v>
      </c>
      <c r="MJ60" s="3277">
        <v>7112</v>
      </c>
      <c r="MK60" s="3297">
        <v>11809</v>
      </c>
      <c r="ML60" s="3308">
        <v>0</v>
      </c>
      <c r="MM60" s="3308">
        <v>0</v>
      </c>
      <c r="MN60" s="3326">
        <v>9313</v>
      </c>
      <c r="MO60" s="3346">
        <v>6914</v>
      </c>
      <c r="MP60" s="3366">
        <v>7778</v>
      </c>
      <c r="MQ60" s="3386">
        <v>9496</v>
      </c>
      <c r="MR60" s="3440">
        <v>8741</v>
      </c>
      <c r="MS60" s="3438">
        <v>0</v>
      </c>
      <c r="MT60" s="3438">
        <v>0</v>
      </c>
      <c r="MU60" s="3440">
        <v>7873</v>
      </c>
      <c r="MV60" s="3468">
        <v>8087</v>
      </c>
      <c r="MW60" s="3488">
        <v>9457</v>
      </c>
      <c r="MX60" s="3508">
        <v>9996</v>
      </c>
      <c r="MY60" s="3528">
        <v>5740</v>
      </c>
      <c r="MZ60" s="3539">
        <v>0</v>
      </c>
      <c r="NA60" s="3539">
        <v>0</v>
      </c>
      <c r="NB60" s="1575">
        <v>0</v>
      </c>
      <c r="NC60" s="3557">
        <v>12118</v>
      </c>
      <c r="ND60" s="3557">
        <v>9226</v>
      </c>
      <c r="NE60" s="3557">
        <v>11531</v>
      </c>
      <c r="NF60" s="3587">
        <v>12829</v>
      </c>
      <c r="NG60" s="3571">
        <v>0</v>
      </c>
      <c r="NH60" s="3571">
        <v>0</v>
      </c>
      <c r="NI60" s="339">
        <v>12238</v>
      </c>
      <c r="NJ60" s="3587">
        <v>10077</v>
      </c>
      <c r="NK60" s="3617">
        <v>10586</v>
      </c>
      <c r="NL60" s="3617">
        <v>7523</v>
      </c>
      <c r="NM60" s="3617">
        <v>9188</v>
      </c>
      <c r="NN60" s="3602">
        <v>0</v>
      </c>
      <c r="NO60" s="3602">
        <v>0</v>
      </c>
      <c r="NP60" s="3617">
        <v>8995</v>
      </c>
      <c r="NQ60" s="3617">
        <v>7253</v>
      </c>
      <c r="NR60" s="3617">
        <v>6710</v>
      </c>
      <c r="NS60" s="3617">
        <v>9139</v>
      </c>
      <c r="NT60" s="3637">
        <v>7549</v>
      </c>
      <c r="NU60" s="3602">
        <v>0</v>
      </c>
      <c r="NV60" s="3602">
        <v>0</v>
      </c>
      <c r="NW60" s="3617">
        <v>11398</v>
      </c>
      <c r="NX60" s="3617">
        <v>3864</v>
      </c>
      <c r="NY60" s="3637">
        <v>11505</v>
      </c>
      <c r="NZ60" s="3666">
        <v>5906</v>
      </c>
      <c r="OA60" s="3666">
        <v>9128</v>
      </c>
      <c r="OB60" s="3651">
        <v>0</v>
      </c>
      <c r="OC60" s="3651">
        <v>0</v>
      </c>
      <c r="OD60" s="3666">
        <v>10420</v>
      </c>
      <c r="OE60" s="3666">
        <v>8487</v>
      </c>
      <c r="OF60" s="3666">
        <v>10811</v>
      </c>
      <c r="OG60" s="3666">
        <v>6045</v>
      </c>
      <c r="OH60" s="339">
        <v>4885</v>
      </c>
      <c r="OI60" s="211">
        <v>0</v>
      </c>
      <c r="OJ60" s="211">
        <v>0</v>
      </c>
      <c r="OK60" s="3686"/>
      <c r="OL60" s="3686">
        <v>10902</v>
      </c>
      <c r="OM60" s="3706">
        <v>14430</v>
      </c>
      <c r="ON60" s="3726">
        <v>7873</v>
      </c>
      <c r="OO60" s="3746">
        <v>13233</v>
      </c>
      <c r="OP60" s="3757">
        <v>0</v>
      </c>
      <c r="OQ60" s="3757">
        <v>0</v>
      </c>
      <c r="OR60" s="3775">
        <v>10070</v>
      </c>
      <c r="OS60" s="3795">
        <v>17465</v>
      </c>
      <c r="OT60" s="3815">
        <v>7694</v>
      </c>
      <c r="OU60" s="3835">
        <v>8903</v>
      </c>
      <c r="OV60" s="3855">
        <v>8935</v>
      </c>
      <c r="OW60" s="3866">
        <v>0</v>
      </c>
      <c r="OX60" s="3866">
        <v>0</v>
      </c>
      <c r="OY60" s="3884">
        <v>9561</v>
      </c>
      <c r="OZ60" s="3904">
        <v>10427</v>
      </c>
      <c r="PA60" s="3924">
        <v>7844</v>
      </c>
      <c r="PB60" s="3944">
        <v>9331</v>
      </c>
      <c r="PC60" s="3964">
        <v>5750</v>
      </c>
      <c r="PD60" s="3975">
        <v>0</v>
      </c>
      <c r="PE60" s="3975">
        <v>0</v>
      </c>
      <c r="PF60" s="3993">
        <v>11152</v>
      </c>
      <c r="PG60" s="3993">
        <v>10536</v>
      </c>
      <c r="PH60" s="3993">
        <v>8590</v>
      </c>
      <c r="PI60" s="4013">
        <v>8440</v>
      </c>
      <c r="PJ60" s="4033">
        <v>8758</v>
      </c>
      <c r="PK60" s="4044">
        <v>0</v>
      </c>
      <c r="PL60" s="4044">
        <v>0</v>
      </c>
      <c r="PM60" s="4062">
        <v>11881</v>
      </c>
      <c r="PN60" s="4082">
        <v>10388</v>
      </c>
      <c r="PO60" s="4102">
        <v>9134</v>
      </c>
      <c r="PP60" s="4122">
        <v>7612</v>
      </c>
      <c r="PQ60" s="4142">
        <v>8585</v>
      </c>
      <c r="PR60" s="4153">
        <v>0</v>
      </c>
      <c r="PS60" s="4153">
        <v>0</v>
      </c>
      <c r="PT60" s="4173">
        <v>12249</v>
      </c>
      <c r="PU60" s="4173">
        <v>5021</v>
      </c>
      <c r="PV60" s="4173">
        <v>8739</v>
      </c>
      <c r="PW60" s="4173">
        <v>8355</v>
      </c>
      <c r="PX60" s="4193">
        <v>9871</v>
      </c>
      <c r="PY60" s="4204">
        <v>0</v>
      </c>
      <c r="PZ60" s="4204">
        <v>0</v>
      </c>
      <c r="QA60" s="4222">
        <v>7674</v>
      </c>
      <c r="QB60" s="4242">
        <v>10798</v>
      </c>
      <c r="QC60" s="4262">
        <v>7402</v>
      </c>
      <c r="QD60" s="4282">
        <v>11162</v>
      </c>
      <c r="QE60" s="4302">
        <v>5527</v>
      </c>
      <c r="QF60" s="4313">
        <v>0</v>
      </c>
      <c r="QG60" s="4313">
        <v>0</v>
      </c>
      <c r="QH60" s="4331">
        <v>7754</v>
      </c>
      <c r="QI60" s="4351">
        <v>4955</v>
      </c>
      <c r="QJ60" s="4371">
        <v>7431</v>
      </c>
      <c r="QK60" s="4391">
        <v>8121</v>
      </c>
      <c r="QL60" s="4411">
        <v>4878</v>
      </c>
      <c r="QM60" s="4422">
        <v>0</v>
      </c>
      <c r="QN60" s="4422">
        <v>0</v>
      </c>
      <c r="QO60" s="4440">
        <v>7136</v>
      </c>
      <c r="QP60" s="4460">
        <v>9378</v>
      </c>
      <c r="QQ60" s="4480">
        <v>7872</v>
      </c>
      <c r="QR60" s="4500">
        <v>10603</v>
      </c>
      <c r="QS60" s="4520">
        <v>11494</v>
      </c>
      <c r="QT60" s="4531">
        <v>0</v>
      </c>
      <c r="QU60" s="4531">
        <v>0</v>
      </c>
      <c r="QV60" s="4520"/>
      <c r="QW60" s="4552">
        <v>9747</v>
      </c>
      <c r="QX60" s="4572">
        <v>7784</v>
      </c>
      <c r="QY60" s="4592">
        <v>8941</v>
      </c>
      <c r="QZ60" s="4612">
        <v>8713</v>
      </c>
      <c r="RA60" s="4623">
        <v>0</v>
      </c>
      <c r="RB60" s="4623">
        <v>0</v>
      </c>
      <c r="RC60" s="339">
        <v>7222</v>
      </c>
      <c r="RD60" s="339">
        <v>10941</v>
      </c>
      <c r="RE60" s="4648">
        <v>7679</v>
      </c>
      <c r="RF60" s="339">
        <v>8906</v>
      </c>
      <c r="RG60" s="339">
        <v>7169</v>
      </c>
      <c r="RH60" s="211">
        <v>0</v>
      </c>
      <c r="RI60" s="211">
        <v>0</v>
      </c>
      <c r="RJ60" s="339">
        <v>7201</v>
      </c>
      <c r="RK60" s="339">
        <v>7133</v>
      </c>
      <c r="RL60" s="339">
        <v>7744</v>
      </c>
      <c r="RM60" s="339">
        <v>10144</v>
      </c>
      <c r="RN60" s="339">
        <v>9677</v>
      </c>
      <c r="RO60" s="211">
        <v>0</v>
      </c>
      <c r="RP60" s="211">
        <v>0</v>
      </c>
      <c r="RQ60" s="339">
        <v>6467</v>
      </c>
      <c r="RR60" s="339">
        <v>7275</v>
      </c>
      <c r="RS60" s="339">
        <v>7255</v>
      </c>
      <c r="RT60" s="339">
        <v>8791</v>
      </c>
      <c r="RU60" s="339">
        <v>12652</v>
      </c>
      <c r="RV60" s="211">
        <v>0</v>
      </c>
      <c r="RW60" s="211">
        <v>0</v>
      </c>
      <c r="RX60" s="339">
        <v>7662</v>
      </c>
      <c r="RY60" s="339">
        <v>14446</v>
      </c>
      <c r="RZ60" s="339">
        <v>9414</v>
      </c>
      <c r="SA60" s="339">
        <v>6782</v>
      </c>
      <c r="SB60" s="339">
        <v>10048</v>
      </c>
      <c r="SC60" s="211">
        <v>0</v>
      </c>
      <c r="SD60" s="211">
        <v>0</v>
      </c>
      <c r="SE60" s="339"/>
      <c r="SF60" s="339">
        <v>10935</v>
      </c>
      <c r="SG60" s="339">
        <v>10946</v>
      </c>
      <c r="SH60" s="339">
        <v>6683</v>
      </c>
      <c r="SI60" s="339">
        <v>6191</v>
      </c>
      <c r="SJ60" s="211">
        <v>0</v>
      </c>
      <c r="SK60" s="211">
        <v>0</v>
      </c>
      <c r="SL60" s="339">
        <v>9184</v>
      </c>
      <c r="SM60" s="339">
        <v>5465</v>
      </c>
      <c r="SN60" s="339">
        <v>6174</v>
      </c>
      <c r="SO60" s="4672">
        <v>7534</v>
      </c>
      <c r="SP60" s="4702">
        <v>7905</v>
      </c>
      <c r="SQ60" s="4686">
        <v>0</v>
      </c>
      <c r="SR60" s="4686">
        <v>0</v>
      </c>
      <c r="SS60" s="4702">
        <v>8985</v>
      </c>
      <c r="ST60" s="4723">
        <v>13983</v>
      </c>
      <c r="SU60" s="4744">
        <v>9201</v>
      </c>
      <c r="SV60" s="4766">
        <v>9150</v>
      </c>
      <c r="SW60" s="4787">
        <v>5800</v>
      </c>
      <c r="SX60" s="4798">
        <v>0</v>
      </c>
      <c r="SY60" s="4798">
        <v>0</v>
      </c>
      <c r="SZ60" s="339">
        <v>9875</v>
      </c>
      <c r="TA60" s="339">
        <v>7389</v>
      </c>
      <c r="TB60" s="339">
        <v>12164</v>
      </c>
      <c r="TC60" s="339">
        <v>9754</v>
      </c>
      <c r="TD60" s="339">
        <v>16121</v>
      </c>
      <c r="TE60" s="211">
        <v>0</v>
      </c>
      <c r="TF60" s="211">
        <v>0</v>
      </c>
      <c r="TG60" s="339">
        <v>8066</v>
      </c>
      <c r="TH60" s="339">
        <v>9552</v>
      </c>
      <c r="TI60" s="339">
        <v>9177</v>
      </c>
      <c r="TJ60" s="339">
        <v>8413</v>
      </c>
      <c r="TK60" s="339"/>
      <c r="TL60" s="211">
        <v>0</v>
      </c>
      <c r="TM60" s="211">
        <v>0</v>
      </c>
      <c r="TN60" s="339">
        <v>11592</v>
      </c>
      <c r="TO60" s="339">
        <v>11592</v>
      </c>
      <c r="TP60" s="339">
        <v>7834</v>
      </c>
      <c r="TQ60" s="339">
        <v>9252</v>
      </c>
    </row>
    <row r="61" spans="1:537" x14ac:dyDescent="0.3">
      <c r="A61" s="1292" t="s">
        <v>68</v>
      </c>
      <c r="B61" s="1293">
        <v>853</v>
      </c>
      <c r="C61" s="1293">
        <v>1598</v>
      </c>
      <c r="D61" s="1293">
        <v>1184</v>
      </c>
      <c r="E61" s="1293">
        <v>1706</v>
      </c>
      <c r="F61" s="1293">
        <v>1565</v>
      </c>
      <c r="G61" s="209">
        <v>0</v>
      </c>
      <c r="H61" s="209">
        <v>0</v>
      </c>
      <c r="I61" s="1293">
        <v>2215</v>
      </c>
      <c r="J61" s="1293">
        <v>2348</v>
      </c>
      <c r="K61" s="1293">
        <v>2393</v>
      </c>
      <c r="L61" s="1293">
        <v>1392</v>
      </c>
      <c r="M61" s="1293">
        <v>131</v>
      </c>
      <c r="N61" s="209">
        <v>0</v>
      </c>
      <c r="O61" s="209">
        <v>0</v>
      </c>
      <c r="P61" s="1293">
        <v>2015</v>
      </c>
      <c r="Q61" s="1293">
        <v>890</v>
      </c>
      <c r="R61" s="1293">
        <v>0</v>
      </c>
      <c r="S61" s="1293">
        <v>606</v>
      </c>
      <c r="T61" s="1293">
        <v>169</v>
      </c>
      <c r="U61" s="209">
        <v>0</v>
      </c>
      <c r="V61" s="209">
        <v>0</v>
      </c>
      <c r="W61" s="1293">
        <v>3148</v>
      </c>
      <c r="X61" s="338">
        <v>1087</v>
      </c>
      <c r="Y61" s="338">
        <v>193</v>
      </c>
      <c r="Z61" s="338">
        <v>315</v>
      </c>
      <c r="AA61" s="338">
        <v>914</v>
      </c>
      <c r="AB61" s="209">
        <v>0</v>
      </c>
      <c r="AC61" s="209">
        <v>0</v>
      </c>
      <c r="AD61" s="338">
        <v>0</v>
      </c>
      <c r="AE61" s="338">
        <v>723</v>
      </c>
      <c r="AF61" s="1293">
        <v>1715</v>
      </c>
      <c r="AG61" s="1293">
        <v>0</v>
      </c>
      <c r="AH61" s="1293"/>
      <c r="AI61" s="209">
        <v>0</v>
      </c>
      <c r="AJ61" s="209">
        <v>0</v>
      </c>
      <c r="AK61" s="1293">
        <v>883</v>
      </c>
      <c r="AL61" s="1293">
        <v>828</v>
      </c>
      <c r="AM61" s="1293">
        <v>788</v>
      </c>
      <c r="AN61" s="1293">
        <v>0</v>
      </c>
      <c r="AO61" s="1293">
        <v>932</v>
      </c>
      <c r="AP61" s="209">
        <v>0</v>
      </c>
      <c r="AQ61" s="209">
        <v>0</v>
      </c>
      <c r="AR61" s="1293">
        <v>3407</v>
      </c>
      <c r="AS61" s="1293">
        <v>281</v>
      </c>
      <c r="AT61" s="1293">
        <v>843</v>
      </c>
      <c r="AU61" s="1293">
        <v>2857</v>
      </c>
      <c r="AV61" s="1293">
        <v>2709</v>
      </c>
      <c r="AW61" s="209">
        <v>0</v>
      </c>
      <c r="AX61" s="209">
        <v>0</v>
      </c>
      <c r="AY61" s="1293">
        <v>657</v>
      </c>
      <c r="AZ61" s="338">
        <v>1315</v>
      </c>
      <c r="BA61" s="338">
        <v>628</v>
      </c>
      <c r="BB61" s="338">
        <v>247</v>
      </c>
      <c r="BC61" s="338">
        <v>85</v>
      </c>
      <c r="BD61" s="209">
        <v>0</v>
      </c>
      <c r="BE61" s="209">
        <v>0</v>
      </c>
      <c r="BF61" s="338">
        <v>1496</v>
      </c>
      <c r="BG61" s="339">
        <v>364</v>
      </c>
      <c r="BH61" s="338">
        <v>607</v>
      </c>
      <c r="BI61" s="338">
        <v>689</v>
      </c>
      <c r="BJ61" s="339">
        <v>114</v>
      </c>
      <c r="BK61" s="211">
        <v>0</v>
      </c>
      <c r="BL61" s="211">
        <v>0</v>
      </c>
      <c r="BM61" s="339">
        <v>310</v>
      </c>
      <c r="BN61" s="338">
        <v>1984</v>
      </c>
      <c r="BO61" s="338">
        <v>1771</v>
      </c>
      <c r="BP61" s="338">
        <v>2446</v>
      </c>
      <c r="BQ61" s="338">
        <v>2037</v>
      </c>
      <c r="BR61" s="209">
        <v>0</v>
      </c>
      <c r="BS61" s="209">
        <v>0</v>
      </c>
      <c r="BT61" s="338">
        <v>544</v>
      </c>
      <c r="BU61" s="338">
        <v>350</v>
      </c>
      <c r="BV61" s="338">
        <v>1006</v>
      </c>
      <c r="BW61" s="338">
        <v>2044</v>
      </c>
      <c r="BX61" s="338">
        <v>138</v>
      </c>
      <c r="BY61" s="209">
        <v>0</v>
      </c>
      <c r="BZ61" s="209">
        <v>0</v>
      </c>
      <c r="CA61" s="338">
        <v>841</v>
      </c>
      <c r="CB61" s="338">
        <v>544</v>
      </c>
      <c r="CC61" s="340">
        <v>616</v>
      </c>
      <c r="CD61" s="341">
        <v>615</v>
      </c>
      <c r="CE61" s="341">
        <v>469</v>
      </c>
      <c r="CF61" s="214">
        <v>0</v>
      </c>
      <c r="CG61" s="214">
        <v>0</v>
      </c>
      <c r="CH61" s="342">
        <v>819</v>
      </c>
      <c r="CI61" s="342">
        <v>0</v>
      </c>
      <c r="CJ61" s="339">
        <v>486</v>
      </c>
      <c r="CK61" s="339">
        <v>208</v>
      </c>
      <c r="CL61" s="339">
        <v>788</v>
      </c>
      <c r="CM61" s="211">
        <v>0</v>
      </c>
      <c r="CN61" s="211">
        <v>0</v>
      </c>
      <c r="CO61" s="339">
        <v>817</v>
      </c>
      <c r="CP61" s="343">
        <v>776</v>
      </c>
      <c r="CQ61" s="339">
        <v>600</v>
      </c>
      <c r="CR61" s="339">
        <v>565</v>
      </c>
      <c r="CS61" s="339">
        <v>543</v>
      </c>
      <c r="CT61" s="211">
        <v>0</v>
      </c>
      <c r="CU61" s="211">
        <v>0</v>
      </c>
      <c r="CV61" s="216">
        <v>0</v>
      </c>
      <c r="CW61" s="343">
        <v>1007</v>
      </c>
      <c r="CX61" s="343">
        <v>1589</v>
      </c>
      <c r="CY61" s="343">
        <v>690</v>
      </c>
      <c r="CZ61" s="343">
        <v>491</v>
      </c>
      <c r="DA61" s="217">
        <v>0</v>
      </c>
      <c r="DB61" s="217">
        <v>0</v>
      </c>
      <c r="DC61" s="344">
        <v>1760</v>
      </c>
      <c r="DD61" s="345">
        <v>1987</v>
      </c>
      <c r="DE61" s="345">
        <v>702</v>
      </c>
      <c r="DF61" s="339">
        <v>0</v>
      </c>
      <c r="DG61" s="346">
        <v>416</v>
      </c>
      <c r="DH61" s="221">
        <v>0</v>
      </c>
      <c r="DI61" s="221">
        <v>0</v>
      </c>
      <c r="DJ61" s="339">
        <v>673</v>
      </c>
      <c r="DK61" s="339">
        <v>1284</v>
      </c>
      <c r="DL61" s="339">
        <v>1150</v>
      </c>
      <c r="DM61" s="347">
        <v>458</v>
      </c>
      <c r="DN61" s="339">
        <v>1092</v>
      </c>
      <c r="DO61" s="211">
        <v>0</v>
      </c>
      <c r="DP61" s="211">
        <v>0</v>
      </c>
      <c r="DQ61" s="339">
        <v>1036</v>
      </c>
      <c r="DR61" s="339">
        <v>2143</v>
      </c>
      <c r="DS61" s="348">
        <v>1337</v>
      </c>
      <c r="DT61" s="339">
        <v>434</v>
      </c>
      <c r="DU61" s="349">
        <v>707</v>
      </c>
      <c r="DV61" s="225">
        <v>0</v>
      </c>
      <c r="DW61" s="225">
        <v>0</v>
      </c>
      <c r="DX61" s="339">
        <v>447</v>
      </c>
      <c r="DY61" s="350">
        <v>223</v>
      </c>
      <c r="DZ61" s="351">
        <v>0</v>
      </c>
      <c r="EA61" s="352">
        <v>198</v>
      </c>
      <c r="EB61" s="339">
        <v>592</v>
      </c>
      <c r="EC61" s="211">
        <v>0</v>
      </c>
      <c r="ED61" s="211">
        <v>0</v>
      </c>
      <c r="EE61" s="211">
        <v>0</v>
      </c>
      <c r="EF61" s="339">
        <v>3148</v>
      </c>
      <c r="EG61" s="339">
        <v>3483</v>
      </c>
      <c r="EH61" s="353">
        <v>1286</v>
      </c>
      <c r="EI61" s="339">
        <v>177</v>
      </c>
      <c r="EJ61" s="211">
        <v>0</v>
      </c>
      <c r="EK61" s="211">
        <v>0</v>
      </c>
      <c r="EL61" s="339">
        <v>388</v>
      </c>
      <c r="EM61" s="354">
        <v>724</v>
      </c>
      <c r="EN61" s="355">
        <v>1660</v>
      </c>
      <c r="EO61" s="339">
        <v>2070</v>
      </c>
      <c r="EP61" s="356">
        <v>1130</v>
      </c>
      <c r="EQ61" s="233">
        <v>0</v>
      </c>
      <c r="ER61" s="233">
        <v>0</v>
      </c>
      <c r="ES61" s="357">
        <v>1295</v>
      </c>
      <c r="ET61" s="358">
        <v>496</v>
      </c>
      <c r="EU61" s="359">
        <v>0</v>
      </c>
      <c r="EV61" s="360">
        <v>51</v>
      </c>
      <c r="EW61" s="339">
        <v>0</v>
      </c>
      <c r="EX61" s="211">
        <v>0</v>
      </c>
      <c r="EY61" s="211">
        <v>0</v>
      </c>
      <c r="EZ61" s="361">
        <v>456</v>
      </c>
      <c r="FA61" s="362">
        <v>972</v>
      </c>
      <c r="FB61" s="363">
        <v>736</v>
      </c>
      <c r="FC61" s="364">
        <v>1704</v>
      </c>
      <c r="FD61" s="365">
        <v>229</v>
      </c>
      <c r="FE61" s="243">
        <v>0</v>
      </c>
      <c r="FF61" s="243">
        <v>0</v>
      </c>
      <c r="FG61" s="366">
        <v>0</v>
      </c>
      <c r="FH61" s="367">
        <v>350</v>
      </c>
      <c r="FI61" s="368"/>
      <c r="FJ61" s="368">
        <v>198</v>
      </c>
      <c r="FK61" s="369">
        <v>2418</v>
      </c>
      <c r="FL61" s="248">
        <v>0</v>
      </c>
      <c r="FM61" s="248">
        <v>0</v>
      </c>
      <c r="FN61" s="370">
        <v>1863</v>
      </c>
      <c r="FO61" s="371">
        <v>360</v>
      </c>
      <c r="FP61" s="371">
        <v>0</v>
      </c>
      <c r="FQ61" s="371">
        <v>433</v>
      </c>
      <c r="FR61" s="372">
        <v>953</v>
      </c>
      <c r="FS61" s="252">
        <v>0</v>
      </c>
      <c r="FT61" s="252">
        <v>0</v>
      </c>
      <c r="FU61" s="373">
        <v>668</v>
      </c>
      <c r="FV61" s="374">
        <v>1220</v>
      </c>
      <c r="FW61" s="374">
        <v>286</v>
      </c>
      <c r="FX61" s="374"/>
      <c r="FY61" s="375">
        <v>338</v>
      </c>
      <c r="FZ61" s="256">
        <v>0</v>
      </c>
      <c r="GA61" s="256">
        <v>0</v>
      </c>
      <c r="GB61" s="376">
        <v>1051</v>
      </c>
      <c r="GC61" s="377">
        <v>2313</v>
      </c>
      <c r="GD61" s="378">
        <v>2563</v>
      </c>
      <c r="GE61" s="378">
        <v>382</v>
      </c>
      <c r="GF61" s="379">
        <v>1086</v>
      </c>
      <c r="GG61" s="261">
        <v>0</v>
      </c>
      <c r="GH61" s="261">
        <v>0</v>
      </c>
      <c r="GI61" s="380">
        <v>1538</v>
      </c>
      <c r="GJ61" s="381">
        <v>723</v>
      </c>
      <c r="GK61" s="382">
        <v>793</v>
      </c>
      <c r="GL61" s="382">
        <v>2076</v>
      </c>
      <c r="GM61" s="339">
        <v>285</v>
      </c>
      <c r="GN61" s="211">
        <v>0</v>
      </c>
      <c r="GO61" s="211">
        <v>0</v>
      </c>
      <c r="GP61" s="383">
        <v>2734</v>
      </c>
      <c r="GQ61" s="384">
        <v>0</v>
      </c>
      <c r="GR61" s="385">
        <v>549</v>
      </c>
      <c r="GS61" s="385">
        <v>205</v>
      </c>
      <c r="GT61" s="385">
        <v>0</v>
      </c>
      <c r="GU61" s="268">
        <v>0</v>
      </c>
      <c r="GV61" s="268">
        <v>0</v>
      </c>
      <c r="GW61" s="386">
        <v>0</v>
      </c>
      <c r="GX61" s="387">
        <v>774</v>
      </c>
      <c r="GY61" s="388">
        <v>862</v>
      </c>
      <c r="GZ61" s="388">
        <v>393</v>
      </c>
      <c r="HA61" s="388"/>
      <c r="HB61" s="272">
        <v>0</v>
      </c>
      <c r="HC61" s="272">
        <v>0</v>
      </c>
      <c r="HD61" s="389">
        <v>411</v>
      </c>
      <c r="HE61" s="390">
        <v>0</v>
      </c>
      <c r="HF61" s="391">
        <v>0</v>
      </c>
      <c r="HG61" s="392">
        <v>0</v>
      </c>
      <c r="HH61" s="392"/>
      <c r="HI61" s="277">
        <v>0</v>
      </c>
      <c r="HJ61" s="277">
        <v>0</v>
      </c>
      <c r="HK61" s="393">
        <v>918</v>
      </c>
      <c r="HL61" s="394">
        <v>0</v>
      </c>
      <c r="HM61" s="1369">
        <v>400</v>
      </c>
      <c r="HN61" s="1395">
        <v>922</v>
      </c>
      <c r="HO61" s="1449">
        <v>1746</v>
      </c>
      <c r="HP61" s="1460">
        <v>0</v>
      </c>
      <c r="HQ61" s="1460">
        <v>0</v>
      </c>
      <c r="HR61" s="1478">
        <v>0</v>
      </c>
      <c r="HS61" s="1519">
        <v>680</v>
      </c>
      <c r="HT61" s="1541">
        <v>307</v>
      </c>
      <c r="HU61" s="339">
        <v>720</v>
      </c>
      <c r="HV61" s="1564">
        <v>426</v>
      </c>
      <c r="HW61" s="1575">
        <v>0</v>
      </c>
      <c r="HX61" s="1575">
        <v>0</v>
      </c>
      <c r="HY61" s="1575">
        <v>0</v>
      </c>
      <c r="HZ61" s="1593">
        <v>1689</v>
      </c>
      <c r="IA61" s="1614">
        <v>452</v>
      </c>
      <c r="IB61" s="1636">
        <v>1947</v>
      </c>
      <c r="IC61" s="1657">
        <v>507</v>
      </c>
      <c r="ID61" s="1668">
        <v>0</v>
      </c>
      <c r="IE61" s="1668">
        <v>0</v>
      </c>
      <c r="IF61" s="1686">
        <v>779</v>
      </c>
      <c r="IG61" s="1707">
        <v>58</v>
      </c>
      <c r="IH61" s="1707">
        <v>1766</v>
      </c>
      <c r="II61" s="1729">
        <v>1396</v>
      </c>
      <c r="IJ61" s="1750">
        <v>155</v>
      </c>
      <c r="IK61" s="1761">
        <v>0</v>
      </c>
      <c r="IL61" s="1761">
        <v>0</v>
      </c>
      <c r="IM61" s="1779">
        <v>198</v>
      </c>
      <c r="IN61" s="339">
        <v>262</v>
      </c>
      <c r="IO61" s="1800">
        <v>0</v>
      </c>
      <c r="IP61" s="1821">
        <v>2220</v>
      </c>
      <c r="IQ61" s="1842">
        <v>477</v>
      </c>
      <c r="IR61" s="1853">
        <v>0</v>
      </c>
      <c r="IS61" s="1853">
        <v>0</v>
      </c>
      <c r="IT61" s="1871">
        <v>2351</v>
      </c>
      <c r="IU61" s="1892">
        <v>411</v>
      </c>
      <c r="IV61" s="1892">
        <v>1326</v>
      </c>
      <c r="IW61" s="1913">
        <v>532</v>
      </c>
      <c r="IX61" s="1934"/>
      <c r="IY61" s="1945">
        <v>0</v>
      </c>
      <c r="IZ61" s="1945">
        <v>0</v>
      </c>
      <c r="JA61" s="1934">
        <v>0</v>
      </c>
      <c r="JB61" s="1934">
        <v>1807</v>
      </c>
      <c r="JC61" s="1963">
        <v>2671</v>
      </c>
      <c r="JD61" s="1963">
        <v>1588</v>
      </c>
      <c r="JE61" s="1984">
        <v>447</v>
      </c>
      <c r="JF61" s="1995">
        <v>0</v>
      </c>
      <c r="JG61" s="1995">
        <v>0</v>
      </c>
      <c r="JH61" s="2013">
        <v>246</v>
      </c>
      <c r="JI61" s="2034">
        <v>0</v>
      </c>
      <c r="JJ61" s="2055">
        <v>0</v>
      </c>
      <c r="JK61" s="2055"/>
      <c r="JL61" s="2076">
        <v>882</v>
      </c>
      <c r="JM61" s="2087">
        <v>0</v>
      </c>
      <c r="JN61" s="2087">
        <v>0</v>
      </c>
      <c r="JO61" s="2105">
        <v>577</v>
      </c>
      <c r="JP61" s="2125">
        <v>797</v>
      </c>
      <c r="JQ61" s="2145">
        <v>795</v>
      </c>
      <c r="JR61" s="2165">
        <v>1512</v>
      </c>
      <c r="JS61" s="2185">
        <v>1128</v>
      </c>
      <c r="JT61" s="2196">
        <v>0</v>
      </c>
      <c r="JU61" s="2196">
        <v>0</v>
      </c>
      <c r="JV61" s="2212">
        <v>264</v>
      </c>
      <c r="JW61" s="2232">
        <v>1039</v>
      </c>
      <c r="JX61" s="2252">
        <v>963</v>
      </c>
      <c r="JY61" s="2272">
        <v>423</v>
      </c>
      <c r="JZ61" s="2292">
        <v>1192</v>
      </c>
      <c r="KA61" s="2303">
        <v>0</v>
      </c>
      <c r="KB61" s="2303">
        <v>0</v>
      </c>
      <c r="KC61" s="2321">
        <v>1472</v>
      </c>
      <c r="KD61" s="2341">
        <v>371</v>
      </c>
      <c r="KE61" s="2361">
        <v>746</v>
      </c>
      <c r="KF61" s="2381">
        <v>1411</v>
      </c>
      <c r="KG61" s="2401">
        <v>0</v>
      </c>
      <c r="KH61" s="2412">
        <v>0</v>
      </c>
      <c r="KI61" s="2412">
        <v>0</v>
      </c>
      <c r="KJ61" s="2430">
        <v>1334</v>
      </c>
      <c r="KK61" s="2450">
        <v>0</v>
      </c>
      <c r="KL61" s="2470">
        <v>399</v>
      </c>
      <c r="KM61" s="2490">
        <v>31</v>
      </c>
      <c r="KN61" s="2510"/>
      <c r="KO61" s="2521">
        <v>0</v>
      </c>
      <c r="KP61" s="2521">
        <v>0</v>
      </c>
      <c r="KQ61" s="2539">
        <v>438</v>
      </c>
      <c r="KR61" s="2559">
        <v>2400</v>
      </c>
      <c r="KS61" s="2579">
        <v>1578</v>
      </c>
      <c r="KT61" s="2599">
        <v>279</v>
      </c>
      <c r="KU61" s="2619">
        <v>0</v>
      </c>
      <c r="KV61" s="2630">
        <v>0</v>
      </c>
      <c r="KW61" s="2630">
        <v>0</v>
      </c>
      <c r="KX61" s="2648">
        <v>600</v>
      </c>
      <c r="KY61" s="2668">
        <v>1256</v>
      </c>
      <c r="KZ61" s="2688">
        <v>2321</v>
      </c>
      <c r="LA61" s="2712">
        <v>1332</v>
      </c>
      <c r="LB61" s="2732">
        <v>1881</v>
      </c>
      <c r="LC61" s="2743">
        <v>0</v>
      </c>
      <c r="LD61" s="2743">
        <v>0</v>
      </c>
      <c r="LE61" s="2761">
        <v>773</v>
      </c>
      <c r="LF61" s="2781">
        <v>1682</v>
      </c>
      <c r="LG61" s="2801">
        <v>1636</v>
      </c>
      <c r="LH61" s="2821">
        <v>1010</v>
      </c>
      <c r="LI61" s="2841">
        <v>1979</v>
      </c>
      <c r="LJ61" s="2852">
        <v>0</v>
      </c>
      <c r="LK61" s="2852">
        <v>0</v>
      </c>
      <c r="LL61" s="2870">
        <v>271</v>
      </c>
      <c r="LM61" s="2890">
        <v>229</v>
      </c>
      <c r="LN61" s="2912">
        <v>0</v>
      </c>
      <c r="LO61" s="2932">
        <v>1349</v>
      </c>
      <c r="LP61" s="2932">
        <v>0</v>
      </c>
      <c r="LQ61" s="2970">
        <v>0</v>
      </c>
      <c r="LR61" s="2970">
        <v>0</v>
      </c>
      <c r="LS61" s="2979">
        <v>85</v>
      </c>
      <c r="LT61" s="2980">
        <v>596</v>
      </c>
      <c r="LU61" s="2981">
        <v>1613</v>
      </c>
      <c r="LV61" s="2982">
        <v>85</v>
      </c>
      <c r="LW61" s="3059">
        <v>0</v>
      </c>
      <c r="LX61" s="3057">
        <v>0</v>
      </c>
      <c r="LY61" s="3057">
        <v>0</v>
      </c>
      <c r="LZ61" s="3089">
        <v>483</v>
      </c>
      <c r="MA61" s="3110">
        <v>265</v>
      </c>
      <c r="MB61" s="3146">
        <v>406</v>
      </c>
      <c r="MC61" s="3166">
        <v>2958</v>
      </c>
      <c r="MD61" s="3186">
        <v>982</v>
      </c>
      <c r="ME61" s="3197">
        <v>0</v>
      </c>
      <c r="MF61" s="3197">
        <v>0</v>
      </c>
      <c r="MG61" s="3216">
        <v>3233</v>
      </c>
      <c r="MH61" s="3236">
        <v>302</v>
      </c>
      <c r="MI61" s="3256">
        <v>452</v>
      </c>
      <c r="MJ61" s="3277">
        <v>1108</v>
      </c>
      <c r="MK61" s="3297">
        <v>0</v>
      </c>
      <c r="ML61" s="3308">
        <v>0</v>
      </c>
      <c r="MM61" s="3308">
        <v>0</v>
      </c>
      <c r="MN61" s="3326">
        <v>0</v>
      </c>
      <c r="MO61" s="3346">
        <v>114</v>
      </c>
      <c r="MP61" s="3366">
        <v>2607</v>
      </c>
      <c r="MQ61" s="3386">
        <v>0</v>
      </c>
      <c r="MR61" s="3440">
        <v>1059</v>
      </c>
      <c r="MS61" s="3438">
        <v>0</v>
      </c>
      <c r="MT61" s="3438">
        <v>0</v>
      </c>
      <c r="MU61" s="3440">
        <v>219</v>
      </c>
      <c r="MV61" s="3468">
        <v>0</v>
      </c>
      <c r="MW61" s="3488">
        <v>685</v>
      </c>
      <c r="MX61" s="3508">
        <v>908</v>
      </c>
      <c r="MY61" s="3528">
        <v>1272</v>
      </c>
      <c r="MZ61" s="3539">
        <v>0</v>
      </c>
      <c r="NA61" s="3539">
        <v>0</v>
      </c>
      <c r="NB61" s="1575">
        <v>0</v>
      </c>
      <c r="NC61" s="3557">
        <v>976</v>
      </c>
      <c r="ND61" s="3557">
        <v>1151</v>
      </c>
      <c r="NE61" s="3557">
        <v>265</v>
      </c>
      <c r="NF61" s="3587">
        <v>0</v>
      </c>
      <c r="NG61" s="3571">
        <v>0</v>
      </c>
      <c r="NH61" s="3571">
        <v>0</v>
      </c>
      <c r="NI61" s="339">
        <v>661</v>
      </c>
      <c r="NJ61" s="3587">
        <v>131</v>
      </c>
      <c r="NK61" s="3617">
        <v>816</v>
      </c>
      <c r="NL61" s="3617">
        <v>1201</v>
      </c>
      <c r="NM61" s="3617">
        <v>382</v>
      </c>
      <c r="NN61" s="3602">
        <v>0</v>
      </c>
      <c r="NO61" s="3602">
        <v>0</v>
      </c>
      <c r="NP61" s="3617">
        <v>1995</v>
      </c>
      <c r="NQ61" s="3617">
        <v>802</v>
      </c>
      <c r="NR61" s="3617">
        <v>544</v>
      </c>
      <c r="NS61" s="3617">
        <v>437</v>
      </c>
      <c r="NT61" s="3637">
        <v>279</v>
      </c>
      <c r="NU61" s="3602">
        <v>0</v>
      </c>
      <c r="NV61" s="3602">
        <v>0</v>
      </c>
      <c r="NW61" s="3617">
        <v>1078</v>
      </c>
      <c r="NX61" s="3617">
        <v>414</v>
      </c>
      <c r="NY61" s="3637">
        <v>2566</v>
      </c>
      <c r="NZ61" s="3666">
        <v>573</v>
      </c>
      <c r="OA61" s="3666">
        <v>547</v>
      </c>
      <c r="OB61" s="3651">
        <v>0</v>
      </c>
      <c r="OC61" s="3651">
        <v>0</v>
      </c>
      <c r="OD61" s="3666">
        <v>1869</v>
      </c>
      <c r="OE61" s="3666">
        <v>1551</v>
      </c>
      <c r="OF61" s="3666">
        <v>227</v>
      </c>
      <c r="OG61" s="3666">
        <v>882</v>
      </c>
      <c r="OH61" s="339">
        <v>0</v>
      </c>
      <c r="OI61" s="211">
        <v>0</v>
      </c>
      <c r="OJ61" s="211">
        <v>0</v>
      </c>
      <c r="OK61" s="3686"/>
      <c r="OL61" s="3686">
        <v>0</v>
      </c>
      <c r="OM61" s="3706">
        <v>615</v>
      </c>
      <c r="ON61" s="3726">
        <v>0</v>
      </c>
      <c r="OO61" s="3746">
        <v>499</v>
      </c>
      <c r="OP61" s="3757">
        <v>0</v>
      </c>
      <c r="OQ61" s="3757">
        <v>0</v>
      </c>
      <c r="OR61" s="3775">
        <v>749</v>
      </c>
      <c r="OS61" s="3795">
        <v>3690</v>
      </c>
      <c r="OT61" s="3815">
        <v>499</v>
      </c>
      <c r="OU61" s="3835">
        <v>1085</v>
      </c>
      <c r="OV61" s="3855">
        <v>1614</v>
      </c>
      <c r="OW61" s="3866">
        <v>0</v>
      </c>
      <c r="OX61" s="3866">
        <v>0</v>
      </c>
      <c r="OY61" s="3884">
        <v>658</v>
      </c>
      <c r="OZ61" s="3904">
        <v>1172</v>
      </c>
      <c r="PA61" s="3924">
        <v>975</v>
      </c>
      <c r="PB61" s="3944">
        <v>692</v>
      </c>
      <c r="PC61" s="3964">
        <v>0</v>
      </c>
      <c r="PD61" s="3975">
        <v>0</v>
      </c>
      <c r="PE61" s="3975">
        <v>0</v>
      </c>
      <c r="PF61" s="3993">
        <v>478</v>
      </c>
      <c r="PG61" s="3993">
        <v>0</v>
      </c>
      <c r="PH61" s="3993">
        <v>1464</v>
      </c>
      <c r="PI61" s="4013">
        <v>559</v>
      </c>
      <c r="PJ61" s="4033">
        <v>839</v>
      </c>
      <c r="PK61" s="4044">
        <v>0</v>
      </c>
      <c r="PL61" s="4044">
        <v>0</v>
      </c>
      <c r="PM61" s="4062">
        <v>1080</v>
      </c>
      <c r="PN61" s="4082">
        <v>695</v>
      </c>
      <c r="PO61" s="4102">
        <v>0</v>
      </c>
      <c r="PP61" s="4122">
        <v>516</v>
      </c>
      <c r="PQ61" s="4142">
        <v>0</v>
      </c>
      <c r="PR61" s="4153">
        <v>0</v>
      </c>
      <c r="PS61" s="4153">
        <v>0</v>
      </c>
      <c r="PT61" s="4173">
        <v>876</v>
      </c>
      <c r="PU61" s="4173">
        <v>1257</v>
      </c>
      <c r="PV61" s="4173">
        <v>712</v>
      </c>
      <c r="PW61" s="4173">
        <v>71</v>
      </c>
      <c r="PX61" s="4193">
        <v>0</v>
      </c>
      <c r="PY61" s="4204">
        <v>0</v>
      </c>
      <c r="PZ61" s="4204">
        <v>0</v>
      </c>
      <c r="QA61" s="4222">
        <v>211</v>
      </c>
      <c r="QB61" s="4242">
        <v>790</v>
      </c>
      <c r="QC61" s="4262">
        <v>0</v>
      </c>
      <c r="QD61" s="4282">
        <v>1553</v>
      </c>
      <c r="QE61" s="4302">
        <v>865</v>
      </c>
      <c r="QF61" s="4313">
        <v>0</v>
      </c>
      <c r="QG61" s="4313">
        <v>0</v>
      </c>
      <c r="QH61" s="4331">
        <v>979</v>
      </c>
      <c r="QI61" s="4351">
        <v>555</v>
      </c>
      <c r="QJ61" s="4371">
        <v>590</v>
      </c>
      <c r="QK61" s="4391">
        <v>0</v>
      </c>
      <c r="QL61" s="4411">
        <v>491</v>
      </c>
      <c r="QM61" s="4422">
        <v>0</v>
      </c>
      <c r="QN61" s="4422">
        <v>0</v>
      </c>
      <c r="QO61" s="4440">
        <v>0</v>
      </c>
      <c r="QP61" s="4460">
        <v>463</v>
      </c>
      <c r="QQ61" s="4480">
        <v>887</v>
      </c>
      <c r="QR61" s="4500">
        <v>0</v>
      </c>
      <c r="QS61" s="4520">
        <v>85</v>
      </c>
      <c r="QT61" s="4531">
        <v>0</v>
      </c>
      <c r="QU61" s="4531">
        <v>0</v>
      </c>
      <c r="QV61" s="4520"/>
      <c r="QW61" s="4552">
        <v>1314</v>
      </c>
      <c r="QX61" s="4572">
        <v>0</v>
      </c>
      <c r="QY61" s="4592">
        <v>498</v>
      </c>
      <c r="QZ61" s="4612">
        <v>322</v>
      </c>
      <c r="RA61" s="4623">
        <v>0</v>
      </c>
      <c r="RB61" s="4623">
        <v>0</v>
      </c>
      <c r="RC61" s="339">
        <v>1853</v>
      </c>
      <c r="RD61" s="339">
        <v>142</v>
      </c>
      <c r="RE61" s="4648">
        <v>960</v>
      </c>
      <c r="RF61" s="339">
        <v>774</v>
      </c>
      <c r="RG61" s="339">
        <v>173</v>
      </c>
      <c r="RH61" s="211">
        <v>0</v>
      </c>
      <c r="RI61" s="211">
        <v>0</v>
      </c>
      <c r="RJ61" s="339">
        <v>199</v>
      </c>
      <c r="RK61" s="339">
        <v>148</v>
      </c>
      <c r="RL61" s="339">
        <v>423</v>
      </c>
      <c r="RM61" s="339">
        <v>1517</v>
      </c>
      <c r="RN61" s="339">
        <v>927</v>
      </c>
      <c r="RO61" s="211">
        <v>0</v>
      </c>
      <c r="RP61" s="211">
        <v>0</v>
      </c>
      <c r="RQ61" s="339">
        <v>0</v>
      </c>
      <c r="RR61" s="339">
        <v>0</v>
      </c>
      <c r="RS61" s="339">
        <v>831</v>
      </c>
      <c r="RT61" s="339">
        <v>902</v>
      </c>
      <c r="RU61" s="339">
        <v>1060</v>
      </c>
      <c r="RV61" s="211">
        <v>0</v>
      </c>
      <c r="RW61" s="211">
        <v>0</v>
      </c>
      <c r="RX61" s="339">
        <v>432</v>
      </c>
      <c r="RY61" s="339">
        <v>0</v>
      </c>
      <c r="RZ61" s="339">
        <v>363</v>
      </c>
      <c r="SA61" s="339">
        <v>90</v>
      </c>
      <c r="SB61" s="339">
        <v>456</v>
      </c>
      <c r="SC61" s="211">
        <v>0</v>
      </c>
      <c r="SD61" s="211">
        <v>0</v>
      </c>
      <c r="SE61" s="339"/>
      <c r="SF61" s="339">
        <v>1486</v>
      </c>
      <c r="SG61" s="339">
        <v>3936</v>
      </c>
      <c r="SH61" s="339">
        <v>2404</v>
      </c>
      <c r="SI61" s="339">
        <v>252</v>
      </c>
      <c r="SJ61" s="211">
        <v>0</v>
      </c>
      <c r="SK61" s="211">
        <v>0</v>
      </c>
      <c r="SL61" s="339">
        <v>1059</v>
      </c>
      <c r="SM61" s="339">
        <v>748</v>
      </c>
      <c r="SN61" s="339">
        <v>0</v>
      </c>
      <c r="SO61" s="4672">
        <v>811</v>
      </c>
      <c r="SP61" s="4702">
        <v>0</v>
      </c>
      <c r="SQ61" s="4686">
        <v>0</v>
      </c>
      <c r="SR61" s="4686">
        <v>0</v>
      </c>
      <c r="SS61" s="4702">
        <v>295</v>
      </c>
      <c r="ST61" s="4723">
        <v>1824</v>
      </c>
      <c r="SU61" s="4744">
        <v>2167</v>
      </c>
      <c r="SV61" s="4766">
        <v>0</v>
      </c>
      <c r="SW61" s="4787">
        <v>317</v>
      </c>
      <c r="SX61" s="4798">
        <v>0</v>
      </c>
      <c r="SY61" s="4798">
        <v>0</v>
      </c>
      <c r="SZ61" s="339">
        <v>1383</v>
      </c>
      <c r="TA61" s="339">
        <v>235</v>
      </c>
      <c r="TB61" s="339">
        <v>1788</v>
      </c>
      <c r="TC61" s="339">
        <v>2268</v>
      </c>
      <c r="TD61" s="339">
        <v>835</v>
      </c>
      <c r="TE61" s="211">
        <v>0</v>
      </c>
      <c r="TF61" s="211">
        <v>0</v>
      </c>
      <c r="TG61" s="339">
        <v>1217</v>
      </c>
      <c r="TH61" s="339">
        <v>1314</v>
      </c>
      <c r="TI61" s="339">
        <v>265</v>
      </c>
      <c r="TJ61" s="339">
        <v>488</v>
      </c>
      <c r="TK61" s="339"/>
      <c r="TL61" s="211">
        <v>0</v>
      </c>
      <c r="TM61" s="211">
        <v>0</v>
      </c>
      <c r="TN61" s="339">
        <v>405</v>
      </c>
      <c r="TO61" s="339">
        <v>405</v>
      </c>
      <c r="TP61" s="339">
        <v>2763</v>
      </c>
      <c r="TQ61" s="339">
        <v>2301</v>
      </c>
    </row>
    <row r="62" spans="1:537" x14ac:dyDescent="0.3">
      <c r="A62" s="469" t="s">
        <v>69</v>
      </c>
      <c r="B62" s="338"/>
      <c r="C62" s="338"/>
      <c r="D62" s="338"/>
      <c r="E62" s="338"/>
      <c r="F62" s="338"/>
      <c r="G62" s="209"/>
      <c r="H62" s="209"/>
      <c r="I62" s="338"/>
      <c r="J62" s="338"/>
      <c r="K62" s="338"/>
      <c r="L62" s="338"/>
      <c r="M62" s="338"/>
      <c r="N62" s="209"/>
      <c r="O62" s="209"/>
      <c r="P62" s="338"/>
      <c r="Q62" s="338"/>
      <c r="R62" s="338"/>
      <c r="S62" s="338"/>
      <c r="T62" s="338"/>
      <c r="U62" s="209"/>
      <c r="V62" s="209"/>
      <c r="W62" s="338"/>
      <c r="X62" s="338"/>
      <c r="Y62" s="338"/>
      <c r="Z62" s="338"/>
      <c r="AA62" s="338"/>
      <c r="AB62" s="209"/>
      <c r="AC62" s="209"/>
      <c r="AD62" s="338"/>
      <c r="AE62" s="338"/>
      <c r="AF62" s="338"/>
      <c r="AG62" s="338"/>
      <c r="AH62" s="338"/>
      <c r="AI62" s="209"/>
      <c r="AJ62" s="209"/>
      <c r="AK62" s="338"/>
      <c r="AL62" s="338"/>
      <c r="AM62" s="338"/>
      <c r="AN62" s="338"/>
      <c r="AO62" s="338"/>
      <c r="AP62" s="209"/>
      <c r="AQ62" s="209"/>
      <c r="AR62" s="338"/>
      <c r="AS62" s="338"/>
      <c r="AT62" s="338"/>
      <c r="AU62" s="338"/>
      <c r="AV62" s="338"/>
      <c r="AW62" s="209"/>
      <c r="AX62" s="209"/>
      <c r="AY62" s="338"/>
      <c r="AZ62" s="338"/>
      <c r="BA62" s="338"/>
      <c r="BB62" s="338"/>
      <c r="BC62" s="338"/>
      <c r="BD62" s="209"/>
      <c r="BE62" s="209"/>
      <c r="BF62" s="338"/>
      <c r="BG62" s="339"/>
      <c r="BH62" s="338"/>
      <c r="BI62" s="338"/>
      <c r="BJ62" s="339"/>
      <c r="BK62" s="211"/>
      <c r="BL62" s="211"/>
      <c r="BM62" s="339"/>
      <c r="BN62" s="338"/>
      <c r="BO62" s="338"/>
      <c r="BP62" s="338"/>
      <c r="BQ62" s="338"/>
      <c r="BR62" s="209"/>
      <c r="BS62" s="209"/>
      <c r="BT62" s="338"/>
      <c r="BU62" s="338"/>
      <c r="BV62" s="338"/>
      <c r="BW62" s="338"/>
      <c r="BX62" s="338"/>
      <c r="BY62" s="209"/>
      <c r="BZ62" s="209"/>
      <c r="CA62" s="338"/>
      <c r="CB62" s="338"/>
      <c r="CC62" s="340"/>
      <c r="CD62" s="341"/>
      <c r="CE62" s="341"/>
      <c r="CF62" s="214"/>
      <c r="CG62" s="214"/>
      <c r="CH62" s="342">
        <v>1428</v>
      </c>
      <c r="CI62" s="342">
        <v>1089</v>
      </c>
      <c r="CJ62" s="339">
        <v>717</v>
      </c>
      <c r="CK62" s="339">
        <v>636</v>
      </c>
      <c r="CL62" s="339">
        <v>568</v>
      </c>
      <c r="CM62" s="211"/>
      <c r="CN62" s="211"/>
      <c r="CO62" s="339">
        <v>2486</v>
      </c>
      <c r="CP62" s="343">
        <v>746</v>
      </c>
      <c r="CQ62" s="339">
        <v>2408</v>
      </c>
      <c r="CR62" s="339">
        <v>2001</v>
      </c>
      <c r="CS62" s="339">
        <v>1634</v>
      </c>
      <c r="CT62" s="211"/>
      <c r="CU62" s="211"/>
      <c r="CV62" s="216">
        <v>0</v>
      </c>
      <c r="CW62" s="343">
        <v>3485</v>
      </c>
      <c r="CX62" s="343">
        <v>3160</v>
      </c>
      <c r="CY62" s="343">
        <v>3689</v>
      </c>
      <c r="CZ62" s="343">
        <v>4220</v>
      </c>
      <c r="DA62" s="217"/>
      <c r="DB62" s="217"/>
      <c r="DC62" s="344">
        <v>3205</v>
      </c>
      <c r="DD62" s="345">
        <v>3201</v>
      </c>
      <c r="DE62" s="345">
        <v>5266</v>
      </c>
      <c r="DF62" s="339">
        <v>4474</v>
      </c>
      <c r="DG62" s="346">
        <v>1523</v>
      </c>
      <c r="DH62" s="221"/>
      <c r="DI62" s="221"/>
      <c r="DJ62" s="339">
        <v>2950</v>
      </c>
      <c r="DK62" s="339">
        <v>2961</v>
      </c>
      <c r="DL62" s="339">
        <v>2769</v>
      </c>
      <c r="DM62" s="347">
        <v>1863</v>
      </c>
      <c r="DN62" s="339">
        <v>2284</v>
      </c>
      <c r="DO62" s="211"/>
      <c r="DP62" s="211"/>
      <c r="DQ62" s="339">
        <v>1265</v>
      </c>
      <c r="DR62" s="339">
        <v>1115</v>
      </c>
      <c r="DS62" s="348">
        <v>1852</v>
      </c>
      <c r="DT62" s="339">
        <v>5307</v>
      </c>
      <c r="DU62" s="349">
        <v>3152</v>
      </c>
      <c r="DV62" s="225"/>
      <c r="DW62" s="225"/>
      <c r="DX62" s="339">
        <v>4273</v>
      </c>
      <c r="DY62" s="350">
        <v>3335</v>
      </c>
      <c r="DZ62" s="351">
        <v>2502</v>
      </c>
      <c r="EA62" s="352">
        <v>1938</v>
      </c>
      <c r="EB62" s="339">
        <v>3414</v>
      </c>
      <c r="EC62" s="211"/>
      <c r="ED62" s="211"/>
      <c r="EE62" s="211"/>
      <c r="EF62" s="339">
        <v>4347</v>
      </c>
      <c r="EG62" s="339">
        <v>5046</v>
      </c>
      <c r="EH62" s="353">
        <v>2680</v>
      </c>
      <c r="EI62" s="339">
        <v>2976</v>
      </c>
      <c r="EJ62" s="211"/>
      <c r="EK62" s="211"/>
      <c r="EL62" s="339">
        <v>2401</v>
      </c>
      <c r="EM62" s="354">
        <v>2462</v>
      </c>
      <c r="EN62" s="355">
        <v>803</v>
      </c>
      <c r="EO62" s="339">
        <v>1278</v>
      </c>
      <c r="EP62" s="356">
        <v>630</v>
      </c>
      <c r="EQ62" s="233"/>
      <c r="ER62" s="233"/>
      <c r="ES62" s="357">
        <v>1507</v>
      </c>
      <c r="ET62" s="358">
        <v>2680</v>
      </c>
      <c r="EU62" s="359">
        <v>1449</v>
      </c>
      <c r="EV62" s="360">
        <v>527</v>
      </c>
      <c r="EW62" s="339">
        <v>2144</v>
      </c>
      <c r="EX62" s="211"/>
      <c r="EY62" s="211"/>
      <c r="EZ62" s="361">
        <v>3164</v>
      </c>
      <c r="FA62" s="362">
        <v>968</v>
      </c>
      <c r="FB62" s="363">
        <v>1347</v>
      </c>
      <c r="FC62" s="364">
        <v>2906</v>
      </c>
      <c r="FD62" s="365">
        <v>2274</v>
      </c>
      <c r="FE62" s="243"/>
      <c r="FF62" s="243"/>
      <c r="FG62" s="366">
        <v>1680</v>
      </c>
      <c r="FH62" s="367">
        <v>3844</v>
      </c>
      <c r="FI62" s="368"/>
      <c r="FJ62" s="368">
        <v>2311</v>
      </c>
      <c r="FK62" s="369">
        <v>349</v>
      </c>
      <c r="FL62" s="248"/>
      <c r="FM62" s="248"/>
      <c r="FN62" s="370">
        <v>2954</v>
      </c>
      <c r="FO62" s="371">
        <v>2070</v>
      </c>
      <c r="FP62" s="371">
        <v>41</v>
      </c>
      <c r="FQ62" s="371">
        <v>1681</v>
      </c>
      <c r="FR62" s="372">
        <v>1384</v>
      </c>
      <c r="FS62" s="252"/>
      <c r="FT62" s="252"/>
      <c r="FU62" s="373">
        <v>4326</v>
      </c>
      <c r="FV62" s="374">
        <v>607</v>
      </c>
      <c r="FW62" s="374">
        <v>844</v>
      </c>
      <c r="FX62" s="374"/>
      <c r="FY62" s="375">
        <v>0</v>
      </c>
      <c r="FZ62" s="256"/>
      <c r="GA62" s="256"/>
      <c r="GB62" s="376">
        <v>2171</v>
      </c>
      <c r="GC62" s="377">
        <v>140</v>
      </c>
      <c r="GD62" s="378">
        <v>2260</v>
      </c>
      <c r="GE62" s="378">
        <v>4197</v>
      </c>
      <c r="GF62" s="379">
        <v>2816</v>
      </c>
      <c r="GG62" s="261"/>
      <c r="GH62" s="261"/>
      <c r="GI62" s="380">
        <v>3903</v>
      </c>
      <c r="GJ62" s="381">
        <v>3372</v>
      </c>
      <c r="GK62" s="382">
        <v>2731</v>
      </c>
      <c r="GL62" s="382">
        <v>2139</v>
      </c>
      <c r="GM62" s="339">
        <v>1468</v>
      </c>
      <c r="GN62" s="211"/>
      <c r="GO62" s="211"/>
      <c r="GP62" s="383">
        <v>3447</v>
      </c>
      <c r="GQ62" s="384">
        <v>2559</v>
      </c>
      <c r="GR62" s="385">
        <v>820</v>
      </c>
      <c r="GS62" s="385">
        <v>232</v>
      </c>
      <c r="GT62" s="385">
        <v>386</v>
      </c>
      <c r="GU62" s="268"/>
      <c r="GV62" s="268"/>
      <c r="GW62" s="386">
        <v>2047</v>
      </c>
      <c r="GX62" s="387">
        <v>3311</v>
      </c>
      <c r="GY62" s="388">
        <v>283</v>
      </c>
      <c r="GZ62" s="388">
        <v>1352</v>
      </c>
      <c r="HA62" s="388"/>
      <c r="HB62" s="272"/>
      <c r="HC62" s="272"/>
      <c r="HD62" s="389">
        <v>1188</v>
      </c>
      <c r="HE62" s="390">
        <v>596</v>
      </c>
      <c r="HF62" s="391">
        <v>1953</v>
      </c>
      <c r="HG62" s="392">
        <v>740</v>
      </c>
      <c r="HH62" s="392"/>
      <c r="HI62" s="277"/>
      <c r="HJ62" s="277"/>
      <c r="HK62" s="393">
        <v>383</v>
      </c>
      <c r="HL62" s="394">
        <v>1685</v>
      </c>
      <c r="HM62" s="1369">
        <v>3252</v>
      </c>
      <c r="HN62" s="1395">
        <v>5085</v>
      </c>
      <c r="HO62" s="1449">
        <v>6712</v>
      </c>
      <c r="HP62" s="1460"/>
      <c r="HQ62" s="1460"/>
      <c r="HR62" s="1478">
        <v>1670</v>
      </c>
      <c r="HS62" s="1519">
        <v>4522</v>
      </c>
      <c r="HT62" s="1541">
        <v>2088</v>
      </c>
      <c r="HU62" s="339">
        <v>2485</v>
      </c>
      <c r="HV62" s="1564">
        <v>1190</v>
      </c>
      <c r="HW62" s="1575"/>
      <c r="HX62" s="1575"/>
      <c r="HY62" s="1575"/>
      <c r="HZ62" s="1593">
        <v>698</v>
      </c>
      <c r="IA62" s="1614">
        <v>1695</v>
      </c>
      <c r="IB62" s="1636">
        <v>3942</v>
      </c>
      <c r="IC62" s="1657">
        <v>1428</v>
      </c>
      <c r="ID62" s="1668"/>
      <c r="IE62" s="1668"/>
      <c r="IF62" s="1686">
        <v>2209</v>
      </c>
      <c r="IG62" s="1707">
        <v>1678</v>
      </c>
      <c r="IH62" s="1707">
        <v>1746</v>
      </c>
      <c r="II62" s="1729">
        <v>1948</v>
      </c>
      <c r="IJ62" s="1750">
        <v>224</v>
      </c>
      <c r="IK62" s="1761"/>
      <c r="IL62" s="1761"/>
      <c r="IM62" s="1779">
        <v>2918</v>
      </c>
      <c r="IN62" s="339">
        <v>3567</v>
      </c>
      <c r="IO62" s="1800">
        <v>3949</v>
      </c>
      <c r="IP62" s="1821">
        <v>659</v>
      </c>
      <c r="IQ62" s="1842">
        <v>2713</v>
      </c>
      <c r="IR62" s="1853"/>
      <c r="IS62" s="1853"/>
      <c r="IT62" s="1871">
        <v>5044</v>
      </c>
      <c r="IU62" s="1892">
        <v>1949</v>
      </c>
      <c r="IV62" s="1892">
        <v>793</v>
      </c>
      <c r="IW62" s="1913">
        <v>2839</v>
      </c>
      <c r="IX62" s="1934"/>
      <c r="IY62" s="1945"/>
      <c r="IZ62" s="1945"/>
      <c r="JA62" s="1934">
        <v>0</v>
      </c>
      <c r="JB62" s="1934">
        <v>3400</v>
      </c>
      <c r="JC62" s="1963">
        <v>3129</v>
      </c>
      <c r="JD62" s="1963">
        <v>1232</v>
      </c>
      <c r="JE62" s="1984">
        <v>2732</v>
      </c>
      <c r="JF62" s="1995"/>
      <c r="JG62" s="1995"/>
      <c r="JH62" s="2013">
        <v>3563</v>
      </c>
      <c r="JI62" s="2034">
        <v>2509</v>
      </c>
      <c r="JJ62" s="2055">
        <v>2539</v>
      </c>
      <c r="JK62" s="2055"/>
      <c r="JL62" s="2076">
        <v>3439</v>
      </c>
      <c r="JM62" s="2087"/>
      <c r="JN62" s="2087"/>
      <c r="JO62" s="2105">
        <v>1151</v>
      </c>
      <c r="JP62" s="2125">
        <v>1787</v>
      </c>
      <c r="JQ62" s="2145">
        <v>1478</v>
      </c>
      <c r="JR62" s="2165">
        <v>2136</v>
      </c>
      <c r="JS62" s="2185">
        <v>3732</v>
      </c>
      <c r="JT62" s="2196"/>
      <c r="JU62" s="2196"/>
      <c r="JV62" s="2212">
        <v>7840</v>
      </c>
      <c r="JW62" s="2232">
        <v>919</v>
      </c>
      <c r="JX62" s="2252">
        <v>2022</v>
      </c>
      <c r="JY62" s="2272">
        <v>2295</v>
      </c>
      <c r="JZ62" s="2292">
        <v>1263</v>
      </c>
      <c r="KA62" s="2303"/>
      <c r="KB62" s="2303"/>
      <c r="KC62" s="2321">
        <v>538</v>
      </c>
      <c r="KD62" s="2341">
        <v>1067</v>
      </c>
      <c r="KE62" s="2361">
        <v>2310</v>
      </c>
      <c r="KF62" s="2381">
        <v>3545</v>
      </c>
      <c r="KG62" s="2401">
        <v>609</v>
      </c>
      <c r="KH62" s="2412"/>
      <c r="KI62" s="2412"/>
      <c r="KJ62" s="2430">
        <v>4882</v>
      </c>
      <c r="KK62" s="2450">
        <v>1972</v>
      </c>
      <c r="KL62" s="2470">
        <v>676</v>
      </c>
      <c r="KM62" s="2490">
        <v>1558</v>
      </c>
      <c r="KN62" s="2510"/>
      <c r="KO62" s="2521"/>
      <c r="KP62" s="2521"/>
      <c r="KQ62" s="2539">
        <v>3532</v>
      </c>
      <c r="KR62" s="2559">
        <v>1673</v>
      </c>
      <c r="KS62" s="2579">
        <v>828</v>
      </c>
      <c r="KT62" s="2599">
        <v>1421</v>
      </c>
      <c r="KU62" s="2619">
        <v>735</v>
      </c>
      <c r="KV62" s="2630"/>
      <c r="KW62" s="2630"/>
      <c r="KX62" s="2648">
        <v>4072</v>
      </c>
      <c r="KY62" s="2668">
        <v>7150</v>
      </c>
      <c r="KZ62" s="2688">
        <v>1702</v>
      </c>
      <c r="LA62" s="2712">
        <v>651</v>
      </c>
      <c r="LB62" s="2732">
        <v>2227</v>
      </c>
      <c r="LC62" s="2743"/>
      <c r="LD62" s="2743"/>
      <c r="LE62" s="2761">
        <v>2720</v>
      </c>
      <c r="LF62" s="2781">
        <v>2825</v>
      </c>
      <c r="LG62" s="2801">
        <v>5543</v>
      </c>
      <c r="LH62" s="2821">
        <v>2451</v>
      </c>
      <c r="LI62" s="2841">
        <v>824</v>
      </c>
      <c r="LJ62" s="2852"/>
      <c r="LK62" s="2852"/>
      <c r="LL62" s="2870">
        <v>104</v>
      </c>
      <c r="LM62" s="2890">
        <v>790</v>
      </c>
      <c r="LN62" s="2912">
        <v>1620</v>
      </c>
      <c r="LO62" s="2932">
        <v>4433</v>
      </c>
      <c r="LP62" s="2932">
        <v>2681</v>
      </c>
      <c r="LQ62" s="2970">
        <v>0</v>
      </c>
      <c r="LR62" s="2970">
        <v>0</v>
      </c>
      <c r="LS62" s="2979">
        <v>57</v>
      </c>
      <c r="LT62" s="2980">
        <v>3060</v>
      </c>
      <c r="LU62" s="2981">
        <v>467</v>
      </c>
      <c r="LV62" s="2982">
        <v>833</v>
      </c>
      <c r="LW62" s="3059">
        <v>1155</v>
      </c>
      <c r="LX62" s="3057">
        <v>0</v>
      </c>
      <c r="LY62" s="3057">
        <v>0</v>
      </c>
      <c r="LZ62" s="3089">
        <v>1977</v>
      </c>
      <c r="MA62" s="3110">
        <v>3888</v>
      </c>
      <c r="MB62" s="3146">
        <v>712</v>
      </c>
      <c r="MC62" s="3166">
        <v>2611</v>
      </c>
      <c r="MD62" s="3186">
        <v>1150</v>
      </c>
      <c r="ME62" s="3197">
        <v>0</v>
      </c>
      <c r="MF62" s="3197">
        <v>0</v>
      </c>
      <c r="MG62" s="3216">
        <v>951</v>
      </c>
      <c r="MH62" s="3236">
        <v>3816</v>
      </c>
      <c r="MI62" s="3256">
        <v>1238</v>
      </c>
      <c r="MJ62" s="3277">
        <v>1468</v>
      </c>
      <c r="MK62" s="3297">
        <v>1197</v>
      </c>
      <c r="ML62" s="3308">
        <v>0</v>
      </c>
      <c r="MM62" s="3308">
        <v>0</v>
      </c>
      <c r="MN62" s="3326">
        <v>1464</v>
      </c>
      <c r="MO62" s="3346">
        <v>1277</v>
      </c>
      <c r="MP62" s="3366">
        <v>498</v>
      </c>
      <c r="MQ62" s="3386">
        <v>2321</v>
      </c>
      <c r="MR62" s="3440">
        <v>1310</v>
      </c>
      <c r="MS62" s="3438">
        <v>0</v>
      </c>
      <c r="MT62" s="3438">
        <v>0</v>
      </c>
      <c r="MU62" s="3440">
        <v>1960</v>
      </c>
      <c r="MV62" s="3468">
        <v>601</v>
      </c>
      <c r="MW62" s="3488">
        <v>1778</v>
      </c>
      <c r="MX62" s="3508">
        <v>832</v>
      </c>
      <c r="MY62" s="3528">
        <v>697</v>
      </c>
      <c r="MZ62" s="3539">
        <v>0</v>
      </c>
      <c r="NA62" s="3539">
        <v>0</v>
      </c>
      <c r="NB62" s="1575"/>
      <c r="NC62" s="3557">
        <v>2614</v>
      </c>
      <c r="ND62" s="3557">
        <v>354</v>
      </c>
      <c r="NE62" s="3557">
        <v>1488</v>
      </c>
      <c r="NF62" s="3587">
        <v>3812</v>
      </c>
      <c r="NG62" s="3571">
        <v>0</v>
      </c>
      <c r="NH62" s="3571">
        <v>0</v>
      </c>
      <c r="NI62" s="339">
        <v>4569</v>
      </c>
      <c r="NJ62" s="3587">
        <v>2440</v>
      </c>
      <c r="NK62" s="3617">
        <v>466</v>
      </c>
      <c r="NL62" s="3617">
        <v>1688</v>
      </c>
      <c r="NM62" s="3617">
        <v>961</v>
      </c>
      <c r="NN62" s="3602">
        <v>0</v>
      </c>
      <c r="NO62" s="3602">
        <v>0</v>
      </c>
      <c r="NP62" s="3617">
        <v>1062</v>
      </c>
      <c r="NQ62" s="3617">
        <v>2187</v>
      </c>
      <c r="NR62" s="3617">
        <v>2424</v>
      </c>
      <c r="NS62" s="3617">
        <v>1124</v>
      </c>
      <c r="NT62" s="3637">
        <v>3512</v>
      </c>
      <c r="NU62" s="3602">
        <v>0</v>
      </c>
      <c r="NV62" s="3602">
        <v>0</v>
      </c>
      <c r="NW62" s="3617">
        <v>2748</v>
      </c>
      <c r="NX62" s="3617">
        <v>750</v>
      </c>
      <c r="NY62" s="3637">
        <v>143</v>
      </c>
      <c r="NZ62" s="3666">
        <v>368</v>
      </c>
      <c r="OA62" s="3666">
        <v>1111</v>
      </c>
      <c r="OB62" s="3651">
        <v>0</v>
      </c>
      <c r="OC62" s="3651">
        <v>0</v>
      </c>
      <c r="OD62" s="3666">
        <v>2371</v>
      </c>
      <c r="OE62" s="3666">
        <v>1610</v>
      </c>
      <c r="OF62" s="3666">
        <v>1127</v>
      </c>
      <c r="OG62" s="3666">
        <v>1585</v>
      </c>
      <c r="OH62" s="339">
        <v>61</v>
      </c>
      <c r="OI62" s="211">
        <v>0</v>
      </c>
      <c r="OJ62" s="211">
        <v>0</v>
      </c>
      <c r="OK62" s="3686"/>
      <c r="OL62" s="3686">
        <v>662</v>
      </c>
      <c r="OM62" s="3706">
        <v>2773</v>
      </c>
      <c r="ON62" s="3726">
        <v>2287</v>
      </c>
      <c r="OO62" s="3746">
        <v>3170</v>
      </c>
      <c r="OP62" s="3757">
        <v>0</v>
      </c>
      <c r="OQ62" s="3757">
        <v>0</v>
      </c>
      <c r="OR62" s="3775">
        <v>8318</v>
      </c>
      <c r="OS62" s="3795">
        <v>1239</v>
      </c>
      <c r="OT62" s="3815">
        <v>2336</v>
      </c>
      <c r="OU62" s="3835">
        <v>3828</v>
      </c>
      <c r="OV62" s="3855">
        <v>1247</v>
      </c>
      <c r="OW62" s="3866">
        <v>0</v>
      </c>
      <c r="OX62" s="3866">
        <v>0</v>
      </c>
      <c r="OY62" s="3884">
        <v>3561</v>
      </c>
      <c r="OZ62" s="3904">
        <v>222</v>
      </c>
      <c r="PA62" s="3924">
        <v>4301</v>
      </c>
      <c r="PB62" s="3944">
        <v>3266</v>
      </c>
      <c r="PC62" s="3964">
        <v>1698</v>
      </c>
      <c r="PD62" s="3975">
        <v>0</v>
      </c>
      <c r="PE62" s="3975">
        <v>0</v>
      </c>
      <c r="PF62" s="3993">
        <v>903</v>
      </c>
      <c r="PG62" s="3993">
        <v>53</v>
      </c>
      <c r="PH62" s="3993">
        <v>3586</v>
      </c>
      <c r="PI62" s="4013">
        <v>3306</v>
      </c>
      <c r="PJ62" s="4033">
        <v>3906</v>
      </c>
      <c r="PK62" s="4044">
        <v>0</v>
      </c>
      <c r="PL62" s="4044">
        <v>0</v>
      </c>
      <c r="PM62" s="4062">
        <v>3889</v>
      </c>
      <c r="PN62" s="4082">
        <v>2082</v>
      </c>
      <c r="PO62" s="4102">
        <v>380</v>
      </c>
      <c r="PP62" s="4122">
        <v>4338</v>
      </c>
      <c r="PQ62" s="4142">
        <v>864</v>
      </c>
      <c r="PR62" s="4153">
        <v>0</v>
      </c>
      <c r="PS62" s="4153">
        <v>0</v>
      </c>
      <c r="PT62" s="4173">
        <v>8797</v>
      </c>
      <c r="PU62" s="4173">
        <v>4554</v>
      </c>
      <c r="PV62" s="4173">
        <v>4308</v>
      </c>
      <c r="PW62" s="4173">
        <v>2228</v>
      </c>
      <c r="PX62" s="4193">
        <v>2232</v>
      </c>
      <c r="PY62" s="4204">
        <v>0</v>
      </c>
      <c r="PZ62" s="4204">
        <v>0</v>
      </c>
      <c r="QA62" s="4222">
        <v>3829</v>
      </c>
      <c r="QB62" s="4242">
        <v>4992</v>
      </c>
      <c r="QC62" s="4262">
        <v>2884</v>
      </c>
      <c r="QD62" s="4282">
        <v>4173</v>
      </c>
      <c r="QE62" s="4302">
        <v>2407</v>
      </c>
      <c r="QF62" s="4313">
        <v>0</v>
      </c>
      <c r="QG62" s="4313">
        <v>0</v>
      </c>
      <c r="QH62" s="4331">
        <v>1212</v>
      </c>
      <c r="QI62" s="4351">
        <v>3935</v>
      </c>
      <c r="QJ62" s="4371">
        <v>1370</v>
      </c>
      <c r="QK62" s="4391">
        <v>2232</v>
      </c>
      <c r="QL62" s="4411">
        <v>2371</v>
      </c>
      <c r="QM62" s="4422">
        <v>0</v>
      </c>
      <c r="QN62" s="4422">
        <v>0</v>
      </c>
      <c r="QO62" s="4440">
        <v>1998</v>
      </c>
      <c r="QP62" s="4460">
        <v>2079</v>
      </c>
      <c r="QQ62" s="4480">
        <v>2626</v>
      </c>
      <c r="QR62" s="4500">
        <v>611</v>
      </c>
      <c r="QS62" s="4520">
        <v>832</v>
      </c>
      <c r="QT62" s="4531">
        <v>0</v>
      </c>
      <c r="QU62" s="4531">
        <v>0</v>
      </c>
      <c r="QV62" s="4520"/>
      <c r="QW62" s="4552">
        <v>4716</v>
      </c>
      <c r="QX62" s="4572">
        <v>5427</v>
      </c>
      <c r="QY62" s="4592">
        <v>2578</v>
      </c>
      <c r="QZ62" s="4612">
        <v>4355</v>
      </c>
      <c r="RA62" s="4623">
        <v>0</v>
      </c>
      <c r="RB62" s="4623">
        <v>0</v>
      </c>
      <c r="RC62" s="339">
        <v>2789</v>
      </c>
      <c r="RD62" s="339">
        <v>3420</v>
      </c>
      <c r="RE62" s="4648">
        <v>1202</v>
      </c>
      <c r="RF62" s="339">
        <v>2169</v>
      </c>
      <c r="RG62" s="339">
        <v>1429</v>
      </c>
      <c r="RH62" s="211">
        <v>0</v>
      </c>
      <c r="RI62" s="211">
        <v>0</v>
      </c>
      <c r="RJ62" s="339">
        <v>2013</v>
      </c>
      <c r="RK62" s="339">
        <v>526</v>
      </c>
      <c r="RL62" s="339">
        <v>676</v>
      </c>
      <c r="RM62" s="339">
        <v>2110</v>
      </c>
      <c r="RN62" s="339">
        <v>2341</v>
      </c>
      <c r="RO62" s="211">
        <v>0</v>
      </c>
      <c r="RP62" s="211">
        <v>0</v>
      </c>
      <c r="RQ62" s="339">
        <v>1399</v>
      </c>
      <c r="RR62" s="339">
        <v>1854</v>
      </c>
      <c r="RS62" s="339">
        <v>1258</v>
      </c>
      <c r="RT62" s="339">
        <v>1361</v>
      </c>
      <c r="RU62" s="339">
        <v>3818</v>
      </c>
      <c r="RV62" s="211">
        <v>0</v>
      </c>
      <c r="RW62" s="211">
        <v>0</v>
      </c>
      <c r="RX62" s="339">
        <v>583</v>
      </c>
      <c r="RY62" s="339">
        <v>1801</v>
      </c>
      <c r="RZ62" s="339">
        <v>4743</v>
      </c>
      <c r="SA62" s="339">
        <v>691</v>
      </c>
      <c r="SB62" s="339">
        <v>2463</v>
      </c>
      <c r="SC62" s="211">
        <v>0</v>
      </c>
      <c r="SD62" s="211">
        <v>0</v>
      </c>
      <c r="SE62" s="339"/>
      <c r="SF62" s="339">
        <v>3959</v>
      </c>
      <c r="SG62" s="339">
        <v>2572</v>
      </c>
      <c r="SH62" s="339">
        <v>2817</v>
      </c>
      <c r="SI62" s="339">
        <v>907</v>
      </c>
      <c r="SJ62" s="211">
        <v>0</v>
      </c>
      <c r="SK62" s="211">
        <v>0</v>
      </c>
      <c r="SL62" s="339">
        <v>713</v>
      </c>
      <c r="SM62" s="339">
        <v>1943</v>
      </c>
      <c r="SN62" s="339">
        <v>2610</v>
      </c>
      <c r="SO62" s="4672">
        <v>1306</v>
      </c>
      <c r="SP62" s="4702">
        <v>1687</v>
      </c>
      <c r="SQ62" s="4686">
        <v>0</v>
      </c>
      <c r="SR62" s="4686">
        <v>0</v>
      </c>
      <c r="SS62" s="4702">
        <v>3558</v>
      </c>
      <c r="ST62" s="4723">
        <v>2799</v>
      </c>
      <c r="SU62" s="4744">
        <v>1816</v>
      </c>
      <c r="SV62" s="4766">
        <v>1492</v>
      </c>
      <c r="SW62" s="4787">
        <v>3322</v>
      </c>
      <c r="SX62" s="4798">
        <v>0</v>
      </c>
      <c r="SY62" s="4798">
        <v>0</v>
      </c>
      <c r="SZ62" s="339">
        <v>894</v>
      </c>
      <c r="TA62" s="339">
        <v>1098</v>
      </c>
      <c r="TB62" s="339">
        <v>2227</v>
      </c>
      <c r="TC62" s="339">
        <v>1889</v>
      </c>
      <c r="TD62" s="339">
        <v>3378</v>
      </c>
      <c r="TE62" s="211">
        <v>0</v>
      </c>
      <c r="TF62" s="211">
        <v>0</v>
      </c>
      <c r="TG62" s="339">
        <v>2832</v>
      </c>
      <c r="TH62" s="339">
        <v>2013</v>
      </c>
      <c r="TI62" s="339">
        <v>2007</v>
      </c>
      <c r="TJ62" s="339">
        <v>879</v>
      </c>
      <c r="TK62" s="339"/>
      <c r="TL62" s="211">
        <v>0</v>
      </c>
      <c r="TM62" s="211">
        <v>0</v>
      </c>
      <c r="TN62" s="339">
        <v>2474</v>
      </c>
      <c r="TO62" s="339">
        <v>2474</v>
      </c>
      <c r="TP62" s="339">
        <v>3256</v>
      </c>
      <c r="TQ62" s="339">
        <v>2386</v>
      </c>
    </row>
    <row r="63" spans="1:537" x14ac:dyDescent="0.3">
      <c r="A63" s="469" t="s">
        <v>70</v>
      </c>
      <c r="B63" s="338"/>
      <c r="C63" s="338"/>
      <c r="D63" s="338"/>
      <c r="E63" s="338"/>
      <c r="F63" s="338"/>
      <c r="G63" s="209"/>
      <c r="H63" s="209"/>
      <c r="I63" s="338"/>
      <c r="J63" s="338"/>
      <c r="K63" s="338"/>
      <c r="L63" s="338"/>
      <c r="M63" s="338"/>
      <c r="N63" s="209"/>
      <c r="O63" s="209"/>
      <c r="P63" s="338"/>
      <c r="Q63" s="338"/>
      <c r="R63" s="338"/>
      <c r="S63" s="338"/>
      <c r="T63" s="338"/>
      <c r="U63" s="209"/>
      <c r="V63" s="209"/>
      <c r="W63" s="338"/>
      <c r="X63" s="338"/>
      <c r="Y63" s="338"/>
      <c r="Z63" s="338"/>
      <c r="AA63" s="338"/>
      <c r="AB63" s="209"/>
      <c r="AC63" s="209"/>
      <c r="AD63" s="338"/>
      <c r="AE63" s="338"/>
      <c r="AF63" s="338"/>
      <c r="AG63" s="338"/>
      <c r="AH63" s="338"/>
      <c r="AI63" s="209"/>
      <c r="AJ63" s="209"/>
      <c r="AK63" s="338"/>
      <c r="AL63" s="338"/>
      <c r="AM63" s="338"/>
      <c r="AN63" s="338"/>
      <c r="AO63" s="338"/>
      <c r="AP63" s="209"/>
      <c r="AQ63" s="209"/>
      <c r="AR63" s="338"/>
      <c r="AS63" s="338"/>
      <c r="AT63" s="338"/>
      <c r="AU63" s="338"/>
      <c r="AV63" s="338"/>
      <c r="AW63" s="209"/>
      <c r="AX63" s="209"/>
      <c r="AY63" s="338"/>
      <c r="AZ63" s="338"/>
      <c r="BA63" s="338"/>
      <c r="BB63" s="338"/>
      <c r="BC63" s="338"/>
      <c r="BD63" s="209"/>
      <c r="BE63" s="209"/>
      <c r="BF63" s="338"/>
      <c r="BG63" s="339"/>
      <c r="BH63" s="338"/>
      <c r="BI63" s="338"/>
      <c r="BJ63" s="339"/>
      <c r="BK63" s="211"/>
      <c r="BL63" s="211"/>
      <c r="BM63" s="339"/>
      <c r="BN63" s="338"/>
      <c r="BO63" s="338"/>
      <c r="BP63" s="338"/>
      <c r="BQ63" s="338"/>
      <c r="BR63" s="209"/>
      <c r="BS63" s="209"/>
      <c r="BT63" s="338"/>
      <c r="BU63" s="338"/>
      <c r="BV63" s="338"/>
      <c r="BW63" s="338"/>
      <c r="BX63" s="338"/>
      <c r="BY63" s="209"/>
      <c r="BZ63" s="209"/>
      <c r="CA63" s="338"/>
      <c r="CB63" s="338"/>
      <c r="CC63" s="340"/>
      <c r="CD63" s="341"/>
      <c r="CE63" s="341"/>
      <c r="CF63" s="214"/>
      <c r="CG63" s="214"/>
      <c r="CH63" s="342">
        <v>71</v>
      </c>
      <c r="CI63" s="342">
        <v>0</v>
      </c>
      <c r="CJ63" s="339">
        <v>167</v>
      </c>
      <c r="CK63" s="339">
        <v>118</v>
      </c>
      <c r="CL63" s="339">
        <v>0</v>
      </c>
      <c r="CM63" s="211"/>
      <c r="CN63" s="211"/>
      <c r="CO63" s="339">
        <v>177</v>
      </c>
      <c r="CP63" s="343">
        <v>0</v>
      </c>
      <c r="CQ63" s="339">
        <v>0</v>
      </c>
      <c r="CR63" s="339">
        <v>100</v>
      </c>
      <c r="CS63" s="339">
        <v>874</v>
      </c>
      <c r="CT63" s="211"/>
      <c r="CU63" s="211"/>
      <c r="CV63" s="216">
        <v>0</v>
      </c>
      <c r="CW63" s="343">
        <v>436</v>
      </c>
      <c r="CX63" s="343">
        <v>216</v>
      </c>
      <c r="CY63" s="343">
        <v>183</v>
      </c>
      <c r="CZ63" s="343">
        <v>0</v>
      </c>
      <c r="DA63" s="217"/>
      <c r="DB63" s="217"/>
      <c r="DC63" s="344">
        <v>459</v>
      </c>
      <c r="DD63" s="345">
        <v>367</v>
      </c>
      <c r="DE63" s="345">
        <v>542</v>
      </c>
      <c r="DF63" s="339">
        <v>79</v>
      </c>
      <c r="DG63" s="346">
        <v>1025</v>
      </c>
      <c r="DH63" s="221"/>
      <c r="DI63" s="221"/>
      <c r="DJ63" s="339">
        <v>260</v>
      </c>
      <c r="DK63" s="339">
        <v>124</v>
      </c>
      <c r="DL63" s="339">
        <v>0</v>
      </c>
      <c r="DM63" s="347">
        <v>275</v>
      </c>
      <c r="DN63" s="339">
        <v>594</v>
      </c>
      <c r="DO63" s="211"/>
      <c r="DP63" s="211"/>
      <c r="DQ63" s="339">
        <v>354</v>
      </c>
      <c r="DR63" s="339">
        <v>371</v>
      </c>
      <c r="DS63" s="348">
        <v>111</v>
      </c>
      <c r="DT63" s="339">
        <v>0</v>
      </c>
      <c r="DU63" s="349">
        <v>0</v>
      </c>
      <c r="DV63" s="225"/>
      <c r="DW63" s="225"/>
      <c r="DX63" s="339">
        <v>0</v>
      </c>
      <c r="DY63" s="350">
        <v>622</v>
      </c>
      <c r="DZ63" s="351">
        <v>0</v>
      </c>
      <c r="EA63" s="352">
        <v>118</v>
      </c>
      <c r="EB63" s="339">
        <v>632</v>
      </c>
      <c r="EC63" s="211"/>
      <c r="ED63" s="211"/>
      <c r="EE63" s="211"/>
      <c r="EF63" s="339">
        <v>135</v>
      </c>
      <c r="EG63" s="339">
        <v>268</v>
      </c>
      <c r="EH63" s="353">
        <v>1166</v>
      </c>
      <c r="EI63" s="339">
        <v>0</v>
      </c>
      <c r="EJ63" s="211"/>
      <c r="EK63" s="211"/>
      <c r="EL63" s="339">
        <v>673</v>
      </c>
      <c r="EM63" s="354">
        <v>91</v>
      </c>
      <c r="EN63" s="355">
        <v>928</v>
      </c>
      <c r="EO63" s="339">
        <v>542</v>
      </c>
      <c r="EP63" s="356">
        <v>85</v>
      </c>
      <c r="EQ63" s="233"/>
      <c r="ER63" s="233"/>
      <c r="ES63" s="357">
        <v>202</v>
      </c>
      <c r="ET63" s="358">
        <v>91</v>
      </c>
      <c r="EU63" s="359">
        <v>233</v>
      </c>
      <c r="EV63" s="360">
        <v>44</v>
      </c>
      <c r="EW63" s="339">
        <v>340</v>
      </c>
      <c r="EX63" s="211"/>
      <c r="EY63" s="211"/>
      <c r="EZ63" s="361">
        <v>0</v>
      </c>
      <c r="FA63" s="362">
        <v>384</v>
      </c>
      <c r="FB63" s="363">
        <v>162</v>
      </c>
      <c r="FC63" s="364">
        <v>825</v>
      </c>
      <c r="FD63" s="365">
        <v>739</v>
      </c>
      <c r="FE63" s="243"/>
      <c r="FF63" s="243"/>
      <c r="FG63" s="366">
        <v>673</v>
      </c>
      <c r="FH63" s="367">
        <v>433</v>
      </c>
      <c r="FI63" s="368"/>
      <c r="FJ63" s="368">
        <v>2</v>
      </c>
      <c r="FK63" s="369">
        <v>0</v>
      </c>
      <c r="FL63" s="248"/>
      <c r="FM63" s="248"/>
      <c r="FN63" s="370">
        <v>2</v>
      </c>
      <c r="FO63" s="371">
        <v>405</v>
      </c>
      <c r="FP63" s="371">
        <v>1281</v>
      </c>
      <c r="FQ63" s="371">
        <v>160</v>
      </c>
      <c r="FR63" s="372">
        <v>0</v>
      </c>
      <c r="FS63" s="252"/>
      <c r="FT63" s="252"/>
      <c r="FU63" s="373">
        <v>0</v>
      </c>
      <c r="FV63" s="374">
        <v>403</v>
      </c>
      <c r="FW63" s="374">
        <v>0</v>
      </c>
      <c r="FX63" s="374"/>
      <c r="FY63" s="375">
        <v>0</v>
      </c>
      <c r="FZ63" s="256"/>
      <c r="GA63" s="256"/>
      <c r="GB63" s="376">
        <v>229</v>
      </c>
      <c r="GC63" s="377">
        <v>0</v>
      </c>
      <c r="GD63" s="378">
        <v>0</v>
      </c>
      <c r="GE63" s="378">
        <v>0</v>
      </c>
      <c r="GF63" s="379">
        <v>1174</v>
      </c>
      <c r="GG63" s="261"/>
      <c r="GH63" s="261"/>
      <c r="GI63" s="380">
        <v>0</v>
      </c>
      <c r="GJ63" s="381">
        <v>344</v>
      </c>
      <c r="GK63" s="382">
        <v>0</v>
      </c>
      <c r="GL63" s="382">
        <v>30</v>
      </c>
      <c r="GM63" s="339">
        <v>49</v>
      </c>
      <c r="GN63" s="211"/>
      <c r="GO63" s="211"/>
      <c r="GP63" s="383">
        <v>89</v>
      </c>
      <c r="GQ63" s="384">
        <v>0</v>
      </c>
      <c r="GR63" s="385">
        <v>616</v>
      </c>
      <c r="GS63" s="385">
        <v>0</v>
      </c>
      <c r="GT63" s="385">
        <v>193</v>
      </c>
      <c r="GU63" s="268"/>
      <c r="GV63" s="268"/>
      <c r="GW63" s="386">
        <v>0</v>
      </c>
      <c r="GX63" s="387">
        <v>136</v>
      </c>
      <c r="GY63" s="388">
        <v>0</v>
      </c>
      <c r="GZ63" s="388">
        <v>117</v>
      </c>
      <c r="HA63" s="388"/>
      <c r="HB63" s="272"/>
      <c r="HC63" s="272"/>
      <c r="HD63" s="389">
        <v>225</v>
      </c>
      <c r="HE63" s="390">
        <v>486</v>
      </c>
      <c r="HF63" s="391">
        <v>357</v>
      </c>
      <c r="HG63" s="392">
        <v>0</v>
      </c>
      <c r="HH63" s="392"/>
      <c r="HI63" s="277"/>
      <c r="HJ63" s="277"/>
      <c r="HK63" s="393">
        <v>624</v>
      </c>
      <c r="HL63" s="394">
        <v>0</v>
      </c>
      <c r="HM63" s="1369">
        <v>509</v>
      </c>
      <c r="HN63" s="1395">
        <v>0</v>
      </c>
      <c r="HO63" s="1449">
        <v>1094</v>
      </c>
      <c r="HP63" s="1460"/>
      <c r="HQ63" s="1460"/>
      <c r="HR63" s="1478">
        <v>413</v>
      </c>
      <c r="HS63" s="1519">
        <v>0</v>
      </c>
      <c r="HT63" s="1541">
        <v>24</v>
      </c>
      <c r="HU63" s="339">
        <v>0</v>
      </c>
      <c r="HV63" s="1564">
        <v>0</v>
      </c>
      <c r="HW63" s="1575"/>
      <c r="HX63" s="1575"/>
      <c r="HY63" s="1575"/>
      <c r="HZ63" s="1593">
        <v>433</v>
      </c>
      <c r="IA63" s="1614">
        <v>921</v>
      </c>
      <c r="IB63" s="1636">
        <v>0</v>
      </c>
      <c r="IC63" s="1657">
        <v>0</v>
      </c>
      <c r="ID63" s="1668"/>
      <c r="IE63" s="1668"/>
      <c r="IF63" s="1686">
        <v>508</v>
      </c>
      <c r="IG63" s="1707">
        <v>0</v>
      </c>
      <c r="IH63" s="1707">
        <v>0</v>
      </c>
      <c r="II63" s="1729">
        <v>327</v>
      </c>
      <c r="IJ63" s="1750">
        <v>77</v>
      </c>
      <c r="IK63" s="1761"/>
      <c r="IL63" s="1761"/>
      <c r="IM63" s="1779">
        <v>264</v>
      </c>
      <c r="IN63" s="339">
        <v>30</v>
      </c>
      <c r="IO63" s="1800">
        <v>490</v>
      </c>
      <c r="IP63" s="1821">
        <v>703</v>
      </c>
      <c r="IQ63" s="1842">
        <v>659</v>
      </c>
      <c r="IR63" s="1853"/>
      <c r="IS63" s="1853"/>
      <c r="IT63" s="1871">
        <v>168</v>
      </c>
      <c r="IU63" s="1892">
        <v>32</v>
      </c>
      <c r="IV63" s="1892">
        <v>847</v>
      </c>
      <c r="IW63" s="1913">
        <v>0</v>
      </c>
      <c r="IX63" s="1934"/>
      <c r="IY63" s="1945"/>
      <c r="IZ63" s="1945"/>
      <c r="JA63" s="1934">
        <v>0</v>
      </c>
      <c r="JB63" s="1934">
        <v>148</v>
      </c>
      <c r="JC63" s="1963">
        <v>16</v>
      </c>
      <c r="JD63" s="1963">
        <v>0</v>
      </c>
      <c r="JE63" s="1984">
        <v>436</v>
      </c>
      <c r="JF63" s="1995"/>
      <c r="JG63" s="1995"/>
      <c r="JH63" s="2013">
        <v>450</v>
      </c>
      <c r="JI63" s="2034">
        <v>987</v>
      </c>
      <c r="JJ63" s="2055">
        <v>0</v>
      </c>
      <c r="JK63" s="2055"/>
      <c r="JL63" s="2076">
        <v>381</v>
      </c>
      <c r="JM63" s="2087"/>
      <c r="JN63" s="2087"/>
      <c r="JO63" s="2105">
        <v>191</v>
      </c>
      <c r="JP63" s="2125">
        <v>430</v>
      </c>
      <c r="JQ63" s="2145">
        <v>0</v>
      </c>
      <c r="JR63" s="2165">
        <v>556</v>
      </c>
      <c r="JS63" s="2185">
        <v>2194</v>
      </c>
      <c r="JT63" s="2196"/>
      <c r="JU63" s="2196"/>
      <c r="JV63" s="2212">
        <v>123</v>
      </c>
      <c r="JW63" s="2232">
        <v>491</v>
      </c>
      <c r="JX63" s="2252">
        <v>0</v>
      </c>
      <c r="JY63" s="2272">
        <v>0</v>
      </c>
      <c r="JZ63" s="2292">
        <v>0</v>
      </c>
      <c r="KA63" s="2303"/>
      <c r="KB63" s="2303"/>
      <c r="KC63" s="2321">
        <v>0</v>
      </c>
      <c r="KD63" s="2341">
        <v>227</v>
      </c>
      <c r="KE63" s="2361">
        <v>0</v>
      </c>
      <c r="KF63" s="2381">
        <v>129</v>
      </c>
      <c r="KG63" s="2401">
        <v>264</v>
      </c>
      <c r="KH63" s="2412"/>
      <c r="KI63" s="2412"/>
      <c r="KJ63" s="2430">
        <v>118</v>
      </c>
      <c r="KK63" s="2450">
        <v>125</v>
      </c>
      <c r="KL63" s="2470">
        <v>736</v>
      </c>
      <c r="KM63" s="2490">
        <v>220</v>
      </c>
      <c r="KN63" s="2510"/>
      <c r="KO63" s="2521"/>
      <c r="KP63" s="2521"/>
      <c r="KQ63" s="2539">
        <v>0</v>
      </c>
      <c r="KR63" s="2559">
        <v>0</v>
      </c>
      <c r="KS63" s="2579">
        <v>0</v>
      </c>
      <c r="KT63" s="2599">
        <v>359</v>
      </c>
      <c r="KU63" s="2619">
        <v>0</v>
      </c>
      <c r="KV63" s="2630"/>
      <c r="KW63" s="2630"/>
      <c r="KX63" s="2648">
        <v>0</v>
      </c>
      <c r="KY63" s="2668">
        <v>0</v>
      </c>
      <c r="KZ63" s="2688">
        <v>0</v>
      </c>
      <c r="LA63" s="2712">
        <v>0</v>
      </c>
      <c r="LB63" s="2732">
        <v>0</v>
      </c>
      <c r="LC63" s="2743"/>
      <c r="LD63" s="2743"/>
      <c r="LE63" s="2761">
        <v>115</v>
      </c>
      <c r="LF63" s="2781">
        <v>0</v>
      </c>
      <c r="LG63" s="2801">
        <v>356</v>
      </c>
      <c r="LH63" s="2821">
        <v>226</v>
      </c>
      <c r="LI63" s="2841">
        <v>0</v>
      </c>
      <c r="LJ63" s="2852"/>
      <c r="LK63" s="2852"/>
      <c r="LL63" s="2870">
        <v>0</v>
      </c>
      <c r="LM63" s="2890">
        <v>0</v>
      </c>
      <c r="LN63" s="2912">
        <v>0</v>
      </c>
      <c r="LO63" s="2932">
        <v>214</v>
      </c>
      <c r="LP63" s="2932">
        <v>0</v>
      </c>
      <c r="LQ63" s="2970">
        <v>0</v>
      </c>
      <c r="LR63" s="2970">
        <v>0</v>
      </c>
      <c r="LS63" s="2979">
        <v>205</v>
      </c>
      <c r="LT63" s="2980">
        <v>322</v>
      </c>
      <c r="LU63" s="2981">
        <v>0</v>
      </c>
      <c r="LV63" s="2982">
        <v>0</v>
      </c>
      <c r="LW63" s="3059">
        <v>0</v>
      </c>
      <c r="LX63" s="3057">
        <v>0</v>
      </c>
      <c r="LY63" s="3057">
        <v>0</v>
      </c>
      <c r="LZ63" s="3089">
        <v>1103</v>
      </c>
      <c r="MA63" s="3110">
        <v>0</v>
      </c>
      <c r="MB63" s="3146">
        <v>0</v>
      </c>
      <c r="MC63" s="3166">
        <v>75</v>
      </c>
      <c r="MD63" s="3186">
        <v>0</v>
      </c>
      <c r="ME63" s="3197">
        <v>0</v>
      </c>
      <c r="MF63" s="3197">
        <v>0</v>
      </c>
      <c r="MG63" s="3216">
        <v>0</v>
      </c>
      <c r="MH63" s="3236">
        <v>0</v>
      </c>
      <c r="MI63" s="3256">
        <v>0</v>
      </c>
      <c r="MJ63" s="3277">
        <v>0</v>
      </c>
      <c r="MK63" s="3297">
        <v>169</v>
      </c>
      <c r="ML63" s="3308">
        <v>0</v>
      </c>
      <c r="MM63" s="3308">
        <v>0</v>
      </c>
      <c r="MN63" s="3326">
        <v>436</v>
      </c>
      <c r="MO63" s="3346">
        <v>0</v>
      </c>
      <c r="MP63" s="3366">
        <v>702</v>
      </c>
      <c r="MQ63" s="3386">
        <v>131</v>
      </c>
      <c r="MR63" s="3440">
        <v>0</v>
      </c>
      <c r="MS63" s="3438">
        <v>0</v>
      </c>
      <c r="MT63" s="3438">
        <v>0</v>
      </c>
      <c r="MU63" s="3440">
        <v>265</v>
      </c>
      <c r="MV63" s="3468">
        <v>0</v>
      </c>
      <c r="MW63" s="3488">
        <v>1155</v>
      </c>
      <c r="MX63" s="3508">
        <v>0</v>
      </c>
      <c r="MY63" s="3528">
        <v>185</v>
      </c>
      <c r="MZ63" s="3539">
        <v>0</v>
      </c>
      <c r="NA63" s="3539">
        <v>0</v>
      </c>
      <c r="NB63" s="1575"/>
      <c r="NC63" s="3557">
        <v>0</v>
      </c>
      <c r="ND63" s="3557">
        <v>1031</v>
      </c>
      <c r="NE63" s="3557">
        <v>0</v>
      </c>
      <c r="NF63" s="3587">
        <v>190</v>
      </c>
      <c r="NG63" s="3571">
        <v>0</v>
      </c>
      <c r="NH63" s="3571">
        <v>0</v>
      </c>
      <c r="NI63" s="339">
        <v>604</v>
      </c>
      <c r="NJ63" s="3587">
        <v>68</v>
      </c>
      <c r="NK63" s="3617">
        <v>1838</v>
      </c>
      <c r="NL63" s="3617">
        <v>914</v>
      </c>
      <c r="NM63" s="3617">
        <v>313</v>
      </c>
      <c r="NN63" s="3602">
        <v>0</v>
      </c>
      <c r="NO63" s="3602">
        <v>0</v>
      </c>
      <c r="NP63" s="3617">
        <v>0</v>
      </c>
      <c r="NQ63" s="3617">
        <v>134</v>
      </c>
      <c r="NR63" s="3617">
        <v>196</v>
      </c>
      <c r="NS63" s="3617">
        <v>114</v>
      </c>
      <c r="NT63" s="3637">
        <v>0</v>
      </c>
      <c r="NU63" s="3602">
        <v>0</v>
      </c>
      <c r="NV63" s="3602">
        <v>0</v>
      </c>
      <c r="NW63" s="3617">
        <v>241</v>
      </c>
      <c r="NX63" s="3617">
        <v>746</v>
      </c>
      <c r="NY63" s="3637">
        <v>0</v>
      </c>
      <c r="NZ63" s="3666">
        <v>1154</v>
      </c>
      <c r="OA63" s="3666">
        <v>0</v>
      </c>
      <c r="OB63" s="3651">
        <v>0</v>
      </c>
      <c r="OC63" s="3651">
        <v>0</v>
      </c>
      <c r="OD63" s="3666">
        <v>118</v>
      </c>
      <c r="OE63" s="3666">
        <v>361</v>
      </c>
      <c r="OF63" s="3666">
        <v>348</v>
      </c>
      <c r="OG63" s="3666">
        <v>626</v>
      </c>
      <c r="OH63" s="339">
        <v>86</v>
      </c>
      <c r="OI63" s="211">
        <v>0</v>
      </c>
      <c r="OJ63" s="211">
        <v>0</v>
      </c>
      <c r="OK63" s="3686"/>
      <c r="OL63" s="3686">
        <v>142</v>
      </c>
      <c r="OM63" s="3706">
        <v>0</v>
      </c>
      <c r="ON63" s="3726">
        <v>542</v>
      </c>
      <c r="OO63" s="3746">
        <v>0</v>
      </c>
      <c r="OP63" s="3757">
        <v>0</v>
      </c>
      <c r="OQ63" s="3757">
        <v>0</v>
      </c>
      <c r="OR63" s="3775">
        <v>177</v>
      </c>
      <c r="OS63" s="3795">
        <v>623</v>
      </c>
      <c r="OT63" s="3815">
        <v>85</v>
      </c>
      <c r="OU63" s="3835">
        <v>104</v>
      </c>
      <c r="OV63" s="3855">
        <v>0</v>
      </c>
      <c r="OW63" s="3866">
        <v>0</v>
      </c>
      <c r="OX63" s="3866">
        <v>0</v>
      </c>
      <c r="OY63" s="3884">
        <v>0</v>
      </c>
      <c r="OZ63" s="3904">
        <v>0</v>
      </c>
      <c r="PA63" s="3924">
        <v>376</v>
      </c>
      <c r="PB63" s="3944">
        <v>0</v>
      </c>
      <c r="PC63" s="3964">
        <v>0</v>
      </c>
      <c r="PD63" s="3975">
        <v>0</v>
      </c>
      <c r="PE63" s="3975">
        <v>0</v>
      </c>
      <c r="PF63" s="3993">
        <v>0</v>
      </c>
      <c r="PG63" s="3993">
        <v>87</v>
      </c>
      <c r="PH63" s="3993">
        <v>0</v>
      </c>
      <c r="PI63" s="4013">
        <v>975</v>
      </c>
      <c r="PJ63" s="4033">
        <v>0</v>
      </c>
      <c r="PK63" s="4044">
        <v>0</v>
      </c>
      <c r="PL63" s="4044">
        <v>0</v>
      </c>
      <c r="PM63" s="4062">
        <v>0</v>
      </c>
      <c r="PN63" s="4082">
        <v>529</v>
      </c>
      <c r="PO63" s="4102">
        <v>0</v>
      </c>
      <c r="PP63" s="4122">
        <v>617</v>
      </c>
      <c r="PQ63" s="4142">
        <v>101</v>
      </c>
      <c r="PR63" s="4153">
        <v>0</v>
      </c>
      <c r="PS63" s="4153">
        <v>0</v>
      </c>
      <c r="PT63" s="4173">
        <v>228</v>
      </c>
      <c r="PU63" s="4173">
        <v>0</v>
      </c>
      <c r="PV63" s="4173">
        <v>53</v>
      </c>
      <c r="PW63" s="4173">
        <v>383</v>
      </c>
      <c r="PX63" s="4193">
        <v>0</v>
      </c>
      <c r="PY63" s="4204">
        <v>0</v>
      </c>
      <c r="PZ63" s="4204">
        <v>0</v>
      </c>
      <c r="QA63" s="4222">
        <v>568</v>
      </c>
      <c r="QB63" s="4242">
        <v>0</v>
      </c>
      <c r="QC63" s="4262">
        <v>0</v>
      </c>
      <c r="QD63" s="4282">
        <v>405</v>
      </c>
      <c r="QE63" s="4302">
        <v>675</v>
      </c>
      <c r="QF63" s="4313">
        <v>0</v>
      </c>
      <c r="QG63" s="4313">
        <v>0</v>
      </c>
      <c r="QH63" s="4331">
        <v>792</v>
      </c>
      <c r="QI63" s="4351">
        <v>168</v>
      </c>
      <c r="QJ63" s="4371">
        <v>487</v>
      </c>
      <c r="QK63" s="4391">
        <v>0</v>
      </c>
      <c r="QL63" s="4411">
        <v>31</v>
      </c>
      <c r="QM63" s="4422">
        <v>0</v>
      </c>
      <c r="QN63" s="4422">
        <v>0</v>
      </c>
      <c r="QO63" s="4440">
        <v>0</v>
      </c>
      <c r="QP63" s="4460">
        <v>0</v>
      </c>
      <c r="QQ63" s="4480">
        <v>0</v>
      </c>
      <c r="QR63" s="4500">
        <v>0</v>
      </c>
      <c r="QS63" s="4520">
        <v>0</v>
      </c>
      <c r="QT63" s="4531">
        <v>0</v>
      </c>
      <c r="QU63" s="4531">
        <v>0</v>
      </c>
      <c r="QV63" s="4520"/>
      <c r="QW63" s="4552">
        <v>0</v>
      </c>
      <c r="QX63" s="4572">
        <v>0</v>
      </c>
      <c r="QY63" s="4592">
        <v>0</v>
      </c>
      <c r="QZ63" s="4612">
        <v>0</v>
      </c>
      <c r="RA63" s="4623">
        <v>0</v>
      </c>
      <c r="RB63" s="4623">
        <v>0</v>
      </c>
      <c r="RC63" s="339">
        <v>0</v>
      </c>
      <c r="RD63" s="339">
        <v>223</v>
      </c>
      <c r="RE63" s="4648">
        <v>0</v>
      </c>
      <c r="RF63" s="339">
        <v>0</v>
      </c>
      <c r="RG63" s="339">
        <v>549</v>
      </c>
      <c r="RH63" s="211">
        <v>0</v>
      </c>
      <c r="RI63" s="211">
        <v>0</v>
      </c>
      <c r="RJ63" s="339">
        <v>0</v>
      </c>
      <c r="RK63" s="339">
        <v>114</v>
      </c>
      <c r="RL63" s="339">
        <v>0</v>
      </c>
      <c r="RM63" s="339">
        <v>0</v>
      </c>
      <c r="RN63" s="339">
        <v>0</v>
      </c>
      <c r="RO63" s="211">
        <v>0</v>
      </c>
      <c r="RP63" s="211">
        <v>0</v>
      </c>
      <c r="RQ63" s="339">
        <v>175</v>
      </c>
      <c r="RR63" s="339">
        <v>173</v>
      </c>
      <c r="RS63" s="339">
        <v>0</v>
      </c>
      <c r="RT63" s="339">
        <v>0</v>
      </c>
      <c r="RU63" s="339">
        <v>482</v>
      </c>
      <c r="RV63" s="211">
        <v>0</v>
      </c>
      <c r="RW63" s="211">
        <v>0</v>
      </c>
      <c r="RX63" s="339">
        <v>409</v>
      </c>
      <c r="RY63" s="339">
        <v>0</v>
      </c>
      <c r="RZ63" s="339">
        <v>1298</v>
      </c>
      <c r="SA63" s="339">
        <v>440</v>
      </c>
      <c r="SB63" s="339">
        <v>0</v>
      </c>
      <c r="SC63" s="211">
        <v>0</v>
      </c>
      <c r="SD63" s="211">
        <v>0</v>
      </c>
      <c r="SE63" s="339"/>
      <c r="SF63" s="339">
        <v>0</v>
      </c>
      <c r="SG63" s="339">
        <v>0</v>
      </c>
      <c r="SH63" s="339">
        <v>161</v>
      </c>
      <c r="SI63" s="339">
        <v>288</v>
      </c>
      <c r="SJ63" s="211">
        <v>0</v>
      </c>
      <c r="SK63" s="211">
        <v>0</v>
      </c>
      <c r="SL63" s="339">
        <v>514</v>
      </c>
      <c r="SM63" s="339">
        <v>0</v>
      </c>
      <c r="SN63" s="339">
        <v>351</v>
      </c>
      <c r="SO63" s="4672">
        <v>699</v>
      </c>
      <c r="SP63" s="4702">
        <v>0</v>
      </c>
      <c r="SQ63" s="4686">
        <v>0</v>
      </c>
      <c r="SR63" s="4686">
        <v>0</v>
      </c>
      <c r="SS63" s="4702">
        <v>962</v>
      </c>
      <c r="ST63" s="4723">
        <v>173</v>
      </c>
      <c r="SU63" s="4744">
        <v>151</v>
      </c>
      <c r="SV63" s="4766">
        <v>203</v>
      </c>
      <c r="SW63" s="4787">
        <v>0</v>
      </c>
      <c r="SX63" s="4798">
        <v>0</v>
      </c>
      <c r="SY63" s="4798">
        <v>0</v>
      </c>
      <c r="SZ63" s="339">
        <v>179</v>
      </c>
      <c r="TA63" s="339">
        <v>0</v>
      </c>
      <c r="TB63" s="339">
        <v>27</v>
      </c>
      <c r="TC63" s="339">
        <v>70</v>
      </c>
      <c r="TD63" s="339">
        <v>362</v>
      </c>
      <c r="TE63" s="211">
        <v>0</v>
      </c>
      <c r="TF63" s="211">
        <v>0</v>
      </c>
      <c r="TG63" s="339">
        <v>0</v>
      </c>
      <c r="TH63" s="339">
        <v>158</v>
      </c>
      <c r="TI63" s="339">
        <v>0</v>
      </c>
      <c r="TJ63" s="339">
        <v>0</v>
      </c>
      <c r="TK63" s="339"/>
      <c r="TL63" s="211">
        <v>0</v>
      </c>
      <c r="TM63" s="211">
        <v>0</v>
      </c>
      <c r="TN63" s="339">
        <v>258</v>
      </c>
      <c r="TO63" s="339">
        <v>258</v>
      </c>
      <c r="TP63" s="339">
        <v>568</v>
      </c>
      <c r="TQ63" s="339">
        <v>0</v>
      </c>
    </row>
    <row r="64" spans="1:537" x14ac:dyDescent="0.3">
      <c r="A64" s="2905" t="s">
        <v>426</v>
      </c>
      <c r="B64" s="338"/>
      <c r="C64" s="338"/>
      <c r="D64" s="338"/>
      <c r="E64" s="338"/>
      <c r="F64" s="338"/>
      <c r="G64" s="209"/>
      <c r="H64" s="209"/>
      <c r="I64" s="338"/>
      <c r="J64" s="338"/>
      <c r="K64" s="338"/>
      <c r="L64" s="338"/>
      <c r="M64" s="338"/>
      <c r="N64" s="209"/>
      <c r="O64" s="209"/>
      <c r="P64" s="338"/>
      <c r="Q64" s="338"/>
      <c r="R64" s="338"/>
      <c r="S64" s="338"/>
      <c r="T64" s="338"/>
      <c r="U64" s="209"/>
      <c r="V64" s="209"/>
      <c r="W64" s="338"/>
      <c r="X64" s="338"/>
      <c r="Y64" s="338"/>
      <c r="Z64" s="338"/>
      <c r="AA64" s="338"/>
      <c r="AB64" s="209"/>
      <c r="AC64" s="209"/>
      <c r="AD64" s="338"/>
      <c r="AE64" s="338"/>
      <c r="AF64" s="338"/>
      <c r="AG64" s="338"/>
      <c r="AH64" s="338"/>
      <c r="AI64" s="209"/>
      <c r="AJ64" s="209"/>
      <c r="AK64" s="338"/>
      <c r="AL64" s="338"/>
      <c r="AM64" s="338"/>
      <c r="AN64" s="338"/>
      <c r="AO64" s="338"/>
      <c r="AP64" s="209"/>
      <c r="AQ64" s="209"/>
      <c r="AR64" s="338"/>
      <c r="AS64" s="338"/>
      <c r="AT64" s="338"/>
      <c r="AU64" s="338"/>
      <c r="AV64" s="338"/>
      <c r="AW64" s="209"/>
      <c r="AX64" s="209"/>
      <c r="AY64" s="338"/>
      <c r="AZ64" s="338"/>
      <c r="BA64" s="338"/>
      <c r="BB64" s="338"/>
      <c r="BC64" s="338"/>
      <c r="BD64" s="209"/>
      <c r="BE64" s="209"/>
      <c r="BF64" s="338"/>
      <c r="BG64" s="339"/>
      <c r="BH64" s="338"/>
      <c r="BI64" s="338"/>
      <c r="BJ64" s="339"/>
      <c r="BK64" s="211"/>
      <c r="BL64" s="211"/>
      <c r="BM64" s="339"/>
      <c r="BN64" s="338"/>
      <c r="BO64" s="338"/>
      <c r="BP64" s="338"/>
      <c r="BQ64" s="338"/>
      <c r="BR64" s="209"/>
      <c r="BS64" s="209"/>
      <c r="BT64" s="338"/>
      <c r="BU64" s="338"/>
      <c r="BV64" s="338"/>
      <c r="BW64" s="338"/>
      <c r="BX64" s="338"/>
      <c r="BY64" s="209"/>
      <c r="BZ64" s="209"/>
      <c r="CA64" s="338"/>
      <c r="CB64" s="338"/>
      <c r="CC64" s="340"/>
      <c r="CD64" s="341"/>
      <c r="CE64" s="341"/>
      <c r="CF64" s="214"/>
      <c r="CG64" s="214"/>
      <c r="CH64" s="342"/>
      <c r="CI64" s="342"/>
      <c r="CJ64" s="339"/>
      <c r="CK64" s="339"/>
      <c r="CL64" s="339"/>
      <c r="CM64" s="211"/>
      <c r="CN64" s="211"/>
      <c r="CO64" s="339"/>
      <c r="CP64" s="343"/>
      <c r="CQ64" s="339"/>
      <c r="CR64" s="339"/>
      <c r="CS64" s="339"/>
      <c r="CT64" s="211"/>
      <c r="CU64" s="211"/>
      <c r="CV64" s="216"/>
      <c r="CW64" s="343"/>
      <c r="CX64" s="343"/>
      <c r="CY64" s="343"/>
      <c r="CZ64" s="343"/>
      <c r="DA64" s="217"/>
      <c r="DB64" s="217"/>
      <c r="DC64" s="344"/>
      <c r="DD64" s="345"/>
      <c r="DE64" s="345"/>
      <c r="DF64" s="339"/>
      <c r="DG64" s="346"/>
      <c r="DH64" s="221"/>
      <c r="DI64" s="221"/>
      <c r="DJ64" s="339"/>
      <c r="DK64" s="339"/>
      <c r="DL64" s="339"/>
      <c r="DM64" s="347"/>
      <c r="DN64" s="339"/>
      <c r="DO64" s="211"/>
      <c r="DP64" s="211"/>
      <c r="DQ64" s="339"/>
      <c r="DR64" s="339"/>
      <c r="DS64" s="348"/>
      <c r="DT64" s="339"/>
      <c r="DU64" s="349"/>
      <c r="DV64" s="225"/>
      <c r="DW64" s="225"/>
      <c r="DX64" s="339"/>
      <c r="DY64" s="350"/>
      <c r="DZ64" s="351"/>
      <c r="EA64" s="352"/>
      <c r="EB64" s="339"/>
      <c r="EC64" s="211"/>
      <c r="ED64" s="211"/>
      <c r="EE64" s="211"/>
      <c r="EF64" s="339"/>
      <c r="EG64" s="339"/>
      <c r="EH64" s="353"/>
      <c r="EI64" s="339"/>
      <c r="EJ64" s="211"/>
      <c r="EK64" s="211"/>
      <c r="EL64" s="339"/>
      <c r="EM64" s="354"/>
      <c r="EN64" s="355"/>
      <c r="EO64" s="339"/>
      <c r="EP64" s="356"/>
      <c r="EQ64" s="233"/>
      <c r="ER64" s="233"/>
      <c r="ES64" s="357"/>
      <c r="ET64" s="358"/>
      <c r="EU64" s="359"/>
      <c r="EV64" s="360"/>
      <c r="EW64" s="339"/>
      <c r="EX64" s="211"/>
      <c r="EY64" s="211"/>
      <c r="EZ64" s="361"/>
      <c r="FA64" s="362"/>
      <c r="FB64" s="363"/>
      <c r="FC64" s="364"/>
      <c r="FD64" s="365"/>
      <c r="FE64" s="243"/>
      <c r="FF64" s="243"/>
      <c r="FG64" s="366"/>
      <c r="FH64" s="367"/>
      <c r="FI64" s="368"/>
      <c r="FJ64" s="368"/>
      <c r="FK64" s="369"/>
      <c r="FL64" s="248"/>
      <c r="FM64" s="248"/>
      <c r="FN64" s="370"/>
      <c r="FO64" s="371"/>
      <c r="FP64" s="371"/>
      <c r="FQ64" s="371"/>
      <c r="FR64" s="372"/>
      <c r="FS64" s="252"/>
      <c r="FT64" s="252"/>
      <c r="FU64" s="373"/>
      <c r="FV64" s="374"/>
      <c r="FW64" s="374"/>
      <c r="FX64" s="374"/>
      <c r="FY64" s="375"/>
      <c r="FZ64" s="256"/>
      <c r="GA64" s="256"/>
      <c r="GB64" s="376"/>
      <c r="GC64" s="377"/>
      <c r="GD64" s="378"/>
      <c r="GE64" s="378"/>
      <c r="GF64" s="379"/>
      <c r="GG64" s="261"/>
      <c r="GH64" s="261"/>
      <c r="GI64" s="380"/>
      <c r="GJ64" s="381"/>
      <c r="GK64" s="382"/>
      <c r="GL64" s="382"/>
      <c r="GM64" s="339"/>
      <c r="GN64" s="211"/>
      <c r="GO64" s="211"/>
      <c r="GP64" s="383"/>
      <c r="GQ64" s="384"/>
      <c r="GR64" s="385"/>
      <c r="GS64" s="385"/>
      <c r="GT64" s="385"/>
      <c r="GU64" s="268"/>
      <c r="GV64" s="268"/>
      <c r="GW64" s="386"/>
      <c r="GX64" s="387"/>
      <c r="GY64" s="388"/>
      <c r="GZ64" s="388"/>
      <c r="HA64" s="388"/>
      <c r="HB64" s="272"/>
      <c r="HC64" s="272"/>
      <c r="HD64" s="389"/>
      <c r="HE64" s="390"/>
      <c r="HF64" s="391"/>
      <c r="HG64" s="392"/>
      <c r="HH64" s="392"/>
      <c r="HI64" s="277"/>
      <c r="HJ64" s="277"/>
      <c r="HK64" s="393"/>
      <c r="HL64" s="394"/>
      <c r="HM64" s="1369"/>
      <c r="HN64" s="1395"/>
      <c r="HO64" s="1449"/>
      <c r="HP64" s="1460"/>
      <c r="HQ64" s="1460"/>
      <c r="HR64" s="1478"/>
      <c r="HS64" s="1519"/>
      <c r="HT64" s="1541"/>
      <c r="HU64" s="339"/>
      <c r="HV64" s="1564"/>
      <c r="HW64" s="1575"/>
      <c r="HX64" s="1575"/>
      <c r="HY64" s="1575"/>
      <c r="HZ64" s="1593"/>
      <c r="IA64" s="1614"/>
      <c r="IB64" s="1636"/>
      <c r="IC64" s="1657"/>
      <c r="ID64" s="1668"/>
      <c r="IE64" s="1668"/>
      <c r="IF64" s="1686"/>
      <c r="IG64" s="1707"/>
      <c r="IH64" s="1707"/>
      <c r="II64" s="1729"/>
      <c r="IJ64" s="1750"/>
      <c r="IK64" s="1761"/>
      <c r="IL64" s="1761"/>
      <c r="IM64" s="1779"/>
      <c r="IN64" s="339"/>
      <c r="IO64" s="1800"/>
      <c r="IP64" s="1821"/>
      <c r="IQ64" s="1842"/>
      <c r="IR64" s="1853"/>
      <c r="IS64" s="1853"/>
      <c r="IT64" s="1871"/>
      <c r="IU64" s="1892"/>
      <c r="IV64" s="1892"/>
      <c r="IW64" s="1913"/>
      <c r="IX64" s="1934"/>
      <c r="IY64" s="1945"/>
      <c r="IZ64" s="1945"/>
      <c r="JA64" s="1934"/>
      <c r="JB64" s="1934"/>
      <c r="JC64" s="1963"/>
      <c r="JD64" s="1963"/>
      <c r="JE64" s="1984"/>
      <c r="JF64" s="1995"/>
      <c r="JG64" s="1995"/>
      <c r="JH64" s="2013"/>
      <c r="JI64" s="2034"/>
      <c r="JJ64" s="2055"/>
      <c r="JK64" s="2055"/>
      <c r="JL64" s="2076"/>
      <c r="JM64" s="2087"/>
      <c r="JN64" s="2087"/>
      <c r="JO64" s="2105"/>
      <c r="JP64" s="2125"/>
      <c r="JQ64" s="2145"/>
      <c r="JR64" s="2165"/>
      <c r="JS64" s="2185"/>
      <c r="JT64" s="2196"/>
      <c r="JU64" s="2196"/>
      <c r="JV64" s="2212"/>
      <c r="JW64" s="2232"/>
      <c r="JX64" s="2252"/>
      <c r="JY64" s="2272"/>
      <c r="JZ64" s="2292"/>
      <c r="KA64" s="2303"/>
      <c r="KB64" s="2303"/>
      <c r="KC64" s="2321"/>
      <c r="KD64" s="2341"/>
      <c r="KE64" s="2361"/>
      <c r="KF64" s="2381"/>
      <c r="KG64" s="2401"/>
      <c r="KH64" s="2412"/>
      <c r="KI64" s="2412"/>
      <c r="KJ64" s="2430"/>
      <c r="KK64" s="2450"/>
      <c r="KL64" s="2470"/>
      <c r="KM64" s="2490"/>
      <c r="KN64" s="2510"/>
      <c r="KO64" s="2521"/>
      <c r="KP64" s="2521"/>
      <c r="KQ64" s="2539"/>
      <c r="KR64" s="2559"/>
      <c r="KS64" s="2579"/>
      <c r="KT64" s="2599"/>
      <c r="KU64" s="2619"/>
      <c r="KV64" s="2630"/>
      <c r="KW64" s="2630"/>
      <c r="KX64" s="2648"/>
      <c r="KY64" s="2668"/>
      <c r="KZ64" s="2688"/>
      <c r="LA64" s="2712"/>
      <c r="LB64" s="2732"/>
      <c r="LC64" s="2743"/>
      <c r="LD64" s="2743"/>
      <c r="LE64" s="2761"/>
      <c r="LF64" s="2781"/>
      <c r="LG64" s="2801"/>
      <c r="LH64" s="2821"/>
      <c r="LI64" s="2841"/>
      <c r="LJ64" s="2852"/>
      <c r="LK64" s="2852"/>
      <c r="LL64" s="2870"/>
      <c r="LM64" s="2890"/>
      <c r="LN64" s="2912">
        <v>12193</v>
      </c>
      <c r="LO64" s="2932">
        <v>5482</v>
      </c>
      <c r="LP64" s="2932">
        <v>33</v>
      </c>
      <c r="LQ64" s="2970">
        <v>0</v>
      </c>
      <c r="LR64" s="2970">
        <v>0</v>
      </c>
      <c r="LS64" s="2979">
        <v>5671</v>
      </c>
      <c r="LT64" s="2980">
        <v>9099</v>
      </c>
      <c r="LU64" s="2981">
        <v>6844</v>
      </c>
      <c r="LV64" s="2982">
        <v>3055</v>
      </c>
      <c r="LW64" s="3059">
        <v>5641</v>
      </c>
      <c r="LX64" s="3057">
        <v>0</v>
      </c>
      <c r="LY64" s="3057">
        <v>0</v>
      </c>
      <c r="LZ64" s="3089">
        <v>6559</v>
      </c>
      <c r="MA64" s="3110">
        <v>5824</v>
      </c>
      <c r="MB64" s="3146">
        <v>3583</v>
      </c>
      <c r="MC64" s="3166">
        <v>3182</v>
      </c>
      <c r="MD64" s="3186">
        <v>2736</v>
      </c>
      <c r="ME64" s="3197">
        <v>0</v>
      </c>
      <c r="MF64" s="3197">
        <v>0</v>
      </c>
      <c r="MG64" s="3216">
        <v>4018</v>
      </c>
      <c r="MH64" s="3236">
        <v>2404</v>
      </c>
      <c r="MI64" s="3256">
        <v>3664</v>
      </c>
      <c r="MJ64" s="3277">
        <v>4390</v>
      </c>
      <c r="MK64" s="3297">
        <v>3959</v>
      </c>
      <c r="ML64" s="3308">
        <v>0</v>
      </c>
      <c r="MM64" s="3308">
        <v>0</v>
      </c>
      <c r="MN64" s="3326">
        <v>5468</v>
      </c>
      <c r="MO64" s="3346">
        <v>3527</v>
      </c>
      <c r="MP64" s="3366">
        <v>4631</v>
      </c>
      <c r="MQ64" s="3386">
        <v>3419</v>
      </c>
      <c r="MR64" s="3440">
        <v>2099</v>
      </c>
      <c r="MS64" s="3438">
        <v>0</v>
      </c>
      <c r="MT64" s="3438">
        <v>0</v>
      </c>
      <c r="MU64" s="3440">
        <v>4565</v>
      </c>
      <c r="MV64" s="3468">
        <v>4073</v>
      </c>
      <c r="MW64" s="3488">
        <v>3207</v>
      </c>
      <c r="MX64" s="3508">
        <v>3306</v>
      </c>
      <c r="MY64" s="3528">
        <v>2848</v>
      </c>
      <c r="MZ64" s="3539">
        <v>0</v>
      </c>
      <c r="NA64" s="3539">
        <v>0</v>
      </c>
      <c r="NB64" s="1575"/>
      <c r="NC64" s="3557">
        <v>3151</v>
      </c>
      <c r="ND64" s="3557">
        <v>4461</v>
      </c>
      <c r="NE64" s="3557">
        <v>5541</v>
      </c>
      <c r="NF64" s="3587">
        <v>3434</v>
      </c>
      <c r="NG64" s="3571">
        <v>0</v>
      </c>
      <c r="NH64" s="3571">
        <v>0</v>
      </c>
      <c r="NI64" s="339">
        <v>5880</v>
      </c>
      <c r="NJ64" s="3587">
        <v>3104</v>
      </c>
      <c r="NK64" s="3617">
        <v>2744</v>
      </c>
      <c r="NL64" s="3617">
        <v>1868</v>
      </c>
      <c r="NM64" s="3617">
        <v>2831</v>
      </c>
      <c r="NN64" s="3602">
        <v>0</v>
      </c>
      <c r="NO64" s="3602">
        <v>0</v>
      </c>
      <c r="NP64" s="3617">
        <v>3881</v>
      </c>
      <c r="NQ64" s="3617">
        <v>4085</v>
      </c>
      <c r="NR64" s="3617">
        <v>4298</v>
      </c>
      <c r="NS64" s="3617">
        <v>3299</v>
      </c>
      <c r="NT64" s="3637">
        <v>3615</v>
      </c>
      <c r="NU64" s="3602">
        <v>0</v>
      </c>
      <c r="NV64" s="3602">
        <v>0</v>
      </c>
      <c r="NW64" s="3617">
        <v>3439</v>
      </c>
      <c r="NX64" s="3617">
        <v>1626</v>
      </c>
      <c r="NY64" s="3637">
        <v>3271</v>
      </c>
      <c r="NZ64" s="3666">
        <v>4882</v>
      </c>
      <c r="OA64" s="3666">
        <v>2966</v>
      </c>
      <c r="OB64" s="3651">
        <v>0</v>
      </c>
      <c r="OC64" s="3651">
        <v>0</v>
      </c>
      <c r="OD64" s="3666">
        <v>5796</v>
      </c>
      <c r="OE64" s="3666">
        <v>3042</v>
      </c>
      <c r="OF64" s="3666">
        <v>3489</v>
      </c>
      <c r="OG64" s="3666">
        <v>3951</v>
      </c>
      <c r="OH64" s="339">
        <v>5576</v>
      </c>
      <c r="OI64" s="211">
        <v>0</v>
      </c>
      <c r="OJ64" s="211">
        <v>0</v>
      </c>
      <c r="OK64" s="3686"/>
      <c r="OL64" s="3686">
        <v>3330</v>
      </c>
      <c r="OM64" s="3706">
        <v>2590</v>
      </c>
      <c r="ON64" s="3726">
        <v>3633</v>
      </c>
      <c r="OO64" s="3746">
        <v>3816</v>
      </c>
      <c r="OP64" s="3757">
        <v>0</v>
      </c>
      <c r="OQ64" s="3757">
        <v>0</v>
      </c>
      <c r="OR64" s="3775">
        <v>4297</v>
      </c>
      <c r="OS64" s="3795">
        <v>3063</v>
      </c>
      <c r="OT64" s="3815">
        <v>3415</v>
      </c>
      <c r="OU64" s="3835">
        <v>1273</v>
      </c>
      <c r="OV64" s="3855">
        <v>2837</v>
      </c>
      <c r="OW64" s="3866">
        <v>0</v>
      </c>
      <c r="OX64" s="3866">
        <v>0</v>
      </c>
      <c r="OY64" s="3884">
        <v>3314</v>
      </c>
      <c r="OZ64" s="3904">
        <v>2983</v>
      </c>
      <c r="PA64" s="3924">
        <v>5810</v>
      </c>
      <c r="PB64" s="3944">
        <v>1909</v>
      </c>
      <c r="PC64" s="3964">
        <v>1041</v>
      </c>
      <c r="PD64" s="3975">
        <v>0</v>
      </c>
      <c r="PE64" s="3975">
        <v>0</v>
      </c>
      <c r="PF64" s="3993">
        <v>2878</v>
      </c>
      <c r="PG64" s="3993">
        <v>4122</v>
      </c>
      <c r="PH64" s="3993">
        <v>2578</v>
      </c>
      <c r="PI64" s="4013">
        <v>2616</v>
      </c>
      <c r="PJ64" s="4033">
        <v>3592</v>
      </c>
      <c r="PK64" s="4044">
        <v>0</v>
      </c>
      <c r="PL64" s="4044">
        <v>0</v>
      </c>
      <c r="PM64" s="4062">
        <v>2852</v>
      </c>
      <c r="PN64" s="4082">
        <v>4072</v>
      </c>
      <c r="PO64" s="4102">
        <v>2916</v>
      </c>
      <c r="PP64" s="4122">
        <v>2780</v>
      </c>
      <c r="PQ64" s="4142">
        <v>1969</v>
      </c>
      <c r="PR64" s="4153">
        <v>0</v>
      </c>
      <c r="PS64" s="4153">
        <v>0</v>
      </c>
      <c r="PT64" s="4173">
        <v>3442</v>
      </c>
      <c r="PU64" s="4173">
        <v>2395</v>
      </c>
      <c r="PV64" s="4173">
        <v>1352</v>
      </c>
      <c r="PW64" s="4173">
        <v>2254</v>
      </c>
      <c r="PX64" s="4193">
        <v>1033</v>
      </c>
      <c r="PY64" s="4204">
        <v>0</v>
      </c>
      <c r="PZ64" s="4204">
        <v>0</v>
      </c>
      <c r="QA64" s="4222">
        <v>1762</v>
      </c>
      <c r="QB64" s="4242">
        <v>1941</v>
      </c>
      <c r="QC64" s="4262">
        <v>2837</v>
      </c>
      <c r="QD64" s="4282">
        <v>1862</v>
      </c>
      <c r="QE64" s="4302">
        <v>2665</v>
      </c>
      <c r="QF64" s="4313">
        <v>0</v>
      </c>
      <c r="QG64" s="4313">
        <v>0</v>
      </c>
      <c r="QH64" s="4331">
        <v>4005</v>
      </c>
      <c r="QI64" s="4351">
        <v>1320</v>
      </c>
      <c r="QJ64" s="4371">
        <v>765</v>
      </c>
      <c r="QK64" s="4391">
        <v>1279</v>
      </c>
      <c r="QL64" s="4411">
        <v>1717</v>
      </c>
      <c r="QM64" s="4422">
        <v>0</v>
      </c>
      <c r="QN64" s="4422">
        <v>0</v>
      </c>
      <c r="QO64" s="4440">
        <v>2807</v>
      </c>
      <c r="QP64" s="4460">
        <v>2823</v>
      </c>
      <c r="QQ64" s="4480">
        <v>1417</v>
      </c>
      <c r="QR64" s="4500">
        <v>1669</v>
      </c>
      <c r="QS64" s="4520">
        <v>1795</v>
      </c>
      <c r="QT64" s="4531">
        <v>0</v>
      </c>
      <c r="QU64" s="4531">
        <v>0</v>
      </c>
      <c r="QV64" s="4520"/>
      <c r="QW64" s="4552">
        <v>2474</v>
      </c>
      <c r="QX64" s="4572">
        <v>3050</v>
      </c>
      <c r="QY64" s="4592">
        <v>1653</v>
      </c>
      <c r="QZ64" s="4612">
        <v>2431</v>
      </c>
      <c r="RA64" s="4623">
        <v>0</v>
      </c>
      <c r="RB64" s="4623">
        <v>0</v>
      </c>
      <c r="RC64" s="339">
        <v>1307</v>
      </c>
      <c r="RD64" s="339">
        <v>2363</v>
      </c>
      <c r="RE64" s="4648">
        <v>1674</v>
      </c>
      <c r="RF64" s="339">
        <v>4037</v>
      </c>
      <c r="RG64" s="339">
        <v>933</v>
      </c>
      <c r="RH64" s="211">
        <v>0</v>
      </c>
      <c r="RI64" s="211">
        <v>0</v>
      </c>
      <c r="RJ64" s="339">
        <v>1645</v>
      </c>
      <c r="RK64" s="339">
        <v>2178</v>
      </c>
      <c r="RL64" s="339">
        <v>881</v>
      </c>
      <c r="RM64" s="339">
        <v>965</v>
      </c>
      <c r="RN64" s="339">
        <v>1335</v>
      </c>
      <c r="RO64" s="211">
        <v>0</v>
      </c>
      <c r="RP64" s="211">
        <v>0</v>
      </c>
      <c r="RQ64" s="339">
        <v>39</v>
      </c>
      <c r="RR64" s="339">
        <v>833</v>
      </c>
      <c r="RS64" s="339">
        <v>797</v>
      </c>
      <c r="RT64" s="339">
        <v>508</v>
      </c>
      <c r="RU64" s="339">
        <v>610</v>
      </c>
      <c r="RV64" s="211">
        <v>0</v>
      </c>
      <c r="RW64" s="211">
        <v>0</v>
      </c>
      <c r="RX64" s="339">
        <v>1186</v>
      </c>
      <c r="RY64" s="339">
        <v>1423</v>
      </c>
      <c r="RZ64" s="339">
        <v>1208</v>
      </c>
      <c r="SA64" s="339">
        <v>1464</v>
      </c>
      <c r="SB64" s="339">
        <v>74</v>
      </c>
      <c r="SC64" s="211">
        <v>0</v>
      </c>
      <c r="SD64" s="211">
        <v>0</v>
      </c>
      <c r="SE64" s="339"/>
      <c r="SF64" s="339">
        <v>2914</v>
      </c>
      <c r="SG64" s="339">
        <v>2989</v>
      </c>
      <c r="SH64" s="339">
        <v>2002</v>
      </c>
      <c r="SI64" s="339">
        <v>1219</v>
      </c>
      <c r="SJ64" s="211">
        <v>0</v>
      </c>
      <c r="SK64" s="211">
        <v>0</v>
      </c>
      <c r="SL64" s="339">
        <v>3223</v>
      </c>
      <c r="SM64" s="339">
        <v>353</v>
      </c>
      <c r="SN64" s="339">
        <v>111</v>
      </c>
      <c r="SO64" s="4672">
        <v>246</v>
      </c>
      <c r="SP64" s="4702">
        <v>914</v>
      </c>
      <c r="SQ64" s="4686">
        <v>0</v>
      </c>
      <c r="SR64" s="4686">
        <v>0</v>
      </c>
      <c r="SS64" s="4702">
        <v>617</v>
      </c>
      <c r="ST64" s="4723">
        <v>123</v>
      </c>
      <c r="SU64" s="4744">
        <v>935</v>
      </c>
      <c r="SV64" s="4766">
        <v>723</v>
      </c>
      <c r="SW64" s="4787">
        <v>833</v>
      </c>
      <c r="SX64" s="4798">
        <v>0</v>
      </c>
      <c r="SY64" s="4798">
        <v>0</v>
      </c>
      <c r="SZ64" s="339">
        <v>391</v>
      </c>
      <c r="TA64" s="339">
        <v>871</v>
      </c>
      <c r="TB64" s="339">
        <v>1686</v>
      </c>
      <c r="TC64" s="339">
        <v>502</v>
      </c>
      <c r="TD64" s="339">
        <v>1259</v>
      </c>
      <c r="TE64" s="211">
        <v>0</v>
      </c>
      <c r="TF64" s="211">
        <v>0</v>
      </c>
      <c r="TG64" s="339">
        <v>539</v>
      </c>
      <c r="TH64" s="339">
        <v>493</v>
      </c>
      <c r="TI64" s="339">
        <v>176</v>
      </c>
      <c r="TJ64" s="339">
        <v>295</v>
      </c>
      <c r="TK64" s="339"/>
      <c r="TL64" s="211">
        <v>0</v>
      </c>
      <c r="TM64" s="211">
        <v>0</v>
      </c>
      <c r="TN64" s="339">
        <v>1189</v>
      </c>
      <c r="TO64" s="339">
        <v>1189</v>
      </c>
      <c r="TP64" s="339">
        <v>778</v>
      </c>
      <c r="TQ64" s="339">
        <v>778</v>
      </c>
    </row>
    <row r="65" spans="1:537" x14ac:dyDescent="0.3">
      <c r="A65" s="2905" t="s">
        <v>427</v>
      </c>
      <c r="B65" s="338"/>
      <c r="C65" s="338"/>
      <c r="D65" s="338"/>
      <c r="E65" s="338"/>
      <c r="F65" s="338"/>
      <c r="G65" s="209"/>
      <c r="H65" s="209"/>
      <c r="I65" s="338"/>
      <c r="J65" s="338"/>
      <c r="K65" s="338"/>
      <c r="L65" s="338"/>
      <c r="M65" s="338"/>
      <c r="N65" s="209"/>
      <c r="O65" s="209"/>
      <c r="P65" s="338"/>
      <c r="Q65" s="338"/>
      <c r="R65" s="338"/>
      <c r="S65" s="338"/>
      <c r="T65" s="338"/>
      <c r="U65" s="209"/>
      <c r="V65" s="209"/>
      <c r="W65" s="338"/>
      <c r="X65" s="338"/>
      <c r="Y65" s="338"/>
      <c r="Z65" s="338"/>
      <c r="AA65" s="338"/>
      <c r="AB65" s="209"/>
      <c r="AC65" s="209"/>
      <c r="AD65" s="338"/>
      <c r="AE65" s="338"/>
      <c r="AF65" s="338"/>
      <c r="AG65" s="338"/>
      <c r="AH65" s="338"/>
      <c r="AI65" s="209"/>
      <c r="AJ65" s="209"/>
      <c r="AK65" s="338"/>
      <c r="AL65" s="338"/>
      <c r="AM65" s="338"/>
      <c r="AN65" s="338"/>
      <c r="AO65" s="338"/>
      <c r="AP65" s="209"/>
      <c r="AQ65" s="209"/>
      <c r="AR65" s="338"/>
      <c r="AS65" s="338"/>
      <c r="AT65" s="338"/>
      <c r="AU65" s="338"/>
      <c r="AV65" s="338"/>
      <c r="AW65" s="209"/>
      <c r="AX65" s="209"/>
      <c r="AY65" s="338"/>
      <c r="AZ65" s="338"/>
      <c r="BA65" s="338"/>
      <c r="BB65" s="338"/>
      <c r="BC65" s="338"/>
      <c r="BD65" s="209"/>
      <c r="BE65" s="209"/>
      <c r="BF65" s="338"/>
      <c r="BG65" s="339"/>
      <c r="BH65" s="338"/>
      <c r="BI65" s="338"/>
      <c r="BJ65" s="339"/>
      <c r="BK65" s="211"/>
      <c r="BL65" s="211"/>
      <c r="BM65" s="339"/>
      <c r="BN65" s="338"/>
      <c r="BO65" s="338"/>
      <c r="BP65" s="338"/>
      <c r="BQ65" s="338"/>
      <c r="BR65" s="209"/>
      <c r="BS65" s="209"/>
      <c r="BT65" s="338"/>
      <c r="BU65" s="338"/>
      <c r="BV65" s="338"/>
      <c r="BW65" s="338"/>
      <c r="BX65" s="338"/>
      <c r="BY65" s="209"/>
      <c r="BZ65" s="209"/>
      <c r="CA65" s="338"/>
      <c r="CB65" s="338"/>
      <c r="CC65" s="340"/>
      <c r="CD65" s="341"/>
      <c r="CE65" s="341"/>
      <c r="CF65" s="214"/>
      <c r="CG65" s="214"/>
      <c r="CH65" s="342"/>
      <c r="CI65" s="342"/>
      <c r="CJ65" s="339"/>
      <c r="CK65" s="339"/>
      <c r="CL65" s="339"/>
      <c r="CM65" s="211"/>
      <c r="CN65" s="211"/>
      <c r="CO65" s="339"/>
      <c r="CP65" s="343"/>
      <c r="CQ65" s="339"/>
      <c r="CR65" s="339"/>
      <c r="CS65" s="339"/>
      <c r="CT65" s="211"/>
      <c r="CU65" s="211"/>
      <c r="CV65" s="216"/>
      <c r="CW65" s="343"/>
      <c r="CX65" s="343"/>
      <c r="CY65" s="343"/>
      <c r="CZ65" s="343"/>
      <c r="DA65" s="217"/>
      <c r="DB65" s="217"/>
      <c r="DC65" s="344"/>
      <c r="DD65" s="345"/>
      <c r="DE65" s="345"/>
      <c r="DF65" s="339"/>
      <c r="DG65" s="346"/>
      <c r="DH65" s="221"/>
      <c r="DI65" s="221"/>
      <c r="DJ65" s="339"/>
      <c r="DK65" s="339"/>
      <c r="DL65" s="339"/>
      <c r="DM65" s="347"/>
      <c r="DN65" s="339"/>
      <c r="DO65" s="211"/>
      <c r="DP65" s="211"/>
      <c r="DQ65" s="339"/>
      <c r="DR65" s="339"/>
      <c r="DS65" s="348"/>
      <c r="DT65" s="339"/>
      <c r="DU65" s="349"/>
      <c r="DV65" s="225"/>
      <c r="DW65" s="225"/>
      <c r="DX65" s="339"/>
      <c r="DY65" s="350"/>
      <c r="DZ65" s="351"/>
      <c r="EA65" s="352"/>
      <c r="EB65" s="339"/>
      <c r="EC65" s="211"/>
      <c r="ED65" s="211"/>
      <c r="EE65" s="211"/>
      <c r="EF65" s="339"/>
      <c r="EG65" s="339"/>
      <c r="EH65" s="353"/>
      <c r="EI65" s="339"/>
      <c r="EJ65" s="211"/>
      <c r="EK65" s="211"/>
      <c r="EL65" s="339"/>
      <c r="EM65" s="354"/>
      <c r="EN65" s="355"/>
      <c r="EO65" s="339"/>
      <c r="EP65" s="356"/>
      <c r="EQ65" s="233"/>
      <c r="ER65" s="233"/>
      <c r="ES65" s="357"/>
      <c r="ET65" s="358"/>
      <c r="EU65" s="359"/>
      <c r="EV65" s="360"/>
      <c r="EW65" s="339"/>
      <c r="EX65" s="211"/>
      <c r="EY65" s="211"/>
      <c r="EZ65" s="361"/>
      <c r="FA65" s="362"/>
      <c r="FB65" s="363"/>
      <c r="FC65" s="364"/>
      <c r="FD65" s="365"/>
      <c r="FE65" s="243"/>
      <c r="FF65" s="243"/>
      <c r="FG65" s="366"/>
      <c r="FH65" s="367"/>
      <c r="FI65" s="368"/>
      <c r="FJ65" s="368"/>
      <c r="FK65" s="369"/>
      <c r="FL65" s="248"/>
      <c r="FM65" s="248"/>
      <c r="FN65" s="370"/>
      <c r="FO65" s="371"/>
      <c r="FP65" s="371"/>
      <c r="FQ65" s="371"/>
      <c r="FR65" s="372"/>
      <c r="FS65" s="252"/>
      <c r="FT65" s="252"/>
      <c r="FU65" s="373"/>
      <c r="FV65" s="374"/>
      <c r="FW65" s="374"/>
      <c r="FX65" s="374"/>
      <c r="FY65" s="375"/>
      <c r="FZ65" s="256"/>
      <c r="GA65" s="256"/>
      <c r="GB65" s="376"/>
      <c r="GC65" s="377"/>
      <c r="GD65" s="378"/>
      <c r="GE65" s="378"/>
      <c r="GF65" s="379"/>
      <c r="GG65" s="261"/>
      <c r="GH65" s="261"/>
      <c r="GI65" s="380"/>
      <c r="GJ65" s="381"/>
      <c r="GK65" s="382"/>
      <c r="GL65" s="382"/>
      <c r="GM65" s="339"/>
      <c r="GN65" s="211"/>
      <c r="GO65" s="211"/>
      <c r="GP65" s="383"/>
      <c r="GQ65" s="384"/>
      <c r="GR65" s="385"/>
      <c r="GS65" s="385"/>
      <c r="GT65" s="385"/>
      <c r="GU65" s="268"/>
      <c r="GV65" s="268"/>
      <c r="GW65" s="386"/>
      <c r="GX65" s="387"/>
      <c r="GY65" s="388"/>
      <c r="GZ65" s="388"/>
      <c r="HA65" s="388"/>
      <c r="HB65" s="272"/>
      <c r="HC65" s="272"/>
      <c r="HD65" s="389"/>
      <c r="HE65" s="390"/>
      <c r="HF65" s="391"/>
      <c r="HG65" s="392"/>
      <c r="HH65" s="392"/>
      <c r="HI65" s="277"/>
      <c r="HJ65" s="277"/>
      <c r="HK65" s="393"/>
      <c r="HL65" s="394"/>
      <c r="HM65" s="1369"/>
      <c r="HN65" s="1395"/>
      <c r="HO65" s="1449"/>
      <c r="HP65" s="1460"/>
      <c r="HQ65" s="1460"/>
      <c r="HR65" s="1478"/>
      <c r="HS65" s="1519"/>
      <c r="HT65" s="1541"/>
      <c r="HU65" s="339"/>
      <c r="HV65" s="1564"/>
      <c r="HW65" s="1575"/>
      <c r="HX65" s="1575"/>
      <c r="HY65" s="1575"/>
      <c r="HZ65" s="1593"/>
      <c r="IA65" s="1614"/>
      <c r="IB65" s="1636"/>
      <c r="IC65" s="1657"/>
      <c r="ID65" s="1668"/>
      <c r="IE65" s="1668"/>
      <c r="IF65" s="1686"/>
      <c r="IG65" s="1707"/>
      <c r="IH65" s="1707"/>
      <c r="II65" s="1729"/>
      <c r="IJ65" s="1750"/>
      <c r="IK65" s="1761"/>
      <c r="IL65" s="1761"/>
      <c r="IM65" s="1779"/>
      <c r="IN65" s="339"/>
      <c r="IO65" s="1800"/>
      <c r="IP65" s="1821"/>
      <c r="IQ65" s="1842"/>
      <c r="IR65" s="1853"/>
      <c r="IS65" s="1853"/>
      <c r="IT65" s="1871"/>
      <c r="IU65" s="1892"/>
      <c r="IV65" s="1892"/>
      <c r="IW65" s="1913"/>
      <c r="IX65" s="1934"/>
      <c r="IY65" s="1945"/>
      <c r="IZ65" s="1945"/>
      <c r="JA65" s="1934"/>
      <c r="JB65" s="1934"/>
      <c r="JC65" s="1963"/>
      <c r="JD65" s="1963"/>
      <c r="JE65" s="1984"/>
      <c r="JF65" s="1995"/>
      <c r="JG65" s="1995"/>
      <c r="JH65" s="2013"/>
      <c r="JI65" s="2034"/>
      <c r="JJ65" s="2055"/>
      <c r="JK65" s="2055"/>
      <c r="JL65" s="2076"/>
      <c r="JM65" s="2087"/>
      <c r="JN65" s="2087"/>
      <c r="JO65" s="2105"/>
      <c r="JP65" s="2125"/>
      <c r="JQ65" s="2145"/>
      <c r="JR65" s="2165"/>
      <c r="JS65" s="2185"/>
      <c r="JT65" s="2196"/>
      <c r="JU65" s="2196"/>
      <c r="JV65" s="2212"/>
      <c r="JW65" s="2232"/>
      <c r="JX65" s="2252"/>
      <c r="JY65" s="2272"/>
      <c r="JZ65" s="2292"/>
      <c r="KA65" s="2303"/>
      <c r="KB65" s="2303"/>
      <c r="KC65" s="2321"/>
      <c r="KD65" s="2341"/>
      <c r="KE65" s="2361"/>
      <c r="KF65" s="2381"/>
      <c r="KG65" s="2401"/>
      <c r="KH65" s="2412"/>
      <c r="KI65" s="2412"/>
      <c r="KJ65" s="2430"/>
      <c r="KK65" s="2450"/>
      <c r="KL65" s="2470"/>
      <c r="KM65" s="2490"/>
      <c r="KN65" s="2510"/>
      <c r="KO65" s="2521"/>
      <c r="KP65" s="2521"/>
      <c r="KQ65" s="2539"/>
      <c r="KR65" s="2559"/>
      <c r="KS65" s="2579"/>
      <c r="KT65" s="2599"/>
      <c r="KU65" s="2619"/>
      <c r="KV65" s="2630"/>
      <c r="KW65" s="2630"/>
      <c r="KX65" s="2648"/>
      <c r="KY65" s="2668"/>
      <c r="KZ65" s="2688"/>
      <c r="LA65" s="2712"/>
      <c r="LB65" s="2732"/>
      <c r="LC65" s="2743"/>
      <c r="LD65" s="2743"/>
      <c r="LE65" s="2761"/>
      <c r="LF65" s="2781"/>
      <c r="LG65" s="2801"/>
      <c r="LH65" s="2821"/>
      <c r="LI65" s="2841"/>
      <c r="LJ65" s="2852"/>
      <c r="LK65" s="2852"/>
      <c r="LL65" s="2870"/>
      <c r="LM65" s="2890"/>
      <c r="LN65" s="2912">
        <v>2328</v>
      </c>
      <c r="LO65" s="2932">
        <v>1415</v>
      </c>
      <c r="LP65" s="2932">
        <v>9</v>
      </c>
      <c r="LQ65" s="2970">
        <v>0</v>
      </c>
      <c r="LR65" s="2970">
        <v>0</v>
      </c>
      <c r="LS65" s="2979">
        <v>2165</v>
      </c>
      <c r="LT65" s="2980">
        <v>2321</v>
      </c>
      <c r="LU65" s="2981">
        <v>956</v>
      </c>
      <c r="LV65" s="2982">
        <v>1429</v>
      </c>
      <c r="LW65" s="3059">
        <v>1425</v>
      </c>
      <c r="LX65" s="3057">
        <v>0</v>
      </c>
      <c r="LY65" s="3057">
        <v>0</v>
      </c>
      <c r="LZ65" s="3089">
        <v>1143</v>
      </c>
      <c r="MA65" s="3110">
        <v>1252</v>
      </c>
      <c r="MB65" s="3146">
        <v>781</v>
      </c>
      <c r="MC65" s="3166">
        <v>795</v>
      </c>
      <c r="MD65" s="3186">
        <v>624</v>
      </c>
      <c r="ME65" s="3197">
        <v>0</v>
      </c>
      <c r="MF65" s="3197">
        <v>0</v>
      </c>
      <c r="MG65" s="3216">
        <v>940</v>
      </c>
      <c r="MH65" s="3236">
        <v>2490</v>
      </c>
      <c r="MI65" s="3256">
        <v>1187</v>
      </c>
      <c r="MJ65" s="3277">
        <v>1626</v>
      </c>
      <c r="MK65" s="3297">
        <v>585</v>
      </c>
      <c r="ML65" s="3308">
        <v>0</v>
      </c>
      <c r="MM65" s="3308">
        <v>0</v>
      </c>
      <c r="MN65" s="3326">
        <v>2035</v>
      </c>
      <c r="MO65" s="3346">
        <v>609</v>
      </c>
      <c r="MP65" s="3366">
        <v>730</v>
      </c>
      <c r="MQ65" s="3386">
        <v>2044</v>
      </c>
      <c r="MR65" s="3440">
        <v>734</v>
      </c>
      <c r="MS65" s="3438">
        <v>0</v>
      </c>
      <c r="MT65" s="3438">
        <v>0</v>
      </c>
      <c r="MU65" s="3440">
        <v>1209</v>
      </c>
      <c r="MV65" s="3468">
        <v>969</v>
      </c>
      <c r="MW65" s="3488">
        <v>901</v>
      </c>
      <c r="MX65" s="3508">
        <v>1286</v>
      </c>
      <c r="MY65" s="3528">
        <v>1167</v>
      </c>
      <c r="MZ65" s="3539">
        <v>0</v>
      </c>
      <c r="NA65" s="3539">
        <v>0</v>
      </c>
      <c r="NB65" s="1575"/>
      <c r="NC65" s="3557">
        <v>1893</v>
      </c>
      <c r="ND65" s="3557">
        <v>846</v>
      </c>
      <c r="NE65" s="3557">
        <v>662</v>
      </c>
      <c r="NF65" s="3587">
        <v>1210</v>
      </c>
      <c r="NG65" s="3571">
        <v>0</v>
      </c>
      <c r="NH65" s="3571">
        <v>0</v>
      </c>
      <c r="NI65" s="339">
        <v>891</v>
      </c>
      <c r="NJ65" s="3587">
        <v>3129</v>
      </c>
      <c r="NK65" s="3617">
        <v>1089</v>
      </c>
      <c r="NL65" s="3617">
        <v>1227</v>
      </c>
      <c r="NM65" s="3617">
        <v>846</v>
      </c>
      <c r="NN65" s="3602">
        <v>0</v>
      </c>
      <c r="NO65" s="3602">
        <v>0</v>
      </c>
      <c r="NP65" s="3617">
        <v>629</v>
      </c>
      <c r="NQ65" s="3617">
        <v>213</v>
      </c>
      <c r="NR65" s="3617">
        <v>323</v>
      </c>
      <c r="NS65" s="3617">
        <v>137</v>
      </c>
      <c r="NT65" s="3637">
        <v>1198</v>
      </c>
      <c r="NU65" s="3602">
        <v>0</v>
      </c>
      <c r="NV65" s="3602">
        <v>0</v>
      </c>
      <c r="NW65" s="3617">
        <v>2531</v>
      </c>
      <c r="NX65" s="3617">
        <v>842</v>
      </c>
      <c r="NY65" s="3637">
        <v>1363</v>
      </c>
      <c r="NZ65" s="3666">
        <v>307</v>
      </c>
      <c r="OA65" s="3666">
        <v>460</v>
      </c>
      <c r="OB65" s="3651">
        <v>0</v>
      </c>
      <c r="OC65" s="3651">
        <v>0</v>
      </c>
      <c r="OD65" s="3666">
        <v>826</v>
      </c>
      <c r="OE65" s="3666">
        <v>1189</v>
      </c>
      <c r="OF65" s="3666">
        <v>821</v>
      </c>
      <c r="OG65" s="3666">
        <v>2096</v>
      </c>
      <c r="OH65" s="339">
        <v>616</v>
      </c>
      <c r="OI65" s="211">
        <v>0</v>
      </c>
      <c r="OJ65" s="211">
        <v>0</v>
      </c>
      <c r="OK65" s="3686"/>
      <c r="OL65" s="3686">
        <v>1006</v>
      </c>
      <c r="OM65" s="3706">
        <v>1009</v>
      </c>
      <c r="ON65" s="3726">
        <v>785</v>
      </c>
      <c r="OO65" s="3746">
        <v>433</v>
      </c>
      <c r="OP65" s="3757">
        <v>0</v>
      </c>
      <c r="OQ65" s="3757">
        <v>0</v>
      </c>
      <c r="OR65" s="3775">
        <v>948</v>
      </c>
      <c r="OS65" s="3795">
        <v>906</v>
      </c>
      <c r="OT65" s="3815">
        <v>575</v>
      </c>
      <c r="OU65" s="3835">
        <v>712</v>
      </c>
      <c r="OV65" s="3855">
        <v>665</v>
      </c>
      <c r="OW65" s="3866">
        <v>0</v>
      </c>
      <c r="OX65" s="3866">
        <v>0</v>
      </c>
      <c r="OY65" s="3884">
        <v>318</v>
      </c>
      <c r="OZ65" s="3904">
        <v>693</v>
      </c>
      <c r="PA65" s="3924">
        <v>839</v>
      </c>
      <c r="PB65" s="3944">
        <v>385</v>
      </c>
      <c r="PC65" s="3964">
        <v>821</v>
      </c>
      <c r="PD65" s="3975">
        <v>0</v>
      </c>
      <c r="PE65" s="3975">
        <v>0</v>
      </c>
      <c r="PF65" s="3993">
        <v>727</v>
      </c>
      <c r="PG65" s="3993">
        <v>869</v>
      </c>
      <c r="PH65" s="3993">
        <v>479</v>
      </c>
      <c r="PI65" s="4013">
        <v>647</v>
      </c>
      <c r="PJ65" s="4033">
        <v>202</v>
      </c>
      <c r="PK65" s="4044">
        <v>0</v>
      </c>
      <c r="PL65" s="4044">
        <v>0</v>
      </c>
      <c r="PM65" s="4062">
        <v>1451</v>
      </c>
      <c r="PN65" s="4082">
        <v>689</v>
      </c>
      <c r="PO65" s="4102">
        <v>1120</v>
      </c>
      <c r="PP65" s="4122">
        <v>393</v>
      </c>
      <c r="PQ65" s="4142">
        <v>589</v>
      </c>
      <c r="PR65" s="4153">
        <v>0</v>
      </c>
      <c r="PS65" s="4153">
        <v>0</v>
      </c>
      <c r="PT65" s="4173">
        <v>657</v>
      </c>
      <c r="PU65" s="4173">
        <v>1105</v>
      </c>
      <c r="PV65" s="4173">
        <v>476</v>
      </c>
      <c r="PW65" s="4173">
        <v>766</v>
      </c>
      <c r="PX65" s="4193">
        <v>961</v>
      </c>
      <c r="PY65" s="4204">
        <v>0</v>
      </c>
      <c r="PZ65" s="4204">
        <v>0</v>
      </c>
      <c r="QA65" s="4222">
        <v>295</v>
      </c>
      <c r="QB65" s="4242">
        <v>996</v>
      </c>
      <c r="QC65" s="4262">
        <v>337</v>
      </c>
      <c r="QD65" s="4282">
        <v>356</v>
      </c>
      <c r="QE65" s="4302">
        <v>179</v>
      </c>
      <c r="QF65" s="4313">
        <v>0</v>
      </c>
      <c r="QG65" s="4313">
        <v>0</v>
      </c>
      <c r="QH65" s="4331">
        <v>925</v>
      </c>
      <c r="QI65" s="4351">
        <v>885</v>
      </c>
      <c r="QJ65" s="4371">
        <v>196</v>
      </c>
      <c r="QK65" s="4391">
        <v>297</v>
      </c>
      <c r="QL65" s="4411">
        <v>317</v>
      </c>
      <c r="QM65" s="4422">
        <v>0</v>
      </c>
      <c r="QN65" s="4422">
        <v>0</v>
      </c>
      <c r="QO65" s="4440">
        <v>330</v>
      </c>
      <c r="QP65" s="4460">
        <v>275</v>
      </c>
      <c r="QQ65" s="4480">
        <v>206</v>
      </c>
      <c r="QR65" s="4500">
        <v>295</v>
      </c>
      <c r="QS65" s="4520">
        <v>597</v>
      </c>
      <c r="QT65" s="4531">
        <v>0</v>
      </c>
      <c r="QU65" s="4531">
        <v>0</v>
      </c>
      <c r="QV65" s="4520"/>
      <c r="QW65" s="4552">
        <v>530</v>
      </c>
      <c r="QX65" s="4572">
        <v>81</v>
      </c>
      <c r="QY65" s="4592">
        <v>852</v>
      </c>
      <c r="QZ65" s="4612">
        <v>992</v>
      </c>
      <c r="RA65" s="4623">
        <v>0</v>
      </c>
      <c r="RB65" s="4623">
        <v>0</v>
      </c>
      <c r="RC65" s="339">
        <v>487</v>
      </c>
      <c r="RD65" s="339">
        <v>1125</v>
      </c>
      <c r="RE65" s="4648">
        <v>201</v>
      </c>
      <c r="RF65" s="339">
        <v>401</v>
      </c>
      <c r="RG65" s="339">
        <v>106</v>
      </c>
      <c r="RH65" s="211">
        <v>0</v>
      </c>
      <c r="RI65" s="211">
        <v>0</v>
      </c>
      <c r="RJ65" s="339">
        <v>990</v>
      </c>
      <c r="RK65" s="339">
        <v>296</v>
      </c>
      <c r="RL65" s="339">
        <v>92</v>
      </c>
      <c r="RM65" s="339">
        <v>249</v>
      </c>
      <c r="RN65" s="339">
        <v>344</v>
      </c>
      <c r="RO65" s="211">
        <v>0</v>
      </c>
      <c r="RP65" s="211">
        <v>0</v>
      </c>
      <c r="RQ65" s="339">
        <v>431</v>
      </c>
      <c r="RR65" s="339">
        <v>0</v>
      </c>
      <c r="RS65" s="339">
        <v>0</v>
      </c>
      <c r="RT65" s="339">
        <v>0</v>
      </c>
      <c r="RU65" s="339">
        <v>0</v>
      </c>
      <c r="RV65" s="211">
        <v>0</v>
      </c>
      <c r="RW65" s="211">
        <v>0</v>
      </c>
      <c r="RX65" s="339">
        <v>326</v>
      </c>
      <c r="RY65" s="339">
        <v>199</v>
      </c>
      <c r="RZ65" s="339">
        <v>0</v>
      </c>
      <c r="SA65" s="339">
        <v>0</v>
      </c>
      <c r="SB65" s="339">
        <v>0</v>
      </c>
      <c r="SC65" s="211">
        <v>0</v>
      </c>
      <c r="SD65" s="211">
        <v>0</v>
      </c>
      <c r="SE65" s="339"/>
      <c r="SF65" s="339">
        <v>0</v>
      </c>
      <c r="SG65" s="339">
        <v>0</v>
      </c>
      <c r="SH65" s="339">
        <v>0</v>
      </c>
      <c r="SI65" s="339">
        <v>0</v>
      </c>
      <c r="SJ65" s="211">
        <v>0</v>
      </c>
      <c r="SK65" s="211">
        <v>0</v>
      </c>
      <c r="SL65" s="339">
        <v>159</v>
      </c>
      <c r="SM65" s="339">
        <v>0</v>
      </c>
      <c r="SN65" s="339">
        <v>488</v>
      </c>
      <c r="SO65" s="4672">
        <v>0</v>
      </c>
      <c r="SP65" s="4702">
        <v>155</v>
      </c>
      <c r="SQ65" s="4686">
        <v>0</v>
      </c>
      <c r="SR65" s="4686">
        <v>0</v>
      </c>
      <c r="SS65" s="4702">
        <v>798</v>
      </c>
      <c r="ST65" s="4723">
        <v>0</v>
      </c>
      <c r="SU65" s="4744">
        <v>212</v>
      </c>
      <c r="SV65" s="4766">
        <v>61</v>
      </c>
      <c r="SW65" s="4787">
        <v>611</v>
      </c>
      <c r="SX65" s="4798">
        <v>0</v>
      </c>
      <c r="SY65" s="4798">
        <v>0</v>
      </c>
      <c r="SZ65" s="339">
        <v>100</v>
      </c>
      <c r="TA65" s="339">
        <v>0</v>
      </c>
      <c r="TB65" s="339">
        <v>1244</v>
      </c>
      <c r="TC65" s="339">
        <v>0</v>
      </c>
      <c r="TD65" s="339">
        <v>222</v>
      </c>
      <c r="TE65" s="211">
        <v>0</v>
      </c>
      <c r="TF65" s="211">
        <v>0</v>
      </c>
      <c r="TG65" s="339">
        <v>0</v>
      </c>
      <c r="TH65" s="339">
        <v>0</v>
      </c>
      <c r="TI65" s="339">
        <v>167</v>
      </c>
      <c r="TJ65" s="339">
        <v>124</v>
      </c>
      <c r="TK65" s="339"/>
      <c r="TL65" s="211">
        <v>0</v>
      </c>
      <c r="TM65" s="211">
        <v>0</v>
      </c>
      <c r="TN65" s="339">
        <v>63</v>
      </c>
      <c r="TO65" s="339">
        <v>63</v>
      </c>
      <c r="TP65" s="339">
        <v>0</v>
      </c>
      <c r="TQ65" s="339">
        <v>178</v>
      </c>
    </row>
    <row r="66" spans="1:537" s="470" customFormat="1" x14ac:dyDescent="0.3">
      <c r="A66" s="395" t="s">
        <v>89</v>
      </c>
      <c r="B66" s="396">
        <v>489620</v>
      </c>
      <c r="C66" s="396">
        <v>475005</v>
      </c>
      <c r="D66" s="396">
        <v>471486</v>
      </c>
      <c r="E66" s="396">
        <v>481952</v>
      </c>
      <c r="F66" s="396">
        <v>425547</v>
      </c>
      <c r="G66" s="397">
        <v>0</v>
      </c>
      <c r="H66" s="397">
        <v>0</v>
      </c>
      <c r="I66" s="396">
        <v>439183</v>
      </c>
      <c r="J66" s="396">
        <v>489369</v>
      </c>
      <c r="K66" s="396">
        <v>448962</v>
      </c>
      <c r="L66" s="396">
        <v>423357</v>
      </c>
      <c r="M66" s="396">
        <v>355173</v>
      </c>
      <c r="N66" s="397">
        <v>0</v>
      </c>
      <c r="O66" s="397">
        <v>0</v>
      </c>
      <c r="P66" s="396">
        <v>465630</v>
      </c>
      <c r="Q66" s="396">
        <v>427115</v>
      </c>
      <c r="R66" s="396">
        <v>355769</v>
      </c>
      <c r="S66" s="396">
        <v>340559</v>
      </c>
      <c r="T66" s="396">
        <v>311987</v>
      </c>
      <c r="U66" s="397">
        <v>0</v>
      </c>
      <c r="V66" s="397">
        <v>0</v>
      </c>
      <c r="W66" s="396">
        <v>411828</v>
      </c>
      <c r="X66" s="396">
        <v>347120</v>
      </c>
      <c r="Y66" s="396">
        <v>318403</v>
      </c>
      <c r="Z66" s="396">
        <v>272705</v>
      </c>
      <c r="AA66" s="396">
        <v>268134</v>
      </c>
      <c r="AB66" s="397">
        <v>0</v>
      </c>
      <c r="AC66" s="397">
        <v>0</v>
      </c>
      <c r="AD66" s="396">
        <v>392579</v>
      </c>
      <c r="AE66" s="396">
        <v>277159</v>
      </c>
      <c r="AF66" s="396">
        <v>340119</v>
      </c>
      <c r="AG66" s="396">
        <v>336051</v>
      </c>
      <c r="AH66" s="396">
        <v>0</v>
      </c>
      <c r="AI66" s="397">
        <v>0</v>
      </c>
      <c r="AJ66" s="397">
        <v>0</v>
      </c>
      <c r="AK66" s="396">
        <v>503284</v>
      </c>
      <c r="AL66" s="396">
        <v>485423</v>
      </c>
      <c r="AM66" s="396">
        <v>410366</v>
      </c>
      <c r="AN66" s="396">
        <v>388472</v>
      </c>
      <c r="AO66" s="396">
        <v>366781</v>
      </c>
      <c r="AP66" s="397">
        <v>0</v>
      </c>
      <c r="AQ66" s="397">
        <v>0</v>
      </c>
      <c r="AR66" s="396">
        <v>439009</v>
      </c>
      <c r="AS66" s="396">
        <v>201982</v>
      </c>
      <c r="AT66" s="396">
        <v>237912</v>
      </c>
      <c r="AU66" s="396">
        <v>199501</v>
      </c>
      <c r="AV66" s="396">
        <v>164841</v>
      </c>
      <c r="AW66" s="397">
        <v>0</v>
      </c>
      <c r="AX66" s="397">
        <v>0</v>
      </c>
      <c r="AY66" s="396">
        <v>225029</v>
      </c>
      <c r="AZ66" s="396">
        <v>235504</v>
      </c>
      <c r="BA66" s="396">
        <v>225143</v>
      </c>
      <c r="BB66" s="396">
        <v>180881</v>
      </c>
      <c r="BC66" s="396">
        <v>164991</v>
      </c>
      <c r="BD66" s="397">
        <v>0</v>
      </c>
      <c r="BE66" s="397">
        <v>0</v>
      </c>
      <c r="BF66" s="396">
        <v>272073</v>
      </c>
      <c r="BG66" s="398">
        <f>SUM(BG52:BG61)</f>
        <v>200690</v>
      </c>
      <c r="BH66" s="396">
        <v>201284</v>
      </c>
      <c r="BI66" s="396">
        <v>169742</v>
      </c>
      <c r="BJ66" s="398">
        <f>SUM(BJ52:BJ61)</f>
        <v>142975</v>
      </c>
      <c r="BK66" s="399">
        <f>SUM(BK52:BK61)</f>
        <v>0</v>
      </c>
      <c r="BL66" s="399">
        <f>SUM(BL52:BL61)</f>
        <v>0</v>
      </c>
      <c r="BM66" s="398">
        <f>SUM(BM52:BM61)</f>
        <v>284669</v>
      </c>
      <c r="BN66" s="396">
        <v>267674</v>
      </c>
      <c r="BO66" s="396">
        <v>231946</v>
      </c>
      <c r="BP66" s="396">
        <v>203360</v>
      </c>
      <c r="BQ66" s="396">
        <v>213578</v>
      </c>
      <c r="BR66" s="397">
        <v>0</v>
      </c>
      <c r="BS66" s="397">
        <v>0</v>
      </c>
      <c r="BT66" s="396">
        <v>249544</v>
      </c>
      <c r="BU66" s="396">
        <v>206326</v>
      </c>
      <c r="BV66" s="396">
        <v>176430</v>
      </c>
      <c r="BW66" s="396">
        <v>177497</v>
      </c>
      <c r="BX66" s="396">
        <v>160492</v>
      </c>
      <c r="BY66" s="397">
        <v>0</v>
      </c>
      <c r="BZ66" s="397">
        <v>0</v>
      </c>
      <c r="CA66" s="396">
        <v>226907</v>
      </c>
      <c r="CB66" s="396">
        <v>97697</v>
      </c>
      <c r="CC66" s="400">
        <v>179590</v>
      </c>
      <c r="CD66" s="401">
        <v>177180</v>
      </c>
      <c r="CE66" s="401">
        <v>184219</v>
      </c>
      <c r="CF66" s="402">
        <v>0</v>
      </c>
      <c r="CG66" s="402">
        <v>0</v>
      </c>
      <c r="CH66" s="403">
        <v>210381</v>
      </c>
      <c r="CI66" s="403">
        <v>167667</v>
      </c>
      <c r="CJ66" s="398">
        <f>SUM(CJ52:CJ63)</f>
        <v>169631</v>
      </c>
      <c r="CK66" s="398">
        <f>SUM(CK52:CK63)</f>
        <v>156560</v>
      </c>
      <c r="CL66" s="398">
        <f>SUM(CL52:CL63)</f>
        <v>163176</v>
      </c>
      <c r="CM66" s="399">
        <f>SUM(CM52:CM61)</f>
        <v>0</v>
      </c>
      <c r="CN66" s="399">
        <f>SUM(CN52:CN61)</f>
        <v>0</v>
      </c>
      <c r="CO66" s="398">
        <f>SUM(CO52:CO63)</f>
        <v>185552</v>
      </c>
      <c r="CP66" s="404">
        <v>195002</v>
      </c>
      <c r="CQ66" s="398">
        <f>SUM(CQ52:CQ63)</f>
        <v>182067</v>
      </c>
      <c r="CR66" s="398">
        <f>SUM(CR52:CR63)</f>
        <v>170447</v>
      </c>
      <c r="CS66" s="398">
        <f>SUM(CS52:CS63)</f>
        <v>164998</v>
      </c>
      <c r="CT66" s="399">
        <f>SUM(CT52:CT61)</f>
        <v>0</v>
      </c>
      <c r="CU66" s="399">
        <f>SUM(CU52:CU61)</f>
        <v>0</v>
      </c>
      <c r="CV66" s="404">
        <v>0</v>
      </c>
      <c r="CW66" s="404">
        <v>178458</v>
      </c>
      <c r="CX66" s="404">
        <v>217740</v>
      </c>
      <c r="CY66" s="404">
        <v>187542</v>
      </c>
      <c r="CZ66" s="404">
        <v>155714</v>
      </c>
      <c r="DA66" s="405">
        <v>0</v>
      </c>
      <c r="DB66" s="405">
        <v>0</v>
      </c>
      <c r="DC66" s="406">
        <v>175561</v>
      </c>
      <c r="DD66" s="407">
        <v>174453</v>
      </c>
      <c r="DE66" s="407">
        <v>157121</v>
      </c>
      <c r="DF66" s="398">
        <f>SUM(DF52:DF63)</f>
        <v>147828</v>
      </c>
      <c r="DG66" s="408">
        <v>135016</v>
      </c>
      <c r="DH66" s="409">
        <v>0</v>
      </c>
      <c r="DI66" s="409">
        <v>0</v>
      </c>
      <c r="DJ66" s="398">
        <f>SUM(DJ52:DJ63)</f>
        <v>178355</v>
      </c>
      <c r="DK66" s="398">
        <f>SUM(DK52:DK63)</f>
        <v>163233</v>
      </c>
      <c r="DL66" s="398">
        <f>SUM(DL52:DL63)</f>
        <v>160109</v>
      </c>
      <c r="DM66" s="410">
        <v>135834</v>
      </c>
      <c r="DN66" s="398">
        <f>SUM(DN52:DN63)</f>
        <v>124821</v>
      </c>
      <c r="DO66" s="399">
        <f>SUM(DO52:DO61)</f>
        <v>0</v>
      </c>
      <c r="DP66" s="399">
        <f>SUM(DP52:DP61)</f>
        <v>0</v>
      </c>
      <c r="DQ66" s="398">
        <f>SUM(DQ52:DQ63)</f>
        <v>141091</v>
      </c>
      <c r="DR66" s="398">
        <f>SUM(DR52:DR63)</f>
        <v>148182</v>
      </c>
      <c r="DS66" s="411">
        <v>129018</v>
      </c>
      <c r="DT66" s="398">
        <f>SUM(DT52:DT63)</f>
        <v>172079</v>
      </c>
      <c r="DU66" s="412">
        <v>169168</v>
      </c>
      <c r="DV66" s="413">
        <v>0</v>
      </c>
      <c r="DW66" s="413">
        <v>0</v>
      </c>
      <c r="DX66" s="398">
        <f>SUM(DX52:DX63)</f>
        <v>216268</v>
      </c>
      <c r="DY66" s="414">
        <v>197764</v>
      </c>
      <c r="DZ66" s="415">
        <v>165041</v>
      </c>
      <c r="EA66" s="416">
        <v>158168</v>
      </c>
      <c r="EB66" s="398">
        <f>SUM(EB52:EB63)</f>
        <v>155159</v>
      </c>
      <c r="EC66" s="399">
        <f>SUM(EC52:EC61)</f>
        <v>0</v>
      </c>
      <c r="ED66" s="399">
        <f>SUM(ED52:ED61)</f>
        <v>0</v>
      </c>
      <c r="EE66" s="399">
        <f>SUM(EE52:EE61)</f>
        <v>0</v>
      </c>
      <c r="EF66" s="398">
        <f>SUM(EF52:EF63)</f>
        <v>198888</v>
      </c>
      <c r="EG66" s="398">
        <f>SUM(EG52:EG63)</f>
        <v>161019</v>
      </c>
      <c r="EH66" s="417">
        <v>153639</v>
      </c>
      <c r="EI66" s="398">
        <f>SUM(EI52:EI63)</f>
        <v>129668</v>
      </c>
      <c r="EJ66" s="399">
        <f>SUM(EJ52:EJ61)</f>
        <v>0</v>
      </c>
      <c r="EK66" s="399">
        <f>SUM(EK52:EK61)</f>
        <v>0</v>
      </c>
      <c r="EL66" s="398">
        <f>SUM(EL52:EL63)</f>
        <v>149753</v>
      </c>
      <c r="EM66" s="418">
        <v>135298</v>
      </c>
      <c r="EN66" s="419">
        <v>121349</v>
      </c>
      <c r="EO66" s="398">
        <f>SUM(EO52:EO63)</f>
        <v>112060</v>
      </c>
      <c r="EP66" s="420">
        <v>124383</v>
      </c>
      <c r="EQ66" s="421">
        <v>0</v>
      </c>
      <c r="ER66" s="421">
        <v>0</v>
      </c>
      <c r="ES66" s="422">
        <v>148984</v>
      </c>
      <c r="ET66" s="423">
        <v>128192</v>
      </c>
      <c r="EU66" s="424">
        <v>117064</v>
      </c>
      <c r="EV66" s="425">
        <v>97912</v>
      </c>
      <c r="EW66" s="398">
        <f>SUM(EW52:EW63)</f>
        <v>111026</v>
      </c>
      <c r="EX66" s="399">
        <f>SUM(EX52:EX61)</f>
        <v>0</v>
      </c>
      <c r="EY66" s="399">
        <f>SUM(EY52:EY61)</f>
        <v>0</v>
      </c>
      <c r="EZ66" s="426">
        <v>171682</v>
      </c>
      <c r="FA66" s="427">
        <v>159044</v>
      </c>
      <c r="FB66" s="428">
        <v>149163</v>
      </c>
      <c r="FC66" s="429">
        <v>138593</v>
      </c>
      <c r="FD66" s="430">
        <v>114824</v>
      </c>
      <c r="FE66" s="431">
        <v>0</v>
      </c>
      <c r="FF66" s="431">
        <v>0</v>
      </c>
      <c r="FG66" s="432">
        <v>140660</v>
      </c>
      <c r="FH66" s="433">
        <v>132318</v>
      </c>
      <c r="FI66" s="434">
        <v>0</v>
      </c>
      <c r="FJ66" s="434">
        <v>156374</v>
      </c>
      <c r="FK66" s="435">
        <v>126941</v>
      </c>
      <c r="FL66" s="436">
        <v>0</v>
      </c>
      <c r="FM66" s="436">
        <v>0</v>
      </c>
      <c r="FN66" s="437">
        <v>145390</v>
      </c>
      <c r="FO66" s="438">
        <v>130481</v>
      </c>
      <c r="FP66" s="438">
        <v>107602</v>
      </c>
      <c r="FQ66" s="438">
        <v>111279</v>
      </c>
      <c r="FR66" s="439">
        <v>105646</v>
      </c>
      <c r="FS66" s="440">
        <v>0</v>
      </c>
      <c r="FT66" s="440">
        <v>0</v>
      </c>
      <c r="FU66" s="441">
        <v>145993</v>
      </c>
      <c r="FV66" s="442">
        <v>118329</v>
      </c>
      <c r="FW66" s="442">
        <v>70018</v>
      </c>
      <c r="FX66" s="442">
        <v>0</v>
      </c>
      <c r="FY66" s="443">
        <v>43420</v>
      </c>
      <c r="FZ66" s="444">
        <v>0</v>
      </c>
      <c r="GA66" s="444">
        <v>0</v>
      </c>
      <c r="GB66" s="445">
        <v>160953</v>
      </c>
      <c r="GC66" s="446">
        <v>183443</v>
      </c>
      <c r="GD66" s="447">
        <v>170077</v>
      </c>
      <c r="GE66" s="447">
        <v>157396</v>
      </c>
      <c r="GF66" s="448">
        <v>127354</v>
      </c>
      <c r="GG66" s="449">
        <v>0</v>
      </c>
      <c r="GH66" s="449">
        <v>0</v>
      </c>
      <c r="GI66" s="450">
        <v>159748</v>
      </c>
      <c r="GJ66" s="451">
        <v>137564</v>
      </c>
      <c r="GK66" s="452">
        <v>129102</v>
      </c>
      <c r="GL66" s="452">
        <v>115434</v>
      </c>
      <c r="GM66" s="398">
        <f>SUM(GM52:GM63)</f>
        <v>108581</v>
      </c>
      <c r="GN66" s="399">
        <f>SUM(GN52:GN61)</f>
        <v>0</v>
      </c>
      <c r="GO66" s="399">
        <f>SUM(GO52:GO61)</f>
        <v>0</v>
      </c>
      <c r="GP66" s="453">
        <v>153209</v>
      </c>
      <c r="GQ66" s="454">
        <v>137113</v>
      </c>
      <c r="GR66" s="455">
        <v>113988</v>
      </c>
      <c r="GS66" s="455">
        <v>104925</v>
      </c>
      <c r="GT66" s="455">
        <v>103561</v>
      </c>
      <c r="GU66" s="456">
        <v>0</v>
      </c>
      <c r="GV66" s="456">
        <v>0</v>
      </c>
      <c r="GW66" s="457">
        <v>155052</v>
      </c>
      <c r="GX66" s="458">
        <v>119271</v>
      </c>
      <c r="GY66" s="459">
        <v>82790</v>
      </c>
      <c r="GZ66" s="459">
        <v>26032</v>
      </c>
      <c r="HA66" s="459">
        <v>0</v>
      </c>
      <c r="HB66" s="460">
        <v>0</v>
      </c>
      <c r="HC66" s="460">
        <v>0</v>
      </c>
      <c r="HD66" s="461">
        <v>140059</v>
      </c>
      <c r="HE66" s="462">
        <v>99790</v>
      </c>
      <c r="HF66" s="463">
        <v>103332</v>
      </c>
      <c r="HG66" s="464">
        <v>57465</v>
      </c>
      <c r="HH66" s="464">
        <v>0</v>
      </c>
      <c r="HI66" s="465">
        <v>0</v>
      </c>
      <c r="HJ66" s="465">
        <v>0</v>
      </c>
      <c r="HK66" s="466">
        <v>211161</v>
      </c>
      <c r="HL66" s="467">
        <v>175170</v>
      </c>
      <c r="HM66" s="1370">
        <v>160667</v>
      </c>
      <c r="HN66" s="1396">
        <v>146119</v>
      </c>
      <c r="HO66" s="1450">
        <v>125815</v>
      </c>
      <c r="HP66" s="1461">
        <v>0</v>
      </c>
      <c r="HQ66" s="1461">
        <v>0</v>
      </c>
      <c r="HR66" s="1479">
        <v>162498</v>
      </c>
      <c r="HS66" s="1520">
        <v>145167</v>
      </c>
      <c r="HT66" s="1542">
        <v>137112</v>
      </c>
      <c r="HU66" s="398">
        <f>SUM(HU52:HU63)</f>
        <v>133771</v>
      </c>
      <c r="HV66" s="1565">
        <v>108830</v>
      </c>
      <c r="HW66" s="1576">
        <v>0</v>
      </c>
      <c r="HX66" s="1576">
        <v>0</v>
      </c>
      <c r="HY66" s="1576">
        <v>0</v>
      </c>
      <c r="HZ66" s="1594">
        <v>174877</v>
      </c>
      <c r="IA66" s="1615">
        <v>170774</v>
      </c>
      <c r="IB66" s="1637">
        <v>147786</v>
      </c>
      <c r="IC66" s="1658">
        <v>107271</v>
      </c>
      <c r="ID66" s="1669">
        <v>0</v>
      </c>
      <c r="IE66" s="1669">
        <v>0</v>
      </c>
      <c r="IF66" s="1687">
        <v>160961</v>
      </c>
      <c r="IG66" s="1708">
        <v>105341</v>
      </c>
      <c r="IH66" s="1708">
        <v>136796</v>
      </c>
      <c r="II66" s="1730">
        <v>128468</v>
      </c>
      <c r="IJ66" s="1751">
        <v>117070</v>
      </c>
      <c r="IK66" s="1762">
        <v>0</v>
      </c>
      <c r="IL66" s="1762">
        <v>0</v>
      </c>
      <c r="IM66" s="1780">
        <v>184786</v>
      </c>
      <c r="IN66" s="398">
        <f>SUM(IN52:IN63)</f>
        <v>198569</v>
      </c>
      <c r="IO66" s="1801">
        <v>156266</v>
      </c>
      <c r="IP66" s="1822">
        <v>125716</v>
      </c>
      <c r="IQ66" s="1843">
        <v>106943</v>
      </c>
      <c r="IR66" s="1854">
        <v>0</v>
      </c>
      <c r="IS66" s="1854">
        <v>0</v>
      </c>
      <c r="IT66" s="1872">
        <v>123637</v>
      </c>
      <c r="IU66" s="1893">
        <v>131469</v>
      </c>
      <c r="IV66" s="1893">
        <v>107658</v>
      </c>
      <c r="IW66" s="1914">
        <v>102225</v>
      </c>
      <c r="IX66" s="1935">
        <v>0</v>
      </c>
      <c r="IY66" s="1946">
        <v>0</v>
      </c>
      <c r="IZ66" s="1946">
        <v>0</v>
      </c>
      <c r="JA66" s="1935">
        <v>30744</v>
      </c>
      <c r="JB66" s="1935">
        <v>123836</v>
      </c>
      <c r="JC66" s="1964">
        <v>114601</v>
      </c>
      <c r="JD66" s="1964">
        <v>110230</v>
      </c>
      <c r="JE66" s="1985">
        <v>100410</v>
      </c>
      <c r="JF66" s="1996">
        <v>0</v>
      </c>
      <c r="JG66" s="1996">
        <v>0</v>
      </c>
      <c r="JH66" s="2014">
        <v>136601</v>
      </c>
      <c r="JI66" s="2035">
        <v>118474</v>
      </c>
      <c r="JJ66" s="2056">
        <v>106986</v>
      </c>
      <c r="JK66" s="2056">
        <v>0</v>
      </c>
      <c r="JL66" s="2077">
        <v>113748</v>
      </c>
      <c r="JM66" s="2088">
        <v>0</v>
      </c>
      <c r="JN66" s="2088">
        <v>0</v>
      </c>
      <c r="JO66" s="2106">
        <v>120217</v>
      </c>
      <c r="JP66" s="2126">
        <v>136311</v>
      </c>
      <c r="JQ66" s="2146">
        <v>152860</v>
      </c>
      <c r="JR66" s="2166">
        <v>138594</v>
      </c>
      <c r="JS66" s="2186">
        <v>124016</v>
      </c>
      <c r="JT66" s="2197">
        <v>0</v>
      </c>
      <c r="JU66" s="2197">
        <v>0</v>
      </c>
      <c r="JV66" s="2213">
        <v>151325</v>
      </c>
      <c r="JW66" s="2233">
        <v>121425</v>
      </c>
      <c r="JX66" s="2253">
        <v>96945</v>
      </c>
      <c r="JY66" s="2273">
        <v>103494</v>
      </c>
      <c r="JZ66" s="2293">
        <v>99177</v>
      </c>
      <c r="KA66" s="2304">
        <v>0</v>
      </c>
      <c r="KB66" s="2304">
        <v>0</v>
      </c>
      <c r="KC66" s="2322">
        <v>125117</v>
      </c>
      <c r="KD66" s="2342">
        <v>106188</v>
      </c>
      <c r="KE66" s="2362">
        <v>106768</v>
      </c>
      <c r="KF66" s="2382">
        <v>95430</v>
      </c>
      <c r="KG66" s="2402">
        <v>79933</v>
      </c>
      <c r="KH66" s="2413">
        <v>0</v>
      </c>
      <c r="KI66" s="2413">
        <v>0</v>
      </c>
      <c r="KJ66" s="2431">
        <v>128585</v>
      </c>
      <c r="KK66" s="2451">
        <v>107611</v>
      </c>
      <c r="KL66" s="2471">
        <v>91758</v>
      </c>
      <c r="KM66" s="2491">
        <v>81312</v>
      </c>
      <c r="KN66" s="2511">
        <v>0</v>
      </c>
      <c r="KO66" s="2522">
        <v>0</v>
      </c>
      <c r="KP66" s="2522">
        <v>0</v>
      </c>
      <c r="KQ66" s="2540">
        <v>131237</v>
      </c>
      <c r="KR66" s="2560">
        <v>110839</v>
      </c>
      <c r="KS66" s="2580">
        <v>71613</v>
      </c>
      <c r="KT66" s="2600">
        <v>93312</v>
      </c>
      <c r="KU66" s="2620">
        <v>106420</v>
      </c>
      <c r="KV66" s="2631">
        <v>0</v>
      </c>
      <c r="KW66" s="2631">
        <v>0</v>
      </c>
      <c r="KX66" s="2649">
        <v>170484</v>
      </c>
      <c r="KY66" s="2669">
        <v>144324</v>
      </c>
      <c r="KZ66" s="2689">
        <v>126909</v>
      </c>
      <c r="LA66" s="2713">
        <v>121843</v>
      </c>
      <c r="LB66" s="2733">
        <v>106723</v>
      </c>
      <c r="LC66" s="2744">
        <v>0</v>
      </c>
      <c r="LD66" s="2744">
        <v>0</v>
      </c>
      <c r="LE66" s="2762">
        <v>142220</v>
      </c>
      <c r="LF66" s="2782">
        <v>116947</v>
      </c>
      <c r="LG66" s="2802">
        <v>118399</v>
      </c>
      <c r="LH66" s="2822">
        <v>111421</v>
      </c>
      <c r="LI66" s="2842">
        <v>77457</v>
      </c>
      <c r="LJ66" s="2853">
        <v>0</v>
      </c>
      <c r="LK66" s="2853">
        <v>0</v>
      </c>
      <c r="LL66" s="2871">
        <v>115305</v>
      </c>
      <c r="LM66" s="2891">
        <v>99352</v>
      </c>
      <c r="LN66" s="2913">
        <v>125237</v>
      </c>
      <c r="LO66" s="2933">
        <v>131181</v>
      </c>
      <c r="LP66" s="2933">
        <v>87300</v>
      </c>
      <c r="LQ66" s="2983">
        <v>0</v>
      </c>
      <c r="LR66" s="2983">
        <v>0</v>
      </c>
      <c r="LS66" s="2984">
        <v>141697</v>
      </c>
      <c r="LT66" s="2985">
        <v>125298</v>
      </c>
      <c r="LU66" s="2986">
        <v>117410</v>
      </c>
      <c r="LV66" s="2987">
        <v>93621</v>
      </c>
      <c r="LW66" s="3060">
        <v>87484</v>
      </c>
      <c r="LX66" s="3061">
        <v>0</v>
      </c>
      <c r="LY66" s="3061">
        <v>0</v>
      </c>
      <c r="LZ66" s="3090">
        <v>177450</v>
      </c>
      <c r="MA66" s="3111">
        <v>151767</v>
      </c>
      <c r="MB66" s="3147">
        <v>113186</v>
      </c>
      <c r="MC66" s="3167">
        <v>118805</v>
      </c>
      <c r="MD66" s="3187">
        <v>96964</v>
      </c>
      <c r="ME66" s="3198">
        <v>0</v>
      </c>
      <c r="MF66" s="3198">
        <v>0</v>
      </c>
      <c r="MG66" s="3217">
        <v>131776</v>
      </c>
      <c r="MH66" s="3237">
        <v>116870</v>
      </c>
      <c r="MI66" s="3257">
        <v>99416</v>
      </c>
      <c r="MJ66" s="3278">
        <v>91284</v>
      </c>
      <c r="MK66" s="3298">
        <v>82790</v>
      </c>
      <c r="ML66" s="3309">
        <v>0</v>
      </c>
      <c r="MM66" s="3309">
        <v>0</v>
      </c>
      <c r="MN66" s="3327">
        <v>131928</v>
      </c>
      <c r="MO66" s="3347">
        <v>92282</v>
      </c>
      <c r="MP66" s="3367">
        <v>87456</v>
      </c>
      <c r="MQ66" s="3387">
        <v>94534</v>
      </c>
      <c r="MR66" s="3441">
        <v>94927</v>
      </c>
      <c r="MS66" s="3442">
        <v>0</v>
      </c>
      <c r="MT66" s="3442">
        <v>0</v>
      </c>
      <c r="MU66" s="3441">
        <v>121619</v>
      </c>
      <c r="MV66" s="3469">
        <v>88476</v>
      </c>
      <c r="MW66" s="3489">
        <v>84092</v>
      </c>
      <c r="MX66" s="3509">
        <v>86676</v>
      </c>
      <c r="MY66" s="3529">
        <v>71683</v>
      </c>
      <c r="MZ66" s="3540">
        <v>0</v>
      </c>
      <c r="NA66" s="3540">
        <v>0</v>
      </c>
      <c r="NB66" s="1576">
        <v>0</v>
      </c>
      <c r="NC66" s="3558">
        <v>128861</v>
      </c>
      <c r="ND66" s="3558">
        <v>131657</v>
      </c>
      <c r="NE66" s="3558">
        <v>122509</v>
      </c>
      <c r="NF66" s="3588">
        <v>115379</v>
      </c>
      <c r="NG66" s="3572">
        <v>0</v>
      </c>
      <c r="NH66" s="3572">
        <v>0</v>
      </c>
      <c r="NI66" s="398">
        <f>SUM(NI52:NI65)</f>
        <v>142639</v>
      </c>
      <c r="NJ66" s="3588">
        <v>119114</v>
      </c>
      <c r="NK66" s="3618">
        <v>108102</v>
      </c>
      <c r="NL66" s="3618">
        <v>104246</v>
      </c>
      <c r="NM66" s="3618">
        <v>94489</v>
      </c>
      <c r="NN66" s="3603">
        <v>0</v>
      </c>
      <c r="NO66" s="3603">
        <v>0</v>
      </c>
      <c r="NP66" s="3618">
        <v>112405</v>
      </c>
      <c r="NQ66" s="3618">
        <v>96346</v>
      </c>
      <c r="NR66" s="3618">
        <v>85829</v>
      </c>
      <c r="NS66" s="3618">
        <v>84045</v>
      </c>
      <c r="NT66" s="3638">
        <v>72627</v>
      </c>
      <c r="NU66" s="3603">
        <v>0</v>
      </c>
      <c r="NV66" s="3603">
        <v>0</v>
      </c>
      <c r="NW66" s="3618">
        <v>137026</v>
      </c>
      <c r="NX66" s="3618">
        <v>91114</v>
      </c>
      <c r="NY66" s="3638">
        <v>103446</v>
      </c>
      <c r="NZ66" s="3667">
        <v>94672</v>
      </c>
      <c r="OA66" s="3667">
        <v>86890</v>
      </c>
      <c r="OB66" s="3652">
        <v>0</v>
      </c>
      <c r="OC66" s="3652">
        <v>0</v>
      </c>
      <c r="OD66" s="3667">
        <v>119441</v>
      </c>
      <c r="OE66" s="3667">
        <v>105376</v>
      </c>
      <c r="OF66" s="3667">
        <v>106205</v>
      </c>
      <c r="OG66" s="3667">
        <v>94585</v>
      </c>
      <c r="OH66" s="398">
        <f>SUM(OH52:OH65)</f>
        <v>84135</v>
      </c>
      <c r="OI66" s="399">
        <f>SUM(OI52:OI61)</f>
        <v>0</v>
      </c>
      <c r="OJ66" s="399">
        <f>SUM(OJ52:OJ61)</f>
        <v>0</v>
      </c>
      <c r="OK66" s="3687">
        <v>0</v>
      </c>
      <c r="OL66" s="3687">
        <v>151106</v>
      </c>
      <c r="OM66" s="3707">
        <v>140035</v>
      </c>
      <c r="ON66" s="3727">
        <v>127230</v>
      </c>
      <c r="OO66" s="3747">
        <v>108856</v>
      </c>
      <c r="OP66" s="3758">
        <v>0</v>
      </c>
      <c r="OQ66" s="3758">
        <v>0</v>
      </c>
      <c r="OR66" s="3776">
        <v>140161</v>
      </c>
      <c r="OS66" s="3796">
        <v>103879</v>
      </c>
      <c r="OT66" s="3816">
        <v>94194</v>
      </c>
      <c r="OU66" s="3836">
        <v>97159</v>
      </c>
      <c r="OV66" s="3856">
        <v>101016</v>
      </c>
      <c r="OW66" s="3867">
        <v>0</v>
      </c>
      <c r="OX66" s="3867">
        <v>0</v>
      </c>
      <c r="OY66" s="3885">
        <v>115809</v>
      </c>
      <c r="OZ66" s="3905">
        <v>109584</v>
      </c>
      <c r="PA66" s="3925">
        <v>97571</v>
      </c>
      <c r="PB66" s="3945">
        <v>87971</v>
      </c>
      <c r="PC66" s="3965">
        <v>48319</v>
      </c>
      <c r="PD66" s="3976">
        <v>0</v>
      </c>
      <c r="PE66" s="3976">
        <v>0</v>
      </c>
      <c r="PF66" s="3994">
        <v>137258</v>
      </c>
      <c r="PG66" s="3994">
        <v>103865</v>
      </c>
      <c r="PH66" s="3994">
        <v>96649</v>
      </c>
      <c r="PI66" s="4014">
        <v>80246</v>
      </c>
      <c r="PJ66" s="4034">
        <v>104335</v>
      </c>
      <c r="PK66" s="4045">
        <v>0</v>
      </c>
      <c r="PL66" s="4045">
        <v>0</v>
      </c>
      <c r="PM66" s="4063">
        <v>165460</v>
      </c>
      <c r="PN66" s="4083">
        <v>156851</v>
      </c>
      <c r="PO66" s="4103">
        <v>147773</v>
      </c>
      <c r="PP66" s="4123">
        <v>132030</v>
      </c>
      <c r="PQ66" s="4143">
        <v>68827</v>
      </c>
      <c r="PR66" s="4154">
        <v>0</v>
      </c>
      <c r="PS66" s="4154">
        <v>0</v>
      </c>
      <c r="PT66" s="4174">
        <v>137611</v>
      </c>
      <c r="PU66" s="4174">
        <v>94221</v>
      </c>
      <c r="PV66" s="4174">
        <v>115742</v>
      </c>
      <c r="PW66" s="4174">
        <v>100974</v>
      </c>
      <c r="PX66" s="4194">
        <v>85441</v>
      </c>
      <c r="PY66" s="4205">
        <v>0</v>
      </c>
      <c r="PZ66" s="4205">
        <v>0</v>
      </c>
      <c r="QA66" s="4223">
        <v>122304</v>
      </c>
      <c r="QB66" s="4243">
        <v>115851</v>
      </c>
      <c r="QC66" s="4263">
        <v>111077</v>
      </c>
      <c r="QD66" s="4283">
        <v>113427</v>
      </c>
      <c r="QE66" s="4303">
        <v>108792</v>
      </c>
      <c r="QF66" s="4314">
        <v>0</v>
      </c>
      <c r="QG66" s="4314">
        <v>0</v>
      </c>
      <c r="QH66" s="4332">
        <v>127103</v>
      </c>
      <c r="QI66" s="4352">
        <v>106510</v>
      </c>
      <c r="QJ66" s="4372">
        <v>89599</v>
      </c>
      <c r="QK66" s="4392">
        <v>91199</v>
      </c>
      <c r="QL66" s="4412">
        <v>89057</v>
      </c>
      <c r="QM66" s="4423">
        <v>0</v>
      </c>
      <c r="QN66" s="4423">
        <v>0</v>
      </c>
      <c r="QO66" s="4441">
        <v>116055</v>
      </c>
      <c r="QP66" s="4461">
        <v>105957</v>
      </c>
      <c r="QQ66" s="4481">
        <v>99007</v>
      </c>
      <c r="QR66" s="4501">
        <v>103756</v>
      </c>
      <c r="QS66" s="4521">
        <v>101150</v>
      </c>
      <c r="QT66" s="4532">
        <v>0</v>
      </c>
      <c r="QU66" s="4532">
        <v>0</v>
      </c>
      <c r="QV66" s="4521">
        <v>0</v>
      </c>
      <c r="QW66" s="4553">
        <v>167929</v>
      </c>
      <c r="QX66" s="4573">
        <v>131451</v>
      </c>
      <c r="QY66" s="4593">
        <v>123668</v>
      </c>
      <c r="QZ66" s="4613">
        <v>113854</v>
      </c>
      <c r="RA66" s="4624">
        <v>0</v>
      </c>
      <c r="RB66" s="4624">
        <v>0</v>
      </c>
      <c r="RC66" s="398">
        <f>SUM(RC52:RC65)</f>
        <v>118352</v>
      </c>
      <c r="RD66" s="398">
        <f>SUM(RD52:RD65)</f>
        <v>103647</v>
      </c>
      <c r="RE66" s="4649">
        <v>93511</v>
      </c>
      <c r="RF66" s="398">
        <f>SUM(RF52:RF65)</f>
        <v>87105</v>
      </c>
      <c r="RG66" s="398">
        <f>SUM(RG52:RG65)</f>
        <v>77782</v>
      </c>
      <c r="RH66" s="399">
        <f>SUM(RH52:RH61)</f>
        <v>0</v>
      </c>
      <c r="RI66" s="399">
        <f>SUM(RI52:RI61)</f>
        <v>0</v>
      </c>
      <c r="RJ66" s="398">
        <f>SUM(RJ52:RJ65)</f>
        <v>122474</v>
      </c>
      <c r="RK66" s="398">
        <f>SUM(RK52:RK65)</f>
        <v>127740</v>
      </c>
      <c r="RL66" s="398">
        <f>SUM(RL52:RL65)</f>
        <v>94281</v>
      </c>
      <c r="RM66" s="398">
        <f>SUM(RM52:RM65)</f>
        <v>87692</v>
      </c>
      <c r="RN66" s="398">
        <f>SUM(RN52:RN65)</f>
        <v>74594</v>
      </c>
      <c r="RO66" s="399">
        <f>SUM(RO52:RO61)</f>
        <v>0</v>
      </c>
      <c r="RP66" s="399">
        <f>SUM(RP52:RP61)</f>
        <v>0</v>
      </c>
      <c r="RQ66" s="398">
        <f>SUM(RQ52:RQ65)</f>
        <v>73838</v>
      </c>
      <c r="RR66" s="398">
        <f>SUM(RR52:RR65)</f>
        <v>82399</v>
      </c>
      <c r="RS66" s="398">
        <f>SUM(RS52:RS65)</f>
        <v>74894</v>
      </c>
      <c r="RT66" s="398">
        <f>SUM(RT52:RT65)</f>
        <v>75182</v>
      </c>
      <c r="RU66" s="398">
        <f>SUM(RU52:RU65)</f>
        <v>77326</v>
      </c>
      <c r="RV66" s="399">
        <f>SUM(RV52:RV61)</f>
        <v>0</v>
      </c>
      <c r="RW66" s="399">
        <f>SUM(RW52:RW61)</f>
        <v>0</v>
      </c>
      <c r="RX66" s="398">
        <f>SUM(RX52:RX65)</f>
        <v>84330</v>
      </c>
      <c r="RY66" s="398">
        <f>SUM(RY52:RY65)</f>
        <v>139544</v>
      </c>
      <c r="RZ66" s="398">
        <f>SUM(RZ52:RZ65)</f>
        <v>120898</v>
      </c>
      <c r="SA66" s="398">
        <f>SUM(SA52:SA65)</f>
        <v>98102</v>
      </c>
      <c r="SB66" s="398">
        <f>SUM(SB52:SB65)</f>
        <v>82192</v>
      </c>
      <c r="SC66" s="399">
        <f>SUM(SC52:SC61)</f>
        <v>0</v>
      </c>
      <c r="SD66" s="399">
        <f>SUM(SD52:SD61)</f>
        <v>0</v>
      </c>
      <c r="SE66" s="398">
        <v>0</v>
      </c>
      <c r="SF66" s="398">
        <f>SUM(SF52:SF65)</f>
        <v>127033</v>
      </c>
      <c r="SG66" s="398">
        <f>SUM(SG52:SG65)</f>
        <v>105801</v>
      </c>
      <c r="SH66" s="398">
        <f>SUM(SH52:SH65)</f>
        <v>80516</v>
      </c>
      <c r="SI66" s="398">
        <f>SUM(SI52:SI65)</f>
        <v>73434</v>
      </c>
      <c r="SJ66" s="399">
        <f>SUM(SJ52:SJ61)</f>
        <v>0</v>
      </c>
      <c r="SK66" s="399">
        <f>SUM(SK52:SK61)</f>
        <v>0</v>
      </c>
      <c r="SL66" s="398">
        <f>SUM(SL52:SL65)</f>
        <v>93680</v>
      </c>
      <c r="SM66" s="398">
        <f>SUM(SM52:SM65)</f>
        <v>79977</v>
      </c>
      <c r="SN66" s="398">
        <f>SUM(SN52:SN65)</f>
        <v>84049</v>
      </c>
      <c r="SO66" s="4673">
        <v>85658</v>
      </c>
      <c r="SP66" s="4703">
        <v>95042</v>
      </c>
      <c r="SQ66" s="4687">
        <v>0</v>
      </c>
      <c r="SR66" s="4687">
        <v>0</v>
      </c>
      <c r="SS66" s="4703">
        <v>126084</v>
      </c>
      <c r="ST66" s="4724">
        <v>117497</v>
      </c>
      <c r="SU66" s="4745">
        <v>87958</v>
      </c>
      <c r="SV66" s="4767">
        <v>94351</v>
      </c>
      <c r="SW66" s="4788">
        <v>89306</v>
      </c>
      <c r="SX66" s="4799">
        <v>0</v>
      </c>
      <c r="SY66" s="4799">
        <v>0</v>
      </c>
      <c r="SZ66" s="398">
        <f>SUM(SZ52:SZ65)</f>
        <v>104163</v>
      </c>
      <c r="TA66" s="398">
        <v>104795</v>
      </c>
      <c r="TB66" s="398">
        <f>SUM(TB52:TB65)</f>
        <v>118228</v>
      </c>
      <c r="TC66" s="398">
        <f>SUM(TC52:TC65)</f>
        <v>110569</v>
      </c>
      <c r="TD66" s="398">
        <f>SUM(TD52:TD65)</f>
        <v>122370</v>
      </c>
      <c r="TE66" s="399">
        <f>SUM(TE52:TE61)</f>
        <v>0</v>
      </c>
      <c r="TF66" s="399">
        <f>SUM(TF52:TF61)</f>
        <v>0</v>
      </c>
      <c r="TG66" s="398">
        <f>SUM(TG52:TG65)</f>
        <v>122068</v>
      </c>
      <c r="TH66" s="398">
        <f>SUM(TH52:TH65)</f>
        <v>98189</v>
      </c>
      <c r="TI66" s="398">
        <f>SUM(TI52:TI65)</f>
        <v>98382</v>
      </c>
      <c r="TJ66" s="398">
        <f>SUM(TJ52:TJ65)</f>
        <v>88214</v>
      </c>
      <c r="TK66" s="398">
        <f>SUM(TK52:TK65)</f>
        <v>0</v>
      </c>
      <c r="TL66" s="399">
        <f>SUM(TL52:TL61)</f>
        <v>0</v>
      </c>
      <c r="TM66" s="399">
        <f>SUM(TM52:TM61)</f>
        <v>0</v>
      </c>
      <c r="TN66" s="398">
        <f>SUM(TN52:TN65)</f>
        <v>128835</v>
      </c>
      <c r="TO66" s="398">
        <f>SUM(TO52:TO65)</f>
        <v>128835</v>
      </c>
      <c r="TP66" s="398">
        <f>SUM(TP52:TP65)</f>
        <v>94914</v>
      </c>
      <c r="TQ66" s="398">
        <f>SUM(TQ52:TQ65)</f>
        <v>87629</v>
      </c>
    </row>
    <row r="67" spans="1:537" s="470" customFormat="1" x14ac:dyDescent="0.3">
      <c r="A67" s="471"/>
      <c r="B67" s="472"/>
      <c r="C67" s="472"/>
      <c r="D67" s="472"/>
      <c r="E67" s="472"/>
      <c r="F67" s="472"/>
      <c r="G67" s="472"/>
      <c r="H67" s="472"/>
      <c r="I67" s="472"/>
      <c r="J67" s="472"/>
      <c r="K67" s="472"/>
      <c r="L67" s="472"/>
      <c r="M67" s="472"/>
      <c r="N67" s="472"/>
      <c r="O67" s="472"/>
      <c r="P67" s="472"/>
      <c r="Q67" s="472"/>
      <c r="R67" s="472"/>
      <c r="S67" s="472"/>
      <c r="T67" s="472"/>
      <c r="U67" s="472"/>
      <c r="V67" s="472"/>
      <c r="W67" s="472"/>
      <c r="X67" s="472"/>
      <c r="Y67" s="472"/>
      <c r="Z67" s="472"/>
      <c r="AA67" s="472"/>
      <c r="AB67" s="472"/>
      <c r="AC67" s="472"/>
      <c r="AD67" s="472"/>
      <c r="AE67" s="472"/>
      <c r="AF67" s="472"/>
      <c r="AG67" s="472"/>
      <c r="AH67" s="472"/>
      <c r="AI67" s="472"/>
      <c r="AJ67" s="472"/>
      <c r="AK67" s="472"/>
      <c r="AL67" s="472"/>
      <c r="AM67" s="472"/>
      <c r="AN67" s="472"/>
      <c r="AO67" s="472"/>
      <c r="AP67" s="472"/>
      <c r="AQ67" s="472"/>
      <c r="AR67" s="472"/>
      <c r="AS67" s="472"/>
      <c r="AT67" s="472"/>
      <c r="AU67" s="472"/>
      <c r="AV67" s="472"/>
      <c r="AW67" s="472"/>
      <c r="AX67" s="472"/>
      <c r="AY67" s="472"/>
      <c r="AZ67" s="472"/>
      <c r="BA67" s="472"/>
      <c r="BB67" s="472"/>
      <c r="BC67" s="472"/>
      <c r="BD67" s="472"/>
      <c r="BE67" s="472"/>
      <c r="BF67" s="472"/>
      <c r="BG67" s="473"/>
      <c r="BH67" s="472"/>
      <c r="BI67" s="472"/>
      <c r="BJ67" s="473"/>
      <c r="BK67" s="473"/>
      <c r="BL67" s="473"/>
      <c r="BM67" s="473"/>
      <c r="BN67" s="472"/>
      <c r="BO67" s="472"/>
      <c r="BP67" s="472"/>
      <c r="BQ67" s="472"/>
      <c r="BR67" s="472"/>
      <c r="BS67" s="472"/>
      <c r="BT67" s="472"/>
      <c r="BU67" s="472"/>
      <c r="BV67" s="472"/>
      <c r="BW67" s="472"/>
      <c r="BX67" s="472"/>
      <c r="BY67" s="472"/>
      <c r="BZ67" s="472"/>
      <c r="CA67" s="472"/>
      <c r="CB67" s="472"/>
      <c r="CC67" s="474"/>
      <c r="CD67" s="475"/>
      <c r="CE67" s="475"/>
      <c r="CF67" s="475"/>
      <c r="CG67" s="475"/>
      <c r="CH67" s="476"/>
      <c r="CI67" s="476"/>
      <c r="CJ67" s="473"/>
      <c r="CK67" s="473"/>
      <c r="CL67" s="473"/>
      <c r="CM67" s="473"/>
      <c r="CN67" s="473"/>
      <c r="CO67" s="473"/>
      <c r="CP67" s="477"/>
      <c r="CQ67" s="473"/>
      <c r="CR67" s="473"/>
      <c r="CS67" s="473"/>
      <c r="CT67" s="473"/>
      <c r="CU67" s="473"/>
      <c r="CV67" s="477"/>
      <c r="CW67" s="477"/>
      <c r="CX67" s="477"/>
      <c r="CY67" s="477"/>
      <c r="CZ67" s="477"/>
      <c r="DA67" s="478"/>
      <c r="DB67" s="478"/>
      <c r="DC67" s="478"/>
      <c r="DD67" s="479"/>
      <c r="DE67" s="479"/>
      <c r="DF67" s="473"/>
      <c r="DG67" s="480"/>
      <c r="DH67" s="480"/>
      <c r="DI67" s="480"/>
      <c r="DJ67" s="473"/>
      <c r="DK67" s="473"/>
      <c r="DL67" s="473"/>
      <c r="DM67" s="481"/>
      <c r="DN67" s="473"/>
      <c r="DO67" s="473"/>
      <c r="DP67" s="473"/>
      <c r="DQ67" s="473"/>
      <c r="DR67" s="473"/>
      <c r="DS67" s="482"/>
      <c r="DT67" s="473"/>
      <c r="DU67" s="483"/>
      <c r="DV67" s="483"/>
      <c r="DW67" s="483"/>
      <c r="DX67" s="473"/>
      <c r="DY67" s="484"/>
      <c r="DZ67" s="485"/>
      <c r="EA67" s="486"/>
      <c r="EB67" s="473"/>
      <c r="EC67" s="473"/>
      <c r="ED67" s="473"/>
      <c r="EE67" s="473"/>
      <c r="EF67" s="473"/>
      <c r="EG67" s="473"/>
      <c r="EH67" s="487"/>
      <c r="EI67" s="473"/>
      <c r="EJ67" s="473"/>
      <c r="EK67" s="473"/>
      <c r="EL67" s="473"/>
      <c r="EM67" s="488"/>
      <c r="EN67" s="489"/>
      <c r="EO67" s="473"/>
      <c r="EP67" s="490"/>
      <c r="EQ67" s="490"/>
      <c r="ER67" s="490"/>
      <c r="ES67" s="491"/>
      <c r="ET67" s="492"/>
      <c r="EU67" s="493"/>
      <c r="EV67" s="494"/>
      <c r="EW67" s="473"/>
      <c r="EX67" s="473"/>
      <c r="EY67" s="473"/>
      <c r="EZ67" s="495"/>
      <c r="FA67" s="496"/>
      <c r="FB67" s="497"/>
      <c r="FC67" s="498"/>
      <c r="FD67" s="499"/>
      <c r="FE67" s="499"/>
      <c r="FF67" s="499"/>
      <c r="FG67" s="500"/>
      <c r="FH67" s="501"/>
      <c r="FI67" s="502"/>
      <c r="FJ67" s="502"/>
      <c r="FK67" s="503"/>
      <c r="FL67" s="503"/>
      <c r="FM67" s="503"/>
      <c r="FN67" s="504"/>
      <c r="FO67" s="505"/>
      <c r="FP67" s="505"/>
      <c r="FQ67" s="505"/>
      <c r="FR67" s="506"/>
      <c r="FS67" s="506"/>
      <c r="FT67" s="506"/>
      <c r="FU67" s="507"/>
      <c r="FV67" s="508"/>
      <c r="FW67" s="508"/>
      <c r="FX67" s="508"/>
      <c r="FY67" s="509"/>
      <c r="FZ67" s="509"/>
      <c r="GA67" s="509"/>
      <c r="GB67" s="510"/>
      <c r="GC67" s="511"/>
      <c r="GD67" s="512"/>
      <c r="GE67" s="512"/>
      <c r="GF67" s="513"/>
      <c r="GG67" s="513"/>
      <c r="GH67" s="513"/>
      <c r="GI67" s="514"/>
      <c r="GJ67" s="515"/>
      <c r="GK67" s="516"/>
      <c r="GL67" s="516"/>
      <c r="GM67" s="473"/>
      <c r="GN67" s="473"/>
      <c r="GO67" s="473"/>
      <c r="GP67" s="517"/>
      <c r="GQ67" s="518"/>
      <c r="GR67" s="519"/>
      <c r="GS67" s="519"/>
      <c r="GT67" s="519"/>
      <c r="GU67" s="519"/>
      <c r="GV67" s="519"/>
      <c r="GW67" s="520"/>
      <c r="GX67" s="521"/>
      <c r="GY67" s="522"/>
      <c r="GZ67" s="522"/>
      <c r="HA67" s="522"/>
      <c r="HB67" s="522"/>
      <c r="HC67" s="522"/>
      <c r="HD67" s="523"/>
      <c r="HE67" s="524"/>
      <c r="HF67" s="525"/>
      <c r="HG67" s="526"/>
      <c r="HH67" s="526"/>
      <c r="HI67" s="526"/>
      <c r="HJ67" s="526"/>
      <c r="HK67" s="527"/>
      <c r="HL67" s="528"/>
      <c r="HM67" s="1372"/>
      <c r="HN67" s="1398"/>
      <c r="HO67" s="1452"/>
      <c r="HP67" s="1452"/>
      <c r="HQ67" s="1452"/>
      <c r="HR67" s="1481"/>
      <c r="HS67" s="1522"/>
      <c r="HT67" s="1544"/>
      <c r="HU67" s="473"/>
      <c r="HV67" s="1567"/>
      <c r="HW67" s="1567"/>
      <c r="HX67" s="1567"/>
      <c r="HY67" s="1567"/>
      <c r="HZ67" s="1596"/>
      <c r="IA67" s="1617"/>
      <c r="IB67" s="1639"/>
      <c r="IC67" s="1660"/>
      <c r="ID67" s="1660"/>
      <c r="IE67" s="1660"/>
      <c r="IF67" s="1689"/>
      <c r="IG67" s="1710"/>
      <c r="IH67" s="1710"/>
      <c r="II67" s="1732"/>
      <c r="IJ67" s="1753"/>
      <c r="IK67" s="1753"/>
      <c r="IL67" s="1753"/>
      <c r="IM67" s="1782"/>
      <c r="IN67" s="473"/>
      <c r="IO67" s="1803"/>
      <c r="IP67" s="1824"/>
      <c r="IQ67" s="1845"/>
      <c r="IR67" s="1845"/>
      <c r="IS67" s="1845"/>
      <c r="IT67" s="1874"/>
      <c r="IU67" s="1895"/>
      <c r="IV67" s="1895"/>
      <c r="IW67" s="1916"/>
      <c r="IX67" s="1937"/>
      <c r="IY67" s="1937"/>
      <c r="IZ67" s="1937"/>
      <c r="JA67" s="1937"/>
      <c r="JB67" s="1937"/>
      <c r="JC67" s="1966"/>
      <c r="JD67" s="1966"/>
      <c r="JE67" s="1987"/>
      <c r="JF67" s="1987"/>
      <c r="JG67" s="1987"/>
      <c r="JH67" s="2016"/>
      <c r="JI67" s="2037"/>
      <c r="JJ67" s="2058"/>
      <c r="JK67" s="2058"/>
      <c r="JL67" s="2079"/>
      <c r="JM67" s="2079"/>
      <c r="JN67" s="2079"/>
      <c r="JO67" s="2108"/>
      <c r="JP67" s="2128"/>
      <c r="JQ67" s="2148"/>
      <c r="JR67" s="2168"/>
      <c r="JS67" s="2188"/>
      <c r="JT67" s="2188"/>
      <c r="JU67" s="2188"/>
      <c r="JV67" s="2215"/>
      <c r="JW67" s="2235"/>
      <c r="JX67" s="2255"/>
      <c r="JY67" s="2275"/>
      <c r="JZ67" s="2295"/>
      <c r="KA67" s="2295"/>
      <c r="KB67" s="2295"/>
      <c r="KC67" s="2324"/>
      <c r="KD67" s="2344"/>
      <c r="KE67" s="2364"/>
      <c r="KF67" s="2384"/>
      <c r="KG67" s="2404"/>
      <c r="KH67" s="2404"/>
      <c r="KI67" s="2404"/>
      <c r="KJ67" s="2433"/>
      <c r="KK67" s="2453"/>
      <c r="KL67" s="2473"/>
      <c r="KM67" s="2493"/>
      <c r="KN67" s="2513"/>
      <c r="KO67" s="2513"/>
      <c r="KP67" s="2513"/>
      <c r="KQ67" s="2542"/>
      <c r="KR67" s="2562"/>
      <c r="KS67" s="2582"/>
      <c r="KT67" s="2602"/>
      <c r="KU67" s="2622"/>
      <c r="KV67" s="2622"/>
      <c r="KW67" s="2622"/>
      <c r="KX67" s="2651"/>
      <c r="KY67" s="2671"/>
      <c r="KZ67" s="2691"/>
      <c r="LA67" s="2715"/>
      <c r="LB67" s="2735"/>
      <c r="LC67" s="2735"/>
      <c r="LD67" s="2735"/>
      <c r="LE67" s="2764"/>
      <c r="LF67" s="2784"/>
      <c r="LG67" s="2804"/>
      <c r="LH67" s="2824"/>
      <c r="LI67" s="2844"/>
      <c r="LJ67" s="2844"/>
      <c r="LK67" s="2844"/>
      <c r="LL67" s="2873"/>
      <c r="LM67" s="2893"/>
      <c r="LN67" s="2915"/>
      <c r="LO67" s="2935"/>
      <c r="LP67" s="2935"/>
      <c r="LQ67" s="2988"/>
      <c r="LR67" s="2988"/>
      <c r="LS67" s="2988"/>
      <c r="LT67" s="2989"/>
      <c r="LU67" s="2990"/>
      <c r="LV67" s="2991"/>
      <c r="LW67" s="3062"/>
      <c r="LX67" s="3062"/>
      <c r="LY67" s="3062"/>
      <c r="MA67" s="3113"/>
      <c r="MB67" s="3149"/>
      <c r="MC67" s="3169"/>
      <c r="MD67" s="3189"/>
      <c r="ME67" s="3189"/>
      <c r="MF67" s="3189"/>
      <c r="MG67" s="3219"/>
      <c r="MH67" s="3239"/>
      <c r="MI67" s="3259"/>
      <c r="MJ67" s="3280"/>
      <c r="MK67" s="3300"/>
      <c r="ML67" s="3300"/>
      <c r="MM67" s="3300"/>
      <c r="MN67" s="3329"/>
      <c r="MO67" s="3349"/>
      <c r="MP67" s="3369"/>
      <c r="MQ67" s="3389"/>
      <c r="MR67" s="3443"/>
      <c r="MS67" s="3443"/>
      <c r="MT67" s="3443"/>
      <c r="MU67" s="3443"/>
      <c r="MV67" s="3471"/>
      <c r="MW67" s="3491"/>
      <c r="MX67" s="3511"/>
      <c r="MY67" s="3531"/>
      <c r="MZ67" s="3531"/>
      <c r="NA67" s="3531"/>
      <c r="NB67" s="1567"/>
      <c r="NC67" s="3560"/>
      <c r="ND67" s="3560"/>
      <c r="NE67" s="3560"/>
      <c r="NF67" s="3590"/>
      <c r="NG67" s="3590"/>
      <c r="NH67" s="3590"/>
      <c r="NI67" s="473"/>
      <c r="NJ67" s="3590"/>
      <c r="NK67" s="3620"/>
      <c r="NL67" s="3620"/>
      <c r="NM67" s="3620"/>
      <c r="NN67" s="3620"/>
      <c r="NO67" s="3620"/>
      <c r="NP67" s="3620"/>
      <c r="NQ67" s="3620"/>
      <c r="NR67" s="3620"/>
      <c r="NS67" s="3620"/>
      <c r="NT67" s="3640"/>
      <c r="NU67" s="3620"/>
      <c r="NV67" s="3620"/>
      <c r="NW67" s="3620"/>
      <c r="NX67" s="3620"/>
      <c r="NY67" s="3640"/>
      <c r="NZ67" s="3669"/>
      <c r="OA67" s="3669"/>
      <c r="OB67" s="3669"/>
      <c r="OC67" s="3669"/>
      <c r="OD67" s="3669"/>
      <c r="OE67" s="3669"/>
      <c r="OF67" s="3669"/>
      <c r="OG67" s="3669"/>
      <c r="OH67" s="473"/>
      <c r="OI67" s="473"/>
      <c r="OJ67" s="473"/>
      <c r="OK67" s="3689"/>
      <c r="OL67" s="3689"/>
      <c r="OM67" s="3709"/>
      <c r="ON67" s="3729"/>
      <c r="OO67" s="3749"/>
      <c r="OP67" s="3749"/>
      <c r="OQ67" s="3749"/>
      <c r="OR67" s="3778"/>
      <c r="OS67" s="3798"/>
      <c r="OT67" s="3818"/>
      <c r="OU67" s="3838"/>
      <c r="OV67" s="3858"/>
      <c r="OW67" s="3858"/>
      <c r="OX67" s="3858"/>
      <c r="OY67" s="3887"/>
      <c r="OZ67" s="3907"/>
      <c r="PA67" s="3927"/>
      <c r="PB67" s="3947"/>
      <c r="PC67" s="3967"/>
      <c r="PD67" s="3967"/>
      <c r="PE67" s="3967"/>
      <c r="PF67" s="3996"/>
      <c r="PG67" s="3996"/>
      <c r="PH67" s="3996"/>
      <c r="PI67" s="4016"/>
      <c r="PJ67" s="4036"/>
      <c r="PK67" s="4036"/>
      <c r="PL67" s="4036"/>
      <c r="PM67" s="4065"/>
      <c r="PN67" s="4085"/>
      <c r="PO67" s="4105"/>
      <c r="PP67" s="4125"/>
      <c r="PQ67" s="4145"/>
      <c r="PR67" s="4145"/>
      <c r="PS67" s="4145"/>
      <c r="PT67" s="4176"/>
      <c r="PU67" s="4176"/>
      <c r="PV67" s="4176"/>
      <c r="PW67" s="4176"/>
      <c r="PX67" s="4196"/>
      <c r="PY67" s="4196"/>
      <c r="PZ67" s="4196"/>
      <c r="QA67" s="4225"/>
      <c r="QB67" s="4245"/>
      <c r="QC67" s="4265"/>
      <c r="QD67" s="4285"/>
      <c r="QE67" s="4305"/>
      <c r="QF67" s="4305"/>
      <c r="QG67" s="4305"/>
      <c r="QH67" s="4334"/>
      <c r="QI67" s="4354"/>
      <c r="QJ67" s="4374"/>
      <c r="QK67" s="4394"/>
      <c r="QL67" s="4414"/>
      <c r="QM67" s="4414"/>
      <c r="QN67" s="4414"/>
      <c r="QO67" s="4443"/>
      <c r="QP67" s="4463"/>
      <c r="QQ67" s="4483"/>
      <c r="QR67" s="4503"/>
      <c r="QS67" s="4523"/>
      <c r="QT67" s="4523"/>
      <c r="QU67" s="4523"/>
      <c r="QV67" s="4523"/>
      <c r="QW67" s="4555"/>
      <c r="QX67" s="4575"/>
      <c r="QY67" s="4595"/>
      <c r="QZ67" s="4615"/>
      <c r="RA67" s="4615"/>
      <c r="RB67" s="4615"/>
      <c r="RC67" s="473"/>
      <c r="RD67" s="473"/>
      <c r="RE67" s="4651"/>
      <c r="RF67" s="473"/>
      <c r="RG67" s="473"/>
      <c r="RH67" s="473"/>
      <c r="RI67" s="473"/>
      <c r="RJ67" s="473"/>
      <c r="RK67" s="473"/>
      <c r="RL67" s="473"/>
      <c r="RM67" s="473"/>
      <c r="RN67" s="473"/>
      <c r="RO67" s="473"/>
      <c r="RP67" s="473"/>
      <c r="RQ67" s="473"/>
      <c r="RR67" s="473"/>
      <c r="RS67" s="473"/>
      <c r="RT67" s="473"/>
      <c r="RU67" s="473"/>
      <c r="RV67" s="473"/>
      <c r="RW67" s="473"/>
      <c r="RX67" s="473"/>
      <c r="RY67" s="473"/>
      <c r="RZ67" s="473"/>
      <c r="SA67" s="473"/>
      <c r="SB67" s="473"/>
      <c r="SC67" s="473"/>
      <c r="SD67" s="473"/>
      <c r="SE67" s="473"/>
      <c r="SF67" s="473"/>
      <c r="SG67" s="473"/>
      <c r="SH67" s="473"/>
      <c r="SI67" s="473"/>
      <c r="SJ67" s="473"/>
      <c r="SK67" s="473"/>
      <c r="SL67" s="473"/>
      <c r="SM67" s="473"/>
      <c r="SN67" s="473"/>
      <c r="SO67" s="4675"/>
      <c r="SP67" s="4705"/>
      <c r="SQ67" s="4705"/>
      <c r="SR67" s="4705"/>
      <c r="SS67" s="4705"/>
      <c r="ST67" s="4726"/>
      <c r="SU67" s="4747"/>
      <c r="SV67" s="4769"/>
      <c r="SW67" s="4790"/>
      <c r="SX67" s="4790"/>
      <c r="SY67" s="4790"/>
      <c r="SZ67" s="473"/>
      <c r="TA67" s="473"/>
      <c r="TB67" s="473"/>
      <c r="TC67" s="473"/>
      <c r="TD67" s="473"/>
      <c r="TE67" s="473"/>
      <c r="TF67" s="473"/>
      <c r="TG67" s="473"/>
      <c r="TH67" s="473"/>
      <c r="TI67" s="473"/>
      <c r="TJ67" s="473"/>
      <c r="TK67" s="473"/>
      <c r="TL67" s="473"/>
      <c r="TM67" s="473"/>
      <c r="TN67" s="473"/>
      <c r="TO67" s="473"/>
      <c r="TP67" s="473"/>
      <c r="TQ67" s="473"/>
    </row>
    <row r="68" spans="1:537" s="1287" customFormat="1" x14ac:dyDescent="0.3">
      <c r="A68" s="892" t="s">
        <v>90</v>
      </c>
      <c r="B68" s="1230"/>
      <c r="C68" s="1230"/>
      <c r="D68" s="1230"/>
      <c r="E68" s="1230"/>
      <c r="F68" s="1230"/>
      <c r="G68" s="1230"/>
      <c r="H68" s="1230"/>
      <c r="I68" s="1230"/>
      <c r="J68" s="1230"/>
      <c r="K68" s="1230"/>
      <c r="L68" s="1230"/>
      <c r="M68" s="1230"/>
      <c r="N68" s="1230"/>
      <c r="O68" s="1230"/>
      <c r="P68" s="1230"/>
      <c r="Q68" s="1230"/>
      <c r="R68" s="1230"/>
      <c r="S68" s="1230"/>
      <c r="T68" s="1230"/>
      <c r="U68" s="1230"/>
      <c r="V68" s="1230"/>
      <c r="W68" s="1230"/>
      <c r="X68" s="1230"/>
      <c r="Y68" s="1230"/>
      <c r="Z68" s="1230"/>
      <c r="AA68" s="1230"/>
      <c r="AB68" s="1230"/>
      <c r="AC68" s="1230"/>
      <c r="AD68" s="1230"/>
      <c r="AE68" s="1230"/>
      <c r="AF68" s="1230"/>
      <c r="AG68" s="1230"/>
      <c r="AH68" s="1230"/>
      <c r="AI68" s="1230"/>
      <c r="AJ68" s="1230"/>
      <c r="AK68" s="1230"/>
      <c r="AL68" s="1230"/>
      <c r="AM68" s="1230"/>
      <c r="AN68" s="1230"/>
      <c r="AO68" s="1230"/>
      <c r="AP68" s="1230"/>
      <c r="AQ68" s="1230"/>
      <c r="AR68" s="1230"/>
      <c r="AS68" s="1230"/>
      <c r="AT68" s="1230"/>
      <c r="AU68" s="1230"/>
      <c r="AV68" s="1230"/>
      <c r="AW68" s="1230"/>
      <c r="AX68" s="1230"/>
      <c r="AY68" s="1230"/>
      <c r="AZ68" s="1230"/>
      <c r="BA68" s="1230"/>
      <c r="BB68" s="1230"/>
      <c r="BC68" s="1230"/>
      <c r="BD68" s="1230"/>
      <c r="BE68" s="1230"/>
      <c r="BF68" s="1230"/>
      <c r="BG68" s="1231"/>
      <c r="BH68" s="1230"/>
      <c r="BI68" s="1230"/>
      <c r="BJ68" s="1231"/>
      <c r="BK68" s="1231"/>
      <c r="BL68" s="1231"/>
      <c r="BM68" s="1231"/>
      <c r="BN68" s="1230"/>
      <c r="BO68" s="1230"/>
      <c r="BP68" s="1230"/>
      <c r="BQ68" s="1230"/>
      <c r="BR68" s="1230"/>
      <c r="BS68" s="1230"/>
      <c r="BT68" s="1230"/>
      <c r="BU68" s="1230"/>
      <c r="BV68" s="1230"/>
      <c r="BW68" s="1230"/>
      <c r="BX68" s="1230"/>
      <c r="BY68" s="1230"/>
      <c r="BZ68" s="1230"/>
      <c r="CA68" s="1230"/>
      <c r="CB68" s="1230"/>
      <c r="CC68" s="1232"/>
      <c r="CD68" s="1233"/>
      <c r="CE68" s="1233"/>
      <c r="CF68" s="1233"/>
      <c r="CG68" s="1233"/>
      <c r="CH68" s="1234"/>
      <c r="CI68" s="1234"/>
      <c r="CJ68" s="1231"/>
      <c r="CK68" s="1231"/>
      <c r="CL68" s="1231"/>
      <c r="CM68" s="1231"/>
      <c r="CN68" s="1231"/>
      <c r="CO68" s="1231"/>
      <c r="CP68" s="1235"/>
      <c r="CQ68" s="1231"/>
      <c r="CR68" s="1231"/>
      <c r="CS68" s="1231"/>
      <c r="CT68" s="1231"/>
      <c r="CU68" s="1231"/>
      <c r="CV68" s="1235"/>
      <c r="CW68" s="1235"/>
      <c r="CX68" s="1235"/>
      <c r="CY68" s="1235"/>
      <c r="CZ68" s="1235"/>
      <c r="DA68" s="1236"/>
      <c r="DB68" s="1236"/>
      <c r="DC68" s="1236"/>
      <c r="DD68" s="1237"/>
      <c r="DE68" s="1237"/>
      <c r="DF68" s="1231"/>
      <c r="DG68" s="1238"/>
      <c r="DH68" s="1238"/>
      <c r="DI68" s="1238"/>
      <c r="DJ68" s="1231"/>
      <c r="DK68" s="1231"/>
      <c r="DL68" s="1231"/>
      <c r="DM68" s="1239"/>
      <c r="DN68" s="1231"/>
      <c r="DO68" s="1231"/>
      <c r="DP68" s="1231"/>
      <c r="DQ68" s="1231"/>
      <c r="DR68" s="1231"/>
      <c r="DS68" s="1240"/>
      <c r="DT68" s="1231"/>
      <c r="DU68" s="1241"/>
      <c r="DV68" s="1241"/>
      <c r="DW68" s="1241"/>
      <c r="DX68" s="1231"/>
      <c r="DY68" s="1242"/>
      <c r="DZ68" s="1243"/>
      <c r="EA68" s="1244"/>
      <c r="EB68" s="1231"/>
      <c r="EC68" s="1231"/>
      <c r="ED68" s="1231"/>
      <c r="EE68" s="1231"/>
      <c r="EF68" s="1231"/>
      <c r="EG68" s="1231"/>
      <c r="EH68" s="1245"/>
      <c r="EI68" s="1231"/>
      <c r="EJ68" s="1231"/>
      <c r="EK68" s="1231"/>
      <c r="EL68" s="1231"/>
      <c r="EM68" s="1246"/>
      <c r="EN68" s="1247"/>
      <c r="EO68" s="1231"/>
      <c r="EP68" s="1248"/>
      <c r="EQ68" s="1248"/>
      <c r="ER68" s="1248"/>
      <c r="ES68" s="1249"/>
      <c r="ET68" s="1250"/>
      <c r="EU68" s="1251"/>
      <c r="EV68" s="1252"/>
      <c r="EW68" s="1231"/>
      <c r="EX68" s="1231"/>
      <c r="EY68" s="1231"/>
      <c r="EZ68" s="1253"/>
      <c r="FA68" s="1254"/>
      <c r="FB68" s="1255"/>
      <c r="FC68" s="1256"/>
      <c r="FD68" s="1257"/>
      <c r="FE68" s="1257"/>
      <c r="FF68" s="1257"/>
      <c r="FG68" s="1258"/>
      <c r="FH68" s="1259"/>
      <c r="FI68" s="1260"/>
      <c r="FJ68" s="1260"/>
      <c r="FK68" s="1261"/>
      <c r="FL68" s="1261"/>
      <c r="FM68" s="1261"/>
      <c r="FN68" s="1262"/>
      <c r="FO68" s="1263"/>
      <c r="FP68" s="1263"/>
      <c r="FQ68" s="1263"/>
      <c r="FR68" s="1264"/>
      <c r="FS68" s="1264"/>
      <c r="FT68" s="1264"/>
      <c r="FU68" s="1265"/>
      <c r="FV68" s="1266"/>
      <c r="FW68" s="1266"/>
      <c r="FX68" s="1266"/>
      <c r="FY68" s="1267"/>
      <c r="FZ68" s="1267"/>
      <c r="GA68" s="1267"/>
      <c r="GB68" s="1268"/>
      <c r="GC68" s="1269"/>
      <c r="GD68" s="1270"/>
      <c r="GE68" s="1270"/>
      <c r="GF68" s="1271"/>
      <c r="GG68" s="1271"/>
      <c r="GH68" s="1271"/>
      <c r="GI68" s="1272"/>
      <c r="GJ68" s="1273"/>
      <c r="GK68" s="1274"/>
      <c r="GL68" s="1274"/>
      <c r="GM68" s="1231"/>
      <c r="GN68" s="1231"/>
      <c r="GO68" s="1231"/>
      <c r="GP68" s="1275"/>
      <c r="GQ68" s="1276"/>
      <c r="GR68" s="1277"/>
      <c r="GS68" s="1277"/>
      <c r="GT68" s="1277"/>
      <c r="GU68" s="1277"/>
      <c r="GV68" s="1277"/>
      <c r="GW68" s="1278"/>
      <c r="GX68" s="1279"/>
      <c r="GY68" s="1280"/>
      <c r="GZ68" s="1280"/>
      <c r="HA68" s="1280"/>
      <c r="HB68" s="1280"/>
      <c r="HC68" s="1280"/>
      <c r="HD68" s="1281"/>
      <c r="HE68" s="1282"/>
      <c r="HF68" s="1283"/>
      <c r="HG68" s="1284"/>
      <c r="HH68" s="1284"/>
      <c r="HI68" s="1284"/>
      <c r="HJ68" s="1284"/>
      <c r="HK68" s="1285"/>
      <c r="HL68" s="1286"/>
      <c r="HM68" s="1376"/>
      <c r="HN68" s="1402"/>
      <c r="HO68" s="1456"/>
      <c r="HP68" s="1456"/>
      <c r="HQ68" s="1456"/>
      <c r="HR68" s="1485"/>
      <c r="HS68" s="1526"/>
      <c r="HT68" s="1548"/>
      <c r="HU68" s="1231"/>
      <c r="HV68" s="1571"/>
      <c r="HW68" s="1571"/>
      <c r="HX68" s="1571"/>
      <c r="HY68" s="1571"/>
      <c r="HZ68" s="1600"/>
      <c r="IA68" s="1621"/>
      <c r="IB68" s="1643"/>
      <c r="IC68" s="1664"/>
      <c r="ID68" s="1664"/>
      <c r="IE68" s="1664"/>
      <c r="IF68" s="1693"/>
      <c r="IG68" s="1714"/>
      <c r="IH68" s="1714"/>
      <c r="II68" s="1736"/>
      <c r="IJ68" s="1757"/>
      <c r="IK68" s="1757"/>
      <c r="IL68" s="1757"/>
      <c r="IM68" s="1786"/>
      <c r="IN68" s="1231"/>
      <c r="IO68" s="1807"/>
      <c r="IP68" s="1828"/>
      <c r="IQ68" s="1849"/>
      <c r="IR68" s="1849"/>
      <c r="IS68" s="1849"/>
      <c r="IT68" s="1878"/>
      <c r="IU68" s="1899"/>
      <c r="IV68" s="1899"/>
      <c r="IW68" s="1920"/>
      <c r="IX68" s="1941"/>
      <c r="IY68" s="1941"/>
      <c r="IZ68" s="1941"/>
      <c r="JA68" s="1941"/>
      <c r="JB68" s="1941"/>
      <c r="JC68" s="1970"/>
      <c r="JD68" s="1970"/>
      <c r="JE68" s="1991"/>
      <c r="JF68" s="1991"/>
      <c r="JG68" s="1991"/>
      <c r="JH68" s="2020"/>
      <c r="JI68" s="2041"/>
      <c r="JJ68" s="2062"/>
      <c r="JK68" s="2062"/>
      <c r="JL68" s="2083"/>
      <c r="JM68" s="2083"/>
      <c r="JN68" s="2083"/>
      <c r="JO68" s="2112"/>
      <c r="JP68" s="2132"/>
      <c r="JQ68" s="2152"/>
      <c r="JR68" s="2172"/>
      <c r="JS68" s="2192"/>
      <c r="JT68" s="2192"/>
      <c r="JU68" s="2192"/>
      <c r="JV68" s="2219"/>
      <c r="JW68" s="2239"/>
      <c r="JX68" s="2259"/>
      <c r="JY68" s="2279"/>
      <c r="JZ68" s="2299"/>
      <c r="KA68" s="2299"/>
      <c r="KB68" s="2299"/>
      <c r="KC68" s="2328"/>
      <c r="KD68" s="2348"/>
      <c r="KE68" s="2368"/>
      <c r="KF68" s="2388"/>
      <c r="KG68" s="2408"/>
      <c r="KH68" s="2408"/>
      <c r="KI68" s="2408"/>
      <c r="KJ68" s="2437"/>
      <c r="KK68" s="2457"/>
      <c r="KL68" s="2477"/>
      <c r="KM68" s="2497"/>
      <c r="KN68" s="2517"/>
      <c r="KO68" s="2517"/>
      <c r="KP68" s="2517"/>
      <c r="KQ68" s="2546"/>
      <c r="KR68" s="2566"/>
      <c r="KS68" s="2586"/>
      <c r="KT68" s="2606"/>
      <c r="KU68" s="2626"/>
      <c r="KV68" s="2626"/>
      <c r="KW68" s="2626"/>
      <c r="KX68" s="2655"/>
      <c r="KY68" s="2675"/>
      <c r="KZ68" s="2695"/>
      <c r="LA68" s="2719"/>
      <c r="LB68" s="2739"/>
      <c r="LC68" s="2739"/>
      <c r="LD68" s="2739"/>
      <c r="LE68" s="2768"/>
      <c r="LF68" s="2788"/>
      <c r="LG68" s="2808"/>
      <c r="LH68" s="2828"/>
      <c r="LI68" s="2848"/>
      <c r="LJ68" s="2848"/>
      <c r="LK68" s="2848"/>
      <c r="LL68" s="2877"/>
      <c r="LM68" s="2897"/>
      <c r="LN68" s="2919"/>
      <c r="LO68" s="2939"/>
      <c r="LP68" s="2939"/>
      <c r="LQ68" s="3037"/>
      <c r="LR68" s="3037"/>
      <c r="LS68" s="3037"/>
      <c r="LT68" s="3038"/>
      <c r="LU68" s="3039"/>
      <c r="LV68" s="3040"/>
      <c r="LW68" s="3078"/>
      <c r="LX68" s="3078"/>
      <c r="LY68" s="3078"/>
      <c r="LZ68" s="3102"/>
      <c r="MA68" s="3117"/>
      <c r="MB68" s="3153"/>
      <c r="MC68" s="3173"/>
      <c r="MD68" s="3193"/>
      <c r="ME68" s="3193"/>
      <c r="MF68" s="3193"/>
      <c r="MG68" s="3223"/>
      <c r="MH68" s="3243"/>
      <c r="MI68" s="3263"/>
      <c r="MJ68" s="3284"/>
      <c r="MK68" s="3304"/>
      <c r="ML68" s="3304"/>
      <c r="MM68" s="3304"/>
      <c r="MN68" s="3333"/>
      <c r="MO68" s="3353"/>
      <c r="MP68" s="3373"/>
      <c r="MQ68" s="3393"/>
      <c r="MR68" s="3459"/>
      <c r="MS68" s="3459"/>
      <c r="MT68" s="3459"/>
      <c r="MU68" s="3459"/>
      <c r="MV68" s="3475"/>
      <c r="MW68" s="3495"/>
      <c r="MX68" s="3515"/>
      <c r="MY68" s="3535"/>
      <c r="MZ68" s="3535"/>
      <c r="NA68" s="3535"/>
      <c r="NB68" s="1571"/>
      <c r="NC68" s="3564"/>
      <c r="ND68" s="3564"/>
      <c r="NE68" s="3564"/>
      <c r="NF68" s="3594"/>
      <c r="NG68" s="3594"/>
      <c r="NH68" s="3594"/>
      <c r="NI68" s="1231"/>
      <c r="NJ68" s="3594"/>
      <c r="NK68" s="3624"/>
      <c r="NL68" s="3624"/>
      <c r="NM68" s="3624"/>
      <c r="NN68" s="3624"/>
      <c r="NO68" s="3624"/>
      <c r="NP68" s="3624"/>
      <c r="NQ68" s="3624"/>
      <c r="NR68" s="3624"/>
      <c r="NS68" s="3624"/>
      <c r="NT68" s="3644"/>
      <c r="NU68" s="3624"/>
      <c r="NV68" s="3624"/>
      <c r="NW68" s="3624"/>
      <c r="NX68" s="3624"/>
      <c r="NY68" s="3644"/>
      <c r="NZ68" s="3673"/>
      <c r="OA68" s="3673"/>
      <c r="OB68" s="3673"/>
      <c r="OC68" s="3673"/>
      <c r="OD68" s="3673"/>
      <c r="OE68" s="3673"/>
      <c r="OF68" s="3673"/>
      <c r="OG68" s="3673"/>
      <c r="OH68" s="1231"/>
      <c r="OI68" s="1231"/>
      <c r="OJ68" s="1231"/>
      <c r="OK68" s="3693"/>
      <c r="OL68" s="3693"/>
      <c r="OM68" s="3713"/>
      <c r="ON68" s="3733"/>
      <c r="OO68" s="3753"/>
      <c r="OP68" s="3753"/>
      <c r="OQ68" s="3753"/>
      <c r="OR68" s="3782"/>
      <c r="OS68" s="3802"/>
      <c r="OT68" s="3822"/>
      <c r="OU68" s="3842"/>
      <c r="OV68" s="3862"/>
      <c r="OW68" s="3862"/>
      <c r="OX68" s="3862"/>
      <c r="OY68" s="3891"/>
      <c r="OZ68" s="3911"/>
      <c r="PA68" s="3931"/>
      <c r="PB68" s="3951"/>
      <c r="PC68" s="3971"/>
      <c r="PD68" s="3971"/>
      <c r="PE68" s="3971"/>
      <c r="PF68" s="4000"/>
      <c r="PG68" s="4000"/>
      <c r="PH68" s="4000"/>
      <c r="PI68" s="4020"/>
      <c r="PJ68" s="4040"/>
      <c r="PK68" s="4040"/>
      <c r="PL68" s="4040"/>
      <c r="PM68" s="4069"/>
      <c r="PN68" s="4089"/>
      <c r="PO68" s="4109"/>
      <c r="PP68" s="4129"/>
      <c r="PQ68" s="4149"/>
      <c r="PR68" s="4149"/>
      <c r="PS68" s="4149"/>
      <c r="PT68" s="4180"/>
      <c r="PU68" s="4180"/>
      <c r="PV68" s="4180"/>
      <c r="PW68" s="4180"/>
      <c r="PX68" s="4200"/>
      <c r="PY68" s="4200"/>
      <c r="PZ68" s="4200"/>
      <c r="QA68" s="4229"/>
      <c r="QB68" s="4249"/>
      <c r="QC68" s="4269"/>
      <c r="QD68" s="4289"/>
      <c r="QE68" s="4309"/>
      <c r="QF68" s="4309"/>
      <c r="QG68" s="4309"/>
      <c r="QH68" s="4338"/>
      <c r="QI68" s="4358"/>
      <c r="QJ68" s="4378"/>
      <c r="QK68" s="4398"/>
      <c r="QL68" s="4418"/>
      <c r="QM68" s="4418"/>
      <c r="QN68" s="4418"/>
      <c r="QO68" s="4447"/>
      <c r="QP68" s="4467"/>
      <c r="QQ68" s="4487"/>
      <c r="QR68" s="4507"/>
      <c r="QS68" s="4527"/>
      <c r="QT68" s="4527"/>
      <c r="QU68" s="4527"/>
      <c r="QV68" s="4527"/>
      <c r="QW68" s="4559"/>
      <c r="QX68" s="4579"/>
      <c r="QY68" s="4599"/>
      <c r="QZ68" s="4619"/>
      <c r="RA68" s="4619"/>
      <c r="RB68" s="4619"/>
      <c r="RC68" s="1231"/>
      <c r="RD68" s="1231"/>
      <c r="RE68" s="4655"/>
      <c r="RF68" s="1231"/>
      <c r="RG68" s="1231"/>
      <c r="RH68" s="1231"/>
      <c r="RI68" s="1231"/>
      <c r="RJ68" s="1231"/>
      <c r="RK68" s="1231"/>
      <c r="RL68" s="1231"/>
      <c r="RM68" s="1231"/>
      <c r="RN68" s="1231"/>
      <c r="RO68" s="1231"/>
      <c r="RP68" s="1231"/>
      <c r="RQ68" s="1231"/>
      <c r="RR68" s="1231"/>
      <c r="RS68" s="1231"/>
      <c r="RT68" s="1231"/>
      <c r="RU68" s="1231"/>
      <c r="RV68" s="1231"/>
      <c r="RW68" s="1231"/>
      <c r="RX68" s="1231"/>
      <c r="RY68" s="1231"/>
      <c r="RZ68" s="1231"/>
      <c r="SA68" s="1231"/>
      <c r="SB68" s="1231"/>
      <c r="SC68" s="1231"/>
      <c r="SD68" s="1231"/>
      <c r="SE68" s="1231"/>
      <c r="SF68" s="1231"/>
      <c r="SG68" s="1231"/>
      <c r="SH68" s="1231"/>
      <c r="SI68" s="1231"/>
      <c r="SJ68" s="1231"/>
      <c r="SK68" s="1231"/>
      <c r="SL68" s="1231"/>
      <c r="SM68" s="1231"/>
      <c r="SN68" s="1231"/>
      <c r="SO68" s="4679"/>
      <c r="SP68" s="4709"/>
      <c r="SQ68" s="4709"/>
      <c r="SR68" s="4709"/>
      <c r="SS68" s="4709"/>
      <c r="ST68" s="4730"/>
      <c r="SU68" s="4751"/>
      <c r="SV68" s="4773"/>
      <c r="SW68" s="4794"/>
      <c r="SX68" s="4794"/>
      <c r="SY68" s="4794"/>
      <c r="SZ68" s="1231"/>
      <c r="TA68" s="1231"/>
      <c r="TB68" s="1231"/>
      <c r="TC68" s="1231"/>
      <c r="TD68" s="1231"/>
      <c r="TE68" s="1231"/>
      <c r="TF68" s="1231"/>
      <c r="TG68" s="1231"/>
      <c r="TH68" s="1231"/>
      <c r="TI68" s="1231"/>
      <c r="TJ68" s="1231"/>
      <c r="TK68" s="1231"/>
      <c r="TL68" s="1231"/>
      <c r="TM68" s="1231"/>
      <c r="TN68" s="1231"/>
      <c r="TO68" s="1231"/>
      <c r="TP68" s="1231"/>
      <c r="TQ68" s="1231"/>
    </row>
    <row r="69" spans="1:537" x14ac:dyDescent="0.3">
      <c r="A69" s="207" t="s">
        <v>87</v>
      </c>
      <c r="B69" s="208">
        <v>429</v>
      </c>
      <c r="C69" s="208">
        <v>431</v>
      </c>
      <c r="D69" s="208">
        <v>383</v>
      </c>
      <c r="E69" s="208">
        <v>404</v>
      </c>
      <c r="F69" s="208">
        <v>382</v>
      </c>
      <c r="G69" s="209">
        <v>0</v>
      </c>
      <c r="H69" s="209">
        <v>0</v>
      </c>
      <c r="I69" s="208">
        <v>359</v>
      </c>
      <c r="J69" s="208">
        <v>362</v>
      </c>
      <c r="K69" s="208">
        <v>396</v>
      </c>
      <c r="L69" s="208">
        <v>366</v>
      </c>
      <c r="M69" s="208">
        <v>387</v>
      </c>
      <c r="N69" s="209">
        <v>0</v>
      </c>
      <c r="O69" s="209">
        <v>0</v>
      </c>
      <c r="P69" s="208">
        <v>357</v>
      </c>
      <c r="Q69" s="208">
        <v>362</v>
      </c>
      <c r="R69" s="208">
        <v>351</v>
      </c>
      <c r="S69" s="208">
        <v>335</v>
      </c>
      <c r="T69" s="208">
        <v>347</v>
      </c>
      <c r="U69" s="209">
        <v>0</v>
      </c>
      <c r="V69" s="209">
        <v>0</v>
      </c>
      <c r="W69" s="208">
        <v>348</v>
      </c>
      <c r="X69" s="208">
        <v>329</v>
      </c>
      <c r="Y69" s="208">
        <v>365</v>
      </c>
      <c r="Z69" s="208">
        <v>342</v>
      </c>
      <c r="AA69" s="208">
        <v>346</v>
      </c>
      <c r="AB69" s="209">
        <v>0</v>
      </c>
      <c r="AC69" s="209">
        <v>0</v>
      </c>
      <c r="AD69" s="208">
        <v>367</v>
      </c>
      <c r="AE69" s="208">
        <v>271</v>
      </c>
      <c r="AF69" s="208">
        <v>319</v>
      </c>
      <c r="AG69" s="208">
        <v>359</v>
      </c>
      <c r="AH69" s="208">
        <v>0</v>
      </c>
      <c r="AI69" s="209">
        <v>0</v>
      </c>
      <c r="AJ69" s="209">
        <v>0</v>
      </c>
      <c r="AK69" s="208">
        <v>411</v>
      </c>
      <c r="AL69" s="208">
        <v>372</v>
      </c>
      <c r="AM69" s="208">
        <v>364</v>
      </c>
      <c r="AN69" s="208">
        <v>374</v>
      </c>
      <c r="AO69" s="208">
        <v>327</v>
      </c>
      <c r="AP69" s="209">
        <v>0</v>
      </c>
      <c r="AQ69" s="209">
        <v>0</v>
      </c>
      <c r="AR69" s="208">
        <v>362</v>
      </c>
      <c r="AS69" s="208">
        <v>202</v>
      </c>
      <c r="AT69" s="208">
        <v>198</v>
      </c>
      <c r="AU69" s="208">
        <v>222</v>
      </c>
      <c r="AV69" s="208">
        <v>226</v>
      </c>
      <c r="AW69" s="209">
        <v>0</v>
      </c>
      <c r="AX69" s="209">
        <v>0</v>
      </c>
      <c r="AY69" s="208">
        <v>206</v>
      </c>
      <c r="AZ69" s="208">
        <v>245</v>
      </c>
      <c r="BA69" s="208">
        <v>230</v>
      </c>
      <c r="BB69" s="208">
        <v>214</v>
      </c>
      <c r="BC69" s="208">
        <v>251</v>
      </c>
      <c r="BD69" s="209">
        <v>0</v>
      </c>
      <c r="BE69" s="209">
        <v>0</v>
      </c>
      <c r="BF69" s="208">
        <v>238</v>
      </c>
      <c r="BG69" s="210">
        <f t="shared" ref="BG69:BG78" si="37">IF(BG11=0,0,ROUND(BG52/BG11,0))</f>
        <v>245</v>
      </c>
      <c r="BH69" s="208">
        <v>251</v>
      </c>
      <c r="BI69" s="208">
        <v>214</v>
      </c>
      <c r="BJ69" s="210">
        <f t="shared" ref="BJ69:BM78" si="38">IF(BJ11=0,0,ROUND(BJ52/BJ11,0))</f>
        <v>264</v>
      </c>
      <c r="BK69" s="211">
        <f t="shared" si="38"/>
        <v>0</v>
      </c>
      <c r="BL69" s="211">
        <f t="shared" si="38"/>
        <v>0</v>
      </c>
      <c r="BM69" s="210">
        <f t="shared" si="38"/>
        <v>296</v>
      </c>
      <c r="BN69" s="208">
        <v>300</v>
      </c>
      <c r="BO69" s="208">
        <v>282</v>
      </c>
      <c r="BP69" s="208">
        <v>306</v>
      </c>
      <c r="BQ69" s="208">
        <v>317</v>
      </c>
      <c r="BR69" s="209">
        <v>0</v>
      </c>
      <c r="BS69" s="209">
        <v>0</v>
      </c>
      <c r="BT69" s="208">
        <v>302</v>
      </c>
      <c r="BU69" s="208">
        <v>318</v>
      </c>
      <c r="BV69" s="208">
        <v>302</v>
      </c>
      <c r="BW69" s="208">
        <v>307</v>
      </c>
      <c r="BX69" s="208">
        <v>293</v>
      </c>
      <c r="BY69" s="209">
        <v>0</v>
      </c>
      <c r="BZ69" s="209">
        <v>0</v>
      </c>
      <c r="CA69" s="208">
        <v>327</v>
      </c>
      <c r="CB69" s="208">
        <v>309</v>
      </c>
      <c r="CC69" s="212">
        <v>304</v>
      </c>
      <c r="CD69" s="213">
        <v>295</v>
      </c>
      <c r="CE69" s="213">
        <v>318</v>
      </c>
      <c r="CF69" s="214">
        <v>0</v>
      </c>
      <c r="CG69" s="214">
        <v>0</v>
      </c>
      <c r="CH69" s="215">
        <v>304</v>
      </c>
      <c r="CI69" s="215">
        <v>251</v>
      </c>
      <c r="CJ69" s="210">
        <f t="shared" ref="CJ69:CO80" si="39">IF(CJ11=0,0,ROUND(CJ52/CJ11,0))</f>
        <v>292</v>
      </c>
      <c r="CK69" s="210">
        <f t="shared" si="39"/>
        <v>320</v>
      </c>
      <c r="CL69" s="210">
        <f t="shared" si="39"/>
        <v>303</v>
      </c>
      <c r="CM69" s="211">
        <f t="shared" si="39"/>
        <v>0</v>
      </c>
      <c r="CN69" s="211">
        <f t="shared" si="39"/>
        <v>0</v>
      </c>
      <c r="CO69" s="210">
        <f t="shared" si="39"/>
        <v>309</v>
      </c>
      <c r="CP69" s="216">
        <v>333</v>
      </c>
      <c r="CQ69" s="210">
        <f t="shared" ref="CQ69:CU80" si="40">IF(CQ11=0,0,ROUND(CQ52/CQ11,0))</f>
        <v>309</v>
      </c>
      <c r="CR69" s="210">
        <f t="shared" si="40"/>
        <v>286</v>
      </c>
      <c r="CS69" s="210">
        <f t="shared" si="40"/>
        <v>326</v>
      </c>
      <c r="CT69" s="211">
        <f t="shared" si="40"/>
        <v>0</v>
      </c>
      <c r="CU69" s="211">
        <f t="shared" si="40"/>
        <v>0</v>
      </c>
      <c r="CV69" s="216">
        <v>0</v>
      </c>
      <c r="CW69" s="216">
        <v>236</v>
      </c>
      <c r="CX69" s="216">
        <v>326</v>
      </c>
      <c r="CY69" s="216">
        <v>331</v>
      </c>
      <c r="CZ69" s="216">
        <v>327</v>
      </c>
      <c r="DA69" s="217">
        <v>0</v>
      </c>
      <c r="DB69" s="217">
        <v>0</v>
      </c>
      <c r="DC69" s="218">
        <v>326</v>
      </c>
      <c r="DD69" s="219">
        <v>343</v>
      </c>
      <c r="DE69" s="219">
        <v>360</v>
      </c>
      <c r="DF69" s="210">
        <f t="shared" ref="DF69:DF80" si="41">IF(DF11=0,0,ROUND(DF52/DF11,0))</f>
        <v>344</v>
      </c>
      <c r="DG69" s="220">
        <v>314</v>
      </c>
      <c r="DH69" s="221">
        <v>0</v>
      </c>
      <c r="DI69" s="221">
        <v>0</v>
      </c>
      <c r="DJ69" s="210">
        <f t="shared" ref="DJ69:DL80" si="42">IF(DJ11=0,0,ROUND(DJ52/DJ11,0))</f>
        <v>340</v>
      </c>
      <c r="DK69" s="210">
        <f t="shared" si="42"/>
        <v>333</v>
      </c>
      <c r="DL69" s="210">
        <f t="shared" si="42"/>
        <v>358</v>
      </c>
      <c r="DM69" s="222">
        <v>352</v>
      </c>
      <c r="DN69" s="210">
        <f t="shared" ref="DN69:DR78" si="43">IF(DN11=0,0,ROUND(DN52/DN11,0))</f>
        <v>328</v>
      </c>
      <c r="DO69" s="211">
        <f t="shared" si="43"/>
        <v>0</v>
      </c>
      <c r="DP69" s="211">
        <f t="shared" si="43"/>
        <v>0</v>
      </c>
      <c r="DQ69" s="210">
        <f t="shared" si="43"/>
        <v>288</v>
      </c>
      <c r="DR69" s="210">
        <f t="shared" si="43"/>
        <v>344</v>
      </c>
      <c r="DS69" s="223">
        <v>367</v>
      </c>
      <c r="DT69" s="210">
        <f t="shared" ref="DT69:DT80" si="44">IF(DT11=0,0,ROUND(DT52/DT11,0))</f>
        <v>340</v>
      </c>
      <c r="DU69" s="224">
        <v>326</v>
      </c>
      <c r="DV69" s="225">
        <v>0</v>
      </c>
      <c r="DW69" s="225">
        <v>0</v>
      </c>
      <c r="DX69" s="210">
        <f t="shared" ref="DX69:DX80" si="45">IF(DX11=0,0,ROUND(DX52/DX11,0))</f>
        <v>339</v>
      </c>
      <c r="DY69" s="226">
        <v>327</v>
      </c>
      <c r="DZ69" s="227">
        <v>301</v>
      </c>
      <c r="EA69" s="228">
        <v>314</v>
      </c>
      <c r="EB69" s="210">
        <f t="shared" ref="EB69:EG78" si="46">IF(EB11=0,0,ROUND(EB52/EB11,0))</f>
        <v>300</v>
      </c>
      <c r="EC69" s="211">
        <f t="shared" si="46"/>
        <v>0</v>
      </c>
      <c r="ED69" s="211">
        <f t="shared" si="46"/>
        <v>0</v>
      </c>
      <c r="EE69" s="211">
        <f t="shared" si="46"/>
        <v>0</v>
      </c>
      <c r="EF69" s="210">
        <f t="shared" si="46"/>
        <v>346</v>
      </c>
      <c r="EG69" s="210">
        <f t="shared" si="46"/>
        <v>299</v>
      </c>
      <c r="EH69" s="229">
        <v>351</v>
      </c>
      <c r="EI69" s="210">
        <f t="shared" ref="EI69:EL78" si="47">IF(EI11=0,0,ROUND(EI52/EI11,0))</f>
        <v>343</v>
      </c>
      <c r="EJ69" s="211">
        <f t="shared" si="47"/>
        <v>0</v>
      </c>
      <c r="EK69" s="211">
        <f t="shared" si="47"/>
        <v>0</v>
      </c>
      <c r="EL69" s="210">
        <f t="shared" si="47"/>
        <v>314</v>
      </c>
      <c r="EM69" s="230">
        <v>314</v>
      </c>
      <c r="EN69" s="231">
        <v>284</v>
      </c>
      <c r="EO69" s="210">
        <f t="shared" ref="EO69:EO80" si="48">IF(EO11=0,0,ROUND(EO52/EO11,0))</f>
        <v>328</v>
      </c>
      <c r="EP69" s="232">
        <v>328</v>
      </c>
      <c r="EQ69" s="233">
        <v>0</v>
      </c>
      <c r="ER69" s="233">
        <v>0</v>
      </c>
      <c r="ES69" s="234">
        <v>299</v>
      </c>
      <c r="ET69" s="235">
        <v>319</v>
      </c>
      <c r="EU69" s="236">
        <v>296</v>
      </c>
      <c r="EV69" s="237">
        <v>226</v>
      </c>
      <c r="EW69" s="210">
        <f t="shared" ref="EW69:EY78" si="49">IF(EW11=0,0,ROUND(EW52/EW11,0))</f>
        <v>325</v>
      </c>
      <c r="EX69" s="211">
        <f t="shared" si="49"/>
        <v>0</v>
      </c>
      <c r="EY69" s="211">
        <f t="shared" si="49"/>
        <v>0</v>
      </c>
      <c r="EZ69" s="238">
        <v>295</v>
      </c>
      <c r="FA69" s="239">
        <v>309</v>
      </c>
      <c r="FB69" s="240">
        <v>318</v>
      </c>
      <c r="FC69" s="241">
        <v>295</v>
      </c>
      <c r="FD69" s="242">
        <v>296</v>
      </c>
      <c r="FE69" s="243">
        <v>0</v>
      </c>
      <c r="FF69" s="243">
        <v>0</v>
      </c>
      <c r="FG69" s="244">
        <v>281</v>
      </c>
      <c r="FH69" s="245">
        <v>293</v>
      </c>
      <c r="FI69" s="246">
        <v>0</v>
      </c>
      <c r="FJ69" s="246">
        <v>316</v>
      </c>
      <c r="FK69" s="247">
        <v>342</v>
      </c>
      <c r="FL69" s="248">
        <v>0</v>
      </c>
      <c r="FM69" s="248">
        <v>0</v>
      </c>
      <c r="FN69" s="249">
        <v>292</v>
      </c>
      <c r="FO69" s="250">
        <v>254</v>
      </c>
      <c r="FP69" s="250">
        <v>268</v>
      </c>
      <c r="FQ69" s="250">
        <v>287</v>
      </c>
      <c r="FR69" s="251">
        <v>271</v>
      </c>
      <c r="FS69" s="252">
        <v>0</v>
      </c>
      <c r="FT69" s="252">
        <v>0</v>
      </c>
      <c r="FU69" s="253">
        <v>306</v>
      </c>
      <c r="FV69" s="254">
        <v>319</v>
      </c>
      <c r="FW69" s="254">
        <v>320</v>
      </c>
      <c r="FX69" s="254">
        <v>0</v>
      </c>
      <c r="FY69" s="468">
        <v>287</v>
      </c>
      <c r="FZ69" s="256">
        <v>0</v>
      </c>
      <c r="GA69" s="256">
        <v>0</v>
      </c>
      <c r="GB69" s="257">
        <v>293</v>
      </c>
      <c r="GC69" s="258">
        <v>322</v>
      </c>
      <c r="GD69" s="259">
        <v>297</v>
      </c>
      <c r="GE69" s="259">
        <v>291</v>
      </c>
      <c r="GF69" s="260">
        <v>305</v>
      </c>
      <c r="GG69" s="261">
        <v>0</v>
      </c>
      <c r="GH69" s="261">
        <v>0</v>
      </c>
      <c r="GI69" s="262">
        <v>283</v>
      </c>
      <c r="GJ69" s="263">
        <v>300</v>
      </c>
      <c r="GK69" s="264">
        <v>315</v>
      </c>
      <c r="GL69" s="264">
        <v>295</v>
      </c>
      <c r="GM69" s="210">
        <f t="shared" ref="GM69:GO78" si="50">IF(GM11=0,0,ROUND(GM52/GM11,0))</f>
        <v>324</v>
      </c>
      <c r="GN69" s="211">
        <f t="shared" si="50"/>
        <v>0</v>
      </c>
      <c r="GO69" s="211">
        <f t="shared" si="50"/>
        <v>0</v>
      </c>
      <c r="GP69" s="265">
        <v>303</v>
      </c>
      <c r="GQ69" s="266">
        <v>312</v>
      </c>
      <c r="GR69" s="267">
        <v>286</v>
      </c>
      <c r="GS69" s="267">
        <v>294</v>
      </c>
      <c r="GT69" s="267">
        <v>312</v>
      </c>
      <c r="GU69" s="268">
        <v>0</v>
      </c>
      <c r="GV69" s="268">
        <v>0</v>
      </c>
      <c r="GW69" s="269">
        <v>325</v>
      </c>
      <c r="GX69" s="270">
        <v>300</v>
      </c>
      <c r="GY69" s="271">
        <v>285</v>
      </c>
      <c r="GZ69" s="271">
        <v>335</v>
      </c>
      <c r="HA69" s="271">
        <v>0</v>
      </c>
      <c r="HB69" s="272">
        <v>0</v>
      </c>
      <c r="HC69" s="272">
        <v>0</v>
      </c>
      <c r="HD69" s="273">
        <v>302</v>
      </c>
      <c r="HE69" s="274">
        <v>288</v>
      </c>
      <c r="HF69" s="275">
        <v>272</v>
      </c>
      <c r="HG69" s="276">
        <v>376</v>
      </c>
      <c r="HH69" s="276">
        <v>0</v>
      </c>
      <c r="HI69" s="277">
        <v>0</v>
      </c>
      <c r="HJ69" s="277">
        <v>0</v>
      </c>
      <c r="HK69" s="278">
        <v>293</v>
      </c>
      <c r="HL69" s="279">
        <v>314</v>
      </c>
      <c r="HM69" s="1367">
        <v>337</v>
      </c>
      <c r="HN69" s="1393">
        <v>301</v>
      </c>
      <c r="HO69" s="1447">
        <v>301</v>
      </c>
      <c r="HP69" s="1460">
        <v>0</v>
      </c>
      <c r="HQ69" s="1460">
        <v>0</v>
      </c>
      <c r="HR69" s="1476">
        <v>282</v>
      </c>
      <c r="HS69" s="1517">
        <v>307</v>
      </c>
      <c r="HT69" s="1539">
        <v>346</v>
      </c>
      <c r="HU69" s="210">
        <f t="shared" ref="HU69:HU80" si="51">IF(HU11=0,0,ROUND(HU52/HU11,0))</f>
        <v>344</v>
      </c>
      <c r="HV69" s="1562">
        <v>291</v>
      </c>
      <c r="HW69" s="1575">
        <v>0</v>
      </c>
      <c r="HX69" s="1575">
        <v>0</v>
      </c>
      <c r="HY69" s="1575">
        <v>0</v>
      </c>
      <c r="HZ69" s="1591">
        <v>330</v>
      </c>
      <c r="IA69" s="1612">
        <v>371</v>
      </c>
      <c r="IB69" s="1634">
        <v>320</v>
      </c>
      <c r="IC69" s="1655">
        <v>265</v>
      </c>
      <c r="ID69" s="1668">
        <v>0</v>
      </c>
      <c r="IE69" s="1668">
        <v>0</v>
      </c>
      <c r="IF69" s="1684">
        <v>340</v>
      </c>
      <c r="IG69" s="1705">
        <v>265</v>
      </c>
      <c r="IH69" s="1705">
        <v>307</v>
      </c>
      <c r="II69" s="1727">
        <v>299</v>
      </c>
      <c r="IJ69" s="1748">
        <v>318</v>
      </c>
      <c r="IK69" s="1761">
        <v>0</v>
      </c>
      <c r="IL69" s="1761">
        <v>0</v>
      </c>
      <c r="IM69" s="1777">
        <v>318</v>
      </c>
      <c r="IN69" s="210">
        <f t="shared" ref="IN69:IN80" si="52">IF(IN11=0,0,ROUND(IN52/IN11,0))</f>
        <v>311</v>
      </c>
      <c r="IO69" s="1798">
        <v>306</v>
      </c>
      <c r="IP69" s="1819">
        <v>263</v>
      </c>
      <c r="IQ69" s="1840">
        <v>306</v>
      </c>
      <c r="IR69" s="1853">
        <v>0</v>
      </c>
      <c r="IS69" s="1853">
        <v>0</v>
      </c>
      <c r="IT69" s="1869">
        <v>268</v>
      </c>
      <c r="IU69" s="1890">
        <v>304</v>
      </c>
      <c r="IV69" s="1890">
        <v>271</v>
      </c>
      <c r="IW69" s="1911">
        <v>290</v>
      </c>
      <c r="IX69" s="1932">
        <v>0</v>
      </c>
      <c r="IY69" s="1945">
        <v>0</v>
      </c>
      <c r="IZ69" s="1945">
        <v>0</v>
      </c>
      <c r="JA69" s="1932">
        <v>295</v>
      </c>
      <c r="JB69" s="1932">
        <v>281</v>
      </c>
      <c r="JC69" s="1961">
        <v>277</v>
      </c>
      <c r="JD69" s="1961">
        <v>239</v>
      </c>
      <c r="JE69" s="1982">
        <v>247</v>
      </c>
      <c r="JF69" s="1995">
        <v>0</v>
      </c>
      <c r="JG69" s="1995">
        <v>0</v>
      </c>
      <c r="JH69" s="2011">
        <v>271</v>
      </c>
      <c r="JI69" s="2032">
        <v>390</v>
      </c>
      <c r="JJ69" s="2053">
        <v>277</v>
      </c>
      <c r="JK69" s="2053">
        <v>0</v>
      </c>
      <c r="JL69" s="2074">
        <v>287</v>
      </c>
      <c r="JM69" s="2087">
        <v>0</v>
      </c>
      <c r="JN69" s="2087">
        <v>0</v>
      </c>
      <c r="JO69" s="2103">
        <v>252</v>
      </c>
      <c r="JP69" s="2123">
        <v>276</v>
      </c>
      <c r="JQ69" s="2143">
        <v>263</v>
      </c>
      <c r="JR69" s="2163">
        <v>290</v>
      </c>
      <c r="JS69" s="2183">
        <v>264</v>
      </c>
      <c r="JT69" s="2196">
        <v>0</v>
      </c>
      <c r="JU69" s="2196">
        <v>0</v>
      </c>
      <c r="JV69" s="2210">
        <v>260</v>
      </c>
      <c r="JW69" s="2230">
        <v>259</v>
      </c>
      <c r="JX69" s="2250">
        <v>258</v>
      </c>
      <c r="JY69" s="2270">
        <v>279</v>
      </c>
      <c r="JZ69" s="2290">
        <v>297</v>
      </c>
      <c r="KA69" s="2303">
        <v>0</v>
      </c>
      <c r="KB69" s="2303">
        <v>0</v>
      </c>
      <c r="KC69" s="2319">
        <v>282</v>
      </c>
      <c r="KD69" s="2339">
        <v>309</v>
      </c>
      <c r="KE69" s="2359">
        <v>311</v>
      </c>
      <c r="KF69" s="2379">
        <v>313</v>
      </c>
      <c r="KG69" s="2399">
        <v>248</v>
      </c>
      <c r="KH69" s="2412">
        <v>0</v>
      </c>
      <c r="KI69" s="2412">
        <v>0</v>
      </c>
      <c r="KJ69" s="2428">
        <v>259</v>
      </c>
      <c r="KK69" s="2448">
        <v>280</v>
      </c>
      <c r="KL69" s="2468">
        <v>303</v>
      </c>
      <c r="KM69" s="2488">
        <v>269</v>
      </c>
      <c r="KN69" s="2508">
        <v>0</v>
      </c>
      <c r="KO69" s="2521">
        <v>0</v>
      </c>
      <c r="KP69" s="2521">
        <v>0</v>
      </c>
      <c r="KQ69" s="2537">
        <v>308</v>
      </c>
      <c r="KR69" s="2557">
        <v>288</v>
      </c>
      <c r="KS69" s="2577">
        <v>33</v>
      </c>
      <c r="KT69" s="2597">
        <v>267</v>
      </c>
      <c r="KU69" s="2617">
        <v>285</v>
      </c>
      <c r="KV69" s="2630">
        <v>0</v>
      </c>
      <c r="KW69" s="2630">
        <v>0</v>
      </c>
      <c r="KX69" s="2646">
        <v>289</v>
      </c>
      <c r="KY69" s="2666">
        <v>294</v>
      </c>
      <c r="KZ69" s="2686">
        <v>260</v>
      </c>
      <c r="LA69" s="2710">
        <v>265</v>
      </c>
      <c r="LB69" s="2730">
        <v>255</v>
      </c>
      <c r="LC69" s="2743">
        <v>0</v>
      </c>
      <c r="LD69" s="2743">
        <v>0</v>
      </c>
      <c r="LE69" s="2759">
        <v>259</v>
      </c>
      <c r="LF69" s="2779">
        <v>244</v>
      </c>
      <c r="LG69" s="2799">
        <v>253</v>
      </c>
      <c r="LH69" s="2819">
        <v>255</v>
      </c>
      <c r="LI69" s="2839">
        <v>216</v>
      </c>
      <c r="LJ69" s="2852">
        <v>0</v>
      </c>
      <c r="LK69" s="2852">
        <v>0</v>
      </c>
      <c r="LL69" s="2868">
        <v>268</v>
      </c>
      <c r="LM69" s="2888">
        <v>217</v>
      </c>
      <c r="LN69" s="2910">
        <v>269</v>
      </c>
      <c r="LO69" s="2930">
        <v>268</v>
      </c>
      <c r="LP69" s="2930">
        <v>215</v>
      </c>
      <c r="LQ69" s="2970">
        <v>0</v>
      </c>
      <c r="LR69" s="2970">
        <v>0</v>
      </c>
      <c r="LS69" s="2971">
        <v>230</v>
      </c>
      <c r="LT69" s="2972">
        <v>235</v>
      </c>
      <c r="LU69" s="2973">
        <v>263</v>
      </c>
      <c r="LV69" s="2974">
        <v>224</v>
      </c>
      <c r="LW69" s="3056">
        <v>195</v>
      </c>
      <c r="LX69" s="3057">
        <v>0</v>
      </c>
      <c r="LY69" s="3057">
        <v>0</v>
      </c>
      <c r="LZ69" s="3087">
        <v>234</v>
      </c>
      <c r="MA69" s="3108">
        <v>262</v>
      </c>
      <c r="MB69" s="3144">
        <v>246</v>
      </c>
      <c r="MC69" s="3164">
        <v>232</v>
      </c>
      <c r="MD69" s="3184">
        <v>298</v>
      </c>
      <c r="ME69" s="3197">
        <v>0</v>
      </c>
      <c r="MF69" s="3197">
        <v>0</v>
      </c>
      <c r="MG69" s="3214">
        <v>237</v>
      </c>
      <c r="MH69" s="3234">
        <v>259</v>
      </c>
      <c r="MI69" s="3254">
        <v>264</v>
      </c>
      <c r="MJ69" s="3275">
        <v>269</v>
      </c>
      <c r="MK69" s="3295">
        <v>267</v>
      </c>
      <c r="ML69" s="3308">
        <v>0</v>
      </c>
      <c r="MM69" s="3308">
        <v>0</v>
      </c>
      <c r="MN69" s="3324">
        <v>237</v>
      </c>
      <c r="MO69" s="3344">
        <v>246</v>
      </c>
      <c r="MP69" s="3364">
        <v>214</v>
      </c>
      <c r="MQ69" s="3384">
        <v>235</v>
      </c>
      <c r="MR69" s="3437">
        <v>236</v>
      </c>
      <c r="MS69" s="3438">
        <v>0</v>
      </c>
      <c r="MT69" s="3438">
        <v>0</v>
      </c>
      <c r="MU69" s="3437">
        <v>256</v>
      </c>
      <c r="MV69" s="3466">
        <v>237</v>
      </c>
      <c r="MW69" s="3486">
        <v>216</v>
      </c>
      <c r="MX69" s="3506">
        <v>209</v>
      </c>
      <c r="MY69" s="3526">
        <v>261</v>
      </c>
      <c r="MZ69" s="3539">
        <v>0</v>
      </c>
      <c r="NA69" s="3539">
        <v>0</v>
      </c>
      <c r="NB69" s="1575">
        <v>0</v>
      </c>
      <c r="NC69" s="3555">
        <v>240</v>
      </c>
      <c r="ND69" s="3555">
        <v>232</v>
      </c>
      <c r="NE69" s="3555">
        <v>215</v>
      </c>
      <c r="NF69" s="3585">
        <v>218</v>
      </c>
      <c r="NG69" s="3571">
        <v>0</v>
      </c>
      <c r="NH69" s="3571">
        <v>0</v>
      </c>
      <c r="NI69" s="210">
        <f t="shared" ref="NI69:NI83" si="53">IF(NI11=0,0,ROUND(NI52/NI11,0))</f>
        <v>246</v>
      </c>
      <c r="NJ69" s="3585">
        <v>247</v>
      </c>
      <c r="NK69" s="3615">
        <v>245</v>
      </c>
      <c r="NL69" s="3615">
        <v>247</v>
      </c>
      <c r="NM69" s="3615">
        <v>251</v>
      </c>
      <c r="NN69" s="3602">
        <v>0</v>
      </c>
      <c r="NO69" s="3602">
        <v>0</v>
      </c>
      <c r="NP69" s="3615">
        <v>225</v>
      </c>
      <c r="NQ69" s="3615">
        <v>248</v>
      </c>
      <c r="NR69" s="3615">
        <v>236</v>
      </c>
      <c r="NS69" s="3615">
        <v>157</v>
      </c>
      <c r="NT69" s="3635">
        <v>180</v>
      </c>
      <c r="NU69" s="3602">
        <v>0</v>
      </c>
      <c r="NV69" s="3602">
        <v>0</v>
      </c>
      <c r="NW69" s="3615">
        <v>236</v>
      </c>
      <c r="NX69" s="3615">
        <v>264</v>
      </c>
      <c r="NY69" s="3635">
        <v>229</v>
      </c>
      <c r="NZ69" s="3664">
        <v>221</v>
      </c>
      <c r="OA69" s="3664">
        <v>260</v>
      </c>
      <c r="OB69" s="3651">
        <v>0</v>
      </c>
      <c r="OC69" s="3651">
        <v>0</v>
      </c>
      <c r="OD69" s="3664">
        <v>227</v>
      </c>
      <c r="OE69" s="3664">
        <v>239</v>
      </c>
      <c r="OF69" s="3664">
        <v>227</v>
      </c>
      <c r="OG69" s="3664">
        <v>225</v>
      </c>
      <c r="OH69" s="210">
        <f t="shared" ref="OH69:OJ78" si="54">IF(OH11=0,0,ROUND(OH52/OH11,0))</f>
        <v>232</v>
      </c>
      <c r="OI69" s="211">
        <f t="shared" si="54"/>
        <v>0</v>
      </c>
      <c r="OJ69" s="211">
        <f t="shared" si="54"/>
        <v>0</v>
      </c>
      <c r="OK69" s="3684">
        <v>0</v>
      </c>
      <c r="OL69" s="3684">
        <v>224</v>
      </c>
      <c r="OM69" s="3704">
        <v>234</v>
      </c>
      <c r="ON69" s="3724">
        <v>246</v>
      </c>
      <c r="OO69" s="3744">
        <v>222</v>
      </c>
      <c r="OP69" s="3757">
        <v>0</v>
      </c>
      <c r="OQ69" s="3757">
        <v>0</v>
      </c>
      <c r="OR69" s="3773">
        <v>235</v>
      </c>
      <c r="OS69" s="3793">
        <v>260</v>
      </c>
      <c r="OT69" s="3813">
        <v>254</v>
      </c>
      <c r="OU69" s="3833">
        <v>264</v>
      </c>
      <c r="OV69" s="3853">
        <v>258</v>
      </c>
      <c r="OW69" s="3866">
        <v>0</v>
      </c>
      <c r="OX69" s="3866">
        <v>0</v>
      </c>
      <c r="OY69" s="3882">
        <v>225</v>
      </c>
      <c r="OZ69" s="3902">
        <v>238</v>
      </c>
      <c r="PA69" s="3922">
        <v>219</v>
      </c>
      <c r="PB69" s="3942">
        <v>238</v>
      </c>
      <c r="PC69" s="3962">
        <v>202</v>
      </c>
      <c r="PD69" s="3975">
        <v>0</v>
      </c>
      <c r="PE69" s="3975">
        <v>0</v>
      </c>
      <c r="PF69" s="3991">
        <v>250</v>
      </c>
      <c r="PG69" s="3991">
        <v>194</v>
      </c>
      <c r="PH69" s="3991">
        <v>218</v>
      </c>
      <c r="PI69" s="4011">
        <v>237</v>
      </c>
      <c r="PJ69" s="4031">
        <v>232</v>
      </c>
      <c r="PK69" s="4044">
        <v>0</v>
      </c>
      <c r="PL69" s="4044">
        <v>0</v>
      </c>
      <c r="PM69" s="4060">
        <v>250</v>
      </c>
      <c r="PN69" s="4080">
        <v>229</v>
      </c>
      <c r="PO69" s="4100">
        <v>241</v>
      </c>
      <c r="PP69" s="4120">
        <v>221</v>
      </c>
      <c r="PQ69" s="4140">
        <v>246</v>
      </c>
      <c r="PR69" s="4153">
        <v>0</v>
      </c>
      <c r="PS69" s="4153">
        <v>0</v>
      </c>
      <c r="PT69" s="4171">
        <v>230</v>
      </c>
      <c r="PU69" s="4171">
        <v>241</v>
      </c>
      <c r="PV69" s="4171">
        <v>262</v>
      </c>
      <c r="PW69" s="4171">
        <v>247</v>
      </c>
      <c r="PX69" s="4191">
        <v>200</v>
      </c>
      <c r="PY69" s="4204">
        <v>0</v>
      </c>
      <c r="PZ69" s="4204">
        <v>0</v>
      </c>
      <c r="QA69" s="4220">
        <v>229</v>
      </c>
      <c r="QB69" s="4240">
        <v>230</v>
      </c>
      <c r="QC69" s="4260">
        <v>229</v>
      </c>
      <c r="QD69" s="4280">
        <v>227</v>
      </c>
      <c r="QE69" s="4300">
        <v>244</v>
      </c>
      <c r="QF69" s="4313">
        <v>0</v>
      </c>
      <c r="QG69" s="4313">
        <v>0</v>
      </c>
      <c r="QH69" s="4329">
        <v>221</v>
      </c>
      <c r="QI69" s="4349">
        <v>243</v>
      </c>
      <c r="QJ69" s="4369">
        <v>216</v>
      </c>
      <c r="QK69" s="4389">
        <v>233</v>
      </c>
      <c r="QL69" s="4409">
        <v>287</v>
      </c>
      <c r="QM69" s="4422">
        <v>0</v>
      </c>
      <c r="QN69" s="4422">
        <v>0</v>
      </c>
      <c r="QO69" s="4438">
        <v>220</v>
      </c>
      <c r="QP69" s="4458">
        <v>231</v>
      </c>
      <c r="QQ69" s="4478">
        <v>248</v>
      </c>
      <c r="QR69" s="4498">
        <v>204</v>
      </c>
      <c r="QS69" s="4518">
        <v>235</v>
      </c>
      <c r="QT69" s="4531">
        <v>0</v>
      </c>
      <c r="QU69" s="4531">
        <v>0</v>
      </c>
      <c r="QV69" s="4518">
        <v>0</v>
      </c>
      <c r="QW69" s="4550">
        <v>215</v>
      </c>
      <c r="QX69" s="4570">
        <v>245</v>
      </c>
      <c r="QY69" s="4590">
        <v>262</v>
      </c>
      <c r="QZ69" s="4610">
        <v>249</v>
      </c>
      <c r="RA69" s="4623">
        <v>0</v>
      </c>
      <c r="RB69" s="4623">
        <v>0</v>
      </c>
      <c r="RC69" s="210">
        <f t="shared" ref="RC69:RD83" si="55">IF(RC11=0,0,ROUND(RC52/RC11,0))</f>
        <v>239</v>
      </c>
      <c r="RD69" s="210">
        <f t="shared" si="55"/>
        <v>228</v>
      </c>
      <c r="RE69" s="4646">
        <v>287</v>
      </c>
      <c r="RF69" s="210">
        <f t="shared" ref="RF69:SD79" si="56">IF(RF11=0,0,ROUND(RF52/RF11,0))</f>
        <v>210</v>
      </c>
      <c r="RG69" s="210">
        <f t="shared" si="56"/>
        <v>239</v>
      </c>
      <c r="RH69" s="211">
        <f t="shared" si="56"/>
        <v>0</v>
      </c>
      <c r="RI69" s="211">
        <f t="shared" si="56"/>
        <v>0</v>
      </c>
      <c r="RJ69" s="210">
        <f t="shared" si="56"/>
        <v>184</v>
      </c>
      <c r="RK69" s="210">
        <f t="shared" si="56"/>
        <v>233</v>
      </c>
      <c r="RL69" s="210">
        <f t="shared" si="56"/>
        <v>187</v>
      </c>
      <c r="RM69" s="210">
        <f t="shared" si="56"/>
        <v>186</v>
      </c>
      <c r="RN69" s="210">
        <f t="shared" si="56"/>
        <v>259</v>
      </c>
      <c r="RO69" s="211">
        <f t="shared" si="56"/>
        <v>0</v>
      </c>
      <c r="RP69" s="211">
        <f t="shared" si="56"/>
        <v>0</v>
      </c>
      <c r="RQ69" s="210">
        <f t="shared" si="56"/>
        <v>170</v>
      </c>
      <c r="RR69" s="210">
        <f t="shared" si="56"/>
        <v>178</v>
      </c>
      <c r="RS69" s="210">
        <f t="shared" si="56"/>
        <v>225</v>
      </c>
      <c r="RT69" s="210">
        <f t="shared" si="56"/>
        <v>193</v>
      </c>
      <c r="RU69" s="210">
        <f t="shared" si="56"/>
        <v>205</v>
      </c>
      <c r="RV69" s="211">
        <f t="shared" si="56"/>
        <v>0</v>
      </c>
      <c r="RW69" s="211">
        <f t="shared" si="56"/>
        <v>0</v>
      </c>
      <c r="RX69" s="210">
        <f t="shared" si="56"/>
        <v>204</v>
      </c>
      <c r="RY69" s="210">
        <f t="shared" si="56"/>
        <v>222</v>
      </c>
      <c r="RZ69" s="210">
        <f t="shared" si="56"/>
        <v>187</v>
      </c>
      <c r="SA69" s="210">
        <f t="shared" si="56"/>
        <v>223</v>
      </c>
      <c r="SB69" s="210">
        <f t="shared" si="56"/>
        <v>197</v>
      </c>
      <c r="SC69" s="211">
        <f t="shared" si="56"/>
        <v>0</v>
      </c>
      <c r="SD69" s="211">
        <f t="shared" si="56"/>
        <v>0</v>
      </c>
      <c r="SE69" s="210">
        <v>0</v>
      </c>
      <c r="SF69" s="210">
        <f t="shared" ref="SF69:SN83" si="57">IF(SF11=0,0,ROUND(SF52/SF11,0))</f>
        <v>194</v>
      </c>
      <c r="SG69" s="210">
        <f t="shared" si="57"/>
        <v>172</v>
      </c>
      <c r="SH69" s="210">
        <f t="shared" si="57"/>
        <v>189</v>
      </c>
      <c r="SI69" s="210">
        <f t="shared" si="57"/>
        <v>176</v>
      </c>
      <c r="SJ69" s="211">
        <f t="shared" si="57"/>
        <v>0</v>
      </c>
      <c r="SK69" s="211">
        <f t="shared" si="57"/>
        <v>0</v>
      </c>
      <c r="SL69" s="210">
        <f t="shared" si="57"/>
        <v>174</v>
      </c>
      <c r="SM69" s="210">
        <f t="shared" si="57"/>
        <v>212</v>
      </c>
      <c r="SN69" s="210">
        <f t="shared" si="57"/>
        <v>190</v>
      </c>
      <c r="SO69" s="4670">
        <v>193</v>
      </c>
      <c r="SP69" s="4700">
        <v>201</v>
      </c>
      <c r="SQ69" s="4686">
        <v>0</v>
      </c>
      <c r="SR69" s="4686">
        <v>0</v>
      </c>
      <c r="SS69" s="4700">
        <v>174</v>
      </c>
      <c r="ST69" s="4721">
        <v>196</v>
      </c>
      <c r="SU69" s="4742">
        <v>171</v>
      </c>
      <c r="SV69" s="4764">
        <v>167</v>
      </c>
      <c r="SW69" s="4785">
        <v>185</v>
      </c>
      <c r="SX69" s="4798">
        <v>0</v>
      </c>
      <c r="SY69" s="4798">
        <v>0</v>
      </c>
      <c r="SZ69" s="210">
        <f t="shared" ref="SZ69:SZ83" si="58">IF(SZ11=0,0,ROUND(SZ52/SZ11,0))</f>
        <v>169</v>
      </c>
      <c r="TA69" s="210">
        <v>190</v>
      </c>
      <c r="TB69" s="210">
        <f t="shared" ref="TB69:TQ83" si="59">IF(TB11=0,0,ROUND(TB52/TB11,0))</f>
        <v>193</v>
      </c>
      <c r="TC69" s="210">
        <f t="shared" si="59"/>
        <v>182</v>
      </c>
      <c r="TD69" s="210">
        <f t="shared" si="59"/>
        <v>220</v>
      </c>
      <c r="TE69" s="211">
        <f t="shared" si="59"/>
        <v>0</v>
      </c>
      <c r="TF69" s="211">
        <f t="shared" si="59"/>
        <v>0</v>
      </c>
      <c r="TG69" s="210">
        <f t="shared" si="59"/>
        <v>195</v>
      </c>
      <c r="TH69" s="210">
        <f t="shared" si="59"/>
        <v>173</v>
      </c>
      <c r="TI69" s="210">
        <f t="shared" si="59"/>
        <v>192</v>
      </c>
      <c r="TJ69" s="210">
        <f t="shared" si="59"/>
        <v>183</v>
      </c>
      <c r="TK69" s="210">
        <f t="shared" si="59"/>
        <v>0</v>
      </c>
      <c r="TL69" s="211">
        <f t="shared" si="59"/>
        <v>0</v>
      </c>
      <c r="TM69" s="211">
        <f t="shared" si="59"/>
        <v>0</v>
      </c>
      <c r="TN69" s="210">
        <f t="shared" si="59"/>
        <v>179</v>
      </c>
      <c r="TO69" s="210">
        <f t="shared" si="59"/>
        <v>179</v>
      </c>
      <c r="TP69" s="210">
        <f t="shared" si="59"/>
        <v>186</v>
      </c>
      <c r="TQ69" s="210">
        <f t="shared" si="59"/>
        <v>182</v>
      </c>
    </row>
    <row r="70" spans="1:537" x14ac:dyDescent="0.3">
      <c r="A70" s="207" t="s">
        <v>88</v>
      </c>
      <c r="B70" s="208">
        <v>355</v>
      </c>
      <c r="C70" s="208">
        <v>415</v>
      </c>
      <c r="D70" s="208">
        <v>432</v>
      </c>
      <c r="E70" s="208">
        <v>395</v>
      </c>
      <c r="F70" s="208">
        <v>382</v>
      </c>
      <c r="G70" s="209">
        <v>0</v>
      </c>
      <c r="H70" s="209">
        <v>0</v>
      </c>
      <c r="I70" s="208">
        <v>473</v>
      </c>
      <c r="J70" s="208">
        <v>410</v>
      </c>
      <c r="K70" s="208">
        <v>454</v>
      </c>
      <c r="L70" s="208">
        <v>405</v>
      </c>
      <c r="M70" s="208">
        <v>441</v>
      </c>
      <c r="N70" s="209">
        <v>0</v>
      </c>
      <c r="O70" s="209">
        <v>0</v>
      </c>
      <c r="P70" s="208">
        <v>344</v>
      </c>
      <c r="Q70" s="208">
        <v>376</v>
      </c>
      <c r="R70" s="208">
        <v>441</v>
      </c>
      <c r="S70" s="208">
        <v>360</v>
      </c>
      <c r="T70" s="208">
        <v>353</v>
      </c>
      <c r="U70" s="209">
        <v>0</v>
      </c>
      <c r="V70" s="209">
        <v>0</v>
      </c>
      <c r="W70" s="208">
        <v>355</v>
      </c>
      <c r="X70" s="208">
        <v>368</v>
      </c>
      <c r="Y70" s="208">
        <v>397</v>
      </c>
      <c r="Z70" s="208">
        <v>376</v>
      </c>
      <c r="AA70" s="208">
        <v>376</v>
      </c>
      <c r="AB70" s="209">
        <v>0</v>
      </c>
      <c r="AC70" s="209">
        <v>0</v>
      </c>
      <c r="AD70" s="208">
        <v>357</v>
      </c>
      <c r="AE70" s="208">
        <v>252</v>
      </c>
      <c r="AF70" s="208">
        <v>397</v>
      </c>
      <c r="AG70" s="208">
        <v>342</v>
      </c>
      <c r="AH70" s="208">
        <v>0</v>
      </c>
      <c r="AI70" s="209">
        <v>0</v>
      </c>
      <c r="AJ70" s="209">
        <v>0</v>
      </c>
      <c r="AK70" s="208">
        <v>426</v>
      </c>
      <c r="AL70" s="208">
        <v>387</v>
      </c>
      <c r="AM70" s="208">
        <v>376</v>
      </c>
      <c r="AN70" s="208">
        <v>379</v>
      </c>
      <c r="AO70" s="208">
        <v>349</v>
      </c>
      <c r="AP70" s="209">
        <v>0</v>
      </c>
      <c r="AQ70" s="209">
        <v>0</v>
      </c>
      <c r="AR70" s="208">
        <v>410</v>
      </c>
      <c r="AS70" s="208">
        <v>182</v>
      </c>
      <c r="AT70" s="208">
        <v>191</v>
      </c>
      <c r="AU70" s="208">
        <v>219</v>
      </c>
      <c r="AV70" s="208">
        <v>207</v>
      </c>
      <c r="AW70" s="209">
        <v>0</v>
      </c>
      <c r="AX70" s="209">
        <v>0</v>
      </c>
      <c r="AY70" s="208">
        <v>192</v>
      </c>
      <c r="AZ70" s="208">
        <v>249</v>
      </c>
      <c r="BA70" s="208">
        <v>284</v>
      </c>
      <c r="BB70" s="208">
        <v>201</v>
      </c>
      <c r="BC70" s="208">
        <v>236</v>
      </c>
      <c r="BD70" s="209">
        <v>0</v>
      </c>
      <c r="BE70" s="209">
        <v>0</v>
      </c>
      <c r="BF70" s="208">
        <v>260</v>
      </c>
      <c r="BG70" s="210">
        <f t="shared" si="37"/>
        <v>254</v>
      </c>
      <c r="BH70" s="208">
        <v>272</v>
      </c>
      <c r="BI70" s="208">
        <v>305</v>
      </c>
      <c r="BJ70" s="210">
        <f t="shared" si="38"/>
        <v>332</v>
      </c>
      <c r="BK70" s="211">
        <f t="shared" si="38"/>
        <v>0</v>
      </c>
      <c r="BL70" s="211">
        <f t="shared" si="38"/>
        <v>0</v>
      </c>
      <c r="BM70" s="210">
        <f t="shared" si="38"/>
        <v>296</v>
      </c>
      <c r="BN70" s="208">
        <v>298</v>
      </c>
      <c r="BO70" s="208">
        <v>265</v>
      </c>
      <c r="BP70" s="208">
        <v>338</v>
      </c>
      <c r="BQ70" s="208">
        <v>284</v>
      </c>
      <c r="BR70" s="209">
        <v>0</v>
      </c>
      <c r="BS70" s="209">
        <v>0</v>
      </c>
      <c r="BT70" s="208">
        <v>292</v>
      </c>
      <c r="BU70" s="208">
        <v>301</v>
      </c>
      <c r="BV70" s="208">
        <v>272</v>
      </c>
      <c r="BW70" s="208">
        <v>325</v>
      </c>
      <c r="BX70" s="208">
        <v>285</v>
      </c>
      <c r="BY70" s="209">
        <v>0</v>
      </c>
      <c r="BZ70" s="209">
        <v>0</v>
      </c>
      <c r="CA70" s="208">
        <v>306</v>
      </c>
      <c r="CB70" s="208">
        <v>334</v>
      </c>
      <c r="CC70" s="212">
        <v>297</v>
      </c>
      <c r="CD70" s="213">
        <v>313</v>
      </c>
      <c r="CE70" s="213">
        <v>353</v>
      </c>
      <c r="CF70" s="214">
        <v>0</v>
      </c>
      <c r="CG70" s="214">
        <v>0</v>
      </c>
      <c r="CH70" s="215">
        <v>320</v>
      </c>
      <c r="CI70" s="215">
        <v>279</v>
      </c>
      <c r="CJ70" s="210">
        <f t="shared" si="39"/>
        <v>291</v>
      </c>
      <c r="CK70" s="210">
        <f t="shared" si="39"/>
        <v>461</v>
      </c>
      <c r="CL70" s="210">
        <f t="shared" si="39"/>
        <v>316</v>
      </c>
      <c r="CM70" s="211">
        <f t="shared" si="39"/>
        <v>0</v>
      </c>
      <c r="CN70" s="211">
        <f t="shared" si="39"/>
        <v>0</v>
      </c>
      <c r="CO70" s="210">
        <f t="shared" si="39"/>
        <v>287</v>
      </c>
      <c r="CP70" s="216">
        <v>304</v>
      </c>
      <c r="CQ70" s="210">
        <f t="shared" si="40"/>
        <v>301</v>
      </c>
      <c r="CR70" s="210">
        <f t="shared" si="40"/>
        <v>323</v>
      </c>
      <c r="CS70" s="210">
        <f t="shared" si="40"/>
        <v>348</v>
      </c>
      <c r="CT70" s="211">
        <f t="shared" si="40"/>
        <v>0</v>
      </c>
      <c r="CU70" s="211">
        <f t="shared" si="40"/>
        <v>0</v>
      </c>
      <c r="CV70" s="216">
        <v>0</v>
      </c>
      <c r="CW70" s="216">
        <v>242</v>
      </c>
      <c r="CX70" s="216">
        <v>351</v>
      </c>
      <c r="CY70" s="216">
        <v>501</v>
      </c>
      <c r="CZ70" s="216">
        <v>374</v>
      </c>
      <c r="DA70" s="217">
        <v>0</v>
      </c>
      <c r="DB70" s="217">
        <v>0</v>
      </c>
      <c r="DC70" s="218">
        <v>354</v>
      </c>
      <c r="DD70" s="219">
        <v>422</v>
      </c>
      <c r="DE70" s="219">
        <v>378</v>
      </c>
      <c r="DF70" s="210">
        <f t="shared" si="41"/>
        <v>370</v>
      </c>
      <c r="DG70" s="220">
        <v>359</v>
      </c>
      <c r="DH70" s="221">
        <v>0</v>
      </c>
      <c r="DI70" s="221">
        <v>0</v>
      </c>
      <c r="DJ70" s="210">
        <f t="shared" si="42"/>
        <v>445</v>
      </c>
      <c r="DK70" s="210">
        <f t="shared" si="42"/>
        <v>384</v>
      </c>
      <c r="DL70" s="210">
        <f t="shared" si="42"/>
        <v>342</v>
      </c>
      <c r="DM70" s="222">
        <v>300</v>
      </c>
      <c r="DN70" s="210">
        <f t="shared" si="43"/>
        <v>286</v>
      </c>
      <c r="DO70" s="211">
        <f t="shared" si="43"/>
        <v>0</v>
      </c>
      <c r="DP70" s="211">
        <f t="shared" si="43"/>
        <v>0</v>
      </c>
      <c r="DQ70" s="210">
        <f t="shared" si="43"/>
        <v>344</v>
      </c>
      <c r="DR70" s="210">
        <f t="shared" si="43"/>
        <v>419</v>
      </c>
      <c r="DS70" s="223">
        <v>367</v>
      </c>
      <c r="DT70" s="210">
        <f t="shared" si="44"/>
        <v>394</v>
      </c>
      <c r="DU70" s="224">
        <v>357</v>
      </c>
      <c r="DV70" s="225">
        <v>0</v>
      </c>
      <c r="DW70" s="225">
        <v>0</v>
      </c>
      <c r="DX70" s="210">
        <f t="shared" si="45"/>
        <v>366</v>
      </c>
      <c r="DY70" s="226">
        <v>322</v>
      </c>
      <c r="DZ70" s="227">
        <v>339</v>
      </c>
      <c r="EA70" s="228">
        <v>336</v>
      </c>
      <c r="EB70" s="210">
        <f t="shared" si="46"/>
        <v>293</v>
      </c>
      <c r="EC70" s="211">
        <f t="shared" si="46"/>
        <v>0</v>
      </c>
      <c r="ED70" s="211">
        <f t="shared" si="46"/>
        <v>0</v>
      </c>
      <c r="EE70" s="211">
        <f t="shared" si="46"/>
        <v>0</v>
      </c>
      <c r="EF70" s="210">
        <f t="shared" si="46"/>
        <v>304</v>
      </c>
      <c r="EG70" s="210">
        <f t="shared" si="46"/>
        <v>287</v>
      </c>
      <c r="EH70" s="229">
        <v>261</v>
      </c>
      <c r="EI70" s="210">
        <f t="shared" si="47"/>
        <v>322</v>
      </c>
      <c r="EJ70" s="211">
        <f t="shared" si="47"/>
        <v>0</v>
      </c>
      <c r="EK70" s="211">
        <f t="shared" si="47"/>
        <v>0</v>
      </c>
      <c r="EL70" s="210">
        <f t="shared" si="47"/>
        <v>414</v>
      </c>
      <c r="EM70" s="230">
        <v>327</v>
      </c>
      <c r="EN70" s="231">
        <v>278</v>
      </c>
      <c r="EO70" s="210">
        <f t="shared" si="48"/>
        <v>317</v>
      </c>
      <c r="EP70" s="232">
        <v>368</v>
      </c>
      <c r="EQ70" s="233">
        <v>0</v>
      </c>
      <c r="ER70" s="233">
        <v>0</v>
      </c>
      <c r="ES70" s="234">
        <v>371</v>
      </c>
      <c r="ET70" s="235">
        <v>381</v>
      </c>
      <c r="EU70" s="236">
        <v>331</v>
      </c>
      <c r="EV70" s="237">
        <v>248</v>
      </c>
      <c r="EW70" s="210">
        <f t="shared" si="49"/>
        <v>365</v>
      </c>
      <c r="EX70" s="211">
        <f t="shared" si="49"/>
        <v>0</v>
      </c>
      <c r="EY70" s="211">
        <f t="shared" si="49"/>
        <v>0</v>
      </c>
      <c r="EZ70" s="238">
        <v>300</v>
      </c>
      <c r="FA70" s="239">
        <v>317</v>
      </c>
      <c r="FB70" s="240">
        <v>287</v>
      </c>
      <c r="FC70" s="241">
        <v>316</v>
      </c>
      <c r="FD70" s="242">
        <v>351</v>
      </c>
      <c r="FE70" s="243">
        <v>0</v>
      </c>
      <c r="FF70" s="243">
        <v>0</v>
      </c>
      <c r="FG70" s="244">
        <v>319</v>
      </c>
      <c r="FH70" s="245">
        <v>386</v>
      </c>
      <c r="FI70" s="246">
        <v>0</v>
      </c>
      <c r="FJ70" s="246">
        <v>397</v>
      </c>
      <c r="FK70" s="247">
        <v>345</v>
      </c>
      <c r="FL70" s="248">
        <v>0</v>
      </c>
      <c r="FM70" s="248">
        <v>0</v>
      </c>
      <c r="FN70" s="249">
        <v>348</v>
      </c>
      <c r="FO70" s="250">
        <v>665</v>
      </c>
      <c r="FP70" s="250">
        <v>366</v>
      </c>
      <c r="FQ70" s="250">
        <v>264</v>
      </c>
      <c r="FR70" s="251">
        <v>346</v>
      </c>
      <c r="FS70" s="252">
        <v>0</v>
      </c>
      <c r="FT70" s="252">
        <v>0</v>
      </c>
      <c r="FU70" s="253">
        <v>426</v>
      </c>
      <c r="FV70" s="254">
        <v>340</v>
      </c>
      <c r="FW70" s="254">
        <v>473</v>
      </c>
      <c r="FX70" s="254">
        <v>0</v>
      </c>
      <c r="FY70" s="468">
        <v>306</v>
      </c>
      <c r="FZ70" s="256">
        <v>0</v>
      </c>
      <c r="GA70" s="256">
        <v>0</v>
      </c>
      <c r="GB70" s="257">
        <v>335</v>
      </c>
      <c r="GC70" s="258">
        <v>346</v>
      </c>
      <c r="GD70" s="259">
        <v>284</v>
      </c>
      <c r="GE70" s="259">
        <v>379</v>
      </c>
      <c r="GF70" s="260">
        <v>345</v>
      </c>
      <c r="GG70" s="261">
        <v>0</v>
      </c>
      <c r="GH70" s="261">
        <v>0</v>
      </c>
      <c r="GI70" s="262">
        <v>326</v>
      </c>
      <c r="GJ70" s="263">
        <v>319</v>
      </c>
      <c r="GK70" s="264">
        <v>389</v>
      </c>
      <c r="GL70" s="264">
        <v>243</v>
      </c>
      <c r="GM70" s="210">
        <f t="shared" si="50"/>
        <v>370</v>
      </c>
      <c r="GN70" s="211">
        <f t="shared" si="50"/>
        <v>0</v>
      </c>
      <c r="GO70" s="211">
        <f t="shared" si="50"/>
        <v>0</v>
      </c>
      <c r="GP70" s="265">
        <v>307</v>
      </c>
      <c r="GQ70" s="266">
        <v>304</v>
      </c>
      <c r="GR70" s="267">
        <v>320</v>
      </c>
      <c r="GS70" s="267">
        <v>368</v>
      </c>
      <c r="GT70" s="267">
        <v>347</v>
      </c>
      <c r="GU70" s="268">
        <v>0</v>
      </c>
      <c r="GV70" s="268">
        <v>0</v>
      </c>
      <c r="GW70" s="269">
        <v>415</v>
      </c>
      <c r="GX70" s="270">
        <v>279</v>
      </c>
      <c r="GY70" s="271">
        <v>321</v>
      </c>
      <c r="GZ70" s="271">
        <v>0</v>
      </c>
      <c r="HA70" s="271">
        <v>0</v>
      </c>
      <c r="HB70" s="272">
        <v>0</v>
      </c>
      <c r="HC70" s="272">
        <v>0</v>
      </c>
      <c r="HD70" s="273">
        <v>269</v>
      </c>
      <c r="HE70" s="274">
        <v>349</v>
      </c>
      <c r="HF70" s="275">
        <v>258</v>
      </c>
      <c r="HG70" s="276">
        <v>127</v>
      </c>
      <c r="HH70" s="276">
        <v>0</v>
      </c>
      <c r="HI70" s="277">
        <v>0</v>
      </c>
      <c r="HJ70" s="277">
        <v>0</v>
      </c>
      <c r="HK70" s="278">
        <v>296</v>
      </c>
      <c r="HL70" s="279">
        <v>296</v>
      </c>
      <c r="HM70" s="1367">
        <v>273</v>
      </c>
      <c r="HN70" s="1393">
        <v>333</v>
      </c>
      <c r="HO70" s="1447">
        <v>264</v>
      </c>
      <c r="HP70" s="1460">
        <v>0</v>
      </c>
      <c r="HQ70" s="1460">
        <v>0</v>
      </c>
      <c r="HR70" s="1476">
        <v>423</v>
      </c>
      <c r="HS70" s="1517">
        <v>300</v>
      </c>
      <c r="HT70" s="1539">
        <v>310</v>
      </c>
      <c r="HU70" s="210">
        <f t="shared" si="51"/>
        <v>399</v>
      </c>
      <c r="HV70" s="1562">
        <v>349</v>
      </c>
      <c r="HW70" s="1575">
        <v>0</v>
      </c>
      <c r="HX70" s="1575">
        <v>0</v>
      </c>
      <c r="HY70" s="1575">
        <v>0</v>
      </c>
      <c r="HZ70" s="1591">
        <v>201</v>
      </c>
      <c r="IA70" s="1612">
        <v>280</v>
      </c>
      <c r="IB70" s="1634">
        <v>343</v>
      </c>
      <c r="IC70" s="1655">
        <v>295</v>
      </c>
      <c r="ID70" s="1668">
        <v>0</v>
      </c>
      <c r="IE70" s="1668">
        <v>0</v>
      </c>
      <c r="IF70" s="1684">
        <v>418</v>
      </c>
      <c r="IG70" s="1705">
        <v>366</v>
      </c>
      <c r="IH70" s="1705">
        <v>369</v>
      </c>
      <c r="II70" s="1727">
        <v>372</v>
      </c>
      <c r="IJ70" s="1748">
        <v>323</v>
      </c>
      <c r="IK70" s="1761">
        <v>0</v>
      </c>
      <c r="IL70" s="1761">
        <v>0</v>
      </c>
      <c r="IM70" s="1777">
        <v>276</v>
      </c>
      <c r="IN70" s="210">
        <f t="shared" si="52"/>
        <v>384</v>
      </c>
      <c r="IO70" s="1798">
        <v>316</v>
      </c>
      <c r="IP70" s="1819">
        <v>377</v>
      </c>
      <c r="IQ70" s="1840">
        <v>353</v>
      </c>
      <c r="IR70" s="1853">
        <v>0</v>
      </c>
      <c r="IS70" s="1853">
        <v>0</v>
      </c>
      <c r="IT70" s="1869">
        <v>264</v>
      </c>
      <c r="IU70" s="1890">
        <v>229</v>
      </c>
      <c r="IV70" s="1890">
        <v>293</v>
      </c>
      <c r="IW70" s="1911">
        <v>225</v>
      </c>
      <c r="IX70" s="1932">
        <v>0</v>
      </c>
      <c r="IY70" s="1945">
        <v>0</v>
      </c>
      <c r="IZ70" s="1945">
        <v>0</v>
      </c>
      <c r="JA70" s="1932">
        <v>157</v>
      </c>
      <c r="JB70" s="1932">
        <v>225</v>
      </c>
      <c r="JC70" s="1961">
        <v>189</v>
      </c>
      <c r="JD70" s="1961">
        <v>239</v>
      </c>
      <c r="JE70" s="1982">
        <v>309</v>
      </c>
      <c r="JF70" s="1995">
        <v>0</v>
      </c>
      <c r="JG70" s="1995">
        <v>0</v>
      </c>
      <c r="JH70" s="2011">
        <v>326</v>
      </c>
      <c r="JI70" s="2032">
        <v>255</v>
      </c>
      <c r="JJ70" s="2053">
        <v>267</v>
      </c>
      <c r="JK70" s="2053">
        <v>0</v>
      </c>
      <c r="JL70" s="2074">
        <v>332</v>
      </c>
      <c r="JM70" s="2087">
        <v>0</v>
      </c>
      <c r="JN70" s="2087">
        <v>0</v>
      </c>
      <c r="JO70" s="2103">
        <v>349</v>
      </c>
      <c r="JP70" s="2123">
        <v>320</v>
      </c>
      <c r="JQ70" s="2143">
        <v>293</v>
      </c>
      <c r="JR70" s="2163">
        <v>307</v>
      </c>
      <c r="JS70" s="2183">
        <v>297</v>
      </c>
      <c r="JT70" s="2196">
        <v>0</v>
      </c>
      <c r="JU70" s="2196">
        <v>0</v>
      </c>
      <c r="JV70" s="2210">
        <v>336</v>
      </c>
      <c r="JW70" s="2230">
        <v>248</v>
      </c>
      <c r="JX70" s="2250">
        <v>337</v>
      </c>
      <c r="JY70" s="2270">
        <v>261</v>
      </c>
      <c r="JZ70" s="2290">
        <v>276</v>
      </c>
      <c r="KA70" s="2303">
        <v>0</v>
      </c>
      <c r="KB70" s="2303">
        <v>0</v>
      </c>
      <c r="KC70" s="2319">
        <v>276</v>
      </c>
      <c r="KD70" s="2339">
        <v>508</v>
      </c>
      <c r="KE70" s="2359">
        <v>311</v>
      </c>
      <c r="KF70" s="2379">
        <v>291</v>
      </c>
      <c r="KG70" s="2399">
        <v>322</v>
      </c>
      <c r="KH70" s="2412">
        <v>0</v>
      </c>
      <c r="KI70" s="2412">
        <v>0</v>
      </c>
      <c r="KJ70" s="2428">
        <v>453</v>
      </c>
      <c r="KK70" s="2448">
        <v>347</v>
      </c>
      <c r="KL70" s="2468">
        <v>312</v>
      </c>
      <c r="KM70" s="2488">
        <v>673</v>
      </c>
      <c r="KN70" s="2508">
        <v>0</v>
      </c>
      <c r="KO70" s="2521">
        <v>0</v>
      </c>
      <c r="KP70" s="2521">
        <v>0</v>
      </c>
      <c r="KQ70" s="2537">
        <v>448</v>
      </c>
      <c r="KR70" s="2557">
        <v>463</v>
      </c>
      <c r="KS70" s="2577">
        <v>356</v>
      </c>
      <c r="KT70" s="2597">
        <v>317</v>
      </c>
      <c r="KU70" s="2617">
        <v>268</v>
      </c>
      <c r="KV70" s="2630">
        <v>0</v>
      </c>
      <c r="KW70" s="2630">
        <v>0</v>
      </c>
      <c r="KX70" s="2646">
        <v>380</v>
      </c>
      <c r="KY70" s="2666">
        <v>302</v>
      </c>
      <c r="KZ70" s="2686">
        <v>260</v>
      </c>
      <c r="LA70" s="2710">
        <v>210</v>
      </c>
      <c r="LB70" s="2730">
        <v>405</v>
      </c>
      <c r="LC70" s="2743">
        <v>0</v>
      </c>
      <c r="LD70" s="2743">
        <v>0</v>
      </c>
      <c r="LE70" s="2759">
        <v>253</v>
      </c>
      <c r="LF70" s="2779">
        <v>373</v>
      </c>
      <c r="LG70" s="2799">
        <v>312</v>
      </c>
      <c r="LH70" s="2819">
        <v>253</v>
      </c>
      <c r="LI70" s="2839">
        <v>346</v>
      </c>
      <c r="LJ70" s="2852">
        <v>0</v>
      </c>
      <c r="LK70" s="2852">
        <v>0</v>
      </c>
      <c r="LL70" s="2868">
        <v>194</v>
      </c>
      <c r="LM70" s="2888">
        <v>229</v>
      </c>
      <c r="LN70" s="2910">
        <v>321</v>
      </c>
      <c r="LO70" s="2930">
        <v>257</v>
      </c>
      <c r="LP70" s="2930">
        <v>389</v>
      </c>
      <c r="LQ70" s="2970">
        <v>0</v>
      </c>
      <c r="LR70" s="2970">
        <v>0</v>
      </c>
      <c r="LS70" s="2971">
        <v>313</v>
      </c>
      <c r="LT70" s="2972">
        <v>220</v>
      </c>
      <c r="LU70" s="2973">
        <v>247</v>
      </c>
      <c r="LV70" s="2974">
        <v>356</v>
      </c>
      <c r="LW70" s="3056">
        <v>242</v>
      </c>
      <c r="LX70" s="3057">
        <v>0</v>
      </c>
      <c r="LY70" s="3057">
        <v>0</v>
      </c>
      <c r="LZ70" s="3087">
        <v>346</v>
      </c>
      <c r="MA70" s="3108">
        <v>288</v>
      </c>
      <c r="MB70" s="3144">
        <v>286</v>
      </c>
      <c r="MC70" s="3164">
        <v>306</v>
      </c>
      <c r="MD70" s="3184">
        <v>200</v>
      </c>
      <c r="ME70" s="3197">
        <v>0</v>
      </c>
      <c r="MF70" s="3197">
        <v>0</v>
      </c>
      <c r="MG70" s="3214">
        <v>261</v>
      </c>
      <c r="MH70" s="3234">
        <v>255</v>
      </c>
      <c r="MI70" s="3254">
        <v>375</v>
      </c>
      <c r="MJ70" s="3275">
        <v>286</v>
      </c>
      <c r="MK70" s="3295">
        <v>276</v>
      </c>
      <c r="ML70" s="3308">
        <v>0</v>
      </c>
      <c r="MM70" s="3308">
        <v>0</v>
      </c>
      <c r="MN70" s="3324">
        <v>347</v>
      </c>
      <c r="MO70" s="3344">
        <v>246</v>
      </c>
      <c r="MP70" s="3364">
        <v>215</v>
      </c>
      <c r="MQ70" s="3384">
        <v>345</v>
      </c>
      <c r="MR70" s="3437">
        <v>302</v>
      </c>
      <c r="MS70" s="3438">
        <v>0</v>
      </c>
      <c r="MT70" s="3438">
        <v>0</v>
      </c>
      <c r="MU70" s="3437">
        <v>356</v>
      </c>
      <c r="MV70" s="3466">
        <v>266</v>
      </c>
      <c r="MW70" s="3486">
        <v>228</v>
      </c>
      <c r="MX70" s="3506">
        <v>184</v>
      </c>
      <c r="MY70" s="3526">
        <v>377</v>
      </c>
      <c r="MZ70" s="3539">
        <v>0</v>
      </c>
      <c r="NA70" s="3539">
        <v>0</v>
      </c>
      <c r="NB70" s="1575">
        <v>0</v>
      </c>
      <c r="NC70" s="3555">
        <v>305</v>
      </c>
      <c r="ND70" s="3555">
        <v>279</v>
      </c>
      <c r="NE70" s="3555">
        <v>262</v>
      </c>
      <c r="NF70" s="3585">
        <v>385</v>
      </c>
      <c r="NG70" s="3571">
        <v>0</v>
      </c>
      <c r="NH70" s="3571">
        <v>0</v>
      </c>
      <c r="NI70" s="210">
        <f t="shared" si="53"/>
        <v>299</v>
      </c>
      <c r="NJ70" s="3585">
        <v>315</v>
      </c>
      <c r="NK70" s="3615">
        <v>418</v>
      </c>
      <c r="NL70" s="3615">
        <v>319</v>
      </c>
      <c r="NM70" s="3615">
        <v>359</v>
      </c>
      <c r="NN70" s="3602">
        <v>0</v>
      </c>
      <c r="NO70" s="3602">
        <v>0</v>
      </c>
      <c r="NP70" s="3615">
        <v>256</v>
      </c>
      <c r="NQ70" s="3615">
        <v>320</v>
      </c>
      <c r="NR70" s="3615">
        <v>211</v>
      </c>
      <c r="NS70" s="3615">
        <v>280</v>
      </c>
      <c r="NT70" s="3635">
        <v>206</v>
      </c>
      <c r="NU70" s="3602">
        <v>0</v>
      </c>
      <c r="NV70" s="3602">
        <v>0</v>
      </c>
      <c r="NW70" s="3615">
        <v>393</v>
      </c>
      <c r="NX70" s="3615">
        <v>229</v>
      </c>
      <c r="NY70" s="3635">
        <v>225</v>
      </c>
      <c r="NZ70" s="3664">
        <v>193</v>
      </c>
      <c r="OA70" s="3664">
        <v>329</v>
      </c>
      <c r="OB70" s="3651">
        <v>0</v>
      </c>
      <c r="OC70" s="3651">
        <v>0</v>
      </c>
      <c r="OD70" s="3664">
        <v>348</v>
      </c>
      <c r="OE70" s="3664">
        <v>244</v>
      </c>
      <c r="OF70" s="3664">
        <v>226</v>
      </c>
      <c r="OG70" s="3664">
        <v>282</v>
      </c>
      <c r="OH70" s="210">
        <f t="shared" si="54"/>
        <v>335</v>
      </c>
      <c r="OI70" s="211">
        <f t="shared" si="54"/>
        <v>0</v>
      </c>
      <c r="OJ70" s="211">
        <f t="shared" si="54"/>
        <v>0</v>
      </c>
      <c r="OK70" s="3684">
        <v>0</v>
      </c>
      <c r="OL70" s="3684">
        <v>256</v>
      </c>
      <c r="OM70" s="3704">
        <v>249</v>
      </c>
      <c r="ON70" s="3724">
        <v>226</v>
      </c>
      <c r="OO70" s="3744">
        <v>276</v>
      </c>
      <c r="OP70" s="3757">
        <v>0</v>
      </c>
      <c r="OQ70" s="3757">
        <v>0</v>
      </c>
      <c r="OR70" s="3773">
        <v>285</v>
      </c>
      <c r="OS70" s="3793">
        <v>279</v>
      </c>
      <c r="OT70" s="3813">
        <v>321</v>
      </c>
      <c r="OU70" s="3833">
        <v>257</v>
      </c>
      <c r="OV70" s="3853">
        <v>359</v>
      </c>
      <c r="OW70" s="3866">
        <v>0</v>
      </c>
      <c r="OX70" s="3866">
        <v>0</v>
      </c>
      <c r="OY70" s="3882">
        <v>251</v>
      </c>
      <c r="OZ70" s="3902">
        <v>281</v>
      </c>
      <c r="PA70" s="3922">
        <v>304</v>
      </c>
      <c r="PB70" s="3942">
        <v>400</v>
      </c>
      <c r="PC70" s="3962">
        <v>119</v>
      </c>
      <c r="PD70" s="3975">
        <v>0</v>
      </c>
      <c r="PE70" s="3975">
        <v>0</v>
      </c>
      <c r="PF70" s="3991">
        <v>341</v>
      </c>
      <c r="PG70" s="3991">
        <v>268</v>
      </c>
      <c r="PH70" s="3991">
        <v>217</v>
      </c>
      <c r="PI70" s="4011">
        <v>214</v>
      </c>
      <c r="PJ70" s="4031">
        <v>208</v>
      </c>
      <c r="PK70" s="4044">
        <v>0</v>
      </c>
      <c r="PL70" s="4044">
        <v>0</v>
      </c>
      <c r="PM70" s="4060">
        <v>286</v>
      </c>
      <c r="PN70" s="4080">
        <v>251</v>
      </c>
      <c r="PO70" s="4100">
        <v>287</v>
      </c>
      <c r="PP70" s="4120">
        <v>243</v>
      </c>
      <c r="PQ70" s="4140">
        <v>278</v>
      </c>
      <c r="PR70" s="4153">
        <v>0</v>
      </c>
      <c r="PS70" s="4153">
        <v>0</v>
      </c>
      <c r="PT70" s="4171">
        <v>235</v>
      </c>
      <c r="PU70" s="4171">
        <v>261</v>
      </c>
      <c r="PV70" s="4171">
        <v>245</v>
      </c>
      <c r="PW70" s="4171">
        <v>281</v>
      </c>
      <c r="PX70" s="4191">
        <v>211</v>
      </c>
      <c r="PY70" s="4204">
        <v>0</v>
      </c>
      <c r="PZ70" s="4204">
        <v>0</v>
      </c>
      <c r="QA70" s="4220">
        <v>342</v>
      </c>
      <c r="QB70" s="4240">
        <v>270</v>
      </c>
      <c r="QC70" s="4260">
        <v>339</v>
      </c>
      <c r="QD70" s="4280">
        <v>181</v>
      </c>
      <c r="QE70" s="4300">
        <v>305</v>
      </c>
      <c r="QF70" s="4313">
        <v>0</v>
      </c>
      <c r="QG70" s="4313">
        <v>0</v>
      </c>
      <c r="QH70" s="4329">
        <v>262</v>
      </c>
      <c r="QI70" s="4349">
        <v>237</v>
      </c>
      <c r="QJ70" s="4369">
        <v>209</v>
      </c>
      <c r="QK70" s="4389">
        <v>351</v>
      </c>
      <c r="QL70" s="4409">
        <v>260</v>
      </c>
      <c r="QM70" s="4422">
        <v>0</v>
      </c>
      <c r="QN70" s="4422">
        <v>0</v>
      </c>
      <c r="QO70" s="4438">
        <v>221</v>
      </c>
      <c r="QP70" s="4458">
        <v>210</v>
      </c>
      <c r="QQ70" s="4478">
        <v>335</v>
      </c>
      <c r="QR70" s="4498">
        <v>282</v>
      </c>
      <c r="QS70" s="4518">
        <v>266</v>
      </c>
      <c r="QT70" s="4531">
        <v>0</v>
      </c>
      <c r="QU70" s="4531">
        <v>0</v>
      </c>
      <c r="QV70" s="4518">
        <v>0</v>
      </c>
      <c r="QW70" s="4550">
        <v>251</v>
      </c>
      <c r="QX70" s="4570">
        <v>261</v>
      </c>
      <c r="QY70" s="4590">
        <v>281</v>
      </c>
      <c r="QZ70" s="4610">
        <v>278</v>
      </c>
      <c r="RA70" s="4623">
        <v>0</v>
      </c>
      <c r="RB70" s="4623">
        <v>0</v>
      </c>
      <c r="RC70" s="210">
        <f t="shared" si="55"/>
        <v>175</v>
      </c>
      <c r="RD70" s="210">
        <f t="shared" si="55"/>
        <v>259</v>
      </c>
      <c r="RE70" s="4646">
        <v>261</v>
      </c>
      <c r="RF70" s="210">
        <f t="shared" si="56"/>
        <v>281</v>
      </c>
      <c r="RG70" s="210">
        <f t="shared" si="56"/>
        <v>195</v>
      </c>
      <c r="RH70" s="211">
        <f t="shared" si="56"/>
        <v>0</v>
      </c>
      <c r="RI70" s="211">
        <f t="shared" si="56"/>
        <v>0</v>
      </c>
      <c r="RJ70" s="210">
        <f t="shared" si="56"/>
        <v>263</v>
      </c>
      <c r="RK70" s="210">
        <f t="shared" si="56"/>
        <v>318</v>
      </c>
      <c r="RL70" s="210">
        <f t="shared" si="56"/>
        <v>215</v>
      </c>
      <c r="RM70" s="210">
        <f t="shared" si="56"/>
        <v>257</v>
      </c>
      <c r="RN70" s="210">
        <f t="shared" si="56"/>
        <v>217</v>
      </c>
      <c r="RO70" s="211">
        <f t="shared" si="56"/>
        <v>0</v>
      </c>
      <c r="RP70" s="211">
        <f t="shared" si="56"/>
        <v>0</v>
      </c>
      <c r="RQ70" s="210">
        <f t="shared" si="56"/>
        <v>262</v>
      </c>
      <c r="RR70" s="210">
        <f t="shared" si="56"/>
        <v>240</v>
      </c>
      <c r="RS70" s="210">
        <f t="shared" si="56"/>
        <v>300</v>
      </c>
      <c r="RT70" s="210">
        <f t="shared" si="56"/>
        <v>117</v>
      </c>
      <c r="RU70" s="210">
        <f t="shared" si="56"/>
        <v>316</v>
      </c>
      <c r="RV70" s="211">
        <f t="shared" si="56"/>
        <v>0</v>
      </c>
      <c r="RW70" s="211">
        <f t="shared" si="56"/>
        <v>0</v>
      </c>
      <c r="RX70" s="210">
        <f t="shared" si="56"/>
        <v>270</v>
      </c>
      <c r="RY70" s="210">
        <f t="shared" si="56"/>
        <v>200</v>
      </c>
      <c r="RZ70" s="210">
        <f t="shared" si="56"/>
        <v>240</v>
      </c>
      <c r="SA70" s="210">
        <f t="shared" si="56"/>
        <v>243</v>
      </c>
      <c r="SB70" s="210">
        <f t="shared" si="56"/>
        <v>217</v>
      </c>
      <c r="SC70" s="211">
        <f t="shared" si="56"/>
        <v>0</v>
      </c>
      <c r="SD70" s="211">
        <f t="shared" si="56"/>
        <v>0</v>
      </c>
      <c r="SE70" s="210">
        <v>0</v>
      </c>
      <c r="SF70" s="210">
        <f t="shared" si="57"/>
        <v>247</v>
      </c>
      <c r="SG70" s="210">
        <f t="shared" si="57"/>
        <v>307</v>
      </c>
      <c r="SH70" s="210">
        <f t="shared" si="57"/>
        <v>257</v>
      </c>
      <c r="SI70" s="210">
        <f t="shared" si="57"/>
        <v>231</v>
      </c>
      <c r="SJ70" s="211">
        <f t="shared" si="57"/>
        <v>0</v>
      </c>
      <c r="SK70" s="211">
        <f t="shared" si="57"/>
        <v>0</v>
      </c>
      <c r="SL70" s="210">
        <f t="shared" si="57"/>
        <v>243</v>
      </c>
      <c r="SM70" s="210">
        <f t="shared" si="57"/>
        <v>121</v>
      </c>
      <c r="SN70" s="210">
        <f t="shared" si="57"/>
        <v>206</v>
      </c>
      <c r="SO70" s="4670">
        <v>208</v>
      </c>
      <c r="SP70" s="4700">
        <v>340</v>
      </c>
      <c r="SQ70" s="4686">
        <v>0</v>
      </c>
      <c r="SR70" s="4686">
        <v>0</v>
      </c>
      <c r="SS70" s="4700">
        <v>220</v>
      </c>
      <c r="ST70" s="4721">
        <v>332</v>
      </c>
      <c r="SU70" s="4742">
        <v>146</v>
      </c>
      <c r="SV70" s="4764">
        <v>290</v>
      </c>
      <c r="SW70" s="4785">
        <v>293</v>
      </c>
      <c r="SX70" s="4798">
        <v>0</v>
      </c>
      <c r="SY70" s="4798">
        <v>0</v>
      </c>
      <c r="SZ70" s="210">
        <f t="shared" si="58"/>
        <v>179</v>
      </c>
      <c r="TA70" s="210">
        <v>143</v>
      </c>
      <c r="TB70" s="210">
        <f t="shared" si="59"/>
        <v>181</v>
      </c>
      <c r="TC70" s="210">
        <f t="shared" si="59"/>
        <v>184</v>
      </c>
      <c r="TD70" s="210">
        <f t="shared" si="59"/>
        <v>297</v>
      </c>
      <c r="TE70" s="211">
        <f t="shared" si="59"/>
        <v>0</v>
      </c>
      <c r="TF70" s="211">
        <f t="shared" si="59"/>
        <v>0</v>
      </c>
      <c r="TG70" s="210">
        <f t="shared" si="59"/>
        <v>211</v>
      </c>
      <c r="TH70" s="210">
        <f t="shared" si="59"/>
        <v>222</v>
      </c>
      <c r="TI70" s="210">
        <f t="shared" si="59"/>
        <v>261</v>
      </c>
      <c r="TJ70" s="210">
        <f t="shared" si="59"/>
        <v>220</v>
      </c>
      <c r="TK70" s="210">
        <f t="shared" si="59"/>
        <v>0</v>
      </c>
      <c r="TL70" s="211">
        <f t="shared" si="59"/>
        <v>0</v>
      </c>
      <c r="TM70" s="211">
        <f t="shared" si="59"/>
        <v>0</v>
      </c>
      <c r="TN70" s="210">
        <f t="shared" si="59"/>
        <v>258</v>
      </c>
      <c r="TO70" s="210">
        <f t="shared" si="59"/>
        <v>258</v>
      </c>
      <c r="TP70" s="210">
        <f t="shared" si="59"/>
        <v>163</v>
      </c>
      <c r="TQ70" s="210">
        <f t="shared" si="59"/>
        <v>169</v>
      </c>
    </row>
    <row r="71" spans="1:537" x14ac:dyDescent="0.3">
      <c r="A71" s="207" t="s">
        <v>61</v>
      </c>
      <c r="B71" s="208">
        <v>334</v>
      </c>
      <c r="C71" s="208">
        <v>464</v>
      </c>
      <c r="D71" s="208">
        <v>310</v>
      </c>
      <c r="E71" s="208">
        <v>364</v>
      </c>
      <c r="F71" s="208">
        <v>637</v>
      </c>
      <c r="G71" s="209">
        <v>0</v>
      </c>
      <c r="H71" s="209">
        <v>0</v>
      </c>
      <c r="I71" s="208">
        <v>470</v>
      </c>
      <c r="J71" s="208">
        <v>426</v>
      </c>
      <c r="K71" s="208">
        <v>323</v>
      </c>
      <c r="L71" s="208">
        <v>398</v>
      </c>
      <c r="M71" s="208">
        <v>331</v>
      </c>
      <c r="N71" s="209">
        <v>0</v>
      </c>
      <c r="O71" s="209">
        <v>0</v>
      </c>
      <c r="P71" s="208">
        <v>397</v>
      </c>
      <c r="Q71" s="208">
        <v>399</v>
      </c>
      <c r="R71" s="208">
        <v>420</v>
      </c>
      <c r="S71" s="208">
        <v>443</v>
      </c>
      <c r="T71" s="208">
        <v>258</v>
      </c>
      <c r="U71" s="209">
        <v>0</v>
      </c>
      <c r="V71" s="209">
        <v>0</v>
      </c>
      <c r="W71" s="208">
        <v>363</v>
      </c>
      <c r="X71" s="208">
        <v>399</v>
      </c>
      <c r="Y71" s="208">
        <v>446</v>
      </c>
      <c r="Z71" s="208">
        <v>359</v>
      </c>
      <c r="AA71" s="208">
        <v>362</v>
      </c>
      <c r="AB71" s="209">
        <v>0</v>
      </c>
      <c r="AC71" s="209">
        <v>0</v>
      </c>
      <c r="AD71" s="208">
        <v>428</v>
      </c>
      <c r="AE71" s="208">
        <v>266</v>
      </c>
      <c r="AF71" s="208">
        <v>326</v>
      </c>
      <c r="AG71" s="208">
        <v>361</v>
      </c>
      <c r="AH71" s="208">
        <v>0</v>
      </c>
      <c r="AI71" s="209">
        <v>0</v>
      </c>
      <c r="AJ71" s="209">
        <v>0</v>
      </c>
      <c r="AK71" s="208">
        <v>563</v>
      </c>
      <c r="AL71" s="208">
        <v>368</v>
      </c>
      <c r="AM71" s="208">
        <v>340</v>
      </c>
      <c r="AN71" s="208">
        <v>331</v>
      </c>
      <c r="AO71" s="208">
        <v>295</v>
      </c>
      <c r="AP71" s="209">
        <v>0</v>
      </c>
      <c r="AQ71" s="209">
        <v>0</v>
      </c>
      <c r="AR71" s="208">
        <v>371</v>
      </c>
      <c r="AS71" s="208">
        <v>247</v>
      </c>
      <c r="AT71" s="208">
        <v>214</v>
      </c>
      <c r="AU71" s="208">
        <v>291</v>
      </c>
      <c r="AV71" s="208">
        <v>301</v>
      </c>
      <c r="AW71" s="209">
        <v>0</v>
      </c>
      <c r="AX71" s="209">
        <v>0</v>
      </c>
      <c r="AY71" s="208">
        <v>328</v>
      </c>
      <c r="AZ71" s="208">
        <v>292</v>
      </c>
      <c r="BA71" s="208">
        <v>377</v>
      </c>
      <c r="BB71" s="208">
        <v>253</v>
      </c>
      <c r="BC71" s="208">
        <v>258</v>
      </c>
      <c r="BD71" s="209">
        <v>0</v>
      </c>
      <c r="BE71" s="209">
        <v>0</v>
      </c>
      <c r="BF71" s="208">
        <v>351</v>
      </c>
      <c r="BG71" s="210">
        <f t="shared" si="37"/>
        <v>345</v>
      </c>
      <c r="BH71" s="208">
        <v>329</v>
      </c>
      <c r="BI71" s="208">
        <v>447</v>
      </c>
      <c r="BJ71" s="210">
        <f t="shared" si="38"/>
        <v>327</v>
      </c>
      <c r="BK71" s="211">
        <f t="shared" si="38"/>
        <v>0</v>
      </c>
      <c r="BL71" s="211">
        <f t="shared" si="38"/>
        <v>0</v>
      </c>
      <c r="BM71" s="210">
        <f t="shared" si="38"/>
        <v>329</v>
      </c>
      <c r="BN71" s="208">
        <v>365</v>
      </c>
      <c r="BO71" s="208">
        <v>458</v>
      </c>
      <c r="BP71" s="208">
        <v>315</v>
      </c>
      <c r="BQ71" s="208">
        <v>289</v>
      </c>
      <c r="BR71" s="209">
        <v>0</v>
      </c>
      <c r="BS71" s="209">
        <v>0</v>
      </c>
      <c r="BT71" s="208">
        <v>460</v>
      </c>
      <c r="BU71" s="208">
        <v>315</v>
      </c>
      <c r="BV71" s="208">
        <v>287</v>
      </c>
      <c r="BW71" s="208">
        <v>290</v>
      </c>
      <c r="BX71" s="208">
        <v>263</v>
      </c>
      <c r="BY71" s="209">
        <v>0</v>
      </c>
      <c r="BZ71" s="209">
        <v>0</v>
      </c>
      <c r="CA71" s="208">
        <v>230</v>
      </c>
      <c r="CB71" s="208">
        <v>234</v>
      </c>
      <c r="CC71" s="212">
        <v>224</v>
      </c>
      <c r="CD71" s="213">
        <v>248</v>
      </c>
      <c r="CE71" s="213">
        <v>234</v>
      </c>
      <c r="CF71" s="214">
        <v>0</v>
      </c>
      <c r="CG71" s="214">
        <v>0</v>
      </c>
      <c r="CH71" s="215">
        <v>293</v>
      </c>
      <c r="CI71" s="215">
        <v>290</v>
      </c>
      <c r="CJ71" s="210">
        <f t="shared" si="39"/>
        <v>281</v>
      </c>
      <c r="CK71" s="210">
        <f t="shared" si="39"/>
        <v>252</v>
      </c>
      <c r="CL71" s="210">
        <f t="shared" si="39"/>
        <v>324</v>
      </c>
      <c r="CM71" s="211">
        <f t="shared" si="39"/>
        <v>0</v>
      </c>
      <c r="CN71" s="211">
        <f t="shared" si="39"/>
        <v>0</v>
      </c>
      <c r="CO71" s="210">
        <f t="shared" si="39"/>
        <v>408</v>
      </c>
      <c r="CP71" s="216">
        <v>308</v>
      </c>
      <c r="CQ71" s="210">
        <f t="shared" si="40"/>
        <v>341</v>
      </c>
      <c r="CR71" s="210">
        <f t="shared" si="40"/>
        <v>235</v>
      </c>
      <c r="CS71" s="210">
        <f t="shared" si="40"/>
        <v>333</v>
      </c>
      <c r="CT71" s="211">
        <f t="shared" si="40"/>
        <v>0</v>
      </c>
      <c r="CU71" s="211">
        <f t="shared" si="40"/>
        <v>0</v>
      </c>
      <c r="CV71" s="216">
        <v>0</v>
      </c>
      <c r="CW71" s="216">
        <v>255</v>
      </c>
      <c r="CX71" s="216">
        <v>364</v>
      </c>
      <c r="CY71" s="216">
        <v>302</v>
      </c>
      <c r="CZ71" s="216">
        <v>321</v>
      </c>
      <c r="DA71" s="217">
        <v>0</v>
      </c>
      <c r="DB71" s="217">
        <v>0</v>
      </c>
      <c r="DC71" s="218">
        <v>349</v>
      </c>
      <c r="DD71" s="219">
        <v>423</v>
      </c>
      <c r="DE71" s="219">
        <v>405</v>
      </c>
      <c r="DF71" s="210">
        <f t="shared" si="41"/>
        <v>328</v>
      </c>
      <c r="DG71" s="220">
        <v>365</v>
      </c>
      <c r="DH71" s="221">
        <v>0</v>
      </c>
      <c r="DI71" s="221">
        <v>0</v>
      </c>
      <c r="DJ71" s="210">
        <f t="shared" si="42"/>
        <v>290</v>
      </c>
      <c r="DK71" s="210">
        <f t="shared" si="42"/>
        <v>300</v>
      </c>
      <c r="DL71" s="210">
        <f t="shared" si="42"/>
        <v>263</v>
      </c>
      <c r="DM71" s="222">
        <v>358</v>
      </c>
      <c r="DN71" s="210">
        <f t="shared" si="43"/>
        <v>267</v>
      </c>
      <c r="DO71" s="211">
        <f t="shared" si="43"/>
        <v>0</v>
      </c>
      <c r="DP71" s="211">
        <f t="shared" si="43"/>
        <v>0</v>
      </c>
      <c r="DQ71" s="210">
        <f t="shared" si="43"/>
        <v>333</v>
      </c>
      <c r="DR71" s="210">
        <f t="shared" si="43"/>
        <v>306</v>
      </c>
      <c r="DS71" s="223">
        <v>322</v>
      </c>
      <c r="DT71" s="210">
        <f t="shared" si="44"/>
        <v>320</v>
      </c>
      <c r="DU71" s="224">
        <v>336</v>
      </c>
      <c r="DV71" s="225">
        <v>0</v>
      </c>
      <c r="DW71" s="225">
        <v>0</v>
      </c>
      <c r="DX71" s="210">
        <f t="shared" si="45"/>
        <v>370</v>
      </c>
      <c r="DY71" s="226">
        <v>281</v>
      </c>
      <c r="DZ71" s="227">
        <v>333</v>
      </c>
      <c r="EA71" s="228">
        <v>337</v>
      </c>
      <c r="EB71" s="210">
        <f t="shared" si="46"/>
        <v>249</v>
      </c>
      <c r="EC71" s="211">
        <f t="shared" si="46"/>
        <v>0</v>
      </c>
      <c r="ED71" s="211">
        <f t="shared" si="46"/>
        <v>0</v>
      </c>
      <c r="EE71" s="211">
        <f t="shared" si="46"/>
        <v>0</v>
      </c>
      <c r="EF71" s="210">
        <f t="shared" si="46"/>
        <v>291</v>
      </c>
      <c r="EG71" s="210">
        <f t="shared" si="46"/>
        <v>226</v>
      </c>
      <c r="EH71" s="229">
        <v>276</v>
      </c>
      <c r="EI71" s="210">
        <f t="shared" si="47"/>
        <v>343</v>
      </c>
      <c r="EJ71" s="211">
        <f t="shared" si="47"/>
        <v>0</v>
      </c>
      <c r="EK71" s="211">
        <f t="shared" si="47"/>
        <v>0</v>
      </c>
      <c r="EL71" s="210">
        <f t="shared" si="47"/>
        <v>325</v>
      </c>
      <c r="EM71" s="230">
        <v>397</v>
      </c>
      <c r="EN71" s="231">
        <v>362</v>
      </c>
      <c r="EO71" s="210">
        <f t="shared" si="48"/>
        <v>378</v>
      </c>
      <c r="EP71" s="232">
        <v>394</v>
      </c>
      <c r="EQ71" s="233">
        <v>0</v>
      </c>
      <c r="ER71" s="233">
        <v>0</v>
      </c>
      <c r="ES71" s="234">
        <v>361</v>
      </c>
      <c r="ET71" s="235">
        <v>306</v>
      </c>
      <c r="EU71" s="236">
        <v>299</v>
      </c>
      <c r="EV71" s="237">
        <v>393</v>
      </c>
      <c r="EW71" s="210">
        <f t="shared" si="49"/>
        <v>301</v>
      </c>
      <c r="EX71" s="211">
        <f t="shared" si="49"/>
        <v>0</v>
      </c>
      <c r="EY71" s="211">
        <f t="shared" si="49"/>
        <v>0</v>
      </c>
      <c r="EZ71" s="238">
        <v>322</v>
      </c>
      <c r="FA71" s="239">
        <v>348</v>
      </c>
      <c r="FB71" s="240">
        <v>287</v>
      </c>
      <c r="FC71" s="241">
        <v>313</v>
      </c>
      <c r="FD71" s="242">
        <v>230</v>
      </c>
      <c r="FE71" s="243">
        <v>0</v>
      </c>
      <c r="FF71" s="243">
        <v>0</v>
      </c>
      <c r="FG71" s="244">
        <v>329</v>
      </c>
      <c r="FH71" s="245">
        <v>283</v>
      </c>
      <c r="FI71" s="246">
        <v>0</v>
      </c>
      <c r="FJ71" s="246">
        <v>307</v>
      </c>
      <c r="FK71" s="247">
        <v>327</v>
      </c>
      <c r="FL71" s="248">
        <v>0</v>
      </c>
      <c r="FM71" s="248">
        <v>0</v>
      </c>
      <c r="FN71" s="249">
        <v>307</v>
      </c>
      <c r="FO71" s="250">
        <v>297</v>
      </c>
      <c r="FP71" s="250">
        <v>347</v>
      </c>
      <c r="FQ71" s="250">
        <v>313</v>
      </c>
      <c r="FR71" s="251">
        <v>258</v>
      </c>
      <c r="FS71" s="252">
        <v>0</v>
      </c>
      <c r="FT71" s="252">
        <v>0</v>
      </c>
      <c r="FU71" s="253">
        <v>302</v>
      </c>
      <c r="FV71" s="254">
        <v>351</v>
      </c>
      <c r="FW71" s="254">
        <v>302</v>
      </c>
      <c r="FX71" s="254">
        <v>0</v>
      </c>
      <c r="FY71" s="468">
        <v>310</v>
      </c>
      <c r="FZ71" s="256">
        <v>0</v>
      </c>
      <c r="GA71" s="256">
        <v>0</v>
      </c>
      <c r="GB71" s="257">
        <v>314</v>
      </c>
      <c r="GC71" s="258">
        <v>299</v>
      </c>
      <c r="GD71" s="259">
        <v>361</v>
      </c>
      <c r="GE71" s="259">
        <v>369</v>
      </c>
      <c r="GF71" s="260">
        <v>276</v>
      </c>
      <c r="GG71" s="261">
        <v>0</v>
      </c>
      <c r="GH71" s="261">
        <v>0</v>
      </c>
      <c r="GI71" s="262">
        <v>323</v>
      </c>
      <c r="GJ71" s="263">
        <v>339</v>
      </c>
      <c r="GK71" s="264">
        <v>320</v>
      </c>
      <c r="GL71" s="264">
        <v>253</v>
      </c>
      <c r="GM71" s="210">
        <f t="shared" si="50"/>
        <v>396</v>
      </c>
      <c r="GN71" s="211">
        <f t="shared" si="50"/>
        <v>0</v>
      </c>
      <c r="GO71" s="211">
        <f t="shared" si="50"/>
        <v>0</v>
      </c>
      <c r="GP71" s="265">
        <v>332</v>
      </c>
      <c r="GQ71" s="266">
        <v>338</v>
      </c>
      <c r="GR71" s="267">
        <v>346</v>
      </c>
      <c r="GS71" s="267">
        <v>322</v>
      </c>
      <c r="GT71" s="267">
        <v>281</v>
      </c>
      <c r="GU71" s="268">
        <v>0</v>
      </c>
      <c r="GV71" s="268">
        <v>0</v>
      </c>
      <c r="GW71" s="269">
        <v>331</v>
      </c>
      <c r="GX71" s="270">
        <v>401</v>
      </c>
      <c r="GY71" s="271">
        <v>403</v>
      </c>
      <c r="GZ71" s="271">
        <v>212</v>
      </c>
      <c r="HA71" s="271">
        <v>0</v>
      </c>
      <c r="HB71" s="272">
        <v>0</v>
      </c>
      <c r="HC71" s="272">
        <v>0</v>
      </c>
      <c r="HD71" s="273">
        <v>273</v>
      </c>
      <c r="HE71" s="274">
        <v>268</v>
      </c>
      <c r="HF71" s="275">
        <v>273</v>
      </c>
      <c r="HG71" s="276">
        <v>349</v>
      </c>
      <c r="HH71" s="276">
        <v>0</v>
      </c>
      <c r="HI71" s="277">
        <v>0</v>
      </c>
      <c r="HJ71" s="277">
        <v>0</v>
      </c>
      <c r="HK71" s="278">
        <v>350</v>
      </c>
      <c r="HL71" s="279">
        <v>288</v>
      </c>
      <c r="HM71" s="1367">
        <v>291</v>
      </c>
      <c r="HN71" s="1393">
        <v>243</v>
      </c>
      <c r="HO71" s="1447">
        <v>279</v>
      </c>
      <c r="HP71" s="1460">
        <v>0</v>
      </c>
      <c r="HQ71" s="1460">
        <v>0</v>
      </c>
      <c r="HR71" s="1476">
        <v>324</v>
      </c>
      <c r="HS71" s="1517">
        <v>389</v>
      </c>
      <c r="HT71" s="1539">
        <v>437</v>
      </c>
      <c r="HU71" s="210">
        <f t="shared" si="51"/>
        <v>392</v>
      </c>
      <c r="HV71" s="1562">
        <v>284</v>
      </c>
      <c r="HW71" s="1575">
        <v>0</v>
      </c>
      <c r="HX71" s="1575">
        <v>0</v>
      </c>
      <c r="HY71" s="1575">
        <v>0</v>
      </c>
      <c r="HZ71" s="1591">
        <v>330</v>
      </c>
      <c r="IA71" s="1612">
        <v>315</v>
      </c>
      <c r="IB71" s="1634">
        <v>335</v>
      </c>
      <c r="IC71" s="1655">
        <v>214</v>
      </c>
      <c r="ID71" s="1668">
        <v>0</v>
      </c>
      <c r="IE71" s="1668">
        <v>0</v>
      </c>
      <c r="IF71" s="1684">
        <v>294</v>
      </c>
      <c r="IG71" s="1705">
        <v>258</v>
      </c>
      <c r="IH71" s="1705">
        <v>293</v>
      </c>
      <c r="II71" s="1727">
        <v>288</v>
      </c>
      <c r="IJ71" s="1748">
        <v>348</v>
      </c>
      <c r="IK71" s="1761">
        <v>0</v>
      </c>
      <c r="IL71" s="1761">
        <v>0</v>
      </c>
      <c r="IM71" s="1777">
        <v>356</v>
      </c>
      <c r="IN71" s="210">
        <f t="shared" si="52"/>
        <v>319</v>
      </c>
      <c r="IO71" s="1798">
        <v>402</v>
      </c>
      <c r="IP71" s="1819">
        <v>285</v>
      </c>
      <c r="IQ71" s="1840">
        <v>459</v>
      </c>
      <c r="IR71" s="1853">
        <v>0</v>
      </c>
      <c r="IS71" s="1853">
        <v>0</v>
      </c>
      <c r="IT71" s="1869">
        <v>214</v>
      </c>
      <c r="IU71" s="1890">
        <v>301</v>
      </c>
      <c r="IV71" s="1890">
        <v>297</v>
      </c>
      <c r="IW71" s="1911">
        <v>273</v>
      </c>
      <c r="IX71" s="1932">
        <v>0</v>
      </c>
      <c r="IY71" s="1945">
        <v>0</v>
      </c>
      <c r="IZ71" s="1945">
        <v>0</v>
      </c>
      <c r="JA71" s="1932">
        <v>157</v>
      </c>
      <c r="JB71" s="1932">
        <v>260</v>
      </c>
      <c r="JC71" s="1961">
        <v>267</v>
      </c>
      <c r="JD71" s="1961">
        <v>252</v>
      </c>
      <c r="JE71" s="1982">
        <v>234</v>
      </c>
      <c r="JF71" s="1995">
        <v>0</v>
      </c>
      <c r="JG71" s="1995">
        <v>0</v>
      </c>
      <c r="JH71" s="2011">
        <v>292</v>
      </c>
      <c r="JI71" s="2032">
        <v>329</v>
      </c>
      <c r="JJ71" s="2053">
        <v>319</v>
      </c>
      <c r="JK71" s="2053">
        <v>0</v>
      </c>
      <c r="JL71" s="2074">
        <v>182</v>
      </c>
      <c r="JM71" s="2087">
        <v>0</v>
      </c>
      <c r="JN71" s="2087">
        <v>0</v>
      </c>
      <c r="JO71" s="2103">
        <v>354</v>
      </c>
      <c r="JP71" s="2123">
        <v>291</v>
      </c>
      <c r="JQ71" s="2143">
        <v>304</v>
      </c>
      <c r="JR71" s="2163">
        <v>284</v>
      </c>
      <c r="JS71" s="2183">
        <v>277</v>
      </c>
      <c r="JT71" s="2196">
        <v>0</v>
      </c>
      <c r="JU71" s="2196">
        <v>0</v>
      </c>
      <c r="JV71" s="2210">
        <v>281</v>
      </c>
      <c r="JW71" s="2230">
        <v>274</v>
      </c>
      <c r="JX71" s="2250">
        <v>358</v>
      </c>
      <c r="JY71" s="2270">
        <v>228</v>
      </c>
      <c r="JZ71" s="2290">
        <v>329</v>
      </c>
      <c r="KA71" s="2303">
        <v>0</v>
      </c>
      <c r="KB71" s="2303">
        <v>0</v>
      </c>
      <c r="KC71" s="2319">
        <v>285</v>
      </c>
      <c r="KD71" s="2339">
        <v>323</v>
      </c>
      <c r="KE71" s="2359">
        <v>381</v>
      </c>
      <c r="KF71" s="2379">
        <v>325</v>
      </c>
      <c r="KG71" s="2399">
        <v>261</v>
      </c>
      <c r="KH71" s="2412">
        <v>0</v>
      </c>
      <c r="KI71" s="2412">
        <v>0</v>
      </c>
      <c r="KJ71" s="2428">
        <v>243</v>
      </c>
      <c r="KK71" s="2448">
        <v>335</v>
      </c>
      <c r="KL71" s="2468">
        <v>249</v>
      </c>
      <c r="KM71" s="2488">
        <v>305</v>
      </c>
      <c r="KN71" s="2508">
        <v>0</v>
      </c>
      <c r="KO71" s="2521">
        <v>0</v>
      </c>
      <c r="KP71" s="2521">
        <v>0</v>
      </c>
      <c r="KQ71" s="2537">
        <v>308</v>
      </c>
      <c r="KR71" s="2557">
        <v>278</v>
      </c>
      <c r="KS71" s="2577">
        <v>268</v>
      </c>
      <c r="KT71" s="2597">
        <v>325</v>
      </c>
      <c r="KU71" s="2617">
        <v>318</v>
      </c>
      <c r="KV71" s="2630">
        <v>0</v>
      </c>
      <c r="KW71" s="2630">
        <v>0</v>
      </c>
      <c r="KX71" s="2646">
        <v>277</v>
      </c>
      <c r="KY71" s="2666">
        <v>307</v>
      </c>
      <c r="KZ71" s="2686">
        <v>280</v>
      </c>
      <c r="LA71" s="2710">
        <v>232</v>
      </c>
      <c r="LB71" s="2730">
        <v>264</v>
      </c>
      <c r="LC71" s="2743">
        <v>0</v>
      </c>
      <c r="LD71" s="2743">
        <v>0</v>
      </c>
      <c r="LE71" s="2759">
        <v>257</v>
      </c>
      <c r="LF71" s="2779">
        <v>262</v>
      </c>
      <c r="LG71" s="2799">
        <v>264</v>
      </c>
      <c r="LH71" s="2819">
        <v>319</v>
      </c>
      <c r="LI71" s="2839">
        <v>270</v>
      </c>
      <c r="LJ71" s="2852">
        <v>0</v>
      </c>
      <c r="LK71" s="2852">
        <v>0</v>
      </c>
      <c r="LL71" s="2868">
        <v>334</v>
      </c>
      <c r="LM71" s="2888">
        <v>256</v>
      </c>
      <c r="LN71" s="2910">
        <v>255</v>
      </c>
      <c r="LO71" s="2930">
        <v>272</v>
      </c>
      <c r="LP71" s="2930">
        <v>215</v>
      </c>
      <c r="LQ71" s="2970">
        <v>0</v>
      </c>
      <c r="LR71" s="2970">
        <v>0</v>
      </c>
      <c r="LS71" s="2971">
        <v>369</v>
      </c>
      <c r="LT71" s="2972">
        <v>256</v>
      </c>
      <c r="LU71" s="2973">
        <v>415</v>
      </c>
      <c r="LV71" s="2974">
        <v>280</v>
      </c>
      <c r="LW71" s="3056">
        <v>349</v>
      </c>
      <c r="LX71" s="3057">
        <v>0</v>
      </c>
      <c r="LY71" s="3057">
        <v>0</v>
      </c>
      <c r="LZ71" s="3087">
        <v>263</v>
      </c>
      <c r="MA71" s="3108">
        <v>330</v>
      </c>
      <c r="MB71" s="3144">
        <v>231</v>
      </c>
      <c r="MC71" s="3164">
        <v>265</v>
      </c>
      <c r="MD71" s="3184">
        <v>310</v>
      </c>
      <c r="ME71" s="3197">
        <v>0</v>
      </c>
      <c r="MF71" s="3197">
        <v>0</v>
      </c>
      <c r="MG71" s="3214">
        <v>382</v>
      </c>
      <c r="MH71" s="3234">
        <v>289</v>
      </c>
      <c r="MI71" s="3254">
        <v>355</v>
      </c>
      <c r="MJ71" s="3275">
        <v>469</v>
      </c>
      <c r="MK71" s="3295">
        <v>295</v>
      </c>
      <c r="ML71" s="3308">
        <v>0</v>
      </c>
      <c r="MM71" s="3308">
        <v>0</v>
      </c>
      <c r="MN71" s="3324">
        <v>273</v>
      </c>
      <c r="MO71" s="3344">
        <v>306</v>
      </c>
      <c r="MP71" s="3364">
        <v>247</v>
      </c>
      <c r="MQ71" s="3384">
        <v>259</v>
      </c>
      <c r="MR71" s="3437">
        <v>206</v>
      </c>
      <c r="MS71" s="3438">
        <v>0</v>
      </c>
      <c r="MT71" s="3438">
        <v>0</v>
      </c>
      <c r="MU71" s="3437">
        <v>285</v>
      </c>
      <c r="MV71" s="3466">
        <v>227</v>
      </c>
      <c r="MW71" s="3486">
        <v>266</v>
      </c>
      <c r="MX71" s="3506">
        <v>327</v>
      </c>
      <c r="MY71" s="3526">
        <v>310</v>
      </c>
      <c r="MZ71" s="3539">
        <v>0</v>
      </c>
      <c r="NA71" s="3539">
        <v>0</v>
      </c>
      <c r="NB71" s="1575">
        <v>0</v>
      </c>
      <c r="NC71" s="3555">
        <v>297</v>
      </c>
      <c r="ND71" s="3555">
        <v>277</v>
      </c>
      <c r="NE71" s="3555">
        <v>225</v>
      </c>
      <c r="NF71" s="3585">
        <v>236</v>
      </c>
      <c r="NG71" s="3571">
        <v>0</v>
      </c>
      <c r="NH71" s="3571">
        <v>0</v>
      </c>
      <c r="NI71" s="210">
        <f t="shared" si="53"/>
        <v>263</v>
      </c>
      <c r="NJ71" s="3585">
        <v>229</v>
      </c>
      <c r="NK71" s="3615">
        <v>318</v>
      </c>
      <c r="NL71" s="3615">
        <v>296</v>
      </c>
      <c r="NM71" s="3615">
        <v>299</v>
      </c>
      <c r="NN71" s="3602">
        <v>0</v>
      </c>
      <c r="NO71" s="3602">
        <v>0</v>
      </c>
      <c r="NP71" s="3615">
        <v>232</v>
      </c>
      <c r="NQ71" s="3615">
        <v>188</v>
      </c>
      <c r="NR71" s="3615">
        <v>248</v>
      </c>
      <c r="NS71" s="3615">
        <v>254</v>
      </c>
      <c r="NT71" s="3635">
        <v>261</v>
      </c>
      <c r="NU71" s="3602">
        <v>0</v>
      </c>
      <c r="NV71" s="3602">
        <v>0</v>
      </c>
      <c r="NW71" s="3615">
        <v>213</v>
      </c>
      <c r="NX71" s="3615">
        <v>234</v>
      </c>
      <c r="NY71" s="3635">
        <v>264</v>
      </c>
      <c r="NZ71" s="3664">
        <v>222</v>
      </c>
      <c r="OA71" s="3664">
        <v>265</v>
      </c>
      <c r="OB71" s="3651">
        <v>0</v>
      </c>
      <c r="OC71" s="3651">
        <v>0</v>
      </c>
      <c r="OD71" s="3664">
        <v>236</v>
      </c>
      <c r="OE71" s="3664">
        <v>277</v>
      </c>
      <c r="OF71" s="3664">
        <v>252</v>
      </c>
      <c r="OG71" s="3664">
        <v>256</v>
      </c>
      <c r="OH71" s="210">
        <f t="shared" si="54"/>
        <v>293</v>
      </c>
      <c r="OI71" s="211">
        <f t="shared" si="54"/>
        <v>0</v>
      </c>
      <c r="OJ71" s="211">
        <f t="shared" si="54"/>
        <v>0</v>
      </c>
      <c r="OK71" s="3684">
        <v>0</v>
      </c>
      <c r="OL71" s="3684">
        <v>321</v>
      </c>
      <c r="OM71" s="3704">
        <v>280</v>
      </c>
      <c r="ON71" s="3724">
        <v>263</v>
      </c>
      <c r="OO71" s="3744">
        <v>213</v>
      </c>
      <c r="OP71" s="3757">
        <v>0</v>
      </c>
      <c r="OQ71" s="3757">
        <v>0</v>
      </c>
      <c r="OR71" s="3773">
        <v>262</v>
      </c>
      <c r="OS71" s="3793">
        <v>205</v>
      </c>
      <c r="OT71" s="3813">
        <v>329</v>
      </c>
      <c r="OU71" s="3833">
        <v>334</v>
      </c>
      <c r="OV71" s="3853">
        <v>290</v>
      </c>
      <c r="OW71" s="3866">
        <v>0</v>
      </c>
      <c r="OX71" s="3866">
        <v>0</v>
      </c>
      <c r="OY71" s="3882">
        <v>323</v>
      </c>
      <c r="OZ71" s="3902">
        <v>342</v>
      </c>
      <c r="PA71" s="3922">
        <v>234</v>
      </c>
      <c r="PB71" s="3942">
        <v>234</v>
      </c>
      <c r="PC71" s="3962">
        <v>164</v>
      </c>
      <c r="PD71" s="3975">
        <v>0</v>
      </c>
      <c r="PE71" s="3975">
        <v>0</v>
      </c>
      <c r="PF71" s="3991">
        <v>280</v>
      </c>
      <c r="PG71" s="3991">
        <v>216</v>
      </c>
      <c r="PH71" s="3991">
        <v>210</v>
      </c>
      <c r="PI71" s="4011">
        <v>245</v>
      </c>
      <c r="PJ71" s="4031">
        <v>204</v>
      </c>
      <c r="PK71" s="4044">
        <v>0</v>
      </c>
      <c r="PL71" s="4044">
        <v>0</v>
      </c>
      <c r="PM71" s="4060">
        <v>203</v>
      </c>
      <c r="PN71" s="4080">
        <v>239</v>
      </c>
      <c r="PO71" s="4100">
        <v>350</v>
      </c>
      <c r="PP71" s="4120">
        <v>189</v>
      </c>
      <c r="PQ71" s="4140">
        <v>254</v>
      </c>
      <c r="PR71" s="4153">
        <v>0</v>
      </c>
      <c r="PS71" s="4153">
        <v>0</v>
      </c>
      <c r="PT71" s="4171">
        <v>198</v>
      </c>
      <c r="PU71" s="4171">
        <v>250</v>
      </c>
      <c r="PV71" s="4171">
        <v>220</v>
      </c>
      <c r="PW71" s="4171">
        <v>225</v>
      </c>
      <c r="PX71" s="4191">
        <v>216</v>
      </c>
      <c r="PY71" s="4204">
        <v>0</v>
      </c>
      <c r="PZ71" s="4204">
        <v>0</v>
      </c>
      <c r="QA71" s="4220">
        <v>207</v>
      </c>
      <c r="QB71" s="4240">
        <v>223</v>
      </c>
      <c r="QC71" s="4260">
        <v>267</v>
      </c>
      <c r="QD71" s="4280">
        <v>273</v>
      </c>
      <c r="QE71" s="4300">
        <v>350</v>
      </c>
      <c r="QF71" s="4313">
        <v>0</v>
      </c>
      <c r="QG71" s="4313">
        <v>0</v>
      </c>
      <c r="QH71" s="4329">
        <v>325</v>
      </c>
      <c r="QI71" s="4349">
        <v>194</v>
      </c>
      <c r="QJ71" s="4369">
        <v>196</v>
      </c>
      <c r="QK71" s="4389">
        <v>183</v>
      </c>
      <c r="QL71" s="4409">
        <v>173</v>
      </c>
      <c r="QM71" s="4422">
        <v>0</v>
      </c>
      <c r="QN71" s="4422">
        <v>0</v>
      </c>
      <c r="QO71" s="4438">
        <v>261</v>
      </c>
      <c r="QP71" s="4458">
        <v>221</v>
      </c>
      <c r="QQ71" s="4478">
        <v>206</v>
      </c>
      <c r="QR71" s="4498">
        <v>208</v>
      </c>
      <c r="QS71" s="4518">
        <v>299</v>
      </c>
      <c r="QT71" s="4531">
        <v>0</v>
      </c>
      <c r="QU71" s="4531">
        <v>0</v>
      </c>
      <c r="QV71" s="4518">
        <v>0</v>
      </c>
      <c r="QW71" s="4550">
        <v>250</v>
      </c>
      <c r="QX71" s="4570">
        <v>279</v>
      </c>
      <c r="QY71" s="4590">
        <v>270</v>
      </c>
      <c r="QZ71" s="4610">
        <v>235</v>
      </c>
      <c r="RA71" s="4623">
        <v>0</v>
      </c>
      <c r="RB71" s="4623">
        <v>0</v>
      </c>
      <c r="RC71" s="210">
        <f t="shared" si="55"/>
        <v>253</v>
      </c>
      <c r="RD71" s="210">
        <f t="shared" si="55"/>
        <v>216</v>
      </c>
      <c r="RE71" s="4646">
        <v>384</v>
      </c>
      <c r="RF71" s="210">
        <f t="shared" si="56"/>
        <v>258</v>
      </c>
      <c r="RG71" s="210">
        <f t="shared" si="56"/>
        <v>200</v>
      </c>
      <c r="RH71" s="211">
        <f t="shared" si="56"/>
        <v>0</v>
      </c>
      <c r="RI71" s="211">
        <f t="shared" si="56"/>
        <v>0</v>
      </c>
      <c r="RJ71" s="210">
        <f t="shared" si="56"/>
        <v>202</v>
      </c>
      <c r="RK71" s="210">
        <f t="shared" si="56"/>
        <v>275</v>
      </c>
      <c r="RL71" s="210">
        <f t="shared" si="56"/>
        <v>356</v>
      </c>
      <c r="RM71" s="210">
        <f t="shared" si="56"/>
        <v>288</v>
      </c>
      <c r="RN71" s="210">
        <f t="shared" si="56"/>
        <v>207</v>
      </c>
      <c r="RO71" s="211">
        <f t="shared" si="56"/>
        <v>0</v>
      </c>
      <c r="RP71" s="211">
        <f t="shared" si="56"/>
        <v>0</v>
      </c>
      <c r="RQ71" s="210">
        <f t="shared" si="56"/>
        <v>204</v>
      </c>
      <c r="RR71" s="210">
        <f t="shared" si="56"/>
        <v>274</v>
      </c>
      <c r="RS71" s="210">
        <f t="shared" si="56"/>
        <v>233</v>
      </c>
      <c r="RT71" s="210">
        <f t="shared" si="56"/>
        <v>192</v>
      </c>
      <c r="RU71" s="210">
        <f t="shared" si="56"/>
        <v>196</v>
      </c>
      <c r="RV71" s="211">
        <f t="shared" si="56"/>
        <v>0</v>
      </c>
      <c r="RW71" s="211">
        <f t="shared" si="56"/>
        <v>0</v>
      </c>
      <c r="RX71" s="210">
        <f t="shared" si="56"/>
        <v>303</v>
      </c>
      <c r="RY71" s="210">
        <f t="shared" si="56"/>
        <v>266</v>
      </c>
      <c r="RZ71" s="210">
        <f t="shared" si="56"/>
        <v>196</v>
      </c>
      <c r="SA71" s="210">
        <f t="shared" si="56"/>
        <v>293</v>
      </c>
      <c r="SB71" s="210">
        <f t="shared" si="56"/>
        <v>197</v>
      </c>
      <c r="SC71" s="211">
        <f t="shared" si="56"/>
        <v>0</v>
      </c>
      <c r="SD71" s="211">
        <f t="shared" si="56"/>
        <v>0</v>
      </c>
      <c r="SE71" s="210">
        <v>0</v>
      </c>
      <c r="SF71" s="210">
        <f t="shared" si="57"/>
        <v>263</v>
      </c>
      <c r="SG71" s="210">
        <f t="shared" si="57"/>
        <v>221</v>
      </c>
      <c r="SH71" s="210">
        <f t="shared" si="57"/>
        <v>158</v>
      </c>
      <c r="SI71" s="210">
        <f t="shared" si="57"/>
        <v>180</v>
      </c>
      <c r="SJ71" s="211">
        <f t="shared" si="57"/>
        <v>0</v>
      </c>
      <c r="SK71" s="211">
        <f t="shared" si="57"/>
        <v>0</v>
      </c>
      <c r="SL71" s="210">
        <f t="shared" si="57"/>
        <v>229</v>
      </c>
      <c r="SM71" s="210">
        <f t="shared" si="57"/>
        <v>159</v>
      </c>
      <c r="SN71" s="210">
        <f t="shared" si="57"/>
        <v>152</v>
      </c>
      <c r="SO71" s="4670">
        <v>171</v>
      </c>
      <c r="SP71" s="4700">
        <v>213</v>
      </c>
      <c r="SQ71" s="4686">
        <v>0</v>
      </c>
      <c r="SR71" s="4686">
        <v>0</v>
      </c>
      <c r="SS71" s="4700">
        <v>146</v>
      </c>
      <c r="ST71" s="4721">
        <v>234</v>
      </c>
      <c r="SU71" s="4742">
        <v>227</v>
      </c>
      <c r="SV71" s="4764">
        <v>246</v>
      </c>
      <c r="SW71" s="4785">
        <v>353</v>
      </c>
      <c r="SX71" s="4798">
        <v>0</v>
      </c>
      <c r="SY71" s="4798">
        <v>0</v>
      </c>
      <c r="SZ71" s="210">
        <f t="shared" si="58"/>
        <v>229</v>
      </c>
      <c r="TA71" s="210">
        <v>287</v>
      </c>
      <c r="TB71" s="210">
        <f t="shared" si="59"/>
        <v>219</v>
      </c>
      <c r="TC71" s="210">
        <f t="shared" si="59"/>
        <v>226</v>
      </c>
      <c r="TD71" s="210">
        <f t="shared" si="59"/>
        <v>286</v>
      </c>
      <c r="TE71" s="211">
        <f t="shared" si="59"/>
        <v>0</v>
      </c>
      <c r="TF71" s="211">
        <f t="shared" si="59"/>
        <v>0</v>
      </c>
      <c r="TG71" s="210">
        <f t="shared" si="59"/>
        <v>214</v>
      </c>
      <c r="TH71" s="210">
        <f t="shared" si="59"/>
        <v>269</v>
      </c>
      <c r="TI71" s="210">
        <f t="shared" si="59"/>
        <v>277</v>
      </c>
      <c r="TJ71" s="210">
        <f t="shared" si="59"/>
        <v>193</v>
      </c>
      <c r="TK71" s="210">
        <f t="shared" si="59"/>
        <v>0</v>
      </c>
      <c r="TL71" s="211">
        <f t="shared" si="59"/>
        <v>0</v>
      </c>
      <c r="TM71" s="211">
        <f t="shared" si="59"/>
        <v>0</v>
      </c>
      <c r="TN71" s="210">
        <f t="shared" si="59"/>
        <v>230</v>
      </c>
      <c r="TO71" s="210">
        <f t="shared" si="59"/>
        <v>230</v>
      </c>
      <c r="TP71" s="210">
        <f t="shared" si="59"/>
        <v>227</v>
      </c>
      <c r="TQ71" s="210">
        <f t="shared" si="59"/>
        <v>220</v>
      </c>
    </row>
    <row r="72" spans="1:537" x14ac:dyDescent="0.3">
      <c r="A72" s="207" t="s">
        <v>62</v>
      </c>
      <c r="B72" s="208">
        <v>363</v>
      </c>
      <c r="C72" s="208">
        <v>191</v>
      </c>
      <c r="D72" s="208">
        <v>405</v>
      </c>
      <c r="E72" s="208">
        <v>298</v>
      </c>
      <c r="F72" s="208">
        <v>605</v>
      </c>
      <c r="G72" s="209">
        <v>0</v>
      </c>
      <c r="H72" s="209">
        <v>0</v>
      </c>
      <c r="I72" s="208">
        <v>398</v>
      </c>
      <c r="J72" s="208">
        <v>660</v>
      </c>
      <c r="K72" s="208">
        <v>331</v>
      </c>
      <c r="L72" s="208">
        <v>605</v>
      </c>
      <c r="M72" s="208">
        <v>450</v>
      </c>
      <c r="N72" s="209">
        <v>0</v>
      </c>
      <c r="O72" s="209">
        <v>0</v>
      </c>
      <c r="P72" s="208">
        <v>267</v>
      </c>
      <c r="Q72" s="208">
        <v>260</v>
      </c>
      <c r="R72" s="208">
        <v>411</v>
      </c>
      <c r="S72" s="208">
        <v>312</v>
      </c>
      <c r="T72" s="208">
        <v>459</v>
      </c>
      <c r="U72" s="209">
        <v>0</v>
      </c>
      <c r="V72" s="209">
        <v>0</v>
      </c>
      <c r="W72" s="208">
        <v>393</v>
      </c>
      <c r="X72" s="208">
        <v>266</v>
      </c>
      <c r="Y72" s="208">
        <v>281</v>
      </c>
      <c r="Z72" s="208">
        <v>319</v>
      </c>
      <c r="AA72" s="208">
        <v>318</v>
      </c>
      <c r="AB72" s="209">
        <v>0</v>
      </c>
      <c r="AC72" s="209">
        <v>0</v>
      </c>
      <c r="AD72" s="208">
        <v>248</v>
      </c>
      <c r="AE72" s="208">
        <v>125</v>
      </c>
      <c r="AF72" s="208">
        <v>475</v>
      </c>
      <c r="AG72" s="208">
        <v>285</v>
      </c>
      <c r="AH72" s="208">
        <v>0</v>
      </c>
      <c r="AI72" s="209">
        <v>0</v>
      </c>
      <c r="AJ72" s="209">
        <v>0</v>
      </c>
      <c r="AK72" s="208">
        <v>433</v>
      </c>
      <c r="AL72" s="208">
        <v>379</v>
      </c>
      <c r="AM72" s="208">
        <v>392</v>
      </c>
      <c r="AN72" s="208">
        <v>310</v>
      </c>
      <c r="AO72" s="208">
        <v>388</v>
      </c>
      <c r="AP72" s="209">
        <v>0</v>
      </c>
      <c r="AQ72" s="209">
        <v>0</v>
      </c>
      <c r="AR72" s="208">
        <v>356</v>
      </c>
      <c r="AS72" s="208">
        <v>212</v>
      </c>
      <c r="AT72" s="208">
        <v>140</v>
      </c>
      <c r="AU72" s="208">
        <v>159</v>
      </c>
      <c r="AV72" s="208">
        <v>126</v>
      </c>
      <c r="AW72" s="209">
        <v>0</v>
      </c>
      <c r="AX72" s="209">
        <v>0</v>
      </c>
      <c r="AY72" s="208">
        <v>205</v>
      </c>
      <c r="AZ72" s="208">
        <v>201</v>
      </c>
      <c r="BA72" s="208">
        <v>361</v>
      </c>
      <c r="BB72" s="208">
        <v>327</v>
      </c>
      <c r="BC72" s="208">
        <v>369</v>
      </c>
      <c r="BD72" s="209">
        <v>0</v>
      </c>
      <c r="BE72" s="209">
        <v>0</v>
      </c>
      <c r="BF72" s="208">
        <v>380</v>
      </c>
      <c r="BG72" s="210">
        <f t="shared" si="37"/>
        <v>227</v>
      </c>
      <c r="BH72" s="208">
        <v>482</v>
      </c>
      <c r="BI72" s="208">
        <v>137</v>
      </c>
      <c r="BJ72" s="210">
        <f t="shared" si="38"/>
        <v>392</v>
      </c>
      <c r="BK72" s="211">
        <f t="shared" si="38"/>
        <v>0</v>
      </c>
      <c r="BL72" s="211">
        <f t="shared" si="38"/>
        <v>0</v>
      </c>
      <c r="BM72" s="210">
        <f t="shared" si="38"/>
        <v>122</v>
      </c>
      <c r="BN72" s="208">
        <v>150</v>
      </c>
      <c r="BO72" s="208">
        <v>220</v>
      </c>
      <c r="BP72" s="208">
        <v>237</v>
      </c>
      <c r="BQ72" s="208">
        <v>265</v>
      </c>
      <c r="BR72" s="209">
        <v>0</v>
      </c>
      <c r="BS72" s="209">
        <v>0</v>
      </c>
      <c r="BT72" s="208">
        <v>318</v>
      </c>
      <c r="BU72" s="208">
        <v>367</v>
      </c>
      <c r="BV72" s="208">
        <v>283</v>
      </c>
      <c r="BW72" s="208">
        <v>244</v>
      </c>
      <c r="BX72" s="208">
        <v>431</v>
      </c>
      <c r="BY72" s="209">
        <v>0</v>
      </c>
      <c r="BZ72" s="209">
        <v>0</v>
      </c>
      <c r="CA72" s="208">
        <v>336</v>
      </c>
      <c r="CB72" s="208">
        <v>436</v>
      </c>
      <c r="CC72" s="212">
        <v>304</v>
      </c>
      <c r="CD72" s="213">
        <v>343</v>
      </c>
      <c r="CE72" s="213">
        <v>580</v>
      </c>
      <c r="CF72" s="214">
        <v>0</v>
      </c>
      <c r="CG72" s="214">
        <v>0</v>
      </c>
      <c r="CH72" s="215">
        <v>303</v>
      </c>
      <c r="CI72" s="215">
        <v>346</v>
      </c>
      <c r="CJ72" s="210">
        <f t="shared" si="39"/>
        <v>154</v>
      </c>
      <c r="CK72" s="210">
        <f t="shared" si="39"/>
        <v>351</v>
      </c>
      <c r="CL72" s="210">
        <f t="shared" si="39"/>
        <v>273</v>
      </c>
      <c r="CM72" s="211">
        <f t="shared" si="39"/>
        <v>0</v>
      </c>
      <c r="CN72" s="211">
        <f t="shared" si="39"/>
        <v>0</v>
      </c>
      <c r="CO72" s="210">
        <f t="shared" si="39"/>
        <v>347</v>
      </c>
      <c r="CP72" s="216">
        <v>394</v>
      </c>
      <c r="CQ72" s="210">
        <f t="shared" si="40"/>
        <v>281</v>
      </c>
      <c r="CR72" s="210">
        <f t="shared" si="40"/>
        <v>345</v>
      </c>
      <c r="CS72" s="210">
        <f t="shared" si="40"/>
        <v>352</v>
      </c>
      <c r="CT72" s="211">
        <f t="shared" si="40"/>
        <v>0</v>
      </c>
      <c r="CU72" s="211">
        <f t="shared" si="40"/>
        <v>0</v>
      </c>
      <c r="CV72" s="216">
        <v>0</v>
      </c>
      <c r="CW72" s="216">
        <v>283</v>
      </c>
      <c r="CX72" s="216">
        <v>535</v>
      </c>
      <c r="CY72" s="216">
        <v>401</v>
      </c>
      <c r="CZ72" s="216">
        <v>302</v>
      </c>
      <c r="DA72" s="217">
        <v>0</v>
      </c>
      <c r="DB72" s="217">
        <v>0</v>
      </c>
      <c r="DC72" s="218">
        <v>401</v>
      </c>
      <c r="DD72" s="219">
        <v>469</v>
      </c>
      <c r="DE72" s="219">
        <v>489</v>
      </c>
      <c r="DF72" s="210">
        <f t="shared" si="41"/>
        <v>468</v>
      </c>
      <c r="DG72" s="220">
        <v>268</v>
      </c>
      <c r="DH72" s="221">
        <v>0</v>
      </c>
      <c r="DI72" s="221">
        <v>0</v>
      </c>
      <c r="DJ72" s="210">
        <f t="shared" si="42"/>
        <v>272</v>
      </c>
      <c r="DK72" s="210">
        <f t="shared" si="42"/>
        <v>351</v>
      </c>
      <c r="DL72" s="210">
        <f t="shared" si="42"/>
        <v>299</v>
      </c>
      <c r="DM72" s="222">
        <v>277</v>
      </c>
      <c r="DN72" s="210">
        <f t="shared" si="43"/>
        <v>307</v>
      </c>
      <c r="DO72" s="211">
        <f t="shared" si="43"/>
        <v>0</v>
      </c>
      <c r="DP72" s="211">
        <f t="shared" si="43"/>
        <v>0</v>
      </c>
      <c r="DQ72" s="210">
        <f t="shared" si="43"/>
        <v>300</v>
      </c>
      <c r="DR72" s="210">
        <f t="shared" si="43"/>
        <v>288</v>
      </c>
      <c r="DS72" s="223">
        <v>200</v>
      </c>
      <c r="DT72" s="210">
        <f t="shared" si="44"/>
        <v>249</v>
      </c>
      <c r="DU72" s="224">
        <v>255</v>
      </c>
      <c r="DV72" s="225">
        <v>0</v>
      </c>
      <c r="DW72" s="225">
        <v>0</v>
      </c>
      <c r="DX72" s="210">
        <f t="shared" si="45"/>
        <v>364</v>
      </c>
      <c r="DY72" s="226">
        <v>259</v>
      </c>
      <c r="DZ72" s="227">
        <v>222</v>
      </c>
      <c r="EA72" s="228">
        <v>331</v>
      </c>
      <c r="EB72" s="210">
        <f t="shared" si="46"/>
        <v>452</v>
      </c>
      <c r="EC72" s="211">
        <f t="shared" si="46"/>
        <v>0</v>
      </c>
      <c r="ED72" s="211">
        <f t="shared" si="46"/>
        <v>0</v>
      </c>
      <c r="EE72" s="211">
        <f t="shared" si="46"/>
        <v>0</v>
      </c>
      <c r="EF72" s="210">
        <f t="shared" si="46"/>
        <v>289</v>
      </c>
      <c r="EG72" s="210">
        <f t="shared" si="46"/>
        <v>346</v>
      </c>
      <c r="EH72" s="229">
        <v>192</v>
      </c>
      <c r="EI72" s="210">
        <f t="shared" si="47"/>
        <v>230</v>
      </c>
      <c r="EJ72" s="211">
        <f t="shared" si="47"/>
        <v>0</v>
      </c>
      <c r="EK72" s="211">
        <f t="shared" si="47"/>
        <v>0</v>
      </c>
      <c r="EL72" s="210">
        <f t="shared" si="47"/>
        <v>356</v>
      </c>
      <c r="EM72" s="230">
        <v>397</v>
      </c>
      <c r="EN72" s="231">
        <v>292</v>
      </c>
      <c r="EO72" s="210">
        <f t="shared" si="48"/>
        <v>296</v>
      </c>
      <c r="EP72" s="232">
        <v>390</v>
      </c>
      <c r="EQ72" s="233">
        <v>0</v>
      </c>
      <c r="ER72" s="233">
        <v>0</v>
      </c>
      <c r="ES72" s="234">
        <v>464</v>
      </c>
      <c r="ET72" s="235">
        <v>449</v>
      </c>
      <c r="EU72" s="236">
        <v>376</v>
      </c>
      <c r="EV72" s="237">
        <v>294</v>
      </c>
      <c r="EW72" s="210">
        <f t="shared" si="49"/>
        <v>301</v>
      </c>
      <c r="EX72" s="211">
        <f t="shared" si="49"/>
        <v>0</v>
      </c>
      <c r="EY72" s="211">
        <f t="shared" si="49"/>
        <v>0</v>
      </c>
      <c r="EZ72" s="238">
        <v>434</v>
      </c>
      <c r="FA72" s="239">
        <v>329</v>
      </c>
      <c r="FB72" s="240">
        <v>275</v>
      </c>
      <c r="FC72" s="241">
        <v>255</v>
      </c>
      <c r="FD72" s="242">
        <v>282</v>
      </c>
      <c r="FE72" s="243">
        <v>0</v>
      </c>
      <c r="FF72" s="243">
        <v>0</v>
      </c>
      <c r="FG72" s="244">
        <v>159</v>
      </c>
      <c r="FH72" s="245">
        <v>242</v>
      </c>
      <c r="FI72" s="246">
        <v>0</v>
      </c>
      <c r="FJ72" s="246">
        <v>192</v>
      </c>
      <c r="FK72" s="247">
        <v>443</v>
      </c>
      <c r="FL72" s="248">
        <v>0</v>
      </c>
      <c r="FM72" s="248">
        <v>0</v>
      </c>
      <c r="FN72" s="249">
        <v>247</v>
      </c>
      <c r="FO72" s="250">
        <v>360</v>
      </c>
      <c r="FP72" s="250">
        <v>156</v>
      </c>
      <c r="FQ72" s="250">
        <v>278</v>
      </c>
      <c r="FR72" s="251">
        <v>270</v>
      </c>
      <c r="FS72" s="252">
        <v>0</v>
      </c>
      <c r="FT72" s="252">
        <v>0</v>
      </c>
      <c r="FU72" s="253">
        <v>322</v>
      </c>
      <c r="FV72" s="254">
        <v>470</v>
      </c>
      <c r="FW72" s="254">
        <v>349</v>
      </c>
      <c r="FX72" s="254">
        <v>0</v>
      </c>
      <c r="FY72" s="468">
        <v>639</v>
      </c>
      <c r="FZ72" s="256">
        <v>0</v>
      </c>
      <c r="GA72" s="256">
        <v>0</v>
      </c>
      <c r="GB72" s="257">
        <v>310</v>
      </c>
      <c r="GC72" s="258">
        <v>411</v>
      </c>
      <c r="GD72" s="259">
        <v>252</v>
      </c>
      <c r="GE72" s="259">
        <v>417</v>
      </c>
      <c r="GF72" s="260">
        <v>263</v>
      </c>
      <c r="GG72" s="261">
        <v>0</v>
      </c>
      <c r="GH72" s="261">
        <v>0</v>
      </c>
      <c r="GI72" s="262">
        <v>147</v>
      </c>
      <c r="GJ72" s="263">
        <v>338</v>
      </c>
      <c r="GK72" s="264">
        <v>190</v>
      </c>
      <c r="GL72" s="264">
        <v>343</v>
      </c>
      <c r="GM72" s="210">
        <f t="shared" si="50"/>
        <v>376</v>
      </c>
      <c r="GN72" s="211">
        <f t="shared" si="50"/>
        <v>0</v>
      </c>
      <c r="GO72" s="211">
        <f t="shared" si="50"/>
        <v>0</v>
      </c>
      <c r="GP72" s="265">
        <v>307</v>
      </c>
      <c r="GQ72" s="266">
        <v>356</v>
      </c>
      <c r="GR72" s="267">
        <v>323</v>
      </c>
      <c r="GS72" s="267">
        <v>369</v>
      </c>
      <c r="GT72" s="267">
        <v>243</v>
      </c>
      <c r="GU72" s="268">
        <v>0</v>
      </c>
      <c r="GV72" s="268">
        <v>0</v>
      </c>
      <c r="GW72" s="269">
        <v>327</v>
      </c>
      <c r="GX72" s="270">
        <v>291</v>
      </c>
      <c r="GY72" s="271">
        <v>554</v>
      </c>
      <c r="GZ72" s="271">
        <v>337</v>
      </c>
      <c r="HA72" s="271">
        <v>0</v>
      </c>
      <c r="HB72" s="272">
        <v>0</v>
      </c>
      <c r="HC72" s="272">
        <v>0</v>
      </c>
      <c r="HD72" s="273">
        <v>170</v>
      </c>
      <c r="HE72" s="274">
        <v>304</v>
      </c>
      <c r="HF72" s="275">
        <v>334</v>
      </c>
      <c r="HG72" s="276">
        <v>268</v>
      </c>
      <c r="HH72" s="276">
        <v>0</v>
      </c>
      <c r="HI72" s="277">
        <v>0</v>
      </c>
      <c r="HJ72" s="277">
        <v>0</v>
      </c>
      <c r="HK72" s="278">
        <v>290</v>
      </c>
      <c r="HL72" s="279">
        <v>360</v>
      </c>
      <c r="HM72" s="1367">
        <v>270</v>
      </c>
      <c r="HN72" s="1393">
        <v>234</v>
      </c>
      <c r="HO72" s="1447">
        <v>214</v>
      </c>
      <c r="HP72" s="1460">
        <v>0</v>
      </c>
      <c r="HQ72" s="1460">
        <v>0</v>
      </c>
      <c r="HR72" s="1476">
        <v>379</v>
      </c>
      <c r="HS72" s="1517">
        <v>391</v>
      </c>
      <c r="HT72" s="1539">
        <v>277</v>
      </c>
      <c r="HU72" s="210">
        <f t="shared" si="51"/>
        <v>341</v>
      </c>
      <c r="HV72" s="1562">
        <v>217</v>
      </c>
      <c r="HW72" s="1575">
        <v>0</v>
      </c>
      <c r="HX72" s="1575">
        <v>0</v>
      </c>
      <c r="HY72" s="1575">
        <v>0</v>
      </c>
      <c r="HZ72" s="1591">
        <v>226</v>
      </c>
      <c r="IA72" s="1612">
        <v>215</v>
      </c>
      <c r="IB72" s="1634">
        <v>453</v>
      </c>
      <c r="IC72" s="1655">
        <v>284</v>
      </c>
      <c r="ID72" s="1668">
        <v>0</v>
      </c>
      <c r="IE72" s="1668">
        <v>0</v>
      </c>
      <c r="IF72" s="1684">
        <v>321</v>
      </c>
      <c r="IG72" s="1705">
        <v>451</v>
      </c>
      <c r="IH72" s="1705">
        <v>262</v>
      </c>
      <c r="II72" s="1727">
        <v>321</v>
      </c>
      <c r="IJ72" s="1748">
        <v>287</v>
      </c>
      <c r="IK72" s="1761">
        <v>0</v>
      </c>
      <c r="IL72" s="1761">
        <v>0</v>
      </c>
      <c r="IM72" s="1777">
        <v>495</v>
      </c>
      <c r="IN72" s="210">
        <f t="shared" si="52"/>
        <v>339</v>
      </c>
      <c r="IO72" s="1798">
        <v>137</v>
      </c>
      <c r="IP72" s="1819">
        <v>206</v>
      </c>
      <c r="IQ72" s="1840">
        <v>330</v>
      </c>
      <c r="IR72" s="1853">
        <v>0</v>
      </c>
      <c r="IS72" s="1853">
        <v>0</v>
      </c>
      <c r="IT72" s="1869">
        <v>284</v>
      </c>
      <c r="IU72" s="1890">
        <v>198</v>
      </c>
      <c r="IV72" s="1890">
        <v>312</v>
      </c>
      <c r="IW72" s="1911">
        <v>185</v>
      </c>
      <c r="IX72" s="1932">
        <v>0</v>
      </c>
      <c r="IY72" s="1945">
        <v>0</v>
      </c>
      <c r="IZ72" s="1945">
        <v>0</v>
      </c>
      <c r="JA72" s="1932">
        <v>0</v>
      </c>
      <c r="JB72" s="1932">
        <v>355</v>
      </c>
      <c r="JC72" s="1961">
        <v>196</v>
      </c>
      <c r="JD72" s="1961">
        <v>229</v>
      </c>
      <c r="JE72" s="1982">
        <v>273</v>
      </c>
      <c r="JF72" s="1995">
        <v>0</v>
      </c>
      <c r="JG72" s="1995">
        <v>0</v>
      </c>
      <c r="JH72" s="2011">
        <v>137</v>
      </c>
      <c r="JI72" s="2032">
        <v>322</v>
      </c>
      <c r="JJ72" s="2053">
        <v>261</v>
      </c>
      <c r="JK72" s="2053">
        <v>0</v>
      </c>
      <c r="JL72" s="2074">
        <v>208</v>
      </c>
      <c r="JM72" s="2087">
        <v>0</v>
      </c>
      <c r="JN72" s="2087">
        <v>0</v>
      </c>
      <c r="JO72" s="2103">
        <v>254</v>
      </c>
      <c r="JP72" s="2123">
        <v>444</v>
      </c>
      <c r="JQ72" s="2143">
        <v>326</v>
      </c>
      <c r="JR72" s="2163">
        <v>313</v>
      </c>
      <c r="JS72" s="2183">
        <v>259</v>
      </c>
      <c r="JT72" s="2196">
        <v>0</v>
      </c>
      <c r="JU72" s="2196">
        <v>0</v>
      </c>
      <c r="JV72" s="2210">
        <v>248</v>
      </c>
      <c r="JW72" s="2230">
        <v>307</v>
      </c>
      <c r="JX72" s="2250">
        <v>345</v>
      </c>
      <c r="JY72" s="2270">
        <v>334</v>
      </c>
      <c r="JZ72" s="2290">
        <v>393</v>
      </c>
      <c r="KA72" s="2303">
        <v>0</v>
      </c>
      <c r="KB72" s="2303">
        <v>0</v>
      </c>
      <c r="KC72" s="2319">
        <v>459</v>
      </c>
      <c r="KD72" s="2339">
        <v>209</v>
      </c>
      <c r="KE72" s="2359">
        <v>357</v>
      </c>
      <c r="KF72" s="2379">
        <v>418</v>
      </c>
      <c r="KG72" s="2399">
        <v>266</v>
      </c>
      <c r="KH72" s="2412">
        <v>0</v>
      </c>
      <c r="KI72" s="2412">
        <v>0</v>
      </c>
      <c r="KJ72" s="2428">
        <v>295</v>
      </c>
      <c r="KK72" s="2448">
        <v>378</v>
      </c>
      <c r="KL72" s="2468">
        <v>501</v>
      </c>
      <c r="KM72" s="2488">
        <v>235</v>
      </c>
      <c r="KN72" s="2508">
        <v>0</v>
      </c>
      <c r="KO72" s="2521">
        <v>0</v>
      </c>
      <c r="KP72" s="2521">
        <v>0</v>
      </c>
      <c r="KQ72" s="2537">
        <v>364</v>
      </c>
      <c r="KR72" s="2557">
        <v>271</v>
      </c>
      <c r="KS72" s="2577">
        <v>243</v>
      </c>
      <c r="KT72" s="2597">
        <v>389</v>
      </c>
      <c r="KU72" s="2617">
        <v>154</v>
      </c>
      <c r="KV72" s="2630">
        <v>0</v>
      </c>
      <c r="KW72" s="2630">
        <v>0</v>
      </c>
      <c r="KX72" s="2646">
        <v>398</v>
      </c>
      <c r="KY72" s="2666">
        <v>323</v>
      </c>
      <c r="KZ72" s="2686">
        <v>253</v>
      </c>
      <c r="LA72" s="2710">
        <v>235</v>
      </c>
      <c r="LB72" s="2730">
        <v>212</v>
      </c>
      <c r="LC72" s="2743">
        <v>0</v>
      </c>
      <c r="LD72" s="2743">
        <v>0</v>
      </c>
      <c r="LE72" s="2759">
        <v>493</v>
      </c>
      <c r="LF72" s="2779">
        <v>363</v>
      </c>
      <c r="LG72" s="2799">
        <v>209</v>
      </c>
      <c r="LH72" s="2819">
        <v>246</v>
      </c>
      <c r="LI72" s="2839">
        <v>193</v>
      </c>
      <c r="LJ72" s="2852">
        <v>0</v>
      </c>
      <c r="LK72" s="2852">
        <v>0</v>
      </c>
      <c r="LL72" s="2868">
        <v>216</v>
      </c>
      <c r="LM72" s="2888">
        <v>215</v>
      </c>
      <c r="LN72" s="2910">
        <v>150</v>
      </c>
      <c r="LO72" s="2930">
        <v>300</v>
      </c>
      <c r="LP72" s="2930">
        <v>195</v>
      </c>
      <c r="LQ72" s="2970">
        <v>0</v>
      </c>
      <c r="LR72" s="2970">
        <v>0</v>
      </c>
      <c r="LS72" s="2971">
        <v>205</v>
      </c>
      <c r="LT72" s="2972">
        <v>176</v>
      </c>
      <c r="LU72" s="2973">
        <v>450</v>
      </c>
      <c r="LV72" s="2974">
        <v>134</v>
      </c>
      <c r="LW72" s="3056">
        <v>264</v>
      </c>
      <c r="LX72" s="3057">
        <v>0</v>
      </c>
      <c r="LY72" s="3057">
        <v>0</v>
      </c>
      <c r="LZ72" s="3087">
        <v>191</v>
      </c>
      <c r="MA72" s="3108">
        <v>226</v>
      </c>
      <c r="MB72" s="3144">
        <v>223</v>
      </c>
      <c r="MC72" s="3164">
        <v>832</v>
      </c>
      <c r="MD72" s="3184">
        <v>78</v>
      </c>
      <c r="ME72" s="3197">
        <v>0</v>
      </c>
      <c r="MF72" s="3197">
        <v>0</v>
      </c>
      <c r="MG72" s="3214">
        <v>342</v>
      </c>
      <c r="MH72" s="3234">
        <v>309</v>
      </c>
      <c r="MI72" s="3254">
        <v>298</v>
      </c>
      <c r="MJ72" s="3275">
        <v>186</v>
      </c>
      <c r="MK72" s="3295">
        <v>190</v>
      </c>
      <c r="ML72" s="3308">
        <v>0</v>
      </c>
      <c r="MM72" s="3308">
        <v>0</v>
      </c>
      <c r="MN72" s="3324">
        <v>390</v>
      </c>
      <c r="MO72" s="3344">
        <v>130</v>
      </c>
      <c r="MP72" s="3364">
        <v>221</v>
      </c>
      <c r="MQ72" s="3384">
        <v>196</v>
      </c>
      <c r="MR72" s="3437">
        <v>230</v>
      </c>
      <c r="MS72" s="3438">
        <v>0</v>
      </c>
      <c r="MT72" s="3438">
        <v>0</v>
      </c>
      <c r="MU72" s="3437">
        <v>177</v>
      </c>
      <c r="MV72" s="3466">
        <v>203</v>
      </c>
      <c r="MW72" s="3486">
        <v>114</v>
      </c>
      <c r="MX72" s="3506">
        <v>306</v>
      </c>
      <c r="MY72" s="3526">
        <v>205</v>
      </c>
      <c r="MZ72" s="3539">
        <v>0</v>
      </c>
      <c r="NA72" s="3539">
        <v>0</v>
      </c>
      <c r="NB72" s="1575">
        <v>0</v>
      </c>
      <c r="NC72" s="3555">
        <v>221</v>
      </c>
      <c r="ND72" s="3555">
        <v>176</v>
      </c>
      <c r="NE72" s="3555">
        <v>320</v>
      </c>
      <c r="NF72" s="3585">
        <v>248</v>
      </c>
      <c r="NG72" s="3571">
        <v>0</v>
      </c>
      <c r="NH72" s="3571">
        <v>0</v>
      </c>
      <c r="NI72" s="210">
        <f t="shared" si="53"/>
        <v>327</v>
      </c>
      <c r="NJ72" s="3585">
        <v>289</v>
      </c>
      <c r="NK72" s="3615">
        <v>252</v>
      </c>
      <c r="NL72" s="3615">
        <v>198</v>
      </c>
      <c r="NM72" s="3615">
        <v>270</v>
      </c>
      <c r="NN72" s="3602">
        <v>0</v>
      </c>
      <c r="NO72" s="3602">
        <v>0</v>
      </c>
      <c r="NP72" s="3615">
        <v>250</v>
      </c>
      <c r="NQ72" s="3615">
        <v>113</v>
      </c>
      <c r="NR72" s="3615">
        <v>226</v>
      </c>
      <c r="NS72" s="3615">
        <v>213</v>
      </c>
      <c r="NT72" s="3635">
        <v>184</v>
      </c>
      <c r="NU72" s="3602">
        <v>0</v>
      </c>
      <c r="NV72" s="3602">
        <v>0</v>
      </c>
      <c r="NW72" s="3615">
        <v>282</v>
      </c>
      <c r="NX72" s="3615">
        <v>433</v>
      </c>
      <c r="NY72" s="3635">
        <v>206</v>
      </c>
      <c r="NZ72" s="3664">
        <v>176</v>
      </c>
      <c r="OA72" s="3664">
        <v>272</v>
      </c>
      <c r="OB72" s="3651">
        <v>0</v>
      </c>
      <c r="OC72" s="3651">
        <v>0</v>
      </c>
      <c r="OD72" s="3664">
        <v>361</v>
      </c>
      <c r="OE72" s="3664">
        <v>313</v>
      </c>
      <c r="OF72" s="3664">
        <v>311</v>
      </c>
      <c r="OG72" s="3664">
        <v>131</v>
      </c>
      <c r="OH72" s="210">
        <f t="shared" si="54"/>
        <v>172</v>
      </c>
      <c r="OI72" s="211">
        <f t="shared" si="54"/>
        <v>0</v>
      </c>
      <c r="OJ72" s="211">
        <f t="shared" si="54"/>
        <v>0</v>
      </c>
      <c r="OK72" s="3684">
        <v>0</v>
      </c>
      <c r="OL72" s="3684">
        <v>223</v>
      </c>
      <c r="OM72" s="3704">
        <v>150</v>
      </c>
      <c r="ON72" s="3724">
        <v>253</v>
      </c>
      <c r="OO72" s="3744">
        <v>132</v>
      </c>
      <c r="OP72" s="3757">
        <v>0</v>
      </c>
      <c r="OQ72" s="3757">
        <v>0</v>
      </c>
      <c r="OR72" s="3773">
        <v>230</v>
      </c>
      <c r="OS72" s="3793">
        <v>181</v>
      </c>
      <c r="OT72" s="3813">
        <v>286</v>
      </c>
      <c r="OU72" s="3833">
        <v>380</v>
      </c>
      <c r="OV72" s="3853">
        <v>104</v>
      </c>
      <c r="OW72" s="3866">
        <v>0</v>
      </c>
      <c r="OX72" s="3866">
        <v>0</v>
      </c>
      <c r="OY72" s="3882">
        <v>332</v>
      </c>
      <c r="OZ72" s="3902">
        <v>264</v>
      </c>
      <c r="PA72" s="3922">
        <v>312</v>
      </c>
      <c r="PB72" s="3942">
        <v>182</v>
      </c>
      <c r="PC72" s="3962">
        <v>177</v>
      </c>
      <c r="PD72" s="3975">
        <v>0</v>
      </c>
      <c r="PE72" s="3975">
        <v>0</v>
      </c>
      <c r="PF72" s="3991">
        <v>207</v>
      </c>
      <c r="PG72" s="3991">
        <v>242</v>
      </c>
      <c r="PH72" s="3991">
        <v>197</v>
      </c>
      <c r="PI72" s="4011">
        <v>238</v>
      </c>
      <c r="PJ72" s="4031">
        <v>317</v>
      </c>
      <c r="PK72" s="4044">
        <v>0</v>
      </c>
      <c r="PL72" s="4044">
        <v>0</v>
      </c>
      <c r="PM72" s="4060">
        <v>137</v>
      </c>
      <c r="PN72" s="4080">
        <v>164</v>
      </c>
      <c r="PO72" s="4100">
        <v>182</v>
      </c>
      <c r="PP72" s="4120">
        <v>303</v>
      </c>
      <c r="PQ72" s="4140">
        <v>171</v>
      </c>
      <c r="PR72" s="4153">
        <v>0</v>
      </c>
      <c r="PS72" s="4153">
        <v>0</v>
      </c>
      <c r="PT72" s="4171">
        <v>166</v>
      </c>
      <c r="PU72" s="4171">
        <v>293</v>
      </c>
      <c r="PV72" s="4171">
        <v>262</v>
      </c>
      <c r="PW72" s="4171">
        <v>586</v>
      </c>
      <c r="PX72" s="4191">
        <v>244</v>
      </c>
      <c r="PY72" s="4204">
        <v>0</v>
      </c>
      <c r="PZ72" s="4204">
        <v>0</v>
      </c>
      <c r="QA72" s="4220">
        <v>217</v>
      </c>
      <c r="QB72" s="4240">
        <v>406</v>
      </c>
      <c r="QC72" s="4260">
        <v>408</v>
      </c>
      <c r="QD72" s="4280">
        <v>288</v>
      </c>
      <c r="QE72" s="4300">
        <v>192</v>
      </c>
      <c r="QF72" s="4313">
        <v>0</v>
      </c>
      <c r="QG72" s="4313">
        <v>0</v>
      </c>
      <c r="QH72" s="4329">
        <v>184</v>
      </c>
      <c r="QI72" s="4349">
        <v>251</v>
      </c>
      <c r="QJ72" s="4369">
        <v>297</v>
      </c>
      <c r="QK72" s="4389">
        <v>195</v>
      </c>
      <c r="QL72" s="4409">
        <v>347</v>
      </c>
      <c r="QM72" s="4422">
        <v>0</v>
      </c>
      <c r="QN72" s="4422">
        <v>0</v>
      </c>
      <c r="QO72" s="4438">
        <v>307</v>
      </c>
      <c r="QP72" s="4458">
        <v>315</v>
      </c>
      <c r="QQ72" s="4478">
        <v>181</v>
      </c>
      <c r="QR72" s="4498">
        <v>166</v>
      </c>
      <c r="QS72" s="4518">
        <v>387</v>
      </c>
      <c r="QT72" s="4531">
        <v>0</v>
      </c>
      <c r="QU72" s="4531">
        <v>0</v>
      </c>
      <c r="QV72" s="4518">
        <v>0</v>
      </c>
      <c r="QW72" s="4550">
        <v>155</v>
      </c>
      <c r="QX72" s="4570">
        <v>151</v>
      </c>
      <c r="QY72" s="4590">
        <v>301</v>
      </c>
      <c r="QZ72" s="4610">
        <v>273</v>
      </c>
      <c r="RA72" s="4623">
        <v>0</v>
      </c>
      <c r="RB72" s="4623">
        <v>0</v>
      </c>
      <c r="RC72" s="210">
        <f t="shared" si="55"/>
        <v>310</v>
      </c>
      <c r="RD72" s="210">
        <f t="shared" si="55"/>
        <v>249</v>
      </c>
      <c r="RE72" s="4646">
        <v>305</v>
      </c>
      <c r="RF72" s="210">
        <f t="shared" si="56"/>
        <v>172</v>
      </c>
      <c r="RG72" s="210">
        <f t="shared" si="56"/>
        <v>223</v>
      </c>
      <c r="RH72" s="211">
        <f t="shared" si="56"/>
        <v>0</v>
      </c>
      <c r="RI72" s="211">
        <f t="shared" si="56"/>
        <v>0</v>
      </c>
      <c r="RJ72" s="210">
        <f t="shared" si="56"/>
        <v>225</v>
      </c>
      <c r="RK72" s="210">
        <f t="shared" si="56"/>
        <v>131</v>
      </c>
      <c r="RL72" s="210">
        <f t="shared" si="56"/>
        <v>214</v>
      </c>
      <c r="RM72" s="210">
        <f t="shared" si="56"/>
        <v>211</v>
      </c>
      <c r="RN72" s="210">
        <f t="shared" si="56"/>
        <v>172</v>
      </c>
      <c r="RO72" s="211">
        <f t="shared" si="56"/>
        <v>0</v>
      </c>
      <c r="RP72" s="211">
        <f t="shared" si="56"/>
        <v>0</v>
      </c>
      <c r="RQ72" s="210">
        <f t="shared" si="56"/>
        <v>233</v>
      </c>
      <c r="RR72" s="210">
        <f t="shared" si="56"/>
        <v>166</v>
      </c>
      <c r="RS72" s="210">
        <f t="shared" si="56"/>
        <v>286</v>
      </c>
      <c r="RT72" s="210">
        <f t="shared" si="56"/>
        <v>297</v>
      </c>
      <c r="RU72" s="210">
        <f t="shared" si="56"/>
        <v>130</v>
      </c>
      <c r="RV72" s="211">
        <f t="shared" si="56"/>
        <v>0</v>
      </c>
      <c r="RW72" s="211">
        <f t="shared" si="56"/>
        <v>0</v>
      </c>
      <c r="RX72" s="210">
        <f t="shared" si="56"/>
        <v>211</v>
      </c>
      <c r="RY72" s="210">
        <f t="shared" si="56"/>
        <v>239</v>
      </c>
      <c r="RZ72" s="210">
        <f t="shared" si="56"/>
        <v>140</v>
      </c>
      <c r="SA72" s="210">
        <f t="shared" si="56"/>
        <v>208</v>
      </c>
      <c r="SB72" s="210">
        <f t="shared" si="56"/>
        <v>251</v>
      </c>
      <c r="SC72" s="211">
        <f t="shared" si="56"/>
        <v>0</v>
      </c>
      <c r="SD72" s="211">
        <f t="shared" si="56"/>
        <v>0</v>
      </c>
      <c r="SE72" s="210">
        <v>0</v>
      </c>
      <c r="SF72" s="210">
        <f t="shared" si="57"/>
        <v>126</v>
      </c>
      <c r="SG72" s="210">
        <f t="shared" si="57"/>
        <v>254</v>
      </c>
      <c r="SH72" s="210">
        <f t="shared" si="57"/>
        <v>192</v>
      </c>
      <c r="SI72" s="210">
        <f t="shared" si="57"/>
        <v>452</v>
      </c>
      <c r="SJ72" s="211">
        <f t="shared" si="57"/>
        <v>0</v>
      </c>
      <c r="SK72" s="211">
        <f t="shared" si="57"/>
        <v>0</v>
      </c>
      <c r="SL72" s="210">
        <f t="shared" si="57"/>
        <v>232</v>
      </c>
      <c r="SM72" s="210">
        <f t="shared" si="57"/>
        <v>237</v>
      </c>
      <c r="SN72" s="210">
        <f t="shared" si="57"/>
        <v>123</v>
      </c>
      <c r="SO72" s="4670">
        <v>216</v>
      </c>
      <c r="SP72" s="4700">
        <v>248</v>
      </c>
      <c r="SQ72" s="4686">
        <v>0</v>
      </c>
      <c r="SR72" s="4686">
        <v>0</v>
      </c>
      <c r="SS72" s="4700">
        <v>136</v>
      </c>
      <c r="ST72" s="4721">
        <v>146</v>
      </c>
      <c r="SU72" s="4742">
        <v>223</v>
      </c>
      <c r="SV72" s="4764">
        <v>236</v>
      </c>
      <c r="SW72" s="4785">
        <v>241</v>
      </c>
      <c r="SX72" s="4798">
        <v>0</v>
      </c>
      <c r="SY72" s="4798">
        <v>0</v>
      </c>
      <c r="SZ72" s="210">
        <f t="shared" si="58"/>
        <v>145</v>
      </c>
      <c r="TA72" s="210">
        <v>0</v>
      </c>
      <c r="TB72" s="210">
        <f t="shared" si="59"/>
        <v>298</v>
      </c>
      <c r="TC72" s="210">
        <f t="shared" si="59"/>
        <v>272</v>
      </c>
      <c r="TD72" s="210">
        <f t="shared" si="59"/>
        <v>194</v>
      </c>
      <c r="TE72" s="211">
        <f t="shared" si="59"/>
        <v>0</v>
      </c>
      <c r="TF72" s="211">
        <f t="shared" si="59"/>
        <v>0</v>
      </c>
      <c r="TG72" s="210">
        <f t="shared" si="59"/>
        <v>218</v>
      </c>
      <c r="TH72" s="210">
        <f t="shared" si="59"/>
        <v>130</v>
      </c>
      <c r="TI72" s="210">
        <f t="shared" si="59"/>
        <v>302</v>
      </c>
      <c r="TJ72" s="210">
        <f t="shared" si="59"/>
        <v>246</v>
      </c>
      <c r="TK72" s="210">
        <f t="shared" si="59"/>
        <v>0</v>
      </c>
      <c r="TL72" s="211">
        <f t="shared" si="59"/>
        <v>0</v>
      </c>
      <c r="TM72" s="211">
        <f t="shared" si="59"/>
        <v>0</v>
      </c>
      <c r="TN72" s="210">
        <f t="shared" si="59"/>
        <v>295</v>
      </c>
      <c r="TO72" s="210">
        <f t="shared" si="59"/>
        <v>295</v>
      </c>
      <c r="TP72" s="210">
        <f t="shared" si="59"/>
        <v>203</v>
      </c>
      <c r="TQ72" s="210">
        <f t="shared" si="59"/>
        <v>294</v>
      </c>
    </row>
    <row r="73" spans="1:537" x14ac:dyDescent="0.3">
      <c r="A73" s="207" t="s">
        <v>63</v>
      </c>
      <c r="B73" s="208">
        <v>424</v>
      </c>
      <c r="C73" s="208">
        <v>402</v>
      </c>
      <c r="D73" s="208">
        <v>382</v>
      </c>
      <c r="E73" s="208">
        <v>359</v>
      </c>
      <c r="F73" s="208">
        <v>320</v>
      </c>
      <c r="G73" s="209">
        <v>0</v>
      </c>
      <c r="H73" s="209">
        <v>0</v>
      </c>
      <c r="I73" s="208">
        <v>306</v>
      </c>
      <c r="J73" s="208">
        <v>330</v>
      </c>
      <c r="K73" s="208">
        <v>384</v>
      </c>
      <c r="L73" s="208">
        <v>368</v>
      </c>
      <c r="M73" s="208">
        <v>344</v>
      </c>
      <c r="N73" s="209">
        <v>0</v>
      </c>
      <c r="O73" s="209">
        <v>0</v>
      </c>
      <c r="P73" s="208">
        <v>297</v>
      </c>
      <c r="Q73" s="208">
        <v>346</v>
      </c>
      <c r="R73" s="208">
        <v>332</v>
      </c>
      <c r="S73" s="208">
        <v>326</v>
      </c>
      <c r="T73" s="208">
        <v>284</v>
      </c>
      <c r="U73" s="209">
        <v>0</v>
      </c>
      <c r="V73" s="209">
        <v>0</v>
      </c>
      <c r="W73" s="208">
        <v>279</v>
      </c>
      <c r="X73" s="208">
        <v>287</v>
      </c>
      <c r="Y73" s="208">
        <v>285</v>
      </c>
      <c r="Z73" s="208">
        <v>370</v>
      </c>
      <c r="AA73" s="208">
        <v>262</v>
      </c>
      <c r="AB73" s="209">
        <v>0</v>
      </c>
      <c r="AC73" s="209">
        <v>0</v>
      </c>
      <c r="AD73" s="208">
        <v>337</v>
      </c>
      <c r="AE73" s="208">
        <v>227</v>
      </c>
      <c r="AF73" s="208">
        <v>293</v>
      </c>
      <c r="AG73" s="208">
        <v>392</v>
      </c>
      <c r="AH73" s="208">
        <v>0</v>
      </c>
      <c r="AI73" s="209">
        <v>0</v>
      </c>
      <c r="AJ73" s="209">
        <v>0</v>
      </c>
      <c r="AK73" s="208">
        <v>380</v>
      </c>
      <c r="AL73" s="208">
        <v>316</v>
      </c>
      <c r="AM73" s="208">
        <v>327</v>
      </c>
      <c r="AN73" s="208">
        <v>327</v>
      </c>
      <c r="AO73" s="208">
        <v>383</v>
      </c>
      <c r="AP73" s="209">
        <v>0</v>
      </c>
      <c r="AQ73" s="209">
        <v>0</v>
      </c>
      <c r="AR73" s="208">
        <v>310</v>
      </c>
      <c r="AS73" s="208">
        <v>133</v>
      </c>
      <c r="AT73" s="208">
        <v>142</v>
      </c>
      <c r="AU73" s="208">
        <v>155</v>
      </c>
      <c r="AV73" s="208">
        <v>131</v>
      </c>
      <c r="AW73" s="209">
        <v>0</v>
      </c>
      <c r="AX73" s="209">
        <v>0</v>
      </c>
      <c r="AY73" s="208">
        <v>169</v>
      </c>
      <c r="AZ73" s="208">
        <v>175</v>
      </c>
      <c r="BA73" s="208">
        <v>142</v>
      </c>
      <c r="BB73" s="208">
        <v>187</v>
      </c>
      <c r="BC73" s="208">
        <v>241</v>
      </c>
      <c r="BD73" s="209">
        <v>0</v>
      </c>
      <c r="BE73" s="209">
        <v>0</v>
      </c>
      <c r="BF73" s="208">
        <v>193</v>
      </c>
      <c r="BG73" s="210">
        <f t="shared" si="37"/>
        <v>201</v>
      </c>
      <c r="BH73" s="208">
        <v>226</v>
      </c>
      <c r="BI73" s="208">
        <v>181</v>
      </c>
      <c r="BJ73" s="210">
        <f t="shared" si="38"/>
        <v>127</v>
      </c>
      <c r="BK73" s="211">
        <f t="shared" si="38"/>
        <v>0</v>
      </c>
      <c r="BL73" s="211">
        <f t="shared" si="38"/>
        <v>0</v>
      </c>
      <c r="BM73" s="210">
        <f t="shared" si="38"/>
        <v>193</v>
      </c>
      <c r="BN73" s="208">
        <v>273</v>
      </c>
      <c r="BO73" s="208">
        <v>290</v>
      </c>
      <c r="BP73" s="208">
        <v>246</v>
      </c>
      <c r="BQ73" s="208">
        <v>191</v>
      </c>
      <c r="BR73" s="209">
        <v>0</v>
      </c>
      <c r="BS73" s="209">
        <v>0</v>
      </c>
      <c r="BT73" s="208">
        <v>318</v>
      </c>
      <c r="BU73" s="208">
        <v>226</v>
      </c>
      <c r="BV73" s="208">
        <v>276</v>
      </c>
      <c r="BW73" s="208">
        <v>226</v>
      </c>
      <c r="BX73" s="208">
        <v>330</v>
      </c>
      <c r="BY73" s="209">
        <v>0</v>
      </c>
      <c r="BZ73" s="209">
        <v>0</v>
      </c>
      <c r="CA73" s="208">
        <v>192</v>
      </c>
      <c r="CB73" s="208">
        <v>282</v>
      </c>
      <c r="CC73" s="212">
        <v>260</v>
      </c>
      <c r="CD73" s="213">
        <v>255</v>
      </c>
      <c r="CE73" s="213">
        <v>269</v>
      </c>
      <c r="CF73" s="214">
        <v>0</v>
      </c>
      <c r="CG73" s="214">
        <v>0</v>
      </c>
      <c r="CH73" s="215">
        <v>292</v>
      </c>
      <c r="CI73" s="215">
        <v>205</v>
      </c>
      <c r="CJ73" s="210">
        <f t="shared" si="39"/>
        <v>316</v>
      </c>
      <c r="CK73" s="210">
        <f t="shared" si="39"/>
        <v>251</v>
      </c>
      <c r="CL73" s="210">
        <f t="shared" si="39"/>
        <v>217</v>
      </c>
      <c r="CM73" s="211">
        <f t="shared" si="39"/>
        <v>0</v>
      </c>
      <c r="CN73" s="211">
        <f t="shared" si="39"/>
        <v>0</v>
      </c>
      <c r="CO73" s="210">
        <f t="shared" si="39"/>
        <v>0</v>
      </c>
      <c r="CP73" s="216">
        <v>0</v>
      </c>
      <c r="CQ73" s="210">
        <f t="shared" si="40"/>
        <v>0</v>
      </c>
      <c r="CR73" s="210">
        <f t="shared" si="40"/>
        <v>0</v>
      </c>
      <c r="CS73" s="210">
        <f t="shared" si="40"/>
        <v>0</v>
      </c>
      <c r="CT73" s="211">
        <f t="shared" si="40"/>
        <v>0</v>
      </c>
      <c r="CU73" s="211">
        <f t="shared" si="40"/>
        <v>0</v>
      </c>
      <c r="CV73" s="216">
        <v>0</v>
      </c>
      <c r="CW73" s="216">
        <v>0</v>
      </c>
      <c r="CX73" s="216">
        <v>0</v>
      </c>
      <c r="CY73" s="216">
        <v>0</v>
      </c>
      <c r="CZ73" s="216">
        <v>0</v>
      </c>
      <c r="DA73" s="217">
        <v>0</v>
      </c>
      <c r="DB73" s="217">
        <v>0</v>
      </c>
      <c r="DC73" s="218">
        <v>0</v>
      </c>
      <c r="DD73" s="219">
        <v>0</v>
      </c>
      <c r="DE73" s="219">
        <v>0</v>
      </c>
      <c r="DF73" s="210">
        <f t="shared" si="41"/>
        <v>0</v>
      </c>
      <c r="DG73" s="220">
        <v>0</v>
      </c>
      <c r="DH73" s="221">
        <v>0</v>
      </c>
      <c r="DI73" s="221">
        <v>0</v>
      </c>
      <c r="DJ73" s="210">
        <f t="shared" si="42"/>
        <v>0</v>
      </c>
      <c r="DK73" s="210">
        <f t="shared" si="42"/>
        <v>0</v>
      </c>
      <c r="DL73" s="210">
        <f t="shared" si="42"/>
        <v>0</v>
      </c>
      <c r="DM73" s="222">
        <v>0</v>
      </c>
      <c r="DN73" s="210">
        <f t="shared" si="43"/>
        <v>0</v>
      </c>
      <c r="DO73" s="211">
        <f t="shared" si="43"/>
        <v>0</v>
      </c>
      <c r="DP73" s="211">
        <f t="shared" si="43"/>
        <v>0</v>
      </c>
      <c r="DQ73" s="210">
        <f t="shared" si="43"/>
        <v>0</v>
      </c>
      <c r="DR73" s="210">
        <f t="shared" si="43"/>
        <v>0</v>
      </c>
      <c r="DS73" s="223">
        <v>0</v>
      </c>
      <c r="DT73" s="210">
        <f t="shared" si="44"/>
        <v>0</v>
      </c>
      <c r="DU73" s="224">
        <v>0</v>
      </c>
      <c r="DV73" s="225">
        <v>0</v>
      </c>
      <c r="DW73" s="225">
        <v>0</v>
      </c>
      <c r="DX73" s="210">
        <f t="shared" si="45"/>
        <v>0</v>
      </c>
      <c r="DY73" s="226">
        <v>0</v>
      </c>
      <c r="DZ73" s="227">
        <v>0</v>
      </c>
      <c r="EA73" s="228">
        <v>0</v>
      </c>
      <c r="EB73" s="210">
        <f t="shared" si="46"/>
        <v>0</v>
      </c>
      <c r="EC73" s="211">
        <f t="shared" si="46"/>
        <v>0</v>
      </c>
      <c r="ED73" s="211">
        <f t="shared" si="46"/>
        <v>0</v>
      </c>
      <c r="EE73" s="211">
        <f t="shared" si="46"/>
        <v>0</v>
      </c>
      <c r="EF73" s="210">
        <f t="shared" si="46"/>
        <v>0</v>
      </c>
      <c r="EG73" s="210">
        <f t="shared" si="46"/>
        <v>0</v>
      </c>
      <c r="EH73" s="229">
        <v>0</v>
      </c>
      <c r="EI73" s="210">
        <f t="shared" si="47"/>
        <v>0</v>
      </c>
      <c r="EJ73" s="211">
        <f t="shared" si="47"/>
        <v>0</v>
      </c>
      <c r="EK73" s="211">
        <f t="shared" si="47"/>
        <v>0</v>
      </c>
      <c r="EL73" s="210">
        <f t="shared" si="47"/>
        <v>0</v>
      </c>
      <c r="EM73" s="230">
        <v>0</v>
      </c>
      <c r="EN73" s="231">
        <v>0</v>
      </c>
      <c r="EO73" s="210">
        <f t="shared" si="48"/>
        <v>0</v>
      </c>
      <c r="EP73" s="232">
        <v>0</v>
      </c>
      <c r="EQ73" s="233">
        <v>0</v>
      </c>
      <c r="ER73" s="233">
        <v>0</v>
      </c>
      <c r="ES73" s="234">
        <v>0</v>
      </c>
      <c r="ET73" s="235">
        <v>0</v>
      </c>
      <c r="EU73" s="236">
        <v>0</v>
      </c>
      <c r="EV73" s="237">
        <v>0</v>
      </c>
      <c r="EW73" s="210">
        <f t="shared" si="49"/>
        <v>0</v>
      </c>
      <c r="EX73" s="211">
        <f t="shared" si="49"/>
        <v>0</v>
      </c>
      <c r="EY73" s="211">
        <f t="shared" si="49"/>
        <v>0</v>
      </c>
      <c r="EZ73" s="238">
        <v>0</v>
      </c>
      <c r="FA73" s="239">
        <v>0</v>
      </c>
      <c r="FB73" s="240">
        <v>0</v>
      </c>
      <c r="FC73" s="241">
        <v>0</v>
      </c>
      <c r="FD73" s="242">
        <v>0</v>
      </c>
      <c r="FE73" s="243">
        <v>0</v>
      </c>
      <c r="FF73" s="243">
        <v>0</v>
      </c>
      <c r="FG73" s="244">
        <v>0</v>
      </c>
      <c r="FH73" s="245">
        <v>0</v>
      </c>
      <c r="FI73" s="246">
        <v>0</v>
      </c>
      <c r="FJ73" s="246">
        <v>0</v>
      </c>
      <c r="FK73" s="247">
        <v>0</v>
      </c>
      <c r="FL73" s="248">
        <v>0</v>
      </c>
      <c r="FM73" s="248">
        <v>0</v>
      </c>
      <c r="FN73" s="249">
        <v>0</v>
      </c>
      <c r="FO73" s="250">
        <v>0</v>
      </c>
      <c r="FP73" s="250">
        <v>0</v>
      </c>
      <c r="FQ73" s="250">
        <v>0</v>
      </c>
      <c r="FR73" s="251">
        <v>0</v>
      </c>
      <c r="FS73" s="252">
        <v>0</v>
      </c>
      <c r="FT73" s="252">
        <v>0</v>
      </c>
      <c r="FU73" s="253">
        <v>0</v>
      </c>
      <c r="FV73" s="254">
        <v>0</v>
      </c>
      <c r="FW73" s="254">
        <v>0</v>
      </c>
      <c r="FX73" s="254">
        <v>0</v>
      </c>
      <c r="FY73" s="468">
        <v>0</v>
      </c>
      <c r="FZ73" s="256">
        <v>0</v>
      </c>
      <c r="GA73" s="256">
        <v>0</v>
      </c>
      <c r="GB73" s="257">
        <v>0</v>
      </c>
      <c r="GC73" s="258">
        <v>0</v>
      </c>
      <c r="GD73" s="259">
        <v>0</v>
      </c>
      <c r="GE73" s="259">
        <v>0</v>
      </c>
      <c r="GF73" s="260">
        <v>0</v>
      </c>
      <c r="GG73" s="261">
        <v>0</v>
      </c>
      <c r="GH73" s="261">
        <v>0</v>
      </c>
      <c r="GI73" s="262">
        <v>0</v>
      </c>
      <c r="GJ73" s="263">
        <v>0</v>
      </c>
      <c r="GK73" s="264">
        <v>0</v>
      </c>
      <c r="GL73" s="264">
        <v>0</v>
      </c>
      <c r="GM73" s="210">
        <f t="shared" si="50"/>
        <v>0</v>
      </c>
      <c r="GN73" s="211">
        <f t="shared" si="50"/>
        <v>0</v>
      </c>
      <c r="GO73" s="211">
        <f t="shared" si="50"/>
        <v>0</v>
      </c>
      <c r="GP73" s="265">
        <v>0</v>
      </c>
      <c r="GQ73" s="266">
        <v>0</v>
      </c>
      <c r="GR73" s="267">
        <v>0</v>
      </c>
      <c r="GS73" s="267">
        <v>0</v>
      </c>
      <c r="GT73" s="267">
        <v>0</v>
      </c>
      <c r="GU73" s="268">
        <v>0</v>
      </c>
      <c r="GV73" s="268">
        <v>0</v>
      </c>
      <c r="GW73" s="269">
        <v>0</v>
      </c>
      <c r="GX73" s="270">
        <v>0</v>
      </c>
      <c r="GY73" s="271">
        <v>0</v>
      </c>
      <c r="GZ73" s="271">
        <v>0</v>
      </c>
      <c r="HA73" s="271">
        <v>0</v>
      </c>
      <c r="HB73" s="272">
        <v>0</v>
      </c>
      <c r="HC73" s="272">
        <v>0</v>
      </c>
      <c r="HD73" s="273">
        <v>0</v>
      </c>
      <c r="HE73" s="274">
        <v>0</v>
      </c>
      <c r="HF73" s="275">
        <v>0</v>
      </c>
      <c r="HG73" s="276">
        <v>0</v>
      </c>
      <c r="HH73" s="276">
        <v>0</v>
      </c>
      <c r="HI73" s="277">
        <v>0</v>
      </c>
      <c r="HJ73" s="277">
        <v>0</v>
      </c>
      <c r="HK73" s="278">
        <v>0</v>
      </c>
      <c r="HL73" s="279">
        <v>0</v>
      </c>
      <c r="HM73" s="1367">
        <v>0</v>
      </c>
      <c r="HN73" s="1393">
        <v>0</v>
      </c>
      <c r="HO73" s="1447">
        <v>0</v>
      </c>
      <c r="HP73" s="1460">
        <v>0</v>
      </c>
      <c r="HQ73" s="1460">
        <v>0</v>
      </c>
      <c r="HR73" s="1476">
        <v>0</v>
      </c>
      <c r="HS73" s="1517">
        <v>0</v>
      </c>
      <c r="HT73" s="1539">
        <v>0</v>
      </c>
      <c r="HU73" s="210">
        <f t="shared" si="51"/>
        <v>0</v>
      </c>
      <c r="HV73" s="1562">
        <v>0</v>
      </c>
      <c r="HW73" s="1575">
        <v>0</v>
      </c>
      <c r="HX73" s="1575">
        <v>0</v>
      </c>
      <c r="HY73" s="1575">
        <v>0</v>
      </c>
      <c r="HZ73" s="1591">
        <v>0</v>
      </c>
      <c r="IA73" s="1612">
        <v>0</v>
      </c>
      <c r="IB73" s="1634">
        <v>0</v>
      </c>
      <c r="IC73" s="1655">
        <v>0</v>
      </c>
      <c r="ID73" s="1668">
        <v>0</v>
      </c>
      <c r="IE73" s="1668">
        <v>0</v>
      </c>
      <c r="IF73" s="1684">
        <v>0</v>
      </c>
      <c r="IG73" s="1705">
        <v>0</v>
      </c>
      <c r="IH73" s="1705">
        <v>0</v>
      </c>
      <c r="II73" s="1727">
        <v>0</v>
      </c>
      <c r="IJ73" s="1748">
        <v>0</v>
      </c>
      <c r="IK73" s="1761">
        <v>0</v>
      </c>
      <c r="IL73" s="1761">
        <v>0</v>
      </c>
      <c r="IM73" s="1777">
        <v>0</v>
      </c>
      <c r="IN73" s="210">
        <f t="shared" si="52"/>
        <v>0</v>
      </c>
      <c r="IO73" s="1798">
        <v>0</v>
      </c>
      <c r="IP73" s="1819">
        <v>0</v>
      </c>
      <c r="IQ73" s="1840">
        <v>0</v>
      </c>
      <c r="IR73" s="1853">
        <v>0</v>
      </c>
      <c r="IS73" s="1853">
        <v>0</v>
      </c>
      <c r="IT73" s="1869">
        <v>0</v>
      </c>
      <c r="IU73" s="1890">
        <v>0</v>
      </c>
      <c r="IV73" s="1890">
        <v>0</v>
      </c>
      <c r="IW73" s="1911">
        <v>0</v>
      </c>
      <c r="IX73" s="1932">
        <v>0</v>
      </c>
      <c r="IY73" s="1945">
        <v>0</v>
      </c>
      <c r="IZ73" s="1945">
        <v>0</v>
      </c>
      <c r="JA73" s="1932">
        <v>0</v>
      </c>
      <c r="JB73" s="1932">
        <v>0</v>
      </c>
      <c r="JC73" s="1961">
        <v>0</v>
      </c>
      <c r="JD73" s="1961">
        <v>0</v>
      </c>
      <c r="JE73" s="1982">
        <v>0</v>
      </c>
      <c r="JF73" s="1995">
        <v>0</v>
      </c>
      <c r="JG73" s="1995">
        <v>0</v>
      </c>
      <c r="JH73" s="2011">
        <v>0</v>
      </c>
      <c r="JI73" s="2032">
        <v>0</v>
      </c>
      <c r="JJ73" s="2053">
        <v>0</v>
      </c>
      <c r="JK73" s="2053">
        <v>0</v>
      </c>
      <c r="JL73" s="2074">
        <v>0</v>
      </c>
      <c r="JM73" s="2087">
        <v>0</v>
      </c>
      <c r="JN73" s="2087">
        <v>0</v>
      </c>
      <c r="JO73" s="2103">
        <v>0</v>
      </c>
      <c r="JP73" s="2123">
        <v>0</v>
      </c>
      <c r="JQ73" s="2143">
        <v>0</v>
      </c>
      <c r="JR73" s="2163">
        <v>0</v>
      </c>
      <c r="JS73" s="2183">
        <v>0</v>
      </c>
      <c r="JT73" s="2196">
        <v>0</v>
      </c>
      <c r="JU73" s="2196">
        <v>0</v>
      </c>
      <c r="JV73" s="2210">
        <v>0</v>
      </c>
      <c r="JW73" s="2230">
        <v>0</v>
      </c>
      <c r="JX73" s="2250">
        <v>0</v>
      </c>
      <c r="JY73" s="2270">
        <v>0</v>
      </c>
      <c r="JZ73" s="2290">
        <v>0</v>
      </c>
      <c r="KA73" s="2303">
        <v>0</v>
      </c>
      <c r="KB73" s="2303">
        <v>0</v>
      </c>
      <c r="KC73" s="2319">
        <v>0</v>
      </c>
      <c r="KD73" s="2339">
        <v>0</v>
      </c>
      <c r="KE73" s="2359">
        <v>0</v>
      </c>
      <c r="KF73" s="2379">
        <v>0</v>
      </c>
      <c r="KG73" s="2399">
        <v>0</v>
      </c>
      <c r="KH73" s="2412">
        <v>0</v>
      </c>
      <c r="KI73" s="2412">
        <v>0</v>
      </c>
      <c r="KJ73" s="2428">
        <v>0</v>
      </c>
      <c r="KK73" s="2448">
        <v>0</v>
      </c>
      <c r="KL73" s="2468">
        <v>0</v>
      </c>
      <c r="KM73" s="2488">
        <v>0</v>
      </c>
      <c r="KN73" s="2508">
        <v>0</v>
      </c>
      <c r="KO73" s="2521">
        <v>0</v>
      </c>
      <c r="KP73" s="2521">
        <v>0</v>
      </c>
      <c r="KQ73" s="2537">
        <v>0</v>
      </c>
      <c r="KR73" s="2557">
        <v>0</v>
      </c>
      <c r="KS73" s="2577">
        <v>0</v>
      </c>
      <c r="KT73" s="2597">
        <v>0</v>
      </c>
      <c r="KU73" s="2617">
        <v>0</v>
      </c>
      <c r="KV73" s="2630">
        <v>0</v>
      </c>
      <c r="KW73" s="2630">
        <v>0</v>
      </c>
      <c r="KX73" s="2646">
        <v>0</v>
      </c>
      <c r="KY73" s="2666">
        <v>0</v>
      </c>
      <c r="KZ73" s="2686">
        <v>0</v>
      </c>
      <c r="LA73" s="2710">
        <v>0</v>
      </c>
      <c r="LB73" s="2730">
        <v>0</v>
      </c>
      <c r="LC73" s="2743">
        <v>0</v>
      </c>
      <c r="LD73" s="2743">
        <v>0</v>
      </c>
      <c r="LE73" s="2759">
        <v>0</v>
      </c>
      <c r="LF73" s="2779">
        <v>0</v>
      </c>
      <c r="LG73" s="2799">
        <v>0</v>
      </c>
      <c r="LH73" s="2819">
        <v>0</v>
      </c>
      <c r="LI73" s="2839">
        <v>0</v>
      </c>
      <c r="LJ73" s="2852">
        <v>0</v>
      </c>
      <c r="LK73" s="2852">
        <v>0</v>
      </c>
      <c r="LL73" s="2868">
        <v>0</v>
      </c>
      <c r="LM73" s="2888">
        <v>0</v>
      </c>
      <c r="LN73" s="2910">
        <v>0</v>
      </c>
      <c r="LO73" s="2930">
        <v>0</v>
      </c>
      <c r="LP73" s="2930">
        <v>0</v>
      </c>
      <c r="LQ73" s="2970">
        <v>0</v>
      </c>
      <c r="LR73" s="2970">
        <v>0</v>
      </c>
      <c r="LS73" s="2971">
        <v>0</v>
      </c>
      <c r="LT73" s="2972">
        <v>0</v>
      </c>
      <c r="LU73" s="2973">
        <v>0</v>
      </c>
      <c r="LV73" s="2974">
        <v>0</v>
      </c>
      <c r="LW73" s="3056">
        <v>0</v>
      </c>
      <c r="LX73" s="3057">
        <v>0</v>
      </c>
      <c r="LY73" s="3057">
        <v>0</v>
      </c>
      <c r="LZ73" s="3087">
        <v>0</v>
      </c>
      <c r="MA73" s="3108">
        <v>0</v>
      </c>
      <c r="MB73" s="3144">
        <v>0</v>
      </c>
      <c r="MC73" s="3164">
        <v>0</v>
      </c>
      <c r="MD73" s="3184">
        <v>0</v>
      </c>
      <c r="ME73" s="3197">
        <v>0</v>
      </c>
      <c r="MF73" s="3197">
        <v>0</v>
      </c>
      <c r="MG73" s="3214">
        <v>0</v>
      </c>
      <c r="MH73" s="3234">
        <v>0</v>
      </c>
      <c r="MI73" s="3254">
        <v>0</v>
      </c>
      <c r="MJ73" s="3275">
        <v>0</v>
      </c>
      <c r="MK73" s="3295">
        <v>0</v>
      </c>
      <c r="ML73" s="3308">
        <v>0</v>
      </c>
      <c r="MM73" s="3308">
        <v>0</v>
      </c>
      <c r="MN73" s="3324">
        <v>0</v>
      </c>
      <c r="MO73" s="3344">
        <v>0</v>
      </c>
      <c r="MP73" s="3364">
        <v>0</v>
      </c>
      <c r="MQ73" s="3384">
        <v>0</v>
      </c>
      <c r="MR73" s="3437">
        <v>0</v>
      </c>
      <c r="MS73" s="3438">
        <v>0</v>
      </c>
      <c r="MT73" s="3438">
        <v>0</v>
      </c>
      <c r="MU73" s="3437">
        <v>0</v>
      </c>
      <c r="MV73" s="3466">
        <v>0</v>
      </c>
      <c r="MW73" s="3486">
        <v>0</v>
      </c>
      <c r="MX73" s="3506">
        <v>0</v>
      </c>
      <c r="MY73" s="3526">
        <v>0</v>
      </c>
      <c r="MZ73" s="3539">
        <v>0</v>
      </c>
      <c r="NA73" s="3539">
        <v>0</v>
      </c>
      <c r="NB73" s="1575">
        <v>0</v>
      </c>
      <c r="NC73" s="3555">
        <v>0</v>
      </c>
      <c r="ND73" s="3555">
        <v>0</v>
      </c>
      <c r="NE73" s="3555">
        <v>0</v>
      </c>
      <c r="NF73" s="3585">
        <v>0</v>
      </c>
      <c r="NG73" s="3571">
        <v>0</v>
      </c>
      <c r="NH73" s="3571">
        <v>0</v>
      </c>
      <c r="NI73" s="210">
        <f t="shared" si="53"/>
        <v>0</v>
      </c>
      <c r="NJ73" s="3585">
        <v>0</v>
      </c>
      <c r="NK73" s="3615">
        <v>0</v>
      </c>
      <c r="NL73" s="3615">
        <v>0</v>
      </c>
      <c r="NM73" s="3615">
        <v>0</v>
      </c>
      <c r="NN73" s="3602">
        <v>0</v>
      </c>
      <c r="NO73" s="3602">
        <v>0</v>
      </c>
      <c r="NP73" s="3615">
        <v>0</v>
      </c>
      <c r="NQ73" s="3615">
        <v>0</v>
      </c>
      <c r="NR73" s="3615">
        <v>0</v>
      </c>
      <c r="NS73" s="3615">
        <v>0</v>
      </c>
      <c r="NT73" s="3635">
        <v>0</v>
      </c>
      <c r="NU73" s="3602">
        <v>0</v>
      </c>
      <c r="NV73" s="3602">
        <v>0</v>
      </c>
      <c r="NW73" s="3615">
        <v>0</v>
      </c>
      <c r="NX73" s="3615">
        <v>0</v>
      </c>
      <c r="NY73" s="3635">
        <v>0</v>
      </c>
      <c r="NZ73" s="3664">
        <v>0</v>
      </c>
      <c r="OA73" s="3664">
        <v>0</v>
      </c>
      <c r="OB73" s="3651">
        <v>0</v>
      </c>
      <c r="OC73" s="3651">
        <v>0</v>
      </c>
      <c r="OD73" s="3664">
        <v>0</v>
      </c>
      <c r="OE73" s="3664">
        <v>0</v>
      </c>
      <c r="OF73" s="3664">
        <v>0</v>
      </c>
      <c r="OG73" s="3664">
        <v>0</v>
      </c>
      <c r="OH73" s="210">
        <f t="shared" si="54"/>
        <v>0</v>
      </c>
      <c r="OI73" s="211">
        <f t="shared" si="54"/>
        <v>0</v>
      </c>
      <c r="OJ73" s="211">
        <f t="shared" si="54"/>
        <v>0</v>
      </c>
      <c r="OK73" s="3684">
        <v>0</v>
      </c>
      <c r="OL73" s="3684">
        <v>0</v>
      </c>
      <c r="OM73" s="3704">
        <v>0</v>
      </c>
      <c r="ON73" s="3724">
        <v>0</v>
      </c>
      <c r="OO73" s="3744">
        <v>0</v>
      </c>
      <c r="OP73" s="3757">
        <v>0</v>
      </c>
      <c r="OQ73" s="3757">
        <v>0</v>
      </c>
      <c r="OR73" s="3773">
        <v>0</v>
      </c>
      <c r="OS73" s="3793">
        <v>0</v>
      </c>
      <c r="OT73" s="3813">
        <v>0</v>
      </c>
      <c r="OU73" s="3833">
        <v>0</v>
      </c>
      <c r="OV73" s="3853">
        <v>0</v>
      </c>
      <c r="OW73" s="3866">
        <v>0</v>
      </c>
      <c r="OX73" s="3866">
        <v>0</v>
      </c>
      <c r="OY73" s="3882">
        <v>0</v>
      </c>
      <c r="OZ73" s="3902">
        <v>0</v>
      </c>
      <c r="PA73" s="3922">
        <v>0</v>
      </c>
      <c r="PB73" s="3942">
        <v>0</v>
      </c>
      <c r="PC73" s="3962">
        <v>0</v>
      </c>
      <c r="PD73" s="3975">
        <v>0</v>
      </c>
      <c r="PE73" s="3975">
        <v>0</v>
      </c>
      <c r="PF73" s="3991">
        <v>0</v>
      </c>
      <c r="PG73" s="3991">
        <v>0</v>
      </c>
      <c r="PH73" s="3991">
        <v>0</v>
      </c>
      <c r="PI73" s="4011">
        <v>0</v>
      </c>
      <c r="PJ73" s="4031">
        <v>0</v>
      </c>
      <c r="PK73" s="4044">
        <v>0</v>
      </c>
      <c r="PL73" s="4044">
        <v>0</v>
      </c>
      <c r="PM73" s="4060">
        <v>0</v>
      </c>
      <c r="PN73" s="4080">
        <v>0</v>
      </c>
      <c r="PO73" s="4100">
        <v>0</v>
      </c>
      <c r="PP73" s="4120">
        <v>0</v>
      </c>
      <c r="PQ73" s="4140">
        <v>0</v>
      </c>
      <c r="PR73" s="4153">
        <v>0</v>
      </c>
      <c r="PS73" s="4153">
        <v>0</v>
      </c>
      <c r="PT73" s="4171">
        <v>0</v>
      </c>
      <c r="PU73" s="4171">
        <v>0</v>
      </c>
      <c r="PV73" s="4171">
        <v>0</v>
      </c>
      <c r="PW73" s="4171">
        <v>0</v>
      </c>
      <c r="PX73" s="4191">
        <v>0</v>
      </c>
      <c r="PY73" s="4204">
        <v>0</v>
      </c>
      <c r="PZ73" s="4204">
        <v>0</v>
      </c>
      <c r="QA73" s="4220">
        <v>0</v>
      </c>
      <c r="QB73" s="4240">
        <v>0</v>
      </c>
      <c r="QC73" s="4260">
        <v>0</v>
      </c>
      <c r="QD73" s="4280">
        <v>0</v>
      </c>
      <c r="QE73" s="4300">
        <v>0</v>
      </c>
      <c r="QF73" s="4313">
        <v>0</v>
      </c>
      <c r="QG73" s="4313">
        <v>0</v>
      </c>
      <c r="QH73" s="4329">
        <v>0</v>
      </c>
      <c r="QI73" s="4349">
        <v>0</v>
      </c>
      <c r="QJ73" s="4369">
        <v>0</v>
      </c>
      <c r="QK73" s="4389">
        <v>0</v>
      </c>
      <c r="QL73" s="4409">
        <v>0</v>
      </c>
      <c r="QM73" s="4422">
        <v>0</v>
      </c>
      <c r="QN73" s="4422">
        <v>0</v>
      </c>
      <c r="QO73" s="4438">
        <v>0</v>
      </c>
      <c r="QP73" s="4458">
        <v>0</v>
      </c>
      <c r="QQ73" s="4478">
        <v>0</v>
      </c>
      <c r="QR73" s="4498">
        <v>0</v>
      </c>
      <c r="QS73" s="4518">
        <v>0</v>
      </c>
      <c r="QT73" s="4531">
        <v>0</v>
      </c>
      <c r="QU73" s="4531">
        <v>0</v>
      </c>
      <c r="QV73" s="4518">
        <v>0</v>
      </c>
      <c r="QW73" s="4550">
        <v>0</v>
      </c>
      <c r="QX73" s="4570">
        <v>0</v>
      </c>
      <c r="QY73" s="4590">
        <v>0</v>
      </c>
      <c r="QZ73" s="4610">
        <v>0</v>
      </c>
      <c r="RA73" s="4623">
        <v>0</v>
      </c>
      <c r="RB73" s="4623">
        <v>0</v>
      </c>
      <c r="RC73" s="210">
        <f t="shared" si="55"/>
        <v>0</v>
      </c>
      <c r="RD73" s="210">
        <f t="shared" si="55"/>
        <v>0</v>
      </c>
      <c r="RE73" s="4646">
        <v>0</v>
      </c>
      <c r="RF73" s="210">
        <f t="shared" si="56"/>
        <v>0</v>
      </c>
      <c r="RG73" s="210">
        <f t="shared" si="56"/>
        <v>0</v>
      </c>
      <c r="RH73" s="211">
        <f t="shared" si="56"/>
        <v>0</v>
      </c>
      <c r="RI73" s="211">
        <f t="shared" si="56"/>
        <v>0</v>
      </c>
      <c r="RJ73" s="210">
        <f t="shared" si="56"/>
        <v>0</v>
      </c>
      <c r="RK73" s="210">
        <f t="shared" si="56"/>
        <v>0</v>
      </c>
      <c r="RL73" s="210">
        <f t="shared" si="56"/>
        <v>0</v>
      </c>
      <c r="RM73" s="210">
        <f t="shared" si="56"/>
        <v>0</v>
      </c>
      <c r="RN73" s="210">
        <f t="shared" si="56"/>
        <v>0</v>
      </c>
      <c r="RO73" s="211">
        <f t="shared" si="56"/>
        <v>0</v>
      </c>
      <c r="RP73" s="211">
        <f t="shared" si="56"/>
        <v>0</v>
      </c>
      <c r="RQ73" s="210">
        <f t="shared" si="56"/>
        <v>0</v>
      </c>
      <c r="RR73" s="210">
        <f t="shared" si="56"/>
        <v>0</v>
      </c>
      <c r="RS73" s="210">
        <f t="shared" si="56"/>
        <v>0</v>
      </c>
      <c r="RT73" s="210">
        <f t="shared" si="56"/>
        <v>0</v>
      </c>
      <c r="RU73" s="210">
        <f t="shared" si="56"/>
        <v>0</v>
      </c>
      <c r="RV73" s="211">
        <f t="shared" si="56"/>
        <v>0</v>
      </c>
      <c r="RW73" s="211">
        <f t="shared" si="56"/>
        <v>0</v>
      </c>
      <c r="RX73" s="210">
        <f t="shared" si="56"/>
        <v>0</v>
      </c>
      <c r="RY73" s="210">
        <f t="shared" si="56"/>
        <v>0</v>
      </c>
      <c r="RZ73" s="210">
        <f t="shared" si="56"/>
        <v>0</v>
      </c>
      <c r="SA73" s="210">
        <f t="shared" si="56"/>
        <v>0</v>
      </c>
      <c r="SB73" s="210">
        <f t="shared" si="56"/>
        <v>0</v>
      </c>
      <c r="SC73" s="211">
        <f t="shared" si="56"/>
        <v>0</v>
      </c>
      <c r="SD73" s="211">
        <f t="shared" si="56"/>
        <v>0</v>
      </c>
      <c r="SE73" s="210">
        <v>0</v>
      </c>
      <c r="SF73" s="210">
        <f t="shared" si="57"/>
        <v>0</v>
      </c>
      <c r="SG73" s="210">
        <f t="shared" si="57"/>
        <v>0</v>
      </c>
      <c r="SH73" s="210">
        <f t="shared" si="57"/>
        <v>0</v>
      </c>
      <c r="SI73" s="210">
        <f t="shared" si="57"/>
        <v>0</v>
      </c>
      <c r="SJ73" s="211">
        <f t="shared" si="57"/>
        <v>0</v>
      </c>
      <c r="SK73" s="211">
        <f t="shared" si="57"/>
        <v>0</v>
      </c>
      <c r="SL73" s="210">
        <f t="shared" si="57"/>
        <v>0</v>
      </c>
      <c r="SM73" s="210">
        <f t="shared" si="57"/>
        <v>0</v>
      </c>
      <c r="SN73" s="210">
        <f t="shared" si="57"/>
        <v>0</v>
      </c>
      <c r="SO73" s="4670">
        <v>0</v>
      </c>
      <c r="SP73" s="4700">
        <v>0</v>
      </c>
      <c r="SQ73" s="4686">
        <v>0</v>
      </c>
      <c r="SR73" s="4686">
        <v>0</v>
      </c>
      <c r="SS73" s="4700">
        <v>0</v>
      </c>
      <c r="ST73" s="4721">
        <v>0</v>
      </c>
      <c r="SU73" s="4742">
        <v>0</v>
      </c>
      <c r="SV73" s="4764">
        <v>0</v>
      </c>
      <c r="SW73" s="4785">
        <v>0</v>
      </c>
      <c r="SX73" s="4798">
        <v>0</v>
      </c>
      <c r="SY73" s="4798">
        <v>0</v>
      </c>
      <c r="SZ73" s="210">
        <f t="shared" si="58"/>
        <v>0</v>
      </c>
      <c r="TA73" s="210">
        <v>0</v>
      </c>
      <c r="TB73" s="210">
        <f t="shared" si="59"/>
        <v>0</v>
      </c>
      <c r="TC73" s="210">
        <f t="shared" si="59"/>
        <v>0</v>
      </c>
      <c r="TD73" s="210">
        <f t="shared" si="59"/>
        <v>0</v>
      </c>
      <c r="TE73" s="211">
        <f t="shared" si="59"/>
        <v>0</v>
      </c>
      <c r="TF73" s="211">
        <f t="shared" si="59"/>
        <v>0</v>
      </c>
      <c r="TG73" s="210">
        <f t="shared" si="59"/>
        <v>0</v>
      </c>
      <c r="TH73" s="210">
        <f t="shared" si="59"/>
        <v>0</v>
      </c>
      <c r="TI73" s="210">
        <f t="shared" si="59"/>
        <v>0</v>
      </c>
      <c r="TJ73" s="210">
        <f t="shared" si="59"/>
        <v>0</v>
      </c>
      <c r="TK73" s="210">
        <f t="shared" si="59"/>
        <v>0</v>
      </c>
      <c r="TL73" s="211">
        <f t="shared" si="59"/>
        <v>0</v>
      </c>
      <c r="TM73" s="211">
        <f t="shared" si="59"/>
        <v>0</v>
      </c>
      <c r="TN73" s="210">
        <f t="shared" si="59"/>
        <v>0</v>
      </c>
      <c r="TO73" s="210">
        <f t="shared" si="59"/>
        <v>0</v>
      </c>
      <c r="TP73" s="210">
        <f t="shared" si="59"/>
        <v>0</v>
      </c>
      <c r="TQ73" s="210">
        <f t="shared" si="59"/>
        <v>0</v>
      </c>
    </row>
    <row r="74" spans="1:537" x14ac:dyDescent="0.3">
      <c r="A74" s="207" t="s">
        <v>64</v>
      </c>
      <c r="B74" s="208">
        <v>405</v>
      </c>
      <c r="C74" s="208">
        <v>365</v>
      </c>
      <c r="D74" s="208">
        <v>470</v>
      </c>
      <c r="E74" s="208">
        <v>420</v>
      </c>
      <c r="F74" s="208">
        <v>323</v>
      </c>
      <c r="G74" s="209">
        <v>0</v>
      </c>
      <c r="H74" s="209">
        <v>0</v>
      </c>
      <c r="I74" s="208">
        <v>380</v>
      </c>
      <c r="J74" s="208">
        <v>429</v>
      </c>
      <c r="K74" s="208">
        <v>363</v>
      </c>
      <c r="L74" s="208">
        <v>281</v>
      </c>
      <c r="M74" s="208">
        <v>316</v>
      </c>
      <c r="N74" s="209">
        <v>0</v>
      </c>
      <c r="O74" s="209">
        <v>0</v>
      </c>
      <c r="P74" s="208">
        <v>424</v>
      </c>
      <c r="Q74" s="208">
        <v>288</v>
      </c>
      <c r="R74" s="208">
        <v>537</v>
      </c>
      <c r="S74" s="208">
        <v>386</v>
      </c>
      <c r="T74" s="208">
        <v>218</v>
      </c>
      <c r="U74" s="209">
        <v>0</v>
      </c>
      <c r="V74" s="209">
        <v>0</v>
      </c>
      <c r="W74" s="208">
        <v>388</v>
      </c>
      <c r="X74" s="208">
        <v>472</v>
      </c>
      <c r="Y74" s="208">
        <v>387</v>
      </c>
      <c r="Z74" s="208">
        <v>278</v>
      </c>
      <c r="AA74" s="208">
        <v>242</v>
      </c>
      <c r="AB74" s="209">
        <v>0</v>
      </c>
      <c r="AC74" s="209">
        <v>0</v>
      </c>
      <c r="AD74" s="208">
        <v>409</v>
      </c>
      <c r="AE74" s="208">
        <v>108</v>
      </c>
      <c r="AF74" s="208">
        <v>191</v>
      </c>
      <c r="AG74" s="208">
        <v>375</v>
      </c>
      <c r="AH74" s="208">
        <v>0</v>
      </c>
      <c r="AI74" s="209">
        <v>0</v>
      </c>
      <c r="AJ74" s="209">
        <v>0</v>
      </c>
      <c r="AK74" s="208">
        <v>588</v>
      </c>
      <c r="AL74" s="208">
        <v>341</v>
      </c>
      <c r="AM74" s="208">
        <v>270</v>
      </c>
      <c r="AN74" s="208">
        <v>399</v>
      </c>
      <c r="AO74" s="208">
        <v>239</v>
      </c>
      <c r="AP74" s="209">
        <v>0</v>
      </c>
      <c r="AQ74" s="209">
        <v>0</v>
      </c>
      <c r="AR74" s="208">
        <v>210</v>
      </c>
      <c r="AS74" s="208">
        <v>104</v>
      </c>
      <c r="AT74" s="208">
        <v>98</v>
      </c>
      <c r="AU74" s="208">
        <v>128</v>
      </c>
      <c r="AV74" s="208">
        <v>115</v>
      </c>
      <c r="AW74" s="209">
        <v>0</v>
      </c>
      <c r="AX74" s="209">
        <v>0</v>
      </c>
      <c r="AY74" s="208">
        <v>152</v>
      </c>
      <c r="AZ74" s="208">
        <v>164</v>
      </c>
      <c r="BA74" s="208">
        <v>258</v>
      </c>
      <c r="BB74" s="208">
        <v>320</v>
      </c>
      <c r="BC74" s="208">
        <v>180</v>
      </c>
      <c r="BD74" s="209">
        <v>0</v>
      </c>
      <c r="BE74" s="209">
        <v>0</v>
      </c>
      <c r="BF74" s="208">
        <v>495</v>
      </c>
      <c r="BG74" s="210">
        <f t="shared" si="37"/>
        <v>217</v>
      </c>
      <c r="BH74" s="208">
        <v>164</v>
      </c>
      <c r="BI74" s="208">
        <v>67</v>
      </c>
      <c r="BJ74" s="210">
        <f t="shared" si="38"/>
        <v>0</v>
      </c>
      <c r="BK74" s="211">
        <f t="shared" si="38"/>
        <v>0</v>
      </c>
      <c r="BL74" s="211">
        <f t="shared" si="38"/>
        <v>0</v>
      </c>
      <c r="BM74" s="210">
        <f t="shared" si="38"/>
        <v>177</v>
      </c>
      <c r="BN74" s="208">
        <v>274</v>
      </c>
      <c r="BO74" s="208">
        <v>444</v>
      </c>
      <c r="BP74" s="208">
        <v>318</v>
      </c>
      <c r="BQ74" s="208">
        <v>192</v>
      </c>
      <c r="BR74" s="209">
        <v>0</v>
      </c>
      <c r="BS74" s="209">
        <v>0</v>
      </c>
      <c r="BT74" s="208">
        <v>575</v>
      </c>
      <c r="BU74" s="208">
        <v>154</v>
      </c>
      <c r="BV74" s="208">
        <v>201</v>
      </c>
      <c r="BW74" s="208">
        <v>373</v>
      </c>
      <c r="BX74" s="208">
        <v>88</v>
      </c>
      <c r="BY74" s="209">
        <v>0</v>
      </c>
      <c r="BZ74" s="209">
        <v>0</v>
      </c>
      <c r="CA74" s="208">
        <v>332</v>
      </c>
      <c r="CB74" s="208">
        <v>41</v>
      </c>
      <c r="CC74" s="212">
        <v>251</v>
      </c>
      <c r="CD74" s="213">
        <v>199</v>
      </c>
      <c r="CE74" s="213">
        <v>361</v>
      </c>
      <c r="CF74" s="214">
        <v>0</v>
      </c>
      <c r="CG74" s="214">
        <v>0</v>
      </c>
      <c r="CH74" s="215">
        <v>100</v>
      </c>
      <c r="CI74" s="215">
        <v>59</v>
      </c>
      <c r="CJ74" s="210">
        <f t="shared" si="39"/>
        <v>287</v>
      </c>
      <c r="CK74" s="210">
        <f t="shared" si="39"/>
        <v>186</v>
      </c>
      <c r="CL74" s="210">
        <f t="shared" si="39"/>
        <v>508</v>
      </c>
      <c r="CM74" s="211">
        <f t="shared" si="39"/>
        <v>0</v>
      </c>
      <c r="CN74" s="211">
        <f t="shared" si="39"/>
        <v>0</v>
      </c>
      <c r="CO74" s="210">
        <f t="shared" si="39"/>
        <v>382</v>
      </c>
      <c r="CP74" s="216">
        <v>0</v>
      </c>
      <c r="CQ74" s="210">
        <f t="shared" si="40"/>
        <v>0</v>
      </c>
      <c r="CR74" s="210">
        <f t="shared" si="40"/>
        <v>0</v>
      </c>
      <c r="CS74" s="210">
        <f t="shared" si="40"/>
        <v>0</v>
      </c>
      <c r="CT74" s="211">
        <f t="shared" si="40"/>
        <v>0</v>
      </c>
      <c r="CU74" s="211">
        <f t="shared" si="40"/>
        <v>0</v>
      </c>
      <c r="CV74" s="216">
        <v>0</v>
      </c>
      <c r="CW74" s="216">
        <v>0</v>
      </c>
      <c r="CX74" s="216">
        <v>0</v>
      </c>
      <c r="CY74" s="216">
        <v>0</v>
      </c>
      <c r="CZ74" s="216">
        <v>0</v>
      </c>
      <c r="DA74" s="217">
        <v>0</v>
      </c>
      <c r="DB74" s="217">
        <v>0</v>
      </c>
      <c r="DC74" s="218">
        <v>0</v>
      </c>
      <c r="DD74" s="219">
        <v>0</v>
      </c>
      <c r="DE74" s="219">
        <v>0</v>
      </c>
      <c r="DF74" s="210">
        <f t="shared" si="41"/>
        <v>0</v>
      </c>
      <c r="DG74" s="220">
        <v>0</v>
      </c>
      <c r="DH74" s="221">
        <v>0</v>
      </c>
      <c r="DI74" s="221">
        <v>0</v>
      </c>
      <c r="DJ74" s="210">
        <f t="shared" si="42"/>
        <v>0</v>
      </c>
      <c r="DK74" s="210">
        <f t="shared" si="42"/>
        <v>0</v>
      </c>
      <c r="DL74" s="210">
        <f t="shared" si="42"/>
        <v>0</v>
      </c>
      <c r="DM74" s="222">
        <v>0</v>
      </c>
      <c r="DN74" s="210">
        <f t="shared" si="43"/>
        <v>0</v>
      </c>
      <c r="DO74" s="211">
        <f t="shared" si="43"/>
        <v>0</v>
      </c>
      <c r="DP74" s="211">
        <f t="shared" si="43"/>
        <v>0</v>
      </c>
      <c r="DQ74" s="210">
        <f t="shared" si="43"/>
        <v>0</v>
      </c>
      <c r="DR74" s="210">
        <f t="shared" si="43"/>
        <v>0</v>
      </c>
      <c r="DS74" s="223">
        <v>0</v>
      </c>
      <c r="DT74" s="210">
        <f t="shared" si="44"/>
        <v>0</v>
      </c>
      <c r="DU74" s="224">
        <v>0</v>
      </c>
      <c r="DV74" s="225">
        <v>0</v>
      </c>
      <c r="DW74" s="225">
        <v>0</v>
      </c>
      <c r="DX74" s="210">
        <f t="shared" si="45"/>
        <v>0</v>
      </c>
      <c r="DY74" s="226">
        <v>0</v>
      </c>
      <c r="DZ74" s="227">
        <v>0</v>
      </c>
      <c r="EA74" s="228">
        <v>0</v>
      </c>
      <c r="EB74" s="210">
        <f t="shared" si="46"/>
        <v>0</v>
      </c>
      <c r="EC74" s="211">
        <f t="shared" si="46"/>
        <v>0</v>
      </c>
      <c r="ED74" s="211">
        <f t="shared" si="46"/>
        <v>0</v>
      </c>
      <c r="EE74" s="211">
        <f t="shared" si="46"/>
        <v>0</v>
      </c>
      <c r="EF74" s="210">
        <f t="shared" si="46"/>
        <v>0</v>
      </c>
      <c r="EG74" s="210">
        <f t="shared" si="46"/>
        <v>0</v>
      </c>
      <c r="EH74" s="229">
        <v>0</v>
      </c>
      <c r="EI74" s="210">
        <f t="shared" si="47"/>
        <v>0</v>
      </c>
      <c r="EJ74" s="211">
        <f t="shared" si="47"/>
        <v>0</v>
      </c>
      <c r="EK74" s="211">
        <f t="shared" si="47"/>
        <v>0</v>
      </c>
      <c r="EL74" s="210">
        <f t="shared" si="47"/>
        <v>0</v>
      </c>
      <c r="EM74" s="230">
        <v>0</v>
      </c>
      <c r="EN74" s="231">
        <v>0</v>
      </c>
      <c r="EO74" s="210">
        <f t="shared" si="48"/>
        <v>0</v>
      </c>
      <c r="EP74" s="232">
        <v>0</v>
      </c>
      <c r="EQ74" s="233">
        <v>0</v>
      </c>
      <c r="ER74" s="233">
        <v>0</v>
      </c>
      <c r="ES74" s="234">
        <v>0</v>
      </c>
      <c r="ET74" s="235">
        <v>0</v>
      </c>
      <c r="EU74" s="236">
        <v>0</v>
      </c>
      <c r="EV74" s="237">
        <v>0</v>
      </c>
      <c r="EW74" s="210">
        <f t="shared" si="49"/>
        <v>0</v>
      </c>
      <c r="EX74" s="211">
        <f t="shared" si="49"/>
        <v>0</v>
      </c>
      <c r="EY74" s="211">
        <f t="shared" si="49"/>
        <v>0</v>
      </c>
      <c r="EZ74" s="238">
        <v>0</v>
      </c>
      <c r="FA74" s="239">
        <v>0</v>
      </c>
      <c r="FB74" s="240">
        <v>0</v>
      </c>
      <c r="FC74" s="241">
        <v>0</v>
      </c>
      <c r="FD74" s="242">
        <v>0</v>
      </c>
      <c r="FE74" s="243">
        <v>0</v>
      </c>
      <c r="FF74" s="243">
        <v>0</v>
      </c>
      <c r="FG74" s="244">
        <v>0</v>
      </c>
      <c r="FH74" s="245">
        <v>0</v>
      </c>
      <c r="FI74" s="246">
        <v>0</v>
      </c>
      <c r="FJ74" s="246">
        <v>0</v>
      </c>
      <c r="FK74" s="247">
        <v>0</v>
      </c>
      <c r="FL74" s="248">
        <v>0</v>
      </c>
      <c r="FM74" s="248">
        <v>0</v>
      </c>
      <c r="FN74" s="249">
        <v>0</v>
      </c>
      <c r="FO74" s="250">
        <v>0</v>
      </c>
      <c r="FP74" s="250">
        <v>0</v>
      </c>
      <c r="FQ74" s="250">
        <v>0</v>
      </c>
      <c r="FR74" s="251">
        <v>0</v>
      </c>
      <c r="FS74" s="252">
        <v>0</v>
      </c>
      <c r="FT74" s="252">
        <v>0</v>
      </c>
      <c r="FU74" s="253">
        <v>0</v>
      </c>
      <c r="FV74" s="254">
        <v>0</v>
      </c>
      <c r="FW74" s="254">
        <v>0</v>
      </c>
      <c r="FX74" s="254">
        <v>0</v>
      </c>
      <c r="FY74" s="468">
        <v>0</v>
      </c>
      <c r="FZ74" s="256">
        <v>0</v>
      </c>
      <c r="GA74" s="256">
        <v>0</v>
      </c>
      <c r="GB74" s="257">
        <v>0</v>
      </c>
      <c r="GC74" s="258">
        <v>0</v>
      </c>
      <c r="GD74" s="259">
        <v>0</v>
      </c>
      <c r="GE74" s="259">
        <v>0</v>
      </c>
      <c r="GF74" s="260">
        <v>0</v>
      </c>
      <c r="GG74" s="261">
        <v>0</v>
      </c>
      <c r="GH74" s="261">
        <v>0</v>
      </c>
      <c r="GI74" s="262">
        <v>0</v>
      </c>
      <c r="GJ74" s="263">
        <v>0</v>
      </c>
      <c r="GK74" s="264">
        <v>0</v>
      </c>
      <c r="GL74" s="264">
        <v>0</v>
      </c>
      <c r="GM74" s="210">
        <f t="shared" si="50"/>
        <v>0</v>
      </c>
      <c r="GN74" s="211">
        <f t="shared" si="50"/>
        <v>0</v>
      </c>
      <c r="GO74" s="211">
        <f t="shared" si="50"/>
        <v>0</v>
      </c>
      <c r="GP74" s="265">
        <v>0</v>
      </c>
      <c r="GQ74" s="266">
        <v>0</v>
      </c>
      <c r="GR74" s="267">
        <v>0</v>
      </c>
      <c r="GS74" s="267">
        <v>0</v>
      </c>
      <c r="GT74" s="267">
        <v>0</v>
      </c>
      <c r="GU74" s="268">
        <v>0</v>
      </c>
      <c r="GV74" s="268">
        <v>0</v>
      </c>
      <c r="GW74" s="269">
        <v>0</v>
      </c>
      <c r="GX74" s="270">
        <v>0</v>
      </c>
      <c r="GY74" s="271">
        <v>0</v>
      </c>
      <c r="GZ74" s="271">
        <v>0</v>
      </c>
      <c r="HA74" s="271">
        <v>0</v>
      </c>
      <c r="HB74" s="272">
        <v>0</v>
      </c>
      <c r="HC74" s="272">
        <v>0</v>
      </c>
      <c r="HD74" s="273">
        <v>0</v>
      </c>
      <c r="HE74" s="274">
        <v>0</v>
      </c>
      <c r="HF74" s="275">
        <v>0</v>
      </c>
      <c r="HG74" s="276">
        <v>0</v>
      </c>
      <c r="HH74" s="276">
        <v>0</v>
      </c>
      <c r="HI74" s="277">
        <v>0</v>
      </c>
      <c r="HJ74" s="277">
        <v>0</v>
      </c>
      <c r="HK74" s="278">
        <v>0</v>
      </c>
      <c r="HL74" s="279">
        <v>0</v>
      </c>
      <c r="HM74" s="1367">
        <v>0</v>
      </c>
      <c r="HN74" s="1393">
        <v>0</v>
      </c>
      <c r="HO74" s="1447">
        <v>0</v>
      </c>
      <c r="HP74" s="1460">
        <v>0</v>
      </c>
      <c r="HQ74" s="1460">
        <v>0</v>
      </c>
      <c r="HR74" s="1476">
        <v>0</v>
      </c>
      <c r="HS74" s="1517">
        <v>0</v>
      </c>
      <c r="HT74" s="1539">
        <v>0</v>
      </c>
      <c r="HU74" s="210">
        <f t="shared" si="51"/>
        <v>0</v>
      </c>
      <c r="HV74" s="1562">
        <v>0</v>
      </c>
      <c r="HW74" s="1575">
        <v>0</v>
      </c>
      <c r="HX74" s="1575">
        <v>0</v>
      </c>
      <c r="HY74" s="1575">
        <v>0</v>
      </c>
      <c r="HZ74" s="1591">
        <v>0</v>
      </c>
      <c r="IA74" s="1612">
        <v>0</v>
      </c>
      <c r="IB74" s="1634">
        <v>0</v>
      </c>
      <c r="IC74" s="1655">
        <v>0</v>
      </c>
      <c r="ID74" s="1668">
        <v>0</v>
      </c>
      <c r="IE74" s="1668">
        <v>0</v>
      </c>
      <c r="IF74" s="1684">
        <v>0</v>
      </c>
      <c r="IG74" s="1705">
        <v>0</v>
      </c>
      <c r="IH74" s="1705">
        <v>0</v>
      </c>
      <c r="II74" s="1727">
        <v>0</v>
      </c>
      <c r="IJ74" s="1748">
        <v>0</v>
      </c>
      <c r="IK74" s="1761">
        <v>0</v>
      </c>
      <c r="IL74" s="1761">
        <v>0</v>
      </c>
      <c r="IM74" s="1777">
        <v>0</v>
      </c>
      <c r="IN74" s="210">
        <f t="shared" si="52"/>
        <v>0</v>
      </c>
      <c r="IO74" s="1798">
        <v>0</v>
      </c>
      <c r="IP74" s="1819">
        <v>0</v>
      </c>
      <c r="IQ74" s="1840">
        <v>0</v>
      </c>
      <c r="IR74" s="1853">
        <v>0</v>
      </c>
      <c r="IS74" s="1853">
        <v>0</v>
      </c>
      <c r="IT74" s="1869">
        <v>0</v>
      </c>
      <c r="IU74" s="1890">
        <v>0</v>
      </c>
      <c r="IV74" s="1890">
        <v>0</v>
      </c>
      <c r="IW74" s="1911">
        <v>0</v>
      </c>
      <c r="IX74" s="1932">
        <v>0</v>
      </c>
      <c r="IY74" s="1945">
        <v>0</v>
      </c>
      <c r="IZ74" s="1945">
        <v>0</v>
      </c>
      <c r="JA74" s="1932">
        <v>0</v>
      </c>
      <c r="JB74" s="1932">
        <v>0</v>
      </c>
      <c r="JC74" s="1961">
        <v>0</v>
      </c>
      <c r="JD74" s="1961">
        <v>0</v>
      </c>
      <c r="JE74" s="1982">
        <v>0</v>
      </c>
      <c r="JF74" s="1995">
        <v>0</v>
      </c>
      <c r="JG74" s="1995">
        <v>0</v>
      </c>
      <c r="JH74" s="2011">
        <v>0</v>
      </c>
      <c r="JI74" s="2032">
        <v>0</v>
      </c>
      <c r="JJ74" s="2053">
        <v>0</v>
      </c>
      <c r="JK74" s="2053">
        <v>0</v>
      </c>
      <c r="JL74" s="2074">
        <v>0</v>
      </c>
      <c r="JM74" s="2087">
        <v>0</v>
      </c>
      <c r="JN74" s="2087">
        <v>0</v>
      </c>
      <c r="JO74" s="2103">
        <v>0</v>
      </c>
      <c r="JP74" s="2123">
        <v>0</v>
      </c>
      <c r="JQ74" s="2143">
        <v>0</v>
      </c>
      <c r="JR74" s="2163">
        <v>0</v>
      </c>
      <c r="JS74" s="2183">
        <v>0</v>
      </c>
      <c r="JT74" s="2196">
        <v>0</v>
      </c>
      <c r="JU74" s="2196">
        <v>0</v>
      </c>
      <c r="JV74" s="2210">
        <v>0</v>
      </c>
      <c r="JW74" s="2230">
        <v>0</v>
      </c>
      <c r="JX74" s="2250">
        <v>0</v>
      </c>
      <c r="JY74" s="2270">
        <v>0</v>
      </c>
      <c r="JZ74" s="2290">
        <v>0</v>
      </c>
      <c r="KA74" s="2303">
        <v>0</v>
      </c>
      <c r="KB74" s="2303">
        <v>0</v>
      </c>
      <c r="KC74" s="2319">
        <v>0</v>
      </c>
      <c r="KD74" s="2339">
        <v>0</v>
      </c>
      <c r="KE74" s="2359">
        <v>0</v>
      </c>
      <c r="KF74" s="2379">
        <v>0</v>
      </c>
      <c r="KG74" s="2399">
        <v>0</v>
      </c>
      <c r="KH74" s="2412">
        <v>0</v>
      </c>
      <c r="KI74" s="2412">
        <v>0</v>
      </c>
      <c r="KJ74" s="2428">
        <v>0</v>
      </c>
      <c r="KK74" s="2448">
        <v>0</v>
      </c>
      <c r="KL74" s="2468">
        <v>0</v>
      </c>
      <c r="KM74" s="2488">
        <v>0</v>
      </c>
      <c r="KN74" s="2508">
        <v>0</v>
      </c>
      <c r="KO74" s="2521">
        <v>0</v>
      </c>
      <c r="KP74" s="2521">
        <v>0</v>
      </c>
      <c r="KQ74" s="2537">
        <v>0</v>
      </c>
      <c r="KR74" s="2557">
        <v>0</v>
      </c>
      <c r="KS74" s="2577">
        <v>0</v>
      </c>
      <c r="KT74" s="2597">
        <v>0</v>
      </c>
      <c r="KU74" s="2617">
        <v>0</v>
      </c>
      <c r="KV74" s="2630">
        <v>0</v>
      </c>
      <c r="KW74" s="2630">
        <v>0</v>
      </c>
      <c r="KX74" s="2646">
        <v>0</v>
      </c>
      <c r="KY74" s="2666">
        <v>0</v>
      </c>
      <c r="KZ74" s="2686">
        <v>0</v>
      </c>
      <c r="LA74" s="2710">
        <v>0</v>
      </c>
      <c r="LB74" s="2730">
        <v>0</v>
      </c>
      <c r="LC74" s="2743">
        <v>0</v>
      </c>
      <c r="LD74" s="2743">
        <v>0</v>
      </c>
      <c r="LE74" s="2759">
        <v>0</v>
      </c>
      <c r="LF74" s="2779">
        <v>0</v>
      </c>
      <c r="LG74" s="2799">
        <v>0</v>
      </c>
      <c r="LH74" s="2819">
        <v>0</v>
      </c>
      <c r="LI74" s="2839">
        <v>0</v>
      </c>
      <c r="LJ74" s="2852">
        <v>0</v>
      </c>
      <c r="LK74" s="2852">
        <v>0</v>
      </c>
      <c r="LL74" s="2868">
        <v>0</v>
      </c>
      <c r="LM74" s="2888">
        <v>0</v>
      </c>
      <c r="LN74" s="2910">
        <v>0</v>
      </c>
      <c r="LO74" s="2930">
        <v>0</v>
      </c>
      <c r="LP74" s="2930">
        <v>0</v>
      </c>
      <c r="LQ74" s="2970">
        <v>0</v>
      </c>
      <c r="LR74" s="2970">
        <v>0</v>
      </c>
      <c r="LS74" s="2971">
        <v>0</v>
      </c>
      <c r="LT74" s="2972">
        <v>0</v>
      </c>
      <c r="LU74" s="2973">
        <v>0</v>
      </c>
      <c r="LV74" s="2974">
        <v>0</v>
      </c>
      <c r="LW74" s="3056">
        <v>0</v>
      </c>
      <c r="LX74" s="3057">
        <v>0</v>
      </c>
      <c r="LY74" s="3057">
        <v>0</v>
      </c>
      <c r="LZ74" s="3087">
        <v>0</v>
      </c>
      <c r="MA74" s="3108">
        <v>0</v>
      </c>
      <c r="MB74" s="3144">
        <v>0</v>
      </c>
      <c r="MC74" s="3164">
        <v>0</v>
      </c>
      <c r="MD74" s="3184">
        <v>0</v>
      </c>
      <c r="ME74" s="3197">
        <v>0</v>
      </c>
      <c r="MF74" s="3197">
        <v>0</v>
      </c>
      <c r="MG74" s="3214">
        <v>0</v>
      </c>
      <c r="MH74" s="3234">
        <v>0</v>
      </c>
      <c r="MI74" s="3254">
        <v>0</v>
      </c>
      <c r="MJ74" s="3275">
        <v>0</v>
      </c>
      <c r="MK74" s="3295">
        <v>0</v>
      </c>
      <c r="ML74" s="3308">
        <v>0</v>
      </c>
      <c r="MM74" s="3308">
        <v>0</v>
      </c>
      <c r="MN74" s="3324">
        <v>0</v>
      </c>
      <c r="MO74" s="3344">
        <v>0</v>
      </c>
      <c r="MP74" s="3364">
        <v>0</v>
      </c>
      <c r="MQ74" s="3384">
        <v>0</v>
      </c>
      <c r="MR74" s="3437">
        <v>0</v>
      </c>
      <c r="MS74" s="3438">
        <v>0</v>
      </c>
      <c r="MT74" s="3438">
        <v>0</v>
      </c>
      <c r="MU74" s="3437">
        <v>0</v>
      </c>
      <c r="MV74" s="3466">
        <v>0</v>
      </c>
      <c r="MW74" s="3486">
        <v>0</v>
      </c>
      <c r="MX74" s="3506">
        <v>0</v>
      </c>
      <c r="MY74" s="3526">
        <v>0</v>
      </c>
      <c r="MZ74" s="3539">
        <v>0</v>
      </c>
      <c r="NA74" s="3539">
        <v>0</v>
      </c>
      <c r="NB74" s="1575">
        <v>0</v>
      </c>
      <c r="NC74" s="3555">
        <v>0</v>
      </c>
      <c r="ND74" s="3555">
        <v>0</v>
      </c>
      <c r="NE74" s="3555">
        <v>0</v>
      </c>
      <c r="NF74" s="3585">
        <v>0</v>
      </c>
      <c r="NG74" s="3571">
        <v>0</v>
      </c>
      <c r="NH74" s="3571">
        <v>0</v>
      </c>
      <c r="NI74" s="210">
        <f t="shared" si="53"/>
        <v>0</v>
      </c>
      <c r="NJ74" s="3585">
        <v>0</v>
      </c>
      <c r="NK74" s="3615">
        <v>0</v>
      </c>
      <c r="NL74" s="3615">
        <v>0</v>
      </c>
      <c r="NM74" s="3615">
        <v>0</v>
      </c>
      <c r="NN74" s="3602">
        <v>0</v>
      </c>
      <c r="NO74" s="3602">
        <v>0</v>
      </c>
      <c r="NP74" s="3615">
        <v>0</v>
      </c>
      <c r="NQ74" s="3615">
        <v>0</v>
      </c>
      <c r="NR74" s="3615">
        <v>0</v>
      </c>
      <c r="NS74" s="3615">
        <v>0</v>
      </c>
      <c r="NT74" s="3635">
        <v>0</v>
      </c>
      <c r="NU74" s="3602">
        <v>0</v>
      </c>
      <c r="NV74" s="3602">
        <v>0</v>
      </c>
      <c r="NW74" s="3615">
        <v>0</v>
      </c>
      <c r="NX74" s="3615">
        <v>0</v>
      </c>
      <c r="NY74" s="3635">
        <v>0</v>
      </c>
      <c r="NZ74" s="3664">
        <v>0</v>
      </c>
      <c r="OA74" s="3664">
        <v>0</v>
      </c>
      <c r="OB74" s="3651">
        <v>0</v>
      </c>
      <c r="OC74" s="3651">
        <v>0</v>
      </c>
      <c r="OD74" s="3664">
        <v>0</v>
      </c>
      <c r="OE74" s="3664">
        <v>0</v>
      </c>
      <c r="OF74" s="3664">
        <v>0</v>
      </c>
      <c r="OG74" s="3664">
        <v>0</v>
      </c>
      <c r="OH74" s="210">
        <f t="shared" si="54"/>
        <v>0</v>
      </c>
      <c r="OI74" s="211">
        <f t="shared" si="54"/>
        <v>0</v>
      </c>
      <c r="OJ74" s="211">
        <f t="shared" si="54"/>
        <v>0</v>
      </c>
      <c r="OK74" s="3684">
        <v>0</v>
      </c>
      <c r="OL74" s="3684">
        <v>0</v>
      </c>
      <c r="OM74" s="3704">
        <v>0</v>
      </c>
      <c r="ON74" s="3724">
        <v>0</v>
      </c>
      <c r="OO74" s="3744">
        <v>0</v>
      </c>
      <c r="OP74" s="3757">
        <v>0</v>
      </c>
      <c r="OQ74" s="3757">
        <v>0</v>
      </c>
      <c r="OR74" s="3773">
        <v>0</v>
      </c>
      <c r="OS74" s="3793">
        <v>0</v>
      </c>
      <c r="OT74" s="3813">
        <v>0</v>
      </c>
      <c r="OU74" s="3833">
        <v>0</v>
      </c>
      <c r="OV74" s="3853">
        <v>0</v>
      </c>
      <c r="OW74" s="3866">
        <v>0</v>
      </c>
      <c r="OX74" s="3866">
        <v>0</v>
      </c>
      <c r="OY74" s="3882">
        <v>0</v>
      </c>
      <c r="OZ74" s="3902">
        <v>0</v>
      </c>
      <c r="PA74" s="3922">
        <v>0</v>
      </c>
      <c r="PB74" s="3942">
        <v>0</v>
      </c>
      <c r="PC74" s="3962">
        <v>0</v>
      </c>
      <c r="PD74" s="3975">
        <v>0</v>
      </c>
      <c r="PE74" s="3975">
        <v>0</v>
      </c>
      <c r="PF74" s="3991">
        <v>0</v>
      </c>
      <c r="PG74" s="3991">
        <v>0</v>
      </c>
      <c r="PH74" s="3991">
        <v>0</v>
      </c>
      <c r="PI74" s="4011">
        <v>0</v>
      </c>
      <c r="PJ74" s="4031">
        <v>0</v>
      </c>
      <c r="PK74" s="4044">
        <v>0</v>
      </c>
      <c r="PL74" s="4044">
        <v>0</v>
      </c>
      <c r="PM74" s="4060">
        <v>0</v>
      </c>
      <c r="PN74" s="4080">
        <v>0</v>
      </c>
      <c r="PO74" s="4100">
        <v>0</v>
      </c>
      <c r="PP74" s="4120">
        <v>0</v>
      </c>
      <c r="PQ74" s="4140">
        <v>0</v>
      </c>
      <c r="PR74" s="4153">
        <v>0</v>
      </c>
      <c r="PS74" s="4153">
        <v>0</v>
      </c>
      <c r="PT74" s="4171">
        <v>0</v>
      </c>
      <c r="PU74" s="4171">
        <v>0</v>
      </c>
      <c r="PV74" s="4171">
        <v>0</v>
      </c>
      <c r="PW74" s="4171">
        <v>0</v>
      </c>
      <c r="PX74" s="4191">
        <v>0</v>
      </c>
      <c r="PY74" s="4204">
        <v>0</v>
      </c>
      <c r="PZ74" s="4204">
        <v>0</v>
      </c>
      <c r="QA74" s="4220">
        <v>0</v>
      </c>
      <c r="QB74" s="4240">
        <v>0</v>
      </c>
      <c r="QC74" s="4260">
        <v>0</v>
      </c>
      <c r="QD74" s="4280">
        <v>0</v>
      </c>
      <c r="QE74" s="4300">
        <v>0</v>
      </c>
      <c r="QF74" s="4313">
        <v>0</v>
      </c>
      <c r="QG74" s="4313">
        <v>0</v>
      </c>
      <c r="QH74" s="4329">
        <v>0</v>
      </c>
      <c r="QI74" s="4349">
        <v>0</v>
      </c>
      <c r="QJ74" s="4369">
        <v>0</v>
      </c>
      <c r="QK74" s="4389">
        <v>0</v>
      </c>
      <c r="QL74" s="4409">
        <v>0</v>
      </c>
      <c r="QM74" s="4422">
        <v>0</v>
      </c>
      <c r="QN74" s="4422">
        <v>0</v>
      </c>
      <c r="QO74" s="4438">
        <v>0</v>
      </c>
      <c r="QP74" s="4458">
        <v>0</v>
      </c>
      <c r="QQ74" s="4478">
        <v>0</v>
      </c>
      <c r="QR74" s="4498">
        <v>0</v>
      </c>
      <c r="QS74" s="4518">
        <v>0</v>
      </c>
      <c r="QT74" s="4531">
        <v>0</v>
      </c>
      <c r="QU74" s="4531">
        <v>0</v>
      </c>
      <c r="QV74" s="4518">
        <v>0</v>
      </c>
      <c r="QW74" s="4550">
        <v>0</v>
      </c>
      <c r="QX74" s="4570">
        <v>0</v>
      </c>
      <c r="QY74" s="4590">
        <v>0</v>
      </c>
      <c r="QZ74" s="4610">
        <v>0</v>
      </c>
      <c r="RA74" s="4623">
        <v>0</v>
      </c>
      <c r="RB74" s="4623">
        <v>0</v>
      </c>
      <c r="RC74" s="210">
        <f t="shared" si="55"/>
        <v>0</v>
      </c>
      <c r="RD74" s="210">
        <f t="shared" si="55"/>
        <v>0</v>
      </c>
      <c r="RE74" s="4646">
        <v>0</v>
      </c>
      <c r="RF74" s="210">
        <f t="shared" si="56"/>
        <v>0</v>
      </c>
      <c r="RG74" s="210">
        <f t="shared" si="56"/>
        <v>0</v>
      </c>
      <c r="RH74" s="211">
        <f t="shared" si="56"/>
        <v>0</v>
      </c>
      <c r="RI74" s="211">
        <f t="shared" si="56"/>
        <v>0</v>
      </c>
      <c r="RJ74" s="210">
        <f t="shared" si="56"/>
        <v>0</v>
      </c>
      <c r="RK74" s="210">
        <f t="shared" si="56"/>
        <v>0</v>
      </c>
      <c r="RL74" s="210">
        <f t="shared" si="56"/>
        <v>0</v>
      </c>
      <c r="RM74" s="210">
        <f t="shared" si="56"/>
        <v>0</v>
      </c>
      <c r="RN74" s="210">
        <f t="shared" si="56"/>
        <v>0</v>
      </c>
      <c r="RO74" s="211">
        <f t="shared" si="56"/>
        <v>0</v>
      </c>
      <c r="RP74" s="211">
        <f t="shared" si="56"/>
        <v>0</v>
      </c>
      <c r="RQ74" s="210">
        <f t="shared" si="56"/>
        <v>0</v>
      </c>
      <c r="RR74" s="210">
        <f t="shared" si="56"/>
        <v>0</v>
      </c>
      <c r="RS74" s="210">
        <f t="shared" si="56"/>
        <v>0</v>
      </c>
      <c r="RT74" s="210">
        <f t="shared" si="56"/>
        <v>0</v>
      </c>
      <c r="RU74" s="210">
        <f t="shared" si="56"/>
        <v>0</v>
      </c>
      <c r="RV74" s="211">
        <f t="shared" si="56"/>
        <v>0</v>
      </c>
      <c r="RW74" s="211">
        <f t="shared" si="56"/>
        <v>0</v>
      </c>
      <c r="RX74" s="210">
        <f t="shared" si="56"/>
        <v>0</v>
      </c>
      <c r="RY74" s="210">
        <f t="shared" si="56"/>
        <v>0</v>
      </c>
      <c r="RZ74" s="210">
        <f t="shared" si="56"/>
        <v>0</v>
      </c>
      <c r="SA74" s="210">
        <f t="shared" si="56"/>
        <v>0</v>
      </c>
      <c r="SB74" s="210">
        <f t="shared" si="56"/>
        <v>0</v>
      </c>
      <c r="SC74" s="211">
        <f t="shared" si="56"/>
        <v>0</v>
      </c>
      <c r="SD74" s="211">
        <f t="shared" si="56"/>
        <v>0</v>
      </c>
      <c r="SE74" s="210">
        <v>0</v>
      </c>
      <c r="SF74" s="210">
        <f t="shared" si="57"/>
        <v>0</v>
      </c>
      <c r="SG74" s="210">
        <f t="shared" si="57"/>
        <v>0</v>
      </c>
      <c r="SH74" s="210">
        <f t="shared" si="57"/>
        <v>0</v>
      </c>
      <c r="SI74" s="210">
        <f t="shared" si="57"/>
        <v>0</v>
      </c>
      <c r="SJ74" s="211">
        <f t="shared" si="57"/>
        <v>0</v>
      </c>
      <c r="SK74" s="211">
        <f t="shared" si="57"/>
        <v>0</v>
      </c>
      <c r="SL74" s="210">
        <f t="shared" si="57"/>
        <v>0</v>
      </c>
      <c r="SM74" s="210">
        <f t="shared" si="57"/>
        <v>0</v>
      </c>
      <c r="SN74" s="210">
        <f t="shared" si="57"/>
        <v>0</v>
      </c>
      <c r="SO74" s="4670">
        <v>0</v>
      </c>
      <c r="SP74" s="4700">
        <v>0</v>
      </c>
      <c r="SQ74" s="4686">
        <v>0</v>
      </c>
      <c r="SR74" s="4686">
        <v>0</v>
      </c>
      <c r="SS74" s="4700">
        <v>0</v>
      </c>
      <c r="ST74" s="4721">
        <v>0</v>
      </c>
      <c r="SU74" s="4742">
        <v>0</v>
      </c>
      <c r="SV74" s="4764">
        <v>0</v>
      </c>
      <c r="SW74" s="4785">
        <v>0</v>
      </c>
      <c r="SX74" s="4798">
        <v>0</v>
      </c>
      <c r="SY74" s="4798">
        <v>0</v>
      </c>
      <c r="SZ74" s="210">
        <f t="shared" si="58"/>
        <v>0</v>
      </c>
      <c r="TA74" s="210">
        <v>0</v>
      </c>
      <c r="TB74" s="210">
        <f t="shared" si="59"/>
        <v>0</v>
      </c>
      <c r="TC74" s="210">
        <f t="shared" si="59"/>
        <v>0</v>
      </c>
      <c r="TD74" s="210">
        <f t="shared" si="59"/>
        <v>0</v>
      </c>
      <c r="TE74" s="211">
        <f t="shared" si="59"/>
        <v>0</v>
      </c>
      <c r="TF74" s="211">
        <f t="shared" si="59"/>
        <v>0</v>
      </c>
      <c r="TG74" s="210">
        <f t="shared" si="59"/>
        <v>0</v>
      </c>
      <c r="TH74" s="210">
        <f t="shared" si="59"/>
        <v>0</v>
      </c>
      <c r="TI74" s="210">
        <f t="shared" si="59"/>
        <v>0</v>
      </c>
      <c r="TJ74" s="210">
        <f t="shared" si="59"/>
        <v>0</v>
      </c>
      <c r="TK74" s="210">
        <f t="shared" si="59"/>
        <v>0</v>
      </c>
      <c r="TL74" s="211">
        <f t="shared" si="59"/>
        <v>0</v>
      </c>
      <c r="TM74" s="211">
        <f t="shared" si="59"/>
        <v>0</v>
      </c>
      <c r="TN74" s="210">
        <f t="shared" si="59"/>
        <v>0</v>
      </c>
      <c r="TO74" s="210">
        <f t="shared" si="59"/>
        <v>0</v>
      </c>
      <c r="TP74" s="210">
        <f t="shared" si="59"/>
        <v>0</v>
      </c>
      <c r="TQ74" s="210">
        <f t="shared" si="59"/>
        <v>0</v>
      </c>
    </row>
    <row r="75" spans="1:537" x14ac:dyDescent="0.3">
      <c r="A75" s="280" t="s">
        <v>65</v>
      </c>
      <c r="B75" s="281">
        <v>93</v>
      </c>
      <c r="C75" s="281">
        <v>87</v>
      </c>
      <c r="D75" s="281">
        <v>121</v>
      </c>
      <c r="E75" s="281">
        <v>196</v>
      </c>
      <c r="F75" s="281">
        <v>193</v>
      </c>
      <c r="G75" s="209">
        <v>0</v>
      </c>
      <c r="H75" s="209">
        <v>0</v>
      </c>
      <c r="I75" s="281">
        <v>199</v>
      </c>
      <c r="J75" s="281">
        <v>202</v>
      </c>
      <c r="K75" s="281">
        <v>209</v>
      </c>
      <c r="L75" s="281">
        <v>198</v>
      </c>
      <c r="M75" s="281">
        <v>221</v>
      </c>
      <c r="N75" s="209">
        <v>0</v>
      </c>
      <c r="O75" s="209">
        <v>0</v>
      </c>
      <c r="P75" s="281">
        <v>149</v>
      </c>
      <c r="Q75" s="281">
        <v>166</v>
      </c>
      <c r="R75" s="281">
        <v>177</v>
      </c>
      <c r="S75" s="281">
        <v>182</v>
      </c>
      <c r="T75" s="281">
        <v>180</v>
      </c>
      <c r="U75" s="209">
        <v>0</v>
      </c>
      <c r="V75" s="209">
        <v>0</v>
      </c>
      <c r="W75" s="281">
        <v>201</v>
      </c>
      <c r="X75" s="281">
        <v>192</v>
      </c>
      <c r="Y75" s="281">
        <v>172</v>
      </c>
      <c r="Z75" s="281">
        <v>172</v>
      </c>
      <c r="AA75" s="281">
        <v>176</v>
      </c>
      <c r="AB75" s="209">
        <v>0</v>
      </c>
      <c r="AC75" s="209">
        <v>0</v>
      </c>
      <c r="AD75" s="281">
        <v>181</v>
      </c>
      <c r="AE75" s="281">
        <v>133</v>
      </c>
      <c r="AF75" s="281">
        <v>162</v>
      </c>
      <c r="AG75" s="281">
        <v>173</v>
      </c>
      <c r="AH75" s="281">
        <v>0</v>
      </c>
      <c r="AI75" s="209">
        <v>0</v>
      </c>
      <c r="AJ75" s="209">
        <v>0</v>
      </c>
      <c r="AK75" s="281">
        <v>171</v>
      </c>
      <c r="AL75" s="281">
        <v>194</v>
      </c>
      <c r="AM75" s="281">
        <v>179</v>
      </c>
      <c r="AN75" s="281">
        <v>174</v>
      </c>
      <c r="AO75" s="281">
        <v>166</v>
      </c>
      <c r="AP75" s="209">
        <v>0</v>
      </c>
      <c r="AQ75" s="209">
        <v>0</v>
      </c>
      <c r="AR75" s="281">
        <v>185</v>
      </c>
      <c r="AS75" s="281">
        <v>171</v>
      </c>
      <c r="AT75" s="281">
        <v>169</v>
      </c>
      <c r="AU75" s="281">
        <v>162</v>
      </c>
      <c r="AV75" s="281">
        <v>163</v>
      </c>
      <c r="AW75" s="209">
        <v>0</v>
      </c>
      <c r="AX75" s="209">
        <v>0</v>
      </c>
      <c r="AY75" s="281">
        <v>157</v>
      </c>
      <c r="AZ75" s="281">
        <v>165</v>
      </c>
      <c r="BA75" s="281">
        <v>173</v>
      </c>
      <c r="BB75" s="281">
        <v>178</v>
      </c>
      <c r="BC75" s="281">
        <v>162</v>
      </c>
      <c r="BD75" s="209">
        <v>0</v>
      </c>
      <c r="BE75" s="209">
        <v>0</v>
      </c>
      <c r="BF75" s="281">
        <v>163</v>
      </c>
      <c r="BG75" s="282">
        <f t="shared" si="37"/>
        <v>170</v>
      </c>
      <c r="BH75" s="281">
        <v>156</v>
      </c>
      <c r="BI75" s="281">
        <v>172</v>
      </c>
      <c r="BJ75" s="282">
        <f t="shared" si="38"/>
        <v>167</v>
      </c>
      <c r="BK75" s="211">
        <f t="shared" si="38"/>
        <v>0</v>
      </c>
      <c r="BL75" s="211">
        <f t="shared" si="38"/>
        <v>0</v>
      </c>
      <c r="BM75" s="282">
        <f t="shared" si="38"/>
        <v>145</v>
      </c>
      <c r="BN75" s="281">
        <v>159</v>
      </c>
      <c r="BO75" s="281">
        <v>157</v>
      </c>
      <c r="BP75" s="281">
        <v>135</v>
      </c>
      <c r="BQ75" s="281">
        <v>164</v>
      </c>
      <c r="BR75" s="209">
        <v>0</v>
      </c>
      <c r="BS75" s="209">
        <v>0</v>
      </c>
      <c r="BT75" s="281">
        <v>157</v>
      </c>
      <c r="BU75" s="281">
        <v>166</v>
      </c>
      <c r="BV75" s="281">
        <v>159</v>
      </c>
      <c r="BW75" s="281">
        <v>161</v>
      </c>
      <c r="BX75" s="281">
        <v>162</v>
      </c>
      <c r="BY75" s="209">
        <v>0</v>
      </c>
      <c r="BZ75" s="209">
        <v>0</v>
      </c>
      <c r="CA75" s="281">
        <v>163</v>
      </c>
      <c r="CB75" s="281">
        <v>157</v>
      </c>
      <c r="CC75" s="283">
        <v>157</v>
      </c>
      <c r="CD75" s="284">
        <v>161</v>
      </c>
      <c r="CE75" s="284">
        <v>146</v>
      </c>
      <c r="CF75" s="214">
        <v>0</v>
      </c>
      <c r="CG75" s="214">
        <v>0</v>
      </c>
      <c r="CH75" s="285">
        <v>156</v>
      </c>
      <c r="CI75" s="285">
        <v>130</v>
      </c>
      <c r="CJ75" s="282">
        <f t="shared" si="39"/>
        <v>160</v>
      </c>
      <c r="CK75" s="282">
        <f t="shared" si="39"/>
        <v>155</v>
      </c>
      <c r="CL75" s="282">
        <f t="shared" si="39"/>
        <v>152</v>
      </c>
      <c r="CM75" s="211">
        <f t="shared" si="39"/>
        <v>0</v>
      </c>
      <c r="CN75" s="211">
        <f t="shared" si="39"/>
        <v>0</v>
      </c>
      <c r="CO75" s="282">
        <f t="shared" si="39"/>
        <v>177</v>
      </c>
      <c r="CP75" s="286">
        <v>179</v>
      </c>
      <c r="CQ75" s="282">
        <f t="shared" si="40"/>
        <v>154</v>
      </c>
      <c r="CR75" s="282">
        <f t="shared" si="40"/>
        <v>173</v>
      </c>
      <c r="CS75" s="282">
        <f t="shared" si="40"/>
        <v>188</v>
      </c>
      <c r="CT75" s="211">
        <f t="shared" si="40"/>
        <v>0</v>
      </c>
      <c r="CU75" s="211">
        <f t="shared" si="40"/>
        <v>0</v>
      </c>
      <c r="CV75" s="286">
        <v>0</v>
      </c>
      <c r="CW75" s="286">
        <v>123</v>
      </c>
      <c r="CX75" s="286">
        <v>179</v>
      </c>
      <c r="CY75" s="286">
        <v>201</v>
      </c>
      <c r="CZ75" s="286">
        <v>198</v>
      </c>
      <c r="DA75" s="217">
        <v>0</v>
      </c>
      <c r="DB75" s="217">
        <v>0</v>
      </c>
      <c r="DC75" s="287">
        <v>182</v>
      </c>
      <c r="DD75" s="288">
        <v>195</v>
      </c>
      <c r="DE75" s="288">
        <v>195</v>
      </c>
      <c r="DF75" s="282">
        <f t="shared" si="41"/>
        <v>208</v>
      </c>
      <c r="DG75" s="289">
        <v>195</v>
      </c>
      <c r="DH75" s="221">
        <v>0</v>
      </c>
      <c r="DI75" s="221">
        <v>0</v>
      </c>
      <c r="DJ75" s="282">
        <f t="shared" si="42"/>
        <v>173</v>
      </c>
      <c r="DK75" s="282">
        <f t="shared" si="42"/>
        <v>215</v>
      </c>
      <c r="DL75" s="282">
        <f t="shared" si="42"/>
        <v>242</v>
      </c>
      <c r="DM75" s="290">
        <v>202</v>
      </c>
      <c r="DN75" s="282">
        <f t="shared" si="43"/>
        <v>224</v>
      </c>
      <c r="DO75" s="211">
        <f t="shared" si="43"/>
        <v>0</v>
      </c>
      <c r="DP75" s="211">
        <f t="shared" si="43"/>
        <v>0</v>
      </c>
      <c r="DQ75" s="282">
        <f t="shared" si="43"/>
        <v>216</v>
      </c>
      <c r="DR75" s="282">
        <f t="shared" si="43"/>
        <v>207</v>
      </c>
      <c r="DS75" s="291">
        <v>197</v>
      </c>
      <c r="DT75" s="282">
        <f t="shared" si="44"/>
        <v>199</v>
      </c>
      <c r="DU75" s="292">
        <v>224</v>
      </c>
      <c r="DV75" s="225">
        <v>0</v>
      </c>
      <c r="DW75" s="225">
        <v>0</v>
      </c>
      <c r="DX75" s="282">
        <f t="shared" si="45"/>
        <v>192</v>
      </c>
      <c r="DY75" s="293">
        <v>206</v>
      </c>
      <c r="DZ75" s="294">
        <v>198</v>
      </c>
      <c r="EA75" s="295">
        <v>195</v>
      </c>
      <c r="EB75" s="282">
        <f t="shared" si="46"/>
        <v>192</v>
      </c>
      <c r="EC75" s="211">
        <f t="shared" si="46"/>
        <v>0</v>
      </c>
      <c r="ED75" s="211">
        <f t="shared" si="46"/>
        <v>0</v>
      </c>
      <c r="EE75" s="211">
        <f t="shared" si="46"/>
        <v>0</v>
      </c>
      <c r="EF75" s="282">
        <f t="shared" si="46"/>
        <v>196</v>
      </c>
      <c r="EG75" s="282">
        <f t="shared" si="46"/>
        <v>160</v>
      </c>
      <c r="EH75" s="296">
        <v>202</v>
      </c>
      <c r="EI75" s="282">
        <f t="shared" si="47"/>
        <v>184</v>
      </c>
      <c r="EJ75" s="211">
        <f t="shared" si="47"/>
        <v>0</v>
      </c>
      <c r="EK75" s="211">
        <f t="shared" si="47"/>
        <v>0</v>
      </c>
      <c r="EL75" s="282">
        <f t="shared" si="47"/>
        <v>168</v>
      </c>
      <c r="EM75" s="297">
        <v>166</v>
      </c>
      <c r="EN75" s="298">
        <v>176</v>
      </c>
      <c r="EO75" s="282">
        <f t="shared" si="48"/>
        <v>182</v>
      </c>
      <c r="EP75" s="299">
        <v>181</v>
      </c>
      <c r="EQ75" s="233">
        <v>0</v>
      </c>
      <c r="ER75" s="233">
        <v>0</v>
      </c>
      <c r="ES75" s="300">
        <v>196</v>
      </c>
      <c r="ET75" s="301">
        <v>171</v>
      </c>
      <c r="EU75" s="302">
        <v>212</v>
      </c>
      <c r="EV75" s="303">
        <v>180</v>
      </c>
      <c r="EW75" s="282">
        <f t="shared" si="49"/>
        <v>194</v>
      </c>
      <c r="EX75" s="211">
        <f t="shared" si="49"/>
        <v>0</v>
      </c>
      <c r="EY75" s="211">
        <f t="shared" si="49"/>
        <v>0</v>
      </c>
      <c r="EZ75" s="304">
        <v>189</v>
      </c>
      <c r="FA75" s="305">
        <v>195</v>
      </c>
      <c r="FB75" s="306">
        <v>205</v>
      </c>
      <c r="FC75" s="307">
        <v>160</v>
      </c>
      <c r="FD75" s="308">
        <v>151</v>
      </c>
      <c r="FE75" s="243">
        <v>0</v>
      </c>
      <c r="FF75" s="243">
        <v>0</v>
      </c>
      <c r="FG75" s="309">
        <v>167</v>
      </c>
      <c r="FH75" s="310">
        <v>205</v>
      </c>
      <c r="FI75" s="311">
        <v>0</v>
      </c>
      <c r="FJ75" s="311">
        <v>185</v>
      </c>
      <c r="FK75" s="312">
        <v>188</v>
      </c>
      <c r="FL75" s="248">
        <v>0</v>
      </c>
      <c r="FM75" s="248">
        <v>0</v>
      </c>
      <c r="FN75" s="313">
        <v>196</v>
      </c>
      <c r="FO75" s="314">
        <v>204</v>
      </c>
      <c r="FP75" s="314">
        <v>196</v>
      </c>
      <c r="FQ75" s="314">
        <v>192</v>
      </c>
      <c r="FR75" s="315">
        <v>179</v>
      </c>
      <c r="FS75" s="252">
        <v>0</v>
      </c>
      <c r="FT75" s="252">
        <v>0</v>
      </c>
      <c r="FU75" s="316">
        <v>182</v>
      </c>
      <c r="FV75" s="317">
        <v>205</v>
      </c>
      <c r="FW75" s="317">
        <v>107</v>
      </c>
      <c r="FX75" s="317">
        <v>0</v>
      </c>
      <c r="FY75" s="255">
        <v>188</v>
      </c>
      <c r="FZ75" s="256">
        <v>0</v>
      </c>
      <c r="GA75" s="256">
        <v>0</v>
      </c>
      <c r="GB75" s="318">
        <v>168</v>
      </c>
      <c r="GC75" s="319">
        <v>192</v>
      </c>
      <c r="GD75" s="320">
        <v>195</v>
      </c>
      <c r="GE75" s="320">
        <v>181</v>
      </c>
      <c r="GF75" s="321">
        <v>133</v>
      </c>
      <c r="GG75" s="261">
        <v>0</v>
      </c>
      <c r="GH75" s="261">
        <v>0</v>
      </c>
      <c r="GI75" s="322">
        <v>167</v>
      </c>
      <c r="GJ75" s="323">
        <v>182</v>
      </c>
      <c r="GK75" s="324">
        <v>194</v>
      </c>
      <c r="GL75" s="324">
        <v>179</v>
      </c>
      <c r="GM75" s="282">
        <f t="shared" si="50"/>
        <v>194</v>
      </c>
      <c r="GN75" s="211">
        <f t="shared" si="50"/>
        <v>0</v>
      </c>
      <c r="GO75" s="211">
        <f t="shared" si="50"/>
        <v>0</v>
      </c>
      <c r="GP75" s="325">
        <v>182</v>
      </c>
      <c r="GQ75" s="326">
        <v>228</v>
      </c>
      <c r="GR75" s="327">
        <v>194</v>
      </c>
      <c r="GS75" s="327">
        <v>204</v>
      </c>
      <c r="GT75" s="327">
        <v>173</v>
      </c>
      <c r="GU75" s="268">
        <v>0</v>
      </c>
      <c r="GV75" s="268">
        <v>0</v>
      </c>
      <c r="GW75" s="328">
        <v>163</v>
      </c>
      <c r="GX75" s="329">
        <v>181</v>
      </c>
      <c r="GY75" s="330">
        <v>187</v>
      </c>
      <c r="GZ75" s="330">
        <v>199</v>
      </c>
      <c r="HA75" s="330">
        <v>0</v>
      </c>
      <c r="HB75" s="272">
        <v>0</v>
      </c>
      <c r="HC75" s="272">
        <v>0</v>
      </c>
      <c r="HD75" s="331">
        <v>179</v>
      </c>
      <c r="HE75" s="332">
        <v>165</v>
      </c>
      <c r="HF75" s="333">
        <v>176</v>
      </c>
      <c r="HG75" s="334">
        <v>193</v>
      </c>
      <c r="HH75" s="334">
        <v>0</v>
      </c>
      <c r="HI75" s="277">
        <v>0</v>
      </c>
      <c r="HJ75" s="277">
        <v>0</v>
      </c>
      <c r="HK75" s="335">
        <v>184</v>
      </c>
      <c r="HL75" s="336">
        <v>179</v>
      </c>
      <c r="HM75" s="1368">
        <v>189</v>
      </c>
      <c r="HN75" s="1394">
        <v>182</v>
      </c>
      <c r="HO75" s="1448">
        <v>171</v>
      </c>
      <c r="HP75" s="1460">
        <v>0</v>
      </c>
      <c r="HQ75" s="1460">
        <v>0</v>
      </c>
      <c r="HR75" s="1477">
        <v>193</v>
      </c>
      <c r="HS75" s="1518">
        <v>203</v>
      </c>
      <c r="HT75" s="1540">
        <v>186</v>
      </c>
      <c r="HU75" s="282">
        <f t="shared" si="51"/>
        <v>191</v>
      </c>
      <c r="HV75" s="1563">
        <v>192</v>
      </c>
      <c r="HW75" s="1575">
        <v>0</v>
      </c>
      <c r="HX75" s="1575">
        <v>0</v>
      </c>
      <c r="HY75" s="1575">
        <v>0</v>
      </c>
      <c r="HZ75" s="1592">
        <v>192</v>
      </c>
      <c r="IA75" s="1613">
        <v>191</v>
      </c>
      <c r="IB75" s="1635">
        <v>198</v>
      </c>
      <c r="IC75" s="1656">
        <v>189</v>
      </c>
      <c r="ID75" s="1668">
        <v>0</v>
      </c>
      <c r="IE75" s="1668">
        <v>0</v>
      </c>
      <c r="IF75" s="1685">
        <v>184</v>
      </c>
      <c r="IG75" s="1706">
        <v>159</v>
      </c>
      <c r="IH75" s="1706">
        <v>185</v>
      </c>
      <c r="II75" s="1728">
        <v>186</v>
      </c>
      <c r="IJ75" s="1749">
        <v>179</v>
      </c>
      <c r="IK75" s="1761">
        <v>0</v>
      </c>
      <c r="IL75" s="1761">
        <v>0</v>
      </c>
      <c r="IM75" s="1778">
        <v>188</v>
      </c>
      <c r="IN75" s="282">
        <f t="shared" si="52"/>
        <v>184</v>
      </c>
      <c r="IO75" s="1799">
        <v>191</v>
      </c>
      <c r="IP75" s="1820">
        <v>184</v>
      </c>
      <c r="IQ75" s="1841">
        <v>74</v>
      </c>
      <c r="IR75" s="1853">
        <v>0</v>
      </c>
      <c r="IS75" s="1853">
        <v>0</v>
      </c>
      <c r="IT75" s="1870">
        <v>183</v>
      </c>
      <c r="IU75" s="1891">
        <v>192</v>
      </c>
      <c r="IV75" s="1891">
        <v>173</v>
      </c>
      <c r="IW75" s="1912">
        <v>191</v>
      </c>
      <c r="IX75" s="1933">
        <v>0</v>
      </c>
      <c r="IY75" s="1945">
        <v>0</v>
      </c>
      <c r="IZ75" s="1945">
        <v>0</v>
      </c>
      <c r="JA75" s="1933">
        <v>200</v>
      </c>
      <c r="JB75" s="1933">
        <v>184</v>
      </c>
      <c r="JC75" s="1962">
        <v>179</v>
      </c>
      <c r="JD75" s="1962">
        <v>211</v>
      </c>
      <c r="JE75" s="1983">
        <v>178</v>
      </c>
      <c r="JF75" s="1995">
        <v>0</v>
      </c>
      <c r="JG75" s="1995">
        <v>0</v>
      </c>
      <c r="JH75" s="2012">
        <v>211</v>
      </c>
      <c r="JI75" s="2033">
        <v>185</v>
      </c>
      <c r="JJ75" s="2054">
        <v>193</v>
      </c>
      <c r="JK75" s="2054">
        <v>0</v>
      </c>
      <c r="JL75" s="2075">
        <v>194</v>
      </c>
      <c r="JM75" s="2087">
        <v>0</v>
      </c>
      <c r="JN75" s="2087">
        <v>0</v>
      </c>
      <c r="JO75" s="2104">
        <v>183</v>
      </c>
      <c r="JP75" s="2124">
        <v>212</v>
      </c>
      <c r="JQ75" s="2144">
        <v>180</v>
      </c>
      <c r="JR75" s="2164">
        <v>188</v>
      </c>
      <c r="JS75" s="2184">
        <v>197</v>
      </c>
      <c r="JT75" s="2196">
        <v>0</v>
      </c>
      <c r="JU75" s="2196">
        <v>0</v>
      </c>
      <c r="JV75" s="2211">
        <v>199</v>
      </c>
      <c r="JW75" s="2231">
        <v>194</v>
      </c>
      <c r="JX75" s="2251">
        <v>188</v>
      </c>
      <c r="JY75" s="2271">
        <v>209</v>
      </c>
      <c r="JZ75" s="2291">
        <v>259</v>
      </c>
      <c r="KA75" s="2303">
        <v>0</v>
      </c>
      <c r="KB75" s="2303">
        <v>0</v>
      </c>
      <c r="KC75" s="2320">
        <v>194</v>
      </c>
      <c r="KD75" s="2340">
        <v>185</v>
      </c>
      <c r="KE75" s="2360">
        <v>204</v>
      </c>
      <c r="KF75" s="2380">
        <v>204</v>
      </c>
      <c r="KG75" s="2400">
        <v>179</v>
      </c>
      <c r="KH75" s="2412">
        <v>0</v>
      </c>
      <c r="KI75" s="2412">
        <v>0</v>
      </c>
      <c r="KJ75" s="2429">
        <v>188</v>
      </c>
      <c r="KK75" s="2449">
        <v>179</v>
      </c>
      <c r="KL75" s="2469">
        <v>179</v>
      </c>
      <c r="KM75" s="2489">
        <v>170</v>
      </c>
      <c r="KN75" s="2509">
        <v>0</v>
      </c>
      <c r="KO75" s="2521">
        <v>0</v>
      </c>
      <c r="KP75" s="2521">
        <v>0</v>
      </c>
      <c r="KQ75" s="2538">
        <v>173</v>
      </c>
      <c r="KR75" s="2558">
        <v>189</v>
      </c>
      <c r="KS75" s="2578">
        <v>200</v>
      </c>
      <c r="KT75" s="2598">
        <v>211</v>
      </c>
      <c r="KU75" s="2618">
        <v>192</v>
      </c>
      <c r="KV75" s="2630">
        <v>0</v>
      </c>
      <c r="KW75" s="2630">
        <v>0</v>
      </c>
      <c r="KX75" s="2647">
        <v>209</v>
      </c>
      <c r="KY75" s="2667">
        <v>191</v>
      </c>
      <c r="KZ75" s="2687">
        <v>222</v>
      </c>
      <c r="LA75" s="2711">
        <v>232</v>
      </c>
      <c r="LB75" s="2731">
        <v>253</v>
      </c>
      <c r="LC75" s="2743">
        <v>0</v>
      </c>
      <c r="LD75" s="2743">
        <v>0</v>
      </c>
      <c r="LE75" s="2760">
        <v>231</v>
      </c>
      <c r="LF75" s="2780">
        <v>227</v>
      </c>
      <c r="LG75" s="2800">
        <v>225</v>
      </c>
      <c r="LH75" s="2820">
        <v>224</v>
      </c>
      <c r="LI75" s="2840">
        <v>215</v>
      </c>
      <c r="LJ75" s="2852">
        <v>0</v>
      </c>
      <c r="LK75" s="2852">
        <v>0</v>
      </c>
      <c r="LL75" s="2869">
        <v>192</v>
      </c>
      <c r="LM75" s="2889">
        <v>209</v>
      </c>
      <c r="LN75" s="2911">
        <v>216</v>
      </c>
      <c r="LO75" s="2931">
        <v>214</v>
      </c>
      <c r="LP75" s="2931">
        <v>179</v>
      </c>
      <c r="LQ75" s="2970">
        <v>0</v>
      </c>
      <c r="LR75" s="2970">
        <v>0</v>
      </c>
      <c r="LS75" s="2975">
        <v>199</v>
      </c>
      <c r="LT75" s="2976">
        <v>208</v>
      </c>
      <c r="LU75" s="2977">
        <v>232</v>
      </c>
      <c r="LV75" s="2978">
        <v>198</v>
      </c>
      <c r="LW75" s="3058">
        <v>197</v>
      </c>
      <c r="LX75" s="3057">
        <v>0</v>
      </c>
      <c r="LY75" s="3057">
        <v>0</v>
      </c>
      <c r="LZ75" s="3088">
        <v>199</v>
      </c>
      <c r="MA75" s="3109">
        <v>200</v>
      </c>
      <c r="MB75" s="3145">
        <v>209</v>
      </c>
      <c r="MC75" s="3165">
        <v>211</v>
      </c>
      <c r="MD75" s="3185">
        <v>203</v>
      </c>
      <c r="ME75" s="3197">
        <v>0</v>
      </c>
      <c r="MF75" s="3197">
        <v>0</v>
      </c>
      <c r="MG75" s="3215">
        <v>224</v>
      </c>
      <c r="MH75" s="3235">
        <v>226</v>
      </c>
      <c r="MI75" s="3255">
        <v>213</v>
      </c>
      <c r="MJ75" s="3276">
        <v>210</v>
      </c>
      <c r="MK75" s="3296">
        <v>207</v>
      </c>
      <c r="ML75" s="3308">
        <v>0</v>
      </c>
      <c r="MM75" s="3308">
        <v>0</v>
      </c>
      <c r="MN75" s="3325">
        <v>222</v>
      </c>
      <c r="MO75" s="3345">
        <v>188</v>
      </c>
      <c r="MP75" s="3365">
        <v>188</v>
      </c>
      <c r="MQ75" s="3385">
        <v>198</v>
      </c>
      <c r="MR75" s="3439">
        <v>211</v>
      </c>
      <c r="MS75" s="3438">
        <v>0</v>
      </c>
      <c r="MT75" s="3438">
        <v>0</v>
      </c>
      <c r="MU75" s="3439">
        <v>228</v>
      </c>
      <c r="MV75" s="3467">
        <v>199</v>
      </c>
      <c r="MW75" s="3487">
        <v>218</v>
      </c>
      <c r="MX75" s="3507">
        <v>217</v>
      </c>
      <c r="MY75" s="3527">
        <v>219</v>
      </c>
      <c r="MZ75" s="3539">
        <v>0</v>
      </c>
      <c r="NA75" s="3539">
        <v>0</v>
      </c>
      <c r="NB75" s="1575">
        <v>0</v>
      </c>
      <c r="NC75" s="3556">
        <v>217</v>
      </c>
      <c r="ND75" s="3556">
        <v>220</v>
      </c>
      <c r="NE75" s="3556">
        <v>205</v>
      </c>
      <c r="NF75" s="3586">
        <v>197</v>
      </c>
      <c r="NG75" s="3571">
        <v>0</v>
      </c>
      <c r="NH75" s="3571">
        <v>0</v>
      </c>
      <c r="NI75" s="282">
        <f t="shared" si="53"/>
        <v>185</v>
      </c>
      <c r="NJ75" s="3586">
        <v>209</v>
      </c>
      <c r="NK75" s="3616">
        <v>194</v>
      </c>
      <c r="NL75" s="3616">
        <v>209</v>
      </c>
      <c r="NM75" s="3616">
        <v>204</v>
      </c>
      <c r="NN75" s="3602">
        <v>0</v>
      </c>
      <c r="NO75" s="3602">
        <v>0</v>
      </c>
      <c r="NP75" s="3616">
        <v>202</v>
      </c>
      <c r="NQ75" s="3616">
        <v>240</v>
      </c>
      <c r="NR75" s="3616">
        <v>177</v>
      </c>
      <c r="NS75" s="3616">
        <v>202</v>
      </c>
      <c r="NT75" s="3636">
        <v>206</v>
      </c>
      <c r="NU75" s="3602">
        <v>0</v>
      </c>
      <c r="NV75" s="3602">
        <v>0</v>
      </c>
      <c r="NW75" s="3616">
        <v>184</v>
      </c>
      <c r="NX75" s="3616">
        <v>157</v>
      </c>
      <c r="NY75" s="3636">
        <v>187</v>
      </c>
      <c r="NZ75" s="3665">
        <v>192</v>
      </c>
      <c r="OA75" s="3665">
        <v>206</v>
      </c>
      <c r="OB75" s="3651">
        <v>0</v>
      </c>
      <c r="OC75" s="3651">
        <v>0</v>
      </c>
      <c r="OD75" s="3665">
        <v>210</v>
      </c>
      <c r="OE75" s="3665">
        <v>207</v>
      </c>
      <c r="OF75" s="3665">
        <v>208</v>
      </c>
      <c r="OG75" s="3665">
        <v>206</v>
      </c>
      <c r="OH75" s="282">
        <f t="shared" si="54"/>
        <v>175</v>
      </c>
      <c r="OI75" s="211">
        <f t="shared" si="54"/>
        <v>0</v>
      </c>
      <c r="OJ75" s="211">
        <f t="shared" si="54"/>
        <v>0</v>
      </c>
      <c r="OK75" s="3685">
        <v>0</v>
      </c>
      <c r="OL75" s="3685">
        <v>175</v>
      </c>
      <c r="OM75" s="3705">
        <v>182</v>
      </c>
      <c r="ON75" s="3725">
        <v>207</v>
      </c>
      <c r="OO75" s="3745">
        <v>192</v>
      </c>
      <c r="OP75" s="3757">
        <v>0</v>
      </c>
      <c r="OQ75" s="3757">
        <v>0</v>
      </c>
      <c r="OR75" s="3774">
        <v>212</v>
      </c>
      <c r="OS75" s="3794">
        <v>196</v>
      </c>
      <c r="OT75" s="3814">
        <v>207</v>
      </c>
      <c r="OU75" s="3834">
        <v>202</v>
      </c>
      <c r="OV75" s="3854">
        <v>241</v>
      </c>
      <c r="OW75" s="3866">
        <v>0</v>
      </c>
      <c r="OX75" s="3866">
        <v>0</v>
      </c>
      <c r="OY75" s="3883">
        <v>206</v>
      </c>
      <c r="OZ75" s="3903">
        <v>220</v>
      </c>
      <c r="PA75" s="3923">
        <v>201</v>
      </c>
      <c r="PB75" s="3943">
        <v>91</v>
      </c>
      <c r="PC75" s="3963">
        <v>77</v>
      </c>
      <c r="PD75" s="3975">
        <v>0</v>
      </c>
      <c r="PE75" s="3975">
        <v>0</v>
      </c>
      <c r="PF75" s="3992">
        <v>179</v>
      </c>
      <c r="PG75" s="3992">
        <v>203</v>
      </c>
      <c r="PH75" s="3992">
        <v>183</v>
      </c>
      <c r="PI75" s="4012">
        <v>133</v>
      </c>
      <c r="PJ75" s="4032">
        <v>200</v>
      </c>
      <c r="PK75" s="4044">
        <v>0</v>
      </c>
      <c r="PL75" s="4044">
        <v>0</v>
      </c>
      <c r="PM75" s="4061">
        <v>199</v>
      </c>
      <c r="PN75" s="4081">
        <v>209</v>
      </c>
      <c r="PO75" s="4101">
        <v>217</v>
      </c>
      <c r="PP75" s="4121">
        <v>216</v>
      </c>
      <c r="PQ75" s="4141">
        <v>97</v>
      </c>
      <c r="PR75" s="4153">
        <v>0</v>
      </c>
      <c r="PS75" s="4153">
        <v>0</v>
      </c>
      <c r="PT75" s="4172">
        <v>197</v>
      </c>
      <c r="PU75" s="4172">
        <v>211</v>
      </c>
      <c r="PV75" s="4172">
        <v>210</v>
      </c>
      <c r="PW75" s="4172">
        <v>195</v>
      </c>
      <c r="PX75" s="4192">
        <v>221</v>
      </c>
      <c r="PY75" s="4204">
        <v>0</v>
      </c>
      <c r="PZ75" s="4204">
        <v>0</v>
      </c>
      <c r="QA75" s="4221">
        <v>206</v>
      </c>
      <c r="QB75" s="4241">
        <v>207</v>
      </c>
      <c r="QC75" s="4261">
        <v>214</v>
      </c>
      <c r="QD75" s="4281">
        <v>202</v>
      </c>
      <c r="QE75" s="4301">
        <v>186</v>
      </c>
      <c r="QF75" s="4313">
        <v>0</v>
      </c>
      <c r="QG75" s="4313">
        <v>0</v>
      </c>
      <c r="QH75" s="4330">
        <v>184</v>
      </c>
      <c r="QI75" s="4350">
        <v>191</v>
      </c>
      <c r="QJ75" s="4370">
        <v>200</v>
      </c>
      <c r="QK75" s="4390">
        <v>212</v>
      </c>
      <c r="QL75" s="4410">
        <v>196</v>
      </c>
      <c r="QM75" s="4422">
        <v>0</v>
      </c>
      <c r="QN75" s="4422">
        <v>0</v>
      </c>
      <c r="QO75" s="4439">
        <v>196</v>
      </c>
      <c r="QP75" s="4459">
        <v>205</v>
      </c>
      <c r="QQ75" s="4479">
        <v>210</v>
      </c>
      <c r="QR75" s="4499">
        <v>197</v>
      </c>
      <c r="QS75" s="4519">
        <v>191</v>
      </c>
      <c r="QT75" s="4531">
        <v>0</v>
      </c>
      <c r="QU75" s="4531">
        <v>0</v>
      </c>
      <c r="QV75" s="4519">
        <v>0</v>
      </c>
      <c r="QW75" s="4551">
        <v>215</v>
      </c>
      <c r="QX75" s="4571">
        <v>201</v>
      </c>
      <c r="QY75" s="4591">
        <v>214</v>
      </c>
      <c r="QZ75" s="4611">
        <v>218</v>
      </c>
      <c r="RA75" s="4623">
        <v>0</v>
      </c>
      <c r="RB75" s="4623">
        <v>0</v>
      </c>
      <c r="RC75" s="282">
        <f t="shared" si="55"/>
        <v>204</v>
      </c>
      <c r="RD75" s="282">
        <f t="shared" si="55"/>
        <v>206</v>
      </c>
      <c r="RE75" s="4647">
        <v>203</v>
      </c>
      <c r="RF75" s="282">
        <f t="shared" si="56"/>
        <v>194</v>
      </c>
      <c r="RG75" s="282">
        <f t="shared" si="56"/>
        <v>200</v>
      </c>
      <c r="RH75" s="211">
        <f t="shared" si="56"/>
        <v>0</v>
      </c>
      <c r="RI75" s="211">
        <f t="shared" si="56"/>
        <v>0</v>
      </c>
      <c r="RJ75" s="282">
        <f t="shared" si="56"/>
        <v>201</v>
      </c>
      <c r="RK75" s="282">
        <f t="shared" si="56"/>
        <v>198</v>
      </c>
      <c r="RL75" s="282">
        <f t="shared" si="56"/>
        <v>188</v>
      </c>
      <c r="RM75" s="282">
        <f t="shared" si="56"/>
        <v>188</v>
      </c>
      <c r="RN75" s="282">
        <f t="shared" si="56"/>
        <v>200</v>
      </c>
      <c r="RO75" s="211">
        <f t="shared" si="56"/>
        <v>0</v>
      </c>
      <c r="RP75" s="211">
        <f t="shared" si="56"/>
        <v>0</v>
      </c>
      <c r="RQ75" s="282">
        <f t="shared" si="56"/>
        <v>191</v>
      </c>
      <c r="RR75" s="282">
        <f t="shared" si="56"/>
        <v>187</v>
      </c>
      <c r="RS75" s="282">
        <f t="shared" si="56"/>
        <v>185</v>
      </c>
      <c r="RT75" s="282">
        <f t="shared" si="56"/>
        <v>195</v>
      </c>
      <c r="RU75" s="282">
        <f t="shared" si="56"/>
        <v>171</v>
      </c>
      <c r="RV75" s="211">
        <f t="shared" si="56"/>
        <v>0</v>
      </c>
      <c r="RW75" s="211">
        <f t="shared" si="56"/>
        <v>0</v>
      </c>
      <c r="RX75" s="282">
        <f t="shared" si="56"/>
        <v>61</v>
      </c>
      <c r="RY75" s="282">
        <f t="shared" si="56"/>
        <v>172</v>
      </c>
      <c r="RZ75" s="282">
        <f t="shared" si="56"/>
        <v>199</v>
      </c>
      <c r="SA75" s="282">
        <f t="shared" si="56"/>
        <v>219</v>
      </c>
      <c r="SB75" s="282">
        <f t="shared" si="56"/>
        <v>201</v>
      </c>
      <c r="SC75" s="211">
        <f t="shared" si="56"/>
        <v>0</v>
      </c>
      <c r="SD75" s="211">
        <f t="shared" si="56"/>
        <v>0</v>
      </c>
      <c r="SE75" s="282">
        <v>0</v>
      </c>
      <c r="SF75" s="282">
        <f t="shared" si="57"/>
        <v>203</v>
      </c>
      <c r="SG75" s="282">
        <f t="shared" si="57"/>
        <v>222</v>
      </c>
      <c r="SH75" s="282">
        <f t="shared" si="57"/>
        <v>205</v>
      </c>
      <c r="SI75" s="282">
        <f t="shared" si="57"/>
        <v>218</v>
      </c>
      <c r="SJ75" s="211">
        <f t="shared" si="57"/>
        <v>0</v>
      </c>
      <c r="SK75" s="211">
        <f t="shared" si="57"/>
        <v>0</v>
      </c>
      <c r="SL75" s="282">
        <f t="shared" si="57"/>
        <v>211</v>
      </c>
      <c r="SM75" s="282">
        <f t="shared" si="57"/>
        <v>180</v>
      </c>
      <c r="SN75" s="282">
        <f t="shared" si="57"/>
        <v>211</v>
      </c>
      <c r="SO75" s="4671">
        <v>210</v>
      </c>
      <c r="SP75" s="4701">
        <v>193</v>
      </c>
      <c r="SQ75" s="4686">
        <v>0</v>
      </c>
      <c r="SR75" s="4686">
        <v>0</v>
      </c>
      <c r="SS75" s="4701">
        <v>184</v>
      </c>
      <c r="ST75" s="4722">
        <v>205</v>
      </c>
      <c r="SU75" s="4743">
        <v>199</v>
      </c>
      <c r="SV75" s="4765">
        <v>206</v>
      </c>
      <c r="SW75" s="4786">
        <v>192</v>
      </c>
      <c r="SX75" s="4798">
        <v>0</v>
      </c>
      <c r="SY75" s="4798">
        <v>0</v>
      </c>
      <c r="SZ75" s="282">
        <f t="shared" si="58"/>
        <v>209</v>
      </c>
      <c r="TA75" s="282">
        <v>185</v>
      </c>
      <c r="TB75" s="282">
        <f t="shared" si="59"/>
        <v>194</v>
      </c>
      <c r="TC75" s="282">
        <f t="shared" si="59"/>
        <v>203</v>
      </c>
      <c r="TD75" s="282">
        <f t="shared" si="59"/>
        <v>215</v>
      </c>
      <c r="TE75" s="211">
        <f t="shared" si="59"/>
        <v>0</v>
      </c>
      <c r="TF75" s="211">
        <f t="shared" si="59"/>
        <v>0</v>
      </c>
      <c r="TG75" s="282">
        <f t="shared" si="59"/>
        <v>210</v>
      </c>
      <c r="TH75" s="282">
        <f t="shared" si="59"/>
        <v>218</v>
      </c>
      <c r="TI75" s="282">
        <f t="shared" si="59"/>
        <v>235</v>
      </c>
      <c r="TJ75" s="282">
        <f t="shared" si="59"/>
        <v>216</v>
      </c>
      <c r="TK75" s="282">
        <f t="shared" si="59"/>
        <v>0</v>
      </c>
      <c r="TL75" s="211">
        <f t="shared" si="59"/>
        <v>0</v>
      </c>
      <c r="TM75" s="211">
        <f t="shared" si="59"/>
        <v>0</v>
      </c>
      <c r="TN75" s="282">
        <f t="shared" si="59"/>
        <v>230</v>
      </c>
      <c r="TO75" s="282">
        <f t="shared" si="59"/>
        <v>230</v>
      </c>
      <c r="TP75" s="282">
        <f t="shared" si="59"/>
        <v>226</v>
      </c>
      <c r="TQ75" s="282">
        <f t="shared" si="59"/>
        <v>211</v>
      </c>
    </row>
    <row r="76" spans="1:537" x14ac:dyDescent="0.3">
      <c r="A76" s="280" t="s">
        <v>66</v>
      </c>
      <c r="B76" s="281">
        <v>123</v>
      </c>
      <c r="C76" s="281">
        <v>145</v>
      </c>
      <c r="D76" s="281">
        <v>127</v>
      </c>
      <c r="E76" s="281">
        <v>228</v>
      </c>
      <c r="F76" s="281">
        <v>131</v>
      </c>
      <c r="G76" s="209">
        <v>0</v>
      </c>
      <c r="H76" s="209">
        <v>0</v>
      </c>
      <c r="I76" s="281">
        <v>129</v>
      </c>
      <c r="J76" s="281">
        <v>226</v>
      </c>
      <c r="K76" s="281">
        <v>208</v>
      </c>
      <c r="L76" s="281">
        <v>219</v>
      </c>
      <c r="M76" s="281">
        <v>332</v>
      </c>
      <c r="N76" s="209">
        <v>0</v>
      </c>
      <c r="O76" s="209">
        <v>0</v>
      </c>
      <c r="P76" s="281">
        <v>123</v>
      </c>
      <c r="Q76" s="281">
        <v>211</v>
      </c>
      <c r="R76" s="281">
        <v>174</v>
      </c>
      <c r="S76" s="281">
        <v>181</v>
      </c>
      <c r="T76" s="281">
        <v>232</v>
      </c>
      <c r="U76" s="209">
        <v>0</v>
      </c>
      <c r="V76" s="209">
        <v>0</v>
      </c>
      <c r="W76" s="281">
        <v>128</v>
      </c>
      <c r="X76" s="281">
        <v>173</v>
      </c>
      <c r="Y76" s="281">
        <v>158</v>
      </c>
      <c r="Z76" s="281">
        <v>97</v>
      </c>
      <c r="AA76" s="281">
        <v>109</v>
      </c>
      <c r="AB76" s="209">
        <v>0</v>
      </c>
      <c r="AC76" s="209">
        <v>0</v>
      </c>
      <c r="AD76" s="281">
        <v>170</v>
      </c>
      <c r="AE76" s="281">
        <v>167</v>
      </c>
      <c r="AF76" s="281">
        <v>71</v>
      </c>
      <c r="AG76" s="281">
        <v>146</v>
      </c>
      <c r="AH76" s="281">
        <v>0</v>
      </c>
      <c r="AI76" s="209">
        <v>0</v>
      </c>
      <c r="AJ76" s="209">
        <v>0</v>
      </c>
      <c r="AK76" s="281">
        <v>157</v>
      </c>
      <c r="AL76" s="281">
        <v>137</v>
      </c>
      <c r="AM76" s="281">
        <v>225</v>
      </c>
      <c r="AN76" s="281">
        <v>135</v>
      </c>
      <c r="AO76" s="281">
        <v>410</v>
      </c>
      <c r="AP76" s="209">
        <v>0</v>
      </c>
      <c r="AQ76" s="209">
        <v>0</v>
      </c>
      <c r="AR76" s="281">
        <v>199</v>
      </c>
      <c r="AS76" s="281">
        <v>150</v>
      </c>
      <c r="AT76" s="281">
        <v>136</v>
      </c>
      <c r="AU76" s="281">
        <v>140</v>
      </c>
      <c r="AV76" s="281">
        <v>201</v>
      </c>
      <c r="AW76" s="209">
        <v>0</v>
      </c>
      <c r="AX76" s="209">
        <v>0</v>
      </c>
      <c r="AY76" s="281">
        <v>110</v>
      </c>
      <c r="AZ76" s="281">
        <v>120</v>
      </c>
      <c r="BA76" s="281">
        <v>136</v>
      </c>
      <c r="BB76" s="281">
        <v>185</v>
      </c>
      <c r="BC76" s="281">
        <v>173</v>
      </c>
      <c r="BD76" s="209">
        <v>0</v>
      </c>
      <c r="BE76" s="209">
        <v>0</v>
      </c>
      <c r="BF76" s="281">
        <v>190</v>
      </c>
      <c r="BG76" s="282">
        <f t="shared" si="37"/>
        <v>156</v>
      </c>
      <c r="BH76" s="281">
        <v>118</v>
      </c>
      <c r="BI76" s="281">
        <v>129</v>
      </c>
      <c r="BJ76" s="282">
        <f t="shared" si="38"/>
        <v>114</v>
      </c>
      <c r="BK76" s="211">
        <f t="shared" si="38"/>
        <v>0</v>
      </c>
      <c r="BL76" s="211">
        <f t="shared" si="38"/>
        <v>0</v>
      </c>
      <c r="BM76" s="282">
        <f t="shared" si="38"/>
        <v>98</v>
      </c>
      <c r="BN76" s="281">
        <v>135</v>
      </c>
      <c r="BO76" s="281">
        <v>120</v>
      </c>
      <c r="BP76" s="281">
        <v>191</v>
      </c>
      <c r="BQ76" s="281">
        <v>126</v>
      </c>
      <c r="BR76" s="209">
        <v>0</v>
      </c>
      <c r="BS76" s="209">
        <v>0</v>
      </c>
      <c r="BT76" s="281">
        <v>111</v>
      </c>
      <c r="BU76" s="281">
        <v>106</v>
      </c>
      <c r="BV76" s="281">
        <v>124</v>
      </c>
      <c r="BW76" s="281">
        <v>97</v>
      </c>
      <c r="BX76" s="281">
        <v>90</v>
      </c>
      <c r="BY76" s="209">
        <v>0</v>
      </c>
      <c r="BZ76" s="209">
        <v>0</v>
      </c>
      <c r="CA76" s="281">
        <v>134</v>
      </c>
      <c r="CB76" s="281">
        <v>117</v>
      </c>
      <c r="CC76" s="283">
        <v>113</v>
      </c>
      <c r="CD76" s="284">
        <v>131</v>
      </c>
      <c r="CE76" s="284">
        <v>130</v>
      </c>
      <c r="CF76" s="214">
        <v>0</v>
      </c>
      <c r="CG76" s="214">
        <v>0</v>
      </c>
      <c r="CH76" s="285">
        <v>120</v>
      </c>
      <c r="CI76" s="285">
        <v>111</v>
      </c>
      <c r="CJ76" s="282">
        <f t="shared" si="39"/>
        <v>209</v>
      </c>
      <c r="CK76" s="282">
        <f t="shared" si="39"/>
        <v>134</v>
      </c>
      <c r="CL76" s="282">
        <f t="shared" si="39"/>
        <v>74</v>
      </c>
      <c r="CM76" s="211">
        <f t="shared" si="39"/>
        <v>0</v>
      </c>
      <c r="CN76" s="211">
        <f t="shared" si="39"/>
        <v>0</v>
      </c>
      <c r="CO76" s="282">
        <f t="shared" si="39"/>
        <v>100</v>
      </c>
      <c r="CP76" s="286">
        <v>130</v>
      </c>
      <c r="CQ76" s="282">
        <f t="shared" si="40"/>
        <v>123</v>
      </c>
      <c r="CR76" s="282">
        <f t="shared" si="40"/>
        <v>91</v>
      </c>
      <c r="CS76" s="282">
        <f t="shared" si="40"/>
        <v>112</v>
      </c>
      <c r="CT76" s="211">
        <f t="shared" si="40"/>
        <v>0</v>
      </c>
      <c r="CU76" s="211">
        <f t="shared" si="40"/>
        <v>0</v>
      </c>
      <c r="CV76" s="286">
        <v>0</v>
      </c>
      <c r="CW76" s="286">
        <v>187</v>
      </c>
      <c r="CX76" s="286">
        <v>153</v>
      </c>
      <c r="CY76" s="286">
        <v>190</v>
      </c>
      <c r="CZ76" s="286">
        <v>233</v>
      </c>
      <c r="DA76" s="217">
        <v>0</v>
      </c>
      <c r="DB76" s="217">
        <v>0</v>
      </c>
      <c r="DC76" s="287">
        <v>182</v>
      </c>
      <c r="DD76" s="288">
        <v>241</v>
      </c>
      <c r="DE76" s="288">
        <v>170</v>
      </c>
      <c r="DF76" s="282">
        <f t="shared" si="41"/>
        <v>435</v>
      </c>
      <c r="DG76" s="289">
        <v>164</v>
      </c>
      <c r="DH76" s="221">
        <v>0</v>
      </c>
      <c r="DI76" s="221">
        <v>0</v>
      </c>
      <c r="DJ76" s="282">
        <f t="shared" si="42"/>
        <v>172</v>
      </c>
      <c r="DK76" s="282">
        <f t="shared" si="42"/>
        <v>180</v>
      </c>
      <c r="DL76" s="282">
        <f t="shared" si="42"/>
        <v>237</v>
      </c>
      <c r="DM76" s="290">
        <v>333</v>
      </c>
      <c r="DN76" s="282">
        <f t="shared" si="43"/>
        <v>105</v>
      </c>
      <c r="DO76" s="211">
        <f t="shared" si="43"/>
        <v>0</v>
      </c>
      <c r="DP76" s="211">
        <f t="shared" si="43"/>
        <v>0</v>
      </c>
      <c r="DQ76" s="282">
        <f t="shared" si="43"/>
        <v>255</v>
      </c>
      <c r="DR76" s="282">
        <f t="shared" si="43"/>
        <v>215</v>
      </c>
      <c r="DS76" s="291">
        <v>181</v>
      </c>
      <c r="DT76" s="282">
        <f t="shared" si="44"/>
        <v>161</v>
      </c>
      <c r="DU76" s="292">
        <v>162</v>
      </c>
      <c r="DV76" s="225">
        <v>0</v>
      </c>
      <c r="DW76" s="225">
        <v>0</v>
      </c>
      <c r="DX76" s="282">
        <f t="shared" si="45"/>
        <v>310</v>
      </c>
      <c r="DY76" s="293">
        <v>189</v>
      </c>
      <c r="DZ76" s="294">
        <v>238</v>
      </c>
      <c r="EA76" s="295">
        <v>282</v>
      </c>
      <c r="EB76" s="282">
        <f t="shared" si="46"/>
        <v>304</v>
      </c>
      <c r="EC76" s="211">
        <f t="shared" si="46"/>
        <v>0</v>
      </c>
      <c r="ED76" s="211">
        <f t="shared" si="46"/>
        <v>0</v>
      </c>
      <c r="EE76" s="211">
        <f t="shared" si="46"/>
        <v>0</v>
      </c>
      <c r="EF76" s="282">
        <f t="shared" si="46"/>
        <v>111</v>
      </c>
      <c r="EG76" s="282">
        <f t="shared" si="46"/>
        <v>155</v>
      </c>
      <c r="EH76" s="296">
        <v>245</v>
      </c>
      <c r="EI76" s="282">
        <f t="shared" si="47"/>
        <v>245</v>
      </c>
      <c r="EJ76" s="211">
        <f t="shared" si="47"/>
        <v>0</v>
      </c>
      <c r="EK76" s="211">
        <f t="shared" si="47"/>
        <v>0</v>
      </c>
      <c r="EL76" s="282">
        <f t="shared" si="47"/>
        <v>202</v>
      </c>
      <c r="EM76" s="297">
        <v>193</v>
      </c>
      <c r="EN76" s="298">
        <v>175</v>
      </c>
      <c r="EO76" s="282">
        <f t="shared" si="48"/>
        <v>169</v>
      </c>
      <c r="EP76" s="299">
        <v>190</v>
      </c>
      <c r="EQ76" s="233">
        <v>0</v>
      </c>
      <c r="ER76" s="233">
        <v>0</v>
      </c>
      <c r="ES76" s="300">
        <v>188</v>
      </c>
      <c r="ET76" s="301">
        <v>157</v>
      </c>
      <c r="EU76" s="302">
        <v>190</v>
      </c>
      <c r="EV76" s="303">
        <v>255</v>
      </c>
      <c r="EW76" s="282">
        <f t="shared" si="49"/>
        <v>277</v>
      </c>
      <c r="EX76" s="211">
        <f t="shared" si="49"/>
        <v>0</v>
      </c>
      <c r="EY76" s="211">
        <f t="shared" si="49"/>
        <v>0</v>
      </c>
      <c r="EZ76" s="304">
        <v>227</v>
      </c>
      <c r="FA76" s="305">
        <v>248</v>
      </c>
      <c r="FB76" s="306">
        <v>257</v>
      </c>
      <c r="FC76" s="307">
        <v>129</v>
      </c>
      <c r="FD76" s="308">
        <v>206</v>
      </c>
      <c r="FE76" s="243">
        <v>0</v>
      </c>
      <c r="FF76" s="243">
        <v>0</v>
      </c>
      <c r="FG76" s="309">
        <v>156</v>
      </c>
      <c r="FH76" s="310">
        <v>211</v>
      </c>
      <c r="FI76" s="311">
        <v>0</v>
      </c>
      <c r="FJ76" s="311">
        <v>219</v>
      </c>
      <c r="FK76" s="312">
        <v>190</v>
      </c>
      <c r="FL76" s="248">
        <v>0</v>
      </c>
      <c r="FM76" s="248">
        <v>0</v>
      </c>
      <c r="FN76" s="313">
        <v>232</v>
      </c>
      <c r="FO76" s="314">
        <v>296</v>
      </c>
      <c r="FP76" s="314">
        <v>300</v>
      </c>
      <c r="FQ76" s="314">
        <v>265</v>
      </c>
      <c r="FR76" s="315">
        <v>179</v>
      </c>
      <c r="FS76" s="252">
        <v>0</v>
      </c>
      <c r="FT76" s="252">
        <v>0</v>
      </c>
      <c r="FU76" s="316">
        <v>137</v>
      </c>
      <c r="FV76" s="317">
        <v>268</v>
      </c>
      <c r="FW76" s="317">
        <v>0</v>
      </c>
      <c r="FX76" s="317">
        <v>0</v>
      </c>
      <c r="FY76" s="255">
        <v>0</v>
      </c>
      <c r="FZ76" s="256">
        <v>0</v>
      </c>
      <c r="GA76" s="256">
        <v>0</v>
      </c>
      <c r="GB76" s="318">
        <v>286</v>
      </c>
      <c r="GC76" s="319">
        <v>250</v>
      </c>
      <c r="GD76" s="320">
        <v>219</v>
      </c>
      <c r="GE76" s="320">
        <v>300</v>
      </c>
      <c r="GF76" s="321">
        <v>90</v>
      </c>
      <c r="GG76" s="261">
        <v>0</v>
      </c>
      <c r="GH76" s="261">
        <v>0</v>
      </c>
      <c r="GI76" s="322">
        <v>165</v>
      </c>
      <c r="GJ76" s="323">
        <v>128</v>
      </c>
      <c r="GK76" s="324">
        <v>198</v>
      </c>
      <c r="GL76" s="324">
        <v>231</v>
      </c>
      <c r="GM76" s="282">
        <f t="shared" si="50"/>
        <v>141</v>
      </c>
      <c r="GN76" s="211">
        <f t="shared" si="50"/>
        <v>0</v>
      </c>
      <c r="GO76" s="211">
        <f t="shared" si="50"/>
        <v>0</v>
      </c>
      <c r="GP76" s="325">
        <v>164</v>
      </c>
      <c r="GQ76" s="326">
        <v>286</v>
      </c>
      <c r="GR76" s="327">
        <v>193</v>
      </c>
      <c r="GS76" s="327">
        <v>298</v>
      </c>
      <c r="GT76" s="327">
        <v>201</v>
      </c>
      <c r="GU76" s="268">
        <v>0</v>
      </c>
      <c r="GV76" s="268">
        <v>0</v>
      </c>
      <c r="GW76" s="328">
        <v>209</v>
      </c>
      <c r="GX76" s="329">
        <v>240</v>
      </c>
      <c r="GY76" s="330">
        <v>215</v>
      </c>
      <c r="GZ76" s="330">
        <v>0</v>
      </c>
      <c r="HA76" s="330">
        <v>0</v>
      </c>
      <c r="HB76" s="272">
        <v>0</v>
      </c>
      <c r="HC76" s="272">
        <v>0</v>
      </c>
      <c r="HD76" s="331">
        <v>234</v>
      </c>
      <c r="HE76" s="332">
        <v>142</v>
      </c>
      <c r="HF76" s="333">
        <v>176</v>
      </c>
      <c r="HG76" s="334">
        <v>76</v>
      </c>
      <c r="HH76" s="334">
        <v>0</v>
      </c>
      <c r="HI76" s="277">
        <v>0</v>
      </c>
      <c r="HJ76" s="277">
        <v>0</v>
      </c>
      <c r="HK76" s="335">
        <v>239</v>
      </c>
      <c r="HL76" s="336">
        <v>124</v>
      </c>
      <c r="HM76" s="1368">
        <v>172</v>
      </c>
      <c r="HN76" s="1394">
        <v>124</v>
      </c>
      <c r="HO76" s="1448">
        <v>136</v>
      </c>
      <c r="HP76" s="1460">
        <v>0</v>
      </c>
      <c r="HQ76" s="1460">
        <v>0</v>
      </c>
      <c r="HR76" s="1477">
        <v>183</v>
      </c>
      <c r="HS76" s="1518">
        <v>277</v>
      </c>
      <c r="HT76" s="1540">
        <v>303</v>
      </c>
      <c r="HU76" s="282">
        <f t="shared" si="51"/>
        <v>192</v>
      </c>
      <c r="HV76" s="1563">
        <v>175</v>
      </c>
      <c r="HW76" s="1575">
        <v>0</v>
      </c>
      <c r="HX76" s="1575">
        <v>0</v>
      </c>
      <c r="HY76" s="1575">
        <v>0</v>
      </c>
      <c r="HZ76" s="1592">
        <v>219</v>
      </c>
      <c r="IA76" s="1613">
        <v>210</v>
      </c>
      <c r="IB76" s="1635">
        <v>273</v>
      </c>
      <c r="IC76" s="1656">
        <v>0</v>
      </c>
      <c r="ID76" s="1668">
        <v>0</v>
      </c>
      <c r="IE76" s="1668">
        <v>0</v>
      </c>
      <c r="IF76" s="1685">
        <v>195</v>
      </c>
      <c r="IG76" s="1706">
        <v>190</v>
      </c>
      <c r="IH76" s="1706">
        <v>191</v>
      </c>
      <c r="II76" s="1728">
        <v>281</v>
      </c>
      <c r="IJ76" s="1749">
        <v>105</v>
      </c>
      <c r="IK76" s="1761">
        <v>0</v>
      </c>
      <c r="IL76" s="1761">
        <v>0</v>
      </c>
      <c r="IM76" s="1778">
        <v>238</v>
      </c>
      <c r="IN76" s="282">
        <f t="shared" si="52"/>
        <v>166</v>
      </c>
      <c r="IO76" s="1799">
        <v>194</v>
      </c>
      <c r="IP76" s="1820">
        <v>776</v>
      </c>
      <c r="IQ76" s="1841">
        <v>791</v>
      </c>
      <c r="IR76" s="1853">
        <v>0</v>
      </c>
      <c r="IS76" s="1853">
        <v>0</v>
      </c>
      <c r="IT76" s="1870">
        <v>203</v>
      </c>
      <c r="IU76" s="1891">
        <v>370</v>
      </c>
      <c r="IV76" s="1891">
        <v>210</v>
      </c>
      <c r="IW76" s="1912">
        <v>101</v>
      </c>
      <c r="IX76" s="1933">
        <v>0</v>
      </c>
      <c r="IY76" s="1945">
        <v>0</v>
      </c>
      <c r="IZ76" s="1945">
        <v>0</v>
      </c>
      <c r="JA76" s="1933">
        <v>175</v>
      </c>
      <c r="JB76" s="1933">
        <v>283</v>
      </c>
      <c r="JC76" s="1962">
        <v>517</v>
      </c>
      <c r="JD76" s="1962">
        <v>216</v>
      </c>
      <c r="JE76" s="1983">
        <v>179</v>
      </c>
      <c r="JF76" s="1995">
        <v>0</v>
      </c>
      <c r="JG76" s="1995">
        <v>0</v>
      </c>
      <c r="JH76" s="2012">
        <v>257</v>
      </c>
      <c r="JI76" s="2033">
        <v>225</v>
      </c>
      <c r="JJ76" s="2054">
        <v>261</v>
      </c>
      <c r="JK76" s="2054">
        <v>0</v>
      </c>
      <c r="JL76" s="2075">
        <v>207</v>
      </c>
      <c r="JM76" s="2087">
        <v>0</v>
      </c>
      <c r="JN76" s="2087">
        <v>0</v>
      </c>
      <c r="JO76" s="2104">
        <v>199</v>
      </c>
      <c r="JP76" s="2124">
        <v>144</v>
      </c>
      <c r="JQ76" s="2144">
        <v>210</v>
      </c>
      <c r="JR76" s="2164">
        <v>292</v>
      </c>
      <c r="JS76" s="2184">
        <v>239</v>
      </c>
      <c r="JT76" s="2196">
        <v>0</v>
      </c>
      <c r="JU76" s="2196">
        <v>0</v>
      </c>
      <c r="JV76" s="2211">
        <v>171</v>
      </c>
      <c r="JW76" s="2231">
        <v>270</v>
      </c>
      <c r="JX76" s="2251">
        <v>179</v>
      </c>
      <c r="JY76" s="2271">
        <v>410</v>
      </c>
      <c r="JZ76" s="2291">
        <v>256</v>
      </c>
      <c r="KA76" s="2303">
        <v>0</v>
      </c>
      <c r="KB76" s="2303">
        <v>0</v>
      </c>
      <c r="KC76" s="2320">
        <v>349</v>
      </c>
      <c r="KD76" s="2340">
        <v>201</v>
      </c>
      <c r="KE76" s="2360">
        <v>247</v>
      </c>
      <c r="KF76" s="2380">
        <v>227</v>
      </c>
      <c r="KG76" s="2400">
        <v>232</v>
      </c>
      <c r="KH76" s="2412">
        <v>0</v>
      </c>
      <c r="KI76" s="2412">
        <v>0</v>
      </c>
      <c r="KJ76" s="2429">
        <v>145</v>
      </c>
      <c r="KK76" s="2449">
        <v>170</v>
      </c>
      <c r="KL76" s="2469">
        <v>267</v>
      </c>
      <c r="KM76" s="2489">
        <v>169</v>
      </c>
      <c r="KN76" s="2509">
        <v>0</v>
      </c>
      <c r="KO76" s="2521">
        <v>0</v>
      </c>
      <c r="KP76" s="2521">
        <v>0</v>
      </c>
      <c r="KQ76" s="2538">
        <v>135</v>
      </c>
      <c r="KR76" s="2558">
        <v>69</v>
      </c>
      <c r="KS76" s="2578">
        <v>118</v>
      </c>
      <c r="KT76" s="2598">
        <v>183</v>
      </c>
      <c r="KU76" s="2618">
        <v>118</v>
      </c>
      <c r="KV76" s="2630">
        <v>0</v>
      </c>
      <c r="KW76" s="2630">
        <v>0</v>
      </c>
      <c r="KX76" s="2647">
        <v>177</v>
      </c>
      <c r="KY76" s="2667">
        <v>188</v>
      </c>
      <c r="KZ76" s="2687">
        <v>229</v>
      </c>
      <c r="LA76" s="2711">
        <v>138</v>
      </c>
      <c r="LB76" s="2731">
        <v>270</v>
      </c>
      <c r="LC76" s="2743">
        <v>0</v>
      </c>
      <c r="LD76" s="2743">
        <v>0</v>
      </c>
      <c r="LE76" s="2760">
        <v>226</v>
      </c>
      <c r="LF76" s="2780">
        <v>302</v>
      </c>
      <c r="LG76" s="2800">
        <v>295</v>
      </c>
      <c r="LH76" s="2820">
        <v>302</v>
      </c>
      <c r="LI76" s="2840">
        <v>303</v>
      </c>
      <c r="LJ76" s="2852">
        <v>0</v>
      </c>
      <c r="LK76" s="2852">
        <v>0</v>
      </c>
      <c r="LL76" s="2869">
        <v>235</v>
      </c>
      <c r="LM76" s="2889">
        <v>333</v>
      </c>
      <c r="LN76" s="2911">
        <v>247</v>
      </c>
      <c r="LO76" s="2931">
        <v>217</v>
      </c>
      <c r="LP76" s="2931">
        <v>388</v>
      </c>
      <c r="LQ76" s="2970">
        <v>0</v>
      </c>
      <c r="LR76" s="2970">
        <v>0</v>
      </c>
      <c r="LS76" s="2975">
        <v>183</v>
      </c>
      <c r="LT76" s="2976">
        <v>378</v>
      </c>
      <c r="LU76" s="2977">
        <v>137</v>
      </c>
      <c r="LV76" s="2978">
        <v>210</v>
      </c>
      <c r="LW76" s="3058">
        <v>259</v>
      </c>
      <c r="LX76" s="3057">
        <v>0</v>
      </c>
      <c r="LY76" s="3057">
        <v>0</v>
      </c>
      <c r="LZ76" s="3088">
        <v>312</v>
      </c>
      <c r="MA76" s="3109">
        <v>203</v>
      </c>
      <c r="MB76" s="3145">
        <v>310</v>
      </c>
      <c r="MC76" s="3165">
        <v>825</v>
      </c>
      <c r="MD76" s="3185">
        <v>194</v>
      </c>
      <c r="ME76" s="3197">
        <v>0</v>
      </c>
      <c r="MF76" s="3197">
        <v>0</v>
      </c>
      <c r="MG76" s="3215">
        <v>320</v>
      </c>
      <c r="MH76" s="3235">
        <v>494</v>
      </c>
      <c r="MI76" s="3255">
        <v>262</v>
      </c>
      <c r="MJ76" s="3276">
        <v>333</v>
      </c>
      <c r="MK76" s="3296">
        <v>375</v>
      </c>
      <c r="ML76" s="3308">
        <v>0</v>
      </c>
      <c r="MM76" s="3308">
        <v>0</v>
      </c>
      <c r="MN76" s="3325">
        <v>207</v>
      </c>
      <c r="MO76" s="3345">
        <v>275</v>
      </c>
      <c r="MP76" s="3365">
        <v>246</v>
      </c>
      <c r="MQ76" s="3385">
        <v>212</v>
      </c>
      <c r="MR76" s="3439">
        <v>280</v>
      </c>
      <c r="MS76" s="3438">
        <v>0</v>
      </c>
      <c r="MT76" s="3438">
        <v>0</v>
      </c>
      <c r="MU76" s="3439">
        <v>287</v>
      </c>
      <c r="MV76" s="3467">
        <v>235</v>
      </c>
      <c r="MW76" s="3487">
        <v>208</v>
      </c>
      <c r="MX76" s="3507">
        <v>304</v>
      </c>
      <c r="MY76" s="3527">
        <v>304</v>
      </c>
      <c r="MZ76" s="3539">
        <v>0</v>
      </c>
      <c r="NA76" s="3539">
        <v>0</v>
      </c>
      <c r="NB76" s="1575">
        <v>0</v>
      </c>
      <c r="NC76" s="3556">
        <v>451</v>
      </c>
      <c r="ND76" s="3556">
        <v>447</v>
      </c>
      <c r="NE76" s="3556">
        <v>468</v>
      </c>
      <c r="NF76" s="3586">
        <v>240</v>
      </c>
      <c r="NG76" s="3571">
        <v>0</v>
      </c>
      <c r="NH76" s="3571">
        <v>0</v>
      </c>
      <c r="NI76" s="282">
        <f t="shared" si="53"/>
        <v>146</v>
      </c>
      <c r="NJ76" s="3586">
        <v>257</v>
      </c>
      <c r="NK76" s="3616">
        <v>165</v>
      </c>
      <c r="NL76" s="3616">
        <v>186</v>
      </c>
      <c r="NM76" s="3616">
        <v>308</v>
      </c>
      <c r="NN76" s="3602">
        <v>0</v>
      </c>
      <c r="NO76" s="3602">
        <v>0</v>
      </c>
      <c r="NP76" s="3616">
        <v>178</v>
      </c>
      <c r="NQ76" s="3616">
        <v>301</v>
      </c>
      <c r="NR76" s="3616">
        <v>164</v>
      </c>
      <c r="NS76" s="3616">
        <v>180</v>
      </c>
      <c r="NT76" s="3636">
        <v>134</v>
      </c>
      <c r="NU76" s="3602">
        <v>0</v>
      </c>
      <c r="NV76" s="3602">
        <v>0</v>
      </c>
      <c r="NW76" s="3616">
        <v>207</v>
      </c>
      <c r="NX76" s="3616">
        <v>407</v>
      </c>
      <c r="NY76" s="3636">
        <v>359</v>
      </c>
      <c r="NZ76" s="3665">
        <v>314</v>
      </c>
      <c r="OA76" s="3665">
        <v>169</v>
      </c>
      <c r="OB76" s="3651">
        <v>0</v>
      </c>
      <c r="OC76" s="3651">
        <v>0</v>
      </c>
      <c r="OD76" s="3665">
        <v>235</v>
      </c>
      <c r="OE76" s="3665">
        <v>214</v>
      </c>
      <c r="OF76" s="3665">
        <v>460</v>
      </c>
      <c r="OG76" s="3665">
        <v>212</v>
      </c>
      <c r="OH76" s="282">
        <f t="shared" si="54"/>
        <v>92</v>
      </c>
      <c r="OI76" s="211">
        <f t="shared" si="54"/>
        <v>0</v>
      </c>
      <c r="OJ76" s="211">
        <f t="shared" si="54"/>
        <v>0</v>
      </c>
      <c r="OK76" s="3685">
        <v>0</v>
      </c>
      <c r="OL76" s="3685">
        <v>179</v>
      </c>
      <c r="OM76" s="3705">
        <v>221</v>
      </c>
      <c r="ON76" s="3725">
        <v>224</v>
      </c>
      <c r="OO76" s="3745">
        <v>133</v>
      </c>
      <c r="OP76" s="3757">
        <v>0</v>
      </c>
      <c r="OQ76" s="3757">
        <v>0</v>
      </c>
      <c r="OR76" s="3774">
        <v>239</v>
      </c>
      <c r="OS76" s="3794">
        <v>228</v>
      </c>
      <c r="OT76" s="3814">
        <v>193</v>
      </c>
      <c r="OU76" s="3834">
        <v>175</v>
      </c>
      <c r="OV76" s="3854">
        <v>142</v>
      </c>
      <c r="OW76" s="3866">
        <v>0</v>
      </c>
      <c r="OX76" s="3866">
        <v>0</v>
      </c>
      <c r="OY76" s="3883">
        <v>433</v>
      </c>
      <c r="OZ76" s="3903">
        <v>413</v>
      </c>
      <c r="PA76" s="3923">
        <v>312</v>
      </c>
      <c r="PB76" s="3943">
        <v>61</v>
      </c>
      <c r="PC76" s="3963">
        <v>56</v>
      </c>
      <c r="PD76" s="3975">
        <v>0</v>
      </c>
      <c r="PE76" s="3975">
        <v>0</v>
      </c>
      <c r="PF76" s="3992">
        <v>305</v>
      </c>
      <c r="PG76" s="3992">
        <v>284</v>
      </c>
      <c r="PH76" s="3992">
        <v>222</v>
      </c>
      <c r="PI76" s="4012">
        <v>304</v>
      </c>
      <c r="PJ76" s="4032">
        <v>278</v>
      </c>
      <c r="PK76" s="4044">
        <v>0</v>
      </c>
      <c r="PL76" s="4044">
        <v>0</v>
      </c>
      <c r="PM76" s="4061">
        <v>273</v>
      </c>
      <c r="PN76" s="4081">
        <v>254</v>
      </c>
      <c r="PO76" s="4101">
        <v>173</v>
      </c>
      <c r="PP76" s="4121">
        <v>176</v>
      </c>
      <c r="PQ76" s="4141">
        <v>75</v>
      </c>
      <c r="PR76" s="4153">
        <v>0</v>
      </c>
      <c r="PS76" s="4153">
        <v>0</v>
      </c>
      <c r="PT76" s="4172">
        <v>266</v>
      </c>
      <c r="PU76" s="4172">
        <v>171</v>
      </c>
      <c r="PV76" s="4172">
        <v>313</v>
      </c>
      <c r="PW76" s="4172">
        <v>347</v>
      </c>
      <c r="PX76" s="4192">
        <v>0</v>
      </c>
      <c r="PY76" s="4204">
        <v>0</v>
      </c>
      <c r="PZ76" s="4204">
        <v>0</v>
      </c>
      <c r="QA76" s="4221">
        <v>243</v>
      </c>
      <c r="QB76" s="4241">
        <v>230</v>
      </c>
      <c r="QC76" s="4261">
        <v>0</v>
      </c>
      <c r="QD76" s="4281">
        <v>219</v>
      </c>
      <c r="QE76" s="4301">
        <v>347</v>
      </c>
      <c r="QF76" s="4313">
        <v>0</v>
      </c>
      <c r="QG76" s="4313">
        <v>0</v>
      </c>
      <c r="QH76" s="4330">
        <v>168</v>
      </c>
      <c r="QI76" s="4350">
        <v>241</v>
      </c>
      <c r="QJ76" s="4370">
        <v>137</v>
      </c>
      <c r="QK76" s="4390">
        <v>239</v>
      </c>
      <c r="QL76" s="4410">
        <v>241</v>
      </c>
      <c r="QM76" s="4422">
        <v>0</v>
      </c>
      <c r="QN76" s="4422">
        <v>0</v>
      </c>
      <c r="QO76" s="4439">
        <v>312</v>
      </c>
      <c r="QP76" s="4459">
        <v>173</v>
      </c>
      <c r="QQ76" s="4479">
        <v>246</v>
      </c>
      <c r="QR76" s="4499">
        <v>163</v>
      </c>
      <c r="QS76" s="4519">
        <v>236</v>
      </c>
      <c r="QT76" s="4531">
        <v>0</v>
      </c>
      <c r="QU76" s="4531">
        <v>0</v>
      </c>
      <c r="QV76" s="4519">
        <v>0</v>
      </c>
      <c r="QW76" s="4551">
        <v>272</v>
      </c>
      <c r="QX76" s="4571">
        <v>297</v>
      </c>
      <c r="QY76" s="4591">
        <v>254</v>
      </c>
      <c r="QZ76" s="4611">
        <v>226</v>
      </c>
      <c r="RA76" s="4623">
        <v>0</v>
      </c>
      <c r="RB76" s="4623">
        <v>0</v>
      </c>
      <c r="RC76" s="282">
        <f t="shared" si="55"/>
        <v>550</v>
      </c>
      <c r="RD76" s="282">
        <f t="shared" si="55"/>
        <v>233</v>
      </c>
      <c r="RE76" s="4647">
        <v>309</v>
      </c>
      <c r="RF76" s="282">
        <f t="shared" si="56"/>
        <v>286</v>
      </c>
      <c r="RG76" s="282">
        <f t="shared" si="56"/>
        <v>343</v>
      </c>
      <c r="RH76" s="211">
        <f t="shared" si="56"/>
        <v>0</v>
      </c>
      <c r="RI76" s="211">
        <f t="shared" si="56"/>
        <v>0</v>
      </c>
      <c r="RJ76" s="282">
        <f t="shared" si="56"/>
        <v>287</v>
      </c>
      <c r="RK76" s="282">
        <f t="shared" si="56"/>
        <v>223</v>
      </c>
      <c r="RL76" s="282">
        <f t="shared" si="56"/>
        <v>242</v>
      </c>
      <c r="RM76" s="282">
        <f t="shared" si="56"/>
        <v>229</v>
      </c>
      <c r="RN76" s="282">
        <f t="shared" si="56"/>
        <v>287</v>
      </c>
      <c r="RO76" s="211">
        <f t="shared" si="56"/>
        <v>0</v>
      </c>
      <c r="RP76" s="211">
        <f t="shared" si="56"/>
        <v>0</v>
      </c>
      <c r="RQ76" s="282">
        <f t="shared" si="56"/>
        <v>253</v>
      </c>
      <c r="RR76" s="282">
        <f t="shared" si="56"/>
        <v>207</v>
      </c>
      <c r="RS76" s="282">
        <f t="shared" si="56"/>
        <v>189</v>
      </c>
      <c r="RT76" s="282">
        <f t="shared" si="56"/>
        <v>277</v>
      </c>
      <c r="RU76" s="282">
        <f t="shared" si="56"/>
        <v>217</v>
      </c>
      <c r="RV76" s="211">
        <f t="shared" si="56"/>
        <v>0</v>
      </c>
      <c r="RW76" s="211">
        <f t="shared" si="56"/>
        <v>0</v>
      </c>
      <c r="RX76" s="282">
        <f t="shared" si="56"/>
        <v>75</v>
      </c>
      <c r="RY76" s="282">
        <f t="shared" si="56"/>
        <v>142</v>
      </c>
      <c r="RZ76" s="282">
        <f t="shared" si="56"/>
        <v>344</v>
      </c>
      <c r="SA76" s="282">
        <f t="shared" si="56"/>
        <v>201</v>
      </c>
      <c r="SB76" s="282">
        <f t="shared" si="56"/>
        <v>526</v>
      </c>
      <c r="SC76" s="211">
        <f t="shared" si="56"/>
        <v>0</v>
      </c>
      <c r="SD76" s="211">
        <f t="shared" si="56"/>
        <v>0</v>
      </c>
      <c r="SE76" s="282">
        <v>0</v>
      </c>
      <c r="SF76" s="282">
        <f t="shared" si="57"/>
        <v>310</v>
      </c>
      <c r="SG76" s="282">
        <f t="shared" si="57"/>
        <v>239</v>
      </c>
      <c r="SH76" s="282">
        <f t="shared" si="57"/>
        <v>248</v>
      </c>
      <c r="SI76" s="282">
        <f t="shared" si="57"/>
        <v>278</v>
      </c>
      <c r="SJ76" s="211">
        <f t="shared" si="57"/>
        <v>0</v>
      </c>
      <c r="SK76" s="211">
        <f t="shared" si="57"/>
        <v>0</v>
      </c>
      <c r="SL76" s="282">
        <f t="shared" si="57"/>
        <v>215</v>
      </c>
      <c r="SM76" s="282">
        <f t="shared" si="57"/>
        <v>214</v>
      </c>
      <c r="SN76" s="282">
        <f t="shared" si="57"/>
        <v>260</v>
      </c>
      <c r="SO76" s="4671">
        <v>268</v>
      </c>
      <c r="SP76" s="4701">
        <v>251</v>
      </c>
      <c r="SQ76" s="4686">
        <v>0</v>
      </c>
      <c r="SR76" s="4686">
        <v>0</v>
      </c>
      <c r="SS76" s="4701">
        <v>253</v>
      </c>
      <c r="ST76" s="4722">
        <v>271</v>
      </c>
      <c r="SU76" s="4743">
        <v>192</v>
      </c>
      <c r="SV76" s="4765">
        <v>241</v>
      </c>
      <c r="SW76" s="4786">
        <v>221</v>
      </c>
      <c r="SX76" s="4798">
        <v>0</v>
      </c>
      <c r="SY76" s="4798">
        <v>0</v>
      </c>
      <c r="SZ76" s="282">
        <f t="shared" si="58"/>
        <v>194</v>
      </c>
      <c r="TA76" s="282">
        <v>223</v>
      </c>
      <c r="TB76" s="282">
        <f t="shared" si="59"/>
        <v>240</v>
      </c>
      <c r="TC76" s="282">
        <f t="shared" si="59"/>
        <v>353</v>
      </c>
      <c r="TD76" s="282">
        <f t="shared" si="59"/>
        <v>241</v>
      </c>
      <c r="TE76" s="211">
        <f t="shared" si="59"/>
        <v>0</v>
      </c>
      <c r="TF76" s="211">
        <f t="shared" si="59"/>
        <v>0</v>
      </c>
      <c r="TG76" s="282">
        <f t="shared" si="59"/>
        <v>183</v>
      </c>
      <c r="TH76" s="282">
        <f t="shared" si="59"/>
        <v>161</v>
      </c>
      <c r="TI76" s="282">
        <f t="shared" si="59"/>
        <v>219</v>
      </c>
      <c r="TJ76" s="282">
        <f t="shared" si="59"/>
        <v>51</v>
      </c>
      <c r="TK76" s="282">
        <f t="shared" si="59"/>
        <v>0</v>
      </c>
      <c r="TL76" s="211">
        <f t="shared" si="59"/>
        <v>0</v>
      </c>
      <c r="TM76" s="211">
        <f t="shared" si="59"/>
        <v>0</v>
      </c>
      <c r="TN76" s="282">
        <f t="shared" si="59"/>
        <v>317</v>
      </c>
      <c r="TO76" s="282">
        <f t="shared" si="59"/>
        <v>317</v>
      </c>
      <c r="TP76" s="282">
        <f t="shared" si="59"/>
        <v>261</v>
      </c>
      <c r="TQ76" s="282">
        <f t="shared" si="59"/>
        <v>182</v>
      </c>
    </row>
    <row r="77" spans="1:537" x14ac:dyDescent="0.3">
      <c r="A77" s="337" t="s">
        <v>67</v>
      </c>
      <c r="B77" s="338">
        <v>327</v>
      </c>
      <c r="C77" s="338">
        <v>218</v>
      </c>
      <c r="D77" s="338">
        <v>211</v>
      </c>
      <c r="E77" s="338">
        <v>238</v>
      </c>
      <c r="F77" s="338">
        <v>298</v>
      </c>
      <c r="G77" s="209">
        <v>0</v>
      </c>
      <c r="H77" s="209">
        <v>0</v>
      </c>
      <c r="I77" s="338">
        <v>228</v>
      </c>
      <c r="J77" s="338">
        <v>261</v>
      </c>
      <c r="K77" s="338">
        <v>217</v>
      </c>
      <c r="L77" s="338">
        <v>256</v>
      </c>
      <c r="M77" s="338">
        <v>268</v>
      </c>
      <c r="N77" s="209">
        <v>0</v>
      </c>
      <c r="O77" s="209">
        <v>0</v>
      </c>
      <c r="P77" s="338">
        <v>266</v>
      </c>
      <c r="Q77" s="338">
        <v>246</v>
      </c>
      <c r="R77" s="338">
        <v>238</v>
      </c>
      <c r="S77" s="338">
        <v>199</v>
      </c>
      <c r="T77" s="338">
        <v>256</v>
      </c>
      <c r="U77" s="209">
        <v>0</v>
      </c>
      <c r="V77" s="209">
        <v>0</v>
      </c>
      <c r="W77" s="338">
        <v>265</v>
      </c>
      <c r="X77" s="338">
        <v>284</v>
      </c>
      <c r="Y77" s="338">
        <v>298</v>
      </c>
      <c r="Z77" s="338">
        <v>208</v>
      </c>
      <c r="AA77" s="338">
        <v>201</v>
      </c>
      <c r="AB77" s="209">
        <v>0</v>
      </c>
      <c r="AC77" s="209">
        <v>0</v>
      </c>
      <c r="AD77" s="338">
        <v>205</v>
      </c>
      <c r="AE77" s="338">
        <v>256</v>
      </c>
      <c r="AF77" s="338">
        <v>252</v>
      </c>
      <c r="AG77" s="338">
        <v>215</v>
      </c>
      <c r="AH77" s="338">
        <v>0</v>
      </c>
      <c r="AI77" s="209">
        <v>0</v>
      </c>
      <c r="AJ77" s="209">
        <v>0</v>
      </c>
      <c r="AK77" s="338">
        <v>227</v>
      </c>
      <c r="AL77" s="338">
        <v>276</v>
      </c>
      <c r="AM77" s="338">
        <v>225</v>
      </c>
      <c r="AN77" s="338">
        <v>292</v>
      </c>
      <c r="AO77" s="338">
        <v>231</v>
      </c>
      <c r="AP77" s="209">
        <v>0</v>
      </c>
      <c r="AQ77" s="209">
        <v>0</v>
      </c>
      <c r="AR77" s="338">
        <v>239</v>
      </c>
      <c r="AS77" s="338">
        <v>239</v>
      </c>
      <c r="AT77" s="338">
        <v>228</v>
      </c>
      <c r="AU77" s="338">
        <v>221</v>
      </c>
      <c r="AV77" s="338">
        <v>281</v>
      </c>
      <c r="AW77" s="209">
        <v>0</v>
      </c>
      <c r="AX77" s="209">
        <v>0</v>
      </c>
      <c r="AY77" s="338">
        <v>275</v>
      </c>
      <c r="AZ77" s="338">
        <v>240</v>
      </c>
      <c r="BA77" s="338">
        <v>235</v>
      </c>
      <c r="BB77" s="338">
        <v>213</v>
      </c>
      <c r="BC77" s="338">
        <v>216</v>
      </c>
      <c r="BD77" s="209">
        <v>0</v>
      </c>
      <c r="BE77" s="209">
        <v>0</v>
      </c>
      <c r="BF77" s="338">
        <v>289</v>
      </c>
      <c r="BG77" s="339">
        <f t="shared" si="37"/>
        <v>190</v>
      </c>
      <c r="BH77" s="338">
        <v>361</v>
      </c>
      <c r="BI77" s="338">
        <v>226</v>
      </c>
      <c r="BJ77" s="339">
        <f t="shared" si="38"/>
        <v>208</v>
      </c>
      <c r="BK77" s="211">
        <f t="shared" si="38"/>
        <v>0</v>
      </c>
      <c r="BL77" s="211">
        <f t="shared" si="38"/>
        <v>0</v>
      </c>
      <c r="BM77" s="339">
        <f t="shared" si="38"/>
        <v>246</v>
      </c>
      <c r="BN77" s="338">
        <v>216</v>
      </c>
      <c r="BO77" s="338">
        <v>260</v>
      </c>
      <c r="BP77" s="338">
        <v>226</v>
      </c>
      <c r="BQ77" s="338">
        <v>236</v>
      </c>
      <c r="BR77" s="209">
        <v>0</v>
      </c>
      <c r="BS77" s="209">
        <v>0</v>
      </c>
      <c r="BT77" s="338">
        <v>238</v>
      </c>
      <c r="BU77" s="338">
        <v>233</v>
      </c>
      <c r="BV77" s="338">
        <v>205</v>
      </c>
      <c r="BW77" s="338">
        <v>231</v>
      </c>
      <c r="BX77" s="338">
        <v>241</v>
      </c>
      <c r="BY77" s="209">
        <v>0</v>
      </c>
      <c r="BZ77" s="209">
        <v>0</v>
      </c>
      <c r="CA77" s="338">
        <v>208</v>
      </c>
      <c r="CB77" s="338">
        <v>165</v>
      </c>
      <c r="CC77" s="340">
        <v>248</v>
      </c>
      <c r="CD77" s="341">
        <v>237</v>
      </c>
      <c r="CE77" s="341">
        <v>282</v>
      </c>
      <c r="CF77" s="214">
        <v>0</v>
      </c>
      <c r="CG77" s="214">
        <v>0</v>
      </c>
      <c r="CH77" s="342">
        <v>260</v>
      </c>
      <c r="CI77" s="342">
        <v>204</v>
      </c>
      <c r="CJ77" s="339">
        <f t="shared" si="39"/>
        <v>185</v>
      </c>
      <c r="CK77" s="339">
        <f t="shared" si="39"/>
        <v>193</v>
      </c>
      <c r="CL77" s="339">
        <f t="shared" si="39"/>
        <v>228</v>
      </c>
      <c r="CM77" s="211">
        <f t="shared" si="39"/>
        <v>0</v>
      </c>
      <c r="CN77" s="211">
        <f t="shared" si="39"/>
        <v>0</v>
      </c>
      <c r="CO77" s="339">
        <f t="shared" si="39"/>
        <v>199</v>
      </c>
      <c r="CP77" s="343">
        <v>179</v>
      </c>
      <c r="CQ77" s="339">
        <f t="shared" si="40"/>
        <v>172</v>
      </c>
      <c r="CR77" s="339">
        <f t="shared" si="40"/>
        <v>183</v>
      </c>
      <c r="CS77" s="339">
        <f t="shared" si="40"/>
        <v>154</v>
      </c>
      <c r="CT77" s="211">
        <f t="shared" si="40"/>
        <v>0</v>
      </c>
      <c r="CU77" s="211">
        <f t="shared" si="40"/>
        <v>0</v>
      </c>
      <c r="CV77" s="343">
        <v>0</v>
      </c>
      <c r="CW77" s="343">
        <v>143</v>
      </c>
      <c r="CX77" s="343">
        <v>185</v>
      </c>
      <c r="CY77" s="343">
        <v>182</v>
      </c>
      <c r="CZ77" s="343">
        <v>156</v>
      </c>
      <c r="DA77" s="217">
        <v>0</v>
      </c>
      <c r="DB77" s="217">
        <v>0</v>
      </c>
      <c r="DC77" s="344">
        <v>206</v>
      </c>
      <c r="DD77" s="345">
        <v>207</v>
      </c>
      <c r="DE77" s="345">
        <v>179</v>
      </c>
      <c r="DF77" s="339">
        <f t="shared" si="41"/>
        <v>201</v>
      </c>
      <c r="DG77" s="346">
        <v>175</v>
      </c>
      <c r="DH77" s="221">
        <v>0</v>
      </c>
      <c r="DI77" s="221">
        <v>0</v>
      </c>
      <c r="DJ77" s="339">
        <f t="shared" si="42"/>
        <v>255</v>
      </c>
      <c r="DK77" s="339">
        <f t="shared" si="42"/>
        <v>199</v>
      </c>
      <c r="DL77" s="339">
        <f t="shared" si="42"/>
        <v>255</v>
      </c>
      <c r="DM77" s="347">
        <v>244</v>
      </c>
      <c r="DN77" s="339">
        <f t="shared" si="43"/>
        <v>197</v>
      </c>
      <c r="DO77" s="211">
        <f t="shared" si="43"/>
        <v>0</v>
      </c>
      <c r="DP77" s="211">
        <f t="shared" si="43"/>
        <v>0</v>
      </c>
      <c r="DQ77" s="339">
        <f t="shared" si="43"/>
        <v>289</v>
      </c>
      <c r="DR77" s="339">
        <f t="shared" si="43"/>
        <v>240</v>
      </c>
      <c r="DS77" s="348">
        <v>297</v>
      </c>
      <c r="DT77" s="339">
        <f t="shared" si="44"/>
        <v>298</v>
      </c>
      <c r="DU77" s="349">
        <v>255</v>
      </c>
      <c r="DV77" s="225">
        <v>0</v>
      </c>
      <c r="DW77" s="225">
        <v>0</v>
      </c>
      <c r="DX77" s="339">
        <f t="shared" si="45"/>
        <v>217</v>
      </c>
      <c r="DY77" s="350">
        <v>170</v>
      </c>
      <c r="DZ77" s="351">
        <v>234</v>
      </c>
      <c r="EA77" s="352">
        <v>212</v>
      </c>
      <c r="EB77" s="339">
        <f t="shared" si="46"/>
        <v>210</v>
      </c>
      <c r="EC77" s="211">
        <f t="shared" si="46"/>
        <v>0</v>
      </c>
      <c r="ED77" s="211">
        <f t="shared" si="46"/>
        <v>0</v>
      </c>
      <c r="EE77" s="211">
        <f t="shared" si="46"/>
        <v>0</v>
      </c>
      <c r="EF77" s="339">
        <f t="shared" si="46"/>
        <v>202</v>
      </c>
      <c r="EG77" s="339">
        <f t="shared" si="46"/>
        <v>243</v>
      </c>
      <c r="EH77" s="353">
        <v>296</v>
      </c>
      <c r="EI77" s="339">
        <f t="shared" si="47"/>
        <v>187</v>
      </c>
      <c r="EJ77" s="211">
        <f t="shared" si="47"/>
        <v>0</v>
      </c>
      <c r="EK77" s="211">
        <f t="shared" si="47"/>
        <v>0</v>
      </c>
      <c r="EL77" s="339">
        <f t="shared" si="47"/>
        <v>145</v>
      </c>
      <c r="EM77" s="354">
        <v>164</v>
      </c>
      <c r="EN77" s="355">
        <v>178</v>
      </c>
      <c r="EO77" s="339">
        <f t="shared" si="48"/>
        <v>147</v>
      </c>
      <c r="EP77" s="356">
        <v>240</v>
      </c>
      <c r="EQ77" s="233">
        <v>0</v>
      </c>
      <c r="ER77" s="233">
        <v>0</v>
      </c>
      <c r="ES77" s="357">
        <v>293</v>
      </c>
      <c r="ET77" s="358">
        <v>238</v>
      </c>
      <c r="EU77" s="359">
        <v>222</v>
      </c>
      <c r="EV77" s="360">
        <v>199</v>
      </c>
      <c r="EW77" s="339">
        <f t="shared" si="49"/>
        <v>225</v>
      </c>
      <c r="EX77" s="211">
        <f t="shared" si="49"/>
        <v>0</v>
      </c>
      <c r="EY77" s="211">
        <f t="shared" si="49"/>
        <v>0</v>
      </c>
      <c r="EZ77" s="361">
        <v>207</v>
      </c>
      <c r="FA77" s="362">
        <v>181</v>
      </c>
      <c r="FB77" s="363">
        <v>187</v>
      </c>
      <c r="FC77" s="364">
        <v>236</v>
      </c>
      <c r="FD77" s="365">
        <v>213</v>
      </c>
      <c r="FE77" s="243">
        <v>0</v>
      </c>
      <c r="FF77" s="243">
        <v>0</v>
      </c>
      <c r="FG77" s="366">
        <v>214</v>
      </c>
      <c r="FH77" s="367">
        <v>187</v>
      </c>
      <c r="FI77" s="368">
        <v>0</v>
      </c>
      <c r="FJ77" s="368">
        <v>225</v>
      </c>
      <c r="FK77" s="369">
        <v>232</v>
      </c>
      <c r="FL77" s="248">
        <v>0</v>
      </c>
      <c r="FM77" s="248">
        <v>0</v>
      </c>
      <c r="FN77" s="370">
        <v>196</v>
      </c>
      <c r="FO77" s="371">
        <v>215</v>
      </c>
      <c r="FP77" s="371">
        <v>217</v>
      </c>
      <c r="FQ77" s="371">
        <v>225</v>
      </c>
      <c r="FR77" s="372">
        <v>193</v>
      </c>
      <c r="FS77" s="252">
        <v>0</v>
      </c>
      <c r="FT77" s="252">
        <v>0</v>
      </c>
      <c r="FU77" s="373">
        <v>265</v>
      </c>
      <c r="FV77" s="374">
        <v>182</v>
      </c>
      <c r="FW77" s="374">
        <v>231</v>
      </c>
      <c r="FX77" s="374">
        <v>0</v>
      </c>
      <c r="FY77" s="375">
        <v>233</v>
      </c>
      <c r="FZ77" s="256">
        <v>0</v>
      </c>
      <c r="GA77" s="256">
        <v>0</v>
      </c>
      <c r="GB77" s="376">
        <v>264</v>
      </c>
      <c r="GC77" s="377">
        <v>292</v>
      </c>
      <c r="GD77" s="378">
        <v>255</v>
      </c>
      <c r="GE77" s="378">
        <v>230</v>
      </c>
      <c r="GF77" s="379">
        <v>195</v>
      </c>
      <c r="GG77" s="261">
        <v>0</v>
      </c>
      <c r="GH77" s="261">
        <v>0</v>
      </c>
      <c r="GI77" s="380">
        <v>232</v>
      </c>
      <c r="GJ77" s="381">
        <v>220</v>
      </c>
      <c r="GK77" s="382">
        <v>225</v>
      </c>
      <c r="GL77" s="382">
        <v>223</v>
      </c>
      <c r="GM77" s="339">
        <f t="shared" si="50"/>
        <v>213</v>
      </c>
      <c r="GN77" s="211">
        <f t="shared" si="50"/>
        <v>0</v>
      </c>
      <c r="GO77" s="211">
        <f t="shared" si="50"/>
        <v>0</v>
      </c>
      <c r="GP77" s="383">
        <v>240</v>
      </c>
      <c r="GQ77" s="384">
        <v>203</v>
      </c>
      <c r="GR77" s="385">
        <v>222</v>
      </c>
      <c r="GS77" s="385">
        <v>265</v>
      </c>
      <c r="GT77" s="385">
        <v>163</v>
      </c>
      <c r="GU77" s="268">
        <v>0</v>
      </c>
      <c r="GV77" s="268">
        <v>0</v>
      </c>
      <c r="GW77" s="386">
        <v>220</v>
      </c>
      <c r="GX77" s="387">
        <v>217</v>
      </c>
      <c r="GY77" s="388">
        <v>168</v>
      </c>
      <c r="GZ77" s="388">
        <v>92</v>
      </c>
      <c r="HA77" s="388">
        <v>0</v>
      </c>
      <c r="HB77" s="272">
        <v>0</v>
      </c>
      <c r="HC77" s="272">
        <v>0</v>
      </c>
      <c r="HD77" s="389">
        <v>193</v>
      </c>
      <c r="HE77" s="390">
        <v>232</v>
      </c>
      <c r="HF77" s="391">
        <v>235</v>
      </c>
      <c r="HG77" s="392">
        <v>126</v>
      </c>
      <c r="HH77" s="392">
        <v>0</v>
      </c>
      <c r="HI77" s="277">
        <v>0</v>
      </c>
      <c r="HJ77" s="277">
        <v>0</v>
      </c>
      <c r="HK77" s="393">
        <v>245</v>
      </c>
      <c r="HL77" s="394">
        <v>206</v>
      </c>
      <c r="HM77" s="1369">
        <v>251</v>
      </c>
      <c r="HN77" s="1395">
        <v>206</v>
      </c>
      <c r="HO77" s="1449">
        <v>205</v>
      </c>
      <c r="HP77" s="1460">
        <v>0</v>
      </c>
      <c r="HQ77" s="1460">
        <v>0</v>
      </c>
      <c r="HR77" s="1478">
        <v>240</v>
      </c>
      <c r="HS77" s="1519">
        <v>238</v>
      </c>
      <c r="HT77" s="1541">
        <v>303</v>
      </c>
      <c r="HU77" s="339">
        <f t="shared" si="51"/>
        <v>175</v>
      </c>
      <c r="HV77" s="1564">
        <v>244</v>
      </c>
      <c r="HW77" s="1575">
        <v>0</v>
      </c>
      <c r="HX77" s="1575">
        <v>0</v>
      </c>
      <c r="HY77" s="1575">
        <v>0</v>
      </c>
      <c r="HZ77" s="1593">
        <v>273</v>
      </c>
      <c r="IA77" s="1614">
        <v>262</v>
      </c>
      <c r="IB77" s="1636">
        <v>273</v>
      </c>
      <c r="IC77" s="1657">
        <v>126</v>
      </c>
      <c r="ID77" s="1668">
        <v>0</v>
      </c>
      <c r="IE77" s="1668">
        <v>0</v>
      </c>
      <c r="IF77" s="1686">
        <v>278</v>
      </c>
      <c r="IG77" s="1707">
        <v>119</v>
      </c>
      <c r="IH77" s="1707">
        <v>228</v>
      </c>
      <c r="II77" s="1729">
        <v>209</v>
      </c>
      <c r="IJ77" s="1750">
        <v>196</v>
      </c>
      <c r="IK77" s="1761">
        <v>0</v>
      </c>
      <c r="IL77" s="1761">
        <v>0</v>
      </c>
      <c r="IM77" s="1779">
        <v>205</v>
      </c>
      <c r="IN77" s="339">
        <f t="shared" si="52"/>
        <v>217</v>
      </c>
      <c r="IO77" s="1800">
        <v>168</v>
      </c>
      <c r="IP77" s="1821">
        <v>239</v>
      </c>
      <c r="IQ77" s="1842">
        <v>249</v>
      </c>
      <c r="IR77" s="1853">
        <v>0</v>
      </c>
      <c r="IS77" s="1853">
        <v>0</v>
      </c>
      <c r="IT77" s="1871">
        <v>209</v>
      </c>
      <c r="IU77" s="1892">
        <v>259</v>
      </c>
      <c r="IV77" s="1892">
        <v>220</v>
      </c>
      <c r="IW77" s="1913">
        <v>311</v>
      </c>
      <c r="IX77" s="1934">
        <v>0</v>
      </c>
      <c r="IY77" s="1945">
        <v>0</v>
      </c>
      <c r="IZ77" s="1945">
        <v>0</v>
      </c>
      <c r="JA77" s="1934">
        <v>241</v>
      </c>
      <c r="JB77" s="1934">
        <v>220</v>
      </c>
      <c r="JC77" s="1963">
        <v>198</v>
      </c>
      <c r="JD77" s="1963">
        <v>263</v>
      </c>
      <c r="JE77" s="1984">
        <v>261</v>
      </c>
      <c r="JF77" s="1995">
        <v>0</v>
      </c>
      <c r="JG77" s="1995">
        <v>0</v>
      </c>
      <c r="JH77" s="2013">
        <v>300</v>
      </c>
      <c r="JI77" s="2034">
        <v>236</v>
      </c>
      <c r="JJ77" s="2055">
        <v>286</v>
      </c>
      <c r="JK77" s="2055">
        <v>0</v>
      </c>
      <c r="JL77" s="2076">
        <v>234</v>
      </c>
      <c r="JM77" s="2087">
        <v>0</v>
      </c>
      <c r="JN77" s="2087">
        <v>0</v>
      </c>
      <c r="JO77" s="2105">
        <v>278</v>
      </c>
      <c r="JP77" s="2125">
        <v>232</v>
      </c>
      <c r="JQ77" s="2145">
        <v>208</v>
      </c>
      <c r="JR77" s="2165">
        <v>216</v>
      </c>
      <c r="JS77" s="2185">
        <v>235</v>
      </c>
      <c r="JT77" s="2196">
        <v>0</v>
      </c>
      <c r="JU77" s="2196">
        <v>0</v>
      </c>
      <c r="JV77" s="2212">
        <v>218</v>
      </c>
      <c r="JW77" s="2232">
        <v>227</v>
      </c>
      <c r="JX77" s="2252">
        <v>213</v>
      </c>
      <c r="JY77" s="2272">
        <v>198</v>
      </c>
      <c r="JZ77" s="2292">
        <v>289</v>
      </c>
      <c r="KA77" s="2303">
        <v>0</v>
      </c>
      <c r="KB77" s="2303">
        <v>0</v>
      </c>
      <c r="KC77" s="2321">
        <v>263</v>
      </c>
      <c r="KD77" s="2341">
        <v>254</v>
      </c>
      <c r="KE77" s="2361">
        <v>194</v>
      </c>
      <c r="KF77" s="2381">
        <v>192</v>
      </c>
      <c r="KG77" s="2401">
        <v>216</v>
      </c>
      <c r="KH77" s="2412">
        <v>0</v>
      </c>
      <c r="KI77" s="2412">
        <v>0</v>
      </c>
      <c r="KJ77" s="2430">
        <v>217</v>
      </c>
      <c r="KK77" s="2450">
        <v>214</v>
      </c>
      <c r="KL77" s="2470">
        <v>228</v>
      </c>
      <c r="KM77" s="2490">
        <v>251</v>
      </c>
      <c r="KN77" s="2510">
        <v>0</v>
      </c>
      <c r="KO77" s="2521">
        <v>0</v>
      </c>
      <c r="KP77" s="2521">
        <v>0</v>
      </c>
      <c r="KQ77" s="2539">
        <v>223</v>
      </c>
      <c r="KR77" s="2559">
        <v>233</v>
      </c>
      <c r="KS77" s="2579">
        <v>197</v>
      </c>
      <c r="KT77" s="2599">
        <v>152</v>
      </c>
      <c r="KU77" s="2619">
        <v>210</v>
      </c>
      <c r="KV77" s="2630">
        <v>0</v>
      </c>
      <c r="KW77" s="2630">
        <v>0</v>
      </c>
      <c r="KX77" s="2648">
        <v>183</v>
      </c>
      <c r="KY77" s="2668">
        <v>192</v>
      </c>
      <c r="KZ77" s="2688">
        <v>226</v>
      </c>
      <c r="LA77" s="2712">
        <v>199</v>
      </c>
      <c r="LB77" s="2732">
        <v>221</v>
      </c>
      <c r="LC77" s="2743">
        <v>0</v>
      </c>
      <c r="LD77" s="2743">
        <v>0</v>
      </c>
      <c r="LE77" s="2761">
        <v>221</v>
      </c>
      <c r="LF77" s="2781">
        <v>168</v>
      </c>
      <c r="LG77" s="2801">
        <v>197</v>
      </c>
      <c r="LH77" s="2821">
        <v>249</v>
      </c>
      <c r="LI77" s="2841">
        <v>232</v>
      </c>
      <c r="LJ77" s="2852">
        <v>0</v>
      </c>
      <c r="LK77" s="2852">
        <v>0</v>
      </c>
      <c r="LL77" s="2870">
        <v>242</v>
      </c>
      <c r="LM77" s="2890">
        <v>305</v>
      </c>
      <c r="LN77" s="2912">
        <v>240</v>
      </c>
      <c r="LO77" s="2932">
        <v>216</v>
      </c>
      <c r="LP77" s="2932">
        <v>144</v>
      </c>
      <c r="LQ77" s="2970">
        <v>0</v>
      </c>
      <c r="LR77" s="2970">
        <v>0</v>
      </c>
      <c r="LS77" s="2979">
        <v>198</v>
      </c>
      <c r="LT77" s="2980">
        <v>163</v>
      </c>
      <c r="LU77" s="2981">
        <v>208</v>
      </c>
      <c r="LV77" s="2982">
        <v>222</v>
      </c>
      <c r="LW77" s="3059">
        <v>192</v>
      </c>
      <c r="LX77" s="3057">
        <v>0</v>
      </c>
      <c r="LY77" s="3057">
        <v>0</v>
      </c>
      <c r="LZ77" s="3089">
        <v>248</v>
      </c>
      <c r="MA77" s="3110">
        <v>233</v>
      </c>
      <c r="MB77" s="3146">
        <v>169</v>
      </c>
      <c r="MC77" s="3166">
        <v>208</v>
      </c>
      <c r="MD77" s="3186">
        <v>226</v>
      </c>
      <c r="ME77" s="3197">
        <v>0</v>
      </c>
      <c r="MF77" s="3197">
        <v>0</v>
      </c>
      <c r="MG77" s="3216">
        <v>236</v>
      </c>
      <c r="MH77" s="3236">
        <v>205</v>
      </c>
      <c r="MI77" s="3256">
        <v>154</v>
      </c>
      <c r="MJ77" s="3277">
        <v>203</v>
      </c>
      <c r="MK77" s="3297">
        <v>200</v>
      </c>
      <c r="ML77" s="3308">
        <v>0</v>
      </c>
      <c r="MM77" s="3308">
        <v>0</v>
      </c>
      <c r="MN77" s="3326">
        <v>212</v>
      </c>
      <c r="MO77" s="3346">
        <v>198</v>
      </c>
      <c r="MP77" s="3366">
        <v>156</v>
      </c>
      <c r="MQ77" s="3386">
        <v>211</v>
      </c>
      <c r="MR77" s="3440">
        <v>219</v>
      </c>
      <c r="MS77" s="3438">
        <v>0</v>
      </c>
      <c r="MT77" s="3438">
        <v>0</v>
      </c>
      <c r="MU77" s="3440">
        <v>197</v>
      </c>
      <c r="MV77" s="3468">
        <v>188</v>
      </c>
      <c r="MW77" s="3488">
        <v>189</v>
      </c>
      <c r="MX77" s="3508">
        <v>222</v>
      </c>
      <c r="MY77" s="3528">
        <v>198</v>
      </c>
      <c r="MZ77" s="3539">
        <v>0</v>
      </c>
      <c r="NA77" s="3539">
        <v>0</v>
      </c>
      <c r="NB77" s="1575">
        <v>0</v>
      </c>
      <c r="NC77" s="3557">
        <v>205</v>
      </c>
      <c r="ND77" s="3557">
        <v>168</v>
      </c>
      <c r="NE77" s="3557">
        <v>183</v>
      </c>
      <c r="NF77" s="3587">
        <v>257</v>
      </c>
      <c r="NG77" s="3571">
        <v>0</v>
      </c>
      <c r="NH77" s="3571">
        <v>0</v>
      </c>
      <c r="NI77" s="339">
        <f t="shared" si="53"/>
        <v>215</v>
      </c>
      <c r="NJ77" s="3587">
        <v>177</v>
      </c>
      <c r="NK77" s="3617">
        <v>221</v>
      </c>
      <c r="NL77" s="3617">
        <v>160</v>
      </c>
      <c r="NM77" s="3617">
        <v>180</v>
      </c>
      <c r="NN77" s="3602">
        <v>0</v>
      </c>
      <c r="NO77" s="3602">
        <v>0</v>
      </c>
      <c r="NP77" s="3617">
        <v>155</v>
      </c>
      <c r="NQ77" s="3617">
        <v>165</v>
      </c>
      <c r="NR77" s="3617">
        <v>177</v>
      </c>
      <c r="NS77" s="3617">
        <v>183</v>
      </c>
      <c r="NT77" s="3637">
        <v>244</v>
      </c>
      <c r="NU77" s="3602">
        <v>0</v>
      </c>
      <c r="NV77" s="3602">
        <v>0</v>
      </c>
      <c r="NW77" s="3617">
        <v>207</v>
      </c>
      <c r="NX77" s="3617">
        <v>138</v>
      </c>
      <c r="NY77" s="3637">
        <v>221</v>
      </c>
      <c r="NZ77" s="3666">
        <v>160</v>
      </c>
      <c r="OA77" s="3666">
        <v>247</v>
      </c>
      <c r="OB77" s="3651">
        <v>0</v>
      </c>
      <c r="OC77" s="3651">
        <v>0</v>
      </c>
      <c r="OD77" s="3666">
        <v>213</v>
      </c>
      <c r="OE77" s="3666">
        <v>207</v>
      </c>
      <c r="OF77" s="3666">
        <v>277</v>
      </c>
      <c r="OG77" s="3666">
        <v>208</v>
      </c>
      <c r="OH77" s="339">
        <f t="shared" si="54"/>
        <v>212</v>
      </c>
      <c r="OI77" s="211">
        <f t="shared" si="54"/>
        <v>0</v>
      </c>
      <c r="OJ77" s="211">
        <f t="shared" si="54"/>
        <v>0</v>
      </c>
      <c r="OK77" s="3686">
        <v>0</v>
      </c>
      <c r="OL77" s="3686">
        <v>179</v>
      </c>
      <c r="OM77" s="3706">
        <v>215</v>
      </c>
      <c r="ON77" s="3726">
        <v>138</v>
      </c>
      <c r="OO77" s="3746">
        <v>174</v>
      </c>
      <c r="OP77" s="3757">
        <v>0</v>
      </c>
      <c r="OQ77" s="3757">
        <v>0</v>
      </c>
      <c r="OR77" s="3775">
        <v>210</v>
      </c>
      <c r="OS77" s="3795">
        <v>239</v>
      </c>
      <c r="OT77" s="3815">
        <v>183</v>
      </c>
      <c r="OU77" s="3835">
        <v>165</v>
      </c>
      <c r="OV77" s="3855">
        <v>199</v>
      </c>
      <c r="OW77" s="3866">
        <v>0</v>
      </c>
      <c r="OX77" s="3866">
        <v>0</v>
      </c>
      <c r="OY77" s="3884">
        <v>203</v>
      </c>
      <c r="OZ77" s="3904">
        <v>237</v>
      </c>
      <c r="PA77" s="3924">
        <v>148</v>
      </c>
      <c r="PB77" s="3944">
        <v>164</v>
      </c>
      <c r="PC77" s="3964">
        <v>155</v>
      </c>
      <c r="PD77" s="3975">
        <v>0</v>
      </c>
      <c r="PE77" s="3975">
        <v>0</v>
      </c>
      <c r="PF77" s="3993">
        <v>214</v>
      </c>
      <c r="PG77" s="3993">
        <v>173</v>
      </c>
      <c r="PH77" s="3993">
        <v>187</v>
      </c>
      <c r="PI77" s="4013">
        <v>228</v>
      </c>
      <c r="PJ77" s="4033">
        <v>230</v>
      </c>
      <c r="PK77" s="4044">
        <v>0</v>
      </c>
      <c r="PL77" s="4044">
        <v>0</v>
      </c>
      <c r="PM77" s="4062">
        <v>224</v>
      </c>
      <c r="PN77" s="4082">
        <v>173</v>
      </c>
      <c r="PO77" s="4102">
        <v>183</v>
      </c>
      <c r="PP77" s="4122">
        <v>181</v>
      </c>
      <c r="PQ77" s="4142">
        <v>183</v>
      </c>
      <c r="PR77" s="4153">
        <v>0</v>
      </c>
      <c r="PS77" s="4153">
        <v>0</v>
      </c>
      <c r="PT77" s="4173">
        <v>227</v>
      </c>
      <c r="PU77" s="4173">
        <v>201</v>
      </c>
      <c r="PV77" s="4173">
        <v>199</v>
      </c>
      <c r="PW77" s="4173">
        <v>171</v>
      </c>
      <c r="PX77" s="4193">
        <v>247</v>
      </c>
      <c r="PY77" s="4204">
        <v>0</v>
      </c>
      <c r="PZ77" s="4204">
        <v>0</v>
      </c>
      <c r="QA77" s="4222">
        <v>192</v>
      </c>
      <c r="QB77" s="4242">
        <v>245</v>
      </c>
      <c r="QC77" s="4262">
        <v>185</v>
      </c>
      <c r="QD77" s="4282">
        <v>183</v>
      </c>
      <c r="QE77" s="4302">
        <v>191</v>
      </c>
      <c r="QF77" s="4313">
        <v>0</v>
      </c>
      <c r="QG77" s="4313">
        <v>0</v>
      </c>
      <c r="QH77" s="4331">
        <v>204</v>
      </c>
      <c r="QI77" s="4351">
        <v>165</v>
      </c>
      <c r="QJ77" s="4371">
        <v>232</v>
      </c>
      <c r="QK77" s="4391">
        <v>208</v>
      </c>
      <c r="QL77" s="4411">
        <v>174</v>
      </c>
      <c r="QM77" s="4422">
        <v>0</v>
      </c>
      <c r="QN77" s="4422">
        <v>0</v>
      </c>
      <c r="QO77" s="4440">
        <v>204</v>
      </c>
      <c r="QP77" s="4460">
        <v>234</v>
      </c>
      <c r="QQ77" s="4480">
        <v>213</v>
      </c>
      <c r="QR77" s="4500">
        <v>231</v>
      </c>
      <c r="QS77" s="4520">
        <v>172</v>
      </c>
      <c r="QT77" s="4531">
        <v>0</v>
      </c>
      <c r="QU77" s="4531">
        <v>0</v>
      </c>
      <c r="QV77" s="4520">
        <v>0</v>
      </c>
      <c r="QW77" s="4552">
        <v>152</v>
      </c>
      <c r="QX77" s="4572">
        <v>144</v>
      </c>
      <c r="QY77" s="4592">
        <v>242</v>
      </c>
      <c r="QZ77" s="4612">
        <v>178</v>
      </c>
      <c r="RA77" s="4623">
        <v>0</v>
      </c>
      <c r="RB77" s="4623">
        <v>0</v>
      </c>
      <c r="RC77" s="339">
        <f t="shared" si="55"/>
        <v>195</v>
      </c>
      <c r="RD77" s="339">
        <f t="shared" si="55"/>
        <v>203</v>
      </c>
      <c r="RE77" s="4648">
        <v>154</v>
      </c>
      <c r="RF77" s="339">
        <f t="shared" si="56"/>
        <v>189</v>
      </c>
      <c r="RG77" s="339">
        <f t="shared" si="56"/>
        <v>194</v>
      </c>
      <c r="RH77" s="211">
        <f t="shared" si="56"/>
        <v>0</v>
      </c>
      <c r="RI77" s="211">
        <f t="shared" si="56"/>
        <v>0</v>
      </c>
      <c r="RJ77" s="339">
        <f t="shared" si="56"/>
        <v>212</v>
      </c>
      <c r="RK77" s="339">
        <f t="shared" si="56"/>
        <v>223</v>
      </c>
      <c r="RL77" s="339">
        <f t="shared" si="56"/>
        <v>194</v>
      </c>
      <c r="RM77" s="339">
        <f t="shared" si="56"/>
        <v>178</v>
      </c>
      <c r="RN77" s="339">
        <f t="shared" si="56"/>
        <v>206</v>
      </c>
      <c r="RO77" s="211">
        <f t="shared" si="56"/>
        <v>0</v>
      </c>
      <c r="RP77" s="211">
        <f t="shared" si="56"/>
        <v>0</v>
      </c>
      <c r="RQ77" s="339">
        <f t="shared" si="56"/>
        <v>141</v>
      </c>
      <c r="RR77" s="339">
        <f t="shared" si="56"/>
        <v>155</v>
      </c>
      <c r="RS77" s="339">
        <f t="shared" si="56"/>
        <v>169</v>
      </c>
      <c r="RT77" s="339">
        <f t="shared" si="56"/>
        <v>214</v>
      </c>
      <c r="RU77" s="339">
        <f t="shared" si="56"/>
        <v>253</v>
      </c>
      <c r="RV77" s="211">
        <f t="shared" si="56"/>
        <v>0</v>
      </c>
      <c r="RW77" s="211">
        <f t="shared" si="56"/>
        <v>0</v>
      </c>
      <c r="RX77" s="339">
        <f t="shared" si="56"/>
        <v>132</v>
      </c>
      <c r="RY77" s="339">
        <f t="shared" si="56"/>
        <v>174</v>
      </c>
      <c r="RZ77" s="339">
        <f t="shared" si="56"/>
        <v>219</v>
      </c>
      <c r="SA77" s="339">
        <f t="shared" si="56"/>
        <v>136</v>
      </c>
      <c r="SB77" s="339">
        <f t="shared" si="56"/>
        <v>214</v>
      </c>
      <c r="SC77" s="211">
        <f t="shared" si="56"/>
        <v>0</v>
      </c>
      <c r="SD77" s="211">
        <f t="shared" si="56"/>
        <v>0</v>
      </c>
      <c r="SE77" s="339">
        <v>0</v>
      </c>
      <c r="SF77" s="339">
        <f t="shared" si="57"/>
        <v>161</v>
      </c>
      <c r="SG77" s="339">
        <f t="shared" si="57"/>
        <v>223</v>
      </c>
      <c r="SH77" s="339">
        <f t="shared" si="57"/>
        <v>152</v>
      </c>
      <c r="SI77" s="339">
        <f t="shared" si="57"/>
        <v>193</v>
      </c>
      <c r="SJ77" s="211">
        <f t="shared" si="57"/>
        <v>0</v>
      </c>
      <c r="SK77" s="211">
        <f t="shared" si="57"/>
        <v>0</v>
      </c>
      <c r="SL77" s="339">
        <f t="shared" si="57"/>
        <v>200</v>
      </c>
      <c r="SM77" s="339">
        <f t="shared" si="57"/>
        <v>161</v>
      </c>
      <c r="SN77" s="339">
        <f t="shared" si="57"/>
        <v>182</v>
      </c>
      <c r="SO77" s="4672">
        <v>148</v>
      </c>
      <c r="SP77" s="4702">
        <v>165</v>
      </c>
      <c r="SQ77" s="4686">
        <v>0</v>
      </c>
      <c r="SR77" s="4686">
        <v>0</v>
      </c>
      <c r="SS77" s="4702">
        <v>173</v>
      </c>
      <c r="ST77" s="4723">
        <v>280</v>
      </c>
      <c r="SU77" s="4744">
        <v>209</v>
      </c>
      <c r="SV77" s="4766">
        <v>169</v>
      </c>
      <c r="SW77" s="4787">
        <v>207</v>
      </c>
      <c r="SX77" s="4798">
        <v>0</v>
      </c>
      <c r="SY77" s="4798">
        <v>0</v>
      </c>
      <c r="SZ77" s="339">
        <f t="shared" si="58"/>
        <v>206</v>
      </c>
      <c r="TA77" s="339">
        <v>148</v>
      </c>
      <c r="TB77" s="339">
        <f t="shared" si="59"/>
        <v>167</v>
      </c>
      <c r="TC77" s="339">
        <f t="shared" si="59"/>
        <v>188</v>
      </c>
      <c r="TD77" s="339">
        <f t="shared" si="59"/>
        <v>234</v>
      </c>
      <c r="TE77" s="211">
        <f t="shared" si="59"/>
        <v>0</v>
      </c>
      <c r="TF77" s="211">
        <f t="shared" si="59"/>
        <v>0</v>
      </c>
      <c r="TG77" s="339">
        <f t="shared" si="59"/>
        <v>175</v>
      </c>
      <c r="TH77" s="339">
        <f t="shared" si="59"/>
        <v>177</v>
      </c>
      <c r="TI77" s="339">
        <f t="shared" si="59"/>
        <v>184</v>
      </c>
      <c r="TJ77" s="339">
        <f t="shared" si="59"/>
        <v>227</v>
      </c>
      <c r="TK77" s="339">
        <f t="shared" si="59"/>
        <v>0</v>
      </c>
      <c r="TL77" s="211">
        <f t="shared" si="59"/>
        <v>0</v>
      </c>
      <c r="TM77" s="211">
        <f t="shared" si="59"/>
        <v>0</v>
      </c>
      <c r="TN77" s="339">
        <f t="shared" si="59"/>
        <v>187</v>
      </c>
      <c r="TO77" s="339">
        <f t="shared" si="59"/>
        <v>187</v>
      </c>
      <c r="TP77" s="339">
        <f t="shared" si="59"/>
        <v>182</v>
      </c>
      <c r="TQ77" s="339">
        <f t="shared" si="59"/>
        <v>215</v>
      </c>
    </row>
    <row r="78" spans="1:537" x14ac:dyDescent="0.3">
      <c r="A78" s="337" t="s">
        <v>68</v>
      </c>
      <c r="B78" s="338">
        <v>427</v>
      </c>
      <c r="C78" s="338">
        <v>400</v>
      </c>
      <c r="D78" s="338">
        <v>296</v>
      </c>
      <c r="E78" s="338">
        <v>427</v>
      </c>
      <c r="F78" s="338">
        <v>522</v>
      </c>
      <c r="G78" s="209">
        <v>0</v>
      </c>
      <c r="H78" s="209">
        <v>0</v>
      </c>
      <c r="I78" s="338">
        <v>554</v>
      </c>
      <c r="J78" s="338">
        <v>391</v>
      </c>
      <c r="K78" s="338">
        <v>798</v>
      </c>
      <c r="L78" s="338">
        <v>696</v>
      </c>
      <c r="M78" s="338">
        <v>131</v>
      </c>
      <c r="N78" s="209">
        <v>0</v>
      </c>
      <c r="O78" s="209">
        <v>0</v>
      </c>
      <c r="P78" s="338">
        <v>336</v>
      </c>
      <c r="Q78" s="338">
        <v>223</v>
      </c>
      <c r="R78" s="338">
        <v>0</v>
      </c>
      <c r="S78" s="338">
        <v>303</v>
      </c>
      <c r="T78" s="338">
        <v>169</v>
      </c>
      <c r="U78" s="209">
        <v>0</v>
      </c>
      <c r="V78" s="209">
        <v>0</v>
      </c>
      <c r="W78" s="338">
        <v>525</v>
      </c>
      <c r="X78" s="338">
        <v>362</v>
      </c>
      <c r="Y78" s="338">
        <v>193</v>
      </c>
      <c r="Z78" s="338">
        <v>315</v>
      </c>
      <c r="AA78" s="338">
        <v>457</v>
      </c>
      <c r="AB78" s="209">
        <v>0</v>
      </c>
      <c r="AC78" s="209">
        <v>0</v>
      </c>
      <c r="AD78" s="338">
        <v>0</v>
      </c>
      <c r="AE78" s="338">
        <v>362</v>
      </c>
      <c r="AF78" s="338">
        <v>572</v>
      </c>
      <c r="AG78" s="338">
        <v>0</v>
      </c>
      <c r="AH78" s="338">
        <v>0</v>
      </c>
      <c r="AI78" s="209">
        <v>0</v>
      </c>
      <c r="AJ78" s="209">
        <v>0</v>
      </c>
      <c r="AK78" s="338">
        <v>442</v>
      </c>
      <c r="AL78" s="338">
        <v>276</v>
      </c>
      <c r="AM78" s="338">
        <v>394</v>
      </c>
      <c r="AN78" s="338">
        <v>0</v>
      </c>
      <c r="AO78" s="338">
        <v>233</v>
      </c>
      <c r="AP78" s="209">
        <v>0</v>
      </c>
      <c r="AQ78" s="209">
        <v>0</v>
      </c>
      <c r="AR78" s="338">
        <v>681</v>
      </c>
      <c r="AS78" s="338">
        <v>281</v>
      </c>
      <c r="AT78" s="338">
        <v>169</v>
      </c>
      <c r="AU78" s="338">
        <v>571</v>
      </c>
      <c r="AV78" s="338">
        <v>387</v>
      </c>
      <c r="AW78" s="209">
        <v>0</v>
      </c>
      <c r="AX78" s="209">
        <v>0</v>
      </c>
      <c r="AY78" s="338">
        <v>219</v>
      </c>
      <c r="AZ78" s="338">
        <v>438</v>
      </c>
      <c r="BA78" s="338">
        <v>314</v>
      </c>
      <c r="BB78" s="338">
        <v>247</v>
      </c>
      <c r="BC78" s="338">
        <v>85</v>
      </c>
      <c r="BD78" s="209">
        <v>0</v>
      </c>
      <c r="BE78" s="209">
        <v>0</v>
      </c>
      <c r="BF78" s="338">
        <v>299</v>
      </c>
      <c r="BG78" s="339">
        <f t="shared" si="37"/>
        <v>364</v>
      </c>
      <c r="BH78" s="338">
        <v>304</v>
      </c>
      <c r="BI78" s="338">
        <v>345</v>
      </c>
      <c r="BJ78" s="339">
        <f t="shared" si="38"/>
        <v>114</v>
      </c>
      <c r="BK78" s="211">
        <f t="shared" si="38"/>
        <v>0</v>
      </c>
      <c r="BL78" s="211">
        <f t="shared" si="38"/>
        <v>0</v>
      </c>
      <c r="BM78" s="339">
        <f t="shared" si="38"/>
        <v>310</v>
      </c>
      <c r="BN78" s="338">
        <v>397</v>
      </c>
      <c r="BO78" s="338">
        <v>295</v>
      </c>
      <c r="BP78" s="338">
        <v>408</v>
      </c>
      <c r="BQ78" s="338">
        <v>407</v>
      </c>
      <c r="BR78" s="209">
        <v>0</v>
      </c>
      <c r="BS78" s="209">
        <v>0</v>
      </c>
      <c r="BT78" s="338">
        <v>544</v>
      </c>
      <c r="BU78" s="338">
        <v>350</v>
      </c>
      <c r="BV78" s="338">
        <v>503</v>
      </c>
      <c r="BW78" s="338">
        <v>681</v>
      </c>
      <c r="BX78" s="338">
        <v>138</v>
      </c>
      <c r="BY78" s="209">
        <v>0</v>
      </c>
      <c r="BZ78" s="209">
        <v>0</v>
      </c>
      <c r="CA78" s="338">
        <v>421</v>
      </c>
      <c r="CB78" s="338">
        <v>544</v>
      </c>
      <c r="CC78" s="340">
        <v>616</v>
      </c>
      <c r="CD78" s="341">
        <v>308</v>
      </c>
      <c r="CE78" s="341">
        <v>469</v>
      </c>
      <c r="CF78" s="214">
        <v>0</v>
      </c>
      <c r="CG78" s="214">
        <v>0</v>
      </c>
      <c r="CH78" s="342">
        <v>410</v>
      </c>
      <c r="CI78" s="342">
        <v>0</v>
      </c>
      <c r="CJ78" s="339">
        <f t="shared" si="39"/>
        <v>486</v>
      </c>
      <c r="CK78" s="339">
        <f t="shared" si="39"/>
        <v>208</v>
      </c>
      <c r="CL78" s="339">
        <f t="shared" si="39"/>
        <v>394</v>
      </c>
      <c r="CM78" s="211">
        <f t="shared" si="39"/>
        <v>0</v>
      </c>
      <c r="CN78" s="211">
        <f t="shared" si="39"/>
        <v>0</v>
      </c>
      <c r="CO78" s="339">
        <f t="shared" si="39"/>
        <v>409</v>
      </c>
      <c r="CP78" s="343">
        <v>259</v>
      </c>
      <c r="CQ78" s="339">
        <f t="shared" si="40"/>
        <v>200</v>
      </c>
      <c r="CR78" s="339">
        <f t="shared" si="40"/>
        <v>565</v>
      </c>
      <c r="CS78" s="339">
        <f t="shared" si="40"/>
        <v>543</v>
      </c>
      <c r="CT78" s="211">
        <f t="shared" si="40"/>
        <v>0</v>
      </c>
      <c r="CU78" s="211">
        <f t="shared" si="40"/>
        <v>0</v>
      </c>
      <c r="CV78" s="343">
        <v>0</v>
      </c>
      <c r="CW78" s="343">
        <v>336</v>
      </c>
      <c r="CX78" s="343">
        <v>530</v>
      </c>
      <c r="CY78" s="343">
        <v>345</v>
      </c>
      <c r="CZ78" s="343">
        <v>246</v>
      </c>
      <c r="DA78" s="217">
        <v>0</v>
      </c>
      <c r="DB78" s="217">
        <v>0</v>
      </c>
      <c r="DC78" s="344">
        <v>352</v>
      </c>
      <c r="DD78" s="345">
        <v>662</v>
      </c>
      <c r="DE78" s="345">
        <v>351</v>
      </c>
      <c r="DF78" s="339">
        <f t="shared" si="41"/>
        <v>0</v>
      </c>
      <c r="DG78" s="346">
        <v>139</v>
      </c>
      <c r="DH78" s="221">
        <v>0</v>
      </c>
      <c r="DI78" s="221">
        <v>0</v>
      </c>
      <c r="DJ78" s="339">
        <f t="shared" si="42"/>
        <v>337</v>
      </c>
      <c r="DK78" s="339">
        <f t="shared" si="42"/>
        <v>428</v>
      </c>
      <c r="DL78" s="339">
        <f t="shared" si="42"/>
        <v>288</v>
      </c>
      <c r="DM78" s="347">
        <v>229</v>
      </c>
      <c r="DN78" s="339">
        <f t="shared" si="43"/>
        <v>218</v>
      </c>
      <c r="DO78" s="211">
        <f t="shared" si="43"/>
        <v>0</v>
      </c>
      <c r="DP78" s="211">
        <f t="shared" si="43"/>
        <v>0</v>
      </c>
      <c r="DQ78" s="339">
        <f t="shared" si="43"/>
        <v>518</v>
      </c>
      <c r="DR78" s="339">
        <f t="shared" si="43"/>
        <v>536</v>
      </c>
      <c r="DS78" s="348">
        <v>446</v>
      </c>
      <c r="DT78" s="339">
        <f t="shared" si="44"/>
        <v>217</v>
      </c>
      <c r="DU78" s="349">
        <v>354</v>
      </c>
      <c r="DV78" s="225">
        <v>0</v>
      </c>
      <c r="DW78" s="225">
        <v>0</v>
      </c>
      <c r="DX78" s="339">
        <f t="shared" si="45"/>
        <v>224</v>
      </c>
      <c r="DY78" s="350">
        <v>223</v>
      </c>
      <c r="DZ78" s="351">
        <v>0</v>
      </c>
      <c r="EA78" s="352">
        <v>198</v>
      </c>
      <c r="EB78" s="339">
        <f t="shared" si="46"/>
        <v>592</v>
      </c>
      <c r="EC78" s="211">
        <f t="shared" si="46"/>
        <v>0</v>
      </c>
      <c r="ED78" s="211">
        <f t="shared" si="46"/>
        <v>0</v>
      </c>
      <c r="EE78" s="211">
        <f t="shared" si="46"/>
        <v>0</v>
      </c>
      <c r="EF78" s="339">
        <f t="shared" si="46"/>
        <v>630</v>
      </c>
      <c r="EG78" s="339">
        <f t="shared" si="46"/>
        <v>581</v>
      </c>
      <c r="EH78" s="353">
        <v>643</v>
      </c>
      <c r="EI78" s="339">
        <f t="shared" si="47"/>
        <v>177</v>
      </c>
      <c r="EJ78" s="211">
        <f t="shared" si="47"/>
        <v>0</v>
      </c>
      <c r="EK78" s="211">
        <f t="shared" si="47"/>
        <v>0</v>
      </c>
      <c r="EL78" s="339">
        <f t="shared" si="47"/>
        <v>194</v>
      </c>
      <c r="EM78" s="354">
        <v>181</v>
      </c>
      <c r="EN78" s="355">
        <v>1660</v>
      </c>
      <c r="EO78" s="339">
        <f t="shared" si="48"/>
        <v>414</v>
      </c>
      <c r="EP78" s="356">
        <v>377</v>
      </c>
      <c r="EQ78" s="233">
        <v>0</v>
      </c>
      <c r="ER78" s="233">
        <v>0</v>
      </c>
      <c r="ES78" s="357">
        <v>648</v>
      </c>
      <c r="ET78" s="358">
        <v>124</v>
      </c>
      <c r="EU78" s="359">
        <v>0</v>
      </c>
      <c r="EV78" s="360">
        <v>51</v>
      </c>
      <c r="EW78" s="339">
        <f t="shared" si="49"/>
        <v>0</v>
      </c>
      <c r="EX78" s="211">
        <f t="shared" si="49"/>
        <v>0</v>
      </c>
      <c r="EY78" s="211">
        <f t="shared" si="49"/>
        <v>0</v>
      </c>
      <c r="EZ78" s="361">
        <v>456</v>
      </c>
      <c r="FA78" s="362">
        <v>324</v>
      </c>
      <c r="FB78" s="363">
        <v>368</v>
      </c>
      <c r="FC78" s="364">
        <v>426</v>
      </c>
      <c r="FD78" s="365">
        <v>229</v>
      </c>
      <c r="FE78" s="243">
        <v>0</v>
      </c>
      <c r="FF78" s="243">
        <v>0</v>
      </c>
      <c r="FG78" s="366">
        <v>0</v>
      </c>
      <c r="FH78" s="367">
        <v>350</v>
      </c>
      <c r="FI78" s="368">
        <v>0</v>
      </c>
      <c r="FJ78" s="368">
        <v>198</v>
      </c>
      <c r="FK78" s="369">
        <v>403</v>
      </c>
      <c r="FL78" s="248">
        <v>0</v>
      </c>
      <c r="FM78" s="248">
        <v>0</v>
      </c>
      <c r="FN78" s="370">
        <v>466</v>
      </c>
      <c r="FO78" s="371">
        <v>360</v>
      </c>
      <c r="FP78" s="371">
        <v>0</v>
      </c>
      <c r="FQ78" s="371">
        <v>144</v>
      </c>
      <c r="FR78" s="372">
        <v>318</v>
      </c>
      <c r="FS78" s="252">
        <v>0</v>
      </c>
      <c r="FT78" s="252">
        <v>0</v>
      </c>
      <c r="FU78" s="373">
        <v>334</v>
      </c>
      <c r="FV78" s="374">
        <v>305</v>
      </c>
      <c r="FW78" s="374">
        <v>95</v>
      </c>
      <c r="FX78" s="374">
        <v>0</v>
      </c>
      <c r="FY78" s="375">
        <v>338</v>
      </c>
      <c r="FZ78" s="256">
        <v>0</v>
      </c>
      <c r="GA78" s="256">
        <v>0</v>
      </c>
      <c r="GB78" s="376">
        <v>526</v>
      </c>
      <c r="GC78" s="377">
        <v>578</v>
      </c>
      <c r="GD78" s="378">
        <v>427</v>
      </c>
      <c r="GE78" s="378">
        <v>382</v>
      </c>
      <c r="GF78" s="379">
        <v>543</v>
      </c>
      <c r="GG78" s="261">
        <v>0</v>
      </c>
      <c r="GH78" s="261">
        <v>0</v>
      </c>
      <c r="GI78" s="380">
        <v>513</v>
      </c>
      <c r="GJ78" s="381">
        <v>241</v>
      </c>
      <c r="GK78" s="382">
        <v>397</v>
      </c>
      <c r="GL78" s="382">
        <v>346</v>
      </c>
      <c r="GM78" s="339">
        <f t="shared" si="50"/>
        <v>143</v>
      </c>
      <c r="GN78" s="211">
        <f t="shared" si="50"/>
        <v>0</v>
      </c>
      <c r="GO78" s="211">
        <f t="shared" si="50"/>
        <v>0</v>
      </c>
      <c r="GP78" s="383">
        <v>456</v>
      </c>
      <c r="GQ78" s="384">
        <v>0</v>
      </c>
      <c r="GR78" s="385">
        <v>275</v>
      </c>
      <c r="GS78" s="385">
        <v>103</v>
      </c>
      <c r="GT78" s="385">
        <v>0</v>
      </c>
      <c r="GU78" s="268">
        <v>0</v>
      </c>
      <c r="GV78" s="268">
        <v>0</v>
      </c>
      <c r="GW78" s="386">
        <v>0</v>
      </c>
      <c r="GX78" s="387">
        <v>387</v>
      </c>
      <c r="GY78" s="388">
        <v>287</v>
      </c>
      <c r="GZ78" s="388">
        <v>393</v>
      </c>
      <c r="HA78" s="388">
        <v>0</v>
      </c>
      <c r="HB78" s="272">
        <v>0</v>
      </c>
      <c r="HC78" s="272">
        <v>0</v>
      </c>
      <c r="HD78" s="389">
        <v>206</v>
      </c>
      <c r="HE78" s="390">
        <v>0</v>
      </c>
      <c r="HF78" s="391">
        <v>0</v>
      </c>
      <c r="HG78" s="392">
        <v>0</v>
      </c>
      <c r="HH78" s="392">
        <v>0</v>
      </c>
      <c r="HI78" s="277">
        <v>0</v>
      </c>
      <c r="HJ78" s="277">
        <v>0</v>
      </c>
      <c r="HK78" s="393">
        <v>459</v>
      </c>
      <c r="HL78" s="394">
        <v>0</v>
      </c>
      <c r="HM78" s="1369">
        <v>400</v>
      </c>
      <c r="HN78" s="1395">
        <v>307</v>
      </c>
      <c r="HO78" s="1449">
        <v>291</v>
      </c>
      <c r="HP78" s="1460">
        <v>0</v>
      </c>
      <c r="HQ78" s="1460">
        <v>0</v>
      </c>
      <c r="HR78" s="1478">
        <v>0</v>
      </c>
      <c r="HS78" s="1519">
        <v>227</v>
      </c>
      <c r="HT78" s="1541">
        <v>307</v>
      </c>
      <c r="HU78" s="339">
        <f t="shared" si="51"/>
        <v>240</v>
      </c>
      <c r="HV78" s="1564">
        <v>426</v>
      </c>
      <c r="HW78" s="1575">
        <v>0</v>
      </c>
      <c r="HX78" s="1575">
        <v>0</v>
      </c>
      <c r="HY78" s="1575">
        <v>0</v>
      </c>
      <c r="HZ78" s="1593">
        <v>563</v>
      </c>
      <c r="IA78" s="1614">
        <v>452</v>
      </c>
      <c r="IB78" s="1636">
        <v>325</v>
      </c>
      <c r="IC78" s="1657">
        <v>507</v>
      </c>
      <c r="ID78" s="1668">
        <v>0</v>
      </c>
      <c r="IE78" s="1668">
        <v>0</v>
      </c>
      <c r="IF78" s="1686">
        <v>390</v>
      </c>
      <c r="IG78" s="1707">
        <v>58</v>
      </c>
      <c r="IH78" s="1707">
        <v>589</v>
      </c>
      <c r="II78" s="1729">
        <v>279</v>
      </c>
      <c r="IJ78" s="1750">
        <v>155</v>
      </c>
      <c r="IK78" s="1761">
        <v>0</v>
      </c>
      <c r="IL78" s="1761">
        <v>0</v>
      </c>
      <c r="IM78" s="1779">
        <v>28</v>
      </c>
      <c r="IN78" s="339">
        <f t="shared" si="52"/>
        <v>131</v>
      </c>
      <c r="IO78" s="1800">
        <v>0</v>
      </c>
      <c r="IP78" s="1821">
        <v>740</v>
      </c>
      <c r="IQ78" s="1842">
        <v>239</v>
      </c>
      <c r="IR78" s="1853">
        <v>0</v>
      </c>
      <c r="IS78" s="1853">
        <v>0</v>
      </c>
      <c r="IT78" s="1871">
        <v>470</v>
      </c>
      <c r="IU78" s="1892">
        <v>411</v>
      </c>
      <c r="IV78" s="1892">
        <v>265</v>
      </c>
      <c r="IW78" s="1913">
        <v>532</v>
      </c>
      <c r="IX78" s="1934">
        <v>0</v>
      </c>
      <c r="IY78" s="1945">
        <v>0</v>
      </c>
      <c r="IZ78" s="1945">
        <v>0</v>
      </c>
      <c r="JA78" s="1934">
        <v>0</v>
      </c>
      <c r="JB78" s="1934">
        <v>301</v>
      </c>
      <c r="JC78" s="1963">
        <v>334</v>
      </c>
      <c r="JD78" s="1963">
        <v>529</v>
      </c>
      <c r="JE78" s="1984">
        <v>224</v>
      </c>
      <c r="JF78" s="1995">
        <v>0</v>
      </c>
      <c r="JG78" s="1995">
        <v>0</v>
      </c>
      <c r="JH78" s="2013">
        <v>246</v>
      </c>
      <c r="JI78" s="2034">
        <v>0</v>
      </c>
      <c r="JJ78" s="2055">
        <v>0</v>
      </c>
      <c r="JK78" s="2055">
        <v>0</v>
      </c>
      <c r="JL78" s="2076">
        <v>441</v>
      </c>
      <c r="JM78" s="2087">
        <v>0</v>
      </c>
      <c r="JN78" s="2087">
        <v>0</v>
      </c>
      <c r="JO78" s="2105">
        <v>289</v>
      </c>
      <c r="JP78" s="2125">
        <v>266</v>
      </c>
      <c r="JQ78" s="2145">
        <v>398</v>
      </c>
      <c r="JR78" s="2165">
        <v>504</v>
      </c>
      <c r="JS78" s="2185">
        <v>376</v>
      </c>
      <c r="JT78" s="2196">
        <v>0</v>
      </c>
      <c r="JU78" s="2196">
        <v>0</v>
      </c>
      <c r="JV78" s="2212">
        <v>132</v>
      </c>
      <c r="JW78" s="2232">
        <v>520</v>
      </c>
      <c r="JX78" s="2252">
        <v>482</v>
      </c>
      <c r="JY78" s="2272">
        <v>423</v>
      </c>
      <c r="JZ78" s="2292">
        <v>397</v>
      </c>
      <c r="KA78" s="2303">
        <v>0</v>
      </c>
      <c r="KB78" s="2303">
        <v>0</v>
      </c>
      <c r="KC78" s="2321">
        <v>491</v>
      </c>
      <c r="KD78" s="2341">
        <v>371</v>
      </c>
      <c r="KE78" s="2361">
        <v>746</v>
      </c>
      <c r="KF78" s="2381">
        <v>706</v>
      </c>
      <c r="KG78" s="2401">
        <v>0</v>
      </c>
      <c r="KH78" s="2412">
        <v>0</v>
      </c>
      <c r="KI78" s="2412">
        <v>0</v>
      </c>
      <c r="KJ78" s="2430">
        <v>445</v>
      </c>
      <c r="KK78" s="2450">
        <v>0</v>
      </c>
      <c r="KL78" s="2470">
        <v>399</v>
      </c>
      <c r="KM78" s="2490">
        <v>31</v>
      </c>
      <c r="KN78" s="2510">
        <v>0</v>
      </c>
      <c r="KO78" s="2521">
        <v>0</v>
      </c>
      <c r="KP78" s="2521">
        <v>0</v>
      </c>
      <c r="KQ78" s="2539">
        <v>219</v>
      </c>
      <c r="KR78" s="2559">
        <v>480</v>
      </c>
      <c r="KS78" s="2579">
        <v>526</v>
      </c>
      <c r="KT78" s="2599">
        <v>140</v>
      </c>
      <c r="KU78" s="2619">
        <v>0</v>
      </c>
      <c r="KV78" s="2630">
        <v>0</v>
      </c>
      <c r="KW78" s="2630">
        <v>0</v>
      </c>
      <c r="KX78" s="2648">
        <v>200</v>
      </c>
      <c r="KY78" s="2668">
        <v>419</v>
      </c>
      <c r="KZ78" s="2688">
        <v>774</v>
      </c>
      <c r="LA78" s="2712">
        <v>666</v>
      </c>
      <c r="LB78" s="2732">
        <v>470</v>
      </c>
      <c r="LC78" s="2743">
        <v>0</v>
      </c>
      <c r="LD78" s="2743">
        <v>0</v>
      </c>
      <c r="LE78" s="2761">
        <v>258</v>
      </c>
      <c r="LF78" s="2781">
        <v>336</v>
      </c>
      <c r="LG78" s="2801">
        <v>409</v>
      </c>
      <c r="LH78" s="2821">
        <v>337</v>
      </c>
      <c r="LI78" s="2841">
        <v>495</v>
      </c>
      <c r="LJ78" s="2852">
        <v>0</v>
      </c>
      <c r="LK78" s="2852">
        <v>0</v>
      </c>
      <c r="LL78" s="2870">
        <v>271</v>
      </c>
      <c r="LM78" s="2890">
        <v>229</v>
      </c>
      <c r="LN78" s="2912">
        <v>0</v>
      </c>
      <c r="LO78" s="2932">
        <v>450</v>
      </c>
      <c r="LP78" s="2932">
        <v>0</v>
      </c>
      <c r="LQ78" s="2970">
        <v>0</v>
      </c>
      <c r="LR78" s="2970">
        <v>0</v>
      </c>
      <c r="LS78" s="2979">
        <v>85</v>
      </c>
      <c r="LT78" s="2980">
        <v>119</v>
      </c>
      <c r="LU78" s="2981">
        <v>538</v>
      </c>
      <c r="LV78" s="2982">
        <v>43</v>
      </c>
      <c r="LW78" s="3059">
        <v>0</v>
      </c>
      <c r="LX78" s="3057">
        <v>0</v>
      </c>
      <c r="LY78" s="3057">
        <v>0</v>
      </c>
      <c r="LZ78" s="3089">
        <v>483</v>
      </c>
      <c r="MA78" s="3110">
        <v>265</v>
      </c>
      <c r="MB78" s="3146">
        <v>406</v>
      </c>
      <c r="MC78" s="3166">
        <v>423</v>
      </c>
      <c r="MD78" s="3186">
        <v>491</v>
      </c>
      <c r="ME78" s="3197">
        <v>0</v>
      </c>
      <c r="MF78" s="3197">
        <v>0</v>
      </c>
      <c r="MG78" s="3216">
        <v>808</v>
      </c>
      <c r="MH78" s="3236">
        <v>302</v>
      </c>
      <c r="MI78" s="3256">
        <v>226</v>
      </c>
      <c r="MJ78" s="3277">
        <v>369</v>
      </c>
      <c r="MK78" s="3297">
        <v>0</v>
      </c>
      <c r="ML78" s="3308">
        <v>0</v>
      </c>
      <c r="MM78" s="3308">
        <v>0</v>
      </c>
      <c r="MN78" s="3326">
        <v>0</v>
      </c>
      <c r="MO78" s="3346">
        <v>57</v>
      </c>
      <c r="MP78" s="3366">
        <v>652</v>
      </c>
      <c r="MQ78" s="3386">
        <v>0</v>
      </c>
      <c r="MR78" s="3440">
        <v>530</v>
      </c>
      <c r="MS78" s="3438">
        <v>0</v>
      </c>
      <c r="MT78" s="3438">
        <v>0</v>
      </c>
      <c r="MU78" s="3440">
        <v>110</v>
      </c>
      <c r="MV78" s="3468">
        <v>0</v>
      </c>
      <c r="MW78" s="3488">
        <v>685</v>
      </c>
      <c r="MX78" s="3508">
        <v>454</v>
      </c>
      <c r="MY78" s="3528">
        <v>424</v>
      </c>
      <c r="MZ78" s="3539">
        <v>0</v>
      </c>
      <c r="NA78" s="3539">
        <v>0</v>
      </c>
      <c r="NB78" s="1575">
        <v>0</v>
      </c>
      <c r="NC78" s="3557">
        <v>325</v>
      </c>
      <c r="ND78" s="3557">
        <v>288</v>
      </c>
      <c r="NE78" s="3557">
        <v>265</v>
      </c>
      <c r="NF78" s="3587">
        <v>0</v>
      </c>
      <c r="NG78" s="3571">
        <v>0</v>
      </c>
      <c r="NH78" s="3571">
        <v>0</v>
      </c>
      <c r="NI78" s="339">
        <f t="shared" si="53"/>
        <v>661</v>
      </c>
      <c r="NJ78" s="3587">
        <v>131</v>
      </c>
      <c r="NK78" s="3617">
        <v>408</v>
      </c>
      <c r="NL78" s="3617">
        <v>240</v>
      </c>
      <c r="NM78" s="3617">
        <v>191</v>
      </c>
      <c r="NN78" s="3602">
        <v>0</v>
      </c>
      <c r="NO78" s="3602">
        <v>0</v>
      </c>
      <c r="NP78" s="3617">
        <v>499</v>
      </c>
      <c r="NQ78" s="3617">
        <v>401</v>
      </c>
      <c r="NR78" s="3617">
        <v>272</v>
      </c>
      <c r="NS78" s="3617">
        <v>437</v>
      </c>
      <c r="NT78" s="3637">
        <v>279</v>
      </c>
      <c r="NU78" s="3602">
        <v>0</v>
      </c>
      <c r="NV78" s="3602">
        <v>0</v>
      </c>
      <c r="NW78" s="3617">
        <v>359</v>
      </c>
      <c r="NX78" s="3617">
        <v>207</v>
      </c>
      <c r="NY78" s="3637">
        <v>321</v>
      </c>
      <c r="NZ78" s="3666">
        <v>191</v>
      </c>
      <c r="OA78" s="3666">
        <v>547</v>
      </c>
      <c r="OB78" s="3651">
        <v>0</v>
      </c>
      <c r="OC78" s="3651">
        <v>0</v>
      </c>
      <c r="OD78" s="3666">
        <v>374</v>
      </c>
      <c r="OE78" s="3666">
        <v>310</v>
      </c>
      <c r="OF78" s="3666">
        <v>227</v>
      </c>
      <c r="OG78" s="3666">
        <v>221</v>
      </c>
      <c r="OH78" s="339">
        <f t="shared" si="54"/>
        <v>0</v>
      </c>
      <c r="OI78" s="211">
        <f t="shared" si="54"/>
        <v>0</v>
      </c>
      <c r="OJ78" s="211">
        <f t="shared" si="54"/>
        <v>0</v>
      </c>
      <c r="OK78" s="3686">
        <v>0</v>
      </c>
      <c r="OL78" s="3686">
        <v>0</v>
      </c>
      <c r="OM78" s="3706">
        <v>615</v>
      </c>
      <c r="ON78" s="3726">
        <v>0</v>
      </c>
      <c r="OO78" s="3746">
        <v>250</v>
      </c>
      <c r="OP78" s="3757">
        <v>0</v>
      </c>
      <c r="OQ78" s="3757">
        <v>0</v>
      </c>
      <c r="OR78" s="3775">
        <v>375</v>
      </c>
      <c r="OS78" s="3795">
        <v>615</v>
      </c>
      <c r="OT78" s="3815">
        <v>499</v>
      </c>
      <c r="OU78" s="3835">
        <v>543</v>
      </c>
      <c r="OV78" s="3855">
        <v>538</v>
      </c>
      <c r="OW78" s="3866">
        <v>0</v>
      </c>
      <c r="OX78" s="3866">
        <v>0</v>
      </c>
      <c r="OY78" s="3884">
        <v>658</v>
      </c>
      <c r="OZ78" s="3904">
        <v>391</v>
      </c>
      <c r="PA78" s="3924">
        <v>244</v>
      </c>
      <c r="PB78" s="3944">
        <v>692</v>
      </c>
      <c r="PC78" s="3964">
        <v>0</v>
      </c>
      <c r="PD78" s="3975">
        <v>0</v>
      </c>
      <c r="PE78" s="3975">
        <v>0</v>
      </c>
      <c r="PF78" s="3993">
        <v>120</v>
      </c>
      <c r="PG78" s="3993">
        <v>0</v>
      </c>
      <c r="PH78" s="3993">
        <v>732</v>
      </c>
      <c r="PI78" s="4013">
        <v>186</v>
      </c>
      <c r="PJ78" s="4033">
        <v>420</v>
      </c>
      <c r="PK78" s="4044">
        <v>0</v>
      </c>
      <c r="PL78" s="4044">
        <v>0</v>
      </c>
      <c r="PM78" s="4062">
        <v>360</v>
      </c>
      <c r="PN78" s="4082">
        <v>695</v>
      </c>
      <c r="PO78" s="4102">
        <v>0</v>
      </c>
      <c r="PP78" s="4122">
        <v>172</v>
      </c>
      <c r="PQ78" s="4142">
        <v>0</v>
      </c>
      <c r="PR78" s="4153">
        <v>0</v>
      </c>
      <c r="PS78" s="4153">
        <v>0</v>
      </c>
      <c r="PT78" s="4173">
        <v>219</v>
      </c>
      <c r="PU78" s="4173">
        <v>314</v>
      </c>
      <c r="PV78" s="4173">
        <v>356</v>
      </c>
      <c r="PW78" s="4173">
        <v>71</v>
      </c>
      <c r="PX78" s="4193">
        <v>0</v>
      </c>
      <c r="PY78" s="4204">
        <v>0</v>
      </c>
      <c r="PZ78" s="4204">
        <v>0</v>
      </c>
      <c r="QA78" s="4222">
        <v>70</v>
      </c>
      <c r="QB78" s="4242">
        <v>395</v>
      </c>
      <c r="QC78" s="4262">
        <v>0</v>
      </c>
      <c r="QD78" s="4282">
        <v>388</v>
      </c>
      <c r="QE78" s="4302">
        <v>288</v>
      </c>
      <c r="QF78" s="4313">
        <v>0</v>
      </c>
      <c r="QG78" s="4313">
        <v>0</v>
      </c>
      <c r="QH78" s="4331">
        <v>979</v>
      </c>
      <c r="QI78" s="4351">
        <v>278</v>
      </c>
      <c r="QJ78" s="4371">
        <v>590</v>
      </c>
      <c r="QK78" s="4391">
        <v>0</v>
      </c>
      <c r="QL78" s="4411">
        <v>491</v>
      </c>
      <c r="QM78" s="4422">
        <v>0</v>
      </c>
      <c r="QN78" s="4422">
        <v>0</v>
      </c>
      <c r="QO78" s="4440">
        <v>0</v>
      </c>
      <c r="QP78" s="4460">
        <v>463</v>
      </c>
      <c r="QQ78" s="4480">
        <v>887</v>
      </c>
      <c r="QR78" s="4500">
        <v>0</v>
      </c>
      <c r="QS78" s="4520">
        <v>21</v>
      </c>
      <c r="QT78" s="4531">
        <v>0</v>
      </c>
      <c r="QU78" s="4531">
        <v>0</v>
      </c>
      <c r="QV78" s="4520">
        <v>0</v>
      </c>
      <c r="QW78" s="4552">
        <v>438</v>
      </c>
      <c r="QX78" s="4572">
        <v>0</v>
      </c>
      <c r="QY78" s="4592">
        <v>249</v>
      </c>
      <c r="QZ78" s="4612">
        <v>161</v>
      </c>
      <c r="RA78" s="4623">
        <v>0</v>
      </c>
      <c r="RB78" s="4623">
        <v>0</v>
      </c>
      <c r="RC78" s="339">
        <f t="shared" si="55"/>
        <v>618</v>
      </c>
      <c r="RD78" s="339">
        <f t="shared" si="55"/>
        <v>142</v>
      </c>
      <c r="RE78" s="4648">
        <v>192</v>
      </c>
      <c r="RF78" s="339">
        <f t="shared" si="56"/>
        <v>387</v>
      </c>
      <c r="RG78" s="339">
        <f t="shared" si="56"/>
        <v>173</v>
      </c>
      <c r="RH78" s="211">
        <f t="shared" si="56"/>
        <v>0</v>
      </c>
      <c r="RI78" s="211">
        <f t="shared" si="56"/>
        <v>0</v>
      </c>
      <c r="RJ78" s="339">
        <f t="shared" si="56"/>
        <v>199</v>
      </c>
      <c r="RK78" s="339">
        <f t="shared" si="56"/>
        <v>148</v>
      </c>
      <c r="RL78" s="339">
        <f t="shared" si="56"/>
        <v>212</v>
      </c>
      <c r="RM78" s="339">
        <f t="shared" si="56"/>
        <v>759</v>
      </c>
      <c r="RN78" s="339">
        <f t="shared" si="56"/>
        <v>464</v>
      </c>
      <c r="RO78" s="211">
        <f t="shared" si="56"/>
        <v>0</v>
      </c>
      <c r="RP78" s="211">
        <f t="shared" si="56"/>
        <v>0</v>
      </c>
      <c r="RQ78" s="339">
        <f t="shared" si="56"/>
        <v>0</v>
      </c>
      <c r="RR78" s="339">
        <f t="shared" si="56"/>
        <v>0</v>
      </c>
      <c r="RS78" s="339">
        <f t="shared" si="56"/>
        <v>208</v>
      </c>
      <c r="RT78" s="339">
        <f t="shared" si="56"/>
        <v>301</v>
      </c>
      <c r="RU78" s="339">
        <f t="shared" si="56"/>
        <v>353</v>
      </c>
      <c r="RV78" s="211">
        <f t="shared" si="56"/>
        <v>0</v>
      </c>
      <c r="RW78" s="211">
        <f t="shared" si="56"/>
        <v>0</v>
      </c>
      <c r="RX78" s="339">
        <f t="shared" si="56"/>
        <v>216</v>
      </c>
      <c r="RY78" s="339">
        <f t="shared" si="56"/>
        <v>0</v>
      </c>
      <c r="RZ78" s="339">
        <f t="shared" si="56"/>
        <v>363</v>
      </c>
      <c r="SA78" s="339">
        <f t="shared" si="56"/>
        <v>90</v>
      </c>
      <c r="SB78" s="339">
        <f t="shared" si="56"/>
        <v>228</v>
      </c>
      <c r="SC78" s="211">
        <f t="shared" si="56"/>
        <v>0</v>
      </c>
      <c r="SD78" s="211">
        <f t="shared" si="56"/>
        <v>0</v>
      </c>
      <c r="SE78" s="339">
        <v>0</v>
      </c>
      <c r="SF78" s="339">
        <f t="shared" si="57"/>
        <v>212</v>
      </c>
      <c r="SG78" s="339">
        <f t="shared" si="57"/>
        <v>787</v>
      </c>
      <c r="SH78" s="339">
        <f t="shared" si="57"/>
        <v>801</v>
      </c>
      <c r="SI78" s="339">
        <f t="shared" si="57"/>
        <v>252</v>
      </c>
      <c r="SJ78" s="211">
        <f t="shared" si="57"/>
        <v>0</v>
      </c>
      <c r="SK78" s="211">
        <f t="shared" si="57"/>
        <v>0</v>
      </c>
      <c r="SL78" s="339">
        <f t="shared" si="57"/>
        <v>1059</v>
      </c>
      <c r="SM78" s="339">
        <f t="shared" si="57"/>
        <v>748</v>
      </c>
      <c r="SN78" s="339">
        <f t="shared" si="57"/>
        <v>0</v>
      </c>
      <c r="SO78" s="4672">
        <v>406</v>
      </c>
      <c r="SP78" s="4702">
        <v>0</v>
      </c>
      <c r="SQ78" s="4686">
        <v>0</v>
      </c>
      <c r="SR78" s="4686">
        <v>0</v>
      </c>
      <c r="SS78" s="4702">
        <v>295</v>
      </c>
      <c r="ST78" s="4723">
        <v>365</v>
      </c>
      <c r="SU78" s="4744">
        <v>722</v>
      </c>
      <c r="SV78" s="4766">
        <v>0</v>
      </c>
      <c r="SW78" s="4787">
        <v>159</v>
      </c>
      <c r="SX78" s="4798">
        <v>0</v>
      </c>
      <c r="SY78" s="4798">
        <v>0</v>
      </c>
      <c r="SZ78" s="339">
        <f t="shared" si="58"/>
        <v>231</v>
      </c>
      <c r="TA78" s="339">
        <v>235</v>
      </c>
      <c r="TB78" s="339">
        <f t="shared" si="59"/>
        <v>447</v>
      </c>
      <c r="TC78" s="339">
        <f t="shared" si="59"/>
        <v>454</v>
      </c>
      <c r="TD78" s="339">
        <f t="shared" si="59"/>
        <v>167</v>
      </c>
      <c r="TE78" s="211">
        <f t="shared" si="59"/>
        <v>0</v>
      </c>
      <c r="TF78" s="211">
        <f t="shared" si="59"/>
        <v>0</v>
      </c>
      <c r="TG78" s="339">
        <f t="shared" si="59"/>
        <v>609</v>
      </c>
      <c r="TH78" s="339">
        <f t="shared" si="59"/>
        <v>438</v>
      </c>
      <c r="TI78" s="339">
        <f t="shared" si="59"/>
        <v>265</v>
      </c>
      <c r="TJ78" s="339">
        <f t="shared" si="59"/>
        <v>244</v>
      </c>
      <c r="TK78" s="339">
        <f t="shared" si="59"/>
        <v>0</v>
      </c>
      <c r="TL78" s="211">
        <f t="shared" si="59"/>
        <v>0</v>
      </c>
      <c r="TM78" s="211">
        <f t="shared" si="59"/>
        <v>0</v>
      </c>
      <c r="TN78" s="339">
        <f t="shared" si="59"/>
        <v>203</v>
      </c>
      <c r="TO78" s="339">
        <f t="shared" si="59"/>
        <v>203</v>
      </c>
      <c r="TP78" s="339">
        <f t="shared" si="59"/>
        <v>461</v>
      </c>
      <c r="TQ78" s="339">
        <f t="shared" si="59"/>
        <v>288</v>
      </c>
    </row>
    <row r="79" spans="1:537" x14ac:dyDescent="0.3">
      <c r="A79" s="469" t="s">
        <v>69</v>
      </c>
      <c r="B79" s="338"/>
      <c r="C79" s="338"/>
      <c r="D79" s="338"/>
      <c r="E79" s="338"/>
      <c r="F79" s="338"/>
      <c r="G79" s="209"/>
      <c r="H79" s="209"/>
      <c r="I79" s="338"/>
      <c r="J79" s="338"/>
      <c r="K79" s="338"/>
      <c r="L79" s="338"/>
      <c r="M79" s="338"/>
      <c r="N79" s="209"/>
      <c r="O79" s="209"/>
      <c r="P79" s="338"/>
      <c r="Q79" s="338"/>
      <c r="R79" s="338"/>
      <c r="S79" s="338"/>
      <c r="T79" s="338"/>
      <c r="U79" s="209"/>
      <c r="V79" s="209"/>
      <c r="W79" s="338"/>
      <c r="X79" s="338"/>
      <c r="Y79" s="338"/>
      <c r="Z79" s="338"/>
      <c r="AA79" s="338"/>
      <c r="AB79" s="209"/>
      <c r="AC79" s="209"/>
      <c r="AD79" s="338"/>
      <c r="AE79" s="338"/>
      <c r="AF79" s="338"/>
      <c r="AG79" s="338"/>
      <c r="AH79" s="338"/>
      <c r="AI79" s="209"/>
      <c r="AJ79" s="209"/>
      <c r="AK79" s="338"/>
      <c r="AL79" s="338"/>
      <c r="AM79" s="338"/>
      <c r="AN79" s="338"/>
      <c r="AO79" s="338"/>
      <c r="AP79" s="209"/>
      <c r="AQ79" s="209"/>
      <c r="AR79" s="338"/>
      <c r="AS79" s="338"/>
      <c r="AT79" s="338"/>
      <c r="AU79" s="338"/>
      <c r="AV79" s="338"/>
      <c r="AW79" s="209"/>
      <c r="AX79" s="209"/>
      <c r="AY79" s="338"/>
      <c r="AZ79" s="338"/>
      <c r="BA79" s="338"/>
      <c r="BB79" s="338"/>
      <c r="BC79" s="338"/>
      <c r="BD79" s="209"/>
      <c r="BE79" s="209"/>
      <c r="BF79" s="338"/>
      <c r="BG79" s="339"/>
      <c r="BH79" s="338"/>
      <c r="BI79" s="338"/>
      <c r="BJ79" s="339"/>
      <c r="BK79" s="211"/>
      <c r="BL79" s="211"/>
      <c r="BM79" s="339"/>
      <c r="BN79" s="338"/>
      <c r="BO79" s="338"/>
      <c r="BP79" s="338"/>
      <c r="BQ79" s="338"/>
      <c r="BR79" s="209"/>
      <c r="BS79" s="209"/>
      <c r="BT79" s="338"/>
      <c r="BU79" s="338"/>
      <c r="BV79" s="338"/>
      <c r="BW79" s="338"/>
      <c r="BX79" s="338"/>
      <c r="BY79" s="209"/>
      <c r="BZ79" s="209"/>
      <c r="CA79" s="338"/>
      <c r="CB79" s="338"/>
      <c r="CC79" s="340"/>
      <c r="CD79" s="341"/>
      <c r="CE79" s="341"/>
      <c r="CF79" s="214"/>
      <c r="CG79" s="214"/>
      <c r="CH79" s="342">
        <v>130</v>
      </c>
      <c r="CI79" s="342">
        <v>136</v>
      </c>
      <c r="CJ79" s="339">
        <f t="shared" si="39"/>
        <v>120</v>
      </c>
      <c r="CK79" s="339">
        <f t="shared" si="39"/>
        <v>127</v>
      </c>
      <c r="CL79" s="339">
        <f t="shared" si="39"/>
        <v>95</v>
      </c>
      <c r="CM79" s="211"/>
      <c r="CN79" s="211"/>
      <c r="CO79" s="339">
        <f>IF(CO21=0,0,ROUND(CO62/CO21,0))</f>
        <v>166</v>
      </c>
      <c r="CP79" s="343">
        <v>149</v>
      </c>
      <c r="CQ79" s="339">
        <f t="shared" si="40"/>
        <v>219</v>
      </c>
      <c r="CR79" s="339">
        <f t="shared" si="40"/>
        <v>182</v>
      </c>
      <c r="CS79" s="339">
        <f t="shared" si="40"/>
        <v>182</v>
      </c>
      <c r="CT79" s="211"/>
      <c r="CU79" s="211"/>
      <c r="CV79" s="343">
        <v>0</v>
      </c>
      <c r="CW79" s="343">
        <v>232</v>
      </c>
      <c r="CX79" s="343">
        <v>287</v>
      </c>
      <c r="CY79" s="343">
        <v>335</v>
      </c>
      <c r="CZ79" s="343">
        <v>264</v>
      </c>
      <c r="DA79" s="217"/>
      <c r="DB79" s="217"/>
      <c r="DC79" s="344">
        <v>458</v>
      </c>
      <c r="DD79" s="345">
        <v>246</v>
      </c>
      <c r="DE79" s="345">
        <v>229</v>
      </c>
      <c r="DF79" s="339">
        <f t="shared" si="41"/>
        <v>249</v>
      </c>
      <c r="DG79" s="346">
        <v>190</v>
      </c>
      <c r="DH79" s="221"/>
      <c r="DI79" s="221"/>
      <c r="DJ79" s="339">
        <f t="shared" si="42"/>
        <v>227</v>
      </c>
      <c r="DK79" s="339">
        <f t="shared" si="42"/>
        <v>329</v>
      </c>
      <c r="DL79" s="339">
        <f t="shared" si="42"/>
        <v>396</v>
      </c>
      <c r="DM79" s="347">
        <v>311</v>
      </c>
      <c r="DN79" s="339">
        <f>IF(DN21=0,0,ROUND(DN62/DN21,0))</f>
        <v>208</v>
      </c>
      <c r="DO79" s="211"/>
      <c r="DP79" s="211"/>
      <c r="DQ79" s="339">
        <f>IF(DQ21=0,0,ROUND(DQ62/DQ21,0))</f>
        <v>105</v>
      </c>
      <c r="DR79" s="339">
        <f>IF(DR21=0,0,ROUND(DR62/DR21,0))</f>
        <v>223</v>
      </c>
      <c r="DS79" s="348">
        <v>265</v>
      </c>
      <c r="DT79" s="339">
        <f t="shared" si="44"/>
        <v>354</v>
      </c>
      <c r="DU79" s="349">
        <v>242</v>
      </c>
      <c r="DV79" s="225"/>
      <c r="DW79" s="225"/>
      <c r="DX79" s="339">
        <f t="shared" si="45"/>
        <v>305</v>
      </c>
      <c r="DY79" s="350">
        <v>303</v>
      </c>
      <c r="DZ79" s="351">
        <v>313</v>
      </c>
      <c r="EA79" s="352">
        <v>277</v>
      </c>
      <c r="EB79" s="339">
        <f>IF(EB21=0,0,ROUND(EB62/EB21,0))</f>
        <v>228</v>
      </c>
      <c r="EC79" s="211"/>
      <c r="ED79" s="211"/>
      <c r="EE79" s="211"/>
      <c r="EF79" s="339">
        <f>IF(EF21=0,0,ROUND(EF62/EF21,0))</f>
        <v>290</v>
      </c>
      <c r="EG79" s="339">
        <f>IF(EG21=0,0,ROUND(EG62/EG21,0))</f>
        <v>315</v>
      </c>
      <c r="EH79" s="353">
        <v>206</v>
      </c>
      <c r="EI79" s="339">
        <f>IF(EI21=0,0,ROUND(EI62/EI21,0))</f>
        <v>331</v>
      </c>
      <c r="EJ79" s="211"/>
      <c r="EK79" s="211"/>
      <c r="EL79" s="339">
        <f>IF(EL21=0,0,ROUND(EL62/EL21,0))</f>
        <v>300</v>
      </c>
      <c r="EM79" s="354">
        <v>274</v>
      </c>
      <c r="EN79" s="355">
        <v>268</v>
      </c>
      <c r="EO79" s="339">
        <f t="shared" si="48"/>
        <v>256</v>
      </c>
      <c r="EP79" s="356">
        <v>126</v>
      </c>
      <c r="EQ79" s="233"/>
      <c r="ER79" s="233"/>
      <c r="ES79" s="357">
        <v>251</v>
      </c>
      <c r="ET79" s="358">
        <v>383</v>
      </c>
      <c r="EU79" s="359">
        <v>290</v>
      </c>
      <c r="EV79" s="360">
        <v>264</v>
      </c>
      <c r="EW79" s="339">
        <f>IF(EW21=0,0,ROUND(EW62/EW21,0))</f>
        <v>357</v>
      </c>
      <c r="EX79" s="211"/>
      <c r="EY79" s="211"/>
      <c r="EZ79" s="361">
        <v>352</v>
      </c>
      <c r="FA79" s="362">
        <v>323</v>
      </c>
      <c r="FB79" s="363">
        <v>225</v>
      </c>
      <c r="FC79" s="364">
        <v>291</v>
      </c>
      <c r="FD79" s="365">
        <v>455</v>
      </c>
      <c r="FE79" s="243"/>
      <c r="FF79" s="243"/>
      <c r="FG79" s="366">
        <v>240</v>
      </c>
      <c r="FH79" s="367">
        <v>296</v>
      </c>
      <c r="FI79" s="368">
        <v>0</v>
      </c>
      <c r="FJ79" s="368">
        <v>385</v>
      </c>
      <c r="FK79" s="369">
        <v>175</v>
      </c>
      <c r="FL79" s="248"/>
      <c r="FM79" s="248"/>
      <c r="FN79" s="370">
        <v>246</v>
      </c>
      <c r="FO79" s="371">
        <v>414</v>
      </c>
      <c r="FP79" s="371">
        <v>41</v>
      </c>
      <c r="FQ79" s="371">
        <v>336</v>
      </c>
      <c r="FR79" s="372">
        <v>277</v>
      </c>
      <c r="FS79" s="252"/>
      <c r="FT79" s="252"/>
      <c r="FU79" s="373">
        <v>393</v>
      </c>
      <c r="FV79" s="374">
        <v>152</v>
      </c>
      <c r="FW79" s="374">
        <v>211</v>
      </c>
      <c r="FX79" s="374">
        <v>0</v>
      </c>
      <c r="FY79" s="375">
        <v>0</v>
      </c>
      <c r="FZ79" s="256"/>
      <c r="GA79" s="256"/>
      <c r="GB79" s="376">
        <v>362</v>
      </c>
      <c r="GC79" s="377">
        <v>140</v>
      </c>
      <c r="GD79" s="378">
        <v>251</v>
      </c>
      <c r="GE79" s="378">
        <v>300</v>
      </c>
      <c r="GF79" s="379">
        <v>282</v>
      </c>
      <c r="GG79" s="261"/>
      <c r="GH79" s="261"/>
      <c r="GI79" s="380">
        <v>355</v>
      </c>
      <c r="GJ79" s="381">
        <v>307</v>
      </c>
      <c r="GK79" s="382">
        <v>390</v>
      </c>
      <c r="GL79" s="382">
        <v>214</v>
      </c>
      <c r="GM79" s="339">
        <f>IF(GM21=0,0,ROUND(GM62/GM21,0))</f>
        <v>163</v>
      </c>
      <c r="GN79" s="211"/>
      <c r="GO79" s="211"/>
      <c r="GP79" s="383">
        <v>265</v>
      </c>
      <c r="GQ79" s="384">
        <v>284</v>
      </c>
      <c r="GR79" s="385">
        <v>205</v>
      </c>
      <c r="GS79" s="385">
        <v>232</v>
      </c>
      <c r="GT79" s="385">
        <v>193</v>
      </c>
      <c r="GU79" s="268"/>
      <c r="GV79" s="268"/>
      <c r="GW79" s="386">
        <v>256</v>
      </c>
      <c r="GX79" s="387">
        <v>473</v>
      </c>
      <c r="GY79" s="388">
        <v>283</v>
      </c>
      <c r="GZ79" s="388">
        <v>451</v>
      </c>
      <c r="HA79" s="388">
        <v>0</v>
      </c>
      <c r="HB79" s="272"/>
      <c r="HC79" s="272"/>
      <c r="HD79" s="389">
        <v>238</v>
      </c>
      <c r="HE79" s="390">
        <v>199</v>
      </c>
      <c r="HF79" s="391">
        <v>326</v>
      </c>
      <c r="HG79" s="392">
        <v>247</v>
      </c>
      <c r="HH79" s="392">
        <v>0</v>
      </c>
      <c r="HI79" s="277"/>
      <c r="HJ79" s="277"/>
      <c r="HK79" s="393">
        <v>128</v>
      </c>
      <c r="HL79" s="394">
        <v>241</v>
      </c>
      <c r="HM79" s="1369">
        <v>407</v>
      </c>
      <c r="HN79" s="1395">
        <v>268</v>
      </c>
      <c r="HO79" s="1449">
        <v>320</v>
      </c>
      <c r="HP79" s="1460"/>
      <c r="HQ79" s="1460"/>
      <c r="HR79" s="1478">
        <v>278</v>
      </c>
      <c r="HS79" s="1519">
        <v>502</v>
      </c>
      <c r="HT79" s="1541">
        <v>298</v>
      </c>
      <c r="HU79" s="339">
        <f t="shared" si="51"/>
        <v>276</v>
      </c>
      <c r="HV79" s="1564">
        <v>238</v>
      </c>
      <c r="HW79" s="1575"/>
      <c r="HX79" s="1575"/>
      <c r="HY79" s="1575"/>
      <c r="HZ79" s="1593">
        <v>175</v>
      </c>
      <c r="IA79" s="1614">
        <v>283</v>
      </c>
      <c r="IB79" s="1636">
        <v>394</v>
      </c>
      <c r="IC79" s="1657">
        <v>286</v>
      </c>
      <c r="ID79" s="1668"/>
      <c r="IE79" s="1668"/>
      <c r="IF79" s="1686">
        <v>245</v>
      </c>
      <c r="IG79" s="1707">
        <v>280</v>
      </c>
      <c r="IH79" s="1707">
        <v>349</v>
      </c>
      <c r="II79" s="1729">
        <v>487</v>
      </c>
      <c r="IJ79" s="1750">
        <v>112</v>
      </c>
      <c r="IK79" s="1761"/>
      <c r="IL79" s="1761"/>
      <c r="IM79" s="1779">
        <v>292</v>
      </c>
      <c r="IN79" s="339">
        <f t="shared" si="52"/>
        <v>324</v>
      </c>
      <c r="IO79" s="1800">
        <v>359</v>
      </c>
      <c r="IP79" s="1821">
        <v>330</v>
      </c>
      <c r="IQ79" s="1842">
        <v>247</v>
      </c>
      <c r="IR79" s="1853"/>
      <c r="IS79" s="1853"/>
      <c r="IT79" s="1871">
        <v>388</v>
      </c>
      <c r="IU79" s="1892">
        <v>244</v>
      </c>
      <c r="IV79" s="1892">
        <v>159</v>
      </c>
      <c r="IW79" s="1913">
        <v>284</v>
      </c>
      <c r="IX79" s="1934">
        <v>0</v>
      </c>
      <c r="IY79" s="1945"/>
      <c r="IZ79" s="1945"/>
      <c r="JA79" s="1934">
        <v>0</v>
      </c>
      <c r="JB79" s="1934">
        <v>309</v>
      </c>
      <c r="JC79" s="1963">
        <v>284</v>
      </c>
      <c r="JD79" s="1963">
        <v>308</v>
      </c>
      <c r="JE79" s="1984">
        <v>228</v>
      </c>
      <c r="JF79" s="1995"/>
      <c r="JG79" s="1995"/>
      <c r="JH79" s="2013">
        <v>509</v>
      </c>
      <c r="JI79" s="2034">
        <v>228</v>
      </c>
      <c r="JJ79" s="2055">
        <v>254</v>
      </c>
      <c r="JK79" s="2055">
        <v>0</v>
      </c>
      <c r="JL79" s="2076">
        <v>287</v>
      </c>
      <c r="JM79" s="2087"/>
      <c r="JN79" s="2087"/>
      <c r="JO79" s="2105">
        <v>164</v>
      </c>
      <c r="JP79" s="2125">
        <v>357</v>
      </c>
      <c r="JQ79" s="2145">
        <v>246</v>
      </c>
      <c r="JR79" s="2165">
        <v>427</v>
      </c>
      <c r="JS79" s="2185">
        <v>311</v>
      </c>
      <c r="JT79" s="2196"/>
      <c r="JU79" s="2196"/>
      <c r="JV79" s="2212">
        <v>413</v>
      </c>
      <c r="JW79" s="2232">
        <v>306</v>
      </c>
      <c r="JX79" s="2252">
        <v>225</v>
      </c>
      <c r="JY79" s="2272">
        <v>383</v>
      </c>
      <c r="JZ79" s="2292">
        <v>253</v>
      </c>
      <c r="KA79" s="2303"/>
      <c r="KB79" s="2303"/>
      <c r="KC79" s="2321">
        <v>135</v>
      </c>
      <c r="KD79" s="2341">
        <v>178</v>
      </c>
      <c r="KE79" s="2361">
        <v>385</v>
      </c>
      <c r="KF79" s="2381">
        <v>322</v>
      </c>
      <c r="KG79" s="2401">
        <v>203</v>
      </c>
      <c r="KH79" s="2412"/>
      <c r="KI79" s="2412"/>
      <c r="KJ79" s="2430">
        <v>444</v>
      </c>
      <c r="KK79" s="2450">
        <v>247</v>
      </c>
      <c r="KL79" s="2470">
        <v>225</v>
      </c>
      <c r="KM79" s="2490">
        <v>260</v>
      </c>
      <c r="KN79" s="2510">
        <v>0</v>
      </c>
      <c r="KO79" s="2521"/>
      <c r="KP79" s="2521"/>
      <c r="KQ79" s="2539">
        <v>294</v>
      </c>
      <c r="KR79" s="2559">
        <v>558</v>
      </c>
      <c r="KS79" s="2579">
        <v>276</v>
      </c>
      <c r="KT79" s="2599">
        <v>474</v>
      </c>
      <c r="KU79" s="2619">
        <v>245</v>
      </c>
      <c r="KV79" s="2630"/>
      <c r="KW79" s="2630"/>
      <c r="KX79" s="2648">
        <v>339</v>
      </c>
      <c r="KY79" s="2668">
        <v>397</v>
      </c>
      <c r="KZ79" s="2688">
        <v>284</v>
      </c>
      <c r="LA79" s="2712">
        <v>326</v>
      </c>
      <c r="LB79" s="2732">
        <v>318</v>
      </c>
      <c r="LC79" s="2743"/>
      <c r="LD79" s="2743"/>
      <c r="LE79" s="2761">
        <v>247</v>
      </c>
      <c r="LF79" s="2781">
        <v>235</v>
      </c>
      <c r="LG79" s="2801">
        <v>396</v>
      </c>
      <c r="LH79" s="2821">
        <v>272</v>
      </c>
      <c r="LI79" s="2841">
        <v>206</v>
      </c>
      <c r="LJ79" s="2852"/>
      <c r="LK79" s="2852"/>
      <c r="LL79" s="2870">
        <v>52</v>
      </c>
      <c r="LM79" s="2890">
        <v>263</v>
      </c>
      <c r="LN79" s="2912">
        <v>405</v>
      </c>
      <c r="LO79" s="2932">
        <v>554</v>
      </c>
      <c r="LP79" s="2932">
        <v>335</v>
      </c>
      <c r="LQ79" s="2970">
        <v>0</v>
      </c>
      <c r="LR79" s="2970">
        <v>0</v>
      </c>
      <c r="LS79" s="2979">
        <v>57</v>
      </c>
      <c r="LT79" s="2980">
        <v>383</v>
      </c>
      <c r="LU79" s="2981">
        <v>467</v>
      </c>
      <c r="LV79" s="2982">
        <v>417</v>
      </c>
      <c r="LW79" s="3059">
        <v>578</v>
      </c>
      <c r="LX79" s="3057">
        <v>0</v>
      </c>
      <c r="LY79" s="3057">
        <v>0</v>
      </c>
      <c r="LZ79" s="3089">
        <v>395</v>
      </c>
      <c r="MA79" s="3110">
        <v>389</v>
      </c>
      <c r="MB79" s="3146">
        <v>356</v>
      </c>
      <c r="MC79" s="3166">
        <v>290</v>
      </c>
      <c r="MD79" s="3186">
        <v>192</v>
      </c>
      <c r="ME79" s="3197">
        <v>0</v>
      </c>
      <c r="MF79" s="3197">
        <v>0</v>
      </c>
      <c r="MG79" s="3216">
        <v>159</v>
      </c>
      <c r="MH79" s="3236">
        <v>477</v>
      </c>
      <c r="MI79" s="3256">
        <v>206</v>
      </c>
      <c r="MJ79" s="3277">
        <v>294</v>
      </c>
      <c r="MK79" s="3297">
        <v>171</v>
      </c>
      <c r="ML79" s="3308">
        <v>0</v>
      </c>
      <c r="MM79" s="3308">
        <v>0</v>
      </c>
      <c r="MN79" s="3326">
        <v>293</v>
      </c>
      <c r="MO79" s="3346">
        <v>319</v>
      </c>
      <c r="MP79" s="3366">
        <v>100</v>
      </c>
      <c r="MQ79" s="3386">
        <v>387</v>
      </c>
      <c r="MR79" s="3440">
        <v>218</v>
      </c>
      <c r="MS79" s="3438">
        <v>0</v>
      </c>
      <c r="MT79" s="3438">
        <v>0</v>
      </c>
      <c r="MU79" s="3440">
        <v>392</v>
      </c>
      <c r="MV79" s="3468">
        <v>150</v>
      </c>
      <c r="MW79" s="3488">
        <v>356</v>
      </c>
      <c r="MX79" s="3508">
        <v>416</v>
      </c>
      <c r="MY79" s="3528">
        <v>349</v>
      </c>
      <c r="MZ79" s="3539">
        <v>0</v>
      </c>
      <c r="NA79" s="3539">
        <v>0</v>
      </c>
      <c r="NB79" s="1575"/>
      <c r="NC79" s="3557">
        <v>327</v>
      </c>
      <c r="ND79" s="3557">
        <v>177</v>
      </c>
      <c r="NE79" s="3557">
        <v>248</v>
      </c>
      <c r="NF79" s="3587">
        <v>477</v>
      </c>
      <c r="NG79" s="3571">
        <v>0</v>
      </c>
      <c r="NH79" s="3571">
        <v>0</v>
      </c>
      <c r="NI79" s="339">
        <f t="shared" si="53"/>
        <v>305</v>
      </c>
      <c r="NJ79" s="3587">
        <v>407</v>
      </c>
      <c r="NK79" s="3617">
        <v>155</v>
      </c>
      <c r="NL79" s="3617">
        <v>338</v>
      </c>
      <c r="NM79" s="3617">
        <v>240</v>
      </c>
      <c r="NN79" s="3602">
        <v>0</v>
      </c>
      <c r="NO79" s="3602">
        <v>0</v>
      </c>
      <c r="NP79" s="3617">
        <v>152</v>
      </c>
      <c r="NQ79" s="3617">
        <v>365</v>
      </c>
      <c r="NR79" s="3617">
        <v>269</v>
      </c>
      <c r="NS79" s="3617">
        <v>281</v>
      </c>
      <c r="NT79" s="3637">
        <v>390</v>
      </c>
      <c r="NU79" s="3602">
        <v>0</v>
      </c>
      <c r="NV79" s="3602">
        <v>0</v>
      </c>
      <c r="NW79" s="3617">
        <v>305</v>
      </c>
      <c r="NX79" s="3617">
        <v>188</v>
      </c>
      <c r="NY79" s="3637">
        <v>143</v>
      </c>
      <c r="NZ79" s="3666">
        <v>184</v>
      </c>
      <c r="OA79" s="3666">
        <v>370</v>
      </c>
      <c r="OB79" s="3651">
        <v>0</v>
      </c>
      <c r="OC79" s="3651">
        <v>0</v>
      </c>
      <c r="OD79" s="3666">
        <v>339</v>
      </c>
      <c r="OE79" s="3666">
        <v>230</v>
      </c>
      <c r="OF79" s="3666">
        <v>188</v>
      </c>
      <c r="OG79" s="3666">
        <v>198</v>
      </c>
      <c r="OH79" s="339">
        <f>IF(OH21=0,0,ROUND(OH62/OH21,0))</f>
        <v>61</v>
      </c>
      <c r="OI79" s="211">
        <v>0</v>
      </c>
      <c r="OJ79" s="211">
        <v>0</v>
      </c>
      <c r="OK79" s="3686">
        <v>0</v>
      </c>
      <c r="OL79" s="3686">
        <v>221</v>
      </c>
      <c r="OM79" s="3706">
        <v>277</v>
      </c>
      <c r="ON79" s="3726">
        <v>286</v>
      </c>
      <c r="OO79" s="3746">
        <v>288</v>
      </c>
      <c r="OP79" s="3757">
        <v>0</v>
      </c>
      <c r="OQ79" s="3757">
        <v>0</v>
      </c>
      <c r="OR79" s="3775">
        <v>333</v>
      </c>
      <c r="OS79" s="3795">
        <v>248</v>
      </c>
      <c r="OT79" s="3815">
        <v>467</v>
      </c>
      <c r="OU79" s="3835">
        <v>638</v>
      </c>
      <c r="OV79" s="3855">
        <v>178</v>
      </c>
      <c r="OW79" s="3866">
        <v>0</v>
      </c>
      <c r="OX79" s="3866">
        <v>0</v>
      </c>
      <c r="OY79" s="3884">
        <v>324</v>
      </c>
      <c r="OZ79" s="3904">
        <v>222</v>
      </c>
      <c r="PA79" s="3924">
        <v>391</v>
      </c>
      <c r="PB79" s="3944">
        <v>408</v>
      </c>
      <c r="PC79" s="3964">
        <v>425</v>
      </c>
      <c r="PD79" s="3975">
        <v>0</v>
      </c>
      <c r="PE79" s="3975">
        <v>0</v>
      </c>
      <c r="PF79" s="3993">
        <v>226</v>
      </c>
      <c r="PG79" s="3993">
        <v>53</v>
      </c>
      <c r="PH79" s="3993">
        <v>299</v>
      </c>
      <c r="PI79" s="4013">
        <v>254</v>
      </c>
      <c r="PJ79" s="4033">
        <v>434</v>
      </c>
      <c r="PK79" s="4044">
        <v>0</v>
      </c>
      <c r="PL79" s="4044">
        <v>0</v>
      </c>
      <c r="PM79" s="4062">
        <v>324</v>
      </c>
      <c r="PN79" s="4082">
        <v>416</v>
      </c>
      <c r="PO79" s="4102">
        <v>190</v>
      </c>
      <c r="PP79" s="4122">
        <v>271</v>
      </c>
      <c r="PQ79" s="4142">
        <v>216</v>
      </c>
      <c r="PR79" s="4153">
        <v>0</v>
      </c>
      <c r="PS79" s="4153">
        <v>0</v>
      </c>
      <c r="PT79" s="4173">
        <v>400</v>
      </c>
      <c r="PU79" s="4173">
        <v>380</v>
      </c>
      <c r="PV79" s="4173">
        <v>359</v>
      </c>
      <c r="PW79" s="4173">
        <v>318</v>
      </c>
      <c r="PX79" s="4193">
        <v>319</v>
      </c>
      <c r="PY79" s="4204">
        <v>0</v>
      </c>
      <c r="PZ79" s="4204">
        <v>0</v>
      </c>
      <c r="QA79" s="4222">
        <v>348</v>
      </c>
      <c r="QB79" s="4242">
        <v>624</v>
      </c>
      <c r="QC79" s="4262">
        <v>288</v>
      </c>
      <c r="QD79" s="4282">
        <v>321</v>
      </c>
      <c r="QE79" s="4302">
        <v>344</v>
      </c>
      <c r="QF79" s="4313">
        <v>0</v>
      </c>
      <c r="QG79" s="4313">
        <v>0</v>
      </c>
      <c r="QH79" s="4331">
        <v>202</v>
      </c>
      <c r="QI79" s="4351">
        <v>358</v>
      </c>
      <c r="QJ79" s="4371">
        <v>196</v>
      </c>
      <c r="QK79" s="4391">
        <v>372</v>
      </c>
      <c r="QL79" s="4411">
        <v>339</v>
      </c>
      <c r="QM79" s="4422">
        <v>0</v>
      </c>
      <c r="QN79" s="4422">
        <v>0</v>
      </c>
      <c r="QO79" s="4440">
        <v>222</v>
      </c>
      <c r="QP79" s="4460">
        <v>208</v>
      </c>
      <c r="QQ79" s="4480">
        <v>375</v>
      </c>
      <c r="QR79" s="4500">
        <v>204</v>
      </c>
      <c r="QS79" s="4520">
        <v>208</v>
      </c>
      <c r="QT79" s="4531">
        <v>0</v>
      </c>
      <c r="QU79" s="4531">
        <v>0</v>
      </c>
      <c r="QV79" s="4520">
        <v>0</v>
      </c>
      <c r="QW79" s="4552">
        <v>248</v>
      </c>
      <c r="QX79" s="4572">
        <v>417</v>
      </c>
      <c r="QY79" s="4592">
        <v>368</v>
      </c>
      <c r="QZ79" s="4612">
        <v>396</v>
      </c>
      <c r="RA79" s="4623">
        <v>0</v>
      </c>
      <c r="RB79" s="4623">
        <v>0</v>
      </c>
      <c r="RC79" s="339">
        <f t="shared" si="55"/>
        <v>310</v>
      </c>
      <c r="RD79" s="339">
        <f t="shared" si="55"/>
        <v>263</v>
      </c>
      <c r="RE79" s="4648">
        <v>240</v>
      </c>
      <c r="RF79" s="339">
        <f t="shared" si="56"/>
        <v>241</v>
      </c>
      <c r="RG79" s="339">
        <f t="shared" si="56"/>
        <v>238</v>
      </c>
      <c r="RH79" s="211">
        <v>0</v>
      </c>
      <c r="RI79" s="211">
        <v>0</v>
      </c>
      <c r="RJ79" s="339">
        <f t="shared" si="56"/>
        <v>201</v>
      </c>
      <c r="RK79" s="339">
        <f t="shared" si="56"/>
        <v>175</v>
      </c>
      <c r="RL79" s="339">
        <f t="shared" si="56"/>
        <v>338</v>
      </c>
      <c r="RM79" s="339">
        <f t="shared" ref="RJ79:RN83" si="60">IF(RM21=0,0,ROUND(RM62/RM21,0))</f>
        <v>301</v>
      </c>
      <c r="RN79" s="339">
        <f t="shared" si="60"/>
        <v>293</v>
      </c>
      <c r="RO79" s="211">
        <v>0</v>
      </c>
      <c r="RP79" s="211">
        <v>0</v>
      </c>
      <c r="RQ79" s="339">
        <f t="shared" ref="RQ79:RU83" si="61">IF(RQ21=0,0,ROUND(RQ62/RQ21,0))</f>
        <v>280</v>
      </c>
      <c r="RR79" s="339">
        <f t="shared" si="61"/>
        <v>206</v>
      </c>
      <c r="RS79" s="339">
        <f t="shared" si="61"/>
        <v>210</v>
      </c>
      <c r="RT79" s="339">
        <f t="shared" si="61"/>
        <v>227</v>
      </c>
      <c r="RU79" s="339">
        <f t="shared" si="61"/>
        <v>347</v>
      </c>
      <c r="RV79" s="211">
        <v>0</v>
      </c>
      <c r="RW79" s="211">
        <v>0</v>
      </c>
      <c r="RX79" s="339">
        <f t="shared" ref="RX79:SB83" si="62">IF(RX21=0,0,ROUND(RX62/RX21,0))</f>
        <v>146</v>
      </c>
      <c r="RY79" s="339">
        <f t="shared" si="62"/>
        <v>360</v>
      </c>
      <c r="RZ79" s="339">
        <f t="shared" si="62"/>
        <v>316</v>
      </c>
      <c r="SA79" s="339">
        <f t="shared" si="62"/>
        <v>230</v>
      </c>
      <c r="SB79" s="339">
        <f t="shared" si="62"/>
        <v>224</v>
      </c>
      <c r="SC79" s="211">
        <v>0</v>
      </c>
      <c r="SD79" s="211">
        <v>0</v>
      </c>
      <c r="SE79" s="339">
        <v>0</v>
      </c>
      <c r="SF79" s="339">
        <f t="shared" si="57"/>
        <v>264</v>
      </c>
      <c r="SG79" s="339">
        <f t="shared" si="57"/>
        <v>514</v>
      </c>
      <c r="SH79" s="339">
        <f t="shared" si="57"/>
        <v>282</v>
      </c>
      <c r="SI79" s="339">
        <f t="shared" si="57"/>
        <v>130</v>
      </c>
      <c r="SJ79" s="211">
        <v>0</v>
      </c>
      <c r="SK79" s="211">
        <v>0</v>
      </c>
      <c r="SL79" s="339">
        <f t="shared" si="57"/>
        <v>238</v>
      </c>
      <c r="SM79" s="339">
        <f t="shared" si="57"/>
        <v>243</v>
      </c>
      <c r="SN79" s="339">
        <f t="shared" si="57"/>
        <v>237</v>
      </c>
      <c r="SO79" s="4672">
        <v>187</v>
      </c>
      <c r="SP79" s="4702">
        <v>281</v>
      </c>
      <c r="SQ79" s="4686">
        <v>0</v>
      </c>
      <c r="SR79" s="4686">
        <v>0</v>
      </c>
      <c r="SS79" s="4702">
        <v>395</v>
      </c>
      <c r="ST79" s="4723">
        <v>233</v>
      </c>
      <c r="SU79" s="4744">
        <v>182</v>
      </c>
      <c r="SV79" s="4766">
        <v>187</v>
      </c>
      <c r="SW79" s="4787">
        <v>302</v>
      </c>
      <c r="SX79" s="4798">
        <v>0</v>
      </c>
      <c r="SY79" s="4798">
        <v>0</v>
      </c>
      <c r="SZ79" s="339">
        <f t="shared" si="58"/>
        <v>224</v>
      </c>
      <c r="TA79" s="339">
        <v>183</v>
      </c>
      <c r="TB79" s="339">
        <f t="shared" si="59"/>
        <v>371</v>
      </c>
      <c r="TC79" s="339">
        <f t="shared" si="59"/>
        <v>315</v>
      </c>
      <c r="TD79" s="339">
        <f t="shared" si="59"/>
        <v>422</v>
      </c>
      <c r="TE79" s="211">
        <v>0</v>
      </c>
      <c r="TF79" s="211">
        <v>0</v>
      </c>
      <c r="TG79" s="339">
        <f t="shared" si="59"/>
        <v>315</v>
      </c>
      <c r="TH79" s="339">
        <f t="shared" si="59"/>
        <v>224</v>
      </c>
      <c r="TI79" s="339">
        <f t="shared" si="59"/>
        <v>223</v>
      </c>
      <c r="TJ79" s="339">
        <f t="shared" si="59"/>
        <v>220</v>
      </c>
      <c r="TK79" s="339">
        <f t="shared" si="59"/>
        <v>0</v>
      </c>
      <c r="TL79" s="211">
        <v>0</v>
      </c>
      <c r="TM79" s="211">
        <v>0</v>
      </c>
      <c r="TN79" s="339">
        <f t="shared" si="59"/>
        <v>190</v>
      </c>
      <c r="TO79" s="339">
        <f t="shared" si="59"/>
        <v>190</v>
      </c>
      <c r="TP79" s="339">
        <f t="shared" si="59"/>
        <v>326</v>
      </c>
      <c r="TQ79" s="339">
        <f t="shared" si="59"/>
        <v>239</v>
      </c>
    </row>
    <row r="80" spans="1:537" x14ac:dyDescent="0.3">
      <c r="A80" s="469" t="s">
        <v>70</v>
      </c>
      <c r="B80" s="338"/>
      <c r="C80" s="338"/>
      <c r="D80" s="338"/>
      <c r="E80" s="338"/>
      <c r="F80" s="338"/>
      <c r="G80" s="209"/>
      <c r="H80" s="209"/>
      <c r="I80" s="338"/>
      <c r="J80" s="338"/>
      <c r="K80" s="338"/>
      <c r="L80" s="338"/>
      <c r="M80" s="338"/>
      <c r="N80" s="209"/>
      <c r="O80" s="209"/>
      <c r="P80" s="338"/>
      <c r="Q80" s="338"/>
      <c r="R80" s="338"/>
      <c r="S80" s="338"/>
      <c r="T80" s="338"/>
      <c r="U80" s="209"/>
      <c r="V80" s="209"/>
      <c r="W80" s="338"/>
      <c r="X80" s="338"/>
      <c r="Y80" s="338"/>
      <c r="Z80" s="338"/>
      <c r="AA80" s="338"/>
      <c r="AB80" s="209"/>
      <c r="AC80" s="209"/>
      <c r="AD80" s="338"/>
      <c r="AE80" s="338"/>
      <c r="AF80" s="338"/>
      <c r="AG80" s="338"/>
      <c r="AH80" s="338"/>
      <c r="AI80" s="209"/>
      <c r="AJ80" s="209"/>
      <c r="AK80" s="338"/>
      <c r="AL80" s="338"/>
      <c r="AM80" s="338"/>
      <c r="AN80" s="338"/>
      <c r="AO80" s="338"/>
      <c r="AP80" s="209"/>
      <c r="AQ80" s="209"/>
      <c r="AR80" s="338"/>
      <c r="AS80" s="338"/>
      <c r="AT80" s="338"/>
      <c r="AU80" s="338"/>
      <c r="AV80" s="338"/>
      <c r="AW80" s="209"/>
      <c r="AX80" s="209"/>
      <c r="AY80" s="338"/>
      <c r="AZ80" s="338"/>
      <c r="BA80" s="338"/>
      <c r="BB80" s="338"/>
      <c r="BC80" s="338"/>
      <c r="BD80" s="209"/>
      <c r="BE80" s="209"/>
      <c r="BF80" s="338"/>
      <c r="BG80" s="339"/>
      <c r="BH80" s="338"/>
      <c r="BI80" s="338"/>
      <c r="BJ80" s="339"/>
      <c r="BK80" s="211"/>
      <c r="BL80" s="211"/>
      <c r="BM80" s="339"/>
      <c r="BN80" s="338"/>
      <c r="BO80" s="338"/>
      <c r="BP80" s="338"/>
      <c r="BQ80" s="338"/>
      <c r="BR80" s="209"/>
      <c r="BS80" s="209"/>
      <c r="BT80" s="338"/>
      <c r="BU80" s="338"/>
      <c r="BV80" s="338"/>
      <c r="BW80" s="338"/>
      <c r="BX80" s="338"/>
      <c r="BY80" s="209"/>
      <c r="BZ80" s="209"/>
      <c r="CA80" s="338"/>
      <c r="CB80" s="338"/>
      <c r="CC80" s="340"/>
      <c r="CD80" s="341"/>
      <c r="CE80" s="341"/>
      <c r="CF80" s="214"/>
      <c r="CG80" s="214"/>
      <c r="CH80" s="342">
        <v>71</v>
      </c>
      <c r="CI80" s="342">
        <v>0</v>
      </c>
      <c r="CJ80" s="339">
        <f t="shared" si="39"/>
        <v>84</v>
      </c>
      <c r="CK80" s="339">
        <f t="shared" si="39"/>
        <v>118</v>
      </c>
      <c r="CL80" s="339">
        <f t="shared" si="39"/>
        <v>0</v>
      </c>
      <c r="CM80" s="211"/>
      <c r="CN80" s="211"/>
      <c r="CO80" s="339">
        <f>IF(CO22=0,0,ROUND(CO63/CO22,0))</f>
        <v>59</v>
      </c>
      <c r="CP80" s="343">
        <v>0</v>
      </c>
      <c r="CQ80" s="339">
        <f t="shared" si="40"/>
        <v>0</v>
      </c>
      <c r="CR80" s="339">
        <f t="shared" si="40"/>
        <v>100</v>
      </c>
      <c r="CS80" s="339">
        <f t="shared" si="40"/>
        <v>291</v>
      </c>
      <c r="CT80" s="211"/>
      <c r="CU80" s="211"/>
      <c r="CV80" s="343">
        <v>0</v>
      </c>
      <c r="CW80" s="343">
        <v>218</v>
      </c>
      <c r="CX80" s="343">
        <v>216</v>
      </c>
      <c r="CY80" s="343">
        <v>92</v>
      </c>
      <c r="CZ80" s="343">
        <v>0</v>
      </c>
      <c r="DA80" s="217"/>
      <c r="DB80" s="217"/>
      <c r="DC80" s="344">
        <v>230</v>
      </c>
      <c r="DD80" s="345">
        <v>367</v>
      </c>
      <c r="DE80" s="345">
        <v>271</v>
      </c>
      <c r="DF80" s="339">
        <f t="shared" si="41"/>
        <v>79</v>
      </c>
      <c r="DG80" s="346">
        <v>342</v>
      </c>
      <c r="DH80" s="221"/>
      <c r="DI80" s="221"/>
      <c r="DJ80" s="339">
        <f t="shared" si="42"/>
        <v>130</v>
      </c>
      <c r="DK80" s="339">
        <f t="shared" si="42"/>
        <v>124</v>
      </c>
      <c r="DL80" s="339">
        <f t="shared" si="42"/>
        <v>0</v>
      </c>
      <c r="DM80" s="347">
        <v>275</v>
      </c>
      <c r="DN80" s="339">
        <f>IF(DN22=0,0,ROUND(DN63/DN22,0))</f>
        <v>297</v>
      </c>
      <c r="DO80" s="211"/>
      <c r="DP80" s="211"/>
      <c r="DQ80" s="339">
        <f>IF(DQ22=0,0,ROUND(DQ63/DQ22,0))</f>
        <v>354</v>
      </c>
      <c r="DR80" s="339">
        <f>IF(DR22=0,0,ROUND(DR63/DR22,0))</f>
        <v>186</v>
      </c>
      <c r="DS80" s="348">
        <v>56</v>
      </c>
      <c r="DT80" s="339">
        <f t="shared" si="44"/>
        <v>0</v>
      </c>
      <c r="DU80" s="349">
        <v>0</v>
      </c>
      <c r="DV80" s="225"/>
      <c r="DW80" s="225"/>
      <c r="DX80" s="339">
        <f t="shared" si="45"/>
        <v>0</v>
      </c>
      <c r="DY80" s="350">
        <v>311</v>
      </c>
      <c r="DZ80" s="351">
        <v>0</v>
      </c>
      <c r="EA80" s="352">
        <v>39</v>
      </c>
      <c r="EB80" s="339">
        <f>IF(EB22=0,0,ROUND(EB63/EB22,0))</f>
        <v>158</v>
      </c>
      <c r="EC80" s="211"/>
      <c r="ED80" s="211"/>
      <c r="EE80" s="211"/>
      <c r="EF80" s="339">
        <f>IF(EF22=0,0,ROUND(EF63/EF22,0))</f>
        <v>135</v>
      </c>
      <c r="EG80" s="339">
        <f>IF(EG22=0,0,ROUND(EG63/EG22,0))</f>
        <v>89</v>
      </c>
      <c r="EH80" s="353">
        <v>292</v>
      </c>
      <c r="EI80" s="339">
        <f>IF(EI22=0,0,ROUND(EI63/EI22,0))</f>
        <v>0</v>
      </c>
      <c r="EJ80" s="211"/>
      <c r="EK80" s="211"/>
      <c r="EL80" s="339">
        <f>IF(EL22=0,0,ROUND(EL63/EL22,0))</f>
        <v>224</v>
      </c>
      <c r="EM80" s="354">
        <v>91</v>
      </c>
      <c r="EN80" s="355">
        <v>309</v>
      </c>
      <c r="EO80" s="339">
        <f t="shared" si="48"/>
        <v>136</v>
      </c>
      <c r="EP80" s="356">
        <v>85</v>
      </c>
      <c r="EQ80" s="233"/>
      <c r="ER80" s="233"/>
      <c r="ES80" s="357">
        <v>202</v>
      </c>
      <c r="ET80" s="358">
        <v>91</v>
      </c>
      <c r="EU80" s="359">
        <v>117</v>
      </c>
      <c r="EV80" s="360">
        <v>44</v>
      </c>
      <c r="EW80" s="339">
        <f>IF(EW22=0,0,ROUND(EW63/EW22,0))</f>
        <v>170</v>
      </c>
      <c r="EX80" s="211"/>
      <c r="EY80" s="211"/>
      <c r="EZ80" s="361">
        <v>0</v>
      </c>
      <c r="FA80" s="362">
        <v>96</v>
      </c>
      <c r="FB80" s="363">
        <v>81</v>
      </c>
      <c r="FC80" s="364">
        <v>275</v>
      </c>
      <c r="FD80" s="365">
        <v>246</v>
      </c>
      <c r="FE80" s="243"/>
      <c r="FF80" s="243"/>
      <c r="FG80" s="366">
        <v>168</v>
      </c>
      <c r="FH80" s="367">
        <v>144</v>
      </c>
      <c r="FI80" s="368">
        <v>0</v>
      </c>
      <c r="FJ80" s="368">
        <v>2</v>
      </c>
      <c r="FK80" s="369">
        <v>0</v>
      </c>
      <c r="FL80" s="248"/>
      <c r="FM80" s="248"/>
      <c r="FN80" s="370">
        <v>2</v>
      </c>
      <c r="FO80" s="371">
        <v>135</v>
      </c>
      <c r="FP80" s="371">
        <v>641</v>
      </c>
      <c r="FQ80" s="371">
        <v>160</v>
      </c>
      <c r="FR80" s="372">
        <v>0</v>
      </c>
      <c r="FS80" s="252"/>
      <c r="FT80" s="252"/>
      <c r="FU80" s="373">
        <v>0</v>
      </c>
      <c r="FV80" s="374">
        <v>403</v>
      </c>
      <c r="FW80" s="374">
        <v>0</v>
      </c>
      <c r="FX80" s="374">
        <v>0</v>
      </c>
      <c r="FY80" s="375">
        <v>0</v>
      </c>
      <c r="FZ80" s="256"/>
      <c r="GA80" s="256"/>
      <c r="GB80" s="376">
        <v>115</v>
      </c>
      <c r="GC80" s="377">
        <v>0</v>
      </c>
      <c r="GD80" s="378">
        <v>0</v>
      </c>
      <c r="GE80" s="378">
        <v>0</v>
      </c>
      <c r="GF80" s="379">
        <v>391</v>
      </c>
      <c r="GG80" s="261"/>
      <c r="GH80" s="261"/>
      <c r="GI80" s="380">
        <v>0</v>
      </c>
      <c r="GJ80" s="381">
        <v>172</v>
      </c>
      <c r="GK80" s="382">
        <v>0</v>
      </c>
      <c r="GL80" s="382">
        <v>30</v>
      </c>
      <c r="GM80" s="339">
        <f>IF(GM22=0,0,ROUND(GM63/GM22,0))</f>
        <v>25</v>
      </c>
      <c r="GN80" s="211"/>
      <c r="GO80" s="211"/>
      <c r="GP80" s="383">
        <v>89</v>
      </c>
      <c r="GQ80" s="384">
        <v>0</v>
      </c>
      <c r="GR80" s="385">
        <v>616</v>
      </c>
      <c r="GS80" s="385">
        <v>0</v>
      </c>
      <c r="GT80" s="385">
        <v>193</v>
      </c>
      <c r="GU80" s="268"/>
      <c r="GV80" s="268"/>
      <c r="GW80" s="386">
        <v>0</v>
      </c>
      <c r="GX80" s="387">
        <v>136</v>
      </c>
      <c r="GY80" s="388">
        <v>0</v>
      </c>
      <c r="GZ80" s="388">
        <v>117</v>
      </c>
      <c r="HA80" s="388">
        <v>0</v>
      </c>
      <c r="HB80" s="272"/>
      <c r="HC80" s="272"/>
      <c r="HD80" s="389">
        <v>225</v>
      </c>
      <c r="HE80" s="390">
        <v>243</v>
      </c>
      <c r="HF80" s="391">
        <v>357</v>
      </c>
      <c r="HG80" s="392">
        <v>0</v>
      </c>
      <c r="HH80" s="392">
        <v>0</v>
      </c>
      <c r="HI80" s="277"/>
      <c r="HJ80" s="277"/>
      <c r="HK80" s="393">
        <v>312</v>
      </c>
      <c r="HL80" s="394">
        <v>0</v>
      </c>
      <c r="HM80" s="1369">
        <v>255</v>
      </c>
      <c r="HN80" s="1395">
        <v>0</v>
      </c>
      <c r="HO80" s="1449">
        <v>219</v>
      </c>
      <c r="HP80" s="1460"/>
      <c r="HQ80" s="1460"/>
      <c r="HR80" s="1478">
        <v>103</v>
      </c>
      <c r="HS80" s="1519">
        <v>0</v>
      </c>
      <c r="HT80" s="1541">
        <v>24</v>
      </c>
      <c r="HU80" s="339">
        <f t="shared" si="51"/>
        <v>0</v>
      </c>
      <c r="HV80" s="1564">
        <v>0</v>
      </c>
      <c r="HW80" s="1575"/>
      <c r="HX80" s="1575"/>
      <c r="HY80" s="1575"/>
      <c r="HZ80" s="1593">
        <v>217</v>
      </c>
      <c r="IA80" s="1614">
        <v>307</v>
      </c>
      <c r="IB80" s="1636">
        <v>0</v>
      </c>
      <c r="IC80" s="1657">
        <v>0</v>
      </c>
      <c r="ID80" s="1668"/>
      <c r="IE80" s="1668"/>
      <c r="IF80" s="1686">
        <v>254</v>
      </c>
      <c r="IG80" s="1707">
        <v>0</v>
      </c>
      <c r="IH80" s="1707">
        <v>0</v>
      </c>
      <c r="II80" s="1729">
        <v>109</v>
      </c>
      <c r="IJ80" s="1750">
        <v>77</v>
      </c>
      <c r="IK80" s="1761"/>
      <c r="IL80" s="1761"/>
      <c r="IM80" s="1779">
        <v>132</v>
      </c>
      <c r="IN80" s="339">
        <f t="shared" si="52"/>
        <v>15</v>
      </c>
      <c r="IO80" s="1800">
        <v>245</v>
      </c>
      <c r="IP80" s="1821">
        <v>234</v>
      </c>
      <c r="IQ80" s="1842">
        <v>220</v>
      </c>
      <c r="IR80" s="1853"/>
      <c r="IS80" s="1853"/>
      <c r="IT80" s="1871">
        <v>84</v>
      </c>
      <c r="IU80" s="1892">
        <v>11</v>
      </c>
      <c r="IV80" s="1892">
        <v>212</v>
      </c>
      <c r="IW80" s="1913">
        <v>0</v>
      </c>
      <c r="IX80" s="1934">
        <v>0</v>
      </c>
      <c r="IY80" s="1945"/>
      <c r="IZ80" s="1945"/>
      <c r="JA80" s="1934">
        <v>0</v>
      </c>
      <c r="JB80" s="1934">
        <v>148</v>
      </c>
      <c r="JC80" s="1963">
        <v>16</v>
      </c>
      <c r="JD80" s="1963">
        <v>0</v>
      </c>
      <c r="JE80" s="1984">
        <v>109</v>
      </c>
      <c r="JF80" s="1995"/>
      <c r="JG80" s="1995"/>
      <c r="JH80" s="2013">
        <v>225</v>
      </c>
      <c r="JI80" s="2034">
        <v>329</v>
      </c>
      <c r="JJ80" s="2055">
        <v>0</v>
      </c>
      <c r="JK80" s="2055">
        <v>0</v>
      </c>
      <c r="JL80" s="2076">
        <v>191</v>
      </c>
      <c r="JM80" s="2087"/>
      <c r="JN80" s="2087"/>
      <c r="JO80" s="2105">
        <v>96</v>
      </c>
      <c r="JP80" s="2125">
        <v>215</v>
      </c>
      <c r="JQ80" s="2145">
        <v>0</v>
      </c>
      <c r="JR80" s="2165">
        <v>278</v>
      </c>
      <c r="JS80" s="2185">
        <v>366</v>
      </c>
      <c r="JT80" s="2196"/>
      <c r="JU80" s="2196"/>
      <c r="JV80" s="2212">
        <v>123</v>
      </c>
      <c r="JW80" s="2232">
        <v>164</v>
      </c>
      <c r="JX80" s="2252">
        <v>0</v>
      </c>
      <c r="JY80" s="2272">
        <v>0</v>
      </c>
      <c r="JZ80" s="2292">
        <v>0</v>
      </c>
      <c r="KA80" s="2303"/>
      <c r="KB80" s="2303"/>
      <c r="KC80" s="2321">
        <v>0</v>
      </c>
      <c r="KD80" s="2341">
        <v>227</v>
      </c>
      <c r="KE80" s="2361">
        <v>0</v>
      </c>
      <c r="KF80" s="2381">
        <v>129</v>
      </c>
      <c r="KG80" s="2401">
        <v>132</v>
      </c>
      <c r="KH80" s="2412"/>
      <c r="KI80" s="2412"/>
      <c r="KJ80" s="2430">
        <v>118</v>
      </c>
      <c r="KK80" s="2450">
        <v>125</v>
      </c>
      <c r="KL80" s="2470">
        <v>147</v>
      </c>
      <c r="KM80" s="2490">
        <v>220</v>
      </c>
      <c r="KN80" s="2510">
        <v>0</v>
      </c>
      <c r="KO80" s="2521"/>
      <c r="KP80" s="2521"/>
      <c r="KQ80" s="2539">
        <v>0</v>
      </c>
      <c r="KR80" s="2559">
        <v>0</v>
      </c>
      <c r="KS80" s="2579">
        <v>0</v>
      </c>
      <c r="KT80" s="2599">
        <v>359</v>
      </c>
      <c r="KU80" s="2619">
        <v>0</v>
      </c>
      <c r="KV80" s="2630"/>
      <c r="KW80" s="2630"/>
      <c r="KX80" s="2648">
        <v>0</v>
      </c>
      <c r="KY80" s="2668">
        <v>0</v>
      </c>
      <c r="KZ80" s="2688">
        <v>0</v>
      </c>
      <c r="LA80" s="2712">
        <v>0</v>
      </c>
      <c r="LB80" s="2732">
        <v>0</v>
      </c>
      <c r="LC80" s="2743"/>
      <c r="LD80" s="2743"/>
      <c r="LE80" s="2761">
        <v>115</v>
      </c>
      <c r="LF80" s="2781">
        <v>0</v>
      </c>
      <c r="LG80" s="2801">
        <v>178</v>
      </c>
      <c r="LH80" s="2821">
        <v>226</v>
      </c>
      <c r="LI80" s="2841">
        <v>0</v>
      </c>
      <c r="LJ80" s="2852"/>
      <c r="LK80" s="2852"/>
      <c r="LL80" s="2870">
        <v>0</v>
      </c>
      <c r="LM80" s="2890">
        <v>0</v>
      </c>
      <c r="LN80" s="2912">
        <v>0</v>
      </c>
      <c r="LO80" s="2932">
        <v>214</v>
      </c>
      <c r="LP80" s="2932">
        <v>0</v>
      </c>
      <c r="LQ80" s="2970">
        <v>0</v>
      </c>
      <c r="LR80" s="2970">
        <v>0</v>
      </c>
      <c r="LS80" s="2979">
        <v>51</v>
      </c>
      <c r="LT80" s="2980">
        <v>161</v>
      </c>
      <c r="LU80" s="2981">
        <v>0</v>
      </c>
      <c r="LV80" s="2982">
        <v>0</v>
      </c>
      <c r="LW80" s="3059">
        <v>0</v>
      </c>
      <c r="LX80" s="3057">
        <v>0</v>
      </c>
      <c r="LY80" s="3057">
        <v>0</v>
      </c>
      <c r="LZ80" s="3089">
        <v>368</v>
      </c>
      <c r="MA80" s="3110">
        <v>0</v>
      </c>
      <c r="MB80" s="3146">
        <v>0</v>
      </c>
      <c r="MC80" s="3166">
        <v>75</v>
      </c>
      <c r="MD80" s="3186">
        <v>0</v>
      </c>
      <c r="ME80" s="3197">
        <v>0</v>
      </c>
      <c r="MF80" s="3197">
        <v>0</v>
      </c>
      <c r="MG80" s="3216">
        <v>0</v>
      </c>
      <c r="MH80" s="3236">
        <v>0</v>
      </c>
      <c r="MI80" s="3256">
        <v>0</v>
      </c>
      <c r="MJ80" s="3277">
        <v>0</v>
      </c>
      <c r="MK80" s="3297">
        <v>169</v>
      </c>
      <c r="ML80" s="3308">
        <v>0</v>
      </c>
      <c r="MM80" s="3308">
        <v>0</v>
      </c>
      <c r="MN80" s="3326">
        <v>218</v>
      </c>
      <c r="MO80" s="3346">
        <v>0</v>
      </c>
      <c r="MP80" s="3366">
        <v>702</v>
      </c>
      <c r="MQ80" s="3386">
        <v>131</v>
      </c>
      <c r="MR80" s="3440">
        <v>0</v>
      </c>
      <c r="MS80" s="3438">
        <v>0</v>
      </c>
      <c r="MT80" s="3438">
        <v>0</v>
      </c>
      <c r="MU80" s="3440">
        <v>133</v>
      </c>
      <c r="MV80" s="3468">
        <v>0</v>
      </c>
      <c r="MW80" s="3488">
        <v>289</v>
      </c>
      <c r="MX80" s="3508">
        <v>0</v>
      </c>
      <c r="MY80" s="3528">
        <v>185</v>
      </c>
      <c r="MZ80" s="3539">
        <v>0</v>
      </c>
      <c r="NA80" s="3539">
        <v>0</v>
      </c>
      <c r="NB80" s="1575"/>
      <c r="NC80" s="3557">
        <v>0</v>
      </c>
      <c r="ND80" s="3557">
        <v>516</v>
      </c>
      <c r="NE80" s="3557">
        <v>0</v>
      </c>
      <c r="NF80" s="3587">
        <v>95</v>
      </c>
      <c r="NG80" s="3571">
        <v>0</v>
      </c>
      <c r="NH80" s="3571">
        <v>0</v>
      </c>
      <c r="NI80" s="339">
        <f t="shared" si="53"/>
        <v>201</v>
      </c>
      <c r="NJ80" s="3587">
        <v>68</v>
      </c>
      <c r="NK80" s="3617">
        <v>919</v>
      </c>
      <c r="NL80" s="3617">
        <v>457</v>
      </c>
      <c r="NM80" s="3617">
        <v>157</v>
      </c>
      <c r="NN80" s="3602">
        <v>0</v>
      </c>
      <c r="NO80" s="3602">
        <v>0</v>
      </c>
      <c r="NP80" s="3617">
        <v>0</v>
      </c>
      <c r="NQ80" s="3617">
        <v>134</v>
      </c>
      <c r="NR80" s="3617">
        <v>65</v>
      </c>
      <c r="NS80" s="3617">
        <v>114</v>
      </c>
      <c r="NT80" s="3637">
        <v>0</v>
      </c>
      <c r="NU80" s="3602">
        <v>0</v>
      </c>
      <c r="NV80" s="3602">
        <v>0</v>
      </c>
      <c r="NW80" s="3617">
        <v>241</v>
      </c>
      <c r="NX80" s="3617">
        <v>373</v>
      </c>
      <c r="NY80" s="3637">
        <v>0</v>
      </c>
      <c r="NZ80" s="3666">
        <v>289</v>
      </c>
      <c r="OA80" s="3666">
        <v>0</v>
      </c>
      <c r="OB80" s="3651">
        <v>0</v>
      </c>
      <c r="OC80" s="3651">
        <v>0</v>
      </c>
      <c r="OD80" s="3666">
        <v>118</v>
      </c>
      <c r="OE80" s="3666">
        <v>181</v>
      </c>
      <c r="OF80" s="3666">
        <v>348</v>
      </c>
      <c r="OG80" s="3666">
        <v>313</v>
      </c>
      <c r="OH80" s="339">
        <f>IF(OH22=0,0,ROUND(OH63/OH22,0))</f>
        <v>86</v>
      </c>
      <c r="OI80" s="211">
        <v>0</v>
      </c>
      <c r="OJ80" s="211">
        <v>0</v>
      </c>
      <c r="OK80" s="3686">
        <v>0</v>
      </c>
      <c r="OL80" s="3686">
        <v>47</v>
      </c>
      <c r="OM80" s="3706">
        <v>0</v>
      </c>
      <c r="ON80" s="3726">
        <v>271</v>
      </c>
      <c r="OO80" s="3746">
        <v>0</v>
      </c>
      <c r="OP80" s="3757">
        <v>0</v>
      </c>
      <c r="OQ80" s="3757">
        <v>0</v>
      </c>
      <c r="OR80" s="3775">
        <v>177</v>
      </c>
      <c r="OS80" s="3795">
        <v>623</v>
      </c>
      <c r="OT80" s="3815">
        <v>85</v>
      </c>
      <c r="OU80" s="3835">
        <v>104</v>
      </c>
      <c r="OV80" s="3855">
        <v>0</v>
      </c>
      <c r="OW80" s="3866">
        <v>0</v>
      </c>
      <c r="OX80" s="3866">
        <v>0</v>
      </c>
      <c r="OY80" s="3884">
        <v>0</v>
      </c>
      <c r="OZ80" s="3904">
        <v>0</v>
      </c>
      <c r="PA80" s="3924">
        <v>376</v>
      </c>
      <c r="PB80" s="3944">
        <v>0</v>
      </c>
      <c r="PC80" s="3964">
        <v>0</v>
      </c>
      <c r="PD80" s="3975">
        <v>0</v>
      </c>
      <c r="PE80" s="3975">
        <v>0</v>
      </c>
      <c r="PF80" s="3993">
        <v>0</v>
      </c>
      <c r="PG80" s="3993">
        <v>87</v>
      </c>
      <c r="PH80" s="3993">
        <v>0</v>
      </c>
      <c r="PI80" s="4013">
        <v>244</v>
      </c>
      <c r="PJ80" s="4033">
        <v>0</v>
      </c>
      <c r="PK80" s="4044">
        <v>0</v>
      </c>
      <c r="PL80" s="4044">
        <v>0</v>
      </c>
      <c r="PM80" s="4062">
        <v>0</v>
      </c>
      <c r="PN80" s="4082">
        <v>529</v>
      </c>
      <c r="PO80" s="4102">
        <v>0</v>
      </c>
      <c r="PP80" s="4122">
        <v>309</v>
      </c>
      <c r="PQ80" s="4142">
        <v>101</v>
      </c>
      <c r="PR80" s="4153">
        <v>0</v>
      </c>
      <c r="PS80" s="4153">
        <v>0</v>
      </c>
      <c r="PT80" s="4173">
        <v>228</v>
      </c>
      <c r="PU80" s="4173">
        <v>0</v>
      </c>
      <c r="PV80" s="4173">
        <v>53</v>
      </c>
      <c r="PW80" s="4173">
        <v>383</v>
      </c>
      <c r="PX80" s="4193">
        <v>0</v>
      </c>
      <c r="PY80" s="4204">
        <v>0</v>
      </c>
      <c r="PZ80" s="4204">
        <v>0</v>
      </c>
      <c r="QA80" s="4222">
        <v>189</v>
      </c>
      <c r="QB80" s="4242">
        <v>0</v>
      </c>
      <c r="QC80" s="4262">
        <v>0</v>
      </c>
      <c r="QD80" s="4282">
        <v>405</v>
      </c>
      <c r="QE80" s="4302">
        <v>675</v>
      </c>
      <c r="QF80" s="4313">
        <v>0</v>
      </c>
      <c r="QG80" s="4313">
        <v>0</v>
      </c>
      <c r="QH80" s="4331">
        <v>396</v>
      </c>
      <c r="QI80" s="4351">
        <v>168</v>
      </c>
      <c r="QJ80" s="4371">
        <v>487</v>
      </c>
      <c r="QK80" s="4391">
        <v>0</v>
      </c>
      <c r="QL80" s="4411">
        <v>31</v>
      </c>
      <c r="QM80" s="4422">
        <v>0</v>
      </c>
      <c r="QN80" s="4422">
        <v>0</v>
      </c>
      <c r="QO80" s="4440">
        <v>0</v>
      </c>
      <c r="QP80" s="4460">
        <v>0</v>
      </c>
      <c r="QQ80" s="4480">
        <v>0</v>
      </c>
      <c r="QR80" s="4500">
        <v>0</v>
      </c>
      <c r="QS80" s="4520">
        <v>0</v>
      </c>
      <c r="QT80" s="4531">
        <v>0</v>
      </c>
      <c r="QU80" s="4531">
        <v>0</v>
      </c>
      <c r="QV80" s="4520">
        <v>0</v>
      </c>
      <c r="QW80" s="4552">
        <v>0</v>
      </c>
      <c r="QX80" s="4572">
        <v>0</v>
      </c>
      <c r="QY80" s="4592">
        <v>0</v>
      </c>
      <c r="QZ80" s="4612">
        <v>0</v>
      </c>
      <c r="RA80" s="4623">
        <v>0</v>
      </c>
      <c r="RB80" s="4623">
        <v>0</v>
      </c>
      <c r="RC80" s="339">
        <f t="shared" si="55"/>
        <v>0</v>
      </c>
      <c r="RD80" s="339">
        <f t="shared" si="55"/>
        <v>223</v>
      </c>
      <c r="RE80" s="4648">
        <v>0</v>
      </c>
      <c r="RF80" s="339">
        <f t="shared" ref="RF80:RG83" si="63">IF(RF22=0,0,ROUND(RF63/RF22,0))</f>
        <v>0</v>
      </c>
      <c r="RG80" s="339">
        <f t="shared" si="63"/>
        <v>549</v>
      </c>
      <c r="RH80" s="211">
        <v>0</v>
      </c>
      <c r="RI80" s="211">
        <v>0</v>
      </c>
      <c r="RJ80" s="339">
        <f t="shared" si="60"/>
        <v>0</v>
      </c>
      <c r="RK80" s="339">
        <f t="shared" si="60"/>
        <v>114</v>
      </c>
      <c r="RL80" s="339">
        <f t="shared" si="60"/>
        <v>0</v>
      </c>
      <c r="RM80" s="339">
        <f t="shared" si="60"/>
        <v>0</v>
      </c>
      <c r="RN80" s="339">
        <f t="shared" si="60"/>
        <v>0</v>
      </c>
      <c r="RO80" s="211">
        <v>0</v>
      </c>
      <c r="RP80" s="211">
        <v>0</v>
      </c>
      <c r="RQ80" s="339">
        <f t="shared" si="61"/>
        <v>175</v>
      </c>
      <c r="RR80" s="339">
        <f t="shared" si="61"/>
        <v>173</v>
      </c>
      <c r="RS80" s="339">
        <f t="shared" si="61"/>
        <v>0</v>
      </c>
      <c r="RT80" s="339">
        <f t="shared" si="61"/>
        <v>0</v>
      </c>
      <c r="RU80" s="339">
        <f t="shared" si="61"/>
        <v>241</v>
      </c>
      <c r="RV80" s="211">
        <v>0</v>
      </c>
      <c r="RW80" s="211">
        <v>0</v>
      </c>
      <c r="RX80" s="339">
        <f t="shared" si="62"/>
        <v>409</v>
      </c>
      <c r="RY80" s="339">
        <f t="shared" si="62"/>
        <v>0</v>
      </c>
      <c r="RZ80" s="339">
        <f t="shared" si="62"/>
        <v>433</v>
      </c>
      <c r="SA80" s="339">
        <f t="shared" si="62"/>
        <v>220</v>
      </c>
      <c r="SB80" s="339">
        <f t="shared" si="62"/>
        <v>0</v>
      </c>
      <c r="SC80" s="211">
        <v>0</v>
      </c>
      <c r="SD80" s="211">
        <v>0</v>
      </c>
      <c r="SE80" s="339">
        <v>0</v>
      </c>
      <c r="SF80" s="339">
        <f t="shared" si="57"/>
        <v>0</v>
      </c>
      <c r="SG80" s="339">
        <f t="shared" si="57"/>
        <v>0</v>
      </c>
      <c r="SH80" s="339">
        <f t="shared" si="57"/>
        <v>161</v>
      </c>
      <c r="SI80" s="339">
        <f t="shared" si="57"/>
        <v>288</v>
      </c>
      <c r="SJ80" s="211">
        <v>0</v>
      </c>
      <c r="SK80" s="211">
        <v>0</v>
      </c>
      <c r="SL80" s="339">
        <f t="shared" si="57"/>
        <v>171</v>
      </c>
      <c r="SM80" s="339">
        <f t="shared" si="57"/>
        <v>0</v>
      </c>
      <c r="SN80" s="339">
        <f t="shared" si="57"/>
        <v>176</v>
      </c>
      <c r="SO80" s="4672">
        <v>350</v>
      </c>
      <c r="SP80" s="4702">
        <v>0</v>
      </c>
      <c r="SQ80" s="4686">
        <v>0</v>
      </c>
      <c r="SR80" s="4686">
        <v>0</v>
      </c>
      <c r="SS80" s="4702">
        <v>481</v>
      </c>
      <c r="ST80" s="4723">
        <v>173</v>
      </c>
      <c r="SU80" s="4744">
        <v>151</v>
      </c>
      <c r="SV80" s="4766">
        <v>203</v>
      </c>
      <c r="SW80" s="4787">
        <v>0</v>
      </c>
      <c r="SX80" s="4798">
        <v>0</v>
      </c>
      <c r="SY80" s="4798">
        <v>0</v>
      </c>
      <c r="SZ80" s="339">
        <f t="shared" si="58"/>
        <v>179</v>
      </c>
      <c r="TA80" s="339">
        <v>0</v>
      </c>
      <c r="TB80" s="339">
        <f t="shared" si="59"/>
        <v>27</v>
      </c>
      <c r="TC80" s="339">
        <f t="shared" si="59"/>
        <v>70</v>
      </c>
      <c r="TD80" s="339">
        <f t="shared" si="59"/>
        <v>362</v>
      </c>
      <c r="TE80" s="211">
        <v>0</v>
      </c>
      <c r="TF80" s="211">
        <v>0</v>
      </c>
      <c r="TG80" s="339">
        <f t="shared" si="59"/>
        <v>0</v>
      </c>
      <c r="TH80" s="339">
        <f t="shared" si="59"/>
        <v>158</v>
      </c>
      <c r="TI80" s="339">
        <f t="shared" si="59"/>
        <v>0</v>
      </c>
      <c r="TJ80" s="339">
        <f t="shared" si="59"/>
        <v>0</v>
      </c>
      <c r="TK80" s="339">
        <f t="shared" si="59"/>
        <v>0</v>
      </c>
      <c r="TL80" s="211">
        <v>0</v>
      </c>
      <c r="TM80" s="211">
        <v>0</v>
      </c>
      <c r="TN80" s="339">
        <f t="shared" si="59"/>
        <v>258</v>
      </c>
      <c r="TO80" s="339">
        <f t="shared" si="59"/>
        <v>258</v>
      </c>
      <c r="TP80" s="339">
        <f t="shared" si="59"/>
        <v>568</v>
      </c>
      <c r="TQ80" s="339">
        <f t="shared" si="59"/>
        <v>0</v>
      </c>
    </row>
    <row r="81" spans="1:537" x14ac:dyDescent="0.3">
      <c r="A81" s="2905" t="s">
        <v>426</v>
      </c>
      <c r="B81" s="338"/>
      <c r="C81" s="338"/>
      <c r="D81" s="338"/>
      <c r="E81" s="338"/>
      <c r="F81" s="338"/>
      <c r="G81" s="209"/>
      <c r="H81" s="209"/>
      <c r="I81" s="338"/>
      <c r="J81" s="338"/>
      <c r="K81" s="338"/>
      <c r="L81" s="338"/>
      <c r="M81" s="338"/>
      <c r="N81" s="209"/>
      <c r="O81" s="209"/>
      <c r="P81" s="338"/>
      <c r="Q81" s="338"/>
      <c r="R81" s="338"/>
      <c r="S81" s="338"/>
      <c r="T81" s="338"/>
      <c r="U81" s="209"/>
      <c r="V81" s="209"/>
      <c r="W81" s="338"/>
      <c r="X81" s="338"/>
      <c r="Y81" s="338"/>
      <c r="Z81" s="338"/>
      <c r="AA81" s="338"/>
      <c r="AB81" s="209"/>
      <c r="AC81" s="209"/>
      <c r="AD81" s="338"/>
      <c r="AE81" s="338"/>
      <c r="AF81" s="338"/>
      <c r="AG81" s="338"/>
      <c r="AH81" s="338"/>
      <c r="AI81" s="209"/>
      <c r="AJ81" s="209"/>
      <c r="AK81" s="338"/>
      <c r="AL81" s="338"/>
      <c r="AM81" s="338"/>
      <c r="AN81" s="338"/>
      <c r="AO81" s="338"/>
      <c r="AP81" s="209"/>
      <c r="AQ81" s="209"/>
      <c r="AR81" s="338"/>
      <c r="AS81" s="338"/>
      <c r="AT81" s="338"/>
      <c r="AU81" s="338"/>
      <c r="AV81" s="338"/>
      <c r="AW81" s="209"/>
      <c r="AX81" s="209"/>
      <c r="AY81" s="338"/>
      <c r="AZ81" s="338"/>
      <c r="BA81" s="338"/>
      <c r="BB81" s="338"/>
      <c r="BC81" s="338"/>
      <c r="BD81" s="209"/>
      <c r="BE81" s="209"/>
      <c r="BF81" s="338"/>
      <c r="BG81" s="339"/>
      <c r="BH81" s="338"/>
      <c r="BI81" s="338"/>
      <c r="BJ81" s="339"/>
      <c r="BK81" s="211"/>
      <c r="BL81" s="211"/>
      <c r="BM81" s="339"/>
      <c r="BN81" s="338"/>
      <c r="BO81" s="338"/>
      <c r="BP81" s="338"/>
      <c r="BQ81" s="338"/>
      <c r="BR81" s="209"/>
      <c r="BS81" s="209"/>
      <c r="BT81" s="338"/>
      <c r="BU81" s="338"/>
      <c r="BV81" s="338"/>
      <c r="BW81" s="338"/>
      <c r="BX81" s="338"/>
      <c r="BY81" s="209"/>
      <c r="BZ81" s="209"/>
      <c r="CA81" s="338"/>
      <c r="CB81" s="338"/>
      <c r="CC81" s="340"/>
      <c r="CD81" s="341"/>
      <c r="CE81" s="341"/>
      <c r="CF81" s="214"/>
      <c r="CG81" s="214"/>
      <c r="CH81" s="342"/>
      <c r="CI81" s="342"/>
      <c r="CJ81" s="339"/>
      <c r="CK81" s="339"/>
      <c r="CL81" s="339"/>
      <c r="CM81" s="211"/>
      <c r="CN81" s="211"/>
      <c r="CO81" s="339"/>
      <c r="CP81" s="343"/>
      <c r="CQ81" s="339"/>
      <c r="CR81" s="339"/>
      <c r="CS81" s="339"/>
      <c r="CT81" s="211"/>
      <c r="CU81" s="211"/>
      <c r="CV81" s="343"/>
      <c r="CW81" s="343"/>
      <c r="CX81" s="343"/>
      <c r="CY81" s="343"/>
      <c r="CZ81" s="343"/>
      <c r="DA81" s="217"/>
      <c r="DB81" s="217"/>
      <c r="DC81" s="344"/>
      <c r="DD81" s="345"/>
      <c r="DE81" s="345"/>
      <c r="DF81" s="339"/>
      <c r="DG81" s="346"/>
      <c r="DH81" s="221"/>
      <c r="DI81" s="221"/>
      <c r="DJ81" s="339"/>
      <c r="DK81" s="339"/>
      <c r="DL81" s="339"/>
      <c r="DM81" s="347"/>
      <c r="DN81" s="339"/>
      <c r="DO81" s="211"/>
      <c r="DP81" s="211"/>
      <c r="DQ81" s="339"/>
      <c r="DR81" s="339"/>
      <c r="DS81" s="348"/>
      <c r="DT81" s="339"/>
      <c r="DU81" s="349"/>
      <c r="DV81" s="225"/>
      <c r="DW81" s="225"/>
      <c r="DX81" s="339"/>
      <c r="DY81" s="350"/>
      <c r="DZ81" s="351"/>
      <c r="EA81" s="352"/>
      <c r="EB81" s="339"/>
      <c r="EC81" s="211"/>
      <c r="ED81" s="211"/>
      <c r="EE81" s="211"/>
      <c r="EF81" s="339"/>
      <c r="EG81" s="339"/>
      <c r="EH81" s="353"/>
      <c r="EI81" s="339"/>
      <c r="EJ81" s="211"/>
      <c r="EK81" s="211"/>
      <c r="EL81" s="339"/>
      <c r="EM81" s="354"/>
      <c r="EN81" s="355"/>
      <c r="EO81" s="339"/>
      <c r="EP81" s="356"/>
      <c r="EQ81" s="233"/>
      <c r="ER81" s="233"/>
      <c r="ES81" s="357"/>
      <c r="ET81" s="358"/>
      <c r="EU81" s="359"/>
      <c r="EV81" s="360"/>
      <c r="EW81" s="339"/>
      <c r="EX81" s="211"/>
      <c r="EY81" s="211"/>
      <c r="EZ81" s="361"/>
      <c r="FA81" s="362"/>
      <c r="FB81" s="363"/>
      <c r="FC81" s="364"/>
      <c r="FD81" s="365"/>
      <c r="FE81" s="243"/>
      <c r="FF81" s="243"/>
      <c r="FG81" s="366"/>
      <c r="FH81" s="367"/>
      <c r="FI81" s="368"/>
      <c r="FJ81" s="368"/>
      <c r="FK81" s="369"/>
      <c r="FL81" s="248"/>
      <c r="FM81" s="248"/>
      <c r="FN81" s="370"/>
      <c r="FO81" s="371"/>
      <c r="FP81" s="371"/>
      <c r="FQ81" s="371"/>
      <c r="FR81" s="372"/>
      <c r="FS81" s="252"/>
      <c r="FT81" s="252"/>
      <c r="FU81" s="373"/>
      <c r="FV81" s="374"/>
      <c r="FW81" s="374"/>
      <c r="FX81" s="374"/>
      <c r="FY81" s="375"/>
      <c r="FZ81" s="256"/>
      <c r="GA81" s="256"/>
      <c r="GB81" s="376"/>
      <c r="GC81" s="377"/>
      <c r="GD81" s="378"/>
      <c r="GE81" s="378"/>
      <c r="GF81" s="379"/>
      <c r="GG81" s="261"/>
      <c r="GH81" s="261"/>
      <c r="GI81" s="380"/>
      <c r="GJ81" s="381"/>
      <c r="GK81" s="382"/>
      <c r="GL81" s="382"/>
      <c r="GM81" s="339"/>
      <c r="GN81" s="211"/>
      <c r="GO81" s="211"/>
      <c r="GP81" s="383"/>
      <c r="GQ81" s="384"/>
      <c r="GR81" s="385"/>
      <c r="GS81" s="385"/>
      <c r="GT81" s="385"/>
      <c r="GU81" s="268"/>
      <c r="GV81" s="268"/>
      <c r="GW81" s="386"/>
      <c r="GX81" s="387"/>
      <c r="GY81" s="388"/>
      <c r="GZ81" s="388"/>
      <c r="HA81" s="388"/>
      <c r="HB81" s="272"/>
      <c r="HC81" s="272"/>
      <c r="HD81" s="389"/>
      <c r="HE81" s="390"/>
      <c r="HF81" s="391"/>
      <c r="HG81" s="392"/>
      <c r="HH81" s="392"/>
      <c r="HI81" s="277"/>
      <c r="HJ81" s="277"/>
      <c r="HK81" s="393"/>
      <c r="HL81" s="394"/>
      <c r="HM81" s="1369"/>
      <c r="HN81" s="1395"/>
      <c r="HO81" s="1449"/>
      <c r="HP81" s="1460"/>
      <c r="HQ81" s="1460"/>
      <c r="HR81" s="1478"/>
      <c r="HS81" s="1519"/>
      <c r="HT81" s="1541"/>
      <c r="HU81" s="339"/>
      <c r="HV81" s="1564"/>
      <c r="HW81" s="1575"/>
      <c r="HX81" s="1575"/>
      <c r="HY81" s="1575"/>
      <c r="HZ81" s="1593"/>
      <c r="IA81" s="1614"/>
      <c r="IB81" s="1636"/>
      <c r="IC81" s="1657"/>
      <c r="ID81" s="1668"/>
      <c r="IE81" s="1668"/>
      <c r="IF81" s="1686"/>
      <c r="IG81" s="1707"/>
      <c r="IH81" s="1707"/>
      <c r="II81" s="1729"/>
      <c r="IJ81" s="1750"/>
      <c r="IK81" s="1761"/>
      <c r="IL81" s="1761"/>
      <c r="IM81" s="1779"/>
      <c r="IN81" s="339"/>
      <c r="IO81" s="1800"/>
      <c r="IP81" s="1821"/>
      <c r="IQ81" s="1842"/>
      <c r="IR81" s="1853"/>
      <c r="IS81" s="1853"/>
      <c r="IT81" s="1871"/>
      <c r="IU81" s="1892"/>
      <c r="IV81" s="1892"/>
      <c r="IW81" s="1913"/>
      <c r="IX81" s="1934"/>
      <c r="IY81" s="1945"/>
      <c r="IZ81" s="1945"/>
      <c r="JA81" s="1934"/>
      <c r="JB81" s="1934"/>
      <c r="JC81" s="1963"/>
      <c r="JD81" s="1963"/>
      <c r="JE81" s="1984"/>
      <c r="JF81" s="1995"/>
      <c r="JG81" s="1995"/>
      <c r="JH81" s="2013"/>
      <c r="JI81" s="2034"/>
      <c r="JJ81" s="2055"/>
      <c r="JK81" s="2055"/>
      <c r="JL81" s="2076"/>
      <c r="JM81" s="2087"/>
      <c r="JN81" s="2087"/>
      <c r="JO81" s="2105"/>
      <c r="JP81" s="2125"/>
      <c r="JQ81" s="2145"/>
      <c r="JR81" s="2165"/>
      <c r="JS81" s="2185"/>
      <c r="JT81" s="2196"/>
      <c r="JU81" s="2196"/>
      <c r="JV81" s="2212"/>
      <c r="JW81" s="2232"/>
      <c r="JX81" s="2252"/>
      <c r="JY81" s="2272"/>
      <c r="JZ81" s="2292"/>
      <c r="KA81" s="2303"/>
      <c r="KB81" s="2303"/>
      <c r="KC81" s="2321"/>
      <c r="KD81" s="2341"/>
      <c r="KE81" s="2361"/>
      <c r="KF81" s="2381"/>
      <c r="KG81" s="2401"/>
      <c r="KH81" s="2412"/>
      <c r="KI81" s="2412"/>
      <c r="KJ81" s="2430"/>
      <c r="KK81" s="2450"/>
      <c r="KL81" s="2470"/>
      <c r="KM81" s="2490"/>
      <c r="KN81" s="2510"/>
      <c r="KO81" s="2521"/>
      <c r="KP81" s="2521"/>
      <c r="KQ81" s="2539"/>
      <c r="KR81" s="2559"/>
      <c r="KS81" s="2579"/>
      <c r="KT81" s="2599"/>
      <c r="KU81" s="2619"/>
      <c r="KV81" s="2630"/>
      <c r="KW81" s="2630"/>
      <c r="KX81" s="2648"/>
      <c r="KY81" s="2668"/>
      <c r="KZ81" s="2688"/>
      <c r="LA81" s="2712"/>
      <c r="LB81" s="2732"/>
      <c r="LC81" s="2743"/>
      <c r="LD81" s="2743"/>
      <c r="LE81" s="2761"/>
      <c r="LF81" s="2781"/>
      <c r="LG81" s="2801"/>
      <c r="LH81" s="2821"/>
      <c r="LI81" s="2841"/>
      <c r="LJ81" s="2852"/>
      <c r="LK81" s="2852"/>
      <c r="LL81" s="2870"/>
      <c r="LM81" s="2890"/>
      <c r="LN81" s="2912">
        <v>284</v>
      </c>
      <c r="LO81" s="2932">
        <v>189</v>
      </c>
      <c r="LP81" s="2932">
        <v>1</v>
      </c>
      <c r="LQ81" s="2970">
        <v>0</v>
      </c>
      <c r="LR81" s="2970">
        <v>0</v>
      </c>
      <c r="LS81" s="2979">
        <v>167</v>
      </c>
      <c r="LT81" s="2980">
        <v>212</v>
      </c>
      <c r="LU81" s="2981">
        <v>221</v>
      </c>
      <c r="LV81" s="2982">
        <v>204</v>
      </c>
      <c r="LW81" s="3059">
        <v>166</v>
      </c>
      <c r="LX81" s="3057">
        <v>0</v>
      </c>
      <c r="LY81" s="3057">
        <v>0</v>
      </c>
      <c r="LZ81" s="3089">
        <v>182</v>
      </c>
      <c r="MA81" s="3110">
        <v>166</v>
      </c>
      <c r="MB81" s="3146">
        <v>171</v>
      </c>
      <c r="MC81" s="3166">
        <v>152</v>
      </c>
      <c r="MD81" s="3186">
        <v>130</v>
      </c>
      <c r="ME81" s="3197">
        <v>0</v>
      </c>
      <c r="MF81" s="3197">
        <v>0</v>
      </c>
      <c r="MG81" s="3216">
        <v>183</v>
      </c>
      <c r="MH81" s="3236">
        <v>150</v>
      </c>
      <c r="MI81" s="3256">
        <v>131</v>
      </c>
      <c r="MJ81" s="3277">
        <v>244</v>
      </c>
      <c r="MK81" s="3297">
        <v>172</v>
      </c>
      <c r="ML81" s="3308">
        <v>0</v>
      </c>
      <c r="MM81" s="3308">
        <v>0</v>
      </c>
      <c r="MN81" s="3326">
        <v>171</v>
      </c>
      <c r="MO81" s="3346">
        <v>160</v>
      </c>
      <c r="MP81" s="3366">
        <v>244</v>
      </c>
      <c r="MQ81" s="3386">
        <v>122</v>
      </c>
      <c r="MR81" s="3440">
        <v>123</v>
      </c>
      <c r="MS81" s="3438">
        <v>0</v>
      </c>
      <c r="MT81" s="3438">
        <v>0</v>
      </c>
      <c r="MU81" s="3440">
        <v>143</v>
      </c>
      <c r="MV81" s="3468">
        <v>177</v>
      </c>
      <c r="MW81" s="3488">
        <v>160</v>
      </c>
      <c r="MX81" s="3508">
        <v>165</v>
      </c>
      <c r="MY81" s="3528">
        <v>219</v>
      </c>
      <c r="MZ81" s="3539">
        <v>0</v>
      </c>
      <c r="NA81" s="3539">
        <v>0</v>
      </c>
      <c r="NB81" s="1575"/>
      <c r="NC81" s="3557">
        <v>150</v>
      </c>
      <c r="ND81" s="3557">
        <v>186</v>
      </c>
      <c r="NE81" s="3557">
        <v>205</v>
      </c>
      <c r="NF81" s="3587">
        <v>149</v>
      </c>
      <c r="NG81" s="3571">
        <v>0</v>
      </c>
      <c r="NH81" s="3571">
        <v>0</v>
      </c>
      <c r="NI81" s="339">
        <f t="shared" si="53"/>
        <v>173</v>
      </c>
      <c r="NJ81" s="3587">
        <v>163</v>
      </c>
      <c r="NK81" s="3617">
        <v>144</v>
      </c>
      <c r="NL81" s="3617">
        <v>144</v>
      </c>
      <c r="NM81" s="3617">
        <v>189</v>
      </c>
      <c r="NN81" s="3602">
        <v>0</v>
      </c>
      <c r="NO81" s="3602">
        <v>0</v>
      </c>
      <c r="NP81" s="3617">
        <v>162</v>
      </c>
      <c r="NQ81" s="3617">
        <v>186</v>
      </c>
      <c r="NR81" s="3617">
        <v>205</v>
      </c>
      <c r="NS81" s="3617">
        <v>174</v>
      </c>
      <c r="NT81" s="3637">
        <v>181</v>
      </c>
      <c r="NU81" s="3602">
        <v>0</v>
      </c>
      <c r="NV81" s="3602">
        <v>0</v>
      </c>
      <c r="NW81" s="3617">
        <v>138</v>
      </c>
      <c r="NX81" s="3617">
        <v>148</v>
      </c>
      <c r="NY81" s="3637">
        <v>192</v>
      </c>
      <c r="NZ81" s="3666">
        <v>188</v>
      </c>
      <c r="OA81" s="3666">
        <v>174</v>
      </c>
      <c r="OB81" s="3651">
        <v>0</v>
      </c>
      <c r="OC81" s="3651">
        <v>0</v>
      </c>
      <c r="OD81" s="3666">
        <v>193</v>
      </c>
      <c r="OE81" s="3666">
        <v>169</v>
      </c>
      <c r="OF81" s="3666">
        <v>174</v>
      </c>
      <c r="OG81" s="3666">
        <v>172</v>
      </c>
      <c r="OH81" s="339">
        <f>IF(OH23=0,0,ROUND(OH64/OH23,0))</f>
        <v>507</v>
      </c>
      <c r="OI81" s="211">
        <v>0</v>
      </c>
      <c r="OJ81" s="211">
        <v>0</v>
      </c>
      <c r="OK81" s="3686">
        <v>0</v>
      </c>
      <c r="OL81" s="3686">
        <v>151</v>
      </c>
      <c r="OM81" s="3706">
        <v>185</v>
      </c>
      <c r="ON81" s="3726">
        <v>135</v>
      </c>
      <c r="OO81" s="3746">
        <v>201</v>
      </c>
      <c r="OP81" s="3757">
        <v>0</v>
      </c>
      <c r="OQ81" s="3757">
        <v>0</v>
      </c>
      <c r="OR81" s="3775">
        <v>165</v>
      </c>
      <c r="OS81" s="3795">
        <v>161</v>
      </c>
      <c r="OT81" s="3815">
        <v>213</v>
      </c>
      <c r="OU81" s="3835">
        <v>127</v>
      </c>
      <c r="OV81" s="3855">
        <v>177</v>
      </c>
      <c r="OW81" s="3866">
        <v>0</v>
      </c>
      <c r="OX81" s="3866">
        <v>0</v>
      </c>
      <c r="OY81" s="3884">
        <v>138</v>
      </c>
      <c r="OZ81" s="3904">
        <v>142</v>
      </c>
      <c r="PA81" s="3924">
        <v>182</v>
      </c>
      <c r="PB81" s="3944">
        <v>112</v>
      </c>
      <c r="PC81" s="3964">
        <v>104</v>
      </c>
      <c r="PD81" s="3975">
        <v>0</v>
      </c>
      <c r="PE81" s="3975">
        <v>0</v>
      </c>
      <c r="PF81" s="3993">
        <v>160</v>
      </c>
      <c r="PG81" s="3993">
        <v>172</v>
      </c>
      <c r="PH81" s="3993">
        <v>117</v>
      </c>
      <c r="PI81" s="4013">
        <v>187</v>
      </c>
      <c r="PJ81" s="4033">
        <v>163</v>
      </c>
      <c r="PK81" s="4044">
        <v>0</v>
      </c>
      <c r="PL81" s="4044">
        <v>0</v>
      </c>
      <c r="PM81" s="4062">
        <v>143</v>
      </c>
      <c r="PN81" s="4082">
        <v>194</v>
      </c>
      <c r="PO81" s="4102">
        <v>153</v>
      </c>
      <c r="PP81" s="4122">
        <v>146</v>
      </c>
      <c r="PQ81" s="4142">
        <v>141</v>
      </c>
      <c r="PR81" s="4153">
        <v>0</v>
      </c>
      <c r="PS81" s="4153">
        <v>0</v>
      </c>
      <c r="PT81" s="4173">
        <v>202</v>
      </c>
      <c r="PU81" s="4173">
        <v>200</v>
      </c>
      <c r="PV81" s="4173">
        <v>123</v>
      </c>
      <c r="PW81" s="4173">
        <v>102</v>
      </c>
      <c r="PX81" s="4193">
        <v>172</v>
      </c>
      <c r="PY81" s="4204">
        <v>0</v>
      </c>
      <c r="PZ81" s="4204">
        <v>0</v>
      </c>
      <c r="QA81" s="4222">
        <v>126</v>
      </c>
      <c r="QB81" s="4242">
        <v>149</v>
      </c>
      <c r="QC81" s="4262">
        <v>189</v>
      </c>
      <c r="QD81" s="4282">
        <v>124</v>
      </c>
      <c r="QE81" s="4302">
        <v>99</v>
      </c>
      <c r="QF81" s="4313">
        <v>0</v>
      </c>
      <c r="QG81" s="4313">
        <v>0</v>
      </c>
      <c r="QH81" s="4331">
        <v>174</v>
      </c>
      <c r="QI81" s="4351">
        <v>147</v>
      </c>
      <c r="QJ81" s="4371">
        <v>109</v>
      </c>
      <c r="QK81" s="4391">
        <v>160</v>
      </c>
      <c r="QL81" s="4411">
        <v>143</v>
      </c>
      <c r="QM81" s="4422">
        <v>0</v>
      </c>
      <c r="QN81" s="4422">
        <v>0</v>
      </c>
      <c r="QO81" s="4440">
        <v>165</v>
      </c>
      <c r="QP81" s="4460">
        <v>149</v>
      </c>
      <c r="QQ81" s="4480">
        <v>118</v>
      </c>
      <c r="QR81" s="4500">
        <v>119</v>
      </c>
      <c r="QS81" s="4520">
        <v>128</v>
      </c>
      <c r="QT81" s="4531">
        <v>0</v>
      </c>
      <c r="QU81" s="4531">
        <v>0</v>
      </c>
      <c r="QV81" s="4520">
        <v>0</v>
      </c>
      <c r="QW81" s="4552">
        <v>118</v>
      </c>
      <c r="QX81" s="4572">
        <v>127</v>
      </c>
      <c r="QY81" s="4592">
        <v>110</v>
      </c>
      <c r="QZ81" s="4612">
        <v>111</v>
      </c>
      <c r="RA81" s="4623">
        <v>0</v>
      </c>
      <c r="RB81" s="4623">
        <v>0</v>
      </c>
      <c r="RC81" s="339">
        <f t="shared" si="55"/>
        <v>73</v>
      </c>
      <c r="RD81" s="339">
        <f t="shared" si="55"/>
        <v>139</v>
      </c>
      <c r="RE81" s="4648">
        <v>98</v>
      </c>
      <c r="RF81" s="339">
        <f t="shared" si="63"/>
        <v>168</v>
      </c>
      <c r="RG81" s="339">
        <f t="shared" si="63"/>
        <v>104</v>
      </c>
      <c r="RH81" s="211">
        <v>0</v>
      </c>
      <c r="RI81" s="211">
        <v>0</v>
      </c>
      <c r="RJ81" s="339">
        <f t="shared" si="60"/>
        <v>82</v>
      </c>
      <c r="RK81" s="339">
        <f t="shared" si="60"/>
        <v>128</v>
      </c>
      <c r="RL81" s="339">
        <f t="shared" si="60"/>
        <v>126</v>
      </c>
      <c r="RM81" s="339">
        <f t="shared" si="60"/>
        <v>138</v>
      </c>
      <c r="RN81" s="339">
        <f t="shared" si="60"/>
        <v>148</v>
      </c>
      <c r="RO81" s="211">
        <v>0</v>
      </c>
      <c r="RP81" s="211">
        <v>0</v>
      </c>
      <c r="RQ81" s="339">
        <f t="shared" si="61"/>
        <v>39</v>
      </c>
      <c r="RR81" s="339">
        <f t="shared" si="61"/>
        <v>208</v>
      </c>
      <c r="RS81" s="339">
        <f t="shared" si="61"/>
        <v>266</v>
      </c>
      <c r="RT81" s="339">
        <f t="shared" si="61"/>
        <v>169</v>
      </c>
      <c r="RU81" s="339">
        <f t="shared" si="61"/>
        <v>203</v>
      </c>
      <c r="RV81" s="211">
        <v>0</v>
      </c>
      <c r="RW81" s="211">
        <v>0</v>
      </c>
      <c r="RX81" s="339">
        <f t="shared" si="62"/>
        <v>198</v>
      </c>
      <c r="RY81" s="339">
        <f t="shared" si="62"/>
        <v>203</v>
      </c>
      <c r="RZ81" s="339">
        <f t="shared" si="62"/>
        <v>201</v>
      </c>
      <c r="SA81" s="339">
        <f t="shared" si="62"/>
        <v>183</v>
      </c>
      <c r="SB81" s="339">
        <f t="shared" si="62"/>
        <v>74</v>
      </c>
      <c r="SC81" s="211">
        <v>0</v>
      </c>
      <c r="SD81" s="211">
        <v>0</v>
      </c>
      <c r="SE81" s="339">
        <v>0</v>
      </c>
      <c r="SF81" s="339">
        <f t="shared" si="57"/>
        <v>224</v>
      </c>
      <c r="SG81" s="339">
        <f t="shared" si="57"/>
        <v>187</v>
      </c>
      <c r="SH81" s="339">
        <f t="shared" si="57"/>
        <v>182</v>
      </c>
      <c r="SI81" s="339">
        <f t="shared" si="57"/>
        <v>203</v>
      </c>
      <c r="SJ81" s="211">
        <v>0</v>
      </c>
      <c r="SK81" s="211">
        <v>0</v>
      </c>
      <c r="SL81" s="339">
        <f t="shared" si="57"/>
        <v>230</v>
      </c>
      <c r="SM81" s="339">
        <f t="shared" si="57"/>
        <v>118</v>
      </c>
      <c r="SN81" s="339">
        <f t="shared" si="57"/>
        <v>56</v>
      </c>
      <c r="SO81" s="4672">
        <v>123</v>
      </c>
      <c r="SP81" s="4702">
        <v>114</v>
      </c>
      <c r="SQ81" s="4686">
        <v>0</v>
      </c>
      <c r="SR81" s="4686">
        <v>0</v>
      </c>
      <c r="SS81" s="4702">
        <v>206</v>
      </c>
      <c r="ST81" s="4723">
        <v>123</v>
      </c>
      <c r="SU81" s="4744">
        <v>312</v>
      </c>
      <c r="SV81" s="4766">
        <v>121</v>
      </c>
      <c r="SW81" s="4787">
        <v>208</v>
      </c>
      <c r="SX81" s="4798">
        <v>0</v>
      </c>
      <c r="SY81" s="4798">
        <v>0</v>
      </c>
      <c r="SZ81" s="339">
        <f t="shared" si="58"/>
        <v>130</v>
      </c>
      <c r="TA81" s="339">
        <v>290</v>
      </c>
      <c r="TB81" s="339">
        <f t="shared" si="59"/>
        <v>211</v>
      </c>
      <c r="TC81" s="339">
        <f t="shared" si="59"/>
        <v>126</v>
      </c>
      <c r="TD81" s="339">
        <f t="shared" si="59"/>
        <v>252</v>
      </c>
      <c r="TE81" s="211">
        <v>0</v>
      </c>
      <c r="TF81" s="211">
        <v>0</v>
      </c>
      <c r="TG81" s="339">
        <f t="shared" si="59"/>
        <v>90</v>
      </c>
      <c r="TH81" s="339">
        <f t="shared" si="59"/>
        <v>164</v>
      </c>
      <c r="TI81" s="339">
        <f t="shared" si="59"/>
        <v>88</v>
      </c>
      <c r="TJ81" s="339">
        <f t="shared" si="59"/>
        <v>148</v>
      </c>
      <c r="TK81" s="339">
        <f t="shared" si="59"/>
        <v>0</v>
      </c>
      <c r="TL81" s="211">
        <v>0</v>
      </c>
      <c r="TM81" s="211">
        <v>0</v>
      </c>
      <c r="TN81" s="339">
        <f t="shared" si="59"/>
        <v>108</v>
      </c>
      <c r="TO81" s="339">
        <f t="shared" si="59"/>
        <v>108</v>
      </c>
      <c r="TP81" s="339">
        <f t="shared" si="59"/>
        <v>111</v>
      </c>
      <c r="TQ81" s="339">
        <f t="shared" si="59"/>
        <v>195</v>
      </c>
    </row>
    <row r="82" spans="1:537" x14ac:dyDescent="0.3">
      <c r="A82" s="2905" t="s">
        <v>427</v>
      </c>
      <c r="B82" s="338"/>
      <c r="C82" s="338"/>
      <c r="D82" s="338"/>
      <c r="E82" s="338"/>
      <c r="F82" s="338"/>
      <c r="G82" s="209"/>
      <c r="H82" s="209"/>
      <c r="I82" s="338"/>
      <c r="J82" s="338"/>
      <c r="K82" s="338"/>
      <c r="L82" s="338"/>
      <c r="M82" s="338"/>
      <c r="N82" s="209"/>
      <c r="O82" s="209"/>
      <c r="P82" s="338"/>
      <c r="Q82" s="338"/>
      <c r="R82" s="338"/>
      <c r="S82" s="338"/>
      <c r="T82" s="338"/>
      <c r="U82" s="209"/>
      <c r="V82" s="209"/>
      <c r="W82" s="338"/>
      <c r="X82" s="338"/>
      <c r="Y82" s="338"/>
      <c r="Z82" s="338"/>
      <c r="AA82" s="338"/>
      <c r="AB82" s="209"/>
      <c r="AC82" s="209"/>
      <c r="AD82" s="338"/>
      <c r="AE82" s="338"/>
      <c r="AF82" s="338"/>
      <c r="AG82" s="338"/>
      <c r="AH82" s="338"/>
      <c r="AI82" s="209"/>
      <c r="AJ82" s="209"/>
      <c r="AK82" s="338"/>
      <c r="AL82" s="338"/>
      <c r="AM82" s="338"/>
      <c r="AN82" s="338"/>
      <c r="AO82" s="338"/>
      <c r="AP82" s="209"/>
      <c r="AQ82" s="209"/>
      <c r="AR82" s="338"/>
      <c r="AS82" s="338"/>
      <c r="AT82" s="338"/>
      <c r="AU82" s="338"/>
      <c r="AV82" s="338"/>
      <c r="AW82" s="209"/>
      <c r="AX82" s="209"/>
      <c r="AY82" s="338"/>
      <c r="AZ82" s="338"/>
      <c r="BA82" s="338"/>
      <c r="BB82" s="338"/>
      <c r="BC82" s="338"/>
      <c r="BD82" s="209"/>
      <c r="BE82" s="209"/>
      <c r="BF82" s="338"/>
      <c r="BG82" s="339"/>
      <c r="BH82" s="338"/>
      <c r="BI82" s="338"/>
      <c r="BJ82" s="339"/>
      <c r="BK82" s="211"/>
      <c r="BL82" s="211"/>
      <c r="BM82" s="339"/>
      <c r="BN82" s="338"/>
      <c r="BO82" s="338"/>
      <c r="BP82" s="338"/>
      <c r="BQ82" s="338"/>
      <c r="BR82" s="209"/>
      <c r="BS82" s="209"/>
      <c r="BT82" s="338"/>
      <c r="BU82" s="338"/>
      <c r="BV82" s="338"/>
      <c r="BW82" s="338"/>
      <c r="BX82" s="338"/>
      <c r="BY82" s="209"/>
      <c r="BZ82" s="209"/>
      <c r="CA82" s="338"/>
      <c r="CB82" s="338"/>
      <c r="CC82" s="340"/>
      <c r="CD82" s="341"/>
      <c r="CE82" s="341"/>
      <c r="CF82" s="214"/>
      <c r="CG82" s="214"/>
      <c r="CH82" s="342"/>
      <c r="CI82" s="342"/>
      <c r="CJ82" s="339"/>
      <c r="CK82" s="339"/>
      <c r="CL82" s="339"/>
      <c r="CM82" s="211"/>
      <c r="CN82" s="211"/>
      <c r="CO82" s="339"/>
      <c r="CP82" s="343"/>
      <c r="CQ82" s="339"/>
      <c r="CR82" s="339"/>
      <c r="CS82" s="339"/>
      <c r="CT82" s="211"/>
      <c r="CU82" s="211"/>
      <c r="CV82" s="343"/>
      <c r="CW82" s="343"/>
      <c r="CX82" s="343"/>
      <c r="CY82" s="343"/>
      <c r="CZ82" s="343"/>
      <c r="DA82" s="217"/>
      <c r="DB82" s="217"/>
      <c r="DC82" s="344"/>
      <c r="DD82" s="345"/>
      <c r="DE82" s="345"/>
      <c r="DF82" s="339"/>
      <c r="DG82" s="346"/>
      <c r="DH82" s="221"/>
      <c r="DI82" s="221"/>
      <c r="DJ82" s="339"/>
      <c r="DK82" s="339"/>
      <c r="DL82" s="339"/>
      <c r="DM82" s="347"/>
      <c r="DN82" s="339"/>
      <c r="DO82" s="211"/>
      <c r="DP82" s="211"/>
      <c r="DQ82" s="339"/>
      <c r="DR82" s="339"/>
      <c r="DS82" s="348"/>
      <c r="DT82" s="339"/>
      <c r="DU82" s="349"/>
      <c r="DV82" s="225"/>
      <c r="DW82" s="225"/>
      <c r="DX82" s="339"/>
      <c r="DY82" s="350"/>
      <c r="DZ82" s="351"/>
      <c r="EA82" s="352"/>
      <c r="EB82" s="339"/>
      <c r="EC82" s="211"/>
      <c r="ED82" s="211"/>
      <c r="EE82" s="211"/>
      <c r="EF82" s="339"/>
      <c r="EG82" s="339"/>
      <c r="EH82" s="353"/>
      <c r="EI82" s="339"/>
      <c r="EJ82" s="211"/>
      <c r="EK82" s="211"/>
      <c r="EL82" s="339"/>
      <c r="EM82" s="354"/>
      <c r="EN82" s="355"/>
      <c r="EO82" s="339"/>
      <c r="EP82" s="356"/>
      <c r="EQ82" s="233"/>
      <c r="ER82" s="233"/>
      <c r="ES82" s="357"/>
      <c r="ET82" s="358"/>
      <c r="EU82" s="359"/>
      <c r="EV82" s="360"/>
      <c r="EW82" s="339"/>
      <c r="EX82" s="211"/>
      <c r="EY82" s="211"/>
      <c r="EZ82" s="361"/>
      <c r="FA82" s="362"/>
      <c r="FB82" s="363"/>
      <c r="FC82" s="364"/>
      <c r="FD82" s="365"/>
      <c r="FE82" s="243"/>
      <c r="FF82" s="243"/>
      <c r="FG82" s="366"/>
      <c r="FH82" s="367"/>
      <c r="FI82" s="368"/>
      <c r="FJ82" s="368"/>
      <c r="FK82" s="369"/>
      <c r="FL82" s="248"/>
      <c r="FM82" s="248"/>
      <c r="FN82" s="370"/>
      <c r="FO82" s="371"/>
      <c r="FP82" s="371"/>
      <c r="FQ82" s="371"/>
      <c r="FR82" s="372"/>
      <c r="FS82" s="252"/>
      <c r="FT82" s="252"/>
      <c r="FU82" s="373"/>
      <c r="FV82" s="374"/>
      <c r="FW82" s="374"/>
      <c r="FX82" s="374"/>
      <c r="FY82" s="375"/>
      <c r="FZ82" s="256"/>
      <c r="GA82" s="256"/>
      <c r="GB82" s="376"/>
      <c r="GC82" s="377"/>
      <c r="GD82" s="378"/>
      <c r="GE82" s="378"/>
      <c r="GF82" s="379"/>
      <c r="GG82" s="261"/>
      <c r="GH82" s="261"/>
      <c r="GI82" s="380"/>
      <c r="GJ82" s="381"/>
      <c r="GK82" s="382"/>
      <c r="GL82" s="382"/>
      <c r="GM82" s="339"/>
      <c r="GN82" s="211"/>
      <c r="GO82" s="211"/>
      <c r="GP82" s="383"/>
      <c r="GQ82" s="384"/>
      <c r="GR82" s="385"/>
      <c r="GS82" s="385"/>
      <c r="GT82" s="385"/>
      <c r="GU82" s="268"/>
      <c r="GV82" s="268"/>
      <c r="GW82" s="386"/>
      <c r="GX82" s="387"/>
      <c r="GY82" s="388"/>
      <c r="GZ82" s="388"/>
      <c r="HA82" s="388"/>
      <c r="HB82" s="272"/>
      <c r="HC82" s="272"/>
      <c r="HD82" s="389"/>
      <c r="HE82" s="390"/>
      <c r="HF82" s="391"/>
      <c r="HG82" s="392"/>
      <c r="HH82" s="392"/>
      <c r="HI82" s="277"/>
      <c r="HJ82" s="277"/>
      <c r="HK82" s="393"/>
      <c r="HL82" s="394"/>
      <c r="HM82" s="1369"/>
      <c r="HN82" s="1395"/>
      <c r="HO82" s="1449"/>
      <c r="HP82" s="1460"/>
      <c r="HQ82" s="1460"/>
      <c r="HR82" s="1478"/>
      <c r="HS82" s="1519"/>
      <c r="HT82" s="1541"/>
      <c r="HU82" s="339"/>
      <c r="HV82" s="1564"/>
      <c r="HW82" s="1575"/>
      <c r="HX82" s="1575"/>
      <c r="HY82" s="1575"/>
      <c r="HZ82" s="1593"/>
      <c r="IA82" s="1614"/>
      <c r="IB82" s="1636"/>
      <c r="IC82" s="1657"/>
      <c r="ID82" s="1668"/>
      <c r="IE82" s="1668"/>
      <c r="IF82" s="1686"/>
      <c r="IG82" s="1707"/>
      <c r="IH82" s="1707"/>
      <c r="II82" s="1729"/>
      <c r="IJ82" s="1750"/>
      <c r="IK82" s="1761"/>
      <c r="IL82" s="1761"/>
      <c r="IM82" s="1779"/>
      <c r="IN82" s="339"/>
      <c r="IO82" s="1800"/>
      <c r="IP82" s="1821"/>
      <c r="IQ82" s="1842"/>
      <c r="IR82" s="1853"/>
      <c r="IS82" s="1853"/>
      <c r="IT82" s="1871"/>
      <c r="IU82" s="1892"/>
      <c r="IV82" s="1892"/>
      <c r="IW82" s="1913"/>
      <c r="IX82" s="1934"/>
      <c r="IY82" s="1945"/>
      <c r="IZ82" s="1945"/>
      <c r="JA82" s="1934"/>
      <c r="JB82" s="1934"/>
      <c r="JC82" s="1963"/>
      <c r="JD82" s="1963"/>
      <c r="JE82" s="1984"/>
      <c r="JF82" s="1995"/>
      <c r="JG82" s="1995"/>
      <c r="JH82" s="2013"/>
      <c r="JI82" s="2034"/>
      <c r="JJ82" s="2055"/>
      <c r="JK82" s="2055"/>
      <c r="JL82" s="2076"/>
      <c r="JM82" s="2087"/>
      <c r="JN82" s="2087"/>
      <c r="JO82" s="2105"/>
      <c r="JP82" s="2125"/>
      <c r="JQ82" s="2145"/>
      <c r="JR82" s="2165"/>
      <c r="JS82" s="2185"/>
      <c r="JT82" s="2196"/>
      <c r="JU82" s="2196"/>
      <c r="JV82" s="2212"/>
      <c r="JW82" s="2232"/>
      <c r="JX82" s="2252"/>
      <c r="JY82" s="2272"/>
      <c r="JZ82" s="2292"/>
      <c r="KA82" s="2303"/>
      <c r="KB82" s="2303"/>
      <c r="KC82" s="2321"/>
      <c r="KD82" s="2341"/>
      <c r="KE82" s="2361"/>
      <c r="KF82" s="2381"/>
      <c r="KG82" s="2401"/>
      <c r="KH82" s="2412"/>
      <c r="KI82" s="2412"/>
      <c r="KJ82" s="2430"/>
      <c r="KK82" s="2450"/>
      <c r="KL82" s="2470"/>
      <c r="KM82" s="2490"/>
      <c r="KN82" s="2510"/>
      <c r="KO82" s="2521"/>
      <c r="KP82" s="2521"/>
      <c r="KQ82" s="2539"/>
      <c r="KR82" s="2559"/>
      <c r="KS82" s="2579"/>
      <c r="KT82" s="2599"/>
      <c r="KU82" s="2619"/>
      <c r="KV82" s="2630"/>
      <c r="KW82" s="2630"/>
      <c r="KX82" s="2648"/>
      <c r="KY82" s="2668"/>
      <c r="KZ82" s="2688"/>
      <c r="LA82" s="2712"/>
      <c r="LB82" s="2732"/>
      <c r="LC82" s="2743"/>
      <c r="LD82" s="2743"/>
      <c r="LE82" s="2761"/>
      <c r="LF82" s="2781"/>
      <c r="LG82" s="2801"/>
      <c r="LH82" s="2821"/>
      <c r="LI82" s="2841"/>
      <c r="LJ82" s="2852"/>
      <c r="LK82" s="2852"/>
      <c r="LL82" s="2870"/>
      <c r="LM82" s="2890"/>
      <c r="LN82" s="2912">
        <v>212</v>
      </c>
      <c r="LO82" s="2932">
        <v>177</v>
      </c>
      <c r="LP82" s="2932">
        <v>1</v>
      </c>
      <c r="LQ82" s="2970">
        <v>0</v>
      </c>
      <c r="LR82" s="2970">
        <v>0</v>
      </c>
      <c r="LS82" s="2979">
        <v>155</v>
      </c>
      <c r="LT82" s="2980">
        <v>193</v>
      </c>
      <c r="LU82" s="2981">
        <v>191</v>
      </c>
      <c r="LV82" s="2982">
        <v>159</v>
      </c>
      <c r="LW82" s="3059">
        <v>178</v>
      </c>
      <c r="LX82" s="3057">
        <v>0</v>
      </c>
      <c r="LY82" s="3057">
        <v>0</v>
      </c>
      <c r="LZ82" s="3089">
        <v>143</v>
      </c>
      <c r="MA82" s="3110">
        <v>250</v>
      </c>
      <c r="MB82" s="3146">
        <v>195</v>
      </c>
      <c r="MC82" s="3166">
        <v>265</v>
      </c>
      <c r="MD82" s="3186">
        <v>208</v>
      </c>
      <c r="ME82" s="3197">
        <v>0</v>
      </c>
      <c r="MF82" s="3197">
        <v>0</v>
      </c>
      <c r="MG82" s="3216">
        <v>313</v>
      </c>
      <c r="MH82" s="3236">
        <v>192</v>
      </c>
      <c r="MI82" s="3256">
        <v>198</v>
      </c>
      <c r="MJ82" s="3277">
        <v>203</v>
      </c>
      <c r="MK82" s="3297">
        <v>195</v>
      </c>
      <c r="ML82" s="3308">
        <v>0</v>
      </c>
      <c r="MM82" s="3308">
        <v>0</v>
      </c>
      <c r="MN82" s="3326">
        <v>185</v>
      </c>
      <c r="MO82" s="3346">
        <v>102</v>
      </c>
      <c r="MP82" s="3366">
        <v>146</v>
      </c>
      <c r="MQ82" s="3386">
        <v>292</v>
      </c>
      <c r="MR82" s="3440">
        <v>147</v>
      </c>
      <c r="MS82" s="3438">
        <v>0</v>
      </c>
      <c r="MT82" s="3438">
        <v>0</v>
      </c>
      <c r="MU82" s="3440">
        <v>242</v>
      </c>
      <c r="MV82" s="3468">
        <v>242</v>
      </c>
      <c r="MW82" s="3488">
        <v>451</v>
      </c>
      <c r="MX82" s="3508">
        <v>214</v>
      </c>
      <c r="MY82" s="3528">
        <v>233</v>
      </c>
      <c r="MZ82" s="3539">
        <v>0</v>
      </c>
      <c r="NA82" s="3539">
        <v>0</v>
      </c>
      <c r="NB82" s="1575"/>
      <c r="NC82" s="3557">
        <v>172</v>
      </c>
      <c r="ND82" s="3557">
        <v>169</v>
      </c>
      <c r="NE82" s="3557">
        <v>166</v>
      </c>
      <c r="NF82" s="3587">
        <v>151</v>
      </c>
      <c r="NG82" s="3571">
        <v>0</v>
      </c>
      <c r="NH82" s="3571">
        <v>0</v>
      </c>
      <c r="NI82" s="339">
        <f t="shared" si="53"/>
        <v>297</v>
      </c>
      <c r="NJ82" s="3587">
        <v>261</v>
      </c>
      <c r="NK82" s="3617">
        <v>218</v>
      </c>
      <c r="NL82" s="3617">
        <v>136</v>
      </c>
      <c r="NM82" s="3617">
        <v>169</v>
      </c>
      <c r="NN82" s="3602">
        <v>0</v>
      </c>
      <c r="NO82" s="3602">
        <v>0</v>
      </c>
      <c r="NP82" s="3617">
        <v>210</v>
      </c>
      <c r="NQ82" s="3617">
        <v>107</v>
      </c>
      <c r="NR82" s="3617">
        <v>108</v>
      </c>
      <c r="NS82" s="3617">
        <v>137</v>
      </c>
      <c r="NT82" s="3637">
        <v>240</v>
      </c>
      <c r="NU82" s="3602">
        <v>0</v>
      </c>
      <c r="NV82" s="3602">
        <v>0</v>
      </c>
      <c r="NW82" s="3617">
        <v>422</v>
      </c>
      <c r="NX82" s="3617">
        <v>281</v>
      </c>
      <c r="NY82" s="3637">
        <v>227</v>
      </c>
      <c r="NZ82" s="3666">
        <v>77</v>
      </c>
      <c r="OA82" s="3666">
        <v>115</v>
      </c>
      <c r="OB82" s="3651">
        <v>0</v>
      </c>
      <c r="OC82" s="3651">
        <v>0</v>
      </c>
      <c r="OD82" s="3666">
        <v>207</v>
      </c>
      <c r="OE82" s="3666">
        <v>149</v>
      </c>
      <c r="OF82" s="3666">
        <v>274</v>
      </c>
      <c r="OG82" s="3666">
        <v>262</v>
      </c>
      <c r="OH82" s="339">
        <f>IF(OH24=0,0,ROUND(OH65/OH24,0))</f>
        <v>154</v>
      </c>
      <c r="OI82" s="211">
        <v>0</v>
      </c>
      <c r="OJ82" s="211">
        <v>0</v>
      </c>
      <c r="OK82" s="3686">
        <v>0</v>
      </c>
      <c r="OL82" s="3686">
        <v>168</v>
      </c>
      <c r="OM82" s="3706">
        <v>168</v>
      </c>
      <c r="ON82" s="3726">
        <v>157</v>
      </c>
      <c r="OO82" s="3746">
        <v>108</v>
      </c>
      <c r="OP82" s="3757">
        <v>0</v>
      </c>
      <c r="OQ82" s="3757">
        <v>0</v>
      </c>
      <c r="OR82" s="3775">
        <v>119</v>
      </c>
      <c r="OS82" s="3795">
        <v>181</v>
      </c>
      <c r="OT82" s="3815">
        <v>192</v>
      </c>
      <c r="OU82" s="3835">
        <v>142</v>
      </c>
      <c r="OV82" s="3855">
        <v>166</v>
      </c>
      <c r="OW82" s="3866">
        <v>0</v>
      </c>
      <c r="OX82" s="3866">
        <v>0</v>
      </c>
      <c r="OY82" s="3884">
        <v>159</v>
      </c>
      <c r="OZ82" s="3904">
        <v>173</v>
      </c>
      <c r="PA82" s="3924">
        <v>168</v>
      </c>
      <c r="PB82" s="3944">
        <v>193</v>
      </c>
      <c r="PC82" s="3964">
        <v>164</v>
      </c>
      <c r="PD82" s="3975">
        <v>0</v>
      </c>
      <c r="PE82" s="3975">
        <v>0</v>
      </c>
      <c r="PF82" s="3993">
        <v>145</v>
      </c>
      <c r="PG82" s="3993">
        <v>290</v>
      </c>
      <c r="PH82" s="3993">
        <v>120</v>
      </c>
      <c r="PI82" s="4013">
        <v>108</v>
      </c>
      <c r="PJ82" s="4033">
        <v>101</v>
      </c>
      <c r="PK82" s="4044">
        <v>0</v>
      </c>
      <c r="PL82" s="4044">
        <v>0</v>
      </c>
      <c r="PM82" s="4062">
        <v>207</v>
      </c>
      <c r="PN82" s="4082">
        <v>115</v>
      </c>
      <c r="PO82" s="4102">
        <v>224</v>
      </c>
      <c r="PP82" s="4122">
        <v>197</v>
      </c>
      <c r="PQ82" s="4142">
        <v>147</v>
      </c>
      <c r="PR82" s="4153">
        <v>0</v>
      </c>
      <c r="PS82" s="4153">
        <v>0</v>
      </c>
      <c r="PT82" s="4173">
        <v>131</v>
      </c>
      <c r="PU82" s="4173">
        <v>138</v>
      </c>
      <c r="PV82" s="4173">
        <v>119</v>
      </c>
      <c r="PW82" s="4173">
        <v>128</v>
      </c>
      <c r="PX82" s="4193">
        <v>240</v>
      </c>
      <c r="PY82" s="4204">
        <v>0</v>
      </c>
      <c r="PZ82" s="4204">
        <v>0</v>
      </c>
      <c r="QA82" s="4222">
        <v>148</v>
      </c>
      <c r="QB82" s="4242">
        <v>142</v>
      </c>
      <c r="QC82" s="4262">
        <v>112</v>
      </c>
      <c r="QD82" s="4282">
        <v>119</v>
      </c>
      <c r="QE82" s="4302">
        <v>90</v>
      </c>
      <c r="QF82" s="4313">
        <v>0</v>
      </c>
      <c r="QG82" s="4313">
        <v>0</v>
      </c>
      <c r="QH82" s="4331">
        <v>116</v>
      </c>
      <c r="QI82" s="4351">
        <v>148</v>
      </c>
      <c r="QJ82" s="4371">
        <v>98</v>
      </c>
      <c r="QK82" s="4391">
        <v>99</v>
      </c>
      <c r="QL82" s="4411">
        <v>317</v>
      </c>
      <c r="QM82" s="4422">
        <v>0</v>
      </c>
      <c r="QN82" s="4422">
        <v>0</v>
      </c>
      <c r="QO82" s="4440">
        <v>83</v>
      </c>
      <c r="QP82" s="4460">
        <v>138</v>
      </c>
      <c r="QQ82" s="4480">
        <v>206</v>
      </c>
      <c r="QR82" s="4500">
        <v>98</v>
      </c>
      <c r="QS82" s="4520">
        <v>119</v>
      </c>
      <c r="QT82" s="4531">
        <v>0</v>
      </c>
      <c r="QU82" s="4531">
        <v>0</v>
      </c>
      <c r="QV82" s="4520">
        <v>0</v>
      </c>
      <c r="QW82" s="4552">
        <v>106</v>
      </c>
      <c r="QX82" s="4572">
        <v>81</v>
      </c>
      <c r="QY82" s="4592">
        <v>95</v>
      </c>
      <c r="QZ82" s="4612">
        <v>165</v>
      </c>
      <c r="RA82" s="4623">
        <v>0</v>
      </c>
      <c r="RB82" s="4623">
        <v>0</v>
      </c>
      <c r="RC82" s="339">
        <f t="shared" si="55"/>
        <v>97</v>
      </c>
      <c r="RD82" s="339">
        <f t="shared" si="55"/>
        <v>188</v>
      </c>
      <c r="RE82" s="4648">
        <v>101</v>
      </c>
      <c r="RF82" s="339">
        <f t="shared" si="63"/>
        <v>201</v>
      </c>
      <c r="RG82" s="339">
        <f t="shared" si="63"/>
        <v>106</v>
      </c>
      <c r="RH82" s="211">
        <v>0</v>
      </c>
      <c r="RI82" s="211">
        <v>0</v>
      </c>
      <c r="RJ82" s="339">
        <f t="shared" si="60"/>
        <v>165</v>
      </c>
      <c r="RK82" s="339">
        <f t="shared" si="60"/>
        <v>148</v>
      </c>
      <c r="RL82" s="339">
        <f t="shared" si="60"/>
        <v>92</v>
      </c>
      <c r="RM82" s="339">
        <f t="shared" si="60"/>
        <v>125</v>
      </c>
      <c r="RN82" s="339">
        <f t="shared" si="60"/>
        <v>86</v>
      </c>
      <c r="RO82" s="211">
        <v>0</v>
      </c>
      <c r="RP82" s="211">
        <v>0</v>
      </c>
      <c r="RQ82" s="339">
        <f t="shared" si="61"/>
        <v>431</v>
      </c>
      <c r="RR82" s="339">
        <f t="shared" si="61"/>
        <v>0</v>
      </c>
      <c r="RS82" s="339">
        <f t="shared" si="61"/>
        <v>0</v>
      </c>
      <c r="RT82" s="339">
        <f t="shared" si="61"/>
        <v>0</v>
      </c>
      <c r="RU82" s="339">
        <f t="shared" si="61"/>
        <v>0</v>
      </c>
      <c r="RV82" s="211">
        <v>0</v>
      </c>
      <c r="RW82" s="211">
        <v>0</v>
      </c>
      <c r="RX82" s="339">
        <f t="shared" si="62"/>
        <v>163</v>
      </c>
      <c r="RY82" s="339">
        <f t="shared" si="62"/>
        <v>199</v>
      </c>
      <c r="RZ82" s="339">
        <f t="shared" si="62"/>
        <v>0</v>
      </c>
      <c r="SA82" s="339">
        <f t="shared" si="62"/>
        <v>0</v>
      </c>
      <c r="SB82" s="339">
        <f t="shared" si="62"/>
        <v>0</v>
      </c>
      <c r="SC82" s="211">
        <v>0</v>
      </c>
      <c r="SD82" s="211">
        <v>0</v>
      </c>
      <c r="SE82" s="339">
        <v>0</v>
      </c>
      <c r="SF82" s="339">
        <f t="shared" si="57"/>
        <v>0</v>
      </c>
      <c r="SG82" s="339">
        <f t="shared" si="57"/>
        <v>0</v>
      </c>
      <c r="SH82" s="339">
        <f t="shared" si="57"/>
        <v>0</v>
      </c>
      <c r="SI82" s="339">
        <f t="shared" si="57"/>
        <v>0</v>
      </c>
      <c r="SJ82" s="211">
        <v>0</v>
      </c>
      <c r="SK82" s="211">
        <v>0</v>
      </c>
      <c r="SL82" s="339">
        <f t="shared" si="57"/>
        <v>159</v>
      </c>
      <c r="SM82" s="339">
        <f t="shared" si="57"/>
        <v>0</v>
      </c>
      <c r="SN82" s="339">
        <f t="shared" si="57"/>
        <v>244</v>
      </c>
      <c r="SO82" s="4672">
        <v>0</v>
      </c>
      <c r="SP82" s="4702">
        <v>155</v>
      </c>
      <c r="SQ82" s="4686">
        <v>0</v>
      </c>
      <c r="SR82" s="4686">
        <v>0</v>
      </c>
      <c r="SS82" s="4702">
        <v>399</v>
      </c>
      <c r="ST82" s="4723">
        <v>0</v>
      </c>
      <c r="SU82" s="4744">
        <v>212</v>
      </c>
      <c r="SV82" s="4766">
        <v>61</v>
      </c>
      <c r="SW82" s="4787">
        <v>611</v>
      </c>
      <c r="SX82" s="4798">
        <v>0</v>
      </c>
      <c r="SY82" s="4798">
        <v>0</v>
      </c>
      <c r="SZ82" s="339">
        <f t="shared" si="58"/>
        <v>100</v>
      </c>
      <c r="TA82" s="339">
        <v>0</v>
      </c>
      <c r="TB82" s="339">
        <f t="shared" si="59"/>
        <v>415</v>
      </c>
      <c r="TC82" s="339">
        <f t="shared" si="59"/>
        <v>0</v>
      </c>
      <c r="TD82" s="339">
        <f t="shared" si="59"/>
        <v>222</v>
      </c>
      <c r="TE82" s="211">
        <v>0</v>
      </c>
      <c r="TF82" s="211">
        <v>0</v>
      </c>
      <c r="TG82" s="339">
        <f t="shared" si="59"/>
        <v>0</v>
      </c>
      <c r="TH82" s="339">
        <f t="shared" si="59"/>
        <v>0</v>
      </c>
      <c r="TI82" s="339">
        <f t="shared" si="59"/>
        <v>167</v>
      </c>
      <c r="TJ82" s="339">
        <f t="shared" si="59"/>
        <v>124</v>
      </c>
      <c r="TK82" s="339">
        <f t="shared" si="59"/>
        <v>0</v>
      </c>
      <c r="TL82" s="211">
        <v>0</v>
      </c>
      <c r="TM82" s="211">
        <v>0</v>
      </c>
      <c r="TN82" s="339">
        <f t="shared" si="59"/>
        <v>63</v>
      </c>
      <c r="TO82" s="339">
        <f t="shared" si="59"/>
        <v>63</v>
      </c>
      <c r="TP82" s="339">
        <f t="shared" si="59"/>
        <v>0</v>
      </c>
      <c r="TQ82" s="339">
        <f t="shared" si="59"/>
        <v>178</v>
      </c>
    </row>
    <row r="83" spans="1:537" s="470" customFormat="1" x14ac:dyDescent="0.3">
      <c r="A83" s="395" t="s">
        <v>90</v>
      </c>
      <c r="B83" s="396">
        <v>305</v>
      </c>
      <c r="C83" s="396">
        <v>305</v>
      </c>
      <c r="D83" s="396">
        <v>304</v>
      </c>
      <c r="E83" s="396">
        <v>336</v>
      </c>
      <c r="F83" s="396">
        <v>337</v>
      </c>
      <c r="G83" s="397">
        <v>0</v>
      </c>
      <c r="H83" s="397">
        <v>0</v>
      </c>
      <c r="I83" s="396">
        <v>320</v>
      </c>
      <c r="J83" s="396">
        <v>330</v>
      </c>
      <c r="K83" s="396">
        <v>350</v>
      </c>
      <c r="L83" s="396">
        <v>336</v>
      </c>
      <c r="M83" s="396">
        <v>353</v>
      </c>
      <c r="N83" s="397">
        <v>0</v>
      </c>
      <c r="O83" s="397">
        <v>0</v>
      </c>
      <c r="P83" s="396">
        <v>310</v>
      </c>
      <c r="Q83" s="396">
        <v>317</v>
      </c>
      <c r="R83" s="396">
        <v>320</v>
      </c>
      <c r="S83" s="396">
        <v>303</v>
      </c>
      <c r="T83" s="396">
        <v>295</v>
      </c>
      <c r="U83" s="397">
        <v>0</v>
      </c>
      <c r="V83" s="397">
        <v>0</v>
      </c>
      <c r="W83" s="396">
        <v>301</v>
      </c>
      <c r="X83" s="396">
        <v>301</v>
      </c>
      <c r="Y83" s="396">
        <v>313</v>
      </c>
      <c r="Z83" s="396">
        <v>294</v>
      </c>
      <c r="AA83" s="396">
        <v>293</v>
      </c>
      <c r="AB83" s="397">
        <v>0</v>
      </c>
      <c r="AC83" s="397">
        <v>0</v>
      </c>
      <c r="AD83" s="396">
        <v>302</v>
      </c>
      <c r="AE83" s="396">
        <v>233</v>
      </c>
      <c r="AF83" s="396">
        <v>273</v>
      </c>
      <c r="AG83" s="396">
        <v>292</v>
      </c>
      <c r="AH83" s="396">
        <v>0</v>
      </c>
      <c r="AI83" s="397">
        <v>0</v>
      </c>
      <c r="AJ83" s="397">
        <v>0</v>
      </c>
      <c r="AK83" s="396">
        <v>318</v>
      </c>
      <c r="AL83" s="396">
        <v>322</v>
      </c>
      <c r="AM83" s="396">
        <v>313</v>
      </c>
      <c r="AN83" s="396">
        <v>325</v>
      </c>
      <c r="AO83" s="396">
        <v>297</v>
      </c>
      <c r="AP83" s="397">
        <v>0</v>
      </c>
      <c r="AQ83" s="397">
        <v>0</v>
      </c>
      <c r="AR83" s="396">
        <v>320</v>
      </c>
      <c r="AS83" s="396">
        <v>192</v>
      </c>
      <c r="AT83" s="396">
        <v>189</v>
      </c>
      <c r="AU83" s="396">
        <v>208</v>
      </c>
      <c r="AV83" s="396">
        <v>209</v>
      </c>
      <c r="AW83" s="397">
        <v>0</v>
      </c>
      <c r="AX83" s="397">
        <v>0</v>
      </c>
      <c r="AY83" s="396">
        <v>190</v>
      </c>
      <c r="AZ83" s="396">
        <v>214</v>
      </c>
      <c r="BA83" s="396">
        <v>216</v>
      </c>
      <c r="BB83" s="396">
        <v>203</v>
      </c>
      <c r="BC83" s="396">
        <v>219</v>
      </c>
      <c r="BD83" s="397">
        <v>0</v>
      </c>
      <c r="BE83" s="397">
        <v>0</v>
      </c>
      <c r="BF83" s="396">
        <v>222</v>
      </c>
      <c r="BG83" s="398">
        <f>IF(BG25=0,0,ROUND(BG66/BG25,0))</f>
        <v>220</v>
      </c>
      <c r="BH83" s="396">
        <v>230</v>
      </c>
      <c r="BI83" s="396">
        <v>214</v>
      </c>
      <c r="BJ83" s="398">
        <f>IF(BJ25=0,0,ROUND(BJ66/BJ25,0))</f>
        <v>222</v>
      </c>
      <c r="BK83" s="399">
        <f>IF(BK25=0,0,ROUND(BK66/BK25,0))</f>
        <v>0</v>
      </c>
      <c r="BL83" s="399">
        <f>IF(BL25=0,0,ROUND(BL66/BL25,0))</f>
        <v>0</v>
      </c>
      <c r="BM83" s="398">
        <f>IF(BM25=0,0,ROUND(BM66/BM25,0))</f>
        <v>214</v>
      </c>
      <c r="BN83" s="396">
        <v>236</v>
      </c>
      <c r="BO83" s="396">
        <v>239</v>
      </c>
      <c r="BP83" s="396">
        <v>245</v>
      </c>
      <c r="BQ83" s="396">
        <v>259</v>
      </c>
      <c r="BR83" s="397">
        <v>0</v>
      </c>
      <c r="BS83" s="397">
        <v>0</v>
      </c>
      <c r="BT83" s="396">
        <v>258</v>
      </c>
      <c r="BU83" s="396">
        <v>260</v>
      </c>
      <c r="BV83" s="396">
        <v>246</v>
      </c>
      <c r="BW83" s="396">
        <v>250</v>
      </c>
      <c r="BX83" s="396">
        <v>251</v>
      </c>
      <c r="BY83" s="397">
        <v>0</v>
      </c>
      <c r="BZ83" s="397">
        <v>0</v>
      </c>
      <c r="CA83" s="396">
        <v>253</v>
      </c>
      <c r="CB83" s="396">
        <v>251</v>
      </c>
      <c r="CC83" s="400">
        <v>242</v>
      </c>
      <c r="CD83" s="401">
        <v>238</v>
      </c>
      <c r="CE83" s="401">
        <v>244</v>
      </c>
      <c r="CF83" s="402">
        <v>0</v>
      </c>
      <c r="CG83" s="402">
        <v>0</v>
      </c>
      <c r="CH83" s="403">
        <v>232</v>
      </c>
      <c r="CI83" s="403">
        <v>200</v>
      </c>
      <c r="CJ83" s="398">
        <f t="shared" ref="CJ83:CO83" si="64">IF(CJ25=0,0,ROUND(CJ66/CJ25,0))</f>
        <v>236</v>
      </c>
      <c r="CK83" s="398">
        <f t="shared" si="64"/>
        <v>239</v>
      </c>
      <c r="CL83" s="398">
        <f t="shared" si="64"/>
        <v>236</v>
      </c>
      <c r="CM83" s="399">
        <f t="shared" si="64"/>
        <v>0</v>
      </c>
      <c r="CN83" s="399">
        <f t="shared" si="64"/>
        <v>0</v>
      </c>
      <c r="CO83" s="398">
        <f t="shared" si="64"/>
        <v>252</v>
      </c>
      <c r="CP83" s="404">
        <v>258</v>
      </c>
      <c r="CQ83" s="398">
        <f>IF(CQ25=0,0,ROUND(CQ66/CQ25,0))</f>
        <v>240</v>
      </c>
      <c r="CR83" s="398">
        <f>IF(CR25=0,0,ROUND(CR66/CR25,0))</f>
        <v>233</v>
      </c>
      <c r="CS83" s="398">
        <f>IF(CS25=0,0,ROUND(CS66/CS25,0))</f>
        <v>263</v>
      </c>
      <c r="CT83" s="399">
        <f>IF(CT25=0,0,ROUND(CT66/CT25,0))</f>
        <v>0</v>
      </c>
      <c r="CU83" s="399">
        <f>IF(CU25=0,0,ROUND(CU66/CU25,0))</f>
        <v>0</v>
      </c>
      <c r="CV83" s="404">
        <v>0</v>
      </c>
      <c r="CW83" s="404">
        <v>195</v>
      </c>
      <c r="CX83" s="404">
        <v>271</v>
      </c>
      <c r="CY83" s="404">
        <v>282</v>
      </c>
      <c r="CZ83" s="404">
        <v>277</v>
      </c>
      <c r="DA83" s="405">
        <v>0</v>
      </c>
      <c r="DB83" s="405">
        <v>0</v>
      </c>
      <c r="DC83" s="406">
        <v>272</v>
      </c>
      <c r="DD83" s="407">
        <v>296</v>
      </c>
      <c r="DE83" s="407">
        <v>288</v>
      </c>
      <c r="DF83" s="398">
        <f>IF(DF25=0,0,ROUND(DF66/DF25,0))</f>
        <v>285</v>
      </c>
      <c r="DG83" s="408">
        <v>261</v>
      </c>
      <c r="DH83" s="409">
        <v>0</v>
      </c>
      <c r="DI83" s="409">
        <v>0</v>
      </c>
      <c r="DJ83" s="398">
        <f>IF(DJ25=0,0,ROUND(DJ66/DJ25,0))</f>
        <v>265</v>
      </c>
      <c r="DK83" s="398">
        <f>IF(DK25=0,0,ROUND(DK66/DK25,0))</f>
        <v>275</v>
      </c>
      <c r="DL83" s="398">
        <f>IF(DL25=0,0,ROUND(DL66/DL25,0))</f>
        <v>292</v>
      </c>
      <c r="DM83" s="410">
        <v>278</v>
      </c>
      <c r="DN83" s="398">
        <f>IF(DN25=0,0,ROUND(DN66/DN25,0))</f>
        <v>270</v>
      </c>
      <c r="DO83" s="399">
        <f>IF(DO25=0,0,ROUND(DO66/DO25,0))</f>
        <v>0</v>
      </c>
      <c r="DP83" s="399">
        <f>IF(DP25=0,0,ROUND(DP66/DP25,0))</f>
        <v>0</v>
      </c>
      <c r="DQ83" s="398">
        <f>IF(DQ25=0,0,ROUND(DQ66/DQ25,0))</f>
        <v>265</v>
      </c>
      <c r="DR83" s="398">
        <f>IF(DR25=0,0,ROUND(DR66/DR25,0))</f>
        <v>273</v>
      </c>
      <c r="DS83" s="411">
        <v>274</v>
      </c>
      <c r="DT83" s="398">
        <f>IF(DT25=0,0,ROUND(DT66/DT25,0))</f>
        <v>278</v>
      </c>
      <c r="DU83" s="412">
        <v>278</v>
      </c>
      <c r="DV83" s="413">
        <v>0</v>
      </c>
      <c r="DW83" s="413">
        <v>0</v>
      </c>
      <c r="DX83" s="398">
        <f>IF(DX25=0,0,ROUND(DX66/DX25,0))</f>
        <v>265</v>
      </c>
      <c r="DY83" s="414">
        <v>264</v>
      </c>
      <c r="DZ83" s="415">
        <v>265</v>
      </c>
      <c r="EA83" s="416">
        <v>266</v>
      </c>
      <c r="EB83" s="398">
        <f t="shared" ref="EB83:EG83" si="65">IF(EB25=0,0,ROUND(EB66/EB25,0))</f>
        <v>252</v>
      </c>
      <c r="EC83" s="399">
        <f t="shared" si="65"/>
        <v>0</v>
      </c>
      <c r="ED83" s="399">
        <f t="shared" si="65"/>
        <v>0</v>
      </c>
      <c r="EE83" s="399">
        <f t="shared" si="65"/>
        <v>0</v>
      </c>
      <c r="EF83" s="398">
        <f t="shared" si="65"/>
        <v>272</v>
      </c>
      <c r="EG83" s="398">
        <f t="shared" si="65"/>
        <v>245</v>
      </c>
      <c r="EH83" s="417">
        <v>281</v>
      </c>
      <c r="EI83" s="398">
        <f>IF(EI25=0,0,ROUND(EI66/EI25,0))</f>
        <v>273</v>
      </c>
      <c r="EJ83" s="399">
        <f>IF(EJ25=0,0,ROUND(EJ66/EJ25,0))</f>
        <v>0</v>
      </c>
      <c r="EK83" s="399">
        <f>IF(EK25=0,0,ROUND(EK66/EK25,0))</f>
        <v>0</v>
      </c>
      <c r="EL83" s="398">
        <f>IF(EL25=0,0,ROUND(EL66/EL25,0))</f>
        <v>256</v>
      </c>
      <c r="EM83" s="418">
        <v>247</v>
      </c>
      <c r="EN83" s="419">
        <v>239</v>
      </c>
      <c r="EO83" s="398">
        <f>IF(EO25=0,0,ROUND(EO66/EO25,0))</f>
        <v>244</v>
      </c>
      <c r="EP83" s="420">
        <v>265</v>
      </c>
      <c r="EQ83" s="421">
        <v>0</v>
      </c>
      <c r="ER83" s="421">
        <v>0</v>
      </c>
      <c r="ES83" s="422">
        <v>267</v>
      </c>
      <c r="ET83" s="423">
        <v>250</v>
      </c>
      <c r="EU83" s="424">
        <v>255</v>
      </c>
      <c r="EV83" s="425">
        <v>220</v>
      </c>
      <c r="EW83" s="398">
        <f>IF(EW25=0,0,ROUND(EW66/EW25,0))</f>
        <v>259</v>
      </c>
      <c r="EX83" s="399">
        <f>IF(EX25=0,0,ROUND(EX66/EX25,0))</f>
        <v>0</v>
      </c>
      <c r="EY83" s="399">
        <f>IF(EY25=0,0,ROUND(EY66/EY25,0))</f>
        <v>0</v>
      </c>
      <c r="EZ83" s="426">
        <v>240</v>
      </c>
      <c r="FA83" s="427">
        <v>242</v>
      </c>
      <c r="FB83" s="428">
        <v>252</v>
      </c>
      <c r="FC83" s="429">
        <v>233</v>
      </c>
      <c r="FD83" s="430">
        <v>238</v>
      </c>
      <c r="FE83" s="431">
        <v>0</v>
      </c>
      <c r="FF83" s="431">
        <v>0</v>
      </c>
      <c r="FG83" s="432">
        <v>231</v>
      </c>
      <c r="FH83" s="433">
        <v>250</v>
      </c>
      <c r="FI83" s="434">
        <v>0</v>
      </c>
      <c r="FJ83" s="434">
        <v>255</v>
      </c>
      <c r="FK83" s="435">
        <v>269</v>
      </c>
      <c r="FL83" s="436">
        <v>0</v>
      </c>
      <c r="FM83" s="436">
        <v>0</v>
      </c>
      <c r="FN83" s="437">
        <v>247</v>
      </c>
      <c r="FO83" s="438">
        <v>250</v>
      </c>
      <c r="FP83" s="438">
        <v>247</v>
      </c>
      <c r="FQ83" s="438">
        <v>236</v>
      </c>
      <c r="FR83" s="439">
        <v>221</v>
      </c>
      <c r="FS83" s="440">
        <v>0</v>
      </c>
      <c r="FT83" s="440">
        <v>0</v>
      </c>
      <c r="FU83" s="441">
        <v>246</v>
      </c>
      <c r="FV83" s="442">
        <v>259</v>
      </c>
      <c r="FW83" s="442">
        <v>210</v>
      </c>
      <c r="FX83" s="442">
        <v>0</v>
      </c>
      <c r="FY83" s="443">
        <v>236</v>
      </c>
      <c r="FZ83" s="444">
        <v>0</v>
      </c>
      <c r="GA83" s="444">
        <v>0</v>
      </c>
      <c r="GB83" s="445">
        <v>231</v>
      </c>
      <c r="GC83" s="446">
        <v>262</v>
      </c>
      <c r="GD83" s="447">
        <v>248</v>
      </c>
      <c r="GE83" s="447">
        <v>244</v>
      </c>
      <c r="GF83" s="448">
        <v>222</v>
      </c>
      <c r="GG83" s="449">
        <v>0</v>
      </c>
      <c r="GH83" s="449">
        <v>0</v>
      </c>
      <c r="GI83" s="450">
        <v>235</v>
      </c>
      <c r="GJ83" s="451">
        <v>253</v>
      </c>
      <c r="GK83" s="452">
        <v>261</v>
      </c>
      <c r="GL83" s="452">
        <v>234</v>
      </c>
      <c r="GM83" s="398">
        <f>IF(GM25=0,0,ROUND(GM66/GM25,0))</f>
        <v>265</v>
      </c>
      <c r="GN83" s="399">
        <f>IF(GN25=0,0,ROUND(GN66/GN25,0))</f>
        <v>0</v>
      </c>
      <c r="GO83" s="399">
        <f>IF(GO25=0,0,ROUND(GO66/GO25,0))</f>
        <v>0</v>
      </c>
      <c r="GP83" s="453">
        <v>249</v>
      </c>
      <c r="GQ83" s="454">
        <v>264</v>
      </c>
      <c r="GR83" s="455">
        <v>249</v>
      </c>
      <c r="GS83" s="455">
        <v>268</v>
      </c>
      <c r="GT83" s="455">
        <v>236</v>
      </c>
      <c r="GU83" s="456">
        <v>0</v>
      </c>
      <c r="GV83" s="456">
        <v>0</v>
      </c>
      <c r="GW83" s="457">
        <v>227</v>
      </c>
      <c r="GX83" s="458">
        <v>239</v>
      </c>
      <c r="GY83" s="459">
        <v>241</v>
      </c>
      <c r="GZ83" s="459">
        <v>260</v>
      </c>
      <c r="HA83" s="459">
        <v>0</v>
      </c>
      <c r="HB83" s="460">
        <v>0</v>
      </c>
      <c r="HC83" s="460">
        <v>0</v>
      </c>
      <c r="HD83" s="461">
        <v>224</v>
      </c>
      <c r="HE83" s="462">
        <v>211</v>
      </c>
      <c r="HF83" s="463">
        <v>217</v>
      </c>
      <c r="HG83" s="464">
        <v>242</v>
      </c>
      <c r="HH83" s="464">
        <v>0</v>
      </c>
      <c r="HI83" s="465">
        <v>0</v>
      </c>
      <c r="HJ83" s="465">
        <v>0</v>
      </c>
      <c r="HK83" s="466">
        <v>240</v>
      </c>
      <c r="HL83" s="467">
        <v>236</v>
      </c>
      <c r="HM83" s="1370">
        <v>254</v>
      </c>
      <c r="HN83" s="1396">
        <v>230</v>
      </c>
      <c r="HO83" s="1450">
        <v>235</v>
      </c>
      <c r="HP83" s="1461">
        <v>0</v>
      </c>
      <c r="HQ83" s="1461">
        <v>0</v>
      </c>
      <c r="HR83" s="1479">
        <v>256</v>
      </c>
      <c r="HS83" s="1520">
        <v>269</v>
      </c>
      <c r="HT83" s="1542">
        <v>272</v>
      </c>
      <c r="HU83" s="398">
        <f>IF(HU25=0,0,ROUND(HU66/HU25,0))</f>
        <v>274</v>
      </c>
      <c r="HV83" s="1565">
        <v>242</v>
      </c>
      <c r="HW83" s="1576">
        <v>0</v>
      </c>
      <c r="HX83" s="1576">
        <v>0</v>
      </c>
      <c r="HY83" s="1576">
        <v>0</v>
      </c>
      <c r="HZ83" s="1594">
        <v>253</v>
      </c>
      <c r="IA83" s="1615">
        <v>279</v>
      </c>
      <c r="IB83" s="1637">
        <v>266</v>
      </c>
      <c r="IC83" s="1658">
        <v>212</v>
      </c>
      <c r="ID83" s="1669">
        <v>0</v>
      </c>
      <c r="IE83" s="1669">
        <v>0</v>
      </c>
      <c r="IF83" s="1687">
        <v>250</v>
      </c>
      <c r="IG83" s="1708">
        <v>214</v>
      </c>
      <c r="IH83" s="1708">
        <v>234</v>
      </c>
      <c r="II83" s="1730">
        <v>240</v>
      </c>
      <c r="IJ83" s="1751">
        <v>241</v>
      </c>
      <c r="IK83" s="1762">
        <v>0</v>
      </c>
      <c r="IL83" s="1762">
        <v>0</v>
      </c>
      <c r="IM83" s="1780">
        <v>246</v>
      </c>
      <c r="IN83" s="398">
        <f>IF(IN25=0,0,ROUND(IN66/IN25,0))</f>
        <v>247</v>
      </c>
      <c r="IO83" s="1801">
        <v>250</v>
      </c>
      <c r="IP83" s="1822">
        <v>233</v>
      </c>
      <c r="IQ83" s="1843">
        <v>224</v>
      </c>
      <c r="IR83" s="1854">
        <v>0</v>
      </c>
      <c r="IS83" s="1854">
        <v>0</v>
      </c>
      <c r="IT83" s="1872">
        <v>231</v>
      </c>
      <c r="IU83" s="1893">
        <v>247</v>
      </c>
      <c r="IV83" s="1893">
        <v>231</v>
      </c>
      <c r="IW83" s="1914">
        <v>246</v>
      </c>
      <c r="IX83" s="1935">
        <v>0</v>
      </c>
      <c r="IY83" s="1946">
        <v>0</v>
      </c>
      <c r="IZ83" s="1946">
        <v>0</v>
      </c>
      <c r="JA83" s="1935">
        <v>223</v>
      </c>
      <c r="JB83" s="1935">
        <v>231</v>
      </c>
      <c r="JC83" s="1964">
        <v>228</v>
      </c>
      <c r="JD83" s="1964">
        <v>234</v>
      </c>
      <c r="JE83" s="1985">
        <v>223</v>
      </c>
      <c r="JF83" s="1996">
        <v>0</v>
      </c>
      <c r="JG83" s="1996">
        <v>0</v>
      </c>
      <c r="JH83" s="2014">
        <v>254</v>
      </c>
      <c r="JI83" s="2035">
        <v>264</v>
      </c>
      <c r="JJ83" s="2056">
        <v>243</v>
      </c>
      <c r="JK83" s="2056">
        <v>0</v>
      </c>
      <c r="JL83" s="2077">
        <v>234</v>
      </c>
      <c r="JM83" s="2088">
        <v>0</v>
      </c>
      <c r="JN83" s="2088">
        <v>0</v>
      </c>
      <c r="JO83" s="2106">
        <v>239</v>
      </c>
      <c r="JP83" s="2126">
        <v>249</v>
      </c>
      <c r="JQ83" s="2146">
        <v>224</v>
      </c>
      <c r="JR83" s="2166">
        <v>239</v>
      </c>
      <c r="JS83" s="2186">
        <v>235</v>
      </c>
      <c r="JT83" s="2197">
        <v>0</v>
      </c>
      <c r="JU83" s="2197">
        <v>0</v>
      </c>
      <c r="JV83" s="2213">
        <v>240</v>
      </c>
      <c r="JW83" s="2233">
        <v>234</v>
      </c>
      <c r="JX83" s="2253">
        <v>245</v>
      </c>
      <c r="JY83" s="2273">
        <v>238</v>
      </c>
      <c r="JZ83" s="2293">
        <v>286</v>
      </c>
      <c r="KA83" s="2304">
        <v>0</v>
      </c>
      <c r="KB83" s="2304">
        <v>0</v>
      </c>
      <c r="KC83" s="2322">
        <v>250</v>
      </c>
      <c r="KD83" s="2342">
        <v>252</v>
      </c>
      <c r="KE83" s="2362">
        <v>259</v>
      </c>
      <c r="KF83" s="2382">
        <v>254</v>
      </c>
      <c r="KG83" s="2402">
        <v>217</v>
      </c>
      <c r="KH83" s="2413">
        <v>0</v>
      </c>
      <c r="KI83" s="2413">
        <v>0</v>
      </c>
      <c r="KJ83" s="2431">
        <v>231</v>
      </c>
      <c r="KK83" s="2451">
        <v>231</v>
      </c>
      <c r="KL83" s="2471">
        <v>225</v>
      </c>
      <c r="KM83" s="2491">
        <v>220</v>
      </c>
      <c r="KN83" s="2511">
        <v>0</v>
      </c>
      <c r="KO83" s="2522">
        <v>0</v>
      </c>
      <c r="KP83" s="2522">
        <v>0</v>
      </c>
      <c r="KQ83" s="2540">
        <v>236</v>
      </c>
      <c r="KR83" s="2560">
        <v>235</v>
      </c>
      <c r="KS83" s="2580">
        <v>178</v>
      </c>
      <c r="KT83" s="2600">
        <v>237</v>
      </c>
      <c r="KU83" s="2620">
        <v>232</v>
      </c>
      <c r="KV83" s="2631">
        <v>0</v>
      </c>
      <c r="KW83" s="2631">
        <v>0</v>
      </c>
      <c r="KX83" s="2649">
        <v>245</v>
      </c>
      <c r="KY83" s="2669">
        <v>238</v>
      </c>
      <c r="KZ83" s="2689">
        <v>244</v>
      </c>
      <c r="LA83" s="2713">
        <v>237</v>
      </c>
      <c r="LB83" s="2733">
        <v>256</v>
      </c>
      <c r="LC83" s="2744">
        <v>0</v>
      </c>
      <c r="LD83" s="2744">
        <v>0</v>
      </c>
      <c r="LE83" s="2762">
        <v>243</v>
      </c>
      <c r="LF83" s="2782">
        <v>242</v>
      </c>
      <c r="LG83" s="2802">
        <v>244</v>
      </c>
      <c r="LH83" s="2822">
        <v>247</v>
      </c>
      <c r="LI83" s="2842">
        <v>232</v>
      </c>
      <c r="LJ83" s="2853">
        <v>0</v>
      </c>
      <c r="LK83" s="2853">
        <v>0</v>
      </c>
      <c r="LL83" s="2871">
        <v>231</v>
      </c>
      <c r="LM83" s="2891">
        <v>228</v>
      </c>
      <c r="LN83" s="2913">
        <v>243</v>
      </c>
      <c r="LO83" s="2933">
        <v>235</v>
      </c>
      <c r="LP83" s="2933">
        <v>176</v>
      </c>
      <c r="LQ83" s="2983">
        <v>0</v>
      </c>
      <c r="LR83" s="2983">
        <v>0</v>
      </c>
      <c r="LS83" s="2984">
        <v>216</v>
      </c>
      <c r="LT83" s="2985">
        <v>216</v>
      </c>
      <c r="LU83" s="2986">
        <v>254</v>
      </c>
      <c r="LV83" s="2987">
        <v>216</v>
      </c>
      <c r="LW83" s="3060">
        <v>208</v>
      </c>
      <c r="LX83" s="3061">
        <v>0</v>
      </c>
      <c r="LY83" s="3061">
        <v>0</v>
      </c>
      <c r="LZ83" s="3090">
        <v>222</v>
      </c>
      <c r="MA83" s="3111">
        <v>228</v>
      </c>
      <c r="MB83" s="3147">
        <v>218</v>
      </c>
      <c r="MC83" s="3167">
        <v>236</v>
      </c>
      <c r="MD83" s="3187">
        <v>237</v>
      </c>
      <c r="ME83" s="3198">
        <v>0</v>
      </c>
      <c r="MF83" s="3198">
        <v>0</v>
      </c>
      <c r="MG83" s="3217">
        <v>248</v>
      </c>
      <c r="MH83" s="3237">
        <v>244</v>
      </c>
      <c r="MI83" s="3257">
        <v>233</v>
      </c>
      <c r="MJ83" s="3278">
        <v>249</v>
      </c>
      <c r="MK83" s="3298">
        <v>227</v>
      </c>
      <c r="ML83" s="3309">
        <v>0</v>
      </c>
      <c r="MM83" s="3309">
        <v>0</v>
      </c>
      <c r="MN83" s="3327">
        <v>233</v>
      </c>
      <c r="MO83" s="3347">
        <v>217</v>
      </c>
      <c r="MP83" s="3367">
        <v>203</v>
      </c>
      <c r="MQ83" s="3387">
        <v>213</v>
      </c>
      <c r="MR83" s="3441">
        <v>216</v>
      </c>
      <c r="MS83" s="3442">
        <v>0</v>
      </c>
      <c r="MT83" s="3442">
        <v>0</v>
      </c>
      <c r="MU83" s="3441">
        <v>238</v>
      </c>
      <c r="MV83" s="3469">
        <v>211</v>
      </c>
      <c r="MW83" s="3489">
        <v>217</v>
      </c>
      <c r="MX83" s="3509">
        <v>223</v>
      </c>
      <c r="MY83" s="3529">
        <v>237</v>
      </c>
      <c r="MZ83" s="3540">
        <v>0</v>
      </c>
      <c r="NA83" s="3540">
        <v>0</v>
      </c>
      <c r="NB83" s="1576">
        <v>0</v>
      </c>
      <c r="NC83" s="3558">
        <v>227</v>
      </c>
      <c r="ND83" s="3558">
        <v>223</v>
      </c>
      <c r="NE83" s="3558">
        <v>211</v>
      </c>
      <c r="NF83" s="3588">
        <v>216</v>
      </c>
      <c r="NG83" s="3572">
        <v>0</v>
      </c>
      <c r="NH83" s="3572">
        <v>0</v>
      </c>
      <c r="NI83" s="398">
        <f t="shared" si="53"/>
        <v>215</v>
      </c>
      <c r="NJ83" s="3588">
        <v>223</v>
      </c>
      <c r="NK83" s="3618">
        <v>230</v>
      </c>
      <c r="NL83" s="3618">
        <v>225</v>
      </c>
      <c r="NM83" s="3618">
        <v>227</v>
      </c>
      <c r="NN83" s="3603">
        <v>0</v>
      </c>
      <c r="NO83" s="3603">
        <v>0</v>
      </c>
      <c r="NP83" s="3618">
        <v>207</v>
      </c>
      <c r="NQ83" s="3618">
        <v>234</v>
      </c>
      <c r="NR83" s="3618">
        <v>205</v>
      </c>
      <c r="NS83" s="3618">
        <v>193</v>
      </c>
      <c r="NT83" s="3638">
        <v>211</v>
      </c>
      <c r="NU83" s="3603">
        <v>0</v>
      </c>
      <c r="NV83" s="3603">
        <v>0</v>
      </c>
      <c r="NW83" s="3618">
        <v>205</v>
      </c>
      <c r="NX83" s="3618">
        <v>203</v>
      </c>
      <c r="NY83" s="3638">
        <v>210</v>
      </c>
      <c r="NZ83" s="3667">
        <v>196</v>
      </c>
      <c r="OA83" s="3667">
        <v>230</v>
      </c>
      <c r="OB83" s="3652">
        <v>0</v>
      </c>
      <c r="OC83" s="3652">
        <v>0</v>
      </c>
      <c r="OD83" s="3667">
        <v>225</v>
      </c>
      <c r="OE83" s="3667">
        <v>219</v>
      </c>
      <c r="OF83" s="3667">
        <v>221</v>
      </c>
      <c r="OG83" s="3667">
        <v>214</v>
      </c>
      <c r="OH83" s="398">
        <f>IF(OH25=0,0,ROUND(OH66/OH25,0))</f>
        <v>209</v>
      </c>
      <c r="OI83" s="399">
        <f>IF(OI25=0,0,ROUND(OI66/OI25,0))</f>
        <v>0</v>
      </c>
      <c r="OJ83" s="399">
        <f>IF(OJ25=0,0,ROUND(OJ66/OJ25,0))</f>
        <v>0</v>
      </c>
      <c r="OK83" s="3687">
        <v>0</v>
      </c>
      <c r="OL83" s="3687">
        <v>194</v>
      </c>
      <c r="OM83" s="3707">
        <v>210</v>
      </c>
      <c r="ON83" s="3727">
        <v>215</v>
      </c>
      <c r="OO83" s="3747">
        <v>202</v>
      </c>
      <c r="OP83" s="3758">
        <v>0</v>
      </c>
      <c r="OQ83" s="3758">
        <v>0</v>
      </c>
      <c r="OR83" s="3776">
        <v>226</v>
      </c>
      <c r="OS83" s="3796">
        <v>227</v>
      </c>
      <c r="OT83" s="3816">
        <v>234</v>
      </c>
      <c r="OU83" s="3836">
        <v>231</v>
      </c>
      <c r="OV83" s="3856">
        <v>247</v>
      </c>
      <c r="OW83" s="3867">
        <v>0</v>
      </c>
      <c r="OX83" s="3867">
        <v>0</v>
      </c>
      <c r="OY83" s="3885">
        <v>222</v>
      </c>
      <c r="OZ83" s="3905">
        <v>234</v>
      </c>
      <c r="PA83" s="3925">
        <v>210</v>
      </c>
      <c r="PB83" s="3945">
        <v>156</v>
      </c>
      <c r="PC83" s="3965">
        <v>125</v>
      </c>
      <c r="PD83" s="3976">
        <v>0</v>
      </c>
      <c r="PE83" s="3976">
        <v>0</v>
      </c>
      <c r="PF83" s="3994">
        <v>204</v>
      </c>
      <c r="PG83" s="3994">
        <v>200</v>
      </c>
      <c r="PH83" s="3994">
        <v>194</v>
      </c>
      <c r="PI83" s="4014">
        <v>174</v>
      </c>
      <c r="PJ83" s="4034">
        <v>213</v>
      </c>
      <c r="PK83" s="4045">
        <v>0</v>
      </c>
      <c r="PL83" s="4045">
        <v>0</v>
      </c>
      <c r="PM83" s="4063">
        <v>217</v>
      </c>
      <c r="PN83" s="4083">
        <v>215</v>
      </c>
      <c r="PO83" s="4103">
        <v>227</v>
      </c>
      <c r="PP83" s="4123">
        <v>215</v>
      </c>
      <c r="PQ83" s="4143">
        <v>191</v>
      </c>
      <c r="PR83" s="4154">
        <v>0</v>
      </c>
      <c r="PS83" s="4154">
        <v>0</v>
      </c>
      <c r="PT83" s="4174">
        <v>216</v>
      </c>
      <c r="PU83" s="4174">
        <v>229</v>
      </c>
      <c r="PV83" s="4174">
        <v>229</v>
      </c>
      <c r="PW83" s="4174">
        <v>214</v>
      </c>
      <c r="PX83" s="4194">
        <v>219</v>
      </c>
      <c r="PY83" s="4205">
        <v>0</v>
      </c>
      <c r="PZ83" s="4205">
        <v>0</v>
      </c>
      <c r="QA83" s="4223">
        <v>215</v>
      </c>
      <c r="QB83" s="4243">
        <v>230</v>
      </c>
      <c r="QC83" s="4263">
        <v>226</v>
      </c>
      <c r="QD83" s="4283">
        <v>214</v>
      </c>
      <c r="QE83" s="4303">
        <v>212</v>
      </c>
      <c r="QF83" s="4314">
        <v>0</v>
      </c>
      <c r="QG83" s="4314">
        <v>0</v>
      </c>
      <c r="QH83" s="4332">
        <v>204</v>
      </c>
      <c r="QI83" s="4352">
        <v>209</v>
      </c>
      <c r="QJ83" s="4372">
        <v>206</v>
      </c>
      <c r="QK83" s="4392">
        <v>219</v>
      </c>
      <c r="QL83" s="4412">
        <v>222</v>
      </c>
      <c r="QM83" s="4423">
        <v>0</v>
      </c>
      <c r="QN83" s="4423">
        <v>0</v>
      </c>
      <c r="QO83" s="4441">
        <v>208</v>
      </c>
      <c r="QP83" s="4461">
        <v>212</v>
      </c>
      <c r="QQ83" s="4481">
        <v>225</v>
      </c>
      <c r="QR83" s="4501">
        <v>201</v>
      </c>
      <c r="QS83" s="4521">
        <v>203</v>
      </c>
      <c r="QT83" s="4532">
        <v>0</v>
      </c>
      <c r="QU83" s="4532">
        <v>0</v>
      </c>
      <c r="QV83" s="4521">
        <v>0</v>
      </c>
      <c r="QW83" s="4553">
        <v>211</v>
      </c>
      <c r="QX83" s="4573">
        <v>216</v>
      </c>
      <c r="QY83" s="4593">
        <v>234</v>
      </c>
      <c r="QZ83" s="4613">
        <v>225</v>
      </c>
      <c r="RA83" s="4624">
        <v>0</v>
      </c>
      <c r="RB83" s="4624">
        <v>0</v>
      </c>
      <c r="RC83" s="398">
        <f t="shared" si="55"/>
        <v>221</v>
      </c>
      <c r="RD83" s="398">
        <f t="shared" si="55"/>
        <v>213</v>
      </c>
      <c r="RE83" s="4649">
        <v>228</v>
      </c>
      <c r="RF83" s="398">
        <f t="shared" si="63"/>
        <v>205</v>
      </c>
      <c r="RG83" s="398">
        <f t="shared" si="63"/>
        <v>211</v>
      </c>
      <c r="RH83" s="399">
        <f>IF(RH25=0,0,ROUND(RH66/RH25,0))</f>
        <v>0</v>
      </c>
      <c r="RI83" s="399">
        <f>IF(RI25=0,0,ROUND(RI66/RI25,0))</f>
        <v>0</v>
      </c>
      <c r="RJ83" s="398">
        <f t="shared" si="60"/>
        <v>197</v>
      </c>
      <c r="RK83" s="398">
        <f t="shared" si="60"/>
        <v>206</v>
      </c>
      <c r="RL83" s="398">
        <f t="shared" si="60"/>
        <v>196</v>
      </c>
      <c r="RM83" s="398">
        <f t="shared" si="60"/>
        <v>197</v>
      </c>
      <c r="RN83" s="398">
        <f t="shared" si="60"/>
        <v>212</v>
      </c>
      <c r="RO83" s="399">
        <f>IF(RO25=0,0,ROUND(RO66/RO25,0))</f>
        <v>0</v>
      </c>
      <c r="RP83" s="399">
        <f>IF(RP25=0,0,ROUND(RP66/RP25,0))</f>
        <v>0</v>
      </c>
      <c r="RQ83" s="398">
        <f t="shared" si="61"/>
        <v>188</v>
      </c>
      <c r="RR83" s="398">
        <f t="shared" si="61"/>
        <v>189</v>
      </c>
      <c r="RS83" s="398">
        <f t="shared" si="61"/>
        <v>196</v>
      </c>
      <c r="RT83" s="398">
        <f t="shared" si="61"/>
        <v>202</v>
      </c>
      <c r="RU83" s="398">
        <f t="shared" si="61"/>
        <v>195</v>
      </c>
      <c r="RV83" s="399">
        <f>IF(RV25=0,0,ROUND(RV66/RV25,0))</f>
        <v>0</v>
      </c>
      <c r="RW83" s="399">
        <f>IF(RW25=0,0,ROUND(RW66/RW25,0))</f>
        <v>0</v>
      </c>
      <c r="RX83" s="398">
        <f t="shared" si="62"/>
        <v>94</v>
      </c>
      <c r="RY83" s="398">
        <f t="shared" si="62"/>
        <v>181</v>
      </c>
      <c r="RZ83" s="398">
        <f t="shared" si="62"/>
        <v>206</v>
      </c>
      <c r="SA83" s="398">
        <f t="shared" si="62"/>
        <v>213</v>
      </c>
      <c r="SB83" s="398">
        <f t="shared" si="62"/>
        <v>208</v>
      </c>
      <c r="SC83" s="399">
        <f>IF(SC25=0,0,ROUND(SC66/SC25,0))</f>
        <v>0</v>
      </c>
      <c r="SD83" s="399">
        <f>IF(SD25=0,0,ROUND(SD66/SD25,0))</f>
        <v>0</v>
      </c>
      <c r="SE83" s="398">
        <v>0</v>
      </c>
      <c r="SF83" s="398">
        <f t="shared" si="57"/>
        <v>205</v>
      </c>
      <c r="SG83" s="398">
        <f t="shared" si="57"/>
        <v>224</v>
      </c>
      <c r="SH83" s="398">
        <f t="shared" si="57"/>
        <v>201</v>
      </c>
      <c r="SI83" s="398">
        <f t="shared" si="57"/>
        <v>207</v>
      </c>
      <c r="SJ83" s="399">
        <f>IF(SJ25=0,0,ROUND(SJ66/SJ25,0))</f>
        <v>0</v>
      </c>
      <c r="SK83" s="399">
        <f>IF(SK25=0,0,ROUND(SK66/SK25,0))</f>
        <v>0</v>
      </c>
      <c r="SL83" s="398">
        <f t="shared" si="57"/>
        <v>209</v>
      </c>
      <c r="SM83" s="398">
        <f t="shared" si="57"/>
        <v>184</v>
      </c>
      <c r="SN83" s="398">
        <f t="shared" si="57"/>
        <v>202</v>
      </c>
      <c r="SO83" s="4673">
        <v>200</v>
      </c>
      <c r="SP83" s="4703">
        <v>196</v>
      </c>
      <c r="SQ83" s="4687">
        <v>0</v>
      </c>
      <c r="SR83" s="4687">
        <v>0</v>
      </c>
      <c r="SS83" s="4703">
        <v>186</v>
      </c>
      <c r="ST83" s="4724">
        <v>216</v>
      </c>
      <c r="SU83" s="4745">
        <v>202</v>
      </c>
      <c r="SV83" s="4767">
        <v>199</v>
      </c>
      <c r="SW83" s="4788">
        <v>206</v>
      </c>
      <c r="SX83" s="4799">
        <v>0</v>
      </c>
      <c r="SY83" s="4799">
        <v>0</v>
      </c>
      <c r="SZ83" s="398">
        <f t="shared" si="58"/>
        <v>204</v>
      </c>
      <c r="TA83" s="398">
        <v>190</v>
      </c>
      <c r="TB83" s="398">
        <f t="shared" si="59"/>
        <v>198</v>
      </c>
      <c r="TC83" s="398">
        <f t="shared" si="59"/>
        <v>204</v>
      </c>
      <c r="TD83" s="398">
        <f t="shared" si="59"/>
        <v>226</v>
      </c>
      <c r="TE83" s="399">
        <f>IF(TE25=0,0,ROUND(TE66/TE25,0))</f>
        <v>0</v>
      </c>
      <c r="TF83" s="399">
        <f>IF(TF25=0,0,ROUND(TF66/TF25,0))</f>
        <v>0</v>
      </c>
      <c r="TG83" s="398">
        <f t="shared" si="59"/>
        <v>207</v>
      </c>
      <c r="TH83" s="398">
        <f t="shared" si="59"/>
        <v>208</v>
      </c>
      <c r="TI83" s="398">
        <f t="shared" si="59"/>
        <v>227</v>
      </c>
      <c r="TJ83" s="398">
        <f t="shared" si="59"/>
        <v>208</v>
      </c>
      <c r="TK83" s="398">
        <f t="shared" si="59"/>
        <v>0</v>
      </c>
      <c r="TL83" s="399">
        <f>IF(TL25=0,0,ROUND(TL66/TL25,0))</f>
        <v>0</v>
      </c>
      <c r="TM83" s="399">
        <f>IF(TM25=0,0,ROUND(TM66/TM25,0))</f>
        <v>0</v>
      </c>
      <c r="TN83" s="398">
        <f t="shared" si="59"/>
        <v>217</v>
      </c>
      <c r="TO83" s="398">
        <f t="shared" si="59"/>
        <v>217</v>
      </c>
      <c r="TP83" s="398">
        <f t="shared" si="59"/>
        <v>219</v>
      </c>
      <c r="TQ83" s="398">
        <f t="shared" si="59"/>
        <v>210</v>
      </c>
    </row>
    <row r="84" spans="1:537" s="470" customFormat="1" x14ac:dyDescent="0.3">
      <c r="A84" s="471"/>
      <c r="B84" s="472"/>
      <c r="C84" s="472"/>
      <c r="D84" s="472"/>
      <c r="E84" s="472"/>
      <c r="F84" s="472"/>
      <c r="G84" s="472"/>
      <c r="H84" s="472"/>
      <c r="I84" s="472"/>
      <c r="J84" s="472"/>
      <c r="K84" s="472"/>
      <c r="L84" s="472"/>
      <c r="M84" s="472"/>
      <c r="N84" s="472"/>
      <c r="O84" s="472"/>
      <c r="P84" s="472"/>
      <c r="Q84" s="472"/>
      <c r="R84" s="472"/>
      <c r="S84" s="472"/>
      <c r="T84" s="472"/>
      <c r="U84" s="472"/>
      <c r="V84" s="472"/>
      <c r="W84" s="472"/>
      <c r="X84" s="472"/>
      <c r="Y84" s="472"/>
      <c r="Z84" s="472"/>
      <c r="AA84" s="472"/>
      <c r="AB84" s="472"/>
      <c r="AC84" s="472"/>
      <c r="AD84" s="472"/>
      <c r="AE84" s="472"/>
      <c r="AF84" s="472"/>
      <c r="AG84" s="472"/>
      <c r="AH84" s="472"/>
      <c r="AI84" s="472"/>
      <c r="AJ84" s="472"/>
      <c r="AK84" s="472"/>
      <c r="AL84" s="472"/>
      <c r="AM84" s="472"/>
      <c r="AN84" s="472"/>
      <c r="AO84" s="472"/>
      <c r="AP84" s="472"/>
      <c r="AQ84" s="472"/>
      <c r="AR84" s="472"/>
      <c r="AS84" s="472"/>
      <c r="AT84" s="472"/>
      <c r="AU84" s="472"/>
      <c r="AV84" s="472"/>
      <c r="AW84" s="472"/>
      <c r="AX84" s="472"/>
      <c r="AY84" s="472"/>
      <c r="AZ84" s="472"/>
      <c r="BA84" s="472"/>
      <c r="BB84" s="472"/>
      <c r="BC84" s="472"/>
      <c r="BD84" s="472"/>
      <c r="BE84" s="472"/>
      <c r="BF84" s="472"/>
      <c r="BG84" s="473"/>
      <c r="BH84" s="472"/>
      <c r="BI84" s="472"/>
      <c r="BJ84" s="473"/>
      <c r="BK84" s="473"/>
      <c r="BL84" s="473"/>
      <c r="BM84" s="473"/>
      <c r="BN84" s="472"/>
      <c r="BO84" s="472"/>
      <c r="BP84" s="472"/>
      <c r="BQ84" s="472"/>
      <c r="BR84" s="472"/>
      <c r="BS84" s="472"/>
      <c r="BT84" s="472"/>
      <c r="BU84" s="472"/>
      <c r="BV84" s="472"/>
      <c r="BW84" s="472"/>
      <c r="BX84" s="472"/>
      <c r="BY84" s="472"/>
      <c r="BZ84" s="472"/>
      <c r="CA84" s="472"/>
      <c r="CB84" s="472"/>
      <c r="CC84" s="474"/>
      <c r="CD84" s="475"/>
      <c r="CE84" s="475"/>
      <c r="CF84" s="475"/>
      <c r="CG84" s="475"/>
      <c r="CH84" s="476"/>
      <c r="CI84" s="476"/>
      <c r="CJ84" s="473"/>
      <c r="CK84" s="473"/>
      <c r="CL84" s="473"/>
      <c r="CM84" s="473"/>
      <c r="CN84" s="473"/>
      <c r="CO84" s="473"/>
      <c r="CP84" s="477"/>
      <c r="CQ84" s="473"/>
      <c r="CR84" s="473"/>
      <c r="CS84" s="473"/>
      <c r="CT84" s="473"/>
      <c r="CU84" s="473"/>
      <c r="CV84" s="477"/>
      <c r="CW84" s="477"/>
      <c r="CX84" s="477"/>
      <c r="CY84" s="477"/>
      <c r="CZ84" s="477"/>
      <c r="DA84" s="478"/>
      <c r="DB84" s="478"/>
      <c r="DC84" s="478"/>
      <c r="DD84" s="479"/>
      <c r="DE84" s="479"/>
      <c r="DF84" s="473"/>
      <c r="DG84" s="480"/>
      <c r="DH84" s="480"/>
      <c r="DI84" s="480"/>
      <c r="DJ84" s="473"/>
      <c r="DK84" s="473"/>
      <c r="DL84" s="473"/>
      <c r="DM84" s="481"/>
      <c r="DN84" s="473"/>
      <c r="DO84" s="473"/>
      <c r="DP84" s="473"/>
      <c r="DQ84" s="473"/>
      <c r="DR84" s="473"/>
      <c r="DS84" s="482"/>
      <c r="DT84" s="473"/>
      <c r="DU84" s="483"/>
      <c r="DV84" s="483"/>
      <c r="DW84" s="483"/>
      <c r="DX84" s="473"/>
      <c r="DY84" s="484"/>
      <c r="DZ84" s="485"/>
      <c r="EA84" s="486"/>
      <c r="EB84" s="473"/>
      <c r="EC84" s="473"/>
      <c r="ED84" s="473"/>
      <c r="EE84" s="473"/>
      <c r="EF84" s="473"/>
      <c r="EG84" s="473"/>
      <c r="EH84" s="487"/>
      <c r="EI84" s="473"/>
      <c r="EJ84" s="473"/>
      <c r="EK84" s="473"/>
      <c r="EL84" s="473"/>
      <c r="EM84" s="488"/>
      <c r="EN84" s="489"/>
      <c r="EO84" s="473"/>
      <c r="EP84" s="490"/>
      <c r="EQ84" s="490"/>
      <c r="ER84" s="490"/>
      <c r="ES84" s="491"/>
      <c r="ET84" s="492"/>
      <c r="EU84" s="493"/>
      <c r="EV84" s="494"/>
      <c r="EW84" s="473"/>
      <c r="EX84" s="473"/>
      <c r="EY84" s="473"/>
      <c r="EZ84" s="495"/>
      <c r="FA84" s="496"/>
      <c r="FB84" s="497"/>
      <c r="FC84" s="498"/>
      <c r="FD84" s="499"/>
      <c r="FE84" s="499"/>
      <c r="FF84" s="499"/>
      <c r="FG84" s="500"/>
      <c r="FH84" s="501"/>
      <c r="FI84" s="502"/>
      <c r="FJ84" s="502"/>
      <c r="FK84" s="503"/>
      <c r="FL84" s="503"/>
      <c r="FM84" s="503"/>
      <c r="FN84" s="504"/>
      <c r="FO84" s="505"/>
      <c r="FP84" s="505"/>
      <c r="FQ84" s="505"/>
      <c r="FR84" s="506"/>
      <c r="FS84" s="506"/>
      <c r="FT84" s="506"/>
      <c r="FU84" s="507"/>
      <c r="FV84" s="508"/>
      <c r="FW84" s="508"/>
      <c r="FX84" s="508"/>
      <c r="FY84" s="509"/>
      <c r="FZ84" s="509"/>
      <c r="GA84" s="509"/>
      <c r="GB84" s="510"/>
      <c r="GC84" s="511"/>
      <c r="GD84" s="512"/>
      <c r="GE84" s="512"/>
      <c r="GF84" s="513"/>
      <c r="GG84" s="513"/>
      <c r="GH84" s="513"/>
      <c r="GI84" s="514"/>
      <c r="GJ84" s="515"/>
      <c r="GK84" s="516"/>
      <c r="GL84" s="516"/>
      <c r="GM84" s="473"/>
      <c r="GN84" s="473"/>
      <c r="GO84" s="473"/>
      <c r="GP84" s="517"/>
      <c r="GQ84" s="518"/>
      <c r="GR84" s="519"/>
      <c r="GS84" s="519"/>
      <c r="GT84" s="519"/>
      <c r="GU84" s="519"/>
      <c r="GV84" s="519"/>
      <c r="GW84" s="520"/>
      <c r="GX84" s="521"/>
      <c r="GY84" s="522"/>
      <c r="GZ84" s="522"/>
      <c r="HA84" s="522"/>
      <c r="HB84" s="522"/>
      <c r="HC84" s="522"/>
      <c r="HD84" s="523"/>
      <c r="HE84" s="524"/>
      <c r="HF84" s="525"/>
      <c r="HG84" s="526"/>
      <c r="HH84" s="526"/>
      <c r="HI84" s="526"/>
      <c r="HJ84" s="526"/>
      <c r="HK84" s="527"/>
      <c r="HL84" s="528"/>
      <c r="HM84" s="1372"/>
      <c r="HN84" s="1398"/>
      <c r="HO84" s="1452"/>
      <c r="HP84" s="1452"/>
      <c r="HQ84" s="1452"/>
      <c r="HR84" s="1481"/>
      <c r="HS84" s="1522"/>
      <c r="HT84" s="1544"/>
      <c r="HU84" s="473"/>
      <c r="HV84" s="1567"/>
      <c r="HW84" s="1567"/>
      <c r="HX84" s="1567"/>
      <c r="HY84" s="1567"/>
      <c r="HZ84" s="1596"/>
      <c r="IA84" s="1617"/>
      <c r="IB84" s="1639"/>
      <c r="IC84" s="1660"/>
      <c r="ID84" s="1660"/>
      <c r="IE84" s="1660"/>
      <c r="IF84" s="1689"/>
      <c r="IG84" s="1710"/>
      <c r="IH84" s="1710"/>
      <c r="II84" s="1732"/>
      <c r="IJ84" s="1753"/>
      <c r="IK84" s="1753"/>
      <c r="IL84" s="1753"/>
      <c r="IM84" s="1782"/>
      <c r="IN84" s="473"/>
      <c r="IO84" s="1803"/>
      <c r="IP84" s="1824"/>
      <c r="IQ84" s="1845"/>
      <c r="IR84" s="1845"/>
      <c r="IS84" s="1845"/>
      <c r="IT84" s="1874"/>
      <c r="IU84" s="1895"/>
      <c r="IV84" s="1895"/>
      <c r="IW84" s="1916"/>
      <c r="IX84" s="1937"/>
      <c r="IY84" s="1937"/>
      <c r="IZ84" s="1937"/>
      <c r="JA84" s="1937"/>
      <c r="JB84" s="1937"/>
      <c r="JC84" s="1966"/>
      <c r="JD84" s="1966"/>
      <c r="JE84" s="1987"/>
      <c r="JF84" s="1987"/>
      <c r="JG84" s="1987"/>
      <c r="JH84" s="2016"/>
      <c r="JI84" s="2037"/>
      <c r="JJ84" s="2058"/>
      <c r="JK84" s="2058"/>
      <c r="JL84" s="2079"/>
      <c r="JM84" s="2079"/>
      <c r="JN84" s="2079"/>
      <c r="JO84" s="2108"/>
      <c r="JP84" s="2128"/>
      <c r="JQ84" s="2148"/>
      <c r="JR84" s="2168"/>
      <c r="JS84" s="2188"/>
      <c r="JT84" s="2188"/>
      <c r="JU84" s="2188"/>
      <c r="JV84" s="2215"/>
      <c r="JW84" s="2235"/>
      <c r="JX84" s="2255"/>
      <c r="JY84" s="2275"/>
      <c r="JZ84" s="2295"/>
      <c r="KA84" s="2295"/>
      <c r="KB84" s="2295"/>
      <c r="KC84" s="2324"/>
      <c r="KD84" s="2344"/>
      <c r="KE84" s="2364"/>
      <c r="KF84" s="2384"/>
      <c r="KG84" s="2404"/>
      <c r="KH84" s="2404"/>
      <c r="KI84" s="2404"/>
      <c r="KJ84" s="2433"/>
      <c r="KK84" s="2453"/>
      <c r="KL84" s="2473"/>
      <c r="KM84" s="2493"/>
      <c r="KN84" s="2513"/>
      <c r="KO84" s="2513"/>
      <c r="KP84" s="2513"/>
      <c r="KQ84" s="2542"/>
      <c r="KR84" s="2562"/>
      <c r="KS84" s="2582"/>
      <c r="KT84" s="2602"/>
      <c r="KU84" s="2622"/>
      <c r="KV84" s="2622"/>
      <c r="KW84" s="2622"/>
      <c r="KX84" s="2651"/>
      <c r="KY84" s="2671"/>
      <c r="KZ84" s="2691"/>
      <c r="LA84" s="2715"/>
      <c r="LB84" s="2735"/>
      <c r="LC84" s="2735"/>
      <c r="LD84" s="2735"/>
      <c r="LE84" s="2764"/>
      <c r="LF84" s="2784"/>
      <c r="LG84" s="2804"/>
      <c r="LH84" s="2824"/>
      <c r="LI84" s="2844"/>
      <c r="LJ84" s="2844"/>
      <c r="LK84" s="2844"/>
      <c r="LL84" s="2873"/>
      <c r="LM84" s="2893"/>
      <c r="LN84" s="2915"/>
      <c r="LO84" s="2935"/>
      <c r="LP84" s="2935"/>
      <c r="LQ84" s="2988"/>
      <c r="LR84" s="2988"/>
      <c r="LS84" s="2988"/>
      <c r="LT84" s="2989"/>
      <c r="LU84" s="2990"/>
      <c r="LV84" s="2991"/>
      <c r="LW84" s="3062"/>
      <c r="LX84" s="3062"/>
      <c r="LY84" s="3062"/>
      <c r="LZ84" s="3091"/>
      <c r="MA84" s="3113"/>
      <c r="MB84" s="3149"/>
      <c r="MC84" s="3169"/>
      <c r="MD84" s="3189"/>
      <c r="ME84" s="3189"/>
      <c r="MF84" s="3189"/>
      <c r="MG84" s="3219"/>
      <c r="MH84" s="3239"/>
      <c r="MI84" s="3259"/>
      <c r="MJ84" s="3280"/>
      <c r="MK84" s="3300"/>
      <c r="ML84" s="3300"/>
      <c r="MM84" s="3300"/>
      <c r="MN84" s="3329"/>
      <c r="MO84" s="3349"/>
      <c r="MP84" s="3369"/>
      <c r="MQ84" s="3389"/>
      <c r="MR84" s="3443"/>
      <c r="MS84" s="3443"/>
      <c r="MT84" s="3443"/>
      <c r="MU84" s="3443"/>
      <c r="MV84" s="3471"/>
      <c r="MW84" s="3491"/>
      <c r="MX84" s="3511"/>
      <c r="MY84" s="3531"/>
      <c r="MZ84" s="3531"/>
      <c r="NA84" s="3531"/>
      <c r="NB84" s="1567"/>
      <c r="NC84" s="3560"/>
      <c r="ND84" s="3560"/>
      <c r="NE84" s="3560"/>
      <c r="NF84" s="3590"/>
      <c r="NG84" s="3590"/>
      <c r="NH84" s="3590"/>
      <c r="NI84" s="473"/>
      <c r="NJ84" s="3590"/>
      <c r="NK84" s="3620"/>
      <c r="NL84" s="3620"/>
      <c r="NM84" s="3620"/>
      <c r="NN84" s="3620"/>
      <c r="NO84" s="3620"/>
      <c r="NP84" s="3620"/>
      <c r="NQ84" s="3620"/>
      <c r="NR84" s="3620"/>
      <c r="NS84" s="3620"/>
      <c r="NT84" s="3640"/>
      <c r="NU84" s="3620"/>
      <c r="NV84" s="3620"/>
      <c r="NW84" s="3620"/>
      <c r="NX84" s="3620"/>
      <c r="NY84" s="3640"/>
      <c r="NZ84" s="3669"/>
      <c r="OA84" s="3669"/>
      <c r="OB84" s="3669"/>
      <c r="OC84" s="3669"/>
      <c r="OD84" s="3669"/>
      <c r="OE84" s="3669"/>
      <c r="OF84" s="3669"/>
      <c r="OG84" s="3669"/>
      <c r="OH84" s="473"/>
      <c r="OI84" s="473"/>
      <c r="OJ84" s="473"/>
      <c r="OK84" s="3689"/>
      <c r="OL84" s="3689"/>
      <c r="OM84" s="3709"/>
      <c r="ON84" s="3729"/>
      <c r="OO84" s="3749"/>
      <c r="OP84" s="3749"/>
      <c r="OQ84" s="3749"/>
      <c r="OR84" s="3778"/>
      <c r="OS84" s="3798"/>
      <c r="OT84" s="3818"/>
      <c r="OU84" s="3838"/>
      <c r="OV84" s="3858"/>
      <c r="OW84" s="3858"/>
      <c r="OX84" s="3858"/>
      <c r="OY84" s="3887"/>
      <c r="OZ84" s="3907"/>
      <c r="PA84" s="3927"/>
      <c r="PB84" s="3947"/>
      <c r="PC84" s="3967"/>
      <c r="PD84" s="3967"/>
      <c r="PE84" s="3967"/>
      <c r="PF84" s="3996"/>
      <c r="PG84" s="3996"/>
      <c r="PH84" s="3996"/>
      <c r="PI84" s="4016"/>
      <c r="PJ84" s="4036"/>
      <c r="PK84" s="4036"/>
      <c r="PL84" s="4036"/>
      <c r="PM84" s="4065"/>
      <c r="PN84" s="4085"/>
      <c r="PO84" s="4105"/>
      <c r="PP84" s="4125"/>
      <c r="PQ84" s="4145"/>
      <c r="PR84" s="4145"/>
      <c r="PS84" s="4145"/>
      <c r="PT84" s="4176"/>
      <c r="PU84" s="4176"/>
      <c r="PV84" s="4176"/>
      <c r="PW84" s="4176"/>
      <c r="PX84" s="4196"/>
      <c r="PY84" s="4196"/>
      <c r="PZ84" s="4196"/>
      <c r="QA84" s="4225"/>
      <c r="QB84" s="4245"/>
      <c r="QC84" s="4265"/>
      <c r="QD84" s="4285"/>
      <c r="QE84" s="4305"/>
      <c r="QF84" s="4305"/>
      <c r="QG84" s="4305"/>
      <c r="QH84" s="4334"/>
      <c r="QI84" s="4354"/>
      <c r="QJ84" s="4374"/>
      <c r="QK84" s="4394"/>
      <c r="QL84" s="4414"/>
      <c r="QM84" s="4414"/>
      <c r="QN84" s="4414"/>
      <c r="QO84" s="4443"/>
      <c r="QP84" s="4463"/>
      <c r="QQ84" s="4483"/>
      <c r="QR84" s="4503"/>
      <c r="QS84" s="4523"/>
      <c r="QT84" s="4523"/>
      <c r="QU84" s="4523"/>
      <c r="QV84" s="4523"/>
      <c r="QW84" s="4555"/>
      <c r="QX84" s="4575"/>
      <c r="QY84" s="4595"/>
      <c r="QZ84" s="4615"/>
      <c r="RA84" s="4615"/>
      <c r="RB84" s="4615"/>
      <c r="RC84" s="473"/>
      <c r="RD84" s="473"/>
      <c r="RE84" s="4651"/>
      <c r="RF84" s="473"/>
      <c r="RG84" s="473"/>
      <c r="RH84" s="473"/>
      <c r="RI84" s="473"/>
      <c r="RJ84" s="473"/>
      <c r="RK84" s="473"/>
      <c r="RL84" s="473"/>
      <c r="RM84" s="473"/>
      <c r="RN84" s="473"/>
      <c r="RO84" s="473"/>
      <c r="RP84" s="473"/>
      <c r="RQ84" s="473"/>
      <c r="RR84" s="473"/>
      <c r="RS84" s="473"/>
      <c r="RT84" s="473"/>
      <c r="RU84" s="473"/>
      <c r="RV84" s="473"/>
      <c r="RW84" s="473"/>
      <c r="RX84" s="473"/>
      <c r="RY84" s="473"/>
      <c r="RZ84" s="473"/>
      <c r="SA84" s="473"/>
      <c r="SB84" s="473"/>
      <c r="SC84" s="473"/>
      <c r="SD84" s="473"/>
      <c r="SE84" s="473"/>
      <c r="SF84" s="473"/>
      <c r="SG84" s="473"/>
      <c r="SH84" s="473"/>
      <c r="SI84" s="473"/>
      <c r="SJ84" s="473"/>
      <c r="SK84" s="473"/>
      <c r="SL84" s="473"/>
      <c r="SM84" s="473"/>
      <c r="SN84" s="473"/>
      <c r="SO84" s="4675"/>
      <c r="SP84" s="4705"/>
      <c r="SQ84" s="4705"/>
      <c r="SR84" s="4705"/>
      <c r="SS84" s="4705"/>
      <c r="ST84" s="4726"/>
      <c r="SU84" s="4747"/>
      <c r="SV84" s="4769"/>
      <c r="SW84" s="4790"/>
      <c r="SX84" s="4790"/>
      <c r="SY84" s="4790"/>
      <c r="SZ84" s="473"/>
      <c r="TA84" s="473"/>
      <c r="TB84" s="473"/>
      <c r="TC84" s="473"/>
      <c r="TD84" s="473"/>
      <c r="TE84" s="473"/>
      <c r="TF84" s="473"/>
      <c r="TG84" s="473"/>
      <c r="TH84" s="473"/>
      <c r="TI84" s="473"/>
      <c r="TJ84" s="473"/>
      <c r="TK84" s="473"/>
      <c r="TL84" s="473"/>
      <c r="TM84" s="473"/>
      <c r="TN84" s="473"/>
      <c r="TO84" s="473"/>
      <c r="TP84" s="473"/>
      <c r="TQ84" s="473"/>
    </row>
    <row r="85" spans="1:537" s="1287" customFormat="1" x14ac:dyDescent="0.3">
      <c r="A85" s="892" t="s">
        <v>91</v>
      </c>
      <c r="B85" s="1230"/>
      <c r="C85" s="1230"/>
      <c r="D85" s="1230"/>
      <c r="E85" s="1230"/>
      <c r="F85" s="1230"/>
      <c r="G85" s="1230"/>
      <c r="H85" s="1230"/>
      <c r="I85" s="1230"/>
      <c r="J85" s="1230"/>
      <c r="K85" s="1230"/>
      <c r="L85" s="1230"/>
      <c r="M85" s="1230"/>
      <c r="N85" s="1230"/>
      <c r="O85" s="1230"/>
      <c r="P85" s="1230"/>
      <c r="Q85" s="1230"/>
      <c r="R85" s="1230"/>
      <c r="S85" s="1230"/>
      <c r="T85" s="1230"/>
      <c r="U85" s="1230"/>
      <c r="V85" s="1230"/>
      <c r="W85" s="1230"/>
      <c r="X85" s="1230"/>
      <c r="Y85" s="1230"/>
      <c r="Z85" s="1230"/>
      <c r="AA85" s="1230"/>
      <c r="AB85" s="1230"/>
      <c r="AC85" s="1230"/>
      <c r="AD85" s="1230"/>
      <c r="AE85" s="1230"/>
      <c r="AF85" s="1230"/>
      <c r="AG85" s="1230"/>
      <c r="AH85" s="1230"/>
      <c r="AI85" s="1230"/>
      <c r="AJ85" s="1230"/>
      <c r="AK85" s="1230"/>
      <c r="AL85" s="1230"/>
      <c r="AM85" s="1230"/>
      <c r="AN85" s="1230"/>
      <c r="AO85" s="1230"/>
      <c r="AP85" s="1230"/>
      <c r="AQ85" s="1230"/>
      <c r="AR85" s="1230"/>
      <c r="AS85" s="1230"/>
      <c r="AT85" s="1230"/>
      <c r="AU85" s="1230"/>
      <c r="AV85" s="1230"/>
      <c r="AW85" s="1230"/>
      <c r="AX85" s="1230"/>
      <c r="AY85" s="1230"/>
      <c r="AZ85" s="1230"/>
      <c r="BA85" s="1230"/>
      <c r="BB85" s="1230"/>
      <c r="BC85" s="1230"/>
      <c r="BD85" s="1230"/>
      <c r="BE85" s="1230"/>
      <c r="BF85" s="1230"/>
      <c r="BG85" s="1231"/>
      <c r="BH85" s="1230"/>
      <c r="BI85" s="1230"/>
      <c r="BJ85" s="1231"/>
      <c r="BK85" s="1231"/>
      <c r="BL85" s="1231"/>
      <c r="BM85" s="1231"/>
      <c r="BN85" s="1230"/>
      <c r="BO85" s="1230"/>
      <c r="BP85" s="1230"/>
      <c r="BQ85" s="1230"/>
      <c r="BR85" s="1230"/>
      <c r="BS85" s="1230"/>
      <c r="BT85" s="1230"/>
      <c r="BU85" s="1230"/>
      <c r="BV85" s="1230"/>
      <c r="BW85" s="1230"/>
      <c r="BX85" s="1230"/>
      <c r="BY85" s="1230"/>
      <c r="BZ85" s="1230"/>
      <c r="CA85" s="1230"/>
      <c r="CB85" s="1230"/>
      <c r="CC85" s="1232"/>
      <c r="CD85" s="1233"/>
      <c r="CE85" s="1233"/>
      <c r="CF85" s="1233"/>
      <c r="CG85" s="1233"/>
      <c r="CH85" s="1234"/>
      <c r="CI85" s="1234"/>
      <c r="CJ85" s="1231"/>
      <c r="CK85" s="1231"/>
      <c r="CL85" s="1231"/>
      <c r="CM85" s="1231"/>
      <c r="CN85" s="1231"/>
      <c r="CO85" s="1231"/>
      <c r="CP85" s="1235"/>
      <c r="CQ85" s="1231"/>
      <c r="CR85" s="1231"/>
      <c r="CS85" s="1231"/>
      <c r="CT85" s="1231"/>
      <c r="CU85" s="1231"/>
      <c r="CV85" s="1235"/>
      <c r="CW85" s="1235"/>
      <c r="CX85" s="1235"/>
      <c r="CY85" s="1235"/>
      <c r="CZ85" s="1235"/>
      <c r="DA85" s="1236"/>
      <c r="DB85" s="1236"/>
      <c r="DC85" s="1236"/>
      <c r="DD85" s="1237"/>
      <c r="DE85" s="1237"/>
      <c r="DF85" s="1231"/>
      <c r="DG85" s="1238"/>
      <c r="DH85" s="1238"/>
      <c r="DI85" s="1238"/>
      <c r="DJ85" s="1231"/>
      <c r="DK85" s="1231"/>
      <c r="DL85" s="1231"/>
      <c r="DM85" s="1239"/>
      <c r="DN85" s="1231"/>
      <c r="DO85" s="1231"/>
      <c r="DP85" s="1231"/>
      <c r="DQ85" s="1231"/>
      <c r="DR85" s="1231"/>
      <c r="DS85" s="1240"/>
      <c r="DT85" s="1231"/>
      <c r="DU85" s="1241"/>
      <c r="DV85" s="1241"/>
      <c r="DW85" s="1241"/>
      <c r="DX85" s="1231"/>
      <c r="DY85" s="1242"/>
      <c r="DZ85" s="1243"/>
      <c r="EA85" s="1244"/>
      <c r="EB85" s="1231"/>
      <c r="EC85" s="1231"/>
      <c r="ED85" s="1231"/>
      <c r="EE85" s="1231"/>
      <c r="EF85" s="1231"/>
      <c r="EG85" s="1231"/>
      <c r="EH85" s="1245"/>
      <c r="EI85" s="1231"/>
      <c r="EJ85" s="1231"/>
      <c r="EK85" s="1231"/>
      <c r="EL85" s="1231"/>
      <c r="EM85" s="1246"/>
      <c r="EN85" s="1247"/>
      <c r="EO85" s="1231"/>
      <c r="EP85" s="1248"/>
      <c r="EQ85" s="1248"/>
      <c r="ER85" s="1248"/>
      <c r="ES85" s="1249"/>
      <c r="ET85" s="1250"/>
      <c r="EU85" s="1251"/>
      <c r="EV85" s="1252"/>
      <c r="EW85" s="1231"/>
      <c r="EX85" s="1231"/>
      <c r="EY85" s="1231"/>
      <c r="EZ85" s="1253"/>
      <c r="FA85" s="1254"/>
      <c r="FB85" s="1255"/>
      <c r="FC85" s="1256"/>
      <c r="FD85" s="1257"/>
      <c r="FE85" s="1257"/>
      <c r="FF85" s="1257"/>
      <c r="FG85" s="1258"/>
      <c r="FH85" s="1259"/>
      <c r="FI85" s="1260"/>
      <c r="FJ85" s="1260"/>
      <c r="FK85" s="1261"/>
      <c r="FL85" s="1261"/>
      <c r="FM85" s="1261"/>
      <c r="FN85" s="1262"/>
      <c r="FO85" s="1263"/>
      <c r="FP85" s="1263"/>
      <c r="FQ85" s="1263"/>
      <c r="FR85" s="1264"/>
      <c r="FS85" s="1264"/>
      <c r="FT85" s="1264"/>
      <c r="FU85" s="1265"/>
      <c r="FV85" s="1266"/>
      <c r="FW85" s="1266"/>
      <c r="FX85" s="1266"/>
      <c r="FY85" s="1267"/>
      <c r="FZ85" s="1267"/>
      <c r="GA85" s="1267"/>
      <c r="GB85" s="1268"/>
      <c r="GC85" s="1269"/>
      <c r="GD85" s="1270"/>
      <c r="GE85" s="1270"/>
      <c r="GF85" s="1271"/>
      <c r="GG85" s="1271"/>
      <c r="GH85" s="1271"/>
      <c r="GI85" s="1272"/>
      <c r="GJ85" s="1273"/>
      <c r="GK85" s="1274"/>
      <c r="GL85" s="1274"/>
      <c r="GM85" s="1231"/>
      <c r="GN85" s="1231"/>
      <c r="GO85" s="1231"/>
      <c r="GP85" s="1275"/>
      <c r="GQ85" s="1276"/>
      <c r="GR85" s="1277"/>
      <c r="GS85" s="1277"/>
      <c r="GT85" s="1277"/>
      <c r="GU85" s="1277"/>
      <c r="GV85" s="1277"/>
      <c r="GW85" s="1278"/>
      <c r="GX85" s="1279"/>
      <c r="GY85" s="1280"/>
      <c r="GZ85" s="1280"/>
      <c r="HA85" s="1280"/>
      <c r="HB85" s="1280"/>
      <c r="HC85" s="1280"/>
      <c r="HD85" s="1281"/>
      <c r="HE85" s="1282"/>
      <c r="HF85" s="1283"/>
      <c r="HG85" s="1284"/>
      <c r="HH85" s="1284"/>
      <c r="HI85" s="1284"/>
      <c r="HJ85" s="1284"/>
      <c r="HK85" s="1285"/>
      <c r="HL85" s="1286"/>
      <c r="HM85" s="1376"/>
      <c r="HN85" s="1402"/>
      <c r="HO85" s="1456"/>
      <c r="HP85" s="1456"/>
      <c r="HQ85" s="1456"/>
      <c r="HR85" s="1485"/>
      <c r="HS85" s="1526"/>
      <c r="HT85" s="1548"/>
      <c r="HU85" s="1231"/>
      <c r="HV85" s="1571"/>
      <c r="HW85" s="1571"/>
      <c r="HX85" s="1571"/>
      <c r="HY85" s="1571"/>
      <c r="HZ85" s="1600"/>
      <c r="IA85" s="1621"/>
      <c r="IB85" s="1643"/>
      <c r="IC85" s="1664"/>
      <c r="ID85" s="1664"/>
      <c r="IE85" s="1664"/>
      <c r="IF85" s="1693"/>
      <c r="IG85" s="1714"/>
      <c r="IH85" s="1714"/>
      <c r="II85" s="1736"/>
      <c r="IJ85" s="1757"/>
      <c r="IK85" s="1757"/>
      <c r="IL85" s="1757"/>
      <c r="IM85" s="1786"/>
      <c r="IN85" s="1231"/>
      <c r="IO85" s="1807"/>
      <c r="IP85" s="1828"/>
      <c r="IQ85" s="1849"/>
      <c r="IR85" s="1849"/>
      <c r="IS85" s="1849"/>
      <c r="IT85" s="1878"/>
      <c r="IU85" s="1899"/>
      <c r="IV85" s="1899"/>
      <c r="IW85" s="1920"/>
      <c r="IX85" s="1941"/>
      <c r="IY85" s="1941"/>
      <c r="IZ85" s="1941"/>
      <c r="JA85" s="1941"/>
      <c r="JB85" s="1941"/>
      <c r="JC85" s="1970"/>
      <c r="JD85" s="1970"/>
      <c r="JE85" s="1991"/>
      <c r="JF85" s="1991"/>
      <c r="JG85" s="1991"/>
      <c r="JH85" s="2020"/>
      <c r="JI85" s="2041"/>
      <c r="JJ85" s="2062"/>
      <c r="JK85" s="2062"/>
      <c r="JL85" s="2083"/>
      <c r="JM85" s="2083"/>
      <c r="JN85" s="2083"/>
      <c r="JO85" s="2112"/>
      <c r="JP85" s="2132"/>
      <c r="JQ85" s="2152"/>
      <c r="JR85" s="2172"/>
      <c r="JS85" s="2192"/>
      <c r="JT85" s="2192"/>
      <c r="JU85" s="2192"/>
      <c r="JV85" s="2219"/>
      <c r="JW85" s="2239"/>
      <c r="JX85" s="2259"/>
      <c r="JY85" s="2279"/>
      <c r="JZ85" s="2299"/>
      <c r="KA85" s="2299"/>
      <c r="KB85" s="2299"/>
      <c r="KC85" s="2328"/>
      <c r="KD85" s="2348"/>
      <c r="KE85" s="2368"/>
      <c r="KF85" s="2388"/>
      <c r="KG85" s="2408"/>
      <c r="KH85" s="2408"/>
      <c r="KI85" s="2408"/>
      <c r="KJ85" s="2437"/>
      <c r="KK85" s="2457"/>
      <c r="KL85" s="2477"/>
      <c r="KM85" s="2497"/>
      <c r="KN85" s="2517"/>
      <c r="KO85" s="2517"/>
      <c r="KP85" s="2517"/>
      <c r="KQ85" s="2546"/>
      <c r="KR85" s="2566"/>
      <c r="KS85" s="2586"/>
      <c r="KT85" s="2606"/>
      <c r="KU85" s="2626"/>
      <c r="KV85" s="2626"/>
      <c r="KW85" s="2626"/>
      <c r="KX85" s="2655"/>
      <c r="KY85" s="2675"/>
      <c r="KZ85" s="2695"/>
      <c r="LA85" s="2719"/>
      <c r="LB85" s="2739"/>
      <c r="LC85" s="2739"/>
      <c r="LD85" s="2739"/>
      <c r="LE85" s="2768"/>
      <c r="LF85" s="2788"/>
      <c r="LG85" s="2808"/>
      <c r="LH85" s="2828"/>
      <c r="LI85" s="2848"/>
      <c r="LJ85" s="2848"/>
      <c r="LK85" s="2848"/>
      <c r="LL85" s="2877"/>
      <c r="LM85" s="2897"/>
      <c r="LN85" s="2919"/>
      <c r="LO85" s="2939"/>
      <c r="LP85" s="2939"/>
      <c r="LQ85" s="3037"/>
      <c r="LR85" s="3037"/>
      <c r="LS85" s="3037"/>
      <c r="LT85" s="3038"/>
      <c r="LU85" s="3039"/>
      <c r="LV85" s="3040"/>
      <c r="LW85" s="3078"/>
      <c r="LX85" s="3078"/>
      <c r="LY85" s="3078"/>
      <c r="LZ85" s="3102"/>
      <c r="MA85" s="3117"/>
      <c r="MB85" s="3153"/>
      <c r="MC85" s="3173"/>
      <c r="MD85" s="3193"/>
      <c r="ME85" s="3193"/>
      <c r="MF85" s="3193"/>
      <c r="MG85" s="3223"/>
      <c r="MH85" s="3243"/>
      <c r="MI85" s="3263"/>
      <c r="MJ85" s="3284"/>
      <c r="MK85" s="3304"/>
      <c r="ML85" s="3304"/>
      <c r="MM85" s="3304"/>
      <c r="MN85" s="3333"/>
      <c r="MO85" s="3353"/>
      <c r="MP85" s="3373"/>
      <c r="MQ85" s="3393"/>
      <c r="MR85" s="3459"/>
      <c r="MS85" s="3459"/>
      <c r="MT85" s="3459"/>
      <c r="MU85" s="3459"/>
      <c r="MV85" s="3475"/>
      <c r="MW85" s="3495"/>
      <c r="MX85" s="3515"/>
      <c r="MY85" s="3535"/>
      <c r="MZ85" s="3535"/>
      <c r="NA85" s="3535"/>
      <c r="NB85" s="1571"/>
      <c r="NC85" s="3564"/>
      <c r="ND85" s="3564"/>
      <c r="NE85" s="3564"/>
      <c r="NF85" s="3594"/>
      <c r="NG85" s="3594"/>
      <c r="NH85" s="3594"/>
      <c r="NI85" s="1231"/>
      <c r="NJ85" s="3594"/>
      <c r="NK85" s="3624"/>
      <c r="NL85" s="3624"/>
      <c r="NM85" s="3624"/>
      <c r="NN85" s="3624"/>
      <c r="NO85" s="3624"/>
      <c r="NP85" s="3624"/>
      <c r="NQ85" s="3624"/>
      <c r="NR85" s="3624"/>
      <c r="NS85" s="3624"/>
      <c r="NT85" s="3644"/>
      <c r="NU85" s="3624"/>
      <c r="NV85" s="3624"/>
      <c r="NW85" s="3624"/>
      <c r="NX85" s="3624"/>
      <c r="NY85" s="3644"/>
      <c r="NZ85" s="3673"/>
      <c r="OA85" s="3673"/>
      <c r="OB85" s="3673"/>
      <c r="OC85" s="3673"/>
      <c r="OD85" s="3673"/>
      <c r="OE85" s="3673"/>
      <c r="OF85" s="3673"/>
      <c r="OG85" s="3673"/>
      <c r="OH85" s="1231"/>
      <c r="OI85" s="1231"/>
      <c r="OJ85" s="1231"/>
      <c r="OK85" s="3693"/>
      <c r="OL85" s="3693"/>
      <c r="OM85" s="3713"/>
      <c r="ON85" s="3733"/>
      <c r="OO85" s="3753"/>
      <c r="OP85" s="3753"/>
      <c r="OQ85" s="3753"/>
      <c r="OR85" s="3782"/>
      <c r="OS85" s="3802"/>
      <c r="OT85" s="3822"/>
      <c r="OU85" s="3842"/>
      <c r="OV85" s="3862"/>
      <c r="OW85" s="3862"/>
      <c r="OX85" s="3862"/>
      <c r="OY85" s="3891"/>
      <c r="OZ85" s="3911"/>
      <c r="PA85" s="3931"/>
      <c r="PB85" s="3951"/>
      <c r="PC85" s="3971"/>
      <c r="PD85" s="3971"/>
      <c r="PE85" s="3971"/>
      <c r="PF85" s="4000"/>
      <c r="PG85" s="4000"/>
      <c r="PH85" s="4000"/>
      <c r="PI85" s="4020"/>
      <c r="PJ85" s="4040"/>
      <c r="PK85" s="4040"/>
      <c r="PL85" s="4040"/>
      <c r="PM85" s="4069"/>
      <c r="PN85" s="4089"/>
      <c r="PO85" s="4109"/>
      <c r="PP85" s="4129"/>
      <c r="PQ85" s="4149"/>
      <c r="PR85" s="4149"/>
      <c r="PS85" s="4149"/>
      <c r="PT85" s="4180"/>
      <c r="PU85" s="4180"/>
      <c r="PV85" s="4180"/>
      <c r="PW85" s="4180"/>
      <c r="PX85" s="4200"/>
      <c r="PY85" s="4200"/>
      <c r="PZ85" s="4200"/>
      <c r="QA85" s="4229"/>
      <c r="QB85" s="4249"/>
      <c r="QC85" s="4269"/>
      <c r="QD85" s="4289"/>
      <c r="QE85" s="4309"/>
      <c r="QF85" s="4309"/>
      <c r="QG85" s="4309"/>
      <c r="QH85" s="4338"/>
      <c r="QI85" s="4358"/>
      <c r="QJ85" s="4378"/>
      <c r="QK85" s="4398"/>
      <c r="QL85" s="4418"/>
      <c r="QM85" s="4418"/>
      <c r="QN85" s="4418"/>
      <c r="QO85" s="4447"/>
      <c r="QP85" s="4467"/>
      <c r="QQ85" s="4487"/>
      <c r="QR85" s="4507"/>
      <c r="QS85" s="4527"/>
      <c r="QT85" s="4527"/>
      <c r="QU85" s="4527"/>
      <c r="QV85" s="4527"/>
      <c r="QW85" s="4559"/>
      <c r="QX85" s="4579"/>
      <c r="QY85" s="4599"/>
      <c r="QZ85" s="4619"/>
      <c r="RA85" s="4619"/>
      <c r="RB85" s="4619"/>
      <c r="RC85" s="1231"/>
      <c r="RD85" s="1231"/>
      <c r="RE85" s="4655"/>
      <c r="RF85" s="1231"/>
      <c r="RG85" s="1231"/>
      <c r="RH85" s="1231"/>
      <c r="RI85" s="1231"/>
      <c r="RJ85" s="1231"/>
      <c r="RK85" s="1231"/>
      <c r="RL85" s="1231"/>
      <c r="RM85" s="1231"/>
      <c r="RN85" s="1231"/>
      <c r="RO85" s="1231"/>
      <c r="RP85" s="1231"/>
      <c r="RQ85" s="1231"/>
      <c r="RR85" s="1231"/>
      <c r="RS85" s="1231"/>
      <c r="RT85" s="1231"/>
      <c r="RU85" s="1231"/>
      <c r="RV85" s="1231"/>
      <c r="RW85" s="1231"/>
      <c r="RX85" s="1231"/>
      <c r="RY85" s="1231"/>
      <c r="RZ85" s="1231"/>
      <c r="SA85" s="1231"/>
      <c r="SB85" s="1231"/>
      <c r="SC85" s="1231"/>
      <c r="SD85" s="1231"/>
      <c r="SE85" s="1231"/>
      <c r="SF85" s="1231"/>
      <c r="SG85" s="1231"/>
      <c r="SH85" s="1231"/>
      <c r="SI85" s="1231"/>
      <c r="SJ85" s="1231"/>
      <c r="SK85" s="1231"/>
      <c r="SL85" s="1231"/>
      <c r="SM85" s="1231"/>
      <c r="SN85" s="1231"/>
      <c r="SO85" s="4679"/>
      <c r="SP85" s="4709"/>
      <c r="SQ85" s="4709"/>
      <c r="SR85" s="4709"/>
      <c r="SS85" s="4709"/>
      <c r="ST85" s="4730"/>
      <c r="SU85" s="4751"/>
      <c r="SV85" s="4773"/>
      <c r="SW85" s="4794"/>
      <c r="SX85" s="4794"/>
      <c r="SY85" s="4794"/>
      <c r="SZ85" s="1231"/>
      <c r="TA85" s="1231"/>
      <c r="TB85" s="1231"/>
      <c r="TC85" s="1231"/>
      <c r="TD85" s="1231"/>
      <c r="TE85" s="1231"/>
      <c r="TF85" s="1231"/>
      <c r="TG85" s="1231"/>
      <c r="TH85" s="1231"/>
      <c r="TI85" s="1231"/>
      <c r="TJ85" s="1231"/>
      <c r="TK85" s="1231"/>
      <c r="TL85" s="1231"/>
      <c r="TM85" s="1231"/>
      <c r="TN85" s="1231"/>
      <c r="TO85" s="1231"/>
      <c r="TP85" s="1231"/>
      <c r="TQ85" s="1231"/>
    </row>
    <row r="86" spans="1:537" x14ac:dyDescent="0.3">
      <c r="A86" s="952" t="s">
        <v>92</v>
      </c>
      <c r="B86" s="649">
        <v>38</v>
      </c>
      <c r="C86" s="649">
        <v>38</v>
      </c>
      <c r="D86" s="649">
        <v>38</v>
      </c>
      <c r="E86" s="649">
        <v>38</v>
      </c>
      <c r="F86" s="649">
        <v>38</v>
      </c>
      <c r="G86" s="209">
        <v>0</v>
      </c>
      <c r="H86" s="209">
        <v>0</v>
      </c>
      <c r="I86" s="649">
        <v>38</v>
      </c>
      <c r="J86" s="649">
        <v>38</v>
      </c>
      <c r="K86" s="649">
        <v>38</v>
      </c>
      <c r="L86" s="649">
        <v>38</v>
      </c>
      <c r="M86" s="649">
        <v>38</v>
      </c>
      <c r="N86" s="209">
        <v>0</v>
      </c>
      <c r="O86" s="209">
        <v>0</v>
      </c>
      <c r="P86" s="649">
        <v>38</v>
      </c>
      <c r="Q86" s="649">
        <v>38</v>
      </c>
      <c r="R86" s="649">
        <v>38</v>
      </c>
      <c r="S86" s="649">
        <v>38</v>
      </c>
      <c r="T86" s="649">
        <v>38</v>
      </c>
      <c r="U86" s="209">
        <v>0</v>
      </c>
      <c r="V86" s="209">
        <v>0</v>
      </c>
      <c r="W86" s="649">
        <v>38</v>
      </c>
      <c r="X86" s="649">
        <v>38</v>
      </c>
      <c r="Y86" s="649">
        <v>38</v>
      </c>
      <c r="Z86" s="649">
        <v>38</v>
      </c>
      <c r="AA86" s="649">
        <v>38</v>
      </c>
      <c r="AB86" s="209">
        <v>0</v>
      </c>
      <c r="AC86" s="209">
        <v>0</v>
      </c>
      <c r="AD86" s="649">
        <v>38</v>
      </c>
      <c r="AE86" s="649">
        <v>38</v>
      </c>
      <c r="AF86" s="649">
        <v>38</v>
      </c>
      <c r="AG86" s="649">
        <v>38</v>
      </c>
      <c r="AH86" s="649">
        <v>38</v>
      </c>
      <c r="AI86" s="209">
        <v>0</v>
      </c>
      <c r="AJ86" s="209">
        <v>0</v>
      </c>
      <c r="AK86" s="649">
        <v>38</v>
      </c>
      <c r="AL86" s="649">
        <v>38</v>
      </c>
      <c r="AM86" s="649">
        <v>38</v>
      </c>
      <c r="AN86" s="649">
        <v>38</v>
      </c>
      <c r="AO86" s="649">
        <v>38</v>
      </c>
      <c r="AP86" s="209">
        <v>0</v>
      </c>
      <c r="AQ86" s="209">
        <v>0</v>
      </c>
      <c r="AR86" s="649">
        <v>38</v>
      </c>
      <c r="AS86" s="649">
        <v>38</v>
      </c>
      <c r="AT86" s="649">
        <v>38</v>
      </c>
      <c r="AU86" s="649">
        <v>38</v>
      </c>
      <c r="AV86" s="649">
        <v>38</v>
      </c>
      <c r="AW86" s="209">
        <v>0</v>
      </c>
      <c r="AX86" s="209">
        <v>0</v>
      </c>
      <c r="AY86" s="649">
        <v>37</v>
      </c>
      <c r="AZ86" s="649">
        <v>37</v>
      </c>
      <c r="BA86" s="649">
        <v>37</v>
      </c>
      <c r="BB86" s="649">
        <v>37</v>
      </c>
      <c r="BC86" s="649">
        <v>37</v>
      </c>
      <c r="BD86" s="209">
        <v>0</v>
      </c>
      <c r="BE86" s="209">
        <v>0</v>
      </c>
      <c r="BF86" s="649">
        <v>37</v>
      </c>
      <c r="BG86" s="650">
        <v>37</v>
      </c>
      <c r="BH86" s="649">
        <v>37</v>
      </c>
      <c r="BI86" s="649">
        <v>37</v>
      </c>
      <c r="BJ86" s="650">
        <v>37</v>
      </c>
      <c r="BK86" s="211">
        <v>0</v>
      </c>
      <c r="BL86" s="211">
        <v>0</v>
      </c>
      <c r="BM86" s="650">
        <v>37</v>
      </c>
      <c r="BN86" s="649">
        <v>37</v>
      </c>
      <c r="BO86" s="649">
        <v>37</v>
      </c>
      <c r="BP86" s="649">
        <v>37</v>
      </c>
      <c r="BQ86" s="649">
        <v>37</v>
      </c>
      <c r="BR86" s="209">
        <v>0</v>
      </c>
      <c r="BS86" s="209">
        <v>0</v>
      </c>
      <c r="BT86" s="649">
        <v>37</v>
      </c>
      <c r="BU86" s="649">
        <v>37</v>
      </c>
      <c r="BV86" s="649">
        <v>37</v>
      </c>
      <c r="BW86" s="649">
        <v>37</v>
      </c>
      <c r="BX86" s="649">
        <v>37</v>
      </c>
      <c r="BY86" s="209">
        <v>0</v>
      </c>
      <c r="BZ86" s="209">
        <v>0</v>
      </c>
      <c r="CA86" s="649">
        <v>37</v>
      </c>
      <c r="CB86" s="649">
        <v>37</v>
      </c>
      <c r="CC86" s="652">
        <v>37</v>
      </c>
      <c r="CD86" s="653">
        <v>37</v>
      </c>
      <c r="CE86" s="653">
        <v>37</v>
      </c>
      <c r="CF86" s="214">
        <v>0</v>
      </c>
      <c r="CG86" s="214">
        <v>0</v>
      </c>
      <c r="CH86" s="655">
        <v>37</v>
      </c>
      <c r="CI86" s="655">
        <v>37</v>
      </c>
      <c r="CJ86" s="650">
        <v>37</v>
      </c>
      <c r="CK86" s="650">
        <v>37</v>
      </c>
      <c r="CL86" s="650">
        <v>37</v>
      </c>
      <c r="CM86" s="211">
        <v>0</v>
      </c>
      <c r="CN86" s="211">
        <v>0</v>
      </c>
      <c r="CO86" s="650">
        <v>37</v>
      </c>
      <c r="CP86" s="656">
        <v>37</v>
      </c>
      <c r="CQ86" s="650">
        <v>37</v>
      </c>
      <c r="CR86" s="650">
        <v>37</v>
      </c>
      <c r="CS86" s="650">
        <v>37</v>
      </c>
      <c r="CT86" s="211">
        <v>0</v>
      </c>
      <c r="CU86" s="211">
        <v>0</v>
      </c>
      <c r="CV86" s="656">
        <v>0</v>
      </c>
      <c r="CW86" s="656">
        <v>37</v>
      </c>
      <c r="CX86" s="656">
        <v>37</v>
      </c>
      <c r="CY86" s="656">
        <v>37</v>
      </c>
      <c r="CZ86" s="656">
        <v>37</v>
      </c>
      <c r="DA86" s="217">
        <v>0</v>
      </c>
      <c r="DB86" s="217">
        <v>0</v>
      </c>
      <c r="DC86" s="658">
        <v>37</v>
      </c>
      <c r="DD86" s="659">
        <v>37</v>
      </c>
      <c r="DE86" s="659">
        <v>37</v>
      </c>
      <c r="DF86" s="650">
        <v>37</v>
      </c>
      <c r="DG86" s="660">
        <v>37</v>
      </c>
      <c r="DH86" s="221">
        <v>0</v>
      </c>
      <c r="DI86" s="221">
        <v>0</v>
      </c>
      <c r="DJ86" s="650">
        <v>37</v>
      </c>
      <c r="DK86" s="650">
        <v>37</v>
      </c>
      <c r="DL86" s="650">
        <v>37</v>
      </c>
      <c r="DM86" s="662">
        <v>37</v>
      </c>
      <c r="DN86" s="650">
        <v>37</v>
      </c>
      <c r="DO86" s="211">
        <v>0</v>
      </c>
      <c r="DP86" s="211">
        <v>0</v>
      </c>
      <c r="DQ86" s="650">
        <v>37</v>
      </c>
      <c r="DR86" s="650">
        <v>37</v>
      </c>
      <c r="DS86" s="663">
        <v>37</v>
      </c>
      <c r="DT86" s="650">
        <v>37</v>
      </c>
      <c r="DU86" s="664">
        <v>37</v>
      </c>
      <c r="DV86" s="225">
        <v>0</v>
      </c>
      <c r="DW86" s="225">
        <v>0</v>
      </c>
      <c r="DX86" s="650">
        <v>37</v>
      </c>
      <c r="DY86" s="666">
        <v>37</v>
      </c>
      <c r="DZ86" s="667">
        <v>37</v>
      </c>
      <c r="EA86" s="668">
        <v>37</v>
      </c>
      <c r="EB86" s="650">
        <v>37</v>
      </c>
      <c r="EC86" s="211">
        <v>0</v>
      </c>
      <c r="ED86" s="211">
        <v>0</v>
      </c>
      <c r="EE86" s="211">
        <v>0</v>
      </c>
      <c r="EF86" s="650">
        <v>37</v>
      </c>
      <c r="EG86" s="650">
        <v>37</v>
      </c>
      <c r="EH86" s="669">
        <v>37</v>
      </c>
      <c r="EI86" s="650">
        <v>37</v>
      </c>
      <c r="EJ86" s="211">
        <v>0</v>
      </c>
      <c r="EK86" s="211">
        <v>0</v>
      </c>
      <c r="EL86" s="650">
        <v>37</v>
      </c>
      <c r="EM86" s="670">
        <v>37</v>
      </c>
      <c r="EN86" s="671">
        <v>37</v>
      </c>
      <c r="EO86" s="650">
        <v>37</v>
      </c>
      <c r="EP86" s="672">
        <v>37</v>
      </c>
      <c r="EQ86" s="233">
        <v>0</v>
      </c>
      <c r="ER86" s="233">
        <v>0</v>
      </c>
      <c r="ES86" s="674">
        <v>37</v>
      </c>
      <c r="ET86" s="675">
        <v>37</v>
      </c>
      <c r="EU86" s="676">
        <v>37</v>
      </c>
      <c r="EV86" s="677">
        <v>37</v>
      </c>
      <c r="EW86" s="650">
        <v>37</v>
      </c>
      <c r="EX86" s="211">
        <v>0</v>
      </c>
      <c r="EY86" s="211">
        <v>0</v>
      </c>
      <c r="EZ86" s="678">
        <v>37</v>
      </c>
      <c r="FA86" s="679">
        <v>37</v>
      </c>
      <c r="FB86" s="680">
        <v>37</v>
      </c>
      <c r="FC86" s="681">
        <v>37</v>
      </c>
      <c r="FD86" s="682">
        <v>37</v>
      </c>
      <c r="FE86" s="243">
        <v>0</v>
      </c>
      <c r="FF86" s="243">
        <v>0</v>
      </c>
      <c r="FG86" s="684">
        <v>37</v>
      </c>
      <c r="FH86" s="685">
        <v>37</v>
      </c>
      <c r="FI86" s="686">
        <v>37</v>
      </c>
      <c r="FJ86" s="686">
        <v>37</v>
      </c>
      <c r="FK86" s="687">
        <v>37</v>
      </c>
      <c r="FL86" s="248">
        <v>0</v>
      </c>
      <c r="FM86" s="248">
        <v>0</v>
      </c>
      <c r="FN86" s="689">
        <v>37</v>
      </c>
      <c r="FO86" s="690">
        <v>37</v>
      </c>
      <c r="FP86" s="690">
        <v>37</v>
      </c>
      <c r="FQ86" s="690">
        <v>37</v>
      </c>
      <c r="FR86" s="691">
        <v>37</v>
      </c>
      <c r="FS86" s="252">
        <v>0</v>
      </c>
      <c r="FT86" s="252">
        <v>0</v>
      </c>
      <c r="FU86" s="693">
        <v>37</v>
      </c>
      <c r="FV86" s="694">
        <v>37</v>
      </c>
      <c r="FW86" s="694">
        <v>37</v>
      </c>
      <c r="FX86" s="694">
        <v>37</v>
      </c>
      <c r="FY86" s="695">
        <v>37</v>
      </c>
      <c r="FZ86" s="256">
        <v>0</v>
      </c>
      <c r="GA86" s="256">
        <v>0</v>
      </c>
      <c r="GB86" s="697">
        <v>37</v>
      </c>
      <c r="GC86" s="698">
        <v>37</v>
      </c>
      <c r="GD86" s="699">
        <v>37</v>
      </c>
      <c r="GE86" s="699">
        <v>37</v>
      </c>
      <c r="GF86" s="700">
        <v>37</v>
      </c>
      <c r="GG86" s="261">
        <v>0</v>
      </c>
      <c r="GH86" s="261">
        <v>0</v>
      </c>
      <c r="GI86" s="702">
        <v>37</v>
      </c>
      <c r="GJ86" s="703">
        <v>37</v>
      </c>
      <c r="GK86" s="704">
        <v>37</v>
      </c>
      <c r="GL86" s="704">
        <v>37</v>
      </c>
      <c r="GM86" s="650">
        <v>37</v>
      </c>
      <c r="GN86" s="211">
        <v>0</v>
      </c>
      <c r="GO86" s="211">
        <v>0</v>
      </c>
      <c r="GP86" s="705">
        <v>37</v>
      </c>
      <c r="GQ86" s="706">
        <v>37</v>
      </c>
      <c r="GR86" s="707">
        <v>37</v>
      </c>
      <c r="GS86" s="707">
        <v>37</v>
      </c>
      <c r="GT86" s="707">
        <v>37</v>
      </c>
      <c r="GU86" s="268">
        <v>0</v>
      </c>
      <c r="GV86" s="268">
        <v>0</v>
      </c>
      <c r="GW86" s="709">
        <v>37</v>
      </c>
      <c r="GX86" s="710">
        <v>37</v>
      </c>
      <c r="GY86" s="711">
        <v>37</v>
      </c>
      <c r="GZ86" s="711">
        <v>37</v>
      </c>
      <c r="HA86" s="711">
        <v>37</v>
      </c>
      <c r="HB86" s="272">
        <v>0</v>
      </c>
      <c r="HC86" s="272">
        <v>0</v>
      </c>
      <c r="HD86" s="713">
        <v>37</v>
      </c>
      <c r="HE86" s="714">
        <v>37</v>
      </c>
      <c r="HF86" s="715">
        <v>37</v>
      </c>
      <c r="HG86" s="716">
        <v>37</v>
      </c>
      <c r="HH86" s="716">
        <v>37</v>
      </c>
      <c r="HI86" s="277">
        <v>0</v>
      </c>
      <c r="HJ86" s="277">
        <v>0</v>
      </c>
      <c r="HK86" s="718">
        <v>37</v>
      </c>
      <c r="HL86" s="719">
        <v>37</v>
      </c>
      <c r="HM86" s="1365">
        <v>37</v>
      </c>
      <c r="HN86" s="1391">
        <v>37</v>
      </c>
      <c r="HO86" s="1445">
        <v>37</v>
      </c>
      <c r="HP86" s="1460">
        <v>0</v>
      </c>
      <c r="HQ86" s="1460">
        <v>0</v>
      </c>
      <c r="HR86" s="1474">
        <v>37</v>
      </c>
      <c r="HS86" s="1515">
        <v>37</v>
      </c>
      <c r="HT86" s="1537">
        <v>37</v>
      </c>
      <c r="HU86" s="650">
        <v>37</v>
      </c>
      <c r="HV86" s="1560">
        <v>37</v>
      </c>
      <c r="HW86" s="1575">
        <v>0</v>
      </c>
      <c r="HX86" s="1575">
        <v>0</v>
      </c>
      <c r="HY86" s="1575">
        <v>0</v>
      </c>
      <c r="HZ86" s="1589">
        <v>37</v>
      </c>
      <c r="IA86" s="1610">
        <v>37</v>
      </c>
      <c r="IB86" s="1632">
        <v>37</v>
      </c>
      <c r="IC86" s="1653">
        <v>37</v>
      </c>
      <c r="ID86" s="1668">
        <v>0</v>
      </c>
      <c r="IE86" s="1668">
        <v>0</v>
      </c>
      <c r="IF86" s="1682">
        <v>37</v>
      </c>
      <c r="IG86" s="1703">
        <v>37</v>
      </c>
      <c r="IH86" s="1703">
        <v>37</v>
      </c>
      <c r="II86" s="1725">
        <v>37</v>
      </c>
      <c r="IJ86" s="1746">
        <v>37</v>
      </c>
      <c r="IK86" s="1761">
        <v>0</v>
      </c>
      <c r="IL86" s="1761">
        <v>0</v>
      </c>
      <c r="IM86" s="1775">
        <v>37</v>
      </c>
      <c r="IN86" s="650">
        <v>37</v>
      </c>
      <c r="IO86" s="1796">
        <v>37</v>
      </c>
      <c r="IP86" s="1817">
        <v>37</v>
      </c>
      <c r="IQ86" s="1838">
        <v>37</v>
      </c>
      <c r="IR86" s="1853">
        <v>0</v>
      </c>
      <c r="IS86" s="1853">
        <v>0</v>
      </c>
      <c r="IT86" s="1867">
        <v>37</v>
      </c>
      <c r="IU86" s="1888">
        <v>37</v>
      </c>
      <c r="IV86" s="1888">
        <v>37</v>
      </c>
      <c r="IW86" s="1909">
        <v>37</v>
      </c>
      <c r="IX86" s="1930">
        <v>37</v>
      </c>
      <c r="IY86" s="1945">
        <v>0</v>
      </c>
      <c r="IZ86" s="1945">
        <v>0</v>
      </c>
      <c r="JA86" s="1930">
        <v>37</v>
      </c>
      <c r="JB86" s="1930">
        <v>37</v>
      </c>
      <c r="JC86" s="1959">
        <v>37</v>
      </c>
      <c r="JD86" s="1959">
        <v>37</v>
      </c>
      <c r="JE86" s="1980">
        <v>37</v>
      </c>
      <c r="JF86" s="1995">
        <v>0</v>
      </c>
      <c r="JG86" s="1995">
        <v>0</v>
      </c>
      <c r="JH86" s="2009">
        <v>37</v>
      </c>
      <c r="JI86" s="2030">
        <v>37</v>
      </c>
      <c r="JJ86" s="2051">
        <v>37</v>
      </c>
      <c r="JK86" s="2051">
        <v>37</v>
      </c>
      <c r="JL86" s="2072">
        <v>37</v>
      </c>
      <c r="JM86" s="2087">
        <v>0</v>
      </c>
      <c r="JN86" s="2087">
        <v>0</v>
      </c>
      <c r="JO86" s="2101">
        <v>37</v>
      </c>
      <c r="JP86" s="2121">
        <v>37</v>
      </c>
      <c r="JQ86" s="2141">
        <v>37</v>
      </c>
      <c r="JR86" s="2161">
        <v>37</v>
      </c>
      <c r="JS86" s="2181">
        <v>37</v>
      </c>
      <c r="JT86" s="2196">
        <v>0</v>
      </c>
      <c r="JU86" s="2196">
        <v>0</v>
      </c>
      <c r="JV86" s="2208">
        <v>37</v>
      </c>
      <c r="JW86" s="2228">
        <v>37</v>
      </c>
      <c r="JX86" s="2248">
        <v>37</v>
      </c>
      <c r="JY86" s="2268">
        <v>37</v>
      </c>
      <c r="JZ86" s="2288">
        <v>37</v>
      </c>
      <c r="KA86" s="2303">
        <v>0</v>
      </c>
      <c r="KB86" s="2303">
        <v>0</v>
      </c>
      <c r="KC86" s="2317">
        <v>37</v>
      </c>
      <c r="KD86" s="2337">
        <v>37</v>
      </c>
      <c r="KE86" s="2357">
        <v>37</v>
      </c>
      <c r="KF86" s="2377">
        <v>37</v>
      </c>
      <c r="KG86" s="2397">
        <v>37</v>
      </c>
      <c r="KH86" s="2412">
        <v>0</v>
      </c>
      <c r="KI86" s="2412">
        <v>0</v>
      </c>
      <c r="KJ86" s="2426">
        <v>24</v>
      </c>
      <c r="KK86" s="2446">
        <v>24</v>
      </c>
      <c r="KL86" s="2466">
        <v>24</v>
      </c>
      <c r="KM86" s="2486">
        <v>24</v>
      </c>
      <c r="KN86" s="2506">
        <v>24</v>
      </c>
      <c r="KO86" s="2521">
        <v>0</v>
      </c>
      <c r="KP86" s="2521">
        <v>0</v>
      </c>
      <c r="KQ86" s="2535">
        <v>14</v>
      </c>
      <c r="KR86" s="2555">
        <v>14</v>
      </c>
      <c r="KS86" s="2575">
        <v>14</v>
      </c>
      <c r="KT86" s="2595">
        <v>14</v>
      </c>
      <c r="KU86" s="2615">
        <v>14</v>
      </c>
      <c r="KV86" s="2630">
        <v>0</v>
      </c>
      <c r="KW86" s="2630">
        <v>0</v>
      </c>
      <c r="KX86" s="2644">
        <v>14</v>
      </c>
      <c r="KY86" s="2664">
        <v>14</v>
      </c>
      <c r="KZ86" s="2684">
        <v>14</v>
      </c>
      <c r="LA86" s="2708">
        <v>14</v>
      </c>
      <c r="LB86" s="2728">
        <v>14</v>
      </c>
      <c r="LC86" s="2743">
        <v>0</v>
      </c>
      <c r="LD86" s="2743">
        <v>0</v>
      </c>
      <c r="LE86" s="2757">
        <v>14</v>
      </c>
      <c r="LF86" s="2777">
        <v>14</v>
      </c>
      <c r="LG86" s="2797">
        <v>14</v>
      </c>
      <c r="LH86" s="2817">
        <v>14</v>
      </c>
      <c r="LI86" s="2837">
        <v>14</v>
      </c>
      <c r="LJ86" s="2852">
        <v>0</v>
      </c>
      <c r="LK86" s="2852">
        <v>0</v>
      </c>
      <c r="LL86" s="2866">
        <v>14</v>
      </c>
      <c r="LM86" s="2886">
        <v>14</v>
      </c>
      <c r="LN86" s="2908">
        <v>14</v>
      </c>
      <c r="LO86" s="2928">
        <v>14</v>
      </c>
      <c r="LP86" s="2928">
        <v>14</v>
      </c>
      <c r="LQ86" s="2970">
        <v>0</v>
      </c>
      <c r="LR86" s="2970">
        <v>0</v>
      </c>
      <c r="LS86" s="3001">
        <v>18</v>
      </c>
      <c r="LT86" s="3002">
        <v>18</v>
      </c>
      <c r="LU86" s="3003">
        <v>18</v>
      </c>
      <c r="LV86" s="3004">
        <v>18</v>
      </c>
      <c r="LW86" s="3065">
        <v>18</v>
      </c>
      <c r="LX86" s="3057">
        <v>0</v>
      </c>
      <c r="LY86" s="3057">
        <v>0</v>
      </c>
      <c r="LZ86" s="3094">
        <v>18</v>
      </c>
      <c r="MA86" s="3106">
        <v>18</v>
      </c>
      <c r="MB86" s="3142">
        <v>18</v>
      </c>
      <c r="MC86" s="3162">
        <v>18</v>
      </c>
      <c r="MD86" s="3182">
        <v>18</v>
      </c>
      <c r="ME86" s="3197">
        <v>0</v>
      </c>
      <c r="MF86" s="3197">
        <v>0</v>
      </c>
      <c r="MG86" s="3212">
        <v>18</v>
      </c>
      <c r="MH86" s="3232">
        <v>18</v>
      </c>
      <c r="MI86" s="3252">
        <v>18</v>
      </c>
      <c r="MJ86" s="3273">
        <v>18</v>
      </c>
      <c r="MK86" s="3293">
        <v>18</v>
      </c>
      <c r="ML86" s="3308">
        <v>0</v>
      </c>
      <c r="MM86" s="3308">
        <v>0</v>
      </c>
      <c r="MN86" s="3322">
        <v>18</v>
      </c>
      <c r="MO86" s="3342">
        <v>18</v>
      </c>
      <c r="MP86" s="3362">
        <v>18</v>
      </c>
      <c r="MQ86" s="3382">
        <v>18</v>
      </c>
      <c r="MR86" s="3446">
        <v>18</v>
      </c>
      <c r="MS86" s="3438">
        <v>0</v>
      </c>
      <c r="MT86" s="3438">
        <v>0</v>
      </c>
      <c r="MU86" s="3446">
        <v>18</v>
      </c>
      <c r="MV86" s="3464">
        <v>18</v>
      </c>
      <c r="MW86" s="3484">
        <v>18</v>
      </c>
      <c r="MX86" s="3504">
        <v>18</v>
      </c>
      <c r="MY86" s="3524">
        <v>18</v>
      </c>
      <c r="MZ86" s="3539">
        <v>0</v>
      </c>
      <c r="NA86" s="3539">
        <v>0</v>
      </c>
      <c r="NB86" s="1575">
        <v>0</v>
      </c>
      <c r="NC86" s="3553">
        <v>18</v>
      </c>
      <c r="ND86" s="3553">
        <v>18</v>
      </c>
      <c r="NE86" s="3553">
        <v>18</v>
      </c>
      <c r="NF86" s="3583">
        <v>18</v>
      </c>
      <c r="NG86" s="3571">
        <v>0</v>
      </c>
      <c r="NH86" s="3571">
        <v>0</v>
      </c>
      <c r="NI86" s="650">
        <v>18</v>
      </c>
      <c r="NJ86" s="3583">
        <v>18</v>
      </c>
      <c r="NK86" s="3613">
        <v>18</v>
      </c>
      <c r="NL86" s="3613">
        <v>18</v>
      </c>
      <c r="NM86" s="3613">
        <v>18</v>
      </c>
      <c r="NN86" s="3602">
        <v>0</v>
      </c>
      <c r="NO86" s="3602">
        <v>0</v>
      </c>
      <c r="NP86" s="3613">
        <v>18</v>
      </c>
      <c r="NQ86" s="3613">
        <v>18</v>
      </c>
      <c r="NR86" s="3613">
        <v>18</v>
      </c>
      <c r="NS86" s="3613">
        <v>18</v>
      </c>
      <c r="NT86" s="3633">
        <v>18</v>
      </c>
      <c r="NU86" s="3602">
        <v>0</v>
      </c>
      <c r="NV86" s="3602">
        <v>0</v>
      </c>
      <c r="NW86" s="3613">
        <v>18</v>
      </c>
      <c r="NX86" s="3613">
        <v>18</v>
      </c>
      <c r="NY86" s="3633">
        <v>18</v>
      </c>
      <c r="NZ86" s="3662">
        <v>18</v>
      </c>
      <c r="OA86" s="3662">
        <v>18</v>
      </c>
      <c r="OB86" s="3651">
        <v>0</v>
      </c>
      <c r="OC86" s="3651">
        <v>0</v>
      </c>
      <c r="OD86" s="3662">
        <v>18</v>
      </c>
      <c r="OE86" s="3662">
        <v>18</v>
      </c>
      <c r="OF86" s="3662">
        <v>18</v>
      </c>
      <c r="OG86" s="3662">
        <v>18</v>
      </c>
      <c r="OH86" s="650">
        <v>18</v>
      </c>
      <c r="OI86" s="211">
        <v>0</v>
      </c>
      <c r="OJ86" s="211">
        <v>0</v>
      </c>
      <c r="OK86" s="3682">
        <v>18</v>
      </c>
      <c r="OL86" s="3682">
        <v>18</v>
      </c>
      <c r="OM86" s="3702">
        <v>18</v>
      </c>
      <c r="ON86" s="3722">
        <v>18</v>
      </c>
      <c r="OO86" s="3742">
        <v>18</v>
      </c>
      <c r="OP86" s="3757">
        <v>0</v>
      </c>
      <c r="OQ86" s="3757">
        <v>0</v>
      </c>
      <c r="OR86" s="3771">
        <v>18</v>
      </c>
      <c r="OS86" s="3791">
        <v>18</v>
      </c>
      <c r="OT86" s="3811">
        <v>18</v>
      </c>
      <c r="OU86" s="3831">
        <v>18</v>
      </c>
      <c r="OV86" s="3851">
        <v>18</v>
      </c>
      <c r="OW86" s="3866">
        <v>0</v>
      </c>
      <c r="OX86" s="3866">
        <v>0</v>
      </c>
      <c r="OY86" s="3880">
        <v>18</v>
      </c>
      <c r="OZ86" s="3900">
        <v>18</v>
      </c>
      <c r="PA86" s="3920">
        <v>18</v>
      </c>
      <c r="PB86" s="3940">
        <v>18</v>
      </c>
      <c r="PC86" s="3960">
        <v>18</v>
      </c>
      <c r="PD86" s="3975">
        <v>0</v>
      </c>
      <c r="PE86" s="3975">
        <v>0</v>
      </c>
      <c r="PF86" s="3989">
        <v>18</v>
      </c>
      <c r="PG86" s="3989">
        <v>18</v>
      </c>
      <c r="PH86" s="3989">
        <v>18</v>
      </c>
      <c r="PI86" s="4009">
        <v>18</v>
      </c>
      <c r="PJ86" s="4029">
        <v>18</v>
      </c>
      <c r="PK86" s="4044">
        <v>0</v>
      </c>
      <c r="PL86" s="4044">
        <v>0</v>
      </c>
      <c r="PM86" s="4058">
        <v>18</v>
      </c>
      <c r="PN86" s="4078">
        <v>18</v>
      </c>
      <c r="PO86" s="4098">
        <v>18</v>
      </c>
      <c r="PP86" s="4118">
        <v>18</v>
      </c>
      <c r="PQ86" s="4138">
        <v>18</v>
      </c>
      <c r="PR86" s="4153">
        <v>0</v>
      </c>
      <c r="PS86" s="4153">
        <v>0</v>
      </c>
      <c r="PT86" s="4169">
        <v>18</v>
      </c>
      <c r="PU86" s="4169">
        <v>18</v>
      </c>
      <c r="PV86" s="4169">
        <v>18</v>
      </c>
      <c r="PW86" s="4169">
        <v>18</v>
      </c>
      <c r="PX86" s="4189">
        <v>18</v>
      </c>
      <c r="PY86" s="4204">
        <v>0</v>
      </c>
      <c r="PZ86" s="4204">
        <v>0</v>
      </c>
      <c r="QA86" s="4218">
        <v>18</v>
      </c>
      <c r="QB86" s="4238">
        <v>18</v>
      </c>
      <c r="QC86" s="4258">
        <v>18</v>
      </c>
      <c r="QD86" s="4278">
        <v>18</v>
      </c>
      <c r="QE86" s="4298">
        <v>18</v>
      </c>
      <c r="QF86" s="4313">
        <v>0</v>
      </c>
      <c r="QG86" s="4313">
        <v>0</v>
      </c>
      <c r="QH86" s="4327">
        <v>18</v>
      </c>
      <c r="QI86" s="4347">
        <v>18</v>
      </c>
      <c r="QJ86" s="4367">
        <v>18</v>
      </c>
      <c r="QK86" s="4387">
        <v>18</v>
      </c>
      <c r="QL86" s="4407">
        <v>18</v>
      </c>
      <c r="QM86" s="4422">
        <v>0</v>
      </c>
      <c r="QN86" s="4422">
        <v>0</v>
      </c>
      <c r="QO86" s="4436">
        <v>18</v>
      </c>
      <c r="QP86" s="4456">
        <v>18</v>
      </c>
      <c r="QQ86" s="4476">
        <v>18</v>
      </c>
      <c r="QR86" s="4496">
        <v>18</v>
      </c>
      <c r="QS86" s="4516">
        <v>18</v>
      </c>
      <c r="QT86" s="4531">
        <v>0</v>
      </c>
      <c r="QU86" s="4531">
        <v>0</v>
      </c>
      <c r="QV86" s="4516">
        <v>18</v>
      </c>
      <c r="QW86" s="4548">
        <v>18</v>
      </c>
      <c r="QX86" s="4568">
        <v>18</v>
      </c>
      <c r="QY86" s="4588">
        <v>18</v>
      </c>
      <c r="QZ86" s="4608">
        <v>18</v>
      </c>
      <c r="RA86" s="4623">
        <v>0</v>
      </c>
      <c r="RB86" s="4623">
        <v>0</v>
      </c>
      <c r="RC86" s="650">
        <v>18</v>
      </c>
      <c r="RD86" s="650">
        <v>18</v>
      </c>
      <c r="RE86" s="4644">
        <v>18</v>
      </c>
      <c r="RF86" s="650">
        <v>18</v>
      </c>
      <c r="RG86" s="650">
        <v>18</v>
      </c>
      <c r="RH86" s="211">
        <v>0</v>
      </c>
      <c r="RI86" s="211">
        <v>0</v>
      </c>
      <c r="RJ86" s="650">
        <v>18</v>
      </c>
      <c r="RK86" s="650">
        <v>18</v>
      </c>
      <c r="RL86" s="650">
        <v>18</v>
      </c>
      <c r="RM86" s="650">
        <v>18</v>
      </c>
      <c r="RN86" s="650">
        <v>18</v>
      </c>
      <c r="RO86" s="211">
        <v>0</v>
      </c>
      <c r="RP86" s="211">
        <v>0</v>
      </c>
      <c r="RQ86" s="650">
        <v>18</v>
      </c>
      <c r="RR86" s="650">
        <v>18</v>
      </c>
      <c r="RS86" s="650">
        <v>18</v>
      </c>
      <c r="RT86" s="650">
        <v>18</v>
      </c>
      <c r="RU86" s="650">
        <v>18</v>
      </c>
      <c r="RV86" s="211">
        <v>0</v>
      </c>
      <c r="RW86" s="211">
        <v>0</v>
      </c>
      <c r="RX86" s="650">
        <v>18</v>
      </c>
      <c r="RY86" s="650">
        <v>18</v>
      </c>
      <c r="RZ86" s="650">
        <v>18</v>
      </c>
      <c r="SA86" s="650">
        <v>18</v>
      </c>
      <c r="SB86" s="650">
        <v>18</v>
      </c>
      <c r="SC86" s="211">
        <v>0</v>
      </c>
      <c r="SD86" s="211">
        <v>0</v>
      </c>
      <c r="SE86" s="650">
        <v>18</v>
      </c>
      <c r="SF86" s="650">
        <v>18</v>
      </c>
      <c r="SG86" s="650">
        <v>18</v>
      </c>
      <c r="SH86" s="650">
        <v>18</v>
      </c>
      <c r="SI86" s="650">
        <v>18</v>
      </c>
      <c r="SJ86" s="211">
        <v>0</v>
      </c>
      <c r="SK86" s="211">
        <v>0</v>
      </c>
      <c r="SL86" s="650">
        <v>18</v>
      </c>
      <c r="SM86" s="650">
        <v>18</v>
      </c>
      <c r="SN86" s="650">
        <v>18</v>
      </c>
      <c r="SO86" s="4668">
        <v>18</v>
      </c>
      <c r="SP86" s="4698">
        <v>18</v>
      </c>
      <c r="SQ86" s="4686">
        <v>0</v>
      </c>
      <c r="SR86" s="4686">
        <v>0</v>
      </c>
      <c r="SS86" s="4698">
        <v>18</v>
      </c>
      <c r="ST86" s="4719">
        <v>18</v>
      </c>
      <c r="SU86" s="4740">
        <v>18</v>
      </c>
      <c r="SV86" s="4762">
        <v>18</v>
      </c>
      <c r="SW86" s="4783">
        <v>18</v>
      </c>
      <c r="SX86" s="4798">
        <v>0</v>
      </c>
      <c r="SY86" s="4798">
        <v>0</v>
      </c>
      <c r="SZ86" s="650">
        <v>18</v>
      </c>
      <c r="TA86" s="650">
        <v>18</v>
      </c>
      <c r="TB86" s="650">
        <v>18</v>
      </c>
      <c r="TC86" s="650">
        <v>18</v>
      </c>
      <c r="TD86" s="650">
        <v>18</v>
      </c>
      <c r="TE86" s="211">
        <v>0</v>
      </c>
      <c r="TF86" s="211">
        <v>0</v>
      </c>
      <c r="TG86" s="650">
        <v>18</v>
      </c>
      <c r="TH86" s="650">
        <v>18</v>
      </c>
      <c r="TI86" s="650">
        <v>18</v>
      </c>
      <c r="TJ86" s="650">
        <v>18</v>
      </c>
      <c r="TK86" s="650">
        <v>18</v>
      </c>
      <c r="TL86" s="211">
        <v>0</v>
      </c>
      <c r="TM86" s="211">
        <v>0</v>
      </c>
      <c r="TN86" s="650">
        <v>18</v>
      </c>
      <c r="TO86" s="650">
        <v>18</v>
      </c>
      <c r="TP86" s="650">
        <v>18</v>
      </c>
      <c r="TQ86" s="650">
        <v>18</v>
      </c>
    </row>
    <row r="87" spans="1:537" x14ac:dyDescent="0.3">
      <c r="A87" s="952" t="s">
        <v>12</v>
      </c>
      <c r="B87" s="953">
        <v>31</v>
      </c>
      <c r="C87" s="953">
        <v>31</v>
      </c>
      <c r="D87" s="953">
        <v>31</v>
      </c>
      <c r="E87" s="953">
        <v>31</v>
      </c>
      <c r="F87" s="953">
        <v>31</v>
      </c>
      <c r="G87" s="648">
        <v>0</v>
      </c>
      <c r="H87" s="648">
        <v>0</v>
      </c>
      <c r="I87" s="953">
        <v>31</v>
      </c>
      <c r="J87" s="953">
        <v>31</v>
      </c>
      <c r="K87" s="953">
        <v>31</v>
      </c>
      <c r="L87" s="953">
        <v>31</v>
      </c>
      <c r="M87" s="953">
        <v>31</v>
      </c>
      <c r="N87" s="648">
        <v>0</v>
      </c>
      <c r="O87" s="648">
        <v>0</v>
      </c>
      <c r="P87" s="953">
        <v>31</v>
      </c>
      <c r="Q87" s="953">
        <v>31</v>
      </c>
      <c r="R87" s="953">
        <v>31</v>
      </c>
      <c r="S87" s="953">
        <v>31</v>
      </c>
      <c r="T87" s="953">
        <v>31</v>
      </c>
      <c r="U87" s="648">
        <v>0</v>
      </c>
      <c r="V87" s="648">
        <v>0</v>
      </c>
      <c r="W87" s="953">
        <v>31</v>
      </c>
      <c r="X87" s="953">
        <v>31</v>
      </c>
      <c r="Y87" s="953">
        <v>31</v>
      </c>
      <c r="Z87" s="953">
        <v>31</v>
      </c>
      <c r="AA87" s="953">
        <v>31</v>
      </c>
      <c r="AB87" s="648">
        <v>0</v>
      </c>
      <c r="AC87" s="648">
        <v>0</v>
      </c>
      <c r="AD87" s="953">
        <v>31</v>
      </c>
      <c r="AE87" s="953">
        <v>31</v>
      </c>
      <c r="AF87" s="953">
        <v>31</v>
      </c>
      <c r="AG87" s="953">
        <v>31</v>
      </c>
      <c r="AH87" s="953"/>
      <c r="AI87" s="648">
        <v>0</v>
      </c>
      <c r="AJ87" s="648">
        <v>0</v>
      </c>
      <c r="AK87" s="953">
        <v>31</v>
      </c>
      <c r="AL87" s="953">
        <v>31</v>
      </c>
      <c r="AM87" s="953">
        <v>31</v>
      </c>
      <c r="AN87" s="953">
        <v>31</v>
      </c>
      <c r="AO87" s="953">
        <v>31</v>
      </c>
      <c r="AP87" s="648">
        <v>0</v>
      </c>
      <c r="AQ87" s="648">
        <v>0</v>
      </c>
      <c r="AR87" s="953">
        <v>31</v>
      </c>
      <c r="AS87" s="953">
        <v>31</v>
      </c>
      <c r="AT87" s="953">
        <v>31</v>
      </c>
      <c r="AU87" s="953">
        <v>31</v>
      </c>
      <c r="AV87" s="953">
        <v>31</v>
      </c>
      <c r="AW87" s="648">
        <v>0</v>
      </c>
      <c r="AX87" s="648">
        <v>0</v>
      </c>
      <c r="AY87" s="953">
        <v>36</v>
      </c>
      <c r="AZ87" s="953">
        <v>36</v>
      </c>
      <c r="BA87" s="953">
        <v>36</v>
      </c>
      <c r="BB87" s="953">
        <v>37</v>
      </c>
      <c r="BC87" s="953">
        <v>37</v>
      </c>
      <c r="BD87" s="648">
        <v>0</v>
      </c>
      <c r="BE87" s="648">
        <v>0</v>
      </c>
      <c r="BF87" s="953">
        <v>37</v>
      </c>
      <c r="BG87" s="954">
        <v>37</v>
      </c>
      <c r="BH87" s="953">
        <v>37</v>
      </c>
      <c r="BI87" s="953">
        <v>37</v>
      </c>
      <c r="BJ87" s="954">
        <v>37</v>
      </c>
      <c r="BK87" s="651">
        <v>0</v>
      </c>
      <c r="BL87" s="651">
        <v>0</v>
      </c>
      <c r="BM87" s="954">
        <v>36</v>
      </c>
      <c r="BN87" s="953">
        <v>36</v>
      </c>
      <c r="BO87" s="953">
        <v>36</v>
      </c>
      <c r="BP87" s="953">
        <v>36</v>
      </c>
      <c r="BQ87" s="953">
        <v>36</v>
      </c>
      <c r="BR87" s="648">
        <v>0</v>
      </c>
      <c r="BS87" s="648">
        <v>0</v>
      </c>
      <c r="BT87" s="953">
        <v>34</v>
      </c>
      <c r="BU87" s="953">
        <v>34</v>
      </c>
      <c r="BV87" s="953">
        <v>34</v>
      </c>
      <c r="BW87" s="953">
        <v>34</v>
      </c>
      <c r="BX87" s="953">
        <v>34</v>
      </c>
      <c r="BY87" s="648">
        <v>0</v>
      </c>
      <c r="BZ87" s="648">
        <v>0</v>
      </c>
      <c r="CA87" s="953">
        <v>34</v>
      </c>
      <c r="CB87" s="953">
        <v>34</v>
      </c>
      <c r="CC87" s="955">
        <v>34</v>
      </c>
      <c r="CD87" s="956">
        <v>34</v>
      </c>
      <c r="CE87" s="956">
        <v>34</v>
      </c>
      <c r="CF87" s="654">
        <v>0</v>
      </c>
      <c r="CG87" s="654">
        <v>0</v>
      </c>
      <c r="CH87" s="957">
        <v>34</v>
      </c>
      <c r="CI87" s="957">
        <v>34</v>
      </c>
      <c r="CJ87" s="954">
        <v>34</v>
      </c>
      <c r="CK87" s="954">
        <v>34</v>
      </c>
      <c r="CL87" s="954">
        <v>34</v>
      </c>
      <c r="CM87" s="651">
        <v>0</v>
      </c>
      <c r="CN87" s="651">
        <v>0</v>
      </c>
      <c r="CO87" s="954">
        <v>33</v>
      </c>
      <c r="CP87" s="958">
        <v>33</v>
      </c>
      <c r="CQ87" s="954">
        <v>33</v>
      </c>
      <c r="CR87" s="954">
        <v>33</v>
      </c>
      <c r="CS87" s="954">
        <v>33</v>
      </c>
      <c r="CT87" s="651">
        <v>0</v>
      </c>
      <c r="CU87" s="651">
        <v>0</v>
      </c>
      <c r="CV87" s="958">
        <v>0</v>
      </c>
      <c r="CW87" s="958">
        <v>33</v>
      </c>
      <c r="CX87" s="958">
        <v>33</v>
      </c>
      <c r="CY87" s="958">
        <v>33</v>
      </c>
      <c r="CZ87" s="958">
        <v>33</v>
      </c>
      <c r="DA87" s="657">
        <v>0</v>
      </c>
      <c r="DB87" s="657">
        <v>0</v>
      </c>
      <c r="DC87" s="959">
        <v>33</v>
      </c>
      <c r="DD87" s="960">
        <v>33</v>
      </c>
      <c r="DE87" s="960">
        <v>33</v>
      </c>
      <c r="DF87" s="954">
        <v>33</v>
      </c>
      <c r="DG87" s="961">
        <v>33</v>
      </c>
      <c r="DH87" s="661">
        <v>0</v>
      </c>
      <c r="DI87" s="661">
        <v>0</v>
      </c>
      <c r="DJ87" s="954">
        <v>33</v>
      </c>
      <c r="DK87" s="954">
        <v>33</v>
      </c>
      <c r="DL87" s="954">
        <v>33</v>
      </c>
      <c r="DM87" s="962">
        <v>33</v>
      </c>
      <c r="DN87" s="954">
        <v>33</v>
      </c>
      <c r="DO87" s="651">
        <v>0</v>
      </c>
      <c r="DP87" s="651">
        <v>0</v>
      </c>
      <c r="DQ87" s="954">
        <v>33</v>
      </c>
      <c r="DR87" s="954">
        <v>33</v>
      </c>
      <c r="DS87" s="963">
        <v>33</v>
      </c>
      <c r="DT87" s="954">
        <v>33</v>
      </c>
      <c r="DU87" s="964">
        <v>33</v>
      </c>
      <c r="DV87" s="665">
        <v>0</v>
      </c>
      <c r="DW87" s="665">
        <v>0</v>
      </c>
      <c r="DX87" s="954">
        <v>33</v>
      </c>
      <c r="DY87" s="965">
        <v>32</v>
      </c>
      <c r="DZ87" s="966">
        <v>32</v>
      </c>
      <c r="EA87" s="967">
        <v>32</v>
      </c>
      <c r="EB87" s="954">
        <v>32</v>
      </c>
      <c r="EC87" s="651">
        <v>0</v>
      </c>
      <c r="ED87" s="651">
        <v>0</v>
      </c>
      <c r="EE87" s="651">
        <v>0</v>
      </c>
      <c r="EF87" s="954">
        <v>31</v>
      </c>
      <c r="EG87" s="954">
        <v>31</v>
      </c>
      <c r="EH87" s="968">
        <v>31</v>
      </c>
      <c r="EI87" s="954">
        <v>31</v>
      </c>
      <c r="EJ87" s="651">
        <v>0</v>
      </c>
      <c r="EK87" s="651">
        <v>0</v>
      </c>
      <c r="EL87" s="954">
        <v>30</v>
      </c>
      <c r="EM87" s="969">
        <v>30</v>
      </c>
      <c r="EN87" s="970">
        <v>29</v>
      </c>
      <c r="EO87" s="954">
        <v>29</v>
      </c>
      <c r="EP87" s="971">
        <v>29</v>
      </c>
      <c r="EQ87" s="673">
        <v>0</v>
      </c>
      <c r="ER87" s="673">
        <v>0</v>
      </c>
      <c r="ES87" s="972">
        <v>29</v>
      </c>
      <c r="ET87" s="973">
        <v>29</v>
      </c>
      <c r="EU87" s="974">
        <v>29</v>
      </c>
      <c r="EV87" s="975">
        <v>29</v>
      </c>
      <c r="EW87" s="954">
        <v>29</v>
      </c>
      <c r="EX87" s="651">
        <v>0</v>
      </c>
      <c r="EY87" s="651">
        <v>0</v>
      </c>
      <c r="EZ87" s="976">
        <v>29</v>
      </c>
      <c r="FA87" s="977">
        <v>29</v>
      </c>
      <c r="FB87" s="978">
        <v>29</v>
      </c>
      <c r="FC87" s="979">
        <v>29</v>
      </c>
      <c r="FD87" s="980">
        <v>29</v>
      </c>
      <c r="FE87" s="683">
        <v>0</v>
      </c>
      <c r="FF87" s="683">
        <v>0</v>
      </c>
      <c r="FG87" s="981">
        <v>29</v>
      </c>
      <c r="FH87" s="982">
        <v>29</v>
      </c>
      <c r="FI87" s="983">
        <v>29</v>
      </c>
      <c r="FJ87" s="983">
        <v>29</v>
      </c>
      <c r="FK87" s="984">
        <v>29</v>
      </c>
      <c r="FL87" s="688">
        <v>0</v>
      </c>
      <c r="FM87" s="688">
        <v>0</v>
      </c>
      <c r="FN87" s="985">
        <v>29</v>
      </c>
      <c r="FO87" s="986">
        <v>29</v>
      </c>
      <c r="FP87" s="986">
        <v>29</v>
      </c>
      <c r="FQ87" s="986">
        <v>29</v>
      </c>
      <c r="FR87" s="987">
        <v>29</v>
      </c>
      <c r="FS87" s="692">
        <v>0</v>
      </c>
      <c r="FT87" s="692">
        <v>0</v>
      </c>
      <c r="FU87" s="988">
        <v>29</v>
      </c>
      <c r="FV87" s="989">
        <v>29</v>
      </c>
      <c r="FW87" s="989">
        <v>29</v>
      </c>
      <c r="FX87" s="989">
        <v>28</v>
      </c>
      <c r="FY87" s="990">
        <v>28</v>
      </c>
      <c r="FZ87" s="696">
        <v>0</v>
      </c>
      <c r="GA87" s="696">
        <v>0</v>
      </c>
      <c r="GB87" s="991">
        <v>27</v>
      </c>
      <c r="GC87" s="992">
        <v>27</v>
      </c>
      <c r="GD87" s="993">
        <v>28</v>
      </c>
      <c r="GE87" s="993">
        <v>28</v>
      </c>
      <c r="GF87" s="994">
        <v>28</v>
      </c>
      <c r="GG87" s="701">
        <v>0</v>
      </c>
      <c r="GH87" s="701">
        <v>0</v>
      </c>
      <c r="GI87" s="995">
        <v>28</v>
      </c>
      <c r="GJ87" s="996">
        <v>28</v>
      </c>
      <c r="GK87" s="997">
        <v>28</v>
      </c>
      <c r="GL87" s="997">
        <v>28</v>
      </c>
      <c r="GM87" s="954">
        <v>28</v>
      </c>
      <c r="GN87" s="651">
        <v>0</v>
      </c>
      <c r="GO87" s="651">
        <v>0</v>
      </c>
      <c r="GP87" s="998">
        <v>28</v>
      </c>
      <c r="GQ87" s="999">
        <v>28</v>
      </c>
      <c r="GR87" s="1000">
        <v>28</v>
      </c>
      <c r="GS87" s="1000">
        <v>28</v>
      </c>
      <c r="GT87" s="1000">
        <v>28</v>
      </c>
      <c r="GU87" s="708">
        <v>0</v>
      </c>
      <c r="GV87" s="708">
        <v>0</v>
      </c>
      <c r="GW87" s="1001">
        <v>28</v>
      </c>
      <c r="GX87" s="1002">
        <v>28</v>
      </c>
      <c r="GY87" s="1003">
        <v>28</v>
      </c>
      <c r="GZ87" s="1003">
        <v>27</v>
      </c>
      <c r="HA87" s="1003">
        <v>27</v>
      </c>
      <c r="HB87" s="712">
        <v>0</v>
      </c>
      <c r="HC87" s="712">
        <v>0</v>
      </c>
      <c r="HD87" s="1004">
        <v>27</v>
      </c>
      <c r="HE87" s="1005">
        <v>27</v>
      </c>
      <c r="HF87" s="1006">
        <v>27</v>
      </c>
      <c r="HG87" s="1007">
        <v>27</v>
      </c>
      <c r="HH87" s="1007">
        <v>27</v>
      </c>
      <c r="HI87" s="717">
        <v>0</v>
      </c>
      <c r="HJ87" s="717">
        <v>0</v>
      </c>
      <c r="HK87" s="1008">
        <v>27</v>
      </c>
      <c r="HL87" s="1009">
        <v>27</v>
      </c>
      <c r="HM87" s="1366">
        <v>27</v>
      </c>
      <c r="HN87" s="1392">
        <v>27</v>
      </c>
      <c r="HO87" s="1446">
        <v>27</v>
      </c>
      <c r="HP87" s="1462">
        <v>0</v>
      </c>
      <c r="HQ87" s="1462">
        <v>0</v>
      </c>
      <c r="HR87" s="1475">
        <v>27</v>
      </c>
      <c r="HS87" s="1516">
        <v>27</v>
      </c>
      <c r="HT87" s="1538">
        <v>27</v>
      </c>
      <c r="HU87" s="954">
        <v>27</v>
      </c>
      <c r="HV87" s="1561">
        <v>27</v>
      </c>
      <c r="HW87" s="1577">
        <v>0</v>
      </c>
      <c r="HX87" s="1577">
        <v>0</v>
      </c>
      <c r="HY87" s="1577">
        <v>0</v>
      </c>
      <c r="HZ87" s="1590">
        <v>27</v>
      </c>
      <c r="IA87" s="1611">
        <v>27</v>
      </c>
      <c r="IB87" s="1633">
        <v>27</v>
      </c>
      <c r="IC87" s="1654">
        <v>27</v>
      </c>
      <c r="ID87" s="1670">
        <v>0</v>
      </c>
      <c r="IE87" s="1670">
        <v>0</v>
      </c>
      <c r="IF87" s="1683">
        <v>27</v>
      </c>
      <c r="IG87" s="1704">
        <v>27</v>
      </c>
      <c r="IH87" s="1704">
        <v>27</v>
      </c>
      <c r="II87" s="1726">
        <v>27</v>
      </c>
      <c r="IJ87" s="1747">
        <v>27</v>
      </c>
      <c r="IK87" s="1763">
        <v>0</v>
      </c>
      <c r="IL87" s="1763">
        <v>0</v>
      </c>
      <c r="IM87" s="1776">
        <v>27</v>
      </c>
      <c r="IN87" s="954">
        <v>27</v>
      </c>
      <c r="IO87" s="1797">
        <v>27</v>
      </c>
      <c r="IP87" s="1818">
        <v>27</v>
      </c>
      <c r="IQ87" s="1839">
        <v>27</v>
      </c>
      <c r="IR87" s="1855">
        <v>0</v>
      </c>
      <c r="IS87" s="1855">
        <v>0</v>
      </c>
      <c r="IT87" s="1868">
        <v>26</v>
      </c>
      <c r="IU87" s="1889">
        <v>26</v>
      </c>
      <c r="IV87" s="1889">
        <v>26</v>
      </c>
      <c r="IW87" s="1910">
        <v>26</v>
      </c>
      <c r="IX87" s="1931">
        <v>26</v>
      </c>
      <c r="IY87" s="1947">
        <v>0</v>
      </c>
      <c r="IZ87" s="1947">
        <v>0</v>
      </c>
      <c r="JA87" s="1931">
        <v>26</v>
      </c>
      <c r="JB87" s="1931">
        <v>26</v>
      </c>
      <c r="JC87" s="1960">
        <v>26</v>
      </c>
      <c r="JD87" s="1960">
        <v>26</v>
      </c>
      <c r="JE87" s="1981">
        <v>26</v>
      </c>
      <c r="JF87" s="1997">
        <v>0</v>
      </c>
      <c r="JG87" s="1997">
        <v>0</v>
      </c>
      <c r="JH87" s="2010">
        <v>25</v>
      </c>
      <c r="JI87" s="2031">
        <v>26</v>
      </c>
      <c r="JJ87" s="2052">
        <v>25</v>
      </c>
      <c r="JK87" s="2052">
        <v>25</v>
      </c>
      <c r="JL87" s="2073">
        <v>25</v>
      </c>
      <c r="JM87" s="2089">
        <v>0</v>
      </c>
      <c r="JN87" s="2089">
        <v>0</v>
      </c>
      <c r="JO87" s="2102">
        <v>25</v>
      </c>
      <c r="JP87" s="2122">
        <v>25</v>
      </c>
      <c r="JQ87" s="2142">
        <v>25</v>
      </c>
      <c r="JR87" s="2162">
        <v>25</v>
      </c>
      <c r="JS87" s="2182">
        <v>25</v>
      </c>
      <c r="JT87" s="2198">
        <v>0</v>
      </c>
      <c r="JU87" s="2198">
        <v>0</v>
      </c>
      <c r="JV87" s="2209">
        <v>25</v>
      </c>
      <c r="JW87" s="2229">
        <v>25</v>
      </c>
      <c r="JX87" s="2249">
        <v>25</v>
      </c>
      <c r="JY87" s="2269">
        <v>25</v>
      </c>
      <c r="JZ87" s="2289">
        <v>25</v>
      </c>
      <c r="KA87" s="2305">
        <v>0</v>
      </c>
      <c r="KB87" s="2305">
        <v>0</v>
      </c>
      <c r="KC87" s="2318">
        <v>25</v>
      </c>
      <c r="KD87" s="2338">
        <v>25</v>
      </c>
      <c r="KE87" s="2358">
        <v>25</v>
      </c>
      <c r="KF87" s="2378">
        <v>25</v>
      </c>
      <c r="KG87" s="2398">
        <v>25</v>
      </c>
      <c r="KH87" s="2414">
        <v>0</v>
      </c>
      <c r="KI87" s="2414">
        <v>0</v>
      </c>
      <c r="KJ87" s="2427">
        <v>24</v>
      </c>
      <c r="KK87" s="2447">
        <v>24</v>
      </c>
      <c r="KL87" s="2467">
        <v>24</v>
      </c>
      <c r="KM87" s="2487">
        <v>24</v>
      </c>
      <c r="KN87" s="2507">
        <v>24</v>
      </c>
      <c r="KO87" s="2523">
        <v>0</v>
      </c>
      <c r="KP87" s="2523">
        <v>0</v>
      </c>
      <c r="KQ87" s="2535">
        <v>14</v>
      </c>
      <c r="KR87" s="2555">
        <v>14</v>
      </c>
      <c r="KS87" s="2575">
        <v>14</v>
      </c>
      <c r="KT87" s="2595">
        <v>14</v>
      </c>
      <c r="KU87" s="2615">
        <v>14</v>
      </c>
      <c r="KV87" s="2632">
        <v>0</v>
      </c>
      <c r="KW87" s="2632">
        <v>0</v>
      </c>
      <c r="KX87" s="2644">
        <v>14</v>
      </c>
      <c r="KY87" s="2664">
        <v>14</v>
      </c>
      <c r="KZ87" s="2684">
        <v>14</v>
      </c>
      <c r="LA87" s="2708">
        <v>14</v>
      </c>
      <c r="LB87" s="2728">
        <v>14</v>
      </c>
      <c r="LC87" s="2745">
        <v>0</v>
      </c>
      <c r="LD87" s="2745">
        <v>0</v>
      </c>
      <c r="LE87" s="2757">
        <v>14</v>
      </c>
      <c r="LF87" s="2777">
        <v>14</v>
      </c>
      <c r="LG87" s="2797">
        <v>14</v>
      </c>
      <c r="LH87" s="2817">
        <v>14</v>
      </c>
      <c r="LI87" s="2837">
        <v>14</v>
      </c>
      <c r="LJ87" s="2854">
        <v>0</v>
      </c>
      <c r="LK87" s="2854">
        <v>0</v>
      </c>
      <c r="LL87" s="2866">
        <v>14</v>
      </c>
      <c r="LM87" s="2886">
        <v>14</v>
      </c>
      <c r="LN87" s="2908">
        <v>14</v>
      </c>
      <c r="LO87" s="2928">
        <v>14</v>
      </c>
      <c r="LP87" s="2928">
        <v>14</v>
      </c>
      <c r="LQ87" s="3000">
        <v>0</v>
      </c>
      <c r="LR87" s="3000">
        <v>0</v>
      </c>
      <c r="LS87" s="3001">
        <v>16</v>
      </c>
      <c r="LT87" s="3002">
        <v>16</v>
      </c>
      <c r="LU87" s="3003">
        <v>16</v>
      </c>
      <c r="LV87" s="3004">
        <v>16</v>
      </c>
      <c r="LW87" s="3065">
        <v>16</v>
      </c>
      <c r="LX87" s="3066">
        <v>0</v>
      </c>
      <c r="LY87" s="3066">
        <v>0</v>
      </c>
      <c r="LZ87" s="3094">
        <v>16</v>
      </c>
      <c r="MA87" s="3106">
        <v>16</v>
      </c>
      <c r="MB87" s="3142">
        <v>16</v>
      </c>
      <c r="MC87" s="3162">
        <v>16</v>
      </c>
      <c r="MD87" s="3182">
        <v>16</v>
      </c>
      <c r="ME87" s="3199">
        <v>0</v>
      </c>
      <c r="MF87" s="3199">
        <v>0</v>
      </c>
      <c r="MG87" s="3212">
        <v>16</v>
      </c>
      <c r="MH87" s="3232">
        <v>16</v>
      </c>
      <c r="MI87" s="3252">
        <v>16</v>
      </c>
      <c r="MJ87" s="3273">
        <v>16</v>
      </c>
      <c r="MK87" s="3293">
        <v>16</v>
      </c>
      <c r="ML87" s="3310">
        <v>0</v>
      </c>
      <c r="MM87" s="3310">
        <v>0</v>
      </c>
      <c r="MN87" s="3322">
        <v>16</v>
      </c>
      <c r="MO87" s="3342">
        <v>16</v>
      </c>
      <c r="MP87" s="3362">
        <v>16</v>
      </c>
      <c r="MQ87" s="3382">
        <v>16</v>
      </c>
      <c r="MR87" s="3446">
        <v>16</v>
      </c>
      <c r="MS87" s="3447">
        <v>0</v>
      </c>
      <c r="MT87" s="3447">
        <v>0</v>
      </c>
      <c r="MU87" s="3446">
        <v>16</v>
      </c>
      <c r="MV87" s="3464">
        <v>16</v>
      </c>
      <c r="MW87" s="3484">
        <v>16</v>
      </c>
      <c r="MX87" s="3504">
        <v>16</v>
      </c>
      <c r="MY87" s="3524">
        <v>16</v>
      </c>
      <c r="MZ87" s="3541">
        <v>0</v>
      </c>
      <c r="NA87" s="3541">
        <v>0</v>
      </c>
      <c r="NB87" s="1577">
        <v>0</v>
      </c>
      <c r="NC87" s="3553">
        <v>16</v>
      </c>
      <c r="ND87" s="3553">
        <v>16</v>
      </c>
      <c r="NE87" s="3553">
        <v>16</v>
      </c>
      <c r="NF87" s="3583">
        <v>16</v>
      </c>
      <c r="NG87" s="3573">
        <v>0</v>
      </c>
      <c r="NH87" s="3573">
        <v>0</v>
      </c>
      <c r="NI87" s="650">
        <v>16</v>
      </c>
      <c r="NJ87" s="3583">
        <v>16</v>
      </c>
      <c r="NK87" s="3613">
        <v>16</v>
      </c>
      <c r="NL87" s="3613">
        <v>16</v>
      </c>
      <c r="NM87" s="3613">
        <v>16</v>
      </c>
      <c r="NN87" s="3604">
        <v>0</v>
      </c>
      <c r="NO87" s="3604">
        <v>0</v>
      </c>
      <c r="NP87" s="3613">
        <v>16</v>
      </c>
      <c r="NQ87" s="3613">
        <v>16</v>
      </c>
      <c r="NR87" s="3613">
        <v>16</v>
      </c>
      <c r="NS87" s="3613">
        <v>16</v>
      </c>
      <c r="NT87" s="3633">
        <v>16</v>
      </c>
      <c r="NU87" s="3604">
        <v>0</v>
      </c>
      <c r="NV87" s="3604">
        <v>0</v>
      </c>
      <c r="NW87" s="3613">
        <v>16</v>
      </c>
      <c r="NX87" s="3613">
        <v>16</v>
      </c>
      <c r="NY87" s="3633">
        <v>16</v>
      </c>
      <c r="NZ87" s="3662">
        <v>16</v>
      </c>
      <c r="OA87" s="3662">
        <v>16</v>
      </c>
      <c r="OB87" s="3653">
        <v>0</v>
      </c>
      <c r="OC87" s="3653">
        <v>0</v>
      </c>
      <c r="OD87" s="3662">
        <v>16</v>
      </c>
      <c r="OE87" s="3662">
        <v>16</v>
      </c>
      <c r="OF87" s="3662">
        <v>16</v>
      </c>
      <c r="OG87" s="3662">
        <v>16</v>
      </c>
      <c r="OH87" s="650">
        <v>16</v>
      </c>
      <c r="OI87" s="651">
        <v>0</v>
      </c>
      <c r="OJ87" s="651">
        <v>0</v>
      </c>
      <c r="OK87" s="3682">
        <v>16</v>
      </c>
      <c r="OL87" s="3682">
        <v>16</v>
      </c>
      <c r="OM87" s="3702">
        <v>16</v>
      </c>
      <c r="ON87" s="3722">
        <v>16</v>
      </c>
      <c r="OO87" s="3742">
        <v>16</v>
      </c>
      <c r="OP87" s="3759">
        <v>0</v>
      </c>
      <c r="OQ87" s="3759">
        <v>0</v>
      </c>
      <c r="OR87" s="3771">
        <v>16</v>
      </c>
      <c r="OS87" s="3791">
        <v>15</v>
      </c>
      <c r="OT87" s="3811">
        <v>15</v>
      </c>
      <c r="OU87" s="3831">
        <v>14</v>
      </c>
      <c r="OV87" s="3851">
        <v>14</v>
      </c>
      <c r="OW87" s="3868">
        <v>0</v>
      </c>
      <c r="OX87" s="3868">
        <v>0</v>
      </c>
      <c r="OY87" s="3880">
        <v>14</v>
      </c>
      <c r="OZ87" s="3900">
        <v>14</v>
      </c>
      <c r="PA87" s="3920">
        <v>14</v>
      </c>
      <c r="PB87" s="3940">
        <v>14</v>
      </c>
      <c r="PC87" s="3960">
        <v>14</v>
      </c>
      <c r="PD87" s="3977">
        <v>0</v>
      </c>
      <c r="PE87" s="3977">
        <v>0</v>
      </c>
      <c r="PF87" s="3989">
        <v>14</v>
      </c>
      <c r="PG87" s="3989">
        <v>14</v>
      </c>
      <c r="PH87" s="3989">
        <v>14</v>
      </c>
      <c r="PI87" s="4009">
        <v>14</v>
      </c>
      <c r="PJ87" s="4029">
        <v>14</v>
      </c>
      <c r="PK87" s="4046">
        <v>0</v>
      </c>
      <c r="PL87" s="4046">
        <v>0</v>
      </c>
      <c r="PM87" s="4058">
        <v>14</v>
      </c>
      <c r="PN87" s="4078">
        <v>14</v>
      </c>
      <c r="PO87" s="4098">
        <v>14</v>
      </c>
      <c r="PP87" s="4118">
        <v>14</v>
      </c>
      <c r="PQ87" s="4138">
        <v>14</v>
      </c>
      <c r="PR87" s="4155">
        <v>0</v>
      </c>
      <c r="PS87" s="4155">
        <v>0</v>
      </c>
      <c r="PT87" s="4169">
        <v>14</v>
      </c>
      <c r="PU87" s="4169">
        <v>14</v>
      </c>
      <c r="PV87" s="4169">
        <v>14</v>
      </c>
      <c r="PW87" s="4169">
        <v>14</v>
      </c>
      <c r="PX87" s="4189">
        <v>14</v>
      </c>
      <c r="PY87" s="4206">
        <v>0</v>
      </c>
      <c r="PZ87" s="4206">
        <v>0</v>
      </c>
      <c r="QA87" s="4218">
        <v>17</v>
      </c>
      <c r="QB87" s="4238">
        <v>17</v>
      </c>
      <c r="QC87" s="4258">
        <v>17</v>
      </c>
      <c r="QD87" s="4278">
        <v>17</v>
      </c>
      <c r="QE87" s="4298">
        <v>17</v>
      </c>
      <c r="QF87" s="4315">
        <v>0</v>
      </c>
      <c r="QG87" s="4315">
        <v>0</v>
      </c>
      <c r="QH87" s="4327">
        <v>16</v>
      </c>
      <c r="QI87" s="4347">
        <v>16</v>
      </c>
      <c r="QJ87" s="4367">
        <v>16</v>
      </c>
      <c r="QK87" s="4387">
        <v>16</v>
      </c>
      <c r="QL87" s="4407">
        <v>16</v>
      </c>
      <c r="QM87" s="4424">
        <v>0</v>
      </c>
      <c r="QN87" s="4424">
        <v>0</v>
      </c>
      <c r="QO87" s="4436">
        <v>16</v>
      </c>
      <c r="QP87" s="4456">
        <v>16</v>
      </c>
      <c r="QQ87" s="4476">
        <v>16</v>
      </c>
      <c r="QR87" s="4496">
        <v>16</v>
      </c>
      <c r="QS87" s="4516">
        <v>16</v>
      </c>
      <c r="QT87" s="4533">
        <v>0</v>
      </c>
      <c r="QU87" s="4533">
        <v>0</v>
      </c>
      <c r="QV87" s="4516">
        <v>16</v>
      </c>
      <c r="QW87" s="4548">
        <v>17</v>
      </c>
      <c r="QX87" s="4568">
        <v>16</v>
      </c>
      <c r="QY87" s="4588">
        <v>15</v>
      </c>
      <c r="QZ87" s="4608">
        <v>16</v>
      </c>
      <c r="RA87" s="4625">
        <v>0</v>
      </c>
      <c r="RB87" s="4625">
        <v>0</v>
      </c>
      <c r="RC87" s="650">
        <v>16</v>
      </c>
      <c r="RD87" s="650">
        <v>16</v>
      </c>
      <c r="RE87" s="4644">
        <v>16</v>
      </c>
      <c r="RF87" s="650">
        <v>16</v>
      </c>
      <c r="RG87" s="650">
        <v>16</v>
      </c>
      <c r="RH87" s="651">
        <v>0</v>
      </c>
      <c r="RI87" s="651">
        <v>0</v>
      </c>
      <c r="RJ87" s="650">
        <v>17</v>
      </c>
      <c r="RK87" s="650">
        <v>17</v>
      </c>
      <c r="RL87" s="650">
        <v>17</v>
      </c>
      <c r="RM87" s="650">
        <v>17</v>
      </c>
      <c r="RN87" s="650">
        <v>17</v>
      </c>
      <c r="RO87" s="651">
        <v>0</v>
      </c>
      <c r="RP87" s="651">
        <v>0</v>
      </c>
      <c r="RQ87" s="650">
        <v>18</v>
      </c>
      <c r="RR87" s="650">
        <v>18</v>
      </c>
      <c r="RS87" s="650">
        <v>18</v>
      </c>
      <c r="RT87" s="650">
        <v>18</v>
      </c>
      <c r="RU87" s="650">
        <v>18</v>
      </c>
      <c r="RV87" s="651">
        <v>0</v>
      </c>
      <c r="RW87" s="651">
        <v>0</v>
      </c>
      <c r="RX87" s="650">
        <v>18</v>
      </c>
      <c r="RY87" s="650">
        <v>18</v>
      </c>
      <c r="RZ87" s="650">
        <v>18</v>
      </c>
      <c r="SA87" s="650">
        <v>18</v>
      </c>
      <c r="SB87" s="650">
        <v>18</v>
      </c>
      <c r="SC87" s="651">
        <v>0</v>
      </c>
      <c r="SD87" s="651">
        <v>0</v>
      </c>
      <c r="SE87" s="650">
        <v>18</v>
      </c>
      <c r="SF87" s="650">
        <v>18</v>
      </c>
      <c r="SG87" s="650">
        <v>18</v>
      </c>
      <c r="SH87" s="650">
        <v>18</v>
      </c>
      <c r="SI87" s="650">
        <v>18</v>
      </c>
      <c r="SJ87" s="651">
        <v>0</v>
      </c>
      <c r="SK87" s="651">
        <v>0</v>
      </c>
      <c r="SL87" s="650">
        <v>18</v>
      </c>
      <c r="SM87" s="650">
        <v>18</v>
      </c>
      <c r="SN87" s="650">
        <v>18</v>
      </c>
      <c r="SO87" s="4668">
        <v>18</v>
      </c>
      <c r="SP87" s="4698">
        <v>18</v>
      </c>
      <c r="SQ87" s="4688">
        <v>0</v>
      </c>
      <c r="SR87" s="4688">
        <v>0</v>
      </c>
      <c r="SS87" s="4698">
        <v>18</v>
      </c>
      <c r="ST87" s="4719">
        <v>18</v>
      </c>
      <c r="SU87" s="4740">
        <v>18</v>
      </c>
      <c r="SV87" s="4762">
        <v>18</v>
      </c>
      <c r="SW87" s="4783">
        <v>18</v>
      </c>
      <c r="SX87" s="4800">
        <v>0</v>
      </c>
      <c r="SY87" s="4800">
        <v>0</v>
      </c>
      <c r="SZ87" s="650">
        <v>18</v>
      </c>
      <c r="TA87" s="650">
        <v>18</v>
      </c>
      <c r="TB87" s="650">
        <v>18</v>
      </c>
      <c r="TC87" s="650">
        <v>18</v>
      </c>
      <c r="TD87" s="650">
        <v>18</v>
      </c>
      <c r="TE87" s="651">
        <v>0</v>
      </c>
      <c r="TF87" s="651">
        <v>0</v>
      </c>
      <c r="TG87" s="650">
        <v>18</v>
      </c>
      <c r="TH87" s="650">
        <v>18</v>
      </c>
      <c r="TI87" s="650">
        <v>17</v>
      </c>
      <c r="TJ87" s="650">
        <v>17</v>
      </c>
      <c r="TK87" s="650">
        <v>17</v>
      </c>
      <c r="TL87" s="651">
        <v>0</v>
      </c>
      <c r="TM87" s="651">
        <v>0</v>
      </c>
      <c r="TN87" s="650">
        <v>17</v>
      </c>
      <c r="TO87" s="650">
        <v>17</v>
      </c>
      <c r="TP87" s="650">
        <v>17</v>
      </c>
      <c r="TQ87" s="650">
        <v>17</v>
      </c>
    </row>
    <row r="88" spans="1:537" x14ac:dyDescent="0.3">
      <c r="A88" s="952" t="s">
        <v>93</v>
      </c>
      <c r="B88" s="953">
        <v>25</v>
      </c>
      <c r="C88" s="953">
        <v>25</v>
      </c>
      <c r="D88" s="953">
        <v>26</v>
      </c>
      <c r="E88" s="953">
        <v>26</v>
      </c>
      <c r="F88" s="953">
        <v>24</v>
      </c>
      <c r="G88" s="648">
        <v>0</v>
      </c>
      <c r="H88" s="648">
        <v>0</v>
      </c>
      <c r="I88" s="953">
        <v>24</v>
      </c>
      <c r="J88" s="953">
        <v>27</v>
      </c>
      <c r="K88" s="953">
        <v>27</v>
      </c>
      <c r="L88" s="953">
        <v>27</v>
      </c>
      <c r="M88" s="953">
        <v>27</v>
      </c>
      <c r="N88" s="648">
        <v>0</v>
      </c>
      <c r="O88" s="648">
        <v>0</v>
      </c>
      <c r="P88" s="953">
        <v>28.5</v>
      </c>
      <c r="Q88" s="953">
        <v>27.5</v>
      </c>
      <c r="R88" s="953">
        <v>26.5</v>
      </c>
      <c r="S88" s="953">
        <v>25.5</v>
      </c>
      <c r="T88" s="953">
        <v>25</v>
      </c>
      <c r="U88" s="648">
        <v>0</v>
      </c>
      <c r="V88" s="648">
        <v>0</v>
      </c>
      <c r="W88" s="953">
        <v>27.5</v>
      </c>
      <c r="X88" s="953">
        <v>27.5</v>
      </c>
      <c r="Y88" s="953">
        <v>27.5</v>
      </c>
      <c r="Z88" s="953">
        <v>25.5</v>
      </c>
      <c r="AA88" s="953">
        <v>25</v>
      </c>
      <c r="AB88" s="648">
        <v>0</v>
      </c>
      <c r="AC88" s="648">
        <v>0</v>
      </c>
      <c r="AD88" s="953">
        <v>24.5</v>
      </c>
      <c r="AE88" s="953">
        <v>24.5</v>
      </c>
      <c r="AF88" s="953">
        <v>26</v>
      </c>
      <c r="AG88" s="953">
        <v>26</v>
      </c>
      <c r="AH88" s="953"/>
      <c r="AI88" s="648">
        <v>0</v>
      </c>
      <c r="AJ88" s="648">
        <v>0</v>
      </c>
      <c r="AK88" s="953">
        <v>25.75</v>
      </c>
      <c r="AL88" s="953">
        <v>28.5</v>
      </c>
      <c r="AM88" s="953">
        <v>26.5</v>
      </c>
      <c r="AN88" s="953">
        <v>26</v>
      </c>
      <c r="AO88" s="953">
        <v>27.5</v>
      </c>
      <c r="AP88" s="648">
        <v>0</v>
      </c>
      <c r="AQ88" s="648">
        <v>0</v>
      </c>
      <c r="AR88" s="953">
        <v>25</v>
      </c>
      <c r="AS88" s="953">
        <v>27</v>
      </c>
      <c r="AT88" s="953">
        <v>26</v>
      </c>
      <c r="AU88" s="953">
        <v>25</v>
      </c>
      <c r="AV88" s="953">
        <v>27</v>
      </c>
      <c r="AW88" s="648">
        <v>0</v>
      </c>
      <c r="AX88" s="648">
        <v>0</v>
      </c>
      <c r="AY88" s="953">
        <v>35</v>
      </c>
      <c r="AZ88" s="953">
        <v>33.25</v>
      </c>
      <c r="BA88" s="953">
        <v>32.5</v>
      </c>
      <c r="BB88" s="953">
        <v>32</v>
      </c>
      <c r="BC88" s="953">
        <v>32</v>
      </c>
      <c r="BD88" s="648">
        <v>0</v>
      </c>
      <c r="BE88" s="648">
        <v>0</v>
      </c>
      <c r="BF88" s="953">
        <v>33</v>
      </c>
      <c r="BG88" s="954">
        <v>32</v>
      </c>
      <c r="BH88" s="953">
        <v>35.5</v>
      </c>
      <c r="BI88" s="953">
        <v>32.5</v>
      </c>
      <c r="BJ88" s="954">
        <v>31</v>
      </c>
      <c r="BK88" s="651">
        <v>0</v>
      </c>
      <c r="BL88" s="651">
        <v>0</v>
      </c>
      <c r="BM88" s="954">
        <v>32</v>
      </c>
      <c r="BN88" s="953">
        <v>32.5</v>
      </c>
      <c r="BO88" s="953">
        <v>31</v>
      </c>
      <c r="BP88" s="953">
        <v>31</v>
      </c>
      <c r="BQ88" s="953">
        <v>32</v>
      </c>
      <c r="BR88" s="648">
        <v>0</v>
      </c>
      <c r="BS88" s="648">
        <v>0</v>
      </c>
      <c r="BT88" s="953">
        <v>30</v>
      </c>
      <c r="BU88" s="953">
        <v>29.5</v>
      </c>
      <c r="BV88" s="953">
        <v>31.5</v>
      </c>
      <c r="BW88" s="953">
        <v>30</v>
      </c>
      <c r="BX88" s="953">
        <v>31</v>
      </c>
      <c r="BY88" s="648">
        <v>0</v>
      </c>
      <c r="BZ88" s="648">
        <v>0</v>
      </c>
      <c r="CA88" s="953">
        <v>31</v>
      </c>
      <c r="CB88" s="953">
        <v>32</v>
      </c>
      <c r="CC88" s="955">
        <v>31.5</v>
      </c>
      <c r="CD88" s="956">
        <v>29.5</v>
      </c>
      <c r="CE88" s="956">
        <v>30</v>
      </c>
      <c r="CF88" s="654">
        <v>0</v>
      </c>
      <c r="CG88" s="654">
        <v>0</v>
      </c>
      <c r="CH88" s="957">
        <v>28</v>
      </c>
      <c r="CI88" s="957">
        <v>29</v>
      </c>
      <c r="CJ88" s="954">
        <v>30</v>
      </c>
      <c r="CK88" s="954">
        <v>30.5</v>
      </c>
      <c r="CL88" s="954">
        <v>30</v>
      </c>
      <c r="CM88" s="651">
        <v>0</v>
      </c>
      <c r="CN88" s="651">
        <v>0</v>
      </c>
      <c r="CO88" s="954">
        <v>31</v>
      </c>
      <c r="CP88" s="958">
        <v>31</v>
      </c>
      <c r="CQ88" s="954">
        <v>31</v>
      </c>
      <c r="CR88" s="954">
        <v>30</v>
      </c>
      <c r="CS88" s="954">
        <v>28</v>
      </c>
      <c r="CT88" s="651">
        <v>0</v>
      </c>
      <c r="CU88" s="651">
        <v>0</v>
      </c>
      <c r="CV88" s="958">
        <v>0</v>
      </c>
      <c r="CW88" s="958">
        <v>29</v>
      </c>
      <c r="CX88" s="958">
        <v>30</v>
      </c>
      <c r="CY88" s="958">
        <v>28</v>
      </c>
      <c r="CZ88" s="958">
        <v>26.75</v>
      </c>
      <c r="DA88" s="657">
        <v>0</v>
      </c>
      <c r="DB88" s="657">
        <v>0</v>
      </c>
      <c r="DC88" s="959">
        <v>28.75</v>
      </c>
      <c r="DD88" s="960">
        <v>31</v>
      </c>
      <c r="DE88" s="960">
        <v>31</v>
      </c>
      <c r="DF88" s="954">
        <v>29</v>
      </c>
      <c r="DG88" s="961">
        <v>30</v>
      </c>
      <c r="DH88" s="661">
        <v>0</v>
      </c>
      <c r="DI88" s="661">
        <v>0</v>
      </c>
      <c r="DJ88" s="954">
        <v>30.5</v>
      </c>
      <c r="DK88" s="954">
        <v>32</v>
      </c>
      <c r="DL88" s="954">
        <v>30.5</v>
      </c>
      <c r="DM88" s="962">
        <v>28</v>
      </c>
      <c r="DN88" s="954">
        <v>27</v>
      </c>
      <c r="DO88" s="651">
        <v>0</v>
      </c>
      <c r="DP88" s="651">
        <v>0</v>
      </c>
      <c r="DQ88" s="954">
        <v>30.5</v>
      </c>
      <c r="DR88" s="954">
        <v>30.5</v>
      </c>
      <c r="DS88" s="963">
        <v>30.5</v>
      </c>
      <c r="DT88" s="954">
        <v>29</v>
      </c>
      <c r="DU88" s="964">
        <v>29.5</v>
      </c>
      <c r="DV88" s="665">
        <v>0</v>
      </c>
      <c r="DW88" s="665">
        <v>0</v>
      </c>
      <c r="DX88" s="954">
        <v>28.5</v>
      </c>
      <c r="DY88" s="965">
        <v>25</v>
      </c>
      <c r="DZ88" s="966">
        <v>27</v>
      </c>
      <c r="EA88" s="967">
        <v>24</v>
      </c>
      <c r="EB88" s="954">
        <v>24</v>
      </c>
      <c r="EC88" s="651">
        <v>0</v>
      </c>
      <c r="ED88" s="651">
        <v>0</v>
      </c>
      <c r="EE88" s="651">
        <v>0</v>
      </c>
      <c r="EF88" s="954">
        <v>27.5</v>
      </c>
      <c r="EG88" s="954">
        <v>26.75</v>
      </c>
      <c r="EH88" s="968">
        <v>28.5</v>
      </c>
      <c r="EI88" s="954">
        <v>24.25</v>
      </c>
      <c r="EJ88" s="651">
        <v>0</v>
      </c>
      <c r="EK88" s="651">
        <v>0</v>
      </c>
      <c r="EL88" s="954">
        <v>25.75</v>
      </c>
      <c r="EM88" s="969">
        <v>24.75</v>
      </c>
      <c r="EN88" s="970">
        <v>25.75</v>
      </c>
      <c r="EO88" s="954">
        <v>21.5</v>
      </c>
      <c r="EP88" s="971">
        <v>22</v>
      </c>
      <c r="EQ88" s="673">
        <v>0</v>
      </c>
      <c r="ER88" s="673">
        <v>0</v>
      </c>
      <c r="ES88" s="972">
        <v>24.5</v>
      </c>
      <c r="ET88" s="973">
        <v>26</v>
      </c>
      <c r="EU88" s="974">
        <v>26</v>
      </c>
      <c r="EV88" s="975">
        <v>24.5</v>
      </c>
      <c r="EW88" s="954">
        <v>22.75</v>
      </c>
      <c r="EX88" s="651">
        <v>0</v>
      </c>
      <c r="EY88" s="651">
        <v>0</v>
      </c>
      <c r="EZ88" s="976">
        <v>23.75</v>
      </c>
      <c r="FA88" s="977">
        <v>25</v>
      </c>
      <c r="FB88" s="978">
        <v>24</v>
      </c>
      <c r="FC88" s="979">
        <v>25</v>
      </c>
      <c r="FD88" s="980">
        <v>19</v>
      </c>
      <c r="FE88" s="683">
        <v>0</v>
      </c>
      <c r="FF88" s="683">
        <v>0</v>
      </c>
      <c r="FG88" s="981">
        <v>22.5</v>
      </c>
      <c r="FH88" s="982">
        <v>23.5</v>
      </c>
      <c r="FI88" s="983"/>
      <c r="FJ88" s="983">
        <v>25.5</v>
      </c>
      <c r="FK88" s="984">
        <v>20.5</v>
      </c>
      <c r="FL88" s="688">
        <v>0</v>
      </c>
      <c r="FM88" s="688">
        <v>0</v>
      </c>
      <c r="FN88" s="985">
        <v>25.5</v>
      </c>
      <c r="FO88" s="986">
        <v>29</v>
      </c>
      <c r="FP88" s="986">
        <v>25.75</v>
      </c>
      <c r="FQ88" s="986">
        <v>25</v>
      </c>
      <c r="FR88" s="987">
        <v>20.75</v>
      </c>
      <c r="FS88" s="692">
        <v>0</v>
      </c>
      <c r="FT88" s="692">
        <v>0</v>
      </c>
      <c r="FU88" s="988">
        <v>24</v>
      </c>
      <c r="FV88" s="989">
        <v>24.5</v>
      </c>
      <c r="FW88" s="989">
        <v>25.5</v>
      </c>
      <c r="FX88" s="989"/>
      <c r="FY88" s="990">
        <v>23.25</v>
      </c>
      <c r="FZ88" s="696">
        <v>0</v>
      </c>
      <c r="GA88" s="696">
        <v>0</v>
      </c>
      <c r="GB88" s="991">
        <v>23.5</v>
      </c>
      <c r="GC88" s="992">
        <v>21.5</v>
      </c>
      <c r="GD88" s="993">
        <v>24</v>
      </c>
      <c r="GE88" s="993">
        <v>25</v>
      </c>
      <c r="GF88" s="994">
        <v>23.5</v>
      </c>
      <c r="GG88" s="701">
        <v>0</v>
      </c>
      <c r="GH88" s="701">
        <v>0</v>
      </c>
      <c r="GI88" s="995">
        <v>23.75</v>
      </c>
      <c r="GJ88" s="996">
        <v>24</v>
      </c>
      <c r="GK88" s="997">
        <v>22.5</v>
      </c>
      <c r="GL88" s="997">
        <v>22</v>
      </c>
      <c r="GM88" s="954">
        <v>22.75</v>
      </c>
      <c r="GN88" s="651">
        <v>0</v>
      </c>
      <c r="GO88" s="651">
        <v>0</v>
      </c>
      <c r="GP88" s="998">
        <v>23.25</v>
      </c>
      <c r="GQ88" s="999">
        <v>22.75</v>
      </c>
      <c r="GR88" s="1000">
        <v>26.75</v>
      </c>
      <c r="GS88" s="1000">
        <v>23.75</v>
      </c>
      <c r="GT88" s="1000">
        <v>23.75</v>
      </c>
      <c r="GU88" s="708">
        <v>0</v>
      </c>
      <c r="GV88" s="708">
        <v>0</v>
      </c>
      <c r="GW88" s="1001">
        <v>24</v>
      </c>
      <c r="GX88" s="1002">
        <v>26</v>
      </c>
      <c r="GY88" s="1003">
        <v>24.75</v>
      </c>
      <c r="GZ88" s="1003">
        <v>24.5</v>
      </c>
      <c r="HA88" s="1003"/>
      <c r="HB88" s="712">
        <v>0</v>
      </c>
      <c r="HC88" s="712">
        <v>0</v>
      </c>
      <c r="HD88" s="1004">
        <v>21.5</v>
      </c>
      <c r="HE88" s="1005">
        <v>21.75</v>
      </c>
      <c r="HF88" s="1006">
        <v>21.75</v>
      </c>
      <c r="HG88" s="1007">
        <v>24</v>
      </c>
      <c r="HH88" s="1007"/>
      <c r="HI88" s="717">
        <v>0</v>
      </c>
      <c r="HJ88" s="717">
        <v>0</v>
      </c>
      <c r="HK88" s="1008">
        <v>22.75</v>
      </c>
      <c r="HL88" s="1009">
        <v>21</v>
      </c>
      <c r="HM88" s="1366">
        <v>21</v>
      </c>
      <c r="HN88" s="1392">
        <v>21.75</v>
      </c>
      <c r="HO88" s="1446">
        <v>20.5</v>
      </c>
      <c r="HP88" s="1462">
        <v>0</v>
      </c>
      <c r="HQ88" s="1462">
        <v>0</v>
      </c>
      <c r="HR88" s="1475">
        <v>21.5</v>
      </c>
      <c r="HS88" s="1516">
        <v>20.75</v>
      </c>
      <c r="HT88" s="1538">
        <v>20</v>
      </c>
      <c r="HU88" s="954">
        <v>24.75</v>
      </c>
      <c r="HV88" s="1561">
        <v>21.5</v>
      </c>
      <c r="HW88" s="1577">
        <v>0</v>
      </c>
      <c r="HX88" s="1577">
        <v>0</v>
      </c>
      <c r="HY88" s="1577">
        <v>0</v>
      </c>
      <c r="HZ88" s="1590">
        <v>22.75</v>
      </c>
      <c r="IA88" s="1611">
        <v>24.25</v>
      </c>
      <c r="IB88" s="1633">
        <v>25.25</v>
      </c>
      <c r="IC88" s="1654">
        <v>21.75</v>
      </c>
      <c r="ID88" s="1670">
        <v>0</v>
      </c>
      <c r="IE88" s="1670">
        <v>0</v>
      </c>
      <c r="IF88" s="1683">
        <v>25</v>
      </c>
      <c r="IG88" s="1704">
        <v>23.75</v>
      </c>
      <c r="IH88" s="1704">
        <v>26</v>
      </c>
      <c r="II88" s="1726">
        <v>24</v>
      </c>
      <c r="IJ88" s="1747">
        <v>22.75</v>
      </c>
      <c r="IK88" s="1763">
        <v>0</v>
      </c>
      <c r="IL88" s="1763">
        <v>0</v>
      </c>
      <c r="IM88" s="1776">
        <v>24</v>
      </c>
      <c r="IN88" s="954">
        <v>22</v>
      </c>
      <c r="IO88" s="1797">
        <v>23</v>
      </c>
      <c r="IP88" s="1818">
        <v>15</v>
      </c>
      <c r="IQ88" s="1839">
        <v>16.25</v>
      </c>
      <c r="IR88" s="1855">
        <v>0</v>
      </c>
      <c r="IS88" s="1855">
        <v>0</v>
      </c>
      <c r="IT88" s="1868">
        <v>18.25</v>
      </c>
      <c r="IU88" s="1889">
        <v>12.5</v>
      </c>
      <c r="IV88" s="1889">
        <v>14.5</v>
      </c>
      <c r="IW88" s="1910">
        <v>16</v>
      </c>
      <c r="IX88" s="1931"/>
      <c r="IY88" s="1947">
        <v>0</v>
      </c>
      <c r="IZ88" s="1947">
        <v>0</v>
      </c>
      <c r="JA88" s="1931">
        <v>13</v>
      </c>
      <c r="JB88" s="1931">
        <v>14.5</v>
      </c>
      <c r="JC88" s="1960">
        <v>16.75</v>
      </c>
      <c r="JD88" s="1960">
        <v>16.75</v>
      </c>
      <c r="JE88" s="1981">
        <v>14.75</v>
      </c>
      <c r="JF88" s="1997">
        <v>0</v>
      </c>
      <c r="JG88" s="1997">
        <v>0</v>
      </c>
      <c r="JH88" s="2010">
        <v>16.5</v>
      </c>
      <c r="JI88" s="2031">
        <v>18</v>
      </c>
      <c r="JJ88" s="2052">
        <v>15.5</v>
      </c>
      <c r="JK88" s="2052"/>
      <c r="JL88" s="2073">
        <v>14</v>
      </c>
      <c r="JM88" s="2089">
        <v>0</v>
      </c>
      <c r="JN88" s="2089">
        <v>0</v>
      </c>
      <c r="JO88" s="2102">
        <v>12.75</v>
      </c>
      <c r="JP88" s="2122">
        <v>17.75</v>
      </c>
      <c r="JQ88" s="2142">
        <v>15.5</v>
      </c>
      <c r="JR88" s="2162">
        <v>17</v>
      </c>
      <c r="JS88" s="2182">
        <v>18</v>
      </c>
      <c r="JT88" s="2198">
        <v>0</v>
      </c>
      <c r="JU88" s="2198">
        <v>0</v>
      </c>
      <c r="JV88" s="2209">
        <v>22</v>
      </c>
      <c r="JW88" s="2229">
        <v>20</v>
      </c>
      <c r="JX88" s="2249">
        <v>21</v>
      </c>
      <c r="JY88" s="2269">
        <v>19</v>
      </c>
      <c r="JZ88" s="2289">
        <v>20</v>
      </c>
      <c r="KA88" s="2305">
        <v>0</v>
      </c>
      <c r="KB88" s="2305">
        <v>0</v>
      </c>
      <c r="KC88" s="2318">
        <v>20</v>
      </c>
      <c r="KD88" s="2338">
        <v>20</v>
      </c>
      <c r="KE88" s="2358">
        <v>20.5</v>
      </c>
      <c r="KF88" s="2378">
        <v>20.75</v>
      </c>
      <c r="KG88" s="2398">
        <v>21.5</v>
      </c>
      <c r="KH88" s="2414">
        <v>0</v>
      </c>
      <c r="KI88" s="2414">
        <v>0</v>
      </c>
      <c r="KJ88" s="2427">
        <v>22</v>
      </c>
      <c r="KK88" s="2447">
        <v>20</v>
      </c>
      <c r="KL88" s="2467">
        <v>21</v>
      </c>
      <c r="KM88" s="2487">
        <v>21</v>
      </c>
      <c r="KN88" s="2507"/>
      <c r="KO88" s="2523">
        <v>0</v>
      </c>
      <c r="KP88" s="2523">
        <v>0</v>
      </c>
      <c r="KQ88" s="2536">
        <v>14</v>
      </c>
      <c r="KR88" s="2556">
        <v>14</v>
      </c>
      <c r="KS88" s="2576">
        <v>14</v>
      </c>
      <c r="KT88" s="2596">
        <v>13</v>
      </c>
      <c r="KU88" s="2616">
        <v>13</v>
      </c>
      <c r="KV88" s="2632">
        <v>0</v>
      </c>
      <c r="KW88" s="2632">
        <v>0</v>
      </c>
      <c r="KX88" s="2645">
        <v>10.75</v>
      </c>
      <c r="KY88" s="2665">
        <v>10.5</v>
      </c>
      <c r="KZ88" s="2685">
        <v>13.5</v>
      </c>
      <c r="LA88" s="2709">
        <v>14</v>
      </c>
      <c r="LB88" s="2729">
        <v>14</v>
      </c>
      <c r="LC88" s="2745">
        <v>0</v>
      </c>
      <c r="LD88" s="2745">
        <v>0</v>
      </c>
      <c r="LE88" s="2758">
        <v>14</v>
      </c>
      <c r="LF88" s="2778">
        <v>13.5</v>
      </c>
      <c r="LG88" s="2798">
        <v>13</v>
      </c>
      <c r="LH88" s="2818">
        <v>11.5</v>
      </c>
      <c r="LI88" s="2838">
        <v>10.75</v>
      </c>
      <c r="LJ88" s="2854">
        <v>0</v>
      </c>
      <c r="LK88" s="2854">
        <v>0</v>
      </c>
      <c r="LL88" s="2867">
        <v>14</v>
      </c>
      <c r="LM88" s="2887">
        <v>12</v>
      </c>
      <c r="LN88" s="2909">
        <v>14</v>
      </c>
      <c r="LO88" s="2929">
        <v>14</v>
      </c>
      <c r="LP88" s="2929">
        <v>14</v>
      </c>
      <c r="LQ88" s="3000">
        <v>0</v>
      </c>
      <c r="LR88" s="3000">
        <v>0</v>
      </c>
      <c r="LS88" s="3018">
        <v>16</v>
      </c>
      <c r="LT88" s="3019">
        <v>12.5</v>
      </c>
      <c r="LU88" s="3020">
        <v>15</v>
      </c>
      <c r="LV88" s="3021">
        <v>16</v>
      </c>
      <c r="LW88" s="3071">
        <v>15</v>
      </c>
      <c r="LX88" s="3066">
        <v>0</v>
      </c>
      <c r="LY88" s="3066">
        <v>0</v>
      </c>
      <c r="LZ88" s="3098">
        <v>15</v>
      </c>
      <c r="MA88" s="3107">
        <v>15</v>
      </c>
      <c r="MB88" s="3143">
        <v>14.75</v>
      </c>
      <c r="MC88" s="3163">
        <v>15.5</v>
      </c>
      <c r="MD88" s="3183">
        <v>15</v>
      </c>
      <c r="ME88" s="3199">
        <v>0</v>
      </c>
      <c r="MF88" s="3199">
        <v>0</v>
      </c>
      <c r="MG88" s="3213">
        <v>14</v>
      </c>
      <c r="MH88" s="3233">
        <v>14</v>
      </c>
      <c r="MI88" s="3253">
        <v>13.75</v>
      </c>
      <c r="MJ88" s="3274">
        <v>15</v>
      </c>
      <c r="MK88" s="3294">
        <v>14</v>
      </c>
      <c r="ML88" s="3310">
        <v>0</v>
      </c>
      <c r="MM88" s="3310">
        <v>0</v>
      </c>
      <c r="MN88" s="3323">
        <v>16</v>
      </c>
      <c r="MO88" s="3343">
        <v>14</v>
      </c>
      <c r="MP88" s="3363">
        <v>15</v>
      </c>
      <c r="MQ88" s="3383">
        <v>16</v>
      </c>
      <c r="MR88" s="3452">
        <v>14</v>
      </c>
      <c r="MS88" s="3447">
        <v>0</v>
      </c>
      <c r="MT88" s="3447">
        <v>0</v>
      </c>
      <c r="MU88" s="3452">
        <v>13.5</v>
      </c>
      <c r="MV88" s="3465">
        <v>13.5</v>
      </c>
      <c r="MW88" s="3485">
        <v>16</v>
      </c>
      <c r="MX88" s="3505">
        <v>14</v>
      </c>
      <c r="MY88" s="3525">
        <v>14</v>
      </c>
      <c r="MZ88" s="3541">
        <v>0</v>
      </c>
      <c r="NA88" s="3541">
        <v>0</v>
      </c>
      <c r="NB88" s="1577">
        <v>0</v>
      </c>
      <c r="NC88" s="3554">
        <v>15</v>
      </c>
      <c r="ND88" s="3554">
        <v>12.5</v>
      </c>
      <c r="NE88" s="3554">
        <v>14.5</v>
      </c>
      <c r="NF88" s="3584">
        <v>13.5</v>
      </c>
      <c r="NG88" s="3573">
        <v>0</v>
      </c>
      <c r="NH88" s="3573">
        <v>0</v>
      </c>
      <c r="NI88" s="954">
        <v>12</v>
      </c>
      <c r="NJ88" s="3584">
        <v>14</v>
      </c>
      <c r="NK88" s="3614">
        <v>13.75</v>
      </c>
      <c r="NL88" s="3614">
        <v>12</v>
      </c>
      <c r="NM88" s="3614">
        <v>11.75</v>
      </c>
      <c r="NN88" s="3604">
        <v>0</v>
      </c>
      <c r="NO88" s="3604">
        <v>0</v>
      </c>
      <c r="NP88" s="3614">
        <v>13</v>
      </c>
      <c r="NQ88" s="3614">
        <v>14.75</v>
      </c>
      <c r="NR88" s="3614">
        <v>14.5</v>
      </c>
      <c r="NS88" s="3614">
        <v>14</v>
      </c>
      <c r="NT88" s="3634">
        <v>13</v>
      </c>
      <c r="NU88" s="3604">
        <v>0</v>
      </c>
      <c r="NV88" s="3604">
        <v>0</v>
      </c>
      <c r="NW88" s="3614">
        <v>14</v>
      </c>
      <c r="NX88" s="3614">
        <v>14.5</v>
      </c>
      <c r="NY88" s="3634">
        <v>13</v>
      </c>
      <c r="NZ88" s="3663">
        <v>13.25</v>
      </c>
      <c r="OA88" s="3663">
        <v>13.75</v>
      </c>
      <c r="OB88" s="3653">
        <v>0</v>
      </c>
      <c r="OC88" s="3653">
        <v>0</v>
      </c>
      <c r="OD88" s="3663">
        <v>13.25</v>
      </c>
      <c r="OE88" s="3663">
        <v>14.5</v>
      </c>
      <c r="OF88" s="3663">
        <v>14.5</v>
      </c>
      <c r="OG88" s="3663">
        <v>16</v>
      </c>
      <c r="OH88" s="954">
        <v>14</v>
      </c>
      <c r="OI88" s="651">
        <v>0</v>
      </c>
      <c r="OJ88" s="651">
        <v>0</v>
      </c>
      <c r="OK88" s="3683"/>
      <c r="OL88" s="3683">
        <v>16</v>
      </c>
      <c r="OM88" s="3703">
        <v>14</v>
      </c>
      <c r="ON88" s="3723">
        <v>13.75</v>
      </c>
      <c r="OO88" s="3743">
        <v>14</v>
      </c>
      <c r="OP88" s="3759">
        <v>0</v>
      </c>
      <c r="OQ88" s="3759">
        <v>0</v>
      </c>
      <c r="OR88" s="3772">
        <v>12</v>
      </c>
      <c r="OS88" s="3792">
        <v>14.5</v>
      </c>
      <c r="OT88" s="3812">
        <v>15</v>
      </c>
      <c r="OU88" s="3832">
        <v>11.5</v>
      </c>
      <c r="OV88" s="3852">
        <v>12.75</v>
      </c>
      <c r="OW88" s="3868">
        <v>0</v>
      </c>
      <c r="OX88" s="3868">
        <v>0</v>
      </c>
      <c r="OY88" s="3881">
        <v>13</v>
      </c>
      <c r="OZ88" s="3901">
        <v>13.75</v>
      </c>
      <c r="PA88" s="3921">
        <v>14</v>
      </c>
      <c r="PB88" s="3941">
        <v>12.75</v>
      </c>
      <c r="PC88" s="3961">
        <v>11</v>
      </c>
      <c r="PD88" s="3977">
        <v>0</v>
      </c>
      <c r="PE88" s="3977">
        <v>0</v>
      </c>
      <c r="PF88" s="3990">
        <v>11</v>
      </c>
      <c r="PG88" s="3990">
        <v>11</v>
      </c>
      <c r="PH88" s="3990">
        <v>11.5</v>
      </c>
      <c r="PI88" s="4010">
        <v>12.5</v>
      </c>
      <c r="PJ88" s="4030">
        <v>12.5</v>
      </c>
      <c r="PK88" s="4046">
        <v>0</v>
      </c>
      <c r="PL88" s="4046">
        <v>0</v>
      </c>
      <c r="PM88" s="4059">
        <v>12</v>
      </c>
      <c r="PN88" s="4079">
        <v>12</v>
      </c>
      <c r="PO88" s="4099">
        <v>10.75</v>
      </c>
      <c r="PP88" s="4119">
        <v>12</v>
      </c>
      <c r="PQ88" s="4139">
        <v>12</v>
      </c>
      <c r="PR88" s="4155">
        <v>0</v>
      </c>
      <c r="PS88" s="4155">
        <v>0</v>
      </c>
      <c r="PT88" s="4170">
        <v>11</v>
      </c>
      <c r="PU88" s="4170">
        <v>13</v>
      </c>
      <c r="PV88" s="4170">
        <v>12</v>
      </c>
      <c r="PW88" s="4170">
        <v>12.5</v>
      </c>
      <c r="PX88" s="4190">
        <v>10</v>
      </c>
      <c r="PY88" s="4206">
        <v>0</v>
      </c>
      <c r="PZ88" s="4206">
        <v>0</v>
      </c>
      <c r="QA88" s="4219">
        <v>16</v>
      </c>
      <c r="QB88" s="4239">
        <v>16</v>
      </c>
      <c r="QC88" s="4259">
        <v>14</v>
      </c>
      <c r="QD88" s="4279">
        <v>17</v>
      </c>
      <c r="QE88" s="4299">
        <v>17</v>
      </c>
      <c r="QF88" s="4315">
        <v>0</v>
      </c>
      <c r="QG88" s="4315">
        <v>0</v>
      </c>
      <c r="QH88" s="4328">
        <v>10.5</v>
      </c>
      <c r="QI88" s="4348">
        <v>11</v>
      </c>
      <c r="QJ88" s="4368">
        <v>15</v>
      </c>
      <c r="QK88" s="4388">
        <v>15.25</v>
      </c>
      <c r="QL88" s="4408">
        <v>12.5</v>
      </c>
      <c r="QM88" s="4424">
        <v>0</v>
      </c>
      <c r="QN88" s="4424">
        <v>0</v>
      </c>
      <c r="QO88" s="4437">
        <v>16</v>
      </c>
      <c r="QP88" s="4457">
        <v>15</v>
      </c>
      <c r="QQ88" s="4477">
        <v>14</v>
      </c>
      <c r="QR88" s="4497">
        <v>14</v>
      </c>
      <c r="QS88" s="4517">
        <v>14.5</v>
      </c>
      <c r="QT88" s="4533">
        <v>0</v>
      </c>
      <c r="QU88" s="4533">
        <v>0</v>
      </c>
      <c r="QV88" s="4517"/>
      <c r="QW88" s="4549">
        <v>16</v>
      </c>
      <c r="QX88" s="4569">
        <v>16</v>
      </c>
      <c r="QY88" s="4589">
        <v>15</v>
      </c>
      <c r="QZ88" s="4609">
        <v>16</v>
      </c>
      <c r="RA88" s="4625">
        <v>0</v>
      </c>
      <c r="RB88" s="4625">
        <v>0</v>
      </c>
      <c r="RC88" s="954">
        <v>14</v>
      </c>
      <c r="RD88" s="954">
        <v>13.75</v>
      </c>
      <c r="RE88" s="4645">
        <v>12.5</v>
      </c>
      <c r="RF88" s="954">
        <v>12.75</v>
      </c>
      <c r="RG88" s="954">
        <v>12.5</v>
      </c>
      <c r="RH88" s="651">
        <v>0</v>
      </c>
      <c r="RI88" s="651">
        <v>0</v>
      </c>
      <c r="RJ88" s="954">
        <v>13.25</v>
      </c>
      <c r="RK88" s="954">
        <v>14</v>
      </c>
      <c r="RL88" s="954">
        <v>14</v>
      </c>
      <c r="RM88" s="954">
        <v>13.5</v>
      </c>
      <c r="RN88" s="954">
        <v>12</v>
      </c>
      <c r="RO88" s="651">
        <v>0</v>
      </c>
      <c r="RP88" s="651">
        <v>0</v>
      </c>
      <c r="RQ88" s="954">
        <v>13</v>
      </c>
      <c r="RR88" s="954">
        <v>13</v>
      </c>
      <c r="RS88" s="954">
        <v>13.75</v>
      </c>
      <c r="RT88" s="954">
        <v>12</v>
      </c>
      <c r="RU88" s="954">
        <v>12.5</v>
      </c>
      <c r="RV88" s="651">
        <v>0</v>
      </c>
      <c r="RW88" s="651">
        <v>0</v>
      </c>
      <c r="RX88" s="954">
        <v>13</v>
      </c>
      <c r="RY88" s="954">
        <v>12.5</v>
      </c>
      <c r="RZ88" s="954">
        <v>13</v>
      </c>
      <c r="SA88" s="954">
        <v>13</v>
      </c>
      <c r="SB88" s="954">
        <v>12</v>
      </c>
      <c r="SC88" s="651">
        <v>0</v>
      </c>
      <c r="SD88" s="651">
        <v>0</v>
      </c>
      <c r="SE88" s="954"/>
      <c r="SF88" s="954">
        <v>13</v>
      </c>
      <c r="SG88" s="954">
        <v>13.5</v>
      </c>
      <c r="SH88" s="954">
        <v>13.75</v>
      </c>
      <c r="SI88" s="954">
        <v>13</v>
      </c>
      <c r="SJ88" s="651">
        <v>0</v>
      </c>
      <c r="SK88" s="651">
        <v>0</v>
      </c>
      <c r="SL88" s="954">
        <v>15</v>
      </c>
      <c r="SM88" s="954">
        <v>15</v>
      </c>
      <c r="SN88" s="954">
        <v>16</v>
      </c>
      <c r="SO88" s="4669">
        <v>15</v>
      </c>
      <c r="SP88" s="4699">
        <v>12</v>
      </c>
      <c r="SQ88" s="4688">
        <v>0</v>
      </c>
      <c r="SR88" s="4688">
        <v>0</v>
      </c>
      <c r="SS88" s="4699">
        <v>15</v>
      </c>
      <c r="ST88" s="4720">
        <v>14</v>
      </c>
      <c r="SU88" s="4741">
        <v>13.5</v>
      </c>
      <c r="SV88" s="4763">
        <v>12</v>
      </c>
      <c r="SW88" s="4784">
        <v>13</v>
      </c>
      <c r="SX88" s="4800">
        <v>0</v>
      </c>
      <c r="SY88" s="4800">
        <v>0</v>
      </c>
      <c r="SZ88" s="954">
        <v>12</v>
      </c>
      <c r="TA88" s="954">
        <v>14</v>
      </c>
      <c r="TB88" s="954">
        <v>13</v>
      </c>
      <c r="TC88" s="954">
        <v>12.5</v>
      </c>
      <c r="TD88" s="954">
        <v>14.5</v>
      </c>
      <c r="TE88" s="651">
        <v>0</v>
      </c>
      <c r="TF88" s="651">
        <v>0</v>
      </c>
      <c r="TG88" s="954">
        <v>15</v>
      </c>
      <c r="TH88" s="954">
        <v>14</v>
      </c>
      <c r="TI88" s="954">
        <v>13.5</v>
      </c>
      <c r="TJ88" s="954">
        <v>16</v>
      </c>
      <c r="TK88" s="954"/>
      <c r="TL88" s="651">
        <v>0</v>
      </c>
      <c r="TM88" s="651">
        <v>0</v>
      </c>
      <c r="TN88" s="954">
        <v>15</v>
      </c>
      <c r="TO88" s="954">
        <v>15</v>
      </c>
      <c r="TP88" s="954">
        <v>15.75</v>
      </c>
      <c r="TQ88" s="954">
        <v>15.75</v>
      </c>
    </row>
    <row r="89" spans="1:537" ht="132.75" customHeight="1" x14ac:dyDescent="0.3">
      <c r="A89" s="952" t="s">
        <v>94</v>
      </c>
      <c r="B89" s="1294" t="s">
        <v>95</v>
      </c>
      <c r="C89" s="1294" t="s">
        <v>95</v>
      </c>
      <c r="D89" s="1294" t="s">
        <v>96</v>
      </c>
      <c r="E89" s="1294" t="s">
        <v>96</v>
      </c>
      <c r="F89" s="1294" t="s">
        <v>97</v>
      </c>
      <c r="G89" s="648"/>
      <c r="H89" s="648"/>
      <c r="I89" s="1294" t="s">
        <v>98</v>
      </c>
      <c r="J89" s="1294" t="s">
        <v>99</v>
      </c>
      <c r="K89" s="1294" t="s">
        <v>100</v>
      </c>
      <c r="L89" s="1294" t="s">
        <v>99</v>
      </c>
      <c r="M89" s="1294" t="s">
        <v>99</v>
      </c>
      <c r="N89" s="648"/>
      <c r="O89" s="648"/>
      <c r="P89" s="1294" t="s">
        <v>101</v>
      </c>
      <c r="Q89" s="1294" t="s">
        <v>102</v>
      </c>
      <c r="R89" s="1294" t="s">
        <v>103</v>
      </c>
      <c r="S89" s="1294" t="s">
        <v>104</v>
      </c>
      <c r="T89" s="1294" t="s">
        <v>105</v>
      </c>
      <c r="U89" s="648"/>
      <c r="V89" s="648"/>
      <c r="W89" s="1294" t="s">
        <v>102</v>
      </c>
      <c r="X89" s="1294" t="s">
        <v>102</v>
      </c>
      <c r="Y89" s="1294" t="s">
        <v>106</v>
      </c>
      <c r="Z89" s="1294" t="s">
        <v>107</v>
      </c>
      <c r="AA89" s="1294" t="s">
        <v>108</v>
      </c>
      <c r="AB89" s="648"/>
      <c r="AC89" s="648"/>
      <c r="AD89" s="1294" t="s">
        <v>109</v>
      </c>
      <c r="AE89" s="1294" t="s">
        <v>109</v>
      </c>
      <c r="AF89" s="1294" t="s">
        <v>110</v>
      </c>
      <c r="AG89" s="1294" t="s">
        <v>111</v>
      </c>
      <c r="AH89" s="1294"/>
      <c r="AI89" s="648"/>
      <c r="AJ89" s="648"/>
      <c r="AK89" s="1294" t="s">
        <v>112</v>
      </c>
      <c r="AL89" s="1294" t="s">
        <v>101</v>
      </c>
      <c r="AM89" s="1294" t="s">
        <v>113</v>
      </c>
      <c r="AN89" s="1294" t="s">
        <v>114</v>
      </c>
      <c r="AO89" s="1294" t="s">
        <v>106</v>
      </c>
      <c r="AP89" s="648"/>
      <c r="AQ89" s="648"/>
      <c r="AR89" s="1294" t="s">
        <v>115</v>
      </c>
      <c r="AS89" s="1294" t="s">
        <v>116</v>
      </c>
      <c r="AT89" s="1294" t="s">
        <v>117</v>
      </c>
      <c r="AU89" s="1294" t="s">
        <v>115</v>
      </c>
      <c r="AV89" s="1294" t="s">
        <v>118</v>
      </c>
      <c r="AW89" s="648"/>
      <c r="AX89" s="648"/>
      <c r="AY89" s="1294" t="s">
        <v>119</v>
      </c>
      <c r="AZ89" s="1294" t="s">
        <v>120</v>
      </c>
      <c r="BA89" s="1294" t="s">
        <v>121</v>
      </c>
      <c r="BB89" s="1294" t="s">
        <v>122</v>
      </c>
      <c r="BC89" s="1294" t="s">
        <v>123</v>
      </c>
      <c r="BD89" s="648"/>
      <c r="BE89" s="648"/>
      <c r="BF89" s="1294" t="s">
        <v>124</v>
      </c>
      <c r="BG89" s="1295" t="s">
        <v>123</v>
      </c>
      <c r="BH89" s="1294" t="s">
        <v>125</v>
      </c>
      <c r="BI89" s="1294" t="s">
        <v>126</v>
      </c>
      <c r="BJ89" s="1295" t="s">
        <v>127</v>
      </c>
      <c r="BK89" s="651"/>
      <c r="BL89" s="651"/>
      <c r="BM89" s="1295" t="s">
        <v>128</v>
      </c>
      <c r="BN89" s="1294" t="s">
        <v>129</v>
      </c>
      <c r="BO89" s="1294" t="s">
        <v>130</v>
      </c>
      <c r="BP89" s="1294" t="s">
        <v>131</v>
      </c>
      <c r="BQ89" s="1294" t="s">
        <v>132</v>
      </c>
      <c r="BR89" s="648"/>
      <c r="BS89" s="648"/>
      <c r="BT89" s="1294" t="s">
        <v>133</v>
      </c>
      <c r="BU89" s="1294" t="s">
        <v>134</v>
      </c>
      <c r="BV89" s="1294" t="s">
        <v>135</v>
      </c>
      <c r="BW89" s="1294" t="s">
        <v>133</v>
      </c>
      <c r="BX89" s="1294" t="s">
        <v>136</v>
      </c>
      <c r="BY89" s="648"/>
      <c r="BZ89" s="648"/>
      <c r="CA89" s="1294" t="s">
        <v>136</v>
      </c>
      <c r="CB89" s="1294" t="s">
        <v>137</v>
      </c>
      <c r="CC89" s="1296" t="s">
        <v>138</v>
      </c>
      <c r="CD89" s="1297" t="s">
        <v>139</v>
      </c>
      <c r="CE89" s="1297" t="s">
        <v>133</v>
      </c>
      <c r="CF89" s="654"/>
      <c r="CG89" s="654"/>
      <c r="CH89" s="1298" t="s">
        <v>140</v>
      </c>
      <c r="CI89" s="1298" t="s">
        <v>141</v>
      </c>
      <c r="CJ89" s="1295" t="s">
        <v>142</v>
      </c>
      <c r="CK89" s="1295" t="s">
        <v>143</v>
      </c>
      <c r="CL89" s="1295" t="s">
        <v>144</v>
      </c>
      <c r="CM89" s="651"/>
      <c r="CN89" s="651"/>
      <c r="CO89" s="1295" t="s">
        <v>145</v>
      </c>
      <c r="CP89" s="1299" t="s">
        <v>145</v>
      </c>
      <c r="CQ89" s="1295" t="s">
        <v>145</v>
      </c>
      <c r="CR89" s="1295" t="s">
        <v>146</v>
      </c>
      <c r="CS89" s="1295" t="s">
        <v>147</v>
      </c>
      <c r="CT89" s="651"/>
      <c r="CU89" s="651"/>
      <c r="CV89" s="1299"/>
      <c r="CW89" s="1299" t="s">
        <v>148</v>
      </c>
      <c r="CX89" s="1299" t="s">
        <v>149</v>
      </c>
      <c r="CY89" s="1299" t="s">
        <v>150</v>
      </c>
      <c r="CZ89" s="1299" t="s">
        <v>151</v>
      </c>
      <c r="DA89" s="657"/>
      <c r="DB89" s="657"/>
      <c r="DC89" s="1300" t="s">
        <v>152</v>
      </c>
      <c r="DD89" s="1301" t="s">
        <v>153</v>
      </c>
      <c r="DE89" s="1301" t="s">
        <v>153</v>
      </c>
      <c r="DF89" s="1295" t="s">
        <v>154</v>
      </c>
      <c r="DG89" s="1302" t="s">
        <v>155</v>
      </c>
      <c r="DH89" s="661"/>
      <c r="DI89" s="661"/>
      <c r="DJ89" s="1295" t="s">
        <v>156</v>
      </c>
      <c r="DK89" s="1295" t="s">
        <v>157</v>
      </c>
      <c r="DL89" s="1295" t="s">
        <v>156</v>
      </c>
      <c r="DM89" s="1303" t="s">
        <v>158</v>
      </c>
      <c r="DN89" s="1295" t="s">
        <v>159</v>
      </c>
      <c r="DO89" s="651"/>
      <c r="DP89" s="651"/>
      <c r="DQ89" s="1295" t="s">
        <v>160</v>
      </c>
      <c r="DR89" s="1295" t="s">
        <v>161</v>
      </c>
      <c r="DS89" s="1304" t="s">
        <v>156</v>
      </c>
      <c r="DT89" s="1295" t="s">
        <v>154</v>
      </c>
      <c r="DU89" s="1305" t="s">
        <v>162</v>
      </c>
      <c r="DV89" s="665"/>
      <c r="DW89" s="665"/>
      <c r="DX89" s="1295" t="s">
        <v>163</v>
      </c>
      <c r="DY89" s="1306" t="s">
        <v>164</v>
      </c>
      <c r="DZ89" s="1307" t="s">
        <v>165</v>
      </c>
      <c r="EA89" s="1308" t="s">
        <v>166</v>
      </c>
      <c r="EB89" s="1295" t="s">
        <v>167</v>
      </c>
      <c r="EC89" s="651"/>
      <c r="ED89" s="651"/>
      <c r="EE89" s="651"/>
      <c r="EF89" s="1295" t="s">
        <v>168</v>
      </c>
      <c r="EG89" s="1295" t="s">
        <v>169</v>
      </c>
      <c r="EH89" s="1309" t="s">
        <v>170</v>
      </c>
      <c r="EI89" s="1295" t="s">
        <v>171</v>
      </c>
      <c r="EJ89" s="651"/>
      <c r="EK89" s="651"/>
      <c r="EL89" s="1295" t="s">
        <v>172</v>
      </c>
      <c r="EM89" s="1310" t="s">
        <v>173</v>
      </c>
      <c r="EN89" s="1311" t="s">
        <v>174</v>
      </c>
      <c r="EO89" s="1295" t="s">
        <v>175</v>
      </c>
      <c r="EP89" s="1312" t="s">
        <v>176</v>
      </c>
      <c r="EQ89" s="673"/>
      <c r="ER89" s="673"/>
      <c r="ES89" s="1313" t="s">
        <v>177</v>
      </c>
      <c r="ET89" s="1314" t="s">
        <v>178</v>
      </c>
      <c r="EU89" s="1315" t="s">
        <v>178</v>
      </c>
      <c r="EV89" s="1316" t="s">
        <v>179</v>
      </c>
      <c r="EW89" s="1295" t="s">
        <v>180</v>
      </c>
      <c r="EX89" s="651"/>
      <c r="EY89" s="651"/>
      <c r="EZ89" s="1317" t="s">
        <v>181</v>
      </c>
      <c r="FA89" s="1318" t="s">
        <v>182</v>
      </c>
      <c r="FB89" s="1319" t="s">
        <v>183</v>
      </c>
      <c r="FC89" s="1320" t="s">
        <v>184</v>
      </c>
      <c r="FD89" s="1321" t="s">
        <v>185</v>
      </c>
      <c r="FE89" s="683"/>
      <c r="FF89" s="683"/>
      <c r="FG89" s="1322" t="s">
        <v>186</v>
      </c>
      <c r="FH89" s="1323" t="s">
        <v>187</v>
      </c>
      <c r="FI89" s="1324"/>
      <c r="FJ89" s="1324" t="s">
        <v>188</v>
      </c>
      <c r="FK89" s="1325" t="s">
        <v>189</v>
      </c>
      <c r="FL89" s="688"/>
      <c r="FM89" s="688"/>
      <c r="FN89" s="1326" t="s">
        <v>190</v>
      </c>
      <c r="FO89" s="1327" t="s">
        <v>191</v>
      </c>
      <c r="FP89" s="1327" t="s">
        <v>192</v>
      </c>
      <c r="FQ89" s="1327" t="s">
        <v>184</v>
      </c>
      <c r="FR89" s="1328" t="s">
        <v>193</v>
      </c>
      <c r="FS89" s="692"/>
      <c r="FT89" s="692"/>
      <c r="FU89" s="1329" t="s">
        <v>194</v>
      </c>
      <c r="FV89" s="1330" t="s">
        <v>179</v>
      </c>
      <c r="FW89" s="1330" t="s">
        <v>190</v>
      </c>
      <c r="FX89" s="1330"/>
      <c r="FY89" s="1331" t="s">
        <v>195</v>
      </c>
      <c r="FZ89" s="696"/>
      <c r="GA89" s="696"/>
      <c r="GB89" s="1332" t="s">
        <v>196</v>
      </c>
      <c r="GC89" s="1333" t="s">
        <v>197</v>
      </c>
      <c r="GD89" s="1334" t="s">
        <v>198</v>
      </c>
      <c r="GE89" s="1334" t="s">
        <v>199</v>
      </c>
      <c r="GF89" s="1335" t="s">
        <v>200</v>
      </c>
      <c r="GG89" s="701"/>
      <c r="GH89" s="701"/>
      <c r="GI89" s="1336" t="s">
        <v>201</v>
      </c>
      <c r="GJ89" s="1337" t="s">
        <v>202</v>
      </c>
      <c r="GK89" s="1338" t="s">
        <v>197</v>
      </c>
      <c r="GL89" s="1338" t="s">
        <v>203</v>
      </c>
      <c r="GM89" s="1295" t="s">
        <v>204</v>
      </c>
      <c r="GN89" s="651"/>
      <c r="GO89" s="651"/>
      <c r="GP89" s="1339" t="s">
        <v>205</v>
      </c>
      <c r="GQ89" s="1340" t="s">
        <v>206</v>
      </c>
      <c r="GR89" s="1341" t="s">
        <v>207</v>
      </c>
      <c r="GS89" s="1341" t="s">
        <v>201</v>
      </c>
      <c r="GT89" s="1341" t="s">
        <v>208</v>
      </c>
      <c r="GU89" s="708"/>
      <c r="GV89" s="708"/>
      <c r="GW89" s="1342" t="s">
        <v>209</v>
      </c>
      <c r="GX89" s="1343" t="s">
        <v>210</v>
      </c>
      <c r="GY89" s="1344" t="s">
        <v>211</v>
      </c>
      <c r="GZ89" s="1344" t="s">
        <v>212</v>
      </c>
      <c r="HA89" s="1344"/>
      <c r="HB89" s="712"/>
      <c r="HC89" s="712"/>
      <c r="HD89" s="1345" t="s">
        <v>213</v>
      </c>
      <c r="HE89" s="1346" t="s">
        <v>214</v>
      </c>
      <c r="HF89" s="1347" t="s">
        <v>214</v>
      </c>
      <c r="HG89" s="1348" t="s">
        <v>215</v>
      </c>
      <c r="HH89" s="1348"/>
      <c r="HI89" s="717"/>
      <c r="HJ89" s="717"/>
      <c r="HK89" s="1349" t="s">
        <v>216</v>
      </c>
      <c r="HL89" s="1350" t="s">
        <v>217</v>
      </c>
      <c r="HM89" s="1380" t="s">
        <v>251</v>
      </c>
      <c r="HN89" s="1406" t="s">
        <v>268</v>
      </c>
      <c r="HO89" s="1467" t="s">
        <v>271</v>
      </c>
      <c r="HP89" s="1462"/>
      <c r="HQ89" s="1462"/>
      <c r="HR89" s="1489" t="s">
        <v>273</v>
      </c>
      <c r="HS89" s="1530" t="s">
        <v>304</v>
      </c>
      <c r="HT89" s="1552" t="s">
        <v>305</v>
      </c>
      <c r="HU89" s="1295" t="s">
        <v>360</v>
      </c>
      <c r="HV89" s="1582" t="s">
        <v>361</v>
      </c>
      <c r="HW89" s="1577"/>
      <c r="HX89" s="1577"/>
      <c r="HY89" s="1577"/>
      <c r="HZ89" s="1604" t="s">
        <v>362</v>
      </c>
      <c r="IA89" s="1625" t="s">
        <v>363</v>
      </c>
      <c r="IB89" s="1647" t="s">
        <v>364</v>
      </c>
      <c r="IC89" s="1675" t="s">
        <v>365</v>
      </c>
      <c r="ID89" s="1670"/>
      <c r="IE89" s="1670"/>
      <c r="IF89" s="1697" t="s">
        <v>366</v>
      </c>
      <c r="IG89" s="1718" t="s">
        <v>367</v>
      </c>
      <c r="IH89" s="1718" t="s">
        <v>368</v>
      </c>
      <c r="II89" s="1740" t="s">
        <v>215</v>
      </c>
      <c r="IJ89" s="1768" t="s">
        <v>370</v>
      </c>
      <c r="IK89" s="1763"/>
      <c r="IL89" s="1763"/>
      <c r="IM89" s="1790" t="s">
        <v>215</v>
      </c>
      <c r="IN89" s="1295" t="s">
        <v>371</v>
      </c>
      <c r="IO89" s="1811" t="s">
        <v>372</v>
      </c>
      <c r="IP89" s="1832" t="s">
        <v>373</v>
      </c>
      <c r="IQ89" s="1860" t="s">
        <v>374</v>
      </c>
      <c r="IR89" s="1855"/>
      <c r="IS89" s="1855"/>
      <c r="IT89" s="1882" t="s">
        <v>375</v>
      </c>
      <c r="IU89" s="1903" t="s">
        <v>376</v>
      </c>
      <c r="IV89" s="1903" t="s">
        <v>379</v>
      </c>
      <c r="IW89" s="1924" t="s">
        <v>380</v>
      </c>
      <c r="IX89" s="1952"/>
      <c r="IY89" s="1947"/>
      <c r="IZ89" s="1947"/>
      <c r="JA89" s="1952" t="s">
        <v>381</v>
      </c>
      <c r="JB89" s="1952" t="s">
        <v>382</v>
      </c>
      <c r="JC89" s="1974" t="s">
        <v>383</v>
      </c>
      <c r="JD89" s="1974" t="s">
        <v>384</v>
      </c>
      <c r="JE89" s="2002" t="s">
        <v>385</v>
      </c>
      <c r="JF89" s="1997"/>
      <c r="JG89" s="1997"/>
      <c r="JH89" s="2024" t="s">
        <v>386</v>
      </c>
      <c r="JI89" s="2045" t="s">
        <v>387</v>
      </c>
      <c r="JJ89" s="2066" t="s">
        <v>388</v>
      </c>
      <c r="JK89" s="2066"/>
      <c r="JL89" s="2094" t="s">
        <v>389</v>
      </c>
      <c r="JM89" s="2089"/>
      <c r="JN89" s="2089"/>
      <c r="JO89" s="2116" t="s">
        <v>390</v>
      </c>
      <c r="JP89" s="2136" t="s">
        <v>391</v>
      </c>
      <c r="JQ89" s="2156" t="s">
        <v>392</v>
      </c>
      <c r="JR89" s="2176" t="s">
        <v>387</v>
      </c>
      <c r="JS89" s="2203" t="s">
        <v>395</v>
      </c>
      <c r="JT89" s="2198"/>
      <c r="JU89" s="2198"/>
      <c r="JV89" s="2223" t="s">
        <v>396</v>
      </c>
      <c r="JW89" s="2243" t="s">
        <v>397</v>
      </c>
      <c r="JX89" s="2263" t="s">
        <v>398</v>
      </c>
      <c r="JY89" s="2283" t="s">
        <v>399</v>
      </c>
      <c r="JZ89" s="2310" t="s">
        <v>400</v>
      </c>
      <c r="KA89" s="2305"/>
      <c r="KB89" s="2305"/>
      <c r="KC89" s="2332" t="s">
        <v>401</v>
      </c>
      <c r="KD89" s="2352" t="s">
        <v>397</v>
      </c>
      <c r="KE89" s="2372" t="s">
        <v>402</v>
      </c>
      <c r="KF89" s="2392" t="s">
        <v>403</v>
      </c>
      <c r="KG89" s="2419" t="s">
        <v>404</v>
      </c>
      <c r="KH89" s="2414"/>
      <c r="KI89" s="2414"/>
      <c r="KJ89" s="2441" t="s">
        <v>405</v>
      </c>
      <c r="KK89" s="2461" t="s">
        <v>406</v>
      </c>
      <c r="KL89" s="2481" t="s">
        <v>407</v>
      </c>
      <c r="KM89" s="2501" t="s">
        <v>408</v>
      </c>
      <c r="KN89" s="2528"/>
      <c r="KO89" s="2523"/>
      <c r="KP89" s="2523"/>
      <c r="KQ89" s="2550" t="s">
        <v>409</v>
      </c>
      <c r="KR89" s="2570" t="s">
        <v>409</v>
      </c>
      <c r="KS89" s="2590" t="s">
        <v>409</v>
      </c>
      <c r="KT89" s="2610" t="s">
        <v>410</v>
      </c>
      <c r="KU89" s="2637" t="s">
        <v>410</v>
      </c>
      <c r="KV89" s="2632"/>
      <c r="KW89" s="2632"/>
      <c r="KX89" s="2659" t="s">
        <v>411</v>
      </c>
      <c r="KY89" s="2679" t="s">
        <v>412</v>
      </c>
      <c r="KZ89" s="2699" t="s">
        <v>413</v>
      </c>
      <c r="LA89" s="2723" t="s">
        <v>409</v>
      </c>
      <c r="LB89" s="2750" t="s">
        <v>409</v>
      </c>
      <c r="LC89" s="2745"/>
      <c r="LD89" s="2745"/>
      <c r="LE89" s="2772" t="s">
        <v>409</v>
      </c>
      <c r="LF89" s="2792" t="s">
        <v>421</v>
      </c>
      <c r="LG89" s="2812" t="s">
        <v>422</v>
      </c>
      <c r="LH89" s="2832" t="s">
        <v>423</v>
      </c>
      <c r="LI89" s="2859" t="s">
        <v>424</v>
      </c>
      <c r="LJ89" s="2854"/>
      <c r="LK89" s="2854"/>
      <c r="LL89" s="2881" t="s">
        <v>409</v>
      </c>
      <c r="LM89" s="2901" t="s">
        <v>425</v>
      </c>
      <c r="LN89" s="2923" t="s">
        <v>409</v>
      </c>
      <c r="LO89" s="2943" t="s">
        <v>409</v>
      </c>
      <c r="LP89" s="2943" t="s">
        <v>409</v>
      </c>
      <c r="LQ89" s="3000"/>
      <c r="LR89" s="3000"/>
      <c r="LS89" s="3041" t="s">
        <v>432</v>
      </c>
      <c r="LT89" s="3042" t="s">
        <v>433</v>
      </c>
      <c r="LU89" s="3043" t="s">
        <v>434</v>
      </c>
      <c r="LV89" s="3044" t="s">
        <v>432</v>
      </c>
      <c r="LW89" s="3079" t="s">
        <v>444</v>
      </c>
      <c r="LX89" s="3066"/>
      <c r="LY89" s="3066"/>
      <c r="LZ89" s="3103" t="s">
        <v>434</v>
      </c>
      <c r="MA89" s="3121" t="s">
        <v>444</v>
      </c>
      <c r="MB89" s="3157" t="s">
        <v>488</v>
      </c>
      <c r="MC89" s="3177" t="s">
        <v>489</v>
      </c>
      <c r="MD89" s="3204" t="s">
        <v>444</v>
      </c>
      <c r="ME89" s="3199"/>
      <c r="MF89" s="3199"/>
      <c r="MG89" s="3227" t="s">
        <v>491</v>
      </c>
      <c r="MH89" s="3247" t="s">
        <v>492</v>
      </c>
      <c r="MI89" s="3267" t="s">
        <v>493</v>
      </c>
      <c r="MJ89" s="3288" t="s">
        <v>444</v>
      </c>
      <c r="MK89" s="3315" t="s">
        <v>495</v>
      </c>
      <c r="ML89" s="3310"/>
      <c r="MM89" s="3310"/>
      <c r="MN89" s="3337" t="s">
        <v>432</v>
      </c>
      <c r="MO89" s="3357" t="s">
        <v>491</v>
      </c>
      <c r="MP89" s="3377" t="s">
        <v>444</v>
      </c>
      <c r="MQ89" s="3397" t="s">
        <v>432</v>
      </c>
      <c r="MR89" s="3460" t="s">
        <v>491</v>
      </c>
      <c r="MS89" s="3447"/>
      <c r="MT89" s="3447"/>
      <c r="MU89" s="3460" t="s">
        <v>516</v>
      </c>
      <c r="MV89" s="3479" t="s">
        <v>517</v>
      </c>
      <c r="MW89" s="3499" t="s">
        <v>432</v>
      </c>
      <c r="MX89" s="3519" t="s">
        <v>491</v>
      </c>
      <c r="MY89" s="3546" t="s">
        <v>492</v>
      </c>
      <c r="MZ89" s="3541"/>
      <c r="NA89" s="3541"/>
      <c r="NB89" s="1577"/>
      <c r="NC89" s="3568" t="s">
        <v>526</v>
      </c>
      <c r="ND89" s="3568" t="s">
        <v>527</v>
      </c>
      <c r="NE89" s="3568" t="s">
        <v>528</v>
      </c>
      <c r="NF89" s="3598" t="s">
        <v>529</v>
      </c>
      <c r="NG89" s="3573"/>
      <c r="NH89" s="3573"/>
      <c r="NI89" s="1295" t="s">
        <v>530</v>
      </c>
      <c r="NJ89" s="3598" t="s">
        <v>531</v>
      </c>
      <c r="NK89" s="3628" t="s">
        <v>532</v>
      </c>
      <c r="NL89" s="3628" t="s">
        <v>533</v>
      </c>
      <c r="NM89" s="3628" t="s">
        <v>535</v>
      </c>
      <c r="NN89" s="3604"/>
      <c r="NO89" s="3604"/>
      <c r="NP89" s="3628" t="s">
        <v>536</v>
      </c>
      <c r="NQ89" s="3628" t="s">
        <v>537</v>
      </c>
      <c r="NR89" s="3628" t="s">
        <v>538</v>
      </c>
      <c r="NS89" s="3628" t="s">
        <v>531</v>
      </c>
      <c r="NT89" s="3648" t="s">
        <v>540</v>
      </c>
      <c r="NU89" s="3604"/>
      <c r="NV89" s="3604"/>
      <c r="NW89" s="3628" t="s">
        <v>531</v>
      </c>
      <c r="NX89" s="3628" t="s">
        <v>528</v>
      </c>
      <c r="NY89" s="3648" t="s">
        <v>541</v>
      </c>
      <c r="NZ89" s="3677" t="s">
        <v>542</v>
      </c>
      <c r="OA89" s="3677" t="s">
        <v>532</v>
      </c>
      <c r="OB89" s="3653"/>
      <c r="OC89" s="3653"/>
      <c r="OD89" s="3677" t="s">
        <v>543</v>
      </c>
      <c r="OE89" s="3677" t="s">
        <v>544</v>
      </c>
      <c r="OF89" s="3677" t="s">
        <v>528</v>
      </c>
      <c r="OG89" s="3677" t="s">
        <v>545</v>
      </c>
      <c r="OH89" s="1295" t="s">
        <v>546</v>
      </c>
      <c r="OI89" s="651"/>
      <c r="OJ89" s="651"/>
      <c r="OK89" s="3697"/>
      <c r="OL89" s="3697" t="s">
        <v>545</v>
      </c>
      <c r="OM89" s="3717" t="s">
        <v>546</v>
      </c>
      <c r="ON89" s="3737" t="s">
        <v>547</v>
      </c>
      <c r="OO89" s="3764" t="s">
        <v>548</v>
      </c>
      <c r="OP89" s="3759"/>
      <c r="OQ89" s="3759"/>
      <c r="OR89" s="3786" t="s">
        <v>530</v>
      </c>
      <c r="OS89" s="3806" t="s">
        <v>549</v>
      </c>
      <c r="OT89" s="3826" t="s">
        <v>550</v>
      </c>
      <c r="OU89" s="3846" t="s">
        <v>551</v>
      </c>
      <c r="OV89" s="3873" t="s">
        <v>552</v>
      </c>
      <c r="OW89" s="3868"/>
      <c r="OX89" s="3868"/>
      <c r="OY89" s="3895" t="s">
        <v>553</v>
      </c>
      <c r="OZ89" s="3915" t="s">
        <v>554</v>
      </c>
      <c r="PA89" s="3935" t="s">
        <v>555</v>
      </c>
      <c r="PB89" s="3955" t="s">
        <v>552</v>
      </c>
      <c r="PC89" s="3982" t="s">
        <v>556</v>
      </c>
      <c r="PD89" s="3977"/>
      <c r="PE89" s="3977"/>
      <c r="PF89" s="4004" t="s">
        <v>557</v>
      </c>
      <c r="PG89" s="4004" t="s">
        <v>557</v>
      </c>
      <c r="PH89" s="4004" t="s">
        <v>558</v>
      </c>
      <c r="PI89" s="4024" t="s">
        <v>559</v>
      </c>
      <c r="PJ89" s="4051" t="s">
        <v>559</v>
      </c>
      <c r="PK89" s="4046"/>
      <c r="PL89" s="4046"/>
      <c r="PM89" s="4073" t="s">
        <v>560</v>
      </c>
      <c r="PN89" s="4093" t="s">
        <v>560</v>
      </c>
      <c r="PO89" s="4113" t="s">
        <v>561</v>
      </c>
      <c r="PP89" s="4133" t="s">
        <v>560</v>
      </c>
      <c r="PQ89" s="4160" t="s">
        <v>560</v>
      </c>
      <c r="PR89" s="4155"/>
      <c r="PS89" s="4155"/>
      <c r="PT89" s="4184" t="s">
        <v>562</v>
      </c>
      <c r="PU89" s="4184" t="s">
        <v>565</v>
      </c>
      <c r="PV89" s="4184" t="s">
        <v>566</v>
      </c>
      <c r="PW89" s="4184" t="s">
        <v>559</v>
      </c>
      <c r="PX89" s="4211" t="s">
        <v>567</v>
      </c>
      <c r="PY89" s="4206"/>
      <c r="PZ89" s="4206"/>
      <c r="QA89" s="4233" t="s">
        <v>568</v>
      </c>
      <c r="QB89" s="4253" t="s">
        <v>568</v>
      </c>
      <c r="QC89" s="4273" t="s">
        <v>569</v>
      </c>
      <c r="QD89" s="4293" t="s">
        <v>570</v>
      </c>
      <c r="QE89" s="4320" t="s">
        <v>570</v>
      </c>
      <c r="QF89" s="4315"/>
      <c r="QG89" s="4315"/>
      <c r="QH89" s="4342" t="s">
        <v>571</v>
      </c>
      <c r="QI89" s="4362" t="s">
        <v>572</v>
      </c>
      <c r="QJ89" s="4382" t="s">
        <v>573</v>
      </c>
      <c r="QK89" s="4402" t="s">
        <v>574</v>
      </c>
      <c r="QL89" s="4429" t="s">
        <v>575</v>
      </c>
      <c r="QM89" s="4424"/>
      <c r="QN89" s="4424"/>
      <c r="QO89" s="4451" t="s">
        <v>576</v>
      </c>
      <c r="QP89" s="4471" t="s">
        <v>577</v>
      </c>
      <c r="QQ89" s="4491" t="s">
        <v>578</v>
      </c>
      <c r="QR89" s="4511" t="s">
        <v>578</v>
      </c>
      <c r="QS89" s="4538" t="s">
        <v>579</v>
      </c>
      <c r="QT89" s="4533"/>
      <c r="QU89" s="4533"/>
      <c r="QV89" s="4538"/>
      <c r="QW89" s="4563" t="s">
        <v>580</v>
      </c>
      <c r="QX89" s="4583" t="s">
        <v>581</v>
      </c>
      <c r="QY89" s="4603" t="s">
        <v>583</v>
      </c>
      <c r="QZ89" s="4630" t="s">
        <v>584</v>
      </c>
      <c r="RA89" s="4625"/>
      <c r="RB89" s="4625"/>
      <c r="RC89" s="1295" t="s">
        <v>585</v>
      </c>
      <c r="RD89" s="1295" t="s">
        <v>586</v>
      </c>
      <c r="RE89" s="4659" t="s">
        <v>590</v>
      </c>
      <c r="RF89" s="1295" t="s">
        <v>592</v>
      </c>
      <c r="RG89" s="1295" t="s">
        <v>590</v>
      </c>
      <c r="RH89" s="651"/>
      <c r="RI89" s="651"/>
      <c r="RJ89" s="1295" t="s">
        <v>596</v>
      </c>
      <c r="RK89" s="1295" t="s">
        <v>597</v>
      </c>
      <c r="RL89" s="1295" t="s">
        <v>597</v>
      </c>
      <c r="RM89" s="1295" t="s">
        <v>598</v>
      </c>
      <c r="RN89" s="1295" t="s">
        <v>599</v>
      </c>
      <c r="RO89" s="651"/>
      <c r="RP89" s="651"/>
      <c r="RQ89" s="1295" t="s">
        <v>600</v>
      </c>
      <c r="RR89" s="1295" t="s">
        <v>600</v>
      </c>
      <c r="RS89" s="1295" t="s">
        <v>601</v>
      </c>
      <c r="RT89" s="1295" t="s">
        <v>603</v>
      </c>
      <c r="RU89" s="1295" t="s">
        <v>604</v>
      </c>
      <c r="RV89" s="651"/>
      <c r="RW89" s="651"/>
      <c r="RX89" s="1295" t="s">
        <v>605</v>
      </c>
      <c r="RY89" s="1295" t="s">
        <v>606</v>
      </c>
      <c r="RZ89" s="1295" t="s">
        <v>605</v>
      </c>
      <c r="SA89" s="1295" t="s">
        <v>607</v>
      </c>
      <c r="SB89" s="1295" t="s">
        <v>608</v>
      </c>
      <c r="SC89" s="651"/>
      <c r="SD89" s="651"/>
      <c r="SE89" s="1295"/>
      <c r="SF89" s="1295" t="s">
        <v>609</v>
      </c>
      <c r="SG89" s="1295" t="s">
        <v>610</v>
      </c>
      <c r="SH89" s="1295" t="s">
        <v>611</v>
      </c>
      <c r="SI89" s="1295" t="s">
        <v>612</v>
      </c>
      <c r="SJ89" s="651"/>
      <c r="SK89" s="651"/>
      <c r="SL89" s="1295" t="s">
        <v>613</v>
      </c>
      <c r="SM89" s="1295" t="s">
        <v>614</v>
      </c>
      <c r="SN89" s="1295" t="s">
        <v>615</v>
      </c>
      <c r="SO89" s="4683" t="s">
        <v>614</v>
      </c>
      <c r="SP89" s="4713" t="s">
        <v>616</v>
      </c>
      <c r="SQ89" s="4688"/>
      <c r="SR89" s="4688"/>
      <c r="SS89" s="4713" t="s">
        <v>613</v>
      </c>
      <c r="ST89" s="4734" t="s">
        <v>617</v>
      </c>
      <c r="SU89" s="4755" t="s">
        <v>618</v>
      </c>
      <c r="SV89" s="4777" t="s">
        <v>619</v>
      </c>
      <c r="SW89" s="4805" t="s">
        <v>620</v>
      </c>
      <c r="SX89" s="4800"/>
      <c r="SY89" s="4800"/>
      <c r="SZ89" s="1295" t="s">
        <v>621</v>
      </c>
      <c r="TA89" s="1295" t="s">
        <v>622</v>
      </c>
      <c r="TB89" s="1295" t="s">
        <v>623</v>
      </c>
      <c r="TC89" s="1295" t="s">
        <v>625</v>
      </c>
      <c r="TD89" s="1295" t="s">
        <v>626</v>
      </c>
      <c r="TE89" s="651"/>
      <c r="TF89" s="651"/>
      <c r="TG89" s="1295" t="s">
        <v>526</v>
      </c>
      <c r="TH89" s="1295" t="s">
        <v>546</v>
      </c>
      <c r="TI89" s="1295" t="s">
        <v>627</v>
      </c>
      <c r="TJ89" s="1295" t="s">
        <v>545</v>
      </c>
      <c r="TK89" s="1295"/>
      <c r="TL89" s="651"/>
      <c r="TM89" s="651"/>
      <c r="TN89" s="1295" t="s">
        <v>526</v>
      </c>
      <c r="TO89" s="1295" t="s">
        <v>526</v>
      </c>
      <c r="TP89" s="1295" t="s">
        <v>628</v>
      </c>
      <c r="TQ89" s="1295" t="s">
        <v>628</v>
      </c>
    </row>
    <row r="90" spans="1:537" x14ac:dyDescent="0.3">
      <c r="RE90" s="4641"/>
      <c r="SO90" s="4665"/>
      <c r="SP90" s="4695"/>
      <c r="SQ90" s="4695"/>
      <c r="SR90" s="4695"/>
      <c r="SS90" s="4695"/>
      <c r="ST90" s="4716"/>
      <c r="SU90" s="4737"/>
      <c r="SV90" s="4759"/>
      <c r="SW90" s="4780"/>
      <c r="SX90" s="4780"/>
      <c r="SY90" s="4780"/>
    </row>
  </sheetData>
  <conditionalFormatting sqref="B49:M49 P49:T49 W49:Z49 AF49:AH49">
    <cfRule type="cellIs" dxfId="474" priority="475" operator="greaterThan">
      <formula>5</formula>
    </cfRule>
  </conditionalFormatting>
  <conditionalFormatting sqref="G47:H47">
    <cfRule type="cellIs" dxfId="473" priority="474" operator="between">
      <formula>0.0001</formula>
      <formula>0.9</formula>
    </cfRule>
  </conditionalFormatting>
  <conditionalFormatting sqref="T45 B45:M45 P45:Q45 W45:Z45 AF45:AJ45">
    <cfRule type="cellIs" dxfId="472" priority="472" operator="between">
      <formula>0.0001</formula>
      <formula>0.85</formula>
    </cfRule>
    <cfRule type="cellIs" dxfId="471" priority="473" operator="between">
      <formula>0.0001</formula>
      <formula>0.9</formula>
    </cfRule>
  </conditionalFormatting>
  <conditionalFormatting sqref="N49:O49">
    <cfRule type="cellIs" dxfId="470" priority="471" operator="greaterThan">
      <formula>5</formula>
    </cfRule>
  </conditionalFormatting>
  <conditionalFormatting sqref="N47:O47">
    <cfRule type="cellIs" dxfId="469" priority="470" operator="between">
      <formula>0.0001</formula>
      <formula>0.9</formula>
    </cfRule>
  </conditionalFormatting>
  <conditionalFormatting sqref="N45:O45">
    <cfRule type="cellIs" dxfId="468" priority="468" operator="between">
      <formula>0.0001</formula>
      <formula>0.85</formula>
    </cfRule>
    <cfRule type="cellIs" dxfId="467" priority="469" operator="between">
      <formula>0.0001</formula>
      <formula>0.9</formula>
    </cfRule>
  </conditionalFormatting>
  <conditionalFormatting sqref="U49:V49">
    <cfRule type="cellIs" dxfId="466" priority="467" operator="greaterThan">
      <formula>5</formula>
    </cfRule>
  </conditionalFormatting>
  <conditionalFormatting sqref="U47:V47">
    <cfRule type="cellIs" dxfId="465" priority="466" operator="between">
      <formula>0.0001</formula>
      <formula>0.9</formula>
    </cfRule>
  </conditionalFormatting>
  <conditionalFormatting sqref="U45:V45">
    <cfRule type="cellIs" dxfId="464" priority="464" operator="between">
      <formula>0.0001</formula>
      <formula>0.85</formula>
    </cfRule>
    <cfRule type="cellIs" dxfId="463" priority="465" operator="between">
      <formula>0.0001</formula>
      <formula>0.9</formula>
    </cfRule>
  </conditionalFormatting>
  <conditionalFormatting sqref="AI49:AJ49">
    <cfRule type="cellIs" dxfId="462" priority="463" operator="greaterThan">
      <formula>5</formula>
    </cfRule>
  </conditionalFormatting>
  <conditionalFormatting sqref="AI47:AJ47">
    <cfRule type="cellIs" dxfId="461" priority="462" operator="between">
      <formula>0.0001</formula>
      <formula>0.9</formula>
    </cfRule>
  </conditionalFormatting>
  <conditionalFormatting sqref="B47">
    <cfRule type="cellIs" dxfId="460" priority="460" operator="between">
      <formula>0.0001</formula>
      <formula>0.85</formula>
    </cfRule>
    <cfRule type="cellIs" dxfId="459" priority="461" operator="between">
      <formula>0.0001</formula>
      <formula>0.9</formula>
    </cfRule>
  </conditionalFormatting>
  <conditionalFormatting sqref="C47">
    <cfRule type="cellIs" dxfId="458" priority="458" operator="between">
      <formula>0.0001</formula>
      <formula>0.85</formula>
    </cfRule>
    <cfRule type="cellIs" dxfId="457" priority="459" operator="between">
      <formula>0.0001</formula>
      <formula>0.9</formula>
    </cfRule>
  </conditionalFormatting>
  <conditionalFormatting sqref="D47:F47">
    <cfRule type="cellIs" dxfId="456" priority="456" operator="between">
      <formula>0.0001</formula>
      <formula>0.85</formula>
    </cfRule>
    <cfRule type="cellIs" dxfId="455" priority="457" operator="between">
      <formula>0.0001</formula>
      <formula>0.9</formula>
    </cfRule>
  </conditionalFormatting>
  <conditionalFormatting sqref="I47:M47">
    <cfRule type="cellIs" dxfId="454" priority="454" operator="between">
      <formula>0.0001</formula>
      <formula>0.85</formula>
    </cfRule>
    <cfRule type="cellIs" dxfId="453" priority="455" operator="between">
      <formula>0.0001</formula>
      <formula>0.9</formula>
    </cfRule>
  </conditionalFormatting>
  <conditionalFormatting sqref="P47:T47">
    <cfRule type="cellIs" dxfId="452" priority="452" operator="between">
      <formula>0.0001</formula>
      <formula>0.85</formula>
    </cfRule>
    <cfRule type="cellIs" dxfId="451" priority="453" operator="between">
      <formula>0.0001</formula>
      <formula>0.9</formula>
    </cfRule>
  </conditionalFormatting>
  <conditionalFormatting sqref="W47:Z47">
    <cfRule type="cellIs" dxfId="450" priority="450" operator="between">
      <formula>0.0001</formula>
      <formula>0.85</formula>
    </cfRule>
    <cfRule type="cellIs" dxfId="449" priority="451" operator="between">
      <formula>0.0001</formula>
      <formula>0.9</formula>
    </cfRule>
  </conditionalFormatting>
  <conditionalFormatting sqref="AF47:AH47">
    <cfRule type="cellIs" dxfId="448" priority="448" operator="between">
      <formula>0.0001</formula>
      <formula>0.85</formula>
    </cfRule>
    <cfRule type="cellIs" dxfId="447" priority="449" operator="between">
      <formula>0.0001</formula>
      <formula>0.9</formula>
    </cfRule>
  </conditionalFormatting>
  <conditionalFormatting sqref="AA49 AD49:AE49">
    <cfRule type="cellIs" dxfId="446" priority="447" operator="greaterThan">
      <formula>5</formula>
    </cfRule>
  </conditionalFormatting>
  <conditionalFormatting sqref="AA45 AD45:AE45">
    <cfRule type="cellIs" dxfId="445" priority="445" operator="between">
      <formula>0.0001</formula>
      <formula>0.85</formula>
    </cfRule>
    <cfRule type="cellIs" dxfId="444" priority="446" operator="between">
      <formula>0.0001</formula>
      <formula>0.9</formula>
    </cfRule>
  </conditionalFormatting>
  <conditionalFormatting sqref="AB49:AC49">
    <cfRule type="cellIs" dxfId="443" priority="444" operator="greaterThan">
      <formula>5</formula>
    </cfRule>
  </conditionalFormatting>
  <conditionalFormatting sqref="AB47:AC47">
    <cfRule type="cellIs" dxfId="442" priority="443" operator="between">
      <formula>0.0001</formula>
      <formula>0.9</formula>
    </cfRule>
  </conditionalFormatting>
  <conditionalFormatting sqref="AB45:AC45">
    <cfRule type="cellIs" dxfId="441" priority="441" operator="between">
      <formula>0.0001</formula>
      <formula>0.85</formula>
    </cfRule>
    <cfRule type="cellIs" dxfId="440" priority="442" operator="between">
      <formula>0.0001</formula>
      <formula>0.9</formula>
    </cfRule>
  </conditionalFormatting>
  <conditionalFormatting sqref="AA47">
    <cfRule type="cellIs" dxfId="439" priority="439" operator="between">
      <formula>0.0001</formula>
      <formula>0.85</formula>
    </cfRule>
    <cfRule type="cellIs" dxfId="438" priority="440" operator="between">
      <formula>0.0001</formula>
      <formula>0.9</formula>
    </cfRule>
  </conditionalFormatting>
  <conditionalFormatting sqref="AD47:AE47">
    <cfRule type="cellIs" dxfId="437" priority="437" operator="between">
      <formula>0.0001</formula>
      <formula>0.85</formula>
    </cfRule>
    <cfRule type="cellIs" dxfId="436" priority="438" operator="between">
      <formula>0.0001</formula>
      <formula>0.9</formula>
    </cfRule>
  </conditionalFormatting>
  <conditionalFormatting sqref="AM49">
    <cfRule type="cellIs" dxfId="435" priority="436" operator="greaterThan">
      <formula>5</formula>
    </cfRule>
  </conditionalFormatting>
  <conditionalFormatting sqref="AM45">
    <cfRule type="cellIs" dxfId="434" priority="434" operator="between">
      <formula>0.0001</formula>
      <formula>0.85</formula>
    </cfRule>
    <cfRule type="cellIs" dxfId="433" priority="435" operator="between">
      <formula>0.0001</formula>
      <formula>0.9</formula>
    </cfRule>
  </conditionalFormatting>
  <conditionalFormatting sqref="AM47">
    <cfRule type="cellIs" dxfId="432" priority="432" operator="between">
      <formula>0.0001</formula>
      <formula>0.85</formula>
    </cfRule>
    <cfRule type="cellIs" dxfId="431" priority="433" operator="between">
      <formula>0.0001</formula>
      <formula>0.9</formula>
    </cfRule>
  </conditionalFormatting>
  <conditionalFormatting sqref="AR49">
    <cfRule type="cellIs" dxfId="430" priority="431" operator="greaterThan">
      <formula>5</formula>
    </cfRule>
  </conditionalFormatting>
  <conditionalFormatting sqref="AR45">
    <cfRule type="cellIs" dxfId="429" priority="429" operator="between">
      <formula>0.0001</formula>
      <formula>0.85</formula>
    </cfRule>
    <cfRule type="cellIs" dxfId="428" priority="430" operator="between">
      <formula>0.0001</formula>
      <formula>0.9</formula>
    </cfRule>
  </conditionalFormatting>
  <conditionalFormatting sqref="AR47">
    <cfRule type="cellIs" dxfId="427" priority="427" operator="between">
      <formula>0.0001</formula>
      <formula>0.85</formula>
    </cfRule>
    <cfRule type="cellIs" dxfId="426" priority="428" operator="between">
      <formula>0.0001</formula>
      <formula>0.9</formula>
    </cfRule>
  </conditionalFormatting>
  <conditionalFormatting sqref="AP45:AQ45">
    <cfRule type="cellIs" dxfId="425" priority="425" operator="between">
      <formula>0.0001</formula>
      <formula>0.85</formula>
    </cfRule>
    <cfRule type="cellIs" dxfId="424" priority="426" operator="between">
      <formula>0.0001</formula>
      <formula>0.9</formula>
    </cfRule>
  </conditionalFormatting>
  <conditionalFormatting sqref="AP49:AQ49">
    <cfRule type="cellIs" dxfId="423" priority="424" operator="greaterThan">
      <formula>5</formula>
    </cfRule>
  </conditionalFormatting>
  <conditionalFormatting sqref="AP47:AQ47">
    <cfRule type="cellIs" dxfId="422" priority="423" operator="between">
      <formula>0.0001</formula>
      <formula>0.9</formula>
    </cfRule>
  </conditionalFormatting>
  <conditionalFormatting sqref="AT49">
    <cfRule type="cellIs" dxfId="421" priority="422" operator="greaterThan">
      <formula>5</formula>
    </cfRule>
  </conditionalFormatting>
  <conditionalFormatting sqref="AT47">
    <cfRule type="cellIs" dxfId="420" priority="420" operator="between">
      <formula>0.0001</formula>
      <formula>0.85</formula>
    </cfRule>
    <cfRule type="cellIs" dxfId="419" priority="421" operator="between">
      <formula>0.0001</formula>
      <formula>0.9</formula>
    </cfRule>
  </conditionalFormatting>
  <conditionalFormatting sqref="AW45:AX45">
    <cfRule type="cellIs" dxfId="418" priority="418" operator="between">
      <formula>0.0001</formula>
      <formula>0.85</formula>
    </cfRule>
    <cfRule type="cellIs" dxfId="417" priority="419" operator="between">
      <formula>0.0001</formula>
      <formula>0.9</formula>
    </cfRule>
  </conditionalFormatting>
  <conditionalFormatting sqref="AW49:AX49">
    <cfRule type="cellIs" dxfId="416" priority="417" operator="greaterThan">
      <formula>5</formula>
    </cfRule>
  </conditionalFormatting>
  <conditionalFormatting sqref="AW47:AX47">
    <cfRule type="cellIs" dxfId="415" priority="416" operator="between">
      <formula>0.0001</formula>
      <formula>0.9</formula>
    </cfRule>
  </conditionalFormatting>
  <conditionalFormatting sqref="BD45:BE45">
    <cfRule type="cellIs" dxfId="414" priority="414" operator="between">
      <formula>0.0001</formula>
      <formula>0.85</formula>
    </cfRule>
    <cfRule type="cellIs" dxfId="413" priority="415" operator="between">
      <formula>0.0001</formula>
      <formula>0.9</formula>
    </cfRule>
  </conditionalFormatting>
  <conditionalFormatting sqref="BD49:BE49">
    <cfRule type="cellIs" dxfId="412" priority="413" operator="greaterThan">
      <formula>5</formula>
    </cfRule>
  </conditionalFormatting>
  <conditionalFormatting sqref="BD47:BE47">
    <cfRule type="cellIs" dxfId="411" priority="412" operator="between">
      <formula>0.0001</formula>
      <formula>0.9</formula>
    </cfRule>
  </conditionalFormatting>
  <conditionalFormatting sqref="BG49">
    <cfRule type="cellIs" dxfId="410" priority="411" operator="greaterThan">
      <formula>5</formula>
    </cfRule>
  </conditionalFormatting>
  <conditionalFormatting sqref="BG45">
    <cfRule type="cellIs" dxfId="409" priority="409" operator="between">
      <formula>0.0001</formula>
      <formula>0.85</formula>
    </cfRule>
    <cfRule type="cellIs" dxfId="408" priority="410" operator="between">
      <formula>0.0001</formula>
      <formula>0.9</formula>
    </cfRule>
  </conditionalFormatting>
  <conditionalFormatting sqref="BG47">
    <cfRule type="cellIs" dxfId="407" priority="407" operator="between">
      <formula>0.0001</formula>
      <formula>0.85</formula>
    </cfRule>
    <cfRule type="cellIs" dxfId="406" priority="408" operator="between">
      <formula>0.0001</formula>
      <formula>0.9</formula>
    </cfRule>
  </conditionalFormatting>
  <conditionalFormatting sqref="BJ49">
    <cfRule type="cellIs" dxfId="405" priority="406" operator="greaterThan">
      <formula>5</formula>
    </cfRule>
  </conditionalFormatting>
  <conditionalFormatting sqref="BJ45">
    <cfRule type="cellIs" dxfId="404" priority="404" operator="between">
      <formula>0.0001</formula>
      <formula>0.85</formula>
    </cfRule>
    <cfRule type="cellIs" dxfId="403" priority="405" operator="between">
      <formula>0.0001</formula>
      <formula>0.9</formula>
    </cfRule>
  </conditionalFormatting>
  <conditionalFormatting sqref="BK49:BL49">
    <cfRule type="cellIs" dxfId="402" priority="403" operator="greaterThan">
      <formula>5</formula>
    </cfRule>
  </conditionalFormatting>
  <conditionalFormatting sqref="BK47:BL47">
    <cfRule type="cellIs" dxfId="401" priority="402" operator="between">
      <formula>0.0001</formula>
      <formula>0.9</formula>
    </cfRule>
  </conditionalFormatting>
  <conditionalFormatting sqref="BK45:BL45">
    <cfRule type="cellIs" dxfId="400" priority="400" operator="between">
      <formula>0.0001</formula>
      <formula>0.85</formula>
    </cfRule>
    <cfRule type="cellIs" dxfId="399" priority="401" operator="between">
      <formula>0.0001</formula>
      <formula>0.9</formula>
    </cfRule>
  </conditionalFormatting>
  <conditionalFormatting sqref="BJ47">
    <cfRule type="cellIs" dxfId="398" priority="398" operator="between">
      <formula>0.0001</formula>
      <formula>0.85</formula>
    </cfRule>
    <cfRule type="cellIs" dxfId="397" priority="399" operator="between">
      <formula>0.0001</formula>
      <formula>0.9</formula>
    </cfRule>
  </conditionalFormatting>
  <conditionalFormatting sqref="BM49">
    <cfRule type="cellIs" dxfId="396" priority="397" operator="greaterThan">
      <formula>5</formula>
    </cfRule>
  </conditionalFormatting>
  <conditionalFormatting sqref="BM45">
    <cfRule type="cellIs" dxfId="395" priority="395" operator="between">
      <formula>0.0001</formula>
      <formula>0.85</formula>
    </cfRule>
    <cfRule type="cellIs" dxfId="394" priority="396" operator="between">
      <formula>0.0001</formula>
      <formula>0.9</formula>
    </cfRule>
  </conditionalFormatting>
  <conditionalFormatting sqref="BM47">
    <cfRule type="cellIs" dxfId="393" priority="393" operator="between">
      <formula>0.0001</formula>
      <formula>0.85</formula>
    </cfRule>
    <cfRule type="cellIs" dxfId="392" priority="394" operator="between">
      <formula>0.0001</formula>
      <formula>0.9</formula>
    </cfRule>
  </conditionalFormatting>
  <conditionalFormatting sqref="CJ49">
    <cfRule type="cellIs" dxfId="391" priority="392" operator="greaterThan">
      <formula>5</formula>
    </cfRule>
  </conditionalFormatting>
  <conditionalFormatting sqref="CJ45">
    <cfRule type="cellIs" dxfId="390" priority="390" operator="between">
      <formula>0.0001</formula>
      <formula>0.85</formula>
    </cfRule>
    <cfRule type="cellIs" dxfId="389" priority="391" operator="between">
      <formula>0.0001</formula>
      <formula>0.9</formula>
    </cfRule>
  </conditionalFormatting>
  <conditionalFormatting sqref="CJ47">
    <cfRule type="cellIs" dxfId="388" priority="388" operator="between">
      <formula>0.0001</formula>
      <formula>0.85</formula>
    </cfRule>
    <cfRule type="cellIs" dxfId="387" priority="389" operator="between">
      <formula>0.0001</formula>
      <formula>0.9</formula>
    </cfRule>
  </conditionalFormatting>
  <conditionalFormatting sqref="CK49">
    <cfRule type="cellIs" dxfId="386" priority="387" operator="greaterThan">
      <formula>5</formula>
    </cfRule>
  </conditionalFormatting>
  <conditionalFormatting sqref="CK45">
    <cfRule type="cellIs" dxfId="385" priority="385" operator="between">
      <formula>0.0001</formula>
      <formula>0.85</formula>
    </cfRule>
    <cfRule type="cellIs" dxfId="384" priority="386" operator="between">
      <formula>0.0001</formula>
      <formula>0.9</formula>
    </cfRule>
  </conditionalFormatting>
  <conditionalFormatting sqref="CK47">
    <cfRule type="cellIs" dxfId="383" priority="383" operator="between">
      <formula>0.0001</formula>
      <formula>0.85</formula>
    </cfRule>
    <cfRule type="cellIs" dxfId="382" priority="384" operator="between">
      <formula>0.0001</formula>
      <formula>0.9</formula>
    </cfRule>
  </conditionalFormatting>
  <conditionalFormatting sqref="CL49">
    <cfRule type="cellIs" dxfId="381" priority="382" operator="greaterThan">
      <formula>5</formula>
    </cfRule>
  </conditionalFormatting>
  <conditionalFormatting sqref="CL45">
    <cfRule type="cellIs" dxfId="380" priority="380" operator="between">
      <formula>0.0001</formula>
      <formula>0.85</formula>
    </cfRule>
    <cfRule type="cellIs" dxfId="379" priority="381" operator="between">
      <formula>0.0001</formula>
      <formula>0.9</formula>
    </cfRule>
  </conditionalFormatting>
  <conditionalFormatting sqref="CM49:CN49">
    <cfRule type="cellIs" dxfId="378" priority="379" operator="greaterThan">
      <formula>5</formula>
    </cfRule>
  </conditionalFormatting>
  <conditionalFormatting sqref="CM47:CN47">
    <cfRule type="cellIs" dxfId="377" priority="378" operator="between">
      <formula>0.0001</formula>
      <formula>0.9</formula>
    </cfRule>
  </conditionalFormatting>
  <conditionalFormatting sqref="CM45:CN45">
    <cfRule type="cellIs" dxfId="376" priority="376" operator="between">
      <formula>0.0001</formula>
      <formula>0.85</formula>
    </cfRule>
    <cfRule type="cellIs" dxfId="375" priority="377" operator="between">
      <formula>0.0001</formula>
      <formula>0.9</formula>
    </cfRule>
  </conditionalFormatting>
  <conditionalFormatting sqref="CL47">
    <cfRule type="cellIs" dxfId="374" priority="374" operator="between">
      <formula>0.0001</formula>
      <formula>0.85</formula>
    </cfRule>
    <cfRule type="cellIs" dxfId="373" priority="375" operator="between">
      <formula>0.0001</formula>
      <formula>0.9</formula>
    </cfRule>
  </conditionalFormatting>
  <conditionalFormatting sqref="CO49">
    <cfRule type="cellIs" dxfId="372" priority="373" operator="greaterThan">
      <formula>5</formula>
    </cfRule>
  </conditionalFormatting>
  <conditionalFormatting sqref="CO45">
    <cfRule type="cellIs" dxfId="371" priority="371" operator="between">
      <formula>0.0001</formula>
      <formula>0.85</formula>
    </cfRule>
    <cfRule type="cellIs" dxfId="370" priority="372" operator="between">
      <formula>0.0001</formula>
      <formula>0.9</formula>
    </cfRule>
  </conditionalFormatting>
  <conditionalFormatting sqref="CO47">
    <cfRule type="cellIs" dxfId="369" priority="369" operator="between">
      <formula>0.0001</formula>
      <formula>0.85</formula>
    </cfRule>
    <cfRule type="cellIs" dxfId="368" priority="370" operator="between">
      <formula>0.0001</formula>
      <formula>0.9</formula>
    </cfRule>
  </conditionalFormatting>
  <conditionalFormatting sqref="CQ49">
    <cfRule type="cellIs" dxfId="367" priority="368" operator="greaterThan">
      <formula>5</formula>
    </cfRule>
  </conditionalFormatting>
  <conditionalFormatting sqref="CQ45">
    <cfRule type="cellIs" dxfId="366" priority="366" operator="between">
      <formula>0.0001</formula>
      <formula>0.85</formula>
    </cfRule>
    <cfRule type="cellIs" dxfId="365" priority="367" operator="between">
      <formula>0.0001</formula>
      <formula>0.9</formula>
    </cfRule>
  </conditionalFormatting>
  <conditionalFormatting sqref="CQ47">
    <cfRule type="cellIs" dxfId="364" priority="364" operator="between">
      <formula>0.0001</formula>
      <formula>0.85</formula>
    </cfRule>
    <cfRule type="cellIs" dxfId="363" priority="365" operator="between">
      <formula>0.0001</formula>
      <formula>0.9</formula>
    </cfRule>
  </conditionalFormatting>
  <conditionalFormatting sqref="CR49">
    <cfRule type="cellIs" dxfId="362" priority="363" operator="greaterThan">
      <formula>5</formula>
    </cfRule>
  </conditionalFormatting>
  <conditionalFormatting sqref="CR45">
    <cfRule type="cellIs" dxfId="361" priority="361" operator="between">
      <formula>0.0001</formula>
      <formula>0.85</formula>
    </cfRule>
    <cfRule type="cellIs" dxfId="360" priority="362" operator="between">
      <formula>0.0001</formula>
      <formula>0.9</formula>
    </cfRule>
  </conditionalFormatting>
  <conditionalFormatting sqref="CR47">
    <cfRule type="cellIs" dxfId="359" priority="359" operator="between">
      <formula>0.0001</formula>
      <formula>0.85</formula>
    </cfRule>
    <cfRule type="cellIs" dxfId="358" priority="360" operator="between">
      <formula>0.0001</formula>
      <formula>0.9</formula>
    </cfRule>
  </conditionalFormatting>
  <conditionalFormatting sqref="CS49">
    <cfRule type="cellIs" dxfId="357" priority="358" operator="greaterThan">
      <formula>5</formula>
    </cfRule>
  </conditionalFormatting>
  <conditionalFormatting sqref="CS45">
    <cfRule type="cellIs" dxfId="356" priority="356" operator="between">
      <formula>0.0001</formula>
      <formula>0.85</formula>
    </cfRule>
    <cfRule type="cellIs" dxfId="355" priority="357" operator="between">
      <formula>0.0001</formula>
      <formula>0.9</formula>
    </cfRule>
  </conditionalFormatting>
  <conditionalFormatting sqref="CS47">
    <cfRule type="cellIs" dxfId="354" priority="354" operator="between">
      <formula>0.0001</formula>
      <formula>0.85</formula>
    </cfRule>
    <cfRule type="cellIs" dxfId="353" priority="355" operator="between">
      <formula>0.0001</formula>
      <formula>0.9</formula>
    </cfRule>
  </conditionalFormatting>
  <conditionalFormatting sqref="CT49:CU49">
    <cfRule type="cellIs" dxfId="352" priority="353" operator="greaterThan">
      <formula>5</formula>
    </cfRule>
  </conditionalFormatting>
  <conditionalFormatting sqref="CT47:CU47">
    <cfRule type="cellIs" dxfId="351" priority="352" operator="between">
      <formula>0.0001</formula>
      <formula>0.9</formula>
    </cfRule>
  </conditionalFormatting>
  <conditionalFormatting sqref="CT45:CU45">
    <cfRule type="cellIs" dxfId="350" priority="350" operator="between">
      <formula>0.0001</formula>
      <formula>0.85</formula>
    </cfRule>
    <cfRule type="cellIs" dxfId="349" priority="351" operator="between">
      <formula>0.0001</formula>
      <formula>0.9</formula>
    </cfRule>
  </conditionalFormatting>
  <conditionalFormatting sqref="DF49">
    <cfRule type="cellIs" dxfId="348" priority="349" operator="greaterThan">
      <formula>5</formula>
    </cfRule>
  </conditionalFormatting>
  <conditionalFormatting sqref="DF45">
    <cfRule type="cellIs" dxfId="347" priority="347" operator="between">
      <formula>0.0001</formula>
      <formula>0.85</formula>
    </cfRule>
    <cfRule type="cellIs" dxfId="346" priority="348" operator="between">
      <formula>0.0001</formula>
      <formula>0.9</formula>
    </cfRule>
  </conditionalFormatting>
  <conditionalFormatting sqref="DF47">
    <cfRule type="cellIs" dxfId="345" priority="345" operator="between">
      <formula>0.0001</formula>
      <formula>0.85</formula>
    </cfRule>
    <cfRule type="cellIs" dxfId="344" priority="346" operator="between">
      <formula>0.0001</formula>
      <formula>0.9</formula>
    </cfRule>
  </conditionalFormatting>
  <conditionalFormatting sqref="DJ49">
    <cfRule type="cellIs" dxfId="343" priority="344" operator="greaterThan">
      <formula>5</formula>
    </cfRule>
  </conditionalFormatting>
  <conditionalFormatting sqref="DJ45">
    <cfRule type="cellIs" dxfId="342" priority="342" operator="between">
      <formula>0.0001</formula>
      <formula>0.85</formula>
    </cfRule>
    <cfRule type="cellIs" dxfId="341" priority="343" operator="between">
      <formula>0.0001</formula>
      <formula>0.9</formula>
    </cfRule>
  </conditionalFormatting>
  <conditionalFormatting sqref="DJ47">
    <cfRule type="cellIs" dxfId="340" priority="340" operator="between">
      <formula>0.0001</formula>
      <formula>0.85</formula>
    </cfRule>
    <cfRule type="cellIs" dxfId="339" priority="341" operator="between">
      <formula>0.0001</formula>
      <formula>0.9</formula>
    </cfRule>
  </conditionalFormatting>
  <conditionalFormatting sqref="DK49:DL49">
    <cfRule type="cellIs" dxfId="338" priority="339" operator="greaterThan">
      <formula>5</formula>
    </cfRule>
  </conditionalFormatting>
  <conditionalFormatting sqref="DK45:DL45">
    <cfRule type="cellIs" dxfId="337" priority="337" operator="between">
      <formula>0.0001</formula>
      <formula>0.85</formula>
    </cfRule>
    <cfRule type="cellIs" dxfId="336" priority="338" operator="between">
      <formula>0.0001</formula>
      <formula>0.9</formula>
    </cfRule>
  </conditionalFormatting>
  <conditionalFormatting sqref="DK47:DL47">
    <cfRule type="cellIs" dxfId="335" priority="335" operator="between">
      <formula>0.0001</formula>
      <formula>0.85</formula>
    </cfRule>
    <cfRule type="cellIs" dxfId="334" priority="336" operator="between">
      <formula>0.0001</formula>
      <formula>0.9</formula>
    </cfRule>
  </conditionalFormatting>
  <conditionalFormatting sqref="DN49">
    <cfRule type="cellIs" dxfId="333" priority="334" operator="greaterThan">
      <formula>5</formula>
    </cfRule>
  </conditionalFormatting>
  <conditionalFormatting sqref="DN45">
    <cfRule type="cellIs" dxfId="332" priority="332" operator="between">
      <formula>0.0001</formula>
      <formula>0.85</formula>
    </cfRule>
    <cfRule type="cellIs" dxfId="331" priority="333" operator="between">
      <formula>0.0001</formula>
      <formula>0.9</formula>
    </cfRule>
  </conditionalFormatting>
  <conditionalFormatting sqref="DN47">
    <cfRule type="cellIs" dxfId="330" priority="330" operator="between">
      <formula>0.0001</formula>
      <formula>0.85</formula>
    </cfRule>
    <cfRule type="cellIs" dxfId="329" priority="331" operator="between">
      <formula>0.0001</formula>
      <formula>0.9</formula>
    </cfRule>
  </conditionalFormatting>
  <conditionalFormatting sqref="DO49:DP49">
    <cfRule type="cellIs" dxfId="328" priority="329" operator="greaterThan">
      <formula>5</formula>
    </cfRule>
  </conditionalFormatting>
  <conditionalFormatting sqref="DO47:DP47">
    <cfRule type="cellIs" dxfId="327" priority="328" operator="between">
      <formula>0.0001</formula>
      <formula>0.9</formula>
    </cfRule>
  </conditionalFormatting>
  <conditionalFormatting sqref="DO45:DP45">
    <cfRule type="cellIs" dxfId="326" priority="326" operator="between">
      <formula>0.0001</formula>
      <formula>0.85</formula>
    </cfRule>
    <cfRule type="cellIs" dxfId="325" priority="327" operator="between">
      <formula>0.0001</formula>
      <formula>0.9</formula>
    </cfRule>
  </conditionalFormatting>
  <conditionalFormatting sqref="DQ49">
    <cfRule type="cellIs" dxfId="324" priority="325" operator="greaterThan">
      <formula>5</formula>
    </cfRule>
  </conditionalFormatting>
  <conditionalFormatting sqref="DQ45">
    <cfRule type="cellIs" dxfId="323" priority="323" operator="between">
      <formula>0.0001</formula>
      <formula>0.85</formula>
    </cfRule>
    <cfRule type="cellIs" dxfId="322" priority="324" operator="between">
      <formula>0.0001</formula>
      <formula>0.9</formula>
    </cfRule>
  </conditionalFormatting>
  <conditionalFormatting sqref="DQ47">
    <cfRule type="cellIs" dxfId="321" priority="321" operator="between">
      <formula>0.0001</formula>
      <formula>0.85</formula>
    </cfRule>
    <cfRule type="cellIs" dxfId="320" priority="322" operator="between">
      <formula>0.0001</formula>
      <formula>0.9</formula>
    </cfRule>
  </conditionalFormatting>
  <conditionalFormatting sqref="DR49">
    <cfRule type="cellIs" dxfId="319" priority="320" operator="greaterThan">
      <formula>5</formula>
    </cfRule>
  </conditionalFormatting>
  <conditionalFormatting sqref="DR45">
    <cfRule type="cellIs" dxfId="318" priority="318" operator="between">
      <formula>0.0001</formula>
      <formula>0.85</formula>
    </cfRule>
    <cfRule type="cellIs" dxfId="317" priority="319" operator="between">
      <formula>0.0001</formula>
      <formula>0.9</formula>
    </cfRule>
  </conditionalFormatting>
  <conditionalFormatting sqref="DR47">
    <cfRule type="cellIs" dxfId="316" priority="316" operator="between">
      <formula>0.0001</formula>
      <formula>0.85</formula>
    </cfRule>
    <cfRule type="cellIs" dxfId="315" priority="317" operator="between">
      <formula>0.0001</formula>
      <formula>0.9</formula>
    </cfRule>
  </conditionalFormatting>
  <conditionalFormatting sqref="DT49">
    <cfRule type="cellIs" dxfId="314" priority="315" operator="greaterThan">
      <formula>5</formula>
    </cfRule>
  </conditionalFormatting>
  <conditionalFormatting sqref="DT45">
    <cfRule type="cellIs" dxfId="313" priority="313" operator="between">
      <formula>0.0001</formula>
      <formula>0.85</formula>
    </cfRule>
    <cfRule type="cellIs" dxfId="312" priority="314" operator="between">
      <formula>0.0001</formula>
      <formula>0.9</formula>
    </cfRule>
  </conditionalFormatting>
  <conditionalFormatting sqref="DT47">
    <cfRule type="cellIs" dxfId="311" priority="311" operator="between">
      <formula>0.0001</formula>
      <formula>0.85</formula>
    </cfRule>
    <cfRule type="cellIs" dxfId="310" priority="312" operator="between">
      <formula>0.0001</formula>
      <formula>0.9</formula>
    </cfRule>
  </conditionalFormatting>
  <conditionalFormatting sqref="DX49">
    <cfRule type="cellIs" dxfId="309" priority="310" operator="greaterThan">
      <formula>5</formula>
    </cfRule>
  </conditionalFormatting>
  <conditionalFormatting sqref="DX45">
    <cfRule type="cellIs" dxfId="308" priority="308" operator="between">
      <formula>0.0001</formula>
      <formula>0.85</formula>
    </cfRule>
    <cfRule type="cellIs" dxfId="307" priority="309" operator="between">
      <formula>0.0001</formula>
      <formula>0.9</formula>
    </cfRule>
  </conditionalFormatting>
  <conditionalFormatting sqref="DX47">
    <cfRule type="cellIs" dxfId="306" priority="306" operator="between">
      <formula>0.0001</formula>
      <formula>0.85</formula>
    </cfRule>
    <cfRule type="cellIs" dxfId="305" priority="307" operator="between">
      <formula>0.0001</formula>
      <formula>0.9</formula>
    </cfRule>
  </conditionalFormatting>
  <conditionalFormatting sqref="EB49">
    <cfRule type="cellIs" dxfId="304" priority="305" operator="greaterThan">
      <formula>5</formula>
    </cfRule>
  </conditionalFormatting>
  <conditionalFormatting sqref="EB45">
    <cfRule type="cellIs" dxfId="303" priority="303" operator="between">
      <formula>0.0001</formula>
      <formula>0.85</formula>
    </cfRule>
    <cfRule type="cellIs" dxfId="302" priority="304" operator="between">
      <formula>0.0001</formula>
      <formula>0.9</formula>
    </cfRule>
  </conditionalFormatting>
  <conditionalFormatting sqref="EB47">
    <cfRule type="cellIs" dxfId="301" priority="301" operator="between">
      <formula>0.0001</formula>
      <formula>0.85</formula>
    </cfRule>
    <cfRule type="cellIs" dxfId="300" priority="302" operator="between">
      <formula>0.0001</formula>
      <formula>0.9</formula>
    </cfRule>
  </conditionalFormatting>
  <conditionalFormatting sqref="EC49:ED49">
    <cfRule type="cellIs" dxfId="299" priority="300" operator="greaterThan">
      <formula>5</formula>
    </cfRule>
  </conditionalFormatting>
  <conditionalFormatting sqref="EC47:ED47">
    <cfRule type="cellIs" dxfId="298" priority="299" operator="between">
      <formula>0.0001</formula>
      <formula>0.9</formula>
    </cfRule>
  </conditionalFormatting>
  <conditionalFormatting sqref="EC45:ED45">
    <cfRule type="cellIs" dxfId="297" priority="297" operator="between">
      <formula>0.0001</formula>
      <formula>0.85</formula>
    </cfRule>
    <cfRule type="cellIs" dxfId="296" priority="298" operator="between">
      <formula>0.0001</formula>
      <formula>0.9</formula>
    </cfRule>
  </conditionalFormatting>
  <conditionalFormatting sqref="EE49">
    <cfRule type="cellIs" dxfId="295" priority="296" operator="greaterThan">
      <formula>5</formula>
    </cfRule>
  </conditionalFormatting>
  <conditionalFormatting sqref="EE47">
    <cfRule type="cellIs" dxfId="294" priority="295" operator="between">
      <formula>0.0001</formula>
      <formula>0.9</formula>
    </cfRule>
  </conditionalFormatting>
  <conditionalFormatting sqref="EE45">
    <cfRule type="cellIs" dxfId="293" priority="293" operator="between">
      <formula>0.0001</formula>
      <formula>0.85</formula>
    </cfRule>
    <cfRule type="cellIs" dxfId="292" priority="294" operator="between">
      <formula>0.0001</formula>
      <formula>0.9</formula>
    </cfRule>
  </conditionalFormatting>
  <conditionalFormatting sqref="EF49">
    <cfRule type="cellIs" dxfId="291" priority="292" operator="greaterThan">
      <formula>5</formula>
    </cfRule>
  </conditionalFormatting>
  <conditionalFormatting sqref="EF45">
    <cfRule type="cellIs" dxfId="290" priority="290" operator="between">
      <formula>0.0001</formula>
      <formula>0.85</formula>
    </cfRule>
    <cfRule type="cellIs" dxfId="289" priority="291" operator="between">
      <formula>0.0001</formula>
      <formula>0.9</formula>
    </cfRule>
  </conditionalFormatting>
  <conditionalFormatting sqref="EF47">
    <cfRule type="cellIs" dxfId="288" priority="288" operator="between">
      <formula>0.0001</formula>
      <formula>0.85</formula>
    </cfRule>
    <cfRule type="cellIs" dxfId="287" priority="289" operator="between">
      <formula>0.0001</formula>
      <formula>0.9</formula>
    </cfRule>
  </conditionalFormatting>
  <conditionalFormatting sqref="EG49">
    <cfRule type="cellIs" dxfId="286" priority="287" operator="greaterThan">
      <formula>5</formula>
    </cfRule>
  </conditionalFormatting>
  <conditionalFormatting sqref="EG45">
    <cfRule type="cellIs" dxfId="285" priority="285" operator="between">
      <formula>0.0001</formula>
      <formula>0.85</formula>
    </cfRule>
    <cfRule type="cellIs" dxfId="284" priority="286" operator="between">
      <formula>0.0001</formula>
      <formula>0.9</formula>
    </cfRule>
  </conditionalFormatting>
  <conditionalFormatting sqref="EG47">
    <cfRule type="cellIs" dxfId="283" priority="283" operator="between">
      <formula>0.0001</formula>
      <formula>0.85</formula>
    </cfRule>
    <cfRule type="cellIs" dxfId="282" priority="284" operator="between">
      <formula>0.0001</formula>
      <formula>0.9</formula>
    </cfRule>
  </conditionalFormatting>
  <conditionalFormatting sqref="EI49">
    <cfRule type="cellIs" dxfId="281" priority="282" operator="greaterThan">
      <formula>5</formula>
    </cfRule>
  </conditionalFormatting>
  <conditionalFormatting sqref="EI45">
    <cfRule type="cellIs" dxfId="280" priority="280" operator="between">
      <formula>0.0001</formula>
      <formula>0.85</formula>
    </cfRule>
    <cfRule type="cellIs" dxfId="279" priority="281" operator="between">
      <formula>0.0001</formula>
      <formula>0.9</formula>
    </cfRule>
  </conditionalFormatting>
  <conditionalFormatting sqref="EI47">
    <cfRule type="cellIs" dxfId="278" priority="278" operator="between">
      <formula>0.0001</formula>
      <formula>0.85</formula>
    </cfRule>
    <cfRule type="cellIs" dxfId="277" priority="279" operator="between">
      <formula>0.0001</formula>
      <formula>0.9</formula>
    </cfRule>
  </conditionalFormatting>
  <conditionalFormatting sqref="EJ49:EK49">
    <cfRule type="cellIs" dxfId="276" priority="277" operator="greaterThan">
      <formula>5</formula>
    </cfRule>
  </conditionalFormatting>
  <conditionalFormatting sqref="EJ47:EK47">
    <cfRule type="cellIs" dxfId="275" priority="276" operator="between">
      <formula>0.0001</formula>
      <formula>0.9</formula>
    </cfRule>
  </conditionalFormatting>
  <conditionalFormatting sqref="EJ45:EK45">
    <cfRule type="cellIs" dxfId="274" priority="274" operator="between">
      <formula>0.0001</formula>
      <formula>0.85</formula>
    </cfRule>
    <cfRule type="cellIs" dxfId="273" priority="275" operator="between">
      <formula>0.0001</formula>
      <formula>0.9</formula>
    </cfRule>
  </conditionalFormatting>
  <conditionalFormatting sqref="EL49">
    <cfRule type="cellIs" dxfId="272" priority="273" operator="greaterThan">
      <formula>5</formula>
    </cfRule>
  </conditionalFormatting>
  <conditionalFormatting sqref="EL45">
    <cfRule type="cellIs" dxfId="271" priority="271" operator="between">
      <formula>0.0001</formula>
      <formula>0.85</formula>
    </cfRule>
    <cfRule type="cellIs" dxfId="270" priority="272" operator="between">
      <formula>0.0001</formula>
      <formula>0.9</formula>
    </cfRule>
  </conditionalFormatting>
  <conditionalFormatting sqref="EL47">
    <cfRule type="cellIs" dxfId="269" priority="269" operator="between">
      <formula>0.0001</formula>
      <formula>0.85</formula>
    </cfRule>
    <cfRule type="cellIs" dxfId="268" priority="270" operator="between">
      <formula>0.0001</formula>
      <formula>0.9</formula>
    </cfRule>
  </conditionalFormatting>
  <conditionalFormatting sqref="EO49">
    <cfRule type="cellIs" dxfId="267" priority="268" operator="greaterThan">
      <formula>5</formula>
    </cfRule>
  </conditionalFormatting>
  <conditionalFormatting sqref="EO45">
    <cfRule type="cellIs" dxfId="266" priority="266" operator="between">
      <formula>0.0001</formula>
      <formula>0.85</formula>
    </cfRule>
    <cfRule type="cellIs" dxfId="265" priority="267" operator="between">
      <formula>0.0001</formula>
      <formula>0.9</formula>
    </cfRule>
  </conditionalFormatting>
  <conditionalFormatting sqref="EO47">
    <cfRule type="cellIs" dxfId="264" priority="264" operator="between">
      <formula>0.0001</formula>
      <formula>0.85</formula>
    </cfRule>
    <cfRule type="cellIs" dxfId="263" priority="265" operator="between">
      <formula>0.0001</formula>
      <formula>0.9</formula>
    </cfRule>
  </conditionalFormatting>
  <conditionalFormatting sqref="EW49">
    <cfRule type="cellIs" dxfId="262" priority="263" operator="greaterThan">
      <formula>5</formula>
    </cfRule>
  </conditionalFormatting>
  <conditionalFormatting sqref="EW45">
    <cfRule type="cellIs" dxfId="261" priority="261" operator="between">
      <formula>0.0001</formula>
      <formula>0.85</formula>
    </cfRule>
    <cfRule type="cellIs" dxfId="260" priority="262" operator="between">
      <formula>0.0001</formula>
      <formula>0.9</formula>
    </cfRule>
  </conditionalFormatting>
  <conditionalFormatting sqref="EW47">
    <cfRule type="cellIs" dxfId="259" priority="259" operator="between">
      <formula>0.0001</formula>
      <formula>0.85</formula>
    </cfRule>
    <cfRule type="cellIs" dxfId="258" priority="260" operator="between">
      <formula>0.0001</formula>
      <formula>0.9</formula>
    </cfRule>
  </conditionalFormatting>
  <conditionalFormatting sqref="EX49:EY49">
    <cfRule type="cellIs" dxfId="257" priority="258" operator="greaterThan">
      <formula>5</formula>
    </cfRule>
  </conditionalFormatting>
  <conditionalFormatting sqref="EX47:EY47">
    <cfRule type="cellIs" dxfId="256" priority="257" operator="between">
      <formula>0.0001</formula>
      <formula>0.9</formula>
    </cfRule>
  </conditionalFormatting>
  <conditionalFormatting sqref="EX45:EY45">
    <cfRule type="cellIs" dxfId="255" priority="255" operator="between">
      <formula>0.0001</formula>
      <formula>0.85</formula>
    </cfRule>
    <cfRule type="cellIs" dxfId="254" priority="256" operator="between">
      <formula>0.0001</formula>
      <formula>0.9</formula>
    </cfRule>
  </conditionalFormatting>
  <conditionalFormatting sqref="GM49">
    <cfRule type="cellIs" dxfId="253" priority="254" operator="greaterThan">
      <formula>5</formula>
    </cfRule>
  </conditionalFormatting>
  <conditionalFormatting sqref="GM45">
    <cfRule type="cellIs" dxfId="252" priority="252" operator="between">
      <formula>0.0001</formula>
      <formula>0.85</formula>
    </cfRule>
    <cfRule type="cellIs" dxfId="251" priority="253" operator="between">
      <formula>0.0001</formula>
      <formula>0.9</formula>
    </cfRule>
  </conditionalFormatting>
  <conditionalFormatting sqref="GM47">
    <cfRule type="cellIs" dxfId="250" priority="250" operator="between">
      <formula>0.0001</formula>
      <formula>0.85</formula>
    </cfRule>
    <cfRule type="cellIs" dxfId="249" priority="251" operator="between">
      <formula>0.0001</formula>
      <formula>0.9</formula>
    </cfRule>
  </conditionalFormatting>
  <conditionalFormatting sqref="GN49:GO49">
    <cfRule type="cellIs" dxfId="248" priority="249" operator="greaterThan">
      <formula>5</formula>
    </cfRule>
  </conditionalFormatting>
  <conditionalFormatting sqref="GN47:GO47">
    <cfRule type="cellIs" dxfId="247" priority="248" operator="between">
      <formula>0.0001</formula>
      <formula>0.9</formula>
    </cfRule>
  </conditionalFormatting>
  <conditionalFormatting sqref="GN45:GO45">
    <cfRule type="cellIs" dxfId="246" priority="246" operator="between">
      <formula>0.0001</formula>
      <formula>0.85</formula>
    </cfRule>
    <cfRule type="cellIs" dxfId="245" priority="247" operator="between">
      <formula>0.0001</formula>
      <formula>0.9</formula>
    </cfRule>
  </conditionalFormatting>
  <conditionalFormatting sqref="HU49">
    <cfRule type="cellIs" dxfId="244" priority="245" operator="greaterThan">
      <formula>5</formula>
    </cfRule>
  </conditionalFormatting>
  <conditionalFormatting sqref="HU45">
    <cfRule type="cellIs" dxfId="243" priority="243" operator="between">
      <formula>0.0001</formula>
      <formula>0.85</formula>
    </cfRule>
    <cfRule type="cellIs" dxfId="242" priority="244" operator="between">
      <formula>0.0001</formula>
      <formula>0.9</formula>
    </cfRule>
  </conditionalFormatting>
  <conditionalFormatting sqref="HU47">
    <cfRule type="cellIs" dxfId="241" priority="241" operator="between">
      <formula>0.0001</formula>
      <formula>0.85</formula>
    </cfRule>
    <cfRule type="cellIs" dxfId="240" priority="242" operator="between">
      <formula>0.0001</formula>
      <formula>0.9</formula>
    </cfRule>
  </conditionalFormatting>
  <conditionalFormatting sqref="IN49">
    <cfRule type="cellIs" dxfId="239" priority="240" operator="greaterThan">
      <formula>5</formula>
    </cfRule>
  </conditionalFormatting>
  <conditionalFormatting sqref="IN45">
    <cfRule type="cellIs" dxfId="238" priority="238" operator="between">
      <formula>0.0001</formula>
      <formula>0.85</formula>
    </cfRule>
    <cfRule type="cellIs" dxfId="237" priority="239" operator="between">
      <formula>0.0001</formula>
      <formula>0.9</formula>
    </cfRule>
  </conditionalFormatting>
  <conditionalFormatting sqref="IN47">
    <cfRule type="cellIs" dxfId="236" priority="236" operator="between">
      <formula>0.0001</formula>
      <formula>0.85</formula>
    </cfRule>
    <cfRule type="cellIs" dxfId="235" priority="237" operator="between">
      <formula>0.0001</formula>
      <formula>0.9</formula>
    </cfRule>
  </conditionalFormatting>
  <conditionalFormatting sqref="NI49">
    <cfRule type="cellIs" dxfId="234" priority="235" operator="greaterThan">
      <formula>5</formula>
    </cfRule>
  </conditionalFormatting>
  <conditionalFormatting sqref="NI45">
    <cfRule type="cellIs" dxfId="233" priority="233" operator="between">
      <formula>0.0001</formula>
      <formula>0.85</formula>
    </cfRule>
    <cfRule type="cellIs" dxfId="232" priority="234" operator="between">
      <formula>0.0001</formula>
      <formula>0.9</formula>
    </cfRule>
  </conditionalFormatting>
  <conditionalFormatting sqref="NI47">
    <cfRule type="cellIs" dxfId="231" priority="231" operator="between">
      <formula>0.0001</formula>
      <formula>0.85</formula>
    </cfRule>
    <cfRule type="cellIs" dxfId="230" priority="232" operator="between">
      <formula>0.0001</formula>
      <formula>0.9</formula>
    </cfRule>
  </conditionalFormatting>
  <conditionalFormatting sqref="OH49">
    <cfRule type="cellIs" dxfId="229" priority="230" operator="greaterThan">
      <formula>5</formula>
    </cfRule>
  </conditionalFormatting>
  <conditionalFormatting sqref="OH45">
    <cfRule type="cellIs" dxfId="228" priority="228" operator="between">
      <formula>0.0001</formula>
      <formula>0.85</formula>
    </cfRule>
    <cfRule type="cellIs" dxfId="227" priority="229" operator="between">
      <formula>0.0001</formula>
      <formula>0.9</formula>
    </cfRule>
  </conditionalFormatting>
  <conditionalFormatting sqref="OH47">
    <cfRule type="cellIs" dxfId="226" priority="226" operator="between">
      <formula>0.0001</formula>
      <formula>0.85</formula>
    </cfRule>
    <cfRule type="cellIs" dxfId="225" priority="227" operator="between">
      <formula>0.0001</formula>
      <formula>0.9</formula>
    </cfRule>
  </conditionalFormatting>
  <conditionalFormatting sqref="OI49:OJ49">
    <cfRule type="cellIs" dxfId="224" priority="225" operator="greaterThan">
      <formula>5</formula>
    </cfRule>
  </conditionalFormatting>
  <conditionalFormatting sqref="OI47:OJ47">
    <cfRule type="cellIs" dxfId="223" priority="224" operator="between">
      <formula>0.0001</formula>
      <formula>0.9</formula>
    </cfRule>
  </conditionalFormatting>
  <conditionalFormatting sqref="OI45:OJ45">
    <cfRule type="cellIs" dxfId="222" priority="222" operator="between">
      <formula>0.0001</formula>
      <formula>0.85</formula>
    </cfRule>
    <cfRule type="cellIs" dxfId="221" priority="223" operator="between">
      <formula>0.0001</formula>
      <formula>0.9</formula>
    </cfRule>
  </conditionalFormatting>
  <conditionalFormatting sqref="RC49">
    <cfRule type="cellIs" dxfId="220" priority="221" operator="greaterThan">
      <formula>5</formula>
    </cfRule>
  </conditionalFormatting>
  <conditionalFormatting sqref="RC45">
    <cfRule type="cellIs" dxfId="219" priority="219" operator="between">
      <formula>0.0001</formula>
      <formula>0.85</formula>
    </cfRule>
    <cfRule type="cellIs" dxfId="218" priority="220" operator="between">
      <formula>0.0001</formula>
      <formula>0.9</formula>
    </cfRule>
  </conditionalFormatting>
  <conditionalFormatting sqref="RC47">
    <cfRule type="cellIs" dxfId="217" priority="217" operator="between">
      <formula>0.0001</formula>
      <formula>0.85</formula>
    </cfRule>
    <cfRule type="cellIs" dxfId="216" priority="218" operator="between">
      <formula>0.0001</formula>
      <formula>0.9</formula>
    </cfRule>
  </conditionalFormatting>
  <conditionalFormatting sqref="RD49">
    <cfRule type="cellIs" dxfId="215" priority="216" operator="greaterThan">
      <formula>5</formula>
    </cfRule>
  </conditionalFormatting>
  <conditionalFormatting sqref="RD47">
    <cfRule type="cellIs" dxfId="214" priority="214" operator="between">
      <formula>0.0001</formula>
      <formula>0.85</formula>
    </cfRule>
    <cfRule type="cellIs" dxfId="213" priority="215" operator="between">
      <formula>0.0001</formula>
      <formula>0.9</formula>
    </cfRule>
  </conditionalFormatting>
  <conditionalFormatting sqref="RF49">
    <cfRule type="cellIs" dxfId="212" priority="213" operator="greaterThan">
      <formula>5</formula>
    </cfRule>
  </conditionalFormatting>
  <conditionalFormatting sqref="RF45">
    <cfRule type="cellIs" dxfId="211" priority="211" operator="between">
      <formula>0.0001</formula>
      <formula>0.85</formula>
    </cfRule>
    <cfRule type="cellIs" dxfId="210" priority="212" operator="between">
      <formula>0.0001</formula>
      <formula>0.9</formula>
    </cfRule>
  </conditionalFormatting>
  <conditionalFormatting sqref="RF47">
    <cfRule type="cellIs" dxfId="209" priority="209" operator="between">
      <formula>0.0001</formula>
      <formula>0.85</formula>
    </cfRule>
    <cfRule type="cellIs" dxfId="208" priority="210" operator="between">
      <formula>0.0001</formula>
      <formula>0.9</formula>
    </cfRule>
  </conditionalFormatting>
  <conditionalFormatting sqref="RG49">
    <cfRule type="cellIs" dxfId="207" priority="208" operator="greaterThan">
      <formula>5</formula>
    </cfRule>
  </conditionalFormatting>
  <conditionalFormatting sqref="RG45">
    <cfRule type="cellIs" dxfId="206" priority="206" operator="between">
      <formula>0.0001</formula>
      <formula>0.85</formula>
    </cfRule>
    <cfRule type="cellIs" dxfId="205" priority="207" operator="between">
      <formula>0.0001</formula>
      <formula>0.9</formula>
    </cfRule>
  </conditionalFormatting>
  <conditionalFormatting sqref="RG47">
    <cfRule type="cellIs" dxfId="204" priority="204" operator="between">
      <formula>0.0001</formula>
      <formula>0.85</formula>
    </cfRule>
    <cfRule type="cellIs" dxfId="203" priority="205" operator="between">
      <formula>0.0001</formula>
      <formula>0.9</formula>
    </cfRule>
  </conditionalFormatting>
  <conditionalFormatting sqref="RH49:RI49">
    <cfRule type="cellIs" dxfId="202" priority="203" operator="greaterThan">
      <formula>5</formula>
    </cfRule>
  </conditionalFormatting>
  <conditionalFormatting sqref="RH47:RI47">
    <cfRule type="cellIs" dxfId="201" priority="202" operator="between">
      <formula>0.0001</formula>
      <formula>0.9</formula>
    </cfRule>
  </conditionalFormatting>
  <conditionalFormatting sqref="RH45:RI45">
    <cfRule type="cellIs" dxfId="200" priority="200" operator="between">
      <formula>0.0001</formula>
      <formula>0.85</formula>
    </cfRule>
    <cfRule type="cellIs" dxfId="199" priority="201" operator="between">
      <formula>0.0001</formula>
      <formula>0.9</formula>
    </cfRule>
  </conditionalFormatting>
  <conditionalFormatting sqref="RJ49">
    <cfRule type="cellIs" dxfId="198" priority="199" operator="greaterThan">
      <formula>5</formula>
    </cfRule>
  </conditionalFormatting>
  <conditionalFormatting sqref="RJ45">
    <cfRule type="cellIs" dxfId="197" priority="197" operator="between">
      <formula>0.0001</formula>
      <formula>0.85</formula>
    </cfRule>
    <cfRule type="cellIs" dxfId="196" priority="198" operator="between">
      <formula>0.0001</formula>
      <formula>0.9</formula>
    </cfRule>
  </conditionalFormatting>
  <conditionalFormatting sqref="RJ47">
    <cfRule type="cellIs" dxfId="195" priority="195" operator="between">
      <formula>0.0001</formula>
      <formula>0.85</formula>
    </cfRule>
    <cfRule type="cellIs" dxfId="194" priority="196" operator="between">
      <formula>0.0001</formula>
      <formula>0.9</formula>
    </cfRule>
  </conditionalFormatting>
  <conditionalFormatting sqref="RK49">
    <cfRule type="cellIs" dxfId="193" priority="194" operator="greaterThan">
      <formula>5</formula>
    </cfRule>
  </conditionalFormatting>
  <conditionalFormatting sqref="RK45">
    <cfRule type="cellIs" dxfId="192" priority="192" operator="between">
      <formula>0.0001</formula>
      <formula>0.85</formula>
    </cfRule>
    <cfRule type="cellIs" dxfId="191" priority="193" operator="between">
      <formula>0.0001</formula>
      <formula>0.9</formula>
    </cfRule>
  </conditionalFormatting>
  <conditionalFormatting sqref="RK47">
    <cfRule type="cellIs" dxfId="190" priority="190" operator="between">
      <formula>0.0001</formula>
      <formula>0.85</formula>
    </cfRule>
    <cfRule type="cellIs" dxfId="189" priority="191" operator="between">
      <formula>0.0001</formula>
      <formula>0.9</formula>
    </cfRule>
  </conditionalFormatting>
  <conditionalFormatting sqref="RL49">
    <cfRule type="cellIs" dxfId="188" priority="189" operator="greaterThan">
      <formula>5</formula>
    </cfRule>
  </conditionalFormatting>
  <conditionalFormatting sqref="RL45">
    <cfRule type="cellIs" dxfId="187" priority="187" operator="between">
      <formula>0.0001</formula>
      <formula>0.85</formula>
    </cfRule>
    <cfRule type="cellIs" dxfId="186" priority="188" operator="between">
      <formula>0.0001</formula>
      <formula>0.9</formula>
    </cfRule>
  </conditionalFormatting>
  <conditionalFormatting sqref="RL47">
    <cfRule type="cellIs" dxfId="185" priority="185" operator="between">
      <formula>0.0001</formula>
      <formula>0.85</formula>
    </cfRule>
    <cfRule type="cellIs" dxfId="184" priority="186" operator="between">
      <formula>0.0001</formula>
      <formula>0.9</formula>
    </cfRule>
  </conditionalFormatting>
  <conditionalFormatting sqref="RM49">
    <cfRule type="cellIs" dxfId="183" priority="184" operator="greaterThan">
      <formula>5</formula>
    </cfRule>
  </conditionalFormatting>
  <conditionalFormatting sqref="RM45">
    <cfRule type="cellIs" dxfId="182" priority="182" operator="between">
      <formula>0.0001</formula>
      <formula>0.85</formula>
    </cfRule>
    <cfRule type="cellIs" dxfId="181" priority="183" operator="between">
      <formula>0.0001</formula>
      <formula>0.9</formula>
    </cfRule>
  </conditionalFormatting>
  <conditionalFormatting sqref="RM47">
    <cfRule type="cellIs" dxfId="180" priority="180" operator="between">
      <formula>0.0001</formula>
      <formula>0.85</formula>
    </cfRule>
    <cfRule type="cellIs" dxfId="179" priority="181" operator="between">
      <formula>0.0001</formula>
      <formula>0.9</formula>
    </cfRule>
  </conditionalFormatting>
  <conditionalFormatting sqref="RN49">
    <cfRule type="cellIs" dxfId="178" priority="179" operator="greaterThan">
      <formula>5</formula>
    </cfRule>
  </conditionalFormatting>
  <conditionalFormatting sqref="RN45">
    <cfRule type="cellIs" dxfId="177" priority="177" operator="between">
      <formula>0.0001</formula>
      <formula>0.85</formula>
    </cfRule>
    <cfRule type="cellIs" dxfId="176" priority="178" operator="between">
      <formula>0.0001</formula>
      <formula>0.9</formula>
    </cfRule>
  </conditionalFormatting>
  <conditionalFormatting sqref="RN47">
    <cfRule type="cellIs" dxfId="175" priority="175" operator="between">
      <formula>0.0001</formula>
      <formula>0.85</formula>
    </cfRule>
    <cfRule type="cellIs" dxfId="174" priority="176" operator="between">
      <formula>0.0001</formula>
      <formula>0.9</formula>
    </cfRule>
  </conditionalFormatting>
  <conditionalFormatting sqref="RO49:RP49">
    <cfRule type="cellIs" dxfId="173" priority="174" operator="greaterThan">
      <formula>5</formula>
    </cfRule>
  </conditionalFormatting>
  <conditionalFormatting sqref="RO47:RP47">
    <cfRule type="cellIs" dxfId="172" priority="173" operator="between">
      <formula>0.0001</formula>
      <formula>0.9</formula>
    </cfRule>
  </conditionalFormatting>
  <conditionalFormatting sqref="RO45:RP45">
    <cfRule type="cellIs" dxfId="171" priority="171" operator="between">
      <formula>0.0001</formula>
      <formula>0.85</formula>
    </cfRule>
    <cfRule type="cellIs" dxfId="170" priority="172" operator="between">
      <formula>0.0001</formula>
      <formula>0.9</formula>
    </cfRule>
  </conditionalFormatting>
  <conditionalFormatting sqref="RQ49">
    <cfRule type="cellIs" dxfId="169" priority="170" operator="greaterThan">
      <formula>5</formula>
    </cfRule>
  </conditionalFormatting>
  <conditionalFormatting sqref="RQ45">
    <cfRule type="cellIs" dxfId="168" priority="168" operator="between">
      <formula>0.0001</formula>
      <formula>0.85</formula>
    </cfRule>
    <cfRule type="cellIs" dxfId="167" priority="169" operator="between">
      <formula>0.0001</formula>
      <formula>0.9</formula>
    </cfRule>
  </conditionalFormatting>
  <conditionalFormatting sqref="RQ47">
    <cfRule type="cellIs" dxfId="166" priority="166" operator="between">
      <formula>0.0001</formula>
      <formula>0.85</formula>
    </cfRule>
    <cfRule type="cellIs" dxfId="165" priority="167" operator="between">
      <formula>0.0001</formula>
      <formula>0.9</formula>
    </cfRule>
  </conditionalFormatting>
  <conditionalFormatting sqref="RR49">
    <cfRule type="cellIs" dxfId="164" priority="165" operator="greaterThan">
      <formula>5</formula>
    </cfRule>
  </conditionalFormatting>
  <conditionalFormatting sqref="RR45">
    <cfRule type="cellIs" dxfId="163" priority="163" operator="between">
      <formula>0.0001</formula>
      <formula>0.85</formula>
    </cfRule>
    <cfRule type="cellIs" dxfId="162" priority="164" operator="between">
      <formula>0.0001</formula>
      <formula>0.9</formula>
    </cfRule>
  </conditionalFormatting>
  <conditionalFormatting sqref="RR47">
    <cfRule type="cellIs" dxfId="161" priority="161" operator="between">
      <formula>0.0001</formula>
      <formula>0.85</formula>
    </cfRule>
    <cfRule type="cellIs" dxfId="160" priority="162" operator="between">
      <formula>0.0001</formula>
      <formula>0.9</formula>
    </cfRule>
  </conditionalFormatting>
  <conditionalFormatting sqref="RS49">
    <cfRule type="cellIs" dxfId="159" priority="160" operator="greaterThan">
      <formula>5</formula>
    </cfRule>
  </conditionalFormatting>
  <conditionalFormatting sqref="RS45">
    <cfRule type="cellIs" dxfId="158" priority="158" operator="between">
      <formula>0.0001</formula>
      <formula>0.85</formula>
    </cfRule>
    <cfRule type="cellIs" dxfId="157" priority="159" operator="between">
      <formula>0.0001</formula>
      <formula>0.9</formula>
    </cfRule>
  </conditionalFormatting>
  <conditionalFormatting sqref="RS47">
    <cfRule type="cellIs" dxfId="156" priority="156" operator="between">
      <formula>0.0001</formula>
      <formula>0.85</formula>
    </cfRule>
    <cfRule type="cellIs" dxfId="155" priority="157" operator="between">
      <formula>0.0001</formula>
      <formula>0.9</formula>
    </cfRule>
  </conditionalFormatting>
  <conditionalFormatting sqref="RT49">
    <cfRule type="cellIs" dxfId="154" priority="155" operator="greaterThan">
      <formula>5</formula>
    </cfRule>
  </conditionalFormatting>
  <conditionalFormatting sqref="RT45">
    <cfRule type="cellIs" dxfId="153" priority="153" operator="between">
      <formula>0.0001</formula>
      <formula>0.85</formula>
    </cfRule>
    <cfRule type="cellIs" dxfId="152" priority="154" operator="between">
      <formula>0.0001</formula>
      <formula>0.9</formula>
    </cfRule>
  </conditionalFormatting>
  <conditionalFormatting sqref="RT47">
    <cfRule type="cellIs" dxfId="151" priority="151" operator="between">
      <formula>0.0001</formula>
      <formula>0.85</formula>
    </cfRule>
    <cfRule type="cellIs" dxfId="150" priority="152" operator="between">
      <formula>0.0001</formula>
      <formula>0.9</formula>
    </cfRule>
  </conditionalFormatting>
  <conditionalFormatting sqref="RU49">
    <cfRule type="cellIs" dxfId="149" priority="150" operator="greaterThan">
      <formula>5</formula>
    </cfRule>
  </conditionalFormatting>
  <conditionalFormatting sqref="RU45">
    <cfRule type="cellIs" dxfId="148" priority="148" operator="between">
      <formula>0.0001</formula>
      <formula>0.85</formula>
    </cfRule>
    <cfRule type="cellIs" dxfId="147" priority="149" operator="between">
      <formula>0.0001</formula>
      <formula>0.9</formula>
    </cfRule>
  </conditionalFormatting>
  <conditionalFormatting sqref="RU47">
    <cfRule type="cellIs" dxfId="146" priority="146" operator="between">
      <formula>0.0001</formula>
      <formula>0.85</formula>
    </cfRule>
    <cfRule type="cellIs" dxfId="145" priority="147" operator="between">
      <formula>0.0001</formula>
      <formula>0.9</formula>
    </cfRule>
  </conditionalFormatting>
  <conditionalFormatting sqref="RV49:RW49">
    <cfRule type="cellIs" dxfId="144" priority="145" operator="greaterThan">
      <formula>5</formula>
    </cfRule>
  </conditionalFormatting>
  <conditionalFormatting sqref="RV47:RW47">
    <cfRule type="cellIs" dxfId="143" priority="144" operator="between">
      <formula>0.0001</formula>
      <formula>0.9</formula>
    </cfRule>
  </conditionalFormatting>
  <conditionalFormatting sqref="RV45:RW45">
    <cfRule type="cellIs" dxfId="142" priority="142" operator="between">
      <formula>0.0001</formula>
      <formula>0.85</formula>
    </cfRule>
    <cfRule type="cellIs" dxfId="141" priority="143" operator="between">
      <formula>0.0001</formula>
      <formula>0.9</formula>
    </cfRule>
  </conditionalFormatting>
  <conditionalFormatting sqref="RX49">
    <cfRule type="cellIs" dxfId="140" priority="141" operator="greaterThan">
      <formula>5</formula>
    </cfRule>
  </conditionalFormatting>
  <conditionalFormatting sqref="RX45">
    <cfRule type="cellIs" dxfId="139" priority="139" operator="between">
      <formula>0.0001</formula>
      <formula>0.85</formula>
    </cfRule>
    <cfRule type="cellIs" dxfId="138" priority="140" operator="between">
      <formula>0.0001</formula>
      <formula>0.9</formula>
    </cfRule>
  </conditionalFormatting>
  <conditionalFormatting sqref="RX47">
    <cfRule type="cellIs" dxfId="137" priority="137" operator="between">
      <formula>0.0001</formula>
      <formula>0.85</formula>
    </cfRule>
    <cfRule type="cellIs" dxfId="136" priority="138" operator="between">
      <formula>0.0001</formula>
      <formula>0.9</formula>
    </cfRule>
  </conditionalFormatting>
  <conditionalFormatting sqref="RY49">
    <cfRule type="cellIs" dxfId="135" priority="136" operator="greaterThan">
      <formula>5</formula>
    </cfRule>
  </conditionalFormatting>
  <conditionalFormatting sqref="RY47">
    <cfRule type="cellIs" dxfId="134" priority="134" operator="between">
      <formula>0.0001</formula>
      <formula>0.85</formula>
    </cfRule>
    <cfRule type="cellIs" dxfId="133" priority="135" operator="between">
      <formula>0.0001</formula>
      <formula>0.9</formula>
    </cfRule>
  </conditionalFormatting>
  <conditionalFormatting sqref="RZ49">
    <cfRule type="cellIs" dxfId="132" priority="133" operator="greaterThan">
      <formula>5</formula>
    </cfRule>
  </conditionalFormatting>
  <conditionalFormatting sqref="RZ45">
    <cfRule type="cellIs" dxfId="131" priority="131" operator="between">
      <formula>0.0001</formula>
      <formula>0.85</formula>
    </cfRule>
    <cfRule type="cellIs" dxfId="130" priority="132" operator="between">
      <formula>0.0001</formula>
      <formula>0.9</formula>
    </cfRule>
  </conditionalFormatting>
  <conditionalFormatting sqref="RZ47">
    <cfRule type="cellIs" dxfId="129" priority="129" operator="between">
      <formula>0.0001</formula>
      <formula>0.85</formula>
    </cfRule>
    <cfRule type="cellIs" dxfId="128" priority="130" operator="between">
      <formula>0.0001</formula>
      <formula>0.9</formula>
    </cfRule>
  </conditionalFormatting>
  <conditionalFormatting sqref="SA49">
    <cfRule type="cellIs" dxfId="127" priority="128" operator="greaterThan">
      <formula>5</formula>
    </cfRule>
  </conditionalFormatting>
  <conditionalFormatting sqref="SA45">
    <cfRule type="cellIs" dxfId="126" priority="126" operator="between">
      <formula>0.0001</formula>
      <formula>0.85</formula>
    </cfRule>
    <cfRule type="cellIs" dxfId="125" priority="127" operator="between">
      <formula>0.0001</formula>
      <formula>0.9</formula>
    </cfRule>
  </conditionalFormatting>
  <conditionalFormatting sqref="SA47">
    <cfRule type="cellIs" dxfId="124" priority="124" operator="between">
      <formula>0.0001</formula>
      <formula>0.85</formula>
    </cfRule>
    <cfRule type="cellIs" dxfId="123" priority="125" operator="between">
      <formula>0.0001</formula>
      <formula>0.9</formula>
    </cfRule>
  </conditionalFormatting>
  <conditionalFormatting sqref="SB49">
    <cfRule type="cellIs" dxfId="122" priority="123" operator="greaterThan">
      <formula>5</formula>
    </cfRule>
  </conditionalFormatting>
  <conditionalFormatting sqref="SB45">
    <cfRule type="cellIs" dxfId="121" priority="121" operator="between">
      <formula>0.0001</formula>
      <formula>0.85</formula>
    </cfRule>
    <cfRule type="cellIs" dxfId="120" priority="122" operator="between">
      <formula>0.0001</formula>
      <formula>0.9</formula>
    </cfRule>
  </conditionalFormatting>
  <conditionalFormatting sqref="SB47">
    <cfRule type="cellIs" dxfId="119" priority="119" operator="between">
      <formula>0.0001</formula>
      <formula>0.85</formula>
    </cfRule>
    <cfRule type="cellIs" dxfId="118" priority="120" operator="between">
      <formula>0.0001</formula>
      <formula>0.9</formula>
    </cfRule>
  </conditionalFormatting>
  <conditionalFormatting sqref="SC49:SD49">
    <cfRule type="cellIs" dxfId="117" priority="118" operator="greaterThan">
      <formula>5</formula>
    </cfRule>
  </conditionalFormatting>
  <conditionalFormatting sqref="SC47:SD47">
    <cfRule type="cellIs" dxfId="116" priority="117" operator="between">
      <formula>0.0001</formula>
      <formula>0.9</formula>
    </cfRule>
  </conditionalFormatting>
  <conditionalFormatting sqref="SC45:SD45">
    <cfRule type="cellIs" dxfId="115" priority="115" operator="between">
      <formula>0.0001</formula>
      <formula>0.85</formula>
    </cfRule>
    <cfRule type="cellIs" dxfId="114" priority="116" operator="between">
      <formula>0.0001</formula>
      <formula>0.9</formula>
    </cfRule>
  </conditionalFormatting>
  <conditionalFormatting sqref="SE49">
    <cfRule type="cellIs" dxfId="113" priority="114" operator="greaterThan">
      <formula>5</formula>
    </cfRule>
  </conditionalFormatting>
  <conditionalFormatting sqref="SE45">
    <cfRule type="cellIs" dxfId="112" priority="112" operator="between">
      <formula>0.0001</formula>
      <formula>0.85</formula>
    </cfRule>
    <cfRule type="cellIs" dxfId="111" priority="113" operator="between">
      <formula>0.0001</formula>
      <formula>0.9</formula>
    </cfRule>
  </conditionalFormatting>
  <conditionalFormatting sqref="SE47">
    <cfRule type="cellIs" dxfId="110" priority="110" operator="between">
      <formula>0.0001</formula>
      <formula>0.85</formula>
    </cfRule>
    <cfRule type="cellIs" dxfId="109" priority="111" operator="between">
      <formula>0.0001</formula>
      <formula>0.9</formula>
    </cfRule>
  </conditionalFormatting>
  <conditionalFormatting sqref="SF49">
    <cfRule type="cellIs" dxfId="108" priority="109" operator="greaterThan">
      <formula>5</formula>
    </cfRule>
  </conditionalFormatting>
  <conditionalFormatting sqref="SF45">
    <cfRule type="cellIs" dxfId="107" priority="107" operator="between">
      <formula>0.0001</formula>
      <formula>0.85</formula>
    </cfRule>
    <cfRule type="cellIs" dxfId="106" priority="108" operator="between">
      <formula>0.0001</formula>
      <formula>0.9</formula>
    </cfRule>
  </conditionalFormatting>
  <conditionalFormatting sqref="SF47">
    <cfRule type="cellIs" dxfId="105" priority="105" operator="between">
      <formula>0.0001</formula>
      <formula>0.85</formula>
    </cfRule>
    <cfRule type="cellIs" dxfId="104" priority="106" operator="between">
      <formula>0.0001</formula>
      <formula>0.9</formula>
    </cfRule>
  </conditionalFormatting>
  <conditionalFormatting sqref="SG49">
    <cfRule type="cellIs" dxfId="103" priority="104" operator="greaterThan">
      <formula>5</formula>
    </cfRule>
  </conditionalFormatting>
  <conditionalFormatting sqref="SG47">
    <cfRule type="cellIs" dxfId="102" priority="102" operator="between">
      <formula>0.0001</formula>
      <formula>0.85</formula>
    </cfRule>
    <cfRule type="cellIs" dxfId="101" priority="103" operator="between">
      <formula>0.0001</formula>
      <formula>0.9</formula>
    </cfRule>
  </conditionalFormatting>
  <conditionalFormatting sqref="SH49">
    <cfRule type="cellIs" dxfId="100" priority="101" operator="greaterThan">
      <formula>5</formula>
    </cfRule>
  </conditionalFormatting>
  <conditionalFormatting sqref="SH45">
    <cfRule type="cellIs" dxfId="99" priority="99" operator="between">
      <formula>0.0001</formula>
      <formula>0.85</formula>
    </cfRule>
    <cfRule type="cellIs" dxfId="98" priority="100" operator="between">
      <formula>0.0001</formula>
      <formula>0.9</formula>
    </cfRule>
  </conditionalFormatting>
  <conditionalFormatting sqref="SH47">
    <cfRule type="cellIs" dxfId="97" priority="97" operator="between">
      <formula>0.0001</formula>
      <formula>0.85</formula>
    </cfRule>
    <cfRule type="cellIs" dxfId="96" priority="98" operator="between">
      <formula>0.0001</formula>
      <formula>0.9</formula>
    </cfRule>
  </conditionalFormatting>
  <conditionalFormatting sqref="SI49">
    <cfRule type="cellIs" dxfId="95" priority="96" operator="greaterThan">
      <formula>5</formula>
    </cfRule>
  </conditionalFormatting>
  <conditionalFormatting sqref="SI45">
    <cfRule type="cellIs" dxfId="94" priority="94" operator="between">
      <formula>0.0001</formula>
      <formula>0.85</formula>
    </cfRule>
    <cfRule type="cellIs" dxfId="93" priority="95" operator="between">
      <formula>0.0001</formula>
      <formula>0.9</formula>
    </cfRule>
  </conditionalFormatting>
  <conditionalFormatting sqref="SI47">
    <cfRule type="cellIs" dxfId="92" priority="92" operator="between">
      <formula>0.0001</formula>
      <formula>0.85</formula>
    </cfRule>
    <cfRule type="cellIs" dxfId="91" priority="93" operator="between">
      <formula>0.0001</formula>
      <formula>0.9</formula>
    </cfRule>
  </conditionalFormatting>
  <conditionalFormatting sqref="SJ49:SK49">
    <cfRule type="cellIs" dxfId="90" priority="91" operator="greaterThan">
      <formula>5</formula>
    </cfRule>
  </conditionalFormatting>
  <conditionalFormatting sqref="SJ47:SK47">
    <cfRule type="cellIs" dxfId="89" priority="90" operator="between">
      <formula>0.0001</formula>
      <formula>0.9</formula>
    </cfRule>
  </conditionalFormatting>
  <conditionalFormatting sqref="SJ45:SK45">
    <cfRule type="cellIs" dxfId="88" priority="88" operator="between">
      <formula>0.0001</formula>
      <formula>0.85</formula>
    </cfRule>
    <cfRule type="cellIs" dxfId="87" priority="89" operator="between">
      <formula>0.0001</formula>
      <formula>0.9</formula>
    </cfRule>
  </conditionalFormatting>
  <conditionalFormatting sqref="SL49">
    <cfRule type="cellIs" dxfId="86" priority="87" operator="greaterThan">
      <formula>5</formula>
    </cfRule>
  </conditionalFormatting>
  <conditionalFormatting sqref="SL45">
    <cfRule type="cellIs" dxfId="85" priority="85" operator="between">
      <formula>0.0001</formula>
      <formula>0.85</formula>
    </cfRule>
    <cfRule type="cellIs" dxfId="84" priority="86" operator="between">
      <formula>0.0001</formula>
      <formula>0.9</formula>
    </cfRule>
  </conditionalFormatting>
  <conditionalFormatting sqref="SL47">
    <cfRule type="cellIs" dxfId="83" priority="83" operator="between">
      <formula>0.0001</formula>
      <formula>0.85</formula>
    </cfRule>
    <cfRule type="cellIs" dxfId="82" priority="84" operator="between">
      <formula>0.0001</formula>
      <formula>0.9</formula>
    </cfRule>
  </conditionalFormatting>
  <conditionalFormatting sqref="SM49">
    <cfRule type="cellIs" dxfId="81" priority="82" operator="greaterThan">
      <formula>5</formula>
    </cfRule>
  </conditionalFormatting>
  <conditionalFormatting sqref="SM45">
    <cfRule type="cellIs" dxfId="80" priority="80" operator="between">
      <formula>0.0001</formula>
      <formula>0.85</formula>
    </cfRule>
    <cfRule type="cellIs" dxfId="79" priority="81" operator="between">
      <formula>0.0001</formula>
      <formula>0.9</formula>
    </cfRule>
  </conditionalFormatting>
  <conditionalFormatting sqref="SM47">
    <cfRule type="cellIs" dxfId="78" priority="78" operator="between">
      <formula>0.0001</formula>
      <formula>0.85</formula>
    </cfRule>
    <cfRule type="cellIs" dxfId="77" priority="79" operator="between">
      <formula>0.0001</formula>
      <formula>0.9</formula>
    </cfRule>
  </conditionalFormatting>
  <conditionalFormatting sqref="SN49">
    <cfRule type="cellIs" dxfId="76" priority="77" operator="greaterThan">
      <formula>5</formula>
    </cfRule>
  </conditionalFormatting>
  <conditionalFormatting sqref="SN45">
    <cfRule type="cellIs" dxfId="75" priority="75" operator="between">
      <formula>0.0001</formula>
      <formula>0.85</formula>
    </cfRule>
    <cfRule type="cellIs" dxfId="74" priority="76" operator="between">
      <formula>0.0001</formula>
      <formula>0.9</formula>
    </cfRule>
  </conditionalFormatting>
  <conditionalFormatting sqref="SN47">
    <cfRule type="cellIs" dxfId="73" priority="73" operator="between">
      <formula>0.0001</formula>
      <formula>0.85</formula>
    </cfRule>
    <cfRule type="cellIs" dxfId="72" priority="74" operator="between">
      <formula>0.0001</formula>
      <formula>0.9</formula>
    </cfRule>
  </conditionalFormatting>
  <conditionalFormatting sqref="SZ49">
    <cfRule type="cellIs" dxfId="71" priority="72" operator="greaterThan">
      <formula>5</formula>
    </cfRule>
  </conditionalFormatting>
  <conditionalFormatting sqref="SZ45">
    <cfRule type="cellIs" dxfId="70" priority="70" operator="between">
      <formula>0.0001</formula>
      <formula>0.85</formula>
    </cfRule>
    <cfRule type="cellIs" dxfId="69" priority="71" operator="between">
      <formula>0.0001</formula>
      <formula>0.9</formula>
    </cfRule>
  </conditionalFormatting>
  <conditionalFormatting sqref="SZ47">
    <cfRule type="cellIs" dxfId="68" priority="68" operator="between">
      <formula>0.0001</formula>
      <formula>0.85</formula>
    </cfRule>
    <cfRule type="cellIs" dxfId="67" priority="69" operator="between">
      <formula>0.0001</formula>
      <formula>0.9</formula>
    </cfRule>
  </conditionalFormatting>
  <conditionalFormatting sqref="TA47">
    <cfRule type="cellIs" dxfId="66" priority="63" operator="between">
      <formula>0.0001</formula>
      <formula>0.85</formula>
    </cfRule>
    <cfRule type="cellIs" dxfId="65" priority="64" operator="between">
      <formula>0.0001</formula>
      <formula>0.9</formula>
    </cfRule>
  </conditionalFormatting>
  <conditionalFormatting sqref="TA49">
    <cfRule type="cellIs" dxfId="64" priority="67" operator="greaterThan">
      <formula>5</formula>
    </cfRule>
  </conditionalFormatting>
  <conditionalFormatting sqref="TA45">
    <cfRule type="cellIs" dxfId="63" priority="65" operator="between">
      <formula>0.0001</formula>
      <formula>0.85</formula>
    </cfRule>
    <cfRule type="cellIs" dxfId="62" priority="66" operator="between">
      <formula>0.0001</formula>
      <formula>0.9</formula>
    </cfRule>
  </conditionalFormatting>
  <conditionalFormatting sqref="TB49">
    <cfRule type="cellIs" dxfId="61" priority="62" operator="greaterThan">
      <formula>5</formula>
    </cfRule>
  </conditionalFormatting>
  <conditionalFormatting sqref="TB47">
    <cfRule type="cellIs" dxfId="60" priority="60" operator="between">
      <formula>0.0001</formula>
      <formula>0.85</formula>
    </cfRule>
    <cfRule type="cellIs" dxfId="59" priority="61" operator="between">
      <formula>0.0001</formula>
      <formula>0.9</formula>
    </cfRule>
  </conditionalFormatting>
  <conditionalFormatting sqref="TC49">
    <cfRule type="cellIs" dxfId="58" priority="59" operator="greaterThan">
      <formula>5</formula>
    </cfRule>
  </conditionalFormatting>
  <conditionalFormatting sqref="TC47">
    <cfRule type="cellIs" dxfId="57" priority="57" operator="between">
      <formula>0.0001</formula>
      <formula>0.85</formula>
    </cfRule>
    <cfRule type="cellIs" dxfId="56" priority="58" operator="between">
      <formula>0.0001</formula>
      <formula>0.9</formula>
    </cfRule>
  </conditionalFormatting>
  <conditionalFormatting sqref="TD49">
    <cfRule type="cellIs" dxfId="55" priority="56" operator="greaterThan">
      <formula>5</formula>
    </cfRule>
  </conditionalFormatting>
  <conditionalFormatting sqref="TD45">
    <cfRule type="cellIs" dxfId="54" priority="54" operator="between">
      <formula>0.0001</formula>
      <formula>0.85</formula>
    </cfRule>
    <cfRule type="cellIs" dxfId="53" priority="55" operator="between">
      <formula>0.0001</formula>
      <formula>0.9</formula>
    </cfRule>
  </conditionalFormatting>
  <conditionalFormatting sqref="TD47">
    <cfRule type="cellIs" dxfId="52" priority="52" operator="between">
      <formula>0.0001</formula>
      <formula>0.85</formula>
    </cfRule>
    <cfRule type="cellIs" dxfId="51" priority="53" operator="between">
      <formula>0.0001</formula>
      <formula>0.9</formula>
    </cfRule>
  </conditionalFormatting>
  <conditionalFormatting sqref="TE49:TF49">
    <cfRule type="cellIs" dxfId="50" priority="51" operator="greaterThan">
      <formula>5</formula>
    </cfRule>
  </conditionalFormatting>
  <conditionalFormatting sqref="TE47:TF47">
    <cfRule type="cellIs" dxfId="49" priority="50" operator="between">
      <formula>0.0001</formula>
      <formula>0.9</formula>
    </cfRule>
  </conditionalFormatting>
  <conditionalFormatting sqref="TE45:TF45">
    <cfRule type="cellIs" dxfId="48" priority="48" operator="between">
      <formula>0.0001</formula>
      <formula>0.85</formula>
    </cfRule>
    <cfRule type="cellIs" dxfId="47" priority="49" operator="between">
      <formula>0.0001</formula>
      <formula>0.9</formula>
    </cfRule>
  </conditionalFormatting>
  <conditionalFormatting sqref="TG49">
    <cfRule type="cellIs" dxfId="46" priority="47" operator="greaterThan">
      <formula>5</formula>
    </cfRule>
  </conditionalFormatting>
  <conditionalFormatting sqref="TG45">
    <cfRule type="cellIs" dxfId="45" priority="45" operator="between">
      <formula>0.0001</formula>
      <formula>0.85</formula>
    </cfRule>
    <cfRule type="cellIs" dxfId="44" priority="46" operator="between">
      <formula>0.0001</formula>
      <formula>0.9</formula>
    </cfRule>
  </conditionalFormatting>
  <conditionalFormatting sqref="TG47">
    <cfRule type="cellIs" dxfId="43" priority="43" operator="between">
      <formula>0.0001</formula>
      <formula>0.85</formula>
    </cfRule>
    <cfRule type="cellIs" dxfId="42" priority="44" operator="between">
      <formula>0.0001</formula>
      <formula>0.9</formula>
    </cfRule>
  </conditionalFormatting>
  <conditionalFormatting sqref="TH49">
    <cfRule type="cellIs" dxfId="41" priority="42" operator="greaterThan">
      <formula>5</formula>
    </cfRule>
  </conditionalFormatting>
  <conditionalFormatting sqref="TH47">
    <cfRule type="cellIs" dxfId="40" priority="40" operator="between">
      <formula>0.0001</formula>
      <formula>0.85</formula>
    </cfRule>
    <cfRule type="cellIs" dxfId="39" priority="41" operator="between">
      <formula>0.0001</formula>
      <formula>0.9</formula>
    </cfRule>
  </conditionalFormatting>
  <conditionalFormatting sqref="TI49">
    <cfRule type="cellIs" dxfId="38" priority="39" operator="greaterThan">
      <formula>5</formula>
    </cfRule>
  </conditionalFormatting>
  <conditionalFormatting sqref="TI45">
    <cfRule type="cellIs" dxfId="37" priority="37" operator="between">
      <formula>0.0001</formula>
      <formula>0.85</formula>
    </cfRule>
    <cfRule type="cellIs" dxfId="36" priority="38" operator="between">
      <formula>0.0001</formula>
      <formula>0.9</formula>
    </cfRule>
  </conditionalFormatting>
  <conditionalFormatting sqref="TI47">
    <cfRule type="cellIs" dxfId="35" priority="35" operator="between">
      <formula>0.0001</formula>
      <formula>0.85</formula>
    </cfRule>
    <cfRule type="cellIs" dxfId="34" priority="36" operator="between">
      <formula>0.0001</formula>
      <formula>0.9</formula>
    </cfRule>
  </conditionalFormatting>
  <conditionalFormatting sqref="TJ49">
    <cfRule type="cellIs" dxfId="33" priority="34" operator="greaterThan">
      <formula>5</formula>
    </cfRule>
  </conditionalFormatting>
  <conditionalFormatting sqref="TJ45">
    <cfRule type="cellIs" dxfId="32" priority="32" operator="between">
      <formula>0.0001</formula>
      <formula>0.85</formula>
    </cfRule>
    <cfRule type="cellIs" dxfId="31" priority="33" operator="between">
      <formula>0.0001</formula>
      <formula>0.9</formula>
    </cfRule>
  </conditionalFormatting>
  <conditionalFormatting sqref="TJ47">
    <cfRule type="cellIs" dxfId="30" priority="30" operator="between">
      <formula>0.0001</formula>
      <formula>0.85</formula>
    </cfRule>
    <cfRule type="cellIs" dxfId="29" priority="31" operator="between">
      <formula>0.0001</formula>
      <formula>0.9</formula>
    </cfRule>
  </conditionalFormatting>
  <conditionalFormatting sqref="TK49">
    <cfRule type="cellIs" dxfId="28" priority="29" operator="greaterThan">
      <formula>5</formula>
    </cfRule>
  </conditionalFormatting>
  <conditionalFormatting sqref="TK45">
    <cfRule type="cellIs" dxfId="27" priority="27" operator="between">
      <formula>0.0001</formula>
      <formula>0.85</formula>
    </cfRule>
    <cfRule type="cellIs" dxfId="26" priority="28" operator="between">
      <formula>0.0001</formula>
      <formula>0.9</formula>
    </cfRule>
  </conditionalFormatting>
  <conditionalFormatting sqref="TK47">
    <cfRule type="cellIs" dxfId="25" priority="25" operator="between">
      <formula>0.0001</formula>
      <formula>0.85</formula>
    </cfRule>
    <cfRule type="cellIs" dxfId="24" priority="26" operator="between">
      <formula>0.0001</formula>
      <formula>0.9</formula>
    </cfRule>
  </conditionalFormatting>
  <conditionalFormatting sqref="TL49:TM49">
    <cfRule type="cellIs" dxfId="23" priority="24" operator="greaterThan">
      <formula>5</formula>
    </cfRule>
  </conditionalFormatting>
  <conditionalFormatting sqref="TL47:TM47">
    <cfRule type="cellIs" dxfId="22" priority="23" operator="between">
      <formula>0.0001</formula>
      <formula>0.9</formula>
    </cfRule>
  </conditionalFormatting>
  <conditionalFormatting sqref="TL45:TM45">
    <cfRule type="cellIs" dxfId="21" priority="21" operator="between">
      <formula>0.0001</formula>
      <formula>0.85</formula>
    </cfRule>
    <cfRule type="cellIs" dxfId="20" priority="22" operator="between">
      <formula>0.0001</formula>
      <formula>0.9</formula>
    </cfRule>
  </conditionalFormatting>
  <conditionalFormatting sqref="TN49">
    <cfRule type="cellIs" dxfId="19" priority="20" operator="greaterThan">
      <formula>5</formula>
    </cfRule>
  </conditionalFormatting>
  <conditionalFormatting sqref="TN45">
    <cfRule type="cellIs" dxfId="18" priority="18" operator="between">
      <formula>0.0001</formula>
      <formula>0.85</formula>
    </cfRule>
    <cfRule type="cellIs" dxfId="17" priority="19" operator="between">
      <formula>0.0001</formula>
      <formula>0.9</formula>
    </cfRule>
  </conditionalFormatting>
  <conditionalFormatting sqref="TN47">
    <cfRule type="cellIs" dxfId="16" priority="16" operator="between">
      <formula>0.0001</formula>
      <formula>0.85</formula>
    </cfRule>
    <cfRule type="cellIs" dxfId="15" priority="17" operator="between">
      <formula>0.0001</formula>
      <formula>0.9</formula>
    </cfRule>
  </conditionalFormatting>
  <conditionalFormatting sqref="TO49">
    <cfRule type="cellIs" dxfId="14" priority="15" operator="greaterThan">
      <formula>5</formula>
    </cfRule>
  </conditionalFormatting>
  <conditionalFormatting sqref="TO45">
    <cfRule type="cellIs" dxfId="13" priority="13" operator="between">
      <formula>0.0001</formula>
      <formula>0.85</formula>
    </cfRule>
    <cfRule type="cellIs" dxfId="12" priority="14" operator="between">
      <formula>0.0001</formula>
      <formula>0.9</formula>
    </cfRule>
  </conditionalFormatting>
  <conditionalFormatting sqref="TO47">
    <cfRule type="cellIs" dxfId="11" priority="11" operator="between">
      <formula>0.0001</formula>
      <formula>0.85</formula>
    </cfRule>
    <cfRule type="cellIs" dxfId="10" priority="12" operator="between">
      <formula>0.0001</formula>
      <formula>0.9</formula>
    </cfRule>
  </conditionalFormatting>
  <conditionalFormatting sqref="TP49">
    <cfRule type="cellIs" dxfId="9" priority="10" operator="greaterThan">
      <formula>5</formula>
    </cfRule>
  </conditionalFormatting>
  <conditionalFormatting sqref="TP45">
    <cfRule type="cellIs" dxfId="8" priority="8" operator="between">
      <formula>0.0001</formula>
      <formula>0.85</formula>
    </cfRule>
    <cfRule type="cellIs" dxfId="7" priority="9" operator="between">
      <formula>0.0001</formula>
      <formula>0.9</formula>
    </cfRule>
  </conditionalFormatting>
  <conditionalFormatting sqref="TP47">
    <cfRule type="cellIs" dxfId="6" priority="6" operator="between">
      <formula>0.0001</formula>
      <formula>0.85</formula>
    </cfRule>
    <cfRule type="cellIs" dxfId="5" priority="7" operator="between">
      <formula>0.0001</formula>
      <formula>0.9</formula>
    </cfRule>
  </conditionalFormatting>
  <conditionalFormatting sqref="TQ49">
    <cfRule type="cellIs" dxfId="4" priority="5" operator="greaterThan">
      <formula>5</formula>
    </cfRule>
  </conditionalFormatting>
  <conditionalFormatting sqref="TQ45">
    <cfRule type="cellIs" dxfId="3" priority="3" operator="between">
      <formula>0.0001</formula>
      <formula>0.85</formula>
    </cfRule>
    <cfRule type="cellIs" dxfId="2" priority="4" operator="between">
      <formula>0.0001</formula>
      <formula>0.9</formula>
    </cfRule>
  </conditionalFormatting>
  <conditionalFormatting sqref="TQ47">
    <cfRule type="cellIs" dxfId="1" priority="1" operator="between">
      <formula>0.0001</formula>
      <formula>0.85</formula>
    </cfRule>
    <cfRule type="cellIs" dxfId="0" priority="2" operator="between">
      <formula>0.0001</formula>
      <formula>0.9</formula>
    </cfRule>
  </conditionalFormatting>
  <pageMargins left="0.7" right="0.7" top="0.75" bottom="0.75" header="0.3" footer="0.3"/>
  <pageSetup orientation="portrait" horizontalDpi="4294967293"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N97"/>
  <sheetViews>
    <sheetView topLeftCell="A58" workbookViewId="0">
      <selection activeCell="AE74" sqref="AE74"/>
    </sheetView>
  </sheetViews>
  <sheetFormatPr defaultColWidth="9.109375" defaultRowHeight="13.2" x14ac:dyDescent="0.25"/>
  <cols>
    <col min="1" max="1" width="17.44140625" style="1510" bestFit="1" customWidth="1"/>
    <col min="2" max="2" width="23.88671875" style="1510" bestFit="1" customWidth="1"/>
    <col min="3" max="4" width="10.109375" style="1510" bestFit="1" customWidth="1"/>
    <col min="5" max="16384" width="9.109375" style="1510"/>
  </cols>
  <sheetData>
    <row r="1" spans="1:3" x14ac:dyDescent="0.25">
      <c r="B1" s="1556" t="s">
        <v>306</v>
      </c>
      <c r="C1" s="1556" t="s">
        <v>307</v>
      </c>
    </row>
    <row r="2" spans="1:3" x14ac:dyDescent="0.25">
      <c r="B2" s="1534" t="s">
        <v>308</v>
      </c>
      <c r="C2" s="1534">
        <v>42</v>
      </c>
    </row>
    <row r="3" spans="1:3" x14ac:dyDescent="0.25">
      <c r="B3" s="1534" t="s">
        <v>309</v>
      </c>
      <c r="C3" s="1534">
        <v>2</v>
      </c>
    </row>
    <row r="4" spans="1:3" x14ac:dyDescent="0.25">
      <c r="B4" s="1534" t="s">
        <v>310</v>
      </c>
      <c r="C4" s="1534">
        <v>3.5</v>
      </c>
    </row>
    <row r="5" spans="1:3" x14ac:dyDescent="0.25">
      <c r="B5" s="1534" t="s">
        <v>311</v>
      </c>
      <c r="C5" s="1534">
        <v>1</v>
      </c>
    </row>
    <row r="6" spans="1:3" x14ac:dyDescent="0.25">
      <c r="A6" s="1510" t="s">
        <v>312</v>
      </c>
      <c r="B6" s="1556" t="s">
        <v>313</v>
      </c>
      <c r="C6" s="1556">
        <f>SUM(C2:C5)</f>
        <v>48.5</v>
      </c>
    </row>
    <row r="8" spans="1:3" x14ac:dyDescent="0.25">
      <c r="B8" s="1534" t="s">
        <v>314</v>
      </c>
      <c r="C8" s="1534">
        <v>58</v>
      </c>
    </row>
    <row r="9" spans="1:3" x14ac:dyDescent="0.25">
      <c r="B9" s="1534" t="s">
        <v>315</v>
      </c>
      <c r="C9" s="1534">
        <v>4</v>
      </c>
    </row>
    <row r="10" spans="1:3" x14ac:dyDescent="0.25">
      <c r="B10" s="1534" t="s">
        <v>316</v>
      </c>
      <c r="C10" s="1534">
        <v>3</v>
      </c>
    </row>
    <row r="11" spans="1:3" x14ac:dyDescent="0.25">
      <c r="B11" s="1534" t="s">
        <v>311</v>
      </c>
      <c r="C11" s="1534">
        <v>1</v>
      </c>
    </row>
    <row r="12" spans="1:3" x14ac:dyDescent="0.25">
      <c r="A12" s="1510" t="s">
        <v>314</v>
      </c>
      <c r="B12" s="1556" t="s">
        <v>313</v>
      </c>
      <c r="C12" s="1556">
        <f>SUM(C8:C11)</f>
        <v>66</v>
      </c>
    </row>
    <row r="14" spans="1:3" x14ac:dyDescent="0.25">
      <c r="B14" s="1534" t="s">
        <v>274</v>
      </c>
      <c r="C14" s="1534">
        <v>8</v>
      </c>
    </row>
    <row r="15" spans="1:3" x14ac:dyDescent="0.25">
      <c r="B15" s="1534" t="s">
        <v>317</v>
      </c>
      <c r="C15" s="1534">
        <v>1</v>
      </c>
    </row>
    <row r="16" spans="1:3" x14ac:dyDescent="0.25">
      <c r="A16" s="1510" t="s">
        <v>274</v>
      </c>
      <c r="B16" s="1556" t="s">
        <v>313</v>
      </c>
      <c r="C16" s="1556">
        <f>SUM(C14:C15)</f>
        <v>9</v>
      </c>
    </row>
    <row r="18" spans="1:3" x14ac:dyDescent="0.25">
      <c r="B18" s="1534" t="s">
        <v>318</v>
      </c>
      <c r="C18" s="1534">
        <v>8</v>
      </c>
    </row>
    <row r="19" spans="1:3" x14ac:dyDescent="0.25">
      <c r="B19" s="1534" t="s">
        <v>319</v>
      </c>
      <c r="C19" s="1534">
        <v>0.5</v>
      </c>
    </row>
    <row r="20" spans="1:3" x14ac:dyDescent="0.25">
      <c r="A20" s="1510" t="s">
        <v>320</v>
      </c>
      <c r="B20" s="1556" t="s">
        <v>313</v>
      </c>
      <c r="C20" s="1556">
        <f>SUM(C18:C19)</f>
        <v>8.5</v>
      </c>
    </row>
    <row r="22" spans="1:3" x14ac:dyDescent="0.25">
      <c r="B22" s="1534" t="s">
        <v>321</v>
      </c>
      <c r="C22" s="1534">
        <v>3</v>
      </c>
    </row>
    <row r="23" spans="1:3" x14ac:dyDescent="0.25">
      <c r="A23" s="1510" t="s">
        <v>56</v>
      </c>
      <c r="B23" s="1556" t="s">
        <v>313</v>
      </c>
      <c r="C23" s="1556">
        <f>SUM(C22)</f>
        <v>3</v>
      </c>
    </row>
    <row r="25" spans="1:3" x14ac:dyDescent="0.25">
      <c r="B25" s="1534" t="s">
        <v>322</v>
      </c>
      <c r="C25" s="1534">
        <v>7</v>
      </c>
    </row>
    <row r="26" spans="1:3" x14ac:dyDescent="0.25">
      <c r="B26" s="1534" t="s">
        <v>323</v>
      </c>
      <c r="C26" s="1534">
        <v>1</v>
      </c>
    </row>
    <row r="27" spans="1:3" x14ac:dyDescent="0.25">
      <c r="A27" s="1510" t="s">
        <v>324</v>
      </c>
      <c r="B27" s="1556" t="s">
        <v>313</v>
      </c>
      <c r="C27" s="1556">
        <f>SUM(C25:C26)</f>
        <v>8</v>
      </c>
    </row>
    <row r="29" spans="1:3" x14ac:dyDescent="0.25">
      <c r="B29" s="1534" t="s">
        <v>325</v>
      </c>
      <c r="C29" s="1534">
        <v>3</v>
      </c>
    </row>
    <row r="30" spans="1:3" x14ac:dyDescent="0.25">
      <c r="B30" s="1534" t="s">
        <v>393</v>
      </c>
      <c r="C30" s="1534">
        <v>0</v>
      </c>
    </row>
    <row r="31" spans="1:3" x14ac:dyDescent="0.25">
      <c r="B31" s="1534" t="s">
        <v>394</v>
      </c>
      <c r="C31" s="1534">
        <v>1</v>
      </c>
    </row>
    <row r="32" spans="1:3" x14ac:dyDescent="0.25">
      <c r="A32" s="1510" t="s">
        <v>326</v>
      </c>
      <c r="B32" s="1556" t="s">
        <v>313</v>
      </c>
      <c r="C32" s="1556">
        <f>SUM(C29:C31)</f>
        <v>4</v>
      </c>
    </row>
    <row r="34" spans="1:3" x14ac:dyDescent="0.25">
      <c r="B34" s="1556" t="s">
        <v>306</v>
      </c>
      <c r="C34" s="1556" t="s">
        <v>307</v>
      </c>
    </row>
    <row r="35" spans="1:3" x14ac:dyDescent="0.25">
      <c r="B35" s="1534" t="s">
        <v>327</v>
      </c>
      <c r="C35" s="1534">
        <v>14</v>
      </c>
    </row>
    <row r="36" spans="1:3" x14ac:dyDescent="0.25">
      <c r="B36" s="1534" t="s">
        <v>328</v>
      </c>
      <c r="C36" s="1534">
        <v>1.5</v>
      </c>
    </row>
    <row r="37" spans="1:3" x14ac:dyDescent="0.25">
      <c r="B37" s="1534" t="s">
        <v>329</v>
      </c>
      <c r="C37" s="1534">
        <v>1</v>
      </c>
    </row>
    <row r="38" spans="1:3" x14ac:dyDescent="0.25">
      <c r="B38" s="1534" t="s">
        <v>311</v>
      </c>
      <c r="C38" s="1534">
        <v>1</v>
      </c>
    </row>
    <row r="39" spans="1:3" x14ac:dyDescent="0.25">
      <c r="A39" s="1510" t="s">
        <v>330</v>
      </c>
      <c r="B39" s="1556" t="s">
        <v>313</v>
      </c>
      <c r="C39" s="1556">
        <f>SUM(C35:C38)</f>
        <v>17.5</v>
      </c>
    </row>
    <row r="41" spans="1:3" x14ac:dyDescent="0.25">
      <c r="B41" s="1534" t="s">
        <v>331</v>
      </c>
      <c r="C41" s="1534">
        <v>0</v>
      </c>
    </row>
    <row r="42" spans="1:3" x14ac:dyDescent="0.25">
      <c r="B42" s="1534" t="s">
        <v>332</v>
      </c>
      <c r="C42" s="1534">
        <v>0</v>
      </c>
    </row>
    <row r="43" spans="1:3" x14ac:dyDescent="0.25">
      <c r="B43" s="1534" t="s">
        <v>333</v>
      </c>
      <c r="C43" s="1534">
        <v>0</v>
      </c>
    </row>
    <row r="44" spans="1:3" x14ac:dyDescent="0.25">
      <c r="A44" s="1510" t="s">
        <v>334</v>
      </c>
      <c r="B44" s="1556" t="s">
        <v>313</v>
      </c>
      <c r="C44" s="1556">
        <f>SUM(C41:C43)</f>
        <v>0</v>
      </c>
    </row>
    <row r="46" spans="1:3" x14ac:dyDescent="0.25">
      <c r="B46" s="1534" t="s">
        <v>335</v>
      </c>
      <c r="C46" s="1534">
        <v>2</v>
      </c>
    </row>
    <row r="47" spans="1:3" x14ac:dyDescent="0.25">
      <c r="B47" s="1534" t="s">
        <v>336</v>
      </c>
      <c r="C47" s="1534">
        <v>0.5</v>
      </c>
    </row>
    <row r="48" spans="1:3" x14ac:dyDescent="0.25">
      <c r="A48" s="1510" t="s">
        <v>220</v>
      </c>
      <c r="B48" s="1556" t="s">
        <v>313</v>
      </c>
      <c r="C48" s="1556">
        <f>SUM(C46:C47)</f>
        <v>2.5</v>
      </c>
    </row>
    <row r="50" spans="1:40" x14ac:dyDescent="0.25">
      <c r="B50" s="1534" t="s">
        <v>337</v>
      </c>
      <c r="C50" s="1534">
        <v>4</v>
      </c>
    </row>
    <row r="51" spans="1:40" x14ac:dyDescent="0.25">
      <c r="B51" s="1534" t="s">
        <v>338</v>
      </c>
      <c r="C51" s="1534">
        <v>1</v>
      </c>
    </row>
    <row r="52" spans="1:40" x14ac:dyDescent="0.25">
      <c r="A52" s="1510" t="s">
        <v>339</v>
      </c>
      <c r="B52" s="1556" t="s">
        <v>313</v>
      </c>
      <c r="C52" s="1556">
        <f>SUM(C50:C51)</f>
        <v>5</v>
      </c>
    </row>
    <row r="54" spans="1:40" x14ac:dyDescent="0.25">
      <c r="B54" s="1534" t="s">
        <v>340</v>
      </c>
      <c r="C54" s="1534">
        <v>2</v>
      </c>
    </row>
    <row r="55" spans="1:40" x14ac:dyDescent="0.25">
      <c r="B55" s="1534" t="s">
        <v>341</v>
      </c>
      <c r="C55" s="1534">
        <v>1</v>
      </c>
    </row>
    <row r="56" spans="1:40" x14ac:dyDescent="0.25">
      <c r="B56" s="1534" t="s">
        <v>342</v>
      </c>
      <c r="C56" s="1534">
        <v>2</v>
      </c>
    </row>
    <row r="57" spans="1:40" x14ac:dyDescent="0.25">
      <c r="B57" s="1534" t="s">
        <v>343</v>
      </c>
      <c r="C57" s="1534">
        <v>0.25</v>
      </c>
    </row>
    <row r="58" spans="1:40" x14ac:dyDescent="0.25">
      <c r="B58" s="1534" t="s">
        <v>344</v>
      </c>
      <c r="C58" s="1534">
        <v>3</v>
      </c>
    </row>
    <row r="59" spans="1:40" x14ac:dyDescent="0.25">
      <c r="B59" s="1534" t="s">
        <v>345</v>
      </c>
      <c r="C59" s="1534">
        <v>1</v>
      </c>
    </row>
    <row r="60" spans="1:40" x14ac:dyDescent="0.25">
      <c r="A60" s="1510" t="s">
        <v>30</v>
      </c>
      <c r="B60" s="1556" t="s">
        <v>313</v>
      </c>
      <c r="C60" s="1556">
        <f>SUM(C54:C59)</f>
        <v>9.25</v>
      </c>
      <c r="G60" s="1510" t="s">
        <v>369</v>
      </c>
    </row>
    <row r="61" spans="1:40" x14ac:dyDescent="0.25">
      <c r="E61" s="1722">
        <v>42370</v>
      </c>
      <c r="F61" s="1722">
        <v>42401</v>
      </c>
      <c r="G61" s="1722">
        <v>42430</v>
      </c>
      <c r="H61" s="1722">
        <v>42461</v>
      </c>
      <c r="I61" s="1722">
        <v>42491</v>
      </c>
      <c r="J61" s="1722">
        <v>42522</v>
      </c>
      <c r="K61" s="1722">
        <v>42552</v>
      </c>
      <c r="L61" s="1722">
        <v>42583</v>
      </c>
      <c r="M61" s="1722">
        <v>42614</v>
      </c>
      <c r="N61" s="1722">
        <v>42644</v>
      </c>
      <c r="O61" s="1722">
        <v>42675</v>
      </c>
      <c r="P61" s="1722">
        <v>42705</v>
      </c>
      <c r="Q61" s="1722">
        <v>42736</v>
      </c>
      <c r="R61" s="1722">
        <v>42767</v>
      </c>
      <c r="S61" s="1722">
        <v>42795</v>
      </c>
      <c r="T61" s="1722">
        <v>42826</v>
      </c>
      <c r="U61" s="1722">
        <v>42856</v>
      </c>
      <c r="V61" s="1722">
        <v>42887</v>
      </c>
      <c r="W61" s="1722">
        <v>42917</v>
      </c>
      <c r="X61" s="1722">
        <v>42948</v>
      </c>
      <c r="Y61" s="1722">
        <v>42979</v>
      </c>
      <c r="Z61" s="1722">
        <v>43009</v>
      </c>
      <c r="AA61" s="1722">
        <v>43040</v>
      </c>
      <c r="AB61" s="1722">
        <v>43070</v>
      </c>
      <c r="AC61" s="1722">
        <v>43101</v>
      </c>
      <c r="AD61" s="1722">
        <v>43132</v>
      </c>
      <c r="AE61" s="1722">
        <v>43160</v>
      </c>
      <c r="AF61" s="1722">
        <v>43191</v>
      </c>
      <c r="AG61" s="1722">
        <v>43221</v>
      </c>
      <c r="AH61" s="1722">
        <v>43252</v>
      </c>
      <c r="AI61" s="1722">
        <v>43282</v>
      </c>
      <c r="AJ61" s="1722">
        <v>43313</v>
      </c>
      <c r="AK61" s="1722">
        <v>43344</v>
      </c>
      <c r="AL61" s="1722">
        <v>43374</v>
      </c>
      <c r="AM61" s="1722">
        <v>43405</v>
      </c>
      <c r="AN61" s="4863">
        <v>43435</v>
      </c>
    </row>
    <row r="62" spans="1:40" x14ac:dyDescent="0.25">
      <c r="E62" s="1510">
        <v>277</v>
      </c>
      <c r="F62" s="1510">
        <v>270</v>
      </c>
      <c r="G62" s="1510">
        <v>226</v>
      </c>
      <c r="H62" s="3124">
        <v>155</v>
      </c>
      <c r="I62" s="1510">
        <v>151</v>
      </c>
      <c r="J62" s="1510">
        <v>146</v>
      </c>
      <c r="K62" s="3124">
        <v>137</v>
      </c>
      <c r="L62" s="3124">
        <v>134</v>
      </c>
      <c r="M62" s="4636">
        <v>132</v>
      </c>
      <c r="N62" s="4636">
        <v>156</v>
      </c>
      <c r="O62" s="1510">
        <v>159</v>
      </c>
      <c r="P62" s="4636">
        <v>157</v>
      </c>
      <c r="Q62" s="4862">
        <v>151</v>
      </c>
      <c r="R62" s="4862">
        <v>151</v>
      </c>
      <c r="S62" s="4862">
        <v>149</v>
      </c>
      <c r="T62" s="1510">
        <v>144</v>
      </c>
      <c r="U62" s="4862">
        <v>140</v>
      </c>
      <c r="V62" s="4862">
        <v>137</v>
      </c>
      <c r="W62" s="4862">
        <v>125</v>
      </c>
      <c r="X62" s="4862">
        <v>121</v>
      </c>
      <c r="Y62" s="4862">
        <v>112</v>
      </c>
      <c r="Z62" s="4862">
        <v>107</v>
      </c>
      <c r="AA62" s="4862">
        <v>104</v>
      </c>
      <c r="AB62" s="4862">
        <v>103</v>
      </c>
      <c r="AC62" s="1510">
        <v>112</v>
      </c>
      <c r="AD62" s="1510">
        <v>110</v>
      </c>
      <c r="AE62" s="4862">
        <v>110</v>
      </c>
      <c r="AF62" s="4862">
        <v>106.5</v>
      </c>
      <c r="AG62" s="4862">
        <v>100.5</v>
      </c>
      <c r="AH62" s="1510">
        <v>97</v>
      </c>
      <c r="AI62" s="1510">
        <v>94</v>
      </c>
      <c r="AJ62" s="1510">
        <v>89</v>
      </c>
      <c r="AK62" s="4862">
        <v>79</v>
      </c>
      <c r="AL62" s="4862">
        <v>78</v>
      </c>
      <c r="AM62" s="4862">
        <v>78</v>
      </c>
      <c r="AN62" s="1510">
        <v>77</v>
      </c>
    </row>
    <row r="63" spans="1:40" ht="14.4" x14ac:dyDescent="0.3">
      <c r="A63" s="1510" t="s">
        <v>346</v>
      </c>
      <c r="B63" s="1557" t="s">
        <v>347</v>
      </c>
      <c r="C63" s="1557">
        <v>10</v>
      </c>
    </row>
    <row r="64" spans="1:40" ht="14.4" x14ac:dyDescent="0.3">
      <c r="B64" s="1557" t="s">
        <v>348</v>
      </c>
      <c r="C64" s="1557">
        <v>1</v>
      </c>
    </row>
    <row r="65" spans="1:4" x14ac:dyDescent="0.25">
      <c r="B65" s="1556" t="s">
        <v>313</v>
      </c>
      <c r="C65" s="1556">
        <f>SUM(C63:C64)</f>
        <v>11</v>
      </c>
    </row>
    <row r="69" spans="1:4" x14ac:dyDescent="0.25">
      <c r="B69" s="1534" t="s">
        <v>349</v>
      </c>
      <c r="C69" s="1534">
        <v>1</v>
      </c>
    </row>
    <row r="70" spans="1:4" x14ac:dyDescent="0.25">
      <c r="B70" s="1534" t="s">
        <v>350</v>
      </c>
      <c r="C70" s="1534">
        <v>1</v>
      </c>
    </row>
    <row r="71" spans="1:4" x14ac:dyDescent="0.25">
      <c r="B71" s="1534" t="s">
        <v>351</v>
      </c>
      <c r="C71" s="1534">
        <v>1</v>
      </c>
    </row>
    <row r="72" spans="1:4" x14ac:dyDescent="0.25">
      <c r="A72" s="1510" t="s">
        <v>352</v>
      </c>
      <c r="B72" s="1556" t="s">
        <v>313</v>
      </c>
      <c r="C72" s="1556">
        <f>SUM(C69:C71)</f>
        <v>3</v>
      </c>
    </row>
    <row r="73" spans="1:4" ht="13.8" thickBot="1" x14ac:dyDescent="0.3"/>
    <row r="74" spans="1:4" ht="13.8" thickBot="1" x14ac:dyDescent="0.3">
      <c r="A74" s="1534" t="s">
        <v>353</v>
      </c>
      <c r="B74" s="4953">
        <v>43369</v>
      </c>
      <c r="C74" s="4953">
        <v>43460</v>
      </c>
    </row>
    <row r="75" spans="1:4" ht="13.8" thickBot="1" x14ac:dyDescent="0.3">
      <c r="A75" s="1534" t="s">
        <v>312</v>
      </c>
      <c r="B75" s="4954">
        <v>28</v>
      </c>
      <c r="C75" s="4954">
        <v>28</v>
      </c>
      <c r="D75" s="4894"/>
    </row>
    <row r="76" spans="1:4" ht="13.8" thickBot="1" x14ac:dyDescent="0.3">
      <c r="A76" s="1534" t="s">
        <v>314</v>
      </c>
      <c r="B76" s="4954">
        <v>2</v>
      </c>
      <c r="C76" s="4954">
        <v>2</v>
      </c>
    </row>
    <row r="77" spans="1:4" ht="13.8" thickBot="1" x14ac:dyDescent="0.3">
      <c r="A77" s="1534" t="s">
        <v>274</v>
      </c>
      <c r="B77" s="4954">
        <v>5</v>
      </c>
      <c r="C77" s="4954">
        <v>5</v>
      </c>
      <c r="D77" s="2702"/>
    </row>
    <row r="78" spans="1:4" ht="13.8" thickBot="1" x14ac:dyDescent="0.3">
      <c r="A78" s="1534" t="s">
        <v>320</v>
      </c>
      <c r="B78" s="4954">
        <v>3</v>
      </c>
      <c r="C78" s="4954">
        <v>3</v>
      </c>
    </row>
    <row r="79" spans="1:4" ht="13.8" thickBot="1" x14ac:dyDescent="0.3">
      <c r="A79" s="1534" t="s">
        <v>56</v>
      </c>
      <c r="B79" s="4954">
        <v>3</v>
      </c>
      <c r="C79" s="4954">
        <v>3</v>
      </c>
    </row>
    <row r="80" spans="1:4" ht="13.8" thickBot="1" x14ac:dyDescent="0.3">
      <c r="A80" s="1534" t="s">
        <v>324</v>
      </c>
      <c r="B80" s="4954">
        <v>6</v>
      </c>
      <c r="C80" s="4954">
        <v>6</v>
      </c>
    </row>
    <row r="81" spans="1:4" ht="13.8" thickBot="1" x14ac:dyDescent="0.3">
      <c r="A81" s="1534" t="s">
        <v>330</v>
      </c>
      <c r="B81" s="4954">
        <v>19</v>
      </c>
      <c r="C81" s="4954">
        <v>18</v>
      </c>
    </row>
    <row r="82" spans="1:4" ht="13.8" thickBot="1" x14ac:dyDescent="0.3">
      <c r="A82" s="1534" t="s">
        <v>220</v>
      </c>
      <c r="B82" s="4954">
        <v>2</v>
      </c>
      <c r="C82" s="4954">
        <v>2</v>
      </c>
    </row>
    <row r="83" spans="1:4" ht="13.8" thickBot="1" x14ac:dyDescent="0.3">
      <c r="A83" s="1534" t="s">
        <v>354</v>
      </c>
      <c r="B83" s="4954">
        <v>1</v>
      </c>
      <c r="C83" s="4954">
        <v>1</v>
      </c>
    </row>
    <row r="84" spans="1:4" ht="13.8" thickBot="1" x14ac:dyDescent="0.3">
      <c r="A84" s="1534" t="s">
        <v>355</v>
      </c>
      <c r="B84" s="4954">
        <v>2</v>
      </c>
      <c r="C84" s="4954">
        <v>2</v>
      </c>
    </row>
    <row r="85" spans="1:4" ht="13.8" thickBot="1" x14ac:dyDescent="0.3">
      <c r="A85" s="1534" t="s">
        <v>346</v>
      </c>
      <c r="B85" s="4954">
        <v>4</v>
      </c>
      <c r="C85" s="4954">
        <v>3</v>
      </c>
    </row>
    <row r="86" spans="1:4" ht="13.8" thickBot="1" x14ac:dyDescent="0.3">
      <c r="A86" s="1534" t="s">
        <v>356</v>
      </c>
      <c r="B86" s="4954">
        <v>2</v>
      </c>
      <c r="C86" s="4954">
        <v>2</v>
      </c>
    </row>
    <row r="87" spans="1:4" s="4636" customFormat="1" ht="13.8" thickBot="1" x14ac:dyDescent="0.3">
      <c r="A87" s="1534" t="s">
        <v>591</v>
      </c>
      <c r="B87" s="4954">
        <v>2</v>
      </c>
      <c r="C87" s="4954">
        <v>2</v>
      </c>
      <c r="D87" s="1510"/>
    </row>
    <row r="88" spans="1:4" ht="13.8" thickBot="1" x14ac:dyDescent="0.3">
      <c r="A88" s="1534" t="s">
        <v>582</v>
      </c>
      <c r="B88" s="4957">
        <f>SUM(B75:B87)</f>
        <v>79</v>
      </c>
      <c r="C88" s="4957">
        <f>SUM(C75:C87)</f>
        <v>77</v>
      </c>
      <c r="D88" s="4862"/>
    </row>
    <row r="89" spans="1:4" x14ac:dyDescent="0.25">
      <c r="B89" s="4862"/>
    </row>
    <row r="90" spans="1:4" x14ac:dyDescent="0.25">
      <c r="B90" s="4862"/>
    </row>
    <row r="91" spans="1:4" x14ac:dyDescent="0.25">
      <c r="B91" s="4862"/>
    </row>
    <row r="92" spans="1:4" x14ac:dyDescent="0.25">
      <c r="B92" s="4862"/>
    </row>
    <row r="93" spans="1:4" x14ac:dyDescent="0.25">
      <c r="A93" s="1534" t="s">
        <v>624</v>
      </c>
      <c r="B93" s="4910">
        <v>0</v>
      </c>
      <c r="C93" s="4910">
        <v>0</v>
      </c>
    </row>
    <row r="94" spans="1:4" x14ac:dyDescent="0.25">
      <c r="A94" s="1534" t="s">
        <v>414</v>
      </c>
      <c r="B94" s="4812">
        <v>0</v>
      </c>
      <c r="C94" s="4812">
        <v>0</v>
      </c>
    </row>
    <row r="95" spans="1:4" ht="13.8" thickBot="1" x14ac:dyDescent="0.3">
      <c r="A95" s="1534" t="s">
        <v>787</v>
      </c>
      <c r="B95" s="4954">
        <v>4</v>
      </c>
      <c r="C95" s="4955">
        <v>0</v>
      </c>
      <c r="D95" s="4956">
        <v>43355</v>
      </c>
    </row>
    <row r="96" spans="1:4" ht="13.8" thickBot="1" x14ac:dyDescent="0.3">
      <c r="A96" s="1534" t="s">
        <v>326</v>
      </c>
      <c r="B96" s="4954">
        <v>1</v>
      </c>
      <c r="C96" s="4955">
        <v>0</v>
      </c>
      <c r="D96" s="4956">
        <v>43355</v>
      </c>
    </row>
    <row r="97" spans="1:4" ht="13.8" thickBot="1" x14ac:dyDescent="0.3">
      <c r="A97" s="1534" t="s">
        <v>334</v>
      </c>
      <c r="B97" s="4954">
        <v>0</v>
      </c>
      <c r="C97" s="4954">
        <v>0</v>
      </c>
      <c r="D97" s="4956">
        <v>43355</v>
      </c>
    </row>
  </sheetData>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CW18"/>
  <sheetViews>
    <sheetView workbookViewId="0">
      <selection activeCell="M41" sqref="M41"/>
    </sheetView>
  </sheetViews>
  <sheetFormatPr defaultRowHeight="13.2" x14ac:dyDescent="0.25"/>
  <sheetData>
    <row r="1" spans="1:101" s="4862" customFormat="1" x14ac:dyDescent="0.25">
      <c r="A1" s="4862" t="s">
        <v>771</v>
      </c>
      <c r="B1" s="4863">
        <v>43157</v>
      </c>
      <c r="C1" s="4863">
        <v>43158</v>
      </c>
      <c r="D1" s="4863">
        <v>43159</v>
      </c>
      <c r="E1" s="4863">
        <v>43160</v>
      </c>
      <c r="F1" s="4863">
        <v>43161</v>
      </c>
      <c r="G1" s="4863">
        <v>43164</v>
      </c>
      <c r="H1" s="4863">
        <v>43165</v>
      </c>
      <c r="I1" s="4863">
        <v>43166</v>
      </c>
      <c r="J1" s="4863">
        <v>43167</v>
      </c>
      <c r="K1" s="4863">
        <v>43168</v>
      </c>
      <c r="L1" s="4863">
        <v>43171</v>
      </c>
      <c r="M1" s="4863">
        <v>43172</v>
      </c>
      <c r="N1" s="4863">
        <v>43173</v>
      </c>
      <c r="O1" s="4863">
        <v>43174</v>
      </c>
      <c r="P1" s="4863">
        <v>43175</v>
      </c>
      <c r="Q1" s="4863">
        <v>43178</v>
      </c>
      <c r="R1" s="4863">
        <v>43179</v>
      </c>
      <c r="S1" s="4863">
        <v>43180</v>
      </c>
      <c r="T1" s="4863">
        <v>43181</v>
      </c>
      <c r="U1" s="4863">
        <v>43182</v>
      </c>
      <c r="V1" s="4863">
        <v>43185</v>
      </c>
      <c r="W1" s="4863">
        <v>43186</v>
      </c>
      <c r="X1" s="4863">
        <v>43187</v>
      </c>
      <c r="Y1" s="4863">
        <v>43188</v>
      </c>
      <c r="Z1" s="4863">
        <v>43189</v>
      </c>
      <c r="AA1" s="4863">
        <v>43192</v>
      </c>
      <c r="AB1" s="4863">
        <v>43193</v>
      </c>
      <c r="AC1" s="4863">
        <v>43194</v>
      </c>
      <c r="AD1" s="4863">
        <v>43195</v>
      </c>
      <c r="AE1" s="4863">
        <v>43196</v>
      </c>
      <c r="AF1" s="4863">
        <v>43199</v>
      </c>
      <c r="AG1" s="4863">
        <v>43200</v>
      </c>
      <c r="AH1" s="4863">
        <v>43201</v>
      </c>
      <c r="AI1" s="4863">
        <v>43202</v>
      </c>
      <c r="AJ1" s="4863">
        <v>43203</v>
      </c>
      <c r="AK1" s="4863">
        <v>43206</v>
      </c>
      <c r="AL1" s="4863">
        <v>43207</v>
      </c>
      <c r="AM1" s="4863">
        <v>43208</v>
      </c>
      <c r="AN1" s="4863">
        <v>43209</v>
      </c>
      <c r="AO1" s="4863">
        <v>43210</v>
      </c>
      <c r="AP1" s="4863">
        <v>43213</v>
      </c>
      <c r="AQ1" s="4863">
        <v>43214</v>
      </c>
      <c r="AR1" s="4863">
        <v>43215</v>
      </c>
      <c r="AS1" s="4863">
        <v>43216</v>
      </c>
      <c r="AT1" s="4863">
        <v>43217</v>
      </c>
      <c r="AU1" s="4863">
        <v>43220</v>
      </c>
      <c r="AV1" s="4863">
        <v>43221</v>
      </c>
      <c r="AW1" s="4863">
        <v>43222</v>
      </c>
      <c r="AX1" s="4863">
        <v>43223</v>
      </c>
      <c r="AY1" s="4863">
        <v>43224</v>
      </c>
      <c r="AZ1" s="4863">
        <v>43227</v>
      </c>
      <c r="BA1" s="4863">
        <v>43228</v>
      </c>
      <c r="BB1" s="4863">
        <v>43229</v>
      </c>
      <c r="BC1" s="4863">
        <v>43230</v>
      </c>
      <c r="BD1" s="4863">
        <v>43231</v>
      </c>
      <c r="BE1" s="4863">
        <v>43234</v>
      </c>
      <c r="BF1" s="4863">
        <v>43235</v>
      </c>
      <c r="BG1" s="4863">
        <v>43236</v>
      </c>
      <c r="BH1" s="4863">
        <v>43237</v>
      </c>
      <c r="BI1" s="4863">
        <v>43238</v>
      </c>
      <c r="BJ1" s="4863">
        <v>43241</v>
      </c>
      <c r="BK1" s="4863">
        <v>43242</v>
      </c>
      <c r="BL1" s="4863">
        <v>43243</v>
      </c>
      <c r="BM1" s="4863">
        <v>43244</v>
      </c>
      <c r="BN1" s="4863">
        <v>43245</v>
      </c>
      <c r="BO1" s="4863">
        <v>43248</v>
      </c>
      <c r="BP1" s="4863">
        <v>43249</v>
      </c>
      <c r="BQ1" s="4863">
        <v>43250</v>
      </c>
      <c r="BR1" s="4863">
        <v>43251</v>
      </c>
      <c r="BS1" s="4863">
        <v>43252</v>
      </c>
      <c r="BT1" s="4863">
        <v>43255</v>
      </c>
      <c r="BU1" s="4863">
        <v>43256</v>
      </c>
      <c r="BV1" s="4863">
        <v>43257</v>
      </c>
      <c r="BW1" s="4863">
        <v>43258</v>
      </c>
      <c r="BX1" s="4863">
        <v>43259</v>
      </c>
      <c r="BY1" s="4863">
        <v>43262</v>
      </c>
      <c r="BZ1" s="4863">
        <v>43263</v>
      </c>
      <c r="CA1" s="4863">
        <v>43264</v>
      </c>
      <c r="CB1" s="4863">
        <v>43265</v>
      </c>
      <c r="CC1" s="4863">
        <v>43266</v>
      </c>
      <c r="CD1" s="4863">
        <v>43269</v>
      </c>
      <c r="CE1" s="4863">
        <v>43270</v>
      </c>
      <c r="CF1" s="4863">
        <v>43271</v>
      </c>
      <c r="CG1" s="4863">
        <v>43272</v>
      </c>
      <c r="CH1" s="4863">
        <v>43273</v>
      </c>
      <c r="CI1" s="4863">
        <v>43276</v>
      </c>
      <c r="CJ1" s="4863">
        <v>43277</v>
      </c>
      <c r="CK1" s="4863">
        <v>43278</v>
      </c>
      <c r="CL1" s="4863">
        <v>43279</v>
      </c>
      <c r="CM1" s="4863">
        <v>43280</v>
      </c>
      <c r="CN1" s="4863">
        <v>43283</v>
      </c>
      <c r="CO1" s="4863">
        <v>43284</v>
      </c>
      <c r="CP1" s="4863">
        <v>43285</v>
      </c>
      <c r="CQ1" s="4863">
        <v>43286</v>
      </c>
      <c r="CR1" s="4863">
        <v>43287</v>
      </c>
      <c r="CS1" s="4863">
        <v>43290</v>
      </c>
      <c r="CT1" s="4863">
        <v>43291</v>
      </c>
      <c r="CU1" s="4863">
        <v>43292</v>
      </c>
      <c r="CV1" s="4863">
        <v>43293</v>
      </c>
      <c r="CW1" s="4863">
        <v>43294</v>
      </c>
    </row>
    <row r="2" spans="1:101" s="4862" customFormat="1" x14ac:dyDescent="0.25">
      <c r="A2" s="4862" t="s">
        <v>775</v>
      </c>
      <c r="B2" s="4862">
        <v>59</v>
      </c>
      <c r="C2" s="4862">
        <v>110</v>
      </c>
      <c r="D2" s="4862">
        <v>2</v>
      </c>
      <c r="E2" s="4862">
        <v>63</v>
      </c>
      <c r="F2" s="4862">
        <v>45</v>
      </c>
      <c r="G2" s="4862">
        <v>80</v>
      </c>
      <c r="H2" s="4862">
        <v>21</v>
      </c>
      <c r="I2" s="4862">
        <v>4</v>
      </c>
      <c r="J2" s="4862">
        <v>37</v>
      </c>
      <c r="K2" s="4862">
        <v>22</v>
      </c>
      <c r="L2" s="4862">
        <v>59</v>
      </c>
      <c r="M2" s="4862">
        <v>0</v>
      </c>
      <c r="N2" s="4862">
        <v>16</v>
      </c>
      <c r="O2" s="4862">
        <v>15</v>
      </c>
      <c r="P2" s="4862">
        <v>15</v>
      </c>
      <c r="Q2" s="4862">
        <v>46</v>
      </c>
      <c r="R2" s="4862">
        <v>2</v>
      </c>
      <c r="S2" s="4862">
        <v>17</v>
      </c>
      <c r="T2" s="4862">
        <v>17</v>
      </c>
      <c r="U2" s="4862">
        <v>18</v>
      </c>
      <c r="V2" s="4862">
        <v>83</v>
      </c>
      <c r="W2" s="4862">
        <v>83</v>
      </c>
      <c r="X2" s="4862">
        <v>5</v>
      </c>
      <c r="Y2" s="4862">
        <v>44</v>
      </c>
      <c r="Z2" s="4862">
        <v>0</v>
      </c>
      <c r="AA2" s="4862">
        <v>138</v>
      </c>
      <c r="AB2" s="4862">
        <v>28</v>
      </c>
      <c r="AC2" s="4862">
        <v>11</v>
      </c>
      <c r="AD2" s="4862">
        <v>22</v>
      </c>
      <c r="AE2" s="4862">
        <v>28</v>
      </c>
      <c r="AF2" s="4862">
        <v>39</v>
      </c>
      <c r="AG2" s="4862">
        <v>10</v>
      </c>
      <c r="AH2" s="4862">
        <v>2</v>
      </c>
      <c r="AI2" s="4862">
        <v>10</v>
      </c>
      <c r="AJ2" s="4862">
        <v>11</v>
      </c>
      <c r="AK2" s="4862">
        <v>41</v>
      </c>
      <c r="AL2" s="4862">
        <v>15</v>
      </c>
      <c r="AM2" s="4862">
        <v>7</v>
      </c>
      <c r="AN2" s="4862">
        <v>11</v>
      </c>
      <c r="AO2" s="4862">
        <v>12</v>
      </c>
      <c r="AP2" s="4862">
        <v>25</v>
      </c>
      <c r="AQ2" s="4862">
        <v>8</v>
      </c>
      <c r="AR2" s="4862">
        <v>2</v>
      </c>
      <c r="AS2" s="4862">
        <v>10</v>
      </c>
      <c r="AT2" s="4862">
        <v>14</v>
      </c>
      <c r="AU2" s="4862">
        <v>39</v>
      </c>
      <c r="AV2" s="4862">
        <v>7</v>
      </c>
      <c r="AW2" s="4862">
        <v>25</v>
      </c>
      <c r="AX2" s="4862">
        <v>25</v>
      </c>
      <c r="AY2" s="4862">
        <v>11</v>
      </c>
      <c r="AZ2" s="4862">
        <v>42</v>
      </c>
      <c r="BA2" s="4862">
        <v>31</v>
      </c>
      <c r="BB2" s="4862">
        <v>0</v>
      </c>
      <c r="BC2" s="4862">
        <v>6</v>
      </c>
      <c r="BD2" s="4862">
        <v>12</v>
      </c>
      <c r="BE2" s="4862">
        <v>26</v>
      </c>
      <c r="BF2" s="4862">
        <v>14</v>
      </c>
      <c r="BG2" s="4862">
        <v>4</v>
      </c>
      <c r="BH2" s="4862">
        <v>10</v>
      </c>
      <c r="BI2" s="4862">
        <v>19</v>
      </c>
      <c r="BJ2" s="4862">
        <v>33</v>
      </c>
      <c r="BK2" s="4862">
        <v>24</v>
      </c>
      <c r="BL2" s="4862">
        <v>20</v>
      </c>
      <c r="BM2" s="4862">
        <v>20</v>
      </c>
      <c r="BN2" s="4862">
        <v>19</v>
      </c>
      <c r="BO2" s="4862">
        <v>0</v>
      </c>
      <c r="BP2" s="4862">
        <v>26</v>
      </c>
      <c r="BQ2" s="4862">
        <v>26</v>
      </c>
      <c r="BR2" s="4862">
        <v>5</v>
      </c>
      <c r="BS2" s="4862">
        <v>4</v>
      </c>
      <c r="BT2" s="4862">
        <v>31</v>
      </c>
      <c r="BU2" s="4862">
        <v>18</v>
      </c>
      <c r="BV2" s="4862">
        <v>12</v>
      </c>
      <c r="BW2" s="4862">
        <v>9</v>
      </c>
      <c r="BX2" s="4862">
        <v>16</v>
      </c>
      <c r="BY2" s="4862">
        <v>50</v>
      </c>
      <c r="BZ2" s="4862">
        <v>9</v>
      </c>
      <c r="CA2" s="4862">
        <v>0</v>
      </c>
      <c r="CB2" s="4862">
        <v>2</v>
      </c>
      <c r="CC2" s="4862">
        <v>5</v>
      </c>
      <c r="CD2" s="4862">
        <v>19</v>
      </c>
      <c r="CE2" s="4862">
        <v>10</v>
      </c>
      <c r="CF2" s="4862">
        <v>3</v>
      </c>
      <c r="CG2" s="4862">
        <v>2</v>
      </c>
      <c r="CH2" s="4862">
        <v>2</v>
      </c>
      <c r="CI2" s="4862">
        <v>21</v>
      </c>
      <c r="CJ2" s="4862">
        <v>15</v>
      </c>
      <c r="CK2" s="4862">
        <v>3</v>
      </c>
      <c r="CL2" s="4862">
        <v>5</v>
      </c>
      <c r="CM2" s="4862">
        <v>3</v>
      </c>
      <c r="CN2" s="4862">
        <v>32</v>
      </c>
      <c r="CO2" s="4862">
        <v>9</v>
      </c>
      <c r="CP2" s="4862">
        <v>0</v>
      </c>
      <c r="CQ2" s="4862">
        <v>0</v>
      </c>
      <c r="CR2" s="4862">
        <v>3</v>
      </c>
      <c r="CS2" s="4862">
        <v>13</v>
      </c>
      <c r="CT2" s="4862">
        <v>17</v>
      </c>
      <c r="CU2" s="4862">
        <v>1</v>
      </c>
      <c r="CV2" s="4862">
        <v>1</v>
      </c>
      <c r="CW2" s="4862">
        <v>1</v>
      </c>
    </row>
    <row r="3" spans="1:101" s="4862" customFormat="1" x14ac:dyDescent="0.25">
      <c r="A3" s="4862" t="s">
        <v>776</v>
      </c>
      <c r="B3" s="4862">
        <v>145</v>
      </c>
      <c r="C3" s="4862">
        <v>161</v>
      </c>
      <c r="D3" s="4862">
        <v>27</v>
      </c>
      <c r="E3" s="4862">
        <v>168</v>
      </c>
      <c r="F3" s="4862">
        <v>144</v>
      </c>
      <c r="G3" s="4862">
        <v>295</v>
      </c>
      <c r="H3" s="4862">
        <v>60</v>
      </c>
      <c r="I3" s="4862">
        <v>20</v>
      </c>
      <c r="J3" s="4862">
        <v>127</v>
      </c>
      <c r="K3" s="4862">
        <v>88</v>
      </c>
      <c r="L3" s="4862">
        <v>166</v>
      </c>
      <c r="M3" s="4862">
        <v>0</v>
      </c>
      <c r="N3" s="4862">
        <v>46</v>
      </c>
      <c r="O3" s="4862">
        <v>59</v>
      </c>
      <c r="P3" s="4862">
        <v>51</v>
      </c>
      <c r="Q3" s="4862">
        <v>206</v>
      </c>
      <c r="R3" s="4862">
        <v>1</v>
      </c>
      <c r="S3" s="4862">
        <v>67</v>
      </c>
      <c r="T3" s="4862">
        <v>75</v>
      </c>
      <c r="U3" s="4862">
        <v>59</v>
      </c>
      <c r="V3" s="4862">
        <v>125</v>
      </c>
      <c r="W3" s="4862">
        <v>14</v>
      </c>
      <c r="X3" s="4862">
        <v>3</v>
      </c>
      <c r="Y3" s="4862">
        <v>24</v>
      </c>
      <c r="Z3" s="4862">
        <v>18</v>
      </c>
      <c r="AA3" s="4862">
        <v>45</v>
      </c>
      <c r="AB3" s="4862">
        <v>0</v>
      </c>
      <c r="AC3" s="4862">
        <v>3</v>
      </c>
      <c r="AD3" s="4862">
        <v>36</v>
      </c>
      <c r="AE3" s="4862">
        <v>23</v>
      </c>
      <c r="AF3" s="4862">
        <v>53</v>
      </c>
      <c r="AG3" s="4862">
        <v>8</v>
      </c>
      <c r="AH3" s="4862">
        <v>19</v>
      </c>
      <c r="AI3" s="4862">
        <v>1</v>
      </c>
      <c r="AJ3" s="4862">
        <v>2</v>
      </c>
      <c r="AK3" s="4862">
        <v>6</v>
      </c>
      <c r="AL3" s="4862">
        <v>1</v>
      </c>
      <c r="AM3" s="4862">
        <v>1</v>
      </c>
      <c r="AN3" s="4862">
        <v>5</v>
      </c>
      <c r="AO3" s="4862">
        <v>1</v>
      </c>
      <c r="AP3" s="4862">
        <v>13</v>
      </c>
      <c r="AQ3" s="4862">
        <v>2</v>
      </c>
      <c r="AR3" s="4862">
        <v>2</v>
      </c>
      <c r="AS3" s="4862">
        <v>2</v>
      </c>
      <c r="AT3" s="4862">
        <v>3</v>
      </c>
      <c r="AU3" s="4862">
        <v>3</v>
      </c>
      <c r="AV3" s="4862">
        <v>0</v>
      </c>
      <c r="AW3" s="4862">
        <v>0</v>
      </c>
      <c r="AX3" s="4862">
        <v>0</v>
      </c>
      <c r="AY3" s="4862">
        <v>0</v>
      </c>
      <c r="AZ3" s="4862">
        <v>0</v>
      </c>
      <c r="BA3" s="4862">
        <v>0</v>
      </c>
      <c r="BB3" s="4862">
        <v>0</v>
      </c>
      <c r="BC3" s="4862">
        <v>0</v>
      </c>
      <c r="BD3" s="4862">
        <v>0</v>
      </c>
      <c r="BE3" s="4862">
        <v>0</v>
      </c>
      <c r="BF3" s="4862">
        <v>0</v>
      </c>
      <c r="BG3" s="4862">
        <v>0</v>
      </c>
      <c r="BH3" s="4862">
        <v>0</v>
      </c>
      <c r="BI3" s="4862">
        <v>0</v>
      </c>
      <c r="BJ3" s="4862">
        <v>0</v>
      </c>
      <c r="BK3" s="4862">
        <v>0</v>
      </c>
      <c r="BL3" s="4862">
        <v>0</v>
      </c>
      <c r="BM3" s="4862">
        <v>0</v>
      </c>
      <c r="BN3" s="4862">
        <v>0</v>
      </c>
      <c r="BO3" s="4862">
        <v>0</v>
      </c>
      <c r="BP3" s="4862">
        <v>0</v>
      </c>
      <c r="BQ3" s="4862">
        <v>0</v>
      </c>
      <c r="BR3" s="4862">
        <v>0</v>
      </c>
      <c r="BS3" s="4862">
        <v>0</v>
      </c>
      <c r="BT3" s="4862">
        <v>0</v>
      </c>
      <c r="BU3" s="4862">
        <v>0</v>
      </c>
      <c r="BV3" s="4862">
        <v>0</v>
      </c>
      <c r="BW3" s="4862">
        <v>0</v>
      </c>
      <c r="BX3" s="4862">
        <v>0</v>
      </c>
      <c r="BY3" s="4862">
        <v>0</v>
      </c>
      <c r="BZ3" s="4862">
        <v>0</v>
      </c>
      <c r="CA3" s="4862">
        <v>0</v>
      </c>
      <c r="CB3" s="4862">
        <v>0</v>
      </c>
      <c r="CC3" s="4862">
        <v>0</v>
      </c>
      <c r="CD3" s="4862">
        <v>0</v>
      </c>
      <c r="CE3" s="4862">
        <v>0</v>
      </c>
      <c r="CF3" s="4862">
        <v>0</v>
      </c>
      <c r="CG3" s="4862">
        <v>0</v>
      </c>
      <c r="CH3" s="4862">
        <v>0</v>
      </c>
      <c r="CI3" s="4862">
        <v>0</v>
      </c>
      <c r="CJ3" s="4862">
        <v>0</v>
      </c>
      <c r="CK3" s="4862">
        <v>0</v>
      </c>
      <c r="CL3" s="4862">
        <v>0</v>
      </c>
      <c r="CM3" s="4862">
        <v>0</v>
      </c>
      <c r="CN3" s="4862">
        <v>0</v>
      </c>
      <c r="CO3" s="4862">
        <v>0</v>
      </c>
      <c r="CP3" s="4862">
        <v>0</v>
      </c>
      <c r="CQ3" s="4862">
        <v>0</v>
      </c>
      <c r="CR3" s="4862">
        <v>0</v>
      </c>
      <c r="CS3" s="4862">
        <v>0</v>
      </c>
      <c r="CT3" s="4862">
        <v>0</v>
      </c>
      <c r="CU3" s="4862">
        <v>0</v>
      </c>
      <c r="CV3" s="4862">
        <v>0</v>
      </c>
      <c r="CW3" s="4862">
        <v>0</v>
      </c>
    </row>
    <row r="4" spans="1:101" s="4862" customFormat="1" x14ac:dyDescent="0.25">
      <c r="A4" s="4862" t="s">
        <v>777</v>
      </c>
      <c r="B4" s="4862">
        <v>0</v>
      </c>
      <c r="C4" s="4862">
        <v>0</v>
      </c>
      <c r="D4" s="4862">
        <v>0</v>
      </c>
      <c r="E4" s="4862">
        <v>0</v>
      </c>
      <c r="F4" s="4862">
        <v>0</v>
      </c>
      <c r="G4" s="4862">
        <v>0</v>
      </c>
      <c r="H4" s="4862">
        <v>0</v>
      </c>
      <c r="I4" s="4862">
        <v>0</v>
      </c>
      <c r="J4" s="4862">
        <v>0</v>
      </c>
      <c r="K4" s="4862">
        <v>0</v>
      </c>
      <c r="L4" s="4862">
        <v>0</v>
      </c>
      <c r="M4" s="4862">
        <v>0</v>
      </c>
      <c r="N4" s="4862">
        <v>0</v>
      </c>
      <c r="O4" s="4862">
        <v>0</v>
      </c>
      <c r="P4" s="4862">
        <v>0</v>
      </c>
      <c r="Q4" s="4862">
        <v>0</v>
      </c>
      <c r="R4" s="4862">
        <v>0</v>
      </c>
      <c r="S4" s="4862">
        <v>0</v>
      </c>
      <c r="T4" s="4862">
        <v>0</v>
      </c>
      <c r="U4" s="4862">
        <v>0</v>
      </c>
      <c r="V4" s="4862">
        <v>0</v>
      </c>
      <c r="W4" s="4862">
        <v>0</v>
      </c>
      <c r="X4" s="4862">
        <v>0</v>
      </c>
      <c r="Y4" s="4862">
        <v>0</v>
      </c>
      <c r="Z4" s="4862">
        <v>0</v>
      </c>
      <c r="AA4" s="4862">
        <v>0</v>
      </c>
      <c r="AB4" s="4862">
        <v>0</v>
      </c>
      <c r="AC4" s="4862">
        <v>0</v>
      </c>
      <c r="AD4" s="4862">
        <v>0</v>
      </c>
      <c r="AE4" s="4862">
        <v>0</v>
      </c>
      <c r="AF4" s="4862">
        <v>0</v>
      </c>
      <c r="AG4" s="4862">
        <v>0</v>
      </c>
      <c r="AH4" s="4862">
        <v>0</v>
      </c>
      <c r="AI4" s="4862">
        <v>0</v>
      </c>
      <c r="AJ4" s="4862">
        <v>0</v>
      </c>
      <c r="AK4" s="4862">
        <v>0</v>
      </c>
      <c r="AL4" s="4862">
        <v>0</v>
      </c>
      <c r="AM4" s="4862">
        <v>0</v>
      </c>
      <c r="AN4" s="4862">
        <v>0</v>
      </c>
      <c r="AO4" s="4862">
        <v>0</v>
      </c>
      <c r="AP4" s="4862">
        <v>0</v>
      </c>
      <c r="AQ4" s="4862">
        <v>0</v>
      </c>
      <c r="AR4" s="4862">
        <v>0</v>
      </c>
      <c r="AS4" s="4862">
        <v>0</v>
      </c>
      <c r="AT4" s="4862">
        <v>0</v>
      </c>
      <c r="AU4" s="4862">
        <v>0</v>
      </c>
      <c r="AV4" s="4862">
        <v>0</v>
      </c>
      <c r="AW4" s="4862">
        <v>0</v>
      </c>
      <c r="AX4" s="4862">
        <v>0</v>
      </c>
      <c r="AY4" s="4862">
        <v>0</v>
      </c>
      <c r="AZ4" s="4862">
        <v>0</v>
      </c>
      <c r="BA4" s="4862">
        <v>0</v>
      </c>
      <c r="BB4" s="4862">
        <v>0</v>
      </c>
      <c r="BC4" s="4862">
        <v>0</v>
      </c>
      <c r="BD4" s="4862">
        <v>0</v>
      </c>
      <c r="BE4" s="4862">
        <v>0</v>
      </c>
      <c r="BF4" s="4862">
        <v>0</v>
      </c>
      <c r="BG4" s="4862">
        <v>0</v>
      </c>
      <c r="BH4" s="4862">
        <v>0</v>
      </c>
      <c r="BI4" s="4862">
        <v>0</v>
      </c>
      <c r="BJ4" s="4862">
        <v>0</v>
      </c>
      <c r="BK4" s="4862">
        <v>0</v>
      </c>
      <c r="BL4" s="4862">
        <v>0</v>
      </c>
      <c r="BM4" s="4862">
        <v>0</v>
      </c>
      <c r="BN4" s="4862">
        <v>0</v>
      </c>
      <c r="BO4" s="4862">
        <v>0</v>
      </c>
      <c r="BP4" s="4862">
        <v>0</v>
      </c>
      <c r="BQ4" s="4862">
        <v>0</v>
      </c>
      <c r="BR4" s="4862">
        <v>0</v>
      </c>
      <c r="BS4" s="4862">
        <v>0</v>
      </c>
      <c r="BT4" s="4862">
        <v>0</v>
      </c>
      <c r="BU4" s="4862">
        <v>0</v>
      </c>
      <c r="BV4" s="4862">
        <v>0</v>
      </c>
      <c r="BW4" s="4862">
        <v>0</v>
      </c>
      <c r="BX4" s="4862">
        <v>0</v>
      </c>
      <c r="BY4" s="4862">
        <v>0</v>
      </c>
      <c r="BZ4" s="4862">
        <v>0</v>
      </c>
      <c r="CA4" s="4862">
        <v>0</v>
      </c>
      <c r="CB4" s="4862">
        <v>0</v>
      </c>
      <c r="CC4" s="4862">
        <v>0</v>
      </c>
      <c r="CD4" s="4862">
        <v>0</v>
      </c>
      <c r="CE4" s="4862">
        <v>0</v>
      </c>
      <c r="CF4" s="4862">
        <v>0</v>
      </c>
      <c r="CG4" s="4862">
        <v>0</v>
      </c>
      <c r="CH4" s="4862">
        <v>0</v>
      </c>
      <c r="CI4" s="4862">
        <v>0</v>
      </c>
      <c r="CJ4" s="4862">
        <v>0</v>
      </c>
      <c r="CK4" s="4862">
        <v>0</v>
      </c>
      <c r="CL4" s="4862">
        <v>0</v>
      </c>
      <c r="CM4" s="4862">
        <v>0</v>
      </c>
      <c r="CN4" s="4862">
        <v>0</v>
      </c>
      <c r="CO4" s="4862">
        <v>0</v>
      </c>
      <c r="CP4" s="4862">
        <v>0</v>
      </c>
      <c r="CQ4" s="4862">
        <v>0</v>
      </c>
      <c r="CR4" s="4862">
        <v>0</v>
      </c>
      <c r="CS4" s="4862">
        <v>0</v>
      </c>
      <c r="CT4" s="4862">
        <v>0</v>
      </c>
      <c r="CU4" s="4862">
        <v>0</v>
      </c>
      <c r="CV4" s="4862">
        <v>0</v>
      </c>
      <c r="CW4" s="4862">
        <v>0</v>
      </c>
    </row>
    <row r="5" spans="1:101" s="4862" customFormat="1" x14ac:dyDescent="0.25"/>
    <row r="6" spans="1:101" s="4862" customFormat="1" x14ac:dyDescent="0.25">
      <c r="A6" s="4862" t="s">
        <v>772</v>
      </c>
      <c r="B6" s="4863">
        <v>43157</v>
      </c>
      <c r="C6" s="4863">
        <v>43158</v>
      </c>
      <c r="D6" s="4863">
        <v>43159</v>
      </c>
      <c r="E6" s="4863">
        <v>43160</v>
      </c>
      <c r="F6" s="4863">
        <v>43161</v>
      </c>
      <c r="G6" s="4863">
        <v>43164</v>
      </c>
      <c r="H6" s="4863">
        <v>43165</v>
      </c>
      <c r="I6" s="4863">
        <v>43166</v>
      </c>
      <c r="J6" s="4863">
        <v>43167</v>
      </c>
      <c r="K6" s="4863">
        <v>43168</v>
      </c>
      <c r="L6" s="4863">
        <v>43171</v>
      </c>
      <c r="M6" s="4863">
        <v>43172</v>
      </c>
      <c r="N6" s="4863">
        <v>43173</v>
      </c>
      <c r="O6" s="4863">
        <v>43174</v>
      </c>
      <c r="P6" s="4863">
        <v>43175</v>
      </c>
      <c r="Q6" s="4863">
        <v>43178</v>
      </c>
      <c r="R6" s="4863">
        <v>43179</v>
      </c>
      <c r="S6" s="4863">
        <v>43180</v>
      </c>
      <c r="T6" s="4863">
        <v>43181</v>
      </c>
      <c r="U6" s="4863">
        <v>43182</v>
      </c>
      <c r="V6" s="4863">
        <v>43185</v>
      </c>
      <c r="W6" s="4863">
        <v>43186</v>
      </c>
      <c r="X6" s="4863">
        <v>43187</v>
      </c>
      <c r="Y6" s="4863">
        <v>43188</v>
      </c>
      <c r="Z6" s="4863">
        <v>43189</v>
      </c>
      <c r="AA6" s="4863">
        <v>43192</v>
      </c>
      <c r="AB6" s="4863">
        <v>43193</v>
      </c>
      <c r="AC6" s="4863">
        <v>43194</v>
      </c>
      <c r="AD6" s="4863">
        <v>43195</v>
      </c>
      <c r="AE6" s="4863">
        <v>43196</v>
      </c>
      <c r="AF6" s="4863">
        <v>43199</v>
      </c>
      <c r="AG6" s="4863">
        <v>43200</v>
      </c>
      <c r="AH6" s="4863">
        <v>43201</v>
      </c>
      <c r="AI6" s="4863">
        <v>43202</v>
      </c>
      <c r="AJ6" s="4863">
        <v>43203</v>
      </c>
      <c r="AK6" s="4863">
        <v>43206</v>
      </c>
      <c r="AL6" s="4863">
        <v>43207</v>
      </c>
      <c r="AM6" s="4863">
        <v>43208</v>
      </c>
      <c r="AN6" s="4863">
        <v>43209</v>
      </c>
      <c r="AO6" s="4863">
        <v>43210</v>
      </c>
      <c r="AP6" s="4863">
        <v>43213</v>
      </c>
      <c r="AQ6" s="4863">
        <v>43214</v>
      </c>
      <c r="AR6" s="4863">
        <v>43215</v>
      </c>
      <c r="AS6" s="4863">
        <v>43216</v>
      </c>
      <c r="AT6" s="4863">
        <v>43217</v>
      </c>
      <c r="AU6" s="4863">
        <v>43220</v>
      </c>
      <c r="AV6" s="4863">
        <v>43221</v>
      </c>
      <c r="AW6" s="4863">
        <v>43222</v>
      </c>
      <c r="AX6" s="4863">
        <v>43223</v>
      </c>
      <c r="AY6" s="4863">
        <v>43224</v>
      </c>
      <c r="AZ6" s="4863">
        <v>43227</v>
      </c>
      <c r="BA6" s="4863">
        <v>43228</v>
      </c>
      <c r="BB6" s="4863">
        <v>43229</v>
      </c>
      <c r="BC6" s="4863">
        <v>43230</v>
      </c>
      <c r="BD6" s="4863">
        <v>43231</v>
      </c>
      <c r="BE6" s="4863">
        <v>43234</v>
      </c>
      <c r="BF6" s="4863">
        <v>43235</v>
      </c>
      <c r="BG6" s="4863">
        <v>43236</v>
      </c>
      <c r="BH6" s="4863">
        <v>43237</v>
      </c>
      <c r="BI6" s="4863">
        <v>43238</v>
      </c>
      <c r="BJ6" s="4863">
        <v>43241</v>
      </c>
      <c r="BK6" s="4863">
        <v>43242</v>
      </c>
      <c r="BL6" s="4863">
        <v>43243</v>
      </c>
      <c r="BM6" s="4863">
        <v>43244</v>
      </c>
      <c r="BN6" s="4863">
        <v>43245</v>
      </c>
      <c r="BO6" s="4863">
        <v>43248</v>
      </c>
      <c r="BP6" s="4863">
        <v>43249</v>
      </c>
      <c r="BQ6" s="4863">
        <v>43250</v>
      </c>
      <c r="BR6" s="4863">
        <v>43251</v>
      </c>
      <c r="BS6" s="4863">
        <v>43252</v>
      </c>
      <c r="BT6" s="4863">
        <v>43255</v>
      </c>
      <c r="BU6" s="4863">
        <v>43256</v>
      </c>
      <c r="BV6" s="4863">
        <v>43257</v>
      </c>
      <c r="BW6" s="4863">
        <v>43258</v>
      </c>
      <c r="BX6" s="4863">
        <v>43259</v>
      </c>
      <c r="BY6" s="4863">
        <v>43262</v>
      </c>
      <c r="BZ6" s="4863">
        <v>43263</v>
      </c>
      <c r="CA6" s="4863">
        <v>43264</v>
      </c>
      <c r="CB6" s="4863">
        <v>43265</v>
      </c>
      <c r="CC6" s="4863">
        <v>43265</v>
      </c>
      <c r="CD6" s="4863">
        <v>43269</v>
      </c>
      <c r="CE6" s="4863">
        <v>43270</v>
      </c>
      <c r="CF6" s="4863">
        <v>43271</v>
      </c>
      <c r="CG6" s="4863">
        <v>43272</v>
      </c>
      <c r="CH6" s="4863">
        <v>43273</v>
      </c>
      <c r="CI6" s="4863">
        <v>43276</v>
      </c>
      <c r="CJ6" s="4863">
        <v>43277</v>
      </c>
      <c r="CK6" s="4863">
        <v>43278</v>
      </c>
      <c r="CL6" s="4863">
        <v>43279</v>
      </c>
      <c r="CM6" s="4863">
        <v>43280</v>
      </c>
      <c r="CN6" s="4863">
        <v>43283</v>
      </c>
      <c r="CO6" s="4863">
        <v>43284</v>
      </c>
      <c r="CP6" s="4863">
        <v>43285</v>
      </c>
      <c r="CQ6" s="4863">
        <v>43286</v>
      </c>
      <c r="CR6" s="4863">
        <v>43287</v>
      </c>
      <c r="CS6" s="4863">
        <v>43290</v>
      </c>
      <c r="CT6" s="4863">
        <v>43291</v>
      </c>
      <c r="CU6" s="4863">
        <v>43292</v>
      </c>
      <c r="CV6" s="4863">
        <v>43293</v>
      </c>
      <c r="CW6" s="4863">
        <v>43294</v>
      </c>
    </row>
    <row r="7" spans="1:101" s="4862" customFormat="1" x14ac:dyDescent="0.25">
      <c r="A7" s="4862" t="s">
        <v>775</v>
      </c>
      <c r="B7" s="4862">
        <v>9</v>
      </c>
      <c r="C7" s="4862">
        <v>4</v>
      </c>
      <c r="D7" s="4862">
        <v>15</v>
      </c>
      <c r="E7" s="4862">
        <v>0</v>
      </c>
      <c r="F7" s="4862">
        <v>2</v>
      </c>
      <c r="G7" s="4862">
        <v>4</v>
      </c>
      <c r="H7" s="4862">
        <v>2</v>
      </c>
      <c r="I7" s="4862">
        <v>4</v>
      </c>
      <c r="J7" s="4862">
        <v>2</v>
      </c>
      <c r="K7" s="4862">
        <v>5</v>
      </c>
      <c r="L7" s="4862">
        <v>6</v>
      </c>
      <c r="M7" s="4862">
        <v>0</v>
      </c>
      <c r="N7" s="4862">
        <v>16</v>
      </c>
      <c r="O7" s="4862">
        <v>2</v>
      </c>
      <c r="P7" s="4862">
        <v>4</v>
      </c>
      <c r="Q7" s="4862">
        <v>6</v>
      </c>
      <c r="R7" s="4862">
        <v>7</v>
      </c>
      <c r="S7" s="4862">
        <v>8</v>
      </c>
      <c r="T7" s="4862">
        <v>2</v>
      </c>
      <c r="U7" s="4862">
        <v>2</v>
      </c>
      <c r="V7" s="4862">
        <v>3</v>
      </c>
      <c r="W7" s="4862">
        <v>5</v>
      </c>
      <c r="X7" s="4862">
        <v>2</v>
      </c>
      <c r="Y7" s="4862">
        <v>2</v>
      </c>
      <c r="Z7" s="4862">
        <v>0</v>
      </c>
      <c r="AA7" s="4862">
        <v>2</v>
      </c>
      <c r="AB7" s="4862">
        <v>1</v>
      </c>
      <c r="AC7" s="4862">
        <v>1</v>
      </c>
      <c r="AD7" s="4862">
        <v>3</v>
      </c>
      <c r="AE7" s="4862">
        <v>5</v>
      </c>
      <c r="AF7" s="4862">
        <v>4</v>
      </c>
      <c r="AG7" s="4862">
        <v>4</v>
      </c>
      <c r="AH7" s="4862">
        <v>5</v>
      </c>
      <c r="AI7" s="4862">
        <v>1</v>
      </c>
      <c r="AJ7" s="4862">
        <v>0</v>
      </c>
      <c r="AK7" s="4862">
        <v>3</v>
      </c>
      <c r="AL7" s="4862">
        <v>4</v>
      </c>
      <c r="AM7" s="4862">
        <v>5</v>
      </c>
      <c r="AN7" s="4862">
        <v>0</v>
      </c>
      <c r="AO7" s="4862">
        <v>0</v>
      </c>
      <c r="AP7" s="4862">
        <v>4</v>
      </c>
      <c r="AQ7" s="4862">
        <v>8</v>
      </c>
      <c r="AR7" s="4862">
        <v>0</v>
      </c>
      <c r="AS7" s="4862">
        <v>0</v>
      </c>
      <c r="AT7" s="4862">
        <v>0</v>
      </c>
      <c r="AU7" s="4862">
        <v>1</v>
      </c>
      <c r="AV7" s="4862">
        <v>2</v>
      </c>
      <c r="AW7" s="4862">
        <v>0</v>
      </c>
      <c r="AX7" s="4862">
        <v>1</v>
      </c>
      <c r="AY7" s="4862">
        <v>1</v>
      </c>
      <c r="AZ7" s="4862">
        <v>1</v>
      </c>
      <c r="BA7" s="4862">
        <v>6</v>
      </c>
      <c r="BB7" s="4862">
        <v>0</v>
      </c>
      <c r="BC7" s="4862">
        <v>1</v>
      </c>
      <c r="BD7" s="4862">
        <v>2</v>
      </c>
      <c r="BE7" s="4862">
        <v>3</v>
      </c>
      <c r="BF7" s="4862">
        <v>3</v>
      </c>
      <c r="BG7" s="4862">
        <v>1</v>
      </c>
      <c r="BH7" s="4862">
        <v>4</v>
      </c>
      <c r="BI7" s="4862">
        <v>1</v>
      </c>
      <c r="BJ7" s="4862">
        <v>2</v>
      </c>
      <c r="BK7" s="4862">
        <v>5</v>
      </c>
      <c r="BL7" s="4862">
        <v>1</v>
      </c>
      <c r="BM7" s="4862">
        <v>1</v>
      </c>
      <c r="BN7" s="4862">
        <v>1</v>
      </c>
      <c r="BO7" s="4862">
        <v>0</v>
      </c>
      <c r="BP7" s="4862">
        <v>1</v>
      </c>
      <c r="BQ7" s="4862">
        <v>2</v>
      </c>
      <c r="BR7" s="4862">
        <v>3</v>
      </c>
      <c r="BS7" s="4862">
        <v>1</v>
      </c>
      <c r="BT7" s="4862">
        <v>1</v>
      </c>
      <c r="BU7" s="4862">
        <v>3</v>
      </c>
      <c r="BV7" s="4862">
        <v>1</v>
      </c>
      <c r="BW7" s="4862">
        <v>1</v>
      </c>
      <c r="BX7" s="4862">
        <v>1</v>
      </c>
      <c r="BY7" s="4862">
        <v>0</v>
      </c>
      <c r="BZ7" s="4862">
        <v>3</v>
      </c>
      <c r="CA7" s="4862">
        <v>0</v>
      </c>
      <c r="CB7" s="4862">
        <v>0</v>
      </c>
      <c r="CC7" s="4862">
        <v>1</v>
      </c>
      <c r="CD7" s="4862">
        <v>4</v>
      </c>
      <c r="CE7" s="4862">
        <v>6</v>
      </c>
      <c r="CF7" s="4862">
        <v>0</v>
      </c>
      <c r="CG7" s="4862">
        <v>1</v>
      </c>
      <c r="CH7" s="4862">
        <v>0</v>
      </c>
      <c r="CI7" s="4862">
        <v>1</v>
      </c>
      <c r="CJ7" s="4862">
        <v>0</v>
      </c>
      <c r="CK7" s="4862">
        <v>1</v>
      </c>
      <c r="CL7" s="4862">
        <v>0</v>
      </c>
      <c r="CM7" s="4862">
        <v>1</v>
      </c>
      <c r="CN7" s="4862">
        <v>0</v>
      </c>
      <c r="CO7" s="4862">
        <v>4</v>
      </c>
      <c r="CP7" s="4862">
        <v>0</v>
      </c>
      <c r="CQ7" s="4862">
        <v>0</v>
      </c>
      <c r="CR7" s="4862">
        <v>0</v>
      </c>
      <c r="CS7" s="4862">
        <v>1</v>
      </c>
      <c r="CT7" s="4862">
        <v>3</v>
      </c>
      <c r="CU7" s="4862">
        <v>0</v>
      </c>
      <c r="CV7" s="4862">
        <v>0</v>
      </c>
      <c r="CW7" s="4862">
        <v>11</v>
      </c>
    </row>
    <row r="8" spans="1:101" s="4862" customFormat="1" x14ac:dyDescent="0.25">
      <c r="A8" s="4862" t="s">
        <v>776</v>
      </c>
      <c r="B8" s="4862">
        <v>36</v>
      </c>
      <c r="C8" s="4862">
        <v>9</v>
      </c>
      <c r="D8" s="4862">
        <v>76</v>
      </c>
      <c r="E8" s="4862">
        <v>3</v>
      </c>
      <c r="F8" s="4862">
        <v>25</v>
      </c>
      <c r="G8" s="4862">
        <v>9</v>
      </c>
      <c r="H8" s="4862">
        <v>12</v>
      </c>
      <c r="I8" s="4862">
        <v>25</v>
      </c>
      <c r="J8" s="4862">
        <v>1</v>
      </c>
      <c r="K8" s="4862">
        <v>4</v>
      </c>
      <c r="L8" s="4862">
        <v>0</v>
      </c>
      <c r="M8" s="4862">
        <v>0</v>
      </c>
      <c r="N8" s="4862">
        <v>1</v>
      </c>
      <c r="O8" s="4862">
        <v>0</v>
      </c>
      <c r="P8" s="4862">
        <v>1</v>
      </c>
      <c r="Q8" s="4862">
        <v>0</v>
      </c>
      <c r="R8" s="4862">
        <v>1</v>
      </c>
      <c r="S8" s="4862">
        <v>2</v>
      </c>
      <c r="T8" s="4862">
        <v>0</v>
      </c>
      <c r="U8" s="4862">
        <v>2</v>
      </c>
      <c r="V8" s="4862">
        <v>2</v>
      </c>
      <c r="W8" s="4862">
        <v>1</v>
      </c>
      <c r="X8" s="4862">
        <v>0</v>
      </c>
      <c r="Y8" s="4862">
        <v>0</v>
      </c>
      <c r="Z8" s="4862">
        <v>0</v>
      </c>
      <c r="AA8" s="4862">
        <v>0</v>
      </c>
      <c r="AB8" s="4862">
        <v>0</v>
      </c>
      <c r="AC8" s="4862">
        <v>0</v>
      </c>
      <c r="AD8" s="4862">
        <v>1</v>
      </c>
      <c r="AE8" s="4862">
        <v>0</v>
      </c>
      <c r="AF8" s="4862">
        <v>0</v>
      </c>
      <c r="AG8" s="4862">
        <v>2</v>
      </c>
      <c r="AH8" s="4862">
        <v>0</v>
      </c>
      <c r="AI8" s="4862">
        <v>0</v>
      </c>
      <c r="AJ8" s="4862">
        <v>0</v>
      </c>
      <c r="AK8" s="4862">
        <v>1</v>
      </c>
      <c r="AL8" s="4862">
        <v>1</v>
      </c>
      <c r="AM8" s="4862">
        <v>1</v>
      </c>
      <c r="AN8" s="4862">
        <v>0</v>
      </c>
      <c r="AO8" s="4862">
        <v>0</v>
      </c>
      <c r="AP8" s="4862">
        <v>0</v>
      </c>
      <c r="AQ8" s="4862">
        <v>0</v>
      </c>
      <c r="AR8" s="4862">
        <v>0</v>
      </c>
      <c r="AS8" s="4862">
        <v>0</v>
      </c>
      <c r="AT8" s="4862">
        <v>0</v>
      </c>
      <c r="AU8" s="4862">
        <v>0</v>
      </c>
      <c r="AV8" s="4862">
        <v>0</v>
      </c>
      <c r="AW8" s="4862">
        <v>0</v>
      </c>
      <c r="AX8" s="4862">
        <v>0</v>
      </c>
      <c r="AY8" s="4862">
        <v>0</v>
      </c>
      <c r="AZ8" s="4862">
        <v>0</v>
      </c>
      <c r="BA8" s="4862">
        <v>0</v>
      </c>
      <c r="BB8" s="4862">
        <v>0</v>
      </c>
      <c r="BC8" s="4862">
        <v>0</v>
      </c>
      <c r="BD8" s="4862">
        <v>0</v>
      </c>
      <c r="BE8" s="4862">
        <v>0</v>
      </c>
      <c r="BF8" s="4862">
        <v>0</v>
      </c>
      <c r="BG8" s="4862">
        <v>0</v>
      </c>
      <c r="BH8" s="4862">
        <v>0</v>
      </c>
      <c r="BI8" s="4862">
        <v>0</v>
      </c>
      <c r="BJ8" s="4862">
        <v>0</v>
      </c>
      <c r="BK8" s="4862">
        <v>0</v>
      </c>
      <c r="BL8" s="4862">
        <v>0</v>
      </c>
      <c r="BM8" s="4862">
        <v>0</v>
      </c>
      <c r="BN8" s="4862">
        <v>0</v>
      </c>
      <c r="BO8" s="4862">
        <v>0</v>
      </c>
      <c r="BP8" s="4862">
        <v>0</v>
      </c>
      <c r="BQ8" s="4862">
        <v>0</v>
      </c>
      <c r="BR8" s="4862">
        <v>0</v>
      </c>
      <c r="BS8" s="4862">
        <v>0</v>
      </c>
      <c r="BT8" s="4862">
        <v>0</v>
      </c>
      <c r="BU8" s="4862">
        <v>0</v>
      </c>
      <c r="BV8" s="4862">
        <v>0</v>
      </c>
      <c r="BW8" s="4862">
        <v>0</v>
      </c>
      <c r="BX8" s="4862">
        <v>0</v>
      </c>
      <c r="BY8" s="4862">
        <v>0</v>
      </c>
      <c r="BZ8" s="4862">
        <v>0</v>
      </c>
      <c r="CA8" s="4862">
        <v>0</v>
      </c>
      <c r="CB8" s="4862">
        <v>0</v>
      </c>
      <c r="CC8" s="4862">
        <v>0</v>
      </c>
      <c r="CD8" s="4862">
        <v>0</v>
      </c>
      <c r="CE8" s="4862">
        <v>0</v>
      </c>
      <c r="CF8" s="4862">
        <v>0</v>
      </c>
      <c r="CG8" s="4862">
        <v>0</v>
      </c>
      <c r="CH8" s="4862">
        <v>0</v>
      </c>
      <c r="CI8" s="4862">
        <v>0</v>
      </c>
      <c r="CJ8" s="4862">
        <v>0</v>
      </c>
      <c r="CK8" s="4862">
        <v>0</v>
      </c>
      <c r="CL8" s="4862">
        <v>0</v>
      </c>
      <c r="CM8" s="4862">
        <v>0</v>
      </c>
      <c r="CN8" s="4862">
        <v>0</v>
      </c>
      <c r="CO8" s="4862">
        <v>0</v>
      </c>
      <c r="CP8" s="4862">
        <v>0</v>
      </c>
      <c r="CQ8" s="4862">
        <v>0</v>
      </c>
      <c r="CR8" s="4862">
        <v>0</v>
      </c>
      <c r="CS8" s="4862">
        <v>0</v>
      </c>
      <c r="CT8" s="4862">
        <v>0</v>
      </c>
      <c r="CU8" s="4862">
        <v>0</v>
      </c>
      <c r="CV8" s="4862">
        <v>0</v>
      </c>
      <c r="CW8" s="4862">
        <v>0</v>
      </c>
    </row>
    <row r="9" spans="1:101" s="4862" customFormat="1" x14ac:dyDescent="0.25">
      <c r="A9" s="4862" t="s">
        <v>777</v>
      </c>
      <c r="B9" s="4862">
        <v>0</v>
      </c>
      <c r="C9" s="4862">
        <v>0</v>
      </c>
      <c r="D9" s="4862">
        <v>0</v>
      </c>
      <c r="E9" s="4862">
        <v>0</v>
      </c>
      <c r="F9" s="4862">
        <v>0</v>
      </c>
      <c r="G9" s="4862">
        <v>0</v>
      </c>
      <c r="H9" s="4862">
        <v>0</v>
      </c>
      <c r="I9" s="4862">
        <v>0</v>
      </c>
      <c r="J9" s="4862">
        <v>0</v>
      </c>
      <c r="K9" s="4862">
        <v>0</v>
      </c>
      <c r="L9" s="4862">
        <v>0</v>
      </c>
      <c r="M9" s="4862">
        <v>0</v>
      </c>
      <c r="N9" s="4862">
        <v>0</v>
      </c>
      <c r="O9" s="4862">
        <v>0</v>
      </c>
      <c r="P9" s="4862">
        <v>0</v>
      </c>
      <c r="Q9" s="4862">
        <v>0</v>
      </c>
      <c r="R9" s="4862">
        <v>0</v>
      </c>
      <c r="S9" s="4862">
        <v>0</v>
      </c>
      <c r="T9" s="4862">
        <v>0</v>
      </c>
      <c r="U9" s="4862">
        <v>0</v>
      </c>
      <c r="V9" s="4862">
        <v>0</v>
      </c>
      <c r="W9" s="4862">
        <v>0</v>
      </c>
      <c r="X9" s="4862">
        <v>0</v>
      </c>
      <c r="Y9" s="4862">
        <v>0</v>
      </c>
      <c r="Z9" s="4862">
        <v>0</v>
      </c>
      <c r="AA9" s="4862">
        <v>0</v>
      </c>
      <c r="AB9" s="4862">
        <v>0</v>
      </c>
      <c r="AC9" s="4862">
        <v>0</v>
      </c>
      <c r="AD9" s="4862">
        <v>0</v>
      </c>
      <c r="AE9" s="4862">
        <v>0</v>
      </c>
      <c r="AF9" s="4862">
        <v>0</v>
      </c>
      <c r="AG9" s="4862">
        <v>0</v>
      </c>
      <c r="AH9" s="4862">
        <v>0</v>
      </c>
      <c r="AI9" s="4862">
        <v>0</v>
      </c>
      <c r="AJ9" s="4862">
        <v>0</v>
      </c>
      <c r="AK9" s="4862">
        <v>0</v>
      </c>
      <c r="AL9" s="4862">
        <v>0</v>
      </c>
      <c r="AM9" s="4862">
        <v>0</v>
      </c>
      <c r="AN9" s="4862">
        <v>0</v>
      </c>
      <c r="AO9" s="4862">
        <v>0</v>
      </c>
      <c r="AP9" s="4862">
        <v>0</v>
      </c>
      <c r="AQ9" s="4862">
        <v>0</v>
      </c>
      <c r="AR9" s="4862">
        <v>0</v>
      </c>
      <c r="AS9" s="4862">
        <v>0</v>
      </c>
      <c r="AT9" s="4862">
        <v>0</v>
      </c>
      <c r="AU9" s="4862">
        <v>0</v>
      </c>
      <c r="AV9" s="4862">
        <v>0</v>
      </c>
      <c r="AW9" s="4862">
        <v>0</v>
      </c>
      <c r="AX9" s="4862">
        <v>0</v>
      </c>
      <c r="AY9" s="4862">
        <v>0</v>
      </c>
      <c r="AZ9" s="4862">
        <v>0</v>
      </c>
      <c r="BA9" s="4862">
        <v>0</v>
      </c>
      <c r="BB9" s="4862">
        <v>0</v>
      </c>
      <c r="BC9" s="4862">
        <v>0</v>
      </c>
      <c r="BD9" s="4862">
        <v>0</v>
      </c>
      <c r="BE9" s="4862">
        <v>0</v>
      </c>
      <c r="BF9" s="4862">
        <v>0</v>
      </c>
      <c r="BG9" s="4862">
        <v>0</v>
      </c>
      <c r="BH9" s="4862">
        <v>0</v>
      </c>
      <c r="BI9" s="4862">
        <v>0</v>
      </c>
      <c r="BJ9" s="4862">
        <v>0</v>
      </c>
      <c r="BK9" s="4862">
        <v>0</v>
      </c>
      <c r="BL9" s="4862">
        <v>0</v>
      </c>
      <c r="BM9" s="4862">
        <v>0</v>
      </c>
      <c r="BN9" s="4862">
        <v>0</v>
      </c>
      <c r="BO9" s="4862">
        <v>0</v>
      </c>
      <c r="BP9" s="4862">
        <v>0</v>
      </c>
      <c r="BQ9" s="4862">
        <v>0</v>
      </c>
      <c r="BR9" s="4862">
        <v>0</v>
      </c>
      <c r="BS9" s="4862">
        <v>0</v>
      </c>
      <c r="BT9" s="4862">
        <v>0</v>
      </c>
      <c r="BU9" s="4862">
        <v>0</v>
      </c>
      <c r="BV9" s="4862">
        <v>0</v>
      </c>
      <c r="BW9" s="4862">
        <v>0</v>
      </c>
      <c r="BX9" s="4862">
        <v>0</v>
      </c>
      <c r="BY9" s="4862">
        <v>0</v>
      </c>
      <c r="BZ9" s="4862">
        <v>0</v>
      </c>
      <c r="CA9" s="4862">
        <v>0</v>
      </c>
      <c r="CB9" s="4862">
        <v>0</v>
      </c>
      <c r="CC9" s="4862">
        <v>0</v>
      </c>
      <c r="CD9" s="4862">
        <v>0</v>
      </c>
      <c r="CE9" s="4862">
        <v>0</v>
      </c>
      <c r="CF9" s="4862">
        <v>0</v>
      </c>
      <c r="CG9" s="4862">
        <v>0</v>
      </c>
      <c r="CH9" s="4862">
        <v>0</v>
      </c>
      <c r="CI9" s="4862">
        <v>0</v>
      </c>
      <c r="CJ9" s="4862">
        <v>0</v>
      </c>
      <c r="CK9" s="4862">
        <v>0</v>
      </c>
      <c r="CL9" s="4862">
        <v>0</v>
      </c>
      <c r="CM9" s="4862">
        <v>0</v>
      </c>
      <c r="CN9" s="4862">
        <v>0</v>
      </c>
      <c r="CO9" s="4862">
        <v>0</v>
      </c>
      <c r="CP9" s="4862">
        <v>0</v>
      </c>
      <c r="CQ9" s="4862">
        <v>0</v>
      </c>
      <c r="CR9" s="4862">
        <v>0</v>
      </c>
      <c r="CS9" s="4862">
        <v>0</v>
      </c>
      <c r="CT9" s="4862">
        <v>0</v>
      </c>
      <c r="CU9" s="4862">
        <v>0</v>
      </c>
      <c r="CV9" s="4862">
        <v>0</v>
      </c>
      <c r="CW9" s="4862">
        <v>0</v>
      </c>
    </row>
    <row r="10" spans="1:101" s="4862" customFormat="1" x14ac:dyDescent="0.25"/>
    <row r="11" spans="1:101" s="4862" customFormat="1" x14ac:dyDescent="0.25">
      <c r="A11" s="4862" t="s">
        <v>778</v>
      </c>
      <c r="B11" s="4863">
        <v>43157</v>
      </c>
      <c r="C11" s="4863">
        <v>43158</v>
      </c>
      <c r="D11" s="4863">
        <v>43159</v>
      </c>
      <c r="E11" s="4863">
        <v>43160</v>
      </c>
      <c r="F11" s="4863">
        <v>43161</v>
      </c>
      <c r="G11" s="4863">
        <v>43164</v>
      </c>
      <c r="H11" s="4863">
        <v>43165</v>
      </c>
      <c r="I11" s="4863">
        <v>43166</v>
      </c>
      <c r="J11" s="4863">
        <v>43167</v>
      </c>
      <c r="K11" s="4863">
        <v>43168</v>
      </c>
      <c r="L11" s="4863">
        <v>43171</v>
      </c>
      <c r="M11" s="4863">
        <v>43172</v>
      </c>
      <c r="N11" s="4863">
        <v>43173</v>
      </c>
      <c r="O11" s="4863">
        <v>43174</v>
      </c>
      <c r="P11" s="4863">
        <v>43175</v>
      </c>
      <c r="Q11" s="4863">
        <v>43178</v>
      </c>
      <c r="R11" s="4863">
        <v>43179</v>
      </c>
      <c r="S11" s="4863">
        <v>43180</v>
      </c>
      <c r="T11" s="4863">
        <v>43181</v>
      </c>
      <c r="U11" s="4863">
        <v>43182</v>
      </c>
      <c r="V11" s="4863">
        <v>43185</v>
      </c>
      <c r="W11" s="4863">
        <v>43186</v>
      </c>
      <c r="X11" s="4863">
        <v>43187</v>
      </c>
      <c r="Y11" s="4863">
        <v>43188</v>
      </c>
      <c r="Z11" s="4863">
        <v>43189</v>
      </c>
      <c r="AA11" s="4863">
        <v>43192</v>
      </c>
      <c r="AB11" s="4863">
        <v>43193</v>
      </c>
      <c r="AC11" s="4863">
        <v>43194</v>
      </c>
      <c r="AD11" s="4863">
        <v>43195</v>
      </c>
      <c r="AE11" s="4863">
        <v>43196</v>
      </c>
      <c r="AF11" s="4863">
        <v>43199</v>
      </c>
      <c r="AG11" s="4863">
        <v>43200</v>
      </c>
      <c r="AH11" s="4863">
        <v>43201</v>
      </c>
      <c r="AI11" s="4863">
        <v>43202</v>
      </c>
      <c r="AJ11" s="4863">
        <v>43203</v>
      </c>
      <c r="AK11" s="4863">
        <v>43206</v>
      </c>
      <c r="AL11" s="4863">
        <v>43207</v>
      </c>
      <c r="AM11" s="4863">
        <v>43208</v>
      </c>
      <c r="AN11" s="4863">
        <v>43209</v>
      </c>
      <c r="AO11" s="4863">
        <v>43210</v>
      </c>
      <c r="AP11" s="4863">
        <v>43213</v>
      </c>
      <c r="AQ11" s="4863">
        <v>43214</v>
      </c>
      <c r="AR11" s="4863">
        <v>43215</v>
      </c>
      <c r="AS11" s="4863">
        <v>43216</v>
      </c>
      <c r="AT11" s="4863">
        <v>43217</v>
      </c>
      <c r="AU11" s="4863">
        <v>43220</v>
      </c>
      <c r="AV11" s="4863">
        <v>43221</v>
      </c>
      <c r="AW11" s="4863">
        <v>43222</v>
      </c>
      <c r="AX11" s="4863">
        <v>43223</v>
      </c>
      <c r="AY11" s="4863">
        <v>43224</v>
      </c>
      <c r="AZ11" s="4863">
        <v>43227</v>
      </c>
      <c r="BA11" s="4863">
        <v>43228</v>
      </c>
      <c r="BB11" s="4863">
        <v>43229</v>
      </c>
      <c r="BC11" s="4863">
        <v>43230</v>
      </c>
      <c r="BD11" s="4863">
        <v>43231</v>
      </c>
      <c r="BE11" s="4863">
        <v>43234</v>
      </c>
      <c r="BF11" s="4863">
        <v>43235</v>
      </c>
      <c r="BG11" s="4863">
        <v>43236</v>
      </c>
      <c r="BH11" s="4863">
        <v>43237</v>
      </c>
      <c r="BI11" s="4863">
        <v>43238</v>
      </c>
      <c r="BJ11" s="4863">
        <v>43241</v>
      </c>
      <c r="BK11" s="4863">
        <v>43242</v>
      </c>
      <c r="BL11" s="4863">
        <v>43243</v>
      </c>
      <c r="BM11" s="4863">
        <v>43244</v>
      </c>
      <c r="BN11" s="4863">
        <v>43245</v>
      </c>
      <c r="BO11" s="4863">
        <v>43248</v>
      </c>
      <c r="BP11" s="4863">
        <v>43249</v>
      </c>
      <c r="BQ11" s="4863">
        <v>43250</v>
      </c>
      <c r="BR11" s="4863">
        <v>43251</v>
      </c>
      <c r="BS11" s="4863">
        <v>43252</v>
      </c>
      <c r="BT11" s="4863">
        <v>43255</v>
      </c>
      <c r="BU11" s="4863">
        <v>43256</v>
      </c>
      <c r="BV11" s="4863">
        <v>43257</v>
      </c>
      <c r="BW11" s="4863">
        <v>43258</v>
      </c>
      <c r="BX11" s="4863">
        <v>43259</v>
      </c>
      <c r="BY11" s="4863">
        <v>43262</v>
      </c>
      <c r="BZ11" s="4863">
        <v>43263</v>
      </c>
      <c r="CA11" s="4863">
        <v>43264</v>
      </c>
      <c r="CB11" s="4863">
        <v>43265</v>
      </c>
      <c r="CC11" s="4863">
        <v>43265</v>
      </c>
      <c r="CD11" s="4863">
        <v>43269</v>
      </c>
      <c r="CE11" s="4863">
        <v>43270</v>
      </c>
      <c r="CF11" s="4863">
        <v>43271</v>
      </c>
      <c r="CG11" s="4863">
        <v>43272</v>
      </c>
      <c r="CH11" s="4863">
        <v>43273</v>
      </c>
      <c r="CI11" s="4863">
        <v>43276</v>
      </c>
      <c r="CJ11" s="4863">
        <v>43277</v>
      </c>
      <c r="CK11" s="4863">
        <v>43278</v>
      </c>
      <c r="CL11" s="4863">
        <v>43279</v>
      </c>
      <c r="CM11" s="4863">
        <v>43280</v>
      </c>
      <c r="CN11" s="4863">
        <v>43283</v>
      </c>
      <c r="CO11" s="4863">
        <v>43284</v>
      </c>
      <c r="CP11" s="4863">
        <v>43285</v>
      </c>
      <c r="CQ11" s="4863">
        <v>43286</v>
      </c>
      <c r="CR11" s="4863">
        <v>43287</v>
      </c>
      <c r="CS11" s="4863">
        <v>43290</v>
      </c>
      <c r="CT11" s="4863">
        <v>43291</v>
      </c>
      <c r="CU11" s="4863">
        <v>43292</v>
      </c>
      <c r="CV11" s="4863">
        <v>43293</v>
      </c>
      <c r="CW11" s="4863">
        <v>43294</v>
      </c>
    </row>
    <row r="12" spans="1:101" s="4862" customFormat="1" x14ac:dyDescent="0.25">
      <c r="A12" s="4862" t="s">
        <v>76</v>
      </c>
      <c r="B12" s="4862">
        <v>3</v>
      </c>
      <c r="C12" s="4862">
        <v>9</v>
      </c>
      <c r="D12" s="4862">
        <v>5</v>
      </c>
      <c r="E12" s="4862">
        <v>4</v>
      </c>
      <c r="F12" s="4862">
        <v>9</v>
      </c>
      <c r="G12" s="4862">
        <v>18</v>
      </c>
      <c r="H12" s="4862">
        <v>1</v>
      </c>
      <c r="I12" s="4862">
        <v>0</v>
      </c>
      <c r="J12" s="4862">
        <v>2</v>
      </c>
      <c r="K12" s="4862">
        <v>2</v>
      </c>
      <c r="L12" s="4862">
        <v>11</v>
      </c>
      <c r="M12" s="4862">
        <v>0</v>
      </c>
      <c r="N12" s="4862">
        <v>3</v>
      </c>
      <c r="O12" s="4862">
        <v>2</v>
      </c>
      <c r="P12" s="4862">
        <v>1</v>
      </c>
      <c r="Q12" s="4862">
        <v>3</v>
      </c>
      <c r="R12" s="4862">
        <v>0</v>
      </c>
      <c r="S12" s="4862">
        <v>3</v>
      </c>
      <c r="T12" s="4862">
        <v>4</v>
      </c>
      <c r="U12" s="4862">
        <v>3</v>
      </c>
      <c r="V12" s="4862">
        <v>7</v>
      </c>
      <c r="W12" s="4862">
        <v>3</v>
      </c>
      <c r="X12" s="4862">
        <v>2</v>
      </c>
      <c r="Y12" s="4862">
        <v>3</v>
      </c>
      <c r="Z12" s="4862">
        <v>4</v>
      </c>
      <c r="AA12" s="4862">
        <v>12</v>
      </c>
      <c r="AB12" s="4862">
        <v>2</v>
      </c>
      <c r="AC12" s="4862">
        <v>1</v>
      </c>
      <c r="AD12" s="4862">
        <v>4</v>
      </c>
      <c r="AE12" s="4862">
        <v>1</v>
      </c>
      <c r="AF12" s="4862">
        <v>8</v>
      </c>
      <c r="AG12" s="4862">
        <v>1</v>
      </c>
      <c r="AH12" s="4862">
        <v>0</v>
      </c>
      <c r="AI12" s="4862">
        <v>2</v>
      </c>
      <c r="AJ12" s="4862">
        <v>4</v>
      </c>
      <c r="AK12" s="4862">
        <v>8</v>
      </c>
      <c r="AL12" s="4862">
        <v>0</v>
      </c>
      <c r="AM12" s="4862">
        <v>0</v>
      </c>
      <c r="AN12" s="4862">
        <v>1</v>
      </c>
      <c r="AO12" s="4862">
        <v>1</v>
      </c>
      <c r="AP12" s="4862">
        <v>10</v>
      </c>
      <c r="AQ12" s="4862">
        <v>0</v>
      </c>
      <c r="AR12" s="4862">
        <v>0</v>
      </c>
      <c r="AS12" s="4862">
        <v>1</v>
      </c>
      <c r="AT12" s="4862">
        <v>1</v>
      </c>
      <c r="AU12" s="4862">
        <v>14</v>
      </c>
      <c r="AV12" s="4862">
        <v>1</v>
      </c>
      <c r="AW12" s="4862">
        <v>7</v>
      </c>
      <c r="AX12" s="4862">
        <v>1</v>
      </c>
      <c r="AY12" s="4862">
        <v>7</v>
      </c>
      <c r="AZ12" s="4862">
        <v>7</v>
      </c>
      <c r="BA12" s="4862">
        <v>3</v>
      </c>
      <c r="BB12" s="4862">
        <v>0</v>
      </c>
      <c r="BC12" s="4862">
        <v>0</v>
      </c>
      <c r="BD12" s="4862">
        <v>2</v>
      </c>
      <c r="BE12" s="4862">
        <v>5</v>
      </c>
      <c r="BF12" s="4862">
        <v>1</v>
      </c>
      <c r="BG12" s="4862">
        <v>0</v>
      </c>
      <c r="BH12" s="4862">
        <v>1</v>
      </c>
      <c r="BI12" s="4862">
        <v>4</v>
      </c>
      <c r="BJ12" s="4862">
        <v>5</v>
      </c>
      <c r="BK12" s="4862">
        <v>2</v>
      </c>
      <c r="BL12" s="4862">
        <v>1</v>
      </c>
      <c r="BM12" s="4862">
        <v>3</v>
      </c>
      <c r="BN12" s="4862">
        <v>2</v>
      </c>
      <c r="BO12" s="4862">
        <v>0</v>
      </c>
      <c r="BP12" s="4862">
        <v>5</v>
      </c>
      <c r="BQ12" s="4862">
        <v>3</v>
      </c>
      <c r="BR12" s="4862">
        <v>0</v>
      </c>
      <c r="BS12" s="4862">
        <v>3</v>
      </c>
      <c r="BT12" s="4862">
        <v>6</v>
      </c>
      <c r="BU12" s="4862">
        <v>2</v>
      </c>
      <c r="BV12" s="4862">
        <v>0</v>
      </c>
      <c r="BW12" s="4862">
        <v>0</v>
      </c>
      <c r="BX12" s="4862">
        <v>4</v>
      </c>
      <c r="BY12" s="4862">
        <v>6</v>
      </c>
      <c r="BZ12" s="4862">
        <v>0</v>
      </c>
      <c r="CA12" s="4862">
        <v>0</v>
      </c>
      <c r="CB12" s="4862">
        <v>3</v>
      </c>
      <c r="CC12" s="4862">
        <v>0</v>
      </c>
      <c r="CD12" s="4862">
        <v>1</v>
      </c>
      <c r="CE12" s="4862">
        <v>6</v>
      </c>
      <c r="CF12" s="4862">
        <v>0</v>
      </c>
      <c r="CG12" s="4862">
        <v>0</v>
      </c>
      <c r="CH12" s="4862">
        <v>2</v>
      </c>
      <c r="CI12" s="4862">
        <v>2</v>
      </c>
      <c r="CJ12" s="4862">
        <v>1</v>
      </c>
      <c r="CK12" s="4862">
        <v>0</v>
      </c>
      <c r="CL12" s="4862">
        <v>2</v>
      </c>
      <c r="CM12" s="4862">
        <v>6</v>
      </c>
      <c r="CN12" s="4862">
        <v>13</v>
      </c>
      <c r="CO12" s="4862">
        <v>1</v>
      </c>
      <c r="CP12" s="4862">
        <v>0</v>
      </c>
      <c r="CQ12" s="4862">
        <v>0</v>
      </c>
      <c r="CR12" s="4862">
        <v>0</v>
      </c>
      <c r="CS12" s="4862">
        <v>3</v>
      </c>
      <c r="CT12" s="4862">
        <v>3</v>
      </c>
      <c r="CU12" s="4862">
        <v>0</v>
      </c>
      <c r="CV12" s="4862">
        <v>0</v>
      </c>
      <c r="CW12" s="4862">
        <v>4</v>
      </c>
    </row>
    <row r="13" spans="1:101" s="4862" customFormat="1" x14ac:dyDescent="0.25">
      <c r="A13" s="4862" t="s">
        <v>467</v>
      </c>
      <c r="B13" s="4862">
        <v>0</v>
      </c>
      <c r="C13" s="4862">
        <v>1</v>
      </c>
      <c r="D13" s="4862">
        <v>1</v>
      </c>
      <c r="E13" s="4862">
        <v>1</v>
      </c>
      <c r="F13" s="4862">
        <v>1</v>
      </c>
      <c r="G13" s="4862">
        <v>1</v>
      </c>
      <c r="H13" s="4862">
        <v>0</v>
      </c>
      <c r="I13" s="4862">
        <v>0</v>
      </c>
      <c r="J13" s="4862">
        <v>0</v>
      </c>
      <c r="K13" s="4862">
        <v>0</v>
      </c>
      <c r="L13" s="4862">
        <v>0</v>
      </c>
      <c r="M13" s="4862">
        <v>0</v>
      </c>
      <c r="N13" s="4862">
        <v>0</v>
      </c>
      <c r="O13" s="4862">
        <v>0</v>
      </c>
      <c r="P13" s="4862">
        <v>0</v>
      </c>
      <c r="Q13" s="4862">
        <v>0</v>
      </c>
      <c r="R13" s="4862">
        <v>0</v>
      </c>
      <c r="S13" s="4862">
        <v>0</v>
      </c>
      <c r="T13" s="4862">
        <v>0</v>
      </c>
      <c r="U13" s="4862">
        <v>0</v>
      </c>
      <c r="V13" s="4862">
        <v>1</v>
      </c>
      <c r="W13" s="4862">
        <v>0</v>
      </c>
      <c r="X13" s="4862">
        <v>0</v>
      </c>
      <c r="Y13" s="4862">
        <v>0</v>
      </c>
      <c r="Z13" s="4862">
        <v>0</v>
      </c>
      <c r="AA13" s="4862">
        <v>0</v>
      </c>
      <c r="AB13" s="4862">
        <v>0</v>
      </c>
      <c r="AC13" s="4862">
        <v>1</v>
      </c>
      <c r="AD13" s="4862">
        <v>1</v>
      </c>
      <c r="AE13" s="4862">
        <v>0</v>
      </c>
      <c r="AF13" s="4862">
        <v>0</v>
      </c>
      <c r="AG13" s="4862">
        <v>0</v>
      </c>
      <c r="AH13" s="4862">
        <v>0</v>
      </c>
      <c r="AI13" s="4862">
        <v>0</v>
      </c>
      <c r="AJ13" s="4862">
        <v>0</v>
      </c>
      <c r="AK13" s="4862">
        <v>0</v>
      </c>
      <c r="AL13" s="4862">
        <v>0</v>
      </c>
      <c r="AM13" s="4862">
        <v>0</v>
      </c>
      <c r="AN13" s="4862">
        <v>0</v>
      </c>
      <c r="AO13" s="4862">
        <v>0</v>
      </c>
      <c r="AP13" s="4862">
        <v>0</v>
      </c>
      <c r="AQ13" s="4862">
        <v>0</v>
      </c>
      <c r="AR13" s="4862">
        <v>0</v>
      </c>
      <c r="AS13" s="4862">
        <v>1</v>
      </c>
      <c r="AT13" s="4862">
        <v>0</v>
      </c>
      <c r="AU13" s="4862">
        <v>1</v>
      </c>
      <c r="AV13" s="4862">
        <v>0</v>
      </c>
      <c r="AW13" s="4862">
        <v>0</v>
      </c>
      <c r="AX13" s="4862">
        <v>1</v>
      </c>
      <c r="AY13" s="4862">
        <v>0</v>
      </c>
      <c r="AZ13" s="4862">
        <v>0</v>
      </c>
      <c r="BA13" s="4862">
        <v>0</v>
      </c>
      <c r="BB13" s="4862">
        <v>0</v>
      </c>
      <c r="BC13" s="4862">
        <v>0</v>
      </c>
      <c r="BD13" s="4862">
        <v>0</v>
      </c>
      <c r="BE13" s="4862">
        <v>0</v>
      </c>
      <c r="BF13" s="4862">
        <v>0</v>
      </c>
      <c r="BG13" s="4862">
        <v>0</v>
      </c>
      <c r="BH13" s="4862">
        <v>0</v>
      </c>
      <c r="BI13" s="4862">
        <v>0</v>
      </c>
      <c r="BJ13" s="4862">
        <v>0</v>
      </c>
      <c r="BK13" s="4862">
        <v>0</v>
      </c>
      <c r="BL13" s="4862">
        <v>0</v>
      </c>
      <c r="BM13" s="4862">
        <v>1</v>
      </c>
      <c r="BN13" s="4862">
        <v>0</v>
      </c>
      <c r="BO13" s="4862">
        <v>0</v>
      </c>
      <c r="BP13" s="4862">
        <v>1</v>
      </c>
      <c r="BQ13" s="4862">
        <v>0</v>
      </c>
      <c r="BR13" s="4862">
        <v>0</v>
      </c>
      <c r="BS13" s="4862">
        <v>0</v>
      </c>
      <c r="BT13" s="4862">
        <v>0</v>
      </c>
      <c r="BU13" s="4862">
        <v>1</v>
      </c>
      <c r="BV13" s="4862">
        <v>0</v>
      </c>
      <c r="BW13" s="4862">
        <v>0</v>
      </c>
      <c r="BX13" s="4862">
        <v>0</v>
      </c>
      <c r="BY13" s="4862">
        <v>0</v>
      </c>
      <c r="BZ13" s="4862">
        <v>0</v>
      </c>
      <c r="CA13" s="4862">
        <v>0</v>
      </c>
      <c r="CB13" s="4862">
        <v>0</v>
      </c>
      <c r="CC13" s="4862">
        <v>0</v>
      </c>
      <c r="CD13" s="4862">
        <v>0</v>
      </c>
      <c r="CE13" s="4862">
        <v>0</v>
      </c>
      <c r="CF13" s="4862">
        <v>0</v>
      </c>
      <c r="CG13" s="4862">
        <v>0</v>
      </c>
      <c r="CH13" s="4862">
        <v>0</v>
      </c>
      <c r="CI13" s="4862">
        <v>0</v>
      </c>
      <c r="CJ13" s="4862">
        <v>2</v>
      </c>
      <c r="CK13" s="4862">
        <v>0</v>
      </c>
      <c r="CL13" s="4862">
        <v>0</v>
      </c>
      <c r="CM13" s="4862">
        <v>0</v>
      </c>
      <c r="CN13" s="4862">
        <v>0</v>
      </c>
      <c r="CO13" s="4862">
        <v>0</v>
      </c>
      <c r="CP13" s="4862">
        <v>0</v>
      </c>
      <c r="CQ13" s="4862">
        <v>0</v>
      </c>
      <c r="CR13" s="4862">
        <v>1</v>
      </c>
      <c r="CS13" s="4862">
        <v>0</v>
      </c>
      <c r="CT13" s="4862">
        <v>0</v>
      </c>
      <c r="CU13" s="4862">
        <v>0</v>
      </c>
      <c r="CV13" s="4862">
        <v>0</v>
      </c>
      <c r="CW13" s="4862">
        <v>1</v>
      </c>
    </row>
    <row r="14" spans="1:101" s="4862" customFormat="1" x14ac:dyDescent="0.25"/>
    <row r="15" spans="1:101" s="4862" customFormat="1" x14ac:dyDescent="0.25"/>
    <row r="16" spans="1:101" s="4862" customFormat="1" x14ac:dyDescent="0.25">
      <c r="A16" s="4862" t="s">
        <v>774</v>
      </c>
      <c r="B16" s="4863">
        <v>43157</v>
      </c>
      <c r="C16" s="4863">
        <v>43158</v>
      </c>
      <c r="D16" s="4863">
        <v>43159</v>
      </c>
      <c r="E16" s="4863">
        <v>43160</v>
      </c>
      <c r="F16" s="4863">
        <v>43161</v>
      </c>
      <c r="G16" s="4863">
        <v>43164</v>
      </c>
      <c r="H16" s="4863">
        <v>43165</v>
      </c>
      <c r="I16" s="4863">
        <v>43166</v>
      </c>
      <c r="J16" s="4863">
        <v>43167</v>
      </c>
      <c r="K16" s="4863">
        <v>43168</v>
      </c>
      <c r="L16" s="4863">
        <v>43171</v>
      </c>
      <c r="M16" s="4863">
        <v>43172</v>
      </c>
      <c r="N16" s="4863">
        <v>43173</v>
      </c>
      <c r="O16" s="4863">
        <v>43174</v>
      </c>
      <c r="P16" s="4863">
        <v>43175</v>
      </c>
      <c r="Q16" s="4863">
        <v>43178</v>
      </c>
      <c r="R16" s="4863">
        <v>43179</v>
      </c>
      <c r="S16" s="4863">
        <v>43180</v>
      </c>
      <c r="T16" s="4863">
        <v>43181</v>
      </c>
      <c r="U16" s="4863">
        <v>43182</v>
      </c>
      <c r="V16" s="4863">
        <v>43185</v>
      </c>
      <c r="W16" s="4863">
        <v>43186</v>
      </c>
      <c r="X16" s="4863">
        <v>43187</v>
      </c>
      <c r="Y16" s="4863">
        <v>43188</v>
      </c>
      <c r="Z16" s="4863">
        <v>43189</v>
      </c>
      <c r="AA16" s="4863">
        <v>43192</v>
      </c>
      <c r="AB16" s="4863">
        <v>43193</v>
      </c>
      <c r="AC16" s="4863">
        <v>43194</v>
      </c>
      <c r="AD16" s="4863">
        <v>43195</v>
      </c>
      <c r="AE16" s="4863">
        <v>43196</v>
      </c>
      <c r="AF16" s="4863">
        <v>43199</v>
      </c>
      <c r="AG16" s="4863">
        <v>43200</v>
      </c>
      <c r="AH16" s="4863">
        <v>43201</v>
      </c>
      <c r="AI16" s="4863">
        <v>43202</v>
      </c>
      <c r="AJ16" s="4863">
        <v>43203</v>
      </c>
      <c r="AK16" s="4863">
        <v>43206</v>
      </c>
      <c r="AL16" s="4863">
        <v>43207</v>
      </c>
      <c r="AM16" s="4863">
        <v>43208</v>
      </c>
      <c r="AN16" s="4863">
        <v>43209</v>
      </c>
      <c r="AO16" s="4863">
        <v>43210</v>
      </c>
      <c r="AP16" s="4863">
        <v>43213</v>
      </c>
      <c r="AQ16" s="4863">
        <v>43214</v>
      </c>
      <c r="AR16" s="4863">
        <v>43215</v>
      </c>
      <c r="AS16" s="4863">
        <v>43216</v>
      </c>
      <c r="AT16" s="4863">
        <v>43217</v>
      </c>
      <c r="AU16" s="4863">
        <v>43220</v>
      </c>
      <c r="AV16" s="4863">
        <v>43221</v>
      </c>
      <c r="AW16" s="4863">
        <v>43222</v>
      </c>
      <c r="AX16" s="4863">
        <v>43223</v>
      </c>
      <c r="AY16" s="4863">
        <v>43224</v>
      </c>
      <c r="AZ16" s="4863">
        <v>43227</v>
      </c>
      <c r="BA16" s="4863">
        <v>43228</v>
      </c>
      <c r="BB16" s="4863">
        <v>43229</v>
      </c>
      <c r="BC16" s="4863">
        <v>43230</v>
      </c>
      <c r="BD16" s="4863">
        <v>43231</v>
      </c>
      <c r="BE16" s="4863">
        <v>43234</v>
      </c>
      <c r="BF16" s="4863">
        <v>43235</v>
      </c>
      <c r="BG16" s="4863">
        <v>43236</v>
      </c>
      <c r="BH16" s="4863">
        <v>43237</v>
      </c>
      <c r="BI16" s="4863">
        <v>43238</v>
      </c>
      <c r="BJ16" s="4863">
        <v>43241</v>
      </c>
      <c r="BK16" s="4863">
        <v>43242</v>
      </c>
      <c r="BL16" s="4863">
        <v>43243</v>
      </c>
      <c r="BM16" s="4863">
        <v>43244</v>
      </c>
      <c r="BN16" s="4863">
        <v>43245</v>
      </c>
      <c r="BO16" s="4863">
        <v>43248</v>
      </c>
      <c r="BP16" s="4863">
        <v>43249</v>
      </c>
      <c r="BQ16" s="4863">
        <v>43250</v>
      </c>
      <c r="BR16" s="4863">
        <v>43251</v>
      </c>
      <c r="BS16" s="4863">
        <v>43252</v>
      </c>
      <c r="BT16" s="4863">
        <v>43255</v>
      </c>
      <c r="BU16" s="4863">
        <v>43256</v>
      </c>
      <c r="BV16" s="4863">
        <v>43257</v>
      </c>
      <c r="BW16" s="4863">
        <v>43258</v>
      </c>
      <c r="BX16" s="4863">
        <v>43259</v>
      </c>
      <c r="BY16" s="4863">
        <v>43262</v>
      </c>
      <c r="BZ16" s="4863">
        <v>43263</v>
      </c>
      <c r="CA16" s="4863">
        <v>43264</v>
      </c>
      <c r="CB16" s="4863">
        <v>43265</v>
      </c>
      <c r="CC16" s="4863">
        <v>43265</v>
      </c>
      <c r="CD16" s="4863">
        <v>43269</v>
      </c>
      <c r="CE16" s="4863">
        <v>43270</v>
      </c>
      <c r="CF16" s="4863">
        <v>43271</v>
      </c>
      <c r="CG16" s="4863">
        <v>43272</v>
      </c>
      <c r="CH16" s="4863">
        <v>43273</v>
      </c>
      <c r="CI16" s="4863">
        <v>43276</v>
      </c>
      <c r="CJ16" s="4863">
        <v>43277</v>
      </c>
      <c r="CK16" s="4863">
        <v>43278</v>
      </c>
      <c r="CL16" s="4863">
        <v>43279</v>
      </c>
      <c r="CM16" s="4863">
        <v>43280</v>
      </c>
      <c r="CN16" s="4863">
        <v>43283</v>
      </c>
      <c r="CO16" s="4863">
        <v>43284</v>
      </c>
      <c r="CP16" s="4863">
        <v>43285</v>
      </c>
      <c r="CQ16" s="4863">
        <v>43286</v>
      </c>
      <c r="CR16" s="4863">
        <v>43287</v>
      </c>
      <c r="CS16" s="4863">
        <v>43290</v>
      </c>
      <c r="CT16" s="4863">
        <v>43291</v>
      </c>
      <c r="CU16" s="4863">
        <v>43292</v>
      </c>
      <c r="CV16" s="4863">
        <v>43293</v>
      </c>
      <c r="CW16" s="4863">
        <v>43294</v>
      </c>
    </row>
    <row r="17" spans="1:101" s="4862" customFormat="1" x14ac:dyDescent="0.25">
      <c r="A17" s="4862" t="s">
        <v>773</v>
      </c>
      <c r="B17" s="4862">
        <v>24</v>
      </c>
      <c r="C17" s="4862">
        <v>16</v>
      </c>
      <c r="D17" s="4862">
        <v>25</v>
      </c>
      <c r="E17" s="4862">
        <v>17</v>
      </c>
      <c r="F17" s="4862">
        <v>17</v>
      </c>
      <c r="G17" s="4862">
        <v>21</v>
      </c>
      <c r="H17" s="4862">
        <v>24</v>
      </c>
      <c r="I17" s="4862">
        <v>11</v>
      </c>
      <c r="J17" s="4862">
        <v>5</v>
      </c>
      <c r="K17" s="4862">
        <v>19</v>
      </c>
      <c r="L17" s="4862">
        <v>31</v>
      </c>
      <c r="M17" s="4862">
        <v>0</v>
      </c>
      <c r="N17" s="4862">
        <v>21</v>
      </c>
      <c r="O17" s="4862">
        <v>16</v>
      </c>
      <c r="P17" s="4862">
        <v>16</v>
      </c>
      <c r="Q17" s="4862">
        <v>18</v>
      </c>
      <c r="R17" s="4862">
        <v>21</v>
      </c>
      <c r="S17" s="4862">
        <v>14</v>
      </c>
      <c r="T17" s="4862">
        <v>3</v>
      </c>
      <c r="U17" s="4862">
        <v>12</v>
      </c>
      <c r="V17" s="4862">
        <v>14</v>
      </c>
      <c r="W17" s="4862">
        <v>16</v>
      </c>
      <c r="X17" s="4862">
        <v>5</v>
      </c>
      <c r="Y17" s="4862">
        <v>16</v>
      </c>
      <c r="Z17" s="4862">
        <v>2</v>
      </c>
      <c r="AA17" s="4862">
        <v>12</v>
      </c>
      <c r="AB17" s="4862">
        <v>20</v>
      </c>
      <c r="AC17" s="4862">
        <v>10</v>
      </c>
      <c r="AD17" s="4862">
        <v>18</v>
      </c>
      <c r="AE17" s="4862">
        <v>13</v>
      </c>
      <c r="AF17" s="4862">
        <v>13</v>
      </c>
      <c r="AG17" s="4862">
        <v>20</v>
      </c>
      <c r="AH17" s="4862">
        <v>9</v>
      </c>
      <c r="AI17" s="4862">
        <v>9</v>
      </c>
      <c r="AJ17" s="4862">
        <v>9</v>
      </c>
      <c r="AK17" s="4862">
        <v>18</v>
      </c>
      <c r="AL17" s="4862">
        <v>11</v>
      </c>
      <c r="AM17" s="4862">
        <v>10</v>
      </c>
      <c r="AN17" s="4862">
        <v>10</v>
      </c>
      <c r="AO17" s="4862">
        <v>10</v>
      </c>
      <c r="AP17" s="4862">
        <v>10</v>
      </c>
      <c r="AQ17" s="4862">
        <v>13</v>
      </c>
      <c r="AR17" s="4862">
        <v>18</v>
      </c>
      <c r="AS17" s="4862">
        <v>11</v>
      </c>
      <c r="AT17" s="4862">
        <v>7</v>
      </c>
      <c r="AU17" s="4862">
        <v>7</v>
      </c>
      <c r="AV17" s="4862">
        <v>6</v>
      </c>
      <c r="AW17" s="4862">
        <v>4</v>
      </c>
      <c r="AX17" s="4862">
        <v>13</v>
      </c>
      <c r="AY17" s="4862">
        <v>12</v>
      </c>
      <c r="AZ17" s="4862">
        <v>14</v>
      </c>
      <c r="BA17" s="4862">
        <v>23</v>
      </c>
      <c r="BB17" s="4862">
        <v>10</v>
      </c>
      <c r="BC17" s="4862">
        <v>15</v>
      </c>
      <c r="BD17" s="4862">
        <v>9</v>
      </c>
      <c r="BE17" s="4862">
        <v>14</v>
      </c>
      <c r="BF17" s="4862">
        <v>20</v>
      </c>
      <c r="BG17" s="4862">
        <v>14</v>
      </c>
      <c r="BH17" s="4862">
        <v>13</v>
      </c>
      <c r="BI17" s="4862">
        <v>13</v>
      </c>
      <c r="BJ17" s="4862">
        <v>15</v>
      </c>
      <c r="BK17" s="4862">
        <v>17</v>
      </c>
      <c r="BL17" s="4862">
        <v>15</v>
      </c>
      <c r="BM17" s="4862">
        <v>13</v>
      </c>
      <c r="BN17" s="4862">
        <v>13</v>
      </c>
      <c r="BO17" s="4862">
        <v>0</v>
      </c>
      <c r="BP17" s="4862">
        <v>9</v>
      </c>
      <c r="BQ17" s="4862">
        <v>12</v>
      </c>
      <c r="BR17" s="4862">
        <v>13</v>
      </c>
      <c r="BS17" s="4862">
        <v>10</v>
      </c>
      <c r="BT17" s="4862">
        <v>26</v>
      </c>
      <c r="BU17" s="4862">
        <v>26</v>
      </c>
      <c r="BV17" s="4862">
        <v>20</v>
      </c>
      <c r="BW17" s="4862">
        <v>15</v>
      </c>
      <c r="BX17" s="4862">
        <v>17</v>
      </c>
      <c r="BY17" s="4862">
        <v>15</v>
      </c>
      <c r="BZ17" s="4862">
        <v>10</v>
      </c>
      <c r="CA17" s="4862">
        <v>13</v>
      </c>
      <c r="CB17" s="4862">
        <v>5</v>
      </c>
      <c r="CC17" s="4862">
        <v>8</v>
      </c>
      <c r="CD17" s="4862">
        <v>11</v>
      </c>
      <c r="CE17" s="4862">
        <v>8</v>
      </c>
      <c r="CF17" s="4862">
        <v>19</v>
      </c>
      <c r="CG17" s="4862">
        <v>5</v>
      </c>
      <c r="CH17" s="4862">
        <v>9</v>
      </c>
      <c r="CI17" s="4862">
        <v>13</v>
      </c>
      <c r="CJ17" s="4862">
        <v>17</v>
      </c>
      <c r="CK17" s="4862">
        <v>6</v>
      </c>
      <c r="CL17" s="4862">
        <v>8</v>
      </c>
      <c r="CM17" s="4862">
        <v>3</v>
      </c>
      <c r="CN17" s="4862">
        <v>18</v>
      </c>
      <c r="CO17" s="4862">
        <v>16</v>
      </c>
      <c r="CP17" s="4862">
        <v>0</v>
      </c>
      <c r="CQ17" s="4862">
        <v>15</v>
      </c>
      <c r="CR17" s="4862">
        <v>10</v>
      </c>
      <c r="CS17" s="4862">
        <v>12</v>
      </c>
      <c r="CT17" s="4862">
        <v>14</v>
      </c>
      <c r="CU17" s="4862">
        <v>14</v>
      </c>
      <c r="CV17" s="4862">
        <v>12</v>
      </c>
      <c r="CW17" s="4862">
        <v>10</v>
      </c>
    </row>
    <row r="18" spans="1:101" s="4862" customFormat="1"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4:SZ59"/>
  <sheetViews>
    <sheetView showGridLines="0" topLeftCell="A4" workbookViewId="0">
      <pane xSplit="1" ySplit="4" topLeftCell="SM8" activePane="bottomRight" state="frozen"/>
      <selection activeCell="K61" sqref="K61"/>
      <selection pane="topRight" activeCell="K61" sqref="K61"/>
      <selection pane="bottomLeft" activeCell="K61" sqref="K61"/>
      <selection pane="bottomRight" activeCell="TA7" sqref="TA7"/>
    </sheetView>
  </sheetViews>
  <sheetFormatPr defaultColWidth="9.109375" defaultRowHeight="11.4" x14ac:dyDescent="0.2"/>
  <cols>
    <col min="1" max="1" width="49.88671875" style="1384" bestFit="1" customWidth="1"/>
    <col min="2" max="2" width="17" style="1384" customWidth="1"/>
    <col min="3" max="5" width="10.109375" style="1384" bestFit="1" customWidth="1"/>
    <col min="6" max="197" width="9.109375" style="1384"/>
    <col min="198" max="202" width="9.88671875" style="1384" bestFit="1" customWidth="1"/>
    <col min="203" max="218" width="10.109375" style="1384" bestFit="1" customWidth="1"/>
    <col min="219" max="224" width="9.109375" style="1384"/>
    <col min="225" max="225" width="9.88671875" style="1384" bestFit="1" customWidth="1"/>
    <col min="226" max="240" width="10.109375" style="1384" bestFit="1" customWidth="1"/>
    <col min="241" max="241" width="9.109375" style="1384"/>
    <col min="242" max="246" width="9.88671875" style="1384" bestFit="1" customWidth="1"/>
    <col min="247" max="260" width="10.109375" style="1384" bestFit="1" customWidth="1"/>
    <col min="261" max="325" width="9.109375" style="1384"/>
    <col min="326" max="326" width="8.109375" style="1384" bestFit="1" customWidth="1"/>
    <col min="327" max="329" width="8.88671875" style="1384" bestFit="1" customWidth="1"/>
    <col min="330" max="450" width="9.109375" style="1384"/>
    <col min="451" max="451" width="9.109375" style="1384" bestFit="1" customWidth="1"/>
    <col min="452" max="455" width="9.109375" style="1384"/>
    <col min="456" max="463" width="9.88671875" style="1384" bestFit="1" customWidth="1"/>
    <col min="464" max="477" width="10.109375" style="1384" bestFit="1" customWidth="1"/>
    <col min="478" max="484" width="9.88671875" style="1384" bestFit="1" customWidth="1"/>
    <col min="485" max="499" width="10.109375" style="1384" bestFit="1" customWidth="1"/>
    <col min="500" max="504" width="9.88671875" style="1384" bestFit="1" customWidth="1"/>
    <col min="505" max="516" width="10.109375" style="1384" bestFit="1" customWidth="1"/>
    <col min="517" max="517" width="10.44140625" style="1384" customWidth="1"/>
    <col min="518" max="519" width="10.109375" style="1384" bestFit="1" customWidth="1"/>
    <col min="520" max="16384" width="9.109375" style="1384"/>
  </cols>
  <sheetData>
    <row r="4" spans="1:520" ht="12" x14ac:dyDescent="0.25">
      <c r="A4" s="1410" t="s">
        <v>250</v>
      </c>
    </row>
    <row r="6" spans="1:520" ht="13.2" x14ac:dyDescent="0.25">
      <c r="A6" s="4839" t="s">
        <v>653</v>
      </c>
      <c r="B6" s="4839" t="s">
        <v>5</v>
      </c>
      <c r="C6" s="4838"/>
      <c r="D6" s="4838"/>
      <c r="E6" s="4838"/>
      <c r="F6" s="4838"/>
      <c r="G6" s="4838"/>
      <c r="H6" s="4838"/>
      <c r="I6" s="4838"/>
      <c r="J6" s="4838"/>
      <c r="K6" s="4838"/>
      <c r="L6" s="4838"/>
      <c r="M6" s="4838"/>
      <c r="N6" s="4838"/>
      <c r="O6" s="4838"/>
      <c r="P6" s="4838"/>
      <c r="Q6" s="4838"/>
      <c r="R6" s="4838"/>
      <c r="S6" s="4838"/>
      <c r="T6" s="4838"/>
      <c r="U6" s="4838"/>
      <c r="V6" s="4838"/>
      <c r="W6" s="4838"/>
      <c r="X6" s="4838"/>
      <c r="Y6" s="4838"/>
      <c r="Z6" s="4838"/>
      <c r="AA6" s="4838"/>
      <c r="AB6" s="4838"/>
      <c r="AC6" s="4838"/>
      <c r="AD6" s="4838"/>
      <c r="AE6" s="4838"/>
      <c r="AF6" s="4838"/>
      <c r="AG6" s="4838"/>
      <c r="AH6" s="4838"/>
      <c r="AI6" s="4838"/>
      <c r="AJ6" s="4838"/>
      <c r="AK6" s="4838"/>
      <c r="AL6" s="4838"/>
      <c r="AM6" s="4838"/>
      <c r="AN6" s="4838"/>
      <c r="AO6" s="4838"/>
      <c r="AP6" s="4838"/>
      <c r="AQ6" s="4838"/>
      <c r="AR6" s="4838"/>
      <c r="AS6" s="4838"/>
      <c r="AT6" s="4838"/>
      <c r="AU6" s="4838"/>
      <c r="AV6" s="4838"/>
      <c r="AW6" s="4838"/>
      <c r="AX6" s="4838"/>
      <c r="AY6" s="4838"/>
      <c r="AZ6" s="4838"/>
      <c r="BA6" s="4838"/>
      <c r="BB6" s="4838"/>
      <c r="BC6" s="4838"/>
      <c r="BD6" s="4838"/>
      <c r="BE6" s="4838"/>
      <c r="BF6" s="4838"/>
      <c r="BG6" s="4838"/>
      <c r="BH6" s="4838"/>
      <c r="BI6" s="4838"/>
      <c r="BJ6" s="4838"/>
      <c r="BK6" s="4838"/>
      <c r="BL6" s="4838"/>
      <c r="BM6" s="4838"/>
      <c r="BN6" s="4838"/>
      <c r="BO6" s="4838"/>
      <c r="BP6" s="4838"/>
      <c r="BQ6" s="4838"/>
      <c r="BR6" s="4838"/>
      <c r="BS6" s="4838"/>
      <c r="BT6" s="4838"/>
      <c r="BU6" s="4838"/>
      <c r="BV6" s="4838"/>
      <c r="BW6" s="4838"/>
      <c r="BX6" s="4838"/>
      <c r="BY6" s="4838"/>
      <c r="BZ6" s="4838"/>
      <c r="CA6" s="4838"/>
      <c r="CB6" s="4838"/>
      <c r="CC6" s="4838"/>
      <c r="CD6" s="4838"/>
      <c r="CE6" s="4838"/>
      <c r="CF6" s="4838"/>
      <c r="CG6" s="4838"/>
      <c r="CH6" s="4838"/>
      <c r="CI6" s="4838"/>
      <c r="CJ6" s="4838"/>
      <c r="CK6" s="4838"/>
      <c r="CL6" s="4838"/>
      <c r="CM6" s="4838"/>
      <c r="CN6" s="4838"/>
      <c r="CO6" s="4838"/>
      <c r="CP6" s="4838"/>
      <c r="CQ6" s="4838"/>
      <c r="CR6" s="4838"/>
      <c r="CS6" s="4838"/>
      <c r="CT6" s="4838"/>
      <c r="CU6" s="4838"/>
      <c r="CV6" s="4838"/>
      <c r="CW6" s="4838"/>
      <c r="CX6" s="4838"/>
      <c r="CY6" s="4838"/>
      <c r="CZ6" s="4838"/>
      <c r="DA6" s="4838"/>
      <c r="DB6" s="4838"/>
      <c r="DC6" s="4838"/>
      <c r="DD6" s="4838"/>
      <c r="DE6" s="4838"/>
      <c r="DF6" s="4838"/>
      <c r="DG6" s="4838"/>
      <c r="DH6" s="4838"/>
      <c r="DI6" s="4838"/>
      <c r="DJ6" s="4838"/>
      <c r="DK6" s="4838"/>
      <c r="DL6" s="4838"/>
      <c r="DM6" s="4838"/>
      <c r="DN6" s="4838"/>
      <c r="DO6" s="4838"/>
      <c r="DP6" s="4838"/>
      <c r="DQ6" s="4838"/>
      <c r="DR6" s="4838"/>
      <c r="DS6" s="4838"/>
      <c r="DT6" s="4838"/>
      <c r="DU6" s="4838"/>
      <c r="DV6" s="4838"/>
      <c r="DW6" s="4838"/>
      <c r="DX6" s="4838"/>
      <c r="DY6" s="4838"/>
      <c r="DZ6" s="4838"/>
      <c r="EA6" s="4838"/>
      <c r="EB6" s="4838"/>
      <c r="EC6" s="4838"/>
      <c r="ED6" s="4838"/>
      <c r="EE6" s="4838"/>
      <c r="EF6" s="4838"/>
      <c r="EG6" s="4838"/>
      <c r="EH6" s="4838"/>
      <c r="EI6" s="4838"/>
      <c r="EJ6" s="4838"/>
      <c r="EK6" s="4838"/>
      <c r="EL6" s="4838"/>
      <c r="EM6" s="4838"/>
      <c r="EN6" s="4838"/>
      <c r="EO6" s="4838"/>
      <c r="EP6" s="4838"/>
      <c r="EQ6" s="4838"/>
      <c r="ER6" s="4838"/>
      <c r="ES6" s="4838"/>
      <c r="ET6" s="4838"/>
      <c r="EU6" s="4838"/>
      <c r="EV6" s="4838"/>
      <c r="EW6" s="4838"/>
      <c r="EX6" s="4838"/>
      <c r="EY6" s="4838"/>
      <c r="EZ6" s="4838"/>
      <c r="FA6" s="4838"/>
      <c r="FB6" s="4838"/>
      <c r="FC6" s="4838"/>
      <c r="FD6" s="4838"/>
      <c r="FE6" s="4838"/>
      <c r="FF6" s="4838"/>
      <c r="FG6" s="4838"/>
      <c r="FH6" s="4838"/>
      <c r="FI6" s="4838"/>
      <c r="FJ6" s="4838"/>
      <c r="FK6" s="4838"/>
      <c r="FL6" s="4838"/>
      <c r="FM6" s="4838"/>
      <c r="FN6" s="4838"/>
      <c r="FO6" s="4838"/>
      <c r="FP6" s="4838"/>
      <c r="FQ6" s="4838"/>
      <c r="FR6" s="4838"/>
      <c r="FS6" s="4838"/>
      <c r="FT6" s="4838"/>
      <c r="FU6" s="4838"/>
      <c r="FV6" s="4838"/>
      <c r="FW6" s="4838"/>
      <c r="FX6" s="4838"/>
      <c r="FY6" s="4838"/>
      <c r="FZ6" s="4838"/>
      <c r="GA6" s="4838"/>
      <c r="GB6" s="4838"/>
      <c r="GC6" s="4838"/>
      <c r="GD6" s="4838"/>
      <c r="GE6" s="4838"/>
      <c r="GF6" s="4838"/>
      <c r="GG6" s="4838"/>
      <c r="GH6" s="4838"/>
      <c r="GI6" s="4838"/>
      <c r="GJ6" s="4838"/>
      <c r="GK6" s="4838"/>
      <c r="GL6" s="4838"/>
      <c r="GM6" s="4838"/>
      <c r="GN6" s="4838"/>
      <c r="GO6" s="4838"/>
      <c r="GP6" s="4838"/>
      <c r="GQ6" s="4838"/>
      <c r="GR6" s="4838"/>
      <c r="GS6" s="4838"/>
      <c r="GT6" s="4838"/>
      <c r="GU6" s="4838"/>
      <c r="GV6" s="4838"/>
      <c r="GW6" s="4838"/>
      <c r="GX6" s="4838"/>
      <c r="GY6" s="4838"/>
      <c r="GZ6" s="4838"/>
      <c r="HA6" s="4838"/>
      <c r="HB6" s="4838"/>
      <c r="HC6" s="4838"/>
      <c r="HD6" s="4838"/>
      <c r="HE6" s="4838"/>
      <c r="HF6" s="4838"/>
      <c r="HG6" s="4838"/>
      <c r="HH6" s="4838"/>
      <c r="HI6" s="4838"/>
      <c r="HJ6" s="4838"/>
      <c r="HK6" s="4838"/>
      <c r="HL6" s="4838"/>
      <c r="HM6" s="4838"/>
      <c r="HN6" s="4838"/>
      <c r="HO6" s="4838"/>
      <c r="HP6" s="4838"/>
      <c r="HQ6" s="4838"/>
      <c r="HR6" s="4838"/>
      <c r="HS6" s="4838"/>
      <c r="HT6" s="4838"/>
      <c r="HU6" s="4838"/>
      <c r="HV6" s="4838"/>
      <c r="HW6" s="4838"/>
      <c r="HX6" s="4838"/>
      <c r="HY6" s="4838"/>
      <c r="HZ6" s="4838"/>
      <c r="IA6" s="4838"/>
      <c r="IB6" s="4838"/>
      <c r="IC6" s="4838"/>
      <c r="ID6" s="4838"/>
      <c r="IE6" s="4838"/>
      <c r="IF6" s="4838"/>
      <c r="IG6" s="4838"/>
      <c r="IH6" s="4838"/>
      <c r="II6" s="4838"/>
      <c r="IJ6" s="4838"/>
      <c r="IK6" s="4838"/>
      <c r="IL6" s="4838"/>
      <c r="IM6" s="4838"/>
      <c r="IN6" s="4838"/>
      <c r="IO6" s="4838"/>
      <c r="IP6" s="4838"/>
      <c r="IQ6" s="4838"/>
      <c r="IR6" s="4838"/>
      <c r="IS6" s="4838"/>
      <c r="IT6" s="4838"/>
      <c r="IU6" s="4838"/>
      <c r="IV6" s="4838"/>
      <c r="IW6" s="4838"/>
      <c r="IX6" s="4838"/>
      <c r="IY6" s="4838"/>
      <c r="IZ6" s="4838"/>
      <c r="JA6" s="4838"/>
      <c r="JB6" s="4838"/>
      <c r="JC6" s="4838"/>
      <c r="JD6" s="4838"/>
      <c r="JE6" s="4838"/>
      <c r="JF6" s="4838"/>
      <c r="JG6" s="4838"/>
      <c r="JH6" s="4838"/>
      <c r="JI6" s="4838"/>
      <c r="JJ6" s="4838"/>
      <c r="JK6" s="4838"/>
      <c r="JL6" s="4838"/>
      <c r="JM6" s="4838"/>
      <c r="JN6" s="4838"/>
      <c r="JO6" s="4838"/>
      <c r="JP6" s="4838"/>
      <c r="JQ6" s="4838"/>
      <c r="JR6" s="4838"/>
      <c r="JS6" s="4838"/>
      <c r="JT6" s="4838"/>
      <c r="JU6" s="4838"/>
      <c r="JV6" s="4838"/>
      <c r="JW6" s="4838"/>
      <c r="JX6" s="4838"/>
      <c r="JY6" s="4838"/>
      <c r="JZ6" s="4838"/>
      <c r="KA6" s="4838"/>
      <c r="KB6" s="4838"/>
      <c r="KC6" s="4838"/>
      <c r="KD6" s="4838"/>
      <c r="KE6" s="4838"/>
      <c r="KF6" s="4838"/>
      <c r="KG6" s="4838"/>
      <c r="KH6" s="4838"/>
      <c r="KI6" s="4838"/>
      <c r="KJ6" s="4838"/>
      <c r="KK6" s="4838"/>
      <c r="KL6" s="4838"/>
      <c r="KM6" s="4838"/>
      <c r="KN6" s="4838"/>
      <c r="KO6" s="4838"/>
      <c r="KP6" s="4838"/>
      <c r="KQ6" s="4838"/>
      <c r="KR6" s="4838"/>
      <c r="KS6" s="4838"/>
      <c r="KT6" s="4838"/>
      <c r="KU6" s="4838"/>
      <c r="KV6" s="4838"/>
      <c r="KW6" s="4838"/>
      <c r="KX6" s="4838"/>
      <c r="KY6" s="4838"/>
      <c r="KZ6" s="4838"/>
      <c r="LA6" s="4838"/>
      <c r="LB6" s="4838"/>
      <c r="LC6" s="4838"/>
      <c r="LD6" s="4838"/>
      <c r="LE6" s="4838"/>
      <c r="LF6" s="4838"/>
      <c r="LG6" s="4838"/>
      <c r="LH6" s="4838"/>
      <c r="LI6" s="4838"/>
      <c r="LJ6" s="4838"/>
      <c r="LK6" s="4838"/>
      <c r="LL6" s="4838"/>
      <c r="LM6" s="4838"/>
      <c r="LN6" s="4838"/>
      <c r="LO6" s="4838"/>
      <c r="LP6" s="4838"/>
      <c r="LQ6" s="4838"/>
      <c r="LR6" s="4838"/>
      <c r="LS6" s="4838"/>
      <c r="LT6" s="4838"/>
      <c r="LU6" s="4838"/>
      <c r="LV6" s="4838"/>
      <c r="LW6" s="4838"/>
      <c r="LX6" s="4838"/>
      <c r="LY6" s="4838"/>
      <c r="LZ6" s="4838"/>
      <c r="MA6" s="4838"/>
      <c r="MB6" s="4838"/>
      <c r="MC6" s="4838"/>
      <c r="MD6" s="4838"/>
      <c r="ME6" s="4838"/>
      <c r="MF6" s="4838"/>
      <c r="MG6" s="4838"/>
      <c r="MH6" s="4838"/>
      <c r="MI6" s="4838"/>
      <c r="MJ6" s="4838"/>
      <c r="MK6" s="4838"/>
      <c r="ML6" s="4838"/>
      <c r="MM6" s="4838"/>
      <c r="MN6" s="4838"/>
      <c r="MO6" s="4838"/>
      <c r="MP6" s="4838"/>
      <c r="MQ6" s="4838"/>
      <c r="MR6" s="4838"/>
      <c r="MS6" s="4838"/>
      <c r="MT6" s="4838"/>
      <c r="MU6" s="4838"/>
      <c r="MV6" s="4838"/>
      <c r="MW6" s="4838"/>
      <c r="MX6" s="4838"/>
      <c r="MY6" s="4838"/>
      <c r="MZ6" s="4838"/>
      <c r="NA6" s="4838"/>
      <c r="NB6" s="4838"/>
      <c r="NC6" s="4838"/>
      <c r="ND6" s="4838"/>
      <c r="NE6" s="4838"/>
      <c r="NF6" s="4838"/>
      <c r="NG6" s="4838"/>
      <c r="NH6" s="4838"/>
      <c r="NI6" s="4838"/>
      <c r="NJ6" s="4838"/>
      <c r="NK6" s="4838"/>
      <c r="NL6" s="4838"/>
      <c r="NM6" s="4838"/>
      <c r="NN6" s="4838"/>
      <c r="NO6" s="4838"/>
      <c r="NP6" s="4838"/>
      <c r="NQ6" s="4838"/>
      <c r="NR6" s="4838"/>
      <c r="NS6" s="4838"/>
      <c r="NT6" s="4838"/>
      <c r="NU6" s="4838"/>
      <c r="NV6" s="4838"/>
      <c r="NW6" s="4838"/>
      <c r="NX6" s="4838"/>
      <c r="NY6" s="4838"/>
      <c r="NZ6" s="4838"/>
      <c r="OA6" s="4838"/>
      <c r="OB6" s="4838"/>
      <c r="OC6" s="4838"/>
      <c r="OD6" s="4838"/>
      <c r="OE6" s="4838"/>
      <c r="OF6" s="4838"/>
      <c r="OG6" s="4838"/>
      <c r="OH6" s="4838"/>
      <c r="OI6" s="4838"/>
      <c r="OJ6" s="4838"/>
      <c r="OK6" s="4838"/>
      <c r="OL6" s="4838"/>
      <c r="OM6" s="4838"/>
      <c r="ON6" s="4838"/>
      <c r="OO6" s="4838"/>
      <c r="OP6" s="4838"/>
      <c r="OQ6" s="4838"/>
      <c r="OR6" s="4838"/>
      <c r="OS6" s="4838"/>
      <c r="OT6" s="4838"/>
      <c r="OU6" s="4838"/>
      <c r="OV6" s="4838"/>
      <c r="OW6" s="4838"/>
      <c r="OX6" s="4838"/>
      <c r="OY6" s="4838"/>
      <c r="OZ6" s="4838"/>
      <c r="PA6" s="4838"/>
      <c r="PB6" s="4838"/>
      <c r="PC6" s="4838"/>
      <c r="PD6" s="4838"/>
      <c r="PE6" s="4838"/>
      <c r="PF6" s="4838"/>
      <c r="PG6" s="4838"/>
      <c r="PH6" s="4838"/>
      <c r="PI6" s="4838"/>
      <c r="PJ6" s="4838"/>
      <c r="PK6" s="4838"/>
      <c r="PL6" s="4838"/>
      <c r="PM6" s="4838"/>
      <c r="PN6" s="4838"/>
      <c r="PO6" s="4838"/>
      <c r="PP6" s="4838"/>
      <c r="PQ6" s="4838"/>
      <c r="PR6" s="4838"/>
      <c r="PS6" s="4838"/>
      <c r="PT6" s="4838"/>
      <c r="PU6" s="4838"/>
      <c r="PV6" s="4838"/>
      <c r="PW6" s="4838"/>
      <c r="PX6" s="4838"/>
      <c r="PY6" s="4838"/>
      <c r="PZ6" s="4838"/>
      <c r="QA6" s="4838"/>
      <c r="QB6" s="4838"/>
      <c r="QC6" s="4838"/>
      <c r="QD6" s="4838"/>
      <c r="QE6" s="4838"/>
      <c r="QF6" s="4838"/>
      <c r="QG6" s="4838"/>
      <c r="QH6" s="4838"/>
      <c r="QI6" s="4838"/>
      <c r="QJ6" s="4838"/>
      <c r="QK6" s="4838"/>
      <c r="QL6" s="4838"/>
      <c r="QM6" s="4838"/>
      <c r="QN6" s="4838"/>
      <c r="QO6" s="4838"/>
      <c r="QP6" s="4838"/>
      <c r="QQ6" s="4838"/>
      <c r="QR6" s="4838"/>
      <c r="QS6" s="4838"/>
      <c r="QT6" s="4838"/>
      <c r="QU6" s="4838"/>
      <c r="QV6" s="4838"/>
      <c r="QW6" s="4838"/>
      <c r="QX6" s="4838"/>
      <c r="QY6" s="4838"/>
      <c r="QZ6" s="4838"/>
      <c r="RA6" s="4838"/>
      <c r="RB6" s="4838"/>
      <c r="RC6" s="4838"/>
      <c r="RD6" s="4838"/>
      <c r="RE6" s="4838"/>
      <c r="RF6" s="4838"/>
      <c r="RG6" s="4838"/>
      <c r="RH6" s="4838"/>
      <c r="RI6" s="4838"/>
      <c r="RJ6" s="4838"/>
      <c r="RK6" s="4838"/>
      <c r="RL6" s="4838"/>
      <c r="RM6" s="4838"/>
      <c r="RN6" s="4838"/>
      <c r="RO6" s="4838"/>
      <c r="RP6" s="4838"/>
      <c r="RQ6" s="4838"/>
      <c r="RR6" s="4838"/>
      <c r="RS6" s="4838"/>
      <c r="RT6" s="4838"/>
      <c r="RU6" s="4838"/>
      <c r="RV6" s="4838"/>
      <c r="RW6" s="4838"/>
      <c r="RX6" s="4838"/>
      <c r="RY6" s="4838"/>
      <c r="RZ6" s="4838"/>
      <c r="SA6" s="4838"/>
      <c r="SB6" s="4838"/>
      <c r="SC6" s="4838"/>
      <c r="SD6" s="4838"/>
      <c r="SE6" s="4838"/>
      <c r="SF6" s="4838"/>
      <c r="SG6" s="4838"/>
      <c r="SH6" s="4838"/>
      <c r="SI6" s="4838"/>
      <c r="SJ6" s="4838"/>
      <c r="SK6" s="4838"/>
      <c r="SL6" s="4838"/>
      <c r="SM6" s="4838"/>
      <c r="SN6" s="4838"/>
      <c r="SO6" s="4838"/>
      <c r="SP6" s="4838"/>
      <c r="SQ6" s="4838"/>
      <c r="SR6" s="4838"/>
      <c r="SS6" s="4838"/>
      <c r="ST6" s="4838"/>
      <c r="SU6" s="4838"/>
      <c r="SV6" s="4838"/>
      <c r="SW6" s="4838"/>
      <c r="SX6" s="4838"/>
      <c r="SY6" s="4838"/>
      <c r="SZ6" s="4838"/>
    </row>
    <row r="7" spans="1:520" ht="13.2" x14ac:dyDescent="0.25">
      <c r="A7" s="4840" t="s">
        <v>5</v>
      </c>
      <c r="B7" s="4852">
        <v>42733</v>
      </c>
      <c r="C7" s="4852">
        <v>42734</v>
      </c>
      <c r="D7" s="4852">
        <v>42738</v>
      </c>
      <c r="E7" s="4852">
        <v>42739</v>
      </c>
      <c r="F7" s="4852">
        <v>42740</v>
      </c>
      <c r="G7" s="4852">
        <v>42741</v>
      </c>
      <c r="H7" s="4852">
        <v>42744</v>
      </c>
      <c r="I7" s="4852">
        <v>42745</v>
      </c>
      <c r="J7" s="4852">
        <v>42746</v>
      </c>
      <c r="K7" s="4852">
        <v>42747</v>
      </c>
      <c r="L7" s="4852">
        <v>42748</v>
      </c>
      <c r="M7" s="4852">
        <v>42751</v>
      </c>
      <c r="N7" s="4852">
        <v>42752</v>
      </c>
      <c r="O7" s="4852">
        <v>42753</v>
      </c>
      <c r="P7" s="4852">
        <v>42754</v>
      </c>
      <c r="Q7" s="4852">
        <v>42755</v>
      </c>
      <c r="R7" s="4852">
        <v>42758</v>
      </c>
      <c r="S7" s="4852">
        <v>42759</v>
      </c>
      <c r="T7" s="4852">
        <v>42760</v>
      </c>
      <c r="U7" s="4852">
        <v>42761</v>
      </c>
      <c r="V7" s="4852">
        <v>42762</v>
      </c>
      <c r="W7" s="4852">
        <v>42765</v>
      </c>
      <c r="X7" s="4852">
        <v>42766</v>
      </c>
      <c r="Y7" s="4852">
        <v>42767</v>
      </c>
      <c r="Z7" s="4852">
        <v>42768</v>
      </c>
      <c r="AA7" s="4852">
        <v>42769</v>
      </c>
      <c r="AB7" s="4852">
        <v>42772</v>
      </c>
      <c r="AC7" s="4852">
        <v>42773</v>
      </c>
      <c r="AD7" s="4852">
        <v>42774</v>
      </c>
      <c r="AE7" s="4852">
        <v>42775</v>
      </c>
      <c r="AF7" s="4852">
        <v>42776</v>
      </c>
      <c r="AG7" s="4852">
        <v>42779</v>
      </c>
      <c r="AH7" s="4852">
        <v>42780</v>
      </c>
      <c r="AI7" s="4852">
        <v>42781</v>
      </c>
      <c r="AJ7" s="4852">
        <v>42782</v>
      </c>
      <c r="AK7" s="4852">
        <v>42783</v>
      </c>
      <c r="AL7" s="4852">
        <v>42786</v>
      </c>
      <c r="AM7" s="4852">
        <v>42787</v>
      </c>
      <c r="AN7" s="4852">
        <v>42788</v>
      </c>
      <c r="AO7" s="4852">
        <v>42789</v>
      </c>
      <c r="AP7" s="4852">
        <v>42790</v>
      </c>
      <c r="AQ7" s="4852">
        <v>42793</v>
      </c>
      <c r="AR7" s="4852">
        <v>42794</v>
      </c>
      <c r="AS7" s="4852">
        <v>42795</v>
      </c>
      <c r="AT7" s="4852">
        <v>42796</v>
      </c>
      <c r="AU7" s="4852">
        <v>42797</v>
      </c>
      <c r="AV7" s="4852">
        <v>42800</v>
      </c>
      <c r="AW7" s="4852">
        <v>42801</v>
      </c>
      <c r="AX7" s="4852">
        <v>42802</v>
      </c>
      <c r="AY7" s="4852">
        <v>42803</v>
      </c>
      <c r="AZ7" s="4852">
        <v>42804</v>
      </c>
      <c r="BA7" s="4852">
        <v>42807</v>
      </c>
      <c r="BB7" s="4852">
        <v>42808</v>
      </c>
      <c r="BC7" s="4852">
        <v>42809</v>
      </c>
      <c r="BD7" s="4852">
        <v>42810</v>
      </c>
      <c r="BE7" s="4852">
        <v>42811</v>
      </c>
      <c r="BF7" s="4852">
        <v>42814</v>
      </c>
      <c r="BG7" s="4852">
        <v>42815</v>
      </c>
      <c r="BH7" s="4852">
        <v>42816</v>
      </c>
      <c r="BI7" s="4852">
        <v>42817</v>
      </c>
      <c r="BJ7" s="4852">
        <v>42818</v>
      </c>
      <c r="BK7" s="4852">
        <v>42821</v>
      </c>
      <c r="BL7" s="4852">
        <v>42822</v>
      </c>
      <c r="BM7" s="4852">
        <v>42823</v>
      </c>
      <c r="BN7" s="4852">
        <v>42824</v>
      </c>
      <c r="BO7" s="4852">
        <v>42825</v>
      </c>
      <c r="BP7" s="4852">
        <v>42828</v>
      </c>
      <c r="BQ7" s="4852">
        <v>42829</v>
      </c>
      <c r="BR7" s="4852">
        <v>42830</v>
      </c>
      <c r="BS7" s="4852">
        <v>42831</v>
      </c>
      <c r="BT7" s="4852">
        <v>42832</v>
      </c>
      <c r="BU7" s="4852">
        <v>42835</v>
      </c>
      <c r="BV7" s="4852">
        <v>42836</v>
      </c>
      <c r="BW7" s="4852">
        <v>42837</v>
      </c>
      <c r="BX7" s="4852">
        <v>42838</v>
      </c>
      <c r="BY7" s="4852">
        <v>42839</v>
      </c>
      <c r="BZ7" s="4852">
        <v>42842</v>
      </c>
      <c r="CA7" s="4852">
        <v>42843</v>
      </c>
      <c r="CB7" s="4852">
        <v>42844</v>
      </c>
      <c r="CC7" s="4852">
        <v>42845</v>
      </c>
      <c r="CD7" s="4852">
        <v>42846</v>
      </c>
      <c r="CE7" s="4852">
        <v>42849</v>
      </c>
      <c r="CF7" s="4852">
        <v>42850</v>
      </c>
      <c r="CG7" s="4852">
        <v>42851</v>
      </c>
      <c r="CH7" s="4852">
        <v>42852</v>
      </c>
      <c r="CI7" s="4852">
        <v>42853</v>
      </c>
      <c r="CJ7" s="4852">
        <v>42856</v>
      </c>
      <c r="CK7" s="4852">
        <v>42857</v>
      </c>
      <c r="CL7" s="4852">
        <v>42858</v>
      </c>
      <c r="CM7" s="4852">
        <v>42859</v>
      </c>
      <c r="CN7" s="4852">
        <v>42860</v>
      </c>
      <c r="CO7" s="4852">
        <v>42863</v>
      </c>
      <c r="CP7" s="4852">
        <v>42864</v>
      </c>
      <c r="CQ7" s="4852">
        <v>42865</v>
      </c>
      <c r="CR7" s="4852">
        <v>42866</v>
      </c>
      <c r="CS7" s="4852">
        <v>42867</v>
      </c>
      <c r="CT7" s="4852">
        <v>42870</v>
      </c>
      <c r="CU7" s="4852">
        <v>42871</v>
      </c>
      <c r="CV7" s="4852">
        <v>42872</v>
      </c>
      <c r="CW7" s="4852">
        <v>42873</v>
      </c>
      <c r="CX7" s="4852">
        <v>42874</v>
      </c>
      <c r="CY7" s="4852">
        <v>42877</v>
      </c>
      <c r="CZ7" s="4852">
        <v>42878</v>
      </c>
      <c r="DA7" s="4852">
        <v>42879</v>
      </c>
      <c r="DB7" s="4852">
        <v>42880</v>
      </c>
      <c r="DC7" s="4852">
        <v>42881</v>
      </c>
      <c r="DD7" s="4852">
        <v>42884</v>
      </c>
      <c r="DE7" s="4852">
        <v>42885</v>
      </c>
      <c r="DF7" s="4852">
        <v>42886</v>
      </c>
      <c r="DG7" s="4852">
        <v>42887</v>
      </c>
      <c r="DH7" s="4852">
        <v>42888</v>
      </c>
      <c r="DI7" s="4852">
        <v>42891</v>
      </c>
      <c r="DJ7" s="4852">
        <v>42892</v>
      </c>
      <c r="DK7" s="4852">
        <v>42893</v>
      </c>
      <c r="DL7" s="4852">
        <v>42894</v>
      </c>
      <c r="DM7" s="4852">
        <v>42895</v>
      </c>
      <c r="DN7" s="4852">
        <v>42898</v>
      </c>
      <c r="DO7" s="4852">
        <v>42899</v>
      </c>
      <c r="DP7" s="4852">
        <v>42900</v>
      </c>
      <c r="DQ7" s="4852">
        <v>42901</v>
      </c>
      <c r="DR7" s="4852">
        <v>42902</v>
      </c>
      <c r="DS7" s="4852">
        <v>42905</v>
      </c>
      <c r="DT7" s="4852">
        <v>42906</v>
      </c>
      <c r="DU7" s="4852">
        <v>42907</v>
      </c>
      <c r="DV7" s="4852">
        <v>42908</v>
      </c>
      <c r="DW7" s="4852">
        <v>42909</v>
      </c>
      <c r="DX7" s="4852">
        <v>42912</v>
      </c>
      <c r="DY7" s="4852">
        <v>42913</v>
      </c>
      <c r="DZ7" s="4852">
        <v>42914</v>
      </c>
      <c r="EA7" s="4852">
        <v>42915</v>
      </c>
      <c r="EB7" s="4852">
        <v>42916</v>
      </c>
      <c r="EC7" s="4852">
        <v>42919</v>
      </c>
      <c r="ED7" s="4852">
        <v>42921</v>
      </c>
      <c r="EE7" s="4852">
        <v>42922</v>
      </c>
      <c r="EF7" s="4852">
        <v>42923</v>
      </c>
      <c r="EG7" s="4852">
        <v>42926</v>
      </c>
      <c r="EH7" s="4852">
        <v>42927</v>
      </c>
      <c r="EI7" s="4852">
        <v>42928</v>
      </c>
      <c r="EJ7" s="4852">
        <v>42929</v>
      </c>
      <c r="EK7" s="4852">
        <v>42930</v>
      </c>
      <c r="EL7" s="4852">
        <v>42933</v>
      </c>
      <c r="EM7" s="4852">
        <v>42934</v>
      </c>
      <c r="EN7" s="4852">
        <v>42935</v>
      </c>
      <c r="EO7" s="4852">
        <v>42936</v>
      </c>
      <c r="EP7" s="4852">
        <v>42937</v>
      </c>
      <c r="EQ7" s="4852">
        <v>42940</v>
      </c>
      <c r="ER7" s="4852">
        <v>42941</v>
      </c>
      <c r="ES7" s="4852">
        <v>42942</v>
      </c>
      <c r="ET7" s="4852">
        <v>42943</v>
      </c>
      <c r="EU7" s="4852">
        <v>42944</v>
      </c>
      <c r="EV7" s="4852">
        <v>42947</v>
      </c>
      <c r="EW7" s="4852">
        <v>42948</v>
      </c>
      <c r="EX7" s="4852">
        <v>42949</v>
      </c>
      <c r="EY7" s="4852">
        <v>42950</v>
      </c>
      <c r="EZ7" s="4852">
        <v>42951</v>
      </c>
      <c r="FA7" s="4852">
        <v>42954</v>
      </c>
      <c r="FB7" s="4852">
        <v>42955</v>
      </c>
      <c r="FC7" s="4852">
        <v>42956</v>
      </c>
      <c r="FD7" s="4852">
        <v>42957</v>
      </c>
      <c r="FE7" s="4852">
        <v>42958</v>
      </c>
      <c r="FF7" s="4852">
        <v>42961</v>
      </c>
      <c r="FG7" s="4852">
        <v>42962</v>
      </c>
      <c r="FH7" s="4852">
        <v>42963</v>
      </c>
      <c r="FI7" s="4852">
        <v>42964</v>
      </c>
      <c r="FJ7" s="4852">
        <v>42965</v>
      </c>
      <c r="FK7" s="4852">
        <v>42968</v>
      </c>
      <c r="FL7" s="4852">
        <v>42969</v>
      </c>
      <c r="FM7" s="4852">
        <v>42970</v>
      </c>
      <c r="FN7" s="4852">
        <v>42971</v>
      </c>
      <c r="FO7" s="4852">
        <v>42972</v>
      </c>
      <c r="FP7" s="4852">
        <v>42975</v>
      </c>
      <c r="FQ7" s="4852">
        <v>42976</v>
      </c>
      <c r="FR7" s="4852">
        <v>42977</v>
      </c>
      <c r="FS7" s="4852">
        <v>42978</v>
      </c>
      <c r="FT7" s="4852">
        <v>42979</v>
      </c>
      <c r="FU7" s="4852">
        <v>42982</v>
      </c>
      <c r="FV7" s="4852">
        <v>42983</v>
      </c>
      <c r="FW7" s="4852">
        <v>42984</v>
      </c>
      <c r="FX7" s="4852">
        <v>42985</v>
      </c>
      <c r="FY7" s="4852">
        <v>42986</v>
      </c>
      <c r="FZ7" s="4852">
        <v>42989</v>
      </c>
      <c r="GA7" s="4852">
        <v>42990</v>
      </c>
      <c r="GB7" s="4852">
        <v>42991</v>
      </c>
      <c r="GC7" s="4852">
        <v>42992</v>
      </c>
      <c r="GD7" s="4852">
        <v>42993</v>
      </c>
      <c r="GE7" s="4852">
        <v>42996</v>
      </c>
      <c r="GF7" s="4852">
        <v>42997</v>
      </c>
      <c r="GG7" s="4852">
        <v>42998</v>
      </c>
      <c r="GH7" s="4852">
        <v>42999</v>
      </c>
      <c r="GI7" s="4852">
        <v>43000</v>
      </c>
      <c r="GJ7" s="4852">
        <v>43003</v>
      </c>
      <c r="GK7" s="4852">
        <v>43004</v>
      </c>
      <c r="GL7" s="4852">
        <v>43005</v>
      </c>
      <c r="GM7" s="4852">
        <v>43006</v>
      </c>
      <c r="GN7" s="4852">
        <v>43007</v>
      </c>
      <c r="GO7" s="4852">
        <v>43010</v>
      </c>
      <c r="GP7" s="4852">
        <v>43011</v>
      </c>
      <c r="GQ7" s="4852">
        <v>43012</v>
      </c>
      <c r="GR7" s="4852">
        <v>43013</v>
      </c>
      <c r="GS7" s="4852">
        <v>43014</v>
      </c>
      <c r="GT7" s="4852">
        <v>43017</v>
      </c>
      <c r="GU7" s="4852">
        <v>43018</v>
      </c>
      <c r="GV7" s="4852">
        <v>43019</v>
      </c>
      <c r="GW7" s="4852">
        <v>43020</v>
      </c>
      <c r="GX7" s="4852">
        <v>43021</v>
      </c>
      <c r="GY7" s="4852">
        <v>43024</v>
      </c>
      <c r="GZ7" s="4852">
        <v>43025</v>
      </c>
      <c r="HA7" s="4852">
        <v>43026</v>
      </c>
      <c r="HB7" s="4852">
        <v>43027</v>
      </c>
      <c r="HC7" s="4852">
        <v>43028</v>
      </c>
      <c r="HD7" s="4852">
        <v>43031</v>
      </c>
      <c r="HE7" s="4852">
        <v>43032</v>
      </c>
      <c r="HF7" s="4852">
        <v>43033</v>
      </c>
      <c r="HG7" s="4852">
        <v>43034</v>
      </c>
      <c r="HH7" s="4852">
        <v>43035</v>
      </c>
      <c r="HI7" s="4852">
        <v>43038</v>
      </c>
      <c r="HJ7" s="4852">
        <v>43039</v>
      </c>
      <c r="HK7" s="4852">
        <v>43040</v>
      </c>
      <c r="HL7" s="4852">
        <v>43041</v>
      </c>
      <c r="HM7" s="4852">
        <v>43042</v>
      </c>
      <c r="HN7" s="4852">
        <v>43045</v>
      </c>
      <c r="HO7" s="4852">
        <v>43046</v>
      </c>
      <c r="HP7" s="4852">
        <v>43047</v>
      </c>
      <c r="HQ7" s="4852">
        <v>43048</v>
      </c>
      <c r="HR7" s="4852">
        <v>43049</v>
      </c>
      <c r="HS7" s="4852">
        <v>43052</v>
      </c>
      <c r="HT7" s="4852">
        <v>43053</v>
      </c>
      <c r="HU7" s="4852">
        <v>43054</v>
      </c>
      <c r="HV7" s="4852">
        <v>43055</v>
      </c>
      <c r="HW7" s="4852">
        <v>43056</v>
      </c>
      <c r="HX7" s="4852">
        <v>43059</v>
      </c>
      <c r="HY7" s="4852">
        <v>43060</v>
      </c>
      <c r="HZ7" s="4852">
        <v>43061</v>
      </c>
      <c r="IA7" s="4852">
        <v>43062</v>
      </c>
      <c r="IB7" s="4852">
        <v>43063</v>
      </c>
      <c r="IC7" s="4852">
        <v>43066</v>
      </c>
      <c r="ID7" s="4852">
        <v>43067</v>
      </c>
      <c r="IE7" s="4852">
        <v>43068</v>
      </c>
      <c r="IF7" s="4852">
        <v>43069</v>
      </c>
      <c r="IG7" s="4852">
        <v>43070</v>
      </c>
      <c r="IH7" s="4852">
        <v>43073</v>
      </c>
      <c r="II7" s="4852">
        <v>43074</v>
      </c>
      <c r="IJ7" s="4852">
        <v>43075</v>
      </c>
      <c r="IK7" s="4852">
        <v>43076</v>
      </c>
      <c r="IL7" s="4852">
        <v>43077</v>
      </c>
      <c r="IM7" s="4852">
        <v>43080</v>
      </c>
      <c r="IN7" s="4852">
        <v>43081</v>
      </c>
      <c r="IO7" s="4852">
        <v>43082</v>
      </c>
      <c r="IP7" s="4852">
        <v>43083</v>
      </c>
      <c r="IQ7" s="4852">
        <v>43084</v>
      </c>
      <c r="IR7" s="4852">
        <v>43087</v>
      </c>
      <c r="IS7" s="4852">
        <v>43088</v>
      </c>
      <c r="IT7" s="4852">
        <v>43089</v>
      </c>
      <c r="IU7" s="4852">
        <v>43090</v>
      </c>
      <c r="IV7" s="4852">
        <v>43091</v>
      </c>
      <c r="IW7" s="4852">
        <v>43095</v>
      </c>
      <c r="IX7" s="4852">
        <v>43096</v>
      </c>
      <c r="IY7" s="4852">
        <v>43097</v>
      </c>
      <c r="IZ7" s="4852">
        <v>43098</v>
      </c>
      <c r="JA7" s="4852">
        <v>43101</v>
      </c>
      <c r="JB7" s="4852">
        <v>43102</v>
      </c>
      <c r="JC7" s="4852">
        <v>43103</v>
      </c>
      <c r="JD7" s="4852">
        <v>43104</v>
      </c>
      <c r="JE7" s="4852">
        <v>43105</v>
      </c>
      <c r="JF7" s="4852">
        <v>43108</v>
      </c>
      <c r="JG7" s="4852">
        <v>43109</v>
      </c>
      <c r="JH7" s="4852">
        <v>43110</v>
      </c>
      <c r="JI7" s="4852">
        <v>43111</v>
      </c>
      <c r="JJ7" s="4852">
        <v>43112</v>
      </c>
      <c r="JK7" s="4852">
        <v>43115</v>
      </c>
      <c r="JL7" s="4852">
        <v>43116</v>
      </c>
      <c r="JM7" s="4852">
        <v>43117</v>
      </c>
      <c r="JN7" s="4852">
        <v>43118</v>
      </c>
      <c r="JO7" s="4852">
        <v>43119</v>
      </c>
      <c r="JP7" s="4852">
        <v>43122</v>
      </c>
      <c r="JQ7" s="4852">
        <v>43123</v>
      </c>
      <c r="JR7" s="4852">
        <v>43124</v>
      </c>
      <c r="JS7" s="4852">
        <v>43125</v>
      </c>
      <c r="JT7" s="4852">
        <v>43126</v>
      </c>
      <c r="JU7" s="4852">
        <v>43129</v>
      </c>
      <c r="JV7" s="4852">
        <v>43130</v>
      </c>
      <c r="JW7" s="4852">
        <v>43131</v>
      </c>
      <c r="JX7" s="4852">
        <v>43132</v>
      </c>
      <c r="JY7" s="4852">
        <v>43133</v>
      </c>
      <c r="JZ7" s="4852">
        <v>43136</v>
      </c>
      <c r="KA7" s="4852">
        <v>43137</v>
      </c>
      <c r="KB7" s="4852">
        <v>43138</v>
      </c>
      <c r="KC7" s="4852">
        <v>43139</v>
      </c>
      <c r="KD7" s="4852">
        <v>43140</v>
      </c>
      <c r="KE7" s="4852">
        <v>43143</v>
      </c>
      <c r="KF7" s="4852">
        <v>43144</v>
      </c>
      <c r="KG7" s="4852">
        <v>43145</v>
      </c>
      <c r="KH7" s="4852">
        <v>43146</v>
      </c>
      <c r="KI7" s="4852">
        <v>43147</v>
      </c>
      <c r="KJ7" s="4852">
        <v>43150</v>
      </c>
      <c r="KK7" s="4852">
        <v>43151</v>
      </c>
      <c r="KL7" s="4852">
        <v>43152</v>
      </c>
      <c r="KM7" s="4852">
        <v>43153</v>
      </c>
      <c r="KN7" s="4852">
        <v>43154</v>
      </c>
      <c r="KO7" s="4852">
        <v>43157</v>
      </c>
      <c r="KP7" s="4852">
        <v>43158</v>
      </c>
      <c r="KQ7" s="4852">
        <v>43159</v>
      </c>
      <c r="KR7" s="4852">
        <v>43160</v>
      </c>
      <c r="KS7" s="4852">
        <v>43161</v>
      </c>
      <c r="KT7" s="4852">
        <v>43164</v>
      </c>
      <c r="KU7" s="4852">
        <v>43165</v>
      </c>
      <c r="KV7" s="4852">
        <v>43166</v>
      </c>
      <c r="KW7" s="4852">
        <v>43167</v>
      </c>
      <c r="KX7" s="4852">
        <v>43168</v>
      </c>
      <c r="KY7" s="4852">
        <v>43171</v>
      </c>
      <c r="KZ7" s="4852">
        <v>43172</v>
      </c>
      <c r="LA7" s="4852">
        <v>43173</v>
      </c>
      <c r="LB7" s="4852">
        <v>43174</v>
      </c>
      <c r="LC7" s="4852">
        <v>43175</v>
      </c>
      <c r="LD7" s="4852">
        <v>43178</v>
      </c>
      <c r="LE7" s="4852">
        <v>43179</v>
      </c>
      <c r="LF7" s="4852">
        <v>43180</v>
      </c>
      <c r="LG7" s="4852">
        <v>43181</v>
      </c>
      <c r="LH7" s="4852">
        <v>43182</v>
      </c>
      <c r="LI7" s="4852">
        <v>43185</v>
      </c>
      <c r="LJ7" s="4852">
        <v>43186</v>
      </c>
      <c r="LK7" s="4852">
        <v>43187</v>
      </c>
      <c r="LL7" s="4852">
        <v>43188</v>
      </c>
      <c r="LM7" s="4852">
        <v>43189</v>
      </c>
      <c r="LN7" s="4852">
        <v>43192</v>
      </c>
      <c r="LO7" s="4852">
        <v>43193</v>
      </c>
      <c r="LP7" s="4852">
        <v>43194</v>
      </c>
      <c r="LQ7" s="4852">
        <v>43195</v>
      </c>
      <c r="LR7" s="4852">
        <v>43196</v>
      </c>
      <c r="LS7" s="4852">
        <v>43199</v>
      </c>
      <c r="LT7" s="4852">
        <v>43200</v>
      </c>
      <c r="LU7" s="4852">
        <v>43201</v>
      </c>
      <c r="LV7" s="4852">
        <v>43202</v>
      </c>
      <c r="LW7" s="4852">
        <v>43203</v>
      </c>
      <c r="LX7" s="4852">
        <v>43206</v>
      </c>
      <c r="LY7" s="4852">
        <v>43207</v>
      </c>
      <c r="LZ7" s="4852">
        <v>43208</v>
      </c>
      <c r="MA7" s="4852">
        <v>43209</v>
      </c>
      <c r="MB7" s="4852">
        <v>43210</v>
      </c>
      <c r="MC7" s="4852">
        <v>43213</v>
      </c>
      <c r="MD7" s="4852">
        <v>43214</v>
      </c>
      <c r="ME7" s="4852">
        <v>43215</v>
      </c>
      <c r="MF7" s="4852">
        <v>43216</v>
      </c>
      <c r="MG7" s="4852">
        <v>43217</v>
      </c>
      <c r="MH7" s="4852">
        <v>43220</v>
      </c>
      <c r="MI7" s="4852">
        <v>43221</v>
      </c>
      <c r="MJ7" s="4852">
        <v>43222</v>
      </c>
      <c r="MK7" s="4852">
        <v>43223</v>
      </c>
      <c r="ML7" s="4852">
        <v>43224</v>
      </c>
      <c r="MM7" s="4852">
        <v>43227</v>
      </c>
      <c r="MN7" s="4852">
        <v>43228</v>
      </c>
      <c r="MO7" s="4852">
        <v>43229</v>
      </c>
      <c r="MP7" s="4852">
        <v>43230</v>
      </c>
      <c r="MQ7" s="4852">
        <v>43231</v>
      </c>
      <c r="MR7" s="4852">
        <v>43234</v>
      </c>
      <c r="MS7" s="4852">
        <v>43235</v>
      </c>
      <c r="MT7" s="4852">
        <v>43236</v>
      </c>
      <c r="MU7" s="4852">
        <v>43237</v>
      </c>
      <c r="MV7" s="4852">
        <v>43238</v>
      </c>
      <c r="MW7" s="4852">
        <v>43241</v>
      </c>
      <c r="MX7" s="4852">
        <v>43242</v>
      </c>
      <c r="MY7" s="4852">
        <v>43243</v>
      </c>
      <c r="MZ7" s="4852">
        <v>43244</v>
      </c>
      <c r="NA7" s="4852">
        <v>43245</v>
      </c>
      <c r="NB7" s="4852">
        <v>43249</v>
      </c>
      <c r="NC7" s="4852">
        <v>43250</v>
      </c>
      <c r="ND7" s="4852">
        <v>43251</v>
      </c>
      <c r="NE7" s="4852">
        <v>43252</v>
      </c>
      <c r="NF7" s="4852">
        <v>43255</v>
      </c>
      <c r="NG7" s="4852">
        <v>43256</v>
      </c>
      <c r="NH7" s="4852">
        <v>43257</v>
      </c>
      <c r="NI7" s="4852">
        <v>43258</v>
      </c>
      <c r="NJ7" s="4852">
        <v>43259</v>
      </c>
      <c r="NK7" s="4852">
        <v>43262</v>
      </c>
      <c r="NL7" s="4852">
        <v>43263</v>
      </c>
      <c r="NM7" s="4852">
        <v>43264</v>
      </c>
      <c r="NN7" s="4852">
        <v>43265</v>
      </c>
      <c r="NO7" s="4852">
        <v>43266</v>
      </c>
      <c r="NP7" s="4852">
        <v>43269</v>
      </c>
      <c r="NQ7" s="4852">
        <v>43270</v>
      </c>
      <c r="NR7" s="4852">
        <v>43271</v>
      </c>
      <c r="NS7" s="4852">
        <v>43272</v>
      </c>
      <c r="NT7" s="4852">
        <v>43273</v>
      </c>
      <c r="NU7" s="4852">
        <v>43276</v>
      </c>
      <c r="NV7" s="4852">
        <v>43277</v>
      </c>
      <c r="NW7" s="4852">
        <v>43278</v>
      </c>
      <c r="NX7" s="4852">
        <v>43279</v>
      </c>
      <c r="NY7" s="4852">
        <v>43280</v>
      </c>
      <c r="NZ7" s="4852">
        <v>43283</v>
      </c>
      <c r="OA7" s="4852">
        <v>43284</v>
      </c>
      <c r="OB7" s="4852">
        <v>43285</v>
      </c>
      <c r="OC7" s="4852">
        <v>43286</v>
      </c>
      <c r="OD7" s="4852">
        <v>43287</v>
      </c>
      <c r="OE7" s="4852">
        <v>43290</v>
      </c>
      <c r="OF7" s="4852">
        <v>43291</v>
      </c>
      <c r="OG7" s="4852">
        <v>43292</v>
      </c>
      <c r="OH7" s="4852">
        <v>43293</v>
      </c>
      <c r="OI7" s="4852">
        <v>43294</v>
      </c>
      <c r="OJ7" s="4852">
        <v>43297</v>
      </c>
      <c r="OK7" s="4852">
        <v>43298</v>
      </c>
      <c r="OL7" s="4852">
        <v>43299</v>
      </c>
      <c r="OM7" s="4852">
        <v>43300</v>
      </c>
      <c r="ON7" s="4852">
        <v>43301</v>
      </c>
      <c r="OO7" s="4852">
        <v>43304</v>
      </c>
      <c r="OP7" s="4852">
        <v>43305</v>
      </c>
      <c r="OQ7" s="4852">
        <v>43306</v>
      </c>
      <c r="OR7" s="4852">
        <v>43307</v>
      </c>
      <c r="OS7" s="4852">
        <v>43308</v>
      </c>
      <c r="OT7" s="4852">
        <v>43311</v>
      </c>
      <c r="OU7" s="4852">
        <v>43312</v>
      </c>
      <c r="OV7" s="4852">
        <v>43313</v>
      </c>
      <c r="OW7" s="4852">
        <v>43314</v>
      </c>
      <c r="OX7" s="4852">
        <v>43315</v>
      </c>
      <c r="OY7" s="4852">
        <v>43318</v>
      </c>
      <c r="OZ7" s="4852">
        <v>43319</v>
      </c>
      <c r="PA7" s="4852">
        <v>43320</v>
      </c>
      <c r="PB7" s="4852">
        <v>43321</v>
      </c>
      <c r="PC7" s="4852">
        <v>43322</v>
      </c>
      <c r="PD7" s="4852">
        <v>43325</v>
      </c>
      <c r="PE7" s="4852">
        <v>43326</v>
      </c>
      <c r="PF7" s="4852">
        <v>43327</v>
      </c>
      <c r="PG7" s="4852">
        <v>43328</v>
      </c>
      <c r="PH7" s="4852">
        <v>43329</v>
      </c>
      <c r="PI7" s="4852">
        <v>43332</v>
      </c>
      <c r="PJ7" s="4852">
        <v>43333</v>
      </c>
      <c r="PK7" s="4852">
        <v>43334</v>
      </c>
      <c r="PL7" s="4852">
        <v>43335</v>
      </c>
      <c r="PM7" s="4852">
        <v>43336</v>
      </c>
      <c r="PN7" s="4852">
        <v>43339</v>
      </c>
      <c r="PO7" s="4852">
        <v>43340</v>
      </c>
      <c r="PP7" s="4852">
        <v>43341</v>
      </c>
      <c r="PQ7" s="4852">
        <v>43342</v>
      </c>
      <c r="PR7" s="4852">
        <v>43343</v>
      </c>
      <c r="PS7" s="4852">
        <v>43346</v>
      </c>
      <c r="PT7" s="4852">
        <v>43347</v>
      </c>
      <c r="PU7" s="4852">
        <v>43348</v>
      </c>
      <c r="PV7" s="4852">
        <v>43349</v>
      </c>
      <c r="PW7" s="4852">
        <v>43350</v>
      </c>
      <c r="PX7" s="4852">
        <v>43353</v>
      </c>
      <c r="PY7" s="4852">
        <v>43354</v>
      </c>
      <c r="PZ7" s="4852">
        <v>43355</v>
      </c>
      <c r="QA7" s="4852">
        <v>43356</v>
      </c>
      <c r="QB7" s="4852">
        <v>43357</v>
      </c>
      <c r="QC7" s="4852">
        <v>43360</v>
      </c>
      <c r="QD7" s="4852">
        <v>43361</v>
      </c>
      <c r="QE7" s="4852">
        <v>43362</v>
      </c>
      <c r="QF7" s="4852">
        <v>43363</v>
      </c>
      <c r="QG7" s="4852">
        <v>43364</v>
      </c>
      <c r="QH7" s="4852">
        <v>43367</v>
      </c>
      <c r="QI7" s="4852">
        <v>43368</v>
      </c>
      <c r="QJ7" s="4852">
        <v>43369</v>
      </c>
      <c r="QK7" s="4852">
        <v>43370</v>
      </c>
      <c r="QL7" s="4852">
        <v>43371</v>
      </c>
      <c r="QM7" s="4852">
        <v>43374</v>
      </c>
      <c r="QN7" s="4852">
        <v>43375</v>
      </c>
      <c r="QO7" s="4852">
        <v>43376</v>
      </c>
      <c r="QP7" s="4852">
        <v>43377</v>
      </c>
      <c r="QQ7" s="4852">
        <v>43378</v>
      </c>
      <c r="QR7" s="4852">
        <v>43381</v>
      </c>
      <c r="QS7" s="4852">
        <v>43382</v>
      </c>
      <c r="QT7" s="4852">
        <v>43383</v>
      </c>
      <c r="QU7" s="4852">
        <v>43384</v>
      </c>
      <c r="QV7" s="4852">
        <v>43385</v>
      </c>
      <c r="QW7" s="4852">
        <v>43388</v>
      </c>
      <c r="QX7" s="4852">
        <v>43389</v>
      </c>
      <c r="QY7" s="4852">
        <v>43390</v>
      </c>
      <c r="QZ7" s="4852">
        <v>43391</v>
      </c>
      <c r="RA7" s="4852">
        <v>43392</v>
      </c>
      <c r="RB7" s="4852">
        <v>43395</v>
      </c>
      <c r="RC7" s="4852">
        <v>43396</v>
      </c>
      <c r="RD7" s="4852">
        <v>43397</v>
      </c>
      <c r="RE7" s="4852">
        <v>43398</v>
      </c>
      <c r="RF7" s="4852">
        <v>43399</v>
      </c>
      <c r="RG7" s="4852">
        <v>43402</v>
      </c>
      <c r="RH7" s="4852">
        <v>43403</v>
      </c>
      <c r="RI7" s="4852">
        <v>43404</v>
      </c>
      <c r="RJ7" s="4852">
        <v>43405</v>
      </c>
      <c r="RK7" s="4852">
        <v>43406</v>
      </c>
      <c r="RL7" s="4852">
        <v>43409</v>
      </c>
      <c r="RM7" s="4852">
        <v>43410</v>
      </c>
      <c r="RN7" s="4852">
        <v>43411</v>
      </c>
      <c r="RO7" s="4852">
        <v>43412</v>
      </c>
      <c r="RP7" s="4852">
        <v>43413</v>
      </c>
      <c r="RQ7" s="4852">
        <v>43416</v>
      </c>
      <c r="RR7" s="4852">
        <v>43417</v>
      </c>
      <c r="RS7" s="4852">
        <v>43418</v>
      </c>
      <c r="RT7" s="4852">
        <v>43419</v>
      </c>
      <c r="RU7" s="4852">
        <v>43420</v>
      </c>
      <c r="RV7" s="4852">
        <v>43423</v>
      </c>
      <c r="RW7" s="4852">
        <v>43424</v>
      </c>
      <c r="RX7" s="4852">
        <v>43425</v>
      </c>
      <c r="RY7" s="4852">
        <v>43426</v>
      </c>
      <c r="RZ7" s="4852">
        <v>43427</v>
      </c>
      <c r="SA7" s="4852">
        <v>43430</v>
      </c>
      <c r="SB7" s="4852">
        <v>43431</v>
      </c>
      <c r="SC7" s="4852">
        <v>43432</v>
      </c>
      <c r="SD7" s="4852">
        <v>43433</v>
      </c>
      <c r="SE7" s="4852">
        <v>43434</v>
      </c>
      <c r="SF7" s="4852">
        <v>43437</v>
      </c>
      <c r="SG7" s="4852">
        <v>43438</v>
      </c>
      <c r="SH7" s="4852">
        <v>43439</v>
      </c>
      <c r="SI7" s="4852">
        <v>43440</v>
      </c>
      <c r="SJ7" s="4852">
        <v>43441</v>
      </c>
      <c r="SK7" s="4852">
        <v>43444</v>
      </c>
      <c r="SL7" s="4852">
        <v>43445</v>
      </c>
      <c r="SM7" s="4852">
        <v>43446</v>
      </c>
      <c r="SN7" s="4852">
        <v>43447</v>
      </c>
      <c r="SO7" s="4852">
        <v>43448</v>
      </c>
      <c r="SP7" s="4852">
        <v>43451</v>
      </c>
      <c r="SQ7" s="4852">
        <v>43452</v>
      </c>
      <c r="SR7" s="4852">
        <v>43453</v>
      </c>
      <c r="SS7" s="4852">
        <v>43454</v>
      </c>
      <c r="ST7" s="4852">
        <v>43455</v>
      </c>
      <c r="SU7" s="4852">
        <v>43458</v>
      </c>
      <c r="SV7" s="4852">
        <v>43460</v>
      </c>
      <c r="SW7" s="4852">
        <v>43461</v>
      </c>
      <c r="SX7" s="4852">
        <v>43462</v>
      </c>
      <c r="SY7" s="4852">
        <v>43465</v>
      </c>
      <c r="SZ7" s="4852">
        <v>43467</v>
      </c>
    </row>
    <row r="8" spans="1:520" ht="13.2" x14ac:dyDescent="0.25">
      <c r="A8" s="4845" t="s">
        <v>32</v>
      </c>
      <c r="B8" s="4844">
        <v>0</v>
      </c>
      <c r="C8" s="4844">
        <v>13</v>
      </c>
      <c r="D8" s="4844">
        <v>5</v>
      </c>
      <c r="E8" s="4844">
        <v>5</v>
      </c>
      <c r="F8" s="4844">
        <v>1</v>
      </c>
      <c r="G8" s="4844">
        <v>0</v>
      </c>
      <c r="H8" s="4844">
        <v>0</v>
      </c>
      <c r="I8" s="4844">
        <v>24</v>
      </c>
      <c r="J8" s="4844">
        <v>30</v>
      </c>
      <c r="K8" s="4844">
        <v>23</v>
      </c>
      <c r="L8" s="4844">
        <v>6</v>
      </c>
      <c r="M8" s="4844">
        <v>1</v>
      </c>
      <c r="N8" s="4844">
        <v>20</v>
      </c>
      <c r="O8" s="4844">
        <v>0</v>
      </c>
      <c r="P8" s="4844">
        <v>29</v>
      </c>
      <c r="Q8" s="4844">
        <v>1</v>
      </c>
      <c r="R8" s="4844">
        <v>8</v>
      </c>
      <c r="S8" s="4844">
        <v>1</v>
      </c>
      <c r="T8" s="4844">
        <v>43</v>
      </c>
      <c r="U8" s="4844">
        <v>0</v>
      </c>
      <c r="V8" s="4844">
        <v>1</v>
      </c>
      <c r="W8" s="4844">
        <v>22</v>
      </c>
      <c r="X8" s="4844">
        <v>13</v>
      </c>
      <c r="Y8" s="4844">
        <v>35</v>
      </c>
      <c r="Z8" s="4844">
        <v>7</v>
      </c>
      <c r="AA8" s="4844">
        <v>1</v>
      </c>
      <c r="AB8" s="4844">
        <v>41</v>
      </c>
      <c r="AC8" s="4844">
        <v>27</v>
      </c>
      <c r="AD8" s="4844">
        <v>11</v>
      </c>
      <c r="AE8" s="4844">
        <v>0</v>
      </c>
      <c r="AF8" s="4844">
        <v>3</v>
      </c>
      <c r="AG8" s="4844">
        <v>0</v>
      </c>
      <c r="AH8" s="4844">
        <v>0</v>
      </c>
      <c r="AI8" s="4844">
        <v>29</v>
      </c>
      <c r="AJ8" s="4844">
        <v>7</v>
      </c>
      <c r="AK8" s="4844">
        <v>49</v>
      </c>
      <c r="AL8" s="4844">
        <v>0</v>
      </c>
      <c r="AM8" s="4844">
        <v>20</v>
      </c>
      <c r="AN8" s="4844">
        <v>8</v>
      </c>
      <c r="AO8" s="4844">
        <v>5</v>
      </c>
      <c r="AP8" s="4844">
        <v>4</v>
      </c>
      <c r="AQ8" s="4844">
        <v>2</v>
      </c>
      <c r="AR8" s="4844">
        <v>6</v>
      </c>
      <c r="AS8" s="4844">
        <v>44</v>
      </c>
      <c r="AT8" s="4844">
        <v>50</v>
      </c>
      <c r="AU8" s="4844">
        <v>1</v>
      </c>
      <c r="AV8" s="4844">
        <v>22</v>
      </c>
      <c r="AW8" s="4844">
        <v>0</v>
      </c>
      <c r="AX8" s="4844">
        <v>4</v>
      </c>
      <c r="AY8" s="4844">
        <v>33</v>
      </c>
      <c r="AZ8" s="4844">
        <v>32</v>
      </c>
      <c r="BA8" s="4844">
        <v>60</v>
      </c>
      <c r="BB8" s="4844">
        <v>11</v>
      </c>
      <c r="BC8" s="4844">
        <v>1</v>
      </c>
      <c r="BD8" s="4844">
        <v>7</v>
      </c>
      <c r="BE8" s="4844">
        <v>5</v>
      </c>
      <c r="BF8" s="4844">
        <v>21</v>
      </c>
      <c r="BG8" s="4844">
        <v>10</v>
      </c>
      <c r="BH8" s="4844">
        <v>0</v>
      </c>
      <c r="BI8" s="4844">
        <v>2</v>
      </c>
      <c r="BJ8" s="4844">
        <v>16</v>
      </c>
      <c r="BK8" s="4844">
        <v>2</v>
      </c>
      <c r="BL8" s="4844">
        <v>65</v>
      </c>
      <c r="BM8" s="4844">
        <v>7</v>
      </c>
      <c r="BN8" s="4844">
        <v>47</v>
      </c>
      <c r="BO8" s="4844">
        <v>11</v>
      </c>
      <c r="BP8" s="4844">
        <v>5</v>
      </c>
      <c r="BQ8" s="4844">
        <v>4</v>
      </c>
      <c r="BR8" s="4844">
        <v>1</v>
      </c>
      <c r="BS8" s="4844">
        <v>26</v>
      </c>
      <c r="BT8" s="4844">
        <v>59</v>
      </c>
      <c r="BU8" s="4844">
        <v>1</v>
      </c>
      <c r="BV8" s="4844">
        <v>8</v>
      </c>
      <c r="BW8" s="4844">
        <v>39</v>
      </c>
      <c r="BX8" s="4844">
        <v>5</v>
      </c>
      <c r="BY8" s="4844">
        <v>0</v>
      </c>
      <c r="BZ8" s="4844">
        <v>16</v>
      </c>
      <c r="CA8" s="4844">
        <v>18</v>
      </c>
      <c r="CB8" s="4844">
        <v>13</v>
      </c>
      <c r="CC8" s="4844">
        <v>5</v>
      </c>
      <c r="CD8" s="4844">
        <v>0</v>
      </c>
      <c r="CE8" s="4844">
        <v>4</v>
      </c>
      <c r="CF8" s="4844">
        <v>42</v>
      </c>
      <c r="CG8" s="4844">
        <v>86</v>
      </c>
      <c r="CH8" s="4844">
        <v>47</v>
      </c>
      <c r="CI8" s="4844">
        <v>0</v>
      </c>
      <c r="CJ8" s="4844">
        <v>2</v>
      </c>
      <c r="CK8" s="4844">
        <v>2</v>
      </c>
      <c r="CL8" s="4844">
        <v>1</v>
      </c>
      <c r="CM8" s="4844">
        <v>0</v>
      </c>
      <c r="CN8" s="4844">
        <v>1</v>
      </c>
      <c r="CO8" s="4844">
        <v>16</v>
      </c>
      <c r="CP8" s="4844">
        <v>31</v>
      </c>
      <c r="CQ8" s="4844">
        <v>11</v>
      </c>
      <c r="CR8" s="4844">
        <v>10</v>
      </c>
      <c r="CS8" s="4844">
        <v>28</v>
      </c>
      <c r="CT8" s="4844">
        <v>3</v>
      </c>
      <c r="CU8" s="4844">
        <v>5</v>
      </c>
      <c r="CV8" s="4844">
        <v>99</v>
      </c>
      <c r="CW8" s="4844">
        <v>1</v>
      </c>
      <c r="CX8" s="4844">
        <v>1</v>
      </c>
      <c r="CY8" s="4844">
        <v>3</v>
      </c>
      <c r="CZ8" s="4844">
        <v>2</v>
      </c>
      <c r="DA8" s="4844">
        <v>1</v>
      </c>
      <c r="DB8" s="4844">
        <v>9</v>
      </c>
      <c r="DC8" s="4844">
        <v>2</v>
      </c>
      <c r="DD8" s="4844">
        <v>0</v>
      </c>
      <c r="DE8" s="4844">
        <v>1</v>
      </c>
      <c r="DF8" s="4844">
        <v>0</v>
      </c>
      <c r="DG8" s="4844">
        <v>1</v>
      </c>
      <c r="DH8" s="4844">
        <v>68</v>
      </c>
      <c r="DI8" s="4844">
        <v>43</v>
      </c>
      <c r="DJ8" s="4844">
        <v>48</v>
      </c>
      <c r="DK8" s="4844">
        <v>1</v>
      </c>
      <c r="DL8" s="4844">
        <v>0</v>
      </c>
      <c r="DM8" s="4844">
        <v>26</v>
      </c>
      <c r="DN8" s="4844">
        <v>0</v>
      </c>
      <c r="DO8" s="4844">
        <v>1</v>
      </c>
      <c r="DP8" s="4844">
        <v>35</v>
      </c>
      <c r="DQ8" s="4844">
        <v>3</v>
      </c>
      <c r="DR8" s="4844">
        <v>17</v>
      </c>
      <c r="DS8" s="4844">
        <v>42</v>
      </c>
      <c r="DT8" s="4844">
        <v>39</v>
      </c>
      <c r="DU8" s="4844">
        <v>5</v>
      </c>
      <c r="DV8" s="4844">
        <v>35</v>
      </c>
      <c r="DW8" s="4844">
        <v>2</v>
      </c>
      <c r="DX8" s="4844">
        <v>0</v>
      </c>
      <c r="DY8" s="4844">
        <v>2</v>
      </c>
      <c r="DZ8" s="4844">
        <v>13</v>
      </c>
      <c r="EA8" s="4844">
        <v>1</v>
      </c>
      <c r="EB8" s="4844">
        <v>27</v>
      </c>
      <c r="EC8" s="4844">
        <v>14</v>
      </c>
      <c r="ED8" s="4844">
        <v>1</v>
      </c>
      <c r="EE8" s="4844">
        <v>0</v>
      </c>
      <c r="EF8" s="4844">
        <v>16</v>
      </c>
      <c r="EG8" s="4844">
        <v>4</v>
      </c>
      <c r="EH8" s="4844">
        <v>73</v>
      </c>
      <c r="EI8" s="4844">
        <v>1</v>
      </c>
      <c r="EJ8" s="4844">
        <v>0</v>
      </c>
      <c r="EK8" s="4844">
        <v>48</v>
      </c>
      <c r="EL8" s="4844">
        <v>6</v>
      </c>
      <c r="EM8" s="4844">
        <v>0</v>
      </c>
      <c r="EN8" s="4844">
        <v>23</v>
      </c>
      <c r="EO8" s="4844">
        <v>0</v>
      </c>
      <c r="EP8" s="4844">
        <v>0</v>
      </c>
      <c r="EQ8" s="4844">
        <v>18</v>
      </c>
      <c r="ER8" s="4844">
        <v>1</v>
      </c>
      <c r="ES8" s="4844">
        <v>20</v>
      </c>
      <c r="ET8" s="4844">
        <v>1</v>
      </c>
      <c r="EU8" s="4844">
        <v>0</v>
      </c>
      <c r="EV8" s="4844">
        <v>4</v>
      </c>
      <c r="EW8" s="4844">
        <v>3</v>
      </c>
      <c r="EX8" s="4844">
        <v>24</v>
      </c>
      <c r="EY8" s="4844">
        <v>23</v>
      </c>
      <c r="EZ8" s="4844">
        <v>7</v>
      </c>
      <c r="FA8" s="4844">
        <v>3</v>
      </c>
      <c r="FB8" s="4844">
        <v>7</v>
      </c>
      <c r="FC8" s="4844">
        <v>0</v>
      </c>
      <c r="FD8" s="4844">
        <v>0</v>
      </c>
      <c r="FE8" s="4844">
        <v>28</v>
      </c>
      <c r="FF8" s="4844">
        <v>50</v>
      </c>
      <c r="FG8" s="4844">
        <v>0</v>
      </c>
      <c r="FH8" s="4844">
        <v>1</v>
      </c>
      <c r="FI8" s="4844">
        <v>0</v>
      </c>
      <c r="FJ8" s="4844">
        <v>3</v>
      </c>
      <c r="FK8" s="4844">
        <v>18</v>
      </c>
      <c r="FL8" s="4844">
        <v>1</v>
      </c>
      <c r="FM8" s="4844">
        <v>13</v>
      </c>
      <c r="FN8" s="4844">
        <v>0</v>
      </c>
      <c r="FO8" s="4844">
        <v>0</v>
      </c>
      <c r="FP8" s="4844">
        <v>1</v>
      </c>
      <c r="FQ8" s="4844">
        <v>20</v>
      </c>
      <c r="FR8" s="4844">
        <v>4</v>
      </c>
      <c r="FS8" s="4844">
        <v>1</v>
      </c>
      <c r="FT8" s="4844">
        <v>1</v>
      </c>
      <c r="FU8" s="4844">
        <v>0</v>
      </c>
      <c r="FV8" s="4844">
        <v>1</v>
      </c>
      <c r="FW8" s="4844">
        <v>0</v>
      </c>
      <c r="FX8" s="4844">
        <v>15</v>
      </c>
      <c r="FY8" s="4844">
        <v>16</v>
      </c>
      <c r="FZ8" s="4844">
        <v>2</v>
      </c>
      <c r="GA8" s="4844">
        <v>1</v>
      </c>
      <c r="GB8" s="4844">
        <v>13</v>
      </c>
      <c r="GC8" s="4844">
        <v>0</v>
      </c>
      <c r="GD8" s="4844">
        <v>52</v>
      </c>
      <c r="GE8" s="4844">
        <v>1</v>
      </c>
      <c r="GF8" s="4844">
        <v>0</v>
      </c>
      <c r="GG8" s="4844">
        <v>0</v>
      </c>
      <c r="GH8" s="4844">
        <v>0</v>
      </c>
      <c r="GI8" s="4844">
        <v>0</v>
      </c>
      <c r="GJ8" s="4844">
        <v>1</v>
      </c>
      <c r="GK8" s="4844">
        <v>0</v>
      </c>
      <c r="GL8" s="4844">
        <v>0</v>
      </c>
      <c r="GM8" s="4844">
        <v>21</v>
      </c>
      <c r="GN8" s="4844">
        <v>29</v>
      </c>
      <c r="GO8" s="4844">
        <v>2</v>
      </c>
      <c r="GP8" s="4844">
        <v>22</v>
      </c>
      <c r="GQ8" s="4844">
        <v>3</v>
      </c>
      <c r="GR8" s="4844">
        <v>1</v>
      </c>
      <c r="GS8" s="4844">
        <v>2</v>
      </c>
      <c r="GT8" s="4844">
        <v>0</v>
      </c>
      <c r="GU8" s="4844">
        <v>12</v>
      </c>
      <c r="GV8" s="4844">
        <v>0</v>
      </c>
      <c r="GW8" s="4844">
        <v>0</v>
      </c>
      <c r="GX8" s="4844">
        <v>0</v>
      </c>
      <c r="GY8" s="4844">
        <v>1</v>
      </c>
      <c r="GZ8" s="4844">
        <v>0</v>
      </c>
      <c r="HA8" s="4844">
        <v>41</v>
      </c>
      <c r="HB8" s="4844">
        <v>11</v>
      </c>
      <c r="HC8" s="4844">
        <v>4</v>
      </c>
      <c r="HD8" s="4844">
        <v>2</v>
      </c>
      <c r="HE8" s="4844">
        <v>1</v>
      </c>
      <c r="HF8" s="4844">
        <v>0</v>
      </c>
      <c r="HG8" s="4844">
        <v>24</v>
      </c>
      <c r="HH8" s="4844">
        <v>0</v>
      </c>
      <c r="HI8" s="4844">
        <v>0</v>
      </c>
      <c r="HJ8" s="4844">
        <v>76</v>
      </c>
      <c r="HK8" s="4844">
        <v>1</v>
      </c>
      <c r="HL8" s="4844">
        <v>2</v>
      </c>
      <c r="HM8" s="4844">
        <v>21</v>
      </c>
      <c r="HN8" s="4844">
        <v>16</v>
      </c>
      <c r="HO8" s="4844">
        <v>2</v>
      </c>
      <c r="HP8" s="4844">
        <v>11</v>
      </c>
      <c r="HQ8" s="4844">
        <v>0</v>
      </c>
      <c r="HR8" s="4844">
        <v>0</v>
      </c>
      <c r="HS8" s="4844">
        <v>0</v>
      </c>
      <c r="HT8" s="4844">
        <v>7</v>
      </c>
      <c r="HU8" s="4844">
        <v>2</v>
      </c>
      <c r="HV8" s="4844">
        <v>18</v>
      </c>
      <c r="HW8" s="4844">
        <v>8</v>
      </c>
      <c r="HX8" s="4844">
        <v>13</v>
      </c>
      <c r="HY8" s="4844">
        <v>19</v>
      </c>
      <c r="HZ8" s="4844">
        <v>2</v>
      </c>
      <c r="IA8" s="4844">
        <v>0</v>
      </c>
      <c r="IB8" s="4844">
        <v>8</v>
      </c>
      <c r="IC8" s="4844">
        <v>19</v>
      </c>
      <c r="ID8" s="4844">
        <v>24</v>
      </c>
      <c r="IE8" s="4844">
        <v>4</v>
      </c>
      <c r="IF8" s="4844">
        <v>8</v>
      </c>
      <c r="IG8" s="4844">
        <v>0</v>
      </c>
      <c r="IH8" s="4844">
        <v>22</v>
      </c>
      <c r="II8" s="4844">
        <v>2</v>
      </c>
      <c r="IJ8" s="4844">
        <v>5</v>
      </c>
      <c r="IK8" s="4844">
        <v>29</v>
      </c>
      <c r="IL8" s="4844">
        <v>0</v>
      </c>
      <c r="IM8" s="4844">
        <v>0</v>
      </c>
      <c r="IN8" s="4844">
        <v>11</v>
      </c>
      <c r="IO8" s="4844">
        <v>0</v>
      </c>
      <c r="IP8" s="4844">
        <v>1</v>
      </c>
      <c r="IQ8" s="4844">
        <v>14</v>
      </c>
      <c r="IR8" s="4844">
        <v>3</v>
      </c>
      <c r="IS8" s="4844">
        <v>0</v>
      </c>
      <c r="IT8" s="4844">
        <v>5</v>
      </c>
      <c r="IU8" s="4844">
        <v>14</v>
      </c>
      <c r="IV8" s="4844">
        <v>0</v>
      </c>
      <c r="IW8" s="4844">
        <v>1</v>
      </c>
      <c r="IX8" s="4844">
        <v>9</v>
      </c>
      <c r="IY8" s="4844">
        <v>0</v>
      </c>
      <c r="IZ8" s="4844">
        <v>13</v>
      </c>
      <c r="JA8" s="4844">
        <v>0</v>
      </c>
      <c r="JB8" s="4844">
        <v>20</v>
      </c>
      <c r="JC8" s="4844">
        <v>23</v>
      </c>
      <c r="JD8" s="4844">
        <v>0</v>
      </c>
      <c r="JE8" s="4844">
        <v>0</v>
      </c>
      <c r="JF8" s="4844">
        <v>12</v>
      </c>
      <c r="JG8" s="4844">
        <v>0</v>
      </c>
      <c r="JH8" s="4844">
        <v>36</v>
      </c>
      <c r="JI8" s="4844">
        <v>9</v>
      </c>
      <c r="JJ8" s="4844">
        <v>0</v>
      </c>
      <c r="JK8" s="4844">
        <v>0</v>
      </c>
      <c r="JL8" s="4844">
        <v>29</v>
      </c>
      <c r="JM8" s="4844">
        <v>0</v>
      </c>
      <c r="JN8" s="4844">
        <v>7</v>
      </c>
      <c r="JO8" s="4844">
        <v>5</v>
      </c>
      <c r="JP8" s="4844">
        <v>14</v>
      </c>
      <c r="JQ8" s="4844">
        <v>10</v>
      </c>
      <c r="JR8" s="4844">
        <v>5</v>
      </c>
      <c r="JS8" s="4844">
        <v>12</v>
      </c>
      <c r="JT8" s="4844">
        <v>17</v>
      </c>
      <c r="JU8" s="4844">
        <v>7</v>
      </c>
      <c r="JV8" s="4844">
        <v>10</v>
      </c>
      <c r="JW8" s="4844">
        <v>5</v>
      </c>
      <c r="JX8" s="4844">
        <v>14</v>
      </c>
      <c r="JY8" s="4844">
        <v>10</v>
      </c>
      <c r="JZ8" s="4844">
        <v>1</v>
      </c>
      <c r="KA8" s="4844">
        <v>0</v>
      </c>
      <c r="KB8" s="4844">
        <v>11</v>
      </c>
      <c r="KC8" s="4844">
        <v>2</v>
      </c>
      <c r="KD8" s="4844">
        <v>1</v>
      </c>
      <c r="KE8" s="4844">
        <v>0</v>
      </c>
      <c r="KF8" s="4844">
        <v>7</v>
      </c>
      <c r="KG8" s="4844">
        <v>10</v>
      </c>
      <c r="KH8" s="4844">
        <v>0</v>
      </c>
      <c r="KI8" s="4844">
        <v>0</v>
      </c>
      <c r="KJ8" s="4844">
        <v>1</v>
      </c>
      <c r="KK8" s="4844">
        <v>0</v>
      </c>
      <c r="KL8" s="4844">
        <v>23</v>
      </c>
      <c r="KM8" s="4844">
        <v>1</v>
      </c>
      <c r="KN8" s="4844">
        <v>18</v>
      </c>
      <c r="KO8" s="4844">
        <v>0</v>
      </c>
      <c r="KP8" s="4844">
        <v>18</v>
      </c>
      <c r="KQ8" s="4844">
        <v>24</v>
      </c>
      <c r="KR8" s="4844">
        <v>47</v>
      </c>
      <c r="KS8" s="4844">
        <v>0</v>
      </c>
      <c r="KT8" s="4844">
        <v>14</v>
      </c>
      <c r="KU8" s="4844">
        <v>34</v>
      </c>
      <c r="KV8" s="4844">
        <v>6</v>
      </c>
      <c r="KW8" s="4844">
        <v>0</v>
      </c>
      <c r="KX8" s="4844">
        <v>14</v>
      </c>
      <c r="KY8" s="4844">
        <v>0</v>
      </c>
      <c r="KZ8" s="4844">
        <v>0</v>
      </c>
      <c r="LA8" s="4844">
        <v>21</v>
      </c>
      <c r="LB8" s="4844">
        <v>30</v>
      </c>
      <c r="LC8" s="4844">
        <v>3</v>
      </c>
      <c r="LD8" s="4844">
        <v>17</v>
      </c>
      <c r="LE8" s="4844">
        <v>16</v>
      </c>
      <c r="LF8" s="4844">
        <v>0</v>
      </c>
      <c r="LG8" s="4844">
        <v>8</v>
      </c>
      <c r="LH8" s="4844">
        <v>1</v>
      </c>
      <c r="LI8" s="4844">
        <v>28</v>
      </c>
      <c r="LJ8" s="4844">
        <v>24</v>
      </c>
      <c r="LK8" s="4844">
        <v>24</v>
      </c>
      <c r="LL8" s="4844">
        <v>1</v>
      </c>
      <c r="LM8" s="4844">
        <v>0</v>
      </c>
      <c r="LN8" s="4844">
        <v>16</v>
      </c>
      <c r="LO8" s="4844">
        <v>1</v>
      </c>
      <c r="LP8" s="4844">
        <v>0</v>
      </c>
      <c r="LQ8" s="4844">
        <v>22</v>
      </c>
      <c r="LR8" s="4844">
        <v>14</v>
      </c>
      <c r="LS8" s="4844">
        <v>0</v>
      </c>
      <c r="LT8" s="4844">
        <v>27</v>
      </c>
      <c r="LU8" s="4844">
        <v>9</v>
      </c>
      <c r="LV8" s="4844">
        <v>4</v>
      </c>
      <c r="LW8" s="4844">
        <v>10</v>
      </c>
      <c r="LX8" s="4844">
        <v>41</v>
      </c>
      <c r="LY8" s="4844">
        <v>8</v>
      </c>
      <c r="LZ8" s="4844">
        <v>0</v>
      </c>
      <c r="MA8" s="4844">
        <v>18</v>
      </c>
      <c r="MB8" s="4844">
        <v>0</v>
      </c>
      <c r="MC8" s="4844">
        <v>10</v>
      </c>
      <c r="MD8" s="4844">
        <v>20</v>
      </c>
      <c r="ME8" s="4844">
        <v>12</v>
      </c>
      <c r="MF8" s="4844">
        <v>3</v>
      </c>
      <c r="MG8" s="4844">
        <v>3</v>
      </c>
      <c r="MH8" s="4844">
        <v>0</v>
      </c>
      <c r="MI8" s="4844">
        <v>2</v>
      </c>
      <c r="MJ8" s="4844">
        <v>20</v>
      </c>
      <c r="MK8" s="4844">
        <v>18</v>
      </c>
      <c r="ML8" s="4844">
        <v>2</v>
      </c>
      <c r="MM8" s="4844">
        <v>19</v>
      </c>
      <c r="MN8" s="4844">
        <v>12</v>
      </c>
      <c r="MO8" s="4844">
        <v>3</v>
      </c>
      <c r="MP8" s="4844">
        <v>23</v>
      </c>
      <c r="MQ8" s="4844">
        <v>0</v>
      </c>
      <c r="MR8" s="4844">
        <v>3</v>
      </c>
      <c r="MS8" s="4844">
        <v>0</v>
      </c>
      <c r="MT8" s="4844">
        <v>21</v>
      </c>
      <c r="MU8" s="4844">
        <v>1</v>
      </c>
      <c r="MV8" s="4844">
        <v>28</v>
      </c>
      <c r="MW8" s="4844">
        <v>8</v>
      </c>
      <c r="MX8" s="4844">
        <v>12</v>
      </c>
      <c r="MY8" s="4844">
        <v>4</v>
      </c>
      <c r="MZ8" s="4844">
        <v>18</v>
      </c>
      <c r="NA8" s="4844">
        <v>2</v>
      </c>
      <c r="NB8" s="4844">
        <v>13</v>
      </c>
      <c r="NC8" s="4844">
        <v>6</v>
      </c>
      <c r="ND8" s="4844">
        <v>22</v>
      </c>
      <c r="NE8" s="4844">
        <v>9</v>
      </c>
      <c r="NF8" s="4844">
        <v>1</v>
      </c>
      <c r="NG8" s="4844">
        <v>0</v>
      </c>
      <c r="NH8" s="4844">
        <v>29</v>
      </c>
      <c r="NI8" s="4844">
        <v>13</v>
      </c>
      <c r="NJ8" s="4844">
        <v>0</v>
      </c>
      <c r="NK8" s="4844">
        <v>2</v>
      </c>
      <c r="NL8" s="4844">
        <v>19</v>
      </c>
      <c r="NM8" s="4844">
        <v>13</v>
      </c>
      <c r="NN8" s="4844">
        <v>12</v>
      </c>
      <c r="NO8" s="4844">
        <v>0</v>
      </c>
      <c r="NP8" s="4844">
        <v>1</v>
      </c>
      <c r="NQ8" s="4844">
        <v>18</v>
      </c>
      <c r="NR8" s="4844">
        <v>6</v>
      </c>
      <c r="NS8" s="4844">
        <v>12</v>
      </c>
      <c r="NT8" s="4844">
        <v>5</v>
      </c>
      <c r="NU8" s="4844">
        <v>6</v>
      </c>
      <c r="NV8" s="4844">
        <v>1</v>
      </c>
      <c r="NW8" s="4844">
        <v>9</v>
      </c>
      <c r="NX8" s="4844">
        <v>0</v>
      </c>
      <c r="NY8" s="4844">
        <v>16</v>
      </c>
      <c r="NZ8" s="4844">
        <v>2</v>
      </c>
      <c r="OA8" s="4844">
        <v>1</v>
      </c>
      <c r="OB8" s="4844">
        <v>0</v>
      </c>
      <c r="OC8" s="4844">
        <v>10</v>
      </c>
      <c r="OD8" s="4844">
        <v>12</v>
      </c>
      <c r="OE8" s="4844">
        <v>10</v>
      </c>
      <c r="OF8" s="4844">
        <v>15</v>
      </c>
      <c r="OG8" s="4844">
        <v>2</v>
      </c>
      <c r="OH8" s="4844">
        <v>22</v>
      </c>
      <c r="OI8" s="4844">
        <v>0</v>
      </c>
      <c r="OJ8" s="4844">
        <v>1</v>
      </c>
      <c r="OK8" s="4844">
        <v>2</v>
      </c>
      <c r="OL8" s="4844">
        <v>1</v>
      </c>
      <c r="OM8" s="4844">
        <v>27</v>
      </c>
      <c r="ON8" s="4844">
        <v>1</v>
      </c>
      <c r="OO8" s="4844">
        <v>15</v>
      </c>
      <c r="OP8" s="4844">
        <v>3</v>
      </c>
      <c r="OQ8" s="4844">
        <v>10</v>
      </c>
      <c r="OR8" s="4844">
        <v>18</v>
      </c>
      <c r="OS8" s="4844">
        <v>5</v>
      </c>
      <c r="OT8" s="4844">
        <v>7</v>
      </c>
      <c r="OU8" s="4844">
        <v>5</v>
      </c>
      <c r="OV8" s="4844">
        <v>0</v>
      </c>
      <c r="OW8" s="4844">
        <v>12</v>
      </c>
      <c r="OX8" s="4844">
        <v>0</v>
      </c>
      <c r="OY8" s="4844">
        <v>1</v>
      </c>
      <c r="OZ8" s="4844">
        <v>14</v>
      </c>
      <c r="PA8" s="4844">
        <v>6</v>
      </c>
      <c r="PB8" s="4844">
        <v>19</v>
      </c>
      <c r="PC8" s="4844">
        <v>2</v>
      </c>
      <c r="PD8" s="4844">
        <v>2</v>
      </c>
      <c r="PE8" s="4844">
        <v>16</v>
      </c>
      <c r="PF8" s="4844">
        <v>0</v>
      </c>
      <c r="PG8" s="4844">
        <v>6</v>
      </c>
      <c r="PH8" s="4844">
        <v>0</v>
      </c>
      <c r="PI8" s="4844">
        <v>0</v>
      </c>
      <c r="PJ8" s="4844">
        <v>0</v>
      </c>
      <c r="PK8" s="4844">
        <v>29</v>
      </c>
      <c r="PL8" s="4844">
        <v>14</v>
      </c>
      <c r="PM8" s="4844">
        <v>0</v>
      </c>
      <c r="PN8" s="4844">
        <v>0</v>
      </c>
      <c r="PO8" s="4844">
        <v>18</v>
      </c>
      <c r="PP8" s="4844">
        <v>0</v>
      </c>
      <c r="PQ8" s="4844">
        <v>20</v>
      </c>
      <c r="PR8" s="4844">
        <v>2</v>
      </c>
      <c r="PS8" s="4844">
        <v>0</v>
      </c>
      <c r="PT8" s="4844">
        <v>7</v>
      </c>
      <c r="PU8" s="4844">
        <v>0</v>
      </c>
      <c r="PV8" s="4844">
        <v>27</v>
      </c>
      <c r="PW8" s="4844">
        <v>0</v>
      </c>
      <c r="PX8" s="4844">
        <v>5</v>
      </c>
      <c r="PY8" s="4844">
        <v>0</v>
      </c>
      <c r="PZ8" s="4844">
        <v>20</v>
      </c>
      <c r="QA8" s="4844">
        <v>0</v>
      </c>
      <c r="QB8" s="4844">
        <v>16</v>
      </c>
      <c r="QC8" s="4844">
        <v>2</v>
      </c>
      <c r="QD8" s="4844">
        <v>18</v>
      </c>
      <c r="QE8" s="4844">
        <v>15</v>
      </c>
      <c r="QF8" s="4844">
        <v>4</v>
      </c>
      <c r="QG8" s="4844">
        <v>10</v>
      </c>
      <c r="QH8" s="4844">
        <v>3</v>
      </c>
      <c r="QI8" s="4844">
        <v>6</v>
      </c>
      <c r="QJ8" s="4844">
        <v>0</v>
      </c>
      <c r="QK8" s="4844">
        <v>14</v>
      </c>
      <c r="QL8" s="4844">
        <v>4</v>
      </c>
      <c r="QM8" s="4844">
        <v>2</v>
      </c>
      <c r="QN8" s="4844">
        <v>31</v>
      </c>
      <c r="QO8" s="4844">
        <v>2</v>
      </c>
      <c r="QP8" s="4844">
        <v>3</v>
      </c>
      <c r="QQ8" s="4844">
        <v>25</v>
      </c>
      <c r="QR8" s="4844">
        <v>0</v>
      </c>
      <c r="QS8" s="4844">
        <v>8</v>
      </c>
      <c r="QT8" s="4844">
        <v>2</v>
      </c>
      <c r="QU8" s="4844">
        <v>8</v>
      </c>
      <c r="QV8" s="4844">
        <v>2</v>
      </c>
      <c r="QW8" s="4844">
        <v>0</v>
      </c>
      <c r="QX8" s="4844">
        <v>0</v>
      </c>
      <c r="QY8" s="4844">
        <v>18</v>
      </c>
      <c r="QZ8" s="4844">
        <v>19</v>
      </c>
      <c r="RA8" s="4844">
        <v>13</v>
      </c>
      <c r="RB8" s="4844">
        <v>20</v>
      </c>
      <c r="RC8" s="4844">
        <v>17</v>
      </c>
      <c r="RD8" s="4844">
        <v>3</v>
      </c>
      <c r="RE8" s="4844">
        <v>10</v>
      </c>
      <c r="RF8" s="4844">
        <v>1</v>
      </c>
      <c r="RG8" s="4844">
        <v>2</v>
      </c>
      <c r="RH8" s="4844">
        <v>2</v>
      </c>
      <c r="RI8" s="4844">
        <v>25</v>
      </c>
      <c r="RJ8" s="4844">
        <v>15</v>
      </c>
      <c r="RK8" s="4844">
        <v>8</v>
      </c>
      <c r="RL8" s="4844">
        <v>15</v>
      </c>
      <c r="RM8" s="4844">
        <v>0</v>
      </c>
      <c r="RN8" s="4844">
        <v>11</v>
      </c>
      <c r="RO8" s="4844">
        <v>0</v>
      </c>
      <c r="RP8" s="4844">
        <v>5</v>
      </c>
      <c r="RQ8" s="4844">
        <v>0</v>
      </c>
      <c r="RR8" s="4844">
        <v>18</v>
      </c>
      <c r="RS8" s="4844">
        <v>2</v>
      </c>
      <c r="RT8" s="4844">
        <v>5</v>
      </c>
      <c r="RU8" s="4844">
        <v>14</v>
      </c>
      <c r="RV8" s="4844">
        <v>0</v>
      </c>
      <c r="RW8" s="4844">
        <v>4</v>
      </c>
      <c r="RX8" s="4844">
        <v>10</v>
      </c>
      <c r="RY8" s="4844">
        <v>0</v>
      </c>
      <c r="RZ8" s="4844">
        <v>0</v>
      </c>
      <c r="SA8" s="4844">
        <v>24</v>
      </c>
      <c r="SB8" s="4844">
        <v>8</v>
      </c>
      <c r="SC8" s="4844">
        <v>18</v>
      </c>
      <c r="SD8" s="4844">
        <v>13</v>
      </c>
      <c r="SE8" s="4844">
        <v>8</v>
      </c>
      <c r="SF8" s="4844">
        <v>2</v>
      </c>
      <c r="SG8" s="4844">
        <v>3</v>
      </c>
      <c r="SH8" s="4844">
        <v>16</v>
      </c>
      <c r="SI8" s="4844">
        <v>12</v>
      </c>
      <c r="SJ8" s="4844">
        <v>0</v>
      </c>
      <c r="SK8" s="4844">
        <v>1</v>
      </c>
      <c r="SL8" s="4844">
        <v>25</v>
      </c>
      <c r="SM8" s="4844">
        <v>3</v>
      </c>
      <c r="SN8" s="4844">
        <v>3</v>
      </c>
      <c r="SO8" s="4844">
        <v>0</v>
      </c>
      <c r="SP8" s="4844">
        <v>0</v>
      </c>
      <c r="SQ8" s="4844">
        <v>6</v>
      </c>
      <c r="SR8" s="4844">
        <v>1</v>
      </c>
      <c r="SS8" s="4844">
        <v>35</v>
      </c>
      <c r="ST8" s="4844">
        <v>0</v>
      </c>
      <c r="SU8" s="4844">
        <v>10</v>
      </c>
      <c r="SV8" s="4844">
        <v>4</v>
      </c>
      <c r="SW8" s="4844">
        <v>2</v>
      </c>
      <c r="SX8" s="4844">
        <v>10</v>
      </c>
      <c r="SY8" s="4844">
        <v>1</v>
      </c>
      <c r="SZ8" s="4844">
        <v>24</v>
      </c>
    </row>
    <row r="9" spans="1:520" ht="13.2" x14ac:dyDescent="0.25">
      <c r="A9" s="4841" t="s">
        <v>33</v>
      </c>
      <c r="B9" s="4853">
        <v>2</v>
      </c>
      <c r="C9" s="4853">
        <v>2</v>
      </c>
      <c r="D9" s="4853">
        <v>9</v>
      </c>
      <c r="E9" s="4853">
        <v>2</v>
      </c>
      <c r="F9" s="4853">
        <v>3</v>
      </c>
      <c r="G9" s="4853">
        <v>3</v>
      </c>
      <c r="H9" s="4853">
        <v>0</v>
      </c>
      <c r="I9" s="4853">
        <v>1</v>
      </c>
      <c r="J9" s="4853">
        <v>3</v>
      </c>
      <c r="K9" s="4853">
        <v>5</v>
      </c>
      <c r="L9" s="4853">
        <v>11</v>
      </c>
      <c r="M9" s="4853">
        <v>10</v>
      </c>
      <c r="N9" s="4853">
        <v>15</v>
      </c>
      <c r="O9" s="4853">
        <v>3</v>
      </c>
      <c r="P9" s="4853">
        <v>0</v>
      </c>
      <c r="Q9" s="4853">
        <v>12</v>
      </c>
      <c r="R9" s="4853">
        <v>7</v>
      </c>
      <c r="S9" s="4853">
        <v>1</v>
      </c>
      <c r="T9" s="4853">
        <v>2</v>
      </c>
      <c r="U9" s="4853">
        <v>6</v>
      </c>
      <c r="V9" s="4853">
        <v>10</v>
      </c>
      <c r="W9" s="4853">
        <v>5</v>
      </c>
      <c r="X9" s="4853">
        <v>8</v>
      </c>
      <c r="Y9" s="4853">
        <v>14</v>
      </c>
      <c r="Z9" s="4853">
        <v>6</v>
      </c>
      <c r="AA9" s="4853">
        <v>4</v>
      </c>
      <c r="AB9" s="4853">
        <v>6</v>
      </c>
      <c r="AC9" s="4853">
        <v>3</v>
      </c>
      <c r="AD9" s="4853">
        <v>5</v>
      </c>
      <c r="AE9" s="4853">
        <v>0</v>
      </c>
      <c r="AF9" s="4853">
        <v>2</v>
      </c>
      <c r="AG9" s="4853">
        <v>3</v>
      </c>
      <c r="AH9" s="4853">
        <v>3</v>
      </c>
      <c r="AI9" s="4853">
        <v>6</v>
      </c>
      <c r="AJ9" s="4853">
        <v>4</v>
      </c>
      <c r="AK9" s="4853">
        <v>3</v>
      </c>
      <c r="AL9" s="4853">
        <v>6</v>
      </c>
      <c r="AM9" s="4853">
        <v>5</v>
      </c>
      <c r="AN9" s="4853">
        <v>3</v>
      </c>
      <c r="AO9" s="4853">
        <v>7</v>
      </c>
      <c r="AP9" s="4853">
        <v>2</v>
      </c>
      <c r="AQ9" s="4853">
        <v>6</v>
      </c>
      <c r="AR9" s="4853">
        <v>9</v>
      </c>
      <c r="AS9" s="4853">
        <v>11</v>
      </c>
      <c r="AT9" s="4853">
        <v>4</v>
      </c>
      <c r="AU9" s="4853">
        <v>8</v>
      </c>
      <c r="AV9" s="4853">
        <v>11</v>
      </c>
      <c r="AW9" s="4853">
        <v>11</v>
      </c>
      <c r="AX9" s="4853">
        <v>9</v>
      </c>
      <c r="AY9" s="4853">
        <v>2</v>
      </c>
      <c r="AZ9" s="4853">
        <v>8</v>
      </c>
      <c r="BA9" s="4853">
        <v>10</v>
      </c>
      <c r="BB9" s="4853">
        <v>2</v>
      </c>
      <c r="BC9" s="4853">
        <v>6</v>
      </c>
      <c r="BD9" s="4853">
        <v>9</v>
      </c>
      <c r="BE9" s="4853">
        <v>4</v>
      </c>
      <c r="BF9" s="4853">
        <v>7</v>
      </c>
      <c r="BG9" s="4853">
        <v>8</v>
      </c>
      <c r="BH9" s="4853">
        <v>9</v>
      </c>
      <c r="BI9" s="4853">
        <v>3</v>
      </c>
      <c r="BJ9" s="4853">
        <v>3</v>
      </c>
      <c r="BK9" s="4853">
        <v>9</v>
      </c>
      <c r="BL9" s="4853">
        <v>10</v>
      </c>
      <c r="BM9" s="4853">
        <v>4</v>
      </c>
      <c r="BN9" s="4853">
        <v>6</v>
      </c>
      <c r="BO9" s="4853">
        <v>9</v>
      </c>
      <c r="BP9" s="4853">
        <v>6</v>
      </c>
      <c r="BQ9" s="4853">
        <v>9</v>
      </c>
      <c r="BR9" s="4853">
        <v>8</v>
      </c>
      <c r="BS9" s="4853">
        <v>12</v>
      </c>
      <c r="BT9" s="4853">
        <v>10</v>
      </c>
      <c r="BU9" s="4853">
        <v>5</v>
      </c>
      <c r="BV9" s="4853">
        <v>49</v>
      </c>
      <c r="BW9" s="4853">
        <v>18</v>
      </c>
      <c r="BX9" s="4853">
        <v>18</v>
      </c>
      <c r="BY9" s="4853">
        <v>6</v>
      </c>
      <c r="BZ9" s="4853">
        <v>15</v>
      </c>
      <c r="CA9" s="4853">
        <v>3</v>
      </c>
      <c r="CB9" s="4853">
        <v>7</v>
      </c>
      <c r="CC9" s="4853">
        <v>5</v>
      </c>
      <c r="CD9" s="4853">
        <v>4</v>
      </c>
      <c r="CE9" s="4853">
        <v>3</v>
      </c>
      <c r="CF9" s="4853">
        <v>5</v>
      </c>
      <c r="CG9" s="4853">
        <v>5</v>
      </c>
      <c r="CH9" s="4853">
        <v>12</v>
      </c>
      <c r="CI9" s="4853">
        <v>21</v>
      </c>
      <c r="CJ9" s="4853">
        <v>4</v>
      </c>
      <c r="CK9" s="4853">
        <v>3</v>
      </c>
      <c r="CL9" s="4853">
        <v>5</v>
      </c>
      <c r="CM9" s="4853">
        <v>10</v>
      </c>
      <c r="CN9" s="4853">
        <v>2</v>
      </c>
      <c r="CO9" s="4853">
        <v>4</v>
      </c>
      <c r="CP9" s="4853">
        <v>5</v>
      </c>
      <c r="CQ9" s="4853">
        <v>1</v>
      </c>
      <c r="CR9" s="4853">
        <v>5</v>
      </c>
      <c r="CS9" s="4853">
        <v>5</v>
      </c>
      <c r="CT9" s="4853">
        <v>5</v>
      </c>
      <c r="CU9" s="4853">
        <v>6</v>
      </c>
      <c r="CV9" s="4853">
        <v>10</v>
      </c>
      <c r="CW9" s="4853">
        <v>6</v>
      </c>
      <c r="CX9" s="4853">
        <v>7</v>
      </c>
      <c r="CY9" s="4853">
        <v>6</v>
      </c>
      <c r="CZ9" s="4853">
        <v>1</v>
      </c>
      <c r="DA9" s="4853">
        <v>2</v>
      </c>
      <c r="DB9" s="4853">
        <v>6</v>
      </c>
      <c r="DC9" s="4853">
        <v>3</v>
      </c>
      <c r="DD9" s="4853">
        <v>0</v>
      </c>
      <c r="DE9" s="4853">
        <v>2</v>
      </c>
      <c r="DF9" s="4853">
        <v>0</v>
      </c>
      <c r="DG9" s="4853">
        <v>1</v>
      </c>
      <c r="DH9" s="4853">
        <v>0</v>
      </c>
      <c r="DI9" s="4853">
        <v>5</v>
      </c>
      <c r="DJ9" s="4853">
        <v>12</v>
      </c>
      <c r="DK9" s="4853">
        <v>4</v>
      </c>
      <c r="DL9" s="4853">
        <v>6</v>
      </c>
      <c r="DM9" s="4853">
        <v>15</v>
      </c>
      <c r="DN9" s="4853">
        <v>13</v>
      </c>
      <c r="DO9" s="4853">
        <v>11</v>
      </c>
      <c r="DP9" s="4853">
        <v>7</v>
      </c>
      <c r="DQ9" s="4853">
        <v>4</v>
      </c>
      <c r="DR9" s="4853">
        <v>4</v>
      </c>
      <c r="DS9" s="4853">
        <v>11</v>
      </c>
      <c r="DT9" s="4853">
        <v>3</v>
      </c>
      <c r="DU9" s="4853">
        <v>1</v>
      </c>
      <c r="DV9" s="4853">
        <v>4</v>
      </c>
      <c r="DW9" s="4853">
        <v>6</v>
      </c>
      <c r="DX9" s="4853">
        <v>9</v>
      </c>
      <c r="DY9" s="4853">
        <v>11</v>
      </c>
      <c r="DZ9" s="4853">
        <v>5</v>
      </c>
      <c r="EA9" s="4853">
        <v>2</v>
      </c>
      <c r="EB9" s="4853">
        <v>6</v>
      </c>
      <c r="EC9" s="4853">
        <v>5</v>
      </c>
      <c r="ED9" s="4853">
        <v>9</v>
      </c>
      <c r="EE9" s="4853">
        <v>10</v>
      </c>
      <c r="EF9" s="4853">
        <v>6</v>
      </c>
      <c r="EG9" s="4853">
        <v>4</v>
      </c>
      <c r="EH9" s="4853">
        <v>9</v>
      </c>
      <c r="EI9" s="4853">
        <v>10</v>
      </c>
      <c r="EJ9" s="4853">
        <v>11</v>
      </c>
      <c r="EK9" s="4853">
        <v>4</v>
      </c>
      <c r="EL9" s="4853">
        <v>6</v>
      </c>
      <c r="EM9" s="4853">
        <v>10</v>
      </c>
      <c r="EN9" s="4853">
        <v>15</v>
      </c>
      <c r="EO9" s="4853">
        <v>7</v>
      </c>
      <c r="EP9" s="4853">
        <v>3</v>
      </c>
      <c r="EQ9" s="4853">
        <v>1</v>
      </c>
      <c r="ER9" s="4853">
        <v>5</v>
      </c>
      <c r="ES9" s="4853">
        <v>1</v>
      </c>
      <c r="ET9" s="4853">
        <v>9</v>
      </c>
      <c r="EU9" s="4853">
        <v>2</v>
      </c>
      <c r="EV9" s="4853">
        <v>1</v>
      </c>
      <c r="EW9" s="4853">
        <v>4</v>
      </c>
      <c r="EX9" s="4853">
        <v>0</v>
      </c>
      <c r="EY9" s="4853">
        <v>6</v>
      </c>
      <c r="EZ9" s="4853">
        <v>7</v>
      </c>
      <c r="FA9" s="4853">
        <v>6</v>
      </c>
      <c r="FB9" s="4853">
        <v>3</v>
      </c>
      <c r="FC9" s="4853">
        <v>5</v>
      </c>
      <c r="FD9" s="4853">
        <v>3</v>
      </c>
      <c r="FE9" s="4853">
        <v>0</v>
      </c>
      <c r="FF9" s="4853">
        <v>5</v>
      </c>
      <c r="FG9" s="4853">
        <v>5</v>
      </c>
      <c r="FH9" s="4853">
        <v>1</v>
      </c>
      <c r="FI9" s="4853">
        <v>7</v>
      </c>
      <c r="FJ9" s="4853">
        <v>4</v>
      </c>
      <c r="FK9" s="4853">
        <v>9</v>
      </c>
      <c r="FL9" s="4853">
        <v>5</v>
      </c>
      <c r="FM9" s="4853">
        <v>4</v>
      </c>
      <c r="FN9" s="4853">
        <v>9</v>
      </c>
      <c r="FO9" s="4853">
        <v>2</v>
      </c>
      <c r="FP9" s="4853">
        <v>2</v>
      </c>
      <c r="FQ9" s="4853">
        <v>3</v>
      </c>
      <c r="FR9" s="4853">
        <v>6</v>
      </c>
      <c r="FS9" s="4853">
        <v>2</v>
      </c>
      <c r="FT9" s="4853">
        <v>1</v>
      </c>
      <c r="FU9" s="4853">
        <v>0</v>
      </c>
      <c r="FV9" s="4853">
        <v>0</v>
      </c>
      <c r="FW9" s="4853">
        <v>0</v>
      </c>
      <c r="FX9" s="4853">
        <v>6</v>
      </c>
      <c r="FY9" s="4853">
        <v>4</v>
      </c>
      <c r="FZ9" s="4853">
        <v>12</v>
      </c>
      <c r="GA9" s="4853">
        <v>2</v>
      </c>
      <c r="GB9" s="4853">
        <v>4</v>
      </c>
      <c r="GC9" s="4853">
        <v>1</v>
      </c>
      <c r="GD9" s="4853">
        <v>1</v>
      </c>
      <c r="GE9" s="4853">
        <v>7</v>
      </c>
      <c r="GF9" s="4853">
        <v>12</v>
      </c>
      <c r="GG9" s="4853">
        <v>6</v>
      </c>
      <c r="GH9" s="4853">
        <v>5</v>
      </c>
      <c r="GI9" s="4853">
        <v>0</v>
      </c>
      <c r="GJ9" s="4853">
        <v>0</v>
      </c>
      <c r="GK9" s="4853">
        <v>1</v>
      </c>
      <c r="GL9" s="4853">
        <v>0</v>
      </c>
      <c r="GM9" s="4853">
        <v>1</v>
      </c>
      <c r="GN9" s="4853">
        <v>7</v>
      </c>
      <c r="GO9" s="4853">
        <v>8</v>
      </c>
      <c r="GP9" s="4853">
        <v>8</v>
      </c>
      <c r="GQ9" s="4853">
        <v>7</v>
      </c>
      <c r="GR9" s="4853">
        <v>3</v>
      </c>
      <c r="GS9" s="4853">
        <v>4</v>
      </c>
      <c r="GT9" s="4853">
        <v>0</v>
      </c>
      <c r="GU9" s="4853">
        <v>0</v>
      </c>
      <c r="GV9" s="4853">
        <v>4</v>
      </c>
      <c r="GW9" s="4853">
        <v>1</v>
      </c>
      <c r="GX9" s="4853">
        <v>2</v>
      </c>
      <c r="GY9" s="4853">
        <v>1</v>
      </c>
      <c r="GZ9" s="4853">
        <v>1</v>
      </c>
      <c r="HA9" s="4853">
        <v>3</v>
      </c>
      <c r="HB9" s="4853">
        <v>16</v>
      </c>
      <c r="HC9" s="4853">
        <v>10</v>
      </c>
      <c r="HD9" s="4853">
        <v>3</v>
      </c>
      <c r="HE9" s="4853">
        <v>2</v>
      </c>
      <c r="HF9" s="4853">
        <v>2</v>
      </c>
      <c r="HG9" s="4853">
        <v>15</v>
      </c>
      <c r="HH9" s="4853">
        <v>3</v>
      </c>
      <c r="HI9" s="4853">
        <v>1</v>
      </c>
      <c r="HJ9" s="4853">
        <v>1</v>
      </c>
      <c r="HK9" s="4853">
        <v>7</v>
      </c>
      <c r="HL9" s="4853">
        <v>21</v>
      </c>
      <c r="HM9" s="4853">
        <v>11</v>
      </c>
      <c r="HN9" s="4853">
        <v>14</v>
      </c>
      <c r="HO9" s="4853">
        <v>19</v>
      </c>
      <c r="HP9" s="4853">
        <v>5</v>
      </c>
      <c r="HQ9" s="4853">
        <v>7</v>
      </c>
      <c r="HR9" s="4853">
        <v>0</v>
      </c>
      <c r="HS9" s="4853">
        <v>0</v>
      </c>
      <c r="HT9" s="4853">
        <v>2</v>
      </c>
      <c r="HU9" s="4853">
        <v>4</v>
      </c>
      <c r="HV9" s="4853">
        <v>9</v>
      </c>
      <c r="HW9" s="4853">
        <v>7</v>
      </c>
      <c r="HX9" s="4853">
        <v>14</v>
      </c>
      <c r="HY9" s="4853">
        <v>3</v>
      </c>
      <c r="HZ9" s="4853">
        <v>9</v>
      </c>
      <c r="IA9" s="4853">
        <v>0</v>
      </c>
      <c r="IB9" s="4853">
        <v>3</v>
      </c>
      <c r="IC9" s="4853">
        <v>11</v>
      </c>
      <c r="ID9" s="4853">
        <v>5</v>
      </c>
      <c r="IE9" s="4853">
        <v>15</v>
      </c>
      <c r="IF9" s="4853">
        <v>12</v>
      </c>
      <c r="IG9" s="4853">
        <v>2</v>
      </c>
      <c r="IH9" s="4853">
        <v>6</v>
      </c>
      <c r="II9" s="4853">
        <v>11</v>
      </c>
      <c r="IJ9" s="4853">
        <v>4</v>
      </c>
      <c r="IK9" s="4853">
        <v>7</v>
      </c>
      <c r="IL9" s="4853">
        <v>11</v>
      </c>
      <c r="IM9" s="4853">
        <v>7</v>
      </c>
      <c r="IN9" s="4853">
        <v>7</v>
      </c>
      <c r="IO9" s="4853">
        <v>4</v>
      </c>
      <c r="IP9" s="4853">
        <v>4</v>
      </c>
      <c r="IQ9" s="4853">
        <v>2</v>
      </c>
      <c r="IR9" s="4853">
        <v>9</v>
      </c>
      <c r="IS9" s="4853">
        <v>1</v>
      </c>
      <c r="IT9" s="4853">
        <v>2</v>
      </c>
      <c r="IU9" s="4853">
        <v>6</v>
      </c>
      <c r="IV9" s="4853">
        <v>7</v>
      </c>
      <c r="IW9" s="4853">
        <v>0</v>
      </c>
      <c r="IX9" s="4853">
        <v>2</v>
      </c>
      <c r="IY9" s="4853">
        <v>1</v>
      </c>
      <c r="IZ9" s="4853">
        <v>3</v>
      </c>
      <c r="JA9" s="4853">
        <v>0</v>
      </c>
      <c r="JB9" s="4853">
        <v>10</v>
      </c>
      <c r="JC9" s="4853">
        <v>3</v>
      </c>
      <c r="JD9" s="4853">
        <v>0</v>
      </c>
      <c r="JE9" s="4853">
        <v>3</v>
      </c>
      <c r="JF9" s="4853">
        <v>7</v>
      </c>
      <c r="JG9" s="4853">
        <v>4</v>
      </c>
      <c r="JH9" s="4853">
        <v>3</v>
      </c>
      <c r="JI9" s="4853">
        <v>13</v>
      </c>
      <c r="JJ9" s="4853">
        <v>7</v>
      </c>
      <c r="JK9" s="4853">
        <v>2</v>
      </c>
      <c r="JL9" s="4853">
        <v>6</v>
      </c>
      <c r="JM9" s="4853">
        <v>9</v>
      </c>
      <c r="JN9" s="4853">
        <v>1</v>
      </c>
      <c r="JO9" s="4853">
        <v>5</v>
      </c>
      <c r="JP9" s="4853">
        <v>4</v>
      </c>
      <c r="JQ9" s="4853">
        <v>12</v>
      </c>
      <c r="JR9" s="4853">
        <v>5</v>
      </c>
      <c r="JS9" s="4853">
        <v>5</v>
      </c>
      <c r="JT9" s="4853">
        <v>9</v>
      </c>
      <c r="JU9" s="4853">
        <v>9</v>
      </c>
      <c r="JV9" s="4853">
        <v>2</v>
      </c>
      <c r="JW9" s="4853">
        <v>5</v>
      </c>
      <c r="JX9" s="4853">
        <v>7</v>
      </c>
      <c r="JY9" s="4853">
        <v>6</v>
      </c>
      <c r="JZ9" s="4853">
        <v>11</v>
      </c>
      <c r="KA9" s="4853">
        <v>0</v>
      </c>
      <c r="KB9" s="4853">
        <v>8</v>
      </c>
      <c r="KC9" s="4853">
        <v>7</v>
      </c>
      <c r="KD9" s="4853">
        <v>8</v>
      </c>
      <c r="KE9" s="4853">
        <v>2</v>
      </c>
      <c r="KF9" s="4853">
        <v>3</v>
      </c>
      <c r="KG9" s="4853">
        <v>3</v>
      </c>
      <c r="KH9" s="4853">
        <v>7</v>
      </c>
      <c r="KI9" s="4853">
        <v>0</v>
      </c>
      <c r="KJ9" s="4853">
        <v>4</v>
      </c>
      <c r="KK9" s="4853">
        <v>0</v>
      </c>
      <c r="KL9" s="4853">
        <v>19</v>
      </c>
      <c r="KM9" s="4853">
        <v>1</v>
      </c>
      <c r="KN9" s="4853">
        <v>12</v>
      </c>
      <c r="KO9" s="4853">
        <v>14</v>
      </c>
      <c r="KP9" s="4853">
        <v>2</v>
      </c>
      <c r="KQ9" s="4853">
        <v>5</v>
      </c>
      <c r="KR9" s="4853">
        <v>7</v>
      </c>
      <c r="KS9" s="4853">
        <v>5</v>
      </c>
      <c r="KT9" s="4853">
        <v>5</v>
      </c>
      <c r="KU9" s="4853">
        <v>10</v>
      </c>
      <c r="KV9" s="4853">
        <v>4</v>
      </c>
      <c r="KW9" s="4853">
        <v>2</v>
      </c>
      <c r="KX9" s="4853">
        <v>4</v>
      </c>
      <c r="KY9" s="4853">
        <v>10</v>
      </c>
      <c r="KZ9" s="4853">
        <v>0</v>
      </c>
      <c r="LA9" s="4853">
        <v>15</v>
      </c>
      <c r="LB9" s="4853">
        <v>11</v>
      </c>
      <c r="LC9" s="4853">
        <v>10</v>
      </c>
      <c r="LD9" s="4853">
        <v>12</v>
      </c>
      <c r="LE9" s="4853">
        <v>10</v>
      </c>
      <c r="LF9" s="4853">
        <v>9</v>
      </c>
      <c r="LG9" s="4853">
        <v>9</v>
      </c>
      <c r="LH9" s="4853">
        <v>3</v>
      </c>
      <c r="LI9" s="4853">
        <v>8</v>
      </c>
      <c r="LJ9" s="4853">
        <v>7</v>
      </c>
      <c r="LK9" s="4853">
        <v>8</v>
      </c>
      <c r="LL9" s="4853">
        <v>16</v>
      </c>
      <c r="LM9" s="4853">
        <v>11</v>
      </c>
      <c r="LN9" s="4853">
        <v>5</v>
      </c>
      <c r="LO9" s="4853">
        <v>10</v>
      </c>
      <c r="LP9" s="4853">
        <v>14</v>
      </c>
      <c r="LQ9" s="4853">
        <v>9</v>
      </c>
      <c r="LR9" s="4853">
        <v>5</v>
      </c>
      <c r="LS9" s="4853">
        <v>6</v>
      </c>
      <c r="LT9" s="4853">
        <v>9</v>
      </c>
      <c r="LU9" s="4853">
        <v>15</v>
      </c>
      <c r="LV9" s="4853">
        <v>4</v>
      </c>
      <c r="LW9" s="4853">
        <v>8</v>
      </c>
      <c r="LX9" s="4853">
        <v>2</v>
      </c>
      <c r="LY9" s="4853">
        <v>15</v>
      </c>
      <c r="LZ9" s="4853">
        <v>11</v>
      </c>
      <c r="MA9" s="4853">
        <v>9</v>
      </c>
      <c r="MB9" s="4853">
        <v>0</v>
      </c>
      <c r="MC9" s="4853">
        <v>9</v>
      </c>
      <c r="MD9" s="4853">
        <v>2</v>
      </c>
      <c r="ME9" s="4853">
        <v>6</v>
      </c>
      <c r="MF9" s="4853">
        <v>3</v>
      </c>
      <c r="MG9" s="4853">
        <v>6</v>
      </c>
      <c r="MH9" s="4853">
        <v>4</v>
      </c>
      <c r="MI9" s="4853">
        <v>6</v>
      </c>
      <c r="MJ9" s="4853">
        <v>0</v>
      </c>
      <c r="MK9" s="4853">
        <v>4</v>
      </c>
      <c r="ML9" s="4853">
        <v>6</v>
      </c>
      <c r="MM9" s="4853">
        <v>22</v>
      </c>
      <c r="MN9" s="4853">
        <v>8</v>
      </c>
      <c r="MO9" s="4853">
        <v>11</v>
      </c>
      <c r="MP9" s="4853">
        <v>0</v>
      </c>
      <c r="MQ9" s="4853">
        <v>3</v>
      </c>
      <c r="MR9" s="4853">
        <v>5</v>
      </c>
      <c r="MS9" s="4853">
        <v>3</v>
      </c>
      <c r="MT9" s="4853">
        <v>6</v>
      </c>
      <c r="MU9" s="4853">
        <v>1</v>
      </c>
      <c r="MV9" s="4853">
        <v>2</v>
      </c>
      <c r="MW9" s="4853">
        <v>7</v>
      </c>
      <c r="MX9" s="4853">
        <v>8</v>
      </c>
      <c r="MY9" s="4853">
        <v>5</v>
      </c>
      <c r="MZ9" s="4853">
        <v>5</v>
      </c>
      <c r="NA9" s="4853">
        <v>5</v>
      </c>
      <c r="NB9" s="4853">
        <v>4</v>
      </c>
      <c r="NC9" s="4853">
        <v>7</v>
      </c>
      <c r="ND9" s="4853">
        <v>3</v>
      </c>
      <c r="NE9" s="4853">
        <v>7</v>
      </c>
      <c r="NF9" s="4853">
        <v>8</v>
      </c>
      <c r="NG9" s="4853">
        <v>8</v>
      </c>
      <c r="NH9" s="4853">
        <v>2</v>
      </c>
      <c r="NI9" s="4853">
        <v>11</v>
      </c>
      <c r="NJ9" s="4853">
        <v>6</v>
      </c>
      <c r="NK9" s="4853">
        <v>4</v>
      </c>
      <c r="NL9" s="4853">
        <v>1</v>
      </c>
      <c r="NM9" s="4853">
        <v>6</v>
      </c>
      <c r="NN9" s="4853">
        <v>10</v>
      </c>
      <c r="NO9" s="4853">
        <v>9</v>
      </c>
      <c r="NP9" s="4853">
        <v>5</v>
      </c>
      <c r="NQ9" s="4853">
        <v>7</v>
      </c>
      <c r="NR9" s="4853">
        <v>5</v>
      </c>
      <c r="NS9" s="4853">
        <v>5</v>
      </c>
      <c r="NT9" s="4853">
        <v>4</v>
      </c>
      <c r="NU9" s="4853">
        <v>4</v>
      </c>
      <c r="NV9" s="4853">
        <v>4</v>
      </c>
      <c r="NW9" s="4853">
        <v>2</v>
      </c>
      <c r="NX9" s="4853">
        <v>3</v>
      </c>
      <c r="NY9" s="4853">
        <v>3</v>
      </c>
      <c r="NZ9" s="4853">
        <v>11</v>
      </c>
      <c r="OA9" s="4853">
        <v>2</v>
      </c>
      <c r="OB9" s="4853">
        <v>0</v>
      </c>
      <c r="OC9" s="4853">
        <v>2</v>
      </c>
      <c r="OD9" s="4853">
        <v>1</v>
      </c>
      <c r="OE9" s="4853">
        <v>3</v>
      </c>
      <c r="OF9" s="4853">
        <v>9</v>
      </c>
      <c r="OG9" s="4853">
        <v>9</v>
      </c>
      <c r="OH9" s="4853">
        <v>6</v>
      </c>
      <c r="OI9" s="4853">
        <v>0</v>
      </c>
      <c r="OJ9" s="4853">
        <v>10</v>
      </c>
      <c r="OK9" s="4853">
        <v>7</v>
      </c>
      <c r="OL9" s="4853">
        <v>1</v>
      </c>
      <c r="OM9" s="4853">
        <v>2</v>
      </c>
      <c r="ON9" s="4853">
        <v>1</v>
      </c>
      <c r="OO9" s="4853">
        <v>10</v>
      </c>
      <c r="OP9" s="4853">
        <v>7</v>
      </c>
      <c r="OQ9" s="4853">
        <v>3</v>
      </c>
      <c r="OR9" s="4853">
        <v>8</v>
      </c>
      <c r="OS9" s="4853">
        <v>3</v>
      </c>
      <c r="OT9" s="4853">
        <v>7</v>
      </c>
      <c r="OU9" s="4853">
        <v>5</v>
      </c>
      <c r="OV9" s="4853">
        <v>3</v>
      </c>
      <c r="OW9" s="4853">
        <v>6</v>
      </c>
      <c r="OX9" s="4853">
        <v>2</v>
      </c>
      <c r="OY9" s="4853">
        <v>1</v>
      </c>
      <c r="OZ9" s="4853">
        <v>3</v>
      </c>
      <c r="PA9" s="4853">
        <v>6</v>
      </c>
      <c r="PB9" s="4853">
        <v>8</v>
      </c>
      <c r="PC9" s="4853">
        <v>2</v>
      </c>
      <c r="PD9" s="4853">
        <v>4</v>
      </c>
      <c r="PE9" s="4853">
        <v>10</v>
      </c>
      <c r="PF9" s="4853">
        <v>2</v>
      </c>
      <c r="PG9" s="4853">
        <v>2</v>
      </c>
      <c r="PH9" s="4853">
        <v>1</v>
      </c>
      <c r="PI9" s="4853">
        <v>0</v>
      </c>
      <c r="PJ9" s="4853">
        <v>3</v>
      </c>
      <c r="PK9" s="4853">
        <v>10</v>
      </c>
      <c r="PL9" s="4853">
        <v>6</v>
      </c>
      <c r="PM9" s="4853">
        <v>3</v>
      </c>
      <c r="PN9" s="4853">
        <v>2</v>
      </c>
      <c r="PO9" s="4853">
        <v>2</v>
      </c>
      <c r="PP9" s="4853">
        <v>1</v>
      </c>
      <c r="PQ9" s="4853">
        <v>6</v>
      </c>
      <c r="PR9" s="4853">
        <v>7</v>
      </c>
      <c r="PS9" s="4853">
        <v>0</v>
      </c>
      <c r="PT9" s="4853">
        <v>4</v>
      </c>
      <c r="PU9" s="4853">
        <v>5</v>
      </c>
      <c r="PV9" s="4853">
        <v>7</v>
      </c>
      <c r="PW9" s="4853">
        <v>6</v>
      </c>
      <c r="PX9" s="4853">
        <v>9</v>
      </c>
      <c r="PY9" s="4853">
        <v>2</v>
      </c>
      <c r="PZ9" s="4853">
        <v>3</v>
      </c>
      <c r="QA9" s="4853">
        <v>12</v>
      </c>
      <c r="QB9" s="4853">
        <v>6</v>
      </c>
      <c r="QC9" s="4853">
        <v>11</v>
      </c>
      <c r="QD9" s="4853">
        <v>9</v>
      </c>
      <c r="QE9" s="4853">
        <v>0</v>
      </c>
      <c r="QF9" s="4853">
        <v>8</v>
      </c>
      <c r="QG9" s="4853">
        <v>5</v>
      </c>
      <c r="QH9" s="4853">
        <v>1</v>
      </c>
      <c r="QI9" s="4853">
        <v>6</v>
      </c>
      <c r="QJ9" s="4853">
        <v>3</v>
      </c>
      <c r="QK9" s="4853">
        <v>11</v>
      </c>
      <c r="QL9" s="4853">
        <v>0</v>
      </c>
      <c r="QM9" s="4853">
        <v>3</v>
      </c>
      <c r="QN9" s="4853">
        <v>11</v>
      </c>
      <c r="QO9" s="4853">
        <v>5</v>
      </c>
      <c r="QP9" s="4853">
        <v>2</v>
      </c>
      <c r="QQ9" s="4853">
        <v>5</v>
      </c>
      <c r="QR9" s="4853">
        <v>5</v>
      </c>
      <c r="QS9" s="4853">
        <v>3</v>
      </c>
      <c r="QT9" s="4853">
        <v>1</v>
      </c>
      <c r="QU9" s="4853">
        <v>4</v>
      </c>
      <c r="QV9" s="4853">
        <v>10</v>
      </c>
      <c r="QW9" s="4853">
        <v>2</v>
      </c>
      <c r="QX9" s="4853">
        <v>0</v>
      </c>
      <c r="QY9" s="4853">
        <v>7</v>
      </c>
      <c r="QZ9" s="4853">
        <v>6</v>
      </c>
      <c r="RA9" s="4853">
        <v>15</v>
      </c>
      <c r="RB9" s="4853">
        <v>8</v>
      </c>
      <c r="RC9" s="4853">
        <v>6</v>
      </c>
      <c r="RD9" s="4853">
        <v>6</v>
      </c>
      <c r="RE9" s="4853">
        <v>4</v>
      </c>
      <c r="RF9" s="4853">
        <v>3</v>
      </c>
      <c r="RG9" s="4853">
        <v>3</v>
      </c>
      <c r="RH9" s="4853">
        <v>2</v>
      </c>
      <c r="RI9" s="4853">
        <v>5</v>
      </c>
      <c r="RJ9" s="4853">
        <v>10</v>
      </c>
      <c r="RK9" s="4853">
        <v>5</v>
      </c>
      <c r="RL9" s="4853">
        <v>5</v>
      </c>
      <c r="RM9" s="4853">
        <v>12</v>
      </c>
      <c r="RN9" s="4853">
        <v>11</v>
      </c>
      <c r="RO9" s="4853">
        <v>3</v>
      </c>
      <c r="RP9" s="4853">
        <v>5</v>
      </c>
      <c r="RQ9" s="4853">
        <v>2</v>
      </c>
      <c r="RR9" s="4853">
        <v>0</v>
      </c>
      <c r="RS9" s="4853">
        <v>6</v>
      </c>
      <c r="RT9" s="4853">
        <v>1</v>
      </c>
      <c r="RU9" s="4853">
        <v>3</v>
      </c>
      <c r="RV9" s="4853">
        <v>3</v>
      </c>
      <c r="RW9" s="4853">
        <v>3</v>
      </c>
      <c r="RX9" s="4853">
        <v>5</v>
      </c>
      <c r="RY9" s="4853">
        <v>0</v>
      </c>
      <c r="RZ9" s="4853">
        <v>0</v>
      </c>
      <c r="SA9" s="4853">
        <v>13</v>
      </c>
      <c r="SB9" s="4853">
        <v>6</v>
      </c>
      <c r="SC9" s="4853">
        <v>12</v>
      </c>
      <c r="SD9" s="4853">
        <v>7</v>
      </c>
      <c r="SE9" s="4853">
        <v>5</v>
      </c>
      <c r="SF9" s="4853">
        <v>3</v>
      </c>
      <c r="SG9" s="4853">
        <v>1</v>
      </c>
      <c r="SH9" s="4853">
        <v>9</v>
      </c>
      <c r="SI9" s="4853">
        <v>8</v>
      </c>
      <c r="SJ9" s="4853">
        <v>5</v>
      </c>
      <c r="SK9" s="4853">
        <v>3</v>
      </c>
      <c r="SL9" s="4853">
        <v>0</v>
      </c>
      <c r="SM9" s="4853">
        <v>8</v>
      </c>
      <c r="SN9" s="4853">
        <v>1</v>
      </c>
      <c r="SO9" s="4853">
        <v>2</v>
      </c>
      <c r="SP9" s="4853">
        <v>0</v>
      </c>
      <c r="SQ9" s="4853">
        <v>2</v>
      </c>
      <c r="SR9" s="4853">
        <v>2</v>
      </c>
      <c r="SS9" s="4853">
        <v>1</v>
      </c>
      <c r="ST9" s="4853">
        <v>6</v>
      </c>
      <c r="SU9" s="4853">
        <v>12</v>
      </c>
      <c r="SV9" s="4853">
        <v>13</v>
      </c>
      <c r="SW9" s="4853">
        <v>7</v>
      </c>
      <c r="SX9" s="4853">
        <v>4</v>
      </c>
      <c r="SY9" s="4853">
        <v>5</v>
      </c>
      <c r="SZ9" s="4853">
        <v>6</v>
      </c>
    </row>
    <row r="10" spans="1:520" ht="13.2" x14ac:dyDescent="0.25">
      <c r="A10" s="4841" t="s">
        <v>34</v>
      </c>
      <c r="B10" s="4850">
        <v>2</v>
      </c>
      <c r="C10" s="4850">
        <v>2</v>
      </c>
      <c r="D10" s="4850">
        <v>8</v>
      </c>
      <c r="E10" s="4850">
        <v>2</v>
      </c>
      <c r="F10" s="4850">
        <v>2</v>
      </c>
      <c r="G10" s="4850">
        <v>3</v>
      </c>
      <c r="H10" s="4850">
        <v>0</v>
      </c>
      <c r="I10" s="4850">
        <v>1</v>
      </c>
      <c r="J10" s="4850">
        <v>3</v>
      </c>
      <c r="K10" s="4850">
        <v>5</v>
      </c>
      <c r="L10" s="4850">
        <v>10</v>
      </c>
      <c r="M10" s="4850">
        <v>9</v>
      </c>
      <c r="N10" s="4850">
        <v>15</v>
      </c>
      <c r="O10" s="4850">
        <v>3</v>
      </c>
      <c r="P10" s="4850">
        <v>0</v>
      </c>
      <c r="Q10" s="4850">
        <v>11</v>
      </c>
      <c r="R10" s="4850">
        <v>7</v>
      </c>
      <c r="S10" s="4850">
        <v>1</v>
      </c>
      <c r="T10" s="4850">
        <v>2</v>
      </c>
      <c r="U10" s="4850">
        <v>6</v>
      </c>
      <c r="V10" s="4850">
        <v>10</v>
      </c>
      <c r="W10" s="4850">
        <v>5</v>
      </c>
      <c r="X10" s="4850">
        <v>8</v>
      </c>
      <c r="Y10" s="4850">
        <v>13</v>
      </c>
      <c r="Z10" s="4850">
        <v>6</v>
      </c>
      <c r="AA10" s="4850">
        <v>4</v>
      </c>
      <c r="AB10" s="4850">
        <v>6</v>
      </c>
      <c r="AC10" s="4850">
        <v>3</v>
      </c>
      <c r="AD10" s="4850">
        <v>5</v>
      </c>
      <c r="AE10" s="4850">
        <v>0</v>
      </c>
      <c r="AF10" s="4850">
        <v>2</v>
      </c>
      <c r="AG10" s="4850">
        <v>3</v>
      </c>
      <c r="AH10" s="4850">
        <v>3</v>
      </c>
      <c r="AI10" s="4850">
        <v>5</v>
      </c>
      <c r="AJ10" s="4850">
        <v>2</v>
      </c>
      <c r="AK10" s="4850">
        <v>3</v>
      </c>
      <c r="AL10" s="4850">
        <v>6</v>
      </c>
      <c r="AM10" s="4850">
        <v>4</v>
      </c>
      <c r="AN10" s="4850">
        <v>3</v>
      </c>
      <c r="AO10" s="4850">
        <v>4</v>
      </c>
      <c r="AP10" s="4850">
        <v>2</v>
      </c>
      <c r="AQ10" s="4850">
        <v>5</v>
      </c>
      <c r="AR10" s="4850">
        <v>7</v>
      </c>
      <c r="AS10" s="4850">
        <v>11</v>
      </c>
      <c r="AT10" s="4850">
        <v>3</v>
      </c>
      <c r="AU10" s="4850">
        <v>7</v>
      </c>
      <c r="AV10" s="4850">
        <v>10</v>
      </c>
      <c r="AW10" s="4850">
        <v>8</v>
      </c>
      <c r="AX10" s="4850">
        <v>5</v>
      </c>
      <c r="AY10" s="4850">
        <v>2</v>
      </c>
      <c r="AZ10" s="4850">
        <v>8</v>
      </c>
      <c r="BA10" s="4850">
        <v>10</v>
      </c>
      <c r="BB10" s="4850">
        <v>0</v>
      </c>
      <c r="BC10" s="4850">
        <v>6</v>
      </c>
      <c r="BD10" s="4850">
        <v>7</v>
      </c>
      <c r="BE10" s="4850">
        <v>4</v>
      </c>
      <c r="BF10" s="4850">
        <v>5</v>
      </c>
      <c r="BG10" s="4850">
        <v>7</v>
      </c>
      <c r="BH10" s="4850">
        <v>8</v>
      </c>
      <c r="BI10" s="4850">
        <v>3</v>
      </c>
      <c r="BJ10" s="4850">
        <v>2</v>
      </c>
      <c r="BK10" s="4850">
        <v>7</v>
      </c>
      <c r="BL10" s="4850">
        <v>8</v>
      </c>
      <c r="BM10" s="4850">
        <v>3</v>
      </c>
      <c r="BN10" s="4850">
        <v>6</v>
      </c>
      <c r="BO10" s="4850">
        <v>9</v>
      </c>
      <c r="BP10" s="4850">
        <v>3</v>
      </c>
      <c r="BQ10" s="4850">
        <v>7</v>
      </c>
      <c r="BR10" s="4850">
        <v>8</v>
      </c>
      <c r="BS10" s="4850">
        <v>10</v>
      </c>
      <c r="BT10" s="4850">
        <v>9</v>
      </c>
      <c r="BU10" s="4850">
        <v>4</v>
      </c>
      <c r="BV10" s="4850">
        <v>46</v>
      </c>
      <c r="BW10" s="4850">
        <v>12</v>
      </c>
      <c r="BX10" s="4850">
        <v>15</v>
      </c>
      <c r="BY10" s="4850">
        <v>6</v>
      </c>
      <c r="BZ10" s="4850">
        <v>14</v>
      </c>
      <c r="CA10" s="4850">
        <v>2</v>
      </c>
      <c r="CB10" s="4850">
        <v>3</v>
      </c>
      <c r="CC10" s="4850">
        <v>4</v>
      </c>
      <c r="CD10" s="4850">
        <v>4</v>
      </c>
      <c r="CE10" s="4850">
        <v>3</v>
      </c>
      <c r="CF10" s="4850">
        <v>5</v>
      </c>
      <c r="CG10" s="4850">
        <v>4</v>
      </c>
      <c r="CH10" s="4850">
        <v>12</v>
      </c>
      <c r="CI10" s="4850">
        <v>20</v>
      </c>
      <c r="CJ10" s="4850">
        <v>4</v>
      </c>
      <c r="CK10" s="4850">
        <v>2</v>
      </c>
      <c r="CL10" s="4850">
        <v>5</v>
      </c>
      <c r="CM10" s="4850">
        <v>10</v>
      </c>
      <c r="CN10" s="4850">
        <v>2</v>
      </c>
      <c r="CO10" s="4850">
        <v>4</v>
      </c>
      <c r="CP10" s="4850">
        <v>5</v>
      </c>
      <c r="CQ10" s="4850">
        <v>1</v>
      </c>
      <c r="CR10" s="4850">
        <v>4</v>
      </c>
      <c r="CS10" s="4850">
        <v>4</v>
      </c>
      <c r="CT10" s="4850">
        <v>4</v>
      </c>
      <c r="CU10" s="4850">
        <v>5</v>
      </c>
      <c r="CV10" s="4850">
        <v>10</v>
      </c>
      <c r="CW10" s="4850">
        <v>6</v>
      </c>
      <c r="CX10" s="4850">
        <v>5</v>
      </c>
      <c r="CY10" s="4850">
        <v>6</v>
      </c>
      <c r="CZ10" s="4850">
        <v>1</v>
      </c>
      <c r="DA10" s="4850">
        <v>2</v>
      </c>
      <c r="DB10" s="4850">
        <v>6</v>
      </c>
      <c r="DC10" s="4850">
        <v>1</v>
      </c>
      <c r="DD10" s="4850">
        <v>0</v>
      </c>
      <c r="DE10" s="4850">
        <v>2</v>
      </c>
      <c r="DF10" s="4850">
        <v>0</v>
      </c>
      <c r="DG10" s="4850">
        <v>1</v>
      </c>
      <c r="DH10" s="4850">
        <v>0</v>
      </c>
      <c r="DI10" s="4850">
        <v>5</v>
      </c>
      <c r="DJ10" s="4850">
        <v>12</v>
      </c>
      <c r="DK10" s="4850">
        <v>4</v>
      </c>
      <c r="DL10" s="4850">
        <v>6</v>
      </c>
      <c r="DM10" s="4850">
        <v>8</v>
      </c>
      <c r="DN10" s="4850">
        <v>11</v>
      </c>
      <c r="DO10" s="4850">
        <v>9</v>
      </c>
      <c r="DP10" s="4850">
        <v>5</v>
      </c>
      <c r="DQ10" s="4850">
        <v>3</v>
      </c>
      <c r="DR10" s="4850">
        <v>4</v>
      </c>
      <c r="DS10" s="4850">
        <v>9</v>
      </c>
      <c r="DT10" s="4850">
        <v>3</v>
      </c>
      <c r="DU10" s="4850">
        <v>1</v>
      </c>
      <c r="DV10" s="4850">
        <v>4</v>
      </c>
      <c r="DW10" s="4850">
        <v>6</v>
      </c>
      <c r="DX10" s="4850">
        <v>9</v>
      </c>
      <c r="DY10" s="4850">
        <v>9</v>
      </c>
      <c r="DZ10" s="4850">
        <v>4</v>
      </c>
      <c r="EA10" s="4850">
        <v>2</v>
      </c>
      <c r="EB10" s="4850">
        <v>5</v>
      </c>
      <c r="EC10" s="4850">
        <v>5</v>
      </c>
      <c r="ED10" s="4850">
        <v>9</v>
      </c>
      <c r="EE10" s="4850">
        <v>10</v>
      </c>
      <c r="EF10" s="4850">
        <v>6</v>
      </c>
      <c r="EG10" s="4850">
        <v>2</v>
      </c>
      <c r="EH10" s="4850">
        <v>8</v>
      </c>
      <c r="EI10" s="4850">
        <v>10</v>
      </c>
      <c r="EJ10" s="4850">
        <v>11</v>
      </c>
      <c r="EK10" s="4850">
        <v>4</v>
      </c>
      <c r="EL10" s="4850">
        <v>5</v>
      </c>
      <c r="EM10" s="4850">
        <v>10</v>
      </c>
      <c r="EN10" s="4850">
        <v>13</v>
      </c>
      <c r="EO10" s="4850">
        <v>6</v>
      </c>
      <c r="EP10" s="4850">
        <v>3</v>
      </c>
      <c r="EQ10" s="4850">
        <v>0</v>
      </c>
      <c r="ER10" s="4850">
        <v>4</v>
      </c>
      <c r="ES10" s="4850">
        <v>1</v>
      </c>
      <c r="ET10" s="4850">
        <v>9</v>
      </c>
      <c r="EU10" s="4850">
        <v>2</v>
      </c>
      <c r="EV10" s="4850">
        <v>0</v>
      </c>
      <c r="EW10" s="4850">
        <v>3</v>
      </c>
      <c r="EX10" s="4850">
        <v>0</v>
      </c>
      <c r="EY10" s="4850">
        <v>6</v>
      </c>
      <c r="EZ10" s="4850">
        <v>7</v>
      </c>
      <c r="FA10" s="4850">
        <v>6</v>
      </c>
      <c r="FB10" s="4850">
        <v>3</v>
      </c>
      <c r="FC10" s="4850">
        <v>5</v>
      </c>
      <c r="FD10" s="4850">
        <v>3</v>
      </c>
      <c r="FE10" s="4850">
        <v>0</v>
      </c>
      <c r="FF10" s="4850">
        <v>3</v>
      </c>
      <c r="FG10" s="4850">
        <v>5</v>
      </c>
      <c r="FH10" s="4850">
        <v>1</v>
      </c>
      <c r="FI10" s="4850">
        <v>7</v>
      </c>
      <c r="FJ10" s="4850">
        <v>4</v>
      </c>
      <c r="FK10" s="4850">
        <v>9</v>
      </c>
      <c r="FL10" s="4850">
        <v>4</v>
      </c>
      <c r="FM10" s="4850">
        <v>4</v>
      </c>
      <c r="FN10" s="4850">
        <v>9</v>
      </c>
      <c r="FO10" s="4850">
        <v>2</v>
      </c>
      <c r="FP10" s="4850">
        <v>2</v>
      </c>
      <c r="FQ10" s="4850">
        <v>3</v>
      </c>
      <c r="FR10" s="4850">
        <v>6</v>
      </c>
      <c r="FS10" s="4850">
        <v>2</v>
      </c>
      <c r="FT10" s="4850">
        <v>0</v>
      </c>
      <c r="FU10" s="4850">
        <v>0</v>
      </c>
      <c r="FV10" s="4850">
        <v>0</v>
      </c>
      <c r="FW10" s="4850">
        <v>0</v>
      </c>
      <c r="FX10" s="4850">
        <v>6</v>
      </c>
      <c r="FY10" s="4850">
        <v>4</v>
      </c>
      <c r="FZ10" s="4850">
        <v>10</v>
      </c>
      <c r="GA10" s="4850">
        <v>2</v>
      </c>
      <c r="GB10" s="4850">
        <v>4</v>
      </c>
      <c r="GC10" s="4850">
        <v>1</v>
      </c>
      <c r="GD10" s="4850">
        <v>1</v>
      </c>
      <c r="GE10" s="4850">
        <v>6</v>
      </c>
      <c r="GF10" s="4850">
        <v>12</v>
      </c>
      <c r="GG10" s="4850">
        <v>6</v>
      </c>
      <c r="GH10" s="4850">
        <v>5</v>
      </c>
      <c r="GI10" s="4850">
        <v>0</v>
      </c>
      <c r="GJ10" s="4850">
        <v>0</v>
      </c>
      <c r="GK10" s="4850">
        <v>1</v>
      </c>
      <c r="GL10" s="4850">
        <v>0</v>
      </c>
      <c r="GM10" s="4850">
        <v>1</v>
      </c>
      <c r="GN10" s="4850">
        <v>7</v>
      </c>
      <c r="GO10" s="4850">
        <v>6</v>
      </c>
      <c r="GP10" s="4850">
        <v>8</v>
      </c>
      <c r="GQ10" s="4850">
        <v>7</v>
      </c>
      <c r="GR10" s="4850">
        <v>3</v>
      </c>
      <c r="GS10" s="4850">
        <v>1</v>
      </c>
      <c r="GT10" s="4850">
        <v>0</v>
      </c>
      <c r="GU10" s="4850">
        <v>0</v>
      </c>
      <c r="GV10" s="4850">
        <v>4</v>
      </c>
      <c r="GW10" s="4850">
        <v>1</v>
      </c>
      <c r="GX10" s="4850">
        <v>2</v>
      </c>
      <c r="GY10" s="4850">
        <v>0</v>
      </c>
      <c r="GZ10" s="4850">
        <v>1</v>
      </c>
      <c r="HA10" s="4850">
        <v>3</v>
      </c>
      <c r="HB10" s="4850">
        <v>15</v>
      </c>
      <c r="HC10" s="4850">
        <v>5</v>
      </c>
      <c r="HD10" s="4850">
        <v>2</v>
      </c>
      <c r="HE10" s="4850">
        <v>1</v>
      </c>
      <c r="HF10" s="4850">
        <v>2</v>
      </c>
      <c r="HG10" s="4850">
        <v>15</v>
      </c>
      <c r="HH10" s="4850">
        <v>2</v>
      </c>
      <c r="HI10" s="4850">
        <v>1</v>
      </c>
      <c r="HJ10" s="4850">
        <v>1</v>
      </c>
      <c r="HK10" s="4850">
        <v>7</v>
      </c>
      <c r="HL10" s="4850">
        <v>19</v>
      </c>
      <c r="HM10" s="4850">
        <v>10</v>
      </c>
      <c r="HN10" s="4850">
        <v>12</v>
      </c>
      <c r="HO10" s="4850">
        <v>14</v>
      </c>
      <c r="HP10" s="4850">
        <v>5</v>
      </c>
      <c r="HQ10" s="4850">
        <v>6</v>
      </c>
      <c r="HR10" s="4850">
        <v>0</v>
      </c>
      <c r="HS10" s="4850">
        <v>0</v>
      </c>
      <c r="HT10" s="4850">
        <v>2</v>
      </c>
      <c r="HU10" s="4850">
        <v>4</v>
      </c>
      <c r="HV10" s="4850">
        <v>9</v>
      </c>
      <c r="HW10" s="4850">
        <v>7</v>
      </c>
      <c r="HX10" s="4850">
        <v>12</v>
      </c>
      <c r="HY10" s="4850">
        <v>2</v>
      </c>
      <c r="HZ10" s="4850">
        <v>6</v>
      </c>
      <c r="IA10" s="4850">
        <v>0</v>
      </c>
      <c r="IB10" s="4850">
        <v>3</v>
      </c>
      <c r="IC10" s="4850">
        <v>11</v>
      </c>
      <c r="ID10" s="4850">
        <v>5</v>
      </c>
      <c r="IE10" s="4850">
        <v>14</v>
      </c>
      <c r="IF10" s="4850">
        <v>4</v>
      </c>
      <c r="IG10" s="4850">
        <v>2</v>
      </c>
      <c r="IH10" s="4850">
        <v>6</v>
      </c>
      <c r="II10" s="4850">
        <v>11</v>
      </c>
      <c r="IJ10" s="4850">
        <v>4</v>
      </c>
      <c r="IK10" s="4850">
        <v>7</v>
      </c>
      <c r="IL10" s="4850">
        <v>11</v>
      </c>
      <c r="IM10" s="4850">
        <v>7</v>
      </c>
      <c r="IN10" s="4850">
        <v>6</v>
      </c>
      <c r="IO10" s="4850">
        <v>4</v>
      </c>
      <c r="IP10" s="4850">
        <v>4</v>
      </c>
      <c r="IQ10" s="4850">
        <v>2</v>
      </c>
      <c r="IR10" s="4850">
        <v>9</v>
      </c>
      <c r="IS10" s="4850">
        <v>0</v>
      </c>
      <c r="IT10" s="4850">
        <v>2</v>
      </c>
      <c r="IU10" s="4850">
        <v>5</v>
      </c>
      <c r="IV10" s="4850">
        <v>5</v>
      </c>
      <c r="IW10" s="4850">
        <v>0</v>
      </c>
      <c r="IX10" s="4850">
        <v>2</v>
      </c>
      <c r="IY10" s="4850">
        <v>1</v>
      </c>
      <c r="IZ10" s="4850">
        <v>3</v>
      </c>
      <c r="JA10" s="4850">
        <v>0</v>
      </c>
      <c r="JB10" s="4850">
        <v>9</v>
      </c>
      <c r="JC10" s="4850">
        <v>3</v>
      </c>
      <c r="JD10" s="4850">
        <v>0</v>
      </c>
      <c r="JE10" s="4850">
        <v>2</v>
      </c>
      <c r="JF10" s="4850">
        <v>7</v>
      </c>
      <c r="JG10" s="4850">
        <v>4</v>
      </c>
      <c r="JH10" s="4850">
        <v>2</v>
      </c>
      <c r="JI10" s="4850">
        <v>12</v>
      </c>
      <c r="JJ10" s="4850">
        <v>7</v>
      </c>
      <c r="JK10" s="4850">
        <v>2</v>
      </c>
      <c r="JL10" s="4850">
        <v>6</v>
      </c>
      <c r="JM10" s="4850">
        <v>9</v>
      </c>
      <c r="JN10" s="4850">
        <v>1</v>
      </c>
      <c r="JO10" s="4850">
        <v>4</v>
      </c>
      <c r="JP10" s="4850">
        <v>4</v>
      </c>
      <c r="JQ10" s="4850">
        <v>11</v>
      </c>
      <c r="JR10" s="4850">
        <v>2</v>
      </c>
      <c r="JS10" s="4850">
        <v>5</v>
      </c>
      <c r="JT10" s="4850">
        <v>9</v>
      </c>
      <c r="JU10" s="4850">
        <v>8</v>
      </c>
      <c r="JV10" s="4850">
        <v>2</v>
      </c>
      <c r="JW10" s="4850">
        <v>5</v>
      </c>
      <c r="JX10" s="4850">
        <v>7</v>
      </c>
      <c r="JY10" s="4850">
        <v>6</v>
      </c>
      <c r="JZ10" s="4850">
        <v>10</v>
      </c>
      <c r="KA10" s="4850">
        <v>0</v>
      </c>
      <c r="KB10" s="4850">
        <v>7</v>
      </c>
      <c r="KC10" s="4850">
        <v>7</v>
      </c>
      <c r="KD10" s="4850">
        <v>7</v>
      </c>
      <c r="KE10" s="4850">
        <v>2</v>
      </c>
      <c r="KF10" s="4850">
        <v>1</v>
      </c>
      <c r="KG10" s="4850">
        <v>3</v>
      </c>
      <c r="KH10" s="4850">
        <v>6</v>
      </c>
      <c r="KI10" s="4850">
        <v>0</v>
      </c>
      <c r="KJ10" s="4850">
        <v>4</v>
      </c>
      <c r="KK10" s="4850">
        <v>0</v>
      </c>
      <c r="KL10" s="4850">
        <v>4</v>
      </c>
      <c r="KM10" s="4850">
        <v>1</v>
      </c>
      <c r="KN10" s="4850">
        <v>12</v>
      </c>
      <c r="KO10" s="4850">
        <v>6</v>
      </c>
      <c r="KP10" s="4850">
        <v>1</v>
      </c>
      <c r="KQ10" s="4850">
        <v>5</v>
      </c>
      <c r="KR10" s="4850">
        <v>7</v>
      </c>
      <c r="KS10" s="4850">
        <v>5</v>
      </c>
      <c r="KT10" s="4850">
        <v>5</v>
      </c>
      <c r="KU10" s="4850">
        <v>5</v>
      </c>
      <c r="KV10" s="4850">
        <v>4</v>
      </c>
      <c r="KW10" s="4850">
        <v>2</v>
      </c>
      <c r="KX10" s="4850">
        <v>4</v>
      </c>
      <c r="KY10" s="4850">
        <v>10</v>
      </c>
      <c r="KZ10" s="4850">
        <v>0</v>
      </c>
      <c r="LA10" s="4850">
        <v>10</v>
      </c>
      <c r="LB10" s="4850">
        <v>11</v>
      </c>
      <c r="LC10" s="4850">
        <v>8</v>
      </c>
      <c r="LD10" s="4850">
        <v>10</v>
      </c>
      <c r="LE10" s="4850">
        <v>10</v>
      </c>
      <c r="LF10" s="4850">
        <v>9</v>
      </c>
      <c r="LG10" s="4850">
        <v>5</v>
      </c>
      <c r="LH10" s="4850">
        <v>2</v>
      </c>
      <c r="LI10" s="4850">
        <v>5</v>
      </c>
      <c r="LJ10" s="4850">
        <v>7</v>
      </c>
      <c r="LK10" s="4850">
        <v>1</v>
      </c>
      <c r="LL10" s="4850">
        <v>16</v>
      </c>
      <c r="LM10" s="4850">
        <v>11</v>
      </c>
      <c r="LN10" s="4850">
        <v>4</v>
      </c>
      <c r="LO10" s="4850">
        <v>6</v>
      </c>
      <c r="LP10" s="4850">
        <v>9</v>
      </c>
      <c r="LQ10" s="4850">
        <v>8</v>
      </c>
      <c r="LR10" s="4850">
        <v>5</v>
      </c>
      <c r="LS10" s="4850">
        <v>6</v>
      </c>
      <c r="LT10" s="4850">
        <v>8</v>
      </c>
      <c r="LU10" s="4850">
        <v>7</v>
      </c>
      <c r="LV10" s="4850">
        <v>4</v>
      </c>
      <c r="LW10" s="4850">
        <v>6</v>
      </c>
      <c r="LX10" s="4850">
        <v>2</v>
      </c>
      <c r="LY10" s="4850">
        <v>5</v>
      </c>
      <c r="LZ10" s="4850">
        <v>10</v>
      </c>
      <c r="MA10" s="4850">
        <v>3</v>
      </c>
      <c r="MB10" s="4850">
        <v>0</v>
      </c>
      <c r="MC10" s="4850">
        <v>2</v>
      </c>
      <c r="MD10" s="4850">
        <v>1</v>
      </c>
      <c r="ME10" s="4850">
        <v>4</v>
      </c>
      <c r="MF10" s="4850">
        <v>3</v>
      </c>
      <c r="MG10" s="4850">
        <v>5</v>
      </c>
      <c r="MH10" s="4850">
        <v>4</v>
      </c>
      <c r="MI10" s="4850">
        <v>5</v>
      </c>
      <c r="MJ10" s="4850">
        <v>0</v>
      </c>
      <c r="MK10" s="4850">
        <v>4</v>
      </c>
      <c r="ML10" s="4850">
        <v>4</v>
      </c>
      <c r="MM10" s="4850">
        <v>5</v>
      </c>
      <c r="MN10" s="4850">
        <v>4</v>
      </c>
      <c r="MO10" s="4850">
        <v>9</v>
      </c>
      <c r="MP10" s="4850">
        <v>0</v>
      </c>
      <c r="MQ10" s="4850">
        <v>3</v>
      </c>
      <c r="MR10" s="4850">
        <v>4</v>
      </c>
      <c r="MS10" s="4850">
        <v>3</v>
      </c>
      <c r="MT10" s="4850">
        <v>6</v>
      </c>
      <c r="MU10" s="4850">
        <v>1</v>
      </c>
      <c r="MV10" s="4850">
        <v>2</v>
      </c>
      <c r="MW10" s="4850">
        <v>6</v>
      </c>
      <c r="MX10" s="4850">
        <v>6</v>
      </c>
      <c r="MY10" s="4850">
        <v>5</v>
      </c>
      <c r="MZ10" s="4850">
        <v>5</v>
      </c>
      <c r="NA10" s="4850">
        <v>3</v>
      </c>
      <c r="NB10" s="4850">
        <v>2</v>
      </c>
      <c r="NC10" s="4850">
        <v>6</v>
      </c>
      <c r="ND10" s="4850">
        <v>3</v>
      </c>
      <c r="NE10" s="4850">
        <v>6</v>
      </c>
      <c r="NF10" s="4850">
        <v>7</v>
      </c>
      <c r="NG10" s="4850">
        <v>7</v>
      </c>
      <c r="NH10" s="4850">
        <v>2</v>
      </c>
      <c r="NI10" s="4850">
        <v>11</v>
      </c>
      <c r="NJ10" s="4850">
        <v>5</v>
      </c>
      <c r="NK10" s="4850">
        <v>2</v>
      </c>
      <c r="NL10" s="4850">
        <v>0</v>
      </c>
      <c r="NM10" s="4850">
        <v>5</v>
      </c>
      <c r="NN10" s="4850">
        <v>9</v>
      </c>
      <c r="NO10" s="4850">
        <v>7</v>
      </c>
      <c r="NP10" s="4850">
        <v>5</v>
      </c>
      <c r="NQ10" s="4850">
        <v>6</v>
      </c>
      <c r="NR10" s="4850">
        <v>3</v>
      </c>
      <c r="NS10" s="4850">
        <v>1</v>
      </c>
      <c r="NT10" s="4850">
        <v>4</v>
      </c>
      <c r="NU10" s="4850">
        <v>4</v>
      </c>
      <c r="NV10" s="4850">
        <v>4</v>
      </c>
      <c r="NW10" s="4850">
        <v>1</v>
      </c>
      <c r="NX10" s="4850">
        <v>3</v>
      </c>
      <c r="NY10" s="4850">
        <v>2</v>
      </c>
      <c r="NZ10" s="4850">
        <v>7</v>
      </c>
      <c r="OA10" s="4850">
        <v>2</v>
      </c>
      <c r="OB10" s="4850">
        <v>0</v>
      </c>
      <c r="OC10" s="4850">
        <v>2</v>
      </c>
      <c r="OD10" s="4850">
        <v>0</v>
      </c>
      <c r="OE10" s="4850">
        <v>2</v>
      </c>
      <c r="OF10" s="4850">
        <v>8</v>
      </c>
      <c r="OG10" s="4850">
        <v>6</v>
      </c>
      <c r="OH10" s="4850">
        <v>6</v>
      </c>
      <c r="OI10" s="4850">
        <v>0</v>
      </c>
      <c r="OJ10" s="4850">
        <v>10</v>
      </c>
      <c r="OK10" s="4850">
        <v>1</v>
      </c>
      <c r="OL10" s="4850">
        <v>0</v>
      </c>
      <c r="OM10" s="4850">
        <v>2</v>
      </c>
      <c r="ON10" s="4850">
        <v>1</v>
      </c>
      <c r="OO10" s="4850">
        <v>8</v>
      </c>
      <c r="OP10" s="4850">
        <v>2</v>
      </c>
      <c r="OQ10" s="4850">
        <v>2</v>
      </c>
      <c r="OR10" s="4850">
        <v>6</v>
      </c>
      <c r="OS10" s="4850">
        <v>3</v>
      </c>
      <c r="OT10" s="4850">
        <v>6</v>
      </c>
      <c r="OU10" s="4850">
        <v>4</v>
      </c>
      <c r="OV10" s="4850">
        <v>2</v>
      </c>
      <c r="OW10" s="4850">
        <v>6</v>
      </c>
      <c r="OX10" s="4850">
        <v>2</v>
      </c>
      <c r="OY10" s="4850">
        <v>1</v>
      </c>
      <c r="OZ10" s="4850">
        <v>3</v>
      </c>
      <c r="PA10" s="4850">
        <v>5</v>
      </c>
      <c r="PB10" s="4850">
        <v>8</v>
      </c>
      <c r="PC10" s="4850">
        <v>2</v>
      </c>
      <c r="PD10" s="4850">
        <v>3</v>
      </c>
      <c r="PE10" s="4850">
        <v>9</v>
      </c>
      <c r="PF10" s="4850">
        <v>2</v>
      </c>
      <c r="PG10" s="4850">
        <v>2</v>
      </c>
      <c r="PH10" s="4850">
        <v>1</v>
      </c>
      <c r="PI10" s="4850">
        <v>0</v>
      </c>
      <c r="PJ10" s="4850">
        <v>3</v>
      </c>
      <c r="PK10" s="4850">
        <v>7</v>
      </c>
      <c r="PL10" s="4850">
        <v>6</v>
      </c>
      <c r="PM10" s="4850">
        <v>3</v>
      </c>
      <c r="PN10" s="4850">
        <v>2</v>
      </c>
      <c r="PO10" s="4850">
        <v>2</v>
      </c>
      <c r="PP10" s="4850">
        <v>1</v>
      </c>
      <c r="PQ10" s="4850">
        <v>6</v>
      </c>
      <c r="PR10" s="4850">
        <v>3</v>
      </c>
      <c r="PS10" s="4850">
        <v>0</v>
      </c>
      <c r="PT10" s="4850">
        <v>4</v>
      </c>
      <c r="PU10" s="4850">
        <v>5</v>
      </c>
      <c r="PV10" s="4850">
        <v>7</v>
      </c>
      <c r="PW10" s="4850">
        <v>6</v>
      </c>
      <c r="PX10" s="4850">
        <v>4</v>
      </c>
      <c r="PY10" s="4850">
        <v>2</v>
      </c>
      <c r="PZ10" s="4850">
        <v>3</v>
      </c>
      <c r="QA10" s="4850">
        <v>12</v>
      </c>
      <c r="QB10" s="4850">
        <v>6</v>
      </c>
      <c r="QC10" s="4850">
        <v>5</v>
      </c>
      <c r="QD10" s="4850">
        <v>5</v>
      </c>
      <c r="QE10" s="4850">
        <v>0</v>
      </c>
      <c r="QF10" s="4850">
        <v>8</v>
      </c>
      <c r="QG10" s="4850">
        <v>4</v>
      </c>
      <c r="QH10" s="4850">
        <v>1</v>
      </c>
      <c r="QI10" s="4850">
        <v>5</v>
      </c>
      <c r="QJ10" s="4850">
        <v>2</v>
      </c>
      <c r="QK10" s="4850">
        <v>5</v>
      </c>
      <c r="QL10" s="4850">
        <v>0</v>
      </c>
      <c r="QM10" s="4850">
        <v>3</v>
      </c>
      <c r="QN10" s="4850">
        <v>11</v>
      </c>
      <c r="QO10" s="4850">
        <v>5</v>
      </c>
      <c r="QP10" s="4850">
        <v>2</v>
      </c>
      <c r="QQ10" s="4850">
        <v>4</v>
      </c>
      <c r="QR10" s="4850">
        <v>5</v>
      </c>
      <c r="QS10" s="4850">
        <v>3</v>
      </c>
      <c r="QT10" s="4850">
        <v>0</v>
      </c>
      <c r="QU10" s="4850">
        <v>4</v>
      </c>
      <c r="QV10" s="4850">
        <v>1</v>
      </c>
      <c r="QW10" s="4850">
        <v>2</v>
      </c>
      <c r="QX10" s="4850">
        <v>0</v>
      </c>
      <c r="QY10" s="4850">
        <v>2</v>
      </c>
      <c r="QZ10" s="4850">
        <v>6</v>
      </c>
      <c r="RA10" s="4850">
        <v>13</v>
      </c>
      <c r="RB10" s="4850">
        <v>8</v>
      </c>
      <c r="RC10" s="4850">
        <v>6</v>
      </c>
      <c r="RD10" s="4850">
        <v>4</v>
      </c>
      <c r="RE10" s="4850">
        <v>3</v>
      </c>
      <c r="RF10" s="4850">
        <v>2</v>
      </c>
      <c r="RG10" s="4850">
        <v>2</v>
      </c>
      <c r="RH10" s="4850">
        <v>2</v>
      </c>
      <c r="RI10" s="4850">
        <v>5</v>
      </c>
      <c r="RJ10" s="4850">
        <v>10</v>
      </c>
      <c r="RK10" s="4850">
        <v>5</v>
      </c>
      <c r="RL10" s="4850">
        <v>4</v>
      </c>
      <c r="RM10" s="4850">
        <v>3</v>
      </c>
      <c r="RN10" s="4850">
        <v>2</v>
      </c>
      <c r="RO10" s="4850">
        <v>2</v>
      </c>
      <c r="RP10" s="4850">
        <v>2</v>
      </c>
      <c r="RQ10" s="4850">
        <v>2</v>
      </c>
      <c r="RR10" s="4850">
        <v>0</v>
      </c>
      <c r="RS10" s="4850">
        <v>6</v>
      </c>
      <c r="RT10" s="4850">
        <v>1</v>
      </c>
      <c r="RU10" s="4850">
        <v>3</v>
      </c>
      <c r="RV10" s="4850">
        <v>3</v>
      </c>
      <c r="RW10" s="4850">
        <v>3</v>
      </c>
      <c r="RX10" s="4850">
        <v>4</v>
      </c>
      <c r="RY10" s="4850">
        <v>0</v>
      </c>
      <c r="RZ10" s="4850">
        <v>0</v>
      </c>
      <c r="SA10" s="4850">
        <v>11</v>
      </c>
      <c r="SB10" s="4850">
        <v>6</v>
      </c>
      <c r="SC10" s="4850">
        <v>12</v>
      </c>
      <c r="SD10" s="4850">
        <v>6</v>
      </c>
      <c r="SE10" s="4850">
        <v>5</v>
      </c>
      <c r="SF10" s="4850">
        <v>2</v>
      </c>
      <c r="SG10" s="4850">
        <v>0</v>
      </c>
      <c r="SH10" s="4850">
        <v>9</v>
      </c>
      <c r="SI10" s="4850">
        <v>8</v>
      </c>
      <c r="SJ10" s="4850">
        <v>4</v>
      </c>
      <c r="SK10" s="4850">
        <v>3</v>
      </c>
      <c r="SL10" s="4850">
        <v>0</v>
      </c>
      <c r="SM10" s="4850">
        <v>8</v>
      </c>
      <c r="SN10" s="4850">
        <v>0</v>
      </c>
      <c r="SO10" s="4850">
        <v>2</v>
      </c>
      <c r="SP10" s="4850">
        <v>0</v>
      </c>
      <c r="SQ10" s="4850">
        <v>1</v>
      </c>
      <c r="SR10" s="4850">
        <v>1</v>
      </c>
      <c r="SS10" s="4850">
        <v>1</v>
      </c>
      <c r="ST10" s="4850">
        <v>6</v>
      </c>
      <c r="SU10" s="4850">
        <v>12</v>
      </c>
      <c r="SV10" s="4850">
        <v>5</v>
      </c>
      <c r="SW10" s="4850">
        <v>4</v>
      </c>
      <c r="SX10" s="4850">
        <v>2</v>
      </c>
      <c r="SY10" s="4850">
        <v>3</v>
      </c>
      <c r="SZ10" s="4850">
        <v>6</v>
      </c>
    </row>
    <row r="11" spans="1:520" ht="13.2" x14ac:dyDescent="0.25">
      <c r="A11" s="4841" t="s">
        <v>691</v>
      </c>
      <c r="B11" s="4850">
        <v>0</v>
      </c>
      <c r="C11" s="4850">
        <v>0</v>
      </c>
      <c r="D11" s="4850">
        <v>0</v>
      </c>
      <c r="E11" s="4850">
        <v>0</v>
      </c>
      <c r="F11" s="4850">
        <v>0</v>
      </c>
      <c r="G11" s="4850">
        <v>0</v>
      </c>
      <c r="H11" s="4850">
        <v>0</v>
      </c>
      <c r="I11" s="4850">
        <v>0</v>
      </c>
      <c r="J11" s="4850">
        <v>0</v>
      </c>
      <c r="K11" s="4850">
        <v>0</v>
      </c>
      <c r="L11" s="4850">
        <v>0</v>
      </c>
      <c r="M11" s="4850">
        <v>0</v>
      </c>
      <c r="N11" s="4850">
        <v>0</v>
      </c>
      <c r="O11" s="4850">
        <v>0</v>
      </c>
      <c r="P11" s="4850">
        <v>0</v>
      </c>
      <c r="Q11" s="4850">
        <v>0</v>
      </c>
      <c r="R11" s="4850">
        <v>0</v>
      </c>
      <c r="S11" s="4850">
        <v>0</v>
      </c>
      <c r="T11" s="4850">
        <v>0</v>
      </c>
      <c r="U11" s="4850">
        <v>0</v>
      </c>
      <c r="V11" s="4850">
        <v>0</v>
      </c>
      <c r="W11" s="4850">
        <v>0</v>
      </c>
      <c r="X11" s="4850">
        <v>0</v>
      </c>
      <c r="Y11" s="4850">
        <v>0</v>
      </c>
      <c r="Z11" s="4850">
        <v>0</v>
      </c>
      <c r="AA11" s="4850">
        <v>0</v>
      </c>
      <c r="AB11" s="4850">
        <v>0</v>
      </c>
      <c r="AC11" s="4850">
        <v>0</v>
      </c>
      <c r="AD11" s="4850">
        <v>0</v>
      </c>
      <c r="AE11" s="4850">
        <v>0</v>
      </c>
      <c r="AF11" s="4850">
        <v>0</v>
      </c>
      <c r="AG11" s="4850">
        <v>0</v>
      </c>
      <c r="AH11" s="4850">
        <v>0</v>
      </c>
      <c r="AI11" s="4850">
        <v>0</v>
      </c>
      <c r="AJ11" s="4850">
        <v>0</v>
      </c>
      <c r="AK11" s="4850">
        <v>0</v>
      </c>
      <c r="AL11" s="4850">
        <v>0</v>
      </c>
      <c r="AM11" s="4850">
        <v>0</v>
      </c>
      <c r="AN11" s="4850">
        <v>0</v>
      </c>
      <c r="AO11" s="4850">
        <v>0</v>
      </c>
      <c r="AP11" s="4850">
        <v>0</v>
      </c>
      <c r="AQ11" s="4850">
        <v>0</v>
      </c>
      <c r="AR11" s="4850">
        <v>0</v>
      </c>
      <c r="AS11" s="4850">
        <v>0</v>
      </c>
      <c r="AT11" s="4850">
        <v>0</v>
      </c>
      <c r="AU11" s="4850">
        <v>0</v>
      </c>
      <c r="AV11" s="4850">
        <v>0</v>
      </c>
      <c r="AW11" s="4850">
        <v>0</v>
      </c>
      <c r="AX11" s="4850">
        <v>1</v>
      </c>
      <c r="AY11" s="4850">
        <v>0</v>
      </c>
      <c r="AZ11" s="4850">
        <v>0</v>
      </c>
      <c r="BA11" s="4850">
        <v>0</v>
      </c>
      <c r="BB11" s="4850">
        <v>0</v>
      </c>
      <c r="BC11" s="4850">
        <v>0</v>
      </c>
      <c r="BD11" s="4850">
        <v>0</v>
      </c>
      <c r="BE11" s="4850">
        <v>0</v>
      </c>
      <c r="BF11" s="4850">
        <v>0</v>
      </c>
      <c r="BG11" s="4850">
        <v>0</v>
      </c>
      <c r="BH11" s="4850">
        <v>0</v>
      </c>
      <c r="BI11" s="4850">
        <v>0</v>
      </c>
      <c r="BJ11" s="4850">
        <v>0</v>
      </c>
      <c r="BK11" s="4850">
        <v>1</v>
      </c>
      <c r="BL11" s="4850">
        <v>2</v>
      </c>
      <c r="BM11" s="4850">
        <v>1</v>
      </c>
      <c r="BN11" s="4850">
        <v>0</v>
      </c>
      <c r="BO11" s="4850">
        <v>0</v>
      </c>
      <c r="BP11" s="4850">
        <v>1</v>
      </c>
      <c r="BQ11" s="4850">
        <v>0</v>
      </c>
      <c r="BR11" s="4850">
        <v>0</v>
      </c>
      <c r="BS11" s="4850">
        <v>2</v>
      </c>
      <c r="BT11" s="4850">
        <v>0</v>
      </c>
      <c r="BU11" s="4850">
        <v>0</v>
      </c>
      <c r="BV11" s="4850">
        <v>0</v>
      </c>
      <c r="BW11" s="4850">
        <v>0</v>
      </c>
      <c r="BX11" s="4850">
        <v>2</v>
      </c>
      <c r="BY11" s="4850">
        <v>0</v>
      </c>
      <c r="BZ11" s="4850">
        <v>0</v>
      </c>
      <c r="CA11" s="4850">
        <v>1</v>
      </c>
      <c r="CB11" s="4850">
        <v>0</v>
      </c>
      <c r="CC11" s="4850">
        <v>1</v>
      </c>
      <c r="CD11" s="4850">
        <v>0</v>
      </c>
      <c r="CE11" s="4850">
        <v>0</v>
      </c>
      <c r="CF11" s="4850">
        <v>0</v>
      </c>
      <c r="CG11" s="4850">
        <v>0</v>
      </c>
      <c r="CH11" s="4850">
        <v>0</v>
      </c>
      <c r="CI11" s="4850">
        <v>0</v>
      </c>
      <c r="CJ11" s="4850">
        <v>0</v>
      </c>
      <c r="CK11" s="4850">
        <v>0</v>
      </c>
      <c r="CL11" s="4850">
        <v>0</v>
      </c>
      <c r="CM11" s="4850">
        <v>0</v>
      </c>
      <c r="CN11" s="4850">
        <v>0</v>
      </c>
      <c r="CO11" s="4850">
        <v>0</v>
      </c>
      <c r="CP11" s="4850">
        <v>0</v>
      </c>
      <c r="CQ11" s="4850">
        <v>0</v>
      </c>
      <c r="CR11" s="4850">
        <v>0</v>
      </c>
      <c r="CS11" s="4850">
        <v>1</v>
      </c>
      <c r="CT11" s="4850">
        <v>1</v>
      </c>
      <c r="CU11" s="4850">
        <v>0</v>
      </c>
      <c r="CV11" s="4850">
        <v>0</v>
      </c>
      <c r="CW11" s="4850">
        <v>0</v>
      </c>
      <c r="CX11" s="4850">
        <v>1</v>
      </c>
      <c r="CY11" s="4850">
        <v>0</v>
      </c>
      <c r="CZ11" s="4850">
        <v>0</v>
      </c>
      <c r="DA11" s="4850">
        <v>0</v>
      </c>
      <c r="DB11" s="4850">
        <v>0</v>
      </c>
      <c r="DC11" s="4850">
        <v>0</v>
      </c>
      <c r="DD11" s="4850">
        <v>0</v>
      </c>
      <c r="DE11" s="4850">
        <v>0</v>
      </c>
      <c r="DF11" s="4850">
        <v>0</v>
      </c>
      <c r="DG11" s="4850">
        <v>0</v>
      </c>
      <c r="DH11" s="4850">
        <v>0</v>
      </c>
      <c r="DI11" s="4850">
        <v>0</v>
      </c>
      <c r="DJ11" s="4850">
        <v>0</v>
      </c>
      <c r="DK11" s="4850">
        <v>0</v>
      </c>
      <c r="DL11" s="4850">
        <v>0</v>
      </c>
      <c r="DM11" s="4850">
        <v>6</v>
      </c>
      <c r="DN11" s="4850">
        <v>2</v>
      </c>
      <c r="DO11" s="4850">
        <v>2</v>
      </c>
      <c r="DP11" s="4850">
        <v>1</v>
      </c>
      <c r="DQ11" s="4850">
        <v>0</v>
      </c>
      <c r="DR11" s="4850">
        <v>0</v>
      </c>
      <c r="DS11" s="4850">
        <v>0</v>
      </c>
      <c r="DT11" s="4850">
        <v>0</v>
      </c>
      <c r="DU11" s="4850">
        <v>0</v>
      </c>
      <c r="DV11" s="4850">
        <v>0</v>
      </c>
      <c r="DW11" s="4850">
        <v>0</v>
      </c>
      <c r="DX11" s="4850">
        <v>0</v>
      </c>
      <c r="DY11" s="4850">
        <v>1</v>
      </c>
      <c r="DZ11" s="4850">
        <v>0</v>
      </c>
      <c r="EA11" s="4850">
        <v>0</v>
      </c>
      <c r="EB11" s="4850">
        <v>1</v>
      </c>
      <c r="EC11" s="4850">
        <v>0</v>
      </c>
      <c r="ED11" s="4850">
        <v>0</v>
      </c>
      <c r="EE11" s="4850">
        <v>0</v>
      </c>
      <c r="EF11" s="4850">
        <v>0</v>
      </c>
      <c r="EG11" s="4850">
        <v>2</v>
      </c>
      <c r="EH11" s="4850">
        <v>0</v>
      </c>
      <c r="EI11" s="4850">
        <v>0</v>
      </c>
      <c r="EJ11" s="4850">
        <v>0</v>
      </c>
      <c r="EK11" s="4850">
        <v>0</v>
      </c>
      <c r="EL11" s="4850">
        <v>1</v>
      </c>
      <c r="EM11" s="4850">
        <v>0</v>
      </c>
      <c r="EN11" s="4850">
        <v>1</v>
      </c>
      <c r="EO11" s="4850">
        <v>1</v>
      </c>
      <c r="EP11" s="4850">
        <v>0</v>
      </c>
      <c r="EQ11" s="4850">
        <v>0</v>
      </c>
      <c r="ER11" s="4850">
        <v>0</v>
      </c>
      <c r="ES11" s="4850">
        <v>0</v>
      </c>
      <c r="ET11" s="4850">
        <v>0</v>
      </c>
      <c r="EU11" s="4850">
        <v>0</v>
      </c>
      <c r="EV11" s="4850">
        <v>0</v>
      </c>
      <c r="EW11" s="4850">
        <v>0</v>
      </c>
      <c r="EX11" s="4850">
        <v>0</v>
      </c>
      <c r="EY11" s="4850">
        <v>0</v>
      </c>
      <c r="EZ11" s="4850">
        <v>0</v>
      </c>
      <c r="FA11" s="4850">
        <v>0</v>
      </c>
      <c r="FB11" s="4850">
        <v>0</v>
      </c>
      <c r="FC11" s="4850">
        <v>0</v>
      </c>
      <c r="FD11" s="4850">
        <v>0</v>
      </c>
      <c r="FE11" s="4850">
        <v>0</v>
      </c>
      <c r="FF11" s="4850">
        <v>0</v>
      </c>
      <c r="FG11" s="4850">
        <v>0</v>
      </c>
      <c r="FH11" s="4850">
        <v>0</v>
      </c>
      <c r="FI11" s="4850">
        <v>0</v>
      </c>
      <c r="FJ11" s="4850">
        <v>0</v>
      </c>
      <c r="FK11" s="4850">
        <v>0</v>
      </c>
      <c r="FL11" s="4850">
        <v>0</v>
      </c>
      <c r="FM11" s="4850">
        <v>0</v>
      </c>
      <c r="FN11" s="4850">
        <v>0</v>
      </c>
      <c r="FO11" s="4850">
        <v>0</v>
      </c>
      <c r="FP11" s="4850">
        <v>0</v>
      </c>
      <c r="FQ11" s="4850">
        <v>0</v>
      </c>
      <c r="FR11" s="4850">
        <v>0</v>
      </c>
      <c r="FS11" s="4850">
        <v>0</v>
      </c>
      <c r="FT11" s="4850">
        <v>0</v>
      </c>
      <c r="FU11" s="4850">
        <v>0</v>
      </c>
      <c r="FV11" s="4850">
        <v>0</v>
      </c>
      <c r="FW11" s="4850">
        <v>0</v>
      </c>
      <c r="FX11" s="4850">
        <v>0</v>
      </c>
      <c r="FY11" s="4850">
        <v>0</v>
      </c>
      <c r="FZ11" s="4850">
        <v>0</v>
      </c>
      <c r="GA11" s="4850">
        <v>0</v>
      </c>
      <c r="GB11" s="4850">
        <v>0</v>
      </c>
      <c r="GC11" s="4850">
        <v>0</v>
      </c>
      <c r="GD11" s="4850">
        <v>0</v>
      </c>
      <c r="GE11" s="4850">
        <v>0</v>
      </c>
      <c r="GF11" s="4850">
        <v>0</v>
      </c>
      <c r="GG11" s="4850">
        <v>0</v>
      </c>
      <c r="GH11" s="4850">
        <v>0</v>
      </c>
      <c r="GI11" s="4850">
        <v>0</v>
      </c>
      <c r="GJ11" s="4850">
        <v>0</v>
      </c>
      <c r="GK11" s="4850">
        <v>0</v>
      </c>
      <c r="GL11" s="4850">
        <v>0</v>
      </c>
      <c r="GM11" s="4850">
        <v>0</v>
      </c>
      <c r="GN11" s="4850">
        <v>0</v>
      </c>
      <c r="GO11" s="4850">
        <v>0</v>
      </c>
      <c r="GP11" s="4850">
        <v>0</v>
      </c>
      <c r="GQ11" s="4850">
        <v>0</v>
      </c>
      <c r="GR11" s="4850">
        <v>0</v>
      </c>
      <c r="GS11" s="4850">
        <v>0</v>
      </c>
      <c r="GT11" s="4850">
        <v>0</v>
      </c>
      <c r="GU11" s="4850">
        <v>0</v>
      </c>
      <c r="GV11" s="4850">
        <v>0</v>
      </c>
      <c r="GW11" s="4850">
        <v>0</v>
      </c>
      <c r="GX11" s="4850">
        <v>0</v>
      </c>
      <c r="GY11" s="4850">
        <v>0</v>
      </c>
      <c r="GZ11" s="4850">
        <v>0</v>
      </c>
      <c r="HA11" s="4850">
        <v>0</v>
      </c>
      <c r="HB11" s="4850">
        <v>0</v>
      </c>
      <c r="HC11" s="4850">
        <v>1</v>
      </c>
      <c r="HD11" s="4850">
        <v>0</v>
      </c>
      <c r="HE11" s="4850">
        <v>0</v>
      </c>
      <c r="HF11" s="4850">
        <v>0</v>
      </c>
      <c r="HG11" s="4850">
        <v>0</v>
      </c>
      <c r="HH11" s="4850">
        <v>1</v>
      </c>
      <c r="HI11" s="4850">
        <v>0</v>
      </c>
      <c r="HJ11" s="4850">
        <v>0</v>
      </c>
      <c r="HK11" s="4850">
        <v>0</v>
      </c>
      <c r="HL11" s="4850">
        <v>0</v>
      </c>
      <c r="HM11" s="4850">
        <v>0</v>
      </c>
      <c r="HN11" s="4850">
        <v>2</v>
      </c>
      <c r="HO11" s="4850">
        <v>4</v>
      </c>
      <c r="HP11" s="4850">
        <v>0</v>
      </c>
      <c r="HQ11" s="4850">
        <v>1</v>
      </c>
      <c r="HR11" s="4850">
        <v>0</v>
      </c>
      <c r="HS11" s="4850">
        <v>0</v>
      </c>
      <c r="HT11" s="4850">
        <v>0</v>
      </c>
      <c r="HU11" s="4850">
        <v>0</v>
      </c>
      <c r="HV11" s="4850">
        <v>0</v>
      </c>
      <c r="HW11" s="4850">
        <v>0</v>
      </c>
      <c r="HX11" s="4850">
        <v>1</v>
      </c>
      <c r="HY11" s="4850">
        <v>1</v>
      </c>
      <c r="HZ11" s="4850">
        <v>3</v>
      </c>
      <c r="IA11" s="4850">
        <v>0</v>
      </c>
      <c r="IB11" s="4850">
        <v>0</v>
      </c>
      <c r="IC11" s="4850">
        <v>0</v>
      </c>
      <c r="ID11" s="4850">
        <v>0</v>
      </c>
      <c r="IE11" s="4850">
        <v>1</v>
      </c>
      <c r="IF11" s="4850">
        <v>8</v>
      </c>
      <c r="IG11" s="4850">
        <v>0</v>
      </c>
      <c r="IH11" s="4850">
        <v>0</v>
      </c>
      <c r="II11" s="4850">
        <v>0</v>
      </c>
      <c r="IJ11" s="4850">
        <v>0</v>
      </c>
      <c r="IK11" s="4850">
        <v>0</v>
      </c>
      <c r="IL11" s="4850">
        <v>0</v>
      </c>
      <c r="IM11" s="4850">
        <v>0</v>
      </c>
      <c r="IN11" s="4850">
        <v>1</v>
      </c>
      <c r="IO11" s="4850">
        <v>0</v>
      </c>
      <c r="IP11" s="4850">
        <v>0</v>
      </c>
      <c r="IQ11" s="4850">
        <v>0</v>
      </c>
      <c r="IR11" s="4850">
        <v>0</v>
      </c>
      <c r="IS11" s="4850">
        <v>1</v>
      </c>
      <c r="IT11" s="4850">
        <v>0</v>
      </c>
      <c r="IU11" s="4850">
        <v>1</v>
      </c>
      <c r="IV11" s="4850">
        <v>2</v>
      </c>
      <c r="IW11" s="4850">
        <v>0</v>
      </c>
      <c r="IX11" s="4850">
        <v>0</v>
      </c>
      <c r="IY11" s="4850">
        <v>0</v>
      </c>
      <c r="IZ11" s="4850">
        <v>0</v>
      </c>
      <c r="JA11" s="4850">
        <v>0</v>
      </c>
      <c r="JB11" s="4850">
        <v>1</v>
      </c>
      <c r="JC11" s="4850">
        <v>0</v>
      </c>
      <c r="JD11" s="4850">
        <v>0</v>
      </c>
      <c r="JE11" s="4850">
        <v>1</v>
      </c>
      <c r="JF11" s="4850">
        <v>0</v>
      </c>
      <c r="JG11" s="4850">
        <v>0</v>
      </c>
      <c r="JH11" s="4850">
        <v>1</v>
      </c>
      <c r="JI11" s="4850">
        <v>1</v>
      </c>
      <c r="JJ11" s="4850">
        <v>0</v>
      </c>
      <c r="JK11" s="4850">
        <v>0</v>
      </c>
      <c r="JL11" s="4850">
        <v>0</v>
      </c>
      <c r="JM11" s="4850">
        <v>0</v>
      </c>
      <c r="JN11" s="4850">
        <v>0</v>
      </c>
      <c r="JO11" s="4850">
        <v>0</v>
      </c>
      <c r="JP11" s="4850">
        <v>0</v>
      </c>
      <c r="JQ11" s="4850">
        <v>0</v>
      </c>
      <c r="JR11" s="4850">
        <v>3</v>
      </c>
      <c r="JS11" s="4850">
        <v>0</v>
      </c>
      <c r="JT11" s="4850">
        <v>0</v>
      </c>
      <c r="JU11" s="4850">
        <v>0</v>
      </c>
      <c r="JV11" s="4850">
        <v>0</v>
      </c>
      <c r="JW11" s="4850">
        <v>0</v>
      </c>
      <c r="JX11" s="4850">
        <v>0</v>
      </c>
      <c r="JY11" s="4850">
        <v>0</v>
      </c>
      <c r="JZ11" s="4850">
        <v>0</v>
      </c>
      <c r="KA11" s="4850">
        <v>0</v>
      </c>
      <c r="KB11" s="4850">
        <v>0</v>
      </c>
      <c r="KC11" s="4850">
        <v>0</v>
      </c>
      <c r="KD11" s="4850">
        <v>0</v>
      </c>
      <c r="KE11" s="4850">
        <v>0</v>
      </c>
      <c r="KF11" s="4850">
        <v>1</v>
      </c>
      <c r="KG11" s="4850">
        <v>0</v>
      </c>
      <c r="KH11" s="4850">
        <v>1</v>
      </c>
      <c r="KI11" s="4850">
        <v>0</v>
      </c>
      <c r="KJ11" s="4850">
        <v>0</v>
      </c>
      <c r="KK11" s="4850">
        <v>0</v>
      </c>
      <c r="KL11" s="4850">
        <v>13</v>
      </c>
      <c r="KM11" s="4850">
        <v>0</v>
      </c>
      <c r="KN11" s="4850">
        <v>0</v>
      </c>
      <c r="KO11" s="4850">
        <v>6</v>
      </c>
      <c r="KP11" s="4850">
        <v>1</v>
      </c>
      <c r="KQ11" s="4850">
        <v>0</v>
      </c>
      <c r="KR11" s="4850">
        <v>0</v>
      </c>
      <c r="KS11" s="4850">
        <v>0</v>
      </c>
      <c r="KT11" s="4850">
        <v>0</v>
      </c>
      <c r="KU11" s="4850">
        <v>2</v>
      </c>
      <c r="KV11" s="4850">
        <v>0</v>
      </c>
      <c r="KW11" s="4850">
        <v>0</v>
      </c>
      <c r="KX11" s="4850">
        <v>0</v>
      </c>
      <c r="KY11" s="4850">
        <v>0</v>
      </c>
      <c r="KZ11" s="4850">
        <v>0</v>
      </c>
      <c r="LA11" s="4850">
        <v>5</v>
      </c>
      <c r="LB11" s="4850">
        <v>0</v>
      </c>
      <c r="LC11" s="4850">
        <v>0</v>
      </c>
      <c r="LD11" s="4850">
        <v>2</v>
      </c>
      <c r="LE11" s="4850">
        <v>0</v>
      </c>
      <c r="LF11" s="4850">
        <v>0</v>
      </c>
      <c r="LG11" s="4850">
        <v>4</v>
      </c>
      <c r="LH11" s="4850">
        <v>0</v>
      </c>
      <c r="LI11" s="4850">
        <v>3</v>
      </c>
      <c r="LJ11" s="4850">
        <v>0</v>
      </c>
      <c r="LK11" s="4850">
        <v>6</v>
      </c>
      <c r="LL11" s="4850">
        <v>0</v>
      </c>
      <c r="LM11" s="4850">
        <v>0</v>
      </c>
      <c r="LN11" s="4850">
        <v>0</v>
      </c>
      <c r="LO11" s="4850">
        <v>4</v>
      </c>
      <c r="LP11" s="4850">
        <v>5</v>
      </c>
      <c r="LQ11" s="4850">
        <v>0</v>
      </c>
      <c r="LR11" s="4850">
        <v>0</v>
      </c>
      <c r="LS11" s="4850">
        <v>0</v>
      </c>
      <c r="LT11" s="4850">
        <v>1</v>
      </c>
      <c r="LU11" s="4850">
        <v>6</v>
      </c>
      <c r="LV11" s="4850">
        <v>0</v>
      </c>
      <c r="LW11" s="4850">
        <v>0</v>
      </c>
      <c r="LX11" s="4850">
        <v>0</v>
      </c>
      <c r="LY11" s="4850">
        <v>10</v>
      </c>
      <c r="LZ11" s="4850">
        <v>1</v>
      </c>
      <c r="MA11" s="4850">
        <v>5</v>
      </c>
      <c r="MB11" s="4850">
        <v>0</v>
      </c>
      <c r="MC11" s="4850">
        <v>6</v>
      </c>
      <c r="MD11" s="4850">
        <v>1</v>
      </c>
      <c r="ME11" s="4850">
        <v>0</v>
      </c>
      <c r="MF11" s="4850">
        <v>0</v>
      </c>
      <c r="MG11" s="4850">
        <v>0</v>
      </c>
      <c r="MH11" s="4850">
        <v>0</v>
      </c>
      <c r="MI11" s="4850">
        <v>0</v>
      </c>
      <c r="MJ11" s="4850">
        <v>0</v>
      </c>
      <c r="MK11" s="4850">
        <v>0</v>
      </c>
      <c r="ML11" s="4850">
        <v>1</v>
      </c>
      <c r="MM11" s="4850">
        <v>14</v>
      </c>
      <c r="MN11" s="4850">
        <v>4</v>
      </c>
      <c r="MO11" s="4850">
        <v>2</v>
      </c>
      <c r="MP11" s="4850">
        <v>0</v>
      </c>
      <c r="MQ11" s="4850">
        <v>0</v>
      </c>
      <c r="MR11" s="4850">
        <v>1</v>
      </c>
      <c r="MS11" s="4850">
        <v>0</v>
      </c>
      <c r="MT11" s="4850">
        <v>0</v>
      </c>
      <c r="MU11" s="4850">
        <v>0</v>
      </c>
      <c r="MV11" s="4850">
        <v>0</v>
      </c>
      <c r="MW11" s="4850">
        <v>0</v>
      </c>
      <c r="MX11" s="4850">
        <v>0</v>
      </c>
      <c r="MY11" s="4850">
        <v>0</v>
      </c>
      <c r="MZ11" s="4850">
        <v>0</v>
      </c>
      <c r="NA11" s="4850">
        <v>0</v>
      </c>
      <c r="NB11" s="4850">
        <v>0</v>
      </c>
      <c r="NC11" s="4850">
        <v>1</v>
      </c>
      <c r="ND11" s="4850">
        <v>0</v>
      </c>
      <c r="NE11" s="4850">
        <v>0</v>
      </c>
      <c r="NF11" s="4850">
        <v>0</v>
      </c>
      <c r="NG11" s="4850">
        <v>1</v>
      </c>
      <c r="NH11" s="4850">
        <v>0</v>
      </c>
      <c r="NI11" s="4850">
        <v>0</v>
      </c>
      <c r="NJ11" s="4850">
        <v>1</v>
      </c>
      <c r="NK11" s="4850">
        <v>1</v>
      </c>
      <c r="NL11" s="4850">
        <v>0</v>
      </c>
      <c r="NM11" s="4850">
        <v>0</v>
      </c>
      <c r="NN11" s="4850">
        <v>1</v>
      </c>
      <c r="NO11" s="4850">
        <v>1</v>
      </c>
      <c r="NP11" s="4850">
        <v>0</v>
      </c>
      <c r="NQ11" s="4850">
        <v>0</v>
      </c>
      <c r="NR11" s="4850">
        <v>2</v>
      </c>
      <c r="NS11" s="4850">
        <v>1</v>
      </c>
      <c r="NT11" s="4850">
        <v>0</v>
      </c>
      <c r="NU11" s="4850">
        <v>0</v>
      </c>
      <c r="NV11" s="4850">
        <v>0</v>
      </c>
      <c r="NW11" s="4850">
        <v>0</v>
      </c>
      <c r="NX11" s="4850">
        <v>0</v>
      </c>
      <c r="NY11" s="4850">
        <v>1</v>
      </c>
      <c r="NZ11" s="4850">
        <v>2</v>
      </c>
      <c r="OA11" s="4850">
        <v>0</v>
      </c>
      <c r="OB11" s="4850">
        <v>0</v>
      </c>
      <c r="OC11" s="4850">
        <v>0</v>
      </c>
      <c r="OD11" s="4850">
        <v>0</v>
      </c>
      <c r="OE11" s="4850">
        <v>0</v>
      </c>
      <c r="OF11" s="4850">
        <v>0</v>
      </c>
      <c r="OG11" s="4850">
        <v>3</v>
      </c>
      <c r="OH11" s="4850">
        <v>0</v>
      </c>
      <c r="OI11" s="4850">
        <v>0</v>
      </c>
      <c r="OJ11" s="4850">
        <v>0</v>
      </c>
      <c r="OK11" s="4850">
        <v>3</v>
      </c>
      <c r="OL11" s="4850">
        <v>0</v>
      </c>
      <c r="OM11" s="4850">
        <v>0</v>
      </c>
      <c r="ON11" s="4850">
        <v>0</v>
      </c>
      <c r="OO11" s="4850">
        <v>2</v>
      </c>
      <c r="OP11" s="4850">
        <v>5</v>
      </c>
      <c r="OQ11" s="4850">
        <v>0</v>
      </c>
      <c r="OR11" s="4850">
        <v>0</v>
      </c>
      <c r="OS11" s="4850">
        <v>0</v>
      </c>
      <c r="OT11" s="4850">
        <v>0</v>
      </c>
      <c r="OU11" s="4850">
        <v>1</v>
      </c>
      <c r="OV11" s="4850">
        <v>1</v>
      </c>
      <c r="OW11" s="4850">
        <v>0</v>
      </c>
      <c r="OX11" s="4850">
        <v>0</v>
      </c>
      <c r="OY11" s="4850">
        <v>0</v>
      </c>
      <c r="OZ11" s="4850">
        <v>0</v>
      </c>
      <c r="PA11" s="4850">
        <v>1</v>
      </c>
      <c r="PB11" s="4850">
        <v>0</v>
      </c>
      <c r="PC11" s="4850">
        <v>0</v>
      </c>
      <c r="PD11" s="4850">
        <v>0</v>
      </c>
      <c r="PE11" s="4850">
        <v>0</v>
      </c>
      <c r="PF11" s="4850">
        <v>0</v>
      </c>
      <c r="PG11" s="4850">
        <v>0</v>
      </c>
      <c r="PH11" s="4850">
        <v>0</v>
      </c>
      <c r="PI11" s="4850">
        <v>0</v>
      </c>
      <c r="PJ11" s="4850">
        <v>0</v>
      </c>
      <c r="PK11" s="4850">
        <v>2</v>
      </c>
      <c r="PL11" s="4850">
        <v>0</v>
      </c>
      <c r="PM11" s="4850">
        <v>0</v>
      </c>
      <c r="PN11" s="4850">
        <v>0</v>
      </c>
      <c r="PO11" s="4850">
        <v>0</v>
      </c>
      <c r="PP11" s="4850">
        <v>0</v>
      </c>
      <c r="PQ11" s="4850">
        <v>0</v>
      </c>
      <c r="PR11" s="4850">
        <v>4</v>
      </c>
      <c r="PS11" s="4850">
        <v>0</v>
      </c>
      <c r="PT11" s="4850">
        <v>0</v>
      </c>
      <c r="PU11" s="4850">
        <v>0</v>
      </c>
      <c r="PV11" s="4850">
        <v>0</v>
      </c>
      <c r="PW11" s="4850">
        <v>0</v>
      </c>
      <c r="PX11" s="4850">
        <v>5</v>
      </c>
      <c r="PY11" s="4850">
        <v>0</v>
      </c>
      <c r="PZ11" s="4850">
        <v>0</v>
      </c>
      <c r="QA11" s="4850">
        <v>0</v>
      </c>
      <c r="QB11" s="4850">
        <v>0</v>
      </c>
      <c r="QC11" s="4850">
        <v>6</v>
      </c>
      <c r="QD11" s="4850">
        <v>0</v>
      </c>
      <c r="QE11" s="4850">
        <v>0</v>
      </c>
      <c r="QF11" s="4850">
        <v>0</v>
      </c>
      <c r="QG11" s="4850">
        <v>1</v>
      </c>
      <c r="QH11" s="4850">
        <v>0</v>
      </c>
      <c r="QI11" s="4850">
        <v>0</v>
      </c>
      <c r="QJ11" s="4850">
        <v>1</v>
      </c>
      <c r="QK11" s="4850">
        <v>5</v>
      </c>
      <c r="QL11" s="4850">
        <v>0</v>
      </c>
      <c r="QM11" s="4850">
        <v>0</v>
      </c>
      <c r="QN11" s="4850">
        <v>0</v>
      </c>
      <c r="QO11" s="4850">
        <v>0</v>
      </c>
      <c r="QP11" s="4850">
        <v>0</v>
      </c>
      <c r="QQ11" s="4850">
        <v>0</v>
      </c>
      <c r="QR11" s="4850">
        <v>0</v>
      </c>
      <c r="QS11" s="4850">
        <v>0</v>
      </c>
      <c r="QT11" s="4850">
        <v>0</v>
      </c>
      <c r="QU11" s="4850">
        <v>0</v>
      </c>
      <c r="QV11" s="4850">
        <v>9</v>
      </c>
      <c r="QW11" s="4850">
        <v>0</v>
      </c>
      <c r="QX11" s="4850">
        <v>0</v>
      </c>
      <c r="QY11" s="4850">
        <v>4</v>
      </c>
      <c r="QZ11" s="4850">
        <v>0</v>
      </c>
      <c r="RA11" s="4850">
        <v>2</v>
      </c>
      <c r="RB11" s="4850">
        <v>0</v>
      </c>
      <c r="RC11" s="4850">
        <v>0</v>
      </c>
      <c r="RD11" s="4850">
        <v>1</v>
      </c>
      <c r="RE11" s="4850">
        <v>0</v>
      </c>
      <c r="RF11" s="4850">
        <v>0</v>
      </c>
      <c r="RG11" s="4850">
        <v>0</v>
      </c>
      <c r="RH11" s="4850">
        <v>0</v>
      </c>
      <c r="RI11" s="4850">
        <v>0</v>
      </c>
      <c r="RJ11" s="4850">
        <v>0</v>
      </c>
      <c r="RK11" s="4850">
        <v>0</v>
      </c>
      <c r="RL11" s="4850">
        <v>0</v>
      </c>
      <c r="RM11" s="4850">
        <v>9</v>
      </c>
      <c r="RN11" s="4850">
        <v>8</v>
      </c>
      <c r="RO11" s="4850">
        <v>1</v>
      </c>
      <c r="RP11" s="4850">
        <v>1</v>
      </c>
      <c r="RQ11" s="4850">
        <v>0</v>
      </c>
      <c r="RR11" s="4850">
        <v>0</v>
      </c>
      <c r="RS11" s="4850">
        <v>0</v>
      </c>
      <c r="RT11" s="4850">
        <v>0</v>
      </c>
      <c r="RU11" s="4850">
        <v>0</v>
      </c>
      <c r="RV11" s="4850">
        <v>0</v>
      </c>
      <c r="RW11" s="4850">
        <v>0</v>
      </c>
      <c r="RX11" s="4850">
        <v>0</v>
      </c>
      <c r="RY11" s="4850">
        <v>0</v>
      </c>
      <c r="RZ11" s="4850">
        <v>0</v>
      </c>
      <c r="SA11" s="4850">
        <v>0</v>
      </c>
      <c r="SB11" s="4850">
        <v>0</v>
      </c>
      <c r="SC11" s="4850">
        <v>0</v>
      </c>
      <c r="SD11" s="4850">
        <v>1</v>
      </c>
      <c r="SE11" s="4850">
        <v>0</v>
      </c>
      <c r="SF11" s="4850">
        <v>0</v>
      </c>
      <c r="SG11" s="4850">
        <v>0</v>
      </c>
      <c r="SH11" s="4850">
        <v>0</v>
      </c>
      <c r="SI11" s="4850">
        <v>0</v>
      </c>
      <c r="SJ11" s="4850">
        <v>1</v>
      </c>
      <c r="SK11" s="4850">
        <v>0</v>
      </c>
      <c r="SL11" s="4850">
        <v>0</v>
      </c>
      <c r="SM11" s="4850">
        <v>0</v>
      </c>
      <c r="SN11" s="4850">
        <v>0</v>
      </c>
      <c r="SO11" s="4850">
        <v>0</v>
      </c>
      <c r="SP11" s="4850">
        <v>0</v>
      </c>
      <c r="SQ11" s="4850">
        <v>0</v>
      </c>
      <c r="SR11" s="4850">
        <v>0</v>
      </c>
      <c r="SS11" s="4850">
        <v>0</v>
      </c>
      <c r="ST11" s="4850">
        <v>0</v>
      </c>
      <c r="SU11" s="4850">
        <v>0</v>
      </c>
      <c r="SV11" s="4850">
        <v>7</v>
      </c>
      <c r="SW11" s="4850">
        <v>2</v>
      </c>
      <c r="SX11" s="4850">
        <v>2</v>
      </c>
      <c r="SY11" s="4850">
        <v>1</v>
      </c>
      <c r="SZ11" s="4850">
        <v>0</v>
      </c>
    </row>
    <row r="12" spans="1:520" ht="13.2" x14ac:dyDescent="0.25">
      <c r="A12" s="4841" t="s">
        <v>643</v>
      </c>
      <c r="B12" s="4850">
        <v>0</v>
      </c>
      <c r="C12" s="4850">
        <v>0</v>
      </c>
      <c r="D12" s="4850">
        <v>1</v>
      </c>
      <c r="E12" s="4850">
        <v>0</v>
      </c>
      <c r="F12" s="4850">
        <v>1</v>
      </c>
      <c r="G12" s="4850">
        <v>0</v>
      </c>
      <c r="H12" s="4850">
        <v>0</v>
      </c>
      <c r="I12" s="4850">
        <v>0</v>
      </c>
      <c r="J12" s="4850">
        <v>0</v>
      </c>
      <c r="K12" s="4850">
        <v>0</v>
      </c>
      <c r="L12" s="4850">
        <v>1</v>
      </c>
      <c r="M12" s="4850">
        <v>1</v>
      </c>
      <c r="N12" s="4850">
        <v>0</v>
      </c>
      <c r="O12" s="4850">
        <v>0</v>
      </c>
      <c r="P12" s="4850">
        <v>0</v>
      </c>
      <c r="Q12" s="4850">
        <v>1</v>
      </c>
      <c r="R12" s="4850">
        <v>0</v>
      </c>
      <c r="S12" s="4850">
        <v>0</v>
      </c>
      <c r="T12" s="4850">
        <v>0</v>
      </c>
      <c r="U12" s="4850">
        <v>0</v>
      </c>
      <c r="V12" s="4850">
        <v>0</v>
      </c>
      <c r="W12" s="4850">
        <v>0</v>
      </c>
      <c r="X12" s="4850">
        <v>0</v>
      </c>
      <c r="Y12" s="4850">
        <v>1</v>
      </c>
      <c r="Z12" s="4850">
        <v>0</v>
      </c>
      <c r="AA12" s="4850">
        <v>0</v>
      </c>
      <c r="AB12" s="4850">
        <v>0</v>
      </c>
      <c r="AC12" s="4850">
        <v>0</v>
      </c>
      <c r="AD12" s="4850">
        <v>0</v>
      </c>
      <c r="AE12" s="4850">
        <v>0</v>
      </c>
      <c r="AF12" s="4850">
        <v>0</v>
      </c>
      <c r="AG12" s="4850">
        <v>0</v>
      </c>
      <c r="AH12" s="4850">
        <v>0</v>
      </c>
      <c r="AI12" s="4850">
        <v>1</v>
      </c>
      <c r="AJ12" s="4850">
        <v>2</v>
      </c>
      <c r="AK12" s="4850">
        <v>0</v>
      </c>
      <c r="AL12" s="4850">
        <v>0</v>
      </c>
      <c r="AM12" s="4850">
        <v>1</v>
      </c>
      <c r="AN12" s="4850">
        <v>0</v>
      </c>
      <c r="AO12" s="4850">
        <v>3</v>
      </c>
      <c r="AP12" s="4850">
        <v>0</v>
      </c>
      <c r="AQ12" s="4850">
        <v>1</v>
      </c>
      <c r="AR12" s="4850">
        <v>2</v>
      </c>
      <c r="AS12" s="4850">
        <v>0</v>
      </c>
      <c r="AT12" s="4850">
        <v>1</v>
      </c>
      <c r="AU12" s="4850">
        <v>1</v>
      </c>
      <c r="AV12" s="4850">
        <v>1</v>
      </c>
      <c r="AW12" s="4850">
        <v>3</v>
      </c>
      <c r="AX12" s="4850">
        <v>3</v>
      </c>
      <c r="AY12" s="4850">
        <v>0</v>
      </c>
      <c r="AZ12" s="4850">
        <v>0</v>
      </c>
      <c r="BA12" s="4850">
        <v>0</v>
      </c>
      <c r="BB12" s="4850">
        <v>2</v>
      </c>
      <c r="BC12" s="4850">
        <v>0</v>
      </c>
      <c r="BD12" s="4850">
        <v>2</v>
      </c>
      <c r="BE12" s="4850">
        <v>0</v>
      </c>
      <c r="BF12" s="4850">
        <v>2</v>
      </c>
      <c r="BG12" s="4850">
        <v>1</v>
      </c>
      <c r="BH12" s="4850">
        <v>1</v>
      </c>
      <c r="BI12" s="4850">
        <v>0</v>
      </c>
      <c r="BJ12" s="4850">
        <v>1</v>
      </c>
      <c r="BK12" s="4850">
        <v>1</v>
      </c>
      <c r="BL12" s="4850">
        <v>0</v>
      </c>
      <c r="BM12" s="4850">
        <v>0</v>
      </c>
      <c r="BN12" s="4850">
        <v>0</v>
      </c>
      <c r="BO12" s="4850">
        <v>0</v>
      </c>
      <c r="BP12" s="4850">
        <v>2</v>
      </c>
      <c r="BQ12" s="4850">
        <v>2</v>
      </c>
      <c r="BR12" s="4850">
        <v>0</v>
      </c>
      <c r="BS12" s="4850">
        <v>0</v>
      </c>
      <c r="BT12" s="4850">
        <v>1</v>
      </c>
      <c r="BU12" s="4850">
        <v>1</v>
      </c>
      <c r="BV12" s="4850">
        <v>3</v>
      </c>
      <c r="BW12" s="4850">
        <v>6</v>
      </c>
      <c r="BX12" s="4850">
        <v>1</v>
      </c>
      <c r="BY12" s="4850">
        <v>0</v>
      </c>
      <c r="BZ12" s="4850">
        <v>1</v>
      </c>
      <c r="CA12" s="4850">
        <v>0</v>
      </c>
      <c r="CB12" s="4850">
        <v>4</v>
      </c>
      <c r="CC12" s="4850">
        <v>0</v>
      </c>
      <c r="CD12" s="4850">
        <v>0</v>
      </c>
      <c r="CE12" s="4850">
        <v>0</v>
      </c>
      <c r="CF12" s="4850">
        <v>0</v>
      </c>
      <c r="CG12" s="4850">
        <v>1</v>
      </c>
      <c r="CH12" s="4850">
        <v>0</v>
      </c>
      <c r="CI12" s="4850">
        <v>1</v>
      </c>
      <c r="CJ12" s="4850">
        <v>0</v>
      </c>
      <c r="CK12" s="4850">
        <v>1</v>
      </c>
      <c r="CL12" s="4850">
        <v>0</v>
      </c>
      <c r="CM12" s="4850">
        <v>0</v>
      </c>
      <c r="CN12" s="4850">
        <v>0</v>
      </c>
      <c r="CO12" s="4850">
        <v>0</v>
      </c>
      <c r="CP12" s="4850">
        <v>0</v>
      </c>
      <c r="CQ12" s="4850">
        <v>0</v>
      </c>
      <c r="CR12" s="4850">
        <v>1</v>
      </c>
      <c r="CS12" s="4850">
        <v>0</v>
      </c>
      <c r="CT12" s="4850">
        <v>0</v>
      </c>
      <c r="CU12" s="4850">
        <v>1</v>
      </c>
      <c r="CV12" s="4850">
        <v>0</v>
      </c>
      <c r="CW12" s="4850">
        <v>0</v>
      </c>
      <c r="CX12" s="4850">
        <v>1</v>
      </c>
      <c r="CY12" s="4850">
        <v>0</v>
      </c>
      <c r="CZ12" s="4850">
        <v>0</v>
      </c>
      <c r="DA12" s="4850">
        <v>0</v>
      </c>
      <c r="DB12" s="4850">
        <v>0</v>
      </c>
      <c r="DC12" s="4850">
        <v>2</v>
      </c>
      <c r="DD12" s="4850">
        <v>0</v>
      </c>
      <c r="DE12" s="4850">
        <v>0</v>
      </c>
      <c r="DF12" s="4850">
        <v>0</v>
      </c>
      <c r="DG12" s="4850">
        <v>0</v>
      </c>
      <c r="DH12" s="4850">
        <v>0</v>
      </c>
      <c r="DI12" s="4850">
        <v>0</v>
      </c>
      <c r="DJ12" s="4850">
        <v>0</v>
      </c>
      <c r="DK12" s="4850">
        <v>0</v>
      </c>
      <c r="DL12" s="4850">
        <v>0</v>
      </c>
      <c r="DM12" s="4850">
        <v>1</v>
      </c>
      <c r="DN12" s="4850">
        <v>0</v>
      </c>
      <c r="DO12" s="4850">
        <v>0</v>
      </c>
      <c r="DP12" s="4850">
        <v>1</v>
      </c>
      <c r="DQ12" s="4850">
        <v>1</v>
      </c>
      <c r="DR12" s="4850">
        <v>0</v>
      </c>
      <c r="DS12" s="4850">
        <v>2</v>
      </c>
      <c r="DT12" s="4850">
        <v>0</v>
      </c>
      <c r="DU12" s="4850">
        <v>0</v>
      </c>
      <c r="DV12" s="4850">
        <v>0</v>
      </c>
      <c r="DW12" s="4850">
        <v>0</v>
      </c>
      <c r="DX12" s="4850">
        <v>0</v>
      </c>
      <c r="DY12" s="4850">
        <v>1</v>
      </c>
      <c r="DZ12" s="4850">
        <v>1</v>
      </c>
      <c r="EA12" s="4850">
        <v>0</v>
      </c>
      <c r="EB12" s="4850">
        <v>0</v>
      </c>
      <c r="EC12" s="4850">
        <v>0</v>
      </c>
      <c r="ED12" s="4850">
        <v>0</v>
      </c>
      <c r="EE12" s="4850">
        <v>0</v>
      </c>
      <c r="EF12" s="4850">
        <v>0</v>
      </c>
      <c r="EG12" s="4850">
        <v>0</v>
      </c>
      <c r="EH12" s="4850">
        <v>1</v>
      </c>
      <c r="EI12" s="4850">
        <v>0</v>
      </c>
      <c r="EJ12" s="4850">
        <v>0</v>
      </c>
      <c r="EK12" s="4850">
        <v>0</v>
      </c>
      <c r="EL12" s="4850">
        <v>0</v>
      </c>
      <c r="EM12" s="4850">
        <v>0</v>
      </c>
      <c r="EN12" s="4850">
        <v>1</v>
      </c>
      <c r="EO12" s="4850">
        <v>0</v>
      </c>
      <c r="EP12" s="4850">
        <v>0</v>
      </c>
      <c r="EQ12" s="4850">
        <v>1</v>
      </c>
      <c r="ER12" s="4850">
        <v>1</v>
      </c>
      <c r="ES12" s="4850">
        <v>0</v>
      </c>
      <c r="ET12" s="4850">
        <v>0</v>
      </c>
      <c r="EU12" s="4850">
        <v>0</v>
      </c>
      <c r="EV12" s="4850">
        <v>1</v>
      </c>
      <c r="EW12" s="4850">
        <v>1</v>
      </c>
      <c r="EX12" s="4850">
        <v>0</v>
      </c>
      <c r="EY12" s="4850">
        <v>0</v>
      </c>
      <c r="EZ12" s="4850">
        <v>0</v>
      </c>
      <c r="FA12" s="4850">
        <v>0</v>
      </c>
      <c r="FB12" s="4850">
        <v>0</v>
      </c>
      <c r="FC12" s="4850">
        <v>0</v>
      </c>
      <c r="FD12" s="4850">
        <v>0</v>
      </c>
      <c r="FE12" s="4850">
        <v>0</v>
      </c>
      <c r="FF12" s="4850">
        <v>2</v>
      </c>
      <c r="FG12" s="4850">
        <v>0</v>
      </c>
      <c r="FH12" s="4850">
        <v>0</v>
      </c>
      <c r="FI12" s="4850">
        <v>0</v>
      </c>
      <c r="FJ12" s="4850">
        <v>0</v>
      </c>
      <c r="FK12" s="4850">
        <v>0</v>
      </c>
      <c r="FL12" s="4850">
        <v>1</v>
      </c>
      <c r="FM12" s="4850">
        <v>0</v>
      </c>
      <c r="FN12" s="4850">
        <v>0</v>
      </c>
      <c r="FO12" s="4850">
        <v>0</v>
      </c>
      <c r="FP12" s="4850">
        <v>0</v>
      </c>
      <c r="FQ12" s="4850">
        <v>0</v>
      </c>
      <c r="FR12" s="4850">
        <v>0</v>
      </c>
      <c r="FS12" s="4850">
        <v>0</v>
      </c>
      <c r="FT12" s="4850">
        <v>1</v>
      </c>
      <c r="FU12" s="4850">
        <v>0</v>
      </c>
      <c r="FV12" s="4850">
        <v>0</v>
      </c>
      <c r="FW12" s="4850">
        <v>0</v>
      </c>
      <c r="FX12" s="4850">
        <v>0</v>
      </c>
      <c r="FY12" s="4850">
        <v>0</v>
      </c>
      <c r="FZ12" s="4850">
        <v>2</v>
      </c>
      <c r="GA12" s="4850">
        <v>0</v>
      </c>
      <c r="GB12" s="4850">
        <v>0</v>
      </c>
      <c r="GC12" s="4850">
        <v>0</v>
      </c>
      <c r="GD12" s="4850">
        <v>0</v>
      </c>
      <c r="GE12" s="4850">
        <v>1</v>
      </c>
      <c r="GF12" s="4850">
        <v>0</v>
      </c>
      <c r="GG12" s="4850">
        <v>0</v>
      </c>
      <c r="GH12" s="4850">
        <v>0</v>
      </c>
      <c r="GI12" s="4850">
        <v>0</v>
      </c>
      <c r="GJ12" s="4850">
        <v>0</v>
      </c>
      <c r="GK12" s="4850">
        <v>0</v>
      </c>
      <c r="GL12" s="4850">
        <v>0</v>
      </c>
      <c r="GM12" s="4850">
        <v>0</v>
      </c>
      <c r="GN12" s="4850">
        <v>0</v>
      </c>
      <c r="GO12" s="4850">
        <v>2</v>
      </c>
      <c r="GP12" s="4850">
        <v>0</v>
      </c>
      <c r="GQ12" s="4850">
        <v>0</v>
      </c>
      <c r="GR12" s="4850">
        <v>0</v>
      </c>
      <c r="GS12" s="4850">
        <v>3</v>
      </c>
      <c r="GT12" s="4850">
        <v>0</v>
      </c>
      <c r="GU12" s="4850">
        <v>0</v>
      </c>
      <c r="GV12" s="4850">
        <v>0</v>
      </c>
      <c r="GW12" s="4850">
        <v>0</v>
      </c>
      <c r="GX12" s="4850">
        <v>0</v>
      </c>
      <c r="GY12" s="4850">
        <v>1</v>
      </c>
      <c r="GZ12" s="4850">
        <v>0</v>
      </c>
      <c r="HA12" s="4850">
        <v>0</v>
      </c>
      <c r="HB12" s="4850">
        <v>1</v>
      </c>
      <c r="HC12" s="4850">
        <v>4</v>
      </c>
      <c r="HD12" s="4850">
        <v>1</v>
      </c>
      <c r="HE12" s="4850">
        <v>1</v>
      </c>
      <c r="HF12" s="4850">
        <v>0</v>
      </c>
      <c r="HG12" s="4850">
        <v>0</v>
      </c>
      <c r="HH12" s="4850">
        <v>0</v>
      </c>
      <c r="HI12" s="4850">
        <v>0</v>
      </c>
      <c r="HJ12" s="4850">
        <v>0</v>
      </c>
      <c r="HK12" s="4850">
        <v>0</v>
      </c>
      <c r="HL12" s="4850">
        <v>2</v>
      </c>
      <c r="HM12" s="4850">
        <v>1</v>
      </c>
      <c r="HN12" s="4850">
        <v>0</v>
      </c>
      <c r="HO12" s="4850">
        <v>1</v>
      </c>
      <c r="HP12" s="4850">
        <v>0</v>
      </c>
      <c r="HQ12" s="4850">
        <v>0</v>
      </c>
      <c r="HR12" s="4850">
        <v>0</v>
      </c>
      <c r="HS12" s="4850">
        <v>0</v>
      </c>
      <c r="HT12" s="4850">
        <v>0</v>
      </c>
      <c r="HU12" s="4850">
        <v>0</v>
      </c>
      <c r="HV12" s="4850">
        <v>0</v>
      </c>
      <c r="HW12" s="4850">
        <v>0</v>
      </c>
      <c r="HX12" s="4850">
        <v>1</v>
      </c>
      <c r="HY12" s="4850">
        <v>0</v>
      </c>
      <c r="HZ12" s="4850">
        <v>0</v>
      </c>
      <c r="IA12" s="4850">
        <v>0</v>
      </c>
      <c r="IB12" s="4850">
        <v>0</v>
      </c>
      <c r="IC12" s="4850">
        <v>0</v>
      </c>
      <c r="ID12" s="4850">
        <v>0</v>
      </c>
      <c r="IE12" s="4850">
        <v>0</v>
      </c>
      <c r="IF12" s="4850">
        <v>0</v>
      </c>
      <c r="IG12" s="4850">
        <v>0</v>
      </c>
      <c r="IH12" s="4850">
        <v>0</v>
      </c>
      <c r="II12" s="4850">
        <v>0</v>
      </c>
      <c r="IJ12" s="4850">
        <v>0</v>
      </c>
      <c r="IK12" s="4850">
        <v>0</v>
      </c>
      <c r="IL12" s="4850">
        <v>0</v>
      </c>
      <c r="IM12" s="4850">
        <v>0</v>
      </c>
      <c r="IN12" s="4850">
        <v>0</v>
      </c>
      <c r="IO12" s="4850">
        <v>0</v>
      </c>
      <c r="IP12" s="4850">
        <v>0</v>
      </c>
      <c r="IQ12" s="4850">
        <v>0</v>
      </c>
      <c r="IR12" s="4850">
        <v>0</v>
      </c>
      <c r="IS12" s="4850">
        <v>0</v>
      </c>
      <c r="IT12" s="4850">
        <v>0</v>
      </c>
      <c r="IU12" s="4850">
        <v>0</v>
      </c>
      <c r="IV12" s="4850">
        <v>0</v>
      </c>
      <c r="IW12" s="4850">
        <v>0</v>
      </c>
      <c r="IX12" s="4850">
        <v>0</v>
      </c>
      <c r="IY12" s="4850">
        <v>0</v>
      </c>
      <c r="IZ12" s="4850">
        <v>0</v>
      </c>
      <c r="JA12" s="4850">
        <v>0</v>
      </c>
      <c r="JB12" s="4850">
        <v>0</v>
      </c>
      <c r="JC12" s="4850">
        <v>0</v>
      </c>
      <c r="JD12" s="4850">
        <v>0</v>
      </c>
      <c r="JE12" s="4850">
        <v>0</v>
      </c>
      <c r="JF12" s="4850">
        <v>0</v>
      </c>
      <c r="JG12" s="4850">
        <v>0</v>
      </c>
      <c r="JH12" s="4850">
        <v>0</v>
      </c>
      <c r="JI12" s="4850">
        <v>0</v>
      </c>
      <c r="JJ12" s="4850">
        <v>0</v>
      </c>
      <c r="JK12" s="4850">
        <v>0</v>
      </c>
      <c r="JL12" s="4850">
        <v>0</v>
      </c>
      <c r="JM12" s="4850">
        <v>0</v>
      </c>
      <c r="JN12" s="4850">
        <v>0</v>
      </c>
      <c r="JO12" s="4850">
        <v>1</v>
      </c>
      <c r="JP12" s="4850">
        <v>0</v>
      </c>
      <c r="JQ12" s="4850">
        <v>1</v>
      </c>
      <c r="JR12" s="4850">
        <v>0</v>
      </c>
      <c r="JS12" s="4850">
        <v>0</v>
      </c>
      <c r="JT12" s="4850">
        <v>0</v>
      </c>
      <c r="JU12" s="4850">
        <v>1</v>
      </c>
      <c r="JV12" s="4850">
        <v>0</v>
      </c>
      <c r="JW12" s="4850">
        <v>0</v>
      </c>
      <c r="JX12" s="4850">
        <v>0</v>
      </c>
      <c r="JY12" s="4850">
        <v>0</v>
      </c>
      <c r="JZ12" s="4850">
        <v>1</v>
      </c>
      <c r="KA12" s="4850">
        <v>0</v>
      </c>
      <c r="KB12" s="4850">
        <v>1</v>
      </c>
      <c r="KC12" s="4850">
        <v>0</v>
      </c>
      <c r="KD12" s="4850">
        <v>1</v>
      </c>
      <c r="KE12" s="4850">
        <v>0</v>
      </c>
      <c r="KF12" s="4850">
        <v>1</v>
      </c>
      <c r="KG12" s="4850">
        <v>0</v>
      </c>
      <c r="KH12" s="4850">
        <v>0</v>
      </c>
      <c r="KI12" s="4850">
        <v>0</v>
      </c>
      <c r="KJ12" s="4850">
        <v>0</v>
      </c>
      <c r="KK12" s="4850">
        <v>0</v>
      </c>
      <c r="KL12" s="4850">
        <v>2</v>
      </c>
      <c r="KM12" s="4850">
        <v>0</v>
      </c>
      <c r="KN12" s="4850">
        <v>0</v>
      </c>
      <c r="KO12" s="4850">
        <v>2</v>
      </c>
      <c r="KP12" s="4850">
        <v>0</v>
      </c>
      <c r="KQ12" s="4850">
        <v>0</v>
      </c>
      <c r="KR12" s="4850">
        <v>0</v>
      </c>
      <c r="KS12" s="4850">
        <v>0</v>
      </c>
      <c r="KT12" s="4850">
        <v>0</v>
      </c>
      <c r="KU12" s="4850">
        <v>3</v>
      </c>
      <c r="KV12" s="4850">
        <v>0</v>
      </c>
      <c r="KW12" s="4850">
        <v>0</v>
      </c>
      <c r="KX12" s="4850">
        <v>0</v>
      </c>
      <c r="KY12" s="4850">
        <v>0</v>
      </c>
      <c r="KZ12" s="4850">
        <v>0</v>
      </c>
      <c r="LA12" s="4850">
        <v>0</v>
      </c>
      <c r="LB12" s="4850">
        <v>0</v>
      </c>
      <c r="LC12" s="4850">
        <v>2</v>
      </c>
      <c r="LD12" s="4850">
        <v>0</v>
      </c>
      <c r="LE12" s="4850">
        <v>0</v>
      </c>
      <c r="LF12" s="4850">
        <v>0</v>
      </c>
      <c r="LG12" s="4850">
        <v>0</v>
      </c>
      <c r="LH12" s="4850">
        <v>1</v>
      </c>
      <c r="LI12" s="4850">
        <v>0</v>
      </c>
      <c r="LJ12" s="4850">
        <v>0</v>
      </c>
      <c r="LK12" s="4850">
        <v>1</v>
      </c>
      <c r="LL12" s="4850">
        <v>0</v>
      </c>
      <c r="LM12" s="4850">
        <v>0</v>
      </c>
      <c r="LN12" s="4850">
        <v>1</v>
      </c>
      <c r="LO12" s="4850">
        <v>0</v>
      </c>
      <c r="LP12" s="4850">
        <v>0</v>
      </c>
      <c r="LQ12" s="4850">
        <v>1</v>
      </c>
      <c r="LR12" s="4850">
        <v>0</v>
      </c>
      <c r="LS12" s="4850">
        <v>0</v>
      </c>
      <c r="LT12" s="4850">
        <v>0</v>
      </c>
      <c r="LU12" s="4850">
        <v>2</v>
      </c>
      <c r="LV12" s="4850">
        <v>0</v>
      </c>
      <c r="LW12" s="4850">
        <v>2</v>
      </c>
      <c r="LX12" s="4850">
        <v>0</v>
      </c>
      <c r="LY12" s="4850">
        <v>0</v>
      </c>
      <c r="LZ12" s="4850">
        <v>0</v>
      </c>
      <c r="MA12" s="4850">
        <v>1</v>
      </c>
      <c r="MB12" s="4850">
        <v>0</v>
      </c>
      <c r="MC12" s="4850">
        <v>1</v>
      </c>
      <c r="MD12" s="4850">
        <v>0</v>
      </c>
      <c r="ME12" s="4850">
        <v>2</v>
      </c>
      <c r="MF12" s="4850">
        <v>0</v>
      </c>
      <c r="MG12" s="4850">
        <v>1</v>
      </c>
      <c r="MH12" s="4850">
        <v>0</v>
      </c>
      <c r="MI12" s="4850">
        <v>1</v>
      </c>
      <c r="MJ12" s="4850">
        <v>0</v>
      </c>
      <c r="MK12" s="4850">
        <v>0</v>
      </c>
      <c r="ML12" s="4850">
        <v>1</v>
      </c>
      <c r="MM12" s="4850">
        <v>3</v>
      </c>
      <c r="MN12" s="4850">
        <v>0</v>
      </c>
      <c r="MO12" s="4850">
        <v>0</v>
      </c>
      <c r="MP12" s="4850">
        <v>0</v>
      </c>
      <c r="MQ12" s="4850">
        <v>0</v>
      </c>
      <c r="MR12" s="4850">
        <v>0</v>
      </c>
      <c r="MS12" s="4850">
        <v>0</v>
      </c>
      <c r="MT12" s="4850">
        <v>0</v>
      </c>
      <c r="MU12" s="4850">
        <v>0</v>
      </c>
      <c r="MV12" s="4850">
        <v>0</v>
      </c>
      <c r="MW12" s="4850">
        <v>1</v>
      </c>
      <c r="MX12" s="4850">
        <v>2</v>
      </c>
      <c r="MY12" s="4850">
        <v>0</v>
      </c>
      <c r="MZ12" s="4850">
        <v>0</v>
      </c>
      <c r="NA12" s="4850">
        <v>2</v>
      </c>
      <c r="NB12" s="4850">
        <v>2</v>
      </c>
      <c r="NC12" s="4850">
        <v>0</v>
      </c>
      <c r="ND12" s="4850">
        <v>0</v>
      </c>
      <c r="NE12" s="4850">
        <v>1</v>
      </c>
      <c r="NF12" s="4850">
        <v>1</v>
      </c>
      <c r="NG12" s="4850">
        <v>0</v>
      </c>
      <c r="NH12" s="4850">
        <v>0</v>
      </c>
      <c r="NI12" s="4850">
        <v>0</v>
      </c>
      <c r="NJ12" s="4850">
        <v>0</v>
      </c>
      <c r="NK12" s="4850">
        <v>1</v>
      </c>
      <c r="NL12" s="4850">
        <v>1</v>
      </c>
      <c r="NM12" s="4850">
        <v>1</v>
      </c>
      <c r="NN12" s="4850">
        <v>0</v>
      </c>
      <c r="NO12" s="4850">
        <v>1</v>
      </c>
      <c r="NP12" s="4850">
        <v>0</v>
      </c>
      <c r="NQ12" s="4850">
        <v>1</v>
      </c>
      <c r="NR12" s="4850">
        <v>0</v>
      </c>
      <c r="NS12" s="4850">
        <v>3</v>
      </c>
      <c r="NT12" s="4850">
        <v>0</v>
      </c>
      <c r="NU12" s="4850">
        <v>0</v>
      </c>
      <c r="NV12" s="4850">
        <v>0</v>
      </c>
      <c r="NW12" s="4850">
        <v>1</v>
      </c>
      <c r="NX12" s="4850">
        <v>0</v>
      </c>
      <c r="NY12" s="4850">
        <v>0</v>
      </c>
      <c r="NZ12" s="4850">
        <v>2</v>
      </c>
      <c r="OA12" s="4850">
        <v>0</v>
      </c>
      <c r="OB12" s="4850">
        <v>0</v>
      </c>
      <c r="OC12" s="4850">
        <v>0</v>
      </c>
      <c r="OD12" s="4850">
        <v>1</v>
      </c>
      <c r="OE12" s="4850">
        <v>1</v>
      </c>
      <c r="OF12" s="4850">
        <v>1</v>
      </c>
      <c r="OG12" s="4850">
        <v>0</v>
      </c>
      <c r="OH12" s="4850">
        <v>0</v>
      </c>
      <c r="OI12" s="4850">
        <v>0</v>
      </c>
      <c r="OJ12" s="4850">
        <v>0</v>
      </c>
      <c r="OK12" s="4850">
        <v>3</v>
      </c>
      <c r="OL12" s="4850">
        <v>1</v>
      </c>
      <c r="OM12" s="4850">
        <v>0</v>
      </c>
      <c r="ON12" s="4850">
        <v>0</v>
      </c>
      <c r="OO12" s="4850">
        <v>0</v>
      </c>
      <c r="OP12" s="4850">
        <v>0</v>
      </c>
      <c r="OQ12" s="4850">
        <v>1</v>
      </c>
      <c r="OR12" s="4850">
        <v>2</v>
      </c>
      <c r="OS12" s="4850">
        <v>0</v>
      </c>
      <c r="OT12" s="4850">
        <v>1</v>
      </c>
      <c r="OU12" s="4850">
        <v>0</v>
      </c>
      <c r="OV12" s="4850">
        <v>0</v>
      </c>
      <c r="OW12" s="4850">
        <v>0</v>
      </c>
      <c r="OX12" s="4850">
        <v>0</v>
      </c>
      <c r="OY12" s="4850">
        <v>0</v>
      </c>
      <c r="OZ12" s="4850">
        <v>0</v>
      </c>
      <c r="PA12" s="4850">
        <v>0</v>
      </c>
      <c r="PB12" s="4850">
        <v>0</v>
      </c>
      <c r="PC12" s="4850">
        <v>0</v>
      </c>
      <c r="PD12" s="4850">
        <v>1</v>
      </c>
      <c r="PE12" s="4850">
        <v>1</v>
      </c>
      <c r="PF12" s="4850">
        <v>0</v>
      </c>
      <c r="PG12" s="4850">
        <v>0</v>
      </c>
      <c r="PH12" s="4850">
        <v>0</v>
      </c>
      <c r="PI12" s="4850">
        <v>0</v>
      </c>
      <c r="PJ12" s="4850">
        <v>0</v>
      </c>
      <c r="PK12" s="4850">
        <v>1</v>
      </c>
      <c r="PL12" s="4850">
        <v>0</v>
      </c>
      <c r="PM12" s="4850">
        <v>0</v>
      </c>
      <c r="PN12" s="4850">
        <v>0</v>
      </c>
      <c r="PO12" s="4850">
        <v>0</v>
      </c>
      <c r="PP12" s="4850">
        <v>0</v>
      </c>
      <c r="PQ12" s="4850">
        <v>0</v>
      </c>
      <c r="PR12" s="4850">
        <v>0</v>
      </c>
      <c r="PS12" s="4850">
        <v>0</v>
      </c>
      <c r="PT12" s="4850">
        <v>0</v>
      </c>
      <c r="PU12" s="4850">
        <v>0</v>
      </c>
      <c r="PV12" s="4850">
        <v>0</v>
      </c>
      <c r="PW12" s="4850">
        <v>0</v>
      </c>
      <c r="PX12" s="4850">
        <v>0</v>
      </c>
      <c r="PY12" s="4850">
        <v>0</v>
      </c>
      <c r="PZ12" s="4850">
        <v>0</v>
      </c>
      <c r="QA12" s="4850">
        <v>0</v>
      </c>
      <c r="QB12" s="4850">
        <v>0</v>
      </c>
      <c r="QC12" s="4850">
        <v>0</v>
      </c>
      <c r="QD12" s="4850">
        <v>4</v>
      </c>
      <c r="QE12" s="4850">
        <v>0</v>
      </c>
      <c r="QF12" s="4850">
        <v>0</v>
      </c>
      <c r="QG12" s="4850">
        <v>0</v>
      </c>
      <c r="QH12" s="4850">
        <v>0</v>
      </c>
      <c r="QI12" s="4850">
        <v>1</v>
      </c>
      <c r="QJ12" s="4850">
        <v>0</v>
      </c>
      <c r="QK12" s="4850">
        <v>1</v>
      </c>
      <c r="QL12" s="4850">
        <v>0</v>
      </c>
      <c r="QM12" s="4850">
        <v>0</v>
      </c>
      <c r="QN12" s="4850">
        <v>0</v>
      </c>
      <c r="QO12" s="4850">
        <v>0</v>
      </c>
      <c r="QP12" s="4850">
        <v>0</v>
      </c>
      <c r="QQ12" s="4850">
        <v>1</v>
      </c>
      <c r="QR12" s="4850">
        <v>0</v>
      </c>
      <c r="QS12" s="4850">
        <v>0</v>
      </c>
      <c r="QT12" s="4850">
        <v>1</v>
      </c>
      <c r="QU12" s="4850">
        <v>0</v>
      </c>
      <c r="QV12" s="4850">
        <v>0</v>
      </c>
      <c r="QW12" s="4850">
        <v>0</v>
      </c>
      <c r="QX12" s="4850">
        <v>0</v>
      </c>
      <c r="QY12" s="4850">
        <v>1</v>
      </c>
      <c r="QZ12" s="4850">
        <v>0</v>
      </c>
      <c r="RA12" s="4850">
        <v>0</v>
      </c>
      <c r="RB12" s="4850">
        <v>0</v>
      </c>
      <c r="RC12" s="4850">
        <v>0</v>
      </c>
      <c r="RD12" s="4850">
        <v>1</v>
      </c>
      <c r="RE12" s="4850">
        <v>1</v>
      </c>
      <c r="RF12" s="4850">
        <v>1</v>
      </c>
      <c r="RG12" s="4850">
        <v>1</v>
      </c>
      <c r="RH12" s="4850">
        <v>0</v>
      </c>
      <c r="RI12" s="4850">
        <v>0</v>
      </c>
      <c r="RJ12" s="4850">
        <v>0</v>
      </c>
      <c r="RK12" s="4850">
        <v>0</v>
      </c>
      <c r="RL12" s="4850">
        <v>1</v>
      </c>
      <c r="RM12" s="4850">
        <v>0</v>
      </c>
      <c r="RN12" s="4850">
        <v>1</v>
      </c>
      <c r="RO12" s="4850">
        <v>0</v>
      </c>
      <c r="RP12" s="4850">
        <v>2</v>
      </c>
      <c r="RQ12" s="4850">
        <v>0</v>
      </c>
      <c r="RR12" s="4850">
        <v>0</v>
      </c>
      <c r="RS12" s="4850">
        <v>0</v>
      </c>
      <c r="RT12" s="4850">
        <v>0</v>
      </c>
      <c r="RU12" s="4850">
        <v>0</v>
      </c>
      <c r="RV12" s="4850">
        <v>0</v>
      </c>
      <c r="RW12" s="4850">
        <v>0</v>
      </c>
      <c r="RX12" s="4850">
        <v>1</v>
      </c>
      <c r="RY12" s="4850">
        <v>0</v>
      </c>
      <c r="RZ12" s="4850">
        <v>0</v>
      </c>
      <c r="SA12" s="4850">
        <v>2</v>
      </c>
      <c r="SB12" s="4850">
        <v>0</v>
      </c>
      <c r="SC12" s="4850">
        <v>0</v>
      </c>
      <c r="SD12" s="4850">
        <v>0</v>
      </c>
      <c r="SE12" s="4850">
        <v>0</v>
      </c>
      <c r="SF12" s="4850">
        <v>1</v>
      </c>
      <c r="SG12" s="4850">
        <v>1</v>
      </c>
      <c r="SH12" s="4850">
        <v>0</v>
      </c>
      <c r="SI12" s="4850">
        <v>0</v>
      </c>
      <c r="SJ12" s="4850">
        <v>0</v>
      </c>
      <c r="SK12" s="4850">
        <v>0</v>
      </c>
      <c r="SL12" s="4850">
        <v>0</v>
      </c>
      <c r="SM12" s="4850">
        <v>0</v>
      </c>
      <c r="SN12" s="4850">
        <v>1</v>
      </c>
      <c r="SO12" s="4850">
        <v>0</v>
      </c>
      <c r="SP12" s="4850">
        <v>0</v>
      </c>
      <c r="SQ12" s="4850">
        <v>1</v>
      </c>
      <c r="SR12" s="4850">
        <v>1</v>
      </c>
      <c r="SS12" s="4850">
        <v>0</v>
      </c>
      <c r="ST12" s="4850">
        <v>0</v>
      </c>
      <c r="SU12" s="4850">
        <v>0</v>
      </c>
      <c r="SV12" s="4850">
        <v>1</v>
      </c>
      <c r="SW12" s="4850">
        <v>1</v>
      </c>
      <c r="SX12" s="4850">
        <v>0</v>
      </c>
      <c r="SY12" s="4850">
        <v>1</v>
      </c>
      <c r="SZ12" s="4850">
        <v>0</v>
      </c>
    </row>
    <row r="13" spans="1:520" ht="13.2" x14ac:dyDescent="0.25">
      <c r="A13" s="4843" t="s">
        <v>35</v>
      </c>
      <c r="B13" s="4842">
        <v>2</v>
      </c>
      <c r="C13" s="4842">
        <v>8</v>
      </c>
      <c r="D13" s="4842">
        <v>2</v>
      </c>
      <c r="E13" s="4842">
        <v>1</v>
      </c>
      <c r="F13" s="4842">
        <v>2</v>
      </c>
      <c r="G13" s="4842">
        <v>1</v>
      </c>
      <c r="H13" s="4842">
        <v>0</v>
      </c>
      <c r="I13" s="4842">
        <v>1</v>
      </c>
      <c r="J13" s="4842">
        <v>0</v>
      </c>
      <c r="K13" s="4842">
        <v>8</v>
      </c>
      <c r="L13" s="4842">
        <v>16</v>
      </c>
      <c r="M13" s="4842">
        <v>13</v>
      </c>
      <c r="N13" s="4842">
        <v>10</v>
      </c>
      <c r="O13" s="4842">
        <v>6</v>
      </c>
      <c r="P13" s="4842">
        <v>2</v>
      </c>
      <c r="Q13" s="4842">
        <v>13</v>
      </c>
      <c r="R13" s="4842">
        <v>4</v>
      </c>
      <c r="S13" s="4842">
        <v>2</v>
      </c>
      <c r="T13" s="4842">
        <v>1</v>
      </c>
      <c r="U13" s="4842">
        <v>6</v>
      </c>
      <c r="V13" s="4842">
        <v>12</v>
      </c>
      <c r="W13" s="4842">
        <v>2</v>
      </c>
      <c r="X13" s="4842">
        <v>7</v>
      </c>
      <c r="Y13" s="4842">
        <v>10</v>
      </c>
      <c r="Z13" s="4842">
        <v>4</v>
      </c>
      <c r="AA13" s="4842">
        <v>10</v>
      </c>
      <c r="AB13" s="4842">
        <v>4</v>
      </c>
      <c r="AC13" s="4842">
        <v>5</v>
      </c>
      <c r="AD13" s="4842">
        <v>6</v>
      </c>
      <c r="AE13" s="4842">
        <v>0</v>
      </c>
      <c r="AF13" s="4842">
        <v>3</v>
      </c>
      <c r="AG13" s="4842">
        <v>7</v>
      </c>
      <c r="AH13" s="4842">
        <v>12</v>
      </c>
      <c r="AI13" s="4842">
        <v>4</v>
      </c>
      <c r="AJ13" s="4842">
        <v>5</v>
      </c>
      <c r="AK13" s="4842">
        <v>4</v>
      </c>
      <c r="AL13" s="4842">
        <v>8</v>
      </c>
      <c r="AM13" s="4842">
        <v>7</v>
      </c>
      <c r="AN13" s="4842">
        <v>1</v>
      </c>
      <c r="AO13" s="4842">
        <v>1</v>
      </c>
      <c r="AP13" s="4842">
        <v>5</v>
      </c>
      <c r="AQ13" s="4842">
        <v>10</v>
      </c>
      <c r="AR13" s="4842">
        <v>12</v>
      </c>
      <c r="AS13" s="4842">
        <v>8</v>
      </c>
      <c r="AT13" s="4842">
        <v>8</v>
      </c>
      <c r="AU13" s="4842">
        <v>12</v>
      </c>
      <c r="AV13" s="4842">
        <v>12</v>
      </c>
      <c r="AW13" s="4842">
        <v>17</v>
      </c>
      <c r="AX13" s="4842">
        <v>14</v>
      </c>
      <c r="AY13" s="4842">
        <v>8</v>
      </c>
      <c r="AZ13" s="4842">
        <v>14</v>
      </c>
      <c r="BA13" s="4842">
        <v>8</v>
      </c>
      <c r="BB13" s="4842">
        <v>0</v>
      </c>
      <c r="BC13" s="4842">
        <v>6</v>
      </c>
      <c r="BD13" s="4842">
        <v>14</v>
      </c>
      <c r="BE13" s="4842">
        <v>10</v>
      </c>
      <c r="BF13" s="4842">
        <v>8</v>
      </c>
      <c r="BG13" s="4842">
        <v>8</v>
      </c>
      <c r="BH13" s="4842">
        <v>14</v>
      </c>
      <c r="BI13" s="4842">
        <v>11</v>
      </c>
      <c r="BJ13" s="4842">
        <v>12</v>
      </c>
      <c r="BK13" s="4842">
        <v>12</v>
      </c>
      <c r="BL13" s="4842">
        <v>14</v>
      </c>
      <c r="BM13" s="4842">
        <v>3</v>
      </c>
      <c r="BN13" s="4842">
        <v>8</v>
      </c>
      <c r="BO13" s="4842">
        <v>16</v>
      </c>
      <c r="BP13" s="4842">
        <v>13</v>
      </c>
      <c r="BQ13" s="4842">
        <v>16</v>
      </c>
      <c r="BR13" s="4842">
        <v>12</v>
      </c>
      <c r="BS13" s="4842">
        <v>12</v>
      </c>
      <c r="BT13" s="4842">
        <v>5</v>
      </c>
      <c r="BU13" s="4842">
        <v>11</v>
      </c>
      <c r="BV13" s="4842">
        <v>6</v>
      </c>
      <c r="BW13" s="4842">
        <v>10</v>
      </c>
      <c r="BX13" s="4842">
        <v>15</v>
      </c>
      <c r="BY13" s="4842">
        <v>11</v>
      </c>
      <c r="BZ13" s="4842">
        <v>13</v>
      </c>
      <c r="CA13" s="4842">
        <v>5</v>
      </c>
      <c r="CB13" s="4842">
        <v>7</v>
      </c>
      <c r="CC13" s="4842">
        <v>12</v>
      </c>
      <c r="CD13" s="4842">
        <v>6</v>
      </c>
      <c r="CE13" s="4842">
        <v>6</v>
      </c>
      <c r="CF13" s="4842">
        <v>2</v>
      </c>
      <c r="CG13" s="4842">
        <v>5</v>
      </c>
      <c r="CH13" s="4842">
        <v>8</v>
      </c>
      <c r="CI13" s="4842">
        <v>16</v>
      </c>
      <c r="CJ13" s="4842">
        <v>9</v>
      </c>
      <c r="CK13" s="4842">
        <v>19</v>
      </c>
      <c r="CL13" s="4842">
        <v>14</v>
      </c>
      <c r="CM13" s="4842">
        <v>13</v>
      </c>
      <c r="CN13" s="4842">
        <v>6</v>
      </c>
      <c r="CO13" s="4842">
        <v>10</v>
      </c>
      <c r="CP13" s="4842">
        <v>16</v>
      </c>
      <c r="CQ13" s="4842">
        <v>15</v>
      </c>
      <c r="CR13" s="4842">
        <v>6</v>
      </c>
      <c r="CS13" s="4842">
        <v>6</v>
      </c>
      <c r="CT13" s="4842">
        <v>4</v>
      </c>
      <c r="CU13" s="4842">
        <v>16</v>
      </c>
      <c r="CV13" s="4842">
        <v>9</v>
      </c>
      <c r="CW13" s="4842">
        <v>12</v>
      </c>
      <c r="CX13" s="4842">
        <v>9</v>
      </c>
      <c r="CY13" s="4842">
        <v>13</v>
      </c>
      <c r="CZ13" s="4842">
        <v>19</v>
      </c>
      <c r="DA13" s="4842">
        <v>10</v>
      </c>
      <c r="DB13" s="4842">
        <v>11</v>
      </c>
      <c r="DC13" s="4842">
        <v>21</v>
      </c>
      <c r="DD13" s="4842">
        <v>0</v>
      </c>
      <c r="DE13" s="4842">
        <v>0</v>
      </c>
      <c r="DF13" s="4842">
        <v>2</v>
      </c>
      <c r="DG13" s="4842">
        <v>0</v>
      </c>
      <c r="DH13" s="4842">
        <v>0</v>
      </c>
      <c r="DI13" s="4842">
        <v>7</v>
      </c>
      <c r="DJ13" s="4842">
        <v>11</v>
      </c>
      <c r="DK13" s="4842">
        <v>14</v>
      </c>
      <c r="DL13" s="4842">
        <v>19</v>
      </c>
      <c r="DM13" s="4842">
        <v>16</v>
      </c>
      <c r="DN13" s="4842">
        <v>21</v>
      </c>
      <c r="DO13" s="4842">
        <v>15</v>
      </c>
      <c r="DP13" s="4842">
        <v>8</v>
      </c>
      <c r="DQ13" s="4842">
        <v>12</v>
      </c>
      <c r="DR13" s="4842">
        <v>6</v>
      </c>
      <c r="DS13" s="4842">
        <v>9</v>
      </c>
      <c r="DT13" s="4842">
        <v>3</v>
      </c>
      <c r="DU13" s="4842">
        <v>15</v>
      </c>
      <c r="DV13" s="4842">
        <v>12</v>
      </c>
      <c r="DW13" s="4842">
        <v>10</v>
      </c>
      <c r="DX13" s="4842">
        <v>11</v>
      </c>
      <c r="DY13" s="4842">
        <v>11</v>
      </c>
      <c r="DZ13" s="4842">
        <v>6</v>
      </c>
      <c r="EA13" s="4842">
        <v>9</v>
      </c>
      <c r="EB13" s="4842">
        <v>14</v>
      </c>
      <c r="EC13" s="4842">
        <v>12</v>
      </c>
      <c r="ED13" s="4842">
        <v>4</v>
      </c>
      <c r="EE13" s="4842">
        <v>6</v>
      </c>
      <c r="EF13" s="4842">
        <v>6</v>
      </c>
      <c r="EG13" s="4842">
        <v>4</v>
      </c>
      <c r="EH13" s="4842">
        <v>4</v>
      </c>
      <c r="EI13" s="4842">
        <v>10</v>
      </c>
      <c r="EJ13" s="4842">
        <v>13</v>
      </c>
      <c r="EK13" s="4842">
        <v>11</v>
      </c>
      <c r="EL13" s="4842">
        <v>12</v>
      </c>
      <c r="EM13" s="4842">
        <v>10</v>
      </c>
      <c r="EN13" s="4842">
        <v>13</v>
      </c>
      <c r="EO13" s="4842">
        <v>11</v>
      </c>
      <c r="EP13" s="4842">
        <v>7</v>
      </c>
      <c r="EQ13" s="4842">
        <v>3</v>
      </c>
      <c r="ER13" s="4842">
        <v>8</v>
      </c>
      <c r="ES13" s="4842">
        <v>3</v>
      </c>
      <c r="ET13" s="4842">
        <v>4</v>
      </c>
      <c r="EU13" s="4842">
        <v>4</v>
      </c>
      <c r="EV13" s="4842">
        <v>1</v>
      </c>
      <c r="EW13" s="4842">
        <v>3</v>
      </c>
      <c r="EX13" s="4842">
        <v>1</v>
      </c>
      <c r="EY13" s="4842">
        <v>4</v>
      </c>
      <c r="EZ13" s="4842">
        <v>6</v>
      </c>
      <c r="FA13" s="4842">
        <v>5</v>
      </c>
      <c r="FB13" s="4842">
        <v>12</v>
      </c>
      <c r="FC13" s="4842">
        <v>6</v>
      </c>
      <c r="FD13" s="4842">
        <v>2</v>
      </c>
      <c r="FE13" s="4842">
        <v>1</v>
      </c>
      <c r="FF13" s="4842">
        <v>1</v>
      </c>
      <c r="FG13" s="4842">
        <v>8</v>
      </c>
      <c r="FH13" s="4842">
        <v>11</v>
      </c>
      <c r="FI13" s="4842">
        <v>11</v>
      </c>
      <c r="FJ13" s="4842">
        <v>6</v>
      </c>
      <c r="FK13" s="4842">
        <v>7</v>
      </c>
      <c r="FL13" s="4842">
        <v>11</v>
      </c>
      <c r="FM13" s="4842">
        <v>5</v>
      </c>
      <c r="FN13" s="4842">
        <v>3</v>
      </c>
      <c r="FO13" s="4842">
        <v>0</v>
      </c>
      <c r="FP13" s="4842">
        <v>1</v>
      </c>
      <c r="FQ13" s="4842">
        <v>2</v>
      </c>
      <c r="FR13" s="4842">
        <v>8</v>
      </c>
      <c r="FS13" s="4842">
        <v>4</v>
      </c>
      <c r="FT13" s="4842">
        <v>1</v>
      </c>
      <c r="FU13" s="4842">
        <v>0</v>
      </c>
      <c r="FV13" s="4842">
        <v>0</v>
      </c>
      <c r="FW13" s="4842">
        <v>1</v>
      </c>
      <c r="FX13" s="4842">
        <v>0</v>
      </c>
      <c r="FY13" s="4842">
        <v>0</v>
      </c>
      <c r="FZ13" s="4842">
        <v>0</v>
      </c>
      <c r="GA13" s="4842">
        <v>3</v>
      </c>
      <c r="GB13" s="4842">
        <v>8</v>
      </c>
      <c r="GC13" s="4842">
        <v>5</v>
      </c>
      <c r="GD13" s="4842">
        <v>1</v>
      </c>
      <c r="GE13" s="4842">
        <v>1</v>
      </c>
      <c r="GF13" s="4842">
        <v>7</v>
      </c>
      <c r="GG13" s="4842">
        <v>7</v>
      </c>
      <c r="GH13" s="4842">
        <v>4</v>
      </c>
      <c r="GI13" s="4842">
        <v>1</v>
      </c>
      <c r="GJ13" s="4842">
        <v>5</v>
      </c>
      <c r="GK13" s="4842">
        <v>0</v>
      </c>
      <c r="GL13" s="4842">
        <v>0</v>
      </c>
      <c r="GM13" s="4842">
        <v>0</v>
      </c>
      <c r="GN13" s="4842">
        <v>1</v>
      </c>
      <c r="GO13" s="4842">
        <v>11</v>
      </c>
      <c r="GP13" s="4842">
        <v>8</v>
      </c>
      <c r="GQ13" s="4842">
        <v>8</v>
      </c>
      <c r="GR13" s="4842">
        <v>7</v>
      </c>
      <c r="GS13" s="4842">
        <v>1</v>
      </c>
      <c r="GT13" s="4842">
        <v>1</v>
      </c>
      <c r="GU13" s="4842">
        <v>0</v>
      </c>
      <c r="GV13" s="4842">
        <v>4</v>
      </c>
      <c r="GW13" s="4842">
        <v>1</v>
      </c>
      <c r="GX13" s="4842">
        <v>0</v>
      </c>
      <c r="GY13" s="4842">
        <v>1</v>
      </c>
      <c r="GZ13" s="4842">
        <v>0</v>
      </c>
      <c r="HA13" s="4842">
        <v>0</v>
      </c>
      <c r="HB13" s="4842">
        <v>1</v>
      </c>
      <c r="HC13" s="4842">
        <v>12</v>
      </c>
      <c r="HD13" s="4842">
        <v>9</v>
      </c>
      <c r="HE13" s="4842">
        <v>0</v>
      </c>
      <c r="HF13" s="4842">
        <v>0</v>
      </c>
      <c r="HG13" s="4842">
        <v>0</v>
      </c>
      <c r="HH13" s="4842">
        <v>0</v>
      </c>
      <c r="HI13" s="4842">
        <v>0</v>
      </c>
      <c r="HJ13" s="4842">
        <v>0</v>
      </c>
      <c r="HK13" s="4842">
        <v>1</v>
      </c>
      <c r="HL13" s="4842">
        <v>1</v>
      </c>
      <c r="HM13" s="4842">
        <v>2</v>
      </c>
      <c r="HN13" s="4842">
        <v>8</v>
      </c>
      <c r="HO13" s="4842">
        <v>15</v>
      </c>
      <c r="HP13" s="4842">
        <v>4</v>
      </c>
      <c r="HQ13" s="4842">
        <v>7</v>
      </c>
      <c r="HR13" s="4842">
        <v>1</v>
      </c>
      <c r="HS13" s="4842">
        <v>2</v>
      </c>
      <c r="HT13" s="4842">
        <v>0</v>
      </c>
      <c r="HU13" s="4842">
        <v>0</v>
      </c>
      <c r="HV13" s="4842">
        <v>0</v>
      </c>
      <c r="HW13" s="4842">
        <v>1</v>
      </c>
      <c r="HX13" s="4842">
        <v>1</v>
      </c>
      <c r="HY13" s="4842">
        <v>1</v>
      </c>
      <c r="HZ13" s="4842">
        <v>0</v>
      </c>
      <c r="IA13" s="4842">
        <v>0</v>
      </c>
      <c r="IB13" s="4842">
        <v>8</v>
      </c>
      <c r="IC13" s="4842">
        <v>6</v>
      </c>
      <c r="ID13" s="4842">
        <v>3</v>
      </c>
      <c r="IE13" s="4842">
        <v>2</v>
      </c>
      <c r="IF13" s="4842">
        <v>0</v>
      </c>
      <c r="IG13" s="4842">
        <v>0</v>
      </c>
      <c r="IH13" s="4842">
        <v>5</v>
      </c>
      <c r="II13" s="4842">
        <v>0</v>
      </c>
      <c r="IJ13" s="4842">
        <v>2</v>
      </c>
      <c r="IK13" s="4842">
        <v>0</v>
      </c>
      <c r="IL13" s="4842">
        <v>0</v>
      </c>
      <c r="IM13" s="4842">
        <v>0</v>
      </c>
      <c r="IN13" s="4842">
        <v>0</v>
      </c>
      <c r="IO13" s="4842">
        <v>1</v>
      </c>
      <c r="IP13" s="4842">
        <v>1</v>
      </c>
      <c r="IQ13" s="4842">
        <v>0</v>
      </c>
      <c r="IR13" s="4842">
        <v>0</v>
      </c>
      <c r="IS13" s="4842">
        <v>7</v>
      </c>
      <c r="IT13" s="4842">
        <v>0</v>
      </c>
      <c r="IU13" s="4842">
        <v>9</v>
      </c>
      <c r="IV13" s="4842">
        <v>3</v>
      </c>
      <c r="IW13" s="4842">
        <v>0</v>
      </c>
      <c r="IX13" s="4842">
        <v>1</v>
      </c>
      <c r="IY13" s="4842">
        <v>1</v>
      </c>
      <c r="IZ13" s="4842">
        <v>1</v>
      </c>
      <c r="JA13" s="4842">
        <v>0</v>
      </c>
      <c r="JB13" s="4842">
        <v>4</v>
      </c>
      <c r="JC13" s="4842">
        <v>1</v>
      </c>
      <c r="JD13" s="4842">
        <v>0</v>
      </c>
      <c r="JE13" s="4842">
        <v>4</v>
      </c>
      <c r="JF13" s="4842">
        <v>18</v>
      </c>
      <c r="JG13" s="4842">
        <v>1</v>
      </c>
      <c r="JH13" s="4842">
        <v>1</v>
      </c>
      <c r="JI13" s="4842">
        <v>0</v>
      </c>
      <c r="JJ13" s="4842">
        <v>0</v>
      </c>
      <c r="JK13" s="4842">
        <v>0</v>
      </c>
      <c r="JL13" s="4842">
        <v>0</v>
      </c>
      <c r="JM13" s="4842">
        <v>0</v>
      </c>
      <c r="JN13" s="4842">
        <v>0</v>
      </c>
      <c r="JO13" s="4842">
        <v>7</v>
      </c>
      <c r="JP13" s="4842">
        <v>9</v>
      </c>
      <c r="JQ13" s="4842">
        <v>0</v>
      </c>
      <c r="JR13" s="4842">
        <v>0</v>
      </c>
      <c r="JS13" s="4842">
        <v>0</v>
      </c>
      <c r="JT13" s="4842">
        <v>1</v>
      </c>
      <c r="JU13" s="4842">
        <v>3</v>
      </c>
      <c r="JV13" s="4842">
        <v>0</v>
      </c>
      <c r="JW13" s="4842">
        <v>0</v>
      </c>
      <c r="JX13" s="4842">
        <v>0</v>
      </c>
      <c r="JY13" s="4842">
        <v>0</v>
      </c>
      <c r="JZ13" s="4842">
        <v>2</v>
      </c>
      <c r="KA13" s="4842">
        <v>0</v>
      </c>
      <c r="KB13" s="4842">
        <v>2</v>
      </c>
      <c r="KC13" s="4842">
        <v>13</v>
      </c>
      <c r="KD13" s="4842">
        <v>6</v>
      </c>
      <c r="KE13" s="4842">
        <v>2</v>
      </c>
      <c r="KF13" s="4842">
        <v>2</v>
      </c>
      <c r="KG13" s="4842">
        <v>2</v>
      </c>
      <c r="KH13" s="4842">
        <v>0</v>
      </c>
      <c r="KI13" s="4842">
        <v>7</v>
      </c>
      <c r="KJ13" s="4842">
        <v>3</v>
      </c>
      <c r="KK13" s="4842">
        <v>0</v>
      </c>
      <c r="KL13" s="4842">
        <v>1</v>
      </c>
      <c r="KM13" s="4842">
        <v>1</v>
      </c>
      <c r="KN13" s="4842">
        <v>4</v>
      </c>
      <c r="KO13" s="4842">
        <v>0</v>
      </c>
      <c r="KP13" s="4842">
        <v>0</v>
      </c>
      <c r="KQ13" s="4842">
        <v>9</v>
      </c>
      <c r="KR13" s="4842">
        <v>8</v>
      </c>
      <c r="KS13" s="4842">
        <v>9</v>
      </c>
      <c r="KT13" s="4842">
        <v>3</v>
      </c>
      <c r="KU13" s="4842">
        <v>7</v>
      </c>
      <c r="KV13" s="4842">
        <v>0</v>
      </c>
      <c r="KW13" s="4842">
        <v>0</v>
      </c>
      <c r="KX13" s="4842">
        <v>5</v>
      </c>
      <c r="KY13" s="4842">
        <v>7</v>
      </c>
      <c r="KZ13" s="4842">
        <v>0</v>
      </c>
      <c r="LA13" s="4842">
        <v>1</v>
      </c>
      <c r="LB13" s="4842">
        <v>7</v>
      </c>
      <c r="LC13" s="4842">
        <v>4</v>
      </c>
      <c r="LD13" s="4842">
        <v>3</v>
      </c>
      <c r="LE13" s="4842">
        <v>1</v>
      </c>
      <c r="LF13" s="4842">
        <v>0</v>
      </c>
      <c r="LG13" s="4842">
        <v>0</v>
      </c>
      <c r="LH13" s="4842">
        <v>7</v>
      </c>
      <c r="LI13" s="4842">
        <v>4</v>
      </c>
      <c r="LJ13" s="4842">
        <v>9</v>
      </c>
      <c r="LK13" s="4842">
        <v>4</v>
      </c>
      <c r="LL13" s="4842">
        <v>0</v>
      </c>
      <c r="LM13" s="4842">
        <v>0</v>
      </c>
      <c r="LN13" s="4842">
        <v>1</v>
      </c>
      <c r="LO13" s="4842">
        <v>0</v>
      </c>
      <c r="LP13" s="4842">
        <v>0</v>
      </c>
      <c r="LQ13" s="4842">
        <v>0</v>
      </c>
      <c r="LR13" s="4842">
        <v>0</v>
      </c>
      <c r="LS13" s="4842">
        <v>0</v>
      </c>
      <c r="LT13" s="4842">
        <v>4</v>
      </c>
      <c r="LU13" s="4842">
        <v>6</v>
      </c>
      <c r="LV13" s="4842">
        <v>4</v>
      </c>
      <c r="LW13" s="4842">
        <v>1</v>
      </c>
      <c r="LX13" s="4842">
        <v>2</v>
      </c>
      <c r="LY13" s="4842">
        <v>12</v>
      </c>
      <c r="LZ13" s="4842">
        <v>14</v>
      </c>
      <c r="MA13" s="4842">
        <v>7</v>
      </c>
      <c r="MB13" s="4842">
        <v>4</v>
      </c>
      <c r="MC13" s="4842">
        <v>6</v>
      </c>
      <c r="MD13" s="4842">
        <v>2</v>
      </c>
      <c r="ME13" s="4842">
        <v>15</v>
      </c>
      <c r="MF13" s="4842">
        <v>10</v>
      </c>
      <c r="MG13" s="4842">
        <v>6</v>
      </c>
      <c r="MH13" s="4842">
        <v>1</v>
      </c>
      <c r="MI13" s="4842">
        <v>4</v>
      </c>
      <c r="MJ13" s="4842">
        <v>5</v>
      </c>
      <c r="MK13" s="4842">
        <v>7</v>
      </c>
      <c r="ML13" s="4842">
        <v>7</v>
      </c>
      <c r="MM13" s="4842">
        <v>8</v>
      </c>
      <c r="MN13" s="4842">
        <v>2</v>
      </c>
      <c r="MO13" s="4842">
        <v>2</v>
      </c>
      <c r="MP13" s="4842">
        <v>0</v>
      </c>
      <c r="MQ13" s="4842">
        <v>8</v>
      </c>
      <c r="MR13" s="4842">
        <v>2</v>
      </c>
      <c r="MS13" s="4842">
        <v>1</v>
      </c>
      <c r="MT13" s="4842">
        <v>3</v>
      </c>
      <c r="MU13" s="4842">
        <v>7</v>
      </c>
      <c r="MV13" s="4842">
        <v>3</v>
      </c>
      <c r="MW13" s="4842">
        <v>3</v>
      </c>
      <c r="MX13" s="4842">
        <v>1</v>
      </c>
      <c r="MY13" s="4842">
        <v>7</v>
      </c>
      <c r="MZ13" s="4842">
        <v>20</v>
      </c>
      <c r="NA13" s="4842">
        <v>6</v>
      </c>
      <c r="NB13" s="4842">
        <v>2</v>
      </c>
      <c r="NC13" s="4842">
        <v>0</v>
      </c>
      <c r="ND13" s="4842">
        <v>1</v>
      </c>
      <c r="NE13" s="4842">
        <v>8</v>
      </c>
      <c r="NF13" s="4842">
        <v>3</v>
      </c>
      <c r="NG13" s="4842">
        <v>4</v>
      </c>
      <c r="NH13" s="4842">
        <v>1</v>
      </c>
      <c r="NI13" s="4842">
        <v>0</v>
      </c>
      <c r="NJ13" s="4842">
        <v>15</v>
      </c>
      <c r="NK13" s="4842">
        <v>4</v>
      </c>
      <c r="NL13" s="4842">
        <v>1</v>
      </c>
      <c r="NM13" s="4842">
        <v>4</v>
      </c>
      <c r="NN13" s="4842">
        <v>4</v>
      </c>
      <c r="NO13" s="4842">
        <v>1</v>
      </c>
      <c r="NP13" s="4842">
        <v>2</v>
      </c>
      <c r="NQ13" s="4842">
        <v>3</v>
      </c>
      <c r="NR13" s="4842">
        <v>4</v>
      </c>
      <c r="NS13" s="4842">
        <v>1</v>
      </c>
      <c r="NT13" s="4842">
        <v>2</v>
      </c>
      <c r="NU13" s="4842">
        <v>9</v>
      </c>
      <c r="NV13" s="4842">
        <v>5</v>
      </c>
      <c r="NW13" s="4842">
        <v>4</v>
      </c>
      <c r="NX13" s="4842">
        <v>2</v>
      </c>
      <c r="NY13" s="4842">
        <v>3</v>
      </c>
      <c r="NZ13" s="4842">
        <v>2</v>
      </c>
      <c r="OA13" s="4842">
        <v>0</v>
      </c>
      <c r="OB13" s="4842">
        <v>0</v>
      </c>
      <c r="OC13" s="4842">
        <v>5</v>
      </c>
      <c r="OD13" s="4842">
        <v>0</v>
      </c>
      <c r="OE13" s="4842">
        <v>6</v>
      </c>
      <c r="OF13" s="4842">
        <v>5</v>
      </c>
      <c r="OG13" s="4842">
        <v>7</v>
      </c>
      <c r="OH13" s="4842">
        <v>1</v>
      </c>
      <c r="OI13" s="4842">
        <v>1</v>
      </c>
      <c r="OJ13" s="4842">
        <v>4</v>
      </c>
      <c r="OK13" s="4842">
        <v>4</v>
      </c>
      <c r="OL13" s="4842">
        <v>1</v>
      </c>
      <c r="OM13" s="4842">
        <v>1</v>
      </c>
      <c r="ON13" s="4842">
        <v>1</v>
      </c>
      <c r="OO13" s="4842">
        <v>5</v>
      </c>
      <c r="OP13" s="4842">
        <v>1</v>
      </c>
      <c r="OQ13" s="4842">
        <v>7</v>
      </c>
      <c r="OR13" s="4842">
        <v>8</v>
      </c>
      <c r="OS13" s="4842">
        <v>1</v>
      </c>
      <c r="OT13" s="4842">
        <v>2</v>
      </c>
      <c r="OU13" s="4842">
        <v>0</v>
      </c>
      <c r="OV13" s="4842">
        <v>4</v>
      </c>
      <c r="OW13" s="4842">
        <v>1</v>
      </c>
      <c r="OX13" s="4842">
        <v>0</v>
      </c>
      <c r="OY13" s="4842">
        <v>0</v>
      </c>
      <c r="OZ13" s="4842">
        <v>0</v>
      </c>
      <c r="PA13" s="4842">
        <v>0</v>
      </c>
      <c r="PB13" s="4842">
        <v>2</v>
      </c>
      <c r="PC13" s="4842">
        <v>1</v>
      </c>
      <c r="PD13" s="4842">
        <v>1</v>
      </c>
      <c r="PE13" s="4842">
        <v>8</v>
      </c>
      <c r="PF13" s="4842">
        <v>0</v>
      </c>
      <c r="PG13" s="4842">
        <v>0</v>
      </c>
      <c r="PH13" s="4842">
        <v>12</v>
      </c>
      <c r="PI13" s="4842">
        <v>1</v>
      </c>
      <c r="PJ13" s="4842">
        <v>1</v>
      </c>
      <c r="PK13" s="4842">
        <v>2</v>
      </c>
      <c r="PL13" s="4842">
        <v>2</v>
      </c>
      <c r="PM13" s="4842">
        <v>3</v>
      </c>
      <c r="PN13" s="4842">
        <v>2</v>
      </c>
      <c r="PO13" s="4842">
        <v>1</v>
      </c>
      <c r="PP13" s="4842">
        <v>0</v>
      </c>
      <c r="PQ13" s="4842">
        <v>0</v>
      </c>
      <c r="PR13" s="4842">
        <v>9</v>
      </c>
      <c r="PS13" s="4842">
        <v>0</v>
      </c>
      <c r="PT13" s="4842">
        <v>5</v>
      </c>
      <c r="PU13" s="4842">
        <v>9</v>
      </c>
      <c r="PV13" s="4842">
        <v>0</v>
      </c>
      <c r="PW13" s="4842">
        <v>4</v>
      </c>
      <c r="PX13" s="4842">
        <v>2</v>
      </c>
      <c r="PY13" s="4842">
        <v>0</v>
      </c>
      <c r="PZ13" s="4842">
        <v>0</v>
      </c>
      <c r="QA13" s="4842">
        <v>0</v>
      </c>
      <c r="QB13" s="4842">
        <v>0</v>
      </c>
      <c r="QC13" s="4842">
        <v>5</v>
      </c>
      <c r="QD13" s="4842">
        <v>12</v>
      </c>
      <c r="QE13" s="4842">
        <v>6</v>
      </c>
      <c r="QF13" s="4842">
        <v>6</v>
      </c>
      <c r="QG13" s="4842">
        <v>1</v>
      </c>
      <c r="QH13" s="4842">
        <v>2</v>
      </c>
      <c r="QI13" s="4842">
        <v>4</v>
      </c>
      <c r="QJ13" s="4842">
        <v>3</v>
      </c>
      <c r="QK13" s="4842">
        <v>0</v>
      </c>
      <c r="QL13" s="4842">
        <v>1</v>
      </c>
      <c r="QM13" s="4842">
        <v>1</v>
      </c>
      <c r="QN13" s="4842">
        <v>6</v>
      </c>
      <c r="QO13" s="4842">
        <v>8</v>
      </c>
      <c r="QP13" s="4842">
        <v>4</v>
      </c>
      <c r="QQ13" s="4842">
        <v>0</v>
      </c>
      <c r="QR13" s="4842">
        <v>2</v>
      </c>
      <c r="QS13" s="4842">
        <v>2</v>
      </c>
      <c r="QT13" s="4842">
        <v>7</v>
      </c>
      <c r="QU13" s="4842">
        <v>3</v>
      </c>
      <c r="QV13" s="4842">
        <v>3</v>
      </c>
      <c r="QW13" s="4842">
        <v>8</v>
      </c>
      <c r="QX13" s="4842">
        <v>0</v>
      </c>
      <c r="QY13" s="4842">
        <v>1</v>
      </c>
      <c r="QZ13" s="4842">
        <v>5</v>
      </c>
      <c r="RA13" s="4842">
        <v>6</v>
      </c>
      <c r="RB13" s="4842">
        <v>8</v>
      </c>
      <c r="RC13" s="4842">
        <v>4</v>
      </c>
      <c r="RD13" s="4842">
        <v>8</v>
      </c>
      <c r="RE13" s="4842">
        <v>5</v>
      </c>
      <c r="RF13" s="4842">
        <v>2</v>
      </c>
      <c r="RG13" s="4842">
        <v>5</v>
      </c>
      <c r="RH13" s="4842">
        <v>4</v>
      </c>
      <c r="RI13" s="4842">
        <v>2</v>
      </c>
      <c r="RJ13" s="4842">
        <v>3</v>
      </c>
      <c r="RK13" s="4842">
        <v>4</v>
      </c>
      <c r="RL13" s="4842">
        <v>14</v>
      </c>
      <c r="RM13" s="4842">
        <v>7</v>
      </c>
      <c r="RN13" s="4842">
        <v>4</v>
      </c>
      <c r="RO13" s="4842">
        <v>1</v>
      </c>
      <c r="RP13" s="4842">
        <v>1</v>
      </c>
      <c r="RQ13" s="4842">
        <v>0</v>
      </c>
      <c r="RR13" s="4842">
        <v>5</v>
      </c>
      <c r="RS13" s="4842">
        <v>0</v>
      </c>
      <c r="RT13" s="4842">
        <v>4</v>
      </c>
      <c r="RU13" s="4842">
        <v>1</v>
      </c>
      <c r="RV13" s="4842">
        <v>3</v>
      </c>
      <c r="RW13" s="4842">
        <v>8</v>
      </c>
      <c r="RX13" s="4842">
        <v>1</v>
      </c>
      <c r="RY13" s="4842">
        <v>0</v>
      </c>
      <c r="RZ13" s="4842">
        <v>0</v>
      </c>
      <c r="SA13" s="4842">
        <v>2</v>
      </c>
      <c r="SB13" s="4842">
        <v>8</v>
      </c>
      <c r="SC13" s="4842">
        <v>1</v>
      </c>
      <c r="SD13" s="4842">
        <v>0</v>
      </c>
      <c r="SE13" s="4842">
        <v>2</v>
      </c>
      <c r="SF13" s="4842">
        <v>5</v>
      </c>
      <c r="SG13" s="4842">
        <v>8</v>
      </c>
      <c r="SH13" s="4842">
        <v>4</v>
      </c>
      <c r="SI13" s="4842">
        <v>8</v>
      </c>
      <c r="SJ13" s="4842">
        <v>3</v>
      </c>
      <c r="SK13" s="4842">
        <v>4</v>
      </c>
      <c r="SL13" s="4842">
        <v>1</v>
      </c>
      <c r="SM13" s="4842">
        <v>2</v>
      </c>
      <c r="SN13" s="4842">
        <v>5</v>
      </c>
      <c r="SO13" s="4842">
        <v>2</v>
      </c>
      <c r="SP13" s="4842">
        <v>0</v>
      </c>
      <c r="SQ13" s="4842">
        <v>3</v>
      </c>
      <c r="SR13" s="4842">
        <v>3</v>
      </c>
      <c r="SS13" s="4842">
        <v>1</v>
      </c>
      <c r="ST13" s="4842">
        <v>0</v>
      </c>
      <c r="SU13" s="4842">
        <v>3</v>
      </c>
      <c r="SV13" s="4842">
        <v>1</v>
      </c>
      <c r="SW13" s="4842">
        <v>5</v>
      </c>
      <c r="SX13" s="4842">
        <v>1</v>
      </c>
      <c r="SY13" s="4842">
        <v>6</v>
      </c>
      <c r="SZ13" s="4842">
        <v>6</v>
      </c>
    </row>
    <row r="14" spans="1:520" ht="13.2" x14ac:dyDescent="0.25">
      <c r="A14"/>
      <c r="B14"/>
    </row>
    <row r="15" spans="1:520" ht="12" x14ac:dyDescent="0.25">
      <c r="A15" s="1414" t="s">
        <v>36</v>
      </c>
      <c r="B15" s="1415">
        <v>17</v>
      </c>
      <c r="C15" s="1415">
        <f>B15+C8-C9-C13</f>
        <v>20</v>
      </c>
      <c r="D15" s="4832">
        <f t="shared" ref="D15:CO15" si="0">C15+D8-D9-D13</f>
        <v>14</v>
      </c>
      <c r="E15" s="4832">
        <f t="shared" si="0"/>
        <v>16</v>
      </c>
      <c r="F15" s="4832">
        <f t="shared" si="0"/>
        <v>12</v>
      </c>
      <c r="G15" s="4832">
        <f t="shared" si="0"/>
        <v>8</v>
      </c>
      <c r="H15" s="4832">
        <f t="shared" si="0"/>
        <v>8</v>
      </c>
      <c r="I15" s="4832">
        <f t="shared" si="0"/>
        <v>30</v>
      </c>
      <c r="J15" s="4832">
        <f t="shared" si="0"/>
        <v>57</v>
      </c>
      <c r="K15" s="4832">
        <f t="shared" si="0"/>
        <v>67</v>
      </c>
      <c r="L15" s="4832">
        <f t="shared" si="0"/>
        <v>46</v>
      </c>
      <c r="M15" s="4832">
        <f t="shared" si="0"/>
        <v>24</v>
      </c>
      <c r="N15" s="4832">
        <f t="shared" si="0"/>
        <v>19</v>
      </c>
      <c r="O15" s="4832">
        <f t="shared" si="0"/>
        <v>10</v>
      </c>
      <c r="P15" s="4832">
        <f t="shared" si="0"/>
        <v>37</v>
      </c>
      <c r="Q15" s="4832">
        <f t="shared" si="0"/>
        <v>13</v>
      </c>
      <c r="R15" s="4832">
        <f t="shared" si="0"/>
        <v>10</v>
      </c>
      <c r="S15" s="4832">
        <f t="shared" si="0"/>
        <v>8</v>
      </c>
      <c r="T15" s="4832">
        <f t="shared" si="0"/>
        <v>48</v>
      </c>
      <c r="U15" s="4832">
        <f t="shared" si="0"/>
        <v>36</v>
      </c>
      <c r="V15" s="4832">
        <f t="shared" si="0"/>
        <v>15</v>
      </c>
      <c r="W15" s="4832">
        <f t="shared" si="0"/>
        <v>30</v>
      </c>
      <c r="X15" s="4832">
        <f t="shared" si="0"/>
        <v>28</v>
      </c>
      <c r="Y15" s="4832">
        <f t="shared" si="0"/>
        <v>39</v>
      </c>
      <c r="Z15" s="4832">
        <f t="shared" si="0"/>
        <v>36</v>
      </c>
      <c r="AA15" s="4832">
        <f t="shared" si="0"/>
        <v>23</v>
      </c>
      <c r="AB15" s="4832">
        <f t="shared" si="0"/>
        <v>54</v>
      </c>
      <c r="AC15" s="4832">
        <f t="shared" si="0"/>
        <v>73</v>
      </c>
      <c r="AD15" s="4832">
        <f t="shared" si="0"/>
        <v>73</v>
      </c>
      <c r="AE15" s="4832">
        <f t="shared" si="0"/>
        <v>73</v>
      </c>
      <c r="AF15" s="4832">
        <f t="shared" si="0"/>
        <v>71</v>
      </c>
      <c r="AG15" s="4832">
        <f t="shared" si="0"/>
        <v>61</v>
      </c>
      <c r="AH15" s="4832">
        <f t="shared" si="0"/>
        <v>46</v>
      </c>
      <c r="AI15" s="4832">
        <f t="shared" si="0"/>
        <v>65</v>
      </c>
      <c r="AJ15" s="4832">
        <f t="shared" si="0"/>
        <v>63</v>
      </c>
      <c r="AK15" s="4832">
        <f t="shared" si="0"/>
        <v>105</v>
      </c>
      <c r="AL15" s="4832">
        <f t="shared" si="0"/>
        <v>91</v>
      </c>
      <c r="AM15" s="4832">
        <f t="shared" si="0"/>
        <v>99</v>
      </c>
      <c r="AN15" s="4832">
        <f t="shared" si="0"/>
        <v>103</v>
      </c>
      <c r="AO15" s="4832">
        <f t="shared" si="0"/>
        <v>100</v>
      </c>
      <c r="AP15" s="4832">
        <f t="shared" si="0"/>
        <v>97</v>
      </c>
      <c r="AQ15" s="4832">
        <f t="shared" si="0"/>
        <v>83</v>
      </c>
      <c r="AR15" s="4832">
        <f t="shared" si="0"/>
        <v>68</v>
      </c>
      <c r="AS15" s="4832">
        <f t="shared" si="0"/>
        <v>93</v>
      </c>
      <c r="AT15" s="4832">
        <f t="shared" si="0"/>
        <v>131</v>
      </c>
      <c r="AU15" s="4832">
        <f t="shared" si="0"/>
        <v>112</v>
      </c>
      <c r="AV15" s="4832">
        <f t="shared" si="0"/>
        <v>111</v>
      </c>
      <c r="AW15" s="4832">
        <f t="shared" si="0"/>
        <v>83</v>
      </c>
      <c r="AX15" s="4832">
        <f t="shared" si="0"/>
        <v>64</v>
      </c>
      <c r="AY15" s="4832">
        <f t="shared" si="0"/>
        <v>87</v>
      </c>
      <c r="AZ15" s="4832">
        <f t="shared" si="0"/>
        <v>97</v>
      </c>
      <c r="BA15" s="4832">
        <f t="shared" si="0"/>
        <v>139</v>
      </c>
      <c r="BB15" s="4832">
        <f t="shared" si="0"/>
        <v>148</v>
      </c>
      <c r="BC15" s="4832">
        <f t="shared" si="0"/>
        <v>137</v>
      </c>
      <c r="BD15" s="4832">
        <f t="shared" si="0"/>
        <v>121</v>
      </c>
      <c r="BE15" s="4832">
        <f t="shared" si="0"/>
        <v>112</v>
      </c>
      <c r="BF15" s="4832">
        <f t="shared" si="0"/>
        <v>118</v>
      </c>
      <c r="BG15" s="4832">
        <f t="shared" si="0"/>
        <v>112</v>
      </c>
      <c r="BH15" s="4832">
        <f t="shared" si="0"/>
        <v>89</v>
      </c>
      <c r="BI15" s="4832">
        <f t="shared" si="0"/>
        <v>77</v>
      </c>
      <c r="BJ15" s="4832">
        <f t="shared" si="0"/>
        <v>78</v>
      </c>
      <c r="BK15" s="4832">
        <f t="shared" si="0"/>
        <v>59</v>
      </c>
      <c r="BL15" s="4832">
        <f t="shared" si="0"/>
        <v>100</v>
      </c>
      <c r="BM15" s="4832">
        <f t="shared" si="0"/>
        <v>100</v>
      </c>
      <c r="BN15" s="4832">
        <f t="shared" si="0"/>
        <v>133</v>
      </c>
      <c r="BO15" s="4832">
        <f t="shared" si="0"/>
        <v>119</v>
      </c>
      <c r="BP15" s="4832">
        <f t="shared" si="0"/>
        <v>105</v>
      </c>
      <c r="BQ15" s="4832">
        <f t="shared" si="0"/>
        <v>84</v>
      </c>
      <c r="BR15" s="4832">
        <f t="shared" si="0"/>
        <v>65</v>
      </c>
      <c r="BS15" s="4832">
        <f t="shared" si="0"/>
        <v>67</v>
      </c>
      <c r="BT15" s="4832">
        <f t="shared" si="0"/>
        <v>111</v>
      </c>
      <c r="BU15" s="4832">
        <f t="shared" si="0"/>
        <v>96</v>
      </c>
      <c r="BV15" s="4832">
        <f t="shared" si="0"/>
        <v>49</v>
      </c>
      <c r="BW15" s="4832">
        <f t="shared" si="0"/>
        <v>60</v>
      </c>
      <c r="BX15" s="4832">
        <f t="shared" si="0"/>
        <v>32</v>
      </c>
      <c r="BY15" s="4832">
        <f t="shared" si="0"/>
        <v>15</v>
      </c>
      <c r="BZ15" s="4832">
        <f t="shared" si="0"/>
        <v>3</v>
      </c>
      <c r="CA15" s="4832">
        <f t="shared" si="0"/>
        <v>13</v>
      </c>
      <c r="CB15" s="4832">
        <f t="shared" si="0"/>
        <v>12</v>
      </c>
      <c r="CC15" s="4890">
        <v>42</v>
      </c>
      <c r="CD15" s="4832">
        <f t="shared" si="0"/>
        <v>32</v>
      </c>
      <c r="CE15" s="4832">
        <f t="shared" si="0"/>
        <v>27</v>
      </c>
      <c r="CF15" s="4832">
        <f t="shared" si="0"/>
        <v>62</v>
      </c>
      <c r="CG15" s="4832">
        <f t="shared" si="0"/>
        <v>138</v>
      </c>
      <c r="CH15" s="4832">
        <f t="shared" si="0"/>
        <v>165</v>
      </c>
      <c r="CI15" s="4832">
        <f t="shared" si="0"/>
        <v>128</v>
      </c>
      <c r="CJ15" s="4832">
        <f t="shared" si="0"/>
        <v>117</v>
      </c>
      <c r="CK15" s="4832">
        <f t="shared" si="0"/>
        <v>97</v>
      </c>
      <c r="CL15" s="4832">
        <f t="shared" si="0"/>
        <v>79</v>
      </c>
      <c r="CM15" s="4832">
        <f t="shared" si="0"/>
        <v>56</v>
      </c>
      <c r="CN15" s="4832">
        <f t="shared" si="0"/>
        <v>49</v>
      </c>
      <c r="CO15" s="4832">
        <f t="shared" si="0"/>
        <v>51</v>
      </c>
      <c r="CP15" s="4832">
        <f t="shared" ref="CP15" si="1">CO15+CP8-CP9-CP13</f>
        <v>61</v>
      </c>
      <c r="CQ15" s="4832">
        <f t="shared" ref="CQ15:EG15" si="2">CP15+CQ8-CQ9-CQ13</f>
        <v>56</v>
      </c>
      <c r="CR15" s="4832">
        <f t="shared" si="2"/>
        <v>55</v>
      </c>
      <c r="CS15" s="4832">
        <f t="shared" si="2"/>
        <v>72</v>
      </c>
      <c r="CT15" s="4832">
        <f t="shared" si="2"/>
        <v>66</v>
      </c>
      <c r="CU15" s="4832">
        <f t="shared" si="2"/>
        <v>49</v>
      </c>
      <c r="CV15" s="4832">
        <f t="shared" si="2"/>
        <v>129</v>
      </c>
      <c r="CW15" s="4832">
        <f t="shared" si="2"/>
        <v>112</v>
      </c>
      <c r="CX15" s="4832">
        <f t="shared" si="2"/>
        <v>97</v>
      </c>
      <c r="CY15" s="4832">
        <f t="shared" si="2"/>
        <v>81</v>
      </c>
      <c r="CZ15" s="4832">
        <f t="shared" si="2"/>
        <v>63</v>
      </c>
      <c r="DA15" s="4832">
        <f t="shared" si="2"/>
        <v>52</v>
      </c>
      <c r="DB15" s="4832">
        <f t="shared" si="2"/>
        <v>44</v>
      </c>
      <c r="DC15" s="4832">
        <f t="shared" si="2"/>
        <v>22</v>
      </c>
      <c r="DD15" s="4832">
        <f t="shared" si="2"/>
        <v>22</v>
      </c>
      <c r="DE15" s="4832">
        <f t="shared" si="2"/>
        <v>21</v>
      </c>
      <c r="DF15" s="4832">
        <f t="shared" si="2"/>
        <v>19</v>
      </c>
      <c r="DG15" s="4832">
        <f t="shared" si="2"/>
        <v>19</v>
      </c>
      <c r="DH15" s="4832">
        <f t="shared" si="2"/>
        <v>87</v>
      </c>
      <c r="DI15" s="4832">
        <f t="shared" si="2"/>
        <v>118</v>
      </c>
      <c r="DJ15" s="4832">
        <f t="shared" si="2"/>
        <v>143</v>
      </c>
      <c r="DK15" s="4832">
        <f t="shared" si="2"/>
        <v>126</v>
      </c>
      <c r="DL15" s="4832">
        <f t="shared" si="2"/>
        <v>101</v>
      </c>
      <c r="DM15" s="4832">
        <f t="shared" si="2"/>
        <v>96</v>
      </c>
      <c r="DN15" s="4832">
        <f t="shared" si="2"/>
        <v>62</v>
      </c>
      <c r="DO15" s="4832">
        <f t="shared" si="2"/>
        <v>37</v>
      </c>
      <c r="DP15" s="4832">
        <f t="shared" si="2"/>
        <v>57</v>
      </c>
      <c r="DQ15" s="4832">
        <f t="shared" si="2"/>
        <v>44</v>
      </c>
      <c r="DR15" s="4832">
        <f t="shared" si="2"/>
        <v>51</v>
      </c>
      <c r="DS15" s="4832">
        <f t="shared" si="2"/>
        <v>73</v>
      </c>
      <c r="DT15" s="4832">
        <f t="shared" si="2"/>
        <v>106</v>
      </c>
      <c r="DU15" s="4832">
        <f t="shared" si="2"/>
        <v>95</v>
      </c>
      <c r="DV15" s="4832">
        <f t="shared" si="2"/>
        <v>114</v>
      </c>
      <c r="DW15" s="4832">
        <f t="shared" si="2"/>
        <v>100</v>
      </c>
      <c r="DX15" s="4832">
        <f t="shared" si="2"/>
        <v>80</v>
      </c>
      <c r="DY15" s="4832">
        <f t="shared" si="2"/>
        <v>60</v>
      </c>
      <c r="DZ15" s="4832">
        <f t="shared" si="2"/>
        <v>62</v>
      </c>
      <c r="EA15" s="4832">
        <f t="shared" si="2"/>
        <v>52</v>
      </c>
      <c r="EB15" s="4832">
        <f t="shared" si="2"/>
        <v>59</v>
      </c>
      <c r="EC15" s="4832">
        <f t="shared" si="2"/>
        <v>56</v>
      </c>
      <c r="ED15" s="4832">
        <f t="shared" si="2"/>
        <v>44</v>
      </c>
      <c r="EE15" s="4832">
        <f t="shared" si="2"/>
        <v>28</v>
      </c>
      <c r="EF15" s="4832">
        <f t="shared" si="2"/>
        <v>32</v>
      </c>
      <c r="EG15" s="4832">
        <f t="shared" si="2"/>
        <v>28</v>
      </c>
      <c r="EH15" s="4832">
        <f t="shared" ref="EH15:EM15" si="3">EG15+EH8-EH9-EH13</f>
        <v>88</v>
      </c>
      <c r="EI15" s="4832">
        <f t="shared" si="3"/>
        <v>69</v>
      </c>
      <c r="EJ15" s="4832">
        <f t="shared" si="3"/>
        <v>45</v>
      </c>
      <c r="EK15" s="4832">
        <f t="shared" si="3"/>
        <v>78</v>
      </c>
      <c r="EL15" s="4832">
        <f t="shared" si="3"/>
        <v>66</v>
      </c>
      <c r="EM15" s="4832">
        <f t="shared" si="3"/>
        <v>46</v>
      </c>
      <c r="EN15" s="4832">
        <f t="shared" ref="EN15:FI15" si="4">EM15+EN8-EN9-EN13</f>
        <v>41</v>
      </c>
      <c r="EO15" s="4832">
        <f t="shared" si="4"/>
        <v>23</v>
      </c>
      <c r="EP15" s="4832">
        <f t="shared" si="4"/>
        <v>13</v>
      </c>
      <c r="EQ15" s="4832">
        <f t="shared" si="4"/>
        <v>27</v>
      </c>
      <c r="ER15" s="4832">
        <f t="shared" si="4"/>
        <v>15</v>
      </c>
      <c r="ES15" s="4832">
        <f t="shared" si="4"/>
        <v>31</v>
      </c>
      <c r="ET15" s="4832">
        <f t="shared" si="4"/>
        <v>19</v>
      </c>
      <c r="EU15" s="4832">
        <f t="shared" si="4"/>
        <v>13</v>
      </c>
      <c r="EV15" s="4832">
        <f t="shared" si="4"/>
        <v>15</v>
      </c>
      <c r="EW15" s="4832">
        <f t="shared" si="4"/>
        <v>11</v>
      </c>
      <c r="EX15" s="4832">
        <f t="shared" si="4"/>
        <v>34</v>
      </c>
      <c r="EY15" s="4832">
        <f t="shared" si="4"/>
        <v>47</v>
      </c>
      <c r="EZ15" s="4832">
        <f t="shared" si="4"/>
        <v>41</v>
      </c>
      <c r="FA15" s="4832">
        <f t="shared" si="4"/>
        <v>33</v>
      </c>
      <c r="FB15" s="4832">
        <f t="shared" si="4"/>
        <v>25</v>
      </c>
      <c r="FC15" s="4832">
        <f t="shared" si="4"/>
        <v>14</v>
      </c>
      <c r="FD15" s="4832">
        <f t="shared" si="4"/>
        <v>9</v>
      </c>
      <c r="FE15" s="4832">
        <f t="shared" si="4"/>
        <v>36</v>
      </c>
      <c r="FF15" s="4832">
        <f t="shared" si="4"/>
        <v>80</v>
      </c>
      <c r="FG15" s="4832">
        <f t="shared" si="4"/>
        <v>67</v>
      </c>
      <c r="FH15" s="4832">
        <f t="shared" si="4"/>
        <v>56</v>
      </c>
      <c r="FI15" s="4832">
        <f t="shared" si="4"/>
        <v>38</v>
      </c>
      <c r="FJ15" s="4832">
        <f t="shared" ref="FJ15:II15" si="5">FI15+FJ8-FJ9-FJ13</f>
        <v>31</v>
      </c>
      <c r="FK15" s="4832">
        <f t="shared" si="5"/>
        <v>33</v>
      </c>
      <c r="FL15" s="4832">
        <f t="shared" si="5"/>
        <v>18</v>
      </c>
      <c r="FM15" s="4832">
        <f t="shared" si="5"/>
        <v>22</v>
      </c>
      <c r="FN15" s="4832">
        <f t="shared" si="5"/>
        <v>10</v>
      </c>
      <c r="FO15" s="4832">
        <f t="shared" si="5"/>
        <v>8</v>
      </c>
      <c r="FP15" s="4832">
        <f t="shared" si="5"/>
        <v>6</v>
      </c>
      <c r="FQ15" s="4832">
        <f t="shared" si="5"/>
        <v>21</v>
      </c>
      <c r="FR15" s="4832">
        <f t="shared" si="5"/>
        <v>11</v>
      </c>
      <c r="FS15" s="4832">
        <f t="shared" si="5"/>
        <v>6</v>
      </c>
      <c r="FT15" s="4832">
        <f t="shared" si="5"/>
        <v>5</v>
      </c>
      <c r="FU15" s="4832">
        <f t="shared" si="5"/>
        <v>5</v>
      </c>
      <c r="FV15" s="4832">
        <f t="shared" si="5"/>
        <v>6</v>
      </c>
      <c r="FW15" s="4832">
        <f t="shared" si="5"/>
        <v>5</v>
      </c>
      <c r="FX15" s="4832">
        <f t="shared" si="5"/>
        <v>14</v>
      </c>
      <c r="FY15" s="4832">
        <f t="shared" si="5"/>
        <v>26</v>
      </c>
      <c r="FZ15" s="4832">
        <f t="shared" si="5"/>
        <v>16</v>
      </c>
      <c r="GA15" s="4832">
        <f t="shared" si="5"/>
        <v>12</v>
      </c>
      <c r="GB15" s="4832">
        <f t="shared" si="5"/>
        <v>13</v>
      </c>
      <c r="GC15" s="4832">
        <f t="shared" si="5"/>
        <v>7</v>
      </c>
      <c r="GD15" s="4832">
        <f t="shared" si="5"/>
        <v>57</v>
      </c>
      <c r="GE15" s="4832">
        <f t="shared" si="5"/>
        <v>50</v>
      </c>
      <c r="GF15" s="4832">
        <f t="shared" si="5"/>
        <v>31</v>
      </c>
      <c r="GG15" s="4832">
        <f t="shared" si="5"/>
        <v>18</v>
      </c>
      <c r="GH15" s="4832">
        <f t="shared" si="5"/>
        <v>9</v>
      </c>
      <c r="GI15" s="4832">
        <f t="shared" si="5"/>
        <v>8</v>
      </c>
      <c r="GJ15" s="4832">
        <f t="shared" si="5"/>
        <v>4</v>
      </c>
      <c r="GK15" s="4832">
        <f t="shared" si="5"/>
        <v>3</v>
      </c>
      <c r="GL15" s="4832">
        <f t="shared" si="5"/>
        <v>3</v>
      </c>
      <c r="GM15" s="4832">
        <f t="shared" si="5"/>
        <v>23</v>
      </c>
      <c r="GN15" s="4832">
        <f t="shared" si="5"/>
        <v>44</v>
      </c>
      <c r="GO15" s="4832">
        <f t="shared" si="5"/>
        <v>27</v>
      </c>
      <c r="GP15" s="4832">
        <f t="shared" si="5"/>
        <v>33</v>
      </c>
      <c r="GQ15" s="4832">
        <f t="shared" si="5"/>
        <v>21</v>
      </c>
      <c r="GR15" s="4832">
        <f t="shared" si="5"/>
        <v>12</v>
      </c>
      <c r="GS15" s="4832">
        <f t="shared" si="5"/>
        <v>9</v>
      </c>
      <c r="GT15" s="4832">
        <f t="shared" si="5"/>
        <v>8</v>
      </c>
      <c r="GU15" s="4832">
        <f t="shared" si="5"/>
        <v>20</v>
      </c>
      <c r="GV15" s="4832">
        <f t="shared" si="5"/>
        <v>12</v>
      </c>
      <c r="GW15" s="4832">
        <f t="shared" si="5"/>
        <v>10</v>
      </c>
      <c r="GX15" s="4832">
        <f t="shared" si="5"/>
        <v>8</v>
      </c>
      <c r="GY15" s="4832">
        <f t="shared" si="5"/>
        <v>7</v>
      </c>
      <c r="GZ15" s="4832">
        <f t="shared" si="5"/>
        <v>6</v>
      </c>
      <c r="HA15" s="4832">
        <f t="shared" si="5"/>
        <v>44</v>
      </c>
      <c r="HB15" s="4832">
        <f t="shared" si="5"/>
        <v>38</v>
      </c>
      <c r="HC15" s="4832">
        <f t="shared" si="5"/>
        <v>20</v>
      </c>
      <c r="HD15" s="4832">
        <f t="shared" si="5"/>
        <v>10</v>
      </c>
      <c r="HE15" s="4832">
        <f t="shared" si="5"/>
        <v>9</v>
      </c>
      <c r="HF15" s="4832">
        <f t="shared" si="5"/>
        <v>7</v>
      </c>
      <c r="HG15" s="4832">
        <f t="shared" si="5"/>
        <v>16</v>
      </c>
      <c r="HH15" s="4832">
        <f t="shared" si="5"/>
        <v>13</v>
      </c>
      <c r="HI15" s="4832">
        <f t="shared" si="5"/>
        <v>12</v>
      </c>
      <c r="HJ15" s="4832">
        <f t="shared" si="5"/>
        <v>87</v>
      </c>
      <c r="HK15" s="4832">
        <f t="shared" si="5"/>
        <v>80</v>
      </c>
      <c r="HL15" s="4832">
        <f t="shared" si="5"/>
        <v>60</v>
      </c>
      <c r="HM15" s="4832">
        <f t="shared" si="5"/>
        <v>68</v>
      </c>
      <c r="HN15" s="4832">
        <f t="shared" si="5"/>
        <v>62</v>
      </c>
      <c r="HO15" s="4832">
        <f t="shared" si="5"/>
        <v>30</v>
      </c>
      <c r="HP15" s="4832">
        <f t="shared" si="5"/>
        <v>32</v>
      </c>
      <c r="HQ15" s="4832">
        <f t="shared" si="5"/>
        <v>18</v>
      </c>
      <c r="HR15" s="4832">
        <f t="shared" si="5"/>
        <v>17</v>
      </c>
      <c r="HS15" s="4832">
        <f t="shared" si="5"/>
        <v>15</v>
      </c>
      <c r="HT15" s="4832">
        <f t="shared" si="5"/>
        <v>20</v>
      </c>
      <c r="HU15" s="4832">
        <f t="shared" si="5"/>
        <v>18</v>
      </c>
      <c r="HV15" s="4832">
        <f t="shared" si="5"/>
        <v>27</v>
      </c>
      <c r="HW15" s="4832">
        <f t="shared" si="5"/>
        <v>27</v>
      </c>
      <c r="HX15" s="4832">
        <f t="shared" si="5"/>
        <v>25</v>
      </c>
      <c r="HY15" s="4832">
        <f t="shared" si="5"/>
        <v>40</v>
      </c>
      <c r="HZ15" s="4832">
        <f t="shared" si="5"/>
        <v>33</v>
      </c>
      <c r="IA15" s="4832">
        <f t="shared" si="5"/>
        <v>33</v>
      </c>
      <c r="IB15" s="4832">
        <f t="shared" si="5"/>
        <v>30</v>
      </c>
      <c r="IC15" s="4832">
        <f t="shared" si="5"/>
        <v>32</v>
      </c>
      <c r="ID15" s="4832">
        <f t="shared" si="5"/>
        <v>48</v>
      </c>
      <c r="IE15" s="4832">
        <f t="shared" si="5"/>
        <v>35</v>
      </c>
      <c r="IF15" s="4832">
        <f t="shared" si="5"/>
        <v>31</v>
      </c>
      <c r="IG15" s="4832">
        <f t="shared" si="5"/>
        <v>29</v>
      </c>
      <c r="IH15" s="4832">
        <f t="shared" si="5"/>
        <v>40</v>
      </c>
      <c r="II15" s="4832">
        <f t="shared" si="5"/>
        <v>31</v>
      </c>
      <c r="IJ15" s="4832">
        <f t="shared" ref="IJ15:KX15" si="6">II15+IJ8-IJ9-IJ13</f>
        <v>30</v>
      </c>
      <c r="IK15" s="4832">
        <f t="shared" si="6"/>
        <v>52</v>
      </c>
      <c r="IL15" s="4832">
        <f t="shared" si="6"/>
        <v>41</v>
      </c>
      <c r="IM15" s="4832">
        <f t="shared" si="6"/>
        <v>34</v>
      </c>
      <c r="IN15" s="4832">
        <f t="shared" si="6"/>
        <v>38</v>
      </c>
      <c r="IO15" s="4832">
        <f t="shared" si="6"/>
        <v>33</v>
      </c>
      <c r="IP15" s="4832">
        <f t="shared" si="6"/>
        <v>29</v>
      </c>
      <c r="IQ15" s="4832">
        <f t="shared" si="6"/>
        <v>41</v>
      </c>
      <c r="IR15" s="4832">
        <f t="shared" si="6"/>
        <v>35</v>
      </c>
      <c r="IS15" s="4832">
        <f t="shared" si="6"/>
        <v>27</v>
      </c>
      <c r="IT15" s="4832">
        <f t="shared" si="6"/>
        <v>30</v>
      </c>
      <c r="IU15" s="4832">
        <f t="shared" si="6"/>
        <v>29</v>
      </c>
      <c r="IV15" s="4832">
        <f t="shared" si="6"/>
        <v>19</v>
      </c>
      <c r="IW15" s="4832">
        <f t="shared" si="6"/>
        <v>20</v>
      </c>
      <c r="IX15" s="4832">
        <f t="shared" si="6"/>
        <v>26</v>
      </c>
      <c r="IY15" s="4832">
        <f t="shared" si="6"/>
        <v>24</v>
      </c>
      <c r="IZ15" s="4832">
        <f t="shared" si="6"/>
        <v>33</v>
      </c>
      <c r="JA15" s="4832">
        <f t="shared" si="6"/>
        <v>33</v>
      </c>
      <c r="JB15" s="4832">
        <f t="shared" si="6"/>
        <v>39</v>
      </c>
      <c r="JC15" s="4832">
        <f t="shared" si="6"/>
        <v>58</v>
      </c>
      <c r="JD15" s="4832">
        <f t="shared" si="6"/>
        <v>58</v>
      </c>
      <c r="JE15" s="4832">
        <f t="shared" si="6"/>
        <v>51</v>
      </c>
      <c r="JF15" s="4832">
        <f t="shared" si="6"/>
        <v>38</v>
      </c>
      <c r="JG15" s="4832">
        <f t="shared" si="6"/>
        <v>33</v>
      </c>
      <c r="JH15" s="4832">
        <f t="shared" si="6"/>
        <v>65</v>
      </c>
      <c r="JI15" s="4832">
        <f t="shared" si="6"/>
        <v>61</v>
      </c>
      <c r="JJ15" s="4832">
        <f t="shared" si="6"/>
        <v>54</v>
      </c>
      <c r="JK15" s="4832">
        <f t="shared" si="6"/>
        <v>52</v>
      </c>
      <c r="JL15" s="4832">
        <f t="shared" si="6"/>
        <v>75</v>
      </c>
      <c r="JM15" s="4832">
        <f t="shared" si="6"/>
        <v>66</v>
      </c>
      <c r="JN15" s="4832">
        <f t="shared" si="6"/>
        <v>72</v>
      </c>
      <c r="JO15" s="4832">
        <f t="shared" si="6"/>
        <v>65</v>
      </c>
      <c r="JP15" s="4832">
        <f t="shared" si="6"/>
        <v>66</v>
      </c>
      <c r="JQ15" s="4832">
        <f t="shared" si="6"/>
        <v>64</v>
      </c>
      <c r="JR15" s="4832">
        <f t="shared" si="6"/>
        <v>64</v>
      </c>
      <c r="JS15" s="4832">
        <f t="shared" si="6"/>
        <v>71</v>
      </c>
      <c r="JT15" s="4832">
        <f t="shared" si="6"/>
        <v>78</v>
      </c>
      <c r="JU15" s="4832">
        <f t="shared" si="6"/>
        <v>73</v>
      </c>
      <c r="JV15" s="4832">
        <f t="shared" si="6"/>
        <v>81</v>
      </c>
      <c r="JW15" s="4832">
        <f t="shared" si="6"/>
        <v>81</v>
      </c>
      <c r="JX15" s="4832">
        <f t="shared" si="6"/>
        <v>88</v>
      </c>
      <c r="JY15" s="4832">
        <f t="shared" si="6"/>
        <v>92</v>
      </c>
      <c r="JZ15" s="4832">
        <f t="shared" si="6"/>
        <v>80</v>
      </c>
      <c r="KA15" s="4832">
        <f t="shared" si="6"/>
        <v>80</v>
      </c>
      <c r="KB15" s="4832">
        <f t="shared" si="6"/>
        <v>81</v>
      </c>
      <c r="KC15" s="4832">
        <f t="shared" si="6"/>
        <v>63</v>
      </c>
      <c r="KD15" s="4832">
        <f t="shared" si="6"/>
        <v>50</v>
      </c>
      <c r="KE15" s="4832">
        <f t="shared" si="6"/>
        <v>46</v>
      </c>
      <c r="KF15" s="4832">
        <f>KE15+KF8-KF9-KF13</f>
        <v>48</v>
      </c>
      <c r="KG15" s="4832">
        <f t="shared" si="6"/>
        <v>53</v>
      </c>
      <c r="KH15" s="4832">
        <f t="shared" si="6"/>
        <v>46</v>
      </c>
      <c r="KI15" s="4832">
        <f t="shared" si="6"/>
        <v>39</v>
      </c>
      <c r="KJ15" s="4832">
        <f t="shared" si="6"/>
        <v>33</v>
      </c>
      <c r="KK15" s="4832">
        <f t="shared" si="6"/>
        <v>33</v>
      </c>
      <c r="KL15" s="4832">
        <f t="shared" si="6"/>
        <v>36</v>
      </c>
      <c r="KM15" s="4832">
        <f t="shared" si="6"/>
        <v>35</v>
      </c>
      <c r="KN15" s="4832">
        <f t="shared" si="6"/>
        <v>37</v>
      </c>
      <c r="KO15" s="4832">
        <f t="shared" si="6"/>
        <v>23</v>
      </c>
      <c r="KP15" s="4832">
        <f t="shared" si="6"/>
        <v>39</v>
      </c>
      <c r="KQ15" s="4832">
        <f t="shared" si="6"/>
        <v>49</v>
      </c>
      <c r="KR15" s="4832">
        <f t="shared" si="6"/>
        <v>81</v>
      </c>
      <c r="KS15" s="4832">
        <f t="shared" si="6"/>
        <v>67</v>
      </c>
      <c r="KT15" s="4832">
        <f t="shared" si="6"/>
        <v>73</v>
      </c>
      <c r="KU15" s="4832">
        <f t="shared" si="6"/>
        <v>90</v>
      </c>
      <c r="KV15" s="4832">
        <f t="shared" si="6"/>
        <v>92</v>
      </c>
      <c r="KW15" s="4832">
        <f t="shared" si="6"/>
        <v>90</v>
      </c>
      <c r="KX15" s="4832">
        <f t="shared" si="6"/>
        <v>95</v>
      </c>
      <c r="KY15" s="4832">
        <f t="shared" ref="KY15" si="7">KX15+KY8-KY9-KY13</f>
        <v>78</v>
      </c>
      <c r="KZ15" s="4832">
        <f t="shared" ref="KZ15:RM15" si="8">KY15+KZ8-KZ9-KZ13</f>
        <v>78</v>
      </c>
      <c r="LA15" s="4832">
        <f t="shared" si="8"/>
        <v>83</v>
      </c>
      <c r="LB15" s="4832">
        <f t="shared" si="8"/>
        <v>95</v>
      </c>
      <c r="LC15" s="4832">
        <f t="shared" si="8"/>
        <v>84</v>
      </c>
      <c r="LD15" s="4832">
        <f t="shared" si="8"/>
        <v>86</v>
      </c>
      <c r="LE15" s="4832">
        <f t="shared" si="8"/>
        <v>91</v>
      </c>
      <c r="LF15" s="4832">
        <f t="shared" si="8"/>
        <v>82</v>
      </c>
      <c r="LG15" s="4832">
        <f t="shared" si="8"/>
        <v>81</v>
      </c>
      <c r="LH15" s="4832">
        <f t="shared" si="8"/>
        <v>72</v>
      </c>
      <c r="LI15" s="4832">
        <f t="shared" si="8"/>
        <v>88</v>
      </c>
      <c r="LJ15" s="4832">
        <f t="shared" si="8"/>
        <v>96</v>
      </c>
      <c r="LK15" s="4832">
        <f t="shared" si="8"/>
        <v>108</v>
      </c>
      <c r="LL15" s="4832">
        <f t="shared" si="8"/>
        <v>93</v>
      </c>
      <c r="LM15" s="4832">
        <f t="shared" si="8"/>
        <v>82</v>
      </c>
      <c r="LN15" s="4832">
        <f t="shared" si="8"/>
        <v>92</v>
      </c>
      <c r="LO15" s="4832">
        <f t="shared" si="8"/>
        <v>83</v>
      </c>
      <c r="LP15" s="4832">
        <f t="shared" si="8"/>
        <v>69</v>
      </c>
      <c r="LQ15" s="4832">
        <f t="shared" si="8"/>
        <v>82</v>
      </c>
      <c r="LR15" s="4832">
        <f t="shared" si="8"/>
        <v>91</v>
      </c>
      <c r="LS15" s="4832">
        <f t="shared" si="8"/>
        <v>85</v>
      </c>
      <c r="LT15" s="4832">
        <f t="shared" si="8"/>
        <v>99</v>
      </c>
      <c r="LU15" s="4832">
        <f t="shared" si="8"/>
        <v>87</v>
      </c>
      <c r="LV15" s="4832">
        <f t="shared" si="8"/>
        <v>83</v>
      </c>
      <c r="LW15" s="4832">
        <f t="shared" si="8"/>
        <v>84</v>
      </c>
      <c r="LX15" s="4832">
        <f t="shared" si="8"/>
        <v>121</v>
      </c>
      <c r="LY15" s="4832">
        <f t="shared" si="8"/>
        <v>102</v>
      </c>
      <c r="LZ15" s="4832">
        <f t="shared" si="8"/>
        <v>77</v>
      </c>
      <c r="MA15" s="4832">
        <f t="shared" si="8"/>
        <v>79</v>
      </c>
      <c r="MB15" s="4832">
        <f t="shared" si="8"/>
        <v>75</v>
      </c>
      <c r="MC15" s="4832">
        <f t="shared" si="8"/>
        <v>70</v>
      </c>
      <c r="MD15" s="4832">
        <f t="shared" si="8"/>
        <v>86</v>
      </c>
      <c r="ME15" s="4832">
        <f t="shared" si="8"/>
        <v>77</v>
      </c>
      <c r="MF15" s="4832">
        <f t="shared" si="8"/>
        <v>67</v>
      </c>
      <c r="MG15" s="4832">
        <f t="shared" si="8"/>
        <v>58</v>
      </c>
      <c r="MH15" s="4832">
        <f t="shared" si="8"/>
        <v>53</v>
      </c>
      <c r="MI15" s="4832">
        <f t="shared" si="8"/>
        <v>45</v>
      </c>
      <c r="MJ15" s="4832">
        <f t="shared" si="8"/>
        <v>60</v>
      </c>
      <c r="MK15" s="4832">
        <f t="shared" si="8"/>
        <v>67</v>
      </c>
      <c r="ML15" s="4832">
        <f t="shared" si="8"/>
        <v>56</v>
      </c>
      <c r="MM15" s="4832">
        <f t="shared" si="8"/>
        <v>45</v>
      </c>
      <c r="MN15" s="4832">
        <f t="shared" si="8"/>
        <v>47</v>
      </c>
      <c r="MO15" s="4832">
        <f t="shared" si="8"/>
        <v>37</v>
      </c>
      <c r="MP15" s="4832">
        <f t="shared" si="8"/>
        <v>60</v>
      </c>
      <c r="MQ15" s="4832">
        <f t="shared" si="8"/>
        <v>49</v>
      </c>
      <c r="MR15" s="4832">
        <f t="shared" si="8"/>
        <v>45</v>
      </c>
      <c r="MS15" s="4832">
        <f t="shared" si="8"/>
        <v>41</v>
      </c>
      <c r="MT15" s="4832">
        <f t="shared" si="8"/>
        <v>53</v>
      </c>
      <c r="MU15" s="4832">
        <f t="shared" si="8"/>
        <v>46</v>
      </c>
      <c r="MV15" s="4832">
        <f t="shared" si="8"/>
        <v>69</v>
      </c>
      <c r="MW15" s="4832">
        <f t="shared" si="8"/>
        <v>67</v>
      </c>
      <c r="MX15" s="4832">
        <f t="shared" si="8"/>
        <v>70</v>
      </c>
      <c r="MY15" s="4832">
        <f t="shared" si="8"/>
        <v>62</v>
      </c>
      <c r="MZ15" s="4832">
        <f t="shared" si="8"/>
        <v>55</v>
      </c>
      <c r="NA15" s="4832">
        <f t="shared" si="8"/>
        <v>46</v>
      </c>
      <c r="NB15" s="4832">
        <f t="shared" si="8"/>
        <v>53</v>
      </c>
      <c r="NC15" s="4832">
        <f t="shared" si="8"/>
        <v>52</v>
      </c>
      <c r="ND15" s="4832">
        <f t="shared" si="8"/>
        <v>70</v>
      </c>
      <c r="NE15" s="4832">
        <f t="shared" si="8"/>
        <v>64</v>
      </c>
      <c r="NF15" s="4832">
        <f t="shared" si="8"/>
        <v>54</v>
      </c>
      <c r="NG15" s="4832">
        <f t="shared" si="8"/>
        <v>42</v>
      </c>
      <c r="NH15" s="4832">
        <f t="shared" si="8"/>
        <v>68</v>
      </c>
      <c r="NI15" s="4832">
        <f t="shared" si="8"/>
        <v>70</v>
      </c>
      <c r="NJ15" s="4832">
        <f t="shared" si="8"/>
        <v>49</v>
      </c>
      <c r="NK15" s="4832">
        <f t="shared" si="8"/>
        <v>43</v>
      </c>
      <c r="NL15" s="4832">
        <f t="shared" si="8"/>
        <v>60</v>
      </c>
      <c r="NM15" s="4832">
        <f t="shared" si="8"/>
        <v>63</v>
      </c>
      <c r="NN15" s="4832">
        <f t="shared" si="8"/>
        <v>61</v>
      </c>
      <c r="NO15" s="4832">
        <f t="shared" si="8"/>
        <v>51</v>
      </c>
      <c r="NP15" s="4832">
        <f t="shared" si="8"/>
        <v>45</v>
      </c>
      <c r="NQ15" s="4832">
        <f t="shared" si="8"/>
        <v>53</v>
      </c>
      <c r="NR15" s="4832">
        <f t="shared" si="8"/>
        <v>50</v>
      </c>
      <c r="NS15" s="4832">
        <f t="shared" si="8"/>
        <v>56</v>
      </c>
      <c r="NT15" s="4832">
        <f t="shared" si="8"/>
        <v>55</v>
      </c>
      <c r="NU15" s="4832">
        <f t="shared" si="8"/>
        <v>48</v>
      </c>
      <c r="NV15" s="4832">
        <f t="shared" si="8"/>
        <v>40</v>
      </c>
      <c r="NW15" s="4832">
        <f t="shared" si="8"/>
        <v>43</v>
      </c>
      <c r="NX15" s="4832">
        <f t="shared" si="8"/>
        <v>38</v>
      </c>
      <c r="NY15" s="4832">
        <f t="shared" si="8"/>
        <v>48</v>
      </c>
      <c r="NZ15" s="4832">
        <f t="shared" si="8"/>
        <v>37</v>
      </c>
      <c r="OA15" s="4832">
        <f t="shared" si="8"/>
        <v>36</v>
      </c>
      <c r="OB15" s="4832">
        <f t="shared" si="8"/>
        <v>36</v>
      </c>
      <c r="OC15" s="4832">
        <f t="shared" si="8"/>
        <v>39</v>
      </c>
      <c r="OD15" s="4832">
        <f t="shared" si="8"/>
        <v>50</v>
      </c>
      <c r="OE15" s="4832">
        <f t="shared" si="8"/>
        <v>51</v>
      </c>
      <c r="OF15" s="4832">
        <f t="shared" si="8"/>
        <v>52</v>
      </c>
      <c r="OG15" s="4832">
        <f t="shared" si="8"/>
        <v>38</v>
      </c>
      <c r="OH15" s="4832">
        <f t="shared" si="8"/>
        <v>53</v>
      </c>
      <c r="OI15" s="4832">
        <f t="shared" si="8"/>
        <v>52</v>
      </c>
      <c r="OJ15" s="4832">
        <f t="shared" si="8"/>
        <v>39</v>
      </c>
      <c r="OK15" s="4832">
        <f t="shared" si="8"/>
        <v>30</v>
      </c>
      <c r="OL15" s="4832">
        <f t="shared" si="8"/>
        <v>29</v>
      </c>
      <c r="OM15" s="4832">
        <f t="shared" si="8"/>
        <v>53</v>
      </c>
      <c r="ON15" s="4832">
        <f t="shared" si="8"/>
        <v>52</v>
      </c>
      <c r="OO15" s="4832">
        <f t="shared" si="8"/>
        <v>52</v>
      </c>
      <c r="OP15" s="4832">
        <f t="shared" si="8"/>
        <v>47</v>
      </c>
      <c r="OQ15" s="4832">
        <f t="shared" si="8"/>
        <v>47</v>
      </c>
      <c r="OR15" s="4832">
        <f t="shared" si="8"/>
        <v>49</v>
      </c>
      <c r="OS15" s="4832">
        <f t="shared" si="8"/>
        <v>50</v>
      </c>
      <c r="OT15" s="4832">
        <f t="shared" si="8"/>
        <v>48</v>
      </c>
      <c r="OU15" s="4832">
        <f t="shared" si="8"/>
        <v>48</v>
      </c>
      <c r="OV15" s="4832">
        <f t="shared" si="8"/>
        <v>41</v>
      </c>
      <c r="OW15" s="4832">
        <f t="shared" si="8"/>
        <v>46</v>
      </c>
      <c r="OX15" s="4832">
        <f t="shared" si="8"/>
        <v>44</v>
      </c>
      <c r="OY15" s="4832">
        <f t="shared" si="8"/>
        <v>44</v>
      </c>
      <c r="OZ15" s="4832">
        <f t="shared" si="8"/>
        <v>55</v>
      </c>
      <c r="PA15" s="4832">
        <f t="shared" si="8"/>
        <v>55</v>
      </c>
      <c r="PB15" s="4832">
        <f t="shared" si="8"/>
        <v>64</v>
      </c>
      <c r="PC15" s="4832">
        <f t="shared" si="8"/>
        <v>63</v>
      </c>
      <c r="PD15" s="4832">
        <f t="shared" si="8"/>
        <v>60</v>
      </c>
      <c r="PE15" s="4832">
        <f t="shared" si="8"/>
        <v>58</v>
      </c>
      <c r="PF15" s="4832">
        <f t="shared" si="8"/>
        <v>56</v>
      </c>
      <c r="PG15" s="4832">
        <f t="shared" si="8"/>
        <v>60</v>
      </c>
      <c r="PH15" s="4832">
        <f t="shared" si="8"/>
        <v>47</v>
      </c>
      <c r="PI15" s="4832">
        <f t="shared" si="8"/>
        <v>46</v>
      </c>
      <c r="PJ15" s="4832">
        <f t="shared" si="8"/>
        <v>42</v>
      </c>
      <c r="PK15" s="4832">
        <f t="shared" si="8"/>
        <v>59</v>
      </c>
      <c r="PL15" s="4832">
        <f t="shared" si="8"/>
        <v>65</v>
      </c>
      <c r="PM15" s="4832">
        <f t="shared" si="8"/>
        <v>59</v>
      </c>
      <c r="PN15" s="4832">
        <f t="shared" si="8"/>
        <v>55</v>
      </c>
      <c r="PO15" s="4832">
        <f t="shared" si="8"/>
        <v>70</v>
      </c>
      <c r="PP15" s="4832">
        <f t="shared" si="8"/>
        <v>69</v>
      </c>
      <c r="PQ15" s="4832">
        <f t="shared" si="8"/>
        <v>83</v>
      </c>
      <c r="PR15" s="4832">
        <f t="shared" si="8"/>
        <v>69</v>
      </c>
      <c r="PS15" s="4832">
        <f t="shared" si="8"/>
        <v>69</v>
      </c>
      <c r="PT15" s="4832">
        <f t="shared" si="8"/>
        <v>67</v>
      </c>
      <c r="PU15" s="4832">
        <f t="shared" si="8"/>
        <v>53</v>
      </c>
      <c r="PV15" s="4832">
        <f t="shared" si="8"/>
        <v>73</v>
      </c>
      <c r="PW15" s="4832">
        <f t="shared" si="8"/>
        <v>63</v>
      </c>
      <c r="PX15" s="4832">
        <f t="shared" si="8"/>
        <v>57</v>
      </c>
      <c r="PY15" s="4832">
        <f t="shared" si="8"/>
        <v>55</v>
      </c>
      <c r="PZ15" s="4832">
        <f t="shared" si="8"/>
        <v>72</v>
      </c>
      <c r="QA15" s="4832">
        <f t="shared" si="8"/>
        <v>60</v>
      </c>
      <c r="QB15" s="4832">
        <f t="shared" si="8"/>
        <v>70</v>
      </c>
      <c r="QC15" s="4832">
        <f t="shared" si="8"/>
        <v>56</v>
      </c>
      <c r="QD15" s="4832">
        <f t="shared" si="8"/>
        <v>53</v>
      </c>
      <c r="QE15" s="4832">
        <f t="shared" si="8"/>
        <v>62</v>
      </c>
      <c r="QF15" s="4832">
        <f t="shared" si="8"/>
        <v>52</v>
      </c>
      <c r="QG15" s="4832">
        <f t="shared" si="8"/>
        <v>56</v>
      </c>
      <c r="QH15" s="4832">
        <f t="shared" si="8"/>
        <v>56</v>
      </c>
      <c r="QI15" s="4832">
        <f t="shared" si="8"/>
        <v>52</v>
      </c>
      <c r="QJ15" s="4832">
        <f t="shared" si="8"/>
        <v>46</v>
      </c>
      <c r="QK15" s="4832">
        <f t="shared" si="8"/>
        <v>49</v>
      </c>
      <c r="QL15" s="4832">
        <f t="shared" si="8"/>
        <v>52</v>
      </c>
      <c r="QM15" s="4832">
        <f t="shared" si="8"/>
        <v>50</v>
      </c>
      <c r="QN15" s="4832">
        <f t="shared" si="8"/>
        <v>64</v>
      </c>
      <c r="QO15" s="4832">
        <f t="shared" si="8"/>
        <v>53</v>
      </c>
      <c r="QP15" s="4832">
        <f t="shared" si="8"/>
        <v>50</v>
      </c>
      <c r="QQ15" s="4832">
        <f t="shared" si="8"/>
        <v>70</v>
      </c>
      <c r="QR15" s="4832">
        <f t="shared" si="8"/>
        <v>63</v>
      </c>
      <c r="QS15" s="4832">
        <f t="shared" si="8"/>
        <v>66</v>
      </c>
      <c r="QT15" s="4832">
        <f t="shared" si="8"/>
        <v>60</v>
      </c>
      <c r="QU15" s="4832">
        <f t="shared" si="8"/>
        <v>61</v>
      </c>
      <c r="QV15" s="4832">
        <f t="shared" si="8"/>
        <v>50</v>
      </c>
      <c r="QW15" s="4832">
        <f t="shared" si="8"/>
        <v>40</v>
      </c>
      <c r="QX15" s="4832">
        <f t="shared" si="8"/>
        <v>40</v>
      </c>
      <c r="QY15" s="4832">
        <f t="shared" si="8"/>
        <v>50</v>
      </c>
      <c r="QZ15" s="4832">
        <f t="shared" si="8"/>
        <v>58</v>
      </c>
      <c r="RA15" s="4832">
        <f t="shared" si="8"/>
        <v>50</v>
      </c>
      <c r="RB15" s="4832">
        <f t="shared" si="8"/>
        <v>54</v>
      </c>
      <c r="RC15" s="4832">
        <f t="shared" si="8"/>
        <v>61</v>
      </c>
      <c r="RD15" s="4832">
        <f t="shared" si="8"/>
        <v>50</v>
      </c>
      <c r="RE15" s="4832">
        <f t="shared" si="8"/>
        <v>51</v>
      </c>
      <c r="RF15" s="4832">
        <f t="shared" si="8"/>
        <v>47</v>
      </c>
      <c r="RG15" s="4832">
        <f t="shared" si="8"/>
        <v>41</v>
      </c>
      <c r="RH15" s="4832">
        <f t="shared" si="8"/>
        <v>37</v>
      </c>
      <c r="RI15" s="4832">
        <f t="shared" si="8"/>
        <v>55</v>
      </c>
      <c r="RJ15" s="4832">
        <f t="shared" si="8"/>
        <v>57</v>
      </c>
      <c r="RK15" s="4832">
        <f t="shared" si="8"/>
        <v>56</v>
      </c>
      <c r="RL15" s="4832">
        <f t="shared" si="8"/>
        <v>52</v>
      </c>
      <c r="RM15" s="4832">
        <f t="shared" si="8"/>
        <v>33</v>
      </c>
      <c r="RN15" s="4832">
        <f t="shared" ref="RN15:SN15" si="9">RM15+RN8-RN9-RN13</f>
        <v>29</v>
      </c>
      <c r="RO15" s="4832">
        <f t="shared" si="9"/>
        <v>25</v>
      </c>
      <c r="RP15" s="4832">
        <f t="shared" si="9"/>
        <v>24</v>
      </c>
      <c r="RQ15" s="4832">
        <f t="shared" si="9"/>
        <v>22</v>
      </c>
      <c r="RR15" s="4832">
        <f t="shared" si="9"/>
        <v>35</v>
      </c>
      <c r="RS15" s="4832">
        <f t="shared" si="9"/>
        <v>31</v>
      </c>
      <c r="RT15" s="4832">
        <f t="shared" si="9"/>
        <v>31</v>
      </c>
      <c r="RU15" s="4832">
        <f t="shared" si="9"/>
        <v>41</v>
      </c>
      <c r="RV15" s="4832">
        <f t="shared" si="9"/>
        <v>35</v>
      </c>
      <c r="RW15" s="4832">
        <f t="shared" si="9"/>
        <v>28</v>
      </c>
      <c r="RX15" s="4832">
        <f t="shared" si="9"/>
        <v>32</v>
      </c>
      <c r="RY15" s="4832">
        <f t="shared" si="9"/>
        <v>32</v>
      </c>
      <c r="RZ15" s="4832">
        <f t="shared" si="9"/>
        <v>32</v>
      </c>
      <c r="SA15" s="4832">
        <f t="shared" si="9"/>
        <v>41</v>
      </c>
      <c r="SB15" s="4832">
        <f t="shared" si="9"/>
        <v>35</v>
      </c>
      <c r="SC15" s="4832">
        <f t="shared" si="9"/>
        <v>40</v>
      </c>
      <c r="SD15" s="4832">
        <f t="shared" si="9"/>
        <v>46</v>
      </c>
      <c r="SE15" s="4832">
        <f t="shared" si="9"/>
        <v>47</v>
      </c>
      <c r="SF15" s="4832">
        <f t="shared" si="9"/>
        <v>41</v>
      </c>
      <c r="SG15" s="4832">
        <f t="shared" si="9"/>
        <v>35</v>
      </c>
      <c r="SH15" s="4832">
        <f t="shared" si="9"/>
        <v>38</v>
      </c>
      <c r="SI15" s="4832">
        <f t="shared" si="9"/>
        <v>34</v>
      </c>
      <c r="SJ15" s="4832">
        <f t="shared" si="9"/>
        <v>26</v>
      </c>
      <c r="SK15" s="4832">
        <f t="shared" si="9"/>
        <v>20</v>
      </c>
      <c r="SL15" s="4832">
        <f t="shared" si="9"/>
        <v>44</v>
      </c>
      <c r="SM15" s="4832">
        <f t="shared" si="9"/>
        <v>37</v>
      </c>
      <c r="SN15" s="4832">
        <f t="shared" si="9"/>
        <v>34</v>
      </c>
      <c r="SO15" s="4832">
        <f t="shared" ref="SO15:ST15" si="10">SN15+SO8-SO9-SO13</f>
        <v>30</v>
      </c>
      <c r="SP15" s="4832">
        <f t="shared" si="10"/>
        <v>30</v>
      </c>
      <c r="SQ15" s="4832">
        <f t="shared" si="10"/>
        <v>31</v>
      </c>
      <c r="SR15" s="4832">
        <f t="shared" si="10"/>
        <v>27</v>
      </c>
      <c r="SS15" s="4832">
        <f t="shared" si="10"/>
        <v>60</v>
      </c>
      <c r="ST15" s="4832">
        <f t="shared" si="10"/>
        <v>54</v>
      </c>
      <c r="SU15" s="4832">
        <f t="shared" ref="SU15:SZ15" si="11">ST15+SU8-SU9-SU13</f>
        <v>49</v>
      </c>
      <c r="SV15" s="4832">
        <f t="shared" si="11"/>
        <v>39</v>
      </c>
      <c r="SW15" s="4832">
        <f t="shared" si="11"/>
        <v>29</v>
      </c>
      <c r="SX15" s="4832">
        <f t="shared" si="11"/>
        <v>34</v>
      </c>
      <c r="SY15" s="4832">
        <f t="shared" si="11"/>
        <v>24</v>
      </c>
      <c r="SZ15" s="4832">
        <f t="shared" si="11"/>
        <v>36</v>
      </c>
    </row>
    <row r="16" spans="1:520" x14ac:dyDescent="0.2">
      <c r="A16" s="1416"/>
      <c r="B16" s="1411"/>
    </row>
    <row r="17" spans="1:520" ht="12" x14ac:dyDescent="0.25">
      <c r="A17" s="1417" t="s">
        <v>37</v>
      </c>
    </row>
    <row r="18" spans="1:520" ht="12" x14ac:dyDescent="0.25">
      <c r="A18" s="1412" t="s">
        <v>38</v>
      </c>
      <c r="B18" s="1413">
        <f>B12</f>
        <v>0</v>
      </c>
      <c r="C18" s="1413">
        <f>C13</f>
        <v>8</v>
      </c>
      <c r="D18" s="1413">
        <f t="shared" ref="D18:AX18" si="12">D13</f>
        <v>2</v>
      </c>
      <c r="E18" s="1413">
        <f t="shared" si="12"/>
        <v>1</v>
      </c>
      <c r="F18" s="1413">
        <f t="shared" si="12"/>
        <v>2</v>
      </c>
      <c r="G18" s="1413">
        <f t="shared" si="12"/>
        <v>1</v>
      </c>
      <c r="H18" s="1413">
        <f t="shared" si="12"/>
        <v>0</v>
      </c>
      <c r="I18" s="1413">
        <f t="shared" si="12"/>
        <v>1</v>
      </c>
      <c r="J18" s="1413">
        <f t="shared" si="12"/>
        <v>0</v>
      </c>
      <c r="K18" s="1413">
        <f t="shared" si="12"/>
        <v>8</v>
      </c>
      <c r="L18" s="1413">
        <f t="shared" si="12"/>
        <v>16</v>
      </c>
      <c r="M18" s="1413">
        <f t="shared" si="12"/>
        <v>13</v>
      </c>
      <c r="N18" s="1413">
        <f t="shared" si="12"/>
        <v>10</v>
      </c>
      <c r="O18" s="1413">
        <f t="shared" si="12"/>
        <v>6</v>
      </c>
      <c r="P18" s="1413">
        <f t="shared" si="12"/>
        <v>2</v>
      </c>
      <c r="Q18" s="1413">
        <f t="shared" si="12"/>
        <v>13</v>
      </c>
      <c r="R18" s="1413">
        <f t="shared" si="12"/>
        <v>4</v>
      </c>
      <c r="S18" s="1413">
        <f t="shared" si="12"/>
        <v>2</v>
      </c>
      <c r="T18" s="1413">
        <f t="shared" si="12"/>
        <v>1</v>
      </c>
      <c r="U18" s="1413">
        <f t="shared" si="12"/>
        <v>6</v>
      </c>
      <c r="V18" s="1413">
        <f t="shared" si="12"/>
        <v>12</v>
      </c>
      <c r="W18" s="1413">
        <f t="shared" si="12"/>
        <v>2</v>
      </c>
      <c r="X18" s="1413">
        <f t="shared" si="12"/>
        <v>7</v>
      </c>
      <c r="Y18" s="1413">
        <f t="shared" si="12"/>
        <v>10</v>
      </c>
      <c r="Z18" s="1413">
        <f t="shared" si="12"/>
        <v>4</v>
      </c>
      <c r="AA18" s="1413">
        <f t="shared" si="12"/>
        <v>10</v>
      </c>
      <c r="AB18" s="1413">
        <f t="shared" si="12"/>
        <v>4</v>
      </c>
      <c r="AC18" s="1413">
        <f t="shared" si="12"/>
        <v>5</v>
      </c>
      <c r="AD18" s="1413">
        <f t="shared" si="12"/>
        <v>6</v>
      </c>
      <c r="AE18" s="1413">
        <f t="shared" si="12"/>
        <v>0</v>
      </c>
      <c r="AF18" s="1413">
        <f t="shared" si="12"/>
        <v>3</v>
      </c>
      <c r="AG18" s="1413">
        <f t="shared" si="12"/>
        <v>7</v>
      </c>
      <c r="AH18" s="1413">
        <f t="shared" si="12"/>
        <v>12</v>
      </c>
      <c r="AI18" s="1413">
        <f t="shared" si="12"/>
        <v>4</v>
      </c>
      <c r="AJ18" s="1413">
        <f t="shared" si="12"/>
        <v>5</v>
      </c>
      <c r="AK18" s="1413">
        <f t="shared" si="12"/>
        <v>4</v>
      </c>
      <c r="AL18" s="1413">
        <f t="shared" si="12"/>
        <v>8</v>
      </c>
      <c r="AM18" s="1413">
        <f t="shared" si="12"/>
        <v>7</v>
      </c>
      <c r="AN18" s="1413">
        <f t="shared" si="12"/>
        <v>1</v>
      </c>
      <c r="AO18" s="1413">
        <f t="shared" si="12"/>
        <v>1</v>
      </c>
      <c r="AP18" s="1413">
        <f t="shared" si="12"/>
        <v>5</v>
      </c>
      <c r="AQ18" s="1413">
        <f t="shared" si="12"/>
        <v>10</v>
      </c>
      <c r="AR18" s="1413">
        <f t="shared" si="12"/>
        <v>12</v>
      </c>
      <c r="AS18" s="1413">
        <f t="shared" si="12"/>
        <v>8</v>
      </c>
      <c r="AT18" s="1413">
        <f t="shared" si="12"/>
        <v>8</v>
      </c>
      <c r="AU18" s="1413">
        <f t="shared" si="12"/>
        <v>12</v>
      </c>
      <c r="AV18" s="1413">
        <f t="shared" si="12"/>
        <v>12</v>
      </c>
      <c r="AW18" s="1413">
        <f t="shared" si="12"/>
        <v>17</v>
      </c>
      <c r="AX18" s="1413">
        <f t="shared" si="12"/>
        <v>14</v>
      </c>
      <c r="AY18" s="1413">
        <f t="shared" ref="AY18:BT18" si="13">AY13</f>
        <v>8</v>
      </c>
      <c r="AZ18" s="1413">
        <f t="shared" si="13"/>
        <v>14</v>
      </c>
      <c r="BA18" s="1413">
        <f t="shared" si="13"/>
        <v>8</v>
      </c>
      <c r="BB18" s="1413">
        <f t="shared" si="13"/>
        <v>0</v>
      </c>
      <c r="BC18" s="1413">
        <f t="shared" si="13"/>
        <v>6</v>
      </c>
      <c r="BD18" s="1413">
        <f t="shared" si="13"/>
        <v>14</v>
      </c>
      <c r="BE18" s="1413">
        <f t="shared" si="13"/>
        <v>10</v>
      </c>
      <c r="BF18" s="1413">
        <f t="shared" si="13"/>
        <v>8</v>
      </c>
      <c r="BG18" s="1413">
        <f t="shared" si="13"/>
        <v>8</v>
      </c>
      <c r="BH18" s="1413">
        <f t="shared" si="13"/>
        <v>14</v>
      </c>
      <c r="BI18" s="1413">
        <f t="shared" si="13"/>
        <v>11</v>
      </c>
      <c r="BJ18" s="1413">
        <f t="shared" si="13"/>
        <v>12</v>
      </c>
      <c r="BK18" s="1413">
        <f t="shared" si="13"/>
        <v>12</v>
      </c>
      <c r="BL18" s="1413">
        <f t="shared" si="13"/>
        <v>14</v>
      </c>
      <c r="BM18" s="1413">
        <f t="shared" si="13"/>
        <v>3</v>
      </c>
      <c r="BN18" s="1413">
        <f t="shared" si="13"/>
        <v>8</v>
      </c>
      <c r="BO18" s="1413">
        <f t="shared" si="13"/>
        <v>16</v>
      </c>
      <c r="BP18" s="1413">
        <f t="shared" si="13"/>
        <v>13</v>
      </c>
      <c r="BQ18" s="1413">
        <f t="shared" si="13"/>
        <v>16</v>
      </c>
      <c r="BR18" s="1413">
        <f t="shared" si="13"/>
        <v>12</v>
      </c>
      <c r="BS18" s="1413">
        <f t="shared" si="13"/>
        <v>12</v>
      </c>
      <c r="BT18" s="1413">
        <f t="shared" si="13"/>
        <v>5</v>
      </c>
      <c r="BU18" s="1413">
        <f t="shared" ref="BU18:BV18" si="14">BU13</f>
        <v>11</v>
      </c>
      <c r="BV18" s="1413">
        <f t="shared" si="14"/>
        <v>6</v>
      </c>
      <c r="BW18" s="1413">
        <f t="shared" ref="BW18:BX18" si="15">BW13</f>
        <v>10</v>
      </c>
      <c r="BX18" s="1413">
        <f t="shared" si="15"/>
        <v>15</v>
      </c>
      <c r="BY18" s="1413">
        <f t="shared" ref="BY18:BZ18" si="16">BY13</f>
        <v>11</v>
      </c>
      <c r="BZ18" s="1413">
        <f t="shared" si="16"/>
        <v>13</v>
      </c>
      <c r="CA18" s="1413">
        <f t="shared" ref="CA18:CB18" si="17">CA13</f>
        <v>5</v>
      </c>
      <c r="CB18" s="1413">
        <f t="shared" si="17"/>
        <v>7</v>
      </c>
      <c r="CC18" s="1413">
        <f t="shared" ref="CC18:CD18" si="18">CC13</f>
        <v>12</v>
      </c>
      <c r="CD18" s="1413">
        <f t="shared" si="18"/>
        <v>6</v>
      </c>
      <c r="CE18" s="1413">
        <f t="shared" ref="CE18:CF18" si="19">CE13</f>
        <v>6</v>
      </c>
      <c r="CF18" s="1413">
        <f t="shared" si="19"/>
        <v>2</v>
      </c>
      <c r="CG18" s="1413">
        <f t="shared" ref="CG18:CI18" si="20">CG13</f>
        <v>5</v>
      </c>
      <c r="CH18" s="1413">
        <f t="shared" si="20"/>
        <v>8</v>
      </c>
      <c r="CI18" s="1413">
        <f t="shared" si="20"/>
        <v>16</v>
      </c>
      <c r="CJ18" s="1413">
        <f t="shared" ref="CJ18:CK18" si="21">CJ13</f>
        <v>9</v>
      </c>
      <c r="CK18" s="1413">
        <f t="shared" si="21"/>
        <v>19</v>
      </c>
      <c r="CL18" s="1413">
        <f t="shared" ref="CL18:CM18" si="22">CL13</f>
        <v>14</v>
      </c>
      <c r="CM18" s="1413">
        <f t="shared" si="22"/>
        <v>13</v>
      </c>
      <c r="CN18" s="1413">
        <f t="shared" ref="CN18:CR18" si="23">CN13</f>
        <v>6</v>
      </c>
      <c r="CO18" s="1413">
        <f t="shared" si="23"/>
        <v>10</v>
      </c>
      <c r="CP18" s="1413">
        <f t="shared" si="23"/>
        <v>16</v>
      </c>
      <c r="CQ18" s="1413">
        <f t="shared" si="23"/>
        <v>15</v>
      </c>
      <c r="CR18" s="1413">
        <f t="shared" si="23"/>
        <v>6</v>
      </c>
      <c r="CS18" s="1413">
        <f t="shared" ref="CS18:CT18" si="24">CS13</f>
        <v>6</v>
      </c>
      <c r="CT18" s="1413">
        <f t="shared" si="24"/>
        <v>4</v>
      </c>
      <c r="CU18" s="1413">
        <f t="shared" ref="CU18:CV18" si="25">CU13</f>
        <v>16</v>
      </c>
      <c r="CV18" s="1413">
        <f t="shared" si="25"/>
        <v>9</v>
      </c>
      <c r="CW18" s="1413">
        <f t="shared" ref="CW18:CX18" si="26">CW13</f>
        <v>12</v>
      </c>
      <c r="CX18" s="1413">
        <f t="shared" si="26"/>
        <v>9</v>
      </c>
      <c r="CY18" s="1413">
        <f t="shared" ref="CY18:DA18" si="27">CY13</f>
        <v>13</v>
      </c>
      <c r="CZ18" s="1413">
        <f t="shared" si="27"/>
        <v>19</v>
      </c>
      <c r="DA18" s="1413">
        <f t="shared" si="27"/>
        <v>10</v>
      </c>
      <c r="DB18" s="1413">
        <f t="shared" ref="DB18:DC18" si="28">DB13</f>
        <v>11</v>
      </c>
      <c r="DC18" s="1413">
        <f t="shared" si="28"/>
        <v>21</v>
      </c>
      <c r="DD18" s="1413">
        <f t="shared" ref="DD18:DE18" si="29">DD13</f>
        <v>0</v>
      </c>
      <c r="DE18" s="1413">
        <f t="shared" si="29"/>
        <v>0</v>
      </c>
      <c r="DF18" s="1413">
        <f t="shared" ref="DF18:DG18" si="30">DF13</f>
        <v>2</v>
      </c>
      <c r="DG18" s="1413">
        <f t="shared" si="30"/>
        <v>0</v>
      </c>
      <c r="DH18" s="1413">
        <f t="shared" ref="DH18:DI18" si="31">DH13</f>
        <v>0</v>
      </c>
      <c r="DI18" s="1413">
        <f t="shared" si="31"/>
        <v>7</v>
      </c>
      <c r="DJ18" s="1413">
        <f t="shared" ref="DJ18:DK18" si="32">DJ13</f>
        <v>11</v>
      </c>
      <c r="DK18" s="1413">
        <f t="shared" si="32"/>
        <v>14</v>
      </c>
      <c r="DL18" s="1413">
        <f t="shared" ref="DL18:DM18" si="33">DL13</f>
        <v>19</v>
      </c>
      <c r="DM18" s="1413">
        <f t="shared" si="33"/>
        <v>16</v>
      </c>
      <c r="DN18" s="1413">
        <f t="shared" ref="DN18:DO18" si="34">DN13</f>
        <v>21</v>
      </c>
      <c r="DO18" s="1413">
        <f t="shared" si="34"/>
        <v>15</v>
      </c>
      <c r="DP18" s="1413">
        <f t="shared" ref="DP18:DQ18" si="35">DP13</f>
        <v>8</v>
      </c>
      <c r="DQ18" s="1413">
        <f t="shared" si="35"/>
        <v>12</v>
      </c>
      <c r="DR18" s="1413">
        <f t="shared" ref="DR18:DS18" si="36">DR13</f>
        <v>6</v>
      </c>
      <c r="DS18" s="1413">
        <f t="shared" si="36"/>
        <v>9</v>
      </c>
      <c r="DT18" s="1413">
        <f t="shared" ref="DT18:DU18" si="37">DT13</f>
        <v>3</v>
      </c>
      <c r="DU18" s="1413">
        <f t="shared" si="37"/>
        <v>15</v>
      </c>
      <c r="DV18" s="1413">
        <f t="shared" ref="DV18:DW18" si="38">DV13</f>
        <v>12</v>
      </c>
      <c r="DW18" s="1413">
        <f t="shared" si="38"/>
        <v>10</v>
      </c>
      <c r="DX18" s="1413">
        <f t="shared" ref="DX18:DY18" si="39">DX13</f>
        <v>11</v>
      </c>
      <c r="DY18" s="1413">
        <f t="shared" si="39"/>
        <v>11</v>
      </c>
      <c r="DZ18" s="1413">
        <f t="shared" ref="DZ18:EA18" si="40">DZ13</f>
        <v>6</v>
      </c>
      <c r="EA18" s="1413">
        <f t="shared" si="40"/>
        <v>9</v>
      </c>
      <c r="EB18" s="1413">
        <f t="shared" ref="EB18:EC18" si="41">EB13</f>
        <v>14</v>
      </c>
      <c r="EC18" s="1413">
        <f t="shared" si="41"/>
        <v>12</v>
      </c>
      <c r="ED18" s="1413">
        <f t="shared" ref="ED18:EE18" si="42">ED13</f>
        <v>4</v>
      </c>
      <c r="EE18" s="1413">
        <f t="shared" si="42"/>
        <v>6</v>
      </c>
      <c r="EF18" s="1413">
        <f t="shared" ref="EF18:EG18" si="43">EF13</f>
        <v>6</v>
      </c>
      <c r="EG18" s="1413">
        <f t="shared" si="43"/>
        <v>4</v>
      </c>
      <c r="EH18" s="1413">
        <f t="shared" ref="EH18:EM18" si="44">EH13</f>
        <v>4</v>
      </c>
      <c r="EI18" s="1413">
        <f t="shared" si="44"/>
        <v>10</v>
      </c>
      <c r="EJ18" s="1413">
        <f t="shared" si="44"/>
        <v>13</v>
      </c>
      <c r="EK18" s="1413">
        <f t="shared" si="44"/>
        <v>11</v>
      </c>
      <c r="EL18" s="1413">
        <f t="shared" si="44"/>
        <v>12</v>
      </c>
      <c r="EM18" s="1413">
        <f t="shared" si="44"/>
        <v>10</v>
      </c>
      <c r="EN18" s="1413">
        <f t="shared" ref="EN18:EO18" si="45">EN13</f>
        <v>13</v>
      </c>
      <c r="EO18" s="1413">
        <f t="shared" si="45"/>
        <v>11</v>
      </c>
      <c r="EP18" s="1413">
        <f t="shared" ref="EP18:EQ18" si="46">EP13</f>
        <v>7</v>
      </c>
      <c r="EQ18" s="1413">
        <f t="shared" si="46"/>
        <v>3</v>
      </c>
      <c r="ER18" s="1413">
        <f t="shared" ref="ER18:ES18" si="47">ER13</f>
        <v>8</v>
      </c>
      <c r="ES18" s="1413">
        <f t="shared" si="47"/>
        <v>3</v>
      </c>
      <c r="ET18" s="1413">
        <f t="shared" ref="ET18:EU18" si="48">ET13</f>
        <v>4</v>
      </c>
      <c r="EU18" s="1413">
        <f t="shared" si="48"/>
        <v>4</v>
      </c>
      <c r="EV18" s="1413">
        <f t="shared" ref="EV18:EW18" si="49">EV13</f>
        <v>1</v>
      </c>
      <c r="EW18" s="1413">
        <f t="shared" si="49"/>
        <v>3</v>
      </c>
      <c r="EX18" s="1413">
        <f t="shared" ref="EX18:EY18" si="50">EX13</f>
        <v>1</v>
      </c>
      <c r="EY18" s="1413">
        <f t="shared" si="50"/>
        <v>4</v>
      </c>
      <c r="EZ18" s="1413">
        <f t="shared" ref="EZ18:FA18" si="51">EZ13</f>
        <v>6</v>
      </c>
      <c r="FA18" s="1413">
        <f t="shared" si="51"/>
        <v>5</v>
      </c>
      <c r="FB18" s="1413">
        <f t="shared" ref="FB18:FC18" si="52">FB13</f>
        <v>12</v>
      </c>
      <c r="FC18" s="1413">
        <f t="shared" si="52"/>
        <v>6</v>
      </c>
      <c r="FD18" s="1413">
        <f t="shared" ref="FD18:FE18" si="53">FD13</f>
        <v>2</v>
      </c>
      <c r="FE18" s="1413">
        <f t="shared" si="53"/>
        <v>1</v>
      </c>
      <c r="FF18" s="1413">
        <f t="shared" ref="FF18:FG18" si="54">FF13</f>
        <v>1</v>
      </c>
      <c r="FG18" s="1413">
        <f t="shared" si="54"/>
        <v>8</v>
      </c>
      <c r="FH18" s="1413">
        <f t="shared" ref="FH18:FI18" si="55">FH13</f>
        <v>11</v>
      </c>
      <c r="FI18" s="1413">
        <f t="shared" si="55"/>
        <v>11</v>
      </c>
      <c r="FJ18" s="1413">
        <f t="shared" ref="FJ18:FO18" si="56">FJ13</f>
        <v>6</v>
      </c>
      <c r="FK18" s="1413">
        <f t="shared" si="56"/>
        <v>7</v>
      </c>
      <c r="FL18" s="1413">
        <f t="shared" si="56"/>
        <v>11</v>
      </c>
      <c r="FM18" s="1413">
        <f t="shared" si="56"/>
        <v>5</v>
      </c>
      <c r="FN18" s="1413">
        <f t="shared" si="56"/>
        <v>3</v>
      </c>
      <c r="FO18" s="1413">
        <f t="shared" si="56"/>
        <v>0</v>
      </c>
      <c r="FP18" s="1413">
        <f t="shared" ref="FP18:FQ18" si="57">FP13</f>
        <v>1</v>
      </c>
      <c r="FQ18" s="1413">
        <f t="shared" si="57"/>
        <v>2</v>
      </c>
      <c r="FR18" s="1413">
        <f t="shared" ref="FR18:FU18" si="58">FR13</f>
        <v>8</v>
      </c>
      <c r="FS18" s="1413">
        <f t="shared" si="58"/>
        <v>4</v>
      </c>
      <c r="FT18" s="1413">
        <f t="shared" si="58"/>
        <v>1</v>
      </c>
      <c r="FU18" s="1413">
        <f t="shared" si="58"/>
        <v>0</v>
      </c>
      <c r="FV18" s="1413">
        <f t="shared" ref="FV18:FX18" si="59">FV13</f>
        <v>0</v>
      </c>
      <c r="FW18" s="1413">
        <f t="shared" si="59"/>
        <v>1</v>
      </c>
      <c r="FX18" s="1413">
        <f t="shared" si="59"/>
        <v>0</v>
      </c>
      <c r="FY18" s="1413">
        <f t="shared" ref="FY18:FZ18" si="60">FY13</f>
        <v>0</v>
      </c>
      <c r="FZ18" s="1413">
        <f t="shared" si="60"/>
        <v>0</v>
      </c>
      <c r="GA18" s="1413">
        <f t="shared" ref="GA18:GB18" si="61">GA13</f>
        <v>3</v>
      </c>
      <c r="GB18" s="1413">
        <f t="shared" si="61"/>
        <v>8</v>
      </c>
      <c r="GC18" s="1413">
        <f t="shared" ref="GC18:GD18" si="62">GC13</f>
        <v>5</v>
      </c>
      <c r="GD18" s="1413">
        <f t="shared" si="62"/>
        <v>1</v>
      </c>
      <c r="GE18" s="1413">
        <f t="shared" ref="GE18:GF18" si="63">GE13</f>
        <v>1</v>
      </c>
      <c r="GF18" s="1413">
        <f t="shared" si="63"/>
        <v>7</v>
      </c>
      <c r="GG18" s="1413">
        <f t="shared" ref="GG18:GH18" si="64">GG13</f>
        <v>7</v>
      </c>
      <c r="GH18" s="1413">
        <f t="shared" si="64"/>
        <v>4</v>
      </c>
      <c r="GI18" s="1413">
        <f t="shared" ref="GI18:GK18" si="65">GI13</f>
        <v>1</v>
      </c>
      <c r="GJ18" s="1413">
        <f t="shared" si="65"/>
        <v>5</v>
      </c>
      <c r="GK18" s="1413">
        <f t="shared" si="65"/>
        <v>0</v>
      </c>
      <c r="GL18" s="1413">
        <f t="shared" ref="GL18:GM18" si="66">GL13</f>
        <v>0</v>
      </c>
      <c r="GM18" s="1413">
        <f t="shared" si="66"/>
        <v>0</v>
      </c>
      <c r="GN18" s="1413">
        <f t="shared" ref="GN18:GO18" si="67">GN13</f>
        <v>1</v>
      </c>
      <c r="GO18" s="1413">
        <f t="shared" si="67"/>
        <v>11</v>
      </c>
      <c r="GP18" s="1413">
        <f t="shared" ref="GP18:GQ18" si="68">GP13</f>
        <v>8</v>
      </c>
      <c r="GQ18" s="1413">
        <f t="shared" si="68"/>
        <v>8</v>
      </c>
      <c r="GR18" s="1413">
        <f t="shared" ref="GR18:GS18" si="69">GR13</f>
        <v>7</v>
      </c>
      <c r="GS18" s="1413">
        <f t="shared" si="69"/>
        <v>1</v>
      </c>
      <c r="GT18" s="1413">
        <f t="shared" ref="GT18:GU18" si="70">GT13</f>
        <v>1</v>
      </c>
      <c r="GU18" s="1413">
        <f t="shared" si="70"/>
        <v>0</v>
      </c>
      <c r="GV18" s="1413">
        <f t="shared" ref="GV18:GW18" si="71">GV13</f>
        <v>4</v>
      </c>
      <c r="GW18" s="1413">
        <f t="shared" si="71"/>
        <v>1</v>
      </c>
      <c r="GX18" s="1413">
        <f t="shared" ref="GX18:GY18" si="72">GX13</f>
        <v>0</v>
      </c>
      <c r="GY18" s="1413">
        <f t="shared" si="72"/>
        <v>1</v>
      </c>
      <c r="GZ18" s="1413">
        <f t="shared" ref="GZ18:HA18" si="73">GZ13</f>
        <v>0</v>
      </c>
      <c r="HA18" s="1413">
        <f t="shared" si="73"/>
        <v>0</v>
      </c>
      <c r="HB18" s="1413">
        <f t="shared" ref="HB18:HC18" si="74">HB13</f>
        <v>1</v>
      </c>
      <c r="HC18" s="1413">
        <f t="shared" si="74"/>
        <v>12</v>
      </c>
      <c r="HD18" s="1413">
        <f t="shared" ref="HD18:HE18" si="75">HD13</f>
        <v>9</v>
      </c>
      <c r="HE18" s="1413">
        <f t="shared" si="75"/>
        <v>0</v>
      </c>
      <c r="HF18" s="1413">
        <f t="shared" ref="HF18:HH18" si="76">HF13</f>
        <v>0</v>
      </c>
      <c r="HG18" s="1413">
        <f t="shared" si="76"/>
        <v>0</v>
      </c>
      <c r="HH18" s="1413">
        <f t="shared" si="76"/>
        <v>0</v>
      </c>
      <c r="HI18" s="1413">
        <f t="shared" ref="HI18:HJ18" si="77">HI13</f>
        <v>0</v>
      </c>
      <c r="HJ18" s="1413">
        <f t="shared" si="77"/>
        <v>0</v>
      </c>
      <c r="HK18" s="1413">
        <f t="shared" ref="HK18:HL18" si="78">HK13</f>
        <v>1</v>
      </c>
      <c r="HL18" s="1413">
        <f t="shared" si="78"/>
        <v>1</v>
      </c>
      <c r="HM18" s="1413">
        <f t="shared" ref="HM18:HN18" si="79">HM13</f>
        <v>2</v>
      </c>
      <c r="HN18" s="1413">
        <f t="shared" si="79"/>
        <v>8</v>
      </c>
      <c r="HO18" s="1413">
        <f t="shared" ref="HO18:HP18" si="80">HO13</f>
        <v>15</v>
      </c>
      <c r="HP18" s="1413">
        <f t="shared" si="80"/>
        <v>4</v>
      </c>
      <c r="HQ18" s="1413">
        <f t="shared" ref="HQ18:HR18" si="81">HQ13</f>
        <v>7</v>
      </c>
      <c r="HR18" s="1413">
        <f t="shared" si="81"/>
        <v>1</v>
      </c>
      <c r="HS18" s="1413">
        <f t="shared" ref="HS18:HT18" si="82">HS13</f>
        <v>2</v>
      </c>
      <c r="HT18" s="1413">
        <f t="shared" si="82"/>
        <v>0</v>
      </c>
      <c r="HU18" s="1413">
        <f t="shared" ref="HU18:HV18" si="83">HU13</f>
        <v>0</v>
      </c>
      <c r="HV18" s="1413">
        <f t="shared" si="83"/>
        <v>0</v>
      </c>
      <c r="HW18" s="1413">
        <f t="shared" ref="HW18:HX18" si="84">HW13</f>
        <v>1</v>
      </c>
      <c r="HX18" s="1413">
        <f t="shared" si="84"/>
        <v>1</v>
      </c>
      <c r="HY18" s="1413">
        <f t="shared" ref="HY18:IA18" si="85">HY13</f>
        <v>1</v>
      </c>
      <c r="HZ18" s="1413">
        <f t="shared" si="85"/>
        <v>0</v>
      </c>
      <c r="IA18" s="1413">
        <f t="shared" si="85"/>
        <v>0</v>
      </c>
      <c r="IB18" s="1413">
        <f t="shared" ref="IB18:IC18" si="86">IB13</f>
        <v>8</v>
      </c>
      <c r="IC18" s="1413">
        <f t="shared" si="86"/>
        <v>6</v>
      </c>
      <c r="ID18" s="1413">
        <f t="shared" ref="ID18:IE18" si="87">ID13</f>
        <v>3</v>
      </c>
      <c r="IE18" s="1413">
        <f t="shared" si="87"/>
        <v>2</v>
      </c>
      <c r="IF18" s="1413">
        <f t="shared" ref="IF18:IG18" si="88">IF13</f>
        <v>0</v>
      </c>
      <c r="IG18" s="1413">
        <f t="shared" si="88"/>
        <v>0</v>
      </c>
      <c r="IH18" s="1413">
        <f t="shared" ref="IH18:II18" si="89">IH13</f>
        <v>5</v>
      </c>
      <c r="II18" s="1413">
        <f t="shared" si="89"/>
        <v>0</v>
      </c>
      <c r="IJ18" s="1413">
        <f t="shared" ref="IJ18:IO18" si="90">IJ13</f>
        <v>2</v>
      </c>
      <c r="IK18" s="1413">
        <f t="shared" si="90"/>
        <v>0</v>
      </c>
      <c r="IL18" s="1413">
        <f t="shared" si="90"/>
        <v>0</v>
      </c>
      <c r="IM18" s="1413">
        <f t="shared" si="90"/>
        <v>0</v>
      </c>
      <c r="IN18" s="1413">
        <f t="shared" si="90"/>
        <v>0</v>
      </c>
      <c r="IO18" s="1413">
        <f t="shared" si="90"/>
        <v>1</v>
      </c>
      <c r="IP18" s="1413">
        <f t="shared" ref="IP18:IQ18" si="91">IP13</f>
        <v>1</v>
      </c>
      <c r="IQ18" s="1413">
        <f t="shared" si="91"/>
        <v>0</v>
      </c>
      <c r="IR18" s="1413">
        <f t="shared" ref="IR18:IS18" si="92">IR13</f>
        <v>0</v>
      </c>
      <c r="IS18" s="1413">
        <f t="shared" si="92"/>
        <v>7</v>
      </c>
      <c r="IT18" s="1413">
        <f t="shared" ref="IT18:IV18" si="93">IT13</f>
        <v>0</v>
      </c>
      <c r="IU18" s="1413">
        <f t="shared" si="93"/>
        <v>9</v>
      </c>
      <c r="IV18" s="1413">
        <f t="shared" si="93"/>
        <v>3</v>
      </c>
      <c r="IW18" s="1413">
        <f t="shared" ref="IW18:IX18" si="94">IW13</f>
        <v>0</v>
      </c>
      <c r="IX18" s="1413">
        <f t="shared" si="94"/>
        <v>1</v>
      </c>
      <c r="IY18" s="1413">
        <f t="shared" ref="IY18:IZ18" si="95">IY13</f>
        <v>1</v>
      </c>
      <c r="IZ18" s="1413">
        <f t="shared" si="95"/>
        <v>1</v>
      </c>
      <c r="JA18" s="1413">
        <f t="shared" ref="JA18:JB18" si="96">JA13</f>
        <v>0</v>
      </c>
      <c r="JB18" s="1413">
        <f t="shared" si="96"/>
        <v>4</v>
      </c>
      <c r="JC18" s="1413">
        <f t="shared" ref="JC18:JD18" si="97">JC13</f>
        <v>1</v>
      </c>
      <c r="JD18" s="1413">
        <f t="shared" si="97"/>
        <v>0</v>
      </c>
      <c r="JE18" s="1413">
        <f t="shared" ref="JE18:JF18" si="98">JE13</f>
        <v>4</v>
      </c>
      <c r="JF18" s="1413">
        <f t="shared" si="98"/>
        <v>18</v>
      </c>
      <c r="JG18" s="1413">
        <f t="shared" ref="JG18:JH18" si="99">JG13</f>
        <v>1</v>
      </c>
      <c r="JH18" s="1413">
        <f t="shared" si="99"/>
        <v>1</v>
      </c>
      <c r="JI18" s="1413">
        <f t="shared" ref="JI18:JK18" si="100">JI13</f>
        <v>0</v>
      </c>
      <c r="JJ18" s="1413">
        <f t="shared" si="100"/>
        <v>0</v>
      </c>
      <c r="JK18" s="1413">
        <f t="shared" si="100"/>
        <v>0</v>
      </c>
      <c r="JL18" s="1413">
        <f t="shared" ref="JL18:JM18" si="101">JL13</f>
        <v>0</v>
      </c>
      <c r="JM18" s="1413">
        <f t="shared" si="101"/>
        <v>0</v>
      </c>
      <c r="JN18" s="1413">
        <f t="shared" ref="JN18:JO18" si="102">JN13</f>
        <v>0</v>
      </c>
      <c r="JO18" s="1413">
        <f t="shared" si="102"/>
        <v>7</v>
      </c>
      <c r="JP18" s="1413">
        <f t="shared" ref="JP18:JQ18" si="103">JP13</f>
        <v>9</v>
      </c>
      <c r="JQ18" s="1413">
        <f t="shared" si="103"/>
        <v>0</v>
      </c>
      <c r="JR18" s="1413">
        <f t="shared" ref="JR18:JS18" si="104">JR13</f>
        <v>0</v>
      </c>
      <c r="JS18" s="1413">
        <f t="shared" si="104"/>
        <v>0</v>
      </c>
      <c r="JT18" s="1413">
        <f t="shared" ref="JT18:JU18" si="105">JT13</f>
        <v>1</v>
      </c>
      <c r="JU18" s="1413">
        <f t="shared" si="105"/>
        <v>3</v>
      </c>
      <c r="JV18" s="1413">
        <f t="shared" ref="JV18:JW18" si="106">JV13</f>
        <v>0</v>
      </c>
      <c r="JW18" s="1413">
        <f t="shared" si="106"/>
        <v>0</v>
      </c>
      <c r="JX18" s="1413">
        <f t="shared" ref="JX18:JY18" si="107">JX13</f>
        <v>0</v>
      </c>
      <c r="JY18" s="1413">
        <f t="shared" si="107"/>
        <v>0</v>
      </c>
      <c r="JZ18" s="1413">
        <f t="shared" ref="JZ18:KA18" si="108">JZ13</f>
        <v>2</v>
      </c>
      <c r="KA18" s="1413">
        <f t="shared" si="108"/>
        <v>0</v>
      </c>
      <c r="KB18" s="1413">
        <f t="shared" ref="KB18:KC18" si="109">KB13</f>
        <v>2</v>
      </c>
      <c r="KC18" s="1413">
        <f t="shared" si="109"/>
        <v>13</v>
      </c>
      <c r="KD18" s="1413">
        <f t="shared" ref="KD18:KE18" si="110">KD13</f>
        <v>6</v>
      </c>
      <c r="KE18" s="1413">
        <f t="shared" si="110"/>
        <v>2</v>
      </c>
      <c r="KF18" s="1413">
        <f t="shared" ref="KF18:KG18" si="111">KF13</f>
        <v>2</v>
      </c>
      <c r="KG18" s="1413">
        <f t="shared" si="111"/>
        <v>2</v>
      </c>
      <c r="KH18" s="1413">
        <f t="shared" ref="KH18:KM18" si="112">KH13</f>
        <v>0</v>
      </c>
      <c r="KI18" s="1413">
        <f t="shared" si="112"/>
        <v>7</v>
      </c>
      <c r="KJ18" s="1413">
        <f t="shared" si="112"/>
        <v>3</v>
      </c>
      <c r="KK18" s="1413">
        <f t="shared" si="112"/>
        <v>0</v>
      </c>
      <c r="KL18" s="1413">
        <f t="shared" si="112"/>
        <v>1</v>
      </c>
      <c r="KM18" s="1413">
        <f t="shared" si="112"/>
        <v>1</v>
      </c>
      <c r="KN18" s="1413">
        <f t="shared" ref="KN18:KO18" si="113">KN13</f>
        <v>4</v>
      </c>
      <c r="KO18" s="1413">
        <f t="shared" si="113"/>
        <v>0</v>
      </c>
      <c r="KP18" s="1413">
        <f t="shared" ref="KP18:KQ18" si="114">KP13</f>
        <v>0</v>
      </c>
      <c r="KQ18" s="1413">
        <f t="shared" si="114"/>
        <v>9</v>
      </c>
      <c r="KR18" s="1413">
        <f t="shared" ref="KR18:KS18" si="115">KR13</f>
        <v>8</v>
      </c>
      <c r="KS18" s="1413">
        <f t="shared" si="115"/>
        <v>9</v>
      </c>
      <c r="KT18" s="1413">
        <f t="shared" ref="KT18:KU18" si="116">KT13</f>
        <v>3</v>
      </c>
      <c r="KU18" s="1413">
        <f t="shared" si="116"/>
        <v>7</v>
      </c>
      <c r="KV18" s="1413">
        <f t="shared" ref="KV18:KW18" si="117">KV13</f>
        <v>0</v>
      </c>
      <c r="KW18" s="1413">
        <f t="shared" si="117"/>
        <v>0</v>
      </c>
      <c r="KX18" s="1413">
        <f t="shared" ref="KX18:KZ18" si="118">KX13</f>
        <v>5</v>
      </c>
      <c r="KY18" s="1413">
        <f t="shared" si="118"/>
        <v>7</v>
      </c>
      <c r="KZ18" s="1413">
        <f t="shared" si="118"/>
        <v>0</v>
      </c>
      <c r="LA18" s="1413">
        <f t="shared" ref="LA18:LB18" si="119">LA13</f>
        <v>1</v>
      </c>
      <c r="LB18" s="1413">
        <f t="shared" si="119"/>
        <v>7</v>
      </c>
      <c r="LC18" s="1413">
        <f t="shared" ref="LC18:LD18" si="120">LC13</f>
        <v>4</v>
      </c>
      <c r="LD18" s="1413">
        <f t="shared" si="120"/>
        <v>3</v>
      </c>
      <c r="LE18" s="1413">
        <f t="shared" ref="LE18:LF18" si="121">LE13</f>
        <v>1</v>
      </c>
      <c r="LF18" s="1413">
        <f t="shared" si="121"/>
        <v>0</v>
      </c>
      <c r="LG18" s="1413">
        <f t="shared" ref="LG18:LH18" si="122">LG13</f>
        <v>0</v>
      </c>
      <c r="LH18" s="1413">
        <f t="shared" si="122"/>
        <v>7</v>
      </c>
      <c r="LI18" s="1413">
        <f t="shared" ref="LI18:LJ18" si="123">LI13</f>
        <v>4</v>
      </c>
      <c r="LJ18" s="1413">
        <f t="shared" si="123"/>
        <v>9</v>
      </c>
      <c r="LK18" s="1413">
        <f t="shared" ref="LK18:LL18" si="124">LK13</f>
        <v>4</v>
      </c>
      <c r="LL18" s="1413">
        <f t="shared" si="124"/>
        <v>0</v>
      </c>
      <c r="LM18" s="1413">
        <f t="shared" ref="LM18:LN18" si="125">LM13</f>
        <v>0</v>
      </c>
      <c r="LN18" s="1413">
        <f t="shared" si="125"/>
        <v>1</v>
      </c>
      <c r="LO18" s="1413">
        <f t="shared" ref="LO18:LP18" si="126">LO13</f>
        <v>0</v>
      </c>
      <c r="LP18" s="1413">
        <f t="shared" si="126"/>
        <v>0</v>
      </c>
      <c r="LQ18" s="1413">
        <f t="shared" ref="LQ18:LS18" si="127">LQ13</f>
        <v>0</v>
      </c>
      <c r="LR18" s="1413">
        <f t="shared" si="127"/>
        <v>0</v>
      </c>
      <c r="LS18" s="1413">
        <f t="shared" si="127"/>
        <v>0</v>
      </c>
      <c r="LT18" s="1413">
        <f t="shared" ref="LT18:LU18" si="128">LT13</f>
        <v>4</v>
      </c>
      <c r="LU18" s="1413">
        <f t="shared" si="128"/>
        <v>6</v>
      </c>
      <c r="LV18" s="1413">
        <f t="shared" ref="LV18:LW18" si="129">LV13</f>
        <v>4</v>
      </c>
      <c r="LW18" s="1413">
        <f t="shared" si="129"/>
        <v>1</v>
      </c>
      <c r="LX18" s="1413">
        <f t="shared" ref="LX18:LZ18" si="130">LX13</f>
        <v>2</v>
      </c>
      <c r="LY18" s="1413">
        <f t="shared" si="130"/>
        <v>12</v>
      </c>
      <c r="LZ18" s="1413">
        <f t="shared" si="130"/>
        <v>14</v>
      </c>
      <c r="MA18" s="1413">
        <f t="shared" ref="MA18:MD18" si="131">MA13</f>
        <v>7</v>
      </c>
      <c r="MB18" s="1413">
        <f t="shared" si="131"/>
        <v>4</v>
      </c>
      <c r="MC18" s="1413">
        <f t="shared" si="131"/>
        <v>6</v>
      </c>
      <c r="MD18" s="1413">
        <f t="shared" si="131"/>
        <v>2</v>
      </c>
      <c r="ME18" s="1413">
        <f t="shared" ref="ME18:MF18" si="132">ME13</f>
        <v>15</v>
      </c>
      <c r="MF18" s="1413">
        <f t="shared" si="132"/>
        <v>10</v>
      </c>
      <c r="MG18" s="1413">
        <f t="shared" ref="MG18:MH18" si="133">MG13</f>
        <v>6</v>
      </c>
      <c r="MH18" s="1413">
        <f t="shared" si="133"/>
        <v>1</v>
      </c>
      <c r="MI18" s="1413">
        <f t="shared" ref="MI18:MJ18" si="134">MI13</f>
        <v>4</v>
      </c>
      <c r="MJ18" s="1413">
        <f t="shared" si="134"/>
        <v>5</v>
      </c>
      <c r="MK18" s="1413">
        <f t="shared" ref="MK18:ML18" si="135">MK13</f>
        <v>7</v>
      </c>
      <c r="ML18" s="1413">
        <f t="shared" si="135"/>
        <v>7</v>
      </c>
      <c r="MM18" s="1413">
        <f t="shared" ref="MM18:MP18" si="136">MM13</f>
        <v>8</v>
      </c>
      <c r="MN18" s="1413">
        <f t="shared" si="136"/>
        <v>2</v>
      </c>
      <c r="MO18" s="1413">
        <f t="shared" si="136"/>
        <v>2</v>
      </c>
      <c r="MP18" s="1413">
        <f t="shared" si="136"/>
        <v>0</v>
      </c>
      <c r="MQ18" s="1413">
        <f t="shared" ref="MQ18:MR18" si="137">MQ13</f>
        <v>8</v>
      </c>
      <c r="MR18" s="1413">
        <f t="shared" si="137"/>
        <v>2</v>
      </c>
      <c r="MS18" s="1413">
        <f t="shared" ref="MS18:MT18" si="138">MS13</f>
        <v>1</v>
      </c>
      <c r="MT18" s="1413">
        <f t="shared" si="138"/>
        <v>3</v>
      </c>
      <c r="MU18" s="1413">
        <f t="shared" ref="MU18:MV18" si="139">MU13</f>
        <v>7</v>
      </c>
      <c r="MV18" s="1413">
        <f t="shared" si="139"/>
        <v>3</v>
      </c>
      <c r="MW18" s="1413">
        <f t="shared" ref="MW18:MX18" si="140">MW13</f>
        <v>3</v>
      </c>
      <c r="MX18" s="1413">
        <f t="shared" si="140"/>
        <v>1</v>
      </c>
      <c r="MY18" s="1413">
        <f t="shared" ref="MY18:MZ18" si="141">MY13</f>
        <v>7</v>
      </c>
      <c r="MZ18" s="1413">
        <f t="shared" si="141"/>
        <v>20</v>
      </c>
      <c r="NA18" s="1413">
        <f t="shared" ref="NA18:NB18" si="142">NA13</f>
        <v>6</v>
      </c>
      <c r="NB18" s="1413">
        <f t="shared" si="142"/>
        <v>2</v>
      </c>
      <c r="NC18" s="1413">
        <f t="shared" ref="NC18:ND18" si="143">NC13</f>
        <v>0</v>
      </c>
      <c r="ND18" s="1413">
        <f t="shared" si="143"/>
        <v>1</v>
      </c>
      <c r="NE18" s="1413">
        <f t="shared" ref="NE18:NF18" si="144">NE13</f>
        <v>8</v>
      </c>
      <c r="NF18" s="1413">
        <f t="shared" si="144"/>
        <v>3</v>
      </c>
      <c r="NG18" s="1413">
        <f t="shared" ref="NG18:NH18" si="145">NG13</f>
        <v>4</v>
      </c>
      <c r="NH18" s="1413">
        <f t="shared" si="145"/>
        <v>1</v>
      </c>
      <c r="NI18" s="1413">
        <f t="shared" ref="NI18:NJ18" si="146">NI13</f>
        <v>0</v>
      </c>
      <c r="NJ18" s="1413">
        <f t="shared" si="146"/>
        <v>15</v>
      </c>
      <c r="NK18" s="1413">
        <f t="shared" ref="NK18:NL18" si="147">NK13</f>
        <v>4</v>
      </c>
      <c r="NL18" s="1413">
        <f t="shared" si="147"/>
        <v>1</v>
      </c>
      <c r="NM18" s="1413">
        <f t="shared" ref="NM18:NN18" si="148">NM13</f>
        <v>4</v>
      </c>
      <c r="NN18" s="1413">
        <f t="shared" si="148"/>
        <v>4</v>
      </c>
      <c r="NO18" s="1413">
        <f t="shared" ref="NO18:NP18" si="149">NO13</f>
        <v>1</v>
      </c>
      <c r="NP18" s="1413">
        <f t="shared" si="149"/>
        <v>2</v>
      </c>
      <c r="NQ18" s="1413">
        <f t="shared" ref="NQ18:NR18" si="150">NQ13</f>
        <v>3</v>
      </c>
      <c r="NR18" s="1413">
        <f t="shared" si="150"/>
        <v>4</v>
      </c>
      <c r="NS18" s="1413">
        <f t="shared" ref="NS18:NT18" si="151">NS13</f>
        <v>1</v>
      </c>
      <c r="NT18" s="1413">
        <f t="shared" si="151"/>
        <v>2</v>
      </c>
      <c r="NU18" s="1413">
        <f t="shared" ref="NU18:NV18" si="152">NU13</f>
        <v>9</v>
      </c>
      <c r="NV18" s="1413">
        <f t="shared" si="152"/>
        <v>5</v>
      </c>
      <c r="NW18" s="1413">
        <f t="shared" ref="NW18:NX18" si="153">NW13</f>
        <v>4</v>
      </c>
      <c r="NX18" s="1413">
        <f t="shared" si="153"/>
        <v>2</v>
      </c>
      <c r="NY18" s="1413">
        <f t="shared" ref="NY18:NZ18" si="154">NY13</f>
        <v>3</v>
      </c>
      <c r="NZ18" s="1413">
        <f t="shared" si="154"/>
        <v>2</v>
      </c>
      <c r="OA18" s="1413">
        <f t="shared" ref="OA18:OB18" si="155">OA13</f>
        <v>0</v>
      </c>
      <c r="OB18" s="1413">
        <f t="shared" si="155"/>
        <v>0</v>
      </c>
      <c r="OC18" s="1413">
        <f t="shared" ref="OC18:OD18" si="156">OC13</f>
        <v>5</v>
      </c>
      <c r="OD18" s="1413">
        <f t="shared" si="156"/>
        <v>0</v>
      </c>
      <c r="OE18" s="1413">
        <f t="shared" ref="OE18:OF18" si="157">OE13</f>
        <v>6</v>
      </c>
      <c r="OF18" s="1413">
        <f t="shared" si="157"/>
        <v>5</v>
      </c>
      <c r="OG18" s="1413">
        <f t="shared" ref="OG18:OH18" si="158">OG13</f>
        <v>7</v>
      </c>
      <c r="OH18" s="1413">
        <f t="shared" si="158"/>
        <v>1</v>
      </c>
      <c r="OI18" s="1413">
        <f t="shared" ref="OI18:OJ18" si="159">OI13</f>
        <v>1</v>
      </c>
      <c r="OJ18" s="1413">
        <f t="shared" si="159"/>
        <v>4</v>
      </c>
      <c r="OK18" s="1413">
        <f t="shared" ref="OK18:OL18" si="160">OK13</f>
        <v>4</v>
      </c>
      <c r="OL18" s="1413">
        <f t="shared" si="160"/>
        <v>1</v>
      </c>
      <c r="OM18" s="1413">
        <f t="shared" ref="OM18:ON18" si="161">OM13</f>
        <v>1</v>
      </c>
      <c r="ON18" s="1413">
        <f t="shared" si="161"/>
        <v>1</v>
      </c>
      <c r="OO18" s="1413">
        <f t="shared" ref="OO18:OP18" si="162">OO13</f>
        <v>5</v>
      </c>
      <c r="OP18" s="1413">
        <f t="shared" si="162"/>
        <v>1</v>
      </c>
      <c r="OQ18" s="1413">
        <f t="shared" ref="OQ18:OR18" si="163">OQ13</f>
        <v>7</v>
      </c>
      <c r="OR18" s="1413">
        <f t="shared" si="163"/>
        <v>8</v>
      </c>
      <c r="OS18" s="1413">
        <f t="shared" ref="OS18:OT18" si="164">OS13</f>
        <v>1</v>
      </c>
      <c r="OT18" s="1413">
        <f t="shared" si="164"/>
        <v>2</v>
      </c>
      <c r="OU18" s="1413">
        <f t="shared" ref="OU18:OV18" si="165">OU13</f>
        <v>0</v>
      </c>
      <c r="OV18" s="1413">
        <f t="shared" si="165"/>
        <v>4</v>
      </c>
      <c r="OW18" s="1413">
        <f t="shared" ref="OW18:OX18" si="166">OW13</f>
        <v>1</v>
      </c>
      <c r="OX18" s="1413">
        <f t="shared" si="166"/>
        <v>0</v>
      </c>
      <c r="OY18" s="1413">
        <f t="shared" ref="OY18:OZ18" si="167">OY13</f>
        <v>0</v>
      </c>
      <c r="OZ18" s="1413">
        <f t="shared" si="167"/>
        <v>0</v>
      </c>
      <c r="PA18" s="1413">
        <f t="shared" ref="PA18:PB18" si="168">PA13</f>
        <v>0</v>
      </c>
      <c r="PB18" s="1413">
        <f t="shared" si="168"/>
        <v>2</v>
      </c>
      <c r="PC18" s="1413">
        <f t="shared" ref="PC18:PD18" si="169">PC13</f>
        <v>1</v>
      </c>
      <c r="PD18" s="1413">
        <f t="shared" si="169"/>
        <v>1</v>
      </c>
      <c r="PE18" s="1413">
        <f t="shared" ref="PE18:PF18" si="170">PE13</f>
        <v>8</v>
      </c>
      <c r="PF18" s="1413">
        <f t="shared" si="170"/>
        <v>0</v>
      </c>
      <c r="PG18" s="1413">
        <f t="shared" ref="PG18:PH18" si="171">PG13</f>
        <v>0</v>
      </c>
      <c r="PH18" s="1413">
        <f t="shared" si="171"/>
        <v>12</v>
      </c>
      <c r="PI18" s="1413">
        <f t="shared" ref="PI18:PJ18" si="172">PI13</f>
        <v>1</v>
      </c>
      <c r="PJ18" s="1413">
        <f t="shared" si="172"/>
        <v>1</v>
      </c>
      <c r="PK18" s="1413">
        <f t="shared" ref="PK18:PL18" si="173">PK13</f>
        <v>2</v>
      </c>
      <c r="PL18" s="1413">
        <f t="shared" si="173"/>
        <v>2</v>
      </c>
      <c r="PM18" s="1413">
        <f t="shared" ref="PM18:PN18" si="174">PM13</f>
        <v>3</v>
      </c>
      <c r="PN18" s="1413">
        <f t="shared" si="174"/>
        <v>2</v>
      </c>
      <c r="PO18" s="1413">
        <f t="shared" ref="PO18:PP18" si="175">PO13</f>
        <v>1</v>
      </c>
      <c r="PP18" s="1413">
        <f t="shared" si="175"/>
        <v>0</v>
      </c>
      <c r="PQ18" s="1413">
        <f t="shared" ref="PQ18:PR18" si="176">PQ13</f>
        <v>0</v>
      </c>
      <c r="PR18" s="1413">
        <f t="shared" si="176"/>
        <v>9</v>
      </c>
      <c r="PS18" s="1413">
        <f t="shared" ref="PS18:PT18" si="177">PS13</f>
        <v>0</v>
      </c>
      <c r="PT18" s="1413">
        <f t="shared" si="177"/>
        <v>5</v>
      </c>
      <c r="PU18" s="1413">
        <f t="shared" ref="PU18:PV18" si="178">PU13</f>
        <v>9</v>
      </c>
      <c r="PV18" s="1413">
        <f t="shared" si="178"/>
        <v>0</v>
      </c>
      <c r="PW18" s="1413">
        <f t="shared" ref="PW18:PX18" si="179">PW13</f>
        <v>4</v>
      </c>
      <c r="PX18" s="1413">
        <f t="shared" si="179"/>
        <v>2</v>
      </c>
      <c r="PY18" s="1413">
        <f t="shared" ref="PY18:PZ18" si="180">PY13</f>
        <v>0</v>
      </c>
      <c r="PZ18" s="1413">
        <f t="shared" si="180"/>
        <v>0</v>
      </c>
      <c r="QA18" s="1413">
        <f t="shared" ref="QA18:QB18" si="181">QA13</f>
        <v>0</v>
      </c>
      <c r="QB18" s="1413">
        <f t="shared" si="181"/>
        <v>0</v>
      </c>
      <c r="QC18" s="1413">
        <f t="shared" ref="QC18:QD18" si="182">QC13</f>
        <v>5</v>
      </c>
      <c r="QD18" s="1413">
        <f t="shared" si="182"/>
        <v>12</v>
      </c>
      <c r="QE18" s="1413">
        <f t="shared" ref="QE18:QF18" si="183">QE13</f>
        <v>6</v>
      </c>
      <c r="QF18" s="1413">
        <f t="shared" si="183"/>
        <v>6</v>
      </c>
      <c r="QG18" s="1413">
        <f t="shared" ref="QG18:QH18" si="184">QG13</f>
        <v>1</v>
      </c>
      <c r="QH18" s="1413">
        <f t="shared" si="184"/>
        <v>2</v>
      </c>
      <c r="QI18" s="1413">
        <f t="shared" ref="QI18:QJ18" si="185">QI13</f>
        <v>4</v>
      </c>
      <c r="QJ18" s="1413">
        <f t="shared" si="185"/>
        <v>3</v>
      </c>
      <c r="QK18" s="1413">
        <f t="shared" ref="QK18:QL18" si="186">QK13</f>
        <v>0</v>
      </c>
      <c r="QL18" s="1413">
        <f t="shared" si="186"/>
        <v>1</v>
      </c>
      <c r="QM18" s="1413">
        <f t="shared" ref="QM18:QN18" si="187">QM13</f>
        <v>1</v>
      </c>
      <c r="QN18" s="1413">
        <f t="shared" si="187"/>
        <v>6</v>
      </c>
      <c r="QO18" s="1413">
        <f t="shared" ref="QO18:QP18" si="188">QO13</f>
        <v>8</v>
      </c>
      <c r="QP18" s="1413">
        <f t="shared" si="188"/>
        <v>4</v>
      </c>
      <c r="QQ18" s="1413">
        <f t="shared" ref="QQ18:QR18" si="189">QQ13</f>
        <v>0</v>
      </c>
      <c r="QR18" s="1413">
        <f t="shared" si="189"/>
        <v>2</v>
      </c>
      <c r="QS18" s="1413">
        <f t="shared" ref="QS18:QT18" si="190">QS13</f>
        <v>2</v>
      </c>
      <c r="QT18" s="1413">
        <f t="shared" si="190"/>
        <v>7</v>
      </c>
      <c r="QU18" s="1413">
        <f t="shared" ref="QU18:QV18" si="191">QU13</f>
        <v>3</v>
      </c>
      <c r="QV18" s="1413">
        <f t="shared" si="191"/>
        <v>3</v>
      </c>
      <c r="QW18" s="1413">
        <f t="shared" ref="QW18:QX18" si="192">QW13</f>
        <v>8</v>
      </c>
      <c r="QX18" s="1413">
        <f t="shared" si="192"/>
        <v>0</v>
      </c>
      <c r="QY18" s="1413">
        <f t="shared" ref="QY18:QZ18" si="193">QY13</f>
        <v>1</v>
      </c>
      <c r="QZ18" s="1413">
        <f t="shared" si="193"/>
        <v>5</v>
      </c>
      <c r="RA18" s="1413">
        <f t="shared" ref="RA18:RB18" si="194">RA13</f>
        <v>6</v>
      </c>
      <c r="RB18" s="1413">
        <f t="shared" si="194"/>
        <v>8</v>
      </c>
      <c r="RC18" s="1413">
        <f t="shared" ref="RC18:RD18" si="195">RC13</f>
        <v>4</v>
      </c>
      <c r="RD18" s="1413">
        <f t="shared" si="195"/>
        <v>8</v>
      </c>
      <c r="RE18" s="1413">
        <f t="shared" ref="RE18:RF18" si="196">RE13</f>
        <v>5</v>
      </c>
      <c r="RF18" s="1413">
        <f t="shared" si="196"/>
        <v>2</v>
      </c>
      <c r="RG18" s="1413">
        <f t="shared" ref="RG18:RH18" si="197">RG13</f>
        <v>5</v>
      </c>
      <c r="RH18" s="1413">
        <f t="shared" si="197"/>
        <v>4</v>
      </c>
      <c r="RI18" s="1413">
        <f t="shared" ref="RI18:RJ18" si="198">RI13</f>
        <v>2</v>
      </c>
      <c r="RJ18" s="1413">
        <f t="shared" si="198"/>
        <v>3</v>
      </c>
      <c r="RK18" s="1413">
        <f t="shared" ref="RK18:RP18" si="199">RK13</f>
        <v>4</v>
      </c>
      <c r="RL18" s="1413">
        <f t="shared" si="199"/>
        <v>14</v>
      </c>
      <c r="RM18" s="1413">
        <f t="shared" si="199"/>
        <v>7</v>
      </c>
      <c r="RN18" s="1413">
        <f t="shared" si="199"/>
        <v>4</v>
      </c>
      <c r="RO18" s="1413">
        <f t="shared" si="199"/>
        <v>1</v>
      </c>
      <c r="RP18" s="1413">
        <f t="shared" si="199"/>
        <v>1</v>
      </c>
      <c r="RQ18" s="1413">
        <f t="shared" ref="RQ18:RR18" si="200">RQ13</f>
        <v>0</v>
      </c>
      <c r="RR18" s="1413">
        <f t="shared" si="200"/>
        <v>5</v>
      </c>
      <c r="RS18" s="1413">
        <f t="shared" ref="RS18:RT18" si="201">RS13</f>
        <v>0</v>
      </c>
      <c r="RT18" s="1413">
        <f t="shared" si="201"/>
        <v>4</v>
      </c>
      <c r="RU18" s="1413">
        <f t="shared" ref="RU18:RV18" si="202">RU13</f>
        <v>1</v>
      </c>
      <c r="RV18" s="1413">
        <f t="shared" si="202"/>
        <v>3</v>
      </c>
      <c r="RW18" s="1413">
        <f t="shared" ref="RW18:RX18" si="203">RW13</f>
        <v>8</v>
      </c>
      <c r="RX18" s="1413">
        <f t="shared" si="203"/>
        <v>1</v>
      </c>
      <c r="RY18" s="1413">
        <f t="shared" ref="RY18:RZ18" si="204">RY13</f>
        <v>0</v>
      </c>
      <c r="RZ18" s="1413">
        <f t="shared" si="204"/>
        <v>0</v>
      </c>
      <c r="SA18" s="1413">
        <f t="shared" ref="SA18:SB18" si="205">SA13</f>
        <v>2</v>
      </c>
      <c r="SB18" s="1413">
        <f t="shared" si="205"/>
        <v>8</v>
      </c>
      <c r="SC18" s="1413">
        <f t="shared" ref="SC18:SD18" si="206">SC13</f>
        <v>1</v>
      </c>
      <c r="SD18" s="1413">
        <f t="shared" si="206"/>
        <v>0</v>
      </c>
      <c r="SE18" s="1413">
        <f t="shared" ref="SE18:SF18" si="207">SE13</f>
        <v>2</v>
      </c>
      <c r="SF18" s="1413">
        <f t="shared" si="207"/>
        <v>5</v>
      </c>
      <c r="SG18" s="1413">
        <f t="shared" ref="SG18:SH18" si="208">SG13</f>
        <v>8</v>
      </c>
      <c r="SH18" s="1413">
        <f t="shared" si="208"/>
        <v>4</v>
      </c>
      <c r="SI18" s="1413">
        <f t="shared" ref="SI18:SJ18" si="209">SI13</f>
        <v>8</v>
      </c>
      <c r="SJ18" s="1413">
        <f t="shared" si="209"/>
        <v>3</v>
      </c>
      <c r="SK18" s="1413">
        <f t="shared" ref="SK18:SL18" si="210">SK13</f>
        <v>4</v>
      </c>
      <c r="SL18" s="1413">
        <f t="shared" si="210"/>
        <v>1</v>
      </c>
      <c r="SM18" s="1413">
        <f t="shared" ref="SM18:SN18" si="211">SM13</f>
        <v>2</v>
      </c>
      <c r="SN18" s="1413">
        <f t="shared" si="211"/>
        <v>5</v>
      </c>
      <c r="SO18" s="1413">
        <f t="shared" ref="SO18:ST18" si="212">SO13</f>
        <v>2</v>
      </c>
      <c r="SP18" s="1413">
        <f t="shared" si="212"/>
        <v>0</v>
      </c>
      <c r="SQ18" s="1413">
        <f t="shared" si="212"/>
        <v>3</v>
      </c>
      <c r="SR18" s="1413">
        <f t="shared" si="212"/>
        <v>3</v>
      </c>
      <c r="SS18" s="1413">
        <f t="shared" si="212"/>
        <v>1</v>
      </c>
      <c r="ST18" s="1413">
        <f t="shared" si="212"/>
        <v>0</v>
      </c>
      <c r="SU18" s="1413">
        <f t="shared" ref="SU18:SX18" si="213">SU13</f>
        <v>3</v>
      </c>
      <c r="SV18" s="1413">
        <f t="shared" si="213"/>
        <v>1</v>
      </c>
      <c r="SW18" s="1413">
        <f t="shared" si="213"/>
        <v>5</v>
      </c>
      <c r="SX18" s="1413">
        <f t="shared" si="213"/>
        <v>1</v>
      </c>
      <c r="SY18" s="1413">
        <f t="shared" ref="SY18:SZ18" si="214">SY13</f>
        <v>6</v>
      </c>
      <c r="SZ18" s="1413">
        <f t="shared" si="214"/>
        <v>6</v>
      </c>
    </row>
    <row r="19" spans="1:520" ht="13.2" hidden="1" x14ac:dyDescent="0.25">
      <c r="A19" s="4871" t="s">
        <v>39</v>
      </c>
      <c r="B19" s="4871" t="s">
        <v>5</v>
      </c>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row>
    <row r="20" spans="1:520" ht="13.2" hidden="1" x14ac:dyDescent="0.25">
      <c r="A20" s="4871" t="s">
        <v>5</v>
      </c>
      <c r="B20" s="4863">
        <v>42733</v>
      </c>
      <c r="C20" s="4863">
        <v>42734</v>
      </c>
      <c r="D20" s="4863">
        <v>42738</v>
      </c>
      <c r="E20" s="4863">
        <v>42739</v>
      </c>
      <c r="F20" s="4863">
        <v>42740</v>
      </c>
      <c r="G20" s="4863">
        <v>42741</v>
      </c>
      <c r="H20" s="4863">
        <v>42744</v>
      </c>
      <c r="I20" s="4863">
        <v>42745</v>
      </c>
      <c r="J20" s="4863">
        <v>42746</v>
      </c>
      <c r="K20" s="4863">
        <v>42747</v>
      </c>
      <c r="L20" s="4863">
        <v>42748</v>
      </c>
      <c r="M20" s="4863">
        <v>42751</v>
      </c>
      <c r="N20" s="4863">
        <v>42752</v>
      </c>
      <c r="O20" s="4863">
        <v>42753</v>
      </c>
      <c r="P20" s="4863">
        <v>42754</v>
      </c>
      <c r="Q20" s="4863">
        <v>42755</v>
      </c>
      <c r="R20" s="4863">
        <v>42758</v>
      </c>
      <c r="S20" s="4863">
        <v>42759</v>
      </c>
      <c r="T20" s="4863">
        <v>42760</v>
      </c>
      <c r="U20" s="4863">
        <v>42761</v>
      </c>
      <c r="V20" s="4863">
        <v>42762</v>
      </c>
      <c r="W20" s="4863">
        <v>42765</v>
      </c>
      <c r="X20" s="4863">
        <v>42766</v>
      </c>
      <c r="Y20" s="4863">
        <v>42767</v>
      </c>
      <c r="Z20" s="4863">
        <v>42768</v>
      </c>
      <c r="AA20" s="4863">
        <v>42769</v>
      </c>
      <c r="AB20" s="4863">
        <v>42772</v>
      </c>
      <c r="AC20" s="4863">
        <v>42773</v>
      </c>
      <c r="AD20" s="4863">
        <v>42774</v>
      </c>
      <c r="AE20" s="4863">
        <v>42775</v>
      </c>
      <c r="AF20" s="4863">
        <v>42776</v>
      </c>
      <c r="AG20" s="4863">
        <v>42779</v>
      </c>
      <c r="AH20" s="4863">
        <v>42780</v>
      </c>
      <c r="AI20" s="4863">
        <v>42781</v>
      </c>
      <c r="AJ20" s="4863">
        <v>42782</v>
      </c>
      <c r="AK20" s="4863">
        <v>42783</v>
      </c>
      <c r="AL20" s="4863">
        <v>42786</v>
      </c>
      <c r="AM20" s="4863">
        <v>42787</v>
      </c>
      <c r="AN20" s="4863">
        <v>42788</v>
      </c>
      <c r="AO20" s="4863">
        <v>42789</v>
      </c>
      <c r="AP20" s="4863">
        <v>42790</v>
      </c>
      <c r="AQ20" s="4863">
        <v>42793</v>
      </c>
      <c r="AR20" s="4863">
        <v>42794</v>
      </c>
      <c r="AS20" s="4863">
        <v>42795</v>
      </c>
      <c r="AT20" s="4863">
        <v>42796</v>
      </c>
      <c r="AU20" s="4863">
        <v>42797</v>
      </c>
      <c r="AV20" s="4863">
        <v>42800</v>
      </c>
      <c r="AW20" s="4863">
        <v>42801</v>
      </c>
      <c r="AX20" s="4863">
        <v>42802</v>
      </c>
      <c r="AY20" s="4863">
        <v>42803</v>
      </c>
      <c r="AZ20" s="4863">
        <v>42804</v>
      </c>
      <c r="BA20" s="4863">
        <v>42807</v>
      </c>
      <c r="BB20" s="4863">
        <v>42808</v>
      </c>
      <c r="BC20" s="4863">
        <v>42809</v>
      </c>
      <c r="BD20" s="4863">
        <v>42810</v>
      </c>
      <c r="BE20" s="4863">
        <v>42811</v>
      </c>
      <c r="BF20" s="4863">
        <v>42814</v>
      </c>
      <c r="BG20" s="4863">
        <v>42815</v>
      </c>
      <c r="BH20" s="4863">
        <v>42816</v>
      </c>
      <c r="BI20" s="4863">
        <v>42817</v>
      </c>
      <c r="BJ20" s="4863">
        <v>42818</v>
      </c>
      <c r="BK20" s="4863">
        <v>42821</v>
      </c>
      <c r="BL20" s="4863">
        <v>42822</v>
      </c>
      <c r="BM20" s="4863">
        <v>42823</v>
      </c>
      <c r="BN20" s="4863">
        <v>42824</v>
      </c>
      <c r="BO20" s="4863">
        <v>42825</v>
      </c>
      <c r="BP20" s="4863">
        <v>42828</v>
      </c>
      <c r="BQ20" s="4863">
        <v>42829</v>
      </c>
      <c r="BR20" s="4863">
        <v>42830</v>
      </c>
      <c r="BS20" s="4863">
        <v>42831</v>
      </c>
      <c r="BT20" s="4863">
        <v>42832</v>
      </c>
      <c r="BU20" s="4863">
        <v>42835</v>
      </c>
      <c r="BV20" s="4863">
        <v>42836</v>
      </c>
      <c r="BW20" s="4863">
        <v>42837</v>
      </c>
      <c r="BX20" s="4863">
        <v>42838</v>
      </c>
      <c r="BY20" s="4863">
        <v>42839</v>
      </c>
      <c r="BZ20" s="4863">
        <v>42842</v>
      </c>
      <c r="CA20" s="4863">
        <v>42843</v>
      </c>
      <c r="CB20" s="4863">
        <v>42844</v>
      </c>
      <c r="CC20" s="4863">
        <v>42845</v>
      </c>
      <c r="CD20" s="4863">
        <v>42846</v>
      </c>
      <c r="CE20" s="4863">
        <v>42849</v>
      </c>
      <c r="CF20" s="4863">
        <v>42850</v>
      </c>
      <c r="CG20" s="4863">
        <v>42851</v>
      </c>
      <c r="CH20" s="4863">
        <v>42852</v>
      </c>
      <c r="CI20" s="4863">
        <v>42853</v>
      </c>
      <c r="CJ20" s="4863">
        <v>42856</v>
      </c>
      <c r="CK20" s="4863">
        <v>42857</v>
      </c>
      <c r="CL20" s="4863">
        <v>42858</v>
      </c>
      <c r="CM20" s="4863">
        <v>42859</v>
      </c>
      <c r="CN20" s="4863">
        <v>42860</v>
      </c>
      <c r="CO20" s="4863">
        <v>42863</v>
      </c>
      <c r="CP20" s="4863">
        <v>42864</v>
      </c>
      <c r="CQ20" s="4863">
        <v>42865</v>
      </c>
      <c r="CR20" s="4863">
        <v>42866</v>
      </c>
      <c r="CS20" s="4863">
        <v>42867</v>
      </c>
      <c r="CT20" s="4863">
        <v>42870</v>
      </c>
      <c r="CU20" s="4863">
        <v>42871</v>
      </c>
      <c r="CV20" s="4863">
        <v>42872</v>
      </c>
      <c r="CW20" s="4863">
        <v>42873</v>
      </c>
      <c r="CX20" s="4863">
        <v>42874</v>
      </c>
      <c r="CY20" s="4863">
        <v>42877</v>
      </c>
      <c r="CZ20" s="4863">
        <v>42878</v>
      </c>
      <c r="DA20" s="4863">
        <v>42879</v>
      </c>
      <c r="DB20" s="4863">
        <v>42880</v>
      </c>
      <c r="DC20" s="4863">
        <v>42881</v>
      </c>
      <c r="DD20" s="4863">
        <v>42884</v>
      </c>
      <c r="DE20" s="4863">
        <v>42885</v>
      </c>
      <c r="DF20" s="4863">
        <v>42886</v>
      </c>
      <c r="DG20" s="4863">
        <v>42887</v>
      </c>
      <c r="DH20" s="4863">
        <v>42888</v>
      </c>
      <c r="DI20" s="4863">
        <v>42891</v>
      </c>
      <c r="DJ20" s="4863">
        <v>42892</v>
      </c>
      <c r="DK20" s="4863">
        <v>42893</v>
      </c>
      <c r="DL20" s="4863">
        <v>42894</v>
      </c>
      <c r="DM20" s="4863">
        <v>42895</v>
      </c>
      <c r="DN20" s="4863">
        <v>42898</v>
      </c>
      <c r="DO20" s="4863">
        <v>42899</v>
      </c>
      <c r="DP20" s="4863">
        <v>42900</v>
      </c>
      <c r="DQ20" s="4863">
        <v>42901</v>
      </c>
      <c r="DR20" s="4863">
        <v>42902</v>
      </c>
      <c r="DS20" s="4863">
        <v>42905</v>
      </c>
      <c r="DT20" s="4863">
        <v>42906</v>
      </c>
      <c r="DU20" s="4863">
        <v>42907</v>
      </c>
      <c r="DV20" s="4863">
        <v>42908</v>
      </c>
      <c r="DW20" s="4863">
        <v>42909</v>
      </c>
      <c r="DX20" s="4863">
        <v>42912</v>
      </c>
      <c r="DY20" s="4863">
        <v>42913</v>
      </c>
      <c r="DZ20" s="4863">
        <v>42914</v>
      </c>
      <c r="EA20" s="4863">
        <v>42915</v>
      </c>
      <c r="EB20" s="4863">
        <v>42916</v>
      </c>
      <c r="EC20" s="4863">
        <v>42919</v>
      </c>
      <c r="ED20" s="4863">
        <v>42921</v>
      </c>
      <c r="EE20" s="4863">
        <v>42922</v>
      </c>
      <c r="EF20" s="4863">
        <v>42923</v>
      </c>
      <c r="EG20" s="4863">
        <v>42926</v>
      </c>
      <c r="EH20" s="4863">
        <v>42927</v>
      </c>
      <c r="EI20" s="4863">
        <v>42928</v>
      </c>
      <c r="EJ20" s="4863">
        <v>42929</v>
      </c>
      <c r="EK20" s="4863">
        <v>42930</v>
      </c>
      <c r="EL20" s="4863">
        <v>42933</v>
      </c>
      <c r="EM20" s="4863">
        <v>42934</v>
      </c>
      <c r="EN20" s="4863">
        <v>42935</v>
      </c>
      <c r="EO20" s="4863">
        <v>42936</v>
      </c>
      <c r="EP20" s="4863">
        <v>42937</v>
      </c>
      <c r="EQ20" s="4863">
        <v>42940</v>
      </c>
      <c r="ER20" s="4863">
        <v>42941</v>
      </c>
      <c r="ES20" s="4863">
        <v>42942</v>
      </c>
      <c r="ET20" s="4863">
        <v>42943</v>
      </c>
      <c r="EU20" s="4863">
        <v>42944</v>
      </c>
      <c r="EV20" s="4863">
        <v>42947</v>
      </c>
      <c r="EW20" s="4863">
        <v>42948</v>
      </c>
      <c r="EX20" s="4863">
        <v>42949</v>
      </c>
      <c r="EY20" s="4863">
        <v>42950</v>
      </c>
      <c r="EZ20" s="4863">
        <v>42951</v>
      </c>
      <c r="FA20" s="4863">
        <v>42954</v>
      </c>
      <c r="FB20" s="4863">
        <v>42955</v>
      </c>
      <c r="FC20" s="4863">
        <v>42956</v>
      </c>
      <c r="FD20" s="4863">
        <v>42957</v>
      </c>
      <c r="FE20" s="4863">
        <v>42958</v>
      </c>
      <c r="FF20" s="4863">
        <v>42961</v>
      </c>
      <c r="FG20" s="4863">
        <v>42962</v>
      </c>
      <c r="FH20" s="4863">
        <v>42963</v>
      </c>
      <c r="FI20" s="4863">
        <v>42964</v>
      </c>
      <c r="FJ20" s="4863">
        <v>42965</v>
      </c>
      <c r="FK20" s="4863">
        <v>42968</v>
      </c>
      <c r="FL20" s="4863">
        <v>42969</v>
      </c>
      <c r="FM20" s="4863">
        <v>42970</v>
      </c>
      <c r="FN20" s="4863">
        <v>42971</v>
      </c>
      <c r="FO20" s="4863">
        <v>42972</v>
      </c>
      <c r="FP20" s="4863">
        <v>42975</v>
      </c>
      <c r="FQ20" s="4863">
        <v>42976</v>
      </c>
      <c r="FR20" s="4863">
        <v>42977</v>
      </c>
      <c r="FS20" s="4863">
        <v>42978</v>
      </c>
      <c r="FT20" s="4863">
        <v>42979</v>
      </c>
      <c r="FU20" s="4863">
        <v>42982</v>
      </c>
      <c r="FV20" s="4863">
        <v>42983</v>
      </c>
      <c r="FW20" s="4863">
        <v>42984</v>
      </c>
      <c r="FX20" s="4863">
        <v>42985</v>
      </c>
      <c r="FY20" s="4863">
        <v>42986</v>
      </c>
      <c r="FZ20" s="4863">
        <v>42989</v>
      </c>
      <c r="GA20" s="4863">
        <v>42990</v>
      </c>
      <c r="GB20" s="4863">
        <v>42991</v>
      </c>
      <c r="GC20" s="4863">
        <v>42992</v>
      </c>
      <c r="GD20" s="4863">
        <v>42993</v>
      </c>
      <c r="GE20" s="4863">
        <v>42996</v>
      </c>
      <c r="GF20" s="4863">
        <v>42997</v>
      </c>
      <c r="GG20" s="4863">
        <v>42998</v>
      </c>
      <c r="GH20" s="4863">
        <v>42999</v>
      </c>
      <c r="GI20" s="4863">
        <v>43000</v>
      </c>
      <c r="GJ20" s="4863">
        <v>43003</v>
      </c>
      <c r="GK20" s="4863">
        <v>43004</v>
      </c>
      <c r="GL20" s="4863">
        <v>43005</v>
      </c>
      <c r="GM20" s="4863">
        <v>43006</v>
      </c>
      <c r="GN20" s="4863">
        <v>43007</v>
      </c>
      <c r="GO20" s="4863">
        <v>43010</v>
      </c>
      <c r="GP20" s="4863">
        <v>43011</v>
      </c>
      <c r="GQ20" s="4863">
        <v>43012</v>
      </c>
      <c r="GR20" s="4863">
        <v>43013</v>
      </c>
      <c r="GS20" s="4863">
        <v>43014</v>
      </c>
      <c r="GT20" s="4863">
        <v>43017</v>
      </c>
      <c r="GU20" s="4863">
        <v>43018</v>
      </c>
      <c r="GV20" s="4863">
        <v>43019</v>
      </c>
      <c r="GW20" s="4863">
        <v>43020</v>
      </c>
      <c r="GX20" s="4863">
        <v>43021</v>
      </c>
      <c r="GY20" s="4863">
        <v>43024</v>
      </c>
      <c r="GZ20" s="4863">
        <v>43025</v>
      </c>
      <c r="HA20" s="4863">
        <v>43026</v>
      </c>
      <c r="HB20" s="4863">
        <v>43027</v>
      </c>
      <c r="HC20" s="4863">
        <v>43028</v>
      </c>
      <c r="HD20" s="4863">
        <v>43031</v>
      </c>
      <c r="HE20" s="4863">
        <v>43032</v>
      </c>
      <c r="HF20" s="4863">
        <v>43033</v>
      </c>
      <c r="HG20" s="4863">
        <v>43034</v>
      </c>
      <c r="HH20" s="4863">
        <v>43035</v>
      </c>
      <c r="HI20" s="4863">
        <v>43038</v>
      </c>
      <c r="HJ20" s="4863">
        <v>43039</v>
      </c>
      <c r="HK20" s="4863">
        <v>43040</v>
      </c>
      <c r="HL20" s="4863">
        <v>43041</v>
      </c>
      <c r="HM20" s="4863">
        <v>43042</v>
      </c>
      <c r="HN20" s="4863">
        <v>43045</v>
      </c>
      <c r="HO20" s="4863">
        <v>43046</v>
      </c>
      <c r="HP20" s="4863">
        <v>43047</v>
      </c>
      <c r="HQ20" s="4863">
        <v>43048</v>
      </c>
      <c r="HR20" s="4863">
        <v>43049</v>
      </c>
      <c r="HS20" s="4863">
        <v>43052</v>
      </c>
      <c r="HT20" s="4863">
        <v>43053</v>
      </c>
      <c r="HU20" s="4863">
        <v>43054</v>
      </c>
      <c r="HV20" s="4863">
        <v>43055</v>
      </c>
      <c r="HW20" s="4863">
        <v>43056</v>
      </c>
      <c r="HX20" s="4863">
        <v>43059</v>
      </c>
      <c r="HY20" s="4863">
        <v>43060</v>
      </c>
      <c r="HZ20" s="4863">
        <v>43061</v>
      </c>
      <c r="IA20" s="4863">
        <v>43062</v>
      </c>
      <c r="IB20" s="4863">
        <v>43063</v>
      </c>
      <c r="IC20" s="4863">
        <v>43066</v>
      </c>
      <c r="ID20" s="4863">
        <v>43067</v>
      </c>
      <c r="IE20" s="4863">
        <v>43068</v>
      </c>
      <c r="IF20" s="4863">
        <v>43069</v>
      </c>
      <c r="IG20" s="4863">
        <v>43070</v>
      </c>
      <c r="IH20" s="4863">
        <v>43073</v>
      </c>
      <c r="II20" s="4863">
        <v>43074</v>
      </c>
      <c r="IJ20" s="4863">
        <v>43075</v>
      </c>
      <c r="IK20" s="4863">
        <v>43076</v>
      </c>
      <c r="IL20" s="4863">
        <v>43077</v>
      </c>
      <c r="IM20" s="4863">
        <v>43080</v>
      </c>
      <c r="IN20" s="4863">
        <v>43081</v>
      </c>
      <c r="IO20" s="4863">
        <v>43082</v>
      </c>
      <c r="IP20" s="4863">
        <v>43083</v>
      </c>
      <c r="IQ20" s="4863">
        <v>43084</v>
      </c>
      <c r="IR20" s="4863">
        <v>43087</v>
      </c>
      <c r="IS20" s="4863">
        <v>43088</v>
      </c>
      <c r="IT20" s="4863">
        <v>43089</v>
      </c>
      <c r="IU20" s="4863">
        <v>43090</v>
      </c>
      <c r="IV20" s="4863">
        <v>43091</v>
      </c>
      <c r="IW20" s="4863">
        <v>43095</v>
      </c>
      <c r="IX20" s="4863">
        <v>43096</v>
      </c>
      <c r="IY20" s="4863">
        <v>43097</v>
      </c>
      <c r="IZ20" s="4863">
        <v>43098</v>
      </c>
      <c r="JA20" s="4863">
        <v>43101</v>
      </c>
      <c r="JB20" s="4863">
        <v>43102</v>
      </c>
      <c r="JC20" s="4863">
        <v>43103</v>
      </c>
      <c r="JD20" s="4863">
        <v>43104</v>
      </c>
      <c r="JE20" s="4863">
        <v>43105</v>
      </c>
      <c r="JF20" s="4863">
        <v>43108</v>
      </c>
      <c r="JG20" s="4863">
        <v>43109</v>
      </c>
      <c r="JH20" s="4863">
        <v>43110</v>
      </c>
      <c r="JI20" s="4863">
        <v>43111</v>
      </c>
      <c r="JJ20" s="4863">
        <v>43112</v>
      </c>
      <c r="JK20" s="4863">
        <v>43115</v>
      </c>
      <c r="JL20" s="4863">
        <v>43116</v>
      </c>
      <c r="JM20" s="4863">
        <v>43117</v>
      </c>
      <c r="JN20" s="4863">
        <v>43118</v>
      </c>
      <c r="JO20" s="4863">
        <v>43119</v>
      </c>
      <c r="JP20" s="4863">
        <v>43122</v>
      </c>
      <c r="JQ20" s="4863">
        <v>43123</v>
      </c>
      <c r="JR20" s="4863">
        <v>43124</v>
      </c>
      <c r="JS20" s="4863">
        <v>43125</v>
      </c>
      <c r="JT20" s="4863">
        <v>43126</v>
      </c>
      <c r="JU20" s="4863">
        <v>43129</v>
      </c>
      <c r="JV20" s="4863">
        <v>43130</v>
      </c>
      <c r="JW20" s="4863">
        <v>43131</v>
      </c>
      <c r="JX20" s="4863">
        <v>43132</v>
      </c>
      <c r="JY20" s="4863">
        <v>43133</v>
      </c>
      <c r="JZ20" s="4863">
        <v>43136</v>
      </c>
      <c r="KA20" s="4863">
        <v>43137</v>
      </c>
      <c r="KB20" s="4863">
        <v>43138</v>
      </c>
      <c r="KC20" s="4863">
        <v>43139</v>
      </c>
      <c r="KD20" s="4863">
        <v>43140</v>
      </c>
      <c r="KE20" s="4863">
        <v>43143</v>
      </c>
      <c r="KF20" s="4863">
        <v>43144</v>
      </c>
      <c r="KG20" s="4863">
        <v>43145</v>
      </c>
      <c r="KH20" s="4863">
        <v>43146</v>
      </c>
      <c r="KI20" s="4863">
        <v>43147</v>
      </c>
      <c r="KJ20" s="4863">
        <v>43150</v>
      </c>
      <c r="KK20" s="4863">
        <v>43151</v>
      </c>
      <c r="KL20" s="4863">
        <v>43152</v>
      </c>
      <c r="KM20" s="4863">
        <v>43153</v>
      </c>
      <c r="KN20" s="4863">
        <v>43154</v>
      </c>
      <c r="KO20" s="4863">
        <v>43157</v>
      </c>
      <c r="KP20" s="4863">
        <v>43158</v>
      </c>
      <c r="KQ20" s="4863">
        <v>43159</v>
      </c>
      <c r="KR20" s="4863">
        <v>43160</v>
      </c>
      <c r="KS20" s="4863">
        <v>43161</v>
      </c>
      <c r="KT20" s="4863">
        <v>43164</v>
      </c>
      <c r="KU20" s="4863">
        <v>43165</v>
      </c>
      <c r="KV20" s="4863">
        <v>43166</v>
      </c>
      <c r="KW20" s="4863">
        <v>43167</v>
      </c>
      <c r="KX20" s="4863">
        <v>43168</v>
      </c>
      <c r="KY20" s="4863">
        <v>43171</v>
      </c>
      <c r="KZ20" s="4863">
        <v>43172</v>
      </c>
      <c r="LA20" s="4863">
        <v>43173</v>
      </c>
      <c r="LB20" s="4863">
        <v>43174</v>
      </c>
      <c r="LC20" s="4863">
        <v>43175</v>
      </c>
      <c r="LD20" s="4863">
        <v>43178</v>
      </c>
      <c r="LE20" s="4863">
        <v>43179</v>
      </c>
      <c r="LF20" s="4863">
        <v>43180</v>
      </c>
      <c r="LG20" s="4863">
        <v>43181</v>
      </c>
      <c r="LH20" s="4863">
        <v>43182</v>
      </c>
      <c r="LI20" s="4863">
        <v>43185</v>
      </c>
      <c r="LJ20" s="4863">
        <v>43186</v>
      </c>
      <c r="LK20" s="4863">
        <v>43187</v>
      </c>
      <c r="LL20" s="4863">
        <v>43188</v>
      </c>
      <c r="LM20" s="4863">
        <v>43189</v>
      </c>
      <c r="LN20" s="4863">
        <v>43192</v>
      </c>
      <c r="LO20" s="4863">
        <v>43193</v>
      </c>
      <c r="LP20" s="4863">
        <v>43194</v>
      </c>
      <c r="LQ20" s="4863">
        <v>43195</v>
      </c>
      <c r="LR20" s="4863">
        <v>43196</v>
      </c>
      <c r="LS20" s="4863">
        <v>43199</v>
      </c>
      <c r="LT20" s="4863">
        <v>43200</v>
      </c>
      <c r="LU20" s="4863">
        <v>43201</v>
      </c>
      <c r="LV20" s="4863">
        <v>43202</v>
      </c>
      <c r="LW20" s="4863">
        <v>43203</v>
      </c>
      <c r="LX20" s="4863">
        <v>43206</v>
      </c>
      <c r="LY20" s="4863">
        <v>43207</v>
      </c>
      <c r="LZ20" s="4863">
        <v>43208</v>
      </c>
      <c r="MA20" s="4863">
        <v>43209</v>
      </c>
      <c r="MB20" s="4863">
        <v>43210</v>
      </c>
      <c r="MC20" s="4863">
        <v>43213</v>
      </c>
      <c r="MD20" s="4863">
        <v>43214</v>
      </c>
      <c r="ME20" s="4863">
        <v>43215</v>
      </c>
      <c r="MF20" s="4863">
        <v>43216</v>
      </c>
      <c r="MG20" s="4863">
        <v>43217</v>
      </c>
      <c r="MH20" s="4863">
        <v>43220</v>
      </c>
      <c r="MI20" s="4863">
        <v>43221</v>
      </c>
      <c r="MJ20" s="4863">
        <v>43222</v>
      </c>
      <c r="MK20" s="4863">
        <v>43223</v>
      </c>
      <c r="ML20" s="4863">
        <v>43224</v>
      </c>
      <c r="MM20" s="4863">
        <v>43227</v>
      </c>
      <c r="MN20" s="4863">
        <v>43228</v>
      </c>
      <c r="MO20" s="4863">
        <v>43229</v>
      </c>
      <c r="MP20" s="4863">
        <v>43230</v>
      </c>
      <c r="MQ20" s="4863">
        <v>43231</v>
      </c>
      <c r="MR20" s="4863">
        <v>43234</v>
      </c>
      <c r="MS20" s="4863">
        <v>43235</v>
      </c>
      <c r="MT20" s="4863">
        <v>43236</v>
      </c>
      <c r="MU20" s="4863">
        <v>43237</v>
      </c>
      <c r="MV20" s="4863">
        <v>43238</v>
      </c>
      <c r="MW20" s="4863">
        <v>43241</v>
      </c>
      <c r="MX20" s="4863">
        <v>43242</v>
      </c>
      <c r="MY20" s="4863">
        <v>43243</v>
      </c>
      <c r="MZ20" s="4863">
        <v>43244</v>
      </c>
      <c r="NA20" s="4863">
        <v>43245</v>
      </c>
      <c r="NB20" s="4863">
        <v>43249</v>
      </c>
      <c r="NC20" s="4863">
        <v>43250</v>
      </c>
      <c r="ND20" s="4863">
        <v>43251</v>
      </c>
      <c r="NE20" s="4863">
        <v>43252</v>
      </c>
      <c r="NF20" s="4863">
        <v>43255</v>
      </c>
      <c r="NG20" s="4863">
        <v>43256</v>
      </c>
      <c r="NH20" s="4863">
        <v>43257</v>
      </c>
      <c r="NI20" s="4863">
        <v>43258</v>
      </c>
      <c r="NJ20" s="4863">
        <v>43259</v>
      </c>
      <c r="NK20" s="4863">
        <v>43262</v>
      </c>
      <c r="NL20" s="4863">
        <v>43263</v>
      </c>
      <c r="NM20" s="4863">
        <v>43264</v>
      </c>
      <c r="NN20" s="4863">
        <v>43265</v>
      </c>
      <c r="NO20" s="4863">
        <v>43266</v>
      </c>
      <c r="NP20" s="4863">
        <v>43269</v>
      </c>
      <c r="NQ20" s="4863">
        <v>43270</v>
      </c>
      <c r="NR20" s="4863">
        <v>43271</v>
      </c>
      <c r="NS20" s="4863">
        <v>43272</v>
      </c>
      <c r="NT20" s="4863">
        <v>43273</v>
      </c>
      <c r="NU20" s="4863">
        <v>43276</v>
      </c>
      <c r="NV20" s="4863">
        <v>43277</v>
      </c>
      <c r="NW20" s="4863">
        <v>43278</v>
      </c>
      <c r="NX20" s="4863">
        <v>43279</v>
      </c>
      <c r="NY20" s="4863">
        <v>43280</v>
      </c>
      <c r="NZ20" s="4863">
        <v>43283</v>
      </c>
      <c r="OA20" s="4863">
        <v>43284</v>
      </c>
      <c r="OB20" s="4863">
        <v>43285</v>
      </c>
      <c r="OC20" s="4863">
        <v>43286</v>
      </c>
      <c r="OD20" s="4863">
        <v>43287</v>
      </c>
      <c r="OE20" s="4863">
        <v>43290</v>
      </c>
      <c r="OF20" s="4863">
        <v>43291</v>
      </c>
      <c r="OG20" s="4863">
        <v>43292</v>
      </c>
      <c r="OH20" s="4863">
        <v>43293</v>
      </c>
      <c r="OI20" s="4863">
        <v>43294</v>
      </c>
      <c r="OJ20" s="4863">
        <v>43297</v>
      </c>
      <c r="OK20" s="4863">
        <v>43298</v>
      </c>
      <c r="OL20" s="4863">
        <v>43299</v>
      </c>
      <c r="OM20" s="4863">
        <v>43300</v>
      </c>
      <c r="ON20" s="4863">
        <v>43301</v>
      </c>
      <c r="OO20" s="4863">
        <v>43304</v>
      </c>
      <c r="OP20" s="4863">
        <v>43305</v>
      </c>
      <c r="OQ20" s="4863">
        <v>43306</v>
      </c>
      <c r="OR20" s="4863">
        <v>43307</v>
      </c>
      <c r="OS20" s="4863">
        <v>43308</v>
      </c>
      <c r="OT20" s="4863">
        <v>43311</v>
      </c>
      <c r="OU20" s="4863">
        <v>43312</v>
      </c>
      <c r="OV20" s="4863">
        <v>43313</v>
      </c>
      <c r="OW20" s="4863">
        <v>43314</v>
      </c>
      <c r="OX20" s="4863">
        <v>43315</v>
      </c>
      <c r="OY20" s="4863">
        <v>43318</v>
      </c>
      <c r="OZ20" s="4863">
        <v>43319</v>
      </c>
      <c r="PA20" s="4863">
        <v>43320</v>
      </c>
      <c r="PB20" s="4863">
        <v>43321</v>
      </c>
      <c r="PC20" s="4863">
        <v>43322</v>
      </c>
      <c r="PD20" s="4863">
        <v>43325</v>
      </c>
      <c r="PE20" s="4863">
        <v>43326</v>
      </c>
      <c r="PF20" s="4863">
        <v>43327</v>
      </c>
      <c r="PG20" s="4863">
        <v>43328</v>
      </c>
      <c r="PH20" s="4863">
        <v>43329</v>
      </c>
      <c r="PI20" s="4863">
        <v>43332</v>
      </c>
      <c r="PJ20" s="4863">
        <v>43333</v>
      </c>
      <c r="PK20" s="4863">
        <v>43334</v>
      </c>
      <c r="PL20" s="4863">
        <v>43335</v>
      </c>
      <c r="PM20" s="4863">
        <v>43336</v>
      </c>
      <c r="PN20" s="4863">
        <v>43339</v>
      </c>
      <c r="PO20" s="4863">
        <v>43340</v>
      </c>
      <c r="PP20" s="4863">
        <v>43341</v>
      </c>
      <c r="PQ20" s="4863">
        <v>43342</v>
      </c>
      <c r="PR20" s="4863">
        <v>43343</v>
      </c>
      <c r="PS20" s="4863">
        <v>43346</v>
      </c>
      <c r="PT20" s="4863">
        <v>43347</v>
      </c>
      <c r="PU20" s="4863">
        <v>43348</v>
      </c>
      <c r="PV20" s="4863">
        <v>43349</v>
      </c>
      <c r="PW20" s="4863">
        <v>43350</v>
      </c>
      <c r="PX20" s="4863">
        <v>43353</v>
      </c>
      <c r="PY20" s="4863">
        <v>43354</v>
      </c>
      <c r="PZ20" s="4863">
        <v>43355</v>
      </c>
      <c r="QA20" s="4863">
        <v>43356</v>
      </c>
      <c r="QB20" s="4863">
        <v>43357</v>
      </c>
      <c r="QC20" s="4863">
        <v>43360</v>
      </c>
      <c r="QD20" s="4863">
        <v>43361</v>
      </c>
      <c r="QE20" s="4863">
        <v>43362</v>
      </c>
      <c r="QF20" s="4863">
        <v>43363</v>
      </c>
      <c r="QG20" s="4863">
        <v>43364</v>
      </c>
      <c r="QH20" s="4863">
        <v>43367</v>
      </c>
      <c r="QI20" s="4863">
        <v>43368</v>
      </c>
      <c r="QJ20" s="4863">
        <v>43369</v>
      </c>
      <c r="QK20" s="4863">
        <v>43370</v>
      </c>
      <c r="QL20" s="4863">
        <v>43371</v>
      </c>
      <c r="QM20" s="4863">
        <v>43374</v>
      </c>
      <c r="QN20" s="4863">
        <v>43375</v>
      </c>
      <c r="QO20" s="4863">
        <v>43376</v>
      </c>
      <c r="QP20" s="4863">
        <v>43377</v>
      </c>
      <c r="QQ20" s="4863">
        <v>43378</v>
      </c>
      <c r="QR20" s="4863">
        <v>43381</v>
      </c>
      <c r="QS20" s="4863">
        <v>43382</v>
      </c>
      <c r="QT20" s="4863">
        <v>43383</v>
      </c>
      <c r="QU20" s="4863">
        <v>43384</v>
      </c>
      <c r="QV20" s="4863">
        <v>43385</v>
      </c>
      <c r="QW20" s="4863">
        <v>43388</v>
      </c>
      <c r="QX20" s="4863">
        <v>43389</v>
      </c>
      <c r="QY20" s="4863">
        <v>43390</v>
      </c>
      <c r="QZ20" s="4863">
        <v>43391</v>
      </c>
      <c r="RA20" s="4863">
        <v>43392</v>
      </c>
      <c r="RB20" s="4863">
        <v>43395</v>
      </c>
      <c r="RC20" s="4863">
        <v>43396</v>
      </c>
      <c r="RD20" s="4863">
        <v>43397</v>
      </c>
      <c r="RE20" s="4863">
        <v>43398</v>
      </c>
      <c r="RF20" s="4863">
        <v>43399</v>
      </c>
      <c r="RG20" s="4863">
        <v>43402</v>
      </c>
      <c r="RH20" s="4863">
        <v>43403</v>
      </c>
      <c r="RI20" s="4863">
        <v>43404</v>
      </c>
      <c r="RJ20" s="4863">
        <v>43405</v>
      </c>
      <c r="RK20" s="4863">
        <v>43406</v>
      </c>
      <c r="RL20" s="4863">
        <v>43409</v>
      </c>
      <c r="RM20" s="4863">
        <v>43410</v>
      </c>
      <c r="RN20" s="4863">
        <v>43411</v>
      </c>
      <c r="RO20" s="4863">
        <v>43412</v>
      </c>
      <c r="RP20" s="4863">
        <v>43413</v>
      </c>
      <c r="RQ20" s="4863">
        <v>43416</v>
      </c>
      <c r="RR20" s="4863">
        <v>43417</v>
      </c>
      <c r="RS20" s="4863">
        <v>43418</v>
      </c>
      <c r="RT20" s="4863">
        <v>43419</v>
      </c>
      <c r="RU20" s="4863">
        <v>43420</v>
      </c>
      <c r="RV20" s="4863">
        <v>43423</v>
      </c>
      <c r="RW20" s="4863">
        <v>43424</v>
      </c>
      <c r="RX20" s="4863">
        <v>43425</v>
      </c>
      <c r="RY20" s="4863">
        <v>43426</v>
      </c>
      <c r="RZ20" s="4863">
        <v>43427</v>
      </c>
      <c r="SA20" s="4863">
        <v>43430</v>
      </c>
      <c r="SB20" s="4863">
        <v>43431</v>
      </c>
      <c r="SC20" s="4863">
        <v>43432</v>
      </c>
      <c r="SD20" s="4863">
        <v>43433</v>
      </c>
      <c r="SE20" s="4863">
        <v>43434</v>
      </c>
      <c r="SF20" s="4863">
        <v>43437</v>
      </c>
      <c r="SG20" s="4863">
        <v>43438</v>
      </c>
      <c r="SH20" s="4863">
        <v>43439</v>
      </c>
      <c r="SI20" s="4863">
        <v>43440</v>
      </c>
      <c r="SJ20" s="4863">
        <v>43441</v>
      </c>
      <c r="SK20" s="4863">
        <v>43444</v>
      </c>
      <c r="SL20" s="4863">
        <v>43445</v>
      </c>
      <c r="SM20" s="4863">
        <v>43446</v>
      </c>
      <c r="SN20" s="4863">
        <v>43447</v>
      </c>
      <c r="SO20" s="4863">
        <v>43448</v>
      </c>
      <c r="SP20" s="4863">
        <v>43451</v>
      </c>
      <c r="SQ20" s="4863">
        <v>43452</v>
      </c>
      <c r="SR20" s="4863">
        <v>43453</v>
      </c>
      <c r="SS20" s="4863">
        <v>43454</v>
      </c>
      <c r="ST20" s="4863">
        <v>43455</v>
      </c>
      <c r="SU20" s="4863">
        <v>43458</v>
      </c>
      <c r="SV20" s="4863">
        <v>43460</v>
      </c>
      <c r="SW20" s="4863">
        <v>43461</v>
      </c>
      <c r="SX20" s="4863">
        <v>43462</v>
      </c>
      <c r="SY20" s="4863">
        <v>43830</v>
      </c>
      <c r="SZ20" s="4863">
        <v>43467</v>
      </c>
    </row>
    <row r="21" spans="1:520" ht="13.2" x14ac:dyDescent="0.25">
      <c r="A21" s="4867" t="s">
        <v>40</v>
      </c>
      <c r="B21" s="4849">
        <v>5</v>
      </c>
      <c r="C21" s="4849">
        <v>4</v>
      </c>
      <c r="D21" s="4849">
        <v>7</v>
      </c>
      <c r="E21" s="4849">
        <v>4</v>
      </c>
      <c r="F21" s="4849">
        <v>2</v>
      </c>
      <c r="G21" s="4849">
        <v>1</v>
      </c>
      <c r="H21" s="4849">
        <v>3</v>
      </c>
      <c r="I21" s="4849">
        <v>9</v>
      </c>
      <c r="J21" s="4849">
        <v>3</v>
      </c>
      <c r="K21" s="4849">
        <v>5</v>
      </c>
      <c r="L21" s="4849">
        <v>1</v>
      </c>
      <c r="M21" s="4849">
        <v>2</v>
      </c>
      <c r="N21" s="4849">
        <v>5</v>
      </c>
      <c r="O21" s="4849">
        <v>0</v>
      </c>
      <c r="P21" s="4849">
        <v>4</v>
      </c>
      <c r="Q21" s="4849">
        <v>1</v>
      </c>
      <c r="R21" s="4849">
        <v>4</v>
      </c>
      <c r="S21" s="4849">
        <v>11</v>
      </c>
      <c r="T21" s="4849">
        <v>2</v>
      </c>
      <c r="U21" s="4849">
        <v>7</v>
      </c>
      <c r="V21" s="4849">
        <v>7</v>
      </c>
      <c r="W21" s="4849">
        <v>6</v>
      </c>
      <c r="X21" s="4849">
        <v>8</v>
      </c>
      <c r="Y21" s="4849">
        <v>5</v>
      </c>
      <c r="Z21" s="4849">
        <v>4</v>
      </c>
      <c r="AA21" s="4849">
        <v>5</v>
      </c>
      <c r="AB21" s="4849">
        <v>6</v>
      </c>
      <c r="AC21" s="4849">
        <v>3</v>
      </c>
      <c r="AD21" s="4849">
        <v>15</v>
      </c>
      <c r="AE21" s="4849">
        <v>0</v>
      </c>
      <c r="AF21" s="4849">
        <v>6</v>
      </c>
      <c r="AG21" s="4849">
        <v>2</v>
      </c>
      <c r="AH21" s="4849">
        <v>7</v>
      </c>
      <c r="AI21" s="4849">
        <v>8</v>
      </c>
      <c r="AJ21" s="4849">
        <v>9</v>
      </c>
      <c r="AK21" s="4849">
        <v>3</v>
      </c>
      <c r="AL21" s="4849">
        <v>1</v>
      </c>
      <c r="AM21" s="4849">
        <v>7</v>
      </c>
      <c r="AN21" s="4849">
        <v>5</v>
      </c>
      <c r="AO21" s="4849">
        <v>5</v>
      </c>
      <c r="AP21" s="4849">
        <v>4</v>
      </c>
      <c r="AQ21" s="4849">
        <v>7</v>
      </c>
      <c r="AR21" s="4849">
        <v>10</v>
      </c>
      <c r="AS21" s="4849">
        <v>11</v>
      </c>
      <c r="AT21" s="4849">
        <v>10</v>
      </c>
      <c r="AU21" s="4849">
        <v>4</v>
      </c>
      <c r="AV21" s="4849">
        <v>13</v>
      </c>
      <c r="AW21" s="4849">
        <v>9</v>
      </c>
      <c r="AX21" s="4849">
        <v>6</v>
      </c>
      <c r="AY21" s="4849">
        <v>8</v>
      </c>
      <c r="AZ21" s="4849">
        <v>3</v>
      </c>
      <c r="BA21" s="4849">
        <v>8</v>
      </c>
      <c r="BB21" s="4849">
        <v>9</v>
      </c>
      <c r="BC21" s="4849">
        <v>8</v>
      </c>
      <c r="BD21" s="4849">
        <v>10</v>
      </c>
      <c r="BE21" s="4849">
        <v>8</v>
      </c>
      <c r="BF21" s="4849">
        <v>14</v>
      </c>
      <c r="BG21" s="4849">
        <v>9</v>
      </c>
      <c r="BH21" s="4849">
        <v>8</v>
      </c>
      <c r="BI21" s="4849">
        <v>17</v>
      </c>
      <c r="BJ21" s="4849">
        <v>9</v>
      </c>
      <c r="BK21" s="4849">
        <v>6</v>
      </c>
      <c r="BL21" s="4849">
        <v>9</v>
      </c>
      <c r="BM21" s="4849">
        <v>5</v>
      </c>
      <c r="BN21" s="4849">
        <v>12</v>
      </c>
      <c r="BO21" s="4849">
        <v>9</v>
      </c>
      <c r="BP21" s="4849">
        <v>9</v>
      </c>
      <c r="BQ21" s="4849">
        <v>18</v>
      </c>
      <c r="BR21" s="4849">
        <v>5</v>
      </c>
      <c r="BS21" s="4849">
        <v>3</v>
      </c>
      <c r="BT21" s="4849">
        <v>4</v>
      </c>
      <c r="BU21" s="4849">
        <v>17</v>
      </c>
      <c r="BV21" s="4849">
        <v>40</v>
      </c>
      <c r="BW21" s="4849">
        <v>13</v>
      </c>
      <c r="BX21" s="4849">
        <v>15</v>
      </c>
      <c r="BY21" s="4849">
        <v>0</v>
      </c>
      <c r="BZ21" s="4849">
        <v>7</v>
      </c>
      <c r="CA21" s="4849">
        <v>7</v>
      </c>
      <c r="CB21" s="4849">
        <v>8</v>
      </c>
      <c r="CC21" s="4849">
        <v>12</v>
      </c>
      <c r="CD21" s="4849">
        <v>11</v>
      </c>
      <c r="CE21" s="4849">
        <v>7</v>
      </c>
      <c r="CF21" s="4849">
        <v>6</v>
      </c>
      <c r="CG21" s="4849">
        <v>13</v>
      </c>
      <c r="CH21" s="4849">
        <v>1</v>
      </c>
      <c r="CI21" s="4849">
        <v>2</v>
      </c>
      <c r="CJ21" s="4849">
        <v>4</v>
      </c>
      <c r="CK21" s="4849">
        <v>0</v>
      </c>
      <c r="CL21" s="4849">
        <v>3</v>
      </c>
      <c r="CM21" s="4849">
        <v>3</v>
      </c>
      <c r="CN21" s="4849">
        <v>6</v>
      </c>
      <c r="CO21" s="4849">
        <v>13</v>
      </c>
      <c r="CP21" s="4849">
        <v>5</v>
      </c>
      <c r="CQ21" s="4849">
        <v>16</v>
      </c>
      <c r="CR21" s="4849">
        <v>22</v>
      </c>
      <c r="CS21" s="4849">
        <v>19</v>
      </c>
      <c r="CT21" s="4849">
        <v>11</v>
      </c>
      <c r="CU21" s="4849">
        <v>12</v>
      </c>
      <c r="CV21" s="4849">
        <v>14</v>
      </c>
      <c r="CW21" s="4849">
        <v>4</v>
      </c>
      <c r="CX21" s="4849">
        <v>2</v>
      </c>
      <c r="CY21" s="4849">
        <v>8</v>
      </c>
      <c r="CZ21" s="4849">
        <v>8</v>
      </c>
      <c r="DA21" s="4849">
        <v>13</v>
      </c>
      <c r="DB21" s="4849">
        <v>2</v>
      </c>
      <c r="DC21" s="4849">
        <v>1</v>
      </c>
      <c r="DD21" s="4849">
        <v>0</v>
      </c>
      <c r="DE21" s="4849">
        <v>15</v>
      </c>
      <c r="DF21" s="4849">
        <v>16</v>
      </c>
      <c r="DG21" s="4849">
        <v>21</v>
      </c>
      <c r="DH21" s="4849">
        <v>15</v>
      </c>
      <c r="DI21" s="4849">
        <v>12</v>
      </c>
      <c r="DJ21" s="4849">
        <v>4</v>
      </c>
      <c r="DK21" s="4849">
        <v>1</v>
      </c>
      <c r="DL21" s="4849">
        <v>1</v>
      </c>
      <c r="DM21" s="4849">
        <v>1</v>
      </c>
      <c r="DN21" s="4849">
        <v>0</v>
      </c>
      <c r="DO21" s="4849">
        <v>5</v>
      </c>
      <c r="DP21" s="4849">
        <v>3</v>
      </c>
      <c r="DQ21" s="4849">
        <v>13</v>
      </c>
      <c r="DR21" s="4849">
        <v>17</v>
      </c>
      <c r="DS21" s="4849">
        <v>13</v>
      </c>
      <c r="DT21" s="4849">
        <v>18</v>
      </c>
      <c r="DU21" s="4849">
        <v>17</v>
      </c>
      <c r="DV21" s="4849">
        <v>0</v>
      </c>
      <c r="DW21" s="4849">
        <v>13</v>
      </c>
      <c r="DX21" s="4849">
        <v>3</v>
      </c>
      <c r="DY21" s="4849">
        <v>18</v>
      </c>
      <c r="DZ21" s="4849">
        <v>0</v>
      </c>
      <c r="EA21" s="4849">
        <v>10</v>
      </c>
      <c r="EB21" s="4849">
        <v>2</v>
      </c>
      <c r="EC21" s="4849">
        <v>11</v>
      </c>
      <c r="ED21" s="4849">
        <v>19</v>
      </c>
      <c r="EE21" s="4849">
        <v>16</v>
      </c>
      <c r="EF21" s="4849">
        <v>3</v>
      </c>
      <c r="EG21" s="4849">
        <v>12</v>
      </c>
      <c r="EH21" s="4849">
        <v>10</v>
      </c>
      <c r="EI21" s="4849">
        <v>4</v>
      </c>
      <c r="EJ21" s="4849">
        <v>0</v>
      </c>
      <c r="EK21" s="4849">
        <v>1</v>
      </c>
      <c r="EL21" s="4849">
        <v>10</v>
      </c>
      <c r="EM21" s="4849">
        <v>4</v>
      </c>
      <c r="EN21" s="4849">
        <v>10</v>
      </c>
      <c r="EO21" s="4849">
        <v>3</v>
      </c>
      <c r="EP21" s="4849">
        <v>0</v>
      </c>
      <c r="EQ21" s="4849">
        <v>15</v>
      </c>
      <c r="ER21" s="4849">
        <v>14</v>
      </c>
      <c r="ES21" s="4849">
        <v>0</v>
      </c>
      <c r="ET21" s="4849">
        <v>6</v>
      </c>
      <c r="EU21" s="4849">
        <v>3</v>
      </c>
      <c r="EV21" s="4849">
        <v>7</v>
      </c>
      <c r="EW21" s="4849">
        <v>6</v>
      </c>
      <c r="EX21" s="4849">
        <v>9</v>
      </c>
      <c r="EY21" s="4849">
        <v>0</v>
      </c>
      <c r="EZ21" s="4849">
        <v>3</v>
      </c>
      <c r="FA21" s="4849">
        <v>12</v>
      </c>
      <c r="FB21" s="4849">
        <v>2</v>
      </c>
      <c r="FC21" s="4849">
        <v>9</v>
      </c>
      <c r="FD21" s="4849">
        <v>0</v>
      </c>
      <c r="FE21" s="4849">
        <v>0</v>
      </c>
      <c r="FF21" s="4849">
        <v>7</v>
      </c>
      <c r="FG21" s="4849">
        <v>3</v>
      </c>
      <c r="FH21" s="4849">
        <v>8</v>
      </c>
      <c r="FI21" s="4849">
        <v>4</v>
      </c>
      <c r="FJ21" s="4849">
        <v>5</v>
      </c>
      <c r="FK21" s="4849">
        <v>11</v>
      </c>
      <c r="FL21" s="4849">
        <v>4</v>
      </c>
      <c r="FM21" s="4849">
        <v>3</v>
      </c>
      <c r="FN21" s="4849">
        <v>1</v>
      </c>
      <c r="FO21" s="4849">
        <v>0</v>
      </c>
      <c r="FP21" s="4849">
        <v>12</v>
      </c>
      <c r="FQ21" s="4849">
        <v>17</v>
      </c>
      <c r="FR21" s="4849">
        <v>10</v>
      </c>
      <c r="FS21" s="4849">
        <v>2</v>
      </c>
      <c r="FT21" s="4849">
        <v>0</v>
      </c>
      <c r="FU21" s="4849">
        <v>0</v>
      </c>
      <c r="FV21" s="4849">
        <v>4</v>
      </c>
      <c r="FW21" s="4849">
        <v>5</v>
      </c>
      <c r="FX21" s="4849">
        <v>0</v>
      </c>
      <c r="FY21" s="4849">
        <v>0</v>
      </c>
      <c r="FZ21" s="4849">
        <v>4</v>
      </c>
      <c r="GA21" s="4849">
        <v>3</v>
      </c>
      <c r="GB21" s="4849">
        <v>7</v>
      </c>
      <c r="GC21" s="4849">
        <v>0</v>
      </c>
      <c r="GD21" s="4849">
        <v>0</v>
      </c>
      <c r="GE21" s="4849">
        <v>1</v>
      </c>
      <c r="GF21" s="4849">
        <v>1</v>
      </c>
      <c r="GG21" s="4849">
        <v>1</v>
      </c>
      <c r="GH21" s="4849">
        <v>3</v>
      </c>
      <c r="GI21" s="4849">
        <v>0</v>
      </c>
      <c r="GJ21" s="4849">
        <v>2</v>
      </c>
      <c r="GK21" s="4849">
        <v>0</v>
      </c>
      <c r="GL21" s="4849">
        <v>1</v>
      </c>
      <c r="GM21" s="4849">
        <v>10</v>
      </c>
      <c r="GN21" s="4849">
        <v>4</v>
      </c>
      <c r="GO21" s="4849">
        <v>2</v>
      </c>
      <c r="GP21" s="4849">
        <v>8</v>
      </c>
      <c r="GQ21" s="4849">
        <v>1</v>
      </c>
      <c r="GR21" s="4849">
        <v>2</v>
      </c>
      <c r="GS21" s="4849">
        <v>1</v>
      </c>
      <c r="GT21" s="4849">
        <v>3</v>
      </c>
      <c r="GU21" s="4849">
        <v>5</v>
      </c>
      <c r="GV21" s="4849">
        <v>1</v>
      </c>
      <c r="GW21" s="4849">
        <v>7</v>
      </c>
      <c r="GX21" s="4849">
        <v>8</v>
      </c>
      <c r="GY21" s="4849">
        <v>5</v>
      </c>
      <c r="GZ21" s="4849">
        <v>0</v>
      </c>
      <c r="HA21" s="4849">
        <v>0</v>
      </c>
      <c r="HB21" s="4849">
        <v>1</v>
      </c>
      <c r="HC21" s="4849">
        <v>0</v>
      </c>
      <c r="HD21" s="4849">
        <v>4</v>
      </c>
      <c r="HE21" s="4849">
        <v>1</v>
      </c>
      <c r="HF21" s="4849">
        <v>0</v>
      </c>
      <c r="HG21" s="4849">
        <v>0</v>
      </c>
      <c r="HH21" s="4849">
        <v>1</v>
      </c>
      <c r="HI21" s="4849">
        <v>10</v>
      </c>
      <c r="HJ21" s="4849">
        <v>1</v>
      </c>
      <c r="HK21" s="4849">
        <v>3</v>
      </c>
      <c r="HL21" s="4849">
        <v>0</v>
      </c>
      <c r="HM21" s="4849">
        <v>0</v>
      </c>
      <c r="HN21" s="4849">
        <v>0</v>
      </c>
      <c r="HO21" s="4849">
        <v>1</v>
      </c>
      <c r="HP21" s="4849">
        <v>0</v>
      </c>
      <c r="HQ21" s="4849">
        <v>3</v>
      </c>
      <c r="HR21" s="4849">
        <v>1</v>
      </c>
      <c r="HS21" s="4849">
        <v>0</v>
      </c>
      <c r="HT21" s="4849">
        <v>2</v>
      </c>
      <c r="HU21" s="4849">
        <v>0</v>
      </c>
      <c r="HV21" s="4849">
        <v>20</v>
      </c>
      <c r="HW21" s="4849">
        <v>2</v>
      </c>
      <c r="HX21" s="4849">
        <v>3</v>
      </c>
      <c r="HY21" s="4849">
        <v>4</v>
      </c>
      <c r="HZ21" s="4849">
        <v>0</v>
      </c>
      <c r="IA21" s="4849">
        <v>0</v>
      </c>
      <c r="IB21" s="4849">
        <v>1</v>
      </c>
      <c r="IC21" s="4849">
        <v>1</v>
      </c>
      <c r="ID21" s="4849">
        <v>0</v>
      </c>
      <c r="IE21" s="4849">
        <v>0</v>
      </c>
      <c r="IF21" s="4849">
        <v>0</v>
      </c>
      <c r="IG21" s="4849">
        <v>0</v>
      </c>
      <c r="IH21" s="4849">
        <v>4</v>
      </c>
      <c r="II21" s="4849">
        <v>8</v>
      </c>
      <c r="IJ21" s="4849">
        <v>4</v>
      </c>
      <c r="IK21" s="4849">
        <v>1</v>
      </c>
      <c r="IL21" s="4849">
        <v>0</v>
      </c>
      <c r="IM21" s="4849">
        <v>2</v>
      </c>
      <c r="IN21" s="4849">
        <v>1</v>
      </c>
      <c r="IO21" s="4849">
        <v>0</v>
      </c>
      <c r="IP21" s="4849">
        <v>1</v>
      </c>
      <c r="IQ21" s="4849">
        <v>1</v>
      </c>
      <c r="IR21" s="4849">
        <v>1</v>
      </c>
      <c r="IS21" s="4849">
        <v>0</v>
      </c>
      <c r="IT21" s="4849">
        <v>0</v>
      </c>
      <c r="IU21" s="4849">
        <v>0</v>
      </c>
      <c r="IV21" s="4849">
        <v>0</v>
      </c>
      <c r="IW21" s="4849">
        <v>1</v>
      </c>
      <c r="IX21" s="4849">
        <v>0</v>
      </c>
      <c r="IY21" s="4849">
        <v>2</v>
      </c>
      <c r="IZ21" s="4849">
        <v>0</v>
      </c>
      <c r="JA21" s="4849">
        <v>0</v>
      </c>
      <c r="JB21" s="4849">
        <v>6</v>
      </c>
      <c r="JC21" s="4849">
        <v>12</v>
      </c>
      <c r="JD21" s="4849">
        <v>0</v>
      </c>
      <c r="JE21" s="4849">
        <v>0</v>
      </c>
      <c r="JF21" s="4849">
        <v>0</v>
      </c>
      <c r="JG21" s="4849">
        <v>0</v>
      </c>
      <c r="JH21" s="4849">
        <v>0</v>
      </c>
      <c r="JI21" s="4849">
        <v>2</v>
      </c>
      <c r="JJ21" s="4849">
        <v>2</v>
      </c>
      <c r="JK21" s="4849">
        <v>0</v>
      </c>
      <c r="JL21" s="4849">
        <v>0</v>
      </c>
      <c r="JM21" s="4849">
        <v>9</v>
      </c>
      <c r="JN21" s="4849">
        <v>3</v>
      </c>
      <c r="JO21" s="4849">
        <v>2</v>
      </c>
      <c r="JP21" s="4849">
        <v>3</v>
      </c>
      <c r="JQ21" s="4849">
        <v>7</v>
      </c>
      <c r="JR21" s="4849">
        <v>0</v>
      </c>
      <c r="JS21" s="4849">
        <v>0</v>
      </c>
      <c r="JT21" s="4849">
        <v>0</v>
      </c>
      <c r="JU21" s="4849">
        <v>0</v>
      </c>
      <c r="JV21" s="4849">
        <v>8</v>
      </c>
      <c r="JW21" s="4849">
        <v>1</v>
      </c>
      <c r="JX21" s="4849">
        <v>4</v>
      </c>
      <c r="JY21" s="4849">
        <v>0</v>
      </c>
      <c r="JZ21" s="4849">
        <v>1</v>
      </c>
      <c r="KA21" s="4849">
        <v>2</v>
      </c>
      <c r="KB21" s="4849">
        <v>0</v>
      </c>
      <c r="KC21" s="4849">
        <v>0</v>
      </c>
      <c r="KD21" s="4849">
        <v>0</v>
      </c>
      <c r="KE21" s="4849">
        <v>0</v>
      </c>
      <c r="KF21" s="4849">
        <v>2</v>
      </c>
      <c r="KG21" s="4849">
        <v>1</v>
      </c>
      <c r="KH21" s="4849">
        <v>0</v>
      </c>
      <c r="KI21" s="4849">
        <v>0</v>
      </c>
      <c r="KJ21" s="4849">
        <v>2</v>
      </c>
      <c r="KK21" s="4849">
        <v>6</v>
      </c>
      <c r="KL21" s="4849">
        <v>7</v>
      </c>
      <c r="KM21" s="4849">
        <v>8</v>
      </c>
      <c r="KN21" s="4849">
        <v>2</v>
      </c>
      <c r="KO21" s="4849">
        <v>2</v>
      </c>
      <c r="KP21" s="4849">
        <v>5</v>
      </c>
      <c r="KQ21" s="4849">
        <v>1</v>
      </c>
      <c r="KR21" s="4849">
        <v>3</v>
      </c>
      <c r="KS21" s="4849">
        <v>0</v>
      </c>
      <c r="KT21" s="4849">
        <v>1</v>
      </c>
      <c r="KU21" s="4849">
        <v>1</v>
      </c>
      <c r="KV21" s="4849">
        <v>1</v>
      </c>
      <c r="KW21" s="4849">
        <v>1</v>
      </c>
      <c r="KX21" s="4849">
        <v>3</v>
      </c>
      <c r="KY21" s="4849">
        <v>3</v>
      </c>
      <c r="KZ21" s="4849">
        <v>0</v>
      </c>
      <c r="LA21" s="4849">
        <v>15</v>
      </c>
      <c r="LB21" s="4849">
        <v>8</v>
      </c>
      <c r="LC21" s="4849">
        <v>6</v>
      </c>
      <c r="LD21" s="4849">
        <v>3</v>
      </c>
      <c r="LE21" s="4849">
        <v>3</v>
      </c>
      <c r="LF21" s="4849">
        <v>6</v>
      </c>
      <c r="LG21" s="4849">
        <v>2</v>
      </c>
      <c r="LH21" s="4849">
        <v>1</v>
      </c>
      <c r="LI21" s="4849">
        <v>5</v>
      </c>
      <c r="LJ21" s="4849">
        <v>3</v>
      </c>
      <c r="LK21" s="4849">
        <v>1</v>
      </c>
      <c r="LL21" s="4849">
        <v>4</v>
      </c>
      <c r="LM21" s="4849">
        <v>0</v>
      </c>
      <c r="LN21" s="4849">
        <v>1</v>
      </c>
      <c r="LO21" s="4849">
        <v>0</v>
      </c>
      <c r="LP21" s="4849">
        <v>0</v>
      </c>
      <c r="LQ21" s="4849">
        <v>4</v>
      </c>
      <c r="LR21" s="4849">
        <v>1</v>
      </c>
      <c r="LS21" s="4849">
        <v>4</v>
      </c>
      <c r="LT21" s="4849">
        <v>4</v>
      </c>
      <c r="LU21" s="4849">
        <v>1</v>
      </c>
      <c r="LV21" s="4849">
        <v>1</v>
      </c>
      <c r="LW21" s="4849">
        <v>0</v>
      </c>
      <c r="LX21" s="4849">
        <v>0</v>
      </c>
      <c r="LY21" s="4849">
        <v>1</v>
      </c>
      <c r="LZ21" s="4849">
        <v>0</v>
      </c>
      <c r="MA21" s="4849">
        <v>2</v>
      </c>
      <c r="MB21" s="4849">
        <v>3</v>
      </c>
      <c r="MC21" s="4849">
        <v>7</v>
      </c>
      <c r="MD21" s="4849">
        <v>3</v>
      </c>
      <c r="ME21" s="4849">
        <v>0</v>
      </c>
      <c r="MF21" s="4849">
        <v>2</v>
      </c>
      <c r="MG21" s="4849">
        <v>4</v>
      </c>
      <c r="MH21" s="4849">
        <v>10</v>
      </c>
      <c r="MI21" s="4849">
        <v>8</v>
      </c>
      <c r="MJ21" s="4849">
        <v>5</v>
      </c>
      <c r="MK21" s="4849">
        <v>6</v>
      </c>
      <c r="ML21" s="4849">
        <v>4</v>
      </c>
      <c r="MM21" s="4849">
        <v>9</v>
      </c>
      <c r="MN21" s="4849">
        <v>5</v>
      </c>
      <c r="MO21" s="4849">
        <v>9</v>
      </c>
      <c r="MP21" s="4849">
        <v>7</v>
      </c>
      <c r="MQ21" s="4849">
        <v>5</v>
      </c>
      <c r="MR21" s="4849">
        <v>8</v>
      </c>
      <c r="MS21" s="4849">
        <v>1</v>
      </c>
      <c r="MT21" s="4849">
        <v>3</v>
      </c>
      <c r="MU21" s="4849">
        <v>3</v>
      </c>
      <c r="MV21" s="4849">
        <v>4</v>
      </c>
      <c r="MW21" s="4849">
        <v>0</v>
      </c>
      <c r="MX21" s="4849">
        <v>1</v>
      </c>
      <c r="MY21" s="4849">
        <v>9</v>
      </c>
      <c r="MZ21" s="4849">
        <v>0</v>
      </c>
      <c r="NA21" s="4849">
        <v>1</v>
      </c>
      <c r="NB21" s="4849">
        <v>3</v>
      </c>
      <c r="NC21" s="4849">
        <v>5</v>
      </c>
      <c r="ND21" s="4849">
        <v>3</v>
      </c>
      <c r="NE21" s="4849">
        <v>0</v>
      </c>
      <c r="NF21" s="4849">
        <v>0</v>
      </c>
      <c r="NG21" s="4849">
        <v>3</v>
      </c>
      <c r="NH21" s="4849">
        <v>6</v>
      </c>
      <c r="NI21" s="4849">
        <v>7</v>
      </c>
      <c r="NJ21" s="4849">
        <v>6</v>
      </c>
      <c r="NK21" s="4849">
        <v>6</v>
      </c>
      <c r="NL21" s="4849">
        <v>1</v>
      </c>
      <c r="NM21" s="4849">
        <v>4</v>
      </c>
      <c r="NN21" s="4849">
        <v>9</v>
      </c>
      <c r="NO21" s="4849">
        <v>2</v>
      </c>
      <c r="NP21" s="4849">
        <v>0</v>
      </c>
      <c r="NQ21" s="4849">
        <v>2</v>
      </c>
      <c r="NR21" s="4849">
        <v>2</v>
      </c>
      <c r="NS21" s="4849">
        <v>10</v>
      </c>
      <c r="NT21" s="4849">
        <v>3</v>
      </c>
      <c r="NU21" s="4849">
        <v>6</v>
      </c>
      <c r="NV21" s="4849">
        <v>0</v>
      </c>
      <c r="NW21" s="4849">
        <v>0</v>
      </c>
      <c r="NX21" s="4849">
        <v>9</v>
      </c>
      <c r="NY21" s="4849">
        <v>1</v>
      </c>
      <c r="NZ21" s="4849">
        <v>2</v>
      </c>
      <c r="OA21" s="4849">
        <v>6</v>
      </c>
      <c r="OB21" s="4849">
        <v>0</v>
      </c>
      <c r="OC21" s="4849">
        <v>4</v>
      </c>
      <c r="OD21" s="4849">
        <v>1</v>
      </c>
      <c r="OE21" s="4849">
        <v>7</v>
      </c>
      <c r="OF21" s="4849">
        <v>6</v>
      </c>
      <c r="OG21" s="4849">
        <v>5</v>
      </c>
      <c r="OH21" s="4849">
        <v>0</v>
      </c>
      <c r="OI21" s="4849">
        <v>0</v>
      </c>
      <c r="OJ21" s="4849">
        <v>9</v>
      </c>
      <c r="OK21" s="4849">
        <v>2</v>
      </c>
      <c r="OL21" s="4849">
        <v>0</v>
      </c>
      <c r="OM21" s="4849">
        <v>0</v>
      </c>
      <c r="ON21" s="4849">
        <v>3</v>
      </c>
      <c r="OO21" s="4849">
        <v>6</v>
      </c>
      <c r="OP21" s="4849">
        <v>5</v>
      </c>
      <c r="OQ21" s="4849">
        <v>0</v>
      </c>
      <c r="OR21" s="4849">
        <v>3</v>
      </c>
      <c r="OS21" s="4849">
        <v>0</v>
      </c>
      <c r="OT21" s="4849">
        <v>1</v>
      </c>
      <c r="OU21" s="4849">
        <v>6</v>
      </c>
      <c r="OV21" s="4849">
        <v>0</v>
      </c>
      <c r="OW21" s="4849">
        <v>0</v>
      </c>
      <c r="OX21" s="4849">
        <v>4</v>
      </c>
      <c r="OY21" s="4849">
        <v>9</v>
      </c>
      <c r="OZ21" s="4849">
        <v>3</v>
      </c>
      <c r="PA21" s="4849">
        <v>2</v>
      </c>
      <c r="PB21" s="4849">
        <v>4</v>
      </c>
      <c r="PC21" s="4849">
        <v>0</v>
      </c>
      <c r="PD21" s="4849">
        <v>4</v>
      </c>
      <c r="PE21" s="4849">
        <v>0</v>
      </c>
      <c r="PF21" s="4849">
        <v>0</v>
      </c>
      <c r="PG21" s="4849">
        <v>0</v>
      </c>
      <c r="PH21" s="4849">
        <v>0</v>
      </c>
      <c r="PI21" s="4849">
        <v>5</v>
      </c>
      <c r="PJ21" s="4849">
        <v>2</v>
      </c>
      <c r="PK21" s="4849">
        <v>2</v>
      </c>
      <c r="PL21" s="4849">
        <v>0</v>
      </c>
      <c r="PM21" s="4849">
        <v>2</v>
      </c>
      <c r="PN21" s="4849">
        <v>0</v>
      </c>
      <c r="PO21" s="4849">
        <v>1</v>
      </c>
      <c r="PP21" s="4849">
        <v>0</v>
      </c>
      <c r="PQ21" s="4849">
        <v>10</v>
      </c>
      <c r="PR21" s="4849">
        <v>3</v>
      </c>
      <c r="PS21" s="4849">
        <v>0</v>
      </c>
      <c r="PT21" s="4849">
        <v>0</v>
      </c>
      <c r="PU21" s="4849">
        <v>2</v>
      </c>
      <c r="PV21" s="4849">
        <v>3</v>
      </c>
      <c r="PW21" s="4849">
        <v>2</v>
      </c>
      <c r="PX21" s="4849">
        <v>0</v>
      </c>
      <c r="PY21" s="4849">
        <v>0</v>
      </c>
      <c r="PZ21" s="4849">
        <v>1</v>
      </c>
      <c r="QA21" s="4849">
        <v>6</v>
      </c>
      <c r="QB21" s="4849">
        <v>9</v>
      </c>
      <c r="QC21" s="4849">
        <v>6</v>
      </c>
      <c r="QD21" s="4849">
        <v>1</v>
      </c>
      <c r="QE21" s="4849">
        <v>0</v>
      </c>
      <c r="QF21" s="4849">
        <v>0</v>
      </c>
      <c r="QG21" s="4849">
        <v>2</v>
      </c>
      <c r="QH21" s="4849">
        <v>7</v>
      </c>
      <c r="QI21" s="4849">
        <v>3</v>
      </c>
      <c r="QJ21" s="4849">
        <v>1</v>
      </c>
      <c r="QK21" s="4849">
        <v>0</v>
      </c>
      <c r="QL21" s="4849">
        <v>6</v>
      </c>
      <c r="QM21" s="4849">
        <v>11</v>
      </c>
      <c r="QN21" s="4849">
        <v>4</v>
      </c>
      <c r="QO21" s="4849">
        <v>1</v>
      </c>
      <c r="QP21" s="4849">
        <v>2</v>
      </c>
      <c r="QQ21" s="4849">
        <v>2</v>
      </c>
      <c r="QR21" s="4849">
        <v>0</v>
      </c>
      <c r="QS21" s="4849">
        <v>7</v>
      </c>
      <c r="QT21" s="4849">
        <v>5</v>
      </c>
      <c r="QU21" s="4849">
        <v>0</v>
      </c>
      <c r="QV21" s="4849">
        <v>0</v>
      </c>
      <c r="QW21" s="4849">
        <v>4</v>
      </c>
      <c r="QX21" s="4849">
        <v>0</v>
      </c>
      <c r="QY21" s="4849">
        <v>1</v>
      </c>
      <c r="QZ21" s="4849">
        <v>6</v>
      </c>
      <c r="RA21" s="4849">
        <v>0</v>
      </c>
      <c r="RB21" s="4849">
        <v>2</v>
      </c>
      <c r="RC21" s="4849">
        <v>11</v>
      </c>
      <c r="RD21" s="4849">
        <v>3</v>
      </c>
      <c r="RE21" s="4849">
        <v>1</v>
      </c>
      <c r="RF21" s="4849">
        <v>3</v>
      </c>
      <c r="RG21" s="4849">
        <v>6</v>
      </c>
      <c r="RH21" s="4849">
        <v>2</v>
      </c>
      <c r="RI21" s="4849">
        <v>4</v>
      </c>
      <c r="RJ21" s="4849">
        <v>6</v>
      </c>
      <c r="RK21" s="4849">
        <v>1</v>
      </c>
      <c r="RL21" s="4849">
        <v>7</v>
      </c>
      <c r="RM21" s="4849">
        <v>4</v>
      </c>
      <c r="RN21" s="4849">
        <v>0</v>
      </c>
      <c r="RO21" s="4849">
        <v>9</v>
      </c>
      <c r="RP21" s="4849">
        <v>1</v>
      </c>
      <c r="RQ21" s="4849">
        <v>1</v>
      </c>
      <c r="RR21" s="4849">
        <v>1</v>
      </c>
      <c r="RS21" s="4849">
        <v>7</v>
      </c>
      <c r="RT21" s="4849">
        <v>5</v>
      </c>
      <c r="RU21" s="4849">
        <v>5</v>
      </c>
      <c r="RV21" s="4849">
        <v>9</v>
      </c>
      <c r="RW21" s="4849">
        <v>2</v>
      </c>
      <c r="RX21" s="4849">
        <v>4</v>
      </c>
      <c r="RY21" s="4849">
        <v>0</v>
      </c>
      <c r="RZ21" s="4849">
        <v>0</v>
      </c>
      <c r="SA21" s="4849">
        <v>3</v>
      </c>
      <c r="SB21" s="4849">
        <v>5</v>
      </c>
      <c r="SC21" s="4849">
        <v>4</v>
      </c>
      <c r="SD21" s="4849">
        <v>4</v>
      </c>
      <c r="SE21" s="4849">
        <v>0</v>
      </c>
      <c r="SF21" s="4849">
        <v>5</v>
      </c>
      <c r="SG21" s="4849">
        <v>1</v>
      </c>
      <c r="SH21" s="4849">
        <v>2</v>
      </c>
      <c r="SI21" s="4849">
        <v>1</v>
      </c>
      <c r="SJ21" s="4849">
        <v>1</v>
      </c>
      <c r="SK21" s="4849">
        <v>9</v>
      </c>
      <c r="SL21" s="4849">
        <v>2</v>
      </c>
      <c r="SM21" s="4849">
        <v>0</v>
      </c>
      <c r="SN21" s="4849">
        <v>1</v>
      </c>
      <c r="SO21" s="4849">
        <v>3</v>
      </c>
      <c r="SP21" s="4849">
        <v>10</v>
      </c>
      <c r="SQ21" s="4849">
        <v>5</v>
      </c>
      <c r="SR21" s="4849">
        <v>0</v>
      </c>
      <c r="SS21" s="4849">
        <v>4</v>
      </c>
      <c r="ST21" s="4849">
        <v>3</v>
      </c>
      <c r="SU21" s="4849">
        <v>0</v>
      </c>
      <c r="SV21" s="4849">
        <v>2</v>
      </c>
      <c r="SW21" s="4849">
        <v>6</v>
      </c>
      <c r="SX21" s="4849">
        <v>1</v>
      </c>
      <c r="SY21" s="4849">
        <v>0</v>
      </c>
      <c r="SZ21" s="4849">
        <v>5</v>
      </c>
    </row>
    <row r="22" spans="1:520" ht="13.2" x14ac:dyDescent="0.25">
      <c r="A22" s="4867" t="s">
        <v>41</v>
      </c>
      <c r="B22" s="4849">
        <v>0</v>
      </c>
      <c r="C22" s="4849">
        <v>1</v>
      </c>
      <c r="D22" s="4849">
        <v>0</v>
      </c>
      <c r="E22" s="4849">
        <v>0</v>
      </c>
      <c r="F22" s="4849">
        <v>0</v>
      </c>
      <c r="G22" s="4849">
        <v>0</v>
      </c>
      <c r="H22" s="4849">
        <v>1</v>
      </c>
      <c r="I22" s="4849">
        <v>0</v>
      </c>
      <c r="J22" s="4849">
        <v>0</v>
      </c>
      <c r="K22" s="4849">
        <v>1</v>
      </c>
      <c r="L22" s="4849">
        <v>1</v>
      </c>
      <c r="M22" s="4849">
        <v>0</v>
      </c>
      <c r="N22" s="4849">
        <v>0</v>
      </c>
      <c r="O22" s="4849">
        <v>0</v>
      </c>
      <c r="P22" s="4849">
        <v>0</v>
      </c>
      <c r="Q22" s="4849">
        <v>1</v>
      </c>
      <c r="R22" s="4849">
        <v>0</v>
      </c>
      <c r="S22" s="4849">
        <v>0</v>
      </c>
      <c r="T22" s="4849">
        <v>0</v>
      </c>
      <c r="U22" s="4849">
        <v>0</v>
      </c>
      <c r="V22" s="4849">
        <v>1</v>
      </c>
      <c r="W22" s="4849">
        <v>0</v>
      </c>
      <c r="X22" s="4849">
        <v>0</v>
      </c>
      <c r="Y22" s="4849">
        <v>0</v>
      </c>
      <c r="Z22" s="4849">
        <v>0</v>
      </c>
      <c r="AA22" s="4849">
        <v>0</v>
      </c>
      <c r="AB22" s="4849">
        <v>0</v>
      </c>
      <c r="AC22" s="4849">
        <v>0</v>
      </c>
      <c r="AD22" s="4849">
        <v>0</v>
      </c>
      <c r="AE22" s="4849">
        <v>0</v>
      </c>
      <c r="AF22" s="4849">
        <v>0</v>
      </c>
      <c r="AG22" s="4849">
        <v>0</v>
      </c>
      <c r="AH22" s="4849">
        <v>1</v>
      </c>
      <c r="AI22" s="4849">
        <v>0</v>
      </c>
      <c r="AJ22" s="4849">
        <v>0</v>
      </c>
      <c r="AK22" s="4849">
        <v>2</v>
      </c>
      <c r="AL22" s="4849">
        <v>0</v>
      </c>
      <c r="AM22" s="4849">
        <v>0</v>
      </c>
      <c r="AN22" s="4849">
        <v>0</v>
      </c>
      <c r="AO22" s="4849">
        <v>0</v>
      </c>
      <c r="AP22" s="4849">
        <v>1</v>
      </c>
      <c r="AQ22" s="4849">
        <v>0</v>
      </c>
      <c r="AR22" s="4849">
        <v>0</v>
      </c>
      <c r="AS22" s="4849">
        <v>0</v>
      </c>
      <c r="AT22" s="4849">
        <v>0</v>
      </c>
      <c r="AU22" s="4849">
        <v>0</v>
      </c>
      <c r="AV22" s="4849">
        <v>0</v>
      </c>
      <c r="AW22" s="4849">
        <v>0</v>
      </c>
      <c r="AX22" s="4849">
        <v>0</v>
      </c>
      <c r="AY22" s="4849">
        <v>0</v>
      </c>
      <c r="AZ22" s="4849">
        <v>0</v>
      </c>
      <c r="BA22" s="4849">
        <v>0</v>
      </c>
      <c r="BB22" s="4849">
        <v>0</v>
      </c>
      <c r="BC22" s="4849">
        <v>0</v>
      </c>
      <c r="BD22" s="4849">
        <v>0</v>
      </c>
      <c r="BE22" s="4849">
        <v>0</v>
      </c>
      <c r="BF22" s="4849">
        <v>1</v>
      </c>
      <c r="BG22" s="4849">
        <v>0</v>
      </c>
      <c r="BH22" s="4849">
        <v>0</v>
      </c>
      <c r="BI22" s="4849">
        <v>1</v>
      </c>
      <c r="BJ22" s="4849">
        <v>2</v>
      </c>
      <c r="BK22" s="4849">
        <v>0</v>
      </c>
      <c r="BL22" s="4849">
        <v>0</v>
      </c>
      <c r="BM22" s="4849">
        <v>0</v>
      </c>
      <c r="BN22" s="4849">
        <v>0</v>
      </c>
      <c r="BO22" s="4849">
        <v>1</v>
      </c>
      <c r="BP22" s="4849">
        <v>0</v>
      </c>
      <c r="BQ22" s="4849">
        <v>0</v>
      </c>
      <c r="BR22" s="4849">
        <v>1</v>
      </c>
      <c r="BS22" s="4849">
        <v>0</v>
      </c>
      <c r="BT22" s="4849">
        <v>1</v>
      </c>
      <c r="BU22" s="4849">
        <v>0</v>
      </c>
      <c r="BV22" s="4849">
        <v>0</v>
      </c>
      <c r="BW22" s="4849">
        <v>2</v>
      </c>
      <c r="BX22" s="4849">
        <v>1</v>
      </c>
      <c r="BY22" s="4849">
        <v>0</v>
      </c>
      <c r="BZ22" s="4849">
        <v>1</v>
      </c>
      <c r="CA22" s="4849">
        <v>0</v>
      </c>
      <c r="CB22" s="4849">
        <v>0</v>
      </c>
      <c r="CC22" s="4849">
        <v>0</v>
      </c>
      <c r="CD22" s="4849">
        <v>0</v>
      </c>
      <c r="CE22" s="4849">
        <v>0</v>
      </c>
      <c r="CF22" s="4849">
        <v>1</v>
      </c>
      <c r="CG22" s="4849">
        <v>0</v>
      </c>
      <c r="CH22" s="4849">
        <v>0</v>
      </c>
      <c r="CI22" s="4849">
        <v>0</v>
      </c>
      <c r="CJ22" s="4849">
        <v>1</v>
      </c>
      <c r="CK22" s="4849">
        <v>0</v>
      </c>
      <c r="CL22" s="4849">
        <v>0</v>
      </c>
      <c r="CM22" s="4849">
        <v>0</v>
      </c>
      <c r="CN22" s="4849">
        <v>1</v>
      </c>
      <c r="CO22" s="4849">
        <v>1</v>
      </c>
      <c r="CP22" s="4849">
        <v>0</v>
      </c>
      <c r="CQ22" s="4849">
        <v>0</v>
      </c>
      <c r="CR22" s="4849">
        <v>1</v>
      </c>
      <c r="CS22" s="4849">
        <v>0</v>
      </c>
      <c r="CT22" s="4849">
        <v>1</v>
      </c>
      <c r="CU22" s="4849">
        <v>1</v>
      </c>
      <c r="CV22" s="4849">
        <v>1</v>
      </c>
      <c r="CW22" s="4849">
        <v>0</v>
      </c>
      <c r="CX22" s="4849">
        <v>1</v>
      </c>
      <c r="CY22" s="4849">
        <v>0</v>
      </c>
      <c r="CZ22" s="4849">
        <v>2</v>
      </c>
      <c r="DA22" s="4849">
        <v>0</v>
      </c>
      <c r="DB22" s="4849">
        <v>0</v>
      </c>
      <c r="DC22" s="4849">
        <v>0</v>
      </c>
      <c r="DD22" s="4849">
        <v>0</v>
      </c>
      <c r="DE22" s="4849">
        <v>0</v>
      </c>
      <c r="DF22" s="4849">
        <v>0</v>
      </c>
      <c r="DG22" s="4849">
        <v>1</v>
      </c>
      <c r="DH22" s="4849">
        <v>0</v>
      </c>
      <c r="DI22" s="4849">
        <v>0</v>
      </c>
      <c r="DJ22" s="4849">
        <v>3</v>
      </c>
      <c r="DK22" s="4849">
        <v>0</v>
      </c>
      <c r="DL22" s="4849">
        <v>0</v>
      </c>
      <c r="DM22" s="4849">
        <v>0</v>
      </c>
      <c r="DN22" s="4849">
        <v>0</v>
      </c>
      <c r="DO22" s="4849">
        <v>0</v>
      </c>
      <c r="DP22" s="4849">
        <v>5</v>
      </c>
      <c r="DQ22" s="4849">
        <v>1</v>
      </c>
      <c r="DR22" s="4849">
        <v>0</v>
      </c>
      <c r="DS22" s="4849">
        <v>2</v>
      </c>
      <c r="DT22" s="4849">
        <v>1</v>
      </c>
      <c r="DU22" s="4849">
        <v>1</v>
      </c>
      <c r="DV22" s="4849">
        <v>0</v>
      </c>
      <c r="DW22" s="4849">
        <v>1</v>
      </c>
      <c r="DX22" s="4849">
        <v>2</v>
      </c>
      <c r="DY22" s="4849">
        <v>1</v>
      </c>
      <c r="DZ22" s="4849">
        <v>1</v>
      </c>
      <c r="EA22" s="4849">
        <v>2</v>
      </c>
      <c r="EB22" s="4849">
        <v>0</v>
      </c>
      <c r="EC22" s="4849">
        <v>1</v>
      </c>
      <c r="ED22" s="4849">
        <v>0</v>
      </c>
      <c r="EE22" s="4849">
        <v>0</v>
      </c>
      <c r="EF22" s="4849">
        <v>1</v>
      </c>
      <c r="EG22" s="4849">
        <v>4</v>
      </c>
      <c r="EH22" s="4849">
        <v>1</v>
      </c>
      <c r="EI22" s="4849">
        <v>6</v>
      </c>
      <c r="EJ22" s="4849">
        <v>1</v>
      </c>
      <c r="EK22" s="4849">
        <v>0</v>
      </c>
      <c r="EL22" s="4849">
        <v>0</v>
      </c>
      <c r="EM22" s="4849">
        <v>3</v>
      </c>
      <c r="EN22" s="4849">
        <v>0</v>
      </c>
      <c r="EO22" s="4849">
        <v>1</v>
      </c>
      <c r="EP22" s="4849">
        <v>2</v>
      </c>
      <c r="EQ22" s="4849">
        <v>2</v>
      </c>
      <c r="ER22" s="4849">
        <v>0</v>
      </c>
      <c r="ES22" s="4849">
        <v>0</v>
      </c>
      <c r="ET22" s="4849">
        <v>0</v>
      </c>
      <c r="EU22" s="4849">
        <v>8</v>
      </c>
      <c r="EV22" s="4849">
        <v>1</v>
      </c>
      <c r="EW22" s="4849">
        <v>2</v>
      </c>
      <c r="EX22" s="4849">
        <v>1</v>
      </c>
      <c r="EY22" s="4849">
        <v>0</v>
      </c>
      <c r="EZ22" s="4849">
        <v>2</v>
      </c>
      <c r="FA22" s="4849">
        <v>2</v>
      </c>
      <c r="FB22" s="4849">
        <v>3</v>
      </c>
      <c r="FC22" s="4849">
        <v>4</v>
      </c>
      <c r="FD22" s="4849">
        <v>1</v>
      </c>
      <c r="FE22" s="4849">
        <v>4</v>
      </c>
      <c r="FF22" s="4849">
        <v>5</v>
      </c>
      <c r="FG22" s="4849">
        <v>1</v>
      </c>
      <c r="FH22" s="4849">
        <v>2</v>
      </c>
      <c r="FI22" s="4849">
        <v>1</v>
      </c>
      <c r="FJ22" s="4849">
        <v>0</v>
      </c>
      <c r="FK22" s="4849">
        <v>1</v>
      </c>
      <c r="FL22" s="4849">
        <v>0</v>
      </c>
      <c r="FM22" s="4849">
        <v>2</v>
      </c>
      <c r="FN22" s="4849">
        <v>1</v>
      </c>
      <c r="FO22" s="4849">
        <v>3</v>
      </c>
      <c r="FP22" s="4849">
        <v>1</v>
      </c>
      <c r="FQ22" s="4849">
        <v>0</v>
      </c>
      <c r="FR22" s="4849">
        <v>0</v>
      </c>
      <c r="FS22" s="4849">
        <v>2</v>
      </c>
      <c r="FT22" s="4849">
        <v>0</v>
      </c>
      <c r="FU22" s="4849">
        <v>0</v>
      </c>
      <c r="FV22" s="4849">
        <v>0</v>
      </c>
      <c r="FW22" s="4849">
        <v>0</v>
      </c>
      <c r="FX22" s="4849">
        <v>2</v>
      </c>
      <c r="FY22" s="4849">
        <v>3</v>
      </c>
      <c r="FZ22" s="4849">
        <v>0</v>
      </c>
      <c r="GA22" s="4849">
        <v>1</v>
      </c>
      <c r="GB22" s="4849">
        <v>0</v>
      </c>
      <c r="GC22" s="4849">
        <v>2</v>
      </c>
      <c r="GD22" s="4849">
        <v>0</v>
      </c>
      <c r="GE22" s="4849">
        <v>1</v>
      </c>
      <c r="GF22" s="4849">
        <v>0</v>
      </c>
      <c r="GG22" s="4849">
        <v>0</v>
      </c>
      <c r="GH22" s="4849">
        <v>1</v>
      </c>
      <c r="GI22" s="4849">
        <v>1</v>
      </c>
      <c r="GJ22" s="4849">
        <v>0</v>
      </c>
      <c r="GK22" s="4849">
        <v>0</v>
      </c>
      <c r="GL22" s="4849">
        <v>0</v>
      </c>
      <c r="GM22" s="4849">
        <v>2</v>
      </c>
      <c r="GN22" s="4849">
        <v>2</v>
      </c>
      <c r="GO22" s="4849">
        <v>1</v>
      </c>
      <c r="GP22" s="4849">
        <v>2</v>
      </c>
      <c r="GQ22" s="4849">
        <v>0</v>
      </c>
      <c r="GR22" s="4849">
        <v>1</v>
      </c>
      <c r="GS22" s="4849">
        <v>1</v>
      </c>
      <c r="GT22" s="4849">
        <v>2</v>
      </c>
      <c r="GU22" s="4849">
        <v>0</v>
      </c>
      <c r="GV22" s="4849">
        <v>2</v>
      </c>
      <c r="GW22" s="4849">
        <v>1</v>
      </c>
      <c r="GX22" s="4849">
        <v>1</v>
      </c>
      <c r="GY22" s="4849">
        <v>0</v>
      </c>
      <c r="GZ22" s="4849">
        <v>0</v>
      </c>
      <c r="HA22" s="4849">
        <v>0</v>
      </c>
      <c r="HB22" s="4849">
        <v>0</v>
      </c>
      <c r="HC22" s="4849">
        <v>0</v>
      </c>
      <c r="HD22" s="4849">
        <v>0</v>
      </c>
      <c r="HE22" s="4849">
        <v>0</v>
      </c>
      <c r="HF22" s="4849">
        <v>3</v>
      </c>
      <c r="HG22" s="4849">
        <v>0</v>
      </c>
      <c r="HH22" s="4849">
        <v>2</v>
      </c>
      <c r="HI22" s="4849">
        <v>1</v>
      </c>
      <c r="HJ22" s="4849">
        <v>0</v>
      </c>
      <c r="HK22" s="4849">
        <v>0</v>
      </c>
      <c r="HL22" s="4849">
        <v>1</v>
      </c>
      <c r="HM22" s="4849">
        <v>1</v>
      </c>
      <c r="HN22" s="4849">
        <v>0</v>
      </c>
      <c r="HO22" s="4849">
        <v>0</v>
      </c>
      <c r="HP22" s="4849">
        <v>1</v>
      </c>
      <c r="HQ22" s="4849">
        <v>0</v>
      </c>
      <c r="HR22" s="4849">
        <v>0</v>
      </c>
      <c r="HS22" s="4849">
        <v>0</v>
      </c>
      <c r="HT22" s="4849">
        <v>1</v>
      </c>
      <c r="HU22" s="4849">
        <v>1</v>
      </c>
      <c r="HV22" s="4849">
        <v>0</v>
      </c>
      <c r="HW22" s="4849">
        <v>0</v>
      </c>
      <c r="HX22" s="4849">
        <v>1</v>
      </c>
      <c r="HY22" s="4849">
        <v>0</v>
      </c>
      <c r="HZ22" s="4849">
        <v>0</v>
      </c>
      <c r="IA22" s="4849">
        <v>0</v>
      </c>
      <c r="IB22" s="4849">
        <v>0</v>
      </c>
      <c r="IC22" s="4849">
        <v>0</v>
      </c>
      <c r="ID22" s="4849">
        <v>0</v>
      </c>
      <c r="IE22" s="4849">
        <v>2</v>
      </c>
      <c r="IF22" s="4849">
        <v>1</v>
      </c>
      <c r="IG22" s="4849">
        <v>0</v>
      </c>
      <c r="IH22" s="4849">
        <v>0</v>
      </c>
      <c r="II22" s="4849">
        <v>0</v>
      </c>
      <c r="IJ22" s="4849">
        <v>0</v>
      </c>
      <c r="IK22" s="4849">
        <v>0</v>
      </c>
      <c r="IL22" s="4849">
        <v>0</v>
      </c>
      <c r="IM22" s="4849">
        <v>1</v>
      </c>
      <c r="IN22" s="4849">
        <v>1</v>
      </c>
      <c r="IO22" s="4849">
        <v>0</v>
      </c>
      <c r="IP22" s="4849">
        <v>0</v>
      </c>
      <c r="IQ22" s="4849">
        <v>1</v>
      </c>
      <c r="IR22" s="4849">
        <v>1</v>
      </c>
      <c r="IS22" s="4849">
        <v>0</v>
      </c>
      <c r="IT22" s="4849">
        <v>0</v>
      </c>
      <c r="IU22" s="4849">
        <v>0</v>
      </c>
      <c r="IV22" s="4849">
        <v>0</v>
      </c>
      <c r="IW22" s="4849">
        <v>0</v>
      </c>
      <c r="IX22" s="4849">
        <v>0</v>
      </c>
      <c r="IY22" s="4849">
        <v>0</v>
      </c>
      <c r="IZ22" s="4849">
        <v>1</v>
      </c>
      <c r="JA22" s="4849">
        <v>0</v>
      </c>
      <c r="JB22" s="4849">
        <v>1</v>
      </c>
      <c r="JC22" s="4849">
        <v>1</v>
      </c>
      <c r="JD22" s="4849">
        <v>0</v>
      </c>
      <c r="JE22" s="4849">
        <v>0</v>
      </c>
      <c r="JF22" s="4849">
        <v>0</v>
      </c>
      <c r="JG22" s="4849">
        <v>0</v>
      </c>
      <c r="JH22" s="4849">
        <v>0</v>
      </c>
      <c r="JI22" s="4849">
        <v>0</v>
      </c>
      <c r="JJ22" s="4849">
        <v>0</v>
      </c>
      <c r="JK22" s="4849">
        <v>0</v>
      </c>
      <c r="JL22" s="4849">
        <v>0</v>
      </c>
      <c r="JM22" s="4849">
        <v>0</v>
      </c>
      <c r="JN22" s="4849">
        <v>1</v>
      </c>
      <c r="JO22" s="4849">
        <v>0</v>
      </c>
      <c r="JP22" s="4849">
        <v>0</v>
      </c>
      <c r="JQ22" s="4849">
        <v>2</v>
      </c>
      <c r="JR22" s="4849">
        <v>0</v>
      </c>
      <c r="JS22" s="4849">
        <v>0</v>
      </c>
      <c r="JT22" s="4849">
        <v>1</v>
      </c>
      <c r="JU22" s="4849">
        <v>1</v>
      </c>
      <c r="JV22" s="4849">
        <v>1</v>
      </c>
      <c r="JW22" s="4849">
        <v>0</v>
      </c>
      <c r="JX22" s="4849">
        <v>0</v>
      </c>
      <c r="JY22" s="4849">
        <v>0</v>
      </c>
      <c r="JZ22" s="4849">
        <v>0</v>
      </c>
      <c r="KA22" s="4849">
        <v>0</v>
      </c>
      <c r="KB22" s="4849">
        <v>0</v>
      </c>
      <c r="KC22" s="4849">
        <v>0</v>
      </c>
      <c r="KD22" s="4849">
        <v>0</v>
      </c>
      <c r="KE22" s="4849">
        <v>0</v>
      </c>
      <c r="KF22" s="4849">
        <v>0</v>
      </c>
      <c r="KG22" s="4849">
        <v>0</v>
      </c>
      <c r="KH22" s="4849">
        <v>0</v>
      </c>
      <c r="KI22" s="4849">
        <v>0</v>
      </c>
      <c r="KJ22" s="4849">
        <v>0</v>
      </c>
      <c r="KK22" s="4849">
        <v>0</v>
      </c>
      <c r="KL22" s="4849">
        <v>0</v>
      </c>
      <c r="KM22" s="4849">
        <v>2</v>
      </c>
      <c r="KN22" s="4849">
        <v>1</v>
      </c>
      <c r="KO22" s="4849">
        <v>0</v>
      </c>
      <c r="KP22" s="4849">
        <v>0</v>
      </c>
      <c r="KQ22" s="4849">
        <v>0</v>
      </c>
      <c r="KR22" s="4849">
        <v>0</v>
      </c>
      <c r="KS22" s="4849">
        <v>0</v>
      </c>
      <c r="KT22" s="4849">
        <v>1</v>
      </c>
      <c r="KU22" s="4849">
        <v>0</v>
      </c>
      <c r="KV22" s="4849">
        <v>0</v>
      </c>
      <c r="KW22" s="4849">
        <v>0</v>
      </c>
      <c r="KX22" s="4849">
        <v>0</v>
      </c>
      <c r="KY22" s="4849">
        <v>0</v>
      </c>
      <c r="KZ22" s="4849">
        <v>0</v>
      </c>
      <c r="LA22" s="4849">
        <v>1</v>
      </c>
      <c r="LB22" s="4849">
        <v>0</v>
      </c>
      <c r="LC22" s="4849">
        <v>0</v>
      </c>
      <c r="LD22" s="4849">
        <v>1</v>
      </c>
      <c r="LE22" s="4849">
        <v>0</v>
      </c>
      <c r="LF22" s="4849">
        <v>0</v>
      </c>
      <c r="LG22" s="4849">
        <v>0</v>
      </c>
      <c r="LH22" s="4849">
        <v>0</v>
      </c>
      <c r="LI22" s="4849">
        <v>0</v>
      </c>
      <c r="LJ22" s="4849">
        <v>0</v>
      </c>
      <c r="LK22" s="4849">
        <v>1</v>
      </c>
      <c r="LL22" s="4849">
        <v>0</v>
      </c>
      <c r="LM22" s="4849">
        <v>0</v>
      </c>
      <c r="LN22" s="4849">
        <v>0</v>
      </c>
      <c r="LO22" s="4849">
        <v>0</v>
      </c>
      <c r="LP22" s="4849">
        <v>0</v>
      </c>
      <c r="LQ22" s="4849">
        <v>0</v>
      </c>
      <c r="LR22" s="4849">
        <v>1</v>
      </c>
      <c r="LS22" s="4849">
        <v>0</v>
      </c>
      <c r="LT22" s="4849">
        <v>0</v>
      </c>
      <c r="LU22" s="4849">
        <v>0</v>
      </c>
      <c r="LV22" s="4849">
        <v>0</v>
      </c>
      <c r="LW22" s="4849">
        <v>0</v>
      </c>
      <c r="LX22" s="4849">
        <v>0</v>
      </c>
      <c r="LY22" s="4849">
        <v>0</v>
      </c>
      <c r="LZ22" s="4849">
        <v>0</v>
      </c>
      <c r="MA22" s="4849">
        <v>0</v>
      </c>
      <c r="MB22" s="4849">
        <v>0</v>
      </c>
      <c r="MC22" s="4849">
        <v>0</v>
      </c>
      <c r="MD22" s="4849">
        <v>0</v>
      </c>
      <c r="ME22" s="4849">
        <v>1</v>
      </c>
      <c r="MF22" s="4849">
        <v>1</v>
      </c>
      <c r="MG22" s="4849">
        <v>0</v>
      </c>
      <c r="MH22" s="4849">
        <v>0</v>
      </c>
      <c r="MI22" s="4849">
        <v>3</v>
      </c>
      <c r="MJ22" s="4849">
        <v>2</v>
      </c>
      <c r="MK22" s="4849">
        <v>0</v>
      </c>
      <c r="ML22" s="4849">
        <v>1</v>
      </c>
      <c r="MM22" s="4849">
        <v>0</v>
      </c>
      <c r="MN22" s="4849">
        <v>0</v>
      </c>
      <c r="MO22" s="4849">
        <v>1</v>
      </c>
      <c r="MP22" s="4849">
        <v>1</v>
      </c>
      <c r="MQ22" s="4849">
        <v>0</v>
      </c>
      <c r="MR22" s="4849">
        <v>2</v>
      </c>
      <c r="MS22" s="4849">
        <v>1</v>
      </c>
      <c r="MT22" s="4849">
        <v>0</v>
      </c>
      <c r="MU22" s="4849">
        <v>1</v>
      </c>
      <c r="MV22" s="4849">
        <v>0</v>
      </c>
      <c r="MW22" s="4849">
        <v>0</v>
      </c>
      <c r="MX22" s="4849">
        <v>0</v>
      </c>
      <c r="MY22" s="4849">
        <v>1</v>
      </c>
      <c r="MZ22" s="4849">
        <v>1</v>
      </c>
      <c r="NA22" s="4849">
        <v>0</v>
      </c>
      <c r="NB22" s="4849">
        <v>0</v>
      </c>
      <c r="NC22" s="4849">
        <v>2</v>
      </c>
      <c r="ND22" s="4849">
        <v>2</v>
      </c>
      <c r="NE22" s="4849">
        <v>0</v>
      </c>
      <c r="NF22" s="4849">
        <v>0</v>
      </c>
      <c r="NG22" s="4849">
        <v>1</v>
      </c>
      <c r="NH22" s="4849">
        <v>0</v>
      </c>
      <c r="NI22" s="4849">
        <v>2</v>
      </c>
      <c r="NJ22" s="4849">
        <v>0</v>
      </c>
      <c r="NK22" s="4849">
        <v>1</v>
      </c>
      <c r="NL22" s="4849">
        <v>0</v>
      </c>
      <c r="NM22" s="4849">
        <v>1</v>
      </c>
      <c r="NN22" s="4849">
        <v>0</v>
      </c>
      <c r="NO22" s="4849">
        <v>0</v>
      </c>
      <c r="NP22" s="4849">
        <v>1</v>
      </c>
      <c r="NQ22" s="4849">
        <v>2</v>
      </c>
      <c r="NR22" s="4849">
        <v>1</v>
      </c>
      <c r="NS22" s="4849">
        <v>0</v>
      </c>
      <c r="NT22" s="4849">
        <v>0</v>
      </c>
      <c r="NU22" s="4849">
        <v>2</v>
      </c>
      <c r="NV22" s="4849">
        <v>2</v>
      </c>
      <c r="NW22" s="4849">
        <v>1</v>
      </c>
      <c r="NX22" s="4849">
        <v>0</v>
      </c>
      <c r="NY22" s="4849">
        <v>0</v>
      </c>
      <c r="NZ22" s="4849">
        <v>2</v>
      </c>
      <c r="OA22" s="4849">
        <v>0</v>
      </c>
      <c r="OB22" s="4849">
        <v>0</v>
      </c>
      <c r="OC22" s="4849">
        <v>0</v>
      </c>
      <c r="OD22" s="4849">
        <v>1</v>
      </c>
      <c r="OE22" s="4849">
        <v>1</v>
      </c>
      <c r="OF22" s="4849">
        <v>1</v>
      </c>
      <c r="OG22" s="4849">
        <v>0</v>
      </c>
      <c r="OH22" s="4849">
        <v>1</v>
      </c>
      <c r="OI22" s="4849">
        <v>3</v>
      </c>
      <c r="OJ22" s="4849">
        <v>0</v>
      </c>
      <c r="OK22" s="4849">
        <v>0</v>
      </c>
      <c r="OL22" s="4849">
        <v>0</v>
      </c>
      <c r="OM22" s="4849">
        <v>0</v>
      </c>
      <c r="ON22" s="4849">
        <v>0</v>
      </c>
      <c r="OO22" s="4849">
        <v>1</v>
      </c>
      <c r="OP22" s="4849">
        <v>2</v>
      </c>
      <c r="OQ22" s="4849">
        <v>1</v>
      </c>
      <c r="OR22" s="4849">
        <v>0</v>
      </c>
      <c r="OS22" s="4849">
        <v>2</v>
      </c>
      <c r="OT22" s="4849">
        <v>0</v>
      </c>
      <c r="OU22" s="4849">
        <v>0</v>
      </c>
      <c r="OV22" s="4849">
        <v>1</v>
      </c>
      <c r="OW22" s="4849">
        <v>0</v>
      </c>
      <c r="OX22" s="4849">
        <v>1</v>
      </c>
      <c r="OY22" s="4849">
        <v>0</v>
      </c>
      <c r="OZ22" s="4849">
        <v>0</v>
      </c>
      <c r="PA22" s="4849">
        <v>0</v>
      </c>
      <c r="PB22" s="4849">
        <v>0</v>
      </c>
      <c r="PC22" s="4849">
        <v>0</v>
      </c>
      <c r="PD22" s="4849">
        <v>0</v>
      </c>
      <c r="PE22" s="4849">
        <v>0</v>
      </c>
      <c r="PF22" s="4849">
        <v>0</v>
      </c>
      <c r="PG22" s="4849">
        <v>0</v>
      </c>
      <c r="PH22" s="4849">
        <v>0</v>
      </c>
      <c r="PI22" s="4849">
        <v>0</v>
      </c>
      <c r="PJ22" s="4849">
        <v>0</v>
      </c>
      <c r="PK22" s="4849">
        <v>0</v>
      </c>
      <c r="PL22" s="4849">
        <v>0</v>
      </c>
      <c r="PM22" s="4849">
        <v>0</v>
      </c>
      <c r="PN22" s="4849">
        <v>0</v>
      </c>
      <c r="PO22" s="4849">
        <v>2</v>
      </c>
      <c r="PP22" s="4849">
        <v>0</v>
      </c>
      <c r="PQ22" s="4849">
        <v>0</v>
      </c>
      <c r="PR22" s="4849">
        <v>0</v>
      </c>
      <c r="PS22" s="4849">
        <v>0</v>
      </c>
      <c r="PT22" s="4849">
        <v>0</v>
      </c>
      <c r="PU22" s="4849">
        <v>0</v>
      </c>
      <c r="PV22" s="4849">
        <v>0</v>
      </c>
      <c r="PW22" s="4849">
        <v>0</v>
      </c>
      <c r="PX22" s="4849">
        <v>1</v>
      </c>
      <c r="PY22" s="4849">
        <v>0</v>
      </c>
      <c r="PZ22" s="4849">
        <v>0</v>
      </c>
      <c r="QA22" s="4849">
        <v>0</v>
      </c>
      <c r="QB22" s="4849">
        <v>0</v>
      </c>
      <c r="QC22" s="4849">
        <v>0</v>
      </c>
      <c r="QD22" s="4849">
        <v>0</v>
      </c>
      <c r="QE22" s="4849">
        <v>0</v>
      </c>
      <c r="QF22" s="4849">
        <v>0</v>
      </c>
      <c r="QG22" s="4849">
        <v>0</v>
      </c>
      <c r="QH22" s="4849">
        <v>0</v>
      </c>
      <c r="QI22" s="4849">
        <v>0</v>
      </c>
      <c r="QJ22" s="4849">
        <v>0</v>
      </c>
      <c r="QK22" s="4849">
        <v>2</v>
      </c>
      <c r="QL22" s="4849">
        <v>1</v>
      </c>
      <c r="QM22" s="4849">
        <v>0</v>
      </c>
      <c r="QN22" s="4849">
        <v>1</v>
      </c>
      <c r="QO22" s="4849">
        <v>0</v>
      </c>
      <c r="QP22" s="4849">
        <v>0</v>
      </c>
      <c r="QQ22" s="4849">
        <v>0</v>
      </c>
      <c r="QR22" s="4849">
        <v>0</v>
      </c>
      <c r="QS22" s="4849">
        <v>0</v>
      </c>
      <c r="QT22" s="4849">
        <v>0</v>
      </c>
      <c r="QU22" s="4849">
        <v>1</v>
      </c>
      <c r="QV22" s="4849">
        <v>0</v>
      </c>
      <c r="QW22" s="4849">
        <v>0</v>
      </c>
      <c r="QX22" s="4849">
        <v>0</v>
      </c>
      <c r="QY22" s="4849">
        <v>0</v>
      </c>
      <c r="QZ22" s="4849">
        <v>1</v>
      </c>
      <c r="RA22" s="4849">
        <v>0</v>
      </c>
      <c r="RB22" s="4849">
        <v>0</v>
      </c>
      <c r="RC22" s="4849">
        <v>0</v>
      </c>
      <c r="RD22" s="4849">
        <v>1</v>
      </c>
      <c r="RE22" s="4849">
        <v>0</v>
      </c>
      <c r="RF22" s="4849">
        <v>2</v>
      </c>
      <c r="RG22" s="4849">
        <v>0</v>
      </c>
      <c r="RH22" s="4849">
        <v>0</v>
      </c>
      <c r="RI22" s="4849">
        <v>2</v>
      </c>
      <c r="RJ22" s="4849">
        <v>0</v>
      </c>
      <c r="RK22" s="4849">
        <v>1</v>
      </c>
      <c r="RL22" s="4849">
        <v>1</v>
      </c>
      <c r="RM22" s="4849">
        <v>0</v>
      </c>
      <c r="RN22" s="4849">
        <v>0</v>
      </c>
      <c r="RO22" s="4849">
        <v>1</v>
      </c>
      <c r="RP22" s="4849">
        <v>0</v>
      </c>
      <c r="RQ22" s="4849">
        <v>0</v>
      </c>
      <c r="RR22" s="4849">
        <v>1</v>
      </c>
      <c r="RS22" s="4849">
        <v>0</v>
      </c>
      <c r="RT22" s="4849">
        <v>0</v>
      </c>
      <c r="RU22" s="4849">
        <v>0</v>
      </c>
      <c r="RV22" s="4849">
        <v>0</v>
      </c>
      <c r="RW22" s="4849">
        <v>0</v>
      </c>
      <c r="RX22" s="4849">
        <v>0</v>
      </c>
      <c r="RY22" s="4849">
        <v>0</v>
      </c>
      <c r="RZ22" s="4849">
        <v>0</v>
      </c>
      <c r="SA22" s="4849">
        <v>0</v>
      </c>
      <c r="SB22" s="4849">
        <v>0</v>
      </c>
      <c r="SC22" s="4849">
        <v>0</v>
      </c>
      <c r="SD22" s="4849">
        <v>2</v>
      </c>
      <c r="SE22" s="4849">
        <v>0</v>
      </c>
      <c r="SF22" s="4849">
        <v>1</v>
      </c>
      <c r="SG22" s="4849">
        <v>0</v>
      </c>
      <c r="SH22" s="4849">
        <v>0</v>
      </c>
      <c r="SI22" s="4849">
        <v>0</v>
      </c>
      <c r="SJ22" s="4849">
        <v>1</v>
      </c>
      <c r="SK22" s="4849">
        <v>0</v>
      </c>
      <c r="SL22" s="4849">
        <v>0</v>
      </c>
      <c r="SM22" s="4849">
        <v>0</v>
      </c>
      <c r="SN22" s="4849">
        <v>0</v>
      </c>
      <c r="SO22" s="4849">
        <v>0</v>
      </c>
      <c r="SP22" s="4849">
        <v>2</v>
      </c>
      <c r="SQ22" s="4849">
        <v>0</v>
      </c>
      <c r="SR22" s="4849">
        <v>0</v>
      </c>
      <c r="SS22" s="4849">
        <v>0</v>
      </c>
      <c r="ST22" s="4849">
        <v>0</v>
      </c>
      <c r="SU22" s="4849">
        <v>0</v>
      </c>
      <c r="SV22" s="4849">
        <v>0</v>
      </c>
      <c r="SW22" s="4849">
        <v>1</v>
      </c>
      <c r="SX22" s="4849">
        <v>0</v>
      </c>
      <c r="SY22" s="4849">
        <v>0</v>
      </c>
      <c r="SZ22" s="4849">
        <v>0</v>
      </c>
    </row>
    <row r="23" spans="1:520" ht="13.2" x14ac:dyDescent="0.25">
      <c r="A23" s="1418" t="s">
        <v>42</v>
      </c>
      <c r="B23" s="4849">
        <f t="shared" ref="B23:AG23" si="215">SUM(B21:B22)</f>
        <v>5</v>
      </c>
      <c r="C23" s="4849">
        <f t="shared" si="215"/>
        <v>5</v>
      </c>
      <c r="D23" s="4849">
        <f t="shared" si="215"/>
        <v>7</v>
      </c>
      <c r="E23" s="4849">
        <f t="shared" si="215"/>
        <v>4</v>
      </c>
      <c r="F23" s="4849">
        <f t="shared" si="215"/>
        <v>2</v>
      </c>
      <c r="G23" s="4849">
        <f t="shared" si="215"/>
        <v>1</v>
      </c>
      <c r="H23" s="4849">
        <f t="shared" si="215"/>
        <v>4</v>
      </c>
      <c r="I23" s="4849">
        <f t="shared" si="215"/>
        <v>9</v>
      </c>
      <c r="J23" s="4849">
        <f t="shared" si="215"/>
        <v>3</v>
      </c>
      <c r="K23" s="4849">
        <f t="shared" si="215"/>
        <v>6</v>
      </c>
      <c r="L23" s="4849">
        <f t="shared" si="215"/>
        <v>2</v>
      </c>
      <c r="M23" s="4849">
        <f t="shared" si="215"/>
        <v>2</v>
      </c>
      <c r="N23" s="4849">
        <f t="shared" si="215"/>
        <v>5</v>
      </c>
      <c r="O23" s="4849">
        <f t="shared" si="215"/>
        <v>0</v>
      </c>
      <c r="P23" s="4849">
        <f t="shared" si="215"/>
        <v>4</v>
      </c>
      <c r="Q23" s="4849">
        <f t="shared" si="215"/>
        <v>2</v>
      </c>
      <c r="R23" s="4849">
        <f t="shared" si="215"/>
        <v>4</v>
      </c>
      <c r="S23" s="4849">
        <f t="shared" si="215"/>
        <v>11</v>
      </c>
      <c r="T23" s="4849">
        <f t="shared" si="215"/>
        <v>2</v>
      </c>
      <c r="U23" s="4849">
        <f t="shared" si="215"/>
        <v>7</v>
      </c>
      <c r="V23" s="4849">
        <f t="shared" si="215"/>
        <v>8</v>
      </c>
      <c r="W23" s="4849">
        <f t="shared" si="215"/>
        <v>6</v>
      </c>
      <c r="X23" s="4849">
        <f t="shared" si="215"/>
        <v>8</v>
      </c>
      <c r="Y23" s="4849">
        <f t="shared" si="215"/>
        <v>5</v>
      </c>
      <c r="Z23" s="4849">
        <f t="shared" si="215"/>
        <v>4</v>
      </c>
      <c r="AA23" s="4849">
        <f t="shared" si="215"/>
        <v>5</v>
      </c>
      <c r="AB23" s="4849">
        <f t="shared" si="215"/>
        <v>6</v>
      </c>
      <c r="AC23" s="4849">
        <f t="shared" si="215"/>
        <v>3</v>
      </c>
      <c r="AD23" s="4849">
        <f t="shared" si="215"/>
        <v>15</v>
      </c>
      <c r="AE23" s="4849">
        <f t="shared" si="215"/>
        <v>0</v>
      </c>
      <c r="AF23" s="4849">
        <f t="shared" si="215"/>
        <v>6</v>
      </c>
      <c r="AG23" s="4849">
        <f t="shared" si="215"/>
        <v>2</v>
      </c>
      <c r="AH23" s="4849">
        <f t="shared" ref="AH23:BM23" si="216">SUM(AH21:AH22)</f>
        <v>8</v>
      </c>
      <c r="AI23" s="4849">
        <f t="shared" si="216"/>
        <v>8</v>
      </c>
      <c r="AJ23" s="4849">
        <f t="shared" si="216"/>
        <v>9</v>
      </c>
      <c r="AK23" s="4849">
        <f t="shared" si="216"/>
        <v>5</v>
      </c>
      <c r="AL23" s="4849">
        <f t="shared" si="216"/>
        <v>1</v>
      </c>
      <c r="AM23" s="4849">
        <f t="shared" si="216"/>
        <v>7</v>
      </c>
      <c r="AN23" s="4849">
        <f t="shared" si="216"/>
        <v>5</v>
      </c>
      <c r="AO23" s="4849">
        <f t="shared" si="216"/>
        <v>5</v>
      </c>
      <c r="AP23" s="4849">
        <f t="shared" si="216"/>
        <v>5</v>
      </c>
      <c r="AQ23" s="4849">
        <f t="shared" si="216"/>
        <v>7</v>
      </c>
      <c r="AR23" s="4849">
        <f t="shared" si="216"/>
        <v>10</v>
      </c>
      <c r="AS23" s="4849">
        <f t="shared" si="216"/>
        <v>11</v>
      </c>
      <c r="AT23" s="4849">
        <f t="shared" si="216"/>
        <v>10</v>
      </c>
      <c r="AU23" s="4849">
        <f t="shared" si="216"/>
        <v>4</v>
      </c>
      <c r="AV23" s="4849">
        <f t="shared" si="216"/>
        <v>13</v>
      </c>
      <c r="AW23" s="4849">
        <f t="shared" si="216"/>
        <v>9</v>
      </c>
      <c r="AX23" s="4849">
        <f t="shared" si="216"/>
        <v>6</v>
      </c>
      <c r="AY23" s="4849">
        <f t="shared" si="216"/>
        <v>8</v>
      </c>
      <c r="AZ23" s="4849">
        <f t="shared" si="216"/>
        <v>3</v>
      </c>
      <c r="BA23" s="4849">
        <f t="shared" si="216"/>
        <v>8</v>
      </c>
      <c r="BB23" s="4849">
        <f t="shared" si="216"/>
        <v>9</v>
      </c>
      <c r="BC23" s="4849">
        <f t="shared" si="216"/>
        <v>8</v>
      </c>
      <c r="BD23" s="4849">
        <f t="shared" si="216"/>
        <v>10</v>
      </c>
      <c r="BE23" s="4849">
        <f t="shared" si="216"/>
        <v>8</v>
      </c>
      <c r="BF23" s="4849">
        <f t="shared" si="216"/>
        <v>15</v>
      </c>
      <c r="BG23" s="4849">
        <f t="shared" si="216"/>
        <v>9</v>
      </c>
      <c r="BH23" s="4849">
        <f t="shared" si="216"/>
        <v>8</v>
      </c>
      <c r="BI23" s="4849">
        <f t="shared" si="216"/>
        <v>18</v>
      </c>
      <c r="BJ23" s="4849">
        <f t="shared" si="216"/>
        <v>11</v>
      </c>
      <c r="BK23" s="4849">
        <f t="shared" si="216"/>
        <v>6</v>
      </c>
      <c r="BL23" s="4849">
        <f t="shared" si="216"/>
        <v>9</v>
      </c>
      <c r="BM23" s="4849">
        <f t="shared" si="216"/>
        <v>5</v>
      </c>
      <c r="BN23" s="4849">
        <f t="shared" ref="BN23:BU23" si="217">SUM(BN21:BN22)</f>
        <v>12</v>
      </c>
      <c r="BO23" s="4849">
        <f t="shared" si="217"/>
        <v>10</v>
      </c>
      <c r="BP23" s="4849">
        <f t="shared" si="217"/>
        <v>9</v>
      </c>
      <c r="BQ23" s="4849">
        <f t="shared" si="217"/>
        <v>18</v>
      </c>
      <c r="BR23" s="4849">
        <f t="shared" si="217"/>
        <v>6</v>
      </c>
      <c r="BS23" s="4849">
        <f t="shared" si="217"/>
        <v>3</v>
      </c>
      <c r="BT23" s="4849">
        <f t="shared" si="217"/>
        <v>5</v>
      </c>
      <c r="BU23" s="4849">
        <f t="shared" si="217"/>
        <v>17</v>
      </c>
      <c r="BV23" s="4849">
        <f t="shared" ref="BV23:BW23" si="218">SUM(BV21:BV22)</f>
        <v>40</v>
      </c>
      <c r="BW23" s="4849">
        <f t="shared" si="218"/>
        <v>15</v>
      </c>
      <c r="BX23" s="4849">
        <f t="shared" ref="BX23:BY23" si="219">SUM(BX21:BX22)</f>
        <v>16</v>
      </c>
      <c r="BY23" s="4849">
        <f t="shared" si="219"/>
        <v>0</v>
      </c>
      <c r="BZ23" s="4849">
        <f t="shared" ref="BZ23:CA23" si="220">SUM(BZ21:BZ22)</f>
        <v>8</v>
      </c>
      <c r="CA23" s="4849">
        <f t="shared" si="220"/>
        <v>7</v>
      </c>
      <c r="CB23" s="4849">
        <f t="shared" ref="CB23:CC23" si="221">SUM(CB21:CB22)</f>
        <v>8</v>
      </c>
      <c r="CC23" s="4849">
        <f t="shared" si="221"/>
        <v>12</v>
      </c>
      <c r="CD23" s="4849">
        <f t="shared" ref="CD23:CE23" si="222">SUM(CD21:CD22)</f>
        <v>11</v>
      </c>
      <c r="CE23" s="4849">
        <f t="shared" si="222"/>
        <v>7</v>
      </c>
      <c r="CF23" s="4849">
        <f t="shared" ref="CF23:CG23" si="223">SUM(CF21:CF22)</f>
        <v>7</v>
      </c>
      <c r="CG23" s="4849">
        <f t="shared" si="223"/>
        <v>13</v>
      </c>
      <c r="CH23" s="4849">
        <f t="shared" ref="CH23:CI23" si="224">SUM(CH21:CH22)</f>
        <v>1</v>
      </c>
      <c r="CI23" s="4849">
        <f t="shared" si="224"/>
        <v>2</v>
      </c>
      <c r="CJ23" s="4849">
        <f t="shared" ref="CJ23:CK23" si="225">SUM(CJ21:CJ22)</f>
        <v>5</v>
      </c>
      <c r="CK23" s="4849">
        <f t="shared" si="225"/>
        <v>0</v>
      </c>
      <c r="CL23" s="4849">
        <f t="shared" ref="CL23:CM23" si="226">SUM(CL21:CL22)</f>
        <v>3</v>
      </c>
      <c r="CM23" s="4849">
        <f t="shared" si="226"/>
        <v>3</v>
      </c>
      <c r="CN23" s="4849">
        <f t="shared" ref="CN23:CO23" si="227">SUM(CN21:CN22)</f>
        <v>7</v>
      </c>
      <c r="CO23" s="4849">
        <f t="shared" si="227"/>
        <v>14</v>
      </c>
      <c r="CP23" s="4849">
        <f t="shared" ref="CP23:CQ23" si="228">SUM(CP21:CP22)</f>
        <v>5</v>
      </c>
      <c r="CQ23" s="4849">
        <f t="shared" si="228"/>
        <v>16</v>
      </c>
      <c r="CR23" s="4849">
        <f t="shared" ref="CR23:CS23" si="229">SUM(CR21:CR22)</f>
        <v>23</v>
      </c>
      <c r="CS23" s="4849">
        <f t="shared" si="229"/>
        <v>19</v>
      </c>
      <c r="CT23" s="4849">
        <f t="shared" ref="CT23:CU23" si="230">SUM(CT21:CT22)</f>
        <v>12</v>
      </c>
      <c r="CU23" s="4849">
        <f t="shared" si="230"/>
        <v>13</v>
      </c>
      <c r="CV23" s="4849">
        <f t="shared" ref="CV23:CW23" si="231">SUM(CV21:CV22)</f>
        <v>15</v>
      </c>
      <c r="CW23" s="4849">
        <f t="shared" si="231"/>
        <v>4</v>
      </c>
      <c r="CX23" s="4849">
        <f t="shared" ref="CX23:CY23" si="232">SUM(CX21:CX22)</f>
        <v>3</v>
      </c>
      <c r="CY23" s="4849">
        <f t="shared" si="232"/>
        <v>8</v>
      </c>
      <c r="CZ23" s="4849">
        <f t="shared" ref="CZ23:DA23" si="233">SUM(CZ21:CZ22)</f>
        <v>10</v>
      </c>
      <c r="DA23" s="4849">
        <f t="shared" si="233"/>
        <v>13</v>
      </c>
      <c r="DB23" s="4849">
        <f t="shared" ref="DB23:DC23" si="234">SUM(DB21:DB22)</f>
        <v>2</v>
      </c>
      <c r="DC23" s="4849">
        <f t="shared" si="234"/>
        <v>1</v>
      </c>
      <c r="DD23" s="4849">
        <f t="shared" ref="DD23:DE23" si="235">SUM(DD21:DD22)</f>
        <v>0</v>
      </c>
      <c r="DE23" s="4849">
        <f t="shared" si="235"/>
        <v>15</v>
      </c>
      <c r="DF23" s="4849">
        <f t="shared" ref="DF23:DG23" si="236">SUM(DF21:DF22)</f>
        <v>16</v>
      </c>
      <c r="DG23" s="4849">
        <f t="shared" si="236"/>
        <v>22</v>
      </c>
      <c r="DH23" s="4849">
        <f t="shared" ref="DH23:DI23" si="237">SUM(DH21:DH22)</f>
        <v>15</v>
      </c>
      <c r="DI23" s="4849">
        <f t="shared" si="237"/>
        <v>12</v>
      </c>
      <c r="DJ23" s="4849">
        <f t="shared" ref="DJ23:DK23" si="238">SUM(DJ21:DJ22)</f>
        <v>7</v>
      </c>
      <c r="DK23" s="4849">
        <f t="shared" si="238"/>
        <v>1</v>
      </c>
      <c r="DL23" s="4849">
        <f t="shared" ref="DL23:DM23" si="239">SUM(DL21:DL22)</f>
        <v>1</v>
      </c>
      <c r="DM23" s="4849">
        <f t="shared" si="239"/>
        <v>1</v>
      </c>
      <c r="DN23" s="4849">
        <f t="shared" ref="DN23:DO23" si="240">SUM(DN21:DN22)</f>
        <v>0</v>
      </c>
      <c r="DO23" s="4849">
        <f t="shared" si="240"/>
        <v>5</v>
      </c>
      <c r="DP23" s="4849">
        <f t="shared" ref="DP23:DQ23" si="241">SUM(DP21:DP22)</f>
        <v>8</v>
      </c>
      <c r="DQ23" s="4849">
        <f t="shared" si="241"/>
        <v>14</v>
      </c>
      <c r="DR23" s="4849">
        <f t="shared" ref="DR23:DS23" si="242">SUM(DR21:DR22)</f>
        <v>17</v>
      </c>
      <c r="DS23" s="4849">
        <f t="shared" si="242"/>
        <v>15</v>
      </c>
      <c r="DT23" s="4849">
        <f t="shared" ref="DT23:DV23" si="243">SUM(DT21:DT22)</f>
        <v>19</v>
      </c>
      <c r="DU23" s="4849">
        <f t="shared" si="243"/>
        <v>18</v>
      </c>
      <c r="DV23" s="4849">
        <f t="shared" si="243"/>
        <v>0</v>
      </c>
      <c r="DW23" s="4849">
        <f t="shared" ref="DW23:DX23" si="244">SUM(DW21:DW22)</f>
        <v>14</v>
      </c>
      <c r="DX23" s="4849">
        <f t="shared" si="244"/>
        <v>5</v>
      </c>
      <c r="DY23" s="4849">
        <f t="shared" ref="DY23:DZ23" si="245">SUM(DY21:DY22)</f>
        <v>19</v>
      </c>
      <c r="DZ23" s="4849">
        <f t="shared" si="245"/>
        <v>1</v>
      </c>
      <c r="EA23" s="4849">
        <f t="shared" ref="EA23:EB23" si="246">SUM(EA21:EA22)</f>
        <v>12</v>
      </c>
      <c r="EB23" s="4849">
        <f t="shared" si="246"/>
        <v>2</v>
      </c>
      <c r="EC23" s="4849">
        <f t="shared" ref="EC23:ED23" si="247">SUM(EC21:EC22)</f>
        <v>12</v>
      </c>
      <c r="ED23" s="4849">
        <f t="shared" si="247"/>
        <v>19</v>
      </c>
      <c r="EE23" s="4849">
        <f t="shared" ref="EE23:EF23" si="248">SUM(EE21:EE22)</f>
        <v>16</v>
      </c>
      <c r="EF23" s="4849">
        <f t="shared" si="248"/>
        <v>4</v>
      </c>
      <c r="EG23" s="4849">
        <f t="shared" ref="EG23:EH23" si="249">SUM(EG21:EG22)</f>
        <v>16</v>
      </c>
      <c r="EH23" s="4849">
        <f t="shared" si="249"/>
        <v>11</v>
      </c>
      <c r="EI23" s="4849">
        <f t="shared" ref="EI23:EJ23" si="250">SUM(EI21:EI22)</f>
        <v>10</v>
      </c>
      <c r="EJ23" s="4849">
        <f t="shared" si="250"/>
        <v>1</v>
      </c>
      <c r="EK23" s="4849">
        <f t="shared" ref="EK23:EL23" si="251">SUM(EK21:EK22)</f>
        <v>1</v>
      </c>
      <c r="EL23" s="4849">
        <f t="shared" si="251"/>
        <v>10</v>
      </c>
      <c r="EM23" s="4849">
        <f t="shared" ref="EM23:EN23" si="252">SUM(EM21:EM22)</f>
        <v>7</v>
      </c>
      <c r="EN23" s="4849">
        <f t="shared" si="252"/>
        <v>10</v>
      </c>
      <c r="EO23" s="4849">
        <f t="shared" ref="EO23:EP23" si="253">SUM(EO21:EO22)</f>
        <v>4</v>
      </c>
      <c r="EP23" s="4849">
        <f t="shared" si="253"/>
        <v>2</v>
      </c>
      <c r="EQ23" s="4849">
        <f t="shared" ref="EQ23:ER23" si="254">SUM(EQ21:EQ22)</f>
        <v>17</v>
      </c>
      <c r="ER23" s="4849">
        <f t="shared" si="254"/>
        <v>14</v>
      </c>
      <c r="ES23" s="4849">
        <f t="shared" ref="ES23:ET23" si="255">SUM(ES21:ES22)</f>
        <v>0</v>
      </c>
      <c r="ET23" s="4849">
        <f t="shared" si="255"/>
        <v>6</v>
      </c>
      <c r="EU23" s="4849">
        <f t="shared" ref="EU23:EV23" si="256">SUM(EU21:EU22)</f>
        <v>11</v>
      </c>
      <c r="EV23" s="4849">
        <f t="shared" si="256"/>
        <v>8</v>
      </c>
      <c r="EW23" s="4849">
        <f t="shared" ref="EW23:EX23" si="257">SUM(EW21:EW22)</f>
        <v>8</v>
      </c>
      <c r="EX23" s="4849">
        <f t="shared" si="257"/>
        <v>10</v>
      </c>
      <c r="EY23" s="4849">
        <f t="shared" ref="EY23:EZ23" si="258">SUM(EY21:EY22)</f>
        <v>0</v>
      </c>
      <c r="EZ23" s="4849">
        <f t="shared" si="258"/>
        <v>5</v>
      </c>
      <c r="FA23" s="4849">
        <f t="shared" ref="FA23:FB23" si="259">SUM(FA21:FA22)</f>
        <v>14</v>
      </c>
      <c r="FB23" s="4849">
        <f t="shared" si="259"/>
        <v>5</v>
      </c>
      <c r="FC23" s="4849">
        <f t="shared" ref="FC23:FD23" si="260">SUM(FC21:FC22)</f>
        <v>13</v>
      </c>
      <c r="FD23" s="4849">
        <f t="shared" si="260"/>
        <v>1</v>
      </c>
      <c r="FE23" s="4849">
        <f t="shared" ref="FE23:FF23" si="261">SUM(FE21:FE22)</f>
        <v>4</v>
      </c>
      <c r="FF23" s="4849">
        <f t="shared" si="261"/>
        <v>12</v>
      </c>
      <c r="FG23" s="4849">
        <f t="shared" ref="FG23:FH23" si="262">SUM(FG21:FG22)</f>
        <v>4</v>
      </c>
      <c r="FH23" s="4849">
        <f t="shared" si="262"/>
        <v>10</v>
      </c>
      <c r="FI23" s="4849">
        <f t="shared" ref="FI23:FJ23" si="263">SUM(FI21:FI22)</f>
        <v>5</v>
      </c>
      <c r="FJ23" s="4849">
        <f t="shared" si="263"/>
        <v>5</v>
      </c>
      <c r="FK23" s="4849">
        <f t="shared" ref="FK23:FL23" si="264">SUM(FK21:FK22)</f>
        <v>12</v>
      </c>
      <c r="FL23" s="4849">
        <f t="shared" si="264"/>
        <v>4</v>
      </c>
      <c r="FM23" s="4849">
        <f t="shared" ref="FM23:FN23" si="265">SUM(FM21:FM22)</f>
        <v>5</v>
      </c>
      <c r="FN23" s="4849">
        <f t="shared" si="265"/>
        <v>2</v>
      </c>
      <c r="FO23" s="4849">
        <f t="shared" ref="FO23:FP23" si="266">SUM(FO21:FO22)</f>
        <v>3</v>
      </c>
      <c r="FP23" s="4849">
        <f t="shared" si="266"/>
        <v>13</v>
      </c>
      <c r="FQ23" s="4849">
        <f t="shared" ref="FQ23:FR23" si="267">SUM(FQ21:FQ22)</f>
        <v>17</v>
      </c>
      <c r="FR23" s="4849">
        <f t="shared" si="267"/>
        <v>10</v>
      </c>
      <c r="FS23" s="4849">
        <f t="shared" ref="FS23:FU23" si="268">SUM(FS21:FS22)</f>
        <v>4</v>
      </c>
      <c r="FT23" s="4849">
        <f t="shared" si="268"/>
        <v>0</v>
      </c>
      <c r="FU23" s="4849">
        <f t="shared" si="268"/>
        <v>0</v>
      </c>
      <c r="FV23" s="4849">
        <f t="shared" ref="FV23:FW23" si="269">SUM(FV21:FV22)</f>
        <v>4</v>
      </c>
      <c r="FW23" s="4849">
        <f t="shared" si="269"/>
        <v>5</v>
      </c>
      <c r="FX23" s="4849">
        <f t="shared" ref="FX23:FY23" si="270">SUM(FX21:FX22)</f>
        <v>2</v>
      </c>
      <c r="FY23" s="4849">
        <f t="shared" si="270"/>
        <v>3</v>
      </c>
      <c r="FZ23" s="4849">
        <f t="shared" ref="FZ23:GA23" si="271">SUM(FZ21:FZ22)</f>
        <v>4</v>
      </c>
      <c r="GA23" s="4849">
        <f t="shared" si="271"/>
        <v>4</v>
      </c>
      <c r="GB23" s="4849">
        <f t="shared" ref="GB23:GC23" si="272">SUM(GB21:GB22)</f>
        <v>7</v>
      </c>
      <c r="GC23" s="4849">
        <f t="shared" si="272"/>
        <v>2</v>
      </c>
      <c r="GD23" s="4849">
        <f t="shared" ref="GD23:GE23" si="273">SUM(GD21:GD22)</f>
        <v>0</v>
      </c>
      <c r="GE23" s="4849">
        <f t="shared" si="273"/>
        <v>2</v>
      </c>
      <c r="GF23" s="4849">
        <f t="shared" ref="GF23:GG23" si="274">SUM(GF21:GF22)</f>
        <v>1</v>
      </c>
      <c r="GG23" s="4849">
        <f t="shared" si="274"/>
        <v>1</v>
      </c>
      <c r="GH23" s="4849">
        <f t="shared" ref="GH23:GI23" si="275">SUM(GH21:GH22)</f>
        <v>4</v>
      </c>
      <c r="GI23" s="4849">
        <f t="shared" si="275"/>
        <v>1</v>
      </c>
      <c r="GJ23" s="4849">
        <f t="shared" ref="GJ23:GK23" si="276">SUM(GJ21:GJ22)</f>
        <v>2</v>
      </c>
      <c r="GK23" s="4849">
        <f t="shared" si="276"/>
        <v>0</v>
      </c>
      <c r="GL23" s="4849">
        <f t="shared" ref="GL23:GM23" si="277">SUM(GL21:GL22)</f>
        <v>1</v>
      </c>
      <c r="GM23" s="4849">
        <f t="shared" si="277"/>
        <v>12</v>
      </c>
      <c r="GN23" s="4849">
        <f t="shared" ref="GN23:GO23" si="278">SUM(GN21:GN22)</f>
        <v>6</v>
      </c>
      <c r="GO23" s="4849">
        <f t="shared" si="278"/>
        <v>3</v>
      </c>
      <c r="GP23" s="4849">
        <f t="shared" ref="GP23:GQ23" si="279">SUM(GP21:GP22)</f>
        <v>10</v>
      </c>
      <c r="GQ23" s="4849">
        <f t="shared" si="279"/>
        <v>1</v>
      </c>
      <c r="GR23" s="4849">
        <f t="shared" ref="GR23:GS23" si="280">SUM(GR21:GR22)</f>
        <v>3</v>
      </c>
      <c r="GS23" s="4849">
        <f t="shared" si="280"/>
        <v>2</v>
      </c>
      <c r="GT23" s="4849">
        <f t="shared" ref="GT23:GU23" si="281">SUM(GT21:GT22)</f>
        <v>5</v>
      </c>
      <c r="GU23" s="4849">
        <f t="shared" si="281"/>
        <v>5</v>
      </c>
      <c r="GV23" s="4849">
        <f t="shared" ref="GV23:GW23" si="282">SUM(GV21:GV22)</f>
        <v>3</v>
      </c>
      <c r="GW23" s="4849">
        <f t="shared" si="282"/>
        <v>8</v>
      </c>
      <c r="GX23" s="4849">
        <f t="shared" ref="GX23:GY23" si="283">SUM(GX21:GX22)</f>
        <v>9</v>
      </c>
      <c r="GY23" s="4849">
        <f t="shared" si="283"/>
        <v>5</v>
      </c>
      <c r="GZ23" s="4849">
        <f t="shared" ref="GZ23:HA23" si="284">SUM(GZ21:GZ22)</f>
        <v>0</v>
      </c>
      <c r="HA23" s="4849">
        <f t="shared" si="284"/>
        <v>0</v>
      </c>
      <c r="HB23" s="4849">
        <f t="shared" ref="HB23:HC23" si="285">SUM(HB21:HB22)</f>
        <v>1</v>
      </c>
      <c r="HC23" s="4849">
        <f t="shared" si="285"/>
        <v>0</v>
      </c>
      <c r="HD23" s="4849">
        <f t="shared" ref="HD23:HE23" si="286">SUM(HD21:HD22)</f>
        <v>4</v>
      </c>
      <c r="HE23" s="4849">
        <f t="shared" si="286"/>
        <v>1</v>
      </c>
      <c r="HF23" s="4849">
        <f t="shared" ref="HF23:HG23" si="287">SUM(HF21:HF22)</f>
        <v>3</v>
      </c>
      <c r="HG23" s="4849">
        <f t="shared" si="287"/>
        <v>0</v>
      </c>
      <c r="HH23" s="4849">
        <f t="shared" ref="HH23:HI23" si="288">SUM(HH21:HH22)</f>
        <v>3</v>
      </c>
      <c r="HI23" s="4849">
        <f t="shared" si="288"/>
        <v>11</v>
      </c>
      <c r="HJ23" s="4849">
        <f t="shared" ref="HJ23:HK23" si="289">SUM(HJ21:HJ22)</f>
        <v>1</v>
      </c>
      <c r="HK23" s="4849">
        <f t="shared" si="289"/>
        <v>3</v>
      </c>
      <c r="HL23" s="4849">
        <f t="shared" ref="HL23:HM23" si="290">SUM(HL21:HL22)</f>
        <v>1</v>
      </c>
      <c r="HM23" s="4849">
        <f t="shared" si="290"/>
        <v>1</v>
      </c>
      <c r="HN23" s="4849">
        <f t="shared" ref="HN23:HQ23" si="291">SUM(HN21:HN22)</f>
        <v>0</v>
      </c>
      <c r="HO23" s="4849">
        <f t="shared" si="291"/>
        <v>1</v>
      </c>
      <c r="HP23" s="4849">
        <f t="shared" si="291"/>
        <v>1</v>
      </c>
      <c r="HQ23" s="4849">
        <f t="shared" si="291"/>
        <v>3</v>
      </c>
      <c r="HR23" s="4849">
        <f t="shared" ref="HR23:HS23" si="292">SUM(HR21:HR22)</f>
        <v>1</v>
      </c>
      <c r="HS23" s="4849">
        <f t="shared" si="292"/>
        <v>0</v>
      </c>
      <c r="HT23" s="4849">
        <f t="shared" ref="HT23:HU23" si="293">SUM(HT21:HT22)</f>
        <v>3</v>
      </c>
      <c r="HU23" s="4849">
        <f t="shared" si="293"/>
        <v>1</v>
      </c>
      <c r="HV23" s="4849">
        <f t="shared" ref="HV23:HW23" si="294">SUM(HV21:HV22)</f>
        <v>20</v>
      </c>
      <c r="HW23" s="4849">
        <f t="shared" si="294"/>
        <v>2</v>
      </c>
      <c r="HX23" s="4849">
        <f t="shared" ref="HX23:HY23" si="295">SUM(HX21:HX22)</f>
        <v>4</v>
      </c>
      <c r="HY23" s="4849">
        <f t="shared" si="295"/>
        <v>4</v>
      </c>
      <c r="HZ23" s="4849">
        <f t="shared" ref="HZ23:IA23" si="296">SUM(HZ21:HZ22)</f>
        <v>0</v>
      </c>
      <c r="IA23" s="4849">
        <f t="shared" si="296"/>
        <v>0</v>
      </c>
      <c r="IB23" s="4849">
        <f t="shared" ref="IB23:IC23" si="297">SUM(IB21:IB22)</f>
        <v>1</v>
      </c>
      <c r="IC23" s="4849">
        <f t="shared" si="297"/>
        <v>1</v>
      </c>
      <c r="ID23" s="4849">
        <f t="shared" ref="ID23:IE23" si="298">SUM(ID21:ID22)</f>
        <v>0</v>
      </c>
      <c r="IE23" s="4849">
        <f t="shared" si="298"/>
        <v>2</v>
      </c>
      <c r="IF23" s="4849">
        <f t="shared" ref="IF23:IG23" si="299">SUM(IF21:IF22)</f>
        <v>1</v>
      </c>
      <c r="IG23" s="4849">
        <f t="shared" si="299"/>
        <v>0</v>
      </c>
      <c r="IH23" s="4849">
        <f t="shared" ref="IH23:II23" si="300">SUM(IH21:IH22)</f>
        <v>4</v>
      </c>
      <c r="II23" s="4849">
        <f t="shared" si="300"/>
        <v>8</v>
      </c>
      <c r="IJ23" s="4849">
        <f t="shared" ref="IJ23:IK23" si="301">SUM(IJ21:IJ22)</f>
        <v>4</v>
      </c>
      <c r="IK23" s="4849">
        <f t="shared" si="301"/>
        <v>1</v>
      </c>
      <c r="IL23" s="4849">
        <f t="shared" ref="IL23:IM23" si="302">SUM(IL21:IL22)</f>
        <v>0</v>
      </c>
      <c r="IM23" s="4849">
        <f t="shared" si="302"/>
        <v>3</v>
      </c>
      <c r="IN23" s="4849">
        <f t="shared" ref="IN23:IO23" si="303">SUM(IN21:IN22)</f>
        <v>2</v>
      </c>
      <c r="IO23" s="4849">
        <f t="shared" si="303"/>
        <v>0</v>
      </c>
      <c r="IP23" s="4849">
        <f t="shared" ref="IP23:IQ23" si="304">SUM(IP21:IP22)</f>
        <v>1</v>
      </c>
      <c r="IQ23" s="4849">
        <f t="shared" si="304"/>
        <v>2</v>
      </c>
      <c r="IR23" s="4849">
        <f t="shared" ref="IR23:IS23" si="305">SUM(IR21:IR22)</f>
        <v>2</v>
      </c>
      <c r="IS23" s="4849">
        <f t="shared" si="305"/>
        <v>0</v>
      </c>
      <c r="IT23" s="4849">
        <f t="shared" ref="IT23:IU23" si="306">SUM(IT21:IT22)</f>
        <v>0</v>
      </c>
      <c r="IU23" s="4849">
        <f t="shared" si="306"/>
        <v>0</v>
      </c>
      <c r="IV23" s="4849">
        <f t="shared" ref="IV23:IW23" si="307">SUM(IV21:IV22)</f>
        <v>0</v>
      </c>
      <c r="IW23" s="4849">
        <f t="shared" si="307"/>
        <v>1</v>
      </c>
      <c r="IX23" s="4849">
        <f t="shared" ref="IX23:IY23" si="308">SUM(IX21:IX22)</f>
        <v>0</v>
      </c>
      <c r="IY23" s="4849">
        <f t="shared" si="308"/>
        <v>2</v>
      </c>
      <c r="IZ23" s="4849">
        <f t="shared" ref="IZ23:JA23" si="309">SUM(IZ21:IZ22)</f>
        <v>1</v>
      </c>
      <c r="JA23" s="4849">
        <f t="shared" si="309"/>
        <v>0</v>
      </c>
      <c r="JB23" s="4849">
        <f t="shared" ref="JB23:JC23" si="310">SUM(JB21:JB22)</f>
        <v>7</v>
      </c>
      <c r="JC23" s="4849">
        <f t="shared" si="310"/>
        <v>13</v>
      </c>
      <c r="JD23" s="4849">
        <f t="shared" ref="JD23:JE23" si="311">SUM(JD21:JD22)</f>
        <v>0</v>
      </c>
      <c r="JE23" s="4849">
        <f t="shared" si="311"/>
        <v>0</v>
      </c>
      <c r="JF23" s="4849">
        <f t="shared" ref="JF23:JG23" si="312">SUM(JF21:JF22)</f>
        <v>0</v>
      </c>
      <c r="JG23" s="4849">
        <f t="shared" si="312"/>
        <v>0</v>
      </c>
      <c r="JH23" s="4849">
        <f t="shared" ref="JH23:JI23" si="313">SUM(JH21:JH22)</f>
        <v>0</v>
      </c>
      <c r="JI23" s="4849">
        <f t="shared" si="313"/>
        <v>2</v>
      </c>
      <c r="JJ23" s="4849">
        <f t="shared" ref="JJ23:JK23" si="314">SUM(JJ21:JJ22)</f>
        <v>2</v>
      </c>
      <c r="JK23" s="4849">
        <f t="shared" si="314"/>
        <v>0</v>
      </c>
      <c r="JL23" s="4849">
        <f t="shared" ref="JL23:JM23" si="315">SUM(JL21:JL22)</f>
        <v>0</v>
      </c>
      <c r="JM23" s="4849">
        <f t="shared" si="315"/>
        <v>9</v>
      </c>
      <c r="JN23" s="4849">
        <f t="shared" ref="JN23:JO23" si="316">SUM(JN21:JN22)</f>
        <v>4</v>
      </c>
      <c r="JO23" s="4849">
        <f t="shared" si="316"/>
        <v>2</v>
      </c>
      <c r="JP23" s="4849">
        <f t="shared" ref="JP23:JQ23" si="317">SUM(JP21:JP22)</f>
        <v>3</v>
      </c>
      <c r="JQ23" s="4849">
        <f t="shared" si="317"/>
        <v>9</v>
      </c>
      <c r="JR23" s="4849">
        <f t="shared" ref="JR23:JS23" si="318">SUM(JR21:JR22)</f>
        <v>0</v>
      </c>
      <c r="JS23" s="4849">
        <f t="shared" si="318"/>
        <v>0</v>
      </c>
      <c r="JT23" s="4849">
        <f t="shared" ref="JT23:JU23" si="319">SUM(JT21:JT22)</f>
        <v>1</v>
      </c>
      <c r="JU23" s="4849">
        <f t="shared" si="319"/>
        <v>1</v>
      </c>
      <c r="JV23" s="4849">
        <f t="shared" ref="JV23:JW23" si="320">SUM(JV21:JV22)</f>
        <v>9</v>
      </c>
      <c r="JW23" s="4849">
        <f t="shared" si="320"/>
        <v>1</v>
      </c>
      <c r="JX23" s="4849">
        <f t="shared" ref="JX23:JY23" si="321">SUM(JX21:JX22)</f>
        <v>4</v>
      </c>
      <c r="JY23" s="4849">
        <f t="shared" si="321"/>
        <v>0</v>
      </c>
      <c r="JZ23" s="4849">
        <f t="shared" ref="JZ23:KA23" si="322">SUM(JZ21:JZ22)</f>
        <v>1</v>
      </c>
      <c r="KA23" s="4849">
        <f t="shared" si="322"/>
        <v>2</v>
      </c>
      <c r="KB23" s="4849">
        <f t="shared" ref="KB23:KC23" si="323">SUM(KB21:KB22)</f>
        <v>0</v>
      </c>
      <c r="KC23" s="4849">
        <f t="shared" si="323"/>
        <v>0</v>
      </c>
      <c r="KD23" s="4849">
        <f t="shared" ref="KD23:KE23" si="324">SUM(KD21:KD22)</f>
        <v>0</v>
      </c>
      <c r="KE23" s="4849">
        <f t="shared" si="324"/>
        <v>0</v>
      </c>
      <c r="KF23" s="4849">
        <f t="shared" ref="KF23:KG23" si="325">SUM(KF21:KF22)</f>
        <v>2</v>
      </c>
      <c r="KG23" s="4849">
        <f t="shared" si="325"/>
        <v>1</v>
      </c>
      <c r="KH23" s="4849">
        <f t="shared" ref="KH23:KI23" si="326">SUM(KH21:KH22)</f>
        <v>0</v>
      </c>
      <c r="KI23" s="4849">
        <f t="shared" si="326"/>
        <v>0</v>
      </c>
      <c r="KJ23" s="4849">
        <f t="shared" ref="KJ23:KK23" si="327">SUM(KJ21:KJ22)</f>
        <v>2</v>
      </c>
      <c r="KK23" s="4849">
        <f t="shared" si="327"/>
        <v>6</v>
      </c>
      <c r="KL23" s="4849">
        <f t="shared" ref="KL23:KM23" si="328">SUM(KL21:KL22)</f>
        <v>7</v>
      </c>
      <c r="KM23" s="4849">
        <f t="shared" si="328"/>
        <v>10</v>
      </c>
      <c r="KN23" s="4849">
        <f t="shared" ref="KN23" si="329">SUM(KN21:KN22)</f>
        <v>3</v>
      </c>
      <c r="KO23" s="4849">
        <f t="shared" ref="KO23:KP23" si="330">SUM(KO21:KO22)</f>
        <v>2</v>
      </c>
      <c r="KP23" s="4849">
        <f t="shared" si="330"/>
        <v>5</v>
      </c>
      <c r="KQ23" s="4849">
        <f t="shared" ref="KQ23:KR23" si="331">SUM(KQ21:KQ22)</f>
        <v>1</v>
      </c>
      <c r="KR23" s="4849">
        <f t="shared" si="331"/>
        <v>3</v>
      </c>
      <c r="KS23" s="4849">
        <f t="shared" ref="KS23:KT23" si="332">SUM(KS21:KS22)</f>
        <v>0</v>
      </c>
      <c r="KT23" s="4849">
        <f t="shared" si="332"/>
        <v>2</v>
      </c>
      <c r="KU23" s="4849">
        <f t="shared" ref="KU23:KV23" si="333">SUM(KU21:KU22)</f>
        <v>1</v>
      </c>
      <c r="KV23" s="4849">
        <f t="shared" si="333"/>
        <v>1</v>
      </c>
      <c r="KW23" s="4849">
        <f t="shared" ref="KW23:KX23" si="334">SUM(KW21:KW22)</f>
        <v>1</v>
      </c>
      <c r="KX23" s="4849">
        <f t="shared" si="334"/>
        <v>3</v>
      </c>
      <c r="KY23" s="4849">
        <f t="shared" ref="KY23:KZ23" si="335">SUM(KY21:KY22)</f>
        <v>3</v>
      </c>
      <c r="KZ23" s="4849">
        <f t="shared" si="335"/>
        <v>0</v>
      </c>
      <c r="LA23" s="4849">
        <f t="shared" ref="LA23:LB23" si="336">SUM(LA21:LA22)</f>
        <v>16</v>
      </c>
      <c r="LB23" s="4849">
        <f t="shared" si="336"/>
        <v>8</v>
      </c>
      <c r="LC23" s="4849">
        <f t="shared" ref="LC23:LD23" si="337">SUM(LC21:LC22)</f>
        <v>6</v>
      </c>
      <c r="LD23" s="4849">
        <f t="shared" si="337"/>
        <v>4</v>
      </c>
      <c r="LE23" s="4849">
        <f t="shared" ref="LE23:LF23" si="338">SUM(LE21:LE22)</f>
        <v>3</v>
      </c>
      <c r="LF23" s="4849">
        <f t="shared" si="338"/>
        <v>6</v>
      </c>
      <c r="LG23" s="4849">
        <f t="shared" ref="LG23:LH23" si="339">SUM(LG21:LG22)</f>
        <v>2</v>
      </c>
      <c r="LH23" s="4849">
        <f t="shared" si="339"/>
        <v>1</v>
      </c>
      <c r="LI23" s="4849">
        <f t="shared" ref="LI23:LN23" si="340">SUM(LI21:LI22)</f>
        <v>5</v>
      </c>
      <c r="LJ23" s="4849">
        <f t="shared" si="340"/>
        <v>3</v>
      </c>
      <c r="LK23" s="4849">
        <f t="shared" si="340"/>
        <v>2</v>
      </c>
      <c r="LL23" s="4849">
        <f t="shared" si="340"/>
        <v>4</v>
      </c>
      <c r="LM23" s="4849">
        <f t="shared" si="340"/>
        <v>0</v>
      </c>
      <c r="LN23" s="4849">
        <f t="shared" si="340"/>
        <v>1</v>
      </c>
      <c r="LO23" s="4849">
        <f t="shared" ref="LO23:LP23" si="341">SUM(LO21:LO22)</f>
        <v>0</v>
      </c>
      <c r="LP23" s="4849">
        <f t="shared" si="341"/>
        <v>0</v>
      </c>
      <c r="LQ23" s="4849">
        <f t="shared" ref="LQ23:LR23" si="342">SUM(LQ21:LQ22)</f>
        <v>4</v>
      </c>
      <c r="LR23" s="4849">
        <f t="shared" si="342"/>
        <v>2</v>
      </c>
      <c r="LS23" s="4849">
        <f t="shared" ref="LS23:LT23" si="343">SUM(LS21:LS22)</f>
        <v>4</v>
      </c>
      <c r="LT23" s="4849">
        <f t="shared" si="343"/>
        <v>4</v>
      </c>
      <c r="LU23" s="4849">
        <f t="shared" ref="LU23:LV23" si="344">SUM(LU21:LU22)</f>
        <v>1</v>
      </c>
      <c r="LV23" s="4849">
        <f t="shared" si="344"/>
        <v>1</v>
      </c>
      <c r="LW23" s="4849">
        <f t="shared" ref="LW23:LX23" si="345">SUM(LW21:LW22)</f>
        <v>0</v>
      </c>
      <c r="LX23" s="4849">
        <f t="shared" si="345"/>
        <v>0</v>
      </c>
      <c r="LY23" s="4849">
        <f t="shared" ref="LY23:LZ23" si="346">SUM(LY21:LY22)</f>
        <v>1</v>
      </c>
      <c r="LZ23" s="4849">
        <f t="shared" si="346"/>
        <v>0</v>
      </c>
      <c r="MA23" s="4849">
        <f t="shared" ref="MA23:MB23" si="347">SUM(MA21:MA22)</f>
        <v>2</v>
      </c>
      <c r="MB23" s="4849">
        <f t="shared" si="347"/>
        <v>3</v>
      </c>
      <c r="MC23" s="4849">
        <f t="shared" ref="MC23:MD23" si="348">SUM(MC21:MC22)</f>
        <v>7</v>
      </c>
      <c r="MD23" s="4849">
        <f t="shared" si="348"/>
        <v>3</v>
      </c>
      <c r="ME23" s="4849">
        <f t="shared" ref="ME23:MF23" si="349">SUM(ME21:ME22)</f>
        <v>1</v>
      </c>
      <c r="MF23" s="4849">
        <f t="shared" si="349"/>
        <v>3</v>
      </c>
      <c r="MG23" s="4849">
        <f t="shared" ref="MG23:MH23" si="350">SUM(MG21:MG22)</f>
        <v>4</v>
      </c>
      <c r="MH23" s="4849">
        <f t="shared" si="350"/>
        <v>10</v>
      </c>
      <c r="MI23" s="4849">
        <f t="shared" ref="MI23:MJ23" si="351">SUM(MI21:MI22)</f>
        <v>11</v>
      </c>
      <c r="MJ23" s="4849">
        <f t="shared" si="351"/>
        <v>7</v>
      </c>
      <c r="MK23" s="4849">
        <f t="shared" ref="MK23:ML23" si="352">SUM(MK21:MK22)</f>
        <v>6</v>
      </c>
      <c r="ML23" s="4849">
        <f t="shared" si="352"/>
        <v>5</v>
      </c>
      <c r="MM23" s="4849">
        <f t="shared" ref="MM23:MN23" si="353">SUM(MM21:MM22)</f>
        <v>9</v>
      </c>
      <c r="MN23" s="4849">
        <f t="shared" si="353"/>
        <v>5</v>
      </c>
      <c r="MO23" s="4849">
        <f t="shared" ref="MO23:MP23" si="354">SUM(MO21:MO22)</f>
        <v>10</v>
      </c>
      <c r="MP23" s="4849">
        <f t="shared" si="354"/>
        <v>8</v>
      </c>
      <c r="MQ23" s="4849">
        <f t="shared" ref="MQ23:MR23" si="355">SUM(MQ21:MQ22)</f>
        <v>5</v>
      </c>
      <c r="MR23" s="4849">
        <f t="shared" si="355"/>
        <v>10</v>
      </c>
      <c r="MS23" s="4849">
        <f t="shared" ref="MS23:MT23" si="356">SUM(MS21:MS22)</f>
        <v>2</v>
      </c>
      <c r="MT23" s="4849">
        <f t="shared" si="356"/>
        <v>3</v>
      </c>
      <c r="MU23" s="4849">
        <f t="shared" ref="MU23:MV23" si="357">SUM(MU21:MU22)</f>
        <v>4</v>
      </c>
      <c r="MV23" s="4849">
        <f t="shared" si="357"/>
        <v>4</v>
      </c>
      <c r="MW23" s="4849">
        <f t="shared" ref="MW23:MX23" si="358">SUM(MW21:MW22)</f>
        <v>0</v>
      </c>
      <c r="MX23" s="4849">
        <f t="shared" si="358"/>
        <v>1</v>
      </c>
      <c r="MY23" s="4849">
        <f t="shared" ref="MY23:MZ23" si="359">SUM(MY21:MY22)</f>
        <v>10</v>
      </c>
      <c r="MZ23" s="4849">
        <f t="shared" si="359"/>
        <v>1</v>
      </c>
      <c r="NA23" s="4849">
        <f t="shared" ref="NA23:NB23" si="360">SUM(NA21:NA22)</f>
        <v>1</v>
      </c>
      <c r="NB23" s="4849">
        <f t="shared" si="360"/>
        <v>3</v>
      </c>
      <c r="NC23" s="4849">
        <f t="shared" ref="NC23:ND23" si="361">SUM(NC21:NC22)</f>
        <v>7</v>
      </c>
      <c r="ND23" s="4849">
        <f t="shared" si="361"/>
        <v>5</v>
      </c>
      <c r="NE23" s="4849">
        <f t="shared" ref="NE23:NF23" si="362">SUM(NE21:NE22)</f>
        <v>0</v>
      </c>
      <c r="NF23" s="4849">
        <f t="shared" si="362"/>
        <v>0</v>
      </c>
      <c r="NG23" s="4849">
        <f t="shared" ref="NG23:NH23" si="363">SUM(NG21:NG22)</f>
        <v>4</v>
      </c>
      <c r="NH23" s="4849">
        <f t="shared" si="363"/>
        <v>6</v>
      </c>
      <c r="NI23" s="4849">
        <f t="shared" ref="NI23:NJ23" si="364">SUM(NI21:NI22)</f>
        <v>9</v>
      </c>
      <c r="NJ23" s="4849">
        <f t="shared" si="364"/>
        <v>6</v>
      </c>
      <c r="NK23" s="4849">
        <f t="shared" ref="NK23:NL23" si="365">SUM(NK21:NK22)</f>
        <v>7</v>
      </c>
      <c r="NL23" s="4849">
        <f t="shared" si="365"/>
        <v>1</v>
      </c>
      <c r="NM23" s="4849">
        <f t="shared" ref="NM23:NN23" si="366">SUM(NM21:NM22)</f>
        <v>5</v>
      </c>
      <c r="NN23" s="4849">
        <f t="shared" si="366"/>
        <v>9</v>
      </c>
      <c r="NO23" s="4849">
        <f t="shared" ref="NO23:NP23" si="367">SUM(NO21:NO22)</f>
        <v>2</v>
      </c>
      <c r="NP23" s="4849">
        <f t="shared" si="367"/>
        <v>1</v>
      </c>
      <c r="NQ23" s="4849">
        <f t="shared" ref="NQ23:NR23" si="368">SUM(NQ21:NQ22)</f>
        <v>4</v>
      </c>
      <c r="NR23" s="4849">
        <f t="shared" si="368"/>
        <v>3</v>
      </c>
      <c r="NS23" s="4849">
        <f t="shared" ref="NS23:NT23" si="369">SUM(NS21:NS22)</f>
        <v>10</v>
      </c>
      <c r="NT23" s="4849">
        <f t="shared" si="369"/>
        <v>3</v>
      </c>
      <c r="NU23" s="4849">
        <f t="shared" ref="NU23:NV23" si="370">SUM(NU21:NU22)</f>
        <v>8</v>
      </c>
      <c r="NV23" s="4849">
        <f t="shared" si="370"/>
        <v>2</v>
      </c>
      <c r="NW23" s="4849">
        <f t="shared" ref="NW23:NX23" si="371">SUM(NW21:NW22)</f>
        <v>1</v>
      </c>
      <c r="NX23" s="4849">
        <f t="shared" si="371"/>
        <v>9</v>
      </c>
      <c r="NY23" s="4849">
        <f t="shared" ref="NY23:NZ23" si="372">SUM(NY21:NY22)</f>
        <v>1</v>
      </c>
      <c r="NZ23" s="4849">
        <f t="shared" si="372"/>
        <v>4</v>
      </c>
      <c r="OA23" s="4849">
        <f t="shared" ref="OA23:OB23" si="373">SUM(OA21:OA22)</f>
        <v>6</v>
      </c>
      <c r="OB23" s="4849">
        <f t="shared" si="373"/>
        <v>0</v>
      </c>
      <c r="OC23" s="4849">
        <f t="shared" ref="OC23:OD23" si="374">SUM(OC21:OC22)</f>
        <v>4</v>
      </c>
      <c r="OD23" s="4849">
        <f t="shared" si="374"/>
        <v>2</v>
      </c>
      <c r="OE23" s="4849">
        <f t="shared" ref="OE23:OF23" si="375">SUM(OE21:OE22)</f>
        <v>8</v>
      </c>
      <c r="OF23" s="4849">
        <f t="shared" si="375"/>
        <v>7</v>
      </c>
      <c r="OG23" s="4849">
        <f t="shared" ref="OG23:OH23" si="376">SUM(OG21:OG22)</f>
        <v>5</v>
      </c>
      <c r="OH23" s="4849">
        <f t="shared" si="376"/>
        <v>1</v>
      </c>
      <c r="OI23" s="4849">
        <f t="shared" ref="OI23:OJ23" si="377">SUM(OI21:OI22)</f>
        <v>3</v>
      </c>
      <c r="OJ23" s="4849">
        <f t="shared" si="377"/>
        <v>9</v>
      </c>
      <c r="OK23" s="4849">
        <f t="shared" ref="OK23:OL23" si="378">SUM(OK21:OK22)</f>
        <v>2</v>
      </c>
      <c r="OL23" s="4849">
        <f t="shared" si="378"/>
        <v>0</v>
      </c>
      <c r="OM23" s="4849">
        <f t="shared" ref="OM23:ON23" si="379">SUM(OM21:OM22)</f>
        <v>0</v>
      </c>
      <c r="ON23" s="4849">
        <f t="shared" si="379"/>
        <v>3</v>
      </c>
      <c r="OO23" s="4849">
        <f t="shared" ref="OO23:OP23" si="380">SUM(OO21:OO22)</f>
        <v>7</v>
      </c>
      <c r="OP23" s="4849">
        <f t="shared" si="380"/>
        <v>7</v>
      </c>
      <c r="OQ23" s="4849">
        <f t="shared" ref="OQ23:OR23" si="381">SUM(OQ21:OQ22)</f>
        <v>1</v>
      </c>
      <c r="OR23" s="4849">
        <f t="shared" si="381"/>
        <v>3</v>
      </c>
      <c r="OS23" s="4849">
        <f t="shared" ref="OS23:OT23" si="382">SUM(OS21:OS22)</f>
        <v>2</v>
      </c>
      <c r="OT23" s="4849">
        <f t="shared" si="382"/>
        <v>1</v>
      </c>
      <c r="OU23" s="4849">
        <f t="shared" ref="OU23:OV23" si="383">SUM(OU21:OU22)</f>
        <v>6</v>
      </c>
      <c r="OV23" s="4849">
        <f t="shared" si="383"/>
        <v>1</v>
      </c>
      <c r="OW23" s="4849">
        <f t="shared" ref="OW23:OX23" si="384">SUM(OW21:OW22)</f>
        <v>0</v>
      </c>
      <c r="OX23" s="4849">
        <f t="shared" si="384"/>
        <v>5</v>
      </c>
      <c r="OY23" s="4849">
        <f t="shared" ref="OY23:OZ23" si="385">SUM(OY21:OY22)</f>
        <v>9</v>
      </c>
      <c r="OZ23" s="4849">
        <f t="shared" si="385"/>
        <v>3</v>
      </c>
      <c r="PA23" s="4849">
        <f t="shared" ref="PA23:PB23" si="386">SUM(PA21:PA22)</f>
        <v>2</v>
      </c>
      <c r="PB23" s="4849">
        <f t="shared" si="386"/>
        <v>4</v>
      </c>
      <c r="PC23" s="4849">
        <f t="shared" ref="PC23:PD23" si="387">SUM(PC21:PC22)</f>
        <v>0</v>
      </c>
      <c r="PD23" s="4849">
        <f t="shared" si="387"/>
        <v>4</v>
      </c>
      <c r="PE23" s="4849">
        <f t="shared" ref="PE23:PF23" si="388">SUM(PE21:PE22)</f>
        <v>0</v>
      </c>
      <c r="PF23" s="4849">
        <f t="shared" si="388"/>
        <v>0</v>
      </c>
      <c r="PG23" s="4849">
        <f t="shared" ref="PG23:PH23" si="389">SUM(PG21:PG22)</f>
        <v>0</v>
      </c>
      <c r="PH23" s="4849">
        <f t="shared" si="389"/>
        <v>0</v>
      </c>
      <c r="PI23" s="4849">
        <f t="shared" ref="PI23:PJ23" si="390">SUM(PI21:PI22)</f>
        <v>5</v>
      </c>
      <c r="PJ23" s="4849">
        <f t="shared" si="390"/>
        <v>2</v>
      </c>
      <c r="PK23" s="4849">
        <f t="shared" ref="PK23:PL23" si="391">SUM(PK21:PK22)</f>
        <v>2</v>
      </c>
      <c r="PL23" s="4849">
        <f t="shared" si="391"/>
        <v>0</v>
      </c>
      <c r="PM23" s="4849">
        <f t="shared" ref="PM23:PN23" si="392">SUM(PM21:PM22)</f>
        <v>2</v>
      </c>
      <c r="PN23" s="4849">
        <f t="shared" si="392"/>
        <v>0</v>
      </c>
      <c r="PO23" s="4849">
        <f t="shared" ref="PO23:PP23" si="393">SUM(PO21:PO22)</f>
        <v>3</v>
      </c>
      <c r="PP23" s="4849">
        <f t="shared" si="393"/>
        <v>0</v>
      </c>
      <c r="PQ23" s="4849">
        <f t="shared" ref="PQ23:PR23" si="394">SUM(PQ21:PQ22)</f>
        <v>10</v>
      </c>
      <c r="PR23" s="4849">
        <f t="shared" si="394"/>
        <v>3</v>
      </c>
      <c r="PS23" s="4849">
        <f t="shared" ref="PS23:PT23" si="395">SUM(PS21:PS22)</f>
        <v>0</v>
      </c>
      <c r="PT23" s="4849">
        <f t="shared" si="395"/>
        <v>0</v>
      </c>
      <c r="PU23" s="4849">
        <f t="shared" ref="PU23:PV23" si="396">SUM(PU21:PU22)</f>
        <v>2</v>
      </c>
      <c r="PV23" s="4849">
        <f t="shared" si="396"/>
        <v>3</v>
      </c>
      <c r="PW23" s="4849">
        <f t="shared" ref="PW23:PX23" si="397">SUM(PW21:PW22)</f>
        <v>2</v>
      </c>
      <c r="PX23" s="4849">
        <f t="shared" si="397"/>
        <v>1</v>
      </c>
      <c r="PY23" s="4849">
        <f t="shared" ref="PY23:PZ23" si="398">SUM(PY21:PY22)</f>
        <v>0</v>
      </c>
      <c r="PZ23" s="4849">
        <f t="shared" si="398"/>
        <v>1</v>
      </c>
      <c r="QA23" s="4849">
        <f t="shared" ref="QA23:QB23" si="399">SUM(QA21:QA22)</f>
        <v>6</v>
      </c>
      <c r="QB23" s="4849">
        <f t="shared" si="399"/>
        <v>9</v>
      </c>
      <c r="QC23" s="4849">
        <f t="shared" ref="QC23:QD23" si="400">SUM(QC21:QC22)</f>
        <v>6</v>
      </c>
      <c r="QD23" s="4849">
        <f t="shared" si="400"/>
        <v>1</v>
      </c>
      <c r="QE23" s="4849">
        <f t="shared" ref="QE23:QF23" si="401">SUM(QE21:QE22)</f>
        <v>0</v>
      </c>
      <c r="QF23" s="4849">
        <f t="shared" si="401"/>
        <v>0</v>
      </c>
      <c r="QG23" s="4849">
        <f t="shared" ref="QG23:QH23" si="402">SUM(QG21:QG22)</f>
        <v>2</v>
      </c>
      <c r="QH23" s="4849">
        <f t="shared" si="402"/>
        <v>7</v>
      </c>
      <c r="QI23" s="4849">
        <f t="shared" ref="QI23:QJ23" si="403">SUM(QI21:QI22)</f>
        <v>3</v>
      </c>
      <c r="QJ23" s="4849">
        <f t="shared" si="403"/>
        <v>1</v>
      </c>
      <c r="QK23" s="4849">
        <f t="shared" ref="QK23:QL23" si="404">SUM(QK21:QK22)</f>
        <v>2</v>
      </c>
      <c r="QL23" s="4849">
        <f t="shared" si="404"/>
        <v>7</v>
      </c>
      <c r="QM23" s="4849">
        <f t="shared" ref="QM23:QN23" si="405">SUM(QM21:QM22)</f>
        <v>11</v>
      </c>
      <c r="QN23" s="4849">
        <f t="shared" si="405"/>
        <v>5</v>
      </c>
      <c r="QO23" s="4849">
        <f t="shared" ref="QO23:QP23" si="406">SUM(QO21:QO22)</f>
        <v>1</v>
      </c>
      <c r="QP23" s="4849">
        <f t="shared" si="406"/>
        <v>2</v>
      </c>
      <c r="QQ23" s="4849">
        <f t="shared" ref="QQ23:QR23" si="407">SUM(QQ21:QQ22)</f>
        <v>2</v>
      </c>
      <c r="QR23" s="4849">
        <f t="shared" si="407"/>
        <v>0</v>
      </c>
      <c r="QS23" s="4849">
        <f t="shared" ref="QS23:QU23" si="408">SUM(QS21:QS22)</f>
        <v>7</v>
      </c>
      <c r="QT23" s="4849">
        <f t="shared" si="408"/>
        <v>5</v>
      </c>
      <c r="QU23" s="4849">
        <f t="shared" si="408"/>
        <v>1</v>
      </c>
      <c r="QV23" s="4849">
        <f t="shared" ref="QV23:QW23" si="409">SUM(QV21:QV22)</f>
        <v>0</v>
      </c>
      <c r="QW23" s="4849">
        <f t="shared" si="409"/>
        <v>4</v>
      </c>
      <c r="QX23" s="4849">
        <f t="shared" ref="QX23:QY23" si="410">SUM(QX21:QX22)</f>
        <v>0</v>
      </c>
      <c r="QY23" s="4849">
        <f t="shared" si="410"/>
        <v>1</v>
      </c>
      <c r="QZ23" s="4849">
        <f t="shared" ref="QZ23:RA23" si="411">SUM(QZ21:QZ22)</f>
        <v>7</v>
      </c>
      <c r="RA23" s="4849">
        <f t="shared" si="411"/>
        <v>0</v>
      </c>
      <c r="RB23" s="4849">
        <f t="shared" ref="RB23:RC23" si="412">SUM(RB21:RB22)</f>
        <v>2</v>
      </c>
      <c r="RC23" s="4849">
        <f t="shared" si="412"/>
        <v>11</v>
      </c>
      <c r="RD23" s="4849">
        <f t="shared" ref="RD23:RE23" si="413">SUM(RD21:RD22)</f>
        <v>4</v>
      </c>
      <c r="RE23" s="4849">
        <f t="shared" si="413"/>
        <v>1</v>
      </c>
      <c r="RF23" s="4849">
        <f t="shared" ref="RF23:RG23" si="414">SUM(RF21:RF22)</f>
        <v>5</v>
      </c>
      <c r="RG23" s="4849">
        <f t="shared" si="414"/>
        <v>6</v>
      </c>
      <c r="RH23" s="4849">
        <f t="shared" ref="RH23:RI23" si="415">SUM(RH21:RH22)</f>
        <v>2</v>
      </c>
      <c r="RI23" s="4849">
        <f t="shared" si="415"/>
        <v>6</v>
      </c>
      <c r="RJ23" s="4849">
        <f t="shared" ref="RJ23:RK23" si="416">SUM(RJ21:RJ22)</f>
        <v>6</v>
      </c>
      <c r="RK23" s="4849">
        <f t="shared" si="416"/>
        <v>2</v>
      </c>
      <c r="RL23" s="4849">
        <f t="shared" ref="RL23:RM23" si="417">SUM(RL21:RL22)</f>
        <v>8</v>
      </c>
      <c r="RM23" s="4849">
        <f t="shared" si="417"/>
        <v>4</v>
      </c>
      <c r="RN23" s="4849">
        <f t="shared" ref="RN23:RO23" si="418">SUM(RN21:RN22)</f>
        <v>0</v>
      </c>
      <c r="RO23" s="4849">
        <f t="shared" si="418"/>
        <v>10</v>
      </c>
      <c r="RP23" s="4849">
        <f t="shared" ref="RP23:RQ23" si="419">SUM(RP21:RP22)</f>
        <v>1</v>
      </c>
      <c r="RQ23" s="4849">
        <f t="shared" si="419"/>
        <v>1</v>
      </c>
      <c r="RR23" s="4849">
        <f t="shared" ref="RR23:RS23" si="420">SUM(RR21:RR22)</f>
        <v>2</v>
      </c>
      <c r="RS23" s="4849">
        <f t="shared" si="420"/>
        <v>7</v>
      </c>
      <c r="RT23" s="4849">
        <f t="shared" ref="RT23:RU23" si="421">SUM(RT21:RT22)</f>
        <v>5</v>
      </c>
      <c r="RU23" s="4849">
        <f t="shared" si="421"/>
        <v>5</v>
      </c>
      <c r="RV23" s="4849">
        <f t="shared" ref="RV23:RW23" si="422">SUM(RV21:RV22)</f>
        <v>9</v>
      </c>
      <c r="RW23" s="4849">
        <f t="shared" si="422"/>
        <v>2</v>
      </c>
      <c r="RX23" s="4849">
        <f t="shared" ref="RX23:RY23" si="423">SUM(RX21:RX22)</f>
        <v>4</v>
      </c>
      <c r="RY23" s="4849">
        <f t="shared" si="423"/>
        <v>0</v>
      </c>
      <c r="RZ23" s="4849">
        <f t="shared" ref="RZ23:SA23" si="424">SUM(RZ21:RZ22)</f>
        <v>0</v>
      </c>
      <c r="SA23" s="4849">
        <f t="shared" si="424"/>
        <v>3</v>
      </c>
      <c r="SB23" s="4849">
        <f t="shared" ref="SB23:SC23" si="425">SUM(SB21:SB22)</f>
        <v>5</v>
      </c>
      <c r="SC23" s="4849">
        <f t="shared" si="425"/>
        <v>4</v>
      </c>
      <c r="SD23" s="4849">
        <f t="shared" ref="SD23:SE23" si="426">SUM(SD21:SD22)</f>
        <v>6</v>
      </c>
      <c r="SE23" s="4849">
        <f t="shared" si="426"/>
        <v>0</v>
      </c>
      <c r="SF23" s="4849">
        <f t="shared" ref="SF23:SG23" si="427">SUM(SF21:SF22)</f>
        <v>6</v>
      </c>
      <c r="SG23" s="4849">
        <f t="shared" si="427"/>
        <v>1</v>
      </c>
      <c r="SH23" s="4849">
        <f t="shared" ref="SH23:SI23" si="428">SUM(SH21:SH22)</f>
        <v>2</v>
      </c>
      <c r="SI23" s="4849">
        <f t="shared" si="428"/>
        <v>1</v>
      </c>
      <c r="SJ23" s="4849">
        <f t="shared" ref="SJ23:SK23" si="429">SUM(SJ21:SJ22)</f>
        <v>2</v>
      </c>
      <c r="SK23" s="4849">
        <f t="shared" si="429"/>
        <v>9</v>
      </c>
      <c r="SL23" s="4849">
        <f t="shared" ref="SL23:SM23" si="430">SUM(SL21:SL22)</f>
        <v>2</v>
      </c>
      <c r="SM23" s="4849">
        <f t="shared" si="430"/>
        <v>0</v>
      </c>
      <c r="SN23" s="4849">
        <f t="shared" ref="SN23:SO23" si="431">SUM(SN21:SN22)</f>
        <v>1</v>
      </c>
      <c r="SO23" s="4849">
        <f t="shared" si="431"/>
        <v>3</v>
      </c>
      <c r="SP23" s="4849">
        <f t="shared" ref="SP23:SQ23" si="432">SUM(SP21:SP22)</f>
        <v>12</v>
      </c>
      <c r="SQ23" s="4849">
        <f t="shared" si="432"/>
        <v>5</v>
      </c>
      <c r="SR23" s="4849">
        <f t="shared" ref="SR23:SS23" si="433">SUM(SR21:SR22)</f>
        <v>0</v>
      </c>
      <c r="SS23" s="4849">
        <f t="shared" si="433"/>
        <v>4</v>
      </c>
      <c r="ST23" s="4849">
        <f t="shared" ref="ST23:SU23" si="434">SUM(ST21:ST22)</f>
        <v>3</v>
      </c>
      <c r="SU23" s="4849">
        <f t="shared" si="434"/>
        <v>0</v>
      </c>
      <c r="SV23" s="4849">
        <f t="shared" ref="SV23:SX23" si="435">SUM(SV21:SV22)</f>
        <v>2</v>
      </c>
      <c r="SW23" s="4849">
        <f t="shared" si="435"/>
        <v>7</v>
      </c>
      <c r="SX23" s="4849">
        <f t="shared" si="435"/>
        <v>1</v>
      </c>
      <c r="SY23" s="4849">
        <f t="shared" ref="SY23:SZ23" si="436">SUM(SY21:SY22)</f>
        <v>0</v>
      </c>
      <c r="SZ23" s="4849">
        <f t="shared" si="436"/>
        <v>5</v>
      </c>
    </row>
    <row r="24" spans="1:520" ht="12" x14ac:dyDescent="0.25">
      <c r="A24" s="1414" t="s">
        <v>43</v>
      </c>
      <c r="B24" s="1415">
        <v>89</v>
      </c>
      <c r="C24" s="1415">
        <f>B24+C18-C23</f>
        <v>92</v>
      </c>
      <c r="D24" s="4832">
        <f>C24+D18-D23</f>
        <v>87</v>
      </c>
      <c r="E24" s="4832">
        <f>D24+E18-E23</f>
        <v>84</v>
      </c>
      <c r="F24" s="4832">
        <f t="shared" ref="F24:AC24" si="437">E24+F18-F23</f>
        <v>84</v>
      </c>
      <c r="G24" s="4832">
        <f t="shared" si="437"/>
        <v>84</v>
      </c>
      <c r="H24" s="4832">
        <f t="shared" si="437"/>
        <v>80</v>
      </c>
      <c r="I24" s="4832">
        <f t="shared" si="437"/>
        <v>72</v>
      </c>
      <c r="J24" s="4832">
        <f t="shared" si="437"/>
        <v>69</v>
      </c>
      <c r="K24" s="4832">
        <f t="shared" si="437"/>
        <v>71</v>
      </c>
      <c r="L24" s="4832">
        <f t="shared" si="437"/>
        <v>85</v>
      </c>
      <c r="M24" s="4832">
        <f t="shared" si="437"/>
        <v>96</v>
      </c>
      <c r="N24" s="4832">
        <f t="shared" si="437"/>
        <v>101</v>
      </c>
      <c r="O24" s="4832">
        <f t="shared" si="437"/>
        <v>107</v>
      </c>
      <c r="P24" s="4832">
        <f t="shared" si="437"/>
        <v>105</v>
      </c>
      <c r="Q24" s="4832">
        <f t="shared" si="437"/>
        <v>116</v>
      </c>
      <c r="R24" s="4832">
        <f t="shared" si="437"/>
        <v>116</v>
      </c>
      <c r="S24" s="4832">
        <f t="shared" si="437"/>
        <v>107</v>
      </c>
      <c r="T24" s="4832">
        <f t="shared" si="437"/>
        <v>106</v>
      </c>
      <c r="U24" s="4832">
        <f t="shared" si="437"/>
        <v>105</v>
      </c>
      <c r="V24" s="4832">
        <f t="shared" si="437"/>
        <v>109</v>
      </c>
      <c r="W24" s="4832">
        <f t="shared" si="437"/>
        <v>105</v>
      </c>
      <c r="X24" s="4832">
        <f t="shared" si="437"/>
        <v>104</v>
      </c>
      <c r="Y24" s="4832">
        <f t="shared" si="437"/>
        <v>109</v>
      </c>
      <c r="Z24" s="4832">
        <f t="shared" si="437"/>
        <v>109</v>
      </c>
      <c r="AA24" s="4832">
        <f t="shared" si="437"/>
        <v>114</v>
      </c>
      <c r="AB24" s="4832">
        <f t="shared" si="437"/>
        <v>112</v>
      </c>
      <c r="AC24" s="4832">
        <f t="shared" si="437"/>
        <v>114</v>
      </c>
      <c r="AD24" s="4832">
        <f>AC24+AD18-AD23</f>
        <v>105</v>
      </c>
      <c r="AE24" s="4832">
        <f t="shared" ref="AE24:CO24" si="438">AD24+AE18-AE23</f>
        <v>105</v>
      </c>
      <c r="AF24" s="4832">
        <f t="shared" si="438"/>
        <v>102</v>
      </c>
      <c r="AG24" s="4832">
        <f t="shared" si="438"/>
        <v>107</v>
      </c>
      <c r="AH24" s="4832">
        <f t="shared" si="438"/>
        <v>111</v>
      </c>
      <c r="AI24" s="4832">
        <f t="shared" si="438"/>
        <v>107</v>
      </c>
      <c r="AJ24" s="4832">
        <f t="shared" si="438"/>
        <v>103</v>
      </c>
      <c r="AK24" s="4832">
        <f t="shared" si="438"/>
        <v>102</v>
      </c>
      <c r="AL24" s="4832">
        <f t="shared" si="438"/>
        <v>109</v>
      </c>
      <c r="AM24" s="4832">
        <f t="shared" si="438"/>
        <v>109</v>
      </c>
      <c r="AN24" s="4832">
        <f t="shared" si="438"/>
        <v>105</v>
      </c>
      <c r="AO24" s="4832">
        <f t="shared" si="438"/>
        <v>101</v>
      </c>
      <c r="AP24" s="4832">
        <f t="shared" si="438"/>
        <v>101</v>
      </c>
      <c r="AQ24" s="4832">
        <f t="shared" si="438"/>
        <v>104</v>
      </c>
      <c r="AR24" s="4832">
        <f t="shared" si="438"/>
        <v>106</v>
      </c>
      <c r="AS24" s="4832">
        <f t="shared" si="438"/>
        <v>103</v>
      </c>
      <c r="AT24" s="4832">
        <f t="shared" si="438"/>
        <v>101</v>
      </c>
      <c r="AU24" s="4832">
        <f t="shared" si="438"/>
        <v>109</v>
      </c>
      <c r="AV24" s="4832">
        <f t="shared" si="438"/>
        <v>108</v>
      </c>
      <c r="AW24" s="4832">
        <f t="shared" si="438"/>
        <v>116</v>
      </c>
      <c r="AX24" s="4832">
        <f t="shared" si="438"/>
        <v>124</v>
      </c>
      <c r="AY24" s="4832">
        <f t="shared" si="438"/>
        <v>124</v>
      </c>
      <c r="AZ24" s="4832">
        <f t="shared" si="438"/>
        <v>135</v>
      </c>
      <c r="BA24" s="4832">
        <f t="shared" si="438"/>
        <v>135</v>
      </c>
      <c r="BB24" s="4832">
        <f t="shared" si="438"/>
        <v>126</v>
      </c>
      <c r="BC24" s="4832">
        <f t="shared" si="438"/>
        <v>124</v>
      </c>
      <c r="BD24" s="4832">
        <f t="shared" si="438"/>
        <v>128</v>
      </c>
      <c r="BE24" s="4832">
        <f t="shared" si="438"/>
        <v>130</v>
      </c>
      <c r="BF24" s="4832">
        <f t="shared" si="438"/>
        <v>123</v>
      </c>
      <c r="BG24" s="4832">
        <f t="shared" si="438"/>
        <v>122</v>
      </c>
      <c r="BH24" s="4832">
        <f t="shared" si="438"/>
        <v>128</v>
      </c>
      <c r="BI24" s="4832">
        <f t="shared" si="438"/>
        <v>121</v>
      </c>
      <c r="BJ24" s="4832">
        <f t="shared" si="438"/>
        <v>122</v>
      </c>
      <c r="BK24" s="4832">
        <f t="shared" si="438"/>
        <v>128</v>
      </c>
      <c r="BL24" s="4832">
        <f t="shared" si="438"/>
        <v>133</v>
      </c>
      <c r="BM24" s="4832">
        <f t="shared" si="438"/>
        <v>131</v>
      </c>
      <c r="BN24" s="4832">
        <f t="shared" si="438"/>
        <v>127</v>
      </c>
      <c r="BO24" s="4832">
        <f t="shared" si="438"/>
        <v>133</v>
      </c>
      <c r="BP24" s="4832">
        <f t="shared" si="438"/>
        <v>137</v>
      </c>
      <c r="BQ24" s="4832">
        <f t="shared" si="438"/>
        <v>135</v>
      </c>
      <c r="BR24" s="4832">
        <f t="shared" si="438"/>
        <v>141</v>
      </c>
      <c r="BS24" s="4832">
        <f t="shared" si="438"/>
        <v>150</v>
      </c>
      <c r="BT24" s="4832">
        <f t="shared" si="438"/>
        <v>150</v>
      </c>
      <c r="BU24" s="4832">
        <f t="shared" si="438"/>
        <v>144</v>
      </c>
      <c r="BV24" s="4832">
        <f t="shared" si="438"/>
        <v>110</v>
      </c>
      <c r="BW24" s="4832">
        <f t="shared" si="438"/>
        <v>105</v>
      </c>
      <c r="BX24" s="4832">
        <f t="shared" si="438"/>
        <v>104</v>
      </c>
      <c r="BY24" s="4832">
        <f t="shared" si="438"/>
        <v>115</v>
      </c>
      <c r="BZ24" s="4832">
        <f t="shared" si="438"/>
        <v>120</v>
      </c>
      <c r="CA24" s="4832">
        <f t="shared" si="438"/>
        <v>118</v>
      </c>
      <c r="CB24" s="4832">
        <f t="shared" si="438"/>
        <v>117</v>
      </c>
      <c r="CC24" s="4832">
        <f t="shared" si="438"/>
        <v>117</v>
      </c>
      <c r="CD24" s="4832">
        <f t="shared" si="438"/>
        <v>112</v>
      </c>
      <c r="CE24" s="4832">
        <f t="shared" si="438"/>
        <v>111</v>
      </c>
      <c r="CF24" s="4832">
        <f t="shared" si="438"/>
        <v>106</v>
      </c>
      <c r="CG24" s="4832">
        <f t="shared" si="438"/>
        <v>98</v>
      </c>
      <c r="CH24" s="4832">
        <f t="shared" si="438"/>
        <v>105</v>
      </c>
      <c r="CI24" s="4832">
        <f t="shared" si="438"/>
        <v>119</v>
      </c>
      <c r="CJ24" s="4832">
        <f t="shared" si="438"/>
        <v>123</v>
      </c>
      <c r="CK24" s="4832">
        <f t="shared" si="438"/>
        <v>142</v>
      </c>
      <c r="CL24" s="4832">
        <f t="shared" si="438"/>
        <v>153</v>
      </c>
      <c r="CM24" s="4832">
        <f t="shared" si="438"/>
        <v>163</v>
      </c>
      <c r="CN24" s="4832">
        <f t="shared" si="438"/>
        <v>162</v>
      </c>
      <c r="CO24" s="4832">
        <f t="shared" si="438"/>
        <v>158</v>
      </c>
      <c r="CP24" s="4832">
        <f t="shared" ref="CP24" si="439">CO24+CP18-CP23</f>
        <v>169</v>
      </c>
      <c r="CQ24" s="4832">
        <f t="shared" ref="CQ24:EG24" si="440">CP24+CQ18-CQ23</f>
        <v>168</v>
      </c>
      <c r="CR24" s="4832">
        <f t="shared" si="440"/>
        <v>151</v>
      </c>
      <c r="CS24" s="4832">
        <f t="shared" si="440"/>
        <v>138</v>
      </c>
      <c r="CT24" s="4832">
        <f t="shared" si="440"/>
        <v>130</v>
      </c>
      <c r="CU24" s="4832">
        <f t="shared" si="440"/>
        <v>133</v>
      </c>
      <c r="CV24" s="4832">
        <f t="shared" si="440"/>
        <v>127</v>
      </c>
      <c r="CW24" s="4832">
        <f t="shared" si="440"/>
        <v>135</v>
      </c>
      <c r="CX24" s="4832">
        <f t="shared" si="440"/>
        <v>141</v>
      </c>
      <c r="CY24" s="4832">
        <f t="shared" si="440"/>
        <v>146</v>
      </c>
      <c r="CZ24" s="4832">
        <f t="shared" si="440"/>
        <v>155</v>
      </c>
      <c r="DA24" s="4832">
        <f t="shared" si="440"/>
        <v>152</v>
      </c>
      <c r="DB24" s="4832">
        <f t="shared" si="440"/>
        <v>161</v>
      </c>
      <c r="DC24" s="4832">
        <f t="shared" si="440"/>
        <v>181</v>
      </c>
      <c r="DD24" s="4832">
        <f t="shared" si="440"/>
        <v>181</v>
      </c>
      <c r="DE24" s="4832">
        <f t="shared" si="440"/>
        <v>166</v>
      </c>
      <c r="DF24" s="4832">
        <f t="shared" si="440"/>
        <v>152</v>
      </c>
      <c r="DG24" s="4832">
        <f t="shared" si="440"/>
        <v>130</v>
      </c>
      <c r="DH24" s="4832">
        <f t="shared" si="440"/>
        <v>115</v>
      </c>
      <c r="DI24" s="4832">
        <f t="shared" si="440"/>
        <v>110</v>
      </c>
      <c r="DJ24" s="4832">
        <f t="shared" si="440"/>
        <v>114</v>
      </c>
      <c r="DK24" s="4832">
        <f t="shared" si="440"/>
        <v>127</v>
      </c>
      <c r="DL24" s="4832">
        <f t="shared" si="440"/>
        <v>145</v>
      </c>
      <c r="DM24" s="4832">
        <f t="shared" si="440"/>
        <v>160</v>
      </c>
      <c r="DN24" s="4832">
        <f t="shared" si="440"/>
        <v>181</v>
      </c>
      <c r="DO24" s="4832">
        <f t="shared" si="440"/>
        <v>191</v>
      </c>
      <c r="DP24" s="4832">
        <f t="shared" si="440"/>
        <v>191</v>
      </c>
      <c r="DQ24" s="4832">
        <f t="shared" si="440"/>
        <v>189</v>
      </c>
      <c r="DR24" s="4832">
        <f t="shared" si="440"/>
        <v>178</v>
      </c>
      <c r="DS24" s="4832">
        <f t="shared" si="440"/>
        <v>172</v>
      </c>
      <c r="DT24" s="4832">
        <f t="shared" si="440"/>
        <v>156</v>
      </c>
      <c r="DU24" s="4832">
        <f t="shared" si="440"/>
        <v>153</v>
      </c>
      <c r="DV24" s="4832">
        <f t="shared" si="440"/>
        <v>165</v>
      </c>
      <c r="DW24" s="4832">
        <f t="shared" si="440"/>
        <v>161</v>
      </c>
      <c r="DX24" s="4832">
        <f t="shared" si="440"/>
        <v>167</v>
      </c>
      <c r="DY24" s="4832">
        <f t="shared" si="440"/>
        <v>159</v>
      </c>
      <c r="DZ24" s="4832">
        <f t="shared" si="440"/>
        <v>164</v>
      </c>
      <c r="EA24" s="4832">
        <f t="shared" si="440"/>
        <v>161</v>
      </c>
      <c r="EB24" s="4832">
        <f t="shared" si="440"/>
        <v>173</v>
      </c>
      <c r="EC24" s="4832">
        <f t="shared" si="440"/>
        <v>173</v>
      </c>
      <c r="ED24" s="4832">
        <f t="shared" si="440"/>
        <v>158</v>
      </c>
      <c r="EE24" s="4832">
        <f t="shared" si="440"/>
        <v>148</v>
      </c>
      <c r="EF24" s="4832">
        <f t="shared" si="440"/>
        <v>150</v>
      </c>
      <c r="EG24" s="4832">
        <f t="shared" si="440"/>
        <v>138</v>
      </c>
      <c r="EH24" s="4832">
        <f t="shared" ref="EH24:FI24" si="441">EG24+EH18-EH23</f>
        <v>131</v>
      </c>
      <c r="EI24" s="4832">
        <f t="shared" si="441"/>
        <v>131</v>
      </c>
      <c r="EJ24" s="4832">
        <f t="shared" si="441"/>
        <v>143</v>
      </c>
      <c r="EK24" s="4832">
        <f t="shared" si="441"/>
        <v>153</v>
      </c>
      <c r="EL24" s="4832">
        <f t="shared" si="441"/>
        <v>155</v>
      </c>
      <c r="EM24" s="4832">
        <f t="shared" si="441"/>
        <v>158</v>
      </c>
      <c r="EN24" s="4832">
        <f t="shared" si="441"/>
        <v>161</v>
      </c>
      <c r="EO24" s="4832">
        <f t="shared" si="441"/>
        <v>168</v>
      </c>
      <c r="EP24" s="4832">
        <f t="shared" si="441"/>
        <v>173</v>
      </c>
      <c r="EQ24" s="4832">
        <f t="shared" si="441"/>
        <v>159</v>
      </c>
      <c r="ER24" s="4832">
        <f t="shared" si="441"/>
        <v>153</v>
      </c>
      <c r="ES24" s="4832">
        <f t="shared" si="441"/>
        <v>156</v>
      </c>
      <c r="ET24" s="4832">
        <f t="shared" si="441"/>
        <v>154</v>
      </c>
      <c r="EU24" s="4832">
        <f t="shared" si="441"/>
        <v>147</v>
      </c>
      <c r="EV24" s="4832">
        <f t="shared" si="441"/>
        <v>140</v>
      </c>
      <c r="EW24" s="4832">
        <f t="shared" si="441"/>
        <v>135</v>
      </c>
      <c r="EX24" s="4832">
        <f t="shared" si="441"/>
        <v>126</v>
      </c>
      <c r="EY24" s="4832">
        <f t="shared" si="441"/>
        <v>130</v>
      </c>
      <c r="EZ24" s="4832">
        <f t="shared" si="441"/>
        <v>131</v>
      </c>
      <c r="FA24" s="4832">
        <f t="shared" si="441"/>
        <v>122</v>
      </c>
      <c r="FB24" s="4832">
        <f t="shared" si="441"/>
        <v>129</v>
      </c>
      <c r="FC24" s="4832">
        <f t="shared" si="441"/>
        <v>122</v>
      </c>
      <c r="FD24" s="4832">
        <f t="shared" si="441"/>
        <v>123</v>
      </c>
      <c r="FE24" s="4832">
        <f t="shared" si="441"/>
        <v>120</v>
      </c>
      <c r="FF24" s="4832">
        <f t="shared" si="441"/>
        <v>109</v>
      </c>
      <c r="FG24" s="4832">
        <f t="shared" si="441"/>
        <v>113</v>
      </c>
      <c r="FH24" s="4832">
        <f t="shared" si="441"/>
        <v>114</v>
      </c>
      <c r="FI24" s="4832">
        <f t="shared" si="441"/>
        <v>120</v>
      </c>
      <c r="FJ24" s="4832">
        <f t="shared" ref="FJ24:FS24" si="442">FI24+FJ18-FJ23</f>
        <v>121</v>
      </c>
      <c r="FK24" s="4832">
        <f t="shared" si="442"/>
        <v>116</v>
      </c>
      <c r="FL24" s="4832">
        <f t="shared" si="442"/>
        <v>123</v>
      </c>
      <c r="FM24" s="4832">
        <f t="shared" si="442"/>
        <v>123</v>
      </c>
      <c r="FN24" s="4832">
        <f t="shared" si="442"/>
        <v>124</v>
      </c>
      <c r="FO24" s="4832">
        <f t="shared" si="442"/>
        <v>121</v>
      </c>
      <c r="FP24" s="4832">
        <f t="shared" si="442"/>
        <v>109</v>
      </c>
      <c r="FQ24" s="4832">
        <f t="shared" si="442"/>
        <v>94</v>
      </c>
      <c r="FR24" s="4832">
        <f t="shared" si="442"/>
        <v>92</v>
      </c>
      <c r="FS24" s="4832">
        <f t="shared" si="442"/>
        <v>92</v>
      </c>
      <c r="FT24" s="4832">
        <f t="shared" ref="FT24" si="443">FS24+FT18-FT23</f>
        <v>93</v>
      </c>
      <c r="FU24" s="4832">
        <f t="shared" ref="FU24:HY24" si="444">FT24+FU18-FU23</f>
        <v>93</v>
      </c>
      <c r="FV24" s="4832">
        <f t="shared" si="444"/>
        <v>89</v>
      </c>
      <c r="FW24" s="4832">
        <f t="shared" si="444"/>
        <v>85</v>
      </c>
      <c r="FX24" s="4832">
        <f t="shared" si="444"/>
        <v>83</v>
      </c>
      <c r="FY24" s="4832">
        <f t="shared" si="444"/>
        <v>80</v>
      </c>
      <c r="FZ24" s="4832">
        <f t="shared" si="444"/>
        <v>76</v>
      </c>
      <c r="GA24" s="4832">
        <f t="shared" si="444"/>
        <v>75</v>
      </c>
      <c r="GB24" s="4832">
        <f t="shared" si="444"/>
        <v>76</v>
      </c>
      <c r="GC24" s="4832">
        <f t="shared" si="444"/>
        <v>79</v>
      </c>
      <c r="GD24" s="4832">
        <f t="shared" si="444"/>
        <v>80</v>
      </c>
      <c r="GE24" s="4832">
        <f t="shared" si="444"/>
        <v>79</v>
      </c>
      <c r="GF24" s="4832">
        <f t="shared" si="444"/>
        <v>85</v>
      </c>
      <c r="GG24" s="4832">
        <f t="shared" si="444"/>
        <v>91</v>
      </c>
      <c r="GH24" s="4832">
        <f t="shared" si="444"/>
        <v>91</v>
      </c>
      <c r="GI24" s="4832">
        <f t="shared" si="444"/>
        <v>91</v>
      </c>
      <c r="GJ24" s="4832">
        <f t="shared" si="444"/>
        <v>94</v>
      </c>
      <c r="GK24" s="4832">
        <f t="shared" si="444"/>
        <v>94</v>
      </c>
      <c r="GL24" s="4832">
        <f t="shared" si="444"/>
        <v>93</v>
      </c>
      <c r="GM24" s="4832">
        <f t="shared" si="444"/>
        <v>81</v>
      </c>
      <c r="GN24" s="4832">
        <f t="shared" si="444"/>
        <v>76</v>
      </c>
      <c r="GO24" s="4832">
        <f t="shared" si="444"/>
        <v>84</v>
      </c>
      <c r="GP24" s="4832">
        <f t="shared" si="444"/>
        <v>82</v>
      </c>
      <c r="GQ24" s="4832">
        <f t="shared" si="444"/>
        <v>89</v>
      </c>
      <c r="GR24" s="4832">
        <f t="shared" si="444"/>
        <v>93</v>
      </c>
      <c r="GS24" s="4832">
        <f t="shared" si="444"/>
        <v>92</v>
      </c>
      <c r="GT24" s="4832">
        <f t="shared" si="444"/>
        <v>88</v>
      </c>
      <c r="GU24" s="4832">
        <f t="shared" si="444"/>
        <v>83</v>
      </c>
      <c r="GV24" s="4832">
        <f t="shared" si="444"/>
        <v>84</v>
      </c>
      <c r="GW24" s="4832">
        <f t="shared" si="444"/>
        <v>77</v>
      </c>
      <c r="GX24" s="4832">
        <f t="shared" si="444"/>
        <v>68</v>
      </c>
      <c r="GY24" s="4832">
        <f t="shared" si="444"/>
        <v>64</v>
      </c>
      <c r="GZ24" s="4832">
        <f t="shared" si="444"/>
        <v>64</v>
      </c>
      <c r="HA24" s="4832">
        <f t="shared" si="444"/>
        <v>64</v>
      </c>
      <c r="HB24" s="4832">
        <f t="shared" si="444"/>
        <v>64</v>
      </c>
      <c r="HC24" s="4832">
        <f t="shared" si="444"/>
        <v>76</v>
      </c>
      <c r="HD24" s="4832">
        <f t="shared" si="444"/>
        <v>81</v>
      </c>
      <c r="HE24" s="4832">
        <f t="shared" si="444"/>
        <v>80</v>
      </c>
      <c r="HF24" s="4832">
        <f t="shared" si="444"/>
        <v>77</v>
      </c>
      <c r="HG24" s="4832">
        <f t="shared" si="444"/>
        <v>77</v>
      </c>
      <c r="HH24" s="4832">
        <f t="shared" si="444"/>
        <v>74</v>
      </c>
      <c r="HI24" s="4832">
        <f t="shared" si="444"/>
        <v>63</v>
      </c>
      <c r="HJ24" s="4832">
        <f t="shared" si="444"/>
        <v>62</v>
      </c>
      <c r="HK24" s="4832">
        <f t="shared" si="444"/>
        <v>60</v>
      </c>
      <c r="HL24" s="4832">
        <f t="shared" si="444"/>
        <v>60</v>
      </c>
      <c r="HM24" s="4832">
        <f t="shared" si="444"/>
        <v>61</v>
      </c>
      <c r="HN24" s="4832">
        <f t="shared" si="444"/>
        <v>69</v>
      </c>
      <c r="HO24" s="4832">
        <f t="shared" si="444"/>
        <v>83</v>
      </c>
      <c r="HP24" s="4832">
        <f t="shared" si="444"/>
        <v>86</v>
      </c>
      <c r="HQ24" s="4832">
        <f t="shared" si="444"/>
        <v>90</v>
      </c>
      <c r="HR24" s="4832">
        <f t="shared" si="444"/>
        <v>90</v>
      </c>
      <c r="HS24" s="4832">
        <f t="shared" si="444"/>
        <v>92</v>
      </c>
      <c r="HT24" s="4832">
        <f t="shared" si="444"/>
        <v>89</v>
      </c>
      <c r="HU24" s="4832">
        <f t="shared" si="444"/>
        <v>88</v>
      </c>
      <c r="HV24" s="4832">
        <f t="shared" si="444"/>
        <v>68</v>
      </c>
      <c r="HW24" s="4832">
        <f t="shared" si="444"/>
        <v>67</v>
      </c>
      <c r="HX24" s="4832">
        <f t="shared" si="444"/>
        <v>64</v>
      </c>
      <c r="HY24" s="4832">
        <f t="shared" si="444"/>
        <v>61</v>
      </c>
      <c r="HZ24" s="4832">
        <f t="shared" ref="HZ24" si="445">HY24+HZ18-HZ23</f>
        <v>61</v>
      </c>
      <c r="IA24" s="4832">
        <f t="shared" ref="IA24:II24" si="446">HZ24+IA18-IA23</f>
        <v>61</v>
      </c>
      <c r="IB24" s="4832">
        <f t="shared" si="446"/>
        <v>68</v>
      </c>
      <c r="IC24" s="4832">
        <f t="shared" si="446"/>
        <v>73</v>
      </c>
      <c r="ID24" s="4832">
        <f t="shared" si="446"/>
        <v>76</v>
      </c>
      <c r="IE24" s="4832">
        <f t="shared" si="446"/>
        <v>76</v>
      </c>
      <c r="IF24" s="4832">
        <f t="shared" si="446"/>
        <v>75</v>
      </c>
      <c r="IG24" s="4832">
        <f t="shared" si="446"/>
        <v>75</v>
      </c>
      <c r="IH24" s="4832">
        <f t="shared" si="446"/>
        <v>76</v>
      </c>
      <c r="II24" s="4832">
        <f t="shared" si="446"/>
        <v>68</v>
      </c>
      <c r="IJ24" s="4832">
        <f t="shared" ref="IJ24:KG24" si="447">II24+IJ18-IJ23</f>
        <v>66</v>
      </c>
      <c r="IK24" s="4832">
        <f t="shared" si="447"/>
        <v>65</v>
      </c>
      <c r="IL24" s="4832">
        <f t="shared" si="447"/>
        <v>65</v>
      </c>
      <c r="IM24" s="4832">
        <f t="shared" si="447"/>
        <v>62</v>
      </c>
      <c r="IN24" s="4832">
        <f t="shared" si="447"/>
        <v>60</v>
      </c>
      <c r="IO24" s="4832">
        <f t="shared" si="447"/>
        <v>61</v>
      </c>
      <c r="IP24" s="4832">
        <f t="shared" si="447"/>
        <v>61</v>
      </c>
      <c r="IQ24" s="4832">
        <f t="shared" si="447"/>
        <v>59</v>
      </c>
      <c r="IR24" s="4832">
        <f t="shared" si="447"/>
        <v>57</v>
      </c>
      <c r="IS24" s="4832">
        <f t="shared" si="447"/>
        <v>64</v>
      </c>
      <c r="IT24" s="4832">
        <f t="shared" si="447"/>
        <v>64</v>
      </c>
      <c r="IU24" s="4832">
        <f t="shared" si="447"/>
        <v>73</v>
      </c>
      <c r="IV24" s="4832">
        <f t="shared" si="447"/>
        <v>76</v>
      </c>
      <c r="IW24" s="4832">
        <f t="shared" si="447"/>
        <v>75</v>
      </c>
      <c r="IX24" s="4832">
        <f t="shared" si="447"/>
        <v>76</v>
      </c>
      <c r="IY24" s="4832">
        <f t="shared" si="447"/>
        <v>75</v>
      </c>
      <c r="IZ24" s="4832">
        <f t="shared" si="447"/>
        <v>75</v>
      </c>
      <c r="JA24" s="4832">
        <f t="shared" si="447"/>
        <v>75</v>
      </c>
      <c r="JB24" s="4832">
        <f t="shared" si="447"/>
        <v>72</v>
      </c>
      <c r="JC24" s="4832">
        <f t="shared" si="447"/>
        <v>60</v>
      </c>
      <c r="JD24" s="4832">
        <f t="shared" si="447"/>
        <v>60</v>
      </c>
      <c r="JE24" s="4832">
        <f t="shared" si="447"/>
        <v>64</v>
      </c>
      <c r="JF24" s="4832">
        <f t="shared" si="447"/>
        <v>82</v>
      </c>
      <c r="JG24" s="4832">
        <f t="shared" si="447"/>
        <v>83</v>
      </c>
      <c r="JH24" s="4832">
        <f t="shared" si="447"/>
        <v>84</v>
      </c>
      <c r="JI24" s="4832">
        <f t="shared" si="447"/>
        <v>82</v>
      </c>
      <c r="JJ24" s="4832">
        <f t="shared" si="447"/>
        <v>80</v>
      </c>
      <c r="JK24" s="4832">
        <f t="shared" si="447"/>
        <v>80</v>
      </c>
      <c r="JL24" s="4832">
        <f t="shared" si="447"/>
        <v>80</v>
      </c>
      <c r="JM24" s="4832">
        <f t="shared" si="447"/>
        <v>71</v>
      </c>
      <c r="JN24" s="4832">
        <f t="shared" si="447"/>
        <v>67</v>
      </c>
      <c r="JO24" s="4832">
        <f t="shared" si="447"/>
        <v>72</v>
      </c>
      <c r="JP24" s="4832">
        <f t="shared" si="447"/>
        <v>78</v>
      </c>
      <c r="JQ24" s="4832">
        <f t="shared" si="447"/>
        <v>69</v>
      </c>
      <c r="JR24" s="4832">
        <f t="shared" si="447"/>
        <v>69</v>
      </c>
      <c r="JS24" s="4832">
        <f t="shared" si="447"/>
        <v>69</v>
      </c>
      <c r="JT24" s="4832">
        <f t="shared" si="447"/>
        <v>69</v>
      </c>
      <c r="JU24" s="4832">
        <f t="shared" si="447"/>
        <v>71</v>
      </c>
      <c r="JV24" s="4832">
        <f t="shared" si="447"/>
        <v>62</v>
      </c>
      <c r="JW24" s="4832">
        <f t="shared" si="447"/>
        <v>61</v>
      </c>
      <c r="JX24" s="4832">
        <f t="shared" si="447"/>
        <v>57</v>
      </c>
      <c r="JY24" s="4832">
        <f t="shared" si="447"/>
        <v>57</v>
      </c>
      <c r="JZ24" s="4832">
        <f t="shared" si="447"/>
        <v>58</v>
      </c>
      <c r="KA24" s="4832">
        <f t="shared" si="447"/>
        <v>56</v>
      </c>
      <c r="KB24" s="4832">
        <f t="shared" si="447"/>
        <v>58</v>
      </c>
      <c r="KC24" s="4832">
        <f t="shared" si="447"/>
        <v>71</v>
      </c>
      <c r="KD24" s="4832">
        <f t="shared" si="447"/>
        <v>77</v>
      </c>
      <c r="KE24" s="4832">
        <f t="shared" si="447"/>
        <v>79</v>
      </c>
      <c r="KF24" s="4832">
        <f t="shared" si="447"/>
        <v>79</v>
      </c>
      <c r="KG24" s="4832">
        <f t="shared" si="447"/>
        <v>80</v>
      </c>
      <c r="KH24" s="4832">
        <f t="shared" ref="KH24:KX24" si="448">KG24+KH18-KH23</f>
        <v>80</v>
      </c>
      <c r="KI24" s="4832">
        <f t="shared" si="448"/>
        <v>87</v>
      </c>
      <c r="KJ24" s="4832">
        <f t="shared" si="448"/>
        <v>88</v>
      </c>
      <c r="KK24" s="4832">
        <f t="shared" si="448"/>
        <v>82</v>
      </c>
      <c r="KL24" s="4832">
        <f t="shared" si="448"/>
        <v>76</v>
      </c>
      <c r="KM24" s="4832">
        <f t="shared" si="448"/>
        <v>67</v>
      </c>
      <c r="KN24" s="4832">
        <f t="shared" si="448"/>
        <v>68</v>
      </c>
      <c r="KO24" s="4832">
        <f t="shared" si="448"/>
        <v>66</v>
      </c>
      <c r="KP24" s="4832">
        <f t="shared" si="448"/>
        <v>61</v>
      </c>
      <c r="KQ24" s="4832">
        <f t="shared" si="448"/>
        <v>69</v>
      </c>
      <c r="KR24" s="4832">
        <f t="shared" si="448"/>
        <v>74</v>
      </c>
      <c r="KS24" s="4832">
        <f t="shared" si="448"/>
        <v>83</v>
      </c>
      <c r="KT24" s="4832">
        <f t="shared" si="448"/>
        <v>84</v>
      </c>
      <c r="KU24" s="4832">
        <f t="shared" si="448"/>
        <v>90</v>
      </c>
      <c r="KV24" s="4832">
        <f t="shared" si="448"/>
        <v>89</v>
      </c>
      <c r="KW24" s="4832">
        <f t="shared" si="448"/>
        <v>88</v>
      </c>
      <c r="KX24" s="4832">
        <f t="shared" si="448"/>
        <v>90</v>
      </c>
      <c r="KY24" s="4832">
        <f t="shared" ref="KY24" si="449">KX24+KY18-KY23</f>
        <v>94</v>
      </c>
      <c r="KZ24" s="4832">
        <f t="shared" ref="KZ24:LH24" si="450">KY24+KZ18-KZ23</f>
        <v>94</v>
      </c>
      <c r="LA24" s="4832">
        <f t="shared" si="450"/>
        <v>79</v>
      </c>
      <c r="LB24" s="4832">
        <f t="shared" si="450"/>
        <v>78</v>
      </c>
      <c r="LC24" s="4832">
        <f t="shared" si="450"/>
        <v>76</v>
      </c>
      <c r="LD24" s="4832">
        <f t="shared" si="450"/>
        <v>75</v>
      </c>
      <c r="LE24" s="4832">
        <f t="shared" si="450"/>
        <v>73</v>
      </c>
      <c r="LF24" s="4832">
        <f t="shared" si="450"/>
        <v>67</v>
      </c>
      <c r="LG24" s="4832">
        <f t="shared" si="450"/>
        <v>65</v>
      </c>
      <c r="LH24" s="4832">
        <f t="shared" si="450"/>
        <v>71</v>
      </c>
      <c r="LI24" s="4832">
        <f t="shared" ref="LI24:SN24" si="451">LH24+LI18-LI23</f>
        <v>70</v>
      </c>
      <c r="LJ24" s="4832">
        <f t="shared" si="451"/>
        <v>76</v>
      </c>
      <c r="LK24" s="4832">
        <f t="shared" si="451"/>
        <v>78</v>
      </c>
      <c r="LL24" s="4832">
        <f t="shared" si="451"/>
        <v>74</v>
      </c>
      <c r="LM24" s="4832">
        <f t="shared" si="451"/>
        <v>74</v>
      </c>
      <c r="LN24" s="4832">
        <f t="shared" si="451"/>
        <v>74</v>
      </c>
      <c r="LO24" s="4832">
        <f t="shared" si="451"/>
        <v>74</v>
      </c>
      <c r="LP24" s="4832">
        <f t="shared" si="451"/>
        <v>74</v>
      </c>
      <c r="LQ24" s="4832">
        <f t="shared" si="451"/>
        <v>70</v>
      </c>
      <c r="LR24" s="4832">
        <f t="shared" si="451"/>
        <v>68</v>
      </c>
      <c r="LS24" s="4832">
        <f t="shared" si="451"/>
        <v>64</v>
      </c>
      <c r="LT24" s="4832">
        <f t="shared" si="451"/>
        <v>64</v>
      </c>
      <c r="LU24" s="4832">
        <f t="shared" si="451"/>
        <v>69</v>
      </c>
      <c r="LV24" s="4832">
        <f t="shared" si="451"/>
        <v>72</v>
      </c>
      <c r="LW24" s="4832">
        <f t="shared" si="451"/>
        <v>73</v>
      </c>
      <c r="LX24" s="4832">
        <f t="shared" si="451"/>
        <v>75</v>
      </c>
      <c r="LY24" s="4832">
        <f t="shared" si="451"/>
        <v>86</v>
      </c>
      <c r="LZ24" s="4832">
        <f t="shared" si="451"/>
        <v>100</v>
      </c>
      <c r="MA24" s="4832">
        <f t="shared" si="451"/>
        <v>105</v>
      </c>
      <c r="MB24" s="4832">
        <f t="shared" si="451"/>
        <v>106</v>
      </c>
      <c r="MC24" s="4832">
        <f t="shared" si="451"/>
        <v>105</v>
      </c>
      <c r="MD24" s="4832">
        <f t="shared" si="451"/>
        <v>104</v>
      </c>
      <c r="ME24" s="4832">
        <f t="shared" si="451"/>
        <v>118</v>
      </c>
      <c r="MF24" s="4832">
        <f t="shared" si="451"/>
        <v>125</v>
      </c>
      <c r="MG24" s="4832">
        <f t="shared" si="451"/>
        <v>127</v>
      </c>
      <c r="MH24" s="4832">
        <f t="shared" si="451"/>
        <v>118</v>
      </c>
      <c r="MI24" s="4832">
        <f t="shared" si="451"/>
        <v>111</v>
      </c>
      <c r="MJ24" s="4832">
        <f t="shared" si="451"/>
        <v>109</v>
      </c>
      <c r="MK24" s="4832">
        <f t="shared" si="451"/>
        <v>110</v>
      </c>
      <c r="ML24" s="4832">
        <f t="shared" si="451"/>
        <v>112</v>
      </c>
      <c r="MM24" s="4832">
        <f t="shared" si="451"/>
        <v>111</v>
      </c>
      <c r="MN24" s="4832">
        <f t="shared" si="451"/>
        <v>108</v>
      </c>
      <c r="MO24" s="4832">
        <f t="shared" si="451"/>
        <v>100</v>
      </c>
      <c r="MP24" s="4832">
        <f t="shared" si="451"/>
        <v>92</v>
      </c>
      <c r="MQ24" s="4832">
        <f t="shared" si="451"/>
        <v>95</v>
      </c>
      <c r="MR24" s="4832">
        <f t="shared" si="451"/>
        <v>87</v>
      </c>
      <c r="MS24" s="4832">
        <f t="shared" si="451"/>
        <v>86</v>
      </c>
      <c r="MT24" s="4832">
        <f t="shared" si="451"/>
        <v>86</v>
      </c>
      <c r="MU24" s="4832">
        <f t="shared" si="451"/>
        <v>89</v>
      </c>
      <c r="MV24" s="4832">
        <f t="shared" si="451"/>
        <v>88</v>
      </c>
      <c r="MW24" s="4832">
        <f t="shared" si="451"/>
        <v>91</v>
      </c>
      <c r="MX24" s="4832">
        <f t="shared" si="451"/>
        <v>91</v>
      </c>
      <c r="MY24" s="4832">
        <f t="shared" si="451"/>
        <v>88</v>
      </c>
      <c r="MZ24" s="4832">
        <f t="shared" si="451"/>
        <v>107</v>
      </c>
      <c r="NA24" s="4832">
        <f t="shared" si="451"/>
        <v>112</v>
      </c>
      <c r="NB24" s="4832">
        <f t="shared" si="451"/>
        <v>111</v>
      </c>
      <c r="NC24" s="4832">
        <f t="shared" si="451"/>
        <v>104</v>
      </c>
      <c r="ND24" s="4832">
        <f t="shared" si="451"/>
        <v>100</v>
      </c>
      <c r="NE24" s="4832">
        <f t="shared" si="451"/>
        <v>108</v>
      </c>
      <c r="NF24" s="4832">
        <f t="shared" si="451"/>
        <v>111</v>
      </c>
      <c r="NG24" s="4832">
        <f t="shared" si="451"/>
        <v>111</v>
      </c>
      <c r="NH24" s="4832">
        <f t="shared" si="451"/>
        <v>106</v>
      </c>
      <c r="NI24" s="4832">
        <f t="shared" si="451"/>
        <v>97</v>
      </c>
      <c r="NJ24" s="4832">
        <f t="shared" si="451"/>
        <v>106</v>
      </c>
      <c r="NK24" s="4832">
        <f t="shared" si="451"/>
        <v>103</v>
      </c>
      <c r="NL24" s="4832">
        <f t="shared" si="451"/>
        <v>103</v>
      </c>
      <c r="NM24" s="4832">
        <f t="shared" si="451"/>
        <v>102</v>
      </c>
      <c r="NN24" s="4832">
        <f t="shared" si="451"/>
        <v>97</v>
      </c>
      <c r="NO24" s="4832">
        <f t="shared" si="451"/>
        <v>96</v>
      </c>
      <c r="NP24" s="4832">
        <f t="shared" si="451"/>
        <v>97</v>
      </c>
      <c r="NQ24" s="4832">
        <f t="shared" si="451"/>
        <v>96</v>
      </c>
      <c r="NR24" s="4832">
        <f t="shared" si="451"/>
        <v>97</v>
      </c>
      <c r="NS24" s="4832">
        <f t="shared" si="451"/>
        <v>88</v>
      </c>
      <c r="NT24" s="4832">
        <f t="shared" si="451"/>
        <v>87</v>
      </c>
      <c r="NU24" s="4832">
        <f t="shared" si="451"/>
        <v>88</v>
      </c>
      <c r="NV24" s="4832">
        <f t="shared" si="451"/>
        <v>91</v>
      </c>
      <c r="NW24" s="4832">
        <f t="shared" si="451"/>
        <v>94</v>
      </c>
      <c r="NX24" s="4832">
        <f t="shared" si="451"/>
        <v>87</v>
      </c>
      <c r="NY24" s="4832">
        <f t="shared" si="451"/>
        <v>89</v>
      </c>
      <c r="NZ24" s="4832">
        <f t="shared" si="451"/>
        <v>87</v>
      </c>
      <c r="OA24" s="4832">
        <f t="shared" si="451"/>
        <v>81</v>
      </c>
      <c r="OB24" s="4832">
        <f t="shared" si="451"/>
        <v>81</v>
      </c>
      <c r="OC24" s="4832">
        <f t="shared" si="451"/>
        <v>82</v>
      </c>
      <c r="OD24" s="4832">
        <f t="shared" si="451"/>
        <v>80</v>
      </c>
      <c r="OE24" s="4832">
        <f t="shared" si="451"/>
        <v>78</v>
      </c>
      <c r="OF24" s="4832">
        <f t="shared" si="451"/>
        <v>76</v>
      </c>
      <c r="OG24" s="4832">
        <f t="shared" si="451"/>
        <v>78</v>
      </c>
      <c r="OH24" s="4832">
        <f t="shared" si="451"/>
        <v>78</v>
      </c>
      <c r="OI24" s="4832">
        <f t="shared" si="451"/>
        <v>76</v>
      </c>
      <c r="OJ24" s="4832">
        <f t="shared" si="451"/>
        <v>71</v>
      </c>
      <c r="OK24" s="4832">
        <f t="shared" si="451"/>
        <v>73</v>
      </c>
      <c r="OL24" s="4832">
        <f t="shared" si="451"/>
        <v>74</v>
      </c>
      <c r="OM24" s="4832">
        <f t="shared" si="451"/>
        <v>75</v>
      </c>
      <c r="ON24" s="4832">
        <f t="shared" si="451"/>
        <v>73</v>
      </c>
      <c r="OO24" s="4832">
        <f t="shared" si="451"/>
        <v>71</v>
      </c>
      <c r="OP24" s="4832">
        <f t="shared" si="451"/>
        <v>65</v>
      </c>
      <c r="OQ24" s="4832">
        <f t="shared" si="451"/>
        <v>71</v>
      </c>
      <c r="OR24" s="4832">
        <f t="shared" si="451"/>
        <v>76</v>
      </c>
      <c r="OS24" s="4832">
        <f t="shared" si="451"/>
        <v>75</v>
      </c>
      <c r="OT24" s="4832">
        <f t="shared" si="451"/>
        <v>76</v>
      </c>
      <c r="OU24" s="4832">
        <f t="shared" si="451"/>
        <v>70</v>
      </c>
      <c r="OV24" s="4832">
        <f t="shared" si="451"/>
        <v>73</v>
      </c>
      <c r="OW24" s="4832">
        <f t="shared" si="451"/>
        <v>74</v>
      </c>
      <c r="OX24" s="4832">
        <f t="shared" si="451"/>
        <v>69</v>
      </c>
      <c r="OY24" s="4832">
        <f t="shared" si="451"/>
        <v>60</v>
      </c>
      <c r="OZ24" s="4832">
        <f t="shared" si="451"/>
        <v>57</v>
      </c>
      <c r="PA24" s="4832">
        <f t="shared" si="451"/>
        <v>55</v>
      </c>
      <c r="PB24" s="4832">
        <f t="shared" si="451"/>
        <v>53</v>
      </c>
      <c r="PC24" s="4832">
        <f t="shared" si="451"/>
        <v>54</v>
      </c>
      <c r="PD24" s="4832">
        <f t="shared" si="451"/>
        <v>51</v>
      </c>
      <c r="PE24" s="4832">
        <f t="shared" si="451"/>
        <v>59</v>
      </c>
      <c r="PF24" s="4832">
        <f t="shared" si="451"/>
        <v>59</v>
      </c>
      <c r="PG24" s="4832">
        <f t="shared" si="451"/>
        <v>59</v>
      </c>
      <c r="PH24" s="4832">
        <f t="shared" si="451"/>
        <v>71</v>
      </c>
      <c r="PI24" s="4832">
        <f t="shared" si="451"/>
        <v>67</v>
      </c>
      <c r="PJ24" s="4832">
        <f t="shared" si="451"/>
        <v>66</v>
      </c>
      <c r="PK24" s="4832">
        <f t="shared" si="451"/>
        <v>66</v>
      </c>
      <c r="PL24" s="4832">
        <f t="shared" si="451"/>
        <v>68</v>
      </c>
      <c r="PM24" s="4832">
        <f t="shared" si="451"/>
        <v>69</v>
      </c>
      <c r="PN24" s="4832">
        <f t="shared" si="451"/>
        <v>71</v>
      </c>
      <c r="PO24" s="4832">
        <f t="shared" si="451"/>
        <v>69</v>
      </c>
      <c r="PP24" s="4832">
        <f t="shared" si="451"/>
        <v>69</v>
      </c>
      <c r="PQ24" s="4832">
        <f t="shared" si="451"/>
        <v>59</v>
      </c>
      <c r="PR24" s="4832">
        <f t="shared" si="451"/>
        <v>65</v>
      </c>
      <c r="PS24" s="4832">
        <f t="shared" si="451"/>
        <v>65</v>
      </c>
      <c r="PT24" s="4832">
        <f t="shared" si="451"/>
        <v>70</v>
      </c>
      <c r="PU24" s="4832">
        <f t="shared" si="451"/>
        <v>77</v>
      </c>
      <c r="PV24" s="4832">
        <f t="shared" si="451"/>
        <v>74</v>
      </c>
      <c r="PW24" s="4832">
        <f t="shared" si="451"/>
        <v>76</v>
      </c>
      <c r="PX24" s="4832">
        <f t="shared" si="451"/>
        <v>77</v>
      </c>
      <c r="PY24" s="4832">
        <f t="shared" si="451"/>
        <v>77</v>
      </c>
      <c r="PZ24" s="4832">
        <f t="shared" si="451"/>
        <v>76</v>
      </c>
      <c r="QA24" s="4832">
        <f t="shared" si="451"/>
        <v>70</v>
      </c>
      <c r="QB24" s="4832">
        <f t="shared" si="451"/>
        <v>61</v>
      </c>
      <c r="QC24" s="4832">
        <f t="shared" si="451"/>
        <v>60</v>
      </c>
      <c r="QD24" s="4832">
        <f t="shared" si="451"/>
        <v>71</v>
      </c>
      <c r="QE24" s="4832">
        <f t="shared" si="451"/>
        <v>77</v>
      </c>
      <c r="QF24" s="4832">
        <f t="shared" si="451"/>
        <v>83</v>
      </c>
      <c r="QG24" s="4832">
        <f t="shared" si="451"/>
        <v>82</v>
      </c>
      <c r="QH24" s="4832">
        <f t="shared" si="451"/>
        <v>77</v>
      </c>
      <c r="QI24" s="4832">
        <f t="shared" si="451"/>
        <v>78</v>
      </c>
      <c r="QJ24" s="4832">
        <f t="shared" si="451"/>
        <v>80</v>
      </c>
      <c r="QK24" s="4832">
        <f t="shared" si="451"/>
        <v>78</v>
      </c>
      <c r="QL24" s="4832">
        <f t="shared" si="451"/>
        <v>72</v>
      </c>
      <c r="QM24" s="4832">
        <f t="shared" si="451"/>
        <v>62</v>
      </c>
      <c r="QN24" s="4832">
        <f t="shared" si="451"/>
        <v>63</v>
      </c>
      <c r="QO24" s="4832">
        <f t="shared" si="451"/>
        <v>70</v>
      </c>
      <c r="QP24" s="4832">
        <f t="shared" si="451"/>
        <v>72</v>
      </c>
      <c r="QQ24" s="4832">
        <f t="shared" si="451"/>
        <v>70</v>
      </c>
      <c r="QR24" s="4832">
        <f t="shared" si="451"/>
        <v>72</v>
      </c>
      <c r="QS24" s="4832">
        <f t="shared" si="451"/>
        <v>67</v>
      </c>
      <c r="QT24" s="4832">
        <f t="shared" si="451"/>
        <v>69</v>
      </c>
      <c r="QU24" s="4832">
        <f t="shared" si="451"/>
        <v>71</v>
      </c>
      <c r="QV24" s="4832">
        <f t="shared" si="451"/>
        <v>74</v>
      </c>
      <c r="QW24" s="4832">
        <f t="shared" si="451"/>
        <v>78</v>
      </c>
      <c r="QX24" s="4832">
        <f t="shared" si="451"/>
        <v>78</v>
      </c>
      <c r="QY24" s="4832">
        <f t="shared" si="451"/>
        <v>78</v>
      </c>
      <c r="QZ24" s="4832">
        <f t="shared" si="451"/>
        <v>76</v>
      </c>
      <c r="RA24" s="4832">
        <f t="shared" si="451"/>
        <v>82</v>
      </c>
      <c r="RB24" s="4832">
        <f t="shared" si="451"/>
        <v>88</v>
      </c>
      <c r="RC24" s="4832">
        <f t="shared" si="451"/>
        <v>81</v>
      </c>
      <c r="RD24" s="4832">
        <f t="shared" si="451"/>
        <v>85</v>
      </c>
      <c r="RE24" s="4832">
        <f t="shared" si="451"/>
        <v>89</v>
      </c>
      <c r="RF24" s="4832">
        <f t="shared" si="451"/>
        <v>86</v>
      </c>
      <c r="RG24" s="4832">
        <f t="shared" si="451"/>
        <v>85</v>
      </c>
      <c r="RH24" s="4832">
        <f t="shared" si="451"/>
        <v>87</v>
      </c>
      <c r="RI24" s="4832">
        <f t="shared" si="451"/>
        <v>83</v>
      </c>
      <c r="RJ24" s="4832">
        <f t="shared" si="451"/>
        <v>80</v>
      </c>
      <c r="RK24" s="4832">
        <f t="shared" si="451"/>
        <v>82</v>
      </c>
      <c r="RL24" s="4832">
        <f t="shared" si="451"/>
        <v>88</v>
      </c>
      <c r="RM24" s="4832">
        <f t="shared" si="451"/>
        <v>91</v>
      </c>
      <c r="RN24" s="4832">
        <f t="shared" si="451"/>
        <v>95</v>
      </c>
      <c r="RO24" s="4832">
        <f t="shared" si="451"/>
        <v>86</v>
      </c>
      <c r="RP24" s="4832">
        <f t="shared" si="451"/>
        <v>86</v>
      </c>
      <c r="RQ24" s="4832">
        <f t="shared" si="451"/>
        <v>85</v>
      </c>
      <c r="RR24" s="4832">
        <f t="shared" si="451"/>
        <v>88</v>
      </c>
      <c r="RS24" s="4832">
        <f t="shared" si="451"/>
        <v>81</v>
      </c>
      <c r="RT24" s="4832">
        <f t="shared" si="451"/>
        <v>80</v>
      </c>
      <c r="RU24" s="4832">
        <f t="shared" si="451"/>
        <v>76</v>
      </c>
      <c r="RV24" s="4832">
        <f t="shared" si="451"/>
        <v>70</v>
      </c>
      <c r="RW24" s="4832">
        <f t="shared" si="451"/>
        <v>76</v>
      </c>
      <c r="RX24" s="4832">
        <f t="shared" si="451"/>
        <v>73</v>
      </c>
      <c r="RY24" s="4832">
        <f t="shared" si="451"/>
        <v>73</v>
      </c>
      <c r="RZ24" s="4832">
        <f t="shared" si="451"/>
        <v>73</v>
      </c>
      <c r="SA24" s="4832">
        <f t="shared" si="451"/>
        <v>72</v>
      </c>
      <c r="SB24" s="4832">
        <f t="shared" si="451"/>
        <v>75</v>
      </c>
      <c r="SC24" s="4832">
        <f t="shared" si="451"/>
        <v>72</v>
      </c>
      <c r="SD24" s="4832">
        <f t="shared" si="451"/>
        <v>66</v>
      </c>
      <c r="SE24" s="4832">
        <f t="shared" si="451"/>
        <v>68</v>
      </c>
      <c r="SF24" s="4832">
        <f t="shared" si="451"/>
        <v>67</v>
      </c>
      <c r="SG24" s="4832">
        <f t="shared" si="451"/>
        <v>74</v>
      </c>
      <c r="SH24" s="4832">
        <f t="shared" si="451"/>
        <v>76</v>
      </c>
      <c r="SI24" s="4832">
        <f t="shared" si="451"/>
        <v>83</v>
      </c>
      <c r="SJ24" s="4832">
        <f t="shared" si="451"/>
        <v>84</v>
      </c>
      <c r="SK24" s="4832">
        <f t="shared" si="451"/>
        <v>79</v>
      </c>
      <c r="SL24" s="4832">
        <f t="shared" si="451"/>
        <v>78</v>
      </c>
      <c r="SM24" s="4832">
        <f t="shared" si="451"/>
        <v>80</v>
      </c>
      <c r="SN24" s="4832">
        <f t="shared" si="451"/>
        <v>84</v>
      </c>
      <c r="SO24" s="4832">
        <f t="shared" ref="SO24:SZ24" si="452">SN24+SO18-SO23</f>
        <v>83</v>
      </c>
      <c r="SP24" s="4832">
        <f t="shared" si="452"/>
        <v>71</v>
      </c>
      <c r="SQ24" s="4832">
        <f t="shared" si="452"/>
        <v>69</v>
      </c>
      <c r="SR24" s="4832">
        <f t="shared" si="452"/>
        <v>72</v>
      </c>
      <c r="SS24" s="4832">
        <f t="shared" si="452"/>
        <v>69</v>
      </c>
      <c r="ST24" s="4832">
        <f t="shared" si="452"/>
        <v>66</v>
      </c>
      <c r="SU24" s="4832">
        <f t="shared" si="452"/>
        <v>69</v>
      </c>
      <c r="SV24" s="4832">
        <f t="shared" si="452"/>
        <v>68</v>
      </c>
      <c r="SW24" s="4832">
        <f t="shared" si="452"/>
        <v>66</v>
      </c>
      <c r="SX24" s="4832">
        <f t="shared" si="452"/>
        <v>66</v>
      </c>
      <c r="SY24" s="4832">
        <f t="shared" si="452"/>
        <v>72</v>
      </c>
      <c r="SZ24" s="4832">
        <f t="shared" si="452"/>
        <v>73</v>
      </c>
    </row>
    <row r="25" spans="1:520" s="1421" customFormat="1" ht="12" x14ac:dyDescent="0.25">
      <c r="A25" s="1419"/>
      <c r="B25" s="1420"/>
    </row>
    <row r="26" spans="1:520" s="1424" customFormat="1" ht="12" x14ac:dyDescent="0.25">
      <c r="A26" s="1422" t="s">
        <v>44</v>
      </c>
      <c r="B26" s="1423">
        <v>42743</v>
      </c>
      <c r="C26" s="1423">
        <v>42746</v>
      </c>
      <c r="D26" s="4833">
        <v>42746</v>
      </c>
      <c r="E26" s="4833">
        <v>42746</v>
      </c>
      <c r="F26" s="4833">
        <v>42751</v>
      </c>
      <c r="G26" s="4833">
        <v>42751</v>
      </c>
      <c r="H26" s="4833">
        <v>42751</v>
      </c>
      <c r="I26" s="4833">
        <v>42758</v>
      </c>
      <c r="J26" s="4833">
        <v>42758</v>
      </c>
      <c r="K26" s="4833">
        <v>42758</v>
      </c>
      <c r="L26" s="4833">
        <v>42758</v>
      </c>
      <c r="M26" s="4833">
        <v>42765</v>
      </c>
      <c r="N26" s="4833">
        <v>42764</v>
      </c>
      <c r="O26" s="4833">
        <v>42768</v>
      </c>
      <c r="P26" s="4833">
        <v>42768</v>
      </c>
      <c r="Q26" s="4833">
        <v>42768</v>
      </c>
      <c r="R26" s="4833">
        <v>42772</v>
      </c>
      <c r="S26" s="4833">
        <v>42773</v>
      </c>
      <c r="T26" s="4833">
        <v>42773</v>
      </c>
      <c r="U26" s="4833">
        <v>42773</v>
      </c>
      <c r="V26" s="4833">
        <v>42773</v>
      </c>
      <c r="W26" s="4833">
        <v>42779</v>
      </c>
      <c r="X26" s="4833">
        <v>42779</v>
      </c>
      <c r="Y26" s="4833">
        <v>42779</v>
      </c>
      <c r="Z26" s="4833">
        <v>42780</v>
      </c>
      <c r="AA26" s="4833">
        <v>42781</v>
      </c>
      <c r="AB26" s="4833">
        <v>42782</v>
      </c>
      <c r="AC26" s="4833">
        <v>42782</v>
      </c>
      <c r="AD26" s="4833">
        <v>42786</v>
      </c>
      <c r="AE26" s="4833">
        <v>42786</v>
      </c>
      <c r="AF26" s="4833">
        <v>42786</v>
      </c>
      <c r="AG26" s="4833">
        <v>42786</v>
      </c>
      <c r="AH26" s="4833">
        <v>42788</v>
      </c>
      <c r="AI26" s="4833">
        <v>42788</v>
      </c>
      <c r="AJ26" s="4833">
        <v>42788</v>
      </c>
      <c r="AK26" s="4833">
        <v>42788</v>
      </c>
      <c r="AL26" s="4833">
        <v>42793</v>
      </c>
      <c r="AM26" s="4833">
        <v>42793</v>
      </c>
      <c r="AN26" s="4833">
        <v>42794</v>
      </c>
      <c r="AO26" s="4833">
        <v>42794</v>
      </c>
      <c r="AP26" s="4833">
        <v>42794</v>
      </c>
      <c r="AQ26" s="4833">
        <v>42795</v>
      </c>
      <c r="AR26" s="4833">
        <v>42799</v>
      </c>
      <c r="AS26" s="4833">
        <v>42800</v>
      </c>
      <c r="AT26" s="4833">
        <v>42802</v>
      </c>
      <c r="AU26" s="4833">
        <v>42807</v>
      </c>
      <c r="AV26" s="4833">
        <v>42807</v>
      </c>
      <c r="AW26" s="4833">
        <v>42808</v>
      </c>
      <c r="AX26" s="4833">
        <v>42808</v>
      </c>
      <c r="AY26" s="4833">
        <v>42813</v>
      </c>
      <c r="AZ26" s="4833">
        <v>42813</v>
      </c>
      <c r="BA26" s="4833">
        <v>42815</v>
      </c>
      <c r="BB26" s="4833">
        <v>42815</v>
      </c>
      <c r="BC26" s="4833">
        <v>42815</v>
      </c>
      <c r="BD26" s="4833">
        <v>42820</v>
      </c>
      <c r="BE26" s="4833">
        <v>42820</v>
      </c>
      <c r="BF26" s="4833">
        <v>42821</v>
      </c>
      <c r="BG26" s="4833">
        <v>42823</v>
      </c>
      <c r="BH26" s="4833">
        <v>42824</v>
      </c>
      <c r="BI26" s="4833">
        <v>42827</v>
      </c>
      <c r="BJ26" s="4833">
        <v>42827</v>
      </c>
      <c r="BK26" s="4833">
        <v>42828</v>
      </c>
      <c r="BL26" s="4833">
        <v>42829</v>
      </c>
      <c r="BM26" s="4833">
        <v>42835</v>
      </c>
      <c r="BN26" s="4833">
        <v>42834</v>
      </c>
      <c r="BO26" s="4833">
        <v>42834</v>
      </c>
      <c r="BP26" s="4833">
        <v>42834</v>
      </c>
      <c r="BQ26" s="4833">
        <v>42836</v>
      </c>
      <c r="BR26" s="4833">
        <v>42836</v>
      </c>
      <c r="BS26" s="4833">
        <v>42837</v>
      </c>
      <c r="BT26" s="4833">
        <v>42842</v>
      </c>
      <c r="BU26" s="4833">
        <v>42843</v>
      </c>
      <c r="BV26" s="4833">
        <v>42843</v>
      </c>
      <c r="BW26" s="4833">
        <v>42844</v>
      </c>
      <c r="BX26" s="4833">
        <v>42845</v>
      </c>
      <c r="BY26" s="4833">
        <v>42848</v>
      </c>
      <c r="BZ26" s="4833">
        <v>42850</v>
      </c>
      <c r="CA26" s="4833">
        <v>42859</v>
      </c>
      <c r="CB26" s="4833">
        <v>42855</v>
      </c>
      <c r="CC26" s="4833">
        <v>42862</v>
      </c>
      <c r="CD26" s="4833">
        <v>42862</v>
      </c>
      <c r="CE26" s="4833">
        <v>42862</v>
      </c>
      <c r="CF26" s="4833">
        <v>42862</v>
      </c>
      <c r="CG26" s="4833">
        <v>42862</v>
      </c>
      <c r="CH26" s="4833">
        <v>42863</v>
      </c>
      <c r="CI26" s="4833">
        <v>42864</v>
      </c>
      <c r="CJ26" s="4833">
        <v>42864</v>
      </c>
      <c r="CK26" s="4833">
        <v>42862</v>
      </c>
      <c r="CL26" s="4833">
        <v>42866</v>
      </c>
      <c r="CM26" s="4833">
        <v>42866</v>
      </c>
      <c r="CN26" s="4833">
        <v>42869</v>
      </c>
      <c r="CO26" s="4833">
        <v>42870</v>
      </c>
      <c r="CP26" s="4833">
        <v>42871</v>
      </c>
      <c r="CQ26" s="4833">
        <v>42876</v>
      </c>
      <c r="CR26" s="4833">
        <v>42876</v>
      </c>
      <c r="CS26" s="4833">
        <v>42876</v>
      </c>
      <c r="CT26" s="4833">
        <v>42876</v>
      </c>
      <c r="CU26" s="4833">
        <v>42879</v>
      </c>
      <c r="CV26" s="4833">
        <v>42884</v>
      </c>
      <c r="CW26" s="4833">
        <v>42884</v>
      </c>
      <c r="CX26" s="4833">
        <v>42884</v>
      </c>
      <c r="CY26" s="4833">
        <v>42885</v>
      </c>
      <c r="CZ26" s="4833">
        <v>42886</v>
      </c>
      <c r="DA26" s="4833">
        <v>42887</v>
      </c>
      <c r="DB26" s="4833">
        <v>42890</v>
      </c>
      <c r="DC26" s="4833">
        <v>42891</v>
      </c>
      <c r="DD26" s="4833">
        <v>42892</v>
      </c>
      <c r="DE26" s="4833">
        <v>42899</v>
      </c>
      <c r="DF26" s="4833">
        <v>42900</v>
      </c>
      <c r="DG26" s="4833">
        <v>42900</v>
      </c>
      <c r="DH26" s="4833">
        <v>42899</v>
      </c>
      <c r="DI26" s="4833">
        <v>42900</v>
      </c>
      <c r="DJ26" s="4833">
        <v>42900</v>
      </c>
      <c r="DK26" s="4833">
        <v>42901</v>
      </c>
      <c r="DL26" s="4833">
        <v>42901</v>
      </c>
      <c r="DM26" s="4833">
        <v>42905</v>
      </c>
      <c r="DN26" s="4833">
        <v>42906</v>
      </c>
      <c r="DO26" s="4833">
        <v>42908</v>
      </c>
      <c r="DP26" s="4833">
        <v>42908</v>
      </c>
      <c r="DQ26" s="4833">
        <v>42912</v>
      </c>
      <c r="DR26" s="4833">
        <v>42912</v>
      </c>
      <c r="DS26" s="4833">
        <v>42914</v>
      </c>
      <c r="DT26" s="4833">
        <v>42914</v>
      </c>
      <c r="DU26" s="4833">
        <v>42918</v>
      </c>
      <c r="DV26" s="4833">
        <v>42920</v>
      </c>
      <c r="DW26" s="4833">
        <v>42920</v>
      </c>
      <c r="DX26" s="4833">
        <v>42920</v>
      </c>
      <c r="DY26" s="4833">
        <v>42921</v>
      </c>
      <c r="DZ26" s="4833">
        <v>42921</v>
      </c>
      <c r="EA26" s="4833">
        <v>42922</v>
      </c>
      <c r="EB26" s="4833">
        <v>42926</v>
      </c>
      <c r="EC26" s="4833">
        <v>42928</v>
      </c>
      <c r="ED26" s="4833">
        <v>42928</v>
      </c>
      <c r="EE26" s="4833">
        <v>42928</v>
      </c>
      <c r="EF26" s="4833">
        <v>42928</v>
      </c>
      <c r="EG26" s="4833">
        <v>42935</v>
      </c>
      <c r="EH26" s="4833">
        <v>42933</v>
      </c>
      <c r="EI26" s="4833">
        <v>42934</v>
      </c>
      <c r="EJ26" s="4833">
        <v>42939</v>
      </c>
      <c r="EK26" s="4833">
        <v>42939</v>
      </c>
      <c r="EL26" s="4833">
        <v>42940</v>
      </c>
      <c r="EM26" s="4833">
        <v>42942</v>
      </c>
      <c r="EN26" s="4833">
        <v>42948</v>
      </c>
      <c r="EO26" s="4833">
        <v>42948</v>
      </c>
      <c r="EP26" s="4833">
        <v>42948</v>
      </c>
      <c r="EQ26" s="4833">
        <v>42948</v>
      </c>
      <c r="ER26" s="4833">
        <v>42953</v>
      </c>
      <c r="ES26" s="4833">
        <v>42953</v>
      </c>
      <c r="ET26" s="4833">
        <v>42953</v>
      </c>
      <c r="EU26" s="4833">
        <v>42953</v>
      </c>
      <c r="EV26" s="4833">
        <v>42955</v>
      </c>
      <c r="EW26" s="4833">
        <v>42961</v>
      </c>
      <c r="EX26" s="4833">
        <v>42961</v>
      </c>
      <c r="EY26" s="4833">
        <v>42961</v>
      </c>
      <c r="EZ26" s="4833">
        <v>42961</v>
      </c>
      <c r="FA26" s="4833">
        <v>42962</v>
      </c>
      <c r="FB26" s="4833">
        <v>42964</v>
      </c>
      <c r="FC26" s="4833">
        <v>42964</v>
      </c>
      <c r="FD26" s="4833">
        <v>42964</v>
      </c>
      <c r="FE26" s="4833">
        <v>42964</v>
      </c>
      <c r="FF26" s="4833">
        <v>42964</v>
      </c>
      <c r="FG26" s="4833">
        <v>42964</v>
      </c>
      <c r="FH26" s="4833">
        <v>42964</v>
      </c>
      <c r="FI26" s="4833">
        <v>42969</v>
      </c>
      <c r="FJ26" s="4833">
        <v>42969</v>
      </c>
      <c r="FK26" s="4833">
        <v>42975</v>
      </c>
      <c r="FL26" s="4833">
        <v>42978</v>
      </c>
      <c r="FM26" s="4833">
        <v>42978</v>
      </c>
      <c r="FN26" s="4833">
        <v>42978</v>
      </c>
      <c r="FO26" s="4833">
        <v>42978</v>
      </c>
      <c r="FP26" s="4833">
        <v>42984</v>
      </c>
      <c r="FQ26" s="4833">
        <v>42984</v>
      </c>
      <c r="FR26" s="4833">
        <v>42984</v>
      </c>
      <c r="FS26" s="4833">
        <v>42984</v>
      </c>
      <c r="FT26" s="4833">
        <v>42991</v>
      </c>
      <c r="FU26" s="4833">
        <v>42991</v>
      </c>
      <c r="FV26" s="4833">
        <v>42991</v>
      </c>
      <c r="FW26" s="4833">
        <v>42991</v>
      </c>
      <c r="FX26" s="4833">
        <v>42991</v>
      </c>
      <c r="FY26" s="4833">
        <v>42991</v>
      </c>
      <c r="FZ26" s="4833">
        <v>42991</v>
      </c>
      <c r="GA26" s="4833">
        <v>42991</v>
      </c>
      <c r="GB26" s="4833">
        <v>42999</v>
      </c>
      <c r="GC26" s="4833">
        <v>42999</v>
      </c>
      <c r="GD26" s="4833">
        <v>42999</v>
      </c>
      <c r="GE26" s="4833">
        <v>42999</v>
      </c>
      <c r="GF26" s="4833">
        <v>42999</v>
      </c>
      <c r="GG26" s="4833">
        <v>43006</v>
      </c>
      <c r="GH26" s="4833">
        <v>43007</v>
      </c>
      <c r="GI26" s="4833">
        <v>43007</v>
      </c>
      <c r="GJ26" s="4833">
        <v>43011</v>
      </c>
      <c r="GK26" s="4833">
        <v>43011</v>
      </c>
      <c r="GL26" s="4833">
        <v>43011</v>
      </c>
      <c r="GM26" s="4833">
        <v>43011</v>
      </c>
      <c r="GN26" s="4833">
        <v>43011</v>
      </c>
      <c r="GO26" s="4833">
        <v>43011</v>
      </c>
      <c r="GP26" s="4833">
        <v>43019</v>
      </c>
      <c r="GQ26" s="4833">
        <v>43019</v>
      </c>
      <c r="GR26" s="4833">
        <v>43020</v>
      </c>
      <c r="GS26" s="4833">
        <v>43021</v>
      </c>
      <c r="GT26" s="4833">
        <v>43025</v>
      </c>
      <c r="GU26" s="4833">
        <v>43025</v>
      </c>
      <c r="GV26" s="4833">
        <v>43025</v>
      </c>
      <c r="GW26" s="4833">
        <v>43025</v>
      </c>
      <c r="GX26" s="4833">
        <v>43025</v>
      </c>
      <c r="GY26" s="4833">
        <v>43025</v>
      </c>
      <c r="GZ26" s="4833">
        <v>43031</v>
      </c>
      <c r="HA26" s="4833">
        <v>43031</v>
      </c>
      <c r="HB26" s="4833">
        <v>43031</v>
      </c>
      <c r="HC26" s="4833">
        <v>43031</v>
      </c>
      <c r="HD26" s="4833">
        <v>43032</v>
      </c>
      <c r="HE26" s="4833">
        <v>43040</v>
      </c>
      <c r="HF26" s="4833">
        <v>43040</v>
      </c>
      <c r="HG26" s="4833">
        <v>43040</v>
      </c>
      <c r="HH26" s="4833">
        <v>43040</v>
      </c>
      <c r="HI26" s="4833">
        <v>43040</v>
      </c>
      <c r="HJ26" s="4833">
        <v>43040</v>
      </c>
      <c r="HK26" s="4833">
        <v>43041</v>
      </c>
      <c r="HL26" s="4833">
        <v>43047</v>
      </c>
      <c r="HM26" s="4833">
        <v>43047</v>
      </c>
      <c r="HN26" s="4833">
        <v>43047</v>
      </c>
      <c r="HO26" s="4833">
        <v>43047</v>
      </c>
      <c r="HP26" s="4833">
        <v>43048</v>
      </c>
      <c r="HQ26" s="4833">
        <v>43049</v>
      </c>
      <c r="HR26" s="4833">
        <v>43059</v>
      </c>
      <c r="HS26" s="4833">
        <v>43059</v>
      </c>
      <c r="HT26" s="4833">
        <v>43059</v>
      </c>
      <c r="HU26" s="4833">
        <v>43060</v>
      </c>
      <c r="HV26" s="4833">
        <v>43060</v>
      </c>
      <c r="HW26" s="4833">
        <v>43060</v>
      </c>
      <c r="HX26" s="4833">
        <v>43060</v>
      </c>
      <c r="HY26" s="4833">
        <v>43061</v>
      </c>
      <c r="HZ26" s="4833">
        <v>43062</v>
      </c>
      <c r="IA26" s="4833">
        <v>43063</v>
      </c>
      <c r="IB26" s="4833">
        <v>43064</v>
      </c>
      <c r="IC26" s="4833">
        <v>43074</v>
      </c>
      <c r="ID26" s="4833">
        <v>43075</v>
      </c>
      <c r="IE26" s="4833">
        <v>43076</v>
      </c>
      <c r="IF26" s="4833">
        <v>43076</v>
      </c>
      <c r="IG26" s="4833">
        <v>43076</v>
      </c>
      <c r="IH26" s="4833">
        <v>43084</v>
      </c>
      <c r="II26" s="4833">
        <v>43084</v>
      </c>
      <c r="IJ26" s="4833">
        <v>43087</v>
      </c>
      <c r="IK26" s="4833">
        <v>43087</v>
      </c>
      <c r="IL26" s="4833">
        <v>43087</v>
      </c>
      <c r="IM26" s="4833">
        <v>43087</v>
      </c>
      <c r="IN26" s="4833">
        <v>43087</v>
      </c>
      <c r="IO26" s="4833">
        <v>43087</v>
      </c>
      <c r="IP26" s="4833">
        <v>43097</v>
      </c>
      <c r="IQ26" s="4833">
        <v>43097</v>
      </c>
      <c r="IR26" s="4833">
        <v>43097</v>
      </c>
      <c r="IS26" s="4833">
        <v>43097</v>
      </c>
      <c r="IT26" s="4833">
        <v>43098</v>
      </c>
      <c r="IU26" s="4833">
        <v>43103</v>
      </c>
      <c r="IV26" s="4833">
        <v>43104</v>
      </c>
      <c r="IW26" s="4833">
        <v>43104</v>
      </c>
      <c r="IX26" s="4833">
        <v>43104</v>
      </c>
      <c r="IY26" s="4833">
        <v>43104</v>
      </c>
      <c r="IZ26" s="4833">
        <v>43111</v>
      </c>
      <c r="JA26" s="4833">
        <v>43111</v>
      </c>
      <c r="JB26" s="4833">
        <v>43112</v>
      </c>
      <c r="JC26" s="4833">
        <v>43112</v>
      </c>
      <c r="JD26" s="4833">
        <v>43112</v>
      </c>
      <c r="JE26" s="4833">
        <v>43112</v>
      </c>
      <c r="JF26" s="4833">
        <v>43112</v>
      </c>
      <c r="JG26" s="4833">
        <v>43117</v>
      </c>
      <c r="JH26" s="4833">
        <v>43123</v>
      </c>
      <c r="JI26" s="4833">
        <v>43123</v>
      </c>
      <c r="JJ26" s="4833">
        <v>43123</v>
      </c>
      <c r="JK26" s="4833">
        <v>43123</v>
      </c>
      <c r="JL26" s="4833">
        <v>43123</v>
      </c>
      <c r="JM26" s="4833">
        <v>43123</v>
      </c>
      <c r="JN26" s="4833">
        <v>43123</v>
      </c>
      <c r="JO26" s="4833">
        <v>43123</v>
      </c>
      <c r="JP26" s="4833">
        <v>43123</v>
      </c>
      <c r="JQ26" s="4833">
        <v>43132</v>
      </c>
      <c r="JR26" s="4833">
        <v>43132</v>
      </c>
      <c r="JS26" s="4833">
        <v>43132</v>
      </c>
      <c r="JT26" s="4833">
        <v>43132</v>
      </c>
      <c r="JU26" s="4833">
        <v>43137</v>
      </c>
      <c r="JV26" s="4833">
        <v>43137</v>
      </c>
      <c r="JW26" s="4833">
        <v>43137</v>
      </c>
      <c r="JX26" s="4833">
        <v>43137</v>
      </c>
      <c r="JY26" s="4833">
        <v>43137</v>
      </c>
      <c r="JZ26" s="4833">
        <v>43137</v>
      </c>
      <c r="KA26" s="4833">
        <v>43138</v>
      </c>
      <c r="KB26" s="4833">
        <v>43139</v>
      </c>
      <c r="KC26" s="4833">
        <v>43140</v>
      </c>
      <c r="KD26" s="4833">
        <v>43151</v>
      </c>
      <c r="KE26" s="4833">
        <v>43151</v>
      </c>
      <c r="KF26" s="4833">
        <v>43151</v>
      </c>
      <c r="KG26" s="4833">
        <v>43152</v>
      </c>
      <c r="KH26" s="4833">
        <v>43152</v>
      </c>
      <c r="KI26" s="4833">
        <v>43154</v>
      </c>
      <c r="KJ26" s="4833">
        <v>43154</v>
      </c>
      <c r="KK26" s="4833">
        <v>43158</v>
      </c>
      <c r="KL26" s="4833">
        <v>43158</v>
      </c>
      <c r="KM26" s="4833">
        <v>43158</v>
      </c>
      <c r="KN26" s="4833">
        <v>43160</v>
      </c>
      <c r="KO26" s="4833">
        <v>43167</v>
      </c>
      <c r="KP26" s="4833">
        <v>43167</v>
      </c>
      <c r="KQ26" s="4833">
        <v>43167</v>
      </c>
      <c r="KR26" s="4833">
        <v>43167</v>
      </c>
      <c r="KS26" s="4833">
        <v>43167</v>
      </c>
      <c r="KT26" s="4833">
        <v>43172</v>
      </c>
      <c r="KU26" s="4833">
        <v>43175</v>
      </c>
      <c r="KV26" s="4833">
        <v>43175</v>
      </c>
      <c r="KW26" s="4833">
        <v>43175</v>
      </c>
      <c r="KX26" s="4833">
        <v>43179</v>
      </c>
      <c r="KY26" s="4833">
        <v>43179</v>
      </c>
      <c r="KZ26" s="4833">
        <v>43179</v>
      </c>
      <c r="LA26" s="4833">
        <v>43180</v>
      </c>
      <c r="LB26" s="4833">
        <v>43180</v>
      </c>
      <c r="LC26" s="4833">
        <v>43180</v>
      </c>
      <c r="LD26" s="4833">
        <v>43187</v>
      </c>
      <c r="LE26" s="4833">
        <v>43188</v>
      </c>
      <c r="LF26" s="4833">
        <v>43188</v>
      </c>
      <c r="LG26" s="4833">
        <v>43188</v>
      </c>
      <c r="LH26" s="4833">
        <v>43188</v>
      </c>
      <c r="LI26" s="4833">
        <v>43195</v>
      </c>
      <c r="LJ26" s="4833">
        <v>43196</v>
      </c>
      <c r="LK26" s="4833">
        <v>43196</v>
      </c>
      <c r="LL26" s="4833">
        <v>43196</v>
      </c>
      <c r="LM26" s="4833">
        <v>43196</v>
      </c>
      <c r="LN26" s="4833">
        <v>43196</v>
      </c>
      <c r="LO26" s="4833">
        <v>43201</v>
      </c>
      <c r="LP26" s="4833">
        <v>43201</v>
      </c>
      <c r="LQ26" s="4833">
        <v>43201</v>
      </c>
      <c r="LR26" s="4833">
        <v>43201</v>
      </c>
      <c r="LS26" s="4833">
        <v>43201</v>
      </c>
      <c r="LT26" s="4833">
        <v>43201</v>
      </c>
      <c r="LU26" s="4833">
        <v>43210</v>
      </c>
      <c r="LV26" s="4833">
        <v>43210</v>
      </c>
      <c r="LW26" s="4833">
        <v>43210</v>
      </c>
      <c r="LX26" s="4833">
        <v>43216</v>
      </c>
      <c r="LY26" s="4833">
        <v>43214</v>
      </c>
      <c r="LZ26" s="4833">
        <v>43216</v>
      </c>
      <c r="MA26" s="4833">
        <v>43217</v>
      </c>
      <c r="MB26" s="4833">
        <v>43217</v>
      </c>
      <c r="MC26" s="4833">
        <v>43222</v>
      </c>
      <c r="MD26" s="4833">
        <v>43223</v>
      </c>
      <c r="ME26" s="4833">
        <v>43224</v>
      </c>
      <c r="MF26" s="4833">
        <v>43227</v>
      </c>
      <c r="MG26" s="4833">
        <v>43228</v>
      </c>
      <c r="MH26" s="4833">
        <v>43228</v>
      </c>
      <c r="MI26" s="4833">
        <v>43228</v>
      </c>
      <c r="MJ26" s="4833">
        <v>43231</v>
      </c>
      <c r="MK26" s="4833">
        <v>43230</v>
      </c>
      <c r="ML26" s="4833">
        <v>43234</v>
      </c>
      <c r="MM26" s="4833">
        <v>43235</v>
      </c>
      <c r="MN26" s="4833">
        <v>43237</v>
      </c>
      <c r="MO26" s="4833">
        <v>43238</v>
      </c>
      <c r="MP26" s="4833">
        <v>43238</v>
      </c>
      <c r="MQ26" s="4833">
        <v>43238</v>
      </c>
      <c r="MR26" s="4833">
        <v>43238</v>
      </c>
      <c r="MS26" s="4833">
        <v>43243</v>
      </c>
      <c r="MT26" s="4833">
        <v>43243</v>
      </c>
      <c r="MU26" s="4833">
        <v>43243</v>
      </c>
      <c r="MV26" s="4833">
        <v>43249</v>
      </c>
      <c r="MW26" s="4833">
        <v>43250</v>
      </c>
      <c r="MX26" s="4833">
        <v>43251</v>
      </c>
      <c r="MY26" s="4833">
        <v>43251</v>
      </c>
      <c r="MZ26" s="4833">
        <v>43251</v>
      </c>
      <c r="NA26" s="4833">
        <v>43257</v>
      </c>
      <c r="NB26" s="4833">
        <v>43259</v>
      </c>
      <c r="NC26" s="4833">
        <v>43259</v>
      </c>
      <c r="ND26" s="4833">
        <v>43259</v>
      </c>
      <c r="NE26" s="4833">
        <v>43259</v>
      </c>
      <c r="NF26" s="4833">
        <v>43264</v>
      </c>
      <c r="NG26" s="4833">
        <v>43266</v>
      </c>
      <c r="NH26" s="4833">
        <v>43266</v>
      </c>
      <c r="NI26" s="4833">
        <v>43266</v>
      </c>
      <c r="NJ26" s="4833">
        <v>43266</v>
      </c>
      <c r="NK26" s="4833">
        <v>43271</v>
      </c>
      <c r="NL26" s="4833">
        <v>43271</v>
      </c>
      <c r="NM26" s="4833">
        <v>43273</v>
      </c>
      <c r="NN26" s="4833">
        <v>43273</v>
      </c>
      <c r="NO26" s="4833">
        <v>43273</v>
      </c>
      <c r="NP26" s="4833">
        <v>43276</v>
      </c>
      <c r="NQ26" s="4833">
        <v>43276</v>
      </c>
      <c r="NR26" s="4833">
        <v>43279</v>
      </c>
      <c r="NS26" s="4833">
        <v>43279</v>
      </c>
      <c r="NT26" s="4833">
        <v>43279</v>
      </c>
      <c r="NU26" s="4833">
        <v>43284</v>
      </c>
      <c r="NV26" s="4833">
        <v>43284</v>
      </c>
      <c r="NW26" s="4833">
        <v>43286</v>
      </c>
      <c r="NX26" s="4833">
        <v>43286</v>
      </c>
      <c r="NY26" s="4833">
        <v>43286</v>
      </c>
      <c r="NZ26" s="4833">
        <v>43292</v>
      </c>
      <c r="OA26" s="4833">
        <v>43292</v>
      </c>
      <c r="OB26" s="4833">
        <v>43292</v>
      </c>
      <c r="OC26" s="4833">
        <v>43292</v>
      </c>
      <c r="OD26" s="4833">
        <v>43297</v>
      </c>
      <c r="OE26" s="4833">
        <v>43301</v>
      </c>
      <c r="OF26" s="4833">
        <v>43301</v>
      </c>
      <c r="OG26" s="4833">
        <v>43305</v>
      </c>
      <c r="OH26" s="4833">
        <v>43305</v>
      </c>
      <c r="OI26" s="4833">
        <v>43306</v>
      </c>
      <c r="OJ26" s="4833">
        <v>43306</v>
      </c>
      <c r="OK26" s="4833">
        <v>43312</v>
      </c>
      <c r="OL26" s="4833">
        <v>43312</v>
      </c>
      <c r="OM26" s="4833">
        <v>43312</v>
      </c>
      <c r="ON26" s="4833">
        <v>43312</v>
      </c>
      <c r="OO26" s="4833">
        <v>43315</v>
      </c>
      <c r="OP26" s="4833">
        <v>43315</v>
      </c>
      <c r="OQ26" s="4833">
        <v>43318</v>
      </c>
      <c r="OR26" s="4833">
        <v>43318</v>
      </c>
      <c r="OS26" s="4833">
        <v>43318</v>
      </c>
      <c r="OT26" s="4833">
        <v>43320</v>
      </c>
      <c r="OU26" s="4833">
        <v>43321</v>
      </c>
      <c r="OV26" s="4833">
        <v>43325</v>
      </c>
      <c r="OW26" s="4833">
        <v>43325</v>
      </c>
      <c r="OX26" s="4833">
        <v>43343</v>
      </c>
      <c r="OY26" s="4833">
        <v>43343</v>
      </c>
      <c r="OZ26" s="4833">
        <v>43343</v>
      </c>
      <c r="PA26" s="4833">
        <v>43334</v>
      </c>
      <c r="PB26" s="4833">
        <v>43334</v>
      </c>
      <c r="PC26" s="4833">
        <v>43334</v>
      </c>
      <c r="PD26" s="4833">
        <v>43334</v>
      </c>
      <c r="PE26" s="4833">
        <v>43332</v>
      </c>
      <c r="PF26" s="4833">
        <v>43332</v>
      </c>
      <c r="PG26" s="4833">
        <v>43332</v>
      </c>
      <c r="PH26" s="4833">
        <v>43342</v>
      </c>
      <c r="PI26" s="4833">
        <v>43342</v>
      </c>
      <c r="PJ26" s="4833">
        <v>43342</v>
      </c>
      <c r="PK26" s="4833">
        <v>43343</v>
      </c>
      <c r="PL26" s="4833">
        <v>43343</v>
      </c>
      <c r="PM26" s="4833">
        <v>43349</v>
      </c>
      <c r="PN26" s="4833">
        <v>43350</v>
      </c>
      <c r="PO26" s="4833">
        <v>43350</v>
      </c>
      <c r="PP26" s="4833">
        <v>43350</v>
      </c>
      <c r="PQ26" s="4833">
        <v>43356</v>
      </c>
      <c r="PR26" s="4833">
        <v>43356</v>
      </c>
      <c r="PS26" s="4833">
        <v>43356</v>
      </c>
      <c r="PT26" s="4833">
        <v>43356</v>
      </c>
      <c r="PU26" s="4833">
        <v>43357</v>
      </c>
      <c r="PV26" s="4833">
        <v>43360</v>
      </c>
      <c r="PW26" s="4833">
        <v>43360</v>
      </c>
      <c r="PX26" s="4833">
        <v>43361</v>
      </c>
      <c r="PY26" s="4833">
        <v>43361</v>
      </c>
      <c r="PZ26" s="4833">
        <v>43361</v>
      </c>
      <c r="QA26" s="4833">
        <v>43364</v>
      </c>
      <c r="QB26" s="4833">
        <v>43371</v>
      </c>
      <c r="QC26" s="4833">
        <v>43371</v>
      </c>
      <c r="QD26" s="4833">
        <v>43371</v>
      </c>
      <c r="QE26" s="4833">
        <v>43371</v>
      </c>
      <c r="QF26" s="4833">
        <v>43374</v>
      </c>
      <c r="QG26" s="4833">
        <v>43374</v>
      </c>
      <c r="QH26" s="4833">
        <v>43382</v>
      </c>
      <c r="QI26" s="4833">
        <v>43382</v>
      </c>
      <c r="QJ26" s="4833">
        <v>43382</v>
      </c>
      <c r="QK26" s="4833">
        <v>43382</v>
      </c>
      <c r="QL26" s="4833">
        <v>43382</v>
      </c>
      <c r="QM26" s="4833">
        <v>43382</v>
      </c>
      <c r="QN26" s="4833">
        <v>43388</v>
      </c>
      <c r="QO26" s="4833">
        <v>43388</v>
      </c>
      <c r="QP26" s="4833">
        <v>43391</v>
      </c>
      <c r="QQ26" s="4833">
        <v>43391</v>
      </c>
      <c r="QR26" s="4833">
        <v>43391</v>
      </c>
      <c r="QS26" s="4833">
        <v>43391</v>
      </c>
      <c r="QT26" s="4833">
        <v>43396</v>
      </c>
      <c r="QU26" s="4833">
        <v>43396</v>
      </c>
      <c r="QV26" s="4833">
        <v>43396</v>
      </c>
      <c r="QW26" s="4833">
        <v>43399</v>
      </c>
      <c r="QX26" s="4833">
        <v>43399</v>
      </c>
      <c r="QY26" s="4833">
        <v>43402</v>
      </c>
      <c r="QZ26" s="4833">
        <v>43402</v>
      </c>
      <c r="RA26" s="4833">
        <v>43402</v>
      </c>
      <c r="RB26" s="4833">
        <v>43404</v>
      </c>
      <c r="RC26" s="4833">
        <v>43406</v>
      </c>
      <c r="RD26" s="4833">
        <v>43406</v>
      </c>
      <c r="RE26" s="4833">
        <v>43409</v>
      </c>
      <c r="RF26" s="4833">
        <v>43410</v>
      </c>
      <c r="RG26" s="4833">
        <v>43412</v>
      </c>
      <c r="RH26" s="4833">
        <v>43413</v>
      </c>
      <c r="RI26" s="4833">
        <v>43419</v>
      </c>
      <c r="RJ26" s="4833">
        <v>43419</v>
      </c>
      <c r="RK26" s="4833">
        <v>43419</v>
      </c>
      <c r="RL26" s="4833">
        <v>43419</v>
      </c>
      <c r="RM26" s="4833">
        <v>43420</v>
      </c>
      <c r="RN26" s="4833">
        <v>43424</v>
      </c>
      <c r="RO26" s="4833">
        <v>43424</v>
      </c>
      <c r="RP26" s="4833">
        <v>43425</v>
      </c>
      <c r="RQ26" s="4833">
        <v>43425</v>
      </c>
      <c r="RR26" s="4833">
        <v>43430</v>
      </c>
      <c r="RS26" s="4833">
        <v>43430</v>
      </c>
      <c r="RT26" s="4833">
        <v>43430</v>
      </c>
      <c r="RU26" s="4833">
        <v>43437</v>
      </c>
      <c r="RV26" s="4833">
        <v>43437</v>
      </c>
      <c r="RW26" s="4833">
        <v>43437</v>
      </c>
      <c r="RX26" s="4833">
        <v>43437</v>
      </c>
      <c r="RY26" s="4833">
        <v>43437</v>
      </c>
      <c r="RZ26" s="4833">
        <v>43437</v>
      </c>
      <c r="SA26" s="4833">
        <v>43438</v>
      </c>
      <c r="SB26" s="4833">
        <v>43444</v>
      </c>
      <c r="SC26" s="4833">
        <v>43444</v>
      </c>
      <c r="SD26" s="4833">
        <v>43444</v>
      </c>
      <c r="SE26" s="4833">
        <v>43444</v>
      </c>
      <c r="SF26" s="4833">
        <v>43451</v>
      </c>
      <c r="SG26" s="4833">
        <v>43451</v>
      </c>
      <c r="SH26" s="4833">
        <v>43451</v>
      </c>
      <c r="SI26" s="4833">
        <v>43451</v>
      </c>
      <c r="SJ26" s="4833">
        <v>43451</v>
      </c>
      <c r="SK26" s="4833">
        <v>43451</v>
      </c>
      <c r="SL26" s="4833">
        <v>43451</v>
      </c>
      <c r="SM26" s="4833">
        <v>43452</v>
      </c>
      <c r="SN26" s="4833">
        <v>43453</v>
      </c>
      <c r="SO26" s="4833">
        <v>43461</v>
      </c>
      <c r="SP26" s="4833">
        <v>43461</v>
      </c>
      <c r="SQ26" s="4833">
        <v>43472</v>
      </c>
      <c r="SR26" s="4833">
        <v>43472</v>
      </c>
      <c r="SS26" s="4833">
        <v>43472</v>
      </c>
      <c r="ST26" s="4833">
        <v>43472</v>
      </c>
      <c r="SU26" s="4833">
        <v>43473</v>
      </c>
      <c r="SV26" s="4833">
        <v>43473</v>
      </c>
      <c r="SW26" s="4833">
        <v>43473</v>
      </c>
      <c r="SX26" s="4833">
        <v>43473</v>
      </c>
      <c r="SY26" s="4833">
        <v>43476</v>
      </c>
      <c r="SZ26" s="4833">
        <v>43476</v>
      </c>
    </row>
    <row r="27" spans="1:520" s="1421" customFormat="1" ht="12" x14ac:dyDescent="0.25">
      <c r="A27" s="1422" t="s">
        <v>45</v>
      </c>
      <c r="B27" s="4834">
        <f t="shared" ref="B27:AG27" si="453">B26-B7-1</f>
        <v>9</v>
      </c>
      <c r="C27" s="1425">
        <f t="shared" si="453"/>
        <v>11</v>
      </c>
      <c r="D27" s="4834">
        <f t="shared" si="453"/>
        <v>7</v>
      </c>
      <c r="E27" s="4834">
        <f t="shared" si="453"/>
        <v>6</v>
      </c>
      <c r="F27" s="4834">
        <f t="shared" si="453"/>
        <v>10</v>
      </c>
      <c r="G27" s="4834">
        <f t="shared" si="453"/>
        <v>9</v>
      </c>
      <c r="H27" s="4834">
        <f t="shared" si="453"/>
        <v>6</v>
      </c>
      <c r="I27" s="4834">
        <f t="shared" si="453"/>
        <v>12</v>
      </c>
      <c r="J27" s="4834">
        <f t="shared" si="453"/>
        <v>11</v>
      </c>
      <c r="K27" s="4834">
        <f t="shared" si="453"/>
        <v>10</v>
      </c>
      <c r="L27" s="4834">
        <f t="shared" si="453"/>
        <v>9</v>
      </c>
      <c r="M27" s="4834">
        <f t="shared" si="453"/>
        <v>13</v>
      </c>
      <c r="N27" s="4834">
        <f t="shared" si="453"/>
        <v>11</v>
      </c>
      <c r="O27" s="4834">
        <f t="shared" si="453"/>
        <v>14</v>
      </c>
      <c r="P27" s="4834">
        <f t="shared" si="453"/>
        <v>13</v>
      </c>
      <c r="Q27" s="4834">
        <f t="shared" si="453"/>
        <v>12</v>
      </c>
      <c r="R27" s="4834">
        <f t="shared" si="453"/>
        <v>13</v>
      </c>
      <c r="S27" s="4834">
        <f t="shared" si="453"/>
        <v>13</v>
      </c>
      <c r="T27" s="4834">
        <f t="shared" si="453"/>
        <v>12</v>
      </c>
      <c r="U27" s="4834">
        <f t="shared" si="453"/>
        <v>11</v>
      </c>
      <c r="V27" s="4834">
        <f t="shared" si="453"/>
        <v>10</v>
      </c>
      <c r="W27" s="4834">
        <f t="shared" si="453"/>
        <v>13</v>
      </c>
      <c r="X27" s="4834">
        <f t="shared" si="453"/>
        <v>12</v>
      </c>
      <c r="Y27" s="4834">
        <f t="shared" si="453"/>
        <v>11</v>
      </c>
      <c r="Z27" s="4834">
        <f t="shared" si="453"/>
        <v>11</v>
      </c>
      <c r="AA27" s="4834">
        <f t="shared" si="453"/>
        <v>11</v>
      </c>
      <c r="AB27" s="4834">
        <f t="shared" si="453"/>
        <v>9</v>
      </c>
      <c r="AC27" s="4834">
        <f t="shared" si="453"/>
        <v>8</v>
      </c>
      <c r="AD27" s="4834">
        <f t="shared" si="453"/>
        <v>11</v>
      </c>
      <c r="AE27" s="4834">
        <f t="shared" si="453"/>
        <v>10</v>
      </c>
      <c r="AF27" s="4834">
        <f t="shared" si="453"/>
        <v>9</v>
      </c>
      <c r="AG27" s="4834">
        <f t="shared" si="453"/>
        <v>6</v>
      </c>
      <c r="AH27" s="4834">
        <f t="shared" ref="AH27:BM27" si="454">AH26-AH7-1</f>
        <v>7</v>
      </c>
      <c r="AI27" s="4834">
        <f t="shared" si="454"/>
        <v>6</v>
      </c>
      <c r="AJ27" s="4834">
        <f t="shared" si="454"/>
        <v>5</v>
      </c>
      <c r="AK27" s="4834">
        <f t="shared" si="454"/>
        <v>4</v>
      </c>
      <c r="AL27" s="4834">
        <f t="shared" si="454"/>
        <v>6</v>
      </c>
      <c r="AM27" s="4834">
        <f t="shared" si="454"/>
        <v>5</v>
      </c>
      <c r="AN27" s="4834">
        <f t="shared" si="454"/>
        <v>5</v>
      </c>
      <c r="AO27" s="4834">
        <f t="shared" si="454"/>
        <v>4</v>
      </c>
      <c r="AP27" s="4834">
        <f t="shared" si="454"/>
        <v>3</v>
      </c>
      <c r="AQ27" s="4834">
        <f t="shared" si="454"/>
        <v>1</v>
      </c>
      <c r="AR27" s="4834">
        <f t="shared" si="454"/>
        <v>4</v>
      </c>
      <c r="AS27" s="4834">
        <f t="shared" si="454"/>
        <v>4</v>
      </c>
      <c r="AT27" s="4834">
        <f t="shared" si="454"/>
        <v>5</v>
      </c>
      <c r="AU27" s="4834">
        <f t="shared" si="454"/>
        <v>9</v>
      </c>
      <c r="AV27" s="4834">
        <f t="shared" si="454"/>
        <v>6</v>
      </c>
      <c r="AW27" s="4834">
        <f t="shared" si="454"/>
        <v>6</v>
      </c>
      <c r="AX27" s="4834">
        <f t="shared" si="454"/>
        <v>5</v>
      </c>
      <c r="AY27" s="4834">
        <f t="shared" si="454"/>
        <v>9</v>
      </c>
      <c r="AZ27" s="4834">
        <f t="shared" si="454"/>
        <v>8</v>
      </c>
      <c r="BA27" s="4834">
        <f t="shared" si="454"/>
        <v>7</v>
      </c>
      <c r="BB27" s="4834">
        <f t="shared" si="454"/>
        <v>6</v>
      </c>
      <c r="BC27" s="4834">
        <f t="shared" si="454"/>
        <v>5</v>
      </c>
      <c r="BD27" s="4834">
        <f t="shared" si="454"/>
        <v>9</v>
      </c>
      <c r="BE27" s="4834">
        <f t="shared" si="454"/>
        <v>8</v>
      </c>
      <c r="BF27" s="4834">
        <f t="shared" si="454"/>
        <v>6</v>
      </c>
      <c r="BG27" s="4834">
        <f t="shared" si="454"/>
        <v>7</v>
      </c>
      <c r="BH27" s="4834">
        <f t="shared" si="454"/>
        <v>7</v>
      </c>
      <c r="BI27" s="4834">
        <f t="shared" si="454"/>
        <v>9</v>
      </c>
      <c r="BJ27" s="4834">
        <f t="shared" si="454"/>
        <v>8</v>
      </c>
      <c r="BK27" s="4834">
        <f t="shared" si="454"/>
        <v>6</v>
      </c>
      <c r="BL27" s="4834">
        <f t="shared" si="454"/>
        <v>6</v>
      </c>
      <c r="BM27" s="4834">
        <f t="shared" si="454"/>
        <v>11</v>
      </c>
      <c r="BN27" s="4834">
        <f t="shared" ref="BN27:BU27" si="455">BN26-BN7-1</f>
        <v>9</v>
      </c>
      <c r="BO27" s="4834">
        <f t="shared" si="455"/>
        <v>8</v>
      </c>
      <c r="BP27" s="4834">
        <f t="shared" si="455"/>
        <v>5</v>
      </c>
      <c r="BQ27" s="4834">
        <f t="shared" si="455"/>
        <v>6</v>
      </c>
      <c r="BR27" s="4834">
        <f t="shared" si="455"/>
        <v>5</v>
      </c>
      <c r="BS27" s="4834">
        <f t="shared" si="455"/>
        <v>5</v>
      </c>
      <c r="BT27" s="4834">
        <f t="shared" si="455"/>
        <v>9</v>
      </c>
      <c r="BU27" s="4834">
        <f t="shared" si="455"/>
        <v>7</v>
      </c>
      <c r="BV27" s="4834">
        <f t="shared" ref="BV27:BW27" si="456">BV26-BV7-1</f>
        <v>6</v>
      </c>
      <c r="BW27" s="4834">
        <f t="shared" si="456"/>
        <v>6</v>
      </c>
      <c r="BX27" s="4834">
        <f t="shared" ref="BX27:BY27" si="457">BX26-BX7-1</f>
        <v>6</v>
      </c>
      <c r="BY27" s="4834">
        <f t="shared" si="457"/>
        <v>8</v>
      </c>
      <c r="BZ27" s="4834">
        <f t="shared" ref="BZ27:CA27" si="458">BZ26-BZ7-1</f>
        <v>7</v>
      </c>
      <c r="CA27" s="4834">
        <f t="shared" si="458"/>
        <v>15</v>
      </c>
      <c r="CB27" s="4834">
        <f t="shared" ref="CB27:CC27" si="459">CB26-CB7-1</f>
        <v>10</v>
      </c>
      <c r="CC27" s="4834">
        <f t="shared" si="459"/>
        <v>16</v>
      </c>
      <c r="CD27" s="4834">
        <f t="shared" ref="CD27:CE27" si="460">CD26-CD7-1</f>
        <v>15</v>
      </c>
      <c r="CE27" s="4834">
        <f t="shared" si="460"/>
        <v>12</v>
      </c>
      <c r="CF27" s="4834">
        <f t="shared" ref="CF27:CG27" si="461">CF26-CF7-1</f>
        <v>11</v>
      </c>
      <c r="CG27" s="4834">
        <f t="shared" si="461"/>
        <v>10</v>
      </c>
      <c r="CH27" s="4834">
        <f t="shared" ref="CH27:CI27" si="462">CH26-CH7-1</f>
        <v>10</v>
      </c>
      <c r="CI27" s="4834">
        <f t="shared" si="462"/>
        <v>10</v>
      </c>
      <c r="CJ27" s="4834">
        <f t="shared" ref="CJ27:CK27" si="463">CJ26-CJ7-1</f>
        <v>7</v>
      </c>
      <c r="CK27" s="4834">
        <f t="shared" si="463"/>
        <v>4</v>
      </c>
      <c r="CL27" s="4834">
        <f t="shared" ref="CL27:CM27" si="464">CL26-CL7-1</f>
        <v>7</v>
      </c>
      <c r="CM27" s="4834">
        <f t="shared" si="464"/>
        <v>6</v>
      </c>
      <c r="CN27" s="4834">
        <f t="shared" ref="CN27:CO27" si="465">CN26-CN7-1</f>
        <v>8</v>
      </c>
      <c r="CO27" s="4834">
        <f t="shared" si="465"/>
        <v>6</v>
      </c>
      <c r="CP27" s="4834">
        <f t="shared" ref="CP27:CQ27" si="466">CP26-CP7-1</f>
        <v>6</v>
      </c>
      <c r="CQ27" s="4834">
        <f t="shared" si="466"/>
        <v>10</v>
      </c>
      <c r="CR27" s="4834">
        <f t="shared" ref="CR27:CS27" si="467">CR26-CR7-1</f>
        <v>9</v>
      </c>
      <c r="CS27" s="4834">
        <f t="shared" si="467"/>
        <v>8</v>
      </c>
      <c r="CT27" s="4834">
        <f t="shared" ref="CT27:CU27" si="468">CT26-CT7-1</f>
        <v>5</v>
      </c>
      <c r="CU27" s="4834">
        <f t="shared" si="468"/>
        <v>7</v>
      </c>
      <c r="CV27" s="4834">
        <f t="shared" ref="CV27:CW27" si="469">CV26-CV7-1</f>
        <v>11</v>
      </c>
      <c r="CW27" s="4834">
        <f t="shared" si="469"/>
        <v>10</v>
      </c>
      <c r="CX27" s="4834">
        <f t="shared" ref="CX27:CY27" si="470">CX26-CX7-1</f>
        <v>9</v>
      </c>
      <c r="CY27" s="4834">
        <f t="shared" si="470"/>
        <v>7</v>
      </c>
      <c r="CZ27" s="4834">
        <f t="shared" ref="CZ27:DA27" si="471">CZ26-CZ7-1</f>
        <v>7</v>
      </c>
      <c r="DA27" s="4834">
        <f t="shared" si="471"/>
        <v>7</v>
      </c>
      <c r="DB27" s="4834">
        <f t="shared" ref="DB27:DC27" si="472">DB26-DB7-1</f>
        <v>9</v>
      </c>
      <c r="DC27" s="4834">
        <f t="shared" si="472"/>
        <v>9</v>
      </c>
      <c r="DD27" s="4834">
        <f t="shared" ref="DD27:DE27" si="473">DD26-DD7-1</f>
        <v>7</v>
      </c>
      <c r="DE27" s="4834">
        <f t="shared" si="473"/>
        <v>13</v>
      </c>
      <c r="DF27" s="4834">
        <f t="shared" ref="DF27:DG27" si="474">DF26-DF7-1</f>
        <v>13</v>
      </c>
      <c r="DG27" s="4834">
        <f t="shared" si="474"/>
        <v>12</v>
      </c>
      <c r="DH27" s="4834">
        <f t="shared" ref="DH27:DI27" si="475">DH26-DH7-1</f>
        <v>10</v>
      </c>
      <c r="DI27" s="4834">
        <f t="shared" si="475"/>
        <v>8</v>
      </c>
      <c r="DJ27" s="4834">
        <f t="shared" ref="DJ27:DK27" si="476">DJ26-DJ7-1</f>
        <v>7</v>
      </c>
      <c r="DK27" s="4834">
        <f t="shared" si="476"/>
        <v>7</v>
      </c>
      <c r="DL27" s="4834">
        <f t="shared" ref="DL27:DM27" si="477">DL26-DL7-1</f>
        <v>6</v>
      </c>
      <c r="DM27" s="4834">
        <f t="shared" si="477"/>
        <v>9</v>
      </c>
      <c r="DN27" s="4834">
        <f t="shared" ref="DN27:DO27" si="478">DN26-DN7-1</f>
        <v>7</v>
      </c>
      <c r="DO27" s="4834">
        <f t="shared" si="478"/>
        <v>8</v>
      </c>
      <c r="DP27" s="4834">
        <f t="shared" ref="DP27:DQ27" si="479">DP26-DP7-1</f>
        <v>7</v>
      </c>
      <c r="DQ27" s="4834">
        <f t="shared" si="479"/>
        <v>10</v>
      </c>
      <c r="DR27" s="4834">
        <f t="shared" ref="DR27:DS27" si="480">DR26-DR7-1</f>
        <v>9</v>
      </c>
      <c r="DS27" s="4834">
        <f t="shared" si="480"/>
        <v>8</v>
      </c>
      <c r="DT27" s="4834">
        <f t="shared" ref="DT27:DU27" si="481">DT26-DT7-1</f>
        <v>7</v>
      </c>
      <c r="DU27" s="4834">
        <f t="shared" si="481"/>
        <v>10</v>
      </c>
      <c r="DV27" s="4834">
        <f t="shared" ref="DV27" si="482">DV26-DV7-1</f>
        <v>11</v>
      </c>
      <c r="DW27" s="4834">
        <f t="shared" ref="DW27:DX27" si="483">DW26-DW7-1</f>
        <v>10</v>
      </c>
      <c r="DX27" s="4834">
        <f t="shared" si="483"/>
        <v>7</v>
      </c>
      <c r="DY27" s="4834">
        <f t="shared" ref="DY27:DZ27" si="484">DY26-DY7-1</f>
        <v>7</v>
      </c>
      <c r="DZ27" s="4834">
        <f t="shared" si="484"/>
        <v>6</v>
      </c>
      <c r="EA27" s="4834">
        <f t="shared" ref="EA27:EB27" si="485">EA26-EA7-1</f>
        <v>6</v>
      </c>
      <c r="EB27" s="4834">
        <f t="shared" si="485"/>
        <v>9</v>
      </c>
      <c r="EC27" s="4834">
        <f t="shared" ref="EC27:ED27" si="486">EC26-EC7-1</f>
        <v>8</v>
      </c>
      <c r="ED27" s="4834">
        <f t="shared" si="486"/>
        <v>6</v>
      </c>
      <c r="EE27" s="4834">
        <f t="shared" ref="EE27:EF27" si="487">EE26-EE7-1</f>
        <v>5</v>
      </c>
      <c r="EF27" s="4834">
        <f t="shared" si="487"/>
        <v>4</v>
      </c>
      <c r="EG27" s="4834">
        <f t="shared" ref="EG27:EH27" si="488">EG26-EG7-1</f>
        <v>8</v>
      </c>
      <c r="EH27" s="4834">
        <f t="shared" si="488"/>
        <v>5</v>
      </c>
      <c r="EI27" s="4834">
        <f t="shared" ref="EI27:EJ27" si="489">EI26-EI7-1</f>
        <v>5</v>
      </c>
      <c r="EJ27" s="4834">
        <f t="shared" si="489"/>
        <v>9</v>
      </c>
      <c r="EK27" s="4834">
        <f t="shared" ref="EK27:EL27" si="490">EK26-EK7-1</f>
        <v>8</v>
      </c>
      <c r="EL27" s="4834">
        <f t="shared" si="490"/>
        <v>6</v>
      </c>
      <c r="EM27" s="4834">
        <f t="shared" ref="EM27:EN27" si="491">EM26-EM7-1</f>
        <v>7</v>
      </c>
      <c r="EN27" s="4834">
        <f t="shared" si="491"/>
        <v>12</v>
      </c>
      <c r="EO27" s="4834">
        <f t="shared" ref="EO27:EP27" si="492">EO26-EO7-1</f>
        <v>11</v>
      </c>
      <c r="EP27" s="4834">
        <f t="shared" si="492"/>
        <v>10</v>
      </c>
      <c r="EQ27" s="4834">
        <f t="shared" ref="EQ27:ER27" si="493">EQ26-EQ7-1</f>
        <v>7</v>
      </c>
      <c r="ER27" s="4834">
        <f t="shared" si="493"/>
        <v>11</v>
      </c>
      <c r="ES27" s="4834">
        <f t="shared" ref="ES27:ET27" si="494">ES26-ES7-1</f>
        <v>10</v>
      </c>
      <c r="ET27" s="4834">
        <f t="shared" si="494"/>
        <v>9</v>
      </c>
      <c r="EU27" s="4834">
        <f t="shared" ref="EU27:EV27" si="495">EU26-EU7-1</f>
        <v>8</v>
      </c>
      <c r="EV27" s="4834">
        <f t="shared" si="495"/>
        <v>7</v>
      </c>
      <c r="EW27" s="4834">
        <f t="shared" ref="EW27:EX27" si="496">EW26-EW7-1</f>
        <v>12</v>
      </c>
      <c r="EX27" s="4834">
        <f t="shared" si="496"/>
        <v>11</v>
      </c>
      <c r="EY27" s="4834">
        <f t="shared" ref="EY27:EZ27" si="497">EY26-EY7-1</f>
        <v>10</v>
      </c>
      <c r="EZ27" s="4834">
        <f t="shared" si="497"/>
        <v>9</v>
      </c>
      <c r="FA27" s="4834">
        <f t="shared" ref="FA27:FB27" si="498">FA26-FA7-1</f>
        <v>7</v>
      </c>
      <c r="FB27" s="4834">
        <f t="shared" si="498"/>
        <v>8</v>
      </c>
      <c r="FC27" s="4834">
        <f t="shared" ref="FC27:FD27" si="499">FC26-FC7-1</f>
        <v>7</v>
      </c>
      <c r="FD27" s="4834">
        <f t="shared" si="499"/>
        <v>6</v>
      </c>
      <c r="FE27" s="4834">
        <f t="shared" ref="FE27:FG27" si="500">FE26-FE7-1</f>
        <v>5</v>
      </c>
      <c r="FF27" s="4834">
        <f t="shared" si="500"/>
        <v>2</v>
      </c>
      <c r="FG27" s="4834">
        <f t="shared" si="500"/>
        <v>1</v>
      </c>
      <c r="FH27" s="4834">
        <f t="shared" ref="FH27:FI27" si="501">FH26-FH7-1</f>
        <v>0</v>
      </c>
      <c r="FI27" s="4834">
        <f t="shared" si="501"/>
        <v>4</v>
      </c>
      <c r="FJ27" s="4834">
        <f t="shared" ref="FJ27:FK27" si="502">FJ26-FJ7-1</f>
        <v>3</v>
      </c>
      <c r="FK27" s="4834">
        <f t="shared" si="502"/>
        <v>6</v>
      </c>
      <c r="FL27" s="4834">
        <f t="shared" ref="FL27:FM27" si="503">FL26-FL7-1</f>
        <v>8</v>
      </c>
      <c r="FM27" s="4834">
        <f t="shared" si="503"/>
        <v>7</v>
      </c>
      <c r="FN27" s="4834">
        <f t="shared" ref="FN27:FO27" si="504">FN26-FN7-1</f>
        <v>6</v>
      </c>
      <c r="FO27" s="4834">
        <f t="shared" si="504"/>
        <v>5</v>
      </c>
      <c r="FP27" s="4834">
        <f t="shared" ref="FP27:FQ27" si="505">FP26-FP7-1</f>
        <v>8</v>
      </c>
      <c r="FQ27" s="4834">
        <f t="shared" si="505"/>
        <v>7</v>
      </c>
      <c r="FR27" s="4834">
        <f t="shared" ref="FR27:FS27" si="506">FR26-FR7-1</f>
        <v>6</v>
      </c>
      <c r="FS27" s="4834">
        <f t="shared" si="506"/>
        <v>5</v>
      </c>
      <c r="FT27" s="4834">
        <f t="shared" ref="FT27:FU27" si="507">FT26-FT7-1</f>
        <v>11</v>
      </c>
      <c r="FU27" s="4834">
        <f t="shared" si="507"/>
        <v>8</v>
      </c>
      <c r="FV27" s="4834">
        <f t="shared" ref="FV27:FW27" si="508">FV26-FV7-1</f>
        <v>7</v>
      </c>
      <c r="FW27" s="4834">
        <f t="shared" si="508"/>
        <v>6</v>
      </c>
      <c r="FX27" s="4834">
        <f t="shared" ref="FX27:FY27" si="509">FX26-FX7-1</f>
        <v>5</v>
      </c>
      <c r="FY27" s="4834">
        <f t="shared" si="509"/>
        <v>4</v>
      </c>
      <c r="FZ27" s="4834">
        <f t="shared" ref="FZ27:GA27" si="510">FZ26-FZ7-1</f>
        <v>1</v>
      </c>
      <c r="GA27" s="4834">
        <f t="shared" si="510"/>
        <v>0</v>
      </c>
      <c r="GB27" s="4834">
        <f t="shared" ref="GB27:GC27" si="511">GB26-GB7-1</f>
        <v>7</v>
      </c>
      <c r="GC27" s="4834">
        <f t="shared" si="511"/>
        <v>6</v>
      </c>
      <c r="GD27" s="4834">
        <f t="shared" ref="GD27:GE27" si="512">GD26-GD7-1</f>
        <v>5</v>
      </c>
      <c r="GE27" s="4834">
        <f t="shared" si="512"/>
        <v>2</v>
      </c>
      <c r="GF27" s="4834">
        <f t="shared" ref="GF27:GG27" si="513">GF26-GF7-1</f>
        <v>1</v>
      </c>
      <c r="GG27" s="4834">
        <f t="shared" si="513"/>
        <v>7</v>
      </c>
      <c r="GH27" s="4834">
        <f t="shared" ref="GH27:GI27" si="514">GH26-GH7-1</f>
        <v>7</v>
      </c>
      <c r="GI27" s="4834">
        <f t="shared" si="514"/>
        <v>6</v>
      </c>
      <c r="GJ27" s="4834">
        <f t="shared" ref="GJ27:GK27" si="515">GJ26-GJ7-1</f>
        <v>7</v>
      </c>
      <c r="GK27" s="4834">
        <f t="shared" si="515"/>
        <v>6</v>
      </c>
      <c r="GL27" s="4834">
        <f t="shared" ref="GL27:GM27" si="516">GL26-GL7-1</f>
        <v>5</v>
      </c>
      <c r="GM27" s="4834">
        <f t="shared" si="516"/>
        <v>4</v>
      </c>
      <c r="GN27" s="4834">
        <f t="shared" ref="GN27:GO27" si="517">GN26-GN7-1</f>
        <v>3</v>
      </c>
      <c r="GO27" s="4834">
        <f t="shared" si="517"/>
        <v>0</v>
      </c>
      <c r="GP27" s="4834">
        <f t="shared" ref="GP27:GQ27" si="518">GP26-GP7-1</f>
        <v>7</v>
      </c>
      <c r="GQ27" s="4834">
        <f t="shared" si="518"/>
        <v>6</v>
      </c>
      <c r="GR27" s="4834">
        <f t="shared" ref="GR27:GS27" si="519">GR26-GR7-1</f>
        <v>6</v>
      </c>
      <c r="GS27" s="4834">
        <f t="shared" si="519"/>
        <v>6</v>
      </c>
      <c r="GT27" s="4834">
        <f t="shared" ref="GT27:GU27" si="520">GT26-GT7-1</f>
        <v>7</v>
      </c>
      <c r="GU27" s="4834">
        <f t="shared" si="520"/>
        <v>6</v>
      </c>
      <c r="GV27" s="4834">
        <f t="shared" ref="GV27:GW27" si="521">GV26-GV7-1</f>
        <v>5</v>
      </c>
      <c r="GW27" s="4834">
        <f t="shared" si="521"/>
        <v>4</v>
      </c>
      <c r="GX27" s="4834">
        <f t="shared" ref="GX27:GY27" si="522">GX26-GX7-1</f>
        <v>3</v>
      </c>
      <c r="GY27" s="4834">
        <f t="shared" si="522"/>
        <v>0</v>
      </c>
      <c r="GZ27" s="4834">
        <f t="shared" ref="GZ27:HA27" si="523">GZ26-GZ7-1</f>
        <v>5</v>
      </c>
      <c r="HA27" s="4834">
        <f t="shared" si="523"/>
        <v>4</v>
      </c>
      <c r="HB27" s="4834">
        <f t="shared" ref="HB27:HC27" si="524">HB26-HB7-1</f>
        <v>3</v>
      </c>
      <c r="HC27" s="4834">
        <f t="shared" si="524"/>
        <v>2</v>
      </c>
      <c r="HD27" s="4834">
        <f t="shared" ref="HD27:HE27" si="525">HD26-HD7-1</f>
        <v>0</v>
      </c>
      <c r="HE27" s="4834">
        <f t="shared" si="525"/>
        <v>7</v>
      </c>
      <c r="HF27" s="4834">
        <f t="shared" ref="HF27:HG27" si="526">HF26-HF7-1</f>
        <v>6</v>
      </c>
      <c r="HG27" s="4834">
        <f t="shared" si="526"/>
        <v>5</v>
      </c>
      <c r="HH27" s="4834">
        <f t="shared" ref="HH27:HI27" si="527">HH26-HH7-1</f>
        <v>4</v>
      </c>
      <c r="HI27" s="4834">
        <f t="shared" si="527"/>
        <v>1</v>
      </c>
      <c r="HJ27" s="4834">
        <f t="shared" ref="HJ27:HK27" si="528">HJ26-HJ7-1</f>
        <v>0</v>
      </c>
      <c r="HK27" s="4834">
        <f t="shared" si="528"/>
        <v>0</v>
      </c>
      <c r="HL27" s="4834">
        <f t="shared" ref="HL27:HM27" si="529">HL26-HL7-1</f>
        <v>5</v>
      </c>
      <c r="HM27" s="4834">
        <f t="shared" si="529"/>
        <v>4</v>
      </c>
      <c r="HN27" s="4834">
        <f t="shared" ref="HN27:HO27" si="530">HN26-HN7-1</f>
        <v>1</v>
      </c>
      <c r="HO27" s="4834">
        <f t="shared" si="530"/>
        <v>0</v>
      </c>
      <c r="HP27" s="4834">
        <f t="shared" ref="HP27:HQ27" si="531">HP26-HP7-1</f>
        <v>0</v>
      </c>
      <c r="HQ27" s="4834">
        <f t="shared" si="531"/>
        <v>0</v>
      </c>
      <c r="HR27" s="4834">
        <f t="shared" ref="HR27:HS27" si="532">HR26-HR7-1</f>
        <v>9</v>
      </c>
      <c r="HS27" s="4834">
        <f t="shared" si="532"/>
        <v>6</v>
      </c>
      <c r="HT27" s="4834">
        <f t="shared" ref="HT27:HU27" si="533">HT26-HT7-1</f>
        <v>5</v>
      </c>
      <c r="HU27" s="4834">
        <f t="shared" si="533"/>
        <v>5</v>
      </c>
      <c r="HV27" s="4834">
        <f t="shared" ref="HV27:HW27" si="534">HV26-HV7-1</f>
        <v>4</v>
      </c>
      <c r="HW27" s="4834">
        <f t="shared" si="534"/>
        <v>3</v>
      </c>
      <c r="HX27" s="4834">
        <f t="shared" ref="HX27:HY27" si="535">HX26-HX7-1</f>
        <v>0</v>
      </c>
      <c r="HY27" s="4834">
        <f t="shared" si="535"/>
        <v>0</v>
      </c>
      <c r="HZ27" s="4834">
        <f t="shared" ref="HZ27:IA27" si="536">HZ26-HZ7-1</f>
        <v>0</v>
      </c>
      <c r="IA27" s="4834">
        <f t="shared" si="536"/>
        <v>0</v>
      </c>
      <c r="IB27" s="4834">
        <f t="shared" ref="IB27:IC27" si="537">IB26-IB7-1</f>
        <v>0</v>
      </c>
      <c r="IC27" s="4834">
        <f t="shared" si="537"/>
        <v>7</v>
      </c>
      <c r="ID27" s="4834">
        <f t="shared" ref="ID27:IE27" si="538">ID26-ID7-1</f>
        <v>7</v>
      </c>
      <c r="IE27" s="4834">
        <f t="shared" si="538"/>
        <v>7</v>
      </c>
      <c r="IF27" s="4834">
        <f t="shared" ref="IF27:IG27" si="539">IF26-IF7-1</f>
        <v>6</v>
      </c>
      <c r="IG27" s="4834">
        <f t="shared" si="539"/>
        <v>5</v>
      </c>
      <c r="IH27" s="4834">
        <f t="shared" ref="IH27:II27" si="540">IH26-IH7-1</f>
        <v>10</v>
      </c>
      <c r="II27" s="4834">
        <f t="shared" si="540"/>
        <v>9</v>
      </c>
      <c r="IJ27" s="4834">
        <f t="shared" ref="IJ27:IK27" si="541">IJ26-IJ7-1</f>
        <v>11</v>
      </c>
      <c r="IK27" s="4834">
        <f t="shared" si="541"/>
        <v>10</v>
      </c>
      <c r="IL27" s="4834">
        <f t="shared" ref="IL27:IM27" si="542">IL26-IL7-1</f>
        <v>9</v>
      </c>
      <c r="IM27" s="4834">
        <f t="shared" si="542"/>
        <v>6</v>
      </c>
      <c r="IN27" s="4834">
        <f t="shared" ref="IN27:IO27" si="543">IN26-IN7-1</f>
        <v>5</v>
      </c>
      <c r="IO27" s="4834">
        <f t="shared" si="543"/>
        <v>4</v>
      </c>
      <c r="IP27" s="4834">
        <f t="shared" ref="IP27:IQ27" si="544">IP26-IP7-1</f>
        <v>13</v>
      </c>
      <c r="IQ27" s="4834">
        <f t="shared" si="544"/>
        <v>12</v>
      </c>
      <c r="IR27" s="4834">
        <f t="shared" ref="IR27:IS27" si="545">IR26-IR7-1</f>
        <v>9</v>
      </c>
      <c r="IS27" s="4834">
        <f t="shared" si="545"/>
        <v>8</v>
      </c>
      <c r="IT27" s="4834">
        <f t="shared" ref="IT27:IU27" si="546">IT26-IT7-1</f>
        <v>8</v>
      </c>
      <c r="IU27" s="4834">
        <f t="shared" si="546"/>
        <v>12</v>
      </c>
      <c r="IV27" s="4834">
        <f t="shared" ref="IV27:IW27" si="547">IV26-IV7-1</f>
        <v>12</v>
      </c>
      <c r="IW27" s="4834">
        <f t="shared" si="547"/>
        <v>8</v>
      </c>
      <c r="IX27" s="4834">
        <f t="shared" ref="IX27:IY27" si="548">IX26-IX7-1</f>
        <v>7</v>
      </c>
      <c r="IY27" s="4834">
        <f t="shared" si="548"/>
        <v>6</v>
      </c>
      <c r="IZ27" s="4834">
        <f t="shared" ref="IZ27:JA27" si="549">IZ26-IZ7-1</f>
        <v>12</v>
      </c>
      <c r="JA27" s="4834">
        <f t="shared" si="549"/>
        <v>9</v>
      </c>
      <c r="JB27" s="4834">
        <f t="shared" ref="JB27:JC27" si="550">JB26-JB7-1</f>
        <v>9</v>
      </c>
      <c r="JC27" s="4834">
        <f t="shared" si="550"/>
        <v>8</v>
      </c>
      <c r="JD27" s="4834">
        <f t="shared" ref="JD27:JE27" si="551">JD26-JD7-1</f>
        <v>7</v>
      </c>
      <c r="JE27" s="4834">
        <f t="shared" si="551"/>
        <v>6</v>
      </c>
      <c r="JF27" s="4834">
        <f t="shared" ref="JF27:JG27" si="552">JF26-JF7-1</f>
        <v>3</v>
      </c>
      <c r="JG27" s="4834">
        <f t="shared" si="552"/>
        <v>7</v>
      </c>
      <c r="JH27" s="4834">
        <f t="shared" ref="JH27:JI27" si="553">JH26-JH7-1</f>
        <v>12</v>
      </c>
      <c r="JI27" s="4834">
        <f t="shared" si="553"/>
        <v>11</v>
      </c>
      <c r="JJ27" s="4834">
        <f t="shared" ref="JJ27:JK27" si="554">JJ26-JJ7-1</f>
        <v>10</v>
      </c>
      <c r="JK27" s="4834">
        <f t="shared" si="554"/>
        <v>7</v>
      </c>
      <c r="JL27" s="4834">
        <f t="shared" ref="JL27:JM27" si="555">JL26-JL7-1</f>
        <v>6</v>
      </c>
      <c r="JM27" s="4834">
        <f t="shared" si="555"/>
        <v>5</v>
      </c>
      <c r="JN27" s="4834">
        <f t="shared" ref="JN27:JO27" si="556">JN26-JN7-1</f>
        <v>4</v>
      </c>
      <c r="JO27" s="4834">
        <f t="shared" si="556"/>
        <v>3</v>
      </c>
      <c r="JP27" s="4834">
        <f t="shared" ref="JP27:JQ27" si="557">JP26-JP7-1</f>
        <v>0</v>
      </c>
      <c r="JQ27" s="4834">
        <f t="shared" si="557"/>
        <v>8</v>
      </c>
      <c r="JR27" s="4834">
        <f t="shared" ref="JR27:JS27" si="558">JR26-JR7-1</f>
        <v>7</v>
      </c>
      <c r="JS27" s="4834">
        <f t="shared" si="558"/>
        <v>6</v>
      </c>
      <c r="JT27" s="4834">
        <f t="shared" ref="JT27:JU27" si="559">JT26-JT7-1</f>
        <v>5</v>
      </c>
      <c r="JU27" s="4834">
        <f t="shared" si="559"/>
        <v>7</v>
      </c>
      <c r="JV27" s="4834">
        <f t="shared" ref="JV27:JW27" si="560">JV26-JV7-1</f>
        <v>6</v>
      </c>
      <c r="JW27" s="4834">
        <f t="shared" si="560"/>
        <v>5</v>
      </c>
      <c r="JX27" s="4834">
        <f t="shared" ref="JX27:JY27" si="561">JX26-JX7-1</f>
        <v>4</v>
      </c>
      <c r="JY27" s="4834">
        <f t="shared" si="561"/>
        <v>3</v>
      </c>
      <c r="JZ27" s="4834">
        <f t="shared" ref="JZ27:KA27" si="562">JZ26-JZ7-1</f>
        <v>0</v>
      </c>
      <c r="KA27" s="4834">
        <f t="shared" si="562"/>
        <v>0</v>
      </c>
      <c r="KB27" s="4834">
        <f t="shared" ref="KB27:KC27" si="563">KB26-KB7-1</f>
        <v>0</v>
      </c>
      <c r="KC27" s="4834">
        <f t="shared" si="563"/>
        <v>0</v>
      </c>
      <c r="KD27" s="4834">
        <f t="shared" ref="KD27:KE27" si="564">KD26-KD7-1</f>
        <v>10</v>
      </c>
      <c r="KE27" s="4834">
        <f t="shared" si="564"/>
        <v>7</v>
      </c>
      <c r="KF27" s="4834">
        <f t="shared" ref="KF27:KG27" si="565">KF26-KF7-1</f>
        <v>6</v>
      </c>
      <c r="KG27" s="4834">
        <f t="shared" si="565"/>
        <v>6</v>
      </c>
      <c r="KH27" s="4834">
        <f t="shared" ref="KH27:KI27" si="566">KH26-KH7-1</f>
        <v>5</v>
      </c>
      <c r="KI27" s="4834">
        <f t="shared" si="566"/>
        <v>6</v>
      </c>
      <c r="KJ27" s="4834">
        <f t="shared" ref="KJ27:KK27" si="567">KJ26-KJ7-1</f>
        <v>3</v>
      </c>
      <c r="KK27" s="4834">
        <f t="shared" si="567"/>
        <v>6</v>
      </c>
      <c r="KL27" s="4834">
        <f t="shared" ref="KL27:KM27" si="568">KL26-KL7-1</f>
        <v>5</v>
      </c>
      <c r="KM27" s="4834">
        <f t="shared" si="568"/>
        <v>4</v>
      </c>
      <c r="KN27" s="4834">
        <f t="shared" ref="KN27" si="569">KN26-KN7-1</f>
        <v>5</v>
      </c>
      <c r="KO27" s="4834">
        <f t="shared" ref="KO27:KP27" si="570">KO26-KO7-1</f>
        <v>9</v>
      </c>
      <c r="KP27" s="4834">
        <f t="shared" si="570"/>
        <v>8</v>
      </c>
      <c r="KQ27" s="4834">
        <f t="shared" ref="KQ27:KR27" si="571">KQ26-KQ7-1</f>
        <v>7</v>
      </c>
      <c r="KR27" s="4834">
        <f t="shared" si="571"/>
        <v>6</v>
      </c>
      <c r="KS27" s="4834">
        <f t="shared" ref="KS27:KT27" si="572">KS26-KS7-1</f>
        <v>5</v>
      </c>
      <c r="KT27" s="4834">
        <f t="shared" si="572"/>
        <v>7</v>
      </c>
      <c r="KU27" s="4834">
        <f t="shared" ref="KU27:KV27" si="573">KU26-KU7-1</f>
        <v>9</v>
      </c>
      <c r="KV27" s="4834">
        <f t="shared" si="573"/>
        <v>8</v>
      </c>
      <c r="KW27" s="4834">
        <f t="shared" ref="KW27:KX27" si="574">KW26-KW7-1</f>
        <v>7</v>
      </c>
      <c r="KX27" s="4834">
        <f t="shared" si="574"/>
        <v>10</v>
      </c>
      <c r="KY27" s="4834">
        <f t="shared" ref="KY27:KZ27" si="575">KY26-KY7-1</f>
        <v>7</v>
      </c>
      <c r="KZ27" s="4834">
        <f t="shared" si="575"/>
        <v>6</v>
      </c>
      <c r="LA27" s="4834">
        <f t="shared" ref="LA27:LB27" si="576">LA26-LA7-1</f>
        <v>6</v>
      </c>
      <c r="LB27" s="4834">
        <f t="shared" si="576"/>
        <v>5</v>
      </c>
      <c r="LC27" s="4834">
        <f t="shared" ref="LC27:LD27" si="577">LC26-LC7-1</f>
        <v>4</v>
      </c>
      <c r="LD27" s="4834">
        <f t="shared" si="577"/>
        <v>8</v>
      </c>
      <c r="LE27" s="4834">
        <f t="shared" ref="LE27:LF27" si="578">LE26-LE7-1</f>
        <v>8</v>
      </c>
      <c r="LF27" s="4834">
        <f t="shared" si="578"/>
        <v>7</v>
      </c>
      <c r="LG27" s="4834">
        <f t="shared" ref="LG27:LH27" si="579">LG26-LG7-1</f>
        <v>6</v>
      </c>
      <c r="LH27" s="4834">
        <f t="shared" si="579"/>
        <v>5</v>
      </c>
      <c r="LI27" s="4834">
        <f t="shared" ref="LI27:LN27" si="580">LI26-LI7-1</f>
        <v>9</v>
      </c>
      <c r="LJ27" s="4834">
        <f t="shared" si="580"/>
        <v>9</v>
      </c>
      <c r="LK27" s="4834">
        <f t="shared" si="580"/>
        <v>8</v>
      </c>
      <c r="LL27" s="4834">
        <f t="shared" si="580"/>
        <v>7</v>
      </c>
      <c r="LM27" s="4834">
        <f t="shared" si="580"/>
        <v>6</v>
      </c>
      <c r="LN27" s="4834">
        <f t="shared" si="580"/>
        <v>3</v>
      </c>
      <c r="LO27" s="4834">
        <f t="shared" ref="LO27:LP27" si="581">LO26-LO7-1</f>
        <v>7</v>
      </c>
      <c r="LP27" s="4834">
        <f t="shared" si="581"/>
        <v>6</v>
      </c>
      <c r="LQ27" s="4834">
        <f t="shared" ref="LQ27:LR27" si="582">LQ26-LQ7-1</f>
        <v>5</v>
      </c>
      <c r="LR27" s="4834">
        <f t="shared" si="582"/>
        <v>4</v>
      </c>
      <c r="LS27" s="4834">
        <f t="shared" ref="LS27:LT27" si="583">LS26-LS7-1</f>
        <v>1</v>
      </c>
      <c r="LT27" s="4834">
        <f t="shared" si="583"/>
        <v>0</v>
      </c>
      <c r="LU27" s="4834">
        <f t="shared" ref="LU27:LV27" si="584">LU26-LU7-1</f>
        <v>8</v>
      </c>
      <c r="LV27" s="4834">
        <f t="shared" si="584"/>
        <v>7</v>
      </c>
      <c r="LW27" s="4834">
        <f t="shared" ref="LW27:LX27" si="585">LW26-LW7-1</f>
        <v>6</v>
      </c>
      <c r="LX27" s="4834">
        <f t="shared" si="585"/>
        <v>9</v>
      </c>
      <c r="LY27" s="4834">
        <f t="shared" ref="LY27:LZ27" si="586">LY26-LY7-1</f>
        <v>6</v>
      </c>
      <c r="LZ27" s="4834">
        <f t="shared" si="586"/>
        <v>7</v>
      </c>
      <c r="MA27" s="4834">
        <f t="shared" ref="MA27:MB27" si="587">MA26-MA7-1</f>
        <v>7</v>
      </c>
      <c r="MB27" s="4834">
        <f t="shared" si="587"/>
        <v>6</v>
      </c>
      <c r="MC27" s="4834">
        <f t="shared" ref="MC27:MD27" si="588">MC26-MC7-1</f>
        <v>8</v>
      </c>
      <c r="MD27" s="4834">
        <f t="shared" si="588"/>
        <v>8</v>
      </c>
      <c r="ME27" s="4834">
        <f t="shared" ref="ME27:MF27" si="589">ME26-ME7-1</f>
        <v>8</v>
      </c>
      <c r="MF27" s="4834">
        <f t="shared" si="589"/>
        <v>10</v>
      </c>
      <c r="MG27" s="4834">
        <f t="shared" ref="MG27:MH27" si="590">MG26-MG7-1</f>
        <v>10</v>
      </c>
      <c r="MH27" s="4834">
        <f t="shared" si="590"/>
        <v>7</v>
      </c>
      <c r="MI27" s="4834">
        <f t="shared" ref="MI27:MJ27" si="591">MI26-MI7-1</f>
        <v>6</v>
      </c>
      <c r="MJ27" s="4834">
        <f t="shared" si="591"/>
        <v>8</v>
      </c>
      <c r="MK27" s="4834">
        <f t="shared" ref="MK27:ML27" si="592">MK26-MK7-1</f>
        <v>6</v>
      </c>
      <c r="ML27" s="4834">
        <f t="shared" si="592"/>
        <v>9</v>
      </c>
      <c r="MM27" s="4834">
        <f t="shared" ref="MM27:MN27" si="593">MM26-MM7-1</f>
        <v>7</v>
      </c>
      <c r="MN27" s="4834">
        <f t="shared" si="593"/>
        <v>8</v>
      </c>
      <c r="MO27" s="4834">
        <f t="shared" ref="MO27:MP27" si="594">MO26-MO7-1</f>
        <v>8</v>
      </c>
      <c r="MP27" s="4834">
        <f t="shared" si="594"/>
        <v>7</v>
      </c>
      <c r="MQ27" s="4834">
        <f t="shared" ref="MQ27:MR27" si="595">MQ26-MQ7-1</f>
        <v>6</v>
      </c>
      <c r="MR27" s="4834">
        <f t="shared" si="595"/>
        <v>3</v>
      </c>
      <c r="MS27" s="4834">
        <f t="shared" ref="MS27:MT27" si="596">MS26-MS7-1</f>
        <v>7</v>
      </c>
      <c r="MT27" s="4834">
        <f t="shared" si="596"/>
        <v>6</v>
      </c>
      <c r="MU27" s="4834">
        <f t="shared" ref="MU27:MV27" si="597">MU26-MU7-1</f>
        <v>5</v>
      </c>
      <c r="MV27" s="4834">
        <f t="shared" si="597"/>
        <v>10</v>
      </c>
      <c r="MW27" s="4834">
        <f t="shared" ref="MW27:MX27" si="598">MW26-MW7-1</f>
        <v>8</v>
      </c>
      <c r="MX27" s="4834">
        <f t="shared" si="598"/>
        <v>8</v>
      </c>
      <c r="MY27" s="4834">
        <f t="shared" ref="MY27:MZ27" si="599">MY26-MY7-1</f>
        <v>7</v>
      </c>
      <c r="MZ27" s="4834">
        <f t="shared" si="599"/>
        <v>6</v>
      </c>
      <c r="NA27" s="4834">
        <f t="shared" ref="NA27:NB27" si="600">NA26-NA7-1</f>
        <v>11</v>
      </c>
      <c r="NB27" s="4834">
        <f t="shared" si="600"/>
        <v>9</v>
      </c>
      <c r="NC27" s="4834">
        <f t="shared" ref="NC27:ND27" si="601">NC26-NC7-1</f>
        <v>8</v>
      </c>
      <c r="ND27" s="4834">
        <f t="shared" si="601"/>
        <v>7</v>
      </c>
      <c r="NE27" s="4834">
        <f t="shared" ref="NE27:NF27" si="602">NE26-NE7-1</f>
        <v>6</v>
      </c>
      <c r="NF27" s="4834">
        <f t="shared" si="602"/>
        <v>8</v>
      </c>
      <c r="NG27" s="4834">
        <f t="shared" ref="NG27:NH27" si="603">NG26-NG7-1</f>
        <v>9</v>
      </c>
      <c r="NH27" s="4834">
        <f t="shared" si="603"/>
        <v>8</v>
      </c>
      <c r="NI27" s="4834">
        <f t="shared" ref="NI27:NJ27" si="604">NI26-NI7-1</f>
        <v>7</v>
      </c>
      <c r="NJ27" s="4834">
        <f t="shared" si="604"/>
        <v>6</v>
      </c>
      <c r="NK27" s="4834">
        <f t="shared" ref="NK27:NL27" si="605">NK26-NK7-1</f>
        <v>8</v>
      </c>
      <c r="NL27" s="4834">
        <f t="shared" si="605"/>
        <v>7</v>
      </c>
      <c r="NM27" s="4834">
        <f t="shared" ref="NM27:NN27" si="606">NM26-NM7-1</f>
        <v>8</v>
      </c>
      <c r="NN27" s="4834">
        <f t="shared" si="606"/>
        <v>7</v>
      </c>
      <c r="NO27" s="4834">
        <f t="shared" ref="NO27:NP27" si="607">NO26-NO7-1</f>
        <v>6</v>
      </c>
      <c r="NP27" s="4834">
        <f t="shared" si="607"/>
        <v>6</v>
      </c>
      <c r="NQ27" s="4834">
        <f t="shared" ref="NQ27:NR27" si="608">NQ26-NQ7-1</f>
        <v>5</v>
      </c>
      <c r="NR27" s="4834">
        <f t="shared" si="608"/>
        <v>7</v>
      </c>
      <c r="NS27" s="4834">
        <f t="shared" ref="NS27:NT27" si="609">NS26-NS7-1</f>
        <v>6</v>
      </c>
      <c r="NT27" s="4834">
        <f t="shared" si="609"/>
        <v>5</v>
      </c>
      <c r="NU27" s="4834">
        <f t="shared" ref="NU27:NV27" si="610">NU26-NU7-1</f>
        <v>7</v>
      </c>
      <c r="NV27" s="4834">
        <f t="shared" si="610"/>
        <v>6</v>
      </c>
      <c r="NW27" s="4834">
        <f t="shared" ref="NW27:NX27" si="611">NW26-NW7-1</f>
        <v>7</v>
      </c>
      <c r="NX27" s="4834">
        <f t="shared" si="611"/>
        <v>6</v>
      </c>
      <c r="NY27" s="4834">
        <f t="shared" ref="NY27:NZ27" si="612">NY26-NY7-1</f>
        <v>5</v>
      </c>
      <c r="NZ27" s="4834">
        <f t="shared" si="612"/>
        <v>8</v>
      </c>
      <c r="OA27" s="4834">
        <f t="shared" ref="OA27:OB27" si="613">OA26-OA7-1</f>
        <v>7</v>
      </c>
      <c r="OB27" s="4834">
        <f t="shared" si="613"/>
        <v>6</v>
      </c>
      <c r="OC27" s="4834">
        <f t="shared" ref="OC27:OD27" si="614">OC26-OC7-1</f>
        <v>5</v>
      </c>
      <c r="OD27" s="4834">
        <f t="shared" si="614"/>
        <v>9</v>
      </c>
      <c r="OE27" s="4834">
        <f t="shared" ref="OE27:OF27" si="615">OE26-OE7-1</f>
        <v>10</v>
      </c>
      <c r="OF27" s="4834">
        <f t="shared" si="615"/>
        <v>9</v>
      </c>
      <c r="OG27" s="4834">
        <f t="shared" ref="OG27:OH27" si="616">OG26-OG7-1</f>
        <v>12</v>
      </c>
      <c r="OH27" s="4834">
        <f t="shared" si="616"/>
        <v>11</v>
      </c>
      <c r="OI27" s="4834">
        <f t="shared" ref="OI27:OJ27" si="617">OI26-OI7-1</f>
        <v>11</v>
      </c>
      <c r="OJ27" s="4834">
        <f t="shared" si="617"/>
        <v>8</v>
      </c>
      <c r="OK27" s="4834">
        <f t="shared" ref="OK27:OL27" si="618">OK26-OK7-1</f>
        <v>13</v>
      </c>
      <c r="OL27" s="4834">
        <f t="shared" si="618"/>
        <v>12</v>
      </c>
      <c r="OM27" s="4834">
        <f t="shared" ref="OM27:ON27" si="619">OM26-OM7-1</f>
        <v>11</v>
      </c>
      <c r="ON27" s="4834">
        <f t="shared" si="619"/>
        <v>10</v>
      </c>
      <c r="OO27" s="4834">
        <f t="shared" ref="OO27:OP27" si="620">OO26-OO7-1</f>
        <v>10</v>
      </c>
      <c r="OP27" s="4834">
        <f t="shared" si="620"/>
        <v>9</v>
      </c>
      <c r="OQ27" s="4834">
        <f t="shared" ref="OQ27:OR27" si="621">OQ26-OQ7-1</f>
        <v>11</v>
      </c>
      <c r="OR27" s="4834">
        <f t="shared" si="621"/>
        <v>10</v>
      </c>
      <c r="OS27" s="4834">
        <f t="shared" ref="OS27:OT27" si="622">OS26-OS7-1</f>
        <v>9</v>
      </c>
      <c r="OT27" s="4834">
        <f t="shared" si="622"/>
        <v>8</v>
      </c>
      <c r="OU27" s="4834">
        <f t="shared" ref="OU27:OV27" si="623">OU26-OU7-1</f>
        <v>8</v>
      </c>
      <c r="OV27" s="4834">
        <f t="shared" si="623"/>
        <v>11</v>
      </c>
      <c r="OW27" s="4834">
        <f t="shared" ref="OW27:OX27" si="624">OW26-OW7-1</f>
        <v>10</v>
      </c>
      <c r="OX27" s="4834">
        <f t="shared" si="624"/>
        <v>27</v>
      </c>
      <c r="OY27" s="4834">
        <f t="shared" ref="OY27:OZ27" si="625">OY26-OY7-1</f>
        <v>24</v>
      </c>
      <c r="OZ27" s="4834">
        <f t="shared" si="625"/>
        <v>23</v>
      </c>
      <c r="PA27" s="4834">
        <f t="shared" ref="PA27:PB27" si="626">PA26-PA7-1</f>
        <v>13</v>
      </c>
      <c r="PB27" s="4834">
        <f t="shared" si="626"/>
        <v>12</v>
      </c>
      <c r="PC27" s="4834">
        <f t="shared" ref="PC27:PD27" si="627">PC26-PC7-1</f>
        <v>11</v>
      </c>
      <c r="PD27" s="4834">
        <f t="shared" si="627"/>
        <v>8</v>
      </c>
      <c r="PE27" s="4834">
        <f t="shared" ref="PE27:PF27" si="628">PE26-PE7-1</f>
        <v>5</v>
      </c>
      <c r="PF27" s="4834">
        <f t="shared" si="628"/>
        <v>4</v>
      </c>
      <c r="PG27" s="4834">
        <f t="shared" ref="PG27:PM27" si="629">PG26-PG7-1</f>
        <v>3</v>
      </c>
      <c r="PH27" s="4834">
        <f t="shared" si="629"/>
        <v>12</v>
      </c>
      <c r="PI27" s="4834">
        <f t="shared" si="629"/>
        <v>9</v>
      </c>
      <c r="PJ27" s="4834">
        <f t="shared" si="629"/>
        <v>8</v>
      </c>
      <c r="PK27" s="4834">
        <f t="shared" si="629"/>
        <v>8</v>
      </c>
      <c r="PL27" s="4834">
        <f t="shared" si="629"/>
        <v>7</v>
      </c>
      <c r="PM27" s="4834">
        <f t="shared" si="629"/>
        <v>12</v>
      </c>
      <c r="PN27" s="4834">
        <f t="shared" ref="PN27:PO27" si="630">PN26-PN7-1</f>
        <v>10</v>
      </c>
      <c r="PO27" s="4834">
        <f t="shared" si="630"/>
        <v>9</v>
      </c>
      <c r="PP27" s="4834">
        <f t="shared" ref="PP27:PQ27" si="631">PP26-PP7-1</f>
        <v>8</v>
      </c>
      <c r="PQ27" s="4834">
        <f t="shared" si="631"/>
        <v>13</v>
      </c>
      <c r="PR27" s="4834">
        <f t="shared" ref="PR27:PS27" si="632">PR26-PR7-1</f>
        <v>12</v>
      </c>
      <c r="PS27" s="4834">
        <f t="shared" si="632"/>
        <v>9</v>
      </c>
      <c r="PT27" s="4834">
        <f t="shared" ref="PT27:PU27" si="633">PT26-PT7-1</f>
        <v>8</v>
      </c>
      <c r="PU27" s="4834">
        <f t="shared" si="633"/>
        <v>8</v>
      </c>
      <c r="PV27" s="4834">
        <f t="shared" ref="PV27:PW27" si="634">PV26-PV7-1</f>
        <v>10</v>
      </c>
      <c r="PW27" s="4834">
        <f t="shared" si="634"/>
        <v>9</v>
      </c>
      <c r="PX27" s="4834">
        <f t="shared" ref="PX27:PY27" si="635">PX26-PX7-1</f>
        <v>7</v>
      </c>
      <c r="PY27" s="4834">
        <f t="shared" si="635"/>
        <v>6</v>
      </c>
      <c r="PZ27" s="4834">
        <f t="shared" ref="PZ27:QA27" si="636">PZ26-PZ7-1</f>
        <v>5</v>
      </c>
      <c r="QA27" s="4834">
        <f t="shared" si="636"/>
        <v>7</v>
      </c>
      <c r="QB27" s="4834">
        <f t="shared" ref="QB27:QC27" si="637">QB26-QB7-1</f>
        <v>13</v>
      </c>
      <c r="QC27" s="4834">
        <f t="shared" si="637"/>
        <v>10</v>
      </c>
      <c r="QD27" s="4834">
        <f t="shared" ref="QD27:QE27" si="638">QD26-QD7-1</f>
        <v>9</v>
      </c>
      <c r="QE27" s="4834">
        <f t="shared" si="638"/>
        <v>8</v>
      </c>
      <c r="QF27" s="4834">
        <f t="shared" ref="QF27:QG27" si="639">QF26-QF7-1</f>
        <v>10</v>
      </c>
      <c r="QG27" s="4834">
        <f t="shared" si="639"/>
        <v>9</v>
      </c>
      <c r="QH27" s="4834">
        <f t="shared" ref="QH27:QI27" si="640">QH26-QH7-1</f>
        <v>14</v>
      </c>
      <c r="QI27" s="4834">
        <f t="shared" si="640"/>
        <v>13</v>
      </c>
      <c r="QJ27" s="4834">
        <f t="shared" ref="QJ27:QK27" si="641">QJ26-QJ7-1</f>
        <v>12</v>
      </c>
      <c r="QK27" s="4834">
        <f t="shared" si="641"/>
        <v>11</v>
      </c>
      <c r="QL27" s="4834">
        <f t="shared" ref="QL27:QM27" si="642">QL26-QL7-1</f>
        <v>10</v>
      </c>
      <c r="QM27" s="4834">
        <f t="shared" si="642"/>
        <v>7</v>
      </c>
      <c r="QN27" s="4834">
        <f t="shared" ref="QN27:QO27" si="643">QN26-QN7-1</f>
        <v>12</v>
      </c>
      <c r="QO27" s="4834">
        <f t="shared" si="643"/>
        <v>11</v>
      </c>
      <c r="QP27" s="4834">
        <f t="shared" ref="QP27:QQ27" si="644">QP26-QP7-1</f>
        <v>13</v>
      </c>
      <c r="QQ27" s="4834">
        <f t="shared" si="644"/>
        <v>12</v>
      </c>
      <c r="QR27" s="4834">
        <f t="shared" ref="QR27:QS27" si="645">QR26-QR7-1</f>
        <v>9</v>
      </c>
      <c r="QS27" s="4834">
        <f t="shared" si="645"/>
        <v>8</v>
      </c>
      <c r="QT27" s="4834">
        <f t="shared" ref="QT27:QU27" si="646">QT26-QT7-1</f>
        <v>12</v>
      </c>
      <c r="QU27" s="4834">
        <f t="shared" si="646"/>
        <v>11</v>
      </c>
      <c r="QV27" s="4834">
        <f t="shared" ref="QV27:QW27" si="647">QV26-QV7-1</f>
        <v>10</v>
      </c>
      <c r="QW27" s="4834">
        <f t="shared" si="647"/>
        <v>10</v>
      </c>
      <c r="QX27" s="4834">
        <f t="shared" ref="QX27:QY27" si="648">QX26-QX7-1</f>
        <v>9</v>
      </c>
      <c r="QY27" s="4834">
        <f t="shared" si="648"/>
        <v>11</v>
      </c>
      <c r="QZ27" s="4834">
        <f t="shared" ref="QZ27:RA27" si="649">QZ26-QZ7-1</f>
        <v>10</v>
      </c>
      <c r="RA27" s="4834">
        <f t="shared" si="649"/>
        <v>9</v>
      </c>
      <c r="RB27" s="4834">
        <f t="shared" ref="RB27:RC27" si="650">RB26-RB7-1</f>
        <v>8</v>
      </c>
      <c r="RC27" s="4834">
        <f t="shared" si="650"/>
        <v>9</v>
      </c>
      <c r="RD27" s="4834">
        <f t="shared" ref="RD27:RE27" si="651">RD26-RD7-1</f>
        <v>8</v>
      </c>
      <c r="RE27" s="4834">
        <f t="shared" si="651"/>
        <v>10</v>
      </c>
      <c r="RF27" s="4834">
        <f t="shared" ref="RF27:RG27" si="652">RF26-RF7-1</f>
        <v>10</v>
      </c>
      <c r="RG27" s="4834">
        <f t="shared" si="652"/>
        <v>9</v>
      </c>
      <c r="RH27" s="4834">
        <f t="shared" ref="RH27:RI27" si="653">RH26-RH7-1</f>
        <v>9</v>
      </c>
      <c r="RI27" s="4834">
        <f t="shared" si="653"/>
        <v>14</v>
      </c>
      <c r="RJ27" s="4834">
        <f t="shared" ref="RJ27:RK27" si="654">RJ26-RJ7-1</f>
        <v>13</v>
      </c>
      <c r="RK27" s="4834">
        <f t="shared" si="654"/>
        <v>12</v>
      </c>
      <c r="RL27" s="4834">
        <f t="shared" ref="RL27:RM27" si="655">RL26-RL7-1</f>
        <v>9</v>
      </c>
      <c r="RM27" s="4834">
        <f t="shared" si="655"/>
        <v>9</v>
      </c>
      <c r="RN27" s="4834">
        <f t="shared" ref="RN27:RO27" si="656">RN26-RN7-1</f>
        <v>12</v>
      </c>
      <c r="RO27" s="4834">
        <f t="shared" si="656"/>
        <v>11</v>
      </c>
      <c r="RP27" s="4834">
        <f t="shared" ref="RP27:RQ27" si="657">RP26-RP7-1</f>
        <v>11</v>
      </c>
      <c r="RQ27" s="4834">
        <f t="shared" si="657"/>
        <v>8</v>
      </c>
      <c r="RR27" s="4834">
        <f t="shared" ref="RR27:RS27" si="658">RR26-RR7-1</f>
        <v>12</v>
      </c>
      <c r="RS27" s="4834">
        <f t="shared" si="658"/>
        <v>11</v>
      </c>
      <c r="RT27" s="4834">
        <f t="shared" ref="RT27:RU27" si="659">RT26-RT7-1</f>
        <v>10</v>
      </c>
      <c r="RU27" s="4834">
        <f t="shared" si="659"/>
        <v>16</v>
      </c>
      <c r="RV27" s="4834">
        <f t="shared" ref="RV27:RW27" si="660">RV26-RV7-1</f>
        <v>13</v>
      </c>
      <c r="RW27" s="4834">
        <f t="shared" si="660"/>
        <v>12</v>
      </c>
      <c r="RX27" s="4834">
        <f t="shared" ref="RX27:RY27" si="661">RX26-RX7-1</f>
        <v>11</v>
      </c>
      <c r="RY27" s="4834">
        <f t="shared" si="661"/>
        <v>10</v>
      </c>
      <c r="RZ27" s="4834">
        <f t="shared" ref="RZ27:SA27" si="662">RZ26-RZ7-1</f>
        <v>9</v>
      </c>
      <c r="SA27" s="4834">
        <f t="shared" si="662"/>
        <v>7</v>
      </c>
      <c r="SB27" s="4834">
        <f t="shared" ref="SB27:SC27" si="663">SB26-SB7-1</f>
        <v>12</v>
      </c>
      <c r="SC27" s="4834">
        <f t="shared" si="663"/>
        <v>11</v>
      </c>
      <c r="SD27" s="4834">
        <f t="shared" ref="SD27:SE27" si="664">SD26-SD7-1</f>
        <v>10</v>
      </c>
      <c r="SE27" s="4834">
        <f t="shared" si="664"/>
        <v>9</v>
      </c>
      <c r="SF27" s="4834">
        <f t="shared" ref="SF27:SG27" si="665">SF26-SF7-1</f>
        <v>13</v>
      </c>
      <c r="SG27" s="4834">
        <f t="shared" si="665"/>
        <v>12</v>
      </c>
      <c r="SH27" s="4834">
        <f t="shared" ref="SH27:SI27" si="666">SH26-SH7-1</f>
        <v>11</v>
      </c>
      <c r="SI27" s="4834">
        <f t="shared" si="666"/>
        <v>10</v>
      </c>
      <c r="SJ27" s="4834">
        <f t="shared" ref="SJ27:SK27" si="667">SJ26-SJ7-1</f>
        <v>9</v>
      </c>
      <c r="SK27" s="4834">
        <f t="shared" si="667"/>
        <v>6</v>
      </c>
      <c r="SL27" s="4834">
        <f t="shared" ref="SL27:SR27" si="668">SL26-SL7-1</f>
        <v>5</v>
      </c>
      <c r="SM27" s="4834">
        <f t="shared" si="668"/>
        <v>5</v>
      </c>
      <c r="SN27" s="4834">
        <f t="shared" si="668"/>
        <v>5</v>
      </c>
      <c r="SO27" s="4834">
        <f t="shared" si="668"/>
        <v>12</v>
      </c>
      <c r="SP27" s="4834">
        <f t="shared" si="668"/>
        <v>9</v>
      </c>
      <c r="SQ27" s="4834">
        <f t="shared" si="668"/>
        <v>19</v>
      </c>
      <c r="SR27" s="4834">
        <f t="shared" si="668"/>
        <v>18</v>
      </c>
      <c r="SS27" s="4834">
        <f t="shared" ref="SS27:ST27" si="669">SS26-SS7-1</f>
        <v>17</v>
      </c>
      <c r="ST27" s="4834">
        <f t="shared" si="669"/>
        <v>16</v>
      </c>
      <c r="SU27" s="4834">
        <f t="shared" ref="SU27:SV27" si="670">SU26-SU7-1</f>
        <v>14</v>
      </c>
      <c r="SV27" s="4834">
        <f t="shared" si="670"/>
        <v>12</v>
      </c>
      <c r="SW27" s="4834">
        <f t="shared" ref="SW27:SX27" si="671">SW26-SW7-1</f>
        <v>11</v>
      </c>
      <c r="SX27" s="4834">
        <f t="shared" si="671"/>
        <v>10</v>
      </c>
      <c r="SY27" s="4834">
        <f t="shared" ref="SY27:SZ27" si="672">SY26-SY7-1</f>
        <v>10</v>
      </c>
      <c r="SZ27" s="4834">
        <f t="shared" si="672"/>
        <v>8</v>
      </c>
    </row>
    <row r="28" spans="1:520" s="1421" customFormat="1" ht="12" x14ac:dyDescent="0.25">
      <c r="A28" s="1422" t="s">
        <v>46</v>
      </c>
      <c r="B28" s="4821">
        <v>0</v>
      </c>
      <c r="C28" s="4821">
        <v>7</v>
      </c>
      <c r="D28" s="4821">
        <v>1</v>
      </c>
      <c r="E28" s="4821">
        <v>0</v>
      </c>
      <c r="F28" s="4821">
        <v>0</v>
      </c>
      <c r="G28" s="4821">
        <v>0</v>
      </c>
      <c r="H28" s="4821">
        <v>0</v>
      </c>
      <c r="I28" s="4821">
        <v>24</v>
      </c>
      <c r="J28" s="4821">
        <v>44</v>
      </c>
      <c r="K28" s="4821">
        <v>35</v>
      </c>
      <c r="L28" s="4821">
        <v>28</v>
      </c>
      <c r="M28" s="4821">
        <v>10</v>
      </c>
      <c r="N28" s="4821">
        <v>3</v>
      </c>
      <c r="O28" s="4821">
        <v>0</v>
      </c>
      <c r="P28" s="4821">
        <v>26</v>
      </c>
      <c r="Q28" s="4821">
        <v>3</v>
      </c>
      <c r="R28" s="4821">
        <v>1</v>
      </c>
      <c r="S28" s="4821">
        <v>0</v>
      </c>
      <c r="T28" s="4821">
        <v>35</v>
      </c>
      <c r="U28" s="4821">
        <v>29</v>
      </c>
      <c r="V28" s="4821">
        <v>7</v>
      </c>
      <c r="W28" s="4821">
        <v>22</v>
      </c>
      <c r="X28" s="4821">
        <v>20</v>
      </c>
      <c r="Y28" s="4821">
        <v>26</v>
      </c>
      <c r="Z28" s="4821">
        <v>22</v>
      </c>
      <c r="AA28" s="4821">
        <v>13</v>
      </c>
      <c r="AB28" s="4821">
        <v>45</v>
      </c>
      <c r="AC28" s="4821">
        <v>62</v>
      </c>
      <c r="AD28" s="4821">
        <v>60</v>
      </c>
      <c r="AE28" s="4821">
        <v>60</v>
      </c>
      <c r="AF28" s="4821">
        <v>57</v>
      </c>
      <c r="AG28" s="4821">
        <v>45</v>
      </c>
      <c r="AH28" s="4821">
        <v>31</v>
      </c>
      <c r="AI28" s="4821">
        <v>51</v>
      </c>
      <c r="AJ28" s="4821">
        <v>51</v>
      </c>
      <c r="AK28" s="4821">
        <v>93</v>
      </c>
      <c r="AL28" s="4821">
        <v>73</v>
      </c>
      <c r="AM28" s="4821">
        <v>83</v>
      </c>
      <c r="AN28" s="4821">
        <v>87</v>
      </c>
      <c r="AO28" s="4821">
        <v>89</v>
      </c>
      <c r="AP28" s="4821">
        <v>85</v>
      </c>
      <c r="AQ28" s="4821">
        <v>64</v>
      </c>
      <c r="AR28" s="4821">
        <v>48</v>
      </c>
      <c r="AS28" s="4821">
        <v>68</v>
      </c>
      <c r="AT28" s="4821">
        <v>104</v>
      </c>
      <c r="AU28" s="4821">
        <v>84</v>
      </c>
      <c r="AV28" s="4821">
        <v>77</v>
      </c>
      <c r="AW28" s="4821">
        <v>53</v>
      </c>
      <c r="AX28" s="4821">
        <v>38</v>
      </c>
      <c r="AY28" s="4821">
        <v>63</v>
      </c>
      <c r="AZ28" s="4821">
        <v>106</v>
      </c>
      <c r="BA28" s="4821">
        <v>124</v>
      </c>
      <c r="BB28" s="4821">
        <v>124</v>
      </c>
      <c r="BC28" s="4821">
        <v>85</v>
      </c>
      <c r="BD28" s="4821">
        <v>96</v>
      </c>
      <c r="BE28" s="4821">
        <v>84</v>
      </c>
      <c r="BF28" s="4821">
        <v>88</v>
      </c>
      <c r="BG28" s="4821">
        <v>83</v>
      </c>
      <c r="BH28" s="4821">
        <v>59</v>
      </c>
      <c r="BI28" s="4821">
        <v>64</v>
      </c>
      <c r="BJ28" s="4821">
        <v>68</v>
      </c>
      <c r="BK28" s="4821">
        <v>38</v>
      </c>
      <c r="BL28" s="4821">
        <v>80</v>
      </c>
      <c r="BM28" s="4821">
        <v>86</v>
      </c>
      <c r="BN28" s="4821">
        <v>113</v>
      </c>
      <c r="BO28" s="4821">
        <v>100</v>
      </c>
      <c r="BP28" s="4821">
        <v>81</v>
      </c>
      <c r="BQ28" s="4821">
        <v>65</v>
      </c>
      <c r="BR28" s="4821">
        <v>45</v>
      </c>
      <c r="BS28" s="4821">
        <v>47</v>
      </c>
      <c r="BT28" s="4821">
        <v>88</v>
      </c>
      <c r="BU28" s="4821">
        <v>79</v>
      </c>
      <c r="BV28" s="4821">
        <v>71</v>
      </c>
      <c r="BW28" s="4821">
        <v>77</v>
      </c>
      <c r="BX28" s="4821">
        <v>50</v>
      </c>
      <c r="BY28" s="4821">
        <v>46</v>
      </c>
      <c r="BZ28" s="4821">
        <v>37</v>
      </c>
      <c r="CA28" s="4821">
        <v>43</v>
      </c>
      <c r="CB28" s="4821">
        <v>42</v>
      </c>
      <c r="CC28" s="4821">
        <v>34</v>
      </c>
      <c r="CD28" s="4821">
        <v>34</v>
      </c>
      <c r="CE28" s="4821">
        <v>18</v>
      </c>
      <c r="CF28" s="4821">
        <v>53</v>
      </c>
      <c r="CG28" s="4821">
        <v>119</v>
      </c>
      <c r="CH28" s="4821">
        <v>120</v>
      </c>
      <c r="CI28" s="4821">
        <v>114</v>
      </c>
      <c r="CJ28" s="4821">
        <v>105</v>
      </c>
      <c r="CK28" s="4821">
        <v>91</v>
      </c>
      <c r="CL28" s="4821">
        <v>80</v>
      </c>
      <c r="CM28" s="4821">
        <v>56</v>
      </c>
      <c r="CN28" s="4821">
        <v>41</v>
      </c>
      <c r="CO28" s="4821">
        <v>42</v>
      </c>
      <c r="CP28" s="4821">
        <v>43</v>
      </c>
      <c r="CQ28" s="4821">
        <v>51</v>
      </c>
      <c r="CR28" s="4821">
        <v>53</v>
      </c>
      <c r="CS28" s="4821">
        <v>62</v>
      </c>
      <c r="CT28" s="4821">
        <v>57</v>
      </c>
      <c r="CU28" s="4821">
        <v>40</v>
      </c>
      <c r="CV28" s="4821">
        <v>116</v>
      </c>
      <c r="CW28" s="4821">
        <v>96</v>
      </c>
      <c r="CX28" s="4821">
        <v>85</v>
      </c>
      <c r="CY28" s="4821">
        <v>71</v>
      </c>
      <c r="CZ28" s="4821">
        <v>55</v>
      </c>
      <c r="DA28" s="4821">
        <v>42</v>
      </c>
      <c r="DB28" s="4821">
        <v>36</v>
      </c>
      <c r="DC28" s="4821">
        <v>37</v>
      </c>
      <c r="DD28" s="4821">
        <v>38</v>
      </c>
      <c r="DE28" s="4821">
        <v>15</v>
      </c>
      <c r="DF28" s="4821">
        <v>13</v>
      </c>
      <c r="DG28" s="4821">
        <v>14</v>
      </c>
      <c r="DH28" s="4821">
        <v>81</v>
      </c>
      <c r="DI28" s="4821">
        <v>112</v>
      </c>
      <c r="DJ28" s="4821">
        <v>135</v>
      </c>
      <c r="DK28" s="4821">
        <v>116</v>
      </c>
      <c r="DL28" s="4821">
        <v>87</v>
      </c>
      <c r="DM28" s="4821">
        <v>85</v>
      </c>
      <c r="DN28" s="4821">
        <v>56</v>
      </c>
      <c r="DO28" s="4821">
        <v>30</v>
      </c>
      <c r="DP28" s="4821">
        <v>54</v>
      </c>
      <c r="DQ28" s="4821">
        <v>40</v>
      </c>
      <c r="DR28" s="4821">
        <v>44</v>
      </c>
      <c r="DS28" s="4821">
        <v>69</v>
      </c>
      <c r="DT28" s="4821">
        <v>98</v>
      </c>
      <c r="DU28" s="4821">
        <v>89</v>
      </c>
      <c r="DV28" s="4821">
        <v>106</v>
      </c>
      <c r="DW28" s="4821">
        <v>89</v>
      </c>
      <c r="DX28" s="4821">
        <v>67</v>
      </c>
      <c r="DY28" s="4821">
        <v>51</v>
      </c>
      <c r="DZ28" s="4821">
        <v>48</v>
      </c>
      <c r="EA28" s="4821">
        <v>46</v>
      </c>
      <c r="EB28" s="4821">
        <v>55</v>
      </c>
      <c r="EC28" s="4821">
        <v>55</v>
      </c>
      <c r="ED28" s="4821">
        <v>40</v>
      </c>
      <c r="EE28" s="4821">
        <v>26</v>
      </c>
      <c r="EF28" s="4821">
        <v>26</v>
      </c>
      <c r="EG28" s="4821">
        <v>25</v>
      </c>
      <c r="EH28" s="4821">
        <v>82</v>
      </c>
      <c r="EI28" s="4821">
        <v>60</v>
      </c>
      <c r="EJ28" s="4821">
        <v>39</v>
      </c>
      <c r="EK28" s="4821">
        <v>70</v>
      </c>
      <c r="EL28" s="4821">
        <v>60</v>
      </c>
      <c r="EM28" s="4821">
        <v>37</v>
      </c>
      <c r="EN28" s="4821">
        <v>36</v>
      </c>
      <c r="EO28" s="4821">
        <v>17</v>
      </c>
      <c r="EP28" s="4821">
        <v>13</v>
      </c>
      <c r="EQ28" s="4821">
        <v>21</v>
      </c>
      <c r="ER28" s="4821">
        <v>15</v>
      </c>
      <c r="ES28" s="4821">
        <v>26</v>
      </c>
      <c r="ET28" s="4821">
        <v>19</v>
      </c>
      <c r="EU28" s="4821">
        <v>13</v>
      </c>
      <c r="EV28" s="4821">
        <v>14</v>
      </c>
      <c r="EW28" s="4821">
        <v>10</v>
      </c>
      <c r="EX28" s="4821">
        <v>26</v>
      </c>
      <c r="EY28" s="4821">
        <v>41</v>
      </c>
      <c r="EZ28" s="4821">
        <v>41</v>
      </c>
      <c r="FA28" s="4821">
        <v>33</v>
      </c>
      <c r="FB28" s="4821">
        <v>25</v>
      </c>
      <c r="FC28" s="4821">
        <v>14</v>
      </c>
      <c r="FD28" s="4821">
        <v>0</v>
      </c>
      <c r="FE28" s="4821">
        <v>0</v>
      </c>
      <c r="FF28" s="4821">
        <v>68</v>
      </c>
      <c r="FG28" s="4821">
        <v>59</v>
      </c>
      <c r="FH28" s="4821">
        <v>44</v>
      </c>
      <c r="FI28" s="4821">
        <v>25</v>
      </c>
      <c r="FJ28" s="4821">
        <v>17</v>
      </c>
      <c r="FK28" s="4821">
        <v>21</v>
      </c>
      <c r="FL28" s="4821">
        <v>6</v>
      </c>
      <c r="FM28" s="4821">
        <v>9</v>
      </c>
      <c r="FN28" s="4821">
        <v>0</v>
      </c>
      <c r="FO28" s="4821">
        <v>0</v>
      </c>
      <c r="FP28" s="4821">
        <v>0</v>
      </c>
      <c r="FQ28" s="4821">
        <v>11</v>
      </c>
      <c r="FR28" s="4821">
        <v>6</v>
      </c>
      <c r="FS28" s="4821">
        <v>1</v>
      </c>
      <c r="FT28" s="4821">
        <v>1</v>
      </c>
      <c r="FU28" s="4821">
        <v>1</v>
      </c>
      <c r="FV28" s="4821">
        <v>1</v>
      </c>
      <c r="FW28" s="4821">
        <v>0</v>
      </c>
      <c r="FX28" s="4821">
        <v>5</v>
      </c>
      <c r="FY28" s="4821">
        <v>5</v>
      </c>
      <c r="FZ28" s="4821">
        <v>1</v>
      </c>
      <c r="GA28" s="4821">
        <v>0</v>
      </c>
      <c r="GB28" s="4821">
        <v>3</v>
      </c>
      <c r="GC28" s="4821">
        <v>0</v>
      </c>
      <c r="GD28" s="4821">
        <v>42</v>
      </c>
      <c r="GE28" s="4821">
        <v>42</v>
      </c>
      <c r="GF28" s="4821">
        <v>17</v>
      </c>
      <c r="GG28" s="4821">
        <v>5</v>
      </c>
      <c r="GH28" s="4821">
        <v>7</v>
      </c>
      <c r="GI28" s="4821">
        <v>0</v>
      </c>
      <c r="GJ28" s="4821">
        <v>0</v>
      </c>
      <c r="GK28" s="4821">
        <v>0</v>
      </c>
      <c r="GL28" s="4821">
        <v>0</v>
      </c>
      <c r="GM28" s="4821">
        <v>21</v>
      </c>
      <c r="GN28" s="4821">
        <v>31</v>
      </c>
      <c r="GO28" s="4821">
        <v>16</v>
      </c>
      <c r="GP28" s="4821">
        <v>27</v>
      </c>
      <c r="GQ28" s="4821">
        <v>5</v>
      </c>
      <c r="GR28" s="4821">
        <v>5</v>
      </c>
      <c r="GS28" s="4821">
        <v>0</v>
      </c>
      <c r="GT28" s="4821">
        <v>0</v>
      </c>
      <c r="GU28" s="4821">
        <v>11</v>
      </c>
      <c r="GV28" s="4821">
        <v>11</v>
      </c>
      <c r="GW28" s="4821">
        <v>0</v>
      </c>
      <c r="GX28" s="4821">
        <v>0</v>
      </c>
      <c r="GY28" s="4821">
        <v>0</v>
      </c>
      <c r="GZ28" s="4821">
        <v>0</v>
      </c>
      <c r="HA28" s="4821">
        <v>1</v>
      </c>
      <c r="HB28" s="4821">
        <v>22</v>
      </c>
      <c r="HC28" s="4821">
        <v>3</v>
      </c>
      <c r="HD28" s="4821">
        <v>0</v>
      </c>
      <c r="HE28" s="4821">
        <v>0</v>
      </c>
      <c r="HF28" s="4821">
        <v>0</v>
      </c>
      <c r="HG28" s="4821">
        <v>0</v>
      </c>
      <c r="HH28" s="4821">
        <v>0</v>
      </c>
      <c r="HI28" s="4821">
        <v>0</v>
      </c>
      <c r="HJ28" s="4821">
        <v>3</v>
      </c>
      <c r="HK28" s="4821">
        <v>50</v>
      </c>
      <c r="HL28" s="4821">
        <v>25</v>
      </c>
      <c r="HM28" s="4821">
        <v>25</v>
      </c>
      <c r="HN28" s="4821">
        <v>27</v>
      </c>
      <c r="HO28" s="4821">
        <v>14</v>
      </c>
      <c r="HP28" s="4821">
        <v>15</v>
      </c>
      <c r="HQ28" s="4821">
        <v>16</v>
      </c>
      <c r="HR28" s="4821">
        <v>2</v>
      </c>
      <c r="HS28" s="4821">
        <v>21</v>
      </c>
      <c r="HT28" s="4821">
        <v>9</v>
      </c>
      <c r="HU28" s="4821">
        <v>4</v>
      </c>
      <c r="HV28" s="4821">
        <v>5</v>
      </c>
      <c r="HW28" s="4821">
        <v>9</v>
      </c>
      <c r="HX28" s="4821">
        <v>3</v>
      </c>
      <c r="HY28" s="4821">
        <v>17</v>
      </c>
      <c r="HZ28" s="4821">
        <v>10</v>
      </c>
      <c r="IA28" s="4821">
        <v>10</v>
      </c>
      <c r="IB28" s="4821">
        <v>9</v>
      </c>
      <c r="IC28" s="4821">
        <v>10</v>
      </c>
      <c r="ID28" s="4821">
        <v>23</v>
      </c>
      <c r="IE28" s="4821">
        <v>5</v>
      </c>
      <c r="IF28" s="4821">
        <v>7</v>
      </c>
      <c r="IG28" s="4821">
        <v>7</v>
      </c>
      <c r="IH28" s="4821">
        <v>22</v>
      </c>
      <c r="II28" s="4821">
        <v>2</v>
      </c>
      <c r="IJ28" s="4821">
        <v>4</v>
      </c>
      <c r="IK28" s="4821">
        <v>24</v>
      </c>
      <c r="IL28" s="4821">
        <v>10</v>
      </c>
      <c r="IM28" s="4821">
        <v>4</v>
      </c>
      <c r="IN28" s="4821">
        <v>13</v>
      </c>
      <c r="IO28" s="4821">
        <v>1</v>
      </c>
      <c r="IP28" s="4821">
        <v>1</v>
      </c>
      <c r="IQ28" s="4821">
        <v>6</v>
      </c>
      <c r="IR28" s="4821">
        <v>3</v>
      </c>
      <c r="IS28" s="4821">
        <v>0</v>
      </c>
      <c r="IT28" s="4821">
        <v>1</v>
      </c>
      <c r="IU28" s="4821">
        <v>13</v>
      </c>
      <c r="IV28" s="4821">
        <v>1</v>
      </c>
      <c r="IW28" s="4821">
        <v>1</v>
      </c>
      <c r="IX28" s="4821">
        <v>2</v>
      </c>
      <c r="IY28" s="4821">
        <v>2</v>
      </c>
      <c r="IZ28" s="4821">
        <v>10</v>
      </c>
      <c r="JA28" s="4821">
        <v>10</v>
      </c>
      <c r="JB28" s="4821">
        <v>12</v>
      </c>
      <c r="JC28" s="4821">
        <v>19</v>
      </c>
      <c r="JD28" s="4821">
        <v>19</v>
      </c>
      <c r="JE28" s="4821">
        <v>15</v>
      </c>
      <c r="JF28" s="4821">
        <v>5</v>
      </c>
      <c r="JG28" s="4821">
        <v>2</v>
      </c>
      <c r="JH28" s="4821">
        <v>26</v>
      </c>
      <c r="JI28" s="4821">
        <v>10</v>
      </c>
      <c r="JJ28" s="4821">
        <v>1</v>
      </c>
      <c r="JK28" s="4821">
        <v>0</v>
      </c>
      <c r="JL28" s="4821">
        <v>13</v>
      </c>
      <c r="JM28" s="4821">
        <v>5</v>
      </c>
      <c r="JN28" s="4821">
        <v>12</v>
      </c>
      <c r="JO28" s="4821">
        <v>13</v>
      </c>
      <c r="JP28" s="4821">
        <v>15</v>
      </c>
      <c r="JQ28" s="4821">
        <v>5</v>
      </c>
      <c r="JR28" s="4821">
        <v>4</v>
      </c>
      <c r="JS28" s="4821">
        <v>10</v>
      </c>
      <c r="JT28" s="4821">
        <v>16</v>
      </c>
      <c r="JU28" s="4821">
        <v>8</v>
      </c>
      <c r="JV28" s="4821">
        <v>11</v>
      </c>
      <c r="JW28" s="4821">
        <v>5</v>
      </c>
      <c r="JX28" s="4821">
        <v>8</v>
      </c>
      <c r="JY28" s="4821">
        <v>7</v>
      </c>
      <c r="JZ28" s="4821">
        <v>1</v>
      </c>
      <c r="KA28" s="4821">
        <v>1</v>
      </c>
      <c r="KB28" s="4821">
        <v>13</v>
      </c>
      <c r="KC28" s="4821">
        <v>3</v>
      </c>
      <c r="KD28" s="4821">
        <v>3</v>
      </c>
      <c r="KE28" s="4821">
        <v>2</v>
      </c>
      <c r="KF28" s="4821">
        <v>8</v>
      </c>
      <c r="KG28" s="4821">
        <v>12</v>
      </c>
      <c r="KH28" s="4821">
        <v>5</v>
      </c>
      <c r="KI28" s="4821">
        <v>2</v>
      </c>
      <c r="KJ28" s="4821">
        <v>3</v>
      </c>
      <c r="KK28" s="4821">
        <v>3</v>
      </c>
      <c r="KL28" s="4821">
        <v>4</v>
      </c>
      <c r="KM28" s="4821">
        <v>5</v>
      </c>
      <c r="KN28" s="4821">
        <v>6</v>
      </c>
      <c r="KO28" s="4821">
        <v>3</v>
      </c>
      <c r="KP28" s="4821">
        <v>14</v>
      </c>
      <c r="KQ28" s="4821">
        <v>12</v>
      </c>
      <c r="KR28" s="4821">
        <v>55</v>
      </c>
      <c r="KS28" s="4821">
        <v>43</v>
      </c>
      <c r="KT28" s="4821">
        <v>45</v>
      </c>
      <c r="KU28" s="4821">
        <v>73</v>
      </c>
      <c r="KV28" s="4821">
        <v>74</v>
      </c>
      <c r="KW28" s="4821">
        <v>69</v>
      </c>
      <c r="KX28" s="4821">
        <v>83</v>
      </c>
      <c r="KY28" s="4821">
        <v>64</v>
      </c>
      <c r="KZ28" s="4821">
        <v>64</v>
      </c>
      <c r="LA28" s="4821">
        <v>58</v>
      </c>
      <c r="LB28" s="4821">
        <v>67</v>
      </c>
      <c r="LC28" s="4821">
        <v>50</v>
      </c>
      <c r="LD28" s="4821">
        <v>46</v>
      </c>
      <c r="LE28" s="4821">
        <v>48</v>
      </c>
      <c r="LF28" s="4821">
        <v>29</v>
      </c>
      <c r="LG28" s="4821">
        <v>15</v>
      </c>
      <c r="LH28" s="4821">
        <v>8</v>
      </c>
      <c r="LI28" s="4821">
        <v>24</v>
      </c>
      <c r="LJ28" s="4821">
        <v>33</v>
      </c>
      <c r="LK28" s="4821">
        <v>45</v>
      </c>
      <c r="LL28" s="4821">
        <v>18</v>
      </c>
      <c r="LM28" s="4821">
        <v>19</v>
      </c>
      <c r="LN28" s="4821">
        <v>19</v>
      </c>
      <c r="LO28" s="4821">
        <v>4</v>
      </c>
      <c r="LP28" s="4821">
        <v>2</v>
      </c>
      <c r="LQ28" s="4821">
        <v>7</v>
      </c>
      <c r="LR28" s="4821">
        <v>18</v>
      </c>
      <c r="LS28" s="4821">
        <v>6</v>
      </c>
      <c r="LT28" s="4821">
        <v>25</v>
      </c>
      <c r="LU28" s="4821">
        <v>24</v>
      </c>
      <c r="LV28" s="4821">
        <v>20</v>
      </c>
      <c r="LW28" s="4821">
        <v>15</v>
      </c>
      <c r="LX28" s="4821">
        <v>46</v>
      </c>
      <c r="LY28" s="4821">
        <v>40</v>
      </c>
      <c r="LZ28" s="4821">
        <v>30</v>
      </c>
      <c r="MA28" s="4821">
        <v>39</v>
      </c>
      <c r="MB28" s="4821">
        <v>39</v>
      </c>
      <c r="MC28" s="4821">
        <v>31</v>
      </c>
      <c r="MD28" s="4821">
        <v>50</v>
      </c>
      <c r="ME28" s="4821">
        <v>47</v>
      </c>
      <c r="MF28" s="4821">
        <v>37</v>
      </c>
      <c r="MG28" s="4821">
        <v>27</v>
      </c>
      <c r="MH28" s="4821">
        <v>11</v>
      </c>
      <c r="MI28" s="4821">
        <v>6</v>
      </c>
      <c r="MJ28" s="4821">
        <v>24</v>
      </c>
      <c r="MK28" s="4821">
        <v>26</v>
      </c>
      <c r="ML28" s="4821">
        <v>16</v>
      </c>
      <c r="MM28" s="4821">
        <v>25</v>
      </c>
      <c r="MN28" s="4821">
        <v>23</v>
      </c>
      <c r="MO28" s="4821">
        <v>5</v>
      </c>
      <c r="MP28" s="4821">
        <v>27</v>
      </c>
      <c r="MQ28" s="4821">
        <v>17</v>
      </c>
      <c r="MR28" s="4821">
        <v>19</v>
      </c>
      <c r="MS28" s="4821">
        <v>6</v>
      </c>
      <c r="MT28" s="4821">
        <v>2</v>
      </c>
      <c r="MU28" s="4821">
        <v>0</v>
      </c>
      <c r="MV28" s="4821">
        <v>20</v>
      </c>
      <c r="MW28" s="4821">
        <v>7</v>
      </c>
      <c r="MX28" s="4821">
        <v>12</v>
      </c>
      <c r="MY28" s="4821">
        <v>4</v>
      </c>
      <c r="MZ28" s="4821">
        <v>16</v>
      </c>
      <c r="NA28" s="4821">
        <v>5</v>
      </c>
      <c r="NB28" s="4821">
        <v>6</v>
      </c>
      <c r="NC28" s="4821">
        <v>5</v>
      </c>
      <c r="ND28" s="4821">
        <v>27</v>
      </c>
      <c r="NE28" s="4821">
        <v>13</v>
      </c>
      <c r="NF28" s="4821">
        <v>5</v>
      </c>
      <c r="NG28" s="4821">
        <v>3</v>
      </c>
      <c r="NH28" s="4821">
        <v>30</v>
      </c>
      <c r="NI28" s="4821">
        <v>7</v>
      </c>
      <c r="NJ28" s="4821">
        <v>6</v>
      </c>
      <c r="NK28" s="4821">
        <v>7</v>
      </c>
      <c r="NL28" s="4821">
        <v>20</v>
      </c>
      <c r="NM28" s="4821">
        <v>19</v>
      </c>
      <c r="NN28" s="4821">
        <v>14</v>
      </c>
      <c r="NO28" s="4821">
        <v>1</v>
      </c>
      <c r="NP28" s="4821">
        <v>0</v>
      </c>
      <c r="NQ28" s="4821">
        <v>4</v>
      </c>
      <c r="NR28" s="4821">
        <v>0</v>
      </c>
      <c r="NS28" s="4821">
        <v>12</v>
      </c>
      <c r="NT28" s="4821">
        <v>6</v>
      </c>
      <c r="NU28" s="4821">
        <v>9</v>
      </c>
      <c r="NV28" s="4821">
        <v>3</v>
      </c>
      <c r="NW28" s="4821">
        <v>13</v>
      </c>
      <c r="NX28" s="4821">
        <v>5</v>
      </c>
      <c r="NY28" s="4821">
        <v>17</v>
      </c>
      <c r="NZ28" s="4821">
        <v>3</v>
      </c>
      <c r="OA28" s="4821">
        <v>5</v>
      </c>
      <c r="OB28" s="4821">
        <v>5</v>
      </c>
      <c r="OC28" s="4821">
        <v>6</v>
      </c>
      <c r="OD28" s="4821">
        <v>11</v>
      </c>
      <c r="OE28" s="4821">
        <v>8</v>
      </c>
      <c r="OF28" s="4821">
        <v>4</v>
      </c>
      <c r="OG28" s="4821">
        <v>1</v>
      </c>
      <c r="OH28" s="4821">
        <v>10</v>
      </c>
      <c r="OI28" s="4821">
        <v>11</v>
      </c>
      <c r="OJ28" s="4821">
        <v>0</v>
      </c>
      <c r="OK28" s="4821">
        <v>2</v>
      </c>
      <c r="OL28" s="4821">
        <v>2</v>
      </c>
      <c r="OM28" s="4821">
        <v>12</v>
      </c>
      <c r="ON28" s="4821">
        <v>5</v>
      </c>
      <c r="OO28" s="4821">
        <v>4</v>
      </c>
      <c r="OP28" s="4821">
        <v>5</v>
      </c>
      <c r="OQ28" s="4821">
        <v>10</v>
      </c>
      <c r="OR28" s="4821">
        <v>7</v>
      </c>
      <c r="OS28" s="4821">
        <v>2</v>
      </c>
      <c r="OT28" s="4821">
        <v>2</v>
      </c>
      <c r="OU28" s="4821">
        <v>2</v>
      </c>
      <c r="OV28" s="4821">
        <v>2</v>
      </c>
      <c r="OW28" s="4821">
        <v>5</v>
      </c>
      <c r="OX28" s="4821">
        <v>1</v>
      </c>
      <c r="OY28" s="4821">
        <v>0</v>
      </c>
      <c r="OZ28" s="4821">
        <v>0</v>
      </c>
      <c r="PA28" s="4821">
        <v>2</v>
      </c>
      <c r="PB28" s="4821">
        <v>4</v>
      </c>
      <c r="PC28" s="4821">
        <v>2</v>
      </c>
      <c r="PD28" s="4821">
        <v>1</v>
      </c>
      <c r="PE28" s="4821">
        <v>5</v>
      </c>
      <c r="PF28" s="4821">
        <v>1</v>
      </c>
      <c r="PG28" s="4821">
        <v>6</v>
      </c>
      <c r="PH28" s="4821">
        <v>1</v>
      </c>
      <c r="PI28" s="4821">
        <v>1</v>
      </c>
      <c r="PJ28" s="4821">
        <v>1</v>
      </c>
      <c r="PK28" s="4821">
        <v>5</v>
      </c>
      <c r="PL28" s="4821">
        <v>4</v>
      </c>
      <c r="PM28" s="4821">
        <v>1</v>
      </c>
      <c r="PN28" s="4821">
        <v>1</v>
      </c>
      <c r="PO28" s="4821">
        <v>1</v>
      </c>
      <c r="PP28" s="4821">
        <v>0</v>
      </c>
      <c r="PQ28" s="4821">
        <v>8</v>
      </c>
      <c r="PR28" s="4821">
        <v>3</v>
      </c>
      <c r="PS28" s="4821">
        <v>3</v>
      </c>
      <c r="PT28" s="4821">
        <v>8</v>
      </c>
      <c r="PU28" s="4821">
        <v>3</v>
      </c>
      <c r="PV28" s="4821">
        <v>9</v>
      </c>
      <c r="PW28" s="4821">
        <v>0</v>
      </c>
      <c r="PX28" s="4821">
        <v>5</v>
      </c>
      <c r="PY28" s="4821">
        <v>0</v>
      </c>
      <c r="PZ28" s="4821">
        <v>17</v>
      </c>
      <c r="QA28" s="4821">
        <v>2</v>
      </c>
      <c r="QB28" s="4821">
        <v>7</v>
      </c>
      <c r="QC28" s="4821">
        <v>1</v>
      </c>
      <c r="QD28" s="4821">
        <v>8</v>
      </c>
      <c r="QE28" s="4821">
        <v>20</v>
      </c>
      <c r="QF28" s="4821">
        <v>21</v>
      </c>
      <c r="QG28" s="4821">
        <v>6</v>
      </c>
      <c r="QH28" s="4821">
        <v>8</v>
      </c>
      <c r="QI28" s="4821">
        <v>6</v>
      </c>
      <c r="QJ28" s="4821">
        <v>4</v>
      </c>
      <c r="QK28" s="4821">
        <v>4</v>
      </c>
      <c r="QL28" s="4821">
        <v>6</v>
      </c>
      <c r="QM28" s="4821">
        <v>4</v>
      </c>
      <c r="QN28" s="4821">
        <v>10</v>
      </c>
      <c r="QO28" s="4821">
        <v>7</v>
      </c>
      <c r="QP28" s="4821">
        <v>3</v>
      </c>
      <c r="QQ28" s="4821">
        <v>9</v>
      </c>
      <c r="QR28" s="4821">
        <v>5</v>
      </c>
      <c r="QS28" s="4821">
        <v>3</v>
      </c>
      <c r="QT28" s="4821">
        <v>5</v>
      </c>
      <c r="QU28" s="4821">
        <v>6</v>
      </c>
      <c r="QV28" s="4821">
        <v>6</v>
      </c>
      <c r="QW28" s="4821">
        <v>6</v>
      </c>
      <c r="QX28" s="4821">
        <v>6</v>
      </c>
      <c r="QY28" s="4821">
        <v>10</v>
      </c>
      <c r="QZ28" s="4821">
        <v>20</v>
      </c>
      <c r="RA28" s="4821">
        <v>6</v>
      </c>
      <c r="RB28" s="4821">
        <v>20</v>
      </c>
      <c r="RC28" s="4821">
        <v>11</v>
      </c>
      <c r="RD28" s="4821">
        <v>3</v>
      </c>
      <c r="RE28" s="4821">
        <v>3</v>
      </c>
      <c r="RF28" s="4821">
        <v>0</v>
      </c>
      <c r="RG28" s="4821">
        <v>2</v>
      </c>
      <c r="RH28" s="4821">
        <v>1</v>
      </c>
      <c r="RI28" s="4821">
        <v>12</v>
      </c>
      <c r="RJ28" s="4821">
        <v>9</v>
      </c>
      <c r="RK28" s="4821">
        <v>2</v>
      </c>
      <c r="RL28" s="4821">
        <v>4</v>
      </c>
      <c r="RM28" s="4821">
        <v>0</v>
      </c>
      <c r="RN28" s="4821">
        <v>3</v>
      </c>
      <c r="RO28" s="4821">
        <v>1</v>
      </c>
      <c r="RP28" s="4821">
        <v>3</v>
      </c>
      <c r="RQ28" s="4821">
        <v>3</v>
      </c>
      <c r="RR28" s="4821">
        <v>8</v>
      </c>
      <c r="RS28" s="4821">
        <v>2</v>
      </c>
      <c r="RT28" s="4821">
        <v>6</v>
      </c>
      <c r="RU28" s="4821">
        <v>9</v>
      </c>
      <c r="RV28" s="4821">
        <v>6</v>
      </c>
      <c r="RW28" s="4821">
        <v>2</v>
      </c>
      <c r="RX28" s="4821">
        <v>2</v>
      </c>
      <c r="RY28" s="4821">
        <v>2</v>
      </c>
      <c r="RZ28" s="4821">
        <v>2</v>
      </c>
      <c r="SA28" s="4821">
        <v>8</v>
      </c>
      <c r="SB28" s="4821">
        <v>5</v>
      </c>
      <c r="SC28" s="4821">
        <v>7</v>
      </c>
      <c r="SD28" s="4821">
        <v>7</v>
      </c>
      <c r="SE28" s="4821">
        <v>2</v>
      </c>
      <c r="SF28" s="4821">
        <v>1</v>
      </c>
      <c r="SG28" s="4821">
        <v>3</v>
      </c>
      <c r="SH28" s="4821">
        <v>10</v>
      </c>
      <c r="SI28" s="4821">
        <v>5</v>
      </c>
      <c r="SJ28" s="4821">
        <v>0</v>
      </c>
      <c r="SK28" s="4821">
        <v>0</v>
      </c>
      <c r="SL28" s="4821">
        <v>17</v>
      </c>
      <c r="SM28" s="4821">
        <v>1</v>
      </c>
      <c r="SN28" s="4821">
        <v>2</v>
      </c>
      <c r="SO28" s="4821">
        <v>2</v>
      </c>
      <c r="SP28" s="4821">
        <v>2</v>
      </c>
      <c r="SQ28" s="4821">
        <v>2</v>
      </c>
      <c r="SR28" s="4821">
        <v>0</v>
      </c>
      <c r="SS28" s="4821">
        <v>27</v>
      </c>
      <c r="ST28" s="4821">
        <v>22</v>
      </c>
      <c r="SU28" s="4821">
        <v>12</v>
      </c>
      <c r="SV28" s="4821">
        <v>2</v>
      </c>
      <c r="SW28" s="4821">
        <v>3</v>
      </c>
      <c r="SX28" s="4821">
        <v>6</v>
      </c>
      <c r="SY28" s="4821">
        <v>5</v>
      </c>
      <c r="SZ28" s="4821">
        <v>7</v>
      </c>
    </row>
    <row r="29" spans="1:520" x14ac:dyDescent="0.2">
      <c r="A29" s="1416"/>
      <c r="B29" s="1411"/>
    </row>
    <row r="30" spans="1:520" s="1411" customFormat="1" ht="13.2" x14ac:dyDescent="0.25">
      <c r="A30" s="4839" t="s">
        <v>47</v>
      </c>
      <c r="B30" s="4839" t="s">
        <v>5</v>
      </c>
      <c r="C30" s="4838"/>
      <c r="D30" s="4838"/>
      <c r="E30" s="4838"/>
      <c r="F30" s="4838"/>
      <c r="G30" s="4838"/>
      <c r="H30" s="4838"/>
      <c r="I30" s="4838"/>
      <c r="J30" s="4838"/>
      <c r="K30" s="4838"/>
      <c r="L30" s="4838"/>
      <c r="M30" s="4838"/>
      <c r="N30" s="4838"/>
      <c r="O30" s="4838"/>
      <c r="P30" s="4838"/>
      <c r="Q30" s="4838"/>
      <c r="R30" s="4838"/>
      <c r="S30" s="4838"/>
      <c r="T30" s="4838"/>
      <c r="U30" s="4838"/>
      <c r="V30" s="4838"/>
      <c r="W30" s="4838"/>
      <c r="X30" s="4838"/>
      <c r="Y30" s="4838"/>
      <c r="Z30" s="4838"/>
      <c r="AA30" s="4838"/>
      <c r="AB30" s="4838"/>
      <c r="AC30" s="4838"/>
      <c r="AD30" s="4838"/>
      <c r="AE30" s="4838"/>
      <c r="AF30" s="4838"/>
      <c r="AG30" s="4838"/>
      <c r="AH30" s="4838"/>
      <c r="AI30" s="4838"/>
      <c r="AJ30" s="4838"/>
      <c r="AK30" s="4838"/>
      <c r="AL30" s="4838"/>
      <c r="AM30" s="4838"/>
      <c r="AN30" s="4838"/>
      <c r="AO30" s="4838"/>
      <c r="AP30" s="4838"/>
      <c r="AQ30" s="4838"/>
      <c r="AR30" s="4838"/>
      <c r="AS30" s="4838"/>
      <c r="AT30" s="4838"/>
      <c r="AU30" s="4838"/>
      <c r="AV30" s="4838"/>
      <c r="AW30" s="4838"/>
      <c r="AX30" s="4838"/>
      <c r="AY30" s="4838"/>
      <c r="AZ30" s="4838"/>
      <c r="BA30" s="4838"/>
      <c r="BB30" s="4838"/>
      <c r="BC30" s="4838"/>
      <c r="BD30" s="4838"/>
      <c r="BE30" s="4838"/>
      <c r="BF30" s="4838"/>
      <c r="BG30" s="4838"/>
      <c r="BH30" s="4838"/>
      <c r="BI30" s="4838"/>
      <c r="BJ30" s="4838"/>
      <c r="BK30" s="4838"/>
      <c r="BL30" s="4838"/>
      <c r="BM30" s="4838"/>
      <c r="BN30" s="4838"/>
      <c r="BO30" s="4838"/>
      <c r="BP30" s="4838"/>
      <c r="BQ30" s="4838"/>
      <c r="BR30" s="4838"/>
      <c r="BS30" s="4838"/>
      <c r="BT30" s="4838"/>
      <c r="BU30" s="4838"/>
      <c r="BV30" s="4838"/>
      <c r="BW30" s="4838"/>
      <c r="BX30" s="4838"/>
      <c r="BY30" s="4838"/>
      <c r="BZ30" s="4838"/>
      <c r="CA30" s="4838"/>
      <c r="CB30" s="4838"/>
      <c r="CC30" s="4838"/>
      <c r="CD30" s="4838"/>
      <c r="CE30" s="4838"/>
      <c r="CF30" s="4838"/>
      <c r="CG30" s="4838"/>
      <c r="CH30" s="4838"/>
      <c r="CI30" s="4838"/>
      <c r="CJ30" s="4838"/>
      <c r="CK30" s="4838"/>
      <c r="CL30" s="4838"/>
      <c r="CM30" s="4838"/>
      <c r="CN30" s="4838"/>
      <c r="CO30" s="4838"/>
      <c r="CP30" s="4838"/>
      <c r="CQ30" s="4838"/>
      <c r="CR30" s="4838"/>
      <c r="CS30" s="4838"/>
      <c r="CT30" s="4838"/>
      <c r="CU30" s="4838"/>
      <c r="CV30" s="4838"/>
      <c r="CW30" s="4838"/>
      <c r="CX30" s="4838"/>
      <c r="CY30" s="4838"/>
      <c r="CZ30" s="4838"/>
      <c r="DA30" s="4838"/>
      <c r="DB30" s="4838"/>
      <c r="DC30" s="4838"/>
      <c r="DD30" s="4838"/>
      <c r="DE30" s="4838"/>
      <c r="DF30" s="4838"/>
      <c r="DG30" s="4838"/>
      <c r="DH30" s="4838"/>
      <c r="DI30" s="4838"/>
      <c r="DJ30" s="4838"/>
      <c r="DK30" s="4838"/>
      <c r="DL30" s="4838"/>
      <c r="DM30" s="4838"/>
      <c r="DN30" s="4838"/>
      <c r="DO30" s="4838"/>
      <c r="DP30" s="4838"/>
      <c r="DQ30" s="4838"/>
      <c r="DR30" s="4838"/>
      <c r="DS30" s="4838"/>
      <c r="DT30" s="4838"/>
      <c r="DU30" s="4838"/>
      <c r="DV30" s="4838"/>
      <c r="DW30" s="4838"/>
      <c r="DX30" s="4838"/>
      <c r="DY30" s="4838"/>
      <c r="DZ30" s="4838"/>
      <c r="EA30" s="4838"/>
      <c r="EB30" s="4838"/>
      <c r="EC30" s="4838"/>
      <c r="ED30" s="4838"/>
      <c r="EE30" s="4838"/>
      <c r="EF30" s="4838"/>
      <c r="EG30" s="4838"/>
      <c r="EH30" s="4838"/>
      <c r="EI30" s="4838"/>
      <c r="EJ30" s="4838"/>
      <c r="EK30" s="4838"/>
      <c r="EL30" s="4838"/>
      <c r="EM30" s="4838"/>
      <c r="EN30" s="4838"/>
      <c r="EO30" s="4838"/>
      <c r="EP30" s="4838"/>
      <c r="EQ30" s="4838"/>
      <c r="ER30" s="4838"/>
      <c r="ES30" s="4838"/>
      <c r="ET30" s="4838"/>
      <c r="EU30" s="4838"/>
      <c r="EV30" s="4838"/>
      <c r="EW30" s="4838"/>
      <c r="EX30" s="4838"/>
      <c r="EY30" s="4838"/>
      <c r="EZ30" s="4838"/>
      <c r="FA30" s="4838"/>
      <c r="FB30" s="4838"/>
      <c r="FC30" s="4838"/>
      <c r="FD30" s="4838"/>
      <c r="FE30" s="4838"/>
      <c r="FF30" s="4838"/>
      <c r="FG30" s="4838"/>
      <c r="FH30" s="4838"/>
      <c r="FI30" s="4838"/>
      <c r="FJ30" s="4838"/>
      <c r="FK30" s="4838"/>
      <c r="FL30" s="4838"/>
      <c r="FM30" s="4838"/>
      <c r="FN30" s="4838"/>
      <c r="FO30" s="4838"/>
      <c r="FP30" s="4838"/>
      <c r="FQ30" s="4838"/>
      <c r="FR30" s="4838"/>
      <c r="FS30" s="4838"/>
      <c r="FT30" s="4838"/>
      <c r="FU30" s="4838"/>
      <c r="FV30" s="4838"/>
      <c r="FW30" s="4838"/>
      <c r="FX30" s="4838"/>
      <c r="FY30" s="4838"/>
      <c r="FZ30" s="4838"/>
      <c r="GA30" s="4838"/>
      <c r="GB30" s="4838"/>
      <c r="GC30" s="4838"/>
      <c r="GD30" s="4838"/>
      <c r="GE30" s="4838"/>
      <c r="GF30" s="4838"/>
      <c r="GG30" s="4838"/>
      <c r="GH30" s="4838"/>
      <c r="GI30" s="4838"/>
      <c r="GJ30" s="4838"/>
      <c r="GK30" s="4838"/>
      <c r="GL30" s="4838"/>
      <c r="GM30" s="4838"/>
      <c r="GN30" s="4838"/>
      <c r="GO30" s="4838"/>
      <c r="GP30" s="4838"/>
      <c r="GQ30" s="4838"/>
      <c r="GR30" s="4838"/>
      <c r="GS30" s="4838"/>
      <c r="GT30" s="4838"/>
      <c r="GU30" s="4838"/>
      <c r="GV30" s="4838"/>
      <c r="GW30" s="4838"/>
      <c r="GX30" s="4838"/>
      <c r="GY30" s="4838"/>
      <c r="GZ30" s="4838"/>
      <c r="HA30" s="4838"/>
      <c r="HB30" s="4838"/>
      <c r="HC30" s="4838"/>
      <c r="HD30" s="4838"/>
      <c r="HE30" s="4838"/>
      <c r="HF30" s="4838"/>
      <c r="HG30" s="4838"/>
      <c r="HH30" s="4838"/>
      <c r="HI30" s="4838"/>
      <c r="HJ30" s="4838"/>
      <c r="HK30" s="4838"/>
      <c r="HL30" s="4838"/>
      <c r="HM30" s="4838"/>
      <c r="HN30" s="4838"/>
      <c r="HO30" s="4838"/>
      <c r="HP30" s="4838"/>
      <c r="HQ30" s="4838"/>
      <c r="HR30" s="4838"/>
      <c r="HS30" s="4838"/>
      <c r="HT30" s="4838"/>
      <c r="HU30" s="4838"/>
      <c r="HV30" s="4838"/>
      <c r="HW30" s="4838"/>
      <c r="HX30" s="4838"/>
      <c r="HY30" s="4838"/>
      <c r="HZ30" s="4838"/>
      <c r="IA30" s="4838"/>
      <c r="IB30" s="4838"/>
      <c r="IC30" s="4838"/>
      <c r="ID30" s="4838"/>
      <c r="IE30" s="4838"/>
      <c r="IF30" s="4838"/>
      <c r="IG30" s="4838"/>
      <c r="IH30" s="4838"/>
      <c r="II30" s="4838"/>
      <c r="IJ30" s="4838"/>
      <c r="IK30" s="4838"/>
      <c r="IL30" s="4838"/>
      <c r="IM30" s="4838"/>
      <c r="IN30" s="4838"/>
      <c r="IO30" s="4838"/>
      <c r="IP30" s="4838"/>
      <c r="IQ30" s="4838"/>
      <c r="IR30" s="4838"/>
      <c r="IS30" s="4838"/>
      <c r="IT30" s="4838"/>
      <c r="IU30" s="4838"/>
      <c r="IV30" s="4838"/>
      <c r="IW30" s="4838"/>
      <c r="IX30" s="4838"/>
      <c r="IY30" s="4838"/>
      <c r="IZ30" s="4838"/>
      <c r="JA30" s="4838"/>
      <c r="JB30" s="4838"/>
      <c r="JC30" s="4838"/>
      <c r="JD30" s="4838"/>
      <c r="JE30" s="4838"/>
      <c r="JF30" s="4838"/>
      <c r="JG30" s="4838"/>
      <c r="JH30" s="4838"/>
      <c r="JI30" s="4838"/>
      <c r="JJ30" s="4838"/>
      <c r="JK30" s="4838"/>
      <c r="JL30" s="4838"/>
      <c r="JM30" s="4838"/>
      <c r="JN30" s="4838"/>
      <c r="JO30" s="4838"/>
      <c r="JP30" s="4838"/>
      <c r="JQ30" s="4838"/>
      <c r="JR30" s="4838"/>
      <c r="JS30" s="4838"/>
      <c r="JT30" s="4838"/>
      <c r="JU30" s="4838"/>
      <c r="JV30" s="4838"/>
      <c r="JW30" s="4838"/>
      <c r="JX30" s="4838"/>
      <c r="JY30" s="4838"/>
      <c r="JZ30" s="4838"/>
      <c r="KA30" s="4838"/>
      <c r="KB30" s="4838"/>
      <c r="KC30" s="4838"/>
      <c r="KD30" s="4838"/>
      <c r="KE30" s="4838"/>
      <c r="KF30" s="4838"/>
      <c r="KG30" s="4838"/>
      <c r="KH30" s="4838"/>
      <c r="KI30" s="4838"/>
      <c r="KJ30" s="4838"/>
      <c r="KK30" s="4838"/>
      <c r="KL30" s="4838"/>
      <c r="KM30" s="4838"/>
      <c r="KN30" s="4838"/>
      <c r="KO30" s="4838"/>
      <c r="KP30" s="4838"/>
      <c r="KQ30" s="4838"/>
      <c r="KR30" s="4838"/>
      <c r="KS30" s="4838"/>
      <c r="KT30" s="4838"/>
      <c r="KU30" s="4838"/>
      <c r="KV30" s="4838"/>
      <c r="KW30" s="4838"/>
      <c r="KX30" s="4838"/>
      <c r="KY30" s="4838"/>
      <c r="KZ30" s="4838"/>
      <c r="LA30" s="4838"/>
      <c r="LB30" s="4838"/>
      <c r="LC30" s="4838"/>
      <c r="LD30" s="4838"/>
      <c r="LE30" s="4838"/>
      <c r="LF30" s="4838"/>
      <c r="LG30" s="4838"/>
      <c r="LH30" s="4838"/>
      <c r="LI30" s="4838"/>
      <c r="LJ30" s="4838"/>
      <c r="LK30" s="4838"/>
      <c r="LL30" s="4838"/>
      <c r="LM30" s="4838"/>
      <c r="LN30" s="4838"/>
      <c r="LO30" s="4838"/>
      <c r="LP30" s="4838"/>
      <c r="LQ30" s="4838"/>
      <c r="LR30" s="4838"/>
      <c r="LS30" s="4838"/>
      <c r="LT30" s="4838"/>
      <c r="LU30" s="4838"/>
      <c r="LV30" s="4838"/>
      <c r="LW30" s="4838"/>
      <c r="LX30" s="4838"/>
      <c r="LY30" s="4838"/>
      <c r="LZ30" s="4838"/>
      <c r="MA30" s="4838"/>
      <c r="MB30" s="4838"/>
      <c r="MC30" s="4838"/>
      <c r="MD30" s="4838"/>
      <c r="ME30" s="4838"/>
      <c r="MF30" s="4838"/>
      <c r="MG30" s="4838"/>
      <c r="MH30" s="4838"/>
      <c r="MI30" s="4838"/>
      <c r="MJ30" s="4838"/>
      <c r="MK30" s="4838"/>
      <c r="ML30" s="4838"/>
      <c r="MM30" s="4838"/>
      <c r="MN30" s="4838"/>
      <c r="MO30" s="4838"/>
      <c r="MP30" s="4838"/>
      <c r="MQ30" s="4838"/>
      <c r="MR30" s="4838"/>
      <c r="MS30" s="4838"/>
      <c r="MT30" s="4838"/>
      <c r="MU30" s="4838"/>
      <c r="MV30" s="4838"/>
      <c r="MW30" s="4838"/>
      <c r="MX30" s="4838"/>
      <c r="MY30" s="4838"/>
      <c r="MZ30" s="4838"/>
      <c r="NA30" s="4838"/>
      <c r="NB30" s="4838"/>
      <c r="NC30" s="4838"/>
      <c r="ND30" s="4838"/>
      <c r="NE30" s="4838"/>
      <c r="NF30" s="4838"/>
      <c r="NG30" s="4838"/>
      <c r="NH30" s="4838"/>
      <c r="NI30" s="4838"/>
      <c r="NJ30" s="4838"/>
      <c r="NK30" s="4838"/>
      <c r="NL30" s="4838"/>
      <c r="NM30" s="4838"/>
      <c r="NN30" s="4838"/>
      <c r="NO30" s="4838"/>
      <c r="NP30" s="4838"/>
      <c r="NQ30" s="4838"/>
      <c r="NR30" s="4838"/>
      <c r="NS30" s="4838"/>
      <c r="NT30" s="4838"/>
      <c r="NU30" s="4838"/>
      <c r="NV30" s="4838"/>
      <c r="NW30" s="4838"/>
      <c r="NX30" s="4838"/>
      <c r="NY30" s="4838"/>
      <c r="NZ30" s="4838"/>
      <c r="OA30" s="4838"/>
      <c r="OB30" s="4838"/>
      <c r="OC30" s="4838"/>
      <c r="OD30" s="4838"/>
      <c r="OE30" s="4838"/>
      <c r="OF30" s="4838"/>
      <c r="OG30" s="4838"/>
      <c r="OH30" s="4838"/>
      <c r="OI30" s="4838"/>
      <c r="OJ30" s="4838"/>
      <c r="OK30" s="4838"/>
      <c r="OL30" s="4838"/>
      <c r="OM30" s="4838"/>
      <c r="ON30" s="4838"/>
      <c r="OO30" s="4838"/>
      <c r="OP30" s="4838"/>
      <c r="OQ30" s="4838"/>
      <c r="OR30" s="4838"/>
      <c r="OS30" s="4838"/>
      <c r="OT30" s="4838"/>
      <c r="OU30" s="4838"/>
      <c r="OV30" s="4838"/>
      <c r="OW30" s="4838"/>
      <c r="OX30" s="4838"/>
      <c r="OY30" s="4838"/>
      <c r="OZ30" s="4838"/>
      <c r="PA30" s="4838"/>
      <c r="PB30" s="4838"/>
      <c r="PC30" s="4838"/>
      <c r="PD30" s="4838"/>
      <c r="PE30" s="4838"/>
      <c r="PF30" s="4838"/>
      <c r="PG30" s="4838"/>
      <c r="PH30" s="4838"/>
      <c r="PI30" s="4838"/>
      <c r="PJ30" s="4838"/>
      <c r="PK30" s="4838"/>
      <c r="PL30" s="4838"/>
      <c r="PM30" s="4838"/>
      <c r="PN30" s="4838"/>
      <c r="PO30" s="4838"/>
      <c r="PP30" s="4838"/>
      <c r="PQ30" s="4838"/>
      <c r="PR30" s="4838"/>
      <c r="PS30" s="4838"/>
      <c r="PT30" s="4838"/>
      <c r="PU30" s="4838"/>
      <c r="PV30" s="4838"/>
      <c r="PW30" s="4838"/>
      <c r="PX30" s="4838"/>
      <c r="PY30" s="4838"/>
      <c r="PZ30" s="4838"/>
      <c r="QA30" s="4838"/>
      <c r="QB30" s="4838"/>
      <c r="QC30" s="4838"/>
      <c r="QD30" s="4838"/>
      <c r="QE30" s="4838"/>
      <c r="QF30" s="4838"/>
      <c r="QG30" s="4838"/>
      <c r="QH30" s="4838"/>
      <c r="QI30" s="4838"/>
      <c r="QJ30" s="4838"/>
      <c r="QK30" s="4838"/>
      <c r="QL30" s="4838"/>
      <c r="QM30" s="4838"/>
      <c r="QN30" s="4838"/>
      <c r="QO30" s="4838"/>
      <c r="QP30" s="4838"/>
      <c r="QQ30" s="4838"/>
      <c r="QR30" s="4838"/>
      <c r="QS30" s="4838"/>
      <c r="QT30" s="4838"/>
      <c r="QU30" s="4838"/>
      <c r="QV30" s="4838"/>
      <c r="QW30" s="4838"/>
      <c r="QX30" s="4838"/>
      <c r="QY30" s="4838"/>
      <c r="QZ30" s="4838"/>
      <c r="RA30" s="4838"/>
      <c r="RB30" s="4838"/>
      <c r="RC30" s="4838"/>
      <c r="RD30" s="4838"/>
      <c r="RE30" s="4838"/>
      <c r="RF30" s="4838"/>
      <c r="RG30" s="4838"/>
      <c r="RH30" s="4838"/>
      <c r="RI30" s="4838"/>
      <c r="RJ30" s="4838"/>
      <c r="RK30" s="4838"/>
      <c r="RL30" s="4838"/>
      <c r="RM30" s="4838"/>
      <c r="RN30" s="4838"/>
      <c r="RO30" s="4838"/>
      <c r="RP30" s="4838"/>
      <c r="RQ30" s="4838"/>
      <c r="RR30" s="4838"/>
      <c r="RS30" s="4838"/>
      <c r="RT30" s="4838"/>
      <c r="RU30" s="4838"/>
      <c r="RV30" s="4838"/>
      <c r="RW30" s="4838"/>
      <c r="RX30" s="4838"/>
      <c r="RY30" s="4838"/>
      <c r="RZ30" s="4838"/>
      <c r="SA30" s="4838"/>
      <c r="SB30" s="4838"/>
      <c r="SC30" s="4838"/>
      <c r="SD30" s="4838"/>
      <c r="SE30" s="4838"/>
      <c r="SF30" s="4838"/>
      <c r="SG30" s="4838"/>
      <c r="SH30" s="4838"/>
      <c r="SI30" s="4838"/>
      <c r="SJ30" s="4838"/>
      <c r="SK30" s="4838"/>
      <c r="SL30" s="4838"/>
      <c r="SM30" s="4838"/>
      <c r="SN30" s="4838"/>
      <c r="SO30" s="4838"/>
      <c r="SP30" s="4838"/>
      <c r="SQ30" s="4838"/>
      <c r="SR30" s="4838"/>
      <c r="SS30" s="4838"/>
      <c r="ST30" s="4838"/>
      <c r="SU30" s="4838"/>
      <c r="SV30" s="4838"/>
      <c r="SW30" s="4838"/>
      <c r="SX30" s="4838"/>
      <c r="SY30" s="4838"/>
      <c r="SZ30" s="4838"/>
    </row>
    <row r="31" spans="1:520" s="1411" customFormat="1" ht="13.2" x14ac:dyDescent="0.25">
      <c r="A31" s="4839" t="s">
        <v>5</v>
      </c>
      <c r="B31" s="4846">
        <v>42733</v>
      </c>
      <c r="C31" s="4846">
        <v>42734</v>
      </c>
      <c r="D31" s="4846">
        <v>42738</v>
      </c>
      <c r="E31" s="4846">
        <v>42739</v>
      </c>
      <c r="F31" s="4846">
        <v>42740</v>
      </c>
      <c r="G31" s="4846">
        <v>42741</v>
      </c>
      <c r="H31" s="4846">
        <v>42744</v>
      </c>
      <c r="I31" s="4846">
        <v>42745</v>
      </c>
      <c r="J31" s="4846">
        <v>42746</v>
      </c>
      <c r="K31" s="4846">
        <v>42747</v>
      </c>
      <c r="L31" s="4846">
        <v>42748</v>
      </c>
      <c r="M31" s="4846">
        <v>42751</v>
      </c>
      <c r="N31" s="4846">
        <v>42752</v>
      </c>
      <c r="O31" s="4846">
        <v>42753</v>
      </c>
      <c r="P31" s="4846">
        <v>42754</v>
      </c>
      <c r="Q31" s="4846">
        <v>42755</v>
      </c>
      <c r="R31" s="4846">
        <v>42758</v>
      </c>
      <c r="S31" s="4846">
        <v>42759</v>
      </c>
      <c r="T31" s="4846">
        <v>42760</v>
      </c>
      <c r="U31" s="4846">
        <v>42761</v>
      </c>
      <c r="V31" s="4846">
        <v>42762</v>
      </c>
      <c r="W31" s="4846">
        <v>42765</v>
      </c>
      <c r="X31" s="4846">
        <v>42766</v>
      </c>
      <c r="Y31" s="4846">
        <v>42767</v>
      </c>
      <c r="Z31" s="4846">
        <v>42768</v>
      </c>
      <c r="AA31" s="4846">
        <v>42769</v>
      </c>
      <c r="AB31" s="4846">
        <v>42772</v>
      </c>
      <c r="AC31" s="4846">
        <v>42773</v>
      </c>
      <c r="AD31" s="4846">
        <v>42774</v>
      </c>
      <c r="AE31" s="4846">
        <v>42775</v>
      </c>
      <c r="AF31" s="4846">
        <v>42776</v>
      </c>
      <c r="AG31" s="4846">
        <v>42779</v>
      </c>
      <c r="AH31" s="4846">
        <v>42780</v>
      </c>
      <c r="AI31" s="4846">
        <v>42781</v>
      </c>
      <c r="AJ31" s="4846">
        <v>42782</v>
      </c>
      <c r="AK31" s="4846">
        <v>42783</v>
      </c>
      <c r="AL31" s="4846">
        <v>42786</v>
      </c>
      <c r="AM31" s="4846">
        <v>42787</v>
      </c>
      <c r="AN31" s="4846">
        <v>42788</v>
      </c>
      <c r="AO31" s="4846">
        <v>42789</v>
      </c>
      <c r="AP31" s="4846">
        <v>42790</v>
      </c>
      <c r="AQ31" s="4846">
        <v>42793</v>
      </c>
      <c r="AR31" s="4846">
        <v>42794</v>
      </c>
      <c r="AS31" s="4846">
        <v>42795</v>
      </c>
      <c r="AT31" s="4846">
        <v>42796</v>
      </c>
      <c r="AU31" s="4846">
        <v>42797</v>
      </c>
      <c r="AV31" s="4846">
        <v>42800</v>
      </c>
      <c r="AW31" s="4846">
        <v>42801</v>
      </c>
      <c r="AX31" s="4846">
        <v>42802</v>
      </c>
      <c r="AY31" s="4846">
        <v>42803</v>
      </c>
      <c r="AZ31" s="4846">
        <v>42804</v>
      </c>
      <c r="BA31" s="4846">
        <v>42807</v>
      </c>
      <c r="BB31" s="4846">
        <v>42808</v>
      </c>
      <c r="BC31" s="4846">
        <v>42809</v>
      </c>
      <c r="BD31" s="4846">
        <v>42810</v>
      </c>
      <c r="BE31" s="4846">
        <v>42811</v>
      </c>
      <c r="BF31" s="4846">
        <v>42814</v>
      </c>
      <c r="BG31" s="4846">
        <v>42815</v>
      </c>
      <c r="BH31" s="4846">
        <v>42816</v>
      </c>
      <c r="BI31" s="4846">
        <v>42817</v>
      </c>
      <c r="BJ31" s="4846">
        <v>42818</v>
      </c>
      <c r="BK31" s="4846">
        <v>42821</v>
      </c>
      <c r="BL31" s="4846">
        <v>42822</v>
      </c>
      <c r="BM31" s="4846">
        <v>42823</v>
      </c>
      <c r="BN31" s="4846">
        <v>42824</v>
      </c>
      <c r="BO31" s="4846">
        <v>42825</v>
      </c>
      <c r="BP31" s="4846">
        <v>42828</v>
      </c>
      <c r="BQ31" s="4846">
        <v>42829</v>
      </c>
      <c r="BR31" s="4846">
        <v>42830</v>
      </c>
      <c r="BS31" s="4846">
        <v>42831</v>
      </c>
      <c r="BT31" s="4846">
        <v>42832</v>
      </c>
      <c r="BU31" s="4846">
        <v>42835</v>
      </c>
      <c r="BV31" s="4846">
        <v>42836</v>
      </c>
      <c r="BW31" s="4846">
        <v>42837</v>
      </c>
      <c r="BX31" s="4846">
        <v>42838</v>
      </c>
      <c r="BY31" s="4846">
        <v>42839</v>
      </c>
      <c r="BZ31" s="4846">
        <v>42842</v>
      </c>
      <c r="CA31" s="4846">
        <v>42843</v>
      </c>
      <c r="CB31" s="4846">
        <v>42844</v>
      </c>
      <c r="CC31" s="4846">
        <v>42845</v>
      </c>
      <c r="CD31" s="4846">
        <v>42846</v>
      </c>
      <c r="CE31" s="4846">
        <v>42849</v>
      </c>
      <c r="CF31" s="4846">
        <v>42850</v>
      </c>
      <c r="CG31" s="4846">
        <v>42851</v>
      </c>
      <c r="CH31" s="4846">
        <v>42852</v>
      </c>
      <c r="CI31" s="4846">
        <v>42853</v>
      </c>
      <c r="CJ31" s="4846">
        <v>42856</v>
      </c>
      <c r="CK31" s="4846">
        <v>42857</v>
      </c>
      <c r="CL31" s="4846">
        <v>42858</v>
      </c>
      <c r="CM31" s="4846">
        <v>42859</v>
      </c>
      <c r="CN31" s="4846">
        <v>42860</v>
      </c>
      <c r="CO31" s="4846">
        <v>42863</v>
      </c>
      <c r="CP31" s="4846">
        <v>42864</v>
      </c>
      <c r="CQ31" s="4846">
        <v>42865</v>
      </c>
      <c r="CR31" s="4846">
        <v>42866</v>
      </c>
      <c r="CS31" s="4846">
        <v>42867</v>
      </c>
      <c r="CT31" s="4846">
        <v>42870</v>
      </c>
      <c r="CU31" s="4846">
        <v>42871</v>
      </c>
      <c r="CV31" s="4846">
        <v>42872</v>
      </c>
      <c r="CW31" s="4846">
        <v>42873</v>
      </c>
      <c r="CX31" s="4846">
        <v>42874</v>
      </c>
      <c r="CY31" s="4846">
        <v>42877</v>
      </c>
      <c r="CZ31" s="4846">
        <v>42878</v>
      </c>
      <c r="DA31" s="4846">
        <v>42879</v>
      </c>
      <c r="DB31" s="4846">
        <v>42880</v>
      </c>
      <c r="DC31" s="4846">
        <v>42881</v>
      </c>
      <c r="DD31" s="4846">
        <v>42884</v>
      </c>
      <c r="DE31" s="4846">
        <v>42885</v>
      </c>
      <c r="DF31" s="4846">
        <v>42886</v>
      </c>
      <c r="DG31" s="4846">
        <v>42887</v>
      </c>
      <c r="DH31" s="4846">
        <v>42888</v>
      </c>
      <c r="DI31" s="4846">
        <v>42891</v>
      </c>
      <c r="DJ31" s="4846">
        <v>42892</v>
      </c>
      <c r="DK31" s="4846">
        <v>42893</v>
      </c>
      <c r="DL31" s="4846">
        <v>42894</v>
      </c>
      <c r="DM31" s="4846">
        <v>42895</v>
      </c>
      <c r="DN31" s="4846">
        <v>42898</v>
      </c>
      <c r="DO31" s="4846">
        <v>42899</v>
      </c>
      <c r="DP31" s="4846">
        <v>42900</v>
      </c>
      <c r="DQ31" s="4846">
        <v>42901</v>
      </c>
      <c r="DR31" s="4846">
        <v>42902</v>
      </c>
      <c r="DS31" s="4846">
        <v>42905</v>
      </c>
      <c r="DT31" s="4846">
        <v>42906</v>
      </c>
      <c r="DU31" s="4846">
        <v>42907</v>
      </c>
      <c r="DV31" s="4846">
        <v>42908</v>
      </c>
      <c r="DW31" s="4846">
        <v>42909</v>
      </c>
      <c r="DX31" s="4846">
        <v>42912</v>
      </c>
      <c r="DY31" s="4846">
        <v>42913</v>
      </c>
      <c r="DZ31" s="4846">
        <v>42914</v>
      </c>
      <c r="EA31" s="4846">
        <v>42915</v>
      </c>
      <c r="EB31" s="4846">
        <v>42916</v>
      </c>
      <c r="EC31" s="4846">
        <v>42919</v>
      </c>
      <c r="ED31" s="4846">
        <v>42921</v>
      </c>
      <c r="EE31" s="4846">
        <v>42922</v>
      </c>
      <c r="EF31" s="4846">
        <v>42923</v>
      </c>
      <c r="EG31" s="4846">
        <v>42926</v>
      </c>
      <c r="EH31" s="4846">
        <v>42927</v>
      </c>
      <c r="EI31" s="4846">
        <v>42928</v>
      </c>
      <c r="EJ31" s="4846">
        <v>42929</v>
      </c>
      <c r="EK31" s="4846">
        <v>42930</v>
      </c>
      <c r="EL31" s="4846">
        <v>42933</v>
      </c>
      <c r="EM31" s="4846">
        <v>42934</v>
      </c>
      <c r="EN31" s="4846">
        <v>42935</v>
      </c>
      <c r="EO31" s="4846">
        <v>42936</v>
      </c>
      <c r="EP31" s="4846">
        <v>42937</v>
      </c>
      <c r="EQ31" s="4846">
        <v>42940</v>
      </c>
      <c r="ER31" s="4846">
        <v>42941</v>
      </c>
      <c r="ES31" s="4846">
        <v>42942</v>
      </c>
      <c r="ET31" s="4846">
        <v>42943</v>
      </c>
      <c r="EU31" s="4846">
        <v>42944</v>
      </c>
      <c r="EV31" s="4846">
        <v>42947</v>
      </c>
      <c r="EW31" s="4846">
        <v>42948</v>
      </c>
      <c r="EX31" s="4846">
        <v>42949</v>
      </c>
      <c r="EY31" s="4846">
        <v>42950</v>
      </c>
      <c r="EZ31" s="4846">
        <v>42951</v>
      </c>
      <c r="FA31" s="4846">
        <v>42954</v>
      </c>
      <c r="FB31" s="4846">
        <v>42955</v>
      </c>
      <c r="FC31" s="4846">
        <v>42956</v>
      </c>
      <c r="FD31" s="4846">
        <v>42957</v>
      </c>
      <c r="FE31" s="4846">
        <v>42958</v>
      </c>
      <c r="FF31" s="4846">
        <v>42961</v>
      </c>
      <c r="FG31" s="4846">
        <v>42962</v>
      </c>
      <c r="FH31" s="4846">
        <v>42963</v>
      </c>
      <c r="FI31" s="4846">
        <v>42964</v>
      </c>
      <c r="FJ31" s="4846">
        <v>42965</v>
      </c>
      <c r="FK31" s="4846">
        <v>42968</v>
      </c>
      <c r="FL31" s="4846">
        <v>42969</v>
      </c>
      <c r="FM31" s="4846">
        <v>42970</v>
      </c>
      <c r="FN31" s="4846">
        <v>42971</v>
      </c>
      <c r="FO31" s="4846">
        <v>42972</v>
      </c>
      <c r="FP31" s="4846">
        <v>42975</v>
      </c>
      <c r="FQ31" s="4846">
        <v>42976</v>
      </c>
      <c r="FR31" s="4846">
        <v>42977</v>
      </c>
      <c r="FS31" s="4846">
        <v>42978</v>
      </c>
      <c r="FT31" s="4846">
        <v>42979</v>
      </c>
      <c r="FU31" s="4846">
        <v>42982</v>
      </c>
      <c r="FV31" s="4846">
        <v>42983</v>
      </c>
      <c r="FW31" s="4846">
        <v>42984</v>
      </c>
      <c r="FX31" s="4846">
        <v>42985</v>
      </c>
      <c r="FY31" s="4846">
        <v>42986</v>
      </c>
      <c r="FZ31" s="4846">
        <v>42989</v>
      </c>
      <c r="GA31" s="4846">
        <v>42990</v>
      </c>
      <c r="GB31" s="4846">
        <v>42991</v>
      </c>
      <c r="GC31" s="4846">
        <v>42992</v>
      </c>
      <c r="GD31" s="4846">
        <v>42993</v>
      </c>
      <c r="GE31" s="4846">
        <v>42996</v>
      </c>
      <c r="GF31" s="4846">
        <v>42997</v>
      </c>
      <c r="GG31" s="4846">
        <v>42998</v>
      </c>
      <c r="GH31" s="4846">
        <v>42999</v>
      </c>
      <c r="GI31" s="4846">
        <v>43000</v>
      </c>
      <c r="GJ31" s="4846">
        <v>43003</v>
      </c>
      <c r="GK31" s="4846">
        <v>43004</v>
      </c>
      <c r="GL31" s="4846">
        <v>43005</v>
      </c>
      <c r="GM31" s="4846">
        <v>43006</v>
      </c>
      <c r="GN31" s="4846">
        <v>43007</v>
      </c>
      <c r="GO31" s="4846">
        <v>43010</v>
      </c>
      <c r="GP31" s="4846">
        <v>43011</v>
      </c>
      <c r="GQ31" s="4846">
        <v>43012</v>
      </c>
      <c r="GR31" s="4846">
        <v>43013</v>
      </c>
      <c r="GS31" s="4846">
        <v>43014</v>
      </c>
      <c r="GT31" s="4846">
        <v>43017</v>
      </c>
      <c r="GU31" s="4846">
        <v>43018</v>
      </c>
      <c r="GV31" s="4846">
        <v>43019</v>
      </c>
      <c r="GW31" s="4846">
        <v>43020</v>
      </c>
      <c r="GX31" s="4846">
        <v>43021</v>
      </c>
      <c r="GY31" s="4846">
        <v>43024</v>
      </c>
      <c r="GZ31" s="4846">
        <v>43025</v>
      </c>
      <c r="HA31" s="4846">
        <v>43026</v>
      </c>
      <c r="HB31" s="4846">
        <v>43027</v>
      </c>
      <c r="HC31" s="4846">
        <v>43028</v>
      </c>
      <c r="HD31" s="4846">
        <v>43031</v>
      </c>
      <c r="HE31" s="4846">
        <v>43032</v>
      </c>
      <c r="HF31" s="4846">
        <v>43033</v>
      </c>
      <c r="HG31" s="4846">
        <v>43034</v>
      </c>
      <c r="HH31" s="4846">
        <v>43035</v>
      </c>
      <c r="HI31" s="4846">
        <v>43038</v>
      </c>
      <c r="HJ31" s="4846">
        <v>43039</v>
      </c>
      <c r="HK31" s="4846">
        <v>43040</v>
      </c>
      <c r="HL31" s="4846">
        <v>43041</v>
      </c>
      <c r="HM31" s="4846">
        <v>43042</v>
      </c>
      <c r="HN31" s="4846">
        <v>43045</v>
      </c>
      <c r="HO31" s="4846">
        <v>43046</v>
      </c>
      <c r="HP31" s="4846">
        <v>43047</v>
      </c>
      <c r="HQ31" s="4846">
        <v>43048</v>
      </c>
      <c r="HR31" s="4846">
        <v>43049</v>
      </c>
      <c r="HS31" s="4846">
        <v>43052</v>
      </c>
      <c r="HT31" s="4846">
        <v>43053</v>
      </c>
      <c r="HU31" s="4846">
        <v>43054</v>
      </c>
      <c r="HV31" s="4846">
        <v>43055</v>
      </c>
      <c r="HW31" s="4846">
        <v>43056</v>
      </c>
      <c r="HX31" s="4846">
        <v>43059</v>
      </c>
      <c r="HY31" s="4846">
        <v>43060</v>
      </c>
      <c r="HZ31" s="4846">
        <v>43061</v>
      </c>
      <c r="IA31" s="4846">
        <v>43062</v>
      </c>
      <c r="IB31" s="4846">
        <v>43063</v>
      </c>
      <c r="IC31" s="4846">
        <v>43066</v>
      </c>
      <c r="ID31" s="4846">
        <v>43067</v>
      </c>
      <c r="IE31" s="4846">
        <v>43068</v>
      </c>
      <c r="IF31" s="4846">
        <v>43069</v>
      </c>
      <c r="IG31" s="4846">
        <v>43070</v>
      </c>
      <c r="IH31" s="4846">
        <v>43073</v>
      </c>
      <c r="II31" s="4846">
        <v>43074</v>
      </c>
      <c r="IJ31" s="4846">
        <v>43075</v>
      </c>
      <c r="IK31" s="4846">
        <v>43076</v>
      </c>
      <c r="IL31" s="4846">
        <v>43077</v>
      </c>
      <c r="IM31" s="4846">
        <v>43080</v>
      </c>
      <c r="IN31" s="4846">
        <v>43081</v>
      </c>
      <c r="IO31" s="4846">
        <v>43082</v>
      </c>
      <c r="IP31" s="4846">
        <v>43083</v>
      </c>
      <c r="IQ31" s="4846">
        <v>43084</v>
      </c>
      <c r="IR31" s="4846">
        <v>43087</v>
      </c>
      <c r="IS31" s="4846">
        <v>43088</v>
      </c>
      <c r="IT31" s="4846">
        <v>43089</v>
      </c>
      <c r="IU31" s="4846">
        <v>43090</v>
      </c>
      <c r="IV31" s="4846">
        <v>43091</v>
      </c>
      <c r="IW31" s="4846">
        <v>43095</v>
      </c>
      <c r="IX31" s="4846">
        <v>43096</v>
      </c>
      <c r="IY31" s="4846">
        <v>43097</v>
      </c>
      <c r="IZ31" s="4846">
        <v>43098</v>
      </c>
      <c r="JA31" s="4846">
        <v>43101</v>
      </c>
      <c r="JB31" s="4846">
        <v>43102</v>
      </c>
      <c r="JC31" s="4846">
        <v>43103</v>
      </c>
      <c r="JD31" s="4846">
        <v>43104</v>
      </c>
      <c r="JE31" s="4846">
        <v>43105</v>
      </c>
      <c r="JF31" s="4846">
        <v>43108</v>
      </c>
      <c r="JG31" s="4846">
        <v>43109</v>
      </c>
      <c r="JH31" s="4846">
        <v>43110</v>
      </c>
      <c r="JI31" s="4846">
        <v>43111</v>
      </c>
      <c r="JJ31" s="4846">
        <v>43112</v>
      </c>
      <c r="JK31" s="4846">
        <v>43115</v>
      </c>
      <c r="JL31" s="4846">
        <v>43116</v>
      </c>
      <c r="JM31" s="4846">
        <v>43117</v>
      </c>
      <c r="JN31" s="4846">
        <v>43118</v>
      </c>
      <c r="JO31" s="4846">
        <v>43119</v>
      </c>
      <c r="JP31" s="4846">
        <v>43122</v>
      </c>
      <c r="JQ31" s="4846">
        <v>43123</v>
      </c>
      <c r="JR31" s="4846">
        <v>43124</v>
      </c>
      <c r="JS31" s="4846">
        <v>43125</v>
      </c>
      <c r="JT31" s="4846">
        <v>43126</v>
      </c>
      <c r="JU31" s="4846">
        <v>43129</v>
      </c>
      <c r="JV31" s="4846">
        <v>43130</v>
      </c>
      <c r="JW31" s="4846">
        <v>43131</v>
      </c>
      <c r="JX31" s="4846">
        <v>43132</v>
      </c>
      <c r="JY31" s="4846">
        <v>43133</v>
      </c>
      <c r="JZ31" s="4846">
        <v>43136</v>
      </c>
      <c r="KA31" s="4846">
        <v>43137</v>
      </c>
      <c r="KB31" s="4846">
        <v>43138</v>
      </c>
      <c r="KC31" s="4846">
        <v>43139</v>
      </c>
      <c r="KD31" s="4846">
        <v>43140</v>
      </c>
      <c r="KE31" s="4846">
        <v>43143</v>
      </c>
      <c r="KF31" s="4846">
        <v>43144</v>
      </c>
      <c r="KG31" s="4846">
        <v>43145</v>
      </c>
      <c r="KH31" s="4846">
        <v>43146</v>
      </c>
      <c r="KI31" s="4846">
        <v>43147</v>
      </c>
      <c r="KJ31" s="4846">
        <v>43150</v>
      </c>
      <c r="KK31" s="4846">
        <v>43151</v>
      </c>
      <c r="KL31" s="4846">
        <v>43152</v>
      </c>
      <c r="KM31" s="4846">
        <v>43153</v>
      </c>
      <c r="KN31" s="4846">
        <v>43154</v>
      </c>
      <c r="KO31" s="4846">
        <v>43157</v>
      </c>
      <c r="KP31" s="4846">
        <v>43158</v>
      </c>
      <c r="KQ31" s="4846">
        <v>43159</v>
      </c>
      <c r="KR31" s="4846">
        <v>43160</v>
      </c>
      <c r="KS31" s="4846">
        <v>43161</v>
      </c>
      <c r="KT31" s="4846">
        <v>43164</v>
      </c>
      <c r="KU31" s="4846">
        <v>43165</v>
      </c>
      <c r="KV31" s="4846">
        <v>43166</v>
      </c>
      <c r="KW31" s="4846">
        <v>43167</v>
      </c>
      <c r="KX31" s="4846">
        <v>43168</v>
      </c>
      <c r="KY31" s="4846">
        <v>43171</v>
      </c>
      <c r="KZ31" s="4846">
        <v>43172</v>
      </c>
      <c r="LA31" s="4846">
        <v>43173</v>
      </c>
      <c r="LB31" s="4846">
        <v>43174</v>
      </c>
      <c r="LC31" s="4846">
        <v>43175</v>
      </c>
      <c r="LD31" s="4846">
        <v>43178</v>
      </c>
      <c r="LE31" s="4846">
        <v>43179</v>
      </c>
      <c r="LF31" s="4846">
        <v>43180</v>
      </c>
      <c r="LG31" s="4846">
        <v>43181</v>
      </c>
      <c r="LH31" s="4846">
        <v>43182</v>
      </c>
      <c r="LI31" s="4846">
        <v>43185</v>
      </c>
      <c r="LJ31" s="4846">
        <v>43186</v>
      </c>
      <c r="LK31" s="4846">
        <v>43187</v>
      </c>
      <c r="LL31" s="4846">
        <v>43188</v>
      </c>
      <c r="LM31" s="4846">
        <v>43189</v>
      </c>
      <c r="LN31" s="4846">
        <v>43192</v>
      </c>
      <c r="LO31" s="4846">
        <v>43193</v>
      </c>
      <c r="LP31" s="4846">
        <v>43194</v>
      </c>
      <c r="LQ31" s="4846">
        <v>43195</v>
      </c>
      <c r="LR31" s="4846">
        <v>43196</v>
      </c>
      <c r="LS31" s="4846">
        <v>43199</v>
      </c>
      <c r="LT31" s="4846">
        <v>43200</v>
      </c>
      <c r="LU31" s="4846">
        <v>43201</v>
      </c>
      <c r="LV31" s="4846">
        <v>43202</v>
      </c>
      <c r="LW31" s="4846">
        <v>43203</v>
      </c>
      <c r="LX31" s="4846">
        <v>43206</v>
      </c>
      <c r="LY31" s="4846">
        <v>43207</v>
      </c>
      <c r="LZ31" s="4846">
        <v>43208</v>
      </c>
      <c r="MA31" s="4846">
        <v>43209</v>
      </c>
      <c r="MB31" s="4846">
        <v>43210</v>
      </c>
      <c r="MC31" s="4846">
        <v>43213</v>
      </c>
      <c r="MD31" s="4846">
        <v>43214</v>
      </c>
      <c r="ME31" s="4846">
        <v>43215</v>
      </c>
      <c r="MF31" s="4846">
        <v>43216</v>
      </c>
      <c r="MG31" s="4846">
        <v>43217</v>
      </c>
      <c r="MH31" s="4846">
        <v>43220</v>
      </c>
      <c r="MI31" s="4846">
        <v>43221</v>
      </c>
      <c r="MJ31" s="4846">
        <v>43222</v>
      </c>
      <c r="MK31" s="4846">
        <v>43223</v>
      </c>
      <c r="ML31" s="4846">
        <v>43224</v>
      </c>
      <c r="MM31" s="4846">
        <v>43227</v>
      </c>
      <c r="MN31" s="4846">
        <v>43228</v>
      </c>
      <c r="MO31" s="4846">
        <v>43229</v>
      </c>
      <c r="MP31" s="4846">
        <v>43230</v>
      </c>
      <c r="MQ31" s="4846">
        <v>43231</v>
      </c>
      <c r="MR31" s="4846">
        <v>43234</v>
      </c>
      <c r="MS31" s="4846">
        <v>43235</v>
      </c>
      <c r="MT31" s="4846">
        <v>43236</v>
      </c>
      <c r="MU31" s="4846">
        <v>43237</v>
      </c>
      <c r="MV31" s="4846">
        <v>43238</v>
      </c>
      <c r="MW31" s="4846">
        <v>43241</v>
      </c>
      <c r="MX31" s="4846">
        <v>43242</v>
      </c>
      <c r="MY31" s="4846">
        <v>43243</v>
      </c>
      <c r="MZ31" s="4846">
        <v>43244</v>
      </c>
      <c r="NA31" s="4846">
        <v>43245</v>
      </c>
      <c r="NB31" s="4846">
        <v>43249</v>
      </c>
      <c r="NC31" s="4846">
        <v>43250</v>
      </c>
      <c r="ND31" s="4846">
        <v>43251</v>
      </c>
      <c r="NE31" s="4846">
        <v>43252</v>
      </c>
      <c r="NF31" s="4846">
        <v>43255</v>
      </c>
      <c r="NG31" s="4846">
        <v>43256</v>
      </c>
      <c r="NH31" s="4846">
        <v>43257</v>
      </c>
      <c r="NI31" s="4846">
        <v>43258</v>
      </c>
      <c r="NJ31" s="4846">
        <v>43259</v>
      </c>
      <c r="NK31" s="4846">
        <v>43262</v>
      </c>
      <c r="NL31" s="4846">
        <v>43263</v>
      </c>
      <c r="NM31" s="4846">
        <v>43264</v>
      </c>
      <c r="NN31" s="4846">
        <v>43265</v>
      </c>
      <c r="NO31" s="4846">
        <v>43266</v>
      </c>
      <c r="NP31" s="4846">
        <v>43269</v>
      </c>
      <c r="NQ31" s="4846">
        <v>43270</v>
      </c>
      <c r="NR31" s="4846">
        <v>43271</v>
      </c>
      <c r="NS31" s="4846">
        <v>43272</v>
      </c>
      <c r="NT31" s="4846">
        <v>43273</v>
      </c>
      <c r="NU31" s="4846">
        <v>43276</v>
      </c>
      <c r="NV31" s="4846">
        <v>43277</v>
      </c>
      <c r="NW31" s="4846">
        <v>43278</v>
      </c>
      <c r="NX31" s="4846">
        <v>43279</v>
      </c>
      <c r="NY31" s="4846">
        <v>43280</v>
      </c>
      <c r="NZ31" s="4846">
        <v>43283</v>
      </c>
      <c r="OA31" s="4846">
        <v>43284</v>
      </c>
      <c r="OB31" s="4846">
        <v>43285</v>
      </c>
      <c r="OC31" s="4846">
        <v>43286</v>
      </c>
      <c r="OD31" s="4846">
        <v>43287</v>
      </c>
      <c r="OE31" s="4846">
        <v>43290</v>
      </c>
      <c r="OF31" s="4846">
        <v>43291</v>
      </c>
      <c r="OG31" s="4846">
        <v>43292</v>
      </c>
      <c r="OH31" s="4846">
        <v>43293</v>
      </c>
      <c r="OI31" s="4846">
        <v>43294</v>
      </c>
      <c r="OJ31" s="4846">
        <v>43297</v>
      </c>
      <c r="OK31" s="4846">
        <v>43298</v>
      </c>
      <c r="OL31" s="4846">
        <v>43299</v>
      </c>
      <c r="OM31" s="4846">
        <v>43300</v>
      </c>
      <c r="ON31" s="4846">
        <v>43301</v>
      </c>
      <c r="OO31" s="4846">
        <v>43304</v>
      </c>
      <c r="OP31" s="4846">
        <v>43305</v>
      </c>
      <c r="OQ31" s="4846">
        <v>43306</v>
      </c>
      <c r="OR31" s="4846">
        <v>43307</v>
      </c>
      <c r="OS31" s="4846">
        <v>43308</v>
      </c>
      <c r="OT31" s="4846">
        <v>43311</v>
      </c>
      <c r="OU31" s="4846">
        <v>43312</v>
      </c>
      <c r="OV31" s="4846">
        <v>43313</v>
      </c>
      <c r="OW31" s="4846">
        <v>43314</v>
      </c>
      <c r="OX31" s="4846">
        <v>43315</v>
      </c>
      <c r="OY31" s="4846">
        <v>43318</v>
      </c>
      <c r="OZ31" s="4846">
        <v>43319</v>
      </c>
      <c r="PA31" s="4846">
        <v>43320</v>
      </c>
      <c r="PB31" s="4846">
        <v>43321</v>
      </c>
      <c r="PC31" s="4846">
        <v>43322</v>
      </c>
      <c r="PD31" s="4846">
        <v>43325</v>
      </c>
      <c r="PE31" s="4846">
        <v>43326</v>
      </c>
      <c r="PF31" s="4846">
        <v>43327</v>
      </c>
      <c r="PG31" s="4846">
        <v>43328</v>
      </c>
      <c r="PH31" s="4846">
        <v>43329</v>
      </c>
      <c r="PI31" s="4846">
        <v>43332</v>
      </c>
      <c r="PJ31" s="4846">
        <v>43333</v>
      </c>
      <c r="PK31" s="4846">
        <v>43334</v>
      </c>
      <c r="PL31" s="4846">
        <v>43335</v>
      </c>
      <c r="PM31" s="4846">
        <v>43336</v>
      </c>
      <c r="PN31" s="4846">
        <v>43339</v>
      </c>
      <c r="PO31" s="4846">
        <v>43340</v>
      </c>
      <c r="PP31" s="4846">
        <v>43341</v>
      </c>
      <c r="PQ31" s="4846">
        <v>43342</v>
      </c>
      <c r="PR31" s="4846">
        <v>43343</v>
      </c>
      <c r="PS31" s="4846">
        <v>43346</v>
      </c>
      <c r="PT31" s="4846">
        <v>43347</v>
      </c>
      <c r="PU31" s="4846">
        <v>43348</v>
      </c>
      <c r="PV31" s="4846">
        <v>43349</v>
      </c>
      <c r="PW31" s="4846">
        <v>43350</v>
      </c>
      <c r="PX31" s="4846">
        <v>43353</v>
      </c>
      <c r="PY31" s="4846">
        <v>43354</v>
      </c>
      <c r="PZ31" s="4846">
        <v>43355</v>
      </c>
      <c r="QA31" s="4846">
        <v>43356</v>
      </c>
      <c r="QB31" s="4846">
        <v>43357</v>
      </c>
      <c r="QC31" s="4846">
        <v>43360</v>
      </c>
      <c r="QD31" s="4846">
        <v>43361</v>
      </c>
      <c r="QE31" s="4846">
        <v>43362</v>
      </c>
      <c r="QF31" s="4846">
        <v>43363</v>
      </c>
      <c r="QG31" s="4846">
        <v>43364</v>
      </c>
      <c r="QH31" s="4846">
        <v>43367</v>
      </c>
      <c r="QI31" s="4846">
        <v>43368</v>
      </c>
      <c r="QJ31" s="4846">
        <v>43369</v>
      </c>
      <c r="QK31" s="4846">
        <v>43370</v>
      </c>
      <c r="QL31" s="4846">
        <v>43371</v>
      </c>
      <c r="QM31" s="4846">
        <v>43374</v>
      </c>
      <c r="QN31" s="4846">
        <v>43375</v>
      </c>
      <c r="QO31" s="4846">
        <v>43376</v>
      </c>
      <c r="QP31" s="4846">
        <v>43377</v>
      </c>
      <c r="QQ31" s="4846">
        <v>43378</v>
      </c>
      <c r="QR31" s="4846">
        <v>43381</v>
      </c>
      <c r="QS31" s="4846">
        <v>43382</v>
      </c>
      <c r="QT31" s="4846">
        <v>43383</v>
      </c>
      <c r="QU31" s="4846">
        <v>43384</v>
      </c>
      <c r="QV31" s="4846">
        <v>43385</v>
      </c>
      <c r="QW31" s="4846">
        <v>43388</v>
      </c>
      <c r="QX31" s="4846">
        <v>43389</v>
      </c>
      <c r="QY31" s="4846">
        <v>43390</v>
      </c>
      <c r="QZ31" s="4846">
        <v>43391</v>
      </c>
      <c r="RA31" s="4846">
        <v>43392</v>
      </c>
      <c r="RB31" s="4846">
        <v>43395</v>
      </c>
      <c r="RC31" s="4846">
        <v>43396</v>
      </c>
      <c r="RD31" s="4846">
        <v>43397</v>
      </c>
      <c r="RE31" s="4846">
        <v>43398</v>
      </c>
      <c r="RF31" s="4846">
        <v>43399</v>
      </c>
      <c r="RG31" s="4846">
        <v>43402</v>
      </c>
      <c r="RH31" s="4846">
        <v>43403</v>
      </c>
      <c r="RI31" s="4846">
        <v>43404</v>
      </c>
      <c r="RJ31" s="4846">
        <v>43405</v>
      </c>
      <c r="RK31" s="4846">
        <v>43406</v>
      </c>
      <c r="RL31" s="4846">
        <v>43409</v>
      </c>
      <c r="RM31" s="4846">
        <v>43410</v>
      </c>
      <c r="RN31" s="4846">
        <v>43411</v>
      </c>
      <c r="RO31" s="4846">
        <v>43412</v>
      </c>
      <c r="RP31" s="4846">
        <v>43413</v>
      </c>
      <c r="RQ31" s="4846">
        <v>43416</v>
      </c>
      <c r="RR31" s="4846">
        <v>43417</v>
      </c>
      <c r="RS31" s="4846">
        <v>43418</v>
      </c>
      <c r="RT31" s="4846">
        <v>43419</v>
      </c>
      <c r="RU31" s="4846">
        <v>43420</v>
      </c>
      <c r="RV31" s="4846">
        <v>43423</v>
      </c>
      <c r="RW31" s="4846">
        <v>43424</v>
      </c>
      <c r="RX31" s="4846">
        <v>43425</v>
      </c>
      <c r="RY31" s="4846">
        <v>43426</v>
      </c>
      <c r="RZ31" s="4846">
        <v>43427</v>
      </c>
      <c r="SA31" s="4846">
        <v>43430</v>
      </c>
      <c r="SB31" s="4846">
        <v>43431</v>
      </c>
      <c r="SC31" s="4846">
        <v>43432</v>
      </c>
      <c r="SD31" s="4846">
        <v>43433</v>
      </c>
      <c r="SE31" s="4846">
        <v>43434</v>
      </c>
      <c r="SF31" s="4846">
        <v>43437</v>
      </c>
      <c r="SG31" s="4846">
        <v>43438</v>
      </c>
      <c r="SH31" s="4846">
        <v>43439</v>
      </c>
      <c r="SI31" s="4846">
        <v>43440</v>
      </c>
      <c r="SJ31" s="4846">
        <v>43441</v>
      </c>
      <c r="SK31" s="4846">
        <v>43444</v>
      </c>
      <c r="SL31" s="4846">
        <v>43445</v>
      </c>
      <c r="SM31" s="4846">
        <v>43446</v>
      </c>
      <c r="SN31" s="4846">
        <v>43447</v>
      </c>
      <c r="SO31" s="4846">
        <v>43448</v>
      </c>
      <c r="SP31" s="4846">
        <v>43451</v>
      </c>
      <c r="SQ31" s="4846">
        <v>43452</v>
      </c>
      <c r="SR31" s="4846">
        <v>43453</v>
      </c>
      <c r="SS31" s="4846">
        <v>43454</v>
      </c>
      <c r="ST31" s="4846">
        <v>43455</v>
      </c>
      <c r="SU31" s="4846">
        <v>43458</v>
      </c>
      <c r="SV31" s="4846">
        <v>43460</v>
      </c>
      <c r="SW31" s="4846">
        <v>43461</v>
      </c>
      <c r="SX31" s="4846">
        <v>43462</v>
      </c>
      <c r="SY31" s="4846">
        <v>43465</v>
      </c>
      <c r="SZ31" s="4846">
        <v>43467</v>
      </c>
    </row>
    <row r="32" spans="1:520" s="1411" customFormat="1" ht="13.2" x14ac:dyDescent="0.25">
      <c r="A32" s="4848" t="s">
        <v>48</v>
      </c>
      <c r="B32" s="4847">
        <v>10</v>
      </c>
      <c r="C32" s="4847">
        <v>12</v>
      </c>
      <c r="D32" s="4847">
        <v>15</v>
      </c>
      <c r="E32" s="4847">
        <v>10</v>
      </c>
      <c r="F32" s="4847">
        <v>0</v>
      </c>
      <c r="G32" s="4847">
        <v>0</v>
      </c>
      <c r="H32" s="4847">
        <v>10</v>
      </c>
      <c r="I32" s="4847">
        <v>20</v>
      </c>
      <c r="J32" s="4847">
        <v>10</v>
      </c>
      <c r="K32" s="4847">
        <v>10</v>
      </c>
      <c r="L32" s="4847">
        <v>1</v>
      </c>
      <c r="M32" s="4847">
        <v>0</v>
      </c>
      <c r="N32" s="4847">
        <v>17</v>
      </c>
      <c r="O32" s="4847">
        <v>3</v>
      </c>
      <c r="P32" s="4847">
        <v>1</v>
      </c>
      <c r="Q32" s="4847">
        <v>0</v>
      </c>
      <c r="R32" s="4847">
        <v>0</v>
      </c>
      <c r="S32" s="4847">
        <v>20</v>
      </c>
      <c r="T32" s="4847">
        <v>5</v>
      </c>
      <c r="U32" s="4847">
        <v>20</v>
      </c>
      <c r="V32" s="4847">
        <v>9</v>
      </c>
      <c r="W32" s="4847">
        <v>15</v>
      </c>
      <c r="X32" s="4847">
        <v>20</v>
      </c>
      <c r="Y32" s="4847">
        <v>10</v>
      </c>
      <c r="Z32" s="4847">
        <v>7</v>
      </c>
      <c r="AA32" s="4847">
        <v>15</v>
      </c>
      <c r="AB32" s="4847">
        <v>18</v>
      </c>
      <c r="AC32" s="4847">
        <v>0</v>
      </c>
      <c r="AD32" s="4847">
        <v>20</v>
      </c>
      <c r="AE32" s="4847">
        <v>19</v>
      </c>
      <c r="AF32" s="4847">
        <v>13</v>
      </c>
      <c r="AG32" s="4847">
        <v>0</v>
      </c>
      <c r="AH32" s="4847">
        <v>20</v>
      </c>
      <c r="AI32" s="4847">
        <v>15</v>
      </c>
      <c r="AJ32" s="4847">
        <v>19</v>
      </c>
      <c r="AK32" s="4847">
        <v>9</v>
      </c>
      <c r="AL32" s="4847">
        <v>0</v>
      </c>
      <c r="AM32" s="4847">
        <v>19</v>
      </c>
      <c r="AN32" s="4847">
        <v>16</v>
      </c>
      <c r="AO32" s="4847">
        <v>21</v>
      </c>
      <c r="AP32" s="4847">
        <v>13</v>
      </c>
      <c r="AQ32" s="4847">
        <v>15</v>
      </c>
      <c r="AR32" s="4847">
        <v>20</v>
      </c>
      <c r="AS32" s="4847">
        <v>15</v>
      </c>
      <c r="AT32" s="4847">
        <v>16</v>
      </c>
      <c r="AU32" s="4847">
        <v>9</v>
      </c>
      <c r="AV32" s="4847">
        <v>15</v>
      </c>
      <c r="AW32" s="4847">
        <v>19</v>
      </c>
      <c r="AX32" s="4847">
        <v>16</v>
      </c>
      <c r="AY32" s="4847">
        <v>18</v>
      </c>
      <c r="AZ32" s="4847">
        <v>0</v>
      </c>
      <c r="BA32" s="4847">
        <v>0</v>
      </c>
      <c r="BB32" s="4847">
        <v>20</v>
      </c>
      <c r="BC32" s="4847">
        <v>20</v>
      </c>
      <c r="BD32" s="4847">
        <v>19</v>
      </c>
      <c r="BE32" s="4847">
        <v>9</v>
      </c>
      <c r="BF32" s="4847">
        <v>15</v>
      </c>
      <c r="BG32" s="4847">
        <v>20</v>
      </c>
      <c r="BH32" s="4847">
        <v>20</v>
      </c>
      <c r="BI32" s="4847">
        <v>21</v>
      </c>
      <c r="BJ32" s="4847">
        <v>13</v>
      </c>
      <c r="BK32" s="4847">
        <v>15</v>
      </c>
      <c r="BL32" s="4847">
        <v>14</v>
      </c>
      <c r="BM32" s="4847">
        <v>0</v>
      </c>
      <c r="BN32" s="4847">
        <v>29</v>
      </c>
      <c r="BO32" s="4847">
        <v>20</v>
      </c>
      <c r="BP32" s="4847">
        <v>25</v>
      </c>
      <c r="BQ32" s="4847">
        <v>38</v>
      </c>
      <c r="BR32" s="4847">
        <v>14</v>
      </c>
      <c r="BS32" s="4847">
        <v>0</v>
      </c>
      <c r="BT32" s="4847">
        <v>0</v>
      </c>
      <c r="BU32" s="4847">
        <v>40</v>
      </c>
      <c r="BV32" s="4847">
        <v>41</v>
      </c>
      <c r="BW32" s="4847">
        <v>20</v>
      </c>
      <c r="BX32" s="4847">
        <v>36</v>
      </c>
      <c r="BY32" s="4847">
        <v>0</v>
      </c>
      <c r="BZ32" s="4847">
        <v>10</v>
      </c>
      <c r="CA32" s="4847">
        <v>0</v>
      </c>
      <c r="CB32" s="4847">
        <v>21</v>
      </c>
      <c r="CC32" s="4847">
        <v>31</v>
      </c>
      <c r="CD32" s="4847">
        <v>33</v>
      </c>
      <c r="CE32" s="4847">
        <v>13</v>
      </c>
      <c r="CF32" s="4847">
        <v>0</v>
      </c>
      <c r="CG32" s="4847">
        <v>33</v>
      </c>
      <c r="CH32" s="4847">
        <v>0</v>
      </c>
      <c r="CI32" s="4847">
        <v>0</v>
      </c>
      <c r="CJ32" s="4847">
        <v>7</v>
      </c>
      <c r="CK32" s="4847">
        <v>0</v>
      </c>
      <c r="CL32" s="4847">
        <v>0</v>
      </c>
      <c r="CM32" s="4847">
        <v>3</v>
      </c>
      <c r="CN32" s="4847">
        <v>17</v>
      </c>
      <c r="CO32" s="4847">
        <v>25</v>
      </c>
      <c r="CP32" s="4847">
        <v>0</v>
      </c>
      <c r="CQ32" s="4847">
        <v>39</v>
      </c>
      <c r="CR32" s="4847">
        <v>31</v>
      </c>
      <c r="CS32" s="4847">
        <v>32</v>
      </c>
      <c r="CT32" s="4847">
        <v>27</v>
      </c>
      <c r="CU32" s="4847">
        <v>23</v>
      </c>
      <c r="CV32" s="4847">
        <v>23</v>
      </c>
      <c r="CW32" s="4847">
        <v>0</v>
      </c>
      <c r="CX32" s="4847">
        <v>0</v>
      </c>
      <c r="CY32" s="4847">
        <v>20</v>
      </c>
      <c r="CZ32" s="4847">
        <v>18</v>
      </c>
      <c r="DA32" s="4847">
        <v>21</v>
      </c>
      <c r="DB32" s="4847">
        <v>4</v>
      </c>
      <c r="DC32" s="4847">
        <v>1</v>
      </c>
      <c r="DD32" s="4847">
        <v>0</v>
      </c>
      <c r="DE32" s="4847">
        <v>20</v>
      </c>
      <c r="DF32" s="4847">
        <v>25</v>
      </c>
      <c r="DG32" s="4847">
        <v>42</v>
      </c>
      <c r="DH32" s="4847">
        <v>27</v>
      </c>
      <c r="DI32" s="4847">
        <v>25</v>
      </c>
      <c r="DJ32" s="4847">
        <v>4</v>
      </c>
      <c r="DK32" s="4847">
        <v>0</v>
      </c>
      <c r="DL32" s="4847">
        <v>1</v>
      </c>
      <c r="DM32" s="4847">
        <v>0</v>
      </c>
      <c r="DN32" s="4847">
        <v>0</v>
      </c>
      <c r="DO32" s="4847">
        <v>1</v>
      </c>
      <c r="DP32" s="4847">
        <v>3</v>
      </c>
      <c r="DQ32" s="4847">
        <v>34</v>
      </c>
      <c r="DR32" s="4847">
        <v>20</v>
      </c>
      <c r="DS32" s="4847">
        <v>30</v>
      </c>
      <c r="DT32" s="4847">
        <v>39</v>
      </c>
      <c r="DU32" s="4847">
        <v>30</v>
      </c>
      <c r="DV32" s="4847">
        <v>1</v>
      </c>
      <c r="DW32" s="4847">
        <v>18</v>
      </c>
      <c r="DX32" s="4847">
        <v>8</v>
      </c>
      <c r="DY32" s="4847">
        <v>39</v>
      </c>
      <c r="DZ32" s="4847">
        <v>0</v>
      </c>
      <c r="EA32" s="4847">
        <v>15</v>
      </c>
      <c r="EB32" s="4847">
        <v>0</v>
      </c>
      <c r="EC32" s="4847">
        <v>10</v>
      </c>
      <c r="ED32" s="4847">
        <v>38</v>
      </c>
      <c r="EE32" s="4847">
        <v>34</v>
      </c>
      <c r="EF32" s="4847">
        <v>7</v>
      </c>
      <c r="EG32" s="4847">
        <v>24</v>
      </c>
      <c r="EH32" s="4847">
        <v>18</v>
      </c>
      <c r="EI32" s="4847">
        <v>7</v>
      </c>
      <c r="EJ32" s="4847">
        <v>0</v>
      </c>
      <c r="EK32" s="4847">
        <v>0</v>
      </c>
      <c r="EL32" s="4847">
        <v>16</v>
      </c>
      <c r="EM32" s="4847">
        <v>27</v>
      </c>
      <c r="EN32" s="4847">
        <v>27</v>
      </c>
      <c r="EO32" s="4847">
        <v>15</v>
      </c>
      <c r="EP32" s="4847">
        <v>0</v>
      </c>
      <c r="EQ32" s="4847">
        <v>19</v>
      </c>
      <c r="ER32" s="4847">
        <v>24</v>
      </c>
      <c r="ES32" s="4847">
        <v>0</v>
      </c>
      <c r="ET32" s="4847">
        <v>9</v>
      </c>
      <c r="EU32" s="4847">
        <v>5</v>
      </c>
      <c r="EV32" s="4847">
        <v>13</v>
      </c>
      <c r="EW32" s="4847">
        <v>10</v>
      </c>
      <c r="EX32" s="4847">
        <v>24</v>
      </c>
      <c r="EY32" s="4847">
        <v>0</v>
      </c>
      <c r="EZ32" s="4847">
        <v>8</v>
      </c>
      <c r="FA32" s="4847">
        <v>23</v>
      </c>
      <c r="FB32" s="4847">
        <v>0</v>
      </c>
      <c r="FC32" s="4847">
        <v>19</v>
      </c>
      <c r="FD32" s="4847">
        <v>1</v>
      </c>
      <c r="FE32" s="4847">
        <v>0</v>
      </c>
      <c r="FF32" s="4847">
        <v>15</v>
      </c>
      <c r="FG32" s="4847">
        <v>6</v>
      </c>
      <c r="FH32" s="4847">
        <v>21</v>
      </c>
      <c r="FI32" s="4847">
        <v>0</v>
      </c>
      <c r="FJ32" s="4847">
        <v>9</v>
      </c>
      <c r="FK32" s="4847">
        <v>20</v>
      </c>
      <c r="FL32" s="4847">
        <v>13</v>
      </c>
      <c r="FM32" s="4847">
        <v>0</v>
      </c>
      <c r="FN32" s="4847">
        <v>0</v>
      </c>
      <c r="FO32" s="4847">
        <v>0</v>
      </c>
      <c r="FP32" s="4847">
        <v>19</v>
      </c>
      <c r="FQ32" s="4847">
        <v>35</v>
      </c>
      <c r="FR32" s="4847">
        <v>19</v>
      </c>
      <c r="FS32" s="4847">
        <v>5</v>
      </c>
      <c r="FT32" s="4847">
        <v>0</v>
      </c>
      <c r="FU32" s="4847">
        <v>0</v>
      </c>
      <c r="FV32" s="4847">
        <v>15</v>
      </c>
      <c r="FW32" s="4847">
        <v>16</v>
      </c>
      <c r="FX32" s="4847">
        <v>0</v>
      </c>
      <c r="FY32" s="4847">
        <v>0</v>
      </c>
      <c r="FZ32" s="4847">
        <v>8</v>
      </c>
      <c r="GA32" s="4847">
        <v>7</v>
      </c>
      <c r="GB32" s="4847">
        <v>13</v>
      </c>
      <c r="GC32" s="4847">
        <v>0</v>
      </c>
      <c r="GD32" s="4847">
        <v>0</v>
      </c>
      <c r="GE32" s="4847">
        <v>0</v>
      </c>
      <c r="GF32" s="4847">
        <v>0</v>
      </c>
      <c r="GG32" s="4847">
        <v>0</v>
      </c>
      <c r="GH32" s="4847">
        <v>30</v>
      </c>
      <c r="GI32" s="4847">
        <v>1</v>
      </c>
      <c r="GJ32" s="4847">
        <v>0</v>
      </c>
      <c r="GK32" s="4847">
        <v>0</v>
      </c>
      <c r="GL32" s="4847">
        <v>0</v>
      </c>
      <c r="GM32" s="4847">
        <v>25</v>
      </c>
      <c r="GN32" s="4847">
        <v>10</v>
      </c>
      <c r="GO32" s="4847">
        <v>10</v>
      </c>
      <c r="GP32" s="4847">
        <v>24</v>
      </c>
      <c r="GQ32" s="4847">
        <v>0</v>
      </c>
      <c r="GR32" s="4847">
        <v>0</v>
      </c>
      <c r="GS32" s="4847">
        <v>0</v>
      </c>
      <c r="GT32" s="4847">
        <v>0</v>
      </c>
      <c r="GU32" s="4847">
        <v>0</v>
      </c>
      <c r="GV32" s="4847">
        <v>10</v>
      </c>
      <c r="GW32" s="4847">
        <v>26</v>
      </c>
      <c r="GX32" s="4847">
        <v>21</v>
      </c>
      <c r="GY32" s="4847">
        <v>19</v>
      </c>
      <c r="GZ32" s="4847">
        <v>1</v>
      </c>
      <c r="HA32" s="4847">
        <v>0</v>
      </c>
      <c r="HB32" s="4847">
        <v>0</v>
      </c>
      <c r="HC32" s="4847">
        <v>0</v>
      </c>
      <c r="HD32" s="4847">
        <v>12</v>
      </c>
      <c r="HE32" s="4847">
        <v>0</v>
      </c>
      <c r="HF32" s="4847">
        <v>0</v>
      </c>
      <c r="HG32" s="4847">
        <v>0</v>
      </c>
      <c r="HH32" s="4847">
        <v>0</v>
      </c>
      <c r="HI32" s="4847">
        <v>29</v>
      </c>
      <c r="HJ32" s="4847">
        <v>5</v>
      </c>
      <c r="HK32" s="4847">
        <v>5</v>
      </c>
      <c r="HL32" s="4847">
        <v>0</v>
      </c>
      <c r="HM32" s="4847">
        <v>0</v>
      </c>
      <c r="HN32" s="4847">
        <v>0</v>
      </c>
      <c r="HO32" s="4847">
        <v>0</v>
      </c>
      <c r="HP32" s="4847">
        <v>5</v>
      </c>
      <c r="HQ32" s="4847">
        <v>0</v>
      </c>
      <c r="HR32" s="4847">
        <v>0</v>
      </c>
      <c r="HS32" s="4847">
        <v>0</v>
      </c>
      <c r="HT32" s="4847">
        <v>0</v>
      </c>
      <c r="HU32" s="4847">
        <v>1</v>
      </c>
      <c r="HV32" s="4847">
        <v>39</v>
      </c>
      <c r="HW32" s="4847">
        <v>4</v>
      </c>
      <c r="HX32" s="4847">
        <v>6</v>
      </c>
      <c r="HY32" s="4847">
        <v>9</v>
      </c>
      <c r="HZ32" s="4847">
        <v>0</v>
      </c>
      <c r="IA32" s="4847">
        <v>0</v>
      </c>
      <c r="IB32" s="4847">
        <v>0</v>
      </c>
      <c r="IC32" s="4847">
        <v>0</v>
      </c>
      <c r="ID32" s="4847">
        <v>3</v>
      </c>
      <c r="IE32" s="4847">
        <v>0</v>
      </c>
      <c r="IF32" s="4847">
        <v>0</v>
      </c>
      <c r="IG32" s="4847">
        <v>0</v>
      </c>
      <c r="IH32" s="4847">
        <v>9</v>
      </c>
      <c r="II32" s="4847">
        <v>10</v>
      </c>
      <c r="IJ32" s="4847">
        <v>7</v>
      </c>
      <c r="IK32" s="4847">
        <v>1</v>
      </c>
      <c r="IL32" s="4847">
        <v>0</v>
      </c>
      <c r="IM32" s="4847">
        <v>9</v>
      </c>
      <c r="IN32" s="4847">
        <v>6</v>
      </c>
      <c r="IO32" s="4847">
        <v>0</v>
      </c>
      <c r="IP32" s="4847">
        <v>3</v>
      </c>
      <c r="IQ32" s="4847">
        <v>2</v>
      </c>
      <c r="IR32" s="4847">
        <v>4</v>
      </c>
      <c r="IS32" s="4847">
        <v>0</v>
      </c>
      <c r="IT32" s="4847">
        <v>0</v>
      </c>
      <c r="IU32" s="4847">
        <v>0</v>
      </c>
      <c r="IV32" s="4847">
        <v>0</v>
      </c>
      <c r="IW32" s="4847">
        <v>0</v>
      </c>
      <c r="IX32" s="4847">
        <v>0</v>
      </c>
      <c r="IY32" s="4847">
        <v>2</v>
      </c>
      <c r="IZ32" s="4847">
        <v>0</v>
      </c>
      <c r="JA32" s="4847">
        <v>0</v>
      </c>
      <c r="JB32" s="4847">
        <v>7</v>
      </c>
      <c r="JC32" s="4847">
        <v>2</v>
      </c>
      <c r="JD32" s="4847">
        <v>17</v>
      </c>
      <c r="JE32" s="4847">
        <v>0</v>
      </c>
      <c r="JF32" s="4847">
        <v>0</v>
      </c>
      <c r="JG32" s="4847">
        <v>0</v>
      </c>
      <c r="JH32" s="4847">
        <v>0</v>
      </c>
      <c r="JI32" s="4847">
        <v>3</v>
      </c>
      <c r="JJ32" s="4847">
        <v>2</v>
      </c>
      <c r="JK32" s="4847">
        <v>0</v>
      </c>
      <c r="JL32" s="4847">
        <v>0</v>
      </c>
      <c r="JM32" s="4847">
        <v>12</v>
      </c>
      <c r="JN32" s="4847">
        <v>9</v>
      </c>
      <c r="JO32" s="4847">
        <v>3</v>
      </c>
      <c r="JP32" s="4847">
        <v>7</v>
      </c>
      <c r="JQ32" s="4847">
        <v>7</v>
      </c>
      <c r="JR32" s="4847">
        <v>0</v>
      </c>
      <c r="JS32" s="4847">
        <v>0</v>
      </c>
      <c r="JT32" s="4847">
        <v>0</v>
      </c>
      <c r="JU32" s="4847">
        <v>0</v>
      </c>
      <c r="JV32" s="4847">
        <v>11</v>
      </c>
      <c r="JW32" s="4847">
        <v>0</v>
      </c>
      <c r="JX32" s="4847">
        <v>7</v>
      </c>
      <c r="JY32" s="4847">
        <v>0</v>
      </c>
      <c r="JZ32" s="4847">
        <v>4</v>
      </c>
      <c r="KA32" s="4847">
        <v>3</v>
      </c>
      <c r="KB32" s="4847">
        <v>1</v>
      </c>
      <c r="KC32" s="4847">
        <v>0</v>
      </c>
      <c r="KD32" s="4847">
        <v>0</v>
      </c>
      <c r="KE32" s="4847">
        <v>0</v>
      </c>
      <c r="KF32" s="4847">
        <v>0</v>
      </c>
      <c r="KG32" s="4847">
        <v>0</v>
      </c>
      <c r="KH32" s="4847">
        <v>0</v>
      </c>
      <c r="KI32" s="4847">
        <v>0</v>
      </c>
      <c r="KJ32" s="4847">
        <v>0</v>
      </c>
      <c r="KK32" s="4847">
        <v>11</v>
      </c>
      <c r="KL32" s="4847">
        <v>15</v>
      </c>
      <c r="KM32" s="4847">
        <v>15</v>
      </c>
      <c r="KN32" s="4847">
        <v>9</v>
      </c>
      <c r="KO32" s="4847">
        <v>4</v>
      </c>
      <c r="KP32" s="4847">
        <v>8</v>
      </c>
      <c r="KQ32" s="4847">
        <v>0</v>
      </c>
      <c r="KR32" s="4847">
        <v>6</v>
      </c>
      <c r="KS32" s="4847">
        <v>0</v>
      </c>
      <c r="KT32" s="4847">
        <v>5</v>
      </c>
      <c r="KU32" s="4847">
        <v>0</v>
      </c>
      <c r="KV32" s="4847">
        <v>0</v>
      </c>
      <c r="KW32" s="4847">
        <v>5</v>
      </c>
      <c r="KX32" s="4847">
        <v>0</v>
      </c>
      <c r="KY32" s="4847">
        <v>4</v>
      </c>
      <c r="KZ32" s="4847">
        <v>8</v>
      </c>
      <c r="LA32" s="4847">
        <v>14</v>
      </c>
      <c r="LB32" s="4847">
        <v>16</v>
      </c>
      <c r="LC32" s="4847">
        <v>10</v>
      </c>
      <c r="LD32" s="4847">
        <v>9</v>
      </c>
      <c r="LE32" s="4847">
        <v>9</v>
      </c>
      <c r="LF32" s="4847">
        <v>13</v>
      </c>
      <c r="LG32" s="4847">
        <v>0</v>
      </c>
      <c r="LH32" s="4847">
        <v>0</v>
      </c>
      <c r="LI32" s="4847">
        <v>6</v>
      </c>
      <c r="LJ32" s="4847">
        <v>7</v>
      </c>
      <c r="LK32" s="4847">
        <v>1</v>
      </c>
      <c r="LL32" s="4847">
        <v>16</v>
      </c>
      <c r="LM32" s="4847">
        <v>0</v>
      </c>
      <c r="LN32" s="4847">
        <v>4</v>
      </c>
      <c r="LO32" s="4847">
        <v>0</v>
      </c>
      <c r="LP32" s="4847">
        <v>0</v>
      </c>
      <c r="LQ32" s="4847">
        <v>8</v>
      </c>
      <c r="LR32" s="4847">
        <v>4</v>
      </c>
      <c r="LS32" s="4847">
        <v>9</v>
      </c>
      <c r="LT32" s="4847">
        <v>6</v>
      </c>
      <c r="LU32" s="4847">
        <v>9</v>
      </c>
      <c r="LV32" s="4847">
        <v>1</v>
      </c>
      <c r="LW32" s="4847">
        <v>0</v>
      </c>
      <c r="LX32" s="4847">
        <v>0</v>
      </c>
      <c r="LY32" s="4847">
        <v>0</v>
      </c>
      <c r="LZ32" s="4847">
        <v>0</v>
      </c>
      <c r="MA32" s="4847">
        <v>0</v>
      </c>
      <c r="MB32" s="4847">
        <v>7</v>
      </c>
      <c r="MC32" s="4847">
        <v>15</v>
      </c>
      <c r="MD32" s="4847">
        <v>7</v>
      </c>
      <c r="ME32" s="4847">
        <v>0</v>
      </c>
      <c r="MF32" s="4847">
        <v>6</v>
      </c>
      <c r="MG32" s="4847">
        <v>2</v>
      </c>
      <c r="MH32" s="4847">
        <v>15</v>
      </c>
      <c r="MI32" s="4847">
        <v>12</v>
      </c>
      <c r="MJ32" s="4847">
        <v>11</v>
      </c>
      <c r="MK32" s="4847">
        <v>13</v>
      </c>
      <c r="ML32" s="4847">
        <v>8</v>
      </c>
      <c r="MM32" s="4847">
        <v>12</v>
      </c>
      <c r="MN32" s="4847">
        <v>9</v>
      </c>
      <c r="MO32" s="4847">
        <v>13</v>
      </c>
      <c r="MP32" s="4847">
        <v>11</v>
      </c>
      <c r="MQ32" s="4847">
        <v>7</v>
      </c>
      <c r="MR32" s="4847">
        <v>8</v>
      </c>
      <c r="MS32" s="4847">
        <v>6</v>
      </c>
      <c r="MT32" s="4847">
        <v>12</v>
      </c>
      <c r="MU32" s="4847">
        <v>9</v>
      </c>
      <c r="MV32" s="4847">
        <v>4</v>
      </c>
      <c r="MW32" s="4847">
        <v>0</v>
      </c>
      <c r="MX32" s="4847">
        <v>0</v>
      </c>
      <c r="MY32" s="4847">
        <v>14</v>
      </c>
      <c r="MZ32" s="4847">
        <v>0</v>
      </c>
      <c r="NA32" s="4847">
        <v>0</v>
      </c>
      <c r="NB32" s="4847">
        <v>8</v>
      </c>
      <c r="NC32" s="4847">
        <v>9</v>
      </c>
      <c r="ND32" s="4847">
        <v>9</v>
      </c>
      <c r="NE32" s="4847">
        <v>0</v>
      </c>
      <c r="NF32" s="4847">
        <v>0</v>
      </c>
      <c r="NG32" s="4847">
        <v>0</v>
      </c>
      <c r="NH32" s="4847">
        <v>14</v>
      </c>
      <c r="NI32" s="4847">
        <v>16</v>
      </c>
      <c r="NJ32" s="4847">
        <v>12</v>
      </c>
      <c r="NK32" s="4847">
        <v>10</v>
      </c>
      <c r="NL32" s="4847">
        <v>6</v>
      </c>
      <c r="NM32" s="4847">
        <v>8</v>
      </c>
      <c r="NN32" s="4847">
        <v>17</v>
      </c>
      <c r="NO32" s="4847">
        <v>1</v>
      </c>
      <c r="NP32" s="4847">
        <v>0</v>
      </c>
      <c r="NQ32" s="4847">
        <v>0</v>
      </c>
      <c r="NR32" s="4847">
        <v>3</v>
      </c>
      <c r="NS32" s="4847">
        <v>16</v>
      </c>
      <c r="NT32" s="4847">
        <v>5</v>
      </c>
      <c r="NU32" s="4847">
        <v>13</v>
      </c>
      <c r="NV32" s="4847">
        <v>0</v>
      </c>
      <c r="NW32" s="4847">
        <v>0</v>
      </c>
      <c r="NX32" s="4847">
        <v>17</v>
      </c>
      <c r="NY32" s="4847">
        <v>0</v>
      </c>
      <c r="NZ32" s="4847">
        <v>3</v>
      </c>
      <c r="OA32" s="4847">
        <v>14</v>
      </c>
      <c r="OB32" s="4847">
        <v>0</v>
      </c>
      <c r="OC32" s="4847">
        <v>5</v>
      </c>
      <c r="OD32" s="4847">
        <v>0</v>
      </c>
      <c r="OE32" s="4847">
        <v>17</v>
      </c>
      <c r="OF32" s="4847">
        <v>12</v>
      </c>
      <c r="OG32" s="4847">
        <v>7</v>
      </c>
      <c r="OH32" s="4847">
        <v>0</v>
      </c>
      <c r="OI32" s="4847">
        <v>0</v>
      </c>
      <c r="OJ32" s="4847">
        <v>14</v>
      </c>
      <c r="OK32" s="4847">
        <v>0</v>
      </c>
      <c r="OL32" s="4847">
        <v>0</v>
      </c>
      <c r="OM32" s="4847">
        <v>0</v>
      </c>
      <c r="ON32" s="4847">
        <v>8</v>
      </c>
      <c r="OO32" s="4847">
        <v>5</v>
      </c>
      <c r="OP32" s="4847">
        <v>10</v>
      </c>
      <c r="OQ32" s="4847">
        <v>2</v>
      </c>
      <c r="OR32" s="4847">
        <v>3</v>
      </c>
      <c r="OS32" s="4847">
        <v>0</v>
      </c>
      <c r="OT32" s="4847">
        <v>0</v>
      </c>
      <c r="OU32" s="4847">
        <v>8</v>
      </c>
      <c r="OV32" s="4847">
        <v>0</v>
      </c>
      <c r="OW32" s="4847">
        <v>0</v>
      </c>
      <c r="OX32" s="4847">
        <v>9</v>
      </c>
      <c r="OY32" s="4847">
        <v>14</v>
      </c>
      <c r="OZ32" s="4847">
        <v>4</v>
      </c>
      <c r="PA32" s="4847">
        <v>9</v>
      </c>
      <c r="PB32" s="4847">
        <v>5</v>
      </c>
      <c r="PC32" s="4847">
        <v>0</v>
      </c>
      <c r="PD32" s="4847">
        <v>7</v>
      </c>
      <c r="PE32" s="4847">
        <v>0</v>
      </c>
      <c r="PF32" s="4847">
        <v>0</v>
      </c>
      <c r="PG32" s="4847">
        <v>0</v>
      </c>
      <c r="PH32" s="4847">
        <v>0</v>
      </c>
      <c r="PI32" s="4847">
        <v>8</v>
      </c>
      <c r="PJ32" s="4847">
        <v>1</v>
      </c>
      <c r="PK32" s="4847">
        <v>5</v>
      </c>
      <c r="PL32" s="4847">
        <v>1</v>
      </c>
      <c r="PM32" s="4847">
        <v>5</v>
      </c>
      <c r="PN32" s="4847">
        <v>0</v>
      </c>
      <c r="PO32" s="4847">
        <v>0</v>
      </c>
      <c r="PP32" s="4847">
        <v>0</v>
      </c>
      <c r="PQ32" s="4847">
        <v>15</v>
      </c>
      <c r="PR32" s="4847">
        <v>6</v>
      </c>
      <c r="PS32" s="4847">
        <v>0</v>
      </c>
      <c r="PT32" s="4847">
        <v>0</v>
      </c>
      <c r="PU32" s="4847">
        <v>0</v>
      </c>
      <c r="PV32" s="4847">
        <v>5</v>
      </c>
      <c r="PW32" s="4847">
        <v>3</v>
      </c>
      <c r="PX32" s="4847">
        <v>0</v>
      </c>
      <c r="PY32" s="4847">
        <v>0</v>
      </c>
      <c r="PZ32" s="4847">
        <v>0</v>
      </c>
      <c r="QA32" s="4847">
        <v>12</v>
      </c>
      <c r="QB32" s="4847">
        <v>10</v>
      </c>
      <c r="QC32" s="4847">
        <v>13</v>
      </c>
      <c r="QD32" s="4847">
        <v>3</v>
      </c>
      <c r="QE32" s="4847">
        <v>0</v>
      </c>
      <c r="QF32" s="4847">
        <v>0</v>
      </c>
      <c r="QG32" s="4847">
        <v>0</v>
      </c>
      <c r="QH32" s="4847">
        <v>13</v>
      </c>
      <c r="QI32" s="4847">
        <v>3</v>
      </c>
      <c r="QJ32" s="4847">
        <v>0</v>
      </c>
      <c r="QK32" s="4847">
        <v>0</v>
      </c>
      <c r="QL32" s="4847">
        <v>9</v>
      </c>
      <c r="QM32" s="4847">
        <v>12</v>
      </c>
      <c r="QN32" s="4847">
        <v>4</v>
      </c>
      <c r="QO32" s="4847">
        <v>0</v>
      </c>
      <c r="QP32" s="4847">
        <v>4</v>
      </c>
      <c r="QQ32" s="4847">
        <v>0</v>
      </c>
      <c r="QR32" s="4847">
        <v>0</v>
      </c>
      <c r="QS32" s="4847">
        <v>14</v>
      </c>
      <c r="QT32" s="4847">
        <v>6</v>
      </c>
      <c r="QU32" s="4847">
        <v>0</v>
      </c>
      <c r="QV32" s="4847">
        <v>0</v>
      </c>
      <c r="QW32" s="4847">
        <v>9</v>
      </c>
      <c r="QX32" s="4847">
        <v>0</v>
      </c>
      <c r="QY32" s="4847">
        <v>0</v>
      </c>
      <c r="QZ32" s="4847">
        <v>11</v>
      </c>
      <c r="RA32" s="4847">
        <v>0</v>
      </c>
      <c r="RB32" s="4847">
        <v>0</v>
      </c>
      <c r="RC32" s="4847">
        <v>10</v>
      </c>
      <c r="RD32" s="4847">
        <v>7</v>
      </c>
      <c r="RE32" s="4847">
        <v>0</v>
      </c>
      <c r="RF32" s="4847">
        <v>4</v>
      </c>
      <c r="RG32" s="4847">
        <v>11</v>
      </c>
      <c r="RH32" s="4847">
        <v>0</v>
      </c>
      <c r="RI32" s="4847">
        <v>13</v>
      </c>
      <c r="RJ32" s="4847">
        <v>14</v>
      </c>
      <c r="RK32" s="4847">
        <v>4</v>
      </c>
      <c r="RL32" s="4847">
        <v>12</v>
      </c>
      <c r="RM32" s="4847">
        <v>9</v>
      </c>
      <c r="RN32" s="4847">
        <v>0</v>
      </c>
      <c r="RO32" s="4847">
        <v>17</v>
      </c>
      <c r="RP32" s="4847">
        <v>6</v>
      </c>
      <c r="RQ32" s="4847">
        <v>0</v>
      </c>
      <c r="RR32" s="4847">
        <v>0</v>
      </c>
      <c r="RS32" s="4847">
        <v>14</v>
      </c>
      <c r="RT32" s="4847">
        <v>10</v>
      </c>
      <c r="RU32" s="4847">
        <v>10</v>
      </c>
      <c r="RV32" s="4847">
        <v>11</v>
      </c>
      <c r="RW32" s="4847">
        <v>5</v>
      </c>
      <c r="RX32" s="4847">
        <v>9</v>
      </c>
      <c r="RY32" s="4847">
        <v>0</v>
      </c>
      <c r="RZ32" s="4847">
        <v>0</v>
      </c>
      <c r="SA32" s="4847">
        <v>3</v>
      </c>
      <c r="SB32" s="4847">
        <v>7</v>
      </c>
      <c r="SC32" s="4847">
        <v>3</v>
      </c>
      <c r="SD32" s="4847">
        <v>9</v>
      </c>
      <c r="SE32" s="4847">
        <v>0</v>
      </c>
      <c r="SF32" s="4847">
        <v>14</v>
      </c>
      <c r="SG32" s="4847">
        <v>1</v>
      </c>
      <c r="SH32" s="4847">
        <v>0</v>
      </c>
      <c r="SI32" s="4847">
        <v>1</v>
      </c>
      <c r="SJ32" s="4847">
        <v>0</v>
      </c>
      <c r="SK32" s="4847">
        <v>14</v>
      </c>
      <c r="SL32" s="4847">
        <v>0</v>
      </c>
      <c r="SM32" s="4847">
        <v>0</v>
      </c>
      <c r="SN32" s="4847">
        <v>1</v>
      </c>
      <c r="SO32" s="4847">
        <v>4</v>
      </c>
      <c r="SP32" s="4847">
        <v>16</v>
      </c>
      <c r="SQ32" s="4847">
        <v>14</v>
      </c>
      <c r="SR32" s="4847">
        <v>0</v>
      </c>
      <c r="SS32" s="4847">
        <v>14</v>
      </c>
      <c r="ST32" s="4847">
        <v>6</v>
      </c>
      <c r="SU32" s="4847">
        <v>0</v>
      </c>
      <c r="SV32" s="4847">
        <v>0</v>
      </c>
      <c r="SW32" s="4847">
        <v>11</v>
      </c>
      <c r="SX32" s="4847">
        <v>0</v>
      </c>
      <c r="SY32" s="4847">
        <v>0</v>
      </c>
      <c r="SZ32" s="4847">
        <v>3</v>
      </c>
    </row>
    <row r="33" spans="1:520" s="1411" customFormat="1" ht="13.2" x14ac:dyDescent="0.25">
      <c r="A33" s="4851" t="s">
        <v>644</v>
      </c>
      <c r="B33" s="4854">
        <v>1</v>
      </c>
      <c r="C33" s="4854">
        <v>0</v>
      </c>
      <c r="D33" s="4854">
        <v>1</v>
      </c>
      <c r="E33" s="4854">
        <v>0</v>
      </c>
      <c r="F33" s="4854">
        <v>0</v>
      </c>
      <c r="G33" s="4854">
        <v>0</v>
      </c>
      <c r="H33" s="4854">
        <v>1</v>
      </c>
      <c r="I33" s="4854">
        <v>0</v>
      </c>
      <c r="J33" s="4854">
        <v>0</v>
      </c>
      <c r="K33" s="4854">
        <v>0</v>
      </c>
      <c r="L33" s="4854">
        <v>0</v>
      </c>
      <c r="M33" s="4854">
        <v>0</v>
      </c>
      <c r="N33" s="4854">
        <v>0</v>
      </c>
      <c r="O33" s="4854">
        <v>0</v>
      </c>
      <c r="P33" s="4854">
        <v>0</v>
      </c>
      <c r="Q33" s="4854">
        <v>0</v>
      </c>
      <c r="R33" s="4854">
        <v>0</v>
      </c>
      <c r="S33" s="4854">
        <v>0</v>
      </c>
      <c r="T33" s="4854">
        <v>0</v>
      </c>
      <c r="U33" s="4854">
        <v>0</v>
      </c>
      <c r="V33" s="4854">
        <v>0</v>
      </c>
      <c r="W33" s="4854">
        <v>1</v>
      </c>
      <c r="X33" s="4854">
        <v>1</v>
      </c>
      <c r="Y33" s="4854">
        <v>0</v>
      </c>
      <c r="Z33" s="4854">
        <v>0</v>
      </c>
      <c r="AA33" s="4854">
        <v>0</v>
      </c>
      <c r="AB33" s="4854">
        <v>0</v>
      </c>
      <c r="AC33" s="4854">
        <v>0</v>
      </c>
      <c r="AD33" s="4854">
        <v>0</v>
      </c>
      <c r="AE33" s="4854">
        <v>0</v>
      </c>
      <c r="AF33" s="4854">
        <v>0</v>
      </c>
      <c r="AG33" s="4854">
        <v>0</v>
      </c>
      <c r="AH33" s="4854">
        <v>1</v>
      </c>
      <c r="AI33" s="4854">
        <v>1</v>
      </c>
      <c r="AJ33" s="4854">
        <v>3</v>
      </c>
      <c r="AK33" s="4854">
        <v>0</v>
      </c>
      <c r="AL33" s="4854">
        <v>0</v>
      </c>
      <c r="AM33" s="4854">
        <v>1</v>
      </c>
      <c r="AN33" s="4854">
        <v>0</v>
      </c>
      <c r="AO33" s="4854">
        <v>0</v>
      </c>
      <c r="AP33" s="4854">
        <v>1</v>
      </c>
      <c r="AQ33" s="4854">
        <v>0</v>
      </c>
      <c r="AR33" s="4854">
        <v>0</v>
      </c>
      <c r="AS33" s="4854">
        <v>1</v>
      </c>
      <c r="AT33" s="4854">
        <v>1</v>
      </c>
      <c r="AU33" s="4854">
        <v>0</v>
      </c>
      <c r="AV33" s="4854">
        <v>0</v>
      </c>
      <c r="AW33" s="4854">
        <v>2</v>
      </c>
      <c r="AX33" s="4854">
        <v>0</v>
      </c>
      <c r="AY33" s="4854">
        <v>1</v>
      </c>
      <c r="AZ33" s="4854">
        <v>0</v>
      </c>
      <c r="BA33" s="4854">
        <v>0</v>
      </c>
      <c r="BB33" s="4854">
        <v>0</v>
      </c>
      <c r="BC33" s="4854">
        <v>0</v>
      </c>
      <c r="BD33" s="4854">
        <v>0</v>
      </c>
      <c r="BE33" s="4854">
        <v>0</v>
      </c>
      <c r="BF33" s="4854">
        <v>0</v>
      </c>
      <c r="BG33" s="4854">
        <v>2</v>
      </c>
      <c r="BH33" s="4854">
        <v>0</v>
      </c>
      <c r="BI33" s="4854">
        <v>1</v>
      </c>
      <c r="BJ33" s="4854">
        <v>0</v>
      </c>
      <c r="BK33" s="4854">
        <v>1</v>
      </c>
      <c r="BL33" s="4854">
        <v>0</v>
      </c>
      <c r="BM33" s="4854">
        <v>0</v>
      </c>
      <c r="BN33" s="4854">
        <v>1</v>
      </c>
      <c r="BO33" s="4854">
        <v>1</v>
      </c>
      <c r="BP33" s="4854">
        <v>2</v>
      </c>
      <c r="BQ33" s="4854">
        <v>2</v>
      </c>
      <c r="BR33" s="4854">
        <v>0</v>
      </c>
      <c r="BS33" s="4854">
        <v>0</v>
      </c>
      <c r="BT33" s="4854">
        <v>0</v>
      </c>
      <c r="BU33" s="4854">
        <v>1</v>
      </c>
      <c r="BV33" s="4854">
        <v>0</v>
      </c>
      <c r="BW33" s="4854">
        <v>2</v>
      </c>
      <c r="BX33" s="4854">
        <v>0</v>
      </c>
      <c r="BY33" s="4854">
        <v>0</v>
      </c>
      <c r="BZ33" s="4854">
        <v>0</v>
      </c>
      <c r="CA33" s="4854">
        <v>0</v>
      </c>
      <c r="CB33" s="4854">
        <v>1</v>
      </c>
      <c r="CC33" s="4854">
        <v>1</v>
      </c>
      <c r="CD33" s="4854">
        <v>1</v>
      </c>
      <c r="CE33" s="4854">
        <v>2</v>
      </c>
      <c r="CF33" s="4854">
        <v>0</v>
      </c>
      <c r="CG33" s="4854">
        <v>1</v>
      </c>
      <c r="CH33" s="4854">
        <v>0</v>
      </c>
      <c r="CI33" s="4854">
        <v>0</v>
      </c>
      <c r="CJ33" s="4854">
        <v>0</v>
      </c>
      <c r="CK33" s="4854">
        <v>0</v>
      </c>
      <c r="CL33" s="4854">
        <v>0</v>
      </c>
      <c r="CM33" s="4854">
        <v>1</v>
      </c>
      <c r="CN33" s="4854">
        <v>1</v>
      </c>
      <c r="CO33" s="4854">
        <v>2</v>
      </c>
      <c r="CP33" s="4854">
        <v>0</v>
      </c>
      <c r="CQ33" s="4854">
        <v>1</v>
      </c>
      <c r="CR33" s="4854">
        <v>3</v>
      </c>
      <c r="CS33" s="4854">
        <v>5</v>
      </c>
      <c r="CT33" s="4854">
        <v>3</v>
      </c>
      <c r="CU33" s="4854">
        <v>1</v>
      </c>
      <c r="CV33" s="4854">
        <v>1</v>
      </c>
      <c r="CW33" s="4854">
        <v>0</v>
      </c>
      <c r="CX33" s="4854">
        <v>0</v>
      </c>
      <c r="CY33" s="4854">
        <v>2</v>
      </c>
      <c r="CZ33" s="4854">
        <v>2</v>
      </c>
      <c r="DA33" s="4854">
        <v>2</v>
      </c>
      <c r="DB33" s="4854">
        <v>1</v>
      </c>
      <c r="DC33" s="4854">
        <v>0</v>
      </c>
      <c r="DD33" s="4854">
        <v>0</v>
      </c>
      <c r="DE33" s="4854">
        <v>1</v>
      </c>
      <c r="DF33" s="4854">
        <v>1</v>
      </c>
      <c r="DG33" s="4854">
        <v>5</v>
      </c>
      <c r="DH33" s="4854">
        <v>0</v>
      </c>
      <c r="DI33" s="4854">
        <v>7</v>
      </c>
      <c r="DJ33" s="4854">
        <v>0</v>
      </c>
      <c r="DK33" s="4854">
        <v>0</v>
      </c>
      <c r="DL33" s="4854">
        <v>0</v>
      </c>
      <c r="DM33" s="4854">
        <v>0</v>
      </c>
      <c r="DN33" s="4854">
        <v>0</v>
      </c>
      <c r="DO33" s="4854">
        <v>0</v>
      </c>
      <c r="DP33" s="4854">
        <v>2</v>
      </c>
      <c r="DQ33" s="4854">
        <v>3</v>
      </c>
      <c r="DR33" s="4854">
        <v>3</v>
      </c>
      <c r="DS33" s="4854">
        <v>3</v>
      </c>
      <c r="DT33" s="4854">
        <v>9</v>
      </c>
      <c r="DU33" s="4854">
        <v>0</v>
      </c>
      <c r="DV33" s="4854">
        <v>0</v>
      </c>
      <c r="DW33" s="4854">
        <v>0</v>
      </c>
      <c r="DX33" s="4854">
        <v>1</v>
      </c>
      <c r="DY33" s="4854">
        <v>5</v>
      </c>
      <c r="DZ33" s="4854">
        <v>0</v>
      </c>
      <c r="EA33" s="4854">
        <v>2</v>
      </c>
      <c r="EB33" s="4854">
        <v>0</v>
      </c>
      <c r="EC33" s="4854">
        <v>0</v>
      </c>
      <c r="ED33" s="4854">
        <v>3</v>
      </c>
      <c r="EE33" s="4854">
        <v>2</v>
      </c>
      <c r="EF33" s="4854">
        <v>0</v>
      </c>
      <c r="EG33" s="4854">
        <v>5</v>
      </c>
      <c r="EH33" s="4854">
        <v>2</v>
      </c>
      <c r="EI33" s="4854">
        <v>2</v>
      </c>
      <c r="EJ33" s="4854">
        <v>0</v>
      </c>
      <c r="EK33" s="4854">
        <v>0</v>
      </c>
      <c r="EL33" s="4854">
        <v>0</v>
      </c>
      <c r="EM33" s="4854">
        <v>2</v>
      </c>
      <c r="EN33" s="4854">
        <v>0</v>
      </c>
      <c r="EO33" s="4854">
        <v>3</v>
      </c>
      <c r="EP33" s="4854">
        <v>0</v>
      </c>
      <c r="EQ33" s="4854">
        <v>0</v>
      </c>
      <c r="ER33" s="4854">
        <v>0</v>
      </c>
      <c r="ES33" s="4854">
        <v>0</v>
      </c>
      <c r="ET33" s="4854">
        <v>2</v>
      </c>
      <c r="EU33" s="4854">
        <v>0</v>
      </c>
      <c r="EV33" s="4854">
        <v>3</v>
      </c>
      <c r="EW33" s="4854">
        <v>0</v>
      </c>
      <c r="EX33" s="4854">
        <v>0</v>
      </c>
      <c r="EY33" s="4854">
        <v>0</v>
      </c>
      <c r="EZ33" s="4854">
        <v>1</v>
      </c>
      <c r="FA33" s="4854">
        <v>1</v>
      </c>
      <c r="FB33" s="4854">
        <v>0</v>
      </c>
      <c r="FC33" s="4854">
        <v>1</v>
      </c>
      <c r="FD33" s="4854">
        <v>0</v>
      </c>
      <c r="FE33" s="4854">
        <v>0</v>
      </c>
      <c r="FF33" s="4854">
        <v>2</v>
      </c>
      <c r="FG33" s="4854">
        <v>1</v>
      </c>
      <c r="FH33" s="4854">
        <v>1</v>
      </c>
      <c r="FI33" s="4854">
        <v>0</v>
      </c>
      <c r="FJ33" s="4854">
        <v>0</v>
      </c>
      <c r="FK33" s="4854">
        <v>0</v>
      </c>
      <c r="FL33" s="4854">
        <v>1</v>
      </c>
      <c r="FM33" s="4854">
        <v>0</v>
      </c>
      <c r="FN33" s="4854">
        <v>0</v>
      </c>
      <c r="FO33" s="4854">
        <v>0</v>
      </c>
      <c r="FP33" s="4854">
        <v>0</v>
      </c>
      <c r="FQ33" s="4854">
        <v>1</v>
      </c>
      <c r="FR33" s="4854">
        <v>2</v>
      </c>
      <c r="FS33" s="4854">
        <v>0</v>
      </c>
      <c r="FT33" s="4854">
        <v>0</v>
      </c>
      <c r="FU33" s="4854">
        <v>0</v>
      </c>
      <c r="FV33" s="4854">
        <v>2</v>
      </c>
      <c r="FW33" s="4854">
        <v>0</v>
      </c>
      <c r="FX33" s="4854">
        <v>0</v>
      </c>
      <c r="FY33" s="4854">
        <v>0</v>
      </c>
      <c r="FZ33" s="4854">
        <v>0</v>
      </c>
      <c r="GA33" s="4854">
        <v>1</v>
      </c>
      <c r="GB33" s="4854">
        <v>1</v>
      </c>
      <c r="GC33" s="4854">
        <v>0</v>
      </c>
      <c r="GD33" s="4854">
        <v>0</v>
      </c>
      <c r="GE33" s="4854">
        <v>0</v>
      </c>
      <c r="GF33" s="4854">
        <v>0</v>
      </c>
      <c r="GG33" s="4854">
        <v>0</v>
      </c>
      <c r="GH33" s="4854">
        <v>1</v>
      </c>
      <c r="GI33" s="4854">
        <v>0</v>
      </c>
      <c r="GJ33" s="4854">
        <v>0</v>
      </c>
      <c r="GK33" s="4854">
        <v>0</v>
      </c>
      <c r="GL33" s="4854">
        <v>0</v>
      </c>
      <c r="GM33" s="4854">
        <v>4</v>
      </c>
      <c r="GN33" s="4854">
        <v>0</v>
      </c>
      <c r="GO33" s="4854">
        <v>0</v>
      </c>
      <c r="GP33" s="4854">
        <v>2</v>
      </c>
      <c r="GQ33" s="4854">
        <v>0</v>
      </c>
      <c r="GR33" s="4854">
        <v>0</v>
      </c>
      <c r="GS33" s="4854">
        <v>0</v>
      </c>
      <c r="GT33" s="4854">
        <v>0</v>
      </c>
      <c r="GU33" s="4854">
        <v>0</v>
      </c>
      <c r="GV33" s="4854">
        <v>0</v>
      </c>
      <c r="GW33" s="4854">
        <v>2</v>
      </c>
      <c r="GX33" s="4854">
        <v>1</v>
      </c>
      <c r="GY33" s="4854">
        <v>1</v>
      </c>
      <c r="GZ33" s="4854">
        <v>1</v>
      </c>
      <c r="HA33" s="4854">
        <v>0</v>
      </c>
      <c r="HB33" s="4854">
        <v>0</v>
      </c>
      <c r="HC33" s="4854">
        <v>0</v>
      </c>
      <c r="HD33" s="4854">
        <v>1</v>
      </c>
      <c r="HE33" s="4854">
        <v>0</v>
      </c>
      <c r="HF33" s="4854">
        <v>0</v>
      </c>
      <c r="HG33" s="4854">
        <v>0</v>
      </c>
      <c r="HH33" s="4854">
        <v>0</v>
      </c>
      <c r="HI33" s="4854">
        <v>3</v>
      </c>
      <c r="HJ33" s="4854">
        <v>0</v>
      </c>
      <c r="HK33" s="4854">
        <v>1</v>
      </c>
      <c r="HL33" s="4854">
        <v>0</v>
      </c>
      <c r="HM33" s="4854">
        <v>0</v>
      </c>
      <c r="HN33" s="4854">
        <v>0</v>
      </c>
      <c r="HO33" s="4854">
        <v>0</v>
      </c>
      <c r="HP33" s="4854">
        <v>1</v>
      </c>
      <c r="HQ33" s="4854">
        <v>0</v>
      </c>
      <c r="HR33" s="4854">
        <v>0</v>
      </c>
      <c r="HS33" s="4854">
        <v>0</v>
      </c>
      <c r="HT33" s="4854">
        <v>0</v>
      </c>
      <c r="HU33" s="4854">
        <v>0</v>
      </c>
      <c r="HV33" s="4854">
        <v>1</v>
      </c>
      <c r="HW33" s="4854">
        <v>1</v>
      </c>
      <c r="HX33" s="4854">
        <v>0</v>
      </c>
      <c r="HY33" s="4854">
        <v>1</v>
      </c>
      <c r="HZ33" s="4854">
        <v>0</v>
      </c>
      <c r="IA33" s="4854">
        <v>0</v>
      </c>
      <c r="IB33" s="4854">
        <v>0</v>
      </c>
      <c r="IC33" s="4854">
        <v>0</v>
      </c>
      <c r="ID33" s="4854">
        <v>0</v>
      </c>
      <c r="IE33" s="4854">
        <v>0</v>
      </c>
      <c r="IF33" s="4854">
        <v>0</v>
      </c>
      <c r="IG33" s="4854">
        <v>0</v>
      </c>
      <c r="IH33" s="4854">
        <v>0</v>
      </c>
      <c r="II33" s="4854">
        <v>0</v>
      </c>
      <c r="IJ33" s="4854">
        <v>0</v>
      </c>
      <c r="IK33" s="4854">
        <v>0</v>
      </c>
      <c r="IL33" s="4854">
        <v>0</v>
      </c>
      <c r="IM33" s="4854">
        <v>0</v>
      </c>
      <c r="IN33" s="4854">
        <v>0</v>
      </c>
      <c r="IO33" s="4854">
        <v>0</v>
      </c>
      <c r="IP33" s="4854">
        <v>1</v>
      </c>
      <c r="IQ33" s="4854">
        <v>0</v>
      </c>
      <c r="IR33" s="4854">
        <v>1</v>
      </c>
      <c r="IS33" s="4854">
        <v>0</v>
      </c>
      <c r="IT33" s="4854">
        <v>0</v>
      </c>
      <c r="IU33" s="4854">
        <v>0</v>
      </c>
      <c r="IV33" s="4854">
        <v>0</v>
      </c>
      <c r="IW33" s="4854">
        <v>0</v>
      </c>
      <c r="IX33" s="4854">
        <v>0</v>
      </c>
      <c r="IY33" s="4854">
        <v>0</v>
      </c>
      <c r="IZ33" s="4854">
        <v>0</v>
      </c>
      <c r="JA33" s="4854">
        <v>0</v>
      </c>
      <c r="JB33" s="4854">
        <v>1</v>
      </c>
      <c r="JC33" s="4854">
        <v>0</v>
      </c>
      <c r="JD33" s="4854">
        <v>0</v>
      </c>
      <c r="JE33" s="4854">
        <v>0</v>
      </c>
      <c r="JF33" s="4854">
        <v>0</v>
      </c>
      <c r="JG33" s="4854">
        <v>0</v>
      </c>
      <c r="JH33" s="4854">
        <v>0</v>
      </c>
      <c r="JI33" s="4854">
        <v>0</v>
      </c>
      <c r="JJ33" s="4854">
        <v>0</v>
      </c>
      <c r="JK33" s="4854">
        <v>0</v>
      </c>
      <c r="JL33" s="4854">
        <v>0</v>
      </c>
      <c r="JM33" s="4854">
        <v>0</v>
      </c>
      <c r="JN33" s="4854">
        <v>2</v>
      </c>
      <c r="JO33" s="4854">
        <v>0</v>
      </c>
      <c r="JP33" s="4854">
        <v>0</v>
      </c>
      <c r="JQ33" s="4854">
        <v>0</v>
      </c>
      <c r="JR33" s="4854">
        <v>0</v>
      </c>
      <c r="JS33" s="4854">
        <v>0</v>
      </c>
      <c r="JT33" s="4854">
        <v>0</v>
      </c>
      <c r="JU33" s="4854">
        <v>0</v>
      </c>
      <c r="JV33" s="4854">
        <v>3</v>
      </c>
      <c r="JW33" s="4854">
        <v>0</v>
      </c>
      <c r="JX33" s="4854">
        <v>1</v>
      </c>
      <c r="JY33" s="4854">
        <v>0</v>
      </c>
      <c r="JZ33" s="4854">
        <v>0</v>
      </c>
      <c r="KA33" s="4854">
        <v>0</v>
      </c>
      <c r="KB33" s="4854">
        <v>0</v>
      </c>
      <c r="KC33" s="4854">
        <v>0</v>
      </c>
      <c r="KD33" s="4854">
        <v>0</v>
      </c>
      <c r="KE33" s="4854">
        <v>0</v>
      </c>
      <c r="KF33" s="4854">
        <v>0</v>
      </c>
      <c r="KG33" s="4854">
        <v>0</v>
      </c>
      <c r="KH33" s="4854">
        <v>0</v>
      </c>
      <c r="KI33" s="4854">
        <v>0</v>
      </c>
      <c r="KJ33" s="4854">
        <v>0</v>
      </c>
      <c r="KK33" s="4854">
        <v>0</v>
      </c>
      <c r="KL33" s="4854">
        <v>0</v>
      </c>
      <c r="KM33" s="4854">
        <v>2</v>
      </c>
      <c r="KN33" s="4854">
        <v>0</v>
      </c>
      <c r="KO33" s="4854">
        <v>1</v>
      </c>
      <c r="KP33" s="4854">
        <v>1</v>
      </c>
      <c r="KQ33" s="4854">
        <v>0</v>
      </c>
      <c r="KR33" s="4854">
        <v>0</v>
      </c>
      <c r="KS33" s="4854">
        <v>0</v>
      </c>
      <c r="KT33" s="4854">
        <v>1</v>
      </c>
      <c r="KU33" s="4854">
        <v>0</v>
      </c>
      <c r="KV33" s="4854">
        <v>0</v>
      </c>
      <c r="KW33" s="4854">
        <v>0</v>
      </c>
      <c r="KX33" s="4854">
        <v>0</v>
      </c>
      <c r="KY33" s="4854">
        <v>0</v>
      </c>
      <c r="KZ33" s="4854">
        <v>0</v>
      </c>
      <c r="LA33" s="4854">
        <v>0</v>
      </c>
      <c r="LB33" s="4854">
        <v>0</v>
      </c>
      <c r="LC33" s="4854">
        <v>0</v>
      </c>
      <c r="LD33" s="4854">
        <v>0</v>
      </c>
      <c r="LE33" s="4854">
        <v>0</v>
      </c>
      <c r="LF33" s="4854">
        <v>0</v>
      </c>
      <c r="LG33" s="4854">
        <v>0</v>
      </c>
      <c r="LH33" s="4854">
        <v>0</v>
      </c>
      <c r="LI33" s="4854">
        <v>0</v>
      </c>
      <c r="LJ33" s="4854">
        <v>0</v>
      </c>
      <c r="LK33" s="4854">
        <v>0</v>
      </c>
      <c r="LL33" s="4854">
        <v>1</v>
      </c>
      <c r="LM33" s="4854">
        <v>0</v>
      </c>
      <c r="LN33" s="4854">
        <v>1</v>
      </c>
      <c r="LO33" s="4854">
        <v>0</v>
      </c>
      <c r="LP33" s="4854">
        <v>0</v>
      </c>
      <c r="LQ33" s="4854">
        <v>2</v>
      </c>
      <c r="LR33" s="4854">
        <v>1</v>
      </c>
      <c r="LS33" s="4854">
        <v>0</v>
      </c>
      <c r="LT33" s="4854">
        <v>0</v>
      </c>
      <c r="LU33" s="4854">
        <v>3</v>
      </c>
      <c r="LV33" s="4854">
        <v>0</v>
      </c>
      <c r="LW33" s="4854">
        <v>0</v>
      </c>
      <c r="LX33" s="4854">
        <v>0</v>
      </c>
      <c r="LY33" s="4854">
        <v>0</v>
      </c>
      <c r="LZ33" s="4854">
        <v>0</v>
      </c>
      <c r="MA33" s="4854">
        <v>0</v>
      </c>
      <c r="MB33" s="4854">
        <v>0</v>
      </c>
      <c r="MC33" s="4854">
        <v>0</v>
      </c>
      <c r="MD33" s="4854">
        <v>1</v>
      </c>
      <c r="ME33" s="4854">
        <v>0</v>
      </c>
      <c r="MF33" s="4854">
        <v>1</v>
      </c>
      <c r="MG33" s="4854">
        <v>0</v>
      </c>
      <c r="MH33" s="4854">
        <v>0</v>
      </c>
      <c r="MI33" s="4854">
        <v>2</v>
      </c>
      <c r="MJ33" s="4854">
        <v>2</v>
      </c>
      <c r="MK33" s="4854">
        <v>3</v>
      </c>
      <c r="ML33" s="4854">
        <v>0</v>
      </c>
      <c r="MM33" s="4854">
        <v>1</v>
      </c>
      <c r="MN33" s="4854">
        <v>2</v>
      </c>
      <c r="MO33" s="4854">
        <v>0</v>
      </c>
      <c r="MP33" s="4854">
        <v>0</v>
      </c>
      <c r="MQ33" s="4854">
        <v>0</v>
      </c>
      <c r="MR33" s="4854">
        <v>3</v>
      </c>
      <c r="MS33" s="4854">
        <v>1</v>
      </c>
      <c r="MT33" s="4854">
        <v>3</v>
      </c>
      <c r="MU33" s="4854">
        <v>2</v>
      </c>
      <c r="MV33" s="4854">
        <v>0</v>
      </c>
      <c r="MW33" s="4854">
        <v>0</v>
      </c>
      <c r="MX33" s="4854">
        <v>0</v>
      </c>
      <c r="MY33" s="4854">
        <v>0</v>
      </c>
      <c r="MZ33" s="4854">
        <v>0</v>
      </c>
      <c r="NA33" s="4854">
        <v>0</v>
      </c>
      <c r="NB33" s="4854">
        <v>0</v>
      </c>
      <c r="NC33" s="4854">
        <v>1</v>
      </c>
      <c r="ND33" s="4854">
        <v>2</v>
      </c>
      <c r="NE33" s="4854">
        <v>0</v>
      </c>
      <c r="NF33" s="4854">
        <v>0</v>
      </c>
      <c r="NG33" s="4854">
        <v>0</v>
      </c>
      <c r="NH33" s="4854">
        <v>4</v>
      </c>
      <c r="NI33" s="4854">
        <v>2</v>
      </c>
      <c r="NJ33" s="4854">
        <v>1</v>
      </c>
      <c r="NK33" s="4854">
        <v>1</v>
      </c>
      <c r="NL33" s="4854">
        <v>0</v>
      </c>
      <c r="NM33" s="4854">
        <v>1</v>
      </c>
      <c r="NN33" s="4854">
        <v>0</v>
      </c>
      <c r="NO33" s="4854">
        <v>0</v>
      </c>
      <c r="NP33" s="4854">
        <v>0</v>
      </c>
      <c r="NQ33" s="4854">
        <v>0</v>
      </c>
      <c r="NR33" s="4854">
        <v>0</v>
      </c>
      <c r="NS33" s="4854">
        <v>0</v>
      </c>
      <c r="NT33" s="4854">
        <v>0</v>
      </c>
      <c r="NU33" s="4854">
        <v>1</v>
      </c>
      <c r="NV33" s="4854">
        <v>0</v>
      </c>
      <c r="NW33" s="4854">
        <v>0</v>
      </c>
      <c r="NX33" s="4854">
        <v>0</v>
      </c>
      <c r="NY33" s="4854">
        <v>0</v>
      </c>
      <c r="NZ33" s="4854">
        <v>0</v>
      </c>
      <c r="OA33" s="4854">
        <v>0</v>
      </c>
      <c r="OB33" s="4854">
        <v>0</v>
      </c>
      <c r="OC33" s="4854">
        <v>0</v>
      </c>
      <c r="OD33" s="4854">
        <v>0</v>
      </c>
      <c r="OE33" s="4854">
        <v>1</v>
      </c>
      <c r="OF33" s="4854">
        <v>1</v>
      </c>
      <c r="OG33" s="4854">
        <v>0</v>
      </c>
      <c r="OH33" s="4854">
        <v>0</v>
      </c>
      <c r="OI33" s="4854">
        <v>0</v>
      </c>
      <c r="OJ33" s="4854">
        <v>1</v>
      </c>
      <c r="OK33" s="4854">
        <v>0</v>
      </c>
      <c r="OL33" s="4854">
        <v>0</v>
      </c>
      <c r="OM33" s="4854">
        <v>0</v>
      </c>
      <c r="ON33" s="4854">
        <v>0</v>
      </c>
      <c r="OO33" s="4854">
        <v>0</v>
      </c>
      <c r="OP33" s="4854">
        <v>1</v>
      </c>
      <c r="OQ33" s="4854">
        <v>0</v>
      </c>
      <c r="OR33" s="4854">
        <v>0</v>
      </c>
      <c r="OS33" s="4854">
        <v>0</v>
      </c>
      <c r="OT33" s="4854">
        <v>0</v>
      </c>
      <c r="OU33" s="4854">
        <v>1</v>
      </c>
      <c r="OV33" s="4854">
        <v>0</v>
      </c>
      <c r="OW33" s="4854">
        <v>0</v>
      </c>
      <c r="OX33" s="4854">
        <v>0</v>
      </c>
      <c r="OY33" s="4854">
        <v>0</v>
      </c>
      <c r="OZ33" s="4854">
        <v>0</v>
      </c>
      <c r="PA33" s="4854">
        <v>0</v>
      </c>
      <c r="PB33" s="4854">
        <v>0</v>
      </c>
      <c r="PC33" s="4854">
        <v>0</v>
      </c>
      <c r="PD33" s="4854">
        <v>0</v>
      </c>
      <c r="PE33" s="4854">
        <v>0</v>
      </c>
      <c r="PF33" s="4854">
        <v>0</v>
      </c>
      <c r="PG33" s="4854">
        <v>0</v>
      </c>
      <c r="PH33" s="4854">
        <v>0</v>
      </c>
      <c r="PI33" s="4854">
        <v>0</v>
      </c>
      <c r="PJ33" s="4854">
        <v>0</v>
      </c>
      <c r="PK33" s="4854">
        <v>0</v>
      </c>
      <c r="PL33" s="4854">
        <v>0</v>
      </c>
      <c r="PM33" s="4854">
        <v>1</v>
      </c>
      <c r="PN33" s="4854">
        <v>0</v>
      </c>
      <c r="PO33" s="4854">
        <v>0</v>
      </c>
      <c r="PP33" s="4854">
        <v>0</v>
      </c>
      <c r="PQ33" s="4854">
        <v>2</v>
      </c>
      <c r="PR33" s="4854">
        <v>1</v>
      </c>
      <c r="PS33" s="4854">
        <v>0</v>
      </c>
      <c r="PT33" s="4854">
        <v>0</v>
      </c>
      <c r="PU33" s="4854">
        <v>0</v>
      </c>
      <c r="PV33" s="4854">
        <v>0</v>
      </c>
      <c r="PW33" s="4854">
        <v>0</v>
      </c>
      <c r="PX33" s="4854">
        <v>0</v>
      </c>
      <c r="PY33" s="4854">
        <v>0</v>
      </c>
      <c r="PZ33" s="4854">
        <v>0</v>
      </c>
      <c r="QA33" s="4854">
        <v>2</v>
      </c>
      <c r="QB33" s="4854">
        <v>0</v>
      </c>
      <c r="QC33" s="4854">
        <v>1</v>
      </c>
      <c r="QD33" s="4854">
        <v>0</v>
      </c>
      <c r="QE33" s="4854">
        <v>0</v>
      </c>
      <c r="QF33" s="4854">
        <v>0</v>
      </c>
      <c r="QG33" s="4854">
        <v>0</v>
      </c>
      <c r="QH33" s="4854">
        <v>0</v>
      </c>
      <c r="QI33" s="4854">
        <v>0</v>
      </c>
      <c r="QJ33" s="4854">
        <v>0</v>
      </c>
      <c r="QK33" s="4854">
        <v>0</v>
      </c>
      <c r="QL33" s="4854">
        <v>0</v>
      </c>
      <c r="QM33" s="4854">
        <v>0</v>
      </c>
      <c r="QN33" s="4854">
        <v>1</v>
      </c>
      <c r="QO33" s="4854">
        <v>0</v>
      </c>
      <c r="QP33" s="4854">
        <v>0</v>
      </c>
      <c r="QQ33" s="4854">
        <v>0</v>
      </c>
      <c r="QR33" s="4854">
        <v>0</v>
      </c>
      <c r="QS33" s="4854">
        <v>0</v>
      </c>
      <c r="QT33" s="4854">
        <v>0</v>
      </c>
      <c r="QU33" s="4854">
        <v>0</v>
      </c>
      <c r="QV33" s="4854">
        <v>0</v>
      </c>
      <c r="QW33" s="4854">
        <v>1</v>
      </c>
      <c r="QX33" s="4854">
        <v>0</v>
      </c>
      <c r="QY33" s="4854">
        <v>0</v>
      </c>
      <c r="QZ33" s="4854">
        <v>1</v>
      </c>
      <c r="RA33" s="4854">
        <v>0</v>
      </c>
      <c r="RB33" s="4854">
        <v>0</v>
      </c>
      <c r="RC33" s="4854">
        <v>0</v>
      </c>
      <c r="RD33" s="4854">
        <v>1</v>
      </c>
      <c r="RE33" s="4854">
        <v>0</v>
      </c>
      <c r="RF33" s="4854">
        <v>1</v>
      </c>
      <c r="RG33" s="4854">
        <v>0</v>
      </c>
      <c r="RH33" s="4854">
        <v>0</v>
      </c>
      <c r="RI33" s="4854">
        <v>1</v>
      </c>
      <c r="RJ33" s="4854">
        <v>0</v>
      </c>
      <c r="RK33" s="4854">
        <v>0</v>
      </c>
      <c r="RL33" s="4854">
        <v>1</v>
      </c>
      <c r="RM33" s="4854">
        <v>0</v>
      </c>
      <c r="RN33" s="4854">
        <v>0</v>
      </c>
      <c r="RO33" s="4854">
        <v>1</v>
      </c>
      <c r="RP33" s="4854">
        <v>2</v>
      </c>
      <c r="RQ33" s="4854">
        <v>0</v>
      </c>
      <c r="RR33" s="4854">
        <v>0</v>
      </c>
      <c r="RS33" s="4854">
        <v>1</v>
      </c>
      <c r="RT33" s="4854">
        <v>0</v>
      </c>
      <c r="RU33" s="4854">
        <v>1</v>
      </c>
      <c r="RV33" s="4854">
        <v>0</v>
      </c>
      <c r="RW33" s="4854">
        <v>0</v>
      </c>
      <c r="RX33" s="4854">
        <v>0</v>
      </c>
      <c r="RY33" s="4854">
        <v>0</v>
      </c>
      <c r="RZ33" s="4854">
        <v>0</v>
      </c>
      <c r="SA33" s="4854">
        <v>0</v>
      </c>
      <c r="SB33" s="4854">
        <v>0</v>
      </c>
      <c r="SC33" s="4854">
        <v>0</v>
      </c>
      <c r="SD33" s="4854">
        <v>1</v>
      </c>
      <c r="SE33" s="4854">
        <v>0</v>
      </c>
      <c r="SF33" s="4854">
        <v>1</v>
      </c>
      <c r="SG33" s="4854">
        <v>0</v>
      </c>
      <c r="SH33" s="4854">
        <v>0</v>
      </c>
      <c r="SI33" s="4854">
        <v>0</v>
      </c>
      <c r="SJ33" s="4854">
        <v>0</v>
      </c>
      <c r="SK33" s="4854">
        <v>1</v>
      </c>
      <c r="SL33" s="4854">
        <v>0</v>
      </c>
      <c r="SM33" s="4854">
        <v>0</v>
      </c>
      <c r="SN33" s="4854">
        <v>0</v>
      </c>
      <c r="SO33" s="4854">
        <v>1</v>
      </c>
      <c r="SP33" s="4854">
        <v>2</v>
      </c>
      <c r="SQ33" s="4854">
        <v>1</v>
      </c>
      <c r="SR33" s="4854">
        <v>0</v>
      </c>
      <c r="SS33" s="4854">
        <v>0</v>
      </c>
      <c r="ST33" s="4854">
        <v>0</v>
      </c>
      <c r="SU33" s="4854">
        <v>0</v>
      </c>
      <c r="SV33" s="4854">
        <v>0</v>
      </c>
      <c r="SW33" s="4854">
        <v>0</v>
      </c>
      <c r="SX33" s="4854">
        <v>0</v>
      </c>
      <c r="SY33" s="4854">
        <v>0</v>
      </c>
      <c r="SZ33" s="4854">
        <v>0</v>
      </c>
    </row>
    <row r="34" spans="1:520" s="1411" customFormat="1" ht="13.2" x14ac:dyDescent="0.25">
      <c r="A34" s="4851" t="s">
        <v>49</v>
      </c>
      <c r="B34" s="4854">
        <v>3</v>
      </c>
      <c r="C34" s="4854">
        <v>4</v>
      </c>
      <c r="D34" s="4854">
        <v>6</v>
      </c>
      <c r="E34" s="4854">
        <v>2</v>
      </c>
      <c r="F34" s="4854">
        <v>0</v>
      </c>
      <c r="G34" s="4854">
        <v>0</v>
      </c>
      <c r="H34" s="4854">
        <v>2</v>
      </c>
      <c r="I34" s="4854">
        <v>4</v>
      </c>
      <c r="J34" s="4854">
        <v>1</v>
      </c>
      <c r="K34" s="4854">
        <v>2</v>
      </c>
      <c r="L34" s="4854">
        <v>0</v>
      </c>
      <c r="M34" s="4854">
        <v>0</v>
      </c>
      <c r="N34" s="4854">
        <v>3</v>
      </c>
      <c r="O34" s="4854">
        <v>0</v>
      </c>
      <c r="P34" s="4854">
        <v>0</v>
      </c>
      <c r="Q34" s="4854">
        <v>0</v>
      </c>
      <c r="R34" s="4854">
        <v>0</v>
      </c>
      <c r="S34" s="4854">
        <v>5</v>
      </c>
      <c r="T34" s="4854">
        <v>1</v>
      </c>
      <c r="U34" s="4854">
        <v>5</v>
      </c>
      <c r="V34" s="4854">
        <v>4</v>
      </c>
      <c r="W34" s="4854">
        <v>1</v>
      </c>
      <c r="X34" s="4854">
        <v>3</v>
      </c>
      <c r="Y34" s="4854">
        <v>0</v>
      </c>
      <c r="Z34" s="4854">
        <v>2</v>
      </c>
      <c r="AA34" s="4854">
        <v>3</v>
      </c>
      <c r="AB34" s="4854">
        <v>5</v>
      </c>
      <c r="AC34" s="4854">
        <v>0</v>
      </c>
      <c r="AD34" s="4854">
        <v>9</v>
      </c>
      <c r="AE34" s="4854">
        <v>0</v>
      </c>
      <c r="AF34" s="4854">
        <v>3</v>
      </c>
      <c r="AG34" s="4854">
        <v>0</v>
      </c>
      <c r="AH34" s="4854">
        <v>3</v>
      </c>
      <c r="AI34" s="4854">
        <v>1</v>
      </c>
      <c r="AJ34" s="4854">
        <v>3</v>
      </c>
      <c r="AK34" s="4854">
        <v>2</v>
      </c>
      <c r="AL34" s="4854">
        <v>0</v>
      </c>
      <c r="AM34" s="4854">
        <v>5</v>
      </c>
      <c r="AN34" s="4854">
        <v>3</v>
      </c>
      <c r="AO34" s="4854">
        <v>4</v>
      </c>
      <c r="AP34" s="4854">
        <v>1</v>
      </c>
      <c r="AQ34" s="4854">
        <v>4</v>
      </c>
      <c r="AR34" s="4854">
        <v>7</v>
      </c>
      <c r="AS34" s="4854">
        <v>6</v>
      </c>
      <c r="AT34" s="4854">
        <v>4</v>
      </c>
      <c r="AU34" s="4854">
        <v>2</v>
      </c>
      <c r="AV34" s="4854">
        <v>6</v>
      </c>
      <c r="AW34" s="4854">
        <v>7</v>
      </c>
      <c r="AX34" s="4854">
        <v>2</v>
      </c>
      <c r="AY34" s="4854">
        <v>3</v>
      </c>
      <c r="AZ34" s="4854">
        <v>0</v>
      </c>
      <c r="BA34" s="4854">
        <v>0</v>
      </c>
      <c r="BB34" s="4854">
        <v>0</v>
      </c>
      <c r="BC34" s="4854">
        <v>4</v>
      </c>
      <c r="BD34" s="4854">
        <v>5</v>
      </c>
      <c r="BE34" s="4854">
        <v>3</v>
      </c>
      <c r="BF34" s="4854">
        <v>3</v>
      </c>
      <c r="BG34" s="4854">
        <v>2</v>
      </c>
      <c r="BH34" s="4854">
        <v>5</v>
      </c>
      <c r="BI34" s="4854">
        <v>6</v>
      </c>
      <c r="BJ34" s="4854">
        <v>0</v>
      </c>
      <c r="BK34" s="4854">
        <v>4</v>
      </c>
      <c r="BL34" s="4854">
        <v>4</v>
      </c>
      <c r="BM34" s="4854">
        <v>0</v>
      </c>
      <c r="BN34" s="4854">
        <v>3</v>
      </c>
      <c r="BO34" s="4854">
        <v>4</v>
      </c>
      <c r="BP34" s="4854">
        <v>4</v>
      </c>
      <c r="BQ34" s="4854">
        <v>8</v>
      </c>
      <c r="BR34" s="4854">
        <v>0</v>
      </c>
      <c r="BS34" s="4854">
        <v>0</v>
      </c>
      <c r="BT34" s="4854">
        <v>0</v>
      </c>
      <c r="BU34" s="4854">
        <v>15</v>
      </c>
      <c r="BV34" s="4854">
        <v>11</v>
      </c>
      <c r="BW34" s="4854">
        <v>4</v>
      </c>
      <c r="BX34" s="4854">
        <v>7</v>
      </c>
      <c r="BY34" s="4854">
        <v>0</v>
      </c>
      <c r="BZ34" s="4854">
        <v>1</v>
      </c>
      <c r="CA34" s="4854">
        <v>0</v>
      </c>
      <c r="CB34" s="4854">
        <v>5</v>
      </c>
      <c r="CC34" s="4854">
        <v>6</v>
      </c>
      <c r="CD34" s="4854">
        <v>5</v>
      </c>
      <c r="CE34" s="4854">
        <v>3</v>
      </c>
      <c r="CF34" s="4854">
        <v>0</v>
      </c>
      <c r="CG34" s="4854">
        <v>5</v>
      </c>
      <c r="CH34" s="4854">
        <v>0</v>
      </c>
      <c r="CI34" s="4854">
        <v>0</v>
      </c>
      <c r="CJ34" s="4854">
        <v>1</v>
      </c>
      <c r="CK34" s="4854">
        <v>0</v>
      </c>
      <c r="CL34" s="4854">
        <v>0</v>
      </c>
      <c r="CM34" s="4854">
        <v>1</v>
      </c>
      <c r="CN34" s="4854">
        <v>2</v>
      </c>
      <c r="CO34" s="4854">
        <v>8</v>
      </c>
      <c r="CP34" s="4854">
        <v>0</v>
      </c>
      <c r="CQ34" s="4854">
        <v>6</v>
      </c>
      <c r="CR34" s="4854">
        <v>5</v>
      </c>
      <c r="CS34" s="4854">
        <v>11</v>
      </c>
      <c r="CT34" s="4854">
        <v>5</v>
      </c>
      <c r="CU34" s="4854">
        <v>5</v>
      </c>
      <c r="CV34" s="4854">
        <v>11</v>
      </c>
      <c r="CW34" s="4854">
        <v>0</v>
      </c>
      <c r="CX34" s="4854">
        <v>0</v>
      </c>
      <c r="CY34" s="4854">
        <v>4</v>
      </c>
      <c r="CZ34" s="4854">
        <v>4</v>
      </c>
      <c r="DA34" s="4854">
        <v>8</v>
      </c>
      <c r="DB34" s="4854">
        <v>1</v>
      </c>
      <c r="DC34" s="4854">
        <v>0</v>
      </c>
      <c r="DD34" s="4854">
        <v>0</v>
      </c>
      <c r="DE34" s="4854">
        <v>8</v>
      </c>
      <c r="DF34" s="4854">
        <v>7</v>
      </c>
      <c r="DG34" s="4854">
        <v>14</v>
      </c>
      <c r="DH34" s="4854">
        <v>7</v>
      </c>
      <c r="DI34" s="4854">
        <v>3</v>
      </c>
      <c r="DJ34" s="4854">
        <v>1</v>
      </c>
      <c r="DK34" s="4854">
        <v>0</v>
      </c>
      <c r="DL34" s="4854">
        <v>0</v>
      </c>
      <c r="DM34" s="4854">
        <v>0</v>
      </c>
      <c r="DN34" s="4854">
        <v>0</v>
      </c>
      <c r="DO34" s="4854">
        <v>0</v>
      </c>
      <c r="DP34" s="4854">
        <v>1</v>
      </c>
      <c r="DQ34" s="4854">
        <v>8</v>
      </c>
      <c r="DR34" s="4854">
        <v>7</v>
      </c>
      <c r="DS34" s="4854">
        <v>10</v>
      </c>
      <c r="DT34" s="4854">
        <v>10</v>
      </c>
      <c r="DU34" s="4854">
        <v>9</v>
      </c>
      <c r="DV34" s="4854">
        <v>0</v>
      </c>
      <c r="DW34" s="4854">
        <v>8</v>
      </c>
      <c r="DX34" s="4854">
        <v>0</v>
      </c>
      <c r="DY34" s="4854">
        <v>11</v>
      </c>
      <c r="DZ34" s="4854">
        <v>0</v>
      </c>
      <c r="EA34" s="4854">
        <v>8</v>
      </c>
      <c r="EB34" s="4854">
        <v>0</v>
      </c>
      <c r="EC34" s="4854">
        <v>2</v>
      </c>
      <c r="ED34" s="4854">
        <v>10</v>
      </c>
      <c r="EE34" s="4854">
        <v>8</v>
      </c>
      <c r="EF34" s="4854">
        <v>1</v>
      </c>
      <c r="EG34" s="4854">
        <v>7</v>
      </c>
      <c r="EH34" s="4854">
        <v>5</v>
      </c>
      <c r="EI34" s="4854">
        <v>3</v>
      </c>
      <c r="EJ34" s="4854">
        <v>0</v>
      </c>
      <c r="EK34" s="4854">
        <v>0</v>
      </c>
      <c r="EL34" s="4854">
        <v>5</v>
      </c>
      <c r="EM34" s="4854">
        <v>1</v>
      </c>
      <c r="EN34" s="4854">
        <v>7</v>
      </c>
      <c r="EO34" s="4854">
        <v>3</v>
      </c>
      <c r="EP34" s="4854">
        <v>0</v>
      </c>
      <c r="EQ34" s="4854">
        <v>8</v>
      </c>
      <c r="ER34" s="4854">
        <v>10</v>
      </c>
      <c r="ES34" s="4854">
        <v>0</v>
      </c>
      <c r="ET34" s="4854">
        <v>4</v>
      </c>
      <c r="EU34" s="4854">
        <v>2</v>
      </c>
      <c r="EV34" s="4854">
        <v>3</v>
      </c>
      <c r="EW34" s="4854">
        <v>2</v>
      </c>
      <c r="EX34" s="4854">
        <v>7</v>
      </c>
      <c r="EY34" s="4854">
        <v>0</v>
      </c>
      <c r="EZ34" s="4854">
        <v>2</v>
      </c>
      <c r="FA34" s="4854">
        <v>7</v>
      </c>
      <c r="FB34" s="4854">
        <v>0</v>
      </c>
      <c r="FC34" s="4854">
        <v>4</v>
      </c>
      <c r="FD34" s="4854">
        <v>0</v>
      </c>
      <c r="FE34" s="4854">
        <v>0</v>
      </c>
      <c r="FF34" s="4854">
        <v>4</v>
      </c>
      <c r="FG34" s="4854">
        <v>2</v>
      </c>
      <c r="FH34" s="4854">
        <v>6</v>
      </c>
      <c r="FI34" s="4854">
        <v>0</v>
      </c>
      <c r="FJ34" s="4854">
        <v>2</v>
      </c>
      <c r="FK34" s="4854">
        <v>8</v>
      </c>
      <c r="FL34" s="4854">
        <v>3</v>
      </c>
      <c r="FM34" s="4854">
        <v>0</v>
      </c>
      <c r="FN34" s="4854">
        <v>0</v>
      </c>
      <c r="FO34" s="4854">
        <v>0</v>
      </c>
      <c r="FP34" s="4854">
        <v>7</v>
      </c>
      <c r="FQ34" s="4854">
        <v>11</v>
      </c>
      <c r="FR34" s="4854">
        <v>8</v>
      </c>
      <c r="FS34" s="4854">
        <v>1</v>
      </c>
      <c r="FT34" s="4854">
        <v>0</v>
      </c>
      <c r="FU34" s="4854">
        <v>0</v>
      </c>
      <c r="FV34" s="4854">
        <v>2</v>
      </c>
      <c r="FW34" s="4854">
        <v>4</v>
      </c>
      <c r="FX34" s="4854">
        <v>0</v>
      </c>
      <c r="FY34" s="4854">
        <v>0</v>
      </c>
      <c r="FZ34" s="4854">
        <v>4</v>
      </c>
      <c r="GA34" s="4854">
        <v>2</v>
      </c>
      <c r="GB34" s="4854">
        <v>6</v>
      </c>
      <c r="GC34" s="4854">
        <v>0</v>
      </c>
      <c r="GD34" s="4854">
        <v>0</v>
      </c>
      <c r="GE34" s="4854">
        <v>0</v>
      </c>
      <c r="GF34" s="4854">
        <v>0</v>
      </c>
      <c r="GG34" s="4854">
        <v>0</v>
      </c>
      <c r="GH34" s="4854">
        <v>3</v>
      </c>
      <c r="GI34" s="4854">
        <v>0</v>
      </c>
      <c r="GJ34" s="4854">
        <v>0</v>
      </c>
      <c r="GK34" s="4854">
        <v>0</v>
      </c>
      <c r="GL34" s="4854">
        <v>0</v>
      </c>
      <c r="GM34" s="4854">
        <v>7</v>
      </c>
      <c r="GN34" s="4854">
        <v>1</v>
      </c>
      <c r="GO34" s="4854">
        <v>2</v>
      </c>
      <c r="GP34" s="4854">
        <v>6</v>
      </c>
      <c r="GQ34" s="4854">
        <v>0</v>
      </c>
      <c r="GR34" s="4854">
        <v>0</v>
      </c>
      <c r="GS34" s="4854">
        <v>0</v>
      </c>
      <c r="GT34" s="4854">
        <v>0</v>
      </c>
      <c r="GU34" s="4854">
        <v>0</v>
      </c>
      <c r="GV34" s="4854">
        <v>1</v>
      </c>
      <c r="GW34" s="4854">
        <v>5</v>
      </c>
      <c r="GX34" s="4854">
        <v>3</v>
      </c>
      <c r="GY34" s="4854">
        <v>4</v>
      </c>
      <c r="GZ34" s="4854">
        <v>0</v>
      </c>
      <c r="HA34" s="4854">
        <v>0</v>
      </c>
      <c r="HB34" s="4854">
        <v>0</v>
      </c>
      <c r="HC34" s="4854">
        <v>0</v>
      </c>
      <c r="HD34" s="4854">
        <v>2</v>
      </c>
      <c r="HE34" s="4854">
        <v>0</v>
      </c>
      <c r="HF34" s="4854">
        <v>0</v>
      </c>
      <c r="HG34" s="4854">
        <v>0</v>
      </c>
      <c r="HH34" s="4854">
        <v>0</v>
      </c>
      <c r="HI34" s="4854">
        <v>9</v>
      </c>
      <c r="HJ34" s="4854">
        <v>1</v>
      </c>
      <c r="HK34" s="4854">
        <v>3</v>
      </c>
      <c r="HL34" s="4854">
        <v>0</v>
      </c>
      <c r="HM34" s="4854">
        <v>0</v>
      </c>
      <c r="HN34" s="4854">
        <v>0</v>
      </c>
      <c r="HO34" s="4854">
        <v>0</v>
      </c>
      <c r="HP34" s="4854">
        <v>1</v>
      </c>
      <c r="HQ34" s="4854">
        <v>0</v>
      </c>
      <c r="HR34" s="4854">
        <v>0</v>
      </c>
      <c r="HS34" s="4854">
        <v>0</v>
      </c>
      <c r="HT34" s="4854">
        <v>0</v>
      </c>
      <c r="HU34" s="4854">
        <v>0</v>
      </c>
      <c r="HV34" s="4854">
        <v>14</v>
      </c>
      <c r="HW34" s="4854">
        <v>0</v>
      </c>
      <c r="HX34" s="4854">
        <v>2</v>
      </c>
      <c r="HY34" s="4854">
        <v>2</v>
      </c>
      <c r="HZ34" s="4854">
        <v>0</v>
      </c>
      <c r="IA34" s="4854">
        <v>0</v>
      </c>
      <c r="IB34" s="4854">
        <v>0</v>
      </c>
      <c r="IC34" s="4854">
        <v>0</v>
      </c>
      <c r="ID34" s="4854">
        <v>0</v>
      </c>
      <c r="IE34" s="4854">
        <v>0</v>
      </c>
      <c r="IF34" s="4854">
        <v>0</v>
      </c>
      <c r="IG34" s="4854">
        <v>0</v>
      </c>
      <c r="IH34" s="4854">
        <v>1</v>
      </c>
      <c r="II34" s="4854">
        <v>5</v>
      </c>
      <c r="IJ34" s="4854">
        <v>4</v>
      </c>
      <c r="IK34" s="4854">
        <v>0</v>
      </c>
      <c r="IL34" s="4854">
        <v>0</v>
      </c>
      <c r="IM34" s="4854">
        <v>1</v>
      </c>
      <c r="IN34" s="4854">
        <v>0</v>
      </c>
      <c r="IO34" s="4854">
        <v>0</v>
      </c>
      <c r="IP34" s="4854">
        <v>1</v>
      </c>
      <c r="IQ34" s="4854">
        <v>1</v>
      </c>
      <c r="IR34" s="4854">
        <v>1</v>
      </c>
      <c r="IS34" s="4854">
        <v>0</v>
      </c>
      <c r="IT34" s="4854">
        <v>0</v>
      </c>
      <c r="IU34" s="4854">
        <v>0</v>
      </c>
      <c r="IV34" s="4854">
        <v>0</v>
      </c>
      <c r="IW34" s="4854">
        <v>0</v>
      </c>
      <c r="IX34" s="4854">
        <v>0</v>
      </c>
      <c r="IY34" s="4854">
        <v>1</v>
      </c>
      <c r="IZ34" s="4854">
        <v>0</v>
      </c>
      <c r="JA34" s="4854">
        <v>0</v>
      </c>
      <c r="JB34" s="4854">
        <v>3</v>
      </c>
      <c r="JC34" s="4854">
        <v>1</v>
      </c>
      <c r="JD34" s="4854">
        <v>0</v>
      </c>
      <c r="JE34" s="4854">
        <v>0</v>
      </c>
      <c r="JF34" s="4854">
        <v>0</v>
      </c>
      <c r="JG34" s="4854">
        <v>0</v>
      </c>
      <c r="JH34" s="4854">
        <v>0</v>
      </c>
      <c r="JI34" s="4854">
        <v>2</v>
      </c>
      <c r="JJ34" s="4854">
        <v>1</v>
      </c>
      <c r="JK34" s="4854">
        <v>0</v>
      </c>
      <c r="JL34" s="4854">
        <v>0</v>
      </c>
      <c r="JM34" s="4854">
        <v>4</v>
      </c>
      <c r="JN34" s="4854">
        <v>2</v>
      </c>
      <c r="JO34" s="4854">
        <v>2</v>
      </c>
      <c r="JP34" s="4854">
        <v>2</v>
      </c>
      <c r="JQ34" s="4854">
        <v>6</v>
      </c>
      <c r="JR34" s="4854">
        <v>0</v>
      </c>
      <c r="JS34" s="4854">
        <v>0</v>
      </c>
      <c r="JT34" s="4854">
        <v>0</v>
      </c>
      <c r="JU34" s="4854">
        <v>0</v>
      </c>
      <c r="JV34" s="4854">
        <v>7</v>
      </c>
      <c r="JW34" s="4854">
        <v>0</v>
      </c>
      <c r="JX34" s="4854">
        <v>4</v>
      </c>
      <c r="JY34" s="4854">
        <v>0</v>
      </c>
      <c r="JZ34" s="4854">
        <v>1</v>
      </c>
      <c r="KA34" s="4854">
        <v>2</v>
      </c>
      <c r="KB34" s="4854">
        <v>0</v>
      </c>
      <c r="KC34" s="4854">
        <v>0</v>
      </c>
      <c r="KD34" s="4854">
        <v>0</v>
      </c>
      <c r="KE34" s="4854">
        <v>0</v>
      </c>
      <c r="KF34" s="4854">
        <v>0</v>
      </c>
      <c r="KG34" s="4854">
        <v>0</v>
      </c>
      <c r="KH34" s="4854">
        <v>0</v>
      </c>
      <c r="KI34" s="4854">
        <v>0</v>
      </c>
      <c r="KJ34" s="4854">
        <v>0</v>
      </c>
      <c r="KK34" s="4854">
        <v>5</v>
      </c>
      <c r="KL34" s="4854">
        <v>4</v>
      </c>
      <c r="KM34" s="4854">
        <v>7</v>
      </c>
      <c r="KN34" s="4854">
        <v>2</v>
      </c>
      <c r="KO34" s="4854">
        <v>1</v>
      </c>
      <c r="KP34" s="4854">
        <v>2</v>
      </c>
      <c r="KQ34" s="4854">
        <v>0</v>
      </c>
      <c r="KR34" s="4854">
        <v>2</v>
      </c>
      <c r="KS34" s="4854">
        <v>0</v>
      </c>
      <c r="KT34" s="4854">
        <v>0</v>
      </c>
      <c r="KU34" s="4854">
        <v>0</v>
      </c>
      <c r="KV34" s="4854">
        <v>0</v>
      </c>
      <c r="KW34" s="4854">
        <v>1</v>
      </c>
      <c r="KX34" s="4854">
        <v>0</v>
      </c>
      <c r="KY34" s="4854">
        <v>1</v>
      </c>
      <c r="KZ34" s="4854">
        <v>0</v>
      </c>
      <c r="LA34" s="4854">
        <v>5</v>
      </c>
      <c r="LB34" s="4854">
        <v>5</v>
      </c>
      <c r="LC34" s="4854">
        <v>3</v>
      </c>
      <c r="LD34" s="4854">
        <v>1</v>
      </c>
      <c r="LE34" s="4854">
        <v>2</v>
      </c>
      <c r="LF34" s="4854">
        <v>4</v>
      </c>
      <c r="LG34" s="4854">
        <v>0</v>
      </c>
      <c r="LH34" s="4854">
        <v>0</v>
      </c>
      <c r="LI34" s="4854">
        <v>2</v>
      </c>
      <c r="LJ34" s="4854">
        <v>2</v>
      </c>
      <c r="LK34" s="4854">
        <v>0</v>
      </c>
      <c r="LL34" s="4854">
        <v>2</v>
      </c>
      <c r="LM34" s="4854">
        <v>0</v>
      </c>
      <c r="LN34" s="4854">
        <v>1</v>
      </c>
      <c r="LO34" s="4854">
        <v>0</v>
      </c>
      <c r="LP34" s="4854">
        <v>0</v>
      </c>
      <c r="LQ34" s="4854">
        <v>3</v>
      </c>
      <c r="LR34" s="4854">
        <v>1</v>
      </c>
      <c r="LS34" s="4854">
        <v>3</v>
      </c>
      <c r="LT34" s="4854">
        <v>3</v>
      </c>
      <c r="LU34" s="4854">
        <v>0</v>
      </c>
      <c r="LV34" s="4854">
        <v>0</v>
      </c>
      <c r="LW34" s="4854">
        <v>0</v>
      </c>
      <c r="LX34" s="4854">
        <v>0</v>
      </c>
      <c r="LY34" s="4854">
        <v>0</v>
      </c>
      <c r="LZ34" s="4854">
        <v>0</v>
      </c>
      <c r="MA34" s="4854">
        <v>0</v>
      </c>
      <c r="MB34" s="4854">
        <v>2</v>
      </c>
      <c r="MC34" s="4854">
        <v>5</v>
      </c>
      <c r="MD34" s="4854">
        <v>2</v>
      </c>
      <c r="ME34" s="4854">
        <v>0</v>
      </c>
      <c r="MF34" s="4854">
        <v>1</v>
      </c>
      <c r="MG34" s="4854">
        <v>0</v>
      </c>
      <c r="MH34" s="4854">
        <v>7</v>
      </c>
      <c r="MI34" s="4854">
        <v>5</v>
      </c>
      <c r="MJ34" s="4854">
        <v>2</v>
      </c>
      <c r="MK34" s="4854">
        <v>3</v>
      </c>
      <c r="ML34" s="4854">
        <v>3</v>
      </c>
      <c r="MM34" s="4854">
        <v>5</v>
      </c>
      <c r="MN34" s="4854">
        <v>3</v>
      </c>
      <c r="MO34" s="4854">
        <v>5</v>
      </c>
      <c r="MP34" s="4854">
        <v>6</v>
      </c>
      <c r="MQ34" s="4854">
        <v>2</v>
      </c>
      <c r="MR34" s="4854">
        <v>2</v>
      </c>
      <c r="MS34" s="4854">
        <v>1</v>
      </c>
      <c r="MT34" s="4854">
        <v>2</v>
      </c>
      <c r="MU34" s="4854">
        <v>2</v>
      </c>
      <c r="MV34" s="4854">
        <v>3</v>
      </c>
      <c r="MW34" s="4854">
        <v>0</v>
      </c>
      <c r="MX34" s="4854">
        <v>0</v>
      </c>
      <c r="MY34" s="4854">
        <v>5</v>
      </c>
      <c r="MZ34" s="4854">
        <v>0</v>
      </c>
      <c r="NA34" s="4854">
        <v>0</v>
      </c>
      <c r="NB34" s="4854">
        <v>2</v>
      </c>
      <c r="NC34" s="4854">
        <v>4</v>
      </c>
      <c r="ND34" s="4854">
        <v>2</v>
      </c>
      <c r="NE34" s="4854">
        <v>0</v>
      </c>
      <c r="NF34" s="4854">
        <v>0</v>
      </c>
      <c r="NG34" s="4854">
        <v>0</v>
      </c>
      <c r="NH34" s="4854">
        <v>4</v>
      </c>
      <c r="NI34" s="4854">
        <v>5</v>
      </c>
      <c r="NJ34" s="4854">
        <v>6</v>
      </c>
      <c r="NK34" s="4854">
        <v>6</v>
      </c>
      <c r="NL34" s="4854">
        <v>0</v>
      </c>
      <c r="NM34" s="4854">
        <v>2</v>
      </c>
      <c r="NN34" s="4854">
        <v>6</v>
      </c>
      <c r="NO34" s="4854">
        <v>1</v>
      </c>
      <c r="NP34" s="4854">
        <v>0</v>
      </c>
      <c r="NQ34" s="4854">
        <v>0</v>
      </c>
      <c r="NR34" s="4854">
        <v>2</v>
      </c>
      <c r="NS34" s="4854">
        <v>7</v>
      </c>
      <c r="NT34" s="4854">
        <v>2</v>
      </c>
      <c r="NU34" s="4854">
        <v>6</v>
      </c>
      <c r="NV34" s="4854">
        <v>0</v>
      </c>
      <c r="NW34" s="4854">
        <v>0</v>
      </c>
      <c r="NX34" s="4854">
        <v>8</v>
      </c>
      <c r="NY34" s="4854">
        <v>0</v>
      </c>
      <c r="NZ34" s="4854">
        <v>2</v>
      </c>
      <c r="OA34" s="4854">
        <v>4</v>
      </c>
      <c r="OB34" s="4854">
        <v>0</v>
      </c>
      <c r="OC34" s="4854">
        <v>3</v>
      </c>
      <c r="OD34" s="4854">
        <v>0</v>
      </c>
      <c r="OE34" s="4854">
        <v>5</v>
      </c>
      <c r="OF34" s="4854">
        <v>3</v>
      </c>
      <c r="OG34" s="4854">
        <v>2</v>
      </c>
      <c r="OH34" s="4854">
        <v>0</v>
      </c>
      <c r="OI34" s="4854">
        <v>0</v>
      </c>
      <c r="OJ34" s="4854">
        <v>8</v>
      </c>
      <c r="OK34" s="4854">
        <v>0</v>
      </c>
      <c r="OL34" s="4854">
        <v>0</v>
      </c>
      <c r="OM34" s="4854">
        <v>0</v>
      </c>
      <c r="ON34" s="4854">
        <v>1</v>
      </c>
      <c r="OO34" s="4854">
        <v>2</v>
      </c>
      <c r="OP34" s="4854">
        <v>4</v>
      </c>
      <c r="OQ34" s="4854">
        <v>0</v>
      </c>
      <c r="OR34" s="4854">
        <v>2</v>
      </c>
      <c r="OS34" s="4854">
        <v>0</v>
      </c>
      <c r="OT34" s="4854">
        <v>0</v>
      </c>
      <c r="OU34" s="4854">
        <v>3</v>
      </c>
      <c r="OV34" s="4854">
        <v>0</v>
      </c>
      <c r="OW34" s="4854">
        <v>0</v>
      </c>
      <c r="OX34" s="4854">
        <v>2</v>
      </c>
      <c r="OY34" s="4854">
        <v>7</v>
      </c>
      <c r="OZ34" s="4854">
        <v>2</v>
      </c>
      <c r="PA34" s="4854">
        <v>2</v>
      </c>
      <c r="PB34" s="4854">
        <v>1</v>
      </c>
      <c r="PC34" s="4854">
        <v>0</v>
      </c>
      <c r="PD34" s="4854">
        <v>2</v>
      </c>
      <c r="PE34" s="4854">
        <v>0</v>
      </c>
      <c r="PF34" s="4854">
        <v>0</v>
      </c>
      <c r="PG34" s="4854">
        <v>0</v>
      </c>
      <c r="PH34" s="4854">
        <v>0</v>
      </c>
      <c r="PI34" s="4854">
        <v>4</v>
      </c>
      <c r="PJ34" s="4854">
        <v>1</v>
      </c>
      <c r="PK34" s="4854">
        <v>2</v>
      </c>
      <c r="PL34" s="4854">
        <v>0</v>
      </c>
      <c r="PM34" s="4854">
        <v>2</v>
      </c>
      <c r="PN34" s="4854">
        <v>0</v>
      </c>
      <c r="PO34" s="4854">
        <v>0</v>
      </c>
      <c r="PP34" s="4854">
        <v>0</v>
      </c>
      <c r="PQ34" s="4854">
        <v>8</v>
      </c>
      <c r="PR34" s="4854">
        <v>1</v>
      </c>
      <c r="PS34" s="4854">
        <v>0</v>
      </c>
      <c r="PT34" s="4854">
        <v>0</v>
      </c>
      <c r="PU34" s="4854">
        <v>0</v>
      </c>
      <c r="PV34" s="4854">
        <v>2</v>
      </c>
      <c r="PW34" s="4854">
        <v>2</v>
      </c>
      <c r="PX34" s="4854">
        <v>0</v>
      </c>
      <c r="PY34" s="4854">
        <v>0</v>
      </c>
      <c r="PZ34" s="4854">
        <v>0</v>
      </c>
      <c r="QA34" s="4854">
        <v>4</v>
      </c>
      <c r="QB34" s="4854">
        <v>7</v>
      </c>
      <c r="QC34" s="4854">
        <v>5</v>
      </c>
      <c r="QD34" s="4854">
        <v>1</v>
      </c>
      <c r="QE34" s="4854">
        <v>0</v>
      </c>
      <c r="QF34" s="4854">
        <v>0</v>
      </c>
      <c r="QG34" s="4854">
        <v>0</v>
      </c>
      <c r="QH34" s="4854">
        <v>6</v>
      </c>
      <c r="QI34" s="4854">
        <v>2</v>
      </c>
      <c r="QJ34" s="4854">
        <v>0</v>
      </c>
      <c r="QK34" s="4854">
        <v>0</v>
      </c>
      <c r="QL34" s="4854">
        <v>5</v>
      </c>
      <c r="QM34" s="4854">
        <v>8</v>
      </c>
      <c r="QN34" s="4854">
        <v>2</v>
      </c>
      <c r="QO34" s="4854">
        <v>0</v>
      </c>
      <c r="QP34" s="4854">
        <v>1</v>
      </c>
      <c r="QQ34" s="4854">
        <v>0</v>
      </c>
      <c r="QR34" s="4854">
        <v>0</v>
      </c>
      <c r="QS34" s="4854">
        <v>6</v>
      </c>
      <c r="QT34" s="4854">
        <v>2</v>
      </c>
      <c r="QU34" s="4854">
        <v>0</v>
      </c>
      <c r="QV34" s="4854">
        <v>0</v>
      </c>
      <c r="QW34" s="4854">
        <v>3</v>
      </c>
      <c r="QX34" s="4854">
        <v>0</v>
      </c>
      <c r="QY34" s="4854">
        <v>0</v>
      </c>
      <c r="QZ34" s="4854">
        <v>6</v>
      </c>
      <c r="RA34" s="4854">
        <v>0</v>
      </c>
      <c r="RB34" s="4854">
        <v>0</v>
      </c>
      <c r="RC34" s="4854">
        <v>8</v>
      </c>
      <c r="RD34" s="4854">
        <v>3</v>
      </c>
      <c r="RE34" s="4854">
        <v>0</v>
      </c>
      <c r="RF34" s="4854">
        <v>0</v>
      </c>
      <c r="RG34" s="4854">
        <v>3</v>
      </c>
      <c r="RH34" s="4854">
        <v>0</v>
      </c>
      <c r="RI34" s="4854">
        <v>4</v>
      </c>
      <c r="RJ34" s="4854">
        <v>3</v>
      </c>
      <c r="RK34" s="4854">
        <v>0</v>
      </c>
      <c r="RL34" s="4854">
        <v>3</v>
      </c>
      <c r="RM34" s="4854">
        <v>2</v>
      </c>
      <c r="RN34" s="4854">
        <v>0</v>
      </c>
      <c r="RO34" s="4854">
        <v>9</v>
      </c>
      <c r="RP34" s="4854">
        <v>1</v>
      </c>
      <c r="RQ34" s="4854">
        <v>0</v>
      </c>
      <c r="RR34" s="4854">
        <v>0</v>
      </c>
      <c r="RS34" s="4854">
        <v>6</v>
      </c>
      <c r="RT34" s="4854">
        <v>5</v>
      </c>
      <c r="RU34" s="4854">
        <v>4</v>
      </c>
      <c r="RV34" s="4854">
        <v>8</v>
      </c>
      <c r="RW34" s="4854">
        <v>2</v>
      </c>
      <c r="RX34" s="4854">
        <v>3</v>
      </c>
      <c r="RY34" s="4854">
        <v>0</v>
      </c>
      <c r="RZ34" s="4854">
        <v>0</v>
      </c>
      <c r="SA34" s="4854">
        <v>2</v>
      </c>
      <c r="SB34" s="4854">
        <v>2</v>
      </c>
      <c r="SC34" s="4854">
        <v>2</v>
      </c>
      <c r="SD34" s="4854">
        <v>4</v>
      </c>
      <c r="SE34" s="4854">
        <v>0</v>
      </c>
      <c r="SF34" s="4854">
        <v>2</v>
      </c>
      <c r="SG34" s="4854">
        <v>1</v>
      </c>
      <c r="SH34" s="4854">
        <v>0</v>
      </c>
      <c r="SI34" s="4854">
        <v>0</v>
      </c>
      <c r="SJ34" s="4854">
        <v>0</v>
      </c>
      <c r="SK34" s="4854">
        <v>6</v>
      </c>
      <c r="SL34" s="4854">
        <v>0</v>
      </c>
      <c r="SM34" s="4854">
        <v>0</v>
      </c>
      <c r="SN34" s="4854">
        <v>1</v>
      </c>
      <c r="SO34" s="4854">
        <v>0</v>
      </c>
      <c r="SP34" s="4854">
        <v>8</v>
      </c>
      <c r="SQ34" s="4854">
        <v>2</v>
      </c>
      <c r="SR34" s="4854">
        <v>0</v>
      </c>
      <c r="SS34" s="4854">
        <v>3</v>
      </c>
      <c r="ST34" s="4854">
        <v>2</v>
      </c>
      <c r="SU34" s="4854">
        <v>0</v>
      </c>
      <c r="SV34" s="4854">
        <v>0</v>
      </c>
      <c r="SW34" s="4854">
        <v>5</v>
      </c>
      <c r="SX34" s="4854">
        <v>0</v>
      </c>
      <c r="SY34" s="4854">
        <v>0</v>
      </c>
      <c r="SZ34" s="4854">
        <v>2</v>
      </c>
    </row>
    <row r="35" spans="1:520" s="1411" customFormat="1" ht="13.2" x14ac:dyDescent="0.25">
      <c r="A35" s="4851" t="s">
        <v>645</v>
      </c>
      <c r="B35" s="4854">
        <v>0</v>
      </c>
      <c r="C35" s="4854">
        <v>0</v>
      </c>
      <c r="D35" s="4854">
        <v>1</v>
      </c>
      <c r="E35" s="4854">
        <v>1</v>
      </c>
      <c r="F35" s="4854">
        <v>0</v>
      </c>
      <c r="G35" s="4854">
        <v>0</v>
      </c>
      <c r="H35" s="4854">
        <v>0</v>
      </c>
      <c r="I35" s="4854">
        <v>0</v>
      </c>
      <c r="J35" s="4854">
        <v>0</v>
      </c>
      <c r="K35" s="4854">
        <v>4</v>
      </c>
      <c r="L35" s="4854">
        <v>0</v>
      </c>
      <c r="M35" s="4854">
        <v>0</v>
      </c>
      <c r="N35" s="4854">
        <v>0</v>
      </c>
      <c r="O35" s="4854">
        <v>1</v>
      </c>
      <c r="P35" s="4854">
        <v>0</v>
      </c>
      <c r="Q35" s="4854">
        <v>0</v>
      </c>
      <c r="R35" s="4854">
        <v>0</v>
      </c>
      <c r="S35" s="4854">
        <v>3</v>
      </c>
      <c r="T35" s="4854">
        <v>1</v>
      </c>
      <c r="U35" s="4854">
        <v>0</v>
      </c>
      <c r="V35" s="4854">
        <v>0</v>
      </c>
      <c r="W35" s="4854">
        <v>0</v>
      </c>
      <c r="X35" s="4854">
        <v>1</v>
      </c>
      <c r="Y35" s="4854">
        <v>3</v>
      </c>
      <c r="Z35" s="4854">
        <v>0</v>
      </c>
      <c r="AA35" s="4854">
        <v>1</v>
      </c>
      <c r="AB35" s="4854">
        <v>0</v>
      </c>
      <c r="AC35" s="4854">
        <v>0</v>
      </c>
      <c r="AD35" s="4854">
        <v>0</v>
      </c>
      <c r="AE35" s="4854">
        <v>4</v>
      </c>
      <c r="AF35" s="4854">
        <v>0</v>
      </c>
      <c r="AG35" s="4854">
        <v>0</v>
      </c>
      <c r="AH35" s="4854">
        <v>1</v>
      </c>
      <c r="AI35" s="4854">
        <v>2</v>
      </c>
      <c r="AJ35" s="4854">
        <v>4</v>
      </c>
      <c r="AK35" s="4854">
        <v>2</v>
      </c>
      <c r="AL35" s="4854">
        <v>0</v>
      </c>
      <c r="AM35" s="4854">
        <v>3</v>
      </c>
      <c r="AN35" s="4854">
        <v>0</v>
      </c>
      <c r="AO35" s="4854">
        <v>2</v>
      </c>
      <c r="AP35" s="4854">
        <v>1</v>
      </c>
      <c r="AQ35" s="4854">
        <v>1</v>
      </c>
      <c r="AR35" s="4854">
        <v>4</v>
      </c>
      <c r="AS35" s="4854">
        <v>1</v>
      </c>
      <c r="AT35" s="4854">
        <v>3</v>
      </c>
      <c r="AU35" s="4854">
        <v>2</v>
      </c>
      <c r="AV35" s="4854">
        <v>0</v>
      </c>
      <c r="AW35" s="4854">
        <v>1</v>
      </c>
      <c r="AX35" s="4854">
        <v>3</v>
      </c>
      <c r="AY35" s="4854">
        <v>0</v>
      </c>
      <c r="AZ35" s="4854">
        <v>0</v>
      </c>
      <c r="BA35" s="4854">
        <v>0</v>
      </c>
      <c r="BB35" s="4854">
        <v>11</v>
      </c>
      <c r="BC35" s="4854">
        <v>2</v>
      </c>
      <c r="BD35" s="4854">
        <v>3</v>
      </c>
      <c r="BE35" s="4854">
        <v>1</v>
      </c>
      <c r="BF35" s="4854">
        <v>5</v>
      </c>
      <c r="BG35" s="4854">
        <v>2</v>
      </c>
      <c r="BH35" s="4854">
        <v>1</v>
      </c>
      <c r="BI35" s="4854">
        <v>2</v>
      </c>
      <c r="BJ35" s="4854">
        <v>3</v>
      </c>
      <c r="BK35" s="4854">
        <v>1</v>
      </c>
      <c r="BL35" s="4854">
        <v>1</v>
      </c>
      <c r="BM35" s="4854">
        <v>0</v>
      </c>
      <c r="BN35" s="4854">
        <v>4</v>
      </c>
      <c r="BO35" s="4854">
        <v>1</v>
      </c>
      <c r="BP35" s="4854">
        <v>4</v>
      </c>
      <c r="BQ35" s="4854">
        <v>6</v>
      </c>
      <c r="BR35" s="4854">
        <v>1</v>
      </c>
      <c r="BS35" s="4854">
        <v>0</v>
      </c>
      <c r="BT35" s="4854">
        <v>0</v>
      </c>
      <c r="BU35" s="4854">
        <v>2</v>
      </c>
      <c r="BV35" s="4854">
        <v>3</v>
      </c>
      <c r="BW35" s="4854">
        <v>2</v>
      </c>
      <c r="BX35" s="4854">
        <v>6</v>
      </c>
      <c r="BY35" s="4854">
        <v>0</v>
      </c>
      <c r="BZ35" s="4854">
        <v>0</v>
      </c>
      <c r="CA35" s="4854">
        <v>0</v>
      </c>
      <c r="CB35" s="4854">
        <v>3</v>
      </c>
      <c r="CC35" s="4854">
        <v>5</v>
      </c>
      <c r="CD35" s="4854">
        <v>5</v>
      </c>
      <c r="CE35" s="4854">
        <v>2</v>
      </c>
      <c r="CF35" s="4854">
        <v>0</v>
      </c>
      <c r="CG35" s="4854">
        <v>8</v>
      </c>
      <c r="CH35" s="4854">
        <v>0</v>
      </c>
      <c r="CI35" s="4854">
        <v>0</v>
      </c>
      <c r="CJ35" s="4854">
        <v>2</v>
      </c>
      <c r="CK35" s="4854">
        <v>0</v>
      </c>
      <c r="CL35" s="4854">
        <v>0</v>
      </c>
      <c r="CM35" s="4854">
        <v>0</v>
      </c>
      <c r="CN35" s="4854">
        <v>2</v>
      </c>
      <c r="CO35" s="4854">
        <v>0</v>
      </c>
      <c r="CP35" s="4854">
        <v>0</v>
      </c>
      <c r="CQ35" s="4854">
        <v>3</v>
      </c>
      <c r="CR35" s="4854">
        <v>7</v>
      </c>
      <c r="CS35" s="4854">
        <v>2</v>
      </c>
      <c r="CT35" s="4854">
        <v>2</v>
      </c>
      <c r="CU35" s="4854">
        <v>4</v>
      </c>
      <c r="CV35" s="4854">
        <v>1</v>
      </c>
      <c r="CW35" s="4854">
        <v>0</v>
      </c>
      <c r="CX35" s="4854">
        <v>0</v>
      </c>
      <c r="CY35" s="4854">
        <v>4</v>
      </c>
      <c r="CZ35" s="4854">
        <v>3</v>
      </c>
      <c r="DA35" s="4854">
        <v>1</v>
      </c>
      <c r="DB35" s="4854">
        <v>0</v>
      </c>
      <c r="DC35" s="4854">
        <v>0</v>
      </c>
      <c r="DD35" s="4854">
        <v>0</v>
      </c>
      <c r="DE35" s="4854">
        <v>0</v>
      </c>
      <c r="DF35" s="4854">
        <v>1</v>
      </c>
      <c r="DG35" s="4854">
        <v>1</v>
      </c>
      <c r="DH35" s="4854">
        <v>1</v>
      </c>
      <c r="DI35" s="4854">
        <v>5</v>
      </c>
      <c r="DJ35" s="4854">
        <v>2</v>
      </c>
      <c r="DK35" s="4854">
        <v>0</v>
      </c>
      <c r="DL35" s="4854">
        <v>0</v>
      </c>
      <c r="DM35" s="4854">
        <v>0</v>
      </c>
      <c r="DN35" s="4854">
        <v>0</v>
      </c>
      <c r="DO35" s="4854">
        <v>1</v>
      </c>
      <c r="DP35" s="4854">
        <v>0</v>
      </c>
      <c r="DQ35" s="4854">
        <v>5</v>
      </c>
      <c r="DR35" s="4854">
        <v>2</v>
      </c>
      <c r="DS35" s="4854">
        <v>3</v>
      </c>
      <c r="DT35" s="4854">
        <v>3</v>
      </c>
      <c r="DU35" s="4854">
        <v>4</v>
      </c>
      <c r="DV35" s="4854">
        <v>0</v>
      </c>
      <c r="DW35" s="4854">
        <v>2</v>
      </c>
      <c r="DX35" s="4854">
        <v>0</v>
      </c>
      <c r="DY35" s="4854">
        <v>6</v>
      </c>
      <c r="DZ35" s="4854">
        <v>0</v>
      </c>
      <c r="EA35" s="4854">
        <v>0</v>
      </c>
      <c r="EB35" s="4854">
        <v>0</v>
      </c>
      <c r="EC35" s="4854">
        <v>0</v>
      </c>
      <c r="ED35" s="4854">
        <v>2</v>
      </c>
      <c r="EE35" s="4854">
        <v>1</v>
      </c>
      <c r="EF35" s="4854">
        <v>0</v>
      </c>
      <c r="EG35" s="4854">
        <v>3</v>
      </c>
      <c r="EH35" s="4854">
        <v>3</v>
      </c>
      <c r="EI35" s="4854">
        <v>1</v>
      </c>
      <c r="EJ35" s="4854">
        <v>0</v>
      </c>
      <c r="EK35" s="4854">
        <v>0</v>
      </c>
      <c r="EL35" s="4854">
        <v>2</v>
      </c>
      <c r="EM35" s="4854">
        <v>0</v>
      </c>
      <c r="EN35" s="4854">
        <v>0</v>
      </c>
      <c r="EO35" s="4854">
        <v>0</v>
      </c>
      <c r="EP35" s="4854">
        <v>0</v>
      </c>
      <c r="EQ35" s="4854">
        <v>1</v>
      </c>
      <c r="ER35" s="4854">
        <v>0</v>
      </c>
      <c r="ES35" s="4854">
        <v>0</v>
      </c>
      <c r="ET35" s="4854">
        <v>1</v>
      </c>
      <c r="EU35" s="4854">
        <v>0</v>
      </c>
      <c r="EV35" s="4854">
        <v>2</v>
      </c>
      <c r="EW35" s="4854">
        <v>0</v>
      </c>
      <c r="EX35" s="4854">
        <v>4</v>
      </c>
      <c r="EY35" s="4854">
        <v>0</v>
      </c>
      <c r="EZ35" s="4854">
        <v>0</v>
      </c>
      <c r="FA35" s="4854">
        <v>4</v>
      </c>
      <c r="FB35" s="4854">
        <v>0</v>
      </c>
      <c r="FC35" s="4854">
        <v>0</v>
      </c>
      <c r="FD35" s="4854">
        <v>0</v>
      </c>
      <c r="FE35" s="4854">
        <v>0</v>
      </c>
      <c r="FF35" s="4854">
        <v>0</v>
      </c>
      <c r="FG35" s="4854">
        <v>1</v>
      </c>
      <c r="FH35" s="4854">
        <v>1</v>
      </c>
      <c r="FI35" s="4854">
        <v>0</v>
      </c>
      <c r="FJ35" s="4854">
        <v>3</v>
      </c>
      <c r="FK35" s="4854">
        <v>1</v>
      </c>
      <c r="FL35" s="4854">
        <v>1</v>
      </c>
      <c r="FM35" s="4854">
        <v>0</v>
      </c>
      <c r="FN35" s="4854">
        <v>0</v>
      </c>
      <c r="FO35" s="4854">
        <v>0</v>
      </c>
      <c r="FP35" s="4854">
        <v>1</v>
      </c>
      <c r="FQ35" s="4854">
        <v>3</v>
      </c>
      <c r="FR35" s="4854">
        <v>0</v>
      </c>
      <c r="FS35" s="4854">
        <v>0</v>
      </c>
      <c r="FT35" s="4854">
        <v>0</v>
      </c>
      <c r="FU35" s="4854">
        <v>0</v>
      </c>
      <c r="FV35" s="4854">
        <v>2</v>
      </c>
      <c r="FW35" s="4854">
        <v>0</v>
      </c>
      <c r="FX35" s="4854">
        <v>0</v>
      </c>
      <c r="FY35" s="4854">
        <v>0</v>
      </c>
      <c r="FZ35" s="4854">
        <v>0</v>
      </c>
      <c r="GA35" s="4854">
        <v>1</v>
      </c>
      <c r="GB35" s="4854">
        <v>1</v>
      </c>
      <c r="GC35" s="4854">
        <v>0</v>
      </c>
      <c r="GD35" s="4854">
        <v>0</v>
      </c>
      <c r="GE35" s="4854">
        <v>0</v>
      </c>
      <c r="GF35" s="4854">
        <v>0</v>
      </c>
      <c r="GG35" s="4854">
        <v>0</v>
      </c>
      <c r="GH35" s="4854">
        <v>2</v>
      </c>
      <c r="GI35" s="4854">
        <v>0</v>
      </c>
      <c r="GJ35" s="4854">
        <v>0</v>
      </c>
      <c r="GK35" s="4854">
        <v>0</v>
      </c>
      <c r="GL35" s="4854">
        <v>0</v>
      </c>
      <c r="GM35" s="4854">
        <v>2</v>
      </c>
      <c r="GN35" s="4854">
        <v>0</v>
      </c>
      <c r="GO35" s="4854">
        <v>0</v>
      </c>
      <c r="GP35" s="4854">
        <v>1</v>
      </c>
      <c r="GQ35" s="4854">
        <v>0</v>
      </c>
      <c r="GR35" s="4854">
        <v>0</v>
      </c>
      <c r="GS35" s="4854">
        <v>0</v>
      </c>
      <c r="GT35" s="4854">
        <v>0</v>
      </c>
      <c r="GU35" s="4854">
        <v>0</v>
      </c>
      <c r="GV35" s="4854">
        <v>1</v>
      </c>
      <c r="GW35" s="4854">
        <v>2</v>
      </c>
      <c r="GX35" s="4854">
        <v>2</v>
      </c>
      <c r="GY35" s="4854">
        <v>1</v>
      </c>
      <c r="GZ35" s="4854">
        <v>0</v>
      </c>
      <c r="HA35" s="4854">
        <v>0</v>
      </c>
      <c r="HB35" s="4854">
        <v>0</v>
      </c>
      <c r="HC35" s="4854">
        <v>0</v>
      </c>
      <c r="HD35" s="4854">
        <v>2</v>
      </c>
      <c r="HE35" s="4854">
        <v>0</v>
      </c>
      <c r="HF35" s="4854">
        <v>0</v>
      </c>
      <c r="HG35" s="4854">
        <v>0</v>
      </c>
      <c r="HH35" s="4854">
        <v>0</v>
      </c>
      <c r="HI35" s="4854">
        <v>4</v>
      </c>
      <c r="HJ35" s="4854">
        <v>0</v>
      </c>
      <c r="HK35" s="4854">
        <v>0</v>
      </c>
      <c r="HL35" s="4854">
        <v>0</v>
      </c>
      <c r="HM35" s="4854">
        <v>0</v>
      </c>
      <c r="HN35" s="4854">
        <v>0</v>
      </c>
      <c r="HO35" s="4854">
        <v>0</v>
      </c>
      <c r="HP35" s="4854">
        <v>2</v>
      </c>
      <c r="HQ35" s="4854">
        <v>0</v>
      </c>
      <c r="HR35" s="4854">
        <v>0</v>
      </c>
      <c r="HS35" s="4854">
        <v>0</v>
      </c>
      <c r="HT35" s="4854">
        <v>0</v>
      </c>
      <c r="HU35" s="4854">
        <v>0</v>
      </c>
      <c r="HV35" s="4854">
        <v>3</v>
      </c>
      <c r="HW35" s="4854">
        <v>0</v>
      </c>
      <c r="HX35" s="4854">
        <v>0</v>
      </c>
      <c r="HY35" s="4854">
        <v>0</v>
      </c>
      <c r="HZ35" s="4854">
        <v>0</v>
      </c>
      <c r="IA35" s="4854">
        <v>0</v>
      </c>
      <c r="IB35" s="4854">
        <v>0</v>
      </c>
      <c r="IC35" s="4854">
        <v>0</v>
      </c>
      <c r="ID35" s="4854">
        <v>1</v>
      </c>
      <c r="IE35" s="4854">
        <v>0</v>
      </c>
      <c r="IF35" s="4854">
        <v>0</v>
      </c>
      <c r="IG35" s="4854">
        <v>0</v>
      </c>
      <c r="IH35" s="4854">
        <v>0</v>
      </c>
      <c r="II35" s="4854">
        <v>0</v>
      </c>
      <c r="IJ35" s="4854">
        <v>0</v>
      </c>
      <c r="IK35" s="4854">
        <v>0</v>
      </c>
      <c r="IL35" s="4854">
        <v>0</v>
      </c>
      <c r="IM35" s="4854">
        <v>0</v>
      </c>
      <c r="IN35" s="4854">
        <v>0</v>
      </c>
      <c r="IO35" s="4854">
        <v>0</v>
      </c>
      <c r="IP35" s="4854">
        <v>0</v>
      </c>
      <c r="IQ35" s="4854">
        <v>0</v>
      </c>
      <c r="IR35" s="4854">
        <v>0</v>
      </c>
      <c r="IS35" s="4854">
        <v>0</v>
      </c>
      <c r="IT35" s="4854">
        <v>0</v>
      </c>
      <c r="IU35" s="4854">
        <v>0</v>
      </c>
      <c r="IV35" s="4854">
        <v>0</v>
      </c>
      <c r="IW35" s="4854">
        <v>0</v>
      </c>
      <c r="IX35" s="4854">
        <v>0</v>
      </c>
      <c r="IY35" s="4854">
        <v>0</v>
      </c>
      <c r="IZ35" s="4854">
        <v>0</v>
      </c>
      <c r="JA35" s="4854">
        <v>0</v>
      </c>
      <c r="JB35" s="4854">
        <v>0</v>
      </c>
      <c r="JC35" s="4854">
        <v>0</v>
      </c>
      <c r="JD35" s="4854">
        <v>12</v>
      </c>
      <c r="JE35" s="4854">
        <v>0</v>
      </c>
      <c r="JF35" s="4854">
        <v>0</v>
      </c>
      <c r="JG35" s="4854">
        <v>0</v>
      </c>
      <c r="JH35" s="4854">
        <v>0</v>
      </c>
      <c r="JI35" s="4854">
        <v>0</v>
      </c>
      <c r="JJ35" s="4854">
        <v>0</v>
      </c>
      <c r="JK35" s="4854">
        <v>0</v>
      </c>
      <c r="JL35" s="4854">
        <v>0</v>
      </c>
      <c r="JM35" s="4854">
        <v>0</v>
      </c>
      <c r="JN35" s="4854">
        <v>0</v>
      </c>
      <c r="JO35" s="4854">
        <v>0</v>
      </c>
      <c r="JP35" s="4854">
        <v>0</v>
      </c>
      <c r="JQ35" s="4854">
        <v>0</v>
      </c>
      <c r="JR35" s="4854">
        <v>0</v>
      </c>
      <c r="JS35" s="4854">
        <v>0</v>
      </c>
      <c r="JT35" s="4854">
        <v>0</v>
      </c>
      <c r="JU35" s="4854">
        <v>0</v>
      </c>
      <c r="JV35" s="4854">
        <v>1</v>
      </c>
      <c r="JW35" s="4854">
        <v>0</v>
      </c>
      <c r="JX35" s="4854">
        <v>1</v>
      </c>
      <c r="JY35" s="4854">
        <v>0</v>
      </c>
      <c r="JZ35" s="4854">
        <v>1</v>
      </c>
      <c r="KA35" s="4854">
        <v>0</v>
      </c>
      <c r="KB35" s="4854">
        <v>0</v>
      </c>
      <c r="KC35" s="4854">
        <v>0</v>
      </c>
      <c r="KD35" s="4854">
        <v>0</v>
      </c>
      <c r="KE35" s="4854">
        <v>0</v>
      </c>
      <c r="KF35" s="4854">
        <v>0</v>
      </c>
      <c r="KG35" s="4854">
        <v>0</v>
      </c>
      <c r="KH35" s="4854">
        <v>0</v>
      </c>
      <c r="KI35" s="4854">
        <v>0</v>
      </c>
      <c r="KJ35" s="4854">
        <v>0</v>
      </c>
      <c r="KK35" s="4854">
        <v>2</v>
      </c>
      <c r="KL35" s="4854">
        <v>1</v>
      </c>
      <c r="KM35" s="4854">
        <v>3</v>
      </c>
      <c r="KN35" s="4854">
        <v>1</v>
      </c>
      <c r="KO35" s="4854">
        <v>0</v>
      </c>
      <c r="KP35" s="4854">
        <v>1</v>
      </c>
      <c r="KQ35" s="4854">
        <v>0</v>
      </c>
      <c r="KR35" s="4854">
        <v>1</v>
      </c>
      <c r="KS35" s="4854">
        <v>0</v>
      </c>
      <c r="KT35" s="4854">
        <v>1</v>
      </c>
      <c r="KU35" s="4854">
        <v>0</v>
      </c>
      <c r="KV35" s="4854">
        <v>0</v>
      </c>
      <c r="KW35" s="4854">
        <v>0</v>
      </c>
      <c r="KX35" s="4854">
        <v>0</v>
      </c>
      <c r="KY35" s="4854">
        <v>0</v>
      </c>
      <c r="KZ35" s="4854">
        <v>0</v>
      </c>
      <c r="LA35" s="4854">
        <v>1</v>
      </c>
      <c r="LB35" s="4854">
        <v>2</v>
      </c>
      <c r="LC35" s="4854">
        <v>2</v>
      </c>
      <c r="LD35" s="4854">
        <v>0</v>
      </c>
      <c r="LE35" s="4854">
        <v>0</v>
      </c>
      <c r="LF35" s="4854">
        <v>0</v>
      </c>
      <c r="LG35" s="4854">
        <v>0</v>
      </c>
      <c r="LH35" s="4854">
        <v>0</v>
      </c>
      <c r="LI35" s="4854">
        <v>0</v>
      </c>
      <c r="LJ35" s="4854">
        <v>1</v>
      </c>
      <c r="LK35" s="4854">
        <v>0</v>
      </c>
      <c r="LL35" s="4854">
        <v>1</v>
      </c>
      <c r="LM35" s="4854">
        <v>0</v>
      </c>
      <c r="LN35" s="4854">
        <v>0</v>
      </c>
      <c r="LO35" s="4854">
        <v>0</v>
      </c>
      <c r="LP35" s="4854">
        <v>0</v>
      </c>
      <c r="LQ35" s="4854">
        <v>1</v>
      </c>
      <c r="LR35" s="4854">
        <v>0</v>
      </c>
      <c r="LS35" s="4854">
        <v>1</v>
      </c>
      <c r="LT35" s="4854">
        <v>0</v>
      </c>
      <c r="LU35" s="4854">
        <v>1</v>
      </c>
      <c r="LV35" s="4854">
        <v>1</v>
      </c>
      <c r="LW35" s="4854">
        <v>0</v>
      </c>
      <c r="LX35" s="4854">
        <v>0</v>
      </c>
      <c r="LY35" s="4854">
        <v>0</v>
      </c>
      <c r="LZ35" s="4854">
        <v>0</v>
      </c>
      <c r="MA35" s="4854">
        <v>0</v>
      </c>
      <c r="MB35" s="4854">
        <v>1</v>
      </c>
      <c r="MC35" s="4854">
        <v>1</v>
      </c>
      <c r="MD35" s="4854">
        <v>1</v>
      </c>
      <c r="ME35" s="4854">
        <v>0</v>
      </c>
      <c r="MF35" s="4854">
        <v>1</v>
      </c>
      <c r="MG35" s="4854">
        <v>1</v>
      </c>
      <c r="MH35" s="4854">
        <v>0</v>
      </c>
      <c r="MI35" s="4854">
        <v>0</v>
      </c>
      <c r="MJ35" s="4854">
        <v>2</v>
      </c>
      <c r="MK35" s="4854">
        <v>1</v>
      </c>
      <c r="ML35" s="4854">
        <v>2</v>
      </c>
      <c r="MM35" s="4854">
        <v>2</v>
      </c>
      <c r="MN35" s="4854">
        <v>1</v>
      </c>
      <c r="MO35" s="4854">
        <v>1</v>
      </c>
      <c r="MP35" s="4854">
        <v>2</v>
      </c>
      <c r="MQ35" s="4854">
        <v>0</v>
      </c>
      <c r="MR35" s="4854">
        <v>3</v>
      </c>
      <c r="MS35" s="4854">
        <v>0</v>
      </c>
      <c r="MT35" s="4854">
        <v>1</v>
      </c>
      <c r="MU35" s="4854">
        <v>2</v>
      </c>
      <c r="MV35" s="4854">
        <v>1</v>
      </c>
      <c r="MW35" s="4854">
        <v>0</v>
      </c>
      <c r="MX35" s="4854">
        <v>0</v>
      </c>
      <c r="MY35" s="4854">
        <v>1</v>
      </c>
      <c r="MZ35" s="4854">
        <v>0</v>
      </c>
      <c r="NA35" s="4854">
        <v>0</v>
      </c>
      <c r="NB35" s="4854">
        <v>0</v>
      </c>
      <c r="NC35" s="4854">
        <v>1</v>
      </c>
      <c r="ND35" s="4854">
        <v>2</v>
      </c>
      <c r="NE35" s="4854">
        <v>0</v>
      </c>
      <c r="NF35" s="4854">
        <v>0</v>
      </c>
      <c r="NG35" s="4854">
        <v>0</v>
      </c>
      <c r="NH35" s="4854">
        <v>2</v>
      </c>
      <c r="NI35" s="4854">
        <v>3</v>
      </c>
      <c r="NJ35" s="4854">
        <v>0</v>
      </c>
      <c r="NK35" s="4854">
        <v>1</v>
      </c>
      <c r="NL35" s="4854">
        <v>1</v>
      </c>
      <c r="NM35" s="4854">
        <v>2</v>
      </c>
      <c r="NN35" s="4854">
        <v>2</v>
      </c>
      <c r="NO35" s="4854">
        <v>0</v>
      </c>
      <c r="NP35" s="4854">
        <v>0</v>
      </c>
      <c r="NQ35" s="4854">
        <v>0</v>
      </c>
      <c r="NR35" s="4854">
        <v>1</v>
      </c>
      <c r="NS35" s="4854">
        <v>3</v>
      </c>
      <c r="NT35" s="4854">
        <v>1</v>
      </c>
      <c r="NU35" s="4854">
        <v>0</v>
      </c>
      <c r="NV35" s="4854">
        <v>0</v>
      </c>
      <c r="NW35" s="4854">
        <v>0</v>
      </c>
      <c r="NX35" s="4854">
        <v>0</v>
      </c>
      <c r="NY35" s="4854">
        <v>0</v>
      </c>
      <c r="NZ35" s="4854">
        <v>0</v>
      </c>
      <c r="OA35" s="4854">
        <v>4</v>
      </c>
      <c r="OB35" s="4854">
        <v>0</v>
      </c>
      <c r="OC35" s="4854">
        <v>0</v>
      </c>
      <c r="OD35" s="4854">
        <v>0</v>
      </c>
      <c r="OE35" s="4854">
        <v>3</v>
      </c>
      <c r="OF35" s="4854">
        <v>2</v>
      </c>
      <c r="OG35" s="4854">
        <v>1</v>
      </c>
      <c r="OH35" s="4854">
        <v>0</v>
      </c>
      <c r="OI35" s="4854">
        <v>0</v>
      </c>
      <c r="OJ35" s="4854">
        <v>2</v>
      </c>
      <c r="OK35" s="4854">
        <v>0</v>
      </c>
      <c r="OL35" s="4854">
        <v>0</v>
      </c>
      <c r="OM35" s="4854">
        <v>0</v>
      </c>
      <c r="ON35" s="4854">
        <v>3</v>
      </c>
      <c r="OO35" s="4854">
        <v>0</v>
      </c>
      <c r="OP35" s="4854">
        <v>1</v>
      </c>
      <c r="OQ35" s="4854">
        <v>0</v>
      </c>
      <c r="OR35" s="4854">
        <v>0</v>
      </c>
      <c r="OS35" s="4854">
        <v>0</v>
      </c>
      <c r="OT35" s="4854">
        <v>0</v>
      </c>
      <c r="OU35" s="4854">
        <v>1</v>
      </c>
      <c r="OV35" s="4854">
        <v>0</v>
      </c>
      <c r="OW35" s="4854">
        <v>0</v>
      </c>
      <c r="OX35" s="4854">
        <v>3</v>
      </c>
      <c r="OY35" s="4854">
        <v>2</v>
      </c>
      <c r="OZ35" s="4854">
        <v>0</v>
      </c>
      <c r="PA35" s="4854">
        <v>1</v>
      </c>
      <c r="PB35" s="4854">
        <v>1</v>
      </c>
      <c r="PC35" s="4854">
        <v>0</v>
      </c>
      <c r="PD35" s="4854">
        <v>1</v>
      </c>
      <c r="PE35" s="4854">
        <v>0</v>
      </c>
      <c r="PF35" s="4854">
        <v>0</v>
      </c>
      <c r="PG35" s="4854">
        <v>0</v>
      </c>
      <c r="PH35" s="4854">
        <v>0</v>
      </c>
      <c r="PI35" s="4854">
        <v>1</v>
      </c>
      <c r="PJ35" s="4854">
        <v>0</v>
      </c>
      <c r="PK35" s="4854">
        <v>1</v>
      </c>
      <c r="PL35" s="4854">
        <v>0</v>
      </c>
      <c r="PM35" s="4854">
        <v>0</v>
      </c>
      <c r="PN35" s="4854">
        <v>0</v>
      </c>
      <c r="PO35" s="4854">
        <v>0</v>
      </c>
      <c r="PP35" s="4854">
        <v>0</v>
      </c>
      <c r="PQ35" s="4854">
        <v>1</v>
      </c>
      <c r="PR35" s="4854">
        <v>1</v>
      </c>
      <c r="PS35" s="4854">
        <v>0</v>
      </c>
      <c r="PT35" s="4854">
        <v>0</v>
      </c>
      <c r="PU35" s="4854">
        <v>0</v>
      </c>
      <c r="PV35" s="4854">
        <v>0</v>
      </c>
      <c r="PW35" s="4854">
        <v>0</v>
      </c>
      <c r="PX35" s="4854">
        <v>0</v>
      </c>
      <c r="PY35" s="4854">
        <v>0</v>
      </c>
      <c r="PZ35" s="4854">
        <v>0</v>
      </c>
      <c r="QA35" s="4854">
        <v>0</v>
      </c>
      <c r="QB35" s="4854">
        <v>0</v>
      </c>
      <c r="QC35" s="4854">
        <v>0</v>
      </c>
      <c r="QD35" s="4854">
        <v>0</v>
      </c>
      <c r="QE35" s="4854">
        <v>0</v>
      </c>
      <c r="QF35" s="4854">
        <v>0</v>
      </c>
      <c r="QG35" s="4854">
        <v>0</v>
      </c>
      <c r="QH35" s="4854">
        <v>2</v>
      </c>
      <c r="QI35" s="4854">
        <v>1</v>
      </c>
      <c r="QJ35" s="4854">
        <v>0</v>
      </c>
      <c r="QK35" s="4854">
        <v>0</v>
      </c>
      <c r="QL35" s="4854">
        <v>0</v>
      </c>
      <c r="QM35" s="4854">
        <v>2</v>
      </c>
      <c r="QN35" s="4854">
        <v>0</v>
      </c>
      <c r="QO35" s="4854">
        <v>0</v>
      </c>
      <c r="QP35" s="4854">
        <v>0</v>
      </c>
      <c r="QQ35" s="4854">
        <v>0</v>
      </c>
      <c r="QR35" s="4854">
        <v>0</v>
      </c>
      <c r="QS35" s="4854">
        <v>2</v>
      </c>
      <c r="QT35" s="4854">
        <v>1</v>
      </c>
      <c r="QU35" s="4854">
        <v>0</v>
      </c>
      <c r="QV35" s="4854">
        <v>0</v>
      </c>
      <c r="QW35" s="4854">
        <v>0</v>
      </c>
      <c r="QX35" s="4854">
        <v>0</v>
      </c>
      <c r="QY35" s="4854">
        <v>0</v>
      </c>
      <c r="QZ35" s="4854">
        <v>2</v>
      </c>
      <c r="RA35" s="4854">
        <v>0</v>
      </c>
      <c r="RB35" s="4854">
        <v>0</v>
      </c>
      <c r="RC35" s="4854">
        <v>1</v>
      </c>
      <c r="RD35" s="4854">
        <v>0</v>
      </c>
      <c r="RE35" s="4854">
        <v>0</v>
      </c>
      <c r="RF35" s="4854">
        <v>0</v>
      </c>
      <c r="RG35" s="4854">
        <v>2</v>
      </c>
      <c r="RH35" s="4854">
        <v>0</v>
      </c>
      <c r="RI35" s="4854">
        <v>0</v>
      </c>
      <c r="RJ35" s="4854">
        <v>1</v>
      </c>
      <c r="RK35" s="4854">
        <v>0</v>
      </c>
      <c r="RL35" s="4854">
        <v>1</v>
      </c>
      <c r="RM35" s="4854">
        <v>0</v>
      </c>
      <c r="RN35" s="4854">
        <v>0</v>
      </c>
      <c r="RO35" s="4854">
        <v>3</v>
      </c>
      <c r="RP35" s="4854">
        <v>0</v>
      </c>
      <c r="RQ35" s="4854">
        <v>0</v>
      </c>
      <c r="RR35" s="4854">
        <v>0</v>
      </c>
      <c r="RS35" s="4854">
        <v>1</v>
      </c>
      <c r="RT35" s="4854">
        <v>0</v>
      </c>
      <c r="RU35" s="4854">
        <v>2</v>
      </c>
      <c r="RV35" s="4854">
        <v>1</v>
      </c>
      <c r="RW35" s="4854">
        <v>0</v>
      </c>
      <c r="RX35" s="4854">
        <v>0</v>
      </c>
      <c r="RY35" s="4854">
        <v>0</v>
      </c>
      <c r="RZ35" s="4854">
        <v>0</v>
      </c>
      <c r="SA35" s="4854">
        <v>0</v>
      </c>
      <c r="SB35" s="4854">
        <v>1</v>
      </c>
      <c r="SC35" s="4854">
        <v>0</v>
      </c>
      <c r="SD35" s="4854">
        <v>2</v>
      </c>
      <c r="SE35" s="4854">
        <v>0</v>
      </c>
      <c r="SF35" s="4854">
        <v>3</v>
      </c>
      <c r="SG35" s="4854">
        <v>0</v>
      </c>
      <c r="SH35" s="4854">
        <v>0</v>
      </c>
      <c r="SI35" s="4854">
        <v>0</v>
      </c>
      <c r="SJ35" s="4854">
        <v>0</v>
      </c>
      <c r="SK35" s="4854">
        <v>2</v>
      </c>
      <c r="SL35" s="4854">
        <v>0</v>
      </c>
      <c r="SM35" s="4854">
        <v>0</v>
      </c>
      <c r="SN35" s="4854">
        <v>0</v>
      </c>
      <c r="SO35" s="4854">
        <v>1</v>
      </c>
      <c r="SP35" s="4854">
        <v>0</v>
      </c>
      <c r="SQ35" s="4854">
        <v>2</v>
      </c>
      <c r="SR35" s="4854">
        <v>0</v>
      </c>
      <c r="SS35" s="4854">
        <v>2</v>
      </c>
      <c r="ST35" s="4854">
        <v>1</v>
      </c>
      <c r="SU35" s="4854">
        <v>0</v>
      </c>
      <c r="SV35" s="4854">
        <v>0</v>
      </c>
      <c r="SW35" s="4854">
        <v>4</v>
      </c>
      <c r="SX35" s="4854">
        <v>0</v>
      </c>
      <c r="SY35" s="4854">
        <v>0</v>
      </c>
      <c r="SZ35" s="4854">
        <v>1</v>
      </c>
    </row>
    <row r="36" spans="1:520" s="1411" customFormat="1" ht="13.2" x14ac:dyDescent="0.25">
      <c r="A36" s="4851" t="s">
        <v>2</v>
      </c>
      <c r="B36" s="4854">
        <v>0</v>
      </c>
      <c r="C36" s="4854">
        <v>0</v>
      </c>
      <c r="D36" s="4854">
        <v>0</v>
      </c>
      <c r="E36" s="4854">
        <v>0</v>
      </c>
      <c r="F36" s="4854">
        <v>0</v>
      </c>
      <c r="G36" s="4854">
        <v>0</v>
      </c>
      <c r="H36" s="4854">
        <v>0</v>
      </c>
      <c r="I36" s="4854">
        <v>0</v>
      </c>
      <c r="J36" s="4854">
        <v>0</v>
      </c>
      <c r="K36" s="4854">
        <v>0</v>
      </c>
      <c r="L36" s="4854">
        <v>0</v>
      </c>
      <c r="M36" s="4854">
        <v>0</v>
      </c>
      <c r="N36" s="4854">
        <v>0</v>
      </c>
      <c r="O36" s="4854">
        <v>0</v>
      </c>
      <c r="P36" s="4854">
        <v>0</v>
      </c>
      <c r="Q36" s="4854">
        <v>0</v>
      </c>
      <c r="R36" s="4854">
        <v>0</v>
      </c>
      <c r="S36" s="4854">
        <v>0</v>
      </c>
      <c r="T36" s="4854">
        <v>0</v>
      </c>
      <c r="U36" s="4854">
        <v>0</v>
      </c>
      <c r="V36" s="4854">
        <v>0</v>
      </c>
      <c r="W36" s="4854">
        <v>0</v>
      </c>
      <c r="X36" s="4854">
        <v>0</v>
      </c>
      <c r="Y36" s="4854">
        <v>1</v>
      </c>
      <c r="Z36" s="4854">
        <v>0</v>
      </c>
      <c r="AA36" s="4854">
        <v>0</v>
      </c>
      <c r="AB36" s="4854">
        <v>0</v>
      </c>
      <c r="AC36" s="4854">
        <v>0</v>
      </c>
      <c r="AD36" s="4854">
        <v>0</v>
      </c>
      <c r="AE36" s="4854">
        <v>0</v>
      </c>
      <c r="AF36" s="4854">
        <v>0</v>
      </c>
      <c r="AG36" s="4854">
        <v>0</v>
      </c>
      <c r="AH36" s="4854">
        <v>0</v>
      </c>
      <c r="AI36" s="4854">
        <v>0</v>
      </c>
      <c r="AJ36" s="4854">
        <v>0</v>
      </c>
      <c r="AK36" s="4854">
        <v>1</v>
      </c>
      <c r="AL36" s="4854">
        <v>0</v>
      </c>
      <c r="AM36" s="4854">
        <v>0</v>
      </c>
      <c r="AN36" s="4854">
        <v>1</v>
      </c>
      <c r="AO36" s="4854">
        <v>3</v>
      </c>
      <c r="AP36" s="4854">
        <v>0</v>
      </c>
      <c r="AQ36" s="4854">
        <v>0</v>
      </c>
      <c r="AR36" s="4854">
        <v>0</v>
      </c>
      <c r="AS36" s="4854">
        <v>2</v>
      </c>
      <c r="AT36" s="4854">
        <v>0</v>
      </c>
      <c r="AU36" s="4854">
        <v>0</v>
      </c>
      <c r="AV36" s="4854">
        <v>0</v>
      </c>
      <c r="AW36" s="4854">
        <v>0</v>
      </c>
      <c r="AX36" s="4854">
        <v>1</v>
      </c>
      <c r="AY36" s="4854">
        <v>1</v>
      </c>
      <c r="AZ36" s="4854">
        <v>0</v>
      </c>
      <c r="BA36" s="4854">
        <v>0</v>
      </c>
      <c r="BB36" s="4854">
        <v>0</v>
      </c>
      <c r="BC36" s="4854">
        <v>0</v>
      </c>
      <c r="BD36" s="4854">
        <v>0</v>
      </c>
      <c r="BE36" s="4854">
        <v>0</v>
      </c>
      <c r="BF36" s="4854">
        <v>0</v>
      </c>
      <c r="BG36" s="4854">
        <v>1</v>
      </c>
      <c r="BH36" s="4854">
        <v>0</v>
      </c>
      <c r="BI36" s="4854">
        <v>0</v>
      </c>
      <c r="BJ36" s="4854">
        <v>0</v>
      </c>
      <c r="BK36" s="4854">
        <v>0</v>
      </c>
      <c r="BL36" s="4854">
        <v>1</v>
      </c>
      <c r="BM36" s="4854">
        <v>0</v>
      </c>
      <c r="BN36" s="4854">
        <v>0</v>
      </c>
      <c r="BO36" s="4854">
        <v>1</v>
      </c>
      <c r="BP36" s="4854">
        <v>0</v>
      </c>
      <c r="BQ36" s="4854">
        <v>0</v>
      </c>
      <c r="BR36" s="4854">
        <v>0</v>
      </c>
      <c r="BS36" s="4854">
        <v>0</v>
      </c>
      <c r="BT36" s="4854">
        <v>0</v>
      </c>
      <c r="BU36" s="4854">
        <v>0</v>
      </c>
      <c r="BV36" s="4854">
        <v>0</v>
      </c>
      <c r="BW36" s="4854">
        <v>2</v>
      </c>
      <c r="BX36" s="4854">
        <v>1</v>
      </c>
      <c r="BY36" s="4854">
        <v>0</v>
      </c>
      <c r="BZ36" s="4854">
        <v>1</v>
      </c>
      <c r="CA36" s="4854">
        <v>0</v>
      </c>
      <c r="CB36" s="4854">
        <v>0</v>
      </c>
      <c r="CC36" s="4854">
        <v>0</v>
      </c>
      <c r="CD36" s="4854">
        <v>0</v>
      </c>
      <c r="CE36" s="4854">
        <v>0</v>
      </c>
      <c r="CF36" s="4854">
        <v>0</v>
      </c>
      <c r="CG36" s="4854">
        <v>0</v>
      </c>
      <c r="CH36" s="4854">
        <v>0</v>
      </c>
      <c r="CI36" s="4854">
        <v>0</v>
      </c>
      <c r="CJ36" s="4854">
        <v>0</v>
      </c>
      <c r="CK36" s="4854">
        <v>0</v>
      </c>
      <c r="CL36" s="4854">
        <v>0</v>
      </c>
      <c r="CM36" s="4854">
        <v>0</v>
      </c>
      <c r="CN36" s="4854">
        <v>0</v>
      </c>
      <c r="CO36" s="4854">
        <v>3</v>
      </c>
      <c r="CP36" s="4854">
        <v>0</v>
      </c>
      <c r="CQ36" s="4854">
        <v>0</v>
      </c>
      <c r="CR36" s="4854">
        <v>0</v>
      </c>
      <c r="CS36" s="4854">
        <v>2</v>
      </c>
      <c r="CT36" s="4854">
        <v>0</v>
      </c>
      <c r="CU36" s="4854">
        <v>0</v>
      </c>
      <c r="CV36" s="4854">
        <v>0</v>
      </c>
      <c r="CW36" s="4854">
        <v>0</v>
      </c>
      <c r="CX36" s="4854">
        <v>0</v>
      </c>
      <c r="CY36" s="4854">
        <v>0</v>
      </c>
      <c r="CZ36" s="4854">
        <v>0</v>
      </c>
      <c r="DA36" s="4854">
        <v>0</v>
      </c>
      <c r="DB36" s="4854">
        <v>0</v>
      </c>
      <c r="DC36" s="4854">
        <v>0</v>
      </c>
      <c r="DD36" s="4854">
        <v>0</v>
      </c>
      <c r="DE36" s="4854">
        <v>0</v>
      </c>
      <c r="DF36" s="4854">
        <v>3</v>
      </c>
      <c r="DG36" s="4854">
        <v>2</v>
      </c>
      <c r="DH36" s="4854">
        <v>1</v>
      </c>
      <c r="DI36" s="4854">
        <v>0</v>
      </c>
      <c r="DJ36" s="4854">
        <v>0</v>
      </c>
      <c r="DK36" s="4854">
        <v>0</v>
      </c>
      <c r="DL36" s="4854">
        <v>0</v>
      </c>
      <c r="DM36" s="4854">
        <v>0</v>
      </c>
      <c r="DN36" s="4854">
        <v>0</v>
      </c>
      <c r="DO36" s="4854">
        <v>0</v>
      </c>
      <c r="DP36" s="4854">
        <v>0</v>
      </c>
      <c r="DQ36" s="4854">
        <v>0</v>
      </c>
      <c r="DR36" s="4854">
        <v>0</v>
      </c>
      <c r="DS36" s="4854">
        <v>0</v>
      </c>
      <c r="DT36" s="4854">
        <v>0</v>
      </c>
      <c r="DU36" s="4854">
        <v>0</v>
      </c>
      <c r="DV36" s="4854">
        <v>0</v>
      </c>
      <c r="DW36" s="4854">
        <v>0</v>
      </c>
      <c r="DX36" s="4854">
        <v>0</v>
      </c>
      <c r="DY36" s="4854">
        <v>0</v>
      </c>
      <c r="DZ36" s="4854">
        <v>0</v>
      </c>
      <c r="EA36" s="4854">
        <v>0</v>
      </c>
      <c r="EB36" s="4854">
        <v>0</v>
      </c>
      <c r="EC36" s="4854">
        <v>0</v>
      </c>
      <c r="ED36" s="4854">
        <v>0</v>
      </c>
      <c r="EE36" s="4854">
        <v>0</v>
      </c>
      <c r="EF36" s="4854">
        <v>0</v>
      </c>
      <c r="EG36" s="4854">
        <v>0</v>
      </c>
      <c r="EH36" s="4854">
        <v>0</v>
      </c>
      <c r="EI36" s="4854">
        <v>0</v>
      </c>
      <c r="EJ36" s="4854">
        <v>0</v>
      </c>
      <c r="EK36" s="4854">
        <v>0</v>
      </c>
      <c r="EL36" s="4854">
        <v>0</v>
      </c>
      <c r="EM36" s="4854">
        <v>0</v>
      </c>
      <c r="EN36" s="4854">
        <v>0</v>
      </c>
      <c r="EO36" s="4854">
        <v>0</v>
      </c>
      <c r="EP36" s="4854">
        <v>0</v>
      </c>
      <c r="EQ36" s="4854">
        <v>0</v>
      </c>
      <c r="ER36" s="4854">
        <v>0</v>
      </c>
      <c r="ES36" s="4854">
        <v>0</v>
      </c>
      <c r="ET36" s="4854">
        <v>0</v>
      </c>
      <c r="EU36" s="4854">
        <v>0</v>
      </c>
      <c r="EV36" s="4854">
        <v>0</v>
      </c>
      <c r="EW36" s="4854">
        <v>0</v>
      </c>
      <c r="EX36" s="4854">
        <v>0</v>
      </c>
      <c r="EY36" s="4854">
        <v>0</v>
      </c>
      <c r="EZ36" s="4854">
        <v>1</v>
      </c>
      <c r="FA36" s="4854">
        <v>0</v>
      </c>
      <c r="FB36" s="4854">
        <v>0</v>
      </c>
      <c r="FC36" s="4854">
        <v>0</v>
      </c>
      <c r="FD36" s="4854">
        <v>0</v>
      </c>
      <c r="FE36" s="4854">
        <v>0</v>
      </c>
      <c r="FF36" s="4854">
        <v>2</v>
      </c>
      <c r="FG36" s="4854">
        <v>0</v>
      </c>
      <c r="FH36" s="4854">
        <v>0</v>
      </c>
      <c r="FI36" s="4854">
        <v>0</v>
      </c>
      <c r="FJ36" s="4854">
        <v>0</v>
      </c>
      <c r="FK36" s="4854">
        <v>0</v>
      </c>
      <c r="FL36" s="4854">
        <v>0</v>
      </c>
      <c r="FM36" s="4854">
        <v>0</v>
      </c>
      <c r="FN36" s="4854">
        <v>0</v>
      </c>
      <c r="FO36" s="4854">
        <v>0</v>
      </c>
      <c r="FP36" s="4854">
        <v>0</v>
      </c>
      <c r="FQ36" s="4854">
        <v>0</v>
      </c>
      <c r="FR36" s="4854">
        <v>0</v>
      </c>
      <c r="FS36" s="4854">
        <v>0</v>
      </c>
      <c r="FT36" s="4854">
        <v>0</v>
      </c>
      <c r="FU36" s="4854">
        <v>0</v>
      </c>
      <c r="FV36" s="4854">
        <v>0</v>
      </c>
      <c r="FW36" s="4854">
        <v>0</v>
      </c>
      <c r="FX36" s="4854">
        <v>0</v>
      </c>
      <c r="FY36" s="4854">
        <v>0</v>
      </c>
      <c r="FZ36" s="4854">
        <v>0</v>
      </c>
      <c r="GA36" s="4854">
        <v>0</v>
      </c>
      <c r="GB36" s="4854">
        <v>0</v>
      </c>
      <c r="GC36" s="4854">
        <v>0</v>
      </c>
      <c r="GD36" s="4854">
        <v>0</v>
      </c>
      <c r="GE36" s="4854">
        <v>0</v>
      </c>
      <c r="GF36" s="4854">
        <v>0</v>
      </c>
      <c r="GG36" s="4854">
        <v>0</v>
      </c>
      <c r="GH36" s="4854">
        <v>0</v>
      </c>
      <c r="GI36" s="4854">
        <v>0</v>
      </c>
      <c r="GJ36" s="4854">
        <v>0</v>
      </c>
      <c r="GK36" s="4854">
        <v>0</v>
      </c>
      <c r="GL36" s="4854">
        <v>0</v>
      </c>
      <c r="GM36" s="4854">
        <v>0</v>
      </c>
      <c r="GN36" s="4854">
        <v>0</v>
      </c>
      <c r="GO36" s="4854">
        <v>0</v>
      </c>
      <c r="GP36" s="4854">
        <v>0</v>
      </c>
      <c r="GQ36" s="4854">
        <v>0</v>
      </c>
      <c r="GR36" s="4854">
        <v>0</v>
      </c>
      <c r="GS36" s="4854">
        <v>0</v>
      </c>
      <c r="GT36" s="4854">
        <v>0</v>
      </c>
      <c r="GU36" s="4854">
        <v>0</v>
      </c>
      <c r="GV36" s="4854">
        <v>0</v>
      </c>
      <c r="GW36" s="4854">
        <v>0</v>
      </c>
      <c r="GX36" s="4854">
        <v>0</v>
      </c>
      <c r="GY36" s="4854">
        <v>0</v>
      </c>
      <c r="GZ36" s="4854">
        <v>0</v>
      </c>
      <c r="HA36" s="4854">
        <v>0</v>
      </c>
      <c r="HB36" s="4854">
        <v>0</v>
      </c>
      <c r="HC36" s="4854">
        <v>0</v>
      </c>
      <c r="HD36" s="4854">
        <v>1</v>
      </c>
      <c r="HE36" s="4854">
        <v>0</v>
      </c>
      <c r="HF36" s="4854">
        <v>0</v>
      </c>
      <c r="HG36" s="4854">
        <v>0</v>
      </c>
      <c r="HH36" s="4854">
        <v>0</v>
      </c>
      <c r="HI36" s="4854">
        <v>0</v>
      </c>
      <c r="HJ36" s="4854">
        <v>0</v>
      </c>
      <c r="HK36" s="4854">
        <v>0</v>
      </c>
      <c r="HL36" s="4854">
        <v>0</v>
      </c>
      <c r="HM36" s="4854">
        <v>0</v>
      </c>
      <c r="HN36" s="4854">
        <v>0</v>
      </c>
      <c r="HO36" s="4854">
        <v>0</v>
      </c>
      <c r="HP36" s="4854">
        <v>0</v>
      </c>
      <c r="HQ36" s="4854">
        <v>0</v>
      </c>
      <c r="HR36" s="4854">
        <v>0</v>
      </c>
      <c r="HS36" s="4854">
        <v>0</v>
      </c>
      <c r="HT36" s="4854">
        <v>0</v>
      </c>
      <c r="HU36" s="4854">
        <v>0</v>
      </c>
      <c r="HV36" s="4854">
        <v>1</v>
      </c>
      <c r="HW36" s="4854">
        <v>0</v>
      </c>
      <c r="HX36" s="4854">
        <v>0</v>
      </c>
      <c r="HY36" s="4854">
        <v>0</v>
      </c>
      <c r="HZ36" s="4854">
        <v>0</v>
      </c>
      <c r="IA36" s="4854">
        <v>0</v>
      </c>
      <c r="IB36" s="4854">
        <v>0</v>
      </c>
      <c r="IC36" s="4854">
        <v>0</v>
      </c>
      <c r="ID36" s="4854">
        <v>0</v>
      </c>
      <c r="IE36" s="4854">
        <v>0</v>
      </c>
      <c r="IF36" s="4854">
        <v>0</v>
      </c>
      <c r="IG36" s="4854">
        <v>0</v>
      </c>
      <c r="IH36" s="4854">
        <v>0</v>
      </c>
      <c r="II36" s="4854">
        <v>0</v>
      </c>
      <c r="IJ36" s="4854">
        <v>0</v>
      </c>
      <c r="IK36" s="4854">
        <v>0</v>
      </c>
      <c r="IL36" s="4854">
        <v>0</v>
      </c>
      <c r="IM36" s="4854">
        <v>1</v>
      </c>
      <c r="IN36" s="4854">
        <v>0</v>
      </c>
      <c r="IO36" s="4854">
        <v>0</v>
      </c>
      <c r="IP36" s="4854">
        <v>1</v>
      </c>
      <c r="IQ36" s="4854">
        <v>0</v>
      </c>
      <c r="IR36" s="4854">
        <v>0</v>
      </c>
      <c r="IS36" s="4854">
        <v>0</v>
      </c>
      <c r="IT36" s="4854">
        <v>0</v>
      </c>
      <c r="IU36" s="4854">
        <v>0</v>
      </c>
      <c r="IV36" s="4854">
        <v>0</v>
      </c>
      <c r="IW36" s="4854">
        <v>0</v>
      </c>
      <c r="IX36" s="4854">
        <v>0</v>
      </c>
      <c r="IY36" s="4854">
        <v>0</v>
      </c>
      <c r="IZ36" s="4854">
        <v>0</v>
      </c>
      <c r="JA36" s="4854">
        <v>0</v>
      </c>
      <c r="JB36" s="4854">
        <v>0</v>
      </c>
      <c r="JC36" s="4854">
        <v>0</v>
      </c>
      <c r="JD36" s="4854">
        <v>0</v>
      </c>
      <c r="JE36" s="4854">
        <v>0</v>
      </c>
      <c r="JF36" s="4854">
        <v>0</v>
      </c>
      <c r="JG36" s="4854">
        <v>0</v>
      </c>
      <c r="JH36" s="4854">
        <v>0</v>
      </c>
      <c r="JI36" s="4854">
        <v>0</v>
      </c>
      <c r="JJ36" s="4854">
        <v>0</v>
      </c>
      <c r="JK36" s="4854">
        <v>0</v>
      </c>
      <c r="JL36" s="4854">
        <v>0</v>
      </c>
      <c r="JM36" s="4854">
        <v>0</v>
      </c>
      <c r="JN36" s="4854">
        <v>0</v>
      </c>
      <c r="JO36" s="4854">
        <v>0</v>
      </c>
      <c r="JP36" s="4854">
        <v>2</v>
      </c>
      <c r="JQ36" s="4854">
        <v>0</v>
      </c>
      <c r="JR36" s="4854">
        <v>0</v>
      </c>
      <c r="JS36" s="4854">
        <v>0</v>
      </c>
      <c r="JT36" s="4854">
        <v>0</v>
      </c>
      <c r="JU36" s="4854">
        <v>0</v>
      </c>
      <c r="JV36" s="4854">
        <v>0</v>
      </c>
      <c r="JW36" s="4854">
        <v>0</v>
      </c>
      <c r="JX36" s="4854">
        <v>0</v>
      </c>
      <c r="JY36" s="4854">
        <v>0</v>
      </c>
      <c r="JZ36" s="4854">
        <v>0</v>
      </c>
      <c r="KA36" s="4854">
        <v>0</v>
      </c>
      <c r="KB36" s="4854">
        <v>0</v>
      </c>
      <c r="KC36" s="4854">
        <v>0</v>
      </c>
      <c r="KD36" s="4854">
        <v>0</v>
      </c>
      <c r="KE36" s="4854">
        <v>0</v>
      </c>
      <c r="KF36" s="4854">
        <v>0</v>
      </c>
      <c r="KG36" s="4854">
        <v>0</v>
      </c>
      <c r="KH36" s="4854">
        <v>0</v>
      </c>
      <c r="KI36" s="4854">
        <v>0</v>
      </c>
      <c r="KJ36" s="4854">
        <v>0</v>
      </c>
      <c r="KK36" s="4854">
        <v>0</v>
      </c>
      <c r="KL36" s="4854">
        <v>0</v>
      </c>
      <c r="KM36" s="4854">
        <v>0</v>
      </c>
      <c r="KN36" s="4854">
        <v>0</v>
      </c>
      <c r="KO36" s="4854">
        <v>0</v>
      </c>
      <c r="KP36" s="4854">
        <v>0</v>
      </c>
      <c r="KQ36" s="4854">
        <v>0</v>
      </c>
      <c r="KR36" s="4854">
        <v>0</v>
      </c>
      <c r="KS36" s="4854">
        <v>0</v>
      </c>
      <c r="KT36" s="4854">
        <v>0</v>
      </c>
      <c r="KU36" s="4854">
        <v>0</v>
      </c>
      <c r="KV36" s="4854">
        <v>0</v>
      </c>
      <c r="KW36" s="4854">
        <v>0</v>
      </c>
      <c r="KX36" s="4854">
        <v>0</v>
      </c>
      <c r="KY36" s="4854">
        <v>0</v>
      </c>
      <c r="KZ36" s="4854">
        <v>6</v>
      </c>
      <c r="LA36" s="4854">
        <v>0</v>
      </c>
      <c r="LB36" s="4854">
        <v>0</v>
      </c>
      <c r="LC36" s="4854">
        <v>0</v>
      </c>
      <c r="LD36" s="4854">
        <v>0</v>
      </c>
      <c r="LE36" s="4854">
        <v>0</v>
      </c>
      <c r="LF36" s="4854">
        <v>0</v>
      </c>
      <c r="LG36" s="4854">
        <v>0</v>
      </c>
      <c r="LH36" s="4854">
        <v>0</v>
      </c>
      <c r="LI36" s="4854">
        <v>0</v>
      </c>
      <c r="LJ36" s="4854">
        <v>0</v>
      </c>
      <c r="LK36" s="4854">
        <v>0</v>
      </c>
      <c r="LL36" s="4854">
        <v>0</v>
      </c>
      <c r="LM36" s="4854">
        <v>0</v>
      </c>
      <c r="LN36" s="4854">
        <v>0</v>
      </c>
      <c r="LO36" s="4854">
        <v>0</v>
      </c>
      <c r="LP36" s="4854">
        <v>0</v>
      </c>
      <c r="LQ36" s="4854">
        <v>0</v>
      </c>
      <c r="LR36" s="4854">
        <v>0</v>
      </c>
      <c r="LS36" s="4854">
        <v>0</v>
      </c>
      <c r="LT36" s="4854">
        <v>0</v>
      </c>
      <c r="LU36" s="4854">
        <v>1</v>
      </c>
      <c r="LV36" s="4854">
        <v>0</v>
      </c>
      <c r="LW36" s="4854">
        <v>0</v>
      </c>
      <c r="LX36" s="4854">
        <v>0</v>
      </c>
      <c r="LY36" s="4854">
        <v>0</v>
      </c>
      <c r="LZ36" s="4854">
        <v>0</v>
      </c>
      <c r="MA36" s="4854">
        <v>0</v>
      </c>
      <c r="MB36" s="4854">
        <v>0</v>
      </c>
      <c r="MC36" s="4854">
        <v>0</v>
      </c>
      <c r="MD36" s="4854">
        <v>0</v>
      </c>
      <c r="ME36" s="4854">
        <v>0</v>
      </c>
      <c r="MF36" s="4854">
        <v>0</v>
      </c>
      <c r="MG36" s="4854">
        <v>0</v>
      </c>
      <c r="MH36" s="4854">
        <v>0</v>
      </c>
      <c r="MI36" s="4854">
        <v>0</v>
      </c>
      <c r="MJ36" s="4854">
        <v>0</v>
      </c>
      <c r="MK36" s="4854">
        <v>0</v>
      </c>
      <c r="ML36" s="4854">
        <v>0</v>
      </c>
      <c r="MM36" s="4854">
        <v>0</v>
      </c>
      <c r="MN36" s="4854">
        <v>0</v>
      </c>
      <c r="MO36" s="4854">
        <v>0</v>
      </c>
      <c r="MP36" s="4854">
        <v>0</v>
      </c>
      <c r="MQ36" s="4854">
        <v>0</v>
      </c>
      <c r="MR36" s="4854">
        <v>0</v>
      </c>
      <c r="MS36" s="4854">
        <v>0</v>
      </c>
      <c r="MT36" s="4854">
        <v>0</v>
      </c>
      <c r="MU36" s="4854">
        <v>0</v>
      </c>
      <c r="MV36" s="4854">
        <v>0</v>
      </c>
      <c r="MW36" s="4854">
        <v>0</v>
      </c>
      <c r="MX36" s="4854">
        <v>0</v>
      </c>
      <c r="MY36" s="4854">
        <v>0</v>
      </c>
      <c r="MZ36" s="4854">
        <v>0</v>
      </c>
      <c r="NA36" s="4854">
        <v>0</v>
      </c>
      <c r="NB36" s="4854">
        <v>1</v>
      </c>
      <c r="NC36" s="4854">
        <v>0</v>
      </c>
      <c r="ND36" s="4854">
        <v>0</v>
      </c>
      <c r="NE36" s="4854">
        <v>0</v>
      </c>
      <c r="NF36" s="4854">
        <v>0</v>
      </c>
      <c r="NG36" s="4854">
        <v>0</v>
      </c>
      <c r="NH36" s="4854">
        <v>0</v>
      </c>
      <c r="NI36" s="4854">
        <v>0</v>
      </c>
      <c r="NJ36" s="4854">
        <v>0</v>
      </c>
      <c r="NK36" s="4854">
        <v>0</v>
      </c>
      <c r="NL36" s="4854">
        <v>1</v>
      </c>
      <c r="NM36" s="4854">
        <v>0</v>
      </c>
      <c r="NN36" s="4854">
        <v>0</v>
      </c>
      <c r="NO36" s="4854">
        <v>0</v>
      </c>
      <c r="NP36" s="4854">
        <v>0</v>
      </c>
      <c r="NQ36" s="4854">
        <v>0</v>
      </c>
      <c r="NR36" s="4854">
        <v>0</v>
      </c>
      <c r="NS36" s="4854">
        <v>0</v>
      </c>
      <c r="NT36" s="4854">
        <v>0</v>
      </c>
      <c r="NU36" s="4854">
        <v>0</v>
      </c>
      <c r="NV36" s="4854">
        <v>0</v>
      </c>
      <c r="NW36" s="4854">
        <v>0</v>
      </c>
      <c r="NX36" s="4854">
        <v>0</v>
      </c>
      <c r="NY36" s="4854">
        <v>0</v>
      </c>
      <c r="NZ36" s="4854">
        <v>0</v>
      </c>
      <c r="OA36" s="4854">
        <v>0</v>
      </c>
      <c r="OB36" s="4854">
        <v>0</v>
      </c>
      <c r="OC36" s="4854">
        <v>0</v>
      </c>
      <c r="OD36" s="4854">
        <v>0</v>
      </c>
      <c r="OE36" s="4854">
        <v>1</v>
      </c>
      <c r="OF36" s="4854">
        <v>1</v>
      </c>
      <c r="OG36" s="4854">
        <v>0</v>
      </c>
      <c r="OH36" s="4854">
        <v>0</v>
      </c>
      <c r="OI36" s="4854">
        <v>0</v>
      </c>
      <c r="OJ36" s="4854">
        <v>0</v>
      </c>
      <c r="OK36" s="4854">
        <v>0</v>
      </c>
      <c r="OL36" s="4854">
        <v>0</v>
      </c>
      <c r="OM36" s="4854">
        <v>0</v>
      </c>
      <c r="ON36" s="4854">
        <v>0</v>
      </c>
      <c r="OO36" s="4854">
        <v>0</v>
      </c>
      <c r="OP36" s="4854">
        <v>0</v>
      </c>
      <c r="OQ36" s="4854">
        <v>0</v>
      </c>
      <c r="OR36" s="4854">
        <v>0</v>
      </c>
      <c r="OS36" s="4854">
        <v>0</v>
      </c>
      <c r="OT36" s="4854">
        <v>0</v>
      </c>
      <c r="OU36" s="4854">
        <v>0</v>
      </c>
      <c r="OV36" s="4854">
        <v>0</v>
      </c>
      <c r="OW36" s="4854">
        <v>0</v>
      </c>
      <c r="OX36" s="4854">
        <v>0</v>
      </c>
      <c r="OY36" s="4854">
        <v>0</v>
      </c>
      <c r="OZ36" s="4854">
        <v>0</v>
      </c>
      <c r="PA36" s="4854">
        <v>0</v>
      </c>
      <c r="PB36" s="4854">
        <v>0</v>
      </c>
      <c r="PC36" s="4854">
        <v>0</v>
      </c>
      <c r="PD36" s="4854">
        <v>0</v>
      </c>
      <c r="PE36" s="4854">
        <v>0</v>
      </c>
      <c r="PF36" s="4854">
        <v>0</v>
      </c>
      <c r="PG36" s="4854">
        <v>0</v>
      </c>
      <c r="PH36" s="4854">
        <v>0</v>
      </c>
      <c r="PI36" s="4854">
        <v>0</v>
      </c>
      <c r="PJ36" s="4854">
        <v>0</v>
      </c>
      <c r="PK36" s="4854">
        <v>0</v>
      </c>
      <c r="PL36" s="4854">
        <v>0</v>
      </c>
      <c r="PM36" s="4854">
        <v>0</v>
      </c>
      <c r="PN36" s="4854">
        <v>0</v>
      </c>
      <c r="PO36" s="4854">
        <v>0</v>
      </c>
      <c r="PP36" s="4854">
        <v>0</v>
      </c>
      <c r="PQ36" s="4854">
        <v>0</v>
      </c>
      <c r="PR36" s="4854">
        <v>1</v>
      </c>
      <c r="PS36" s="4854">
        <v>0</v>
      </c>
      <c r="PT36" s="4854">
        <v>0</v>
      </c>
      <c r="PU36" s="4854">
        <v>0</v>
      </c>
      <c r="PV36" s="4854">
        <v>0</v>
      </c>
      <c r="PW36" s="4854">
        <v>0</v>
      </c>
      <c r="PX36" s="4854">
        <v>0</v>
      </c>
      <c r="PY36" s="4854">
        <v>0</v>
      </c>
      <c r="PZ36" s="4854">
        <v>0</v>
      </c>
      <c r="QA36" s="4854">
        <v>1</v>
      </c>
      <c r="QB36" s="4854">
        <v>1</v>
      </c>
      <c r="QC36" s="4854">
        <v>0</v>
      </c>
      <c r="QD36" s="4854">
        <v>0</v>
      </c>
      <c r="QE36" s="4854">
        <v>0</v>
      </c>
      <c r="QF36" s="4854">
        <v>0</v>
      </c>
      <c r="QG36" s="4854">
        <v>0</v>
      </c>
      <c r="QH36" s="4854">
        <v>1</v>
      </c>
      <c r="QI36" s="4854">
        <v>0</v>
      </c>
      <c r="QJ36" s="4854">
        <v>0</v>
      </c>
      <c r="QK36" s="4854">
        <v>0</v>
      </c>
      <c r="QL36" s="4854">
        <v>0</v>
      </c>
      <c r="QM36" s="4854">
        <v>0</v>
      </c>
      <c r="QN36" s="4854">
        <v>0</v>
      </c>
      <c r="QO36" s="4854">
        <v>0</v>
      </c>
      <c r="QP36" s="4854">
        <v>0</v>
      </c>
      <c r="QQ36" s="4854">
        <v>0</v>
      </c>
      <c r="QR36" s="4854">
        <v>0</v>
      </c>
      <c r="QS36" s="4854">
        <v>0</v>
      </c>
      <c r="QT36" s="4854">
        <v>0</v>
      </c>
      <c r="QU36" s="4854">
        <v>0</v>
      </c>
      <c r="QV36" s="4854">
        <v>0</v>
      </c>
      <c r="QW36" s="4854">
        <v>0</v>
      </c>
      <c r="QX36" s="4854">
        <v>0</v>
      </c>
      <c r="QY36" s="4854">
        <v>0</v>
      </c>
      <c r="QZ36" s="4854">
        <v>0</v>
      </c>
      <c r="RA36" s="4854">
        <v>0</v>
      </c>
      <c r="RB36" s="4854">
        <v>0</v>
      </c>
      <c r="RC36" s="4854">
        <v>0</v>
      </c>
      <c r="RD36" s="4854">
        <v>0</v>
      </c>
      <c r="RE36" s="4854">
        <v>0</v>
      </c>
      <c r="RF36" s="4854">
        <v>0</v>
      </c>
      <c r="RG36" s="4854">
        <v>0</v>
      </c>
      <c r="RH36" s="4854">
        <v>0</v>
      </c>
      <c r="RI36" s="4854">
        <v>0</v>
      </c>
      <c r="RJ36" s="4854">
        <v>2</v>
      </c>
      <c r="RK36" s="4854">
        <v>0</v>
      </c>
      <c r="RL36" s="4854">
        <v>0</v>
      </c>
      <c r="RM36" s="4854">
        <v>1</v>
      </c>
      <c r="RN36" s="4854">
        <v>0</v>
      </c>
      <c r="RO36" s="4854">
        <v>0</v>
      </c>
      <c r="RP36" s="4854">
        <v>0</v>
      </c>
      <c r="RQ36" s="4854">
        <v>0</v>
      </c>
      <c r="RR36" s="4854">
        <v>0</v>
      </c>
      <c r="RS36" s="4854">
        <v>0</v>
      </c>
      <c r="RT36" s="4854">
        <v>0</v>
      </c>
      <c r="RU36" s="4854">
        <v>0</v>
      </c>
      <c r="RV36" s="4854">
        <v>0</v>
      </c>
      <c r="RW36" s="4854">
        <v>0</v>
      </c>
      <c r="RX36" s="4854">
        <v>1</v>
      </c>
      <c r="RY36" s="4854">
        <v>0</v>
      </c>
      <c r="RZ36" s="4854">
        <v>0</v>
      </c>
      <c r="SA36" s="4854">
        <v>0</v>
      </c>
      <c r="SB36" s="4854">
        <v>0</v>
      </c>
      <c r="SC36" s="4854">
        <v>0</v>
      </c>
      <c r="SD36" s="4854">
        <v>0</v>
      </c>
      <c r="SE36" s="4854">
        <v>0</v>
      </c>
      <c r="SF36" s="4854">
        <v>0</v>
      </c>
      <c r="SG36" s="4854">
        <v>0</v>
      </c>
      <c r="SH36" s="4854">
        <v>0</v>
      </c>
      <c r="SI36" s="4854">
        <v>1</v>
      </c>
      <c r="SJ36" s="4854">
        <v>0</v>
      </c>
      <c r="SK36" s="4854">
        <v>1</v>
      </c>
      <c r="SL36" s="4854">
        <v>0</v>
      </c>
      <c r="SM36" s="4854">
        <v>0</v>
      </c>
      <c r="SN36" s="4854">
        <v>0</v>
      </c>
      <c r="SO36" s="4854">
        <v>0</v>
      </c>
      <c r="SP36" s="4854">
        <v>0</v>
      </c>
      <c r="SQ36" s="4854">
        <v>0</v>
      </c>
      <c r="SR36" s="4854">
        <v>0</v>
      </c>
      <c r="SS36" s="4854">
        <v>0</v>
      </c>
      <c r="ST36" s="4854">
        <v>0</v>
      </c>
      <c r="SU36" s="4854">
        <v>0</v>
      </c>
      <c r="SV36" s="4854">
        <v>0</v>
      </c>
      <c r="SW36" s="4854">
        <v>0</v>
      </c>
      <c r="SX36" s="4854">
        <v>0</v>
      </c>
      <c r="SY36" s="4854">
        <v>0</v>
      </c>
      <c r="SZ36" s="4854">
        <v>0</v>
      </c>
    </row>
    <row r="37" spans="1:520" s="1411" customFormat="1" ht="13.2" x14ac:dyDescent="0.25">
      <c r="A37" s="4851" t="s">
        <v>50</v>
      </c>
      <c r="B37" s="4854">
        <v>6</v>
      </c>
      <c r="C37" s="4854">
        <v>8</v>
      </c>
      <c r="D37" s="4854">
        <v>7</v>
      </c>
      <c r="E37" s="4854">
        <v>6</v>
      </c>
      <c r="F37" s="4854">
        <v>0</v>
      </c>
      <c r="G37" s="4854">
        <v>0</v>
      </c>
      <c r="H37" s="4854">
        <v>6</v>
      </c>
      <c r="I37" s="4854">
        <v>13</v>
      </c>
      <c r="J37" s="4854">
        <v>9</v>
      </c>
      <c r="K37" s="4854">
        <v>3</v>
      </c>
      <c r="L37" s="4854">
        <v>1</v>
      </c>
      <c r="M37" s="4854">
        <v>0</v>
      </c>
      <c r="N37" s="4854">
        <v>14</v>
      </c>
      <c r="O37" s="4854">
        <v>2</v>
      </c>
      <c r="P37" s="4854">
        <v>1</v>
      </c>
      <c r="Q37" s="4854">
        <v>0</v>
      </c>
      <c r="R37" s="4854">
        <v>0</v>
      </c>
      <c r="S37" s="4854">
        <v>12</v>
      </c>
      <c r="T37" s="4854">
        <v>3</v>
      </c>
      <c r="U37" s="4854">
        <v>14</v>
      </c>
      <c r="V37" s="4854">
        <v>5</v>
      </c>
      <c r="W37" s="4854">
        <v>12</v>
      </c>
      <c r="X37" s="4854">
        <v>14</v>
      </c>
      <c r="Y37" s="4854">
        <v>6</v>
      </c>
      <c r="Z37" s="4854">
        <v>5</v>
      </c>
      <c r="AA37" s="4854">
        <v>11</v>
      </c>
      <c r="AB37" s="4854">
        <v>12</v>
      </c>
      <c r="AC37" s="4854">
        <v>0</v>
      </c>
      <c r="AD37" s="4854">
        <v>11</v>
      </c>
      <c r="AE37" s="4854">
        <v>15</v>
      </c>
      <c r="AF37" s="4854">
        <v>9</v>
      </c>
      <c r="AG37" s="4854">
        <v>0</v>
      </c>
      <c r="AH37" s="4854">
        <v>15</v>
      </c>
      <c r="AI37" s="4854">
        <v>11</v>
      </c>
      <c r="AJ37" s="4854">
        <v>9</v>
      </c>
      <c r="AK37" s="4854">
        <v>4</v>
      </c>
      <c r="AL37" s="4854">
        <v>0</v>
      </c>
      <c r="AM37" s="4854">
        <v>9</v>
      </c>
      <c r="AN37" s="4854">
        <v>12</v>
      </c>
      <c r="AO37" s="4854">
        <v>11</v>
      </c>
      <c r="AP37" s="4854">
        <v>10</v>
      </c>
      <c r="AQ37" s="4854">
        <v>10</v>
      </c>
      <c r="AR37" s="4854">
        <v>9</v>
      </c>
      <c r="AS37" s="4854">
        <v>5</v>
      </c>
      <c r="AT37" s="4854">
        <v>8</v>
      </c>
      <c r="AU37" s="4854">
        <v>5</v>
      </c>
      <c r="AV37" s="4854">
        <v>8</v>
      </c>
      <c r="AW37" s="4854">
        <v>9</v>
      </c>
      <c r="AX37" s="4854">
        <v>10</v>
      </c>
      <c r="AY37" s="4854">
        <v>13</v>
      </c>
      <c r="AZ37" s="4854">
        <v>0</v>
      </c>
      <c r="BA37" s="4854">
        <v>0</v>
      </c>
      <c r="BB37" s="4854">
        <v>9</v>
      </c>
      <c r="BC37" s="4854">
        <v>13</v>
      </c>
      <c r="BD37" s="4854">
        <v>10</v>
      </c>
      <c r="BE37" s="4854">
        <v>5</v>
      </c>
      <c r="BF37" s="4854">
        <v>7</v>
      </c>
      <c r="BG37" s="4854">
        <v>12</v>
      </c>
      <c r="BH37" s="4854">
        <v>14</v>
      </c>
      <c r="BI37" s="4854">
        <v>12</v>
      </c>
      <c r="BJ37" s="4854">
        <v>9</v>
      </c>
      <c r="BK37" s="4854">
        <v>9</v>
      </c>
      <c r="BL37" s="4854">
        <v>7</v>
      </c>
      <c r="BM37" s="4854">
        <v>0</v>
      </c>
      <c r="BN37" s="4854">
        <v>19</v>
      </c>
      <c r="BO37" s="4854">
        <v>13</v>
      </c>
      <c r="BP37" s="4854">
        <v>15</v>
      </c>
      <c r="BQ37" s="4854">
        <v>20</v>
      </c>
      <c r="BR37" s="4854">
        <v>12</v>
      </c>
      <c r="BS37" s="4854">
        <v>0</v>
      </c>
      <c r="BT37" s="4854">
        <v>0</v>
      </c>
      <c r="BU37" s="4854">
        <v>21</v>
      </c>
      <c r="BV37" s="4854">
        <v>25</v>
      </c>
      <c r="BW37" s="4854">
        <v>10</v>
      </c>
      <c r="BX37" s="4854">
        <v>20</v>
      </c>
      <c r="BY37" s="4854">
        <v>0</v>
      </c>
      <c r="BZ37" s="4854">
        <v>8</v>
      </c>
      <c r="CA37" s="4854">
        <v>0</v>
      </c>
      <c r="CB37" s="4854">
        <v>11</v>
      </c>
      <c r="CC37" s="4854">
        <v>18</v>
      </c>
      <c r="CD37" s="4854">
        <v>22</v>
      </c>
      <c r="CE37" s="4854">
        <v>5</v>
      </c>
      <c r="CF37" s="4854">
        <v>0</v>
      </c>
      <c r="CG37" s="4854">
        <v>17</v>
      </c>
      <c r="CH37" s="4854">
        <v>0</v>
      </c>
      <c r="CI37" s="4854">
        <v>0</v>
      </c>
      <c r="CJ37" s="4854">
        <v>4</v>
      </c>
      <c r="CK37" s="4854">
        <v>0</v>
      </c>
      <c r="CL37" s="4854">
        <v>0</v>
      </c>
      <c r="CM37" s="4854">
        <v>1</v>
      </c>
      <c r="CN37" s="4854">
        <v>10</v>
      </c>
      <c r="CO37" s="4854">
        <v>10</v>
      </c>
      <c r="CP37" s="4854">
        <v>0</v>
      </c>
      <c r="CQ37" s="4854">
        <v>26</v>
      </c>
      <c r="CR37" s="4854">
        <v>14</v>
      </c>
      <c r="CS37" s="4854">
        <v>12</v>
      </c>
      <c r="CT37" s="4854">
        <v>17</v>
      </c>
      <c r="CU37" s="4854">
        <v>10</v>
      </c>
      <c r="CV37" s="4854">
        <v>10</v>
      </c>
      <c r="CW37" s="4854">
        <v>0</v>
      </c>
      <c r="CX37" s="4854">
        <v>0</v>
      </c>
      <c r="CY37" s="4854">
        <v>9</v>
      </c>
      <c r="CZ37" s="4854">
        <v>9</v>
      </c>
      <c r="DA37" s="4854">
        <v>8</v>
      </c>
      <c r="DB37" s="4854">
        <v>2</v>
      </c>
      <c r="DC37" s="4854">
        <v>1</v>
      </c>
      <c r="DD37" s="4854">
        <v>0</v>
      </c>
      <c r="DE37" s="4854">
        <v>8</v>
      </c>
      <c r="DF37" s="4854">
        <v>12</v>
      </c>
      <c r="DG37" s="4854">
        <v>17</v>
      </c>
      <c r="DH37" s="4854">
        <v>14</v>
      </c>
      <c r="DI37" s="4854">
        <v>8</v>
      </c>
      <c r="DJ37" s="4854">
        <v>1</v>
      </c>
      <c r="DK37" s="4854">
        <v>0</v>
      </c>
      <c r="DL37" s="4854">
        <v>1</v>
      </c>
      <c r="DM37" s="4854">
        <v>0</v>
      </c>
      <c r="DN37" s="4854">
        <v>0</v>
      </c>
      <c r="DO37" s="4854">
        <v>0</v>
      </c>
      <c r="DP37" s="4854">
        <v>0</v>
      </c>
      <c r="DQ37" s="4854">
        <v>17</v>
      </c>
      <c r="DR37" s="4854">
        <v>6</v>
      </c>
      <c r="DS37" s="4854">
        <v>13</v>
      </c>
      <c r="DT37" s="4854">
        <v>13</v>
      </c>
      <c r="DU37" s="4854">
        <v>15</v>
      </c>
      <c r="DV37" s="4854">
        <v>1</v>
      </c>
      <c r="DW37" s="4854">
        <v>7</v>
      </c>
      <c r="DX37" s="4854">
        <v>6</v>
      </c>
      <c r="DY37" s="4854">
        <v>17</v>
      </c>
      <c r="DZ37" s="4854">
        <v>0</v>
      </c>
      <c r="EA37" s="4854">
        <v>5</v>
      </c>
      <c r="EB37" s="4854">
        <v>0</v>
      </c>
      <c r="EC37" s="4854">
        <v>7</v>
      </c>
      <c r="ED37" s="4854">
        <v>18</v>
      </c>
      <c r="EE37" s="4854">
        <v>23</v>
      </c>
      <c r="EF37" s="4854">
        <v>6</v>
      </c>
      <c r="EG37" s="4854">
        <v>8</v>
      </c>
      <c r="EH37" s="4854">
        <v>8</v>
      </c>
      <c r="EI37" s="4854">
        <v>1</v>
      </c>
      <c r="EJ37" s="4854">
        <v>0</v>
      </c>
      <c r="EK37" s="4854">
        <v>0</v>
      </c>
      <c r="EL37" s="4854">
        <v>9</v>
      </c>
      <c r="EM37" s="4854">
        <v>24</v>
      </c>
      <c r="EN37" s="4854">
        <v>19</v>
      </c>
      <c r="EO37" s="4854">
        <v>8</v>
      </c>
      <c r="EP37" s="4854">
        <v>0</v>
      </c>
      <c r="EQ37" s="4854">
        <v>7</v>
      </c>
      <c r="ER37" s="4854">
        <v>13</v>
      </c>
      <c r="ES37" s="4854">
        <v>0</v>
      </c>
      <c r="ET37" s="4854">
        <v>2</v>
      </c>
      <c r="EU37" s="4854">
        <v>2</v>
      </c>
      <c r="EV37" s="4854">
        <v>4</v>
      </c>
      <c r="EW37" s="4854">
        <v>8</v>
      </c>
      <c r="EX37" s="4854">
        <v>13</v>
      </c>
      <c r="EY37" s="4854">
        <v>0</v>
      </c>
      <c r="EZ37" s="4854">
        <v>3</v>
      </c>
      <c r="FA37" s="4854">
        <v>8</v>
      </c>
      <c r="FB37" s="4854">
        <v>0</v>
      </c>
      <c r="FC37" s="4854">
        <v>13</v>
      </c>
      <c r="FD37" s="4854">
        <v>1</v>
      </c>
      <c r="FE37" s="4854">
        <v>0</v>
      </c>
      <c r="FF37" s="4854">
        <v>6</v>
      </c>
      <c r="FG37" s="4854">
        <v>2</v>
      </c>
      <c r="FH37" s="4854">
        <v>13</v>
      </c>
      <c r="FI37" s="4854">
        <v>0</v>
      </c>
      <c r="FJ37" s="4854">
        <v>4</v>
      </c>
      <c r="FK37" s="4854">
        <v>11</v>
      </c>
      <c r="FL37" s="4854">
        <v>7</v>
      </c>
      <c r="FM37" s="4854">
        <v>0</v>
      </c>
      <c r="FN37" s="4854">
        <v>0</v>
      </c>
      <c r="FO37" s="4854">
        <v>0</v>
      </c>
      <c r="FP37" s="4854">
        <v>10</v>
      </c>
      <c r="FQ37" s="4854">
        <v>18</v>
      </c>
      <c r="FR37" s="4854">
        <v>8</v>
      </c>
      <c r="FS37" s="4854">
        <v>4</v>
      </c>
      <c r="FT37" s="4854">
        <v>0</v>
      </c>
      <c r="FU37" s="4854">
        <v>0</v>
      </c>
      <c r="FV37" s="4854">
        <v>8</v>
      </c>
      <c r="FW37" s="4854">
        <v>11</v>
      </c>
      <c r="FX37" s="4854">
        <v>0</v>
      </c>
      <c r="FY37" s="4854">
        <v>0</v>
      </c>
      <c r="FZ37" s="4854">
        <v>4</v>
      </c>
      <c r="GA37" s="4854">
        <v>3</v>
      </c>
      <c r="GB37" s="4854">
        <v>5</v>
      </c>
      <c r="GC37" s="4854">
        <v>0</v>
      </c>
      <c r="GD37" s="4854">
        <v>0</v>
      </c>
      <c r="GE37" s="4854">
        <v>0</v>
      </c>
      <c r="GF37" s="4854">
        <v>0</v>
      </c>
      <c r="GG37" s="4854">
        <v>0</v>
      </c>
      <c r="GH37" s="4854">
        <v>23</v>
      </c>
      <c r="GI37" s="4854">
        <v>1</v>
      </c>
      <c r="GJ37" s="4854">
        <v>0</v>
      </c>
      <c r="GK37" s="4854">
        <v>0</v>
      </c>
      <c r="GL37" s="4854">
        <v>0</v>
      </c>
      <c r="GM37" s="4854">
        <v>12</v>
      </c>
      <c r="GN37" s="4854">
        <v>9</v>
      </c>
      <c r="GO37" s="4854">
        <v>8</v>
      </c>
      <c r="GP37" s="4854">
        <v>15</v>
      </c>
      <c r="GQ37" s="4854">
        <v>0</v>
      </c>
      <c r="GR37" s="4854">
        <v>0</v>
      </c>
      <c r="GS37" s="4854">
        <v>0</v>
      </c>
      <c r="GT37" s="4854">
        <v>0</v>
      </c>
      <c r="GU37" s="4854">
        <v>0</v>
      </c>
      <c r="GV37" s="4854">
        <v>8</v>
      </c>
      <c r="GW37" s="4854">
        <v>16</v>
      </c>
      <c r="GX37" s="4854">
        <v>13</v>
      </c>
      <c r="GY37" s="4854">
        <v>12</v>
      </c>
      <c r="GZ37" s="4854">
        <v>0</v>
      </c>
      <c r="HA37" s="4854">
        <v>0</v>
      </c>
      <c r="HB37" s="4854">
        <v>0</v>
      </c>
      <c r="HC37" s="4854">
        <v>0</v>
      </c>
      <c r="HD37" s="4854">
        <v>6</v>
      </c>
      <c r="HE37" s="4854">
        <v>0</v>
      </c>
      <c r="HF37" s="4854">
        <v>0</v>
      </c>
      <c r="HG37" s="4854">
        <v>0</v>
      </c>
      <c r="HH37" s="4854">
        <v>0</v>
      </c>
      <c r="HI37" s="4854">
        <v>13</v>
      </c>
      <c r="HJ37" s="4854">
        <v>3</v>
      </c>
      <c r="HK37" s="4854">
        <v>0</v>
      </c>
      <c r="HL37" s="4854">
        <v>0</v>
      </c>
      <c r="HM37" s="4854">
        <v>0</v>
      </c>
      <c r="HN37" s="4854">
        <v>0</v>
      </c>
      <c r="HO37" s="4854">
        <v>0</v>
      </c>
      <c r="HP37" s="4854">
        <v>1</v>
      </c>
      <c r="HQ37" s="4854">
        <v>0</v>
      </c>
      <c r="HR37" s="4854">
        <v>0</v>
      </c>
      <c r="HS37" s="4854">
        <v>0</v>
      </c>
      <c r="HT37" s="4854">
        <v>0</v>
      </c>
      <c r="HU37" s="4854">
        <v>1</v>
      </c>
      <c r="HV37" s="4854">
        <v>18</v>
      </c>
      <c r="HW37" s="4854">
        <v>3</v>
      </c>
      <c r="HX37" s="4854">
        <v>3</v>
      </c>
      <c r="HY37" s="4854">
        <v>6</v>
      </c>
      <c r="HZ37" s="4854">
        <v>0</v>
      </c>
      <c r="IA37" s="4854">
        <v>0</v>
      </c>
      <c r="IB37" s="4854">
        <v>0</v>
      </c>
      <c r="IC37" s="4854">
        <v>0</v>
      </c>
      <c r="ID37" s="4854">
        <v>2</v>
      </c>
      <c r="IE37" s="4854">
        <v>0</v>
      </c>
      <c r="IF37" s="4854">
        <v>0</v>
      </c>
      <c r="IG37" s="4854">
        <v>0</v>
      </c>
      <c r="IH37" s="4854">
        <v>7</v>
      </c>
      <c r="II37" s="4854">
        <v>3</v>
      </c>
      <c r="IJ37" s="4854">
        <v>3</v>
      </c>
      <c r="IK37" s="4854">
        <v>1</v>
      </c>
      <c r="IL37" s="4854">
        <v>0</v>
      </c>
      <c r="IM37" s="4854">
        <v>7</v>
      </c>
      <c r="IN37" s="4854">
        <v>4</v>
      </c>
      <c r="IO37" s="4854">
        <v>0</v>
      </c>
      <c r="IP37" s="4854">
        <v>0</v>
      </c>
      <c r="IQ37" s="4854">
        <v>1</v>
      </c>
      <c r="IR37" s="4854">
        <v>2</v>
      </c>
      <c r="IS37" s="4854">
        <v>0</v>
      </c>
      <c r="IT37" s="4854">
        <v>0</v>
      </c>
      <c r="IU37" s="4854">
        <v>0</v>
      </c>
      <c r="IV37" s="4854">
        <v>0</v>
      </c>
      <c r="IW37" s="4854">
        <v>0</v>
      </c>
      <c r="IX37" s="4854">
        <v>0</v>
      </c>
      <c r="IY37" s="4854">
        <v>0</v>
      </c>
      <c r="IZ37" s="4854">
        <v>0</v>
      </c>
      <c r="JA37" s="4854">
        <v>0</v>
      </c>
      <c r="JB37" s="4854">
        <v>1</v>
      </c>
      <c r="JC37" s="4854">
        <v>0</v>
      </c>
      <c r="JD37" s="4854">
        <v>5</v>
      </c>
      <c r="JE37" s="4854">
        <v>0</v>
      </c>
      <c r="JF37" s="4854">
        <v>0</v>
      </c>
      <c r="JG37" s="4854">
        <v>0</v>
      </c>
      <c r="JH37" s="4854">
        <v>0</v>
      </c>
      <c r="JI37" s="4854">
        <v>1</v>
      </c>
      <c r="JJ37" s="4854">
        <v>1</v>
      </c>
      <c r="JK37" s="4854">
        <v>0</v>
      </c>
      <c r="JL37" s="4854">
        <v>0</v>
      </c>
      <c r="JM37" s="4854">
        <v>6</v>
      </c>
      <c r="JN37" s="4854">
        <v>3</v>
      </c>
      <c r="JO37" s="4854">
        <v>1</v>
      </c>
      <c r="JP37" s="4854">
        <v>3</v>
      </c>
      <c r="JQ37" s="4854">
        <v>1</v>
      </c>
      <c r="JR37" s="4854">
        <v>0</v>
      </c>
      <c r="JS37" s="4854">
        <v>0</v>
      </c>
      <c r="JT37" s="4854">
        <v>0</v>
      </c>
      <c r="JU37" s="4854">
        <v>0</v>
      </c>
      <c r="JV37" s="4854">
        <v>0</v>
      </c>
      <c r="JW37" s="4854">
        <v>0</v>
      </c>
      <c r="JX37" s="4854">
        <v>1</v>
      </c>
      <c r="JY37" s="4854">
        <v>0</v>
      </c>
      <c r="JZ37" s="4854">
        <v>2</v>
      </c>
      <c r="KA37" s="4854">
        <v>1</v>
      </c>
      <c r="KB37" s="4854">
        <v>1</v>
      </c>
      <c r="KC37" s="4854">
        <v>0</v>
      </c>
      <c r="KD37" s="4854">
        <v>0</v>
      </c>
      <c r="KE37" s="4854">
        <v>0</v>
      </c>
      <c r="KF37" s="4854">
        <v>0</v>
      </c>
      <c r="KG37" s="4854">
        <v>0</v>
      </c>
      <c r="KH37" s="4854">
        <v>0</v>
      </c>
      <c r="KI37" s="4854">
        <v>0</v>
      </c>
      <c r="KJ37" s="4854">
        <v>0</v>
      </c>
      <c r="KK37" s="4854">
        <v>3</v>
      </c>
      <c r="KL37" s="4854">
        <v>9</v>
      </c>
      <c r="KM37" s="4854">
        <v>3</v>
      </c>
      <c r="KN37" s="4854">
        <v>6</v>
      </c>
      <c r="KO37" s="4854">
        <v>2</v>
      </c>
      <c r="KP37" s="4854">
        <v>4</v>
      </c>
      <c r="KQ37" s="4854">
        <v>0</v>
      </c>
      <c r="KR37" s="4854">
        <v>3</v>
      </c>
      <c r="KS37" s="4854">
        <v>0</v>
      </c>
      <c r="KT37" s="4854">
        <v>3</v>
      </c>
      <c r="KU37" s="4854">
        <v>0</v>
      </c>
      <c r="KV37" s="4854">
        <v>0</v>
      </c>
      <c r="KW37" s="4854">
        <v>4</v>
      </c>
      <c r="KX37" s="4854">
        <v>0</v>
      </c>
      <c r="KY37" s="4854">
        <v>2</v>
      </c>
      <c r="KZ37" s="4854">
        <v>2</v>
      </c>
      <c r="LA37" s="4854">
        <v>8</v>
      </c>
      <c r="LB37" s="4854">
        <v>9</v>
      </c>
      <c r="LC37" s="4854">
        <v>5</v>
      </c>
      <c r="LD37" s="4854">
        <v>8</v>
      </c>
      <c r="LE37" s="4854">
        <v>7</v>
      </c>
      <c r="LF37" s="4854">
        <v>8</v>
      </c>
      <c r="LG37" s="4854">
        <v>0</v>
      </c>
      <c r="LH37" s="4854">
        <v>0</v>
      </c>
      <c r="LI37" s="4854">
        <v>3</v>
      </c>
      <c r="LJ37" s="4854">
        <v>4</v>
      </c>
      <c r="LK37" s="4854">
        <v>1</v>
      </c>
      <c r="LL37" s="4854">
        <v>12</v>
      </c>
      <c r="LM37" s="4854">
        <v>0</v>
      </c>
      <c r="LN37" s="4854">
        <v>2</v>
      </c>
      <c r="LO37" s="4854">
        <v>0</v>
      </c>
      <c r="LP37" s="4854">
        <v>0</v>
      </c>
      <c r="LQ37" s="4854">
        <v>2</v>
      </c>
      <c r="LR37" s="4854">
        <v>2</v>
      </c>
      <c r="LS37" s="4854">
        <v>3</v>
      </c>
      <c r="LT37" s="4854">
        <v>3</v>
      </c>
      <c r="LU37" s="4854">
        <v>3</v>
      </c>
      <c r="LV37" s="4854">
        <v>0</v>
      </c>
      <c r="LW37" s="4854">
        <v>0</v>
      </c>
      <c r="LX37" s="4854">
        <v>0</v>
      </c>
      <c r="LY37" s="4854">
        <v>0</v>
      </c>
      <c r="LZ37" s="4854">
        <v>0</v>
      </c>
      <c r="MA37" s="4854">
        <v>0</v>
      </c>
      <c r="MB37" s="4854">
        <v>4</v>
      </c>
      <c r="MC37" s="4854">
        <v>8</v>
      </c>
      <c r="MD37" s="4854">
        <v>3</v>
      </c>
      <c r="ME37" s="4854">
        <v>0</v>
      </c>
      <c r="MF37" s="4854">
        <v>3</v>
      </c>
      <c r="MG37" s="4854">
        <v>1</v>
      </c>
      <c r="MH37" s="4854">
        <v>5</v>
      </c>
      <c r="MI37" s="4854">
        <v>5</v>
      </c>
      <c r="MJ37" s="4854">
        <v>5</v>
      </c>
      <c r="MK37" s="4854">
        <v>5</v>
      </c>
      <c r="ML37" s="4854">
        <v>3</v>
      </c>
      <c r="MM37" s="4854">
        <v>4</v>
      </c>
      <c r="MN37" s="4854">
        <v>3</v>
      </c>
      <c r="MO37" s="4854">
        <v>7</v>
      </c>
      <c r="MP37" s="4854">
        <v>3</v>
      </c>
      <c r="MQ37" s="4854">
        <v>2</v>
      </c>
      <c r="MR37" s="4854">
        <v>0</v>
      </c>
      <c r="MS37" s="4854">
        <v>4</v>
      </c>
      <c r="MT37" s="4854">
        <v>5</v>
      </c>
      <c r="MU37" s="4854">
        <v>3</v>
      </c>
      <c r="MV37" s="4854">
        <v>0</v>
      </c>
      <c r="MW37" s="4854">
        <v>0</v>
      </c>
      <c r="MX37" s="4854">
        <v>0</v>
      </c>
      <c r="MY37" s="4854">
        <v>6</v>
      </c>
      <c r="MZ37" s="4854">
        <v>0</v>
      </c>
      <c r="NA37" s="4854">
        <v>0</v>
      </c>
      <c r="NB37" s="4854">
        <v>5</v>
      </c>
      <c r="NC37" s="4854">
        <v>3</v>
      </c>
      <c r="ND37" s="4854">
        <v>3</v>
      </c>
      <c r="NE37" s="4854">
        <v>0</v>
      </c>
      <c r="NF37" s="4854">
        <v>0</v>
      </c>
      <c r="NG37" s="4854">
        <v>0</v>
      </c>
      <c r="NH37" s="4854">
        <v>4</v>
      </c>
      <c r="NI37" s="4854">
        <v>6</v>
      </c>
      <c r="NJ37" s="4854">
        <v>5</v>
      </c>
      <c r="NK37" s="4854">
        <v>1</v>
      </c>
      <c r="NL37" s="4854">
        <v>4</v>
      </c>
      <c r="NM37" s="4854">
        <v>3</v>
      </c>
      <c r="NN37" s="4854">
        <v>8</v>
      </c>
      <c r="NO37" s="4854">
        <v>0</v>
      </c>
      <c r="NP37" s="4854">
        <v>0</v>
      </c>
      <c r="NQ37" s="4854">
        <v>0</v>
      </c>
      <c r="NR37" s="4854">
        <v>0</v>
      </c>
      <c r="NS37" s="4854">
        <v>6</v>
      </c>
      <c r="NT37" s="4854">
        <v>2</v>
      </c>
      <c r="NU37" s="4854">
        <v>6</v>
      </c>
      <c r="NV37" s="4854">
        <v>0</v>
      </c>
      <c r="NW37" s="4854">
        <v>0</v>
      </c>
      <c r="NX37" s="4854">
        <v>7</v>
      </c>
      <c r="NY37" s="4854">
        <v>0</v>
      </c>
      <c r="NZ37" s="4854">
        <v>1</v>
      </c>
      <c r="OA37" s="4854">
        <v>6</v>
      </c>
      <c r="OB37" s="4854">
        <v>0</v>
      </c>
      <c r="OC37" s="4854">
        <v>2</v>
      </c>
      <c r="OD37" s="4854">
        <v>0</v>
      </c>
      <c r="OE37" s="4854">
        <v>5</v>
      </c>
      <c r="OF37" s="4854">
        <v>4</v>
      </c>
      <c r="OG37" s="4854">
        <v>3</v>
      </c>
      <c r="OH37" s="4854">
        <v>0</v>
      </c>
      <c r="OI37" s="4854">
        <v>0</v>
      </c>
      <c r="OJ37" s="4854">
        <v>2</v>
      </c>
      <c r="OK37" s="4854">
        <v>0</v>
      </c>
      <c r="OL37" s="4854">
        <v>0</v>
      </c>
      <c r="OM37" s="4854">
        <v>0</v>
      </c>
      <c r="ON37" s="4854">
        <v>3</v>
      </c>
      <c r="OO37" s="4854">
        <v>3</v>
      </c>
      <c r="OP37" s="4854">
        <v>4</v>
      </c>
      <c r="OQ37" s="4854">
        <v>2</v>
      </c>
      <c r="OR37" s="4854">
        <v>1</v>
      </c>
      <c r="OS37" s="4854">
        <v>0</v>
      </c>
      <c r="OT37" s="4854">
        <v>0</v>
      </c>
      <c r="OU37" s="4854">
        <v>1</v>
      </c>
      <c r="OV37" s="4854">
        <v>0</v>
      </c>
      <c r="OW37" s="4854">
        <v>0</v>
      </c>
      <c r="OX37" s="4854">
        <v>4</v>
      </c>
      <c r="OY37" s="4854">
        <v>5</v>
      </c>
      <c r="OZ37" s="4854">
        <v>1</v>
      </c>
      <c r="PA37" s="4854">
        <v>6</v>
      </c>
      <c r="PB37" s="4854">
        <v>3</v>
      </c>
      <c r="PC37" s="4854">
        <v>0</v>
      </c>
      <c r="PD37" s="4854">
        <v>4</v>
      </c>
      <c r="PE37" s="4854">
        <v>0</v>
      </c>
      <c r="PF37" s="4854">
        <v>0</v>
      </c>
      <c r="PG37" s="4854">
        <v>0</v>
      </c>
      <c r="PH37" s="4854">
        <v>0</v>
      </c>
      <c r="PI37" s="4854">
        <v>2</v>
      </c>
      <c r="PJ37" s="4854">
        <v>0</v>
      </c>
      <c r="PK37" s="4854">
        <v>2</v>
      </c>
      <c r="PL37" s="4854">
        <v>1</v>
      </c>
      <c r="PM37" s="4854">
        <v>2</v>
      </c>
      <c r="PN37" s="4854">
        <v>0</v>
      </c>
      <c r="PO37" s="4854">
        <v>0</v>
      </c>
      <c r="PP37" s="4854">
        <v>0</v>
      </c>
      <c r="PQ37" s="4854">
        <v>1</v>
      </c>
      <c r="PR37" s="4854">
        <v>2</v>
      </c>
      <c r="PS37" s="4854">
        <v>0</v>
      </c>
      <c r="PT37" s="4854">
        <v>0</v>
      </c>
      <c r="PU37" s="4854">
        <v>0</v>
      </c>
      <c r="PV37" s="4854">
        <v>3</v>
      </c>
      <c r="PW37" s="4854">
        <v>1</v>
      </c>
      <c r="PX37" s="4854">
        <v>0</v>
      </c>
      <c r="PY37" s="4854">
        <v>0</v>
      </c>
      <c r="PZ37" s="4854">
        <v>0</v>
      </c>
      <c r="QA37" s="4854">
        <v>4</v>
      </c>
      <c r="QB37" s="4854">
        <v>1</v>
      </c>
      <c r="QC37" s="4854">
        <v>5</v>
      </c>
      <c r="QD37" s="4854">
        <v>2</v>
      </c>
      <c r="QE37" s="4854">
        <v>0</v>
      </c>
      <c r="QF37" s="4854">
        <v>0</v>
      </c>
      <c r="QG37" s="4854">
        <v>0</v>
      </c>
      <c r="QH37" s="4854">
        <v>3</v>
      </c>
      <c r="QI37" s="4854">
        <v>0</v>
      </c>
      <c r="QJ37" s="4854">
        <v>0</v>
      </c>
      <c r="QK37" s="4854">
        <v>0</v>
      </c>
      <c r="QL37" s="4854">
        <v>3</v>
      </c>
      <c r="QM37" s="4854">
        <v>1</v>
      </c>
      <c r="QN37" s="4854">
        <v>0</v>
      </c>
      <c r="QO37" s="4854">
        <v>0</v>
      </c>
      <c r="QP37" s="4854">
        <v>2</v>
      </c>
      <c r="QQ37" s="4854">
        <v>0</v>
      </c>
      <c r="QR37" s="4854">
        <v>0</v>
      </c>
      <c r="QS37" s="4854">
        <v>4</v>
      </c>
      <c r="QT37" s="4854">
        <v>2</v>
      </c>
      <c r="QU37" s="4854">
        <v>0</v>
      </c>
      <c r="QV37" s="4854">
        <v>0</v>
      </c>
      <c r="QW37" s="4854">
        <v>5</v>
      </c>
      <c r="QX37" s="4854">
        <v>0</v>
      </c>
      <c r="QY37" s="4854">
        <v>0</v>
      </c>
      <c r="QZ37" s="4854">
        <v>2</v>
      </c>
      <c r="RA37" s="4854">
        <v>0</v>
      </c>
      <c r="RB37" s="4854">
        <v>0</v>
      </c>
      <c r="RC37" s="4854">
        <v>0</v>
      </c>
      <c r="RD37" s="4854">
        <v>3</v>
      </c>
      <c r="RE37" s="4854">
        <v>0</v>
      </c>
      <c r="RF37" s="4854">
        <v>3</v>
      </c>
      <c r="RG37" s="4854">
        <v>6</v>
      </c>
      <c r="RH37" s="4854">
        <v>0</v>
      </c>
      <c r="RI37" s="4854">
        <v>8</v>
      </c>
      <c r="RJ37" s="4854">
        <v>5</v>
      </c>
      <c r="RK37" s="4854">
        <v>4</v>
      </c>
      <c r="RL37" s="4854">
        <v>5</v>
      </c>
      <c r="RM37" s="4854">
        <v>5</v>
      </c>
      <c r="RN37" s="4854">
        <v>0</v>
      </c>
      <c r="RO37" s="4854">
        <v>4</v>
      </c>
      <c r="RP37" s="4854">
        <v>3</v>
      </c>
      <c r="RQ37" s="4854">
        <v>0</v>
      </c>
      <c r="RR37" s="4854">
        <v>0</v>
      </c>
      <c r="RS37" s="4854">
        <v>6</v>
      </c>
      <c r="RT37" s="4854">
        <v>4</v>
      </c>
      <c r="RU37" s="4854">
        <v>1</v>
      </c>
      <c r="RV37" s="4854">
        <v>2</v>
      </c>
      <c r="RW37" s="4854">
        <v>3</v>
      </c>
      <c r="RX37" s="4854">
        <v>4</v>
      </c>
      <c r="RY37" s="4854">
        <v>0</v>
      </c>
      <c r="RZ37" s="4854">
        <v>0</v>
      </c>
      <c r="SA37" s="4854">
        <v>1</v>
      </c>
      <c r="SB37" s="4854">
        <v>4</v>
      </c>
      <c r="SC37" s="4854">
        <v>1</v>
      </c>
      <c r="SD37" s="4854">
        <v>2</v>
      </c>
      <c r="SE37" s="4854">
        <v>0</v>
      </c>
      <c r="SF37" s="4854">
        <v>8</v>
      </c>
      <c r="SG37" s="4854">
        <v>0</v>
      </c>
      <c r="SH37" s="4854">
        <v>0</v>
      </c>
      <c r="SI37" s="4854">
        <v>0</v>
      </c>
      <c r="SJ37" s="4854">
        <v>0</v>
      </c>
      <c r="SK37" s="4854">
        <v>4</v>
      </c>
      <c r="SL37" s="4854">
        <v>0</v>
      </c>
      <c r="SM37" s="4854">
        <v>0</v>
      </c>
      <c r="SN37" s="4854">
        <v>0</v>
      </c>
      <c r="SO37" s="4854">
        <v>2</v>
      </c>
      <c r="SP37" s="4854">
        <v>6</v>
      </c>
      <c r="SQ37" s="4854">
        <v>9</v>
      </c>
      <c r="SR37" s="4854">
        <v>0</v>
      </c>
      <c r="SS37" s="4854">
        <v>7</v>
      </c>
      <c r="ST37" s="4854">
        <v>1</v>
      </c>
      <c r="SU37" s="4854">
        <v>0</v>
      </c>
      <c r="SV37" s="4854">
        <v>0</v>
      </c>
      <c r="SW37" s="4854">
        <v>2</v>
      </c>
      <c r="SX37" s="4854">
        <v>0</v>
      </c>
      <c r="SY37" s="4854">
        <v>0</v>
      </c>
      <c r="SZ37" s="4854">
        <v>0</v>
      </c>
    </row>
    <row r="38" spans="1:520" s="1411" customFormat="1" ht="13.2" x14ac:dyDescent="0.25">
      <c r="A38" s="4851" t="s">
        <v>691</v>
      </c>
      <c r="B38" s="4854">
        <v>0</v>
      </c>
      <c r="C38" s="4854">
        <v>0</v>
      </c>
      <c r="D38" s="4854">
        <v>0</v>
      </c>
      <c r="E38" s="4854">
        <v>0</v>
      </c>
      <c r="F38" s="4854">
        <v>0</v>
      </c>
      <c r="G38" s="4854">
        <v>0</v>
      </c>
      <c r="H38" s="4854">
        <v>0</v>
      </c>
      <c r="I38" s="4854">
        <v>0</v>
      </c>
      <c r="J38" s="4854">
        <v>0</v>
      </c>
      <c r="K38" s="4854">
        <v>0</v>
      </c>
      <c r="L38" s="4854">
        <v>0</v>
      </c>
      <c r="M38" s="4854">
        <v>0</v>
      </c>
      <c r="N38" s="4854">
        <v>0</v>
      </c>
      <c r="O38" s="4854">
        <v>0</v>
      </c>
      <c r="P38" s="4854">
        <v>0</v>
      </c>
      <c r="Q38" s="4854">
        <v>0</v>
      </c>
      <c r="R38" s="4854">
        <v>0</v>
      </c>
      <c r="S38" s="4854">
        <v>0</v>
      </c>
      <c r="T38" s="4854">
        <v>0</v>
      </c>
      <c r="U38" s="4854">
        <v>0</v>
      </c>
      <c r="V38" s="4854">
        <v>0</v>
      </c>
      <c r="W38" s="4854">
        <v>0</v>
      </c>
      <c r="X38" s="4854">
        <v>0</v>
      </c>
      <c r="Y38" s="4854">
        <v>0</v>
      </c>
      <c r="Z38" s="4854">
        <v>0</v>
      </c>
      <c r="AA38" s="4854">
        <v>0</v>
      </c>
      <c r="AB38" s="4854">
        <v>0</v>
      </c>
      <c r="AC38" s="4854">
        <v>0</v>
      </c>
      <c r="AD38" s="4854">
        <v>0</v>
      </c>
      <c r="AE38" s="4854">
        <v>0</v>
      </c>
      <c r="AF38" s="4854">
        <v>0</v>
      </c>
      <c r="AG38" s="4854">
        <v>0</v>
      </c>
      <c r="AH38" s="4854">
        <v>0</v>
      </c>
      <c r="AI38" s="4854">
        <v>0</v>
      </c>
      <c r="AJ38" s="4854">
        <v>0</v>
      </c>
      <c r="AK38" s="4854">
        <v>0</v>
      </c>
      <c r="AL38" s="4854">
        <v>0</v>
      </c>
      <c r="AM38" s="4854">
        <v>0</v>
      </c>
      <c r="AN38" s="4854">
        <v>0</v>
      </c>
      <c r="AO38" s="4854">
        <v>0</v>
      </c>
      <c r="AP38" s="4854">
        <v>0</v>
      </c>
      <c r="AQ38" s="4854">
        <v>0</v>
      </c>
      <c r="AR38" s="4854">
        <v>0</v>
      </c>
      <c r="AS38" s="4854">
        <v>0</v>
      </c>
      <c r="AT38" s="4854">
        <v>0</v>
      </c>
      <c r="AU38" s="4854">
        <v>0</v>
      </c>
      <c r="AV38" s="4854">
        <v>1</v>
      </c>
      <c r="AW38" s="4854">
        <v>0</v>
      </c>
      <c r="AX38" s="4854">
        <v>0</v>
      </c>
      <c r="AY38" s="4854">
        <v>0</v>
      </c>
      <c r="AZ38" s="4854">
        <v>0</v>
      </c>
      <c r="BA38" s="4854">
        <v>0</v>
      </c>
      <c r="BB38" s="4854">
        <v>0</v>
      </c>
      <c r="BC38" s="4854">
        <v>0</v>
      </c>
      <c r="BD38" s="4854">
        <v>1</v>
      </c>
      <c r="BE38" s="4854">
        <v>0</v>
      </c>
      <c r="BF38" s="4854">
        <v>0</v>
      </c>
      <c r="BG38" s="4854">
        <v>0</v>
      </c>
      <c r="BH38" s="4854">
        <v>0</v>
      </c>
      <c r="BI38" s="4854">
        <v>0</v>
      </c>
      <c r="BJ38" s="4854">
        <v>0</v>
      </c>
      <c r="BK38" s="4854">
        <v>0</v>
      </c>
      <c r="BL38" s="4854">
        <v>1</v>
      </c>
      <c r="BM38" s="4854">
        <v>0</v>
      </c>
      <c r="BN38" s="4854">
        <v>1</v>
      </c>
      <c r="BO38" s="4854">
        <v>0</v>
      </c>
      <c r="BP38" s="4854">
        <v>0</v>
      </c>
      <c r="BQ38" s="4854">
        <v>1</v>
      </c>
      <c r="BR38" s="4854">
        <v>0</v>
      </c>
      <c r="BS38" s="4854">
        <v>0</v>
      </c>
      <c r="BT38" s="4854">
        <v>0</v>
      </c>
      <c r="BU38" s="4854">
        <v>1</v>
      </c>
      <c r="BV38" s="4854">
        <v>2</v>
      </c>
      <c r="BW38" s="4854">
        <v>0</v>
      </c>
      <c r="BX38" s="4854">
        <v>1</v>
      </c>
      <c r="BY38" s="4854">
        <v>0</v>
      </c>
      <c r="BZ38" s="4854">
        <v>0</v>
      </c>
      <c r="CA38" s="4854">
        <v>0</v>
      </c>
      <c r="CB38" s="4854">
        <v>1</v>
      </c>
      <c r="CC38" s="4854">
        <v>1</v>
      </c>
      <c r="CD38" s="4854">
        <v>0</v>
      </c>
      <c r="CE38" s="4854">
        <v>1</v>
      </c>
      <c r="CF38" s="4854">
        <v>0</v>
      </c>
      <c r="CG38" s="4854">
        <v>1</v>
      </c>
      <c r="CH38" s="4854">
        <v>0</v>
      </c>
      <c r="CI38" s="4854">
        <v>0</v>
      </c>
      <c r="CJ38" s="4854">
        <v>0</v>
      </c>
      <c r="CK38" s="4854">
        <v>0</v>
      </c>
      <c r="CL38" s="4854">
        <v>0</v>
      </c>
      <c r="CM38" s="4854">
        <v>0</v>
      </c>
      <c r="CN38" s="4854">
        <v>1</v>
      </c>
      <c r="CO38" s="4854">
        <v>1</v>
      </c>
      <c r="CP38" s="4854">
        <v>0</v>
      </c>
      <c r="CQ38" s="4854">
        <v>0</v>
      </c>
      <c r="CR38" s="4854">
        <v>0</v>
      </c>
      <c r="CS38" s="4854">
        <v>0</v>
      </c>
      <c r="CT38" s="4854">
        <v>0</v>
      </c>
      <c r="CU38" s="4854">
        <v>1</v>
      </c>
      <c r="CV38" s="4854">
        <v>0</v>
      </c>
      <c r="CW38" s="4854">
        <v>0</v>
      </c>
      <c r="CX38" s="4854">
        <v>0</v>
      </c>
      <c r="CY38" s="4854">
        <v>1</v>
      </c>
      <c r="CZ38" s="4854">
        <v>0</v>
      </c>
      <c r="DA38" s="4854">
        <v>1</v>
      </c>
      <c r="DB38" s="4854">
        <v>0</v>
      </c>
      <c r="DC38" s="4854">
        <v>0</v>
      </c>
      <c r="DD38" s="4854">
        <v>0</v>
      </c>
      <c r="DE38" s="4854">
        <v>1</v>
      </c>
      <c r="DF38" s="4854">
        <v>0</v>
      </c>
      <c r="DG38" s="4854">
        <v>0</v>
      </c>
      <c r="DH38" s="4854">
        <v>1</v>
      </c>
      <c r="DI38" s="4854">
        <v>0</v>
      </c>
      <c r="DJ38" s="4854">
        <v>0</v>
      </c>
      <c r="DK38" s="4854">
        <v>0</v>
      </c>
      <c r="DL38" s="4854">
        <v>0</v>
      </c>
      <c r="DM38" s="4854">
        <v>0</v>
      </c>
      <c r="DN38" s="4854">
        <v>0</v>
      </c>
      <c r="DO38" s="4854">
        <v>0</v>
      </c>
      <c r="DP38" s="4854">
        <v>0</v>
      </c>
      <c r="DQ38" s="4854">
        <v>1</v>
      </c>
      <c r="DR38" s="4854">
        <v>0</v>
      </c>
      <c r="DS38" s="4854">
        <v>1</v>
      </c>
      <c r="DT38" s="4854">
        <v>2</v>
      </c>
      <c r="DU38" s="4854">
        <v>1</v>
      </c>
      <c r="DV38" s="4854">
        <v>0</v>
      </c>
      <c r="DW38" s="4854">
        <v>0</v>
      </c>
      <c r="DX38" s="4854">
        <v>1</v>
      </c>
      <c r="DY38" s="4854">
        <v>0</v>
      </c>
      <c r="DZ38" s="4854">
        <v>0</v>
      </c>
      <c r="EA38" s="4854">
        <v>0</v>
      </c>
      <c r="EB38" s="4854">
        <v>0</v>
      </c>
      <c r="EC38" s="4854">
        <v>0</v>
      </c>
      <c r="ED38" s="4854">
        <v>2</v>
      </c>
      <c r="EE38" s="4854">
        <v>0</v>
      </c>
      <c r="EF38" s="4854">
        <v>0</v>
      </c>
      <c r="EG38" s="4854">
        <v>1</v>
      </c>
      <c r="EH38" s="4854">
        <v>0</v>
      </c>
      <c r="EI38" s="4854">
        <v>0</v>
      </c>
      <c r="EJ38" s="4854">
        <v>0</v>
      </c>
      <c r="EK38" s="4854">
        <v>0</v>
      </c>
      <c r="EL38" s="4854">
        <v>0</v>
      </c>
      <c r="EM38" s="4854">
        <v>0</v>
      </c>
      <c r="EN38" s="4854">
        <v>0</v>
      </c>
      <c r="EO38" s="4854">
        <v>1</v>
      </c>
      <c r="EP38" s="4854">
        <v>0</v>
      </c>
      <c r="EQ38" s="4854">
        <v>0</v>
      </c>
      <c r="ER38" s="4854">
        <v>1</v>
      </c>
      <c r="ES38" s="4854">
        <v>0</v>
      </c>
      <c r="ET38" s="4854">
        <v>0</v>
      </c>
      <c r="EU38" s="4854">
        <v>1</v>
      </c>
      <c r="EV38" s="4854">
        <v>0</v>
      </c>
      <c r="EW38" s="4854">
        <v>0</v>
      </c>
      <c r="EX38" s="4854">
        <v>0</v>
      </c>
      <c r="EY38" s="4854">
        <v>0</v>
      </c>
      <c r="EZ38" s="4854">
        <v>1</v>
      </c>
      <c r="FA38" s="4854">
        <v>0</v>
      </c>
      <c r="FB38" s="4854">
        <v>0</v>
      </c>
      <c r="FC38" s="4854">
        <v>0</v>
      </c>
      <c r="FD38" s="4854">
        <v>0</v>
      </c>
      <c r="FE38" s="4854">
        <v>0</v>
      </c>
      <c r="FF38" s="4854">
        <v>0</v>
      </c>
      <c r="FG38" s="4854">
        <v>0</v>
      </c>
      <c r="FH38" s="4854">
        <v>0</v>
      </c>
      <c r="FI38" s="4854">
        <v>0</v>
      </c>
      <c r="FJ38" s="4854">
        <v>0</v>
      </c>
      <c r="FK38" s="4854">
        <v>0</v>
      </c>
      <c r="FL38" s="4854">
        <v>0</v>
      </c>
      <c r="FM38" s="4854">
        <v>0</v>
      </c>
      <c r="FN38" s="4854">
        <v>0</v>
      </c>
      <c r="FO38" s="4854">
        <v>0</v>
      </c>
      <c r="FP38" s="4854">
        <v>0</v>
      </c>
      <c r="FQ38" s="4854">
        <v>0</v>
      </c>
      <c r="FR38" s="4854">
        <v>0</v>
      </c>
      <c r="FS38" s="4854">
        <v>0</v>
      </c>
      <c r="FT38" s="4854">
        <v>0</v>
      </c>
      <c r="FU38" s="4854">
        <v>0</v>
      </c>
      <c r="FV38" s="4854">
        <v>0</v>
      </c>
      <c r="FW38" s="4854">
        <v>0</v>
      </c>
      <c r="FX38" s="4854">
        <v>0</v>
      </c>
      <c r="FY38" s="4854">
        <v>0</v>
      </c>
      <c r="FZ38" s="4854">
        <v>0</v>
      </c>
      <c r="GA38" s="4854">
        <v>0</v>
      </c>
      <c r="GB38" s="4854">
        <v>0</v>
      </c>
      <c r="GC38" s="4854">
        <v>0</v>
      </c>
      <c r="GD38" s="4854">
        <v>0</v>
      </c>
      <c r="GE38" s="4854">
        <v>0</v>
      </c>
      <c r="GF38" s="4854">
        <v>0</v>
      </c>
      <c r="GG38" s="4854">
        <v>0</v>
      </c>
      <c r="GH38" s="4854">
        <v>0</v>
      </c>
      <c r="GI38" s="4854">
        <v>0</v>
      </c>
      <c r="GJ38" s="4854">
        <v>0</v>
      </c>
      <c r="GK38" s="4854">
        <v>0</v>
      </c>
      <c r="GL38" s="4854">
        <v>0</v>
      </c>
      <c r="GM38" s="4854">
        <v>0</v>
      </c>
      <c r="GN38" s="4854">
        <v>0</v>
      </c>
      <c r="GO38" s="4854">
        <v>0</v>
      </c>
      <c r="GP38" s="4854">
        <v>0</v>
      </c>
      <c r="GQ38" s="4854">
        <v>0</v>
      </c>
      <c r="GR38" s="4854">
        <v>0</v>
      </c>
      <c r="GS38" s="4854">
        <v>0</v>
      </c>
      <c r="GT38" s="4854">
        <v>0</v>
      </c>
      <c r="GU38" s="4854">
        <v>0</v>
      </c>
      <c r="GV38" s="4854">
        <v>0</v>
      </c>
      <c r="GW38" s="4854">
        <v>0</v>
      </c>
      <c r="GX38" s="4854">
        <v>0</v>
      </c>
      <c r="GY38" s="4854">
        <v>0</v>
      </c>
      <c r="GZ38" s="4854">
        <v>0</v>
      </c>
      <c r="HA38" s="4854">
        <v>0</v>
      </c>
      <c r="HB38" s="4854">
        <v>0</v>
      </c>
      <c r="HC38" s="4854">
        <v>0</v>
      </c>
      <c r="HD38" s="4854">
        <v>0</v>
      </c>
      <c r="HE38" s="4854">
        <v>0</v>
      </c>
      <c r="HF38" s="4854">
        <v>0</v>
      </c>
      <c r="HG38" s="4854">
        <v>0</v>
      </c>
      <c r="HH38" s="4854">
        <v>0</v>
      </c>
      <c r="HI38" s="4854">
        <v>0</v>
      </c>
      <c r="HJ38" s="4854">
        <v>1</v>
      </c>
      <c r="HK38" s="4854">
        <v>1</v>
      </c>
      <c r="HL38" s="4854">
        <v>0</v>
      </c>
      <c r="HM38" s="4854">
        <v>0</v>
      </c>
      <c r="HN38" s="4854">
        <v>0</v>
      </c>
      <c r="HO38" s="4854">
        <v>0</v>
      </c>
      <c r="HP38" s="4854">
        <v>0</v>
      </c>
      <c r="HQ38" s="4854">
        <v>0</v>
      </c>
      <c r="HR38" s="4854">
        <v>0</v>
      </c>
      <c r="HS38" s="4854">
        <v>0</v>
      </c>
      <c r="HT38" s="4854">
        <v>0</v>
      </c>
      <c r="HU38" s="4854">
        <v>0</v>
      </c>
      <c r="HV38" s="4854">
        <v>0</v>
      </c>
      <c r="HW38" s="4854">
        <v>0</v>
      </c>
      <c r="HX38" s="4854">
        <v>0</v>
      </c>
      <c r="HY38" s="4854">
        <v>0</v>
      </c>
      <c r="HZ38" s="4854">
        <v>0</v>
      </c>
      <c r="IA38" s="4854">
        <v>0</v>
      </c>
      <c r="IB38" s="4854">
        <v>0</v>
      </c>
      <c r="IC38" s="4854">
        <v>0</v>
      </c>
      <c r="ID38" s="4854">
        <v>0</v>
      </c>
      <c r="IE38" s="4854">
        <v>0</v>
      </c>
      <c r="IF38" s="4854">
        <v>0</v>
      </c>
      <c r="IG38" s="4854">
        <v>0</v>
      </c>
      <c r="IH38" s="4854">
        <v>0</v>
      </c>
      <c r="II38" s="4854">
        <v>0</v>
      </c>
      <c r="IJ38" s="4854">
        <v>0</v>
      </c>
      <c r="IK38" s="4854">
        <v>0</v>
      </c>
      <c r="IL38" s="4854">
        <v>0</v>
      </c>
      <c r="IM38" s="4854">
        <v>0</v>
      </c>
      <c r="IN38" s="4854">
        <v>2</v>
      </c>
      <c r="IO38" s="4854">
        <v>0</v>
      </c>
      <c r="IP38" s="4854">
        <v>0</v>
      </c>
      <c r="IQ38" s="4854">
        <v>0</v>
      </c>
      <c r="IR38" s="4854">
        <v>0</v>
      </c>
      <c r="IS38" s="4854">
        <v>0</v>
      </c>
      <c r="IT38" s="4854">
        <v>0</v>
      </c>
      <c r="IU38" s="4854">
        <v>0</v>
      </c>
      <c r="IV38" s="4854">
        <v>0</v>
      </c>
      <c r="IW38" s="4854">
        <v>0</v>
      </c>
      <c r="IX38" s="4854">
        <v>0</v>
      </c>
      <c r="IY38" s="4854">
        <v>0</v>
      </c>
      <c r="IZ38" s="4854">
        <v>0</v>
      </c>
      <c r="JA38" s="4854">
        <v>0</v>
      </c>
      <c r="JB38" s="4854">
        <v>0</v>
      </c>
      <c r="JC38" s="4854">
        <v>1</v>
      </c>
      <c r="JD38" s="4854">
        <v>0</v>
      </c>
      <c r="JE38" s="4854">
        <v>0</v>
      </c>
      <c r="JF38" s="4854">
        <v>0</v>
      </c>
      <c r="JG38" s="4854">
        <v>0</v>
      </c>
      <c r="JH38" s="4854">
        <v>0</v>
      </c>
      <c r="JI38" s="4854">
        <v>0</v>
      </c>
      <c r="JJ38" s="4854">
        <v>0</v>
      </c>
      <c r="JK38" s="4854">
        <v>0</v>
      </c>
      <c r="JL38" s="4854">
        <v>0</v>
      </c>
      <c r="JM38" s="4854">
        <v>1</v>
      </c>
      <c r="JN38" s="4854">
        <v>1</v>
      </c>
      <c r="JO38" s="4854">
        <v>0</v>
      </c>
      <c r="JP38" s="4854">
        <v>0</v>
      </c>
      <c r="JQ38" s="4854">
        <v>0</v>
      </c>
      <c r="JR38" s="4854">
        <v>0</v>
      </c>
      <c r="JS38" s="4854">
        <v>0</v>
      </c>
      <c r="JT38" s="4854">
        <v>0</v>
      </c>
      <c r="JU38" s="4854">
        <v>0</v>
      </c>
      <c r="JV38" s="4854">
        <v>0</v>
      </c>
      <c r="JW38" s="4854">
        <v>0</v>
      </c>
      <c r="JX38" s="4854">
        <v>0</v>
      </c>
      <c r="JY38" s="4854">
        <v>0</v>
      </c>
      <c r="JZ38" s="4854">
        <v>0</v>
      </c>
      <c r="KA38" s="4854">
        <v>0</v>
      </c>
      <c r="KB38" s="4854">
        <v>0</v>
      </c>
      <c r="KC38" s="4854">
        <v>0</v>
      </c>
      <c r="KD38" s="4854">
        <v>0</v>
      </c>
      <c r="KE38" s="4854">
        <v>0</v>
      </c>
      <c r="KF38" s="4854">
        <v>0</v>
      </c>
      <c r="KG38" s="4854">
        <v>0</v>
      </c>
      <c r="KH38" s="4854">
        <v>0</v>
      </c>
      <c r="KI38" s="4854">
        <v>0</v>
      </c>
      <c r="KJ38" s="4854">
        <v>0</v>
      </c>
      <c r="KK38" s="4854">
        <v>0</v>
      </c>
      <c r="KL38" s="4854">
        <v>1</v>
      </c>
      <c r="KM38" s="4854">
        <v>0</v>
      </c>
      <c r="KN38" s="4854">
        <v>0</v>
      </c>
      <c r="KO38" s="4854">
        <v>0</v>
      </c>
      <c r="KP38" s="4854">
        <v>0</v>
      </c>
      <c r="KQ38" s="4854">
        <v>0</v>
      </c>
      <c r="KR38" s="4854">
        <v>0</v>
      </c>
      <c r="KS38" s="4854">
        <v>0</v>
      </c>
      <c r="KT38" s="4854">
        <v>0</v>
      </c>
      <c r="KU38" s="4854">
        <v>0</v>
      </c>
      <c r="KV38" s="4854">
        <v>0</v>
      </c>
      <c r="KW38" s="4854">
        <v>0</v>
      </c>
      <c r="KX38" s="4854">
        <v>0</v>
      </c>
      <c r="KY38" s="4854">
        <v>0</v>
      </c>
      <c r="KZ38" s="4854">
        <v>0</v>
      </c>
      <c r="LA38" s="4854">
        <v>0</v>
      </c>
      <c r="LB38" s="4854">
        <v>0</v>
      </c>
      <c r="LC38" s="4854">
        <v>0</v>
      </c>
      <c r="LD38" s="4854">
        <v>0</v>
      </c>
      <c r="LE38" s="4854">
        <v>0</v>
      </c>
      <c r="LF38" s="4854">
        <v>0</v>
      </c>
      <c r="LG38" s="4854">
        <v>0</v>
      </c>
      <c r="LH38" s="4854">
        <v>0</v>
      </c>
      <c r="LI38" s="4854">
        <v>0</v>
      </c>
      <c r="LJ38" s="4854">
        <v>0</v>
      </c>
      <c r="LK38" s="4854">
        <v>0</v>
      </c>
      <c r="LL38" s="4854">
        <v>0</v>
      </c>
      <c r="LM38" s="4854">
        <v>0</v>
      </c>
      <c r="LN38" s="4854">
        <v>0</v>
      </c>
      <c r="LO38" s="4854">
        <v>0</v>
      </c>
      <c r="LP38" s="4854">
        <v>0</v>
      </c>
      <c r="LQ38" s="4854">
        <v>0</v>
      </c>
      <c r="LR38" s="4854">
        <v>0</v>
      </c>
      <c r="LS38" s="4854">
        <v>2</v>
      </c>
      <c r="LT38" s="4854">
        <v>0</v>
      </c>
      <c r="LU38" s="4854">
        <v>1</v>
      </c>
      <c r="LV38" s="4854">
        <v>0</v>
      </c>
      <c r="LW38" s="4854">
        <v>0</v>
      </c>
      <c r="LX38" s="4854">
        <v>0</v>
      </c>
      <c r="LY38" s="4854">
        <v>0</v>
      </c>
      <c r="LZ38" s="4854">
        <v>0</v>
      </c>
      <c r="MA38" s="4854">
        <v>0</v>
      </c>
      <c r="MB38" s="4854">
        <v>0</v>
      </c>
      <c r="MC38" s="4854">
        <v>1</v>
      </c>
      <c r="MD38" s="4854">
        <v>0</v>
      </c>
      <c r="ME38" s="4854">
        <v>0</v>
      </c>
      <c r="MF38" s="4854">
        <v>0</v>
      </c>
      <c r="MG38" s="4854">
        <v>0</v>
      </c>
      <c r="MH38" s="4854">
        <v>1</v>
      </c>
      <c r="MI38" s="4854">
        <v>0</v>
      </c>
      <c r="MJ38" s="4854">
        <v>0</v>
      </c>
      <c r="MK38" s="4854">
        <v>0</v>
      </c>
      <c r="ML38" s="4854">
        <v>0</v>
      </c>
      <c r="MM38" s="4854">
        <v>0</v>
      </c>
      <c r="MN38" s="4854">
        <v>0</v>
      </c>
      <c r="MO38" s="4854">
        <v>0</v>
      </c>
      <c r="MP38" s="4854">
        <v>0</v>
      </c>
      <c r="MQ38" s="4854">
        <v>1</v>
      </c>
      <c r="MR38" s="4854">
        <v>0</v>
      </c>
      <c r="MS38" s="4854">
        <v>0</v>
      </c>
      <c r="MT38" s="4854">
        <v>0</v>
      </c>
      <c r="MU38" s="4854">
        <v>0</v>
      </c>
      <c r="MV38" s="4854">
        <v>0</v>
      </c>
      <c r="MW38" s="4854">
        <v>0</v>
      </c>
      <c r="MX38" s="4854">
        <v>0</v>
      </c>
      <c r="MY38" s="4854">
        <v>0</v>
      </c>
      <c r="MZ38" s="4854">
        <v>0</v>
      </c>
      <c r="NA38" s="4854">
        <v>0</v>
      </c>
      <c r="NB38" s="4854">
        <v>0</v>
      </c>
      <c r="NC38" s="4854">
        <v>0</v>
      </c>
      <c r="ND38" s="4854">
        <v>0</v>
      </c>
      <c r="NE38" s="4854">
        <v>0</v>
      </c>
      <c r="NF38" s="4854">
        <v>0</v>
      </c>
      <c r="NG38" s="4854">
        <v>0</v>
      </c>
      <c r="NH38" s="4854">
        <v>0</v>
      </c>
      <c r="NI38" s="4854">
        <v>0</v>
      </c>
      <c r="NJ38" s="4854">
        <v>0</v>
      </c>
      <c r="NK38" s="4854">
        <v>1</v>
      </c>
      <c r="NL38" s="4854">
        <v>0</v>
      </c>
      <c r="NM38" s="4854">
        <v>0</v>
      </c>
      <c r="NN38" s="4854">
        <v>1</v>
      </c>
      <c r="NO38" s="4854">
        <v>0</v>
      </c>
      <c r="NP38" s="4854">
        <v>0</v>
      </c>
      <c r="NQ38" s="4854">
        <v>0</v>
      </c>
      <c r="NR38" s="4854">
        <v>0</v>
      </c>
      <c r="NS38" s="4854">
        <v>0</v>
      </c>
      <c r="NT38" s="4854">
        <v>0</v>
      </c>
      <c r="NU38" s="4854">
        <v>0</v>
      </c>
      <c r="NV38" s="4854">
        <v>0</v>
      </c>
      <c r="NW38" s="4854">
        <v>0</v>
      </c>
      <c r="NX38" s="4854">
        <v>2</v>
      </c>
      <c r="NY38" s="4854">
        <v>0</v>
      </c>
      <c r="NZ38" s="4854">
        <v>0</v>
      </c>
      <c r="OA38" s="4854">
        <v>0</v>
      </c>
      <c r="OB38" s="4854">
        <v>0</v>
      </c>
      <c r="OC38" s="4854">
        <v>0</v>
      </c>
      <c r="OD38" s="4854">
        <v>0</v>
      </c>
      <c r="OE38" s="4854">
        <v>1</v>
      </c>
      <c r="OF38" s="4854">
        <v>0</v>
      </c>
      <c r="OG38" s="4854">
        <v>0</v>
      </c>
      <c r="OH38" s="4854">
        <v>0</v>
      </c>
      <c r="OI38" s="4854">
        <v>0</v>
      </c>
      <c r="OJ38" s="4854">
        <v>0</v>
      </c>
      <c r="OK38" s="4854">
        <v>0</v>
      </c>
      <c r="OL38" s="4854">
        <v>0</v>
      </c>
      <c r="OM38" s="4854">
        <v>0</v>
      </c>
      <c r="ON38" s="4854">
        <v>0</v>
      </c>
      <c r="OO38" s="4854">
        <v>0</v>
      </c>
      <c r="OP38" s="4854">
        <v>0</v>
      </c>
      <c r="OQ38" s="4854">
        <v>0</v>
      </c>
      <c r="OR38" s="4854">
        <v>0</v>
      </c>
      <c r="OS38" s="4854">
        <v>0</v>
      </c>
      <c r="OT38" s="4854">
        <v>0</v>
      </c>
      <c r="OU38" s="4854">
        <v>1</v>
      </c>
      <c r="OV38" s="4854">
        <v>0</v>
      </c>
      <c r="OW38" s="4854">
        <v>0</v>
      </c>
      <c r="OX38" s="4854">
        <v>0</v>
      </c>
      <c r="OY38" s="4854">
        <v>0</v>
      </c>
      <c r="OZ38" s="4854">
        <v>0</v>
      </c>
      <c r="PA38" s="4854">
        <v>0</v>
      </c>
      <c r="PB38" s="4854">
        <v>0</v>
      </c>
      <c r="PC38" s="4854">
        <v>0</v>
      </c>
      <c r="PD38" s="4854">
        <v>0</v>
      </c>
      <c r="PE38" s="4854">
        <v>0</v>
      </c>
      <c r="PF38" s="4854">
        <v>0</v>
      </c>
      <c r="PG38" s="4854">
        <v>0</v>
      </c>
      <c r="PH38" s="4854">
        <v>0</v>
      </c>
      <c r="PI38" s="4854">
        <v>0</v>
      </c>
      <c r="PJ38" s="4854">
        <v>0</v>
      </c>
      <c r="PK38" s="4854">
        <v>0</v>
      </c>
      <c r="PL38" s="4854">
        <v>0</v>
      </c>
      <c r="PM38" s="4854">
        <v>0</v>
      </c>
      <c r="PN38" s="4854">
        <v>0</v>
      </c>
      <c r="PO38" s="4854">
        <v>0</v>
      </c>
      <c r="PP38" s="4854">
        <v>0</v>
      </c>
      <c r="PQ38" s="4854">
        <v>0</v>
      </c>
      <c r="PR38" s="4854">
        <v>0</v>
      </c>
      <c r="PS38" s="4854">
        <v>0</v>
      </c>
      <c r="PT38" s="4854">
        <v>0</v>
      </c>
      <c r="PU38" s="4854">
        <v>0</v>
      </c>
      <c r="PV38" s="4854">
        <v>0</v>
      </c>
      <c r="PW38" s="4854">
        <v>0</v>
      </c>
      <c r="PX38" s="4854">
        <v>0</v>
      </c>
      <c r="PY38" s="4854">
        <v>0</v>
      </c>
      <c r="PZ38" s="4854">
        <v>0</v>
      </c>
      <c r="QA38" s="4854">
        <v>0</v>
      </c>
      <c r="QB38" s="4854">
        <v>0</v>
      </c>
      <c r="QC38" s="4854">
        <v>1</v>
      </c>
      <c r="QD38" s="4854">
        <v>0</v>
      </c>
      <c r="QE38" s="4854">
        <v>0</v>
      </c>
      <c r="QF38" s="4854">
        <v>0</v>
      </c>
      <c r="QG38" s="4854">
        <v>0</v>
      </c>
      <c r="QH38" s="4854">
        <v>0</v>
      </c>
      <c r="QI38" s="4854">
        <v>0</v>
      </c>
      <c r="QJ38" s="4854">
        <v>0</v>
      </c>
      <c r="QK38" s="4854">
        <v>0</v>
      </c>
      <c r="QL38" s="4854">
        <v>0</v>
      </c>
      <c r="QM38" s="4854">
        <v>0</v>
      </c>
      <c r="QN38" s="4854">
        <v>0</v>
      </c>
      <c r="QO38" s="4854">
        <v>0</v>
      </c>
      <c r="QP38" s="4854">
        <v>0</v>
      </c>
      <c r="QQ38" s="4854">
        <v>0</v>
      </c>
      <c r="QR38" s="4854">
        <v>0</v>
      </c>
      <c r="QS38" s="4854">
        <v>2</v>
      </c>
      <c r="QT38" s="4854">
        <v>0</v>
      </c>
      <c r="QU38" s="4854">
        <v>0</v>
      </c>
      <c r="QV38" s="4854">
        <v>0</v>
      </c>
      <c r="QW38" s="4854">
        <v>0</v>
      </c>
      <c r="QX38" s="4854">
        <v>0</v>
      </c>
      <c r="QY38" s="4854">
        <v>0</v>
      </c>
      <c r="QZ38" s="4854">
        <v>0</v>
      </c>
      <c r="RA38" s="4854">
        <v>0</v>
      </c>
      <c r="RB38" s="4854">
        <v>0</v>
      </c>
      <c r="RC38" s="4854">
        <v>0</v>
      </c>
      <c r="RD38" s="4854">
        <v>0</v>
      </c>
      <c r="RE38" s="4854">
        <v>0</v>
      </c>
      <c r="RF38" s="4854">
        <v>0</v>
      </c>
      <c r="RG38" s="4854">
        <v>0</v>
      </c>
      <c r="RH38" s="4854">
        <v>0</v>
      </c>
      <c r="RI38" s="4854">
        <v>0</v>
      </c>
      <c r="RJ38" s="4854">
        <v>0</v>
      </c>
      <c r="RK38" s="4854">
        <v>0</v>
      </c>
      <c r="RL38" s="4854">
        <v>0</v>
      </c>
      <c r="RM38" s="4854">
        <v>1</v>
      </c>
      <c r="RN38" s="4854">
        <v>0</v>
      </c>
      <c r="RO38" s="4854">
        <v>0</v>
      </c>
      <c r="RP38" s="4854">
        <v>0</v>
      </c>
      <c r="RQ38" s="4854">
        <v>0</v>
      </c>
      <c r="RR38" s="4854">
        <v>0</v>
      </c>
      <c r="RS38" s="4854">
        <v>0</v>
      </c>
      <c r="RT38" s="4854">
        <v>1</v>
      </c>
      <c r="RU38" s="4854">
        <v>0</v>
      </c>
      <c r="RV38" s="4854">
        <v>0</v>
      </c>
      <c r="RW38" s="4854">
        <v>0</v>
      </c>
      <c r="RX38" s="4854">
        <v>1</v>
      </c>
      <c r="RY38" s="4854">
        <v>0</v>
      </c>
      <c r="RZ38" s="4854">
        <v>0</v>
      </c>
      <c r="SA38" s="4854">
        <v>0</v>
      </c>
      <c r="SB38" s="4854">
        <v>0</v>
      </c>
      <c r="SC38" s="4854">
        <v>0</v>
      </c>
      <c r="SD38" s="4854">
        <v>0</v>
      </c>
      <c r="SE38" s="4854">
        <v>0</v>
      </c>
      <c r="SF38" s="4854">
        <v>0</v>
      </c>
      <c r="SG38" s="4854">
        <v>0</v>
      </c>
      <c r="SH38" s="4854">
        <v>0</v>
      </c>
      <c r="SI38" s="4854">
        <v>0</v>
      </c>
      <c r="SJ38" s="4854">
        <v>0</v>
      </c>
      <c r="SK38" s="4854">
        <v>0</v>
      </c>
      <c r="SL38" s="4854">
        <v>0</v>
      </c>
      <c r="SM38" s="4854">
        <v>0</v>
      </c>
      <c r="SN38" s="4854">
        <v>0</v>
      </c>
      <c r="SO38" s="4854">
        <v>0</v>
      </c>
      <c r="SP38" s="4854">
        <v>0</v>
      </c>
      <c r="SQ38" s="4854">
        <v>0</v>
      </c>
      <c r="SR38" s="4854">
        <v>0</v>
      </c>
      <c r="SS38" s="4854">
        <v>1</v>
      </c>
      <c r="ST38" s="4854">
        <v>1</v>
      </c>
      <c r="SU38" s="4854">
        <v>0</v>
      </c>
      <c r="SV38" s="4854">
        <v>0</v>
      </c>
      <c r="SW38" s="4854">
        <v>0</v>
      </c>
      <c r="SX38" s="4854">
        <v>0</v>
      </c>
      <c r="SY38" s="4854">
        <v>0</v>
      </c>
      <c r="SZ38" s="4854">
        <v>0</v>
      </c>
    </row>
    <row r="39" spans="1:520" s="1411" customFormat="1" ht="13.2" x14ac:dyDescent="0.25">
      <c r="A39" s="4851" t="s">
        <v>649</v>
      </c>
      <c r="B39" s="4854">
        <v>0</v>
      </c>
      <c r="C39" s="4854">
        <v>0</v>
      </c>
      <c r="D39" s="4854">
        <v>0</v>
      </c>
      <c r="E39" s="4854">
        <v>1</v>
      </c>
      <c r="F39" s="4854">
        <v>0</v>
      </c>
      <c r="G39" s="4854">
        <v>0</v>
      </c>
      <c r="H39" s="4854">
        <v>1</v>
      </c>
      <c r="I39" s="4854">
        <v>3</v>
      </c>
      <c r="J39" s="4854">
        <v>0</v>
      </c>
      <c r="K39" s="4854">
        <v>1</v>
      </c>
      <c r="L39" s="4854">
        <v>0</v>
      </c>
      <c r="M39" s="4854">
        <v>0</v>
      </c>
      <c r="N39" s="4854">
        <v>0</v>
      </c>
      <c r="O39" s="4854">
        <v>0</v>
      </c>
      <c r="P39" s="4854">
        <v>0</v>
      </c>
      <c r="Q39" s="4854">
        <v>0</v>
      </c>
      <c r="R39" s="4854">
        <v>0</v>
      </c>
      <c r="S39" s="4854">
        <v>0</v>
      </c>
      <c r="T39" s="4854">
        <v>0</v>
      </c>
      <c r="U39" s="4854">
        <v>1</v>
      </c>
      <c r="V39" s="4854">
        <v>0</v>
      </c>
      <c r="W39" s="4854">
        <v>1</v>
      </c>
      <c r="X39" s="4854">
        <v>1</v>
      </c>
      <c r="Y39" s="4854">
        <v>0</v>
      </c>
      <c r="Z39" s="4854">
        <v>0</v>
      </c>
      <c r="AA39" s="4854">
        <v>0</v>
      </c>
      <c r="AB39" s="4854">
        <v>0</v>
      </c>
      <c r="AC39" s="4854">
        <v>0</v>
      </c>
      <c r="AD39" s="4854">
        <v>0</v>
      </c>
      <c r="AE39" s="4854">
        <v>0</v>
      </c>
      <c r="AF39" s="4854">
        <v>1</v>
      </c>
      <c r="AG39" s="4854">
        <v>0</v>
      </c>
      <c r="AH39" s="4854">
        <v>0</v>
      </c>
      <c r="AI39" s="4854">
        <v>0</v>
      </c>
      <c r="AJ39" s="4854">
        <v>0</v>
      </c>
      <c r="AK39" s="4854">
        <v>0</v>
      </c>
      <c r="AL39" s="4854">
        <v>0</v>
      </c>
      <c r="AM39" s="4854">
        <v>1</v>
      </c>
      <c r="AN39" s="4854">
        <v>0</v>
      </c>
      <c r="AO39" s="4854">
        <v>1</v>
      </c>
      <c r="AP39" s="4854">
        <v>0</v>
      </c>
      <c r="AQ39" s="4854">
        <v>0</v>
      </c>
      <c r="AR39" s="4854">
        <v>0</v>
      </c>
      <c r="AS39" s="4854">
        <v>0</v>
      </c>
      <c r="AT39" s="4854">
        <v>0</v>
      </c>
      <c r="AU39" s="4854">
        <v>0</v>
      </c>
      <c r="AV39" s="4854">
        <v>0</v>
      </c>
      <c r="AW39" s="4854">
        <v>0</v>
      </c>
      <c r="AX39" s="4854">
        <v>0</v>
      </c>
      <c r="AY39" s="4854">
        <v>0</v>
      </c>
      <c r="AZ39" s="4854">
        <v>0</v>
      </c>
      <c r="BA39" s="4854">
        <v>0</v>
      </c>
      <c r="BB39" s="4854">
        <v>0</v>
      </c>
      <c r="BC39" s="4854">
        <v>1</v>
      </c>
      <c r="BD39" s="4854">
        <v>0</v>
      </c>
      <c r="BE39" s="4854">
        <v>0</v>
      </c>
      <c r="BF39" s="4854">
        <v>0</v>
      </c>
      <c r="BG39" s="4854">
        <v>1</v>
      </c>
      <c r="BH39" s="4854">
        <v>0</v>
      </c>
      <c r="BI39" s="4854">
        <v>0</v>
      </c>
      <c r="BJ39" s="4854">
        <v>1</v>
      </c>
      <c r="BK39" s="4854">
        <v>0</v>
      </c>
      <c r="BL39" s="4854">
        <v>0</v>
      </c>
      <c r="BM39" s="4854">
        <v>0</v>
      </c>
      <c r="BN39" s="4854">
        <v>1</v>
      </c>
      <c r="BO39" s="4854">
        <v>0</v>
      </c>
      <c r="BP39" s="4854">
        <v>0</v>
      </c>
      <c r="BQ39" s="4854">
        <v>1</v>
      </c>
      <c r="BR39" s="4854">
        <v>1</v>
      </c>
      <c r="BS39" s="4854">
        <v>0</v>
      </c>
      <c r="BT39" s="4854">
        <v>0</v>
      </c>
      <c r="BU39" s="4854">
        <v>0</v>
      </c>
      <c r="BV39" s="4854">
        <v>0</v>
      </c>
      <c r="BW39" s="4854">
        <v>0</v>
      </c>
      <c r="BX39" s="4854">
        <v>1</v>
      </c>
      <c r="BY39" s="4854">
        <v>0</v>
      </c>
      <c r="BZ39" s="4854">
        <v>0</v>
      </c>
      <c r="CA39" s="4854">
        <v>0</v>
      </c>
      <c r="CB39" s="4854">
        <v>0</v>
      </c>
      <c r="CC39" s="4854">
        <v>0</v>
      </c>
      <c r="CD39" s="4854">
        <v>0</v>
      </c>
      <c r="CE39" s="4854">
        <v>0</v>
      </c>
      <c r="CF39" s="4854">
        <v>0</v>
      </c>
      <c r="CG39" s="4854">
        <v>1</v>
      </c>
      <c r="CH39" s="4854">
        <v>0</v>
      </c>
      <c r="CI39" s="4854">
        <v>0</v>
      </c>
      <c r="CJ39" s="4854">
        <v>0</v>
      </c>
      <c r="CK39" s="4854">
        <v>0</v>
      </c>
      <c r="CL39" s="4854">
        <v>0</v>
      </c>
      <c r="CM39" s="4854">
        <v>0</v>
      </c>
      <c r="CN39" s="4854">
        <v>1</v>
      </c>
      <c r="CO39" s="4854">
        <v>1</v>
      </c>
      <c r="CP39" s="4854">
        <v>0</v>
      </c>
      <c r="CQ39" s="4854">
        <v>3</v>
      </c>
      <c r="CR39" s="4854">
        <v>2</v>
      </c>
      <c r="CS39" s="4854">
        <v>0</v>
      </c>
      <c r="CT39" s="4854">
        <v>0</v>
      </c>
      <c r="CU39" s="4854">
        <v>2</v>
      </c>
      <c r="CV39" s="4854">
        <v>0</v>
      </c>
      <c r="CW39" s="4854">
        <v>0</v>
      </c>
      <c r="CX39" s="4854">
        <v>0</v>
      </c>
      <c r="CY39" s="4854">
        <v>0</v>
      </c>
      <c r="CZ39" s="4854">
        <v>0</v>
      </c>
      <c r="DA39" s="4854">
        <v>1</v>
      </c>
      <c r="DB39" s="4854">
        <v>0</v>
      </c>
      <c r="DC39" s="4854">
        <v>0</v>
      </c>
      <c r="DD39" s="4854">
        <v>0</v>
      </c>
      <c r="DE39" s="4854">
        <v>2</v>
      </c>
      <c r="DF39" s="4854">
        <v>1</v>
      </c>
      <c r="DG39" s="4854">
        <v>3</v>
      </c>
      <c r="DH39" s="4854">
        <v>3</v>
      </c>
      <c r="DI39" s="4854">
        <v>2</v>
      </c>
      <c r="DJ39" s="4854">
        <v>0</v>
      </c>
      <c r="DK39" s="4854">
        <v>0</v>
      </c>
      <c r="DL39" s="4854">
        <v>0</v>
      </c>
      <c r="DM39" s="4854">
        <v>0</v>
      </c>
      <c r="DN39" s="4854">
        <v>0</v>
      </c>
      <c r="DO39" s="4854">
        <v>0</v>
      </c>
      <c r="DP39" s="4854">
        <v>0</v>
      </c>
      <c r="DQ39" s="4854">
        <v>0</v>
      </c>
      <c r="DR39" s="4854">
        <v>2</v>
      </c>
      <c r="DS39" s="4854">
        <v>0</v>
      </c>
      <c r="DT39" s="4854">
        <v>2</v>
      </c>
      <c r="DU39" s="4854">
        <v>1</v>
      </c>
      <c r="DV39" s="4854">
        <v>0</v>
      </c>
      <c r="DW39" s="4854">
        <v>1</v>
      </c>
      <c r="DX39" s="4854">
        <v>0</v>
      </c>
      <c r="DY39" s="4854">
        <v>0</v>
      </c>
      <c r="DZ39" s="4854">
        <v>0</v>
      </c>
      <c r="EA39" s="4854">
        <v>0</v>
      </c>
      <c r="EB39" s="4854">
        <v>0</v>
      </c>
      <c r="EC39" s="4854">
        <v>1</v>
      </c>
      <c r="ED39" s="4854">
        <v>3</v>
      </c>
      <c r="EE39" s="4854">
        <v>0</v>
      </c>
      <c r="EF39" s="4854">
        <v>0</v>
      </c>
      <c r="EG39" s="4854">
        <v>0</v>
      </c>
      <c r="EH39" s="4854">
        <v>0</v>
      </c>
      <c r="EI39" s="4854">
        <v>0</v>
      </c>
      <c r="EJ39" s="4854">
        <v>0</v>
      </c>
      <c r="EK39" s="4854">
        <v>0</v>
      </c>
      <c r="EL39" s="4854">
        <v>0</v>
      </c>
      <c r="EM39" s="4854">
        <v>0</v>
      </c>
      <c r="EN39" s="4854">
        <v>1</v>
      </c>
      <c r="EO39" s="4854">
        <v>0</v>
      </c>
      <c r="EP39" s="4854">
        <v>0</v>
      </c>
      <c r="EQ39" s="4854">
        <v>3</v>
      </c>
      <c r="ER39" s="4854">
        <v>0</v>
      </c>
      <c r="ES39" s="4854">
        <v>0</v>
      </c>
      <c r="ET39" s="4854">
        <v>0</v>
      </c>
      <c r="EU39" s="4854">
        <v>0</v>
      </c>
      <c r="EV39" s="4854">
        <v>1</v>
      </c>
      <c r="EW39" s="4854">
        <v>0</v>
      </c>
      <c r="EX39" s="4854">
        <v>0</v>
      </c>
      <c r="EY39" s="4854">
        <v>0</v>
      </c>
      <c r="EZ39" s="4854">
        <v>0</v>
      </c>
      <c r="FA39" s="4854">
        <v>3</v>
      </c>
      <c r="FB39" s="4854">
        <v>0</v>
      </c>
      <c r="FC39" s="4854">
        <v>1</v>
      </c>
      <c r="FD39" s="4854">
        <v>0</v>
      </c>
      <c r="FE39" s="4854">
        <v>0</v>
      </c>
      <c r="FF39" s="4854">
        <v>1</v>
      </c>
      <c r="FG39" s="4854">
        <v>0</v>
      </c>
      <c r="FH39" s="4854">
        <v>0</v>
      </c>
      <c r="FI39" s="4854">
        <v>0</v>
      </c>
      <c r="FJ39" s="4854">
        <v>0</v>
      </c>
      <c r="FK39" s="4854">
        <v>0</v>
      </c>
      <c r="FL39" s="4854">
        <v>1</v>
      </c>
      <c r="FM39" s="4854">
        <v>0</v>
      </c>
      <c r="FN39" s="4854">
        <v>0</v>
      </c>
      <c r="FO39" s="4854">
        <v>0</v>
      </c>
      <c r="FP39" s="4854">
        <v>1</v>
      </c>
      <c r="FQ39" s="4854">
        <v>2</v>
      </c>
      <c r="FR39" s="4854">
        <v>1</v>
      </c>
      <c r="FS39" s="4854">
        <v>0</v>
      </c>
      <c r="FT39" s="4854">
        <v>0</v>
      </c>
      <c r="FU39" s="4854">
        <v>0</v>
      </c>
      <c r="FV39" s="4854">
        <v>1</v>
      </c>
      <c r="FW39" s="4854">
        <v>1</v>
      </c>
      <c r="FX39" s="4854">
        <v>0</v>
      </c>
      <c r="FY39" s="4854">
        <v>0</v>
      </c>
      <c r="FZ39" s="4854">
        <v>0</v>
      </c>
      <c r="GA39" s="4854">
        <v>0</v>
      </c>
      <c r="GB39" s="4854">
        <v>0</v>
      </c>
      <c r="GC39" s="4854">
        <v>0</v>
      </c>
      <c r="GD39" s="4854">
        <v>0</v>
      </c>
      <c r="GE39" s="4854">
        <v>0</v>
      </c>
      <c r="GF39" s="4854">
        <v>0</v>
      </c>
      <c r="GG39" s="4854">
        <v>0</v>
      </c>
      <c r="GH39" s="4854">
        <v>1</v>
      </c>
      <c r="GI39" s="4854">
        <v>0</v>
      </c>
      <c r="GJ39" s="4854">
        <v>0</v>
      </c>
      <c r="GK39" s="4854">
        <v>0</v>
      </c>
      <c r="GL39" s="4854">
        <v>0</v>
      </c>
      <c r="GM39" s="4854">
        <v>0</v>
      </c>
      <c r="GN39" s="4854">
        <v>0</v>
      </c>
      <c r="GO39" s="4854">
        <v>0</v>
      </c>
      <c r="GP39" s="4854">
        <v>0</v>
      </c>
      <c r="GQ39" s="4854">
        <v>0</v>
      </c>
      <c r="GR39" s="4854">
        <v>0</v>
      </c>
      <c r="GS39" s="4854">
        <v>0</v>
      </c>
      <c r="GT39" s="4854">
        <v>0</v>
      </c>
      <c r="GU39" s="4854">
        <v>0</v>
      </c>
      <c r="GV39" s="4854">
        <v>0</v>
      </c>
      <c r="GW39" s="4854">
        <v>1</v>
      </c>
      <c r="GX39" s="4854">
        <v>2</v>
      </c>
      <c r="GY39" s="4854">
        <v>1</v>
      </c>
      <c r="GZ39" s="4854">
        <v>0</v>
      </c>
      <c r="HA39" s="4854">
        <v>0</v>
      </c>
      <c r="HB39" s="4854">
        <v>0</v>
      </c>
      <c r="HC39" s="4854">
        <v>0</v>
      </c>
      <c r="HD39" s="4854">
        <v>0</v>
      </c>
      <c r="HE39" s="4854">
        <v>0</v>
      </c>
      <c r="HF39" s="4854">
        <v>0</v>
      </c>
      <c r="HG39" s="4854">
        <v>0</v>
      </c>
      <c r="HH39" s="4854">
        <v>0</v>
      </c>
      <c r="HI39" s="4854">
        <v>0</v>
      </c>
      <c r="HJ39" s="4854">
        <v>0</v>
      </c>
      <c r="HK39" s="4854">
        <v>0</v>
      </c>
      <c r="HL39" s="4854">
        <v>0</v>
      </c>
      <c r="HM39" s="4854">
        <v>0</v>
      </c>
      <c r="HN39" s="4854">
        <v>0</v>
      </c>
      <c r="HO39" s="4854">
        <v>0</v>
      </c>
      <c r="HP39" s="4854">
        <v>0</v>
      </c>
      <c r="HQ39" s="4854">
        <v>0</v>
      </c>
      <c r="HR39" s="4854">
        <v>0</v>
      </c>
      <c r="HS39" s="4854">
        <v>0</v>
      </c>
      <c r="HT39" s="4854">
        <v>0</v>
      </c>
      <c r="HU39" s="4854">
        <v>0</v>
      </c>
      <c r="HV39" s="4854">
        <v>2</v>
      </c>
      <c r="HW39" s="4854">
        <v>0</v>
      </c>
      <c r="HX39" s="4854">
        <v>1</v>
      </c>
      <c r="HY39" s="4854">
        <v>0</v>
      </c>
      <c r="HZ39" s="4854">
        <v>0</v>
      </c>
      <c r="IA39" s="4854">
        <v>0</v>
      </c>
      <c r="IB39" s="4854">
        <v>0</v>
      </c>
      <c r="IC39" s="4854">
        <v>0</v>
      </c>
      <c r="ID39" s="4854">
        <v>0</v>
      </c>
      <c r="IE39" s="4854">
        <v>0</v>
      </c>
      <c r="IF39" s="4854">
        <v>0</v>
      </c>
      <c r="IG39" s="4854">
        <v>0</v>
      </c>
      <c r="IH39" s="4854">
        <v>1</v>
      </c>
      <c r="II39" s="4854">
        <v>2</v>
      </c>
      <c r="IJ39" s="4854">
        <v>0</v>
      </c>
      <c r="IK39" s="4854">
        <v>0</v>
      </c>
      <c r="IL39" s="4854">
        <v>0</v>
      </c>
      <c r="IM39" s="4854">
        <v>0</v>
      </c>
      <c r="IN39" s="4854">
        <v>0</v>
      </c>
      <c r="IO39" s="4854">
        <v>0</v>
      </c>
      <c r="IP39" s="4854">
        <v>0</v>
      </c>
      <c r="IQ39" s="4854">
        <v>0</v>
      </c>
      <c r="IR39" s="4854">
        <v>0</v>
      </c>
      <c r="IS39" s="4854">
        <v>0</v>
      </c>
      <c r="IT39" s="4854">
        <v>0</v>
      </c>
      <c r="IU39" s="4854">
        <v>0</v>
      </c>
      <c r="IV39" s="4854">
        <v>0</v>
      </c>
      <c r="IW39" s="4854">
        <v>0</v>
      </c>
      <c r="IX39" s="4854">
        <v>0</v>
      </c>
      <c r="IY39" s="4854">
        <v>1</v>
      </c>
      <c r="IZ39" s="4854">
        <v>0</v>
      </c>
      <c r="JA39" s="4854">
        <v>0</v>
      </c>
      <c r="JB39" s="4854">
        <v>2</v>
      </c>
      <c r="JC39" s="4854">
        <v>0</v>
      </c>
      <c r="JD39" s="4854">
        <v>0</v>
      </c>
      <c r="JE39" s="4854">
        <v>0</v>
      </c>
      <c r="JF39" s="4854">
        <v>0</v>
      </c>
      <c r="JG39" s="4854">
        <v>0</v>
      </c>
      <c r="JH39" s="4854">
        <v>0</v>
      </c>
      <c r="JI39" s="4854">
        <v>0</v>
      </c>
      <c r="JJ39" s="4854">
        <v>0</v>
      </c>
      <c r="JK39" s="4854">
        <v>0</v>
      </c>
      <c r="JL39" s="4854">
        <v>0</v>
      </c>
      <c r="JM39" s="4854">
        <v>1</v>
      </c>
      <c r="JN39" s="4854">
        <v>0</v>
      </c>
      <c r="JO39" s="4854">
        <v>0</v>
      </c>
      <c r="JP39" s="4854">
        <v>0</v>
      </c>
      <c r="JQ39" s="4854">
        <v>0</v>
      </c>
      <c r="JR39" s="4854">
        <v>0</v>
      </c>
      <c r="JS39" s="4854">
        <v>0</v>
      </c>
      <c r="JT39" s="4854">
        <v>0</v>
      </c>
      <c r="JU39" s="4854">
        <v>0</v>
      </c>
      <c r="JV39" s="4854">
        <v>0</v>
      </c>
      <c r="JW39" s="4854">
        <v>0</v>
      </c>
      <c r="JX39" s="4854">
        <v>0</v>
      </c>
      <c r="JY39" s="4854">
        <v>0</v>
      </c>
      <c r="JZ39" s="4854">
        <v>0</v>
      </c>
      <c r="KA39" s="4854">
        <v>0</v>
      </c>
      <c r="KB39" s="4854">
        <v>0</v>
      </c>
      <c r="KC39" s="4854">
        <v>0</v>
      </c>
      <c r="KD39" s="4854">
        <v>0</v>
      </c>
      <c r="KE39" s="4854">
        <v>0</v>
      </c>
      <c r="KF39" s="4854">
        <v>0</v>
      </c>
      <c r="KG39" s="4854">
        <v>0</v>
      </c>
      <c r="KH39" s="4854">
        <v>0</v>
      </c>
      <c r="KI39" s="4854">
        <v>0</v>
      </c>
      <c r="KJ39" s="4854">
        <v>0</v>
      </c>
      <c r="KK39" s="4854">
        <v>1</v>
      </c>
      <c r="KL39" s="4854">
        <v>0</v>
      </c>
      <c r="KM39" s="4854">
        <v>0</v>
      </c>
      <c r="KN39" s="4854">
        <v>0</v>
      </c>
      <c r="KO39" s="4854">
        <v>0</v>
      </c>
      <c r="KP39" s="4854">
        <v>0</v>
      </c>
      <c r="KQ39" s="4854">
        <v>0</v>
      </c>
      <c r="KR39" s="4854">
        <v>0</v>
      </c>
      <c r="KS39" s="4854">
        <v>0</v>
      </c>
      <c r="KT39" s="4854">
        <v>0</v>
      </c>
      <c r="KU39" s="4854">
        <v>0</v>
      </c>
      <c r="KV39" s="4854">
        <v>0</v>
      </c>
      <c r="KW39" s="4854">
        <v>0</v>
      </c>
      <c r="KX39" s="4854">
        <v>0</v>
      </c>
      <c r="KY39" s="4854">
        <v>1</v>
      </c>
      <c r="KZ39" s="4854">
        <v>0</v>
      </c>
      <c r="LA39" s="4854">
        <v>0</v>
      </c>
      <c r="LB39" s="4854">
        <v>0</v>
      </c>
      <c r="LC39" s="4854">
        <v>0</v>
      </c>
      <c r="LD39" s="4854">
        <v>0</v>
      </c>
      <c r="LE39" s="4854">
        <v>0</v>
      </c>
      <c r="LF39" s="4854">
        <v>1</v>
      </c>
      <c r="LG39" s="4854">
        <v>0</v>
      </c>
      <c r="LH39" s="4854">
        <v>0</v>
      </c>
      <c r="LI39" s="4854">
        <v>1</v>
      </c>
      <c r="LJ39" s="4854">
        <v>0</v>
      </c>
      <c r="LK39" s="4854">
        <v>0</v>
      </c>
      <c r="LL39" s="4854">
        <v>0</v>
      </c>
      <c r="LM39" s="4854">
        <v>0</v>
      </c>
      <c r="LN39" s="4854">
        <v>0</v>
      </c>
      <c r="LO39" s="4854">
        <v>0</v>
      </c>
      <c r="LP39" s="4854">
        <v>0</v>
      </c>
      <c r="LQ39" s="4854">
        <v>0</v>
      </c>
      <c r="LR39" s="4854">
        <v>0</v>
      </c>
      <c r="LS39" s="4854">
        <v>0</v>
      </c>
      <c r="LT39" s="4854">
        <v>0</v>
      </c>
      <c r="LU39" s="4854">
        <v>0</v>
      </c>
      <c r="LV39" s="4854">
        <v>0</v>
      </c>
      <c r="LW39" s="4854">
        <v>0</v>
      </c>
      <c r="LX39" s="4854">
        <v>0</v>
      </c>
      <c r="LY39" s="4854">
        <v>0</v>
      </c>
      <c r="LZ39" s="4854">
        <v>0</v>
      </c>
      <c r="MA39" s="4854">
        <v>0</v>
      </c>
      <c r="MB39" s="4854">
        <v>0</v>
      </c>
      <c r="MC39" s="4854">
        <v>0</v>
      </c>
      <c r="MD39" s="4854">
        <v>0</v>
      </c>
      <c r="ME39" s="4854">
        <v>0</v>
      </c>
      <c r="MF39" s="4854">
        <v>0</v>
      </c>
      <c r="MG39" s="4854">
        <v>0</v>
      </c>
      <c r="MH39" s="4854">
        <v>2</v>
      </c>
      <c r="MI39" s="4854">
        <v>0</v>
      </c>
      <c r="MJ39" s="4854">
        <v>0</v>
      </c>
      <c r="MK39" s="4854">
        <v>1</v>
      </c>
      <c r="ML39" s="4854">
        <v>0</v>
      </c>
      <c r="MM39" s="4854">
        <v>0</v>
      </c>
      <c r="MN39" s="4854">
        <v>0</v>
      </c>
      <c r="MO39" s="4854">
        <v>0</v>
      </c>
      <c r="MP39" s="4854">
        <v>0</v>
      </c>
      <c r="MQ39" s="4854">
        <v>2</v>
      </c>
      <c r="MR39" s="4854">
        <v>0</v>
      </c>
      <c r="MS39" s="4854">
        <v>0</v>
      </c>
      <c r="MT39" s="4854">
        <v>1</v>
      </c>
      <c r="MU39" s="4854">
        <v>0</v>
      </c>
      <c r="MV39" s="4854">
        <v>0</v>
      </c>
      <c r="MW39" s="4854">
        <v>0</v>
      </c>
      <c r="MX39" s="4854">
        <v>0</v>
      </c>
      <c r="MY39" s="4854">
        <v>2</v>
      </c>
      <c r="MZ39" s="4854">
        <v>0</v>
      </c>
      <c r="NA39" s="4854">
        <v>0</v>
      </c>
      <c r="NB39" s="4854">
        <v>0</v>
      </c>
      <c r="NC39" s="4854">
        <v>0</v>
      </c>
      <c r="ND39" s="4854">
        <v>0</v>
      </c>
      <c r="NE39" s="4854">
        <v>0</v>
      </c>
      <c r="NF39" s="4854">
        <v>0</v>
      </c>
      <c r="NG39" s="4854">
        <v>0</v>
      </c>
      <c r="NH39" s="4854">
        <v>0</v>
      </c>
      <c r="NI39" s="4854">
        <v>0</v>
      </c>
      <c r="NJ39" s="4854">
        <v>0</v>
      </c>
      <c r="NK39" s="4854">
        <v>0</v>
      </c>
      <c r="NL39" s="4854">
        <v>0</v>
      </c>
      <c r="NM39" s="4854">
        <v>0</v>
      </c>
      <c r="NN39" s="4854">
        <v>0</v>
      </c>
      <c r="NO39" s="4854">
        <v>0</v>
      </c>
      <c r="NP39" s="4854">
        <v>0</v>
      </c>
      <c r="NQ39" s="4854">
        <v>0</v>
      </c>
      <c r="NR39" s="4854">
        <v>0</v>
      </c>
      <c r="NS39" s="4854">
        <v>0</v>
      </c>
      <c r="NT39" s="4854">
        <v>0</v>
      </c>
      <c r="NU39" s="4854">
        <v>0</v>
      </c>
      <c r="NV39" s="4854">
        <v>0</v>
      </c>
      <c r="NW39" s="4854">
        <v>0</v>
      </c>
      <c r="NX39" s="4854">
        <v>0</v>
      </c>
      <c r="NY39" s="4854">
        <v>0</v>
      </c>
      <c r="NZ39" s="4854">
        <v>0</v>
      </c>
      <c r="OA39" s="4854">
        <v>0</v>
      </c>
      <c r="OB39" s="4854">
        <v>0</v>
      </c>
      <c r="OC39" s="4854">
        <v>0</v>
      </c>
      <c r="OD39" s="4854">
        <v>0</v>
      </c>
      <c r="OE39" s="4854">
        <v>1</v>
      </c>
      <c r="OF39" s="4854">
        <v>1</v>
      </c>
      <c r="OG39" s="4854">
        <v>1</v>
      </c>
      <c r="OH39" s="4854">
        <v>0</v>
      </c>
      <c r="OI39" s="4854">
        <v>0</v>
      </c>
      <c r="OJ39" s="4854">
        <v>1</v>
      </c>
      <c r="OK39" s="4854">
        <v>0</v>
      </c>
      <c r="OL39" s="4854">
        <v>0</v>
      </c>
      <c r="OM39" s="4854">
        <v>0</v>
      </c>
      <c r="ON39" s="4854">
        <v>1</v>
      </c>
      <c r="OO39" s="4854">
        <v>0</v>
      </c>
      <c r="OP39" s="4854">
        <v>0</v>
      </c>
      <c r="OQ39" s="4854">
        <v>0</v>
      </c>
      <c r="OR39" s="4854">
        <v>0</v>
      </c>
      <c r="OS39" s="4854">
        <v>0</v>
      </c>
      <c r="OT39" s="4854">
        <v>0</v>
      </c>
      <c r="OU39" s="4854">
        <v>1</v>
      </c>
      <c r="OV39" s="4854">
        <v>0</v>
      </c>
      <c r="OW39" s="4854">
        <v>0</v>
      </c>
      <c r="OX39" s="4854">
        <v>0</v>
      </c>
      <c r="OY39" s="4854">
        <v>0</v>
      </c>
      <c r="OZ39" s="4854">
        <v>1</v>
      </c>
      <c r="PA39" s="4854">
        <v>0</v>
      </c>
      <c r="PB39" s="4854">
        <v>0</v>
      </c>
      <c r="PC39" s="4854">
        <v>0</v>
      </c>
      <c r="PD39" s="4854">
        <v>0</v>
      </c>
      <c r="PE39" s="4854">
        <v>0</v>
      </c>
      <c r="PF39" s="4854">
        <v>0</v>
      </c>
      <c r="PG39" s="4854">
        <v>0</v>
      </c>
      <c r="PH39" s="4854">
        <v>0</v>
      </c>
      <c r="PI39" s="4854">
        <v>1</v>
      </c>
      <c r="PJ39" s="4854">
        <v>0</v>
      </c>
      <c r="PK39" s="4854">
        <v>0</v>
      </c>
      <c r="PL39" s="4854">
        <v>0</v>
      </c>
      <c r="PM39" s="4854">
        <v>0</v>
      </c>
      <c r="PN39" s="4854">
        <v>0</v>
      </c>
      <c r="PO39" s="4854">
        <v>0</v>
      </c>
      <c r="PP39" s="4854">
        <v>0</v>
      </c>
      <c r="PQ39" s="4854">
        <v>3</v>
      </c>
      <c r="PR39" s="4854">
        <v>0</v>
      </c>
      <c r="PS39" s="4854">
        <v>0</v>
      </c>
      <c r="PT39" s="4854">
        <v>0</v>
      </c>
      <c r="PU39" s="4854">
        <v>0</v>
      </c>
      <c r="PV39" s="4854">
        <v>0</v>
      </c>
      <c r="PW39" s="4854">
        <v>0</v>
      </c>
      <c r="PX39" s="4854">
        <v>0</v>
      </c>
      <c r="PY39" s="4854">
        <v>0</v>
      </c>
      <c r="PZ39" s="4854">
        <v>0</v>
      </c>
      <c r="QA39" s="4854">
        <v>1</v>
      </c>
      <c r="QB39" s="4854">
        <v>1</v>
      </c>
      <c r="QC39" s="4854">
        <v>1</v>
      </c>
      <c r="QD39" s="4854">
        <v>0</v>
      </c>
      <c r="QE39" s="4854">
        <v>0</v>
      </c>
      <c r="QF39" s="4854">
        <v>0</v>
      </c>
      <c r="QG39" s="4854">
        <v>0</v>
      </c>
      <c r="QH39" s="4854">
        <v>1</v>
      </c>
      <c r="QI39" s="4854">
        <v>0</v>
      </c>
      <c r="QJ39" s="4854">
        <v>0</v>
      </c>
      <c r="QK39" s="4854">
        <v>0</v>
      </c>
      <c r="QL39" s="4854">
        <v>1</v>
      </c>
      <c r="QM39" s="4854">
        <v>1</v>
      </c>
      <c r="QN39" s="4854">
        <v>1</v>
      </c>
      <c r="QO39" s="4854">
        <v>0</v>
      </c>
      <c r="QP39" s="4854">
        <v>1</v>
      </c>
      <c r="QQ39" s="4854">
        <v>0</v>
      </c>
      <c r="QR39" s="4854">
        <v>0</v>
      </c>
      <c r="QS39" s="4854">
        <v>0</v>
      </c>
      <c r="QT39" s="4854">
        <v>1</v>
      </c>
      <c r="QU39" s="4854">
        <v>0</v>
      </c>
      <c r="QV39" s="4854">
        <v>0</v>
      </c>
      <c r="QW39" s="4854">
        <v>0</v>
      </c>
      <c r="QX39" s="4854">
        <v>0</v>
      </c>
      <c r="QY39" s="4854">
        <v>0</v>
      </c>
      <c r="QZ39" s="4854">
        <v>0</v>
      </c>
      <c r="RA39" s="4854">
        <v>0</v>
      </c>
      <c r="RB39" s="4854">
        <v>0</v>
      </c>
      <c r="RC39" s="4854">
        <v>1</v>
      </c>
      <c r="RD39" s="4854">
        <v>0</v>
      </c>
      <c r="RE39" s="4854">
        <v>0</v>
      </c>
      <c r="RF39" s="4854">
        <v>0</v>
      </c>
      <c r="RG39" s="4854">
        <v>0</v>
      </c>
      <c r="RH39" s="4854">
        <v>0</v>
      </c>
      <c r="RI39" s="4854">
        <v>0</v>
      </c>
      <c r="RJ39" s="4854">
        <v>3</v>
      </c>
      <c r="RK39" s="4854">
        <v>0</v>
      </c>
      <c r="RL39" s="4854">
        <v>2</v>
      </c>
      <c r="RM39" s="4854">
        <v>0</v>
      </c>
      <c r="RN39" s="4854">
        <v>0</v>
      </c>
      <c r="RO39" s="4854">
        <v>0</v>
      </c>
      <c r="RP39" s="4854">
        <v>0</v>
      </c>
      <c r="RQ39" s="4854">
        <v>0</v>
      </c>
      <c r="RR39" s="4854">
        <v>0</v>
      </c>
      <c r="RS39" s="4854">
        <v>0</v>
      </c>
      <c r="RT39" s="4854">
        <v>0</v>
      </c>
      <c r="RU39" s="4854">
        <v>2</v>
      </c>
      <c r="RV39" s="4854">
        <v>0</v>
      </c>
      <c r="RW39" s="4854">
        <v>0</v>
      </c>
      <c r="RX39" s="4854">
        <v>0</v>
      </c>
      <c r="RY39" s="4854">
        <v>0</v>
      </c>
      <c r="RZ39" s="4854">
        <v>0</v>
      </c>
      <c r="SA39" s="4854">
        <v>0</v>
      </c>
      <c r="SB39" s="4854">
        <v>0</v>
      </c>
      <c r="SC39" s="4854">
        <v>0</v>
      </c>
      <c r="SD39" s="4854">
        <v>0</v>
      </c>
      <c r="SE39" s="4854">
        <v>0</v>
      </c>
      <c r="SF39" s="4854">
        <v>0</v>
      </c>
      <c r="SG39" s="4854">
        <v>0</v>
      </c>
      <c r="SH39" s="4854">
        <v>0</v>
      </c>
      <c r="SI39" s="4854">
        <v>0</v>
      </c>
      <c r="SJ39" s="4854">
        <v>0</v>
      </c>
      <c r="SK39" s="4854">
        <v>0</v>
      </c>
      <c r="SL39" s="4854">
        <v>0</v>
      </c>
      <c r="SM39" s="4854">
        <v>0</v>
      </c>
      <c r="SN39" s="4854">
        <v>0</v>
      </c>
      <c r="SO39" s="4854">
        <v>0</v>
      </c>
      <c r="SP39" s="4854">
        <v>0</v>
      </c>
      <c r="SQ39" s="4854">
        <v>0</v>
      </c>
      <c r="SR39" s="4854">
        <v>0</v>
      </c>
      <c r="SS39" s="4854">
        <v>1</v>
      </c>
      <c r="ST39" s="4854">
        <v>1</v>
      </c>
      <c r="SU39" s="4854">
        <v>0</v>
      </c>
      <c r="SV39" s="4854">
        <v>0</v>
      </c>
      <c r="SW39" s="4854">
        <v>0</v>
      </c>
      <c r="SX39" s="4854">
        <v>0</v>
      </c>
      <c r="SY39" s="4854">
        <v>0</v>
      </c>
      <c r="SZ39" s="4854">
        <v>0</v>
      </c>
    </row>
    <row r="40" spans="1:520" s="1411" customFormat="1" ht="13.2" x14ac:dyDescent="0.25">
      <c r="A40" s="4851" t="s">
        <v>665</v>
      </c>
      <c r="B40" s="4854">
        <v>0</v>
      </c>
      <c r="C40" s="4854">
        <v>0</v>
      </c>
      <c r="D40" s="4854">
        <v>0</v>
      </c>
      <c r="E40" s="4854">
        <v>0</v>
      </c>
      <c r="F40" s="4854">
        <v>0</v>
      </c>
      <c r="G40" s="4854">
        <v>0</v>
      </c>
      <c r="H40" s="4854">
        <v>0</v>
      </c>
      <c r="I40" s="4854">
        <v>0</v>
      </c>
      <c r="J40" s="4854">
        <v>0</v>
      </c>
      <c r="K40" s="4854">
        <v>0</v>
      </c>
      <c r="L40" s="4854">
        <v>0</v>
      </c>
      <c r="M40" s="4854">
        <v>0</v>
      </c>
      <c r="N40" s="4854">
        <v>0</v>
      </c>
      <c r="O40" s="4854">
        <v>0</v>
      </c>
      <c r="P40" s="4854">
        <v>0</v>
      </c>
      <c r="Q40" s="4854">
        <v>0</v>
      </c>
      <c r="R40" s="4854">
        <v>0</v>
      </c>
      <c r="S40" s="4854">
        <v>0</v>
      </c>
      <c r="T40" s="4854">
        <v>0</v>
      </c>
      <c r="U40" s="4854">
        <v>0</v>
      </c>
      <c r="V40" s="4854">
        <v>0</v>
      </c>
      <c r="W40" s="4854">
        <v>0</v>
      </c>
      <c r="X40" s="4854">
        <v>0</v>
      </c>
      <c r="Y40" s="4854">
        <v>0</v>
      </c>
      <c r="Z40" s="4854">
        <v>0</v>
      </c>
      <c r="AA40" s="4854">
        <v>0</v>
      </c>
      <c r="AB40" s="4854">
        <v>1</v>
      </c>
      <c r="AC40" s="4854">
        <v>0</v>
      </c>
      <c r="AD40" s="4854">
        <v>0</v>
      </c>
      <c r="AE40" s="4854">
        <v>0</v>
      </c>
      <c r="AF40" s="4854">
        <v>0</v>
      </c>
      <c r="AG40" s="4854">
        <v>0</v>
      </c>
      <c r="AH40" s="4854">
        <v>0</v>
      </c>
      <c r="AI40" s="4854">
        <v>0</v>
      </c>
      <c r="AJ40" s="4854">
        <v>0</v>
      </c>
      <c r="AK40" s="4854">
        <v>0</v>
      </c>
      <c r="AL40" s="4854">
        <v>0</v>
      </c>
      <c r="AM40" s="4854">
        <v>0</v>
      </c>
      <c r="AN40" s="4854">
        <v>0</v>
      </c>
      <c r="AO40" s="4854">
        <v>0</v>
      </c>
      <c r="AP40" s="4854">
        <v>0</v>
      </c>
      <c r="AQ40" s="4854">
        <v>0</v>
      </c>
      <c r="AR40" s="4854">
        <v>0</v>
      </c>
      <c r="AS40" s="4854">
        <v>0</v>
      </c>
      <c r="AT40" s="4854">
        <v>0</v>
      </c>
      <c r="AU40" s="4854">
        <v>0</v>
      </c>
      <c r="AV40" s="4854">
        <v>0</v>
      </c>
      <c r="AW40" s="4854">
        <v>0</v>
      </c>
      <c r="AX40" s="4854">
        <v>0</v>
      </c>
      <c r="AY40" s="4854">
        <v>0</v>
      </c>
      <c r="AZ40" s="4854">
        <v>0</v>
      </c>
      <c r="BA40" s="4854">
        <v>0</v>
      </c>
      <c r="BB40" s="4854">
        <v>0</v>
      </c>
      <c r="BC40" s="4854">
        <v>0</v>
      </c>
      <c r="BD40" s="4854">
        <v>0</v>
      </c>
      <c r="BE40" s="4854">
        <v>0</v>
      </c>
      <c r="BF40" s="4854">
        <v>0</v>
      </c>
      <c r="BG40" s="4854">
        <v>0</v>
      </c>
      <c r="BH40" s="4854">
        <v>0</v>
      </c>
      <c r="BI40" s="4854">
        <v>0</v>
      </c>
      <c r="BJ40" s="4854">
        <v>0</v>
      </c>
      <c r="BK40" s="4854">
        <v>0</v>
      </c>
      <c r="BL40" s="4854">
        <v>0</v>
      </c>
      <c r="BM40" s="4854">
        <v>0</v>
      </c>
      <c r="BN40" s="4854">
        <v>0</v>
      </c>
      <c r="BO40" s="4854">
        <v>0</v>
      </c>
      <c r="BP40" s="4854">
        <v>0</v>
      </c>
      <c r="BQ40" s="4854">
        <v>0</v>
      </c>
      <c r="BR40" s="4854">
        <v>0</v>
      </c>
      <c r="BS40" s="4854">
        <v>0</v>
      </c>
      <c r="BT40" s="4854">
        <v>0</v>
      </c>
      <c r="BU40" s="4854">
        <v>0</v>
      </c>
      <c r="BV40" s="4854">
        <v>0</v>
      </c>
      <c r="BW40" s="4854">
        <v>0</v>
      </c>
      <c r="BX40" s="4854">
        <v>0</v>
      </c>
      <c r="BY40" s="4854">
        <v>0</v>
      </c>
      <c r="BZ40" s="4854">
        <v>0</v>
      </c>
      <c r="CA40" s="4854">
        <v>0</v>
      </c>
      <c r="CB40" s="4854">
        <v>0</v>
      </c>
      <c r="CC40" s="4854">
        <v>0</v>
      </c>
      <c r="CD40" s="4854">
        <v>0</v>
      </c>
      <c r="CE40" s="4854">
        <v>0</v>
      </c>
      <c r="CF40" s="4854">
        <v>0</v>
      </c>
      <c r="CG40" s="4854">
        <v>0</v>
      </c>
      <c r="CH40" s="4854">
        <v>0</v>
      </c>
      <c r="CI40" s="4854">
        <v>0</v>
      </c>
      <c r="CJ40" s="4854">
        <v>0</v>
      </c>
      <c r="CK40" s="4854">
        <v>0</v>
      </c>
      <c r="CL40" s="4854">
        <v>0</v>
      </c>
      <c r="CM40" s="4854">
        <v>0</v>
      </c>
      <c r="CN40" s="4854">
        <v>0</v>
      </c>
      <c r="CO40" s="4854">
        <v>0</v>
      </c>
      <c r="CP40" s="4854">
        <v>0</v>
      </c>
      <c r="CQ40" s="4854">
        <v>0</v>
      </c>
      <c r="CR40" s="4854">
        <v>0</v>
      </c>
      <c r="CS40" s="4854">
        <v>0</v>
      </c>
      <c r="CT40" s="4854">
        <v>0</v>
      </c>
      <c r="CU40" s="4854">
        <v>0</v>
      </c>
      <c r="CV40" s="4854">
        <v>0</v>
      </c>
      <c r="CW40" s="4854">
        <v>0</v>
      </c>
      <c r="CX40" s="4854">
        <v>0</v>
      </c>
      <c r="CY40" s="4854">
        <v>0</v>
      </c>
      <c r="CZ40" s="4854">
        <v>0</v>
      </c>
      <c r="DA40" s="4854">
        <v>0</v>
      </c>
      <c r="DB40" s="4854">
        <v>0</v>
      </c>
      <c r="DC40" s="4854">
        <v>0</v>
      </c>
      <c r="DD40" s="4854">
        <v>0</v>
      </c>
      <c r="DE40" s="4854">
        <v>0</v>
      </c>
      <c r="DF40" s="4854">
        <v>0</v>
      </c>
      <c r="DG40" s="4854">
        <v>0</v>
      </c>
      <c r="DH40" s="4854">
        <v>0</v>
      </c>
      <c r="DI40" s="4854">
        <v>0</v>
      </c>
      <c r="DJ40" s="4854">
        <v>0</v>
      </c>
      <c r="DK40" s="4854">
        <v>0</v>
      </c>
      <c r="DL40" s="4854">
        <v>0</v>
      </c>
      <c r="DM40" s="4854">
        <v>0</v>
      </c>
      <c r="DN40" s="4854">
        <v>0</v>
      </c>
      <c r="DO40" s="4854">
        <v>0</v>
      </c>
      <c r="DP40" s="4854">
        <v>0</v>
      </c>
      <c r="DQ40" s="4854">
        <v>0</v>
      </c>
      <c r="DR40" s="4854">
        <v>0</v>
      </c>
      <c r="DS40" s="4854">
        <v>0</v>
      </c>
      <c r="DT40" s="4854">
        <v>0</v>
      </c>
      <c r="DU40" s="4854">
        <v>0</v>
      </c>
      <c r="DV40" s="4854">
        <v>0</v>
      </c>
      <c r="DW40" s="4854">
        <v>0</v>
      </c>
      <c r="DX40" s="4854">
        <v>0</v>
      </c>
      <c r="DY40" s="4854">
        <v>0</v>
      </c>
      <c r="DZ40" s="4854">
        <v>0</v>
      </c>
      <c r="EA40" s="4854">
        <v>0</v>
      </c>
      <c r="EB40" s="4854">
        <v>0</v>
      </c>
      <c r="EC40" s="4854">
        <v>0</v>
      </c>
      <c r="ED40" s="4854">
        <v>0</v>
      </c>
      <c r="EE40" s="4854">
        <v>0</v>
      </c>
      <c r="EF40" s="4854">
        <v>0</v>
      </c>
      <c r="EG40" s="4854">
        <v>0</v>
      </c>
      <c r="EH40" s="4854">
        <v>0</v>
      </c>
      <c r="EI40" s="4854">
        <v>0</v>
      </c>
      <c r="EJ40" s="4854">
        <v>0</v>
      </c>
      <c r="EK40" s="4854">
        <v>0</v>
      </c>
      <c r="EL40" s="4854">
        <v>0</v>
      </c>
      <c r="EM40" s="4854">
        <v>0</v>
      </c>
      <c r="EN40" s="4854">
        <v>0</v>
      </c>
      <c r="EO40" s="4854">
        <v>0</v>
      </c>
      <c r="EP40" s="4854">
        <v>0</v>
      </c>
      <c r="EQ40" s="4854">
        <v>0</v>
      </c>
      <c r="ER40" s="4854">
        <v>0</v>
      </c>
      <c r="ES40" s="4854">
        <v>0</v>
      </c>
      <c r="ET40" s="4854">
        <v>0</v>
      </c>
      <c r="EU40" s="4854">
        <v>0</v>
      </c>
      <c r="EV40" s="4854">
        <v>0</v>
      </c>
      <c r="EW40" s="4854">
        <v>0</v>
      </c>
      <c r="EX40" s="4854">
        <v>0</v>
      </c>
      <c r="EY40" s="4854">
        <v>0</v>
      </c>
      <c r="EZ40" s="4854">
        <v>0</v>
      </c>
      <c r="FA40" s="4854">
        <v>0</v>
      </c>
      <c r="FB40" s="4854">
        <v>0</v>
      </c>
      <c r="FC40" s="4854">
        <v>0</v>
      </c>
      <c r="FD40" s="4854">
        <v>0</v>
      </c>
      <c r="FE40" s="4854">
        <v>0</v>
      </c>
      <c r="FF40" s="4854">
        <v>0</v>
      </c>
      <c r="FG40" s="4854">
        <v>0</v>
      </c>
      <c r="FH40" s="4854">
        <v>0</v>
      </c>
      <c r="FI40" s="4854">
        <v>0</v>
      </c>
      <c r="FJ40" s="4854">
        <v>0</v>
      </c>
      <c r="FK40" s="4854">
        <v>0</v>
      </c>
      <c r="FL40" s="4854">
        <v>0</v>
      </c>
      <c r="FM40" s="4854">
        <v>0</v>
      </c>
      <c r="FN40" s="4854">
        <v>0</v>
      </c>
      <c r="FO40" s="4854">
        <v>0</v>
      </c>
      <c r="FP40" s="4854">
        <v>0</v>
      </c>
      <c r="FQ40" s="4854">
        <v>0</v>
      </c>
      <c r="FR40" s="4854">
        <v>0</v>
      </c>
      <c r="FS40" s="4854">
        <v>0</v>
      </c>
      <c r="FT40" s="4854">
        <v>0</v>
      </c>
      <c r="FU40" s="4854">
        <v>0</v>
      </c>
      <c r="FV40" s="4854">
        <v>0</v>
      </c>
      <c r="FW40" s="4854">
        <v>0</v>
      </c>
      <c r="FX40" s="4854">
        <v>0</v>
      </c>
      <c r="FY40" s="4854">
        <v>0</v>
      </c>
      <c r="FZ40" s="4854">
        <v>0</v>
      </c>
      <c r="GA40" s="4854">
        <v>0</v>
      </c>
      <c r="GB40" s="4854">
        <v>0</v>
      </c>
      <c r="GC40" s="4854">
        <v>0</v>
      </c>
      <c r="GD40" s="4854">
        <v>0</v>
      </c>
      <c r="GE40" s="4854">
        <v>0</v>
      </c>
      <c r="GF40" s="4854">
        <v>0</v>
      </c>
      <c r="GG40" s="4854">
        <v>0</v>
      </c>
      <c r="GH40" s="4854">
        <v>0</v>
      </c>
      <c r="GI40" s="4854">
        <v>0</v>
      </c>
      <c r="GJ40" s="4854">
        <v>0</v>
      </c>
      <c r="GK40" s="4854">
        <v>0</v>
      </c>
      <c r="GL40" s="4854">
        <v>0</v>
      </c>
      <c r="GM40" s="4854">
        <v>0</v>
      </c>
      <c r="GN40" s="4854">
        <v>0</v>
      </c>
      <c r="GO40" s="4854">
        <v>0</v>
      </c>
      <c r="GP40" s="4854">
        <v>0</v>
      </c>
      <c r="GQ40" s="4854">
        <v>0</v>
      </c>
      <c r="GR40" s="4854">
        <v>0</v>
      </c>
      <c r="GS40" s="4854">
        <v>0</v>
      </c>
      <c r="GT40" s="4854">
        <v>0</v>
      </c>
      <c r="GU40" s="4854">
        <v>0</v>
      </c>
      <c r="GV40" s="4854">
        <v>0</v>
      </c>
      <c r="GW40" s="4854">
        <v>0</v>
      </c>
      <c r="GX40" s="4854">
        <v>0</v>
      </c>
      <c r="GY40" s="4854">
        <v>0</v>
      </c>
      <c r="GZ40" s="4854">
        <v>0</v>
      </c>
      <c r="HA40" s="4854">
        <v>0</v>
      </c>
      <c r="HB40" s="4854">
        <v>0</v>
      </c>
      <c r="HC40" s="4854">
        <v>0</v>
      </c>
      <c r="HD40" s="4854">
        <v>0</v>
      </c>
      <c r="HE40" s="4854">
        <v>0</v>
      </c>
      <c r="HF40" s="4854">
        <v>0</v>
      </c>
      <c r="HG40" s="4854">
        <v>0</v>
      </c>
      <c r="HH40" s="4854">
        <v>0</v>
      </c>
      <c r="HI40" s="4854">
        <v>0</v>
      </c>
      <c r="HJ40" s="4854">
        <v>0</v>
      </c>
      <c r="HK40" s="4854">
        <v>0</v>
      </c>
      <c r="HL40" s="4854">
        <v>0</v>
      </c>
      <c r="HM40" s="4854">
        <v>0</v>
      </c>
      <c r="HN40" s="4854">
        <v>0</v>
      </c>
      <c r="HO40" s="4854">
        <v>0</v>
      </c>
      <c r="HP40" s="4854">
        <v>0</v>
      </c>
      <c r="HQ40" s="4854">
        <v>0</v>
      </c>
      <c r="HR40" s="4854">
        <v>0</v>
      </c>
      <c r="HS40" s="4854">
        <v>0</v>
      </c>
      <c r="HT40" s="4854">
        <v>0</v>
      </c>
      <c r="HU40" s="4854">
        <v>0</v>
      </c>
      <c r="HV40" s="4854">
        <v>0</v>
      </c>
      <c r="HW40" s="4854">
        <v>0</v>
      </c>
      <c r="HX40" s="4854">
        <v>0</v>
      </c>
      <c r="HY40" s="4854">
        <v>0</v>
      </c>
      <c r="HZ40" s="4854">
        <v>0</v>
      </c>
      <c r="IA40" s="4854">
        <v>0</v>
      </c>
      <c r="IB40" s="4854">
        <v>0</v>
      </c>
      <c r="IC40" s="4854">
        <v>0</v>
      </c>
      <c r="ID40" s="4854">
        <v>0</v>
      </c>
      <c r="IE40" s="4854">
        <v>0</v>
      </c>
      <c r="IF40" s="4854">
        <v>0</v>
      </c>
      <c r="IG40" s="4854">
        <v>0</v>
      </c>
      <c r="IH40" s="4854">
        <v>0</v>
      </c>
      <c r="II40" s="4854">
        <v>0</v>
      </c>
      <c r="IJ40" s="4854">
        <v>0</v>
      </c>
      <c r="IK40" s="4854">
        <v>0</v>
      </c>
      <c r="IL40" s="4854">
        <v>0</v>
      </c>
      <c r="IM40" s="4854">
        <v>0</v>
      </c>
      <c r="IN40" s="4854">
        <v>0</v>
      </c>
      <c r="IO40" s="4854">
        <v>0</v>
      </c>
      <c r="IP40" s="4854">
        <v>0</v>
      </c>
      <c r="IQ40" s="4854">
        <v>0</v>
      </c>
      <c r="IR40" s="4854">
        <v>0</v>
      </c>
      <c r="IS40" s="4854">
        <v>0</v>
      </c>
      <c r="IT40" s="4854">
        <v>0</v>
      </c>
      <c r="IU40" s="4854">
        <v>0</v>
      </c>
      <c r="IV40" s="4854">
        <v>0</v>
      </c>
      <c r="IW40" s="4854">
        <v>0</v>
      </c>
      <c r="IX40" s="4854">
        <v>0</v>
      </c>
      <c r="IY40" s="4854">
        <v>0</v>
      </c>
      <c r="IZ40" s="4854">
        <v>0</v>
      </c>
      <c r="JA40" s="4854">
        <v>0</v>
      </c>
      <c r="JB40" s="4854">
        <v>0</v>
      </c>
      <c r="JC40" s="4854">
        <v>0</v>
      </c>
      <c r="JD40" s="4854">
        <v>0</v>
      </c>
      <c r="JE40" s="4854">
        <v>0</v>
      </c>
      <c r="JF40" s="4854">
        <v>0</v>
      </c>
      <c r="JG40" s="4854">
        <v>0</v>
      </c>
      <c r="JH40" s="4854">
        <v>0</v>
      </c>
      <c r="JI40" s="4854">
        <v>0</v>
      </c>
      <c r="JJ40" s="4854">
        <v>0</v>
      </c>
      <c r="JK40" s="4854">
        <v>0</v>
      </c>
      <c r="JL40" s="4854">
        <v>0</v>
      </c>
      <c r="JM40" s="4854">
        <v>0</v>
      </c>
      <c r="JN40" s="4854">
        <v>1</v>
      </c>
      <c r="JO40" s="4854">
        <v>0</v>
      </c>
      <c r="JP40" s="4854">
        <v>0</v>
      </c>
      <c r="JQ40" s="4854">
        <v>0</v>
      </c>
      <c r="JR40" s="4854">
        <v>0</v>
      </c>
      <c r="JS40" s="4854">
        <v>0</v>
      </c>
      <c r="JT40" s="4854">
        <v>0</v>
      </c>
      <c r="JU40" s="4854">
        <v>0</v>
      </c>
      <c r="JV40" s="4854">
        <v>0</v>
      </c>
      <c r="JW40" s="4854">
        <v>0</v>
      </c>
      <c r="JX40" s="4854">
        <v>0</v>
      </c>
      <c r="JY40" s="4854">
        <v>0</v>
      </c>
      <c r="JZ40" s="4854">
        <v>0</v>
      </c>
      <c r="KA40" s="4854">
        <v>0</v>
      </c>
      <c r="KB40" s="4854">
        <v>0</v>
      </c>
      <c r="KC40" s="4854">
        <v>0</v>
      </c>
      <c r="KD40" s="4854">
        <v>0</v>
      </c>
      <c r="KE40" s="4854">
        <v>0</v>
      </c>
      <c r="KF40" s="4854">
        <v>0</v>
      </c>
      <c r="KG40" s="4854">
        <v>0</v>
      </c>
      <c r="KH40" s="4854">
        <v>0</v>
      </c>
      <c r="KI40" s="4854">
        <v>0</v>
      </c>
      <c r="KJ40" s="4854">
        <v>0</v>
      </c>
      <c r="KK40" s="4854">
        <v>0</v>
      </c>
      <c r="KL40" s="4854">
        <v>0</v>
      </c>
      <c r="KM40" s="4854">
        <v>0</v>
      </c>
      <c r="KN40" s="4854">
        <v>0</v>
      </c>
      <c r="KO40" s="4854">
        <v>0</v>
      </c>
      <c r="KP40" s="4854">
        <v>0</v>
      </c>
      <c r="KQ40" s="4854">
        <v>0</v>
      </c>
      <c r="KR40" s="4854">
        <v>0</v>
      </c>
      <c r="KS40" s="4854">
        <v>0</v>
      </c>
      <c r="KT40" s="4854">
        <v>0</v>
      </c>
      <c r="KU40" s="4854">
        <v>0</v>
      </c>
      <c r="KV40" s="4854">
        <v>0</v>
      </c>
      <c r="KW40" s="4854">
        <v>0</v>
      </c>
      <c r="KX40" s="4854">
        <v>0</v>
      </c>
      <c r="KY40" s="4854">
        <v>0</v>
      </c>
      <c r="KZ40" s="4854">
        <v>0</v>
      </c>
      <c r="LA40" s="4854">
        <v>0</v>
      </c>
      <c r="LB40" s="4854">
        <v>0</v>
      </c>
      <c r="LC40" s="4854">
        <v>0</v>
      </c>
      <c r="LD40" s="4854">
        <v>0</v>
      </c>
      <c r="LE40" s="4854">
        <v>0</v>
      </c>
      <c r="LF40" s="4854">
        <v>0</v>
      </c>
      <c r="LG40" s="4854">
        <v>0</v>
      </c>
      <c r="LH40" s="4854">
        <v>0</v>
      </c>
      <c r="LI40" s="4854">
        <v>0</v>
      </c>
      <c r="LJ40" s="4854">
        <v>0</v>
      </c>
      <c r="LK40" s="4854">
        <v>0</v>
      </c>
      <c r="LL40" s="4854">
        <v>0</v>
      </c>
      <c r="LM40" s="4854">
        <v>0</v>
      </c>
      <c r="LN40" s="4854">
        <v>0</v>
      </c>
      <c r="LO40" s="4854">
        <v>0</v>
      </c>
      <c r="LP40" s="4854">
        <v>0</v>
      </c>
      <c r="LQ40" s="4854">
        <v>0</v>
      </c>
      <c r="LR40" s="4854">
        <v>0</v>
      </c>
      <c r="LS40" s="4854">
        <v>0</v>
      </c>
      <c r="LT40" s="4854">
        <v>0</v>
      </c>
      <c r="LU40" s="4854">
        <v>0</v>
      </c>
      <c r="LV40" s="4854">
        <v>0</v>
      </c>
      <c r="LW40" s="4854">
        <v>0</v>
      </c>
      <c r="LX40" s="4854">
        <v>0</v>
      </c>
      <c r="LY40" s="4854">
        <v>0</v>
      </c>
      <c r="LZ40" s="4854">
        <v>0</v>
      </c>
      <c r="MA40" s="4854">
        <v>0</v>
      </c>
      <c r="MB40" s="4854">
        <v>0</v>
      </c>
      <c r="MC40" s="4854">
        <v>0</v>
      </c>
      <c r="MD40" s="4854">
        <v>0</v>
      </c>
      <c r="ME40" s="4854">
        <v>0</v>
      </c>
      <c r="MF40" s="4854">
        <v>0</v>
      </c>
      <c r="MG40" s="4854">
        <v>0</v>
      </c>
      <c r="MH40" s="4854">
        <v>0</v>
      </c>
      <c r="MI40" s="4854">
        <v>0</v>
      </c>
      <c r="MJ40" s="4854">
        <v>0</v>
      </c>
      <c r="MK40" s="4854">
        <v>0</v>
      </c>
      <c r="ML40" s="4854">
        <v>0</v>
      </c>
      <c r="MM40" s="4854">
        <v>0</v>
      </c>
      <c r="MN40" s="4854">
        <v>0</v>
      </c>
      <c r="MO40" s="4854">
        <v>0</v>
      </c>
      <c r="MP40" s="4854">
        <v>0</v>
      </c>
      <c r="MQ40" s="4854">
        <v>0</v>
      </c>
      <c r="MR40" s="4854">
        <v>0</v>
      </c>
      <c r="MS40" s="4854">
        <v>0</v>
      </c>
      <c r="MT40" s="4854">
        <v>0</v>
      </c>
      <c r="MU40" s="4854">
        <v>0</v>
      </c>
      <c r="MV40" s="4854">
        <v>0</v>
      </c>
      <c r="MW40" s="4854">
        <v>0</v>
      </c>
      <c r="MX40" s="4854">
        <v>0</v>
      </c>
      <c r="MY40" s="4854">
        <v>0</v>
      </c>
      <c r="MZ40" s="4854">
        <v>0</v>
      </c>
      <c r="NA40" s="4854">
        <v>0</v>
      </c>
      <c r="NB40" s="4854">
        <v>0</v>
      </c>
      <c r="NC40" s="4854">
        <v>0</v>
      </c>
      <c r="ND40" s="4854">
        <v>0</v>
      </c>
      <c r="NE40" s="4854">
        <v>0</v>
      </c>
      <c r="NF40" s="4854">
        <v>0</v>
      </c>
      <c r="NG40" s="4854">
        <v>0</v>
      </c>
      <c r="NH40" s="4854">
        <v>0</v>
      </c>
      <c r="NI40" s="4854">
        <v>0</v>
      </c>
      <c r="NJ40" s="4854">
        <v>0</v>
      </c>
      <c r="NK40" s="4854">
        <v>0</v>
      </c>
      <c r="NL40" s="4854">
        <v>0</v>
      </c>
      <c r="NM40" s="4854">
        <v>0</v>
      </c>
      <c r="NN40" s="4854">
        <v>0</v>
      </c>
      <c r="NO40" s="4854">
        <v>0</v>
      </c>
      <c r="NP40" s="4854">
        <v>0</v>
      </c>
      <c r="NQ40" s="4854">
        <v>0</v>
      </c>
      <c r="NR40" s="4854">
        <v>0</v>
      </c>
      <c r="NS40" s="4854">
        <v>0</v>
      </c>
      <c r="NT40" s="4854">
        <v>0</v>
      </c>
      <c r="NU40" s="4854">
        <v>0</v>
      </c>
      <c r="NV40" s="4854">
        <v>0</v>
      </c>
      <c r="NW40" s="4854">
        <v>0</v>
      </c>
      <c r="NX40" s="4854">
        <v>0</v>
      </c>
      <c r="NY40" s="4854">
        <v>0</v>
      </c>
      <c r="NZ40" s="4854">
        <v>0</v>
      </c>
      <c r="OA40" s="4854">
        <v>0</v>
      </c>
      <c r="OB40" s="4854">
        <v>0</v>
      </c>
      <c r="OC40" s="4854">
        <v>0</v>
      </c>
      <c r="OD40" s="4854">
        <v>0</v>
      </c>
      <c r="OE40" s="4854">
        <v>0</v>
      </c>
      <c r="OF40" s="4854">
        <v>0</v>
      </c>
      <c r="OG40" s="4854">
        <v>0</v>
      </c>
      <c r="OH40" s="4854">
        <v>0</v>
      </c>
      <c r="OI40" s="4854">
        <v>0</v>
      </c>
      <c r="OJ40" s="4854">
        <v>0</v>
      </c>
      <c r="OK40" s="4854">
        <v>0</v>
      </c>
      <c r="OL40" s="4854">
        <v>0</v>
      </c>
      <c r="OM40" s="4854">
        <v>0</v>
      </c>
      <c r="ON40" s="4854">
        <v>0</v>
      </c>
      <c r="OO40" s="4854">
        <v>0</v>
      </c>
      <c r="OP40" s="4854">
        <v>0</v>
      </c>
      <c r="OQ40" s="4854">
        <v>0</v>
      </c>
      <c r="OR40" s="4854">
        <v>0</v>
      </c>
      <c r="OS40" s="4854">
        <v>0</v>
      </c>
      <c r="OT40" s="4854">
        <v>0</v>
      </c>
      <c r="OU40" s="4854">
        <v>0</v>
      </c>
      <c r="OV40" s="4854">
        <v>0</v>
      </c>
      <c r="OW40" s="4854">
        <v>0</v>
      </c>
      <c r="OX40" s="4854">
        <v>0</v>
      </c>
      <c r="OY40" s="4854">
        <v>0</v>
      </c>
      <c r="OZ40" s="4854">
        <v>0</v>
      </c>
      <c r="PA40" s="4854">
        <v>0</v>
      </c>
      <c r="PB40" s="4854">
        <v>0</v>
      </c>
      <c r="PC40" s="4854">
        <v>0</v>
      </c>
      <c r="PD40" s="4854">
        <v>0</v>
      </c>
      <c r="PE40" s="4854">
        <v>0</v>
      </c>
      <c r="PF40" s="4854">
        <v>0</v>
      </c>
      <c r="PG40" s="4854">
        <v>0</v>
      </c>
      <c r="PH40" s="4854">
        <v>0</v>
      </c>
      <c r="PI40" s="4854">
        <v>0</v>
      </c>
      <c r="PJ40" s="4854">
        <v>0</v>
      </c>
      <c r="PK40" s="4854">
        <v>0</v>
      </c>
      <c r="PL40" s="4854">
        <v>0</v>
      </c>
      <c r="PM40" s="4854">
        <v>0</v>
      </c>
      <c r="PN40" s="4854">
        <v>0</v>
      </c>
      <c r="PO40" s="4854">
        <v>0</v>
      </c>
      <c r="PP40" s="4854">
        <v>0</v>
      </c>
      <c r="PQ40" s="4854">
        <v>0</v>
      </c>
      <c r="PR40" s="4854">
        <v>0</v>
      </c>
      <c r="PS40" s="4854">
        <v>0</v>
      </c>
      <c r="PT40" s="4854">
        <v>0</v>
      </c>
      <c r="PU40" s="4854">
        <v>0</v>
      </c>
      <c r="PV40" s="4854">
        <v>0</v>
      </c>
      <c r="PW40" s="4854">
        <v>0</v>
      </c>
      <c r="PX40" s="4854">
        <v>0</v>
      </c>
      <c r="PY40" s="4854">
        <v>0</v>
      </c>
      <c r="PZ40" s="4854">
        <v>0</v>
      </c>
      <c r="QA40" s="4854">
        <v>0</v>
      </c>
      <c r="QB40" s="4854">
        <v>0</v>
      </c>
      <c r="QC40" s="4854">
        <v>0</v>
      </c>
      <c r="QD40" s="4854">
        <v>0</v>
      </c>
      <c r="QE40" s="4854">
        <v>0</v>
      </c>
      <c r="QF40" s="4854">
        <v>0</v>
      </c>
      <c r="QG40" s="4854">
        <v>0</v>
      </c>
      <c r="QH40" s="4854">
        <v>0</v>
      </c>
      <c r="QI40" s="4854">
        <v>0</v>
      </c>
      <c r="QJ40" s="4854">
        <v>0</v>
      </c>
      <c r="QK40" s="4854">
        <v>0</v>
      </c>
      <c r="QL40" s="4854">
        <v>0</v>
      </c>
      <c r="QM40" s="4854">
        <v>0</v>
      </c>
      <c r="QN40" s="4854">
        <v>0</v>
      </c>
      <c r="QO40" s="4854">
        <v>0</v>
      </c>
      <c r="QP40" s="4854">
        <v>0</v>
      </c>
      <c r="QQ40" s="4854">
        <v>0</v>
      </c>
      <c r="QR40" s="4854">
        <v>0</v>
      </c>
      <c r="QS40" s="4854">
        <v>0</v>
      </c>
      <c r="QT40" s="4854">
        <v>0</v>
      </c>
      <c r="QU40" s="4854">
        <v>0</v>
      </c>
      <c r="QV40" s="4854">
        <v>0</v>
      </c>
      <c r="QW40" s="4854">
        <v>0</v>
      </c>
      <c r="QX40" s="4854">
        <v>0</v>
      </c>
      <c r="QY40" s="4854">
        <v>0</v>
      </c>
      <c r="QZ40" s="4854">
        <v>0</v>
      </c>
      <c r="RA40" s="4854">
        <v>0</v>
      </c>
      <c r="RB40" s="4854">
        <v>0</v>
      </c>
      <c r="RC40" s="4854">
        <v>0</v>
      </c>
      <c r="RD40" s="4854">
        <v>0</v>
      </c>
      <c r="RE40" s="4854">
        <v>0</v>
      </c>
      <c r="RF40" s="4854">
        <v>0</v>
      </c>
      <c r="RG40" s="4854">
        <v>0</v>
      </c>
      <c r="RH40" s="4854">
        <v>0</v>
      </c>
      <c r="RI40" s="4854">
        <v>0</v>
      </c>
      <c r="RJ40" s="4854">
        <v>0</v>
      </c>
      <c r="RK40" s="4854">
        <v>0</v>
      </c>
      <c r="RL40" s="4854">
        <v>0</v>
      </c>
      <c r="RM40" s="4854">
        <v>0</v>
      </c>
      <c r="RN40" s="4854">
        <v>0</v>
      </c>
      <c r="RO40" s="4854">
        <v>0</v>
      </c>
      <c r="RP40" s="4854">
        <v>0</v>
      </c>
      <c r="RQ40" s="4854">
        <v>0</v>
      </c>
      <c r="RR40" s="4854">
        <v>0</v>
      </c>
      <c r="RS40" s="4854">
        <v>0</v>
      </c>
      <c r="RT40" s="4854">
        <v>0</v>
      </c>
      <c r="RU40" s="4854">
        <v>0</v>
      </c>
      <c r="RV40" s="4854">
        <v>0</v>
      </c>
      <c r="RW40" s="4854">
        <v>0</v>
      </c>
      <c r="RX40" s="4854">
        <v>0</v>
      </c>
      <c r="RY40" s="4854">
        <v>0</v>
      </c>
      <c r="RZ40" s="4854">
        <v>0</v>
      </c>
      <c r="SA40" s="4854">
        <v>0</v>
      </c>
      <c r="SB40" s="4854">
        <v>0</v>
      </c>
      <c r="SC40" s="4854">
        <v>0</v>
      </c>
      <c r="SD40" s="4854">
        <v>0</v>
      </c>
      <c r="SE40" s="4854">
        <v>0</v>
      </c>
      <c r="SF40" s="4854">
        <v>0</v>
      </c>
      <c r="SG40" s="4854">
        <v>0</v>
      </c>
      <c r="SH40" s="4854">
        <v>0</v>
      </c>
      <c r="SI40" s="4854">
        <v>0</v>
      </c>
      <c r="SJ40" s="4854">
        <v>0</v>
      </c>
      <c r="SK40" s="4854">
        <v>0</v>
      </c>
      <c r="SL40" s="4854">
        <v>0</v>
      </c>
      <c r="SM40" s="4854">
        <v>0</v>
      </c>
      <c r="SN40" s="4854">
        <v>0</v>
      </c>
      <c r="SO40" s="4854">
        <v>0</v>
      </c>
      <c r="SP40" s="4854">
        <v>0</v>
      </c>
      <c r="SQ40" s="4854">
        <v>0</v>
      </c>
      <c r="SR40" s="4854">
        <v>0</v>
      </c>
      <c r="SS40" s="4854">
        <v>0</v>
      </c>
      <c r="ST40" s="4854">
        <v>0</v>
      </c>
      <c r="SU40" s="4854">
        <v>0</v>
      </c>
      <c r="SV40" s="4854">
        <v>0</v>
      </c>
      <c r="SW40" s="4854">
        <v>0</v>
      </c>
      <c r="SX40" s="4854">
        <v>0</v>
      </c>
      <c r="SY40" s="4854">
        <v>0</v>
      </c>
      <c r="SZ40" s="4854">
        <v>0</v>
      </c>
    </row>
    <row r="41" spans="1:520" s="1411" customFormat="1" ht="13.2" x14ac:dyDescent="0.25">
      <c r="A41"/>
      <c r="B41"/>
    </row>
    <row r="42" spans="1:520" s="1411" customFormat="1" ht="13.2" x14ac:dyDescent="0.25">
      <c r="A42"/>
      <c r="B42"/>
    </row>
    <row r="43" spans="1:520" s="1411" customFormat="1" ht="12" x14ac:dyDescent="0.25">
      <c r="A43" s="1422" t="s">
        <v>51</v>
      </c>
      <c r="B43" s="4835">
        <v>12417</v>
      </c>
      <c r="C43" s="1426">
        <f t="shared" ref="C43:AC43" si="673">B43+C32</f>
        <v>12429</v>
      </c>
      <c r="D43" s="4835">
        <f t="shared" si="673"/>
        <v>12444</v>
      </c>
      <c r="E43" s="4835">
        <f t="shared" si="673"/>
        <v>12454</v>
      </c>
      <c r="F43" s="4835">
        <f t="shared" si="673"/>
        <v>12454</v>
      </c>
      <c r="G43" s="4835">
        <f t="shared" si="673"/>
        <v>12454</v>
      </c>
      <c r="H43" s="4835">
        <f t="shared" si="673"/>
        <v>12464</v>
      </c>
      <c r="I43" s="4835">
        <f t="shared" si="673"/>
        <v>12484</v>
      </c>
      <c r="J43" s="4835">
        <f t="shared" si="673"/>
        <v>12494</v>
      </c>
      <c r="K43" s="4835">
        <f t="shared" si="673"/>
        <v>12504</v>
      </c>
      <c r="L43" s="4835">
        <f t="shared" si="673"/>
        <v>12505</v>
      </c>
      <c r="M43" s="4835">
        <f t="shared" si="673"/>
        <v>12505</v>
      </c>
      <c r="N43" s="4835">
        <f t="shared" si="673"/>
        <v>12522</v>
      </c>
      <c r="O43" s="4835">
        <f t="shared" si="673"/>
        <v>12525</v>
      </c>
      <c r="P43" s="4835">
        <f t="shared" si="673"/>
        <v>12526</v>
      </c>
      <c r="Q43" s="4835">
        <f t="shared" si="673"/>
        <v>12526</v>
      </c>
      <c r="R43" s="4835">
        <f t="shared" si="673"/>
        <v>12526</v>
      </c>
      <c r="S43" s="4835">
        <f t="shared" si="673"/>
        <v>12546</v>
      </c>
      <c r="T43" s="4835">
        <f t="shared" si="673"/>
        <v>12551</v>
      </c>
      <c r="U43" s="4835">
        <f t="shared" si="673"/>
        <v>12571</v>
      </c>
      <c r="V43" s="4835">
        <f t="shared" si="673"/>
        <v>12580</v>
      </c>
      <c r="W43" s="4835">
        <f t="shared" si="673"/>
        <v>12595</v>
      </c>
      <c r="X43" s="4835">
        <f t="shared" si="673"/>
        <v>12615</v>
      </c>
      <c r="Y43" s="4835">
        <f t="shared" si="673"/>
        <v>12625</v>
      </c>
      <c r="Z43" s="4835">
        <f t="shared" si="673"/>
        <v>12632</v>
      </c>
      <c r="AA43" s="4835">
        <f t="shared" si="673"/>
        <v>12647</v>
      </c>
      <c r="AB43" s="4835">
        <f t="shared" si="673"/>
        <v>12665</v>
      </c>
      <c r="AC43" s="4835">
        <f t="shared" si="673"/>
        <v>12665</v>
      </c>
      <c r="AD43" s="4835">
        <f>AC43+AD32</f>
        <v>12685</v>
      </c>
      <c r="AE43" s="4835">
        <f t="shared" ref="AE43:CO43" si="674">AD43+AE32</f>
        <v>12704</v>
      </c>
      <c r="AF43" s="4835">
        <f t="shared" si="674"/>
        <v>12717</v>
      </c>
      <c r="AG43" s="4835">
        <f t="shared" si="674"/>
        <v>12717</v>
      </c>
      <c r="AH43" s="4835">
        <f t="shared" si="674"/>
        <v>12737</v>
      </c>
      <c r="AI43" s="4835">
        <f t="shared" si="674"/>
        <v>12752</v>
      </c>
      <c r="AJ43" s="4835">
        <f t="shared" si="674"/>
        <v>12771</v>
      </c>
      <c r="AK43" s="4835">
        <f t="shared" si="674"/>
        <v>12780</v>
      </c>
      <c r="AL43" s="4835">
        <f t="shared" si="674"/>
        <v>12780</v>
      </c>
      <c r="AM43" s="4835">
        <f t="shared" si="674"/>
        <v>12799</v>
      </c>
      <c r="AN43" s="4835">
        <f t="shared" si="674"/>
        <v>12815</v>
      </c>
      <c r="AO43" s="4835">
        <f t="shared" si="674"/>
        <v>12836</v>
      </c>
      <c r="AP43" s="4835">
        <f t="shared" si="674"/>
        <v>12849</v>
      </c>
      <c r="AQ43" s="4835">
        <f t="shared" si="674"/>
        <v>12864</v>
      </c>
      <c r="AR43" s="4835">
        <f t="shared" si="674"/>
        <v>12884</v>
      </c>
      <c r="AS43" s="4835">
        <f t="shared" si="674"/>
        <v>12899</v>
      </c>
      <c r="AT43" s="4835">
        <f t="shared" si="674"/>
        <v>12915</v>
      </c>
      <c r="AU43" s="4835">
        <f t="shared" si="674"/>
        <v>12924</v>
      </c>
      <c r="AV43" s="4835">
        <f t="shared" si="674"/>
        <v>12939</v>
      </c>
      <c r="AW43" s="4835">
        <f t="shared" si="674"/>
        <v>12958</v>
      </c>
      <c r="AX43" s="4835">
        <f t="shared" si="674"/>
        <v>12974</v>
      </c>
      <c r="AY43" s="4835">
        <f t="shared" si="674"/>
        <v>12992</v>
      </c>
      <c r="AZ43" s="4835">
        <f t="shared" si="674"/>
        <v>12992</v>
      </c>
      <c r="BA43" s="4835">
        <f t="shared" si="674"/>
        <v>12992</v>
      </c>
      <c r="BB43" s="4835">
        <f t="shared" si="674"/>
        <v>13012</v>
      </c>
      <c r="BC43" s="4835">
        <f t="shared" si="674"/>
        <v>13032</v>
      </c>
      <c r="BD43" s="4835">
        <f t="shared" si="674"/>
        <v>13051</v>
      </c>
      <c r="BE43" s="4835">
        <f t="shared" si="674"/>
        <v>13060</v>
      </c>
      <c r="BF43" s="4835">
        <f t="shared" si="674"/>
        <v>13075</v>
      </c>
      <c r="BG43" s="4835">
        <f t="shared" si="674"/>
        <v>13095</v>
      </c>
      <c r="BH43" s="4835">
        <f t="shared" si="674"/>
        <v>13115</v>
      </c>
      <c r="BI43" s="4835">
        <f t="shared" si="674"/>
        <v>13136</v>
      </c>
      <c r="BJ43" s="4835">
        <f t="shared" si="674"/>
        <v>13149</v>
      </c>
      <c r="BK43" s="4835">
        <f t="shared" si="674"/>
        <v>13164</v>
      </c>
      <c r="BL43" s="4835">
        <f t="shared" si="674"/>
        <v>13178</v>
      </c>
      <c r="BM43" s="4835">
        <f t="shared" si="674"/>
        <v>13178</v>
      </c>
      <c r="BN43" s="4835">
        <f t="shared" si="674"/>
        <v>13207</v>
      </c>
      <c r="BO43" s="4835">
        <f t="shared" si="674"/>
        <v>13227</v>
      </c>
      <c r="BP43" s="4835">
        <f t="shared" si="674"/>
        <v>13252</v>
      </c>
      <c r="BQ43" s="4835">
        <f t="shared" si="674"/>
        <v>13290</v>
      </c>
      <c r="BR43" s="4835">
        <f t="shared" si="674"/>
        <v>13304</v>
      </c>
      <c r="BS43" s="4835">
        <f t="shared" si="674"/>
        <v>13304</v>
      </c>
      <c r="BT43" s="4835">
        <f t="shared" si="674"/>
        <v>13304</v>
      </c>
      <c r="BU43" s="4835">
        <f t="shared" si="674"/>
        <v>13344</v>
      </c>
      <c r="BV43" s="4835">
        <f t="shared" si="674"/>
        <v>13385</v>
      </c>
      <c r="BW43" s="4835">
        <f t="shared" si="674"/>
        <v>13405</v>
      </c>
      <c r="BX43" s="4835">
        <f t="shared" si="674"/>
        <v>13441</v>
      </c>
      <c r="BY43" s="4835">
        <f t="shared" si="674"/>
        <v>13441</v>
      </c>
      <c r="BZ43" s="4835">
        <f t="shared" si="674"/>
        <v>13451</v>
      </c>
      <c r="CA43" s="4835">
        <f t="shared" si="674"/>
        <v>13451</v>
      </c>
      <c r="CB43" s="4835">
        <f t="shared" si="674"/>
        <v>13472</v>
      </c>
      <c r="CC43" s="4835">
        <f t="shared" si="674"/>
        <v>13503</v>
      </c>
      <c r="CD43" s="4835">
        <f t="shared" si="674"/>
        <v>13536</v>
      </c>
      <c r="CE43" s="4835">
        <f t="shared" si="674"/>
        <v>13549</v>
      </c>
      <c r="CF43" s="4835">
        <f t="shared" si="674"/>
        <v>13549</v>
      </c>
      <c r="CG43" s="4835">
        <f t="shared" si="674"/>
        <v>13582</v>
      </c>
      <c r="CH43" s="4835">
        <f t="shared" si="674"/>
        <v>13582</v>
      </c>
      <c r="CI43" s="4835">
        <f t="shared" si="674"/>
        <v>13582</v>
      </c>
      <c r="CJ43" s="4835">
        <f t="shared" si="674"/>
        <v>13589</v>
      </c>
      <c r="CK43" s="4835">
        <f t="shared" si="674"/>
        <v>13589</v>
      </c>
      <c r="CL43" s="4835">
        <f t="shared" si="674"/>
        <v>13589</v>
      </c>
      <c r="CM43" s="4835">
        <f t="shared" si="674"/>
        <v>13592</v>
      </c>
      <c r="CN43" s="4835">
        <f t="shared" si="674"/>
        <v>13609</v>
      </c>
      <c r="CO43" s="4835">
        <f t="shared" si="674"/>
        <v>13634</v>
      </c>
      <c r="CP43" s="4835">
        <f t="shared" ref="CP43" si="675">CO43+CP32</f>
        <v>13634</v>
      </c>
      <c r="CQ43" s="4835">
        <f t="shared" ref="CQ43:DB43" si="676">CP43+CQ32</f>
        <v>13673</v>
      </c>
      <c r="CR43" s="4835">
        <f t="shared" si="676"/>
        <v>13704</v>
      </c>
      <c r="CS43" s="4835">
        <f t="shared" si="676"/>
        <v>13736</v>
      </c>
      <c r="CT43" s="4835">
        <f t="shared" si="676"/>
        <v>13763</v>
      </c>
      <c r="CU43" s="4835">
        <f t="shared" si="676"/>
        <v>13786</v>
      </c>
      <c r="CV43" s="4835">
        <f t="shared" si="676"/>
        <v>13809</v>
      </c>
      <c r="CW43" s="4835">
        <f t="shared" si="676"/>
        <v>13809</v>
      </c>
      <c r="CX43" s="4835">
        <f t="shared" si="676"/>
        <v>13809</v>
      </c>
      <c r="CY43" s="4835">
        <f t="shared" si="676"/>
        <v>13829</v>
      </c>
      <c r="CZ43" s="4835">
        <f t="shared" si="676"/>
        <v>13847</v>
      </c>
      <c r="DA43" s="4835">
        <f t="shared" si="676"/>
        <v>13868</v>
      </c>
      <c r="DB43" s="4835">
        <f t="shared" si="676"/>
        <v>13872</v>
      </c>
      <c r="DC43" s="4835">
        <f t="shared" ref="DC43" si="677">DB43+DC32</f>
        <v>13873</v>
      </c>
      <c r="DD43" s="4835">
        <f t="shared" ref="DD43" si="678">DC43+DD32</f>
        <v>13873</v>
      </c>
      <c r="DE43" s="4835">
        <f t="shared" ref="DE43:FS43" si="679">DD43+DE32</f>
        <v>13893</v>
      </c>
      <c r="DF43" s="4835">
        <f t="shared" si="679"/>
        <v>13918</v>
      </c>
      <c r="DG43" s="4835">
        <f t="shared" si="679"/>
        <v>13960</v>
      </c>
      <c r="DH43" s="4835">
        <f t="shared" si="679"/>
        <v>13987</v>
      </c>
      <c r="DI43" s="4835">
        <f t="shared" si="679"/>
        <v>14012</v>
      </c>
      <c r="DJ43" s="4835">
        <f t="shared" si="679"/>
        <v>14016</v>
      </c>
      <c r="DK43" s="4835">
        <f t="shared" si="679"/>
        <v>14016</v>
      </c>
      <c r="DL43" s="4835">
        <f t="shared" si="679"/>
        <v>14017</v>
      </c>
      <c r="DM43" s="4835">
        <f t="shared" si="679"/>
        <v>14017</v>
      </c>
      <c r="DN43" s="4835">
        <f t="shared" si="679"/>
        <v>14017</v>
      </c>
      <c r="DO43" s="4835">
        <f t="shared" si="679"/>
        <v>14018</v>
      </c>
      <c r="DP43" s="4835">
        <f t="shared" si="679"/>
        <v>14021</v>
      </c>
      <c r="DQ43" s="4835">
        <f t="shared" si="679"/>
        <v>14055</v>
      </c>
      <c r="DR43" s="4835">
        <f t="shared" si="679"/>
        <v>14075</v>
      </c>
      <c r="DS43" s="4835">
        <f t="shared" si="679"/>
        <v>14105</v>
      </c>
      <c r="DT43" s="4835">
        <f t="shared" si="679"/>
        <v>14144</v>
      </c>
      <c r="DU43" s="4835">
        <f t="shared" si="679"/>
        <v>14174</v>
      </c>
      <c r="DV43" s="4835">
        <f t="shared" si="679"/>
        <v>14175</v>
      </c>
      <c r="DW43" s="4835">
        <f t="shared" si="679"/>
        <v>14193</v>
      </c>
      <c r="DX43" s="4835">
        <f t="shared" si="679"/>
        <v>14201</v>
      </c>
      <c r="DY43" s="4835">
        <f t="shared" si="679"/>
        <v>14240</v>
      </c>
      <c r="DZ43" s="4835">
        <f t="shared" si="679"/>
        <v>14240</v>
      </c>
      <c r="EA43" s="4835">
        <f t="shared" si="679"/>
        <v>14255</v>
      </c>
      <c r="EB43" s="4835">
        <f t="shared" si="679"/>
        <v>14255</v>
      </c>
      <c r="EC43" s="4835">
        <f t="shared" si="679"/>
        <v>14265</v>
      </c>
      <c r="ED43" s="4835">
        <f t="shared" si="679"/>
        <v>14303</v>
      </c>
      <c r="EE43" s="4835">
        <f t="shared" si="679"/>
        <v>14337</v>
      </c>
      <c r="EF43" s="4835">
        <f t="shared" si="679"/>
        <v>14344</v>
      </c>
      <c r="EG43" s="4835">
        <f t="shared" si="679"/>
        <v>14368</v>
      </c>
      <c r="EH43" s="4835">
        <f t="shared" si="679"/>
        <v>14386</v>
      </c>
      <c r="EI43" s="4835">
        <f t="shared" si="679"/>
        <v>14393</v>
      </c>
      <c r="EJ43" s="4835">
        <f t="shared" si="679"/>
        <v>14393</v>
      </c>
      <c r="EK43" s="4835">
        <f t="shared" si="679"/>
        <v>14393</v>
      </c>
      <c r="EL43" s="4835">
        <f t="shared" si="679"/>
        <v>14409</v>
      </c>
      <c r="EM43" s="4835">
        <f t="shared" si="679"/>
        <v>14436</v>
      </c>
      <c r="EN43" s="4835">
        <f t="shared" si="679"/>
        <v>14463</v>
      </c>
      <c r="EO43" s="4835">
        <f t="shared" si="679"/>
        <v>14478</v>
      </c>
      <c r="EP43" s="4835">
        <f t="shared" si="679"/>
        <v>14478</v>
      </c>
      <c r="EQ43" s="4835">
        <f t="shared" si="679"/>
        <v>14497</v>
      </c>
      <c r="ER43" s="4835">
        <f t="shared" si="679"/>
        <v>14521</v>
      </c>
      <c r="ES43" s="4835">
        <f t="shared" si="679"/>
        <v>14521</v>
      </c>
      <c r="ET43" s="4835">
        <f t="shared" si="679"/>
        <v>14530</v>
      </c>
      <c r="EU43" s="4835">
        <f t="shared" si="679"/>
        <v>14535</v>
      </c>
      <c r="EV43" s="4835">
        <f t="shared" si="679"/>
        <v>14548</v>
      </c>
      <c r="EW43" s="4835">
        <f t="shared" si="679"/>
        <v>14558</v>
      </c>
      <c r="EX43" s="4835">
        <f t="shared" si="679"/>
        <v>14582</v>
      </c>
      <c r="EY43" s="4835">
        <f t="shared" si="679"/>
        <v>14582</v>
      </c>
      <c r="EZ43" s="4835">
        <f t="shared" si="679"/>
        <v>14590</v>
      </c>
      <c r="FA43" s="4835">
        <f t="shared" si="679"/>
        <v>14613</v>
      </c>
      <c r="FB43" s="4835">
        <f t="shared" si="679"/>
        <v>14613</v>
      </c>
      <c r="FC43" s="4835">
        <f t="shared" si="679"/>
        <v>14632</v>
      </c>
      <c r="FD43" s="4835">
        <f t="shared" si="679"/>
        <v>14633</v>
      </c>
      <c r="FE43" s="4835">
        <f t="shared" si="679"/>
        <v>14633</v>
      </c>
      <c r="FF43" s="4835">
        <f t="shared" si="679"/>
        <v>14648</v>
      </c>
      <c r="FG43" s="4835">
        <f t="shared" si="679"/>
        <v>14654</v>
      </c>
      <c r="FH43" s="4835">
        <f t="shared" si="679"/>
        <v>14675</v>
      </c>
      <c r="FI43" s="4835">
        <f t="shared" si="679"/>
        <v>14675</v>
      </c>
      <c r="FJ43" s="4835">
        <f t="shared" si="679"/>
        <v>14684</v>
      </c>
      <c r="FK43" s="4835">
        <f t="shared" si="679"/>
        <v>14704</v>
      </c>
      <c r="FL43" s="4835">
        <f t="shared" si="679"/>
        <v>14717</v>
      </c>
      <c r="FM43" s="4835">
        <f t="shared" si="679"/>
        <v>14717</v>
      </c>
      <c r="FN43" s="4835">
        <f t="shared" si="679"/>
        <v>14717</v>
      </c>
      <c r="FO43" s="4835">
        <f t="shared" si="679"/>
        <v>14717</v>
      </c>
      <c r="FP43" s="4835">
        <f t="shared" si="679"/>
        <v>14736</v>
      </c>
      <c r="FQ43" s="4835">
        <f t="shared" si="679"/>
        <v>14771</v>
      </c>
      <c r="FR43" s="4835">
        <f t="shared" si="679"/>
        <v>14790</v>
      </c>
      <c r="FS43" s="4835">
        <f t="shared" si="679"/>
        <v>14795</v>
      </c>
      <c r="FT43" s="4835">
        <f t="shared" ref="FT43" si="680">FS43+FT32</f>
        <v>14795</v>
      </c>
      <c r="FU43" s="4835">
        <f t="shared" ref="FU43:HY43" si="681">FT43+FU32</f>
        <v>14795</v>
      </c>
      <c r="FV43" s="4835">
        <f t="shared" si="681"/>
        <v>14810</v>
      </c>
      <c r="FW43" s="4835">
        <f t="shared" si="681"/>
        <v>14826</v>
      </c>
      <c r="FX43" s="4835">
        <f t="shared" si="681"/>
        <v>14826</v>
      </c>
      <c r="FY43" s="4835">
        <f t="shared" si="681"/>
        <v>14826</v>
      </c>
      <c r="FZ43" s="4835">
        <f t="shared" si="681"/>
        <v>14834</v>
      </c>
      <c r="GA43" s="4835">
        <f t="shared" si="681"/>
        <v>14841</v>
      </c>
      <c r="GB43" s="4835">
        <f t="shared" si="681"/>
        <v>14854</v>
      </c>
      <c r="GC43" s="4835">
        <f t="shared" si="681"/>
        <v>14854</v>
      </c>
      <c r="GD43" s="4835">
        <f t="shared" si="681"/>
        <v>14854</v>
      </c>
      <c r="GE43" s="4835">
        <f t="shared" si="681"/>
        <v>14854</v>
      </c>
      <c r="GF43" s="4835">
        <f t="shared" si="681"/>
        <v>14854</v>
      </c>
      <c r="GG43" s="4835">
        <f t="shared" si="681"/>
        <v>14854</v>
      </c>
      <c r="GH43" s="4835">
        <f t="shared" si="681"/>
        <v>14884</v>
      </c>
      <c r="GI43" s="4835">
        <f t="shared" si="681"/>
        <v>14885</v>
      </c>
      <c r="GJ43" s="4835">
        <f t="shared" si="681"/>
        <v>14885</v>
      </c>
      <c r="GK43" s="4835">
        <f t="shared" si="681"/>
        <v>14885</v>
      </c>
      <c r="GL43" s="4835">
        <f t="shared" si="681"/>
        <v>14885</v>
      </c>
      <c r="GM43" s="4835">
        <f t="shared" si="681"/>
        <v>14910</v>
      </c>
      <c r="GN43" s="4835">
        <f t="shared" si="681"/>
        <v>14920</v>
      </c>
      <c r="GO43" s="4835">
        <f t="shared" si="681"/>
        <v>14930</v>
      </c>
      <c r="GP43" s="4835">
        <f t="shared" si="681"/>
        <v>14954</v>
      </c>
      <c r="GQ43" s="4835">
        <f t="shared" si="681"/>
        <v>14954</v>
      </c>
      <c r="GR43" s="4835">
        <f t="shared" si="681"/>
        <v>14954</v>
      </c>
      <c r="GS43" s="4835">
        <f t="shared" si="681"/>
        <v>14954</v>
      </c>
      <c r="GT43" s="4835">
        <f t="shared" si="681"/>
        <v>14954</v>
      </c>
      <c r="GU43" s="4835">
        <f t="shared" si="681"/>
        <v>14954</v>
      </c>
      <c r="GV43" s="4835">
        <f t="shared" si="681"/>
        <v>14964</v>
      </c>
      <c r="GW43" s="4835">
        <f t="shared" si="681"/>
        <v>14990</v>
      </c>
      <c r="GX43" s="4835">
        <f t="shared" si="681"/>
        <v>15011</v>
      </c>
      <c r="GY43" s="4835">
        <f t="shared" si="681"/>
        <v>15030</v>
      </c>
      <c r="GZ43" s="4835">
        <f t="shared" si="681"/>
        <v>15031</v>
      </c>
      <c r="HA43" s="4835">
        <f t="shared" si="681"/>
        <v>15031</v>
      </c>
      <c r="HB43" s="4835">
        <f t="shared" si="681"/>
        <v>15031</v>
      </c>
      <c r="HC43" s="4835">
        <f t="shared" si="681"/>
        <v>15031</v>
      </c>
      <c r="HD43" s="4835">
        <f t="shared" si="681"/>
        <v>15043</v>
      </c>
      <c r="HE43" s="4835">
        <f t="shared" si="681"/>
        <v>15043</v>
      </c>
      <c r="HF43" s="4835">
        <f t="shared" si="681"/>
        <v>15043</v>
      </c>
      <c r="HG43" s="4835">
        <f t="shared" si="681"/>
        <v>15043</v>
      </c>
      <c r="HH43" s="4835">
        <f t="shared" si="681"/>
        <v>15043</v>
      </c>
      <c r="HI43" s="4835">
        <f t="shared" si="681"/>
        <v>15072</v>
      </c>
      <c r="HJ43" s="4835">
        <f t="shared" si="681"/>
        <v>15077</v>
      </c>
      <c r="HK43" s="4835">
        <f t="shared" si="681"/>
        <v>15082</v>
      </c>
      <c r="HL43" s="4835">
        <f t="shared" si="681"/>
        <v>15082</v>
      </c>
      <c r="HM43" s="4835">
        <f t="shared" si="681"/>
        <v>15082</v>
      </c>
      <c r="HN43" s="4835">
        <f t="shared" si="681"/>
        <v>15082</v>
      </c>
      <c r="HO43" s="4835">
        <f t="shared" si="681"/>
        <v>15082</v>
      </c>
      <c r="HP43" s="4835">
        <f t="shared" si="681"/>
        <v>15087</v>
      </c>
      <c r="HQ43" s="4835">
        <f t="shared" si="681"/>
        <v>15087</v>
      </c>
      <c r="HR43" s="4835">
        <f t="shared" si="681"/>
        <v>15087</v>
      </c>
      <c r="HS43" s="4835">
        <f t="shared" si="681"/>
        <v>15087</v>
      </c>
      <c r="HT43" s="4835">
        <f t="shared" si="681"/>
        <v>15087</v>
      </c>
      <c r="HU43" s="4835">
        <f t="shared" si="681"/>
        <v>15088</v>
      </c>
      <c r="HV43" s="4835">
        <f t="shared" si="681"/>
        <v>15127</v>
      </c>
      <c r="HW43" s="4835">
        <f t="shared" si="681"/>
        <v>15131</v>
      </c>
      <c r="HX43" s="4835">
        <f t="shared" si="681"/>
        <v>15137</v>
      </c>
      <c r="HY43" s="4835">
        <f t="shared" si="681"/>
        <v>15146</v>
      </c>
      <c r="HZ43" s="4835">
        <f t="shared" ref="HZ43" si="682">HY43+HZ32</f>
        <v>15146</v>
      </c>
      <c r="IA43" s="4835">
        <f t="shared" ref="IA43:IT43" si="683">HZ43+IA32</f>
        <v>15146</v>
      </c>
      <c r="IB43" s="4835">
        <f t="shared" si="683"/>
        <v>15146</v>
      </c>
      <c r="IC43" s="4835">
        <f t="shared" si="683"/>
        <v>15146</v>
      </c>
      <c r="ID43" s="4835">
        <f t="shared" si="683"/>
        <v>15149</v>
      </c>
      <c r="IE43" s="4835">
        <f t="shared" si="683"/>
        <v>15149</v>
      </c>
      <c r="IF43" s="4835">
        <f t="shared" si="683"/>
        <v>15149</v>
      </c>
      <c r="IG43" s="4835">
        <f t="shared" si="683"/>
        <v>15149</v>
      </c>
      <c r="IH43" s="4835">
        <f t="shared" si="683"/>
        <v>15158</v>
      </c>
      <c r="II43" s="4835">
        <f t="shared" si="683"/>
        <v>15168</v>
      </c>
      <c r="IJ43" s="4835">
        <f t="shared" si="683"/>
        <v>15175</v>
      </c>
      <c r="IK43" s="4835">
        <f t="shared" si="683"/>
        <v>15176</v>
      </c>
      <c r="IL43" s="4835">
        <f t="shared" si="683"/>
        <v>15176</v>
      </c>
      <c r="IM43" s="4835">
        <f t="shared" si="683"/>
        <v>15185</v>
      </c>
      <c r="IN43" s="4835">
        <f t="shared" si="683"/>
        <v>15191</v>
      </c>
      <c r="IO43" s="4835">
        <f t="shared" si="683"/>
        <v>15191</v>
      </c>
      <c r="IP43" s="4835">
        <f t="shared" si="683"/>
        <v>15194</v>
      </c>
      <c r="IQ43" s="4835">
        <f t="shared" si="683"/>
        <v>15196</v>
      </c>
      <c r="IR43" s="4835">
        <f t="shared" si="683"/>
        <v>15200</v>
      </c>
      <c r="IS43" s="4835">
        <f t="shared" si="683"/>
        <v>15200</v>
      </c>
      <c r="IT43" s="4835">
        <f t="shared" si="683"/>
        <v>15200</v>
      </c>
      <c r="IU43" s="4835">
        <f t="shared" ref="IU43" si="684">IT43+IU32</f>
        <v>15200</v>
      </c>
      <c r="IV43" s="4835">
        <f t="shared" ref="IV43:KX43" si="685">IU43+IV32</f>
        <v>15200</v>
      </c>
      <c r="IW43" s="4835">
        <f t="shared" si="685"/>
        <v>15200</v>
      </c>
      <c r="IX43" s="4835">
        <f t="shared" si="685"/>
        <v>15200</v>
      </c>
      <c r="IY43" s="4835">
        <f t="shared" si="685"/>
        <v>15202</v>
      </c>
      <c r="IZ43" s="4835">
        <f t="shared" si="685"/>
        <v>15202</v>
      </c>
      <c r="JA43" s="4835">
        <f t="shared" si="685"/>
        <v>15202</v>
      </c>
      <c r="JB43" s="4835">
        <f t="shared" si="685"/>
        <v>15209</v>
      </c>
      <c r="JC43" s="4835">
        <f t="shared" si="685"/>
        <v>15211</v>
      </c>
      <c r="JD43" s="4835">
        <f t="shared" si="685"/>
        <v>15228</v>
      </c>
      <c r="JE43" s="4835">
        <f t="shared" si="685"/>
        <v>15228</v>
      </c>
      <c r="JF43" s="4835">
        <f t="shared" si="685"/>
        <v>15228</v>
      </c>
      <c r="JG43" s="4835">
        <f t="shared" si="685"/>
        <v>15228</v>
      </c>
      <c r="JH43" s="4835">
        <f t="shared" si="685"/>
        <v>15228</v>
      </c>
      <c r="JI43" s="4835">
        <f t="shared" si="685"/>
        <v>15231</v>
      </c>
      <c r="JJ43" s="4835">
        <f t="shared" si="685"/>
        <v>15233</v>
      </c>
      <c r="JK43" s="4835">
        <f t="shared" si="685"/>
        <v>15233</v>
      </c>
      <c r="JL43" s="4835">
        <f t="shared" si="685"/>
        <v>15233</v>
      </c>
      <c r="JM43" s="4835">
        <f t="shared" si="685"/>
        <v>15245</v>
      </c>
      <c r="JN43" s="4835">
        <f t="shared" si="685"/>
        <v>15254</v>
      </c>
      <c r="JO43" s="4835">
        <f t="shared" si="685"/>
        <v>15257</v>
      </c>
      <c r="JP43" s="4835">
        <f t="shared" si="685"/>
        <v>15264</v>
      </c>
      <c r="JQ43" s="4835">
        <f t="shared" si="685"/>
        <v>15271</v>
      </c>
      <c r="JR43" s="4835">
        <f t="shared" si="685"/>
        <v>15271</v>
      </c>
      <c r="JS43" s="4835">
        <f t="shared" si="685"/>
        <v>15271</v>
      </c>
      <c r="JT43" s="4835">
        <f t="shared" si="685"/>
        <v>15271</v>
      </c>
      <c r="JU43" s="4835">
        <f t="shared" si="685"/>
        <v>15271</v>
      </c>
      <c r="JV43" s="4835">
        <f t="shared" si="685"/>
        <v>15282</v>
      </c>
      <c r="JW43" s="4835">
        <f t="shared" si="685"/>
        <v>15282</v>
      </c>
      <c r="JX43" s="4835">
        <f t="shared" si="685"/>
        <v>15289</v>
      </c>
      <c r="JY43" s="4835">
        <f t="shared" si="685"/>
        <v>15289</v>
      </c>
      <c r="JZ43" s="4835">
        <f t="shared" si="685"/>
        <v>15293</v>
      </c>
      <c r="KA43" s="4835">
        <f t="shared" si="685"/>
        <v>15296</v>
      </c>
      <c r="KB43" s="4835">
        <f t="shared" si="685"/>
        <v>15297</v>
      </c>
      <c r="KC43" s="4835">
        <f t="shared" si="685"/>
        <v>15297</v>
      </c>
      <c r="KD43" s="4835">
        <f t="shared" si="685"/>
        <v>15297</v>
      </c>
      <c r="KE43" s="4835">
        <f t="shared" si="685"/>
        <v>15297</v>
      </c>
      <c r="KF43" s="4835">
        <f t="shared" si="685"/>
        <v>15297</v>
      </c>
      <c r="KG43" s="4835">
        <f t="shared" si="685"/>
        <v>15297</v>
      </c>
      <c r="KH43" s="4835">
        <f t="shared" si="685"/>
        <v>15297</v>
      </c>
      <c r="KI43" s="4835">
        <f t="shared" si="685"/>
        <v>15297</v>
      </c>
      <c r="KJ43" s="4835">
        <f t="shared" si="685"/>
        <v>15297</v>
      </c>
      <c r="KK43" s="4835">
        <f t="shared" si="685"/>
        <v>15308</v>
      </c>
      <c r="KL43" s="4835">
        <f t="shared" si="685"/>
        <v>15323</v>
      </c>
      <c r="KM43" s="4835">
        <f t="shared" si="685"/>
        <v>15338</v>
      </c>
      <c r="KN43" s="4835">
        <f t="shared" si="685"/>
        <v>15347</v>
      </c>
      <c r="KO43" s="4835">
        <f t="shared" si="685"/>
        <v>15351</v>
      </c>
      <c r="KP43" s="4835">
        <f t="shared" si="685"/>
        <v>15359</v>
      </c>
      <c r="KQ43" s="4835">
        <f t="shared" si="685"/>
        <v>15359</v>
      </c>
      <c r="KR43" s="4835">
        <f t="shared" si="685"/>
        <v>15365</v>
      </c>
      <c r="KS43" s="4835">
        <f t="shared" si="685"/>
        <v>15365</v>
      </c>
      <c r="KT43" s="4835">
        <f t="shared" si="685"/>
        <v>15370</v>
      </c>
      <c r="KU43" s="4835">
        <f t="shared" si="685"/>
        <v>15370</v>
      </c>
      <c r="KV43" s="4835">
        <f t="shared" si="685"/>
        <v>15370</v>
      </c>
      <c r="KW43" s="4835">
        <f t="shared" si="685"/>
        <v>15375</v>
      </c>
      <c r="KX43" s="4835">
        <f t="shared" si="685"/>
        <v>15375</v>
      </c>
      <c r="KY43" s="4835">
        <f t="shared" ref="KY43" si="686">KX43+KY32</f>
        <v>15379</v>
      </c>
      <c r="KZ43" s="4835">
        <f t="shared" ref="KZ43:OQ43" si="687">KY43+KZ32</f>
        <v>15387</v>
      </c>
      <c r="LA43" s="4835">
        <f t="shared" si="687"/>
        <v>15401</v>
      </c>
      <c r="LB43" s="4835">
        <f t="shared" si="687"/>
        <v>15417</v>
      </c>
      <c r="LC43" s="4835">
        <f t="shared" si="687"/>
        <v>15427</v>
      </c>
      <c r="LD43" s="4835">
        <f t="shared" si="687"/>
        <v>15436</v>
      </c>
      <c r="LE43" s="4835">
        <f t="shared" si="687"/>
        <v>15445</v>
      </c>
      <c r="LF43" s="4835">
        <f t="shared" si="687"/>
        <v>15458</v>
      </c>
      <c r="LG43" s="4835">
        <f t="shared" si="687"/>
        <v>15458</v>
      </c>
      <c r="LH43" s="4835">
        <f t="shared" si="687"/>
        <v>15458</v>
      </c>
      <c r="LI43" s="4835">
        <f t="shared" si="687"/>
        <v>15464</v>
      </c>
      <c r="LJ43" s="4835">
        <f t="shared" si="687"/>
        <v>15471</v>
      </c>
      <c r="LK43" s="4835">
        <f t="shared" si="687"/>
        <v>15472</v>
      </c>
      <c r="LL43" s="4835">
        <f t="shared" si="687"/>
        <v>15488</v>
      </c>
      <c r="LM43" s="4835">
        <f t="shared" si="687"/>
        <v>15488</v>
      </c>
      <c r="LN43" s="4835">
        <f t="shared" si="687"/>
        <v>15492</v>
      </c>
      <c r="LO43" s="4835">
        <f t="shared" si="687"/>
        <v>15492</v>
      </c>
      <c r="LP43" s="4835">
        <f t="shared" si="687"/>
        <v>15492</v>
      </c>
      <c r="LQ43" s="4835">
        <f t="shared" si="687"/>
        <v>15500</v>
      </c>
      <c r="LR43" s="4835">
        <f t="shared" si="687"/>
        <v>15504</v>
      </c>
      <c r="LS43" s="4835">
        <f t="shared" si="687"/>
        <v>15513</v>
      </c>
      <c r="LT43" s="4835">
        <f t="shared" si="687"/>
        <v>15519</v>
      </c>
      <c r="LU43" s="4835">
        <f t="shared" si="687"/>
        <v>15528</v>
      </c>
      <c r="LV43" s="4835">
        <f t="shared" si="687"/>
        <v>15529</v>
      </c>
      <c r="LW43" s="4835">
        <f t="shared" si="687"/>
        <v>15529</v>
      </c>
      <c r="LX43" s="4835">
        <f t="shared" si="687"/>
        <v>15529</v>
      </c>
      <c r="LY43" s="4835">
        <f t="shared" si="687"/>
        <v>15529</v>
      </c>
      <c r="LZ43" s="4835">
        <f t="shared" si="687"/>
        <v>15529</v>
      </c>
      <c r="MA43" s="4835">
        <f t="shared" si="687"/>
        <v>15529</v>
      </c>
      <c r="MB43" s="4835">
        <f t="shared" si="687"/>
        <v>15536</v>
      </c>
      <c r="MC43" s="4835">
        <f t="shared" si="687"/>
        <v>15551</v>
      </c>
      <c r="MD43" s="4835">
        <f t="shared" si="687"/>
        <v>15558</v>
      </c>
      <c r="ME43" s="4835">
        <f t="shared" si="687"/>
        <v>15558</v>
      </c>
      <c r="MF43" s="4835">
        <f t="shared" si="687"/>
        <v>15564</v>
      </c>
      <c r="MG43" s="4835">
        <f t="shared" si="687"/>
        <v>15566</v>
      </c>
      <c r="MH43" s="4835">
        <f t="shared" si="687"/>
        <v>15581</v>
      </c>
      <c r="MI43" s="4835">
        <f t="shared" si="687"/>
        <v>15593</v>
      </c>
      <c r="MJ43" s="4835">
        <f t="shared" si="687"/>
        <v>15604</v>
      </c>
      <c r="MK43" s="4835">
        <f t="shared" si="687"/>
        <v>15617</v>
      </c>
      <c r="ML43" s="4835">
        <f t="shared" si="687"/>
        <v>15625</v>
      </c>
      <c r="MM43" s="4835">
        <f t="shared" si="687"/>
        <v>15637</v>
      </c>
      <c r="MN43" s="4835">
        <f t="shared" si="687"/>
        <v>15646</v>
      </c>
      <c r="MO43" s="4835">
        <f t="shared" si="687"/>
        <v>15659</v>
      </c>
      <c r="MP43" s="4835">
        <f t="shared" si="687"/>
        <v>15670</v>
      </c>
      <c r="MQ43" s="4835">
        <f t="shared" si="687"/>
        <v>15677</v>
      </c>
      <c r="MR43" s="4835">
        <f t="shared" si="687"/>
        <v>15685</v>
      </c>
      <c r="MS43" s="4835">
        <f t="shared" si="687"/>
        <v>15691</v>
      </c>
      <c r="MT43" s="4835">
        <f t="shared" si="687"/>
        <v>15703</v>
      </c>
      <c r="MU43" s="4835">
        <f t="shared" si="687"/>
        <v>15712</v>
      </c>
      <c r="MV43" s="4835">
        <f t="shared" si="687"/>
        <v>15716</v>
      </c>
      <c r="MW43" s="4835">
        <f t="shared" si="687"/>
        <v>15716</v>
      </c>
      <c r="MX43" s="4835">
        <f t="shared" si="687"/>
        <v>15716</v>
      </c>
      <c r="MY43" s="4835">
        <f t="shared" si="687"/>
        <v>15730</v>
      </c>
      <c r="MZ43" s="4835">
        <f t="shared" si="687"/>
        <v>15730</v>
      </c>
      <c r="NA43" s="4835">
        <f t="shared" si="687"/>
        <v>15730</v>
      </c>
      <c r="NB43" s="4835">
        <f t="shared" si="687"/>
        <v>15738</v>
      </c>
      <c r="NC43" s="4835">
        <f t="shared" si="687"/>
        <v>15747</v>
      </c>
      <c r="ND43" s="4835">
        <f t="shared" si="687"/>
        <v>15756</v>
      </c>
      <c r="NE43" s="4835">
        <f t="shared" si="687"/>
        <v>15756</v>
      </c>
      <c r="NF43" s="4835">
        <f t="shared" si="687"/>
        <v>15756</v>
      </c>
      <c r="NG43" s="4835">
        <f t="shared" si="687"/>
        <v>15756</v>
      </c>
      <c r="NH43" s="4835">
        <f t="shared" si="687"/>
        <v>15770</v>
      </c>
      <c r="NI43" s="4835">
        <f t="shared" si="687"/>
        <v>15786</v>
      </c>
      <c r="NJ43" s="4835">
        <f t="shared" si="687"/>
        <v>15798</v>
      </c>
      <c r="NK43" s="4835">
        <f t="shared" si="687"/>
        <v>15808</v>
      </c>
      <c r="NL43" s="4835">
        <f t="shared" si="687"/>
        <v>15814</v>
      </c>
      <c r="NM43" s="4835">
        <f t="shared" si="687"/>
        <v>15822</v>
      </c>
      <c r="NN43" s="4835">
        <f t="shared" si="687"/>
        <v>15839</v>
      </c>
      <c r="NO43" s="4835">
        <f t="shared" si="687"/>
        <v>15840</v>
      </c>
      <c r="NP43" s="4835">
        <f t="shared" si="687"/>
        <v>15840</v>
      </c>
      <c r="NQ43" s="4835">
        <f t="shared" si="687"/>
        <v>15840</v>
      </c>
      <c r="NR43" s="4835">
        <f t="shared" si="687"/>
        <v>15843</v>
      </c>
      <c r="NS43" s="4835">
        <f t="shared" si="687"/>
        <v>15859</v>
      </c>
      <c r="NT43" s="4835">
        <f t="shared" si="687"/>
        <v>15864</v>
      </c>
      <c r="NU43" s="4835">
        <f t="shared" si="687"/>
        <v>15877</v>
      </c>
      <c r="NV43" s="4835">
        <f t="shared" si="687"/>
        <v>15877</v>
      </c>
      <c r="NW43" s="4835">
        <f t="shared" si="687"/>
        <v>15877</v>
      </c>
      <c r="NX43" s="4835">
        <f t="shared" si="687"/>
        <v>15894</v>
      </c>
      <c r="NY43" s="4835">
        <f t="shared" si="687"/>
        <v>15894</v>
      </c>
      <c r="NZ43" s="4835">
        <f t="shared" si="687"/>
        <v>15897</v>
      </c>
      <c r="OA43" s="4835">
        <f t="shared" si="687"/>
        <v>15911</v>
      </c>
      <c r="OB43" s="4835">
        <f t="shared" si="687"/>
        <v>15911</v>
      </c>
      <c r="OC43" s="4835">
        <f t="shared" si="687"/>
        <v>15916</v>
      </c>
      <c r="OD43" s="4835">
        <f t="shared" si="687"/>
        <v>15916</v>
      </c>
      <c r="OE43" s="4835">
        <f t="shared" si="687"/>
        <v>15933</v>
      </c>
      <c r="OF43" s="4835">
        <f t="shared" si="687"/>
        <v>15945</v>
      </c>
      <c r="OG43" s="4835">
        <f t="shared" si="687"/>
        <v>15952</v>
      </c>
      <c r="OH43" s="4835">
        <f t="shared" si="687"/>
        <v>15952</v>
      </c>
      <c r="OI43" s="4835">
        <f t="shared" si="687"/>
        <v>15952</v>
      </c>
      <c r="OJ43" s="4835">
        <f t="shared" si="687"/>
        <v>15966</v>
      </c>
      <c r="OK43" s="4835">
        <f t="shared" si="687"/>
        <v>15966</v>
      </c>
      <c r="OL43" s="4835">
        <f t="shared" si="687"/>
        <v>15966</v>
      </c>
      <c r="OM43" s="4835">
        <f t="shared" si="687"/>
        <v>15966</v>
      </c>
      <c r="ON43" s="4835">
        <f t="shared" si="687"/>
        <v>15974</v>
      </c>
      <c r="OO43" s="4835">
        <f t="shared" si="687"/>
        <v>15979</v>
      </c>
      <c r="OP43" s="4835">
        <f t="shared" si="687"/>
        <v>15989</v>
      </c>
      <c r="OQ43" s="4835">
        <f t="shared" si="687"/>
        <v>15991</v>
      </c>
      <c r="OR43" s="4835">
        <f t="shared" ref="OR43:RB43" si="688">OQ43+OR32</f>
        <v>15994</v>
      </c>
      <c r="OS43" s="4835">
        <f t="shared" si="688"/>
        <v>15994</v>
      </c>
      <c r="OT43" s="4835">
        <f t="shared" si="688"/>
        <v>15994</v>
      </c>
      <c r="OU43" s="4835">
        <f t="shared" si="688"/>
        <v>16002</v>
      </c>
      <c r="OV43" s="4835">
        <f t="shared" si="688"/>
        <v>16002</v>
      </c>
      <c r="OW43" s="4835">
        <f t="shared" si="688"/>
        <v>16002</v>
      </c>
      <c r="OX43" s="4835">
        <f t="shared" si="688"/>
        <v>16011</v>
      </c>
      <c r="OY43" s="4835">
        <f t="shared" si="688"/>
        <v>16025</v>
      </c>
      <c r="OZ43" s="4835">
        <f t="shared" si="688"/>
        <v>16029</v>
      </c>
      <c r="PA43" s="4835">
        <f t="shared" si="688"/>
        <v>16038</v>
      </c>
      <c r="PB43" s="4835">
        <f t="shared" si="688"/>
        <v>16043</v>
      </c>
      <c r="PC43" s="4835">
        <f t="shared" si="688"/>
        <v>16043</v>
      </c>
      <c r="PD43" s="4835">
        <f t="shared" si="688"/>
        <v>16050</v>
      </c>
      <c r="PE43" s="4835">
        <f t="shared" si="688"/>
        <v>16050</v>
      </c>
      <c r="PF43" s="4835">
        <f t="shared" si="688"/>
        <v>16050</v>
      </c>
      <c r="PG43" s="4835">
        <f t="shared" si="688"/>
        <v>16050</v>
      </c>
      <c r="PH43" s="4835">
        <f t="shared" si="688"/>
        <v>16050</v>
      </c>
      <c r="PI43" s="4835">
        <f t="shared" si="688"/>
        <v>16058</v>
      </c>
      <c r="PJ43" s="4835">
        <f t="shared" si="688"/>
        <v>16059</v>
      </c>
      <c r="PK43" s="4835">
        <f t="shared" si="688"/>
        <v>16064</v>
      </c>
      <c r="PL43" s="4835">
        <f t="shared" si="688"/>
        <v>16065</v>
      </c>
      <c r="PM43" s="4835">
        <f t="shared" si="688"/>
        <v>16070</v>
      </c>
      <c r="PN43" s="4835">
        <f t="shared" si="688"/>
        <v>16070</v>
      </c>
      <c r="PO43" s="4835">
        <f t="shared" si="688"/>
        <v>16070</v>
      </c>
      <c r="PP43" s="4835">
        <f t="shared" si="688"/>
        <v>16070</v>
      </c>
      <c r="PQ43" s="4835">
        <f t="shared" si="688"/>
        <v>16085</v>
      </c>
      <c r="PR43" s="4835">
        <f t="shared" si="688"/>
        <v>16091</v>
      </c>
      <c r="PS43" s="4835">
        <f t="shared" si="688"/>
        <v>16091</v>
      </c>
      <c r="PT43" s="4835">
        <f t="shared" si="688"/>
        <v>16091</v>
      </c>
      <c r="PU43" s="4835">
        <f t="shared" si="688"/>
        <v>16091</v>
      </c>
      <c r="PV43" s="4835">
        <f t="shared" si="688"/>
        <v>16096</v>
      </c>
      <c r="PW43" s="4835">
        <f t="shared" si="688"/>
        <v>16099</v>
      </c>
      <c r="PX43" s="4835">
        <f t="shared" si="688"/>
        <v>16099</v>
      </c>
      <c r="PY43" s="4835">
        <f t="shared" si="688"/>
        <v>16099</v>
      </c>
      <c r="PZ43" s="4835">
        <f t="shared" si="688"/>
        <v>16099</v>
      </c>
      <c r="QA43" s="4835">
        <f t="shared" si="688"/>
        <v>16111</v>
      </c>
      <c r="QB43" s="4835">
        <f t="shared" si="688"/>
        <v>16121</v>
      </c>
      <c r="QC43" s="4835">
        <f t="shared" si="688"/>
        <v>16134</v>
      </c>
      <c r="QD43" s="4835">
        <f t="shared" si="688"/>
        <v>16137</v>
      </c>
      <c r="QE43" s="4835">
        <f t="shared" si="688"/>
        <v>16137</v>
      </c>
      <c r="QF43" s="4835">
        <f t="shared" si="688"/>
        <v>16137</v>
      </c>
      <c r="QG43" s="4835">
        <f t="shared" si="688"/>
        <v>16137</v>
      </c>
      <c r="QH43" s="4835">
        <f t="shared" si="688"/>
        <v>16150</v>
      </c>
      <c r="QI43" s="4835">
        <f t="shared" si="688"/>
        <v>16153</v>
      </c>
      <c r="QJ43" s="4835">
        <f t="shared" si="688"/>
        <v>16153</v>
      </c>
      <c r="QK43" s="4835">
        <f t="shared" si="688"/>
        <v>16153</v>
      </c>
      <c r="QL43" s="4835">
        <f t="shared" si="688"/>
        <v>16162</v>
      </c>
      <c r="QM43" s="4835">
        <f t="shared" si="688"/>
        <v>16174</v>
      </c>
      <c r="QN43" s="4835">
        <f t="shared" si="688"/>
        <v>16178</v>
      </c>
      <c r="QO43" s="4835">
        <f t="shared" si="688"/>
        <v>16178</v>
      </c>
      <c r="QP43" s="4835">
        <f t="shared" si="688"/>
        <v>16182</v>
      </c>
      <c r="QQ43" s="4835">
        <f t="shared" si="688"/>
        <v>16182</v>
      </c>
      <c r="QR43" s="4835">
        <f t="shared" si="688"/>
        <v>16182</v>
      </c>
      <c r="QS43" s="4835">
        <f t="shared" si="688"/>
        <v>16196</v>
      </c>
      <c r="QT43" s="4835">
        <f t="shared" si="688"/>
        <v>16202</v>
      </c>
      <c r="QU43" s="4835">
        <f t="shared" si="688"/>
        <v>16202</v>
      </c>
      <c r="QV43" s="4835">
        <f t="shared" si="688"/>
        <v>16202</v>
      </c>
      <c r="QW43" s="4835">
        <f t="shared" si="688"/>
        <v>16211</v>
      </c>
      <c r="QX43" s="4835">
        <f t="shared" si="688"/>
        <v>16211</v>
      </c>
      <c r="QY43" s="4835">
        <f t="shared" si="688"/>
        <v>16211</v>
      </c>
      <c r="QZ43" s="4835">
        <f t="shared" si="688"/>
        <v>16222</v>
      </c>
      <c r="RA43" s="4835">
        <f t="shared" si="688"/>
        <v>16222</v>
      </c>
      <c r="RB43" s="4835">
        <f t="shared" si="688"/>
        <v>16222</v>
      </c>
      <c r="RC43" s="4835">
        <f t="shared" ref="RC43:SZ43" si="689">RB43+RC32</f>
        <v>16232</v>
      </c>
      <c r="RD43" s="4835">
        <f t="shared" si="689"/>
        <v>16239</v>
      </c>
      <c r="RE43" s="4835">
        <f t="shared" si="689"/>
        <v>16239</v>
      </c>
      <c r="RF43" s="4835">
        <f t="shared" si="689"/>
        <v>16243</v>
      </c>
      <c r="RG43" s="4835">
        <f t="shared" si="689"/>
        <v>16254</v>
      </c>
      <c r="RH43" s="4835">
        <f t="shared" si="689"/>
        <v>16254</v>
      </c>
      <c r="RI43" s="4835">
        <f t="shared" si="689"/>
        <v>16267</v>
      </c>
      <c r="RJ43" s="4835">
        <f t="shared" si="689"/>
        <v>16281</v>
      </c>
      <c r="RK43" s="4835">
        <f t="shared" si="689"/>
        <v>16285</v>
      </c>
      <c r="RL43" s="4835">
        <f t="shared" si="689"/>
        <v>16297</v>
      </c>
      <c r="RM43" s="4835">
        <f t="shared" si="689"/>
        <v>16306</v>
      </c>
      <c r="RN43" s="4835">
        <f t="shared" si="689"/>
        <v>16306</v>
      </c>
      <c r="RO43" s="4835">
        <f t="shared" si="689"/>
        <v>16323</v>
      </c>
      <c r="RP43" s="4835">
        <f t="shared" si="689"/>
        <v>16329</v>
      </c>
      <c r="RQ43" s="4835">
        <f t="shared" si="689"/>
        <v>16329</v>
      </c>
      <c r="RR43" s="4835">
        <f t="shared" si="689"/>
        <v>16329</v>
      </c>
      <c r="RS43" s="4835">
        <f t="shared" si="689"/>
        <v>16343</v>
      </c>
      <c r="RT43" s="4835">
        <f t="shared" si="689"/>
        <v>16353</v>
      </c>
      <c r="RU43" s="4835">
        <f t="shared" si="689"/>
        <v>16363</v>
      </c>
      <c r="RV43" s="4835">
        <f t="shared" si="689"/>
        <v>16374</v>
      </c>
      <c r="RW43" s="4835">
        <f t="shared" si="689"/>
        <v>16379</v>
      </c>
      <c r="RX43" s="4835">
        <f t="shared" si="689"/>
        <v>16388</v>
      </c>
      <c r="RY43" s="4835">
        <f t="shared" si="689"/>
        <v>16388</v>
      </c>
      <c r="RZ43" s="4835">
        <f t="shared" si="689"/>
        <v>16388</v>
      </c>
      <c r="SA43" s="4835">
        <f t="shared" si="689"/>
        <v>16391</v>
      </c>
      <c r="SB43" s="4835">
        <f t="shared" si="689"/>
        <v>16398</v>
      </c>
      <c r="SC43" s="4835">
        <f t="shared" si="689"/>
        <v>16401</v>
      </c>
      <c r="SD43" s="4835">
        <f t="shared" si="689"/>
        <v>16410</v>
      </c>
      <c r="SE43" s="4835">
        <f t="shared" si="689"/>
        <v>16410</v>
      </c>
      <c r="SF43" s="4835">
        <f t="shared" si="689"/>
        <v>16424</v>
      </c>
      <c r="SG43" s="4835">
        <f t="shared" si="689"/>
        <v>16425</v>
      </c>
      <c r="SH43" s="4835">
        <f t="shared" si="689"/>
        <v>16425</v>
      </c>
      <c r="SI43" s="4835">
        <f t="shared" si="689"/>
        <v>16426</v>
      </c>
      <c r="SJ43" s="4835">
        <f t="shared" si="689"/>
        <v>16426</v>
      </c>
      <c r="SK43" s="4835">
        <f t="shared" si="689"/>
        <v>16440</v>
      </c>
      <c r="SL43" s="4835">
        <f t="shared" si="689"/>
        <v>16440</v>
      </c>
      <c r="SM43" s="4835">
        <f t="shared" si="689"/>
        <v>16440</v>
      </c>
      <c r="SN43" s="4835">
        <f t="shared" si="689"/>
        <v>16441</v>
      </c>
      <c r="SO43" s="4835">
        <f t="shared" si="689"/>
        <v>16445</v>
      </c>
      <c r="SP43" s="4835">
        <f t="shared" si="689"/>
        <v>16461</v>
      </c>
      <c r="SQ43" s="4835">
        <f t="shared" si="689"/>
        <v>16475</v>
      </c>
      <c r="SR43" s="4835">
        <f t="shared" si="689"/>
        <v>16475</v>
      </c>
      <c r="SS43" s="4835">
        <f t="shared" si="689"/>
        <v>16489</v>
      </c>
      <c r="ST43" s="4835">
        <f t="shared" si="689"/>
        <v>16495</v>
      </c>
      <c r="SU43" s="4835">
        <f t="shared" si="689"/>
        <v>16495</v>
      </c>
      <c r="SV43" s="4835">
        <f t="shared" si="689"/>
        <v>16495</v>
      </c>
      <c r="SW43" s="4835">
        <f t="shared" si="689"/>
        <v>16506</v>
      </c>
      <c r="SX43" s="4835">
        <f t="shared" si="689"/>
        <v>16506</v>
      </c>
      <c r="SY43" s="4835">
        <f t="shared" si="689"/>
        <v>16506</v>
      </c>
      <c r="SZ43" s="4835">
        <f t="shared" si="689"/>
        <v>16509</v>
      </c>
    </row>
    <row r="46" spans="1:520" ht="36.75" customHeight="1" x14ac:dyDescent="0.2">
      <c r="A46" s="2" t="s">
        <v>52</v>
      </c>
    </row>
    <row r="47" spans="1:520" x14ac:dyDescent="0.2">
      <c r="B47" s="1387"/>
    </row>
    <row r="48" spans="1:520" ht="12" x14ac:dyDescent="0.25">
      <c r="A48" s="4166" t="s">
        <v>563</v>
      </c>
      <c r="B48" s="1387"/>
    </row>
    <row r="49" spans="1:2" ht="24" x14ac:dyDescent="0.25">
      <c r="A49" s="4165" t="s">
        <v>564</v>
      </c>
      <c r="B49" s="1387"/>
    </row>
    <row r="50" spans="1:2" x14ac:dyDescent="0.2">
      <c r="A50" s="1388"/>
      <c r="B50" s="1387"/>
    </row>
    <row r="59" spans="1:2" ht="15" customHeight="1" x14ac:dyDescent="0.2"/>
  </sheetData>
  <pageMargins left="0.7" right="0.7" top="0.75" bottom="0.75" header="0.3" footer="0.3"/>
  <pageSetup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QA5"/>
  <sheetViews>
    <sheetView zoomScale="85" zoomScaleNormal="85" workbookViewId="0">
      <pane xSplit="2" ySplit="2" topLeftCell="PJ3" activePane="bottomRight" state="frozen"/>
      <selection pane="topRight" activeCell="C1" sqref="C1"/>
      <selection pane="bottomLeft" activeCell="A3" sqref="A3"/>
      <selection pane="bottomRight" activeCell="QB2" sqref="QB2"/>
    </sheetView>
  </sheetViews>
  <sheetFormatPr defaultColWidth="9.109375" defaultRowHeight="14.4" x14ac:dyDescent="0.3"/>
  <cols>
    <col min="1" max="2" width="14.6640625" style="4891" bestFit="1" customWidth="1"/>
    <col min="3" max="5" width="9.109375" style="4891"/>
    <col min="6" max="18" width="9.6640625" style="4891" bestFit="1" customWidth="1"/>
    <col min="19" max="70" width="9.88671875" style="4891" bestFit="1" customWidth="1"/>
    <col min="71" max="71" width="9.88671875" style="4891" customWidth="1"/>
    <col min="72" max="74" width="9.88671875" style="4891" bestFit="1" customWidth="1"/>
    <col min="75" max="114" width="10.88671875" style="4891" bestFit="1" customWidth="1"/>
    <col min="115" max="123" width="9.88671875" style="4891" bestFit="1" customWidth="1"/>
    <col min="124" max="139" width="10.88671875" style="4891" bestFit="1" customWidth="1"/>
    <col min="140" max="140" width="9.88671875" style="4891" bestFit="1" customWidth="1"/>
    <col min="141" max="141" width="11.44140625" style="4891" customWidth="1"/>
    <col min="142" max="142" width="10.88671875" style="4891" customWidth="1"/>
    <col min="143" max="143" width="11.88671875" style="4891" customWidth="1"/>
    <col min="144" max="144" width="14.5546875" style="4891" customWidth="1"/>
    <col min="145" max="145" width="13" style="4891" customWidth="1"/>
    <col min="146" max="146" width="9.88671875" style="4891" bestFit="1" customWidth="1"/>
    <col min="147" max="161" width="10.88671875" style="4891" bestFit="1" customWidth="1"/>
    <col min="162" max="167" width="9.88671875" style="4891" bestFit="1" customWidth="1"/>
    <col min="168" max="177" width="10.88671875" style="4891" bestFit="1" customWidth="1"/>
    <col min="178" max="178" width="10.88671875" style="4891" customWidth="1"/>
    <col min="179" max="182" width="10.88671875" style="4891" bestFit="1" customWidth="1"/>
    <col min="183" max="185" width="8.88671875" style="4891" bestFit="1" customWidth="1"/>
    <col min="186" max="189" width="9.109375" style="4891"/>
    <col min="190" max="190" width="9.88671875" style="4891" bestFit="1" customWidth="1"/>
    <col min="191" max="16384" width="9.109375" style="4891"/>
  </cols>
  <sheetData>
    <row r="2" spans="1:443" x14ac:dyDescent="0.3">
      <c r="C2" s="4892">
        <v>42846</v>
      </c>
      <c r="D2" s="4892">
        <v>42849</v>
      </c>
      <c r="E2" s="4892">
        <v>42850</v>
      </c>
      <c r="F2" s="4892">
        <v>42851</v>
      </c>
      <c r="G2" s="4892">
        <v>42852</v>
      </c>
      <c r="H2" s="4892">
        <v>42853</v>
      </c>
      <c r="I2" s="4892">
        <v>42856</v>
      </c>
      <c r="J2" s="4892">
        <v>42857</v>
      </c>
      <c r="K2" s="4892">
        <v>42858</v>
      </c>
      <c r="L2" s="4892">
        <v>42859</v>
      </c>
      <c r="M2" s="4892">
        <v>42860</v>
      </c>
      <c r="N2" s="4892">
        <v>42863</v>
      </c>
      <c r="O2" s="4892">
        <v>42864</v>
      </c>
      <c r="P2" s="4892">
        <v>42865</v>
      </c>
      <c r="Q2" s="4892">
        <v>42866</v>
      </c>
      <c r="R2" s="4892">
        <v>42867</v>
      </c>
      <c r="S2" s="4892">
        <v>42870</v>
      </c>
      <c r="T2" s="4892">
        <v>42871</v>
      </c>
      <c r="U2" s="4892">
        <v>42872</v>
      </c>
      <c r="V2" s="4892">
        <v>42873</v>
      </c>
      <c r="W2" s="4892">
        <v>42874</v>
      </c>
      <c r="X2" s="4892">
        <v>42877</v>
      </c>
      <c r="Y2" s="4892">
        <v>42878</v>
      </c>
      <c r="Z2" s="4892">
        <v>42879</v>
      </c>
      <c r="AA2" s="4892">
        <v>42880</v>
      </c>
      <c r="AB2" s="4892">
        <v>42881</v>
      </c>
      <c r="AC2" s="4892">
        <v>42884</v>
      </c>
      <c r="AD2" s="4892">
        <v>42885</v>
      </c>
      <c r="AE2" s="4892">
        <v>42886</v>
      </c>
      <c r="AF2" s="4892">
        <v>42887</v>
      </c>
      <c r="AG2" s="4892">
        <v>42888</v>
      </c>
      <c r="AH2" s="4892">
        <v>42891</v>
      </c>
      <c r="AI2" s="4892">
        <v>42892</v>
      </c>
      <c r="AJ2" s="4892">
        <v>42893</v>
      </c>
      <c r="AK2" s="4892">
        <v>42894</v>
      </c>
      <c r="AL2" s="4892">
        <v>42895</v>
      </c>
      <c r="AM2" s="4892">
        <v>42898</v>
      </c>
      <c r="AN2" s="4892">
        <v>42899</v>
      </c>
      <c r="AO2" s="4892">
        <v>42900</v>
      </c>
      <c r="AP2" s="4892">
        <v>42901</v>
      </c>
      <c r="AQ2" s="4892">
        <v>42902</v>
      </c>
      <c r="AR2" s="4892">
        <v>42905</v>
      </c>
      <c r="AS2" s="4892">
        <v>42906</v>
      </c>
      <c r="AT2" s="4892">
        <v>42907</v>
      </c>
      <c r="AU2" s="4892">
        <v>42908</v>
      </c>
      <c r="AV2" s="4892">
        <v>42909</v>
      </c>
      <c r="AW2" s="4892">
        <v>42912</v>
      </c>
      <c r="AX2" s="4892">
        <v>42913</v>
      </c>
      <c r="AY2" s="4892">
        <v>42914</v>
      </c>
      <c r="AZ2" s="4892">
        <v>42915</v>
      </c>
      <c r="BA2" s="4892">
        <v>42916</v>
      </c>
      <c r="BB2" s="4892">
        <v>42919</v>
      </c>
      <c r="BC2" s="4892">
        <v>42920</v>
      </c>
      <c r="BD2" s="4892">
        <v>42921</v>
      </c>
      <c r="BE2" s="4892">
        <v>42922</v>
      </c>
      <c r="BF2" s="4892">
        <v>42923</v>
      </c>
      <c r="BG2" s="4892">
        <v>42926</v>
      </c>
      <c r="BH2" s="4892">
        <v>42927</v>
      </c>
      <c r="BI2" s="4892">
        <v>42928</v>
      </c>
      <c r="BJ2" s="4892">
        <v>42929</v>
      </c>
      <c r="BK2" s="4892">
        <v>42930</v>
      </c>
      <c r="BL2" s="4892">
        <v>42933</v>
      </c>
      <c r="BM2" s="4892">
        <v>42934</v>
      </c>
      <c r="BN2" s="4892">
        <v>42935</v>
      </c>
      <c r="BO2" s="4892">
        <v>42936</v>
      </c>
      <c r="BP2" s="4892">
        <v>42937</v>
      </c>
      <c r="BQ2" s="4892">
        <v>42940</v>
      </c>
      <c r="BR2" s="4892">
        <v>42941</v>
      </c>
      <c r="BS2" s="4892">
        <v>42942</v>
      </c>
      <c r="BT2" s="4892">
        <v>42943</v>
      </c>
      <c r="BU2" s="4892">
        <v>42944</v>
      </c>
      <c r="BV2" s="4892">
        <v>42947</v>
      </c>
      <c r="BW2" s="4892">
        <v>42948</v>
      </c>
      <c r="BX2" s="4892">
        <v>42949</v>
      </c>
      <c r="BY2" s="4892">
        <v>42950</v>
      </c>
      <c r="BZ2" s="4892">
        <v>42951</v>
      </c>
      <c r="CA2" s="4892">
        <v>42954</v>
      </c>
      <c r="CB2" s="4892">
        <v>42955</v>
      </c>
      <c r="CC2" s="4892">
        <v>42956</v>
      </c>
      <c r="CD2" s="4892">
        <v>42957</v>
      </c>
      <c r="CE2" s="4892">
        <v>42958</v>
      </c>
      <c r="CF2" s="4892">
        <v>42961</v>
      </c>
      <c r="CG2" s="4892">
        <v>42962</v>
      </c>
      <c r="CH2" s="4892">
        <v>42963</v>
      </c>
      <c r="CI2" s="4892">
        <v>42964</v>
      </c>
      <c r="CJ2" s="4892">
        <v>42965</v>
      </c>
      <c r="CK2" s="4892">
        <v>42968</v>
      </c>
      <c r="CL2" s="4892">
        <v>42969</v>
      </c>
      <c r="CM2" s="4892">
        <v>42970</v>
      </c>
      <c r="CN2" s="4892">
        <v>42971</v>
      </c>
      <c r="CO2" s="4892">
        <v>42972</v>
      </c>
      <c r="CP2" s="4892">
        <v>42975</v>
      </c>
      <c r="CQ2" s="4892">
        <v>42976</v>
      </c>
      <c r="CR2" s="4892">
        <v>42977</v>
      </c>
      <c r="CS2" s="4892">
        <v>42978</v>
      </c>
      <c r="CT2" s="4892">
        <v>42979</v>
      </c>
      <c r="CU2" s="4892">
        <v>42983</v>
      </c>
      <c r="CV2" s="4892">
        <v>42984</v>
      </c>
      <c r="CW2" s="4892">
        <v>42985</v>
      </c>
      <c r="CX2" s="4892">
        <v>42986</v>
      </c>
      <c r="CY2" s="4892">
        <v>42989</v>
      </c>
      <c r="CZ2" s="4892">
        <v>42990</v>
      </c>
      <c r="DA2" s="4892">
        <v>42991</v>
      </c>
      <c r="DB2" s="4892">
        <v>42992</v>
      </c>
      <c r="DC2" s="4892">
        <v>42993</v>
      </c>
      <c r="DD2" s="4892">
        <v>42996</v>
      </c>
      <c r="DE2" s="4892">
        <v>42997</v>
      </c>
      <c r="DF2" s="4892">
        <v>42998</v>
      </c>
      <c r="DG2" s="4892">
        <v>42999</v>
      </c>
      <c r="DH2" s="4892">
        <v>43000</v>
      </c>
      <c r="DI2" s="4892">
        <v>43003</v>
      </c>
      <c r="DJ2" s="4892">
        <v>43004</v>
      </c>
      <c r="DK2" s="4892">
        <v>43005</v>
      </c>
      <c r="DL2" s="4892">
        <v>43006</v>
      </c>
      <c r="DM2" s="4892">
        <v>43007</v>
      </c>
      <c r="DN2" s="4892">
        <v>43010</v>
      </c>
      <c r="DO2" s="4892">
        <v>43011</v>
      </c>
      <c r="DP2" s="4892">
        <v>43012</v>
      </c>
      <c r="DQ2" s="4892">
        <v>43013</v>
      </c>
      <c r="DR2" s="4892">
        <v>43014</v>
      </c>
      <c r="DS2" s="4892">
        <v>43017</v>
      </c>
      <c r="DT2" s="4892">
        <v>43018</v>
      </c>
      <c r="DU2" s="4892">
        <v>43019</v>
      </c>
      <c r="DV2" s="4892">
        <v>43020</v>
      </c>
      <c r="DW2" s="4892">
        <v>43021</v>
      </c>
      <c r="DX2" s="4892">
        <v>43024</v>
      </c>
      <c r="DY2" s="4892">
        <v>43025</v>
      </c>
      <c r="DZ2" s="4892">
        <v>43026</v>
      </c>
      <c r="EA2" s="4892">
        <v>43027</v>
      </c>
      <c r="EB2" s="4892">
        <v>43028</v>
      </c>
      <c r="EC2" s="4892">
        <v>43031</v>
      </c>
      <c r="ED2" s="4892">
        <v>43032</v>
      </c>
      <c r="EE2" s="4892">
        <v>43033</v>
      </c>
      <c r="EF2" s="4892">
        <v>43034</v>
      </c>
      <c r="EG2" s="4892">
        <v>43035</v>
      </c>
      <c r="EH2" s="4892">
        <v>43038</v>
      </c>
      <c r="EI2" s="4892">
        <v>43039</v>
      </c>
      <c r="EJ2" s="4892">
        <v>43040</v>
      </c>
      <c r="EK2" s="4892">
        <v>43041</v>
      </c>
      <c r="EL2" s="4892">
        <v>43042</v>
      </c>
      <c r="EM2" s="4892">
        <v>43045</v>
      </c>
      <c r="EN2" s="4892">
        <v>43046</v>
      </c>
      <c r="EO2" s="4892">
        <v>43047</v>
      </c>
      <c r="EP2" s="4892">
        <v>43048</v>
      </c>
      <c r="EQ2" s="4892">
        <v>43049</v>
      </c>
      <c r="ER2" s="4892">
        <v>43052</v>
      </c>
      <c r="ES2" s="4892">
        <v>43053</v>
      </c>
      <c r="ET2" s="4892">
        <v>43054</v>
      </c>
      <c r="EU2" s="4892">
        <v>43055</v>
      </c>
      <c r="EV2" s="4892">
        <v>43056</v>
      </c>
      <c r="EW2" s="4892">
        <v>43059</v>
      </c>
      <c r="EX2" s="4892">
        <v>43060</v>
      </c>
      <c r="EY2" s="4892">
        <v>43061</v>
      </c>
      <c r="EZ2" s="4892">
        <v>43062</v>
      </c>
      <c r="FA2" s="4892">
        <v>43063</v>
      </c>
      <c r="FB2" s="4892">
        <v>43066</v>
      </c>
      <c r="FC2" s="4892">
        <v>43067</v>
      </c>
      <c r="FD2" s="4892">
        <v>43068</v>
      </c>
      <c r="FE2" s="4892">
        <v>43069</v>
      </c>
      <c r="FF2" s="4892">
        <v>43070</v>
      </c>
      <c r="FG2" s="4892">
        <v>43073</v>
      </c>
      <c r="FH2" s="4892">
        <v>43074</v>
      </c>
      <c r="FI2" s="4892">
        <v>43075</v>
      </c>
      <c r="FJ2" s="4892">
        <v>43076</v>
      </c>
      <c r="FK2" s="4892">
        <v>43077</v>
      </c>
      <c r="FL2" s="4892">
        <v>43080</v>
      </c>
      <c r="FM2" s="4892">
        <v>43081</v>
      </c>
      <c r="FN2" s="4892">
        <v>43082</v>
      </c>
      <c r="FO2" s="4892">
        <v>43083</v>
      </c>
      <c r="FP2" s="4892">
        <v>43084</v>
      </c>
      <c r="FQ2" s="4892">
        <v>43087</v>
      </c>
      <c r="FR2" s="4892">
        <v>43088</v>
      </c>
      <c r="FS2" s="4892">
        <v>43089</v>
      </c>
      <c r="FT2" s="4892">
        <v>43090</v>
      </c>
      <c r="FU2" s="4892">
        <v>43091</v>
      </c>
      <c r="FV2" s="4892">
        <v>43094</v>
      </c>
      <c r="FW2" s="4892">
        <v>43095</v>
      </c>
      <c r="FX2" s="4892">
        <v>43096</v>
      </c>
      <c r="FY2" s="4892">
        <v>43097</v>
      </c>
      <c r="FZ2" s="4892">
        <v>43098</v>
      </c>
      <c r="GA2" s="4892">
        <v>43101</v>
      </c>
      <c r="GB2" s="4892">
        <v>43102</v>
      </c>
      <c r="GC2" s="4892">
        <v>43103</v>
      </c>
      <c r="GD2" s="4892">
        <v>43104</v>
      </c>
      <c r="GE2" s="4892">
        <v>43105</v>
      </c>
      <c r="GF2" s="4892">
        <v>43108</v>
      </c>
      <c r="GG2" s="4892">
        <v>43109</v>
      </c>
      <c r="GH2" s="4892">
        <v>43110</v>
      </c>
      <c r="GI2" s="4941">
        <v>43111</v>
      </c>
      <c r="GJ2" s="4941">
        <v>43112</v>
      </c>
      <c r="GK2" s="4941">
        <v>43115</v>
      </c>
      <c r="GL2" s="4941">
        <v>43116</v>
      </c>
      <c r="GM2" s="4941">
        <v>43117</v>
      </c>
      <c r="GN2" s="4941">
        <v>43118</v>
      </c>
      <c r="GO2" s="4941">
        <v>43119</v>
      </c>
      <c r="GP2" s="4941">
        <v>43122</v>
      </c>
      <c r="GQ2" s="4941">
        <v>43123</v>
      </c>
      <c r="GR2" s="4941">
        <v>43124</v>
      </c>
      <c r="GS2" s="4941">
        <v>43125</v>
      </c>
      <c r="GT2" s="4941">
        <v>43126</v>
      </c>
      <c r="GU2" s="4941">
        <v>43129</v>
      </c>
      <c r="GV2" s="4941">
        <v>43130</v>
      </c>
      <c r="GW2" s="4941">
        <v>43131</v>
      </c>
      <c r="GX2" s="4941">
        <v>43132</v>
      </c>
      <c r="GY2" s="4941">
        <v>43133</v>
      </c>
      <c r="GZ2" s="4941">
        <v>43136</v>
      </c>
      <c r="HA2" s="4941">
        <v>43137</v>
      </c>
      <c r="HB2" s="4941">
        <v>43138</v>
      </c>
      <c r="HC2" s="4941">
        <v>43139</v>
      </c>
      <c r="HD2" s="4941">
        <v>43140</v>
      </c>
      <c r="HE2" s="4941">
        <v>43143</v>
      </c>
      <c r="HF2" s="4941">
        <v>43144</v>
      </c>
      <c r="HG2" s="4941">
        <v>43145</v>
      </c>
      <c r="HH2" s="4941">
        <v>43146</v>
      </c>
      <c r="HI2" s="4941">
        <v>43147</v>
      </c>
      <c r="HJ2" s="4941">
        <v>43150</v>
      </c>
      <c r="HK2" s="4941">
        <v>43151</v>
      </c>
      <c r="HL2" s="4941">
        <v>43152</v>
      </c>
      <c r="HM2" s="4941">
        <v>43153</v>
      </c>
      <c r="HN2" s="4941">
        <v>43154</v>
      </c>
      <c r="HO2" s="4941">
        <v>43157</v>
      </c>
      <c r="HP2" s="4941">
        <v>43158</v>
      </c>
      <c r="HQ2" s="4941">
        <v>43159</v>
      </c>
      <c r="HR2" s="4941">
        <v>43160</v>
      </c>
      <c r="HS2" s="4941">
        <v>43161</v>
      </c>
      <c r="HT2" s="4941">
        <v>43164</v>
      </c>
      <c r="HU2" s="4941">
        <v>43165</v>
      </c>
      <c r="HV2" s="4941">
        <v>43166</v>
      </c>
      <c r="HW2" s="4941">
        <v>43167</v>
      </c>
      <c r="HX2" s="4941">
        <v>43168</v>
      </c>
      <c r="HY2" s="4941">
        <v>43171</v>
      </c>
      <c r="HZ2" s="4941">
        <v>43172</v>
      </c>
      <c r="IA2" s="4941">
        <v>43173</v>
      </c>
      <c r="IB2" s="4941">
        <v>43174</v>
      </c>
      <c r="IC2" s="4941">
        <v>43175</v>
      </c>
      <c r="ID2" s="4941">
        <v>43178</v>
      </c>
      <c r="IE2" s="4941">
        <v>43179</v>
      </c>
      <c r="IF2" s="4941">
        <v>43180</v>
      </c>
      <c r="IG2" s="4941">
        <v>43181</v>
      </c>
      <c r="IH2" s="4941">
        <v>43182</v>
      </c>
      <c r="II2" s="4941">
        <v>43185</v>
      </c>
      <c r="IJ2" s="4941">
        <v>43186</v>
      </c>
      <c r="IK2" s="4941">
        <v>43187</v>
      </c>
      <c r="IL2" s="4941">
        <v>43188</v>
      </c>
      <c r="IM2" s="4941">
        <v>43189</v>
      </c>
      <c r="IN2" s="4941">
        <v>43192</v>
      </c>
      <c r="IO2" s="4941">
        <v>43193</v>
      </c>
      <c r="IP2" s="4941">
        <v>43194</v>
      </c>
      <c r="IQ2" s="4941">
        <v>43195</v>
      </c>
      <c r="IR2" s="4941">
        <v>43196</v>
      </c>
      <c r="IS2" s="4941">
        <v>43199</v>
      </c>
      <c r="IT2" s="4941">
        <v>43200</v>
      </c>
      <c r="IU2" s="4941">
        <v>43201</v>
      </c>
      <c r="IV2" s="4941">
        <v>43202</v>
      </c>
      <c r="IW2" s="4941">
        <v>43203</v>
      </c>
      <c r="IX2" s="4941">
        <v>43206</v>
      </c>
      <c r="IY2" s="4941">
        <v>43207</v>
      </c>
      <c r="IZ2" s="4941">
        <v>43208</v>
      </c>
      <c r="JA2" s="4941">
        <v>43209</v>
      </c>
      <c r="JB2" s="4941">
        <v>43210</v>
      </c>
      <c r="JC2" s="4941">
        <v>43213</v>
      </c>
      <c r="JD2" s="4941">
        <v>43214</v>
      </c>
      <c r="JE2" s="4941">
        <v>43215</v>
      </c>
      <c r="JF2" s="4941">
        <v>43216</v>
      </c>
      <c r="JG2" s="4941">
        <v>43217</v>
      </c>
      <c r="JH2" s="4941">
        <v>43220</v>
      </c>
      <c r="JI2" s="4941">
        <v>43221</v>
      </c>
      <c r="JJ2" s="4941">
        <v>43222</v>
      </c>
      <c r="JK2" s="4941">
        <v>43223</v>
      </c>
      <c r="JL2" s="4941">
        <v>43224</v>
      </c>
      <c r="JM2" s="4941">
        <v>43227</v>
      </c>
      <c r="JN2" s="4941">
        <v>43228</v>
      </c>
      <c r="JO2" s="4941">
        <v>43229</v>
      </c>
      <c r="JP2" s="4941">
        <v>43230</v>
      </c>
      <c r="JQ2" s="4941">
        <v>43231</v>
      </c>
      <c r="JR2" s="4941">
        <v>43234</v>
      </c>
      <c r="JS2" s="4941">
        <v>43235</v>
      </c>
      <c r="JT2" s="4941">
        <v>43236</v>
      </c>
      <c r="JU2" s="4941">
        <v>43237</v>
      </c>
      <c r="JV2" s="4941">
        <v>43238</v>
      </c>
      <c r="JW2" s="4941">
        <v>43241</v>
      </c>
      <c r="JX2" s="4941">
        <v>43242</v>
      </c>
      <c r="JY2" s="4941">
        <v>43243</v>
      </c>
      <c r="JZ2" s="4941">
        <v>43244</v>
      </c>
      <c r="KA2" s="4941">
        <v>43245</v>
      </c>
      <c r="KB2" s="4941">
        <v>43248</v>
      </c>
      <c r="KC2" s="4941">
        <v>43249</v>
      </c>
      <c r="KD2" s="4941">
        <v>43250</v>
      </c>
      <c r="KE2" s="4941">
        <v>43251</v>
      </c>
      <c r="KF2" s="4941">
        <v>43252</v>
      </c>
      <c r="KG2" s="4941">
        <v>43255</v>
      </c>
      <c r="KH2" s="4941">
        <v>43256</v>
      </c>
      <c r="KI2" s="4941">
        <v>43257</v>
      </c>
      <c r="KJ2" s="4941">
        <v>43258</v>
      </c>
      <c r="KK2" s="4941">
        <v>43259</v>
      </c>
      <c r="KL2" s="4941">
        <v>43262</v>
      </c>
      <c r="KM2" s="4941">
        <v>43263</v>
      </c>
      <c r="KN2" s="4941">
        <v>43264</v>
      </c>
      <c r="KO2" s="4941">
        <v>43265</v>
      </c>
      <c r="KP2" s="4941">
        <v>43266</v>
      </c>
      <c r="KQ2" s="4941">
        <v>43269</v>
      </c>
      <c r="KR2" s="4941">
        <v>43270</v>
      </c>
      <c r="KS2" s="4941">
        <v>43271</v>
      </c>
      <c r="KT2" s="4941">
        <v>43272</v>
      </c>
      <c r="KU2" s="4941">
        <v>43273</v>
      </c>
      <c r="KV2" s="4941">
        <v>43276</v>
      </c>
      <c r="KW2" s="4941">
        <v>43277</v>
      </c>
      <c r="KX2" s="4941">
        <v>43278</v>
      </c>
      <c r="KY2" s="4941">
        <v>43279</v>
      </c>
      <c r="KZ2" s="4941">
        <v>43280</v>
      </c>
      <c r="LA2" s="4941">
        <v>43283</v>
      </c>
      <c r="LB2" s="4941">
        <v>43284</v>
      </c>
      <c r="LC2" s="4941">
        <v>43285</v>
      </c>
      <c r="LD2" s="4941">
        <v>43286</v>
      </c>
      <c r="LE2" s="4941">
        <v>43287</v>
      </c>
      <c r="LF2" s="4941">
        <v>43290</v>
      </c>
      <c r="LG2" s="4941">
        <v>43291</v>
      </c>
      <c r="LH2" s="4941">
        <v>43292</v>
      </c>
      <c r="LI2" s="4941">
        <v>43293</v>
      </c>
      <c r="LJ2" s="4941">
        <v>43294</v>
      </c>
      <c r="LK2" s="4941">
        <v>43297</v>
      </c>
      <c r="LL2" s="4941">
        <v>43298</v>
      </c>
      <c r="LM2" s="4941">
        <v>43299</v>
      </c>
      <c r="LN2" s="4941">
        <v>43300</v>
      </c>
      <c r="LO2" s="4941">
        <v>43301</v>
      </c>
      <c r="LP2" s="4941">
        <v>43304</v>
      </c>
      <c r="LQ2" s="4941">
        <v>43305</v>
      </c>
      <c r="LR2" s="4941">
        <v>43306</v>
      </c>
      <c r="LS2" s="4941">
        <v>43307</v>
      </c>
      <c r="LT2" s="4941">
        <v>43308</v>
      </c>
      <c r="LU2" s="4941">
        <v>43311</v>
      </c>
      <c r="LV2" s="4941">
        <v>43312</v>
      </c>
      <c r="LW2" s="4941">
        <v>43313</v>
      </c>
      <c r="LX2" s="4941">
        <v>43314</v>
      </c>
      <c r="LY2" s="4941">
        <v>43315</v>
      </c>
      <c r="LZ2" s="4941">
        <v>43318</v>
      </c>
      <c r="MA2" s="4941">
        <v>43319</v>
      </c>
      <c r="MB2" s="4941">
        <v>43320</v>
      </c>
      <c r="MC2" s="4941">
        <v>43321</v>
      </c>
      <c r="MD2" s="4941">
        <v>43322</v>
      </c>
      <c r="ME2" s="4941">
        <v>43325</v>
      </c>
      <c r="MF2" s="4941">
        <v>43326</v>
      </c>
      <c r="MG2" s="4941">
        <v>43327</v>
      </c>
      <c r="MH2" s="4941">
        <v>43328</v>
      </c>
      <c r="MI2" s="4941">
        <v>43329</v>
      </c>
      <c r="MJ2" s="4941">
        <v>43332</v>
      </c>
      <c r="MK2" s="4941">
        <v>43333</v>
      </c>
      <c r="ML2" s="4941">
        <v>43334</v>
      </c>
      <c r="MM2" s="4941">
        <v>43335</v>
      </c>
      <c r="MN2" s="4941">
        <v>43336</v>
      </c>
      <c r="MO2" s="4941">
        <v>43339</v>
      </c>
      <c r="MP2" s="4941">
        <v>43340</v>
      </c>
      <c r="MQ2" s="4941">
        <v>43341</v>
      </c>
      <c r="MR2" s="4941">
        <v>43342</v>
      </c>
      <c r="MS2" s="4941">
        <v>43343</v>
      </c>
      <c r="MT2" s="4941">
        <v>43346</v>
      </c>
      <c r="MU2" s="4941">
        <v>43347</v>
      </c>
      <c r="MV2" s="4941">
        <v>43348</v>
      </c>
      <c r="MW2" s="4941">
        <v>43349</v>
      </c>
      <c r="MX2" s="4941">
        <v>43350</v>
      </c>
      <c r="MY2" s="4941">
        <v>43353</v>
      </c>
      <c r="MZ2" s="4941">
        <v>43354</v>
      </c>
      <c r="NA2" s="4941">
        <v>43355</v>
      </c>
      <c r="NB2" s="4941">
        <v>43356</v>
      </c>
      <c r="NC2" s="4941">
        <v>43357</v>
      </c>
      <c r="ND2" s="4941">
        <v>43360</v>
      </c>
      <c r="NE2" s="4941">
        <v>43361</v>
      </c>
      <c r="NF2" s="4941">
        <v>43362</v>
      </c>
      <c r="NG2" s="4941">
        <v>43363</v>
      </c>
      <c r="NH2" s="4941">
        <v>43364</v>
      </c>
      <c r="NI2" s="4941">
        <v>43367</v>
      </c>
      <c r="NJ2" s="4941">
        <v>43368</v>
      </c>
      <c r="NK2" s="4941">
        <v>43369</v>
      </c>
      <c r="NL2" s="4941">
        <v>43370</v>
      </c>
      <c r="NM2" s="4941">
        <v>43371</v>
      </c>
      <c r="NN2" s="4941">
        <v>43374</v>
      </c>
      <c r="NO2" s="4941">
        <v>43375</v>
      </c>
      <c r="NP2" s="4941">
        <v>43376</v>
      </c>
      <c r="NQ2" s="4941">
        <v>43377</v>
      </c>
      <c r="NR2" s="4941">
        <v>43378</v>
      </c>
      <c r="NS2" s="4941">
        <v>43381</v>
      </c>
      <c r="NT2" s="4941">
        <v>43382</v>
      </c>
      <c r="NU2" s="4941">
        <v>43383</v>
      </c>
      <c r="NV2" s="4941">
        <v>43384</v>
      </c>
      <c r="NW2" s="4941">
        <v>43385</v>
      </c>
      <c r="NX2" s="4941">
        <v>43388</v>
      </c>
      <c r="NY2" s="4941">
        <v>43389</v>
      </c>
      <c r="NZ2" s="4941">
        <v>43390</v>
      </c>
      <c r="OA2" s="4941">
        <v>43391</v>
      </c>
      <c r="OB2" s="4941">
        <v>43392</v>
      </c>
      <c r="OC2" s="4941">
        <v>43395</v>
      </c>
      <c r="OD2" s="4941">
        <v>43396</v>
      </c>
      <c r="OE2" s="4941">
        <v>43397</v>
      </c>
      <c r="OF2" s="4941">
        <v>43398</v>
      </c>
      <c r="OG2" s="4941">
        <v>43399</v>
      </c>
      <c r="OH2" s="4941">
        <v>43402</v>
      </c>
      <c r="OI2" s="4941">
        <v>43403</v>
      </c>
      <c r="OJ2" s="4941">
        <v>43404</v>
      </c>
      <c r="OK2" s="4941">
        <v>43405</v>
      </c>
      <c r="OL2" s="4941">
        <v>43406</v>
      </c>
      <c r="OM2" s="4941">
        <v>43409</v>
      </c>
      <c r="ON2" s="4941">
        <v>43410</v>
      </c>
      <c r="OO2" s="4941">
        <v>43411</v>
      </c>
      <c r="OP2" s="4941">
        <v>43412</v>
      </c>
      <c r="OQ2" s="4941">
        <v>43413</v>
      </c>
      <c r="OR2" s="4941">
        <v>43416</v>
      </c>
      <c r="OS2" s="4941">
        <v>43417</v>
      </c>
      <c r="OT2" s="4941">
        <v>43418</v>
      </c>
      <c r="OU2" s="4941">
        <v>43419</v>
      </c>
      <c r="OV2" s="4941">
        <v>43420</v>
      </c>
      <c r="OW2" s="4941">
        <v>43423</v>
      </c>
      <c r="OX2" s="4941">
        <v>43424</v>
      </c>
      <c r="OY2" s="4941">
        <v>43425</v>
      </c>
      <c r="OZ2" s="4941">
        <v>43426</v>
      </c>
      <c r="PA2" s="4941">
        <v>43427</v>
      </c>
      <c r="PB2" s="4941">
        <v>43430</v>
      </c>
      <c r="PC2" s="4941">
        <v>43431</v>
      </c>
      <c r="PD2" s="4941">
        <v>43432</v>
      </c>
      <c r="PE2" s="4941">
        <v>43433</v>
      </c>
      <c r="PF2" s="4941">
        <v>43434</v>
      </c>
      <c r="PG2" s="4941">
        <v>43437</v>
      </c>
      <c r="PH2" s="4941">
        <v>43438</v>
      </c>
      <c r="PI2" s="4941">
        <v>43439</v>
      </c>
      <c r="PJ2" s="4941">
        <v>43440</v>
      </c>
      <c r="PK2" s="4941">
        <v>43441</v>
      </c>
      <c r="PL2" s="4941">
        <v>43444</v>
      </c>
      <c r="PM2" s="4941">
        <v>43445</v>
      </c>
      <c r="PN2" s="4941">
        <v>43446</v>
      </c>
      <c r="PO2" s="4941">
        <v>43447</v>
      </c>
      <c r="PP2" s="4941">
        <v>43448</v>
      </c>
      <c r="PQ2" s="4941">
        <v>43451</v>
      </c>
      <c r="PR2" s="4941">
        <v>43452</v>
      </c>
      <c r="PS2" s="4941">
        <v>43453</v>
      </c>
      <c r="PT2" s="4941">
        <v>43454</v>
      </c>
      <c r="PU2" s="4941">
        <v>43455</v>
      </c>
      <c r="PV2" s="4941">
        <v>43458</v>
      </c>
      <c r="PW2" s="4941">
        <v>43460</v>
      </c>
      <c r="PX2" s="4941">
        <v>43461</v>
      </c>
      <c r="PY2" s="4941">
        <v>43462</v>
      </c>
      <c r="PZ2" s="4941">
        <v>43465</v>
      </c>
      <c r="QA2" s="4941">
        <v>43467</v>
      </c>
    </row>
    <row r="3" spans="1:443" x14ac:dyDescent="0.3">
      <c r="A3" s="4891" t="s">
        <v>700</v>
      </c>
      <c r="B3" s="4891" t="s">
        <v>699</v>
      </c>
      <c r="C3" s="4891">
        <v>25</v>
      </c>
      <c r="D3" s="4891">
        <v>45</v>
      </c>
      <c r="E3" s="4891">
        <v>50</v>
      </c>
      <c r="F3" s="4891">
        <v>37</v>
      </c>
      <c r="G3" s="4891">
        <v>58</v>
      </c>
      <c r="H3" s="4891">
        <v>99</v>
      </c>
      <c r="I3" s="4891">
        <v>56</v>
      </c>
      <c r="J3" s="4891">
        <v>20</v>
      </c>
      <c r="K3" s="4891">
        <v>36</v>
      </c>
      <c r="L3" s="4891">
        <v>73</v>
      </c>
      <c r="M3" s="4891">
        <v>144</v>
      </c>
      <c r="N3" s="4891">
        <v>74</v>
      </c>
      <c r="O3" s="4891">
        <v>34</v>
      </c>
      <c r="P3" s="4891">
        <v>58</v>
      </c>
      <c r="Q3" s="4891">
        <v>198</v>
      </c>
      <c r="R3" s="4891">
        <v>23</v>
      </c>
      <c r="S3" s="4891">
        <v>50</v>
      </c>
      <c r="T3" s="4891">
        <v>62</v>
      </c>
      <c r="U3" s="4891">
        <v>34</v>
      </c>
      <c r="V3" s="4891">
        <v>34</v>
      </c>
      <c r="W3" s="4891">
        <v>27</v>
      </c>
      <c r="X3" s="4891">
        <v>42</v>
      </c>
      <c r="Y3" s="4891">
        <v>22</v>
      </c>
      <c r="Z3" s="4891">
        <v>32</v>
      </c>
      <c r="AA3" s="4891">
        <v>44</v>
      </c>
      <c r="AB3" s="4891">
        <v>56</v>
      </c>
      <c r="AC3" s="4891">
        <v>0</v>
      </c>
      <c r="AD3" s="4891">
        <v>59</v>
      </c>
      <c r="AE3" s="4891">
        <v>39</v>
      </c>
      <c r="AF3" s="4891">
        <v>39</v>
      </c>
      <c r="AG3" s="4891">
        <v>30</v>
      </c>
      <c r="AH3" s="4891">
        <v>36</v>
      </c>
      <c r="AI3" s="4891">
        <v>48</v>
      </c>
      <c r="AJ3" s="4891">
        <v>42</v>
      </c>
      <c r="AK3" s="4891">
        <v>33</v>
      </c>
      <c r="AL3" s="4891">
        <v>26</v>
      </c>
      <c r="AM3" s="4891">
        <v>76</v>
      </c>
      <c r="AN3" s="4891">
        <v>33</v>
      </c>
      <c r="AO3" s="4891">
        <v>58</v>
      </c>
      <c r="AP3" s="4891">
        <v>51</v>
      </c>
      <c r="AQ3" s="4891">
        <v>23</v>
      </c>
      <c r="AR3" s="4891">
        <v>46</v>
      </c>
      <c r="AS3" s="4891">
        <v>41</v>
      </c>
      <c r="AT3" s="4891">
        <v>30</v>
      </c>
      <c r="AU3" s="4891">
        <v>43</v>
      </c>
      <c r="AV3" s="4891">
        <v>21</v>
      </c>
      <c r="AW3" s="4891">
        <v>31</v>
      </c>
      <c r="AX3" s="4891">
        <v>36</v>
      </c>
      <c r="AY3" s="4891">
        <v>66</v>
      </c>
      <c r="AZ3" s="4891">
        <v>61</v>
      </c>
      <c r="BA3" s="4891">
        <v>42</v>
      </c>
      <c r="BB3" s="4891">
        <v>42</v>
      </c>
      <c r="BC3" s="4891">
        <v>0</v>
      </c>
      <c r="BD3" s="4891">
        <v>32</v>
      </c>
      <c r="BE3" s="4891">
        <v>118</v>
      </c>
      <c r="BF3" s="4891">
        <v>35</v>
      </c>
      <c r="BG3" s="4891">
        <v>34</v>
      </c>
      <c r="BH3" s="4891">
        <v>26</v>
      </c>
      <c r="BI3" s="4891">
        <v>37</v>
      </c>
      <c r="BJ3" s="4891">
        <v>73</v>
      </c>
      <c r="BK3" s="4891">
        <v>64</v>
      </c>
      <c r="BL3" s="4891">
        <v>40</v>
      </c>
      <c r="BM3" s="4891">
        <v>50</v>
      </c>
      <c r="BN3" s="4891">
        <v>19</v>
      </c>
      <c r="BO3" s="4891">
        <v>93</v>
      </c>
      <c r="BP3" s="4891">
        <v>37</v>
      </c>
      <c r="BQ3" s="4891">
        <v>61</v>
      </c>
      <c r="BR3" s="4891">
        <v>27</v>
      </c>
      <c r="BS3" s="4891">
        <v>63</v>
      </c>
      <c r="BT3" s="4891">
        <v>55</v>
      </c>
      <c r="BU3" s="4891">
        <v>25</v>
      </c>
      <c r="BV3" s="4891">
        <v>39</v>
      </c>
      <c r="BW3" s="4891">
        <v>46</v>
      </c>
      <c r="BX3" s="4891">
        <v>33</v>
      </c>
      <c r="BY3" s="4891">
        <v>40</v>
      </c>
      <c r="BZ3" s="4891">
        <v>27</v>
      </c>
      <c r="CA3" s="4891">
        <v>75</v>
      </c>
      <c r="CB3" s="4891">
        <v>58</v>
      </c>
      <c r="CC3" s="4891">
        <v>44</v>
      </c>
      <c r="CD3" s="4891">
        <v>57</v>
      </c>
      <c r="CE3" s="4891">
        <v>36</v>
      </c>
      <c r="CF3" s="4891">
        <v>48</v>
      </c>
      <c r="CG3" s="4891">
        <v>24</v>
      </c>
      <c r="CH3" s="4891">
        <v>34</v>
      </c>
      <c r="CI3" s="4891">
        <v>93</v>
      </c>
      <c r="CJ3" s="4891">
        <v>40</v>
      </c>
      <c r="CK3" s="4891">
        <v>47</v>
      </c>
      <c r="CL3" s="4891">
        <v>33</v>
      </c>
      <c r="CM3" s="4891">
        <v>28</v>
      </c>
      <c r="CN3" s="4891">
        <v>133</v>
      </c>
      <c r="CO3" s="4891">
        <v>26</v>
      </c>
      <c r="CP3" s="4891">
        <v>104</v>
      </c>
      <c r="CQ3" s="4891">
        <v>30</v>
      </c>
      <c r="CR3" s="4891">
        <v>39</v>
      </c>
      <c r="CS3" s="4891">
        <v>34</v>
      </c>
      <c r="CT3" s="4891">
        <v>34</v>
      </c>
      <c r="CU3" s="4891">
        <v>31</v>
      </c>
      <c r="CV3" s="4891">
        <v>55</v>
      </c>
      <c r="CW3" s="4891">
        <v>40</v>
      </c>
      <c r="CX3" s="4891">
        <v>18</v>
      </c>
      <c r="CY3" s="4891">
        <v>46</v>
      </c>
      <c r="CZ3" s="4891">
        <v>255</v>
      </c>
      <c r="DA3" s="4891">
        <v>34</v>
      </c>
      <c r="DB3" s="4891">
        <v>55</v>
      </c>
      <c r="DC3" s="4891">
        <v>77</v>
      </c>
      <c r="DD3" s="4891">
        <v>45</v>
      </c>
      <c r="DE3" s="4891">
        <v>56</v>
      </c>
      <c r="DF3" s="4891">
        <v>48</v>
      </c>
      <c r="DG3" s="4891">
        <v>37</v>
      </c>
      <c r="DH3" s="4891">
        <v>27</v>
      </c>
      <c r="DI3" s="4891">
        <v>48</v>
      </c>
      <c r="DJ3" s="4891">
        <v>35</v>
      </c>
      <c r="DK3" s="4891">
        <v>42</v>
      </c>
      <c r="DL3" s="4891">
        <v>43</v>
      </c>
      <c r="DM3" s="4891">
        <v>31</v>
      </c>
      <c r="DN3" s="4891">
        <v>47</v>
      </c>
      <c r="DO3" s="4891">
        <v>49</v>
      </c>
      <c r="DP3" s="4891">
        <v>57</v>
      </c>
      <c r="DQ3" s="4891">
        <v>58</v>
      </c>
      <c r="DR3" s="4891">
        <v>24</v>
      </c>
      <c r="DS3" s="4891">
        <v>0</v>
      </c>
      <c r="DT3" s="4891">
        <v>53</v>
      </c>
      <c r="DU3" s="4891">
        <v>49</v>
      </c>
      <c r="DV3" s="4891">
        <v>56</v>
      </c>
      <c r="DW3" s="4891">
        <v>36</v>
      </c>
      <c r="DX3" s="4891">
        <v>30</v>
      </c>
      <c r="DY3" s="4891">
        <v>33</v>
      </c>
      <c r="DZ3" s="4891">
        <v>53</v>
      </c>
      <c r="EA3" s="4891">
        <v>100</v>
      </c>
      <c r="EB3" s="4891">
        <v>62</v>
      </c>
      <c r="EC3" s="4891">
        <v>35</v>
      </c>
      <c r="ED3" s="4891">
        <v>23</v>
      </c>
      <c r="EE3" s="4891">
        <v>25</v>
      </c>
      <c r="EF3" s="4891">
        <v>45</v>
      </c>
      <c r="EG3" s="4891">
        <v>35</v>
      </c>
      <c r="EH3" s="4891">
        <v>49</v>
      </c>
      <c r="EI3" s="4891">
        <v>53</v>
      </c>
      <c r="EJ3" s="4891">
        <v>54</v>
      </c>
      <c r="EK3" s="4891">
        <v>119</v>
      </c>
      <c r="EL3" s="4891">
        <v>84</v>
      </c>
      <c r="EM3" s="4891">
        <v>89</v>
      </c>
      <c r="EN3" s="4891">
        <v>38</v>
      </c>
      <c r="EO3" s="4891">
        <v>45</v>
      </c>
      <c r="EP3" s="4891">
        <v>65</v>
      </c>
      <c r="EQ3" s="4891">
        <v>0</v>
      </c>
      <c r="ER3" s="4891">
        <v>70</v>
      </c>
      <c r="ES3" s="4891">
        <v>88</v>
      </c>
      <c r="ET3" s="4891">
        <v>60</v>
      </c>
      <c r="EU3" s="4891">
        <v>81</v>
      </c>
      <c r="EV3" s="4891">
        <v>51</v>
      </c>
      <c r="EW3" s="4891">
        <v>259</v>
      </c>
      <c r="EX3" s="4891">
        <v>50</v>
      </c>
      <c r="EY3" s="4891">
        <v>27</v>
      </c>
      <c r="EZ3" s="4891">
        <v>0</v>
      </c>
      <c r="FA3" s="4891">
        <v>13</v>
      </c>
      <c r="FB3" s="4891">
        <v>56</v>
      </c>
      <c r="FC3" s="4891">
        <v>66</v>
      </c>
      <c r="FD3" s="4891">
        <v>54</v>
      </c>
      <c r="FE3" s="4891">
        <v>34</v>
      </c>
      <c r="FF3" s="4891">
        <v>72</v>
      </c>
      <c r="FG3" s="4891">
        <v>131</v>
      </c>
      <c r="FH3" s="4891">
        <v>68</v>
      </c>
      <c r="FI3" s="4891">
        <v>75</v>
      </c>
      <c r="FJ3" s="4891">
        <v>71</v>
      </c>
      <c r="FK3" s="4891">
        <v>64</v>
      </c>
      <c r="FL3" s="4891">
        <v>54</v>
      </c>
      <c r="FM3" s="4891">
        <v>119</v>
      </c>
      <c r="FN3" s="4891">
        <v>125</v>
      </c>
      <c r="FO3" s="4891">
        <v>188</v>
      </c>
      <c r="FP3" s="4891">
        <v>92</v>
      </c>
      <c r="FQ3" s="4891">
        <v>90</v>
      </c>
      <c r="FR3" s="4891">
        <v>135</v>
      </c>
      <c r="FS3" s="4891">
        <v>99</v>
      </c>
      <c r="FT3" s="4891">
        <v>106</v>
      </c>
      <c r="FU3" s="4891">
        <v>188</v>
      </c>
      <c r="FV3" s="4891">
        <v>0</v>
      </c>
      <c r="FW3" s="4891">
        <v>20</v>
      </c>
      <c r="FX3" s="4891">
        <v>17</v>
      </c>
      <c r="FY3" s="4891">
        <v>40</v>
      </c>
      <c r="FZ3" s="4891">
        <v>52</v>
      </c>
      <c r="GA3" s="4891">
        <v>0</v>
      </c>
      <c r="GB3" s="4891">
        <v>50</v>
      </c>
      <c r="GC3" s="4891">
        <v>39</v>
      </c>
      <c r="GD3" s="4891">
        <v>10</v>
      </c>
      <c r="GE3" s="4891">
        <v>27</v>
      </c>
      <c r="GF3" s="4891">
        <v>45</v>
      </c>
      <c r="GG3" s="4891">
        <v>12</v>
      </c>
      <c r="GH3" s="4891">
        <v>41</v>
      </c>
      <c r="GI3" s="4891">
        <v>82</v>
      </c>
      <c r="GJ3" s="4891">
        <v>55</v>
      </c>
      <c r="GK3" s="4891">
        <v>7</v>
      </c>
      <c r="GL3" s="4891">
        <v>25</v>
      </c>
      <c r="GM3" s="4891">
        <v>26</v>
      </c>
      <c r="GN3" s="4891">
        <v>55</v>
      </c>
      <c r="GO3" s="4891">
        <v>70</v>
      </c>
      <c r="GP3" s="4891">
        <v>36</v>
      </c>
      <c r="GQ3" s="4891">
        <v>40</v>
      </c>
      <c r="GR3" s="4891">
        <v>45</v>
      </c>
      <c r="GS3" s="4891">
        <v>27</v>
      </c>
      <c r="GT3" s="4891">
        <v>17</v>
      </c>
      <c r="GU3" s="4891">
        <v>44</v>
      </c>
      <c r="GV3" s="4891">
        <v>38</v>
      </c>
      <c r="GW3" s="4891">
        <v>20</v>
      </c>
      <c r="GX3" s="4891">
        <v>47</v>
      </c>
      <c r="GY3" s="4891">
        <v>33</v>
      </c>
      <c r="GZ3" s="4891">
        <v>55</v>
      </c>
      <c r="HA3" s="4891">
        <v>32</v>
      </c>
      <c r="HB3" s="4891">
        <v>17</v>
      </c>
      <c r="HC3" s="4891">
        <v>20</v>
      </c>
      <c r="HD3" s="4891">
        <v>20</v>
      </c>
      <c r="HE3" s="4891">
        <v>28</v>
      </c>
      <c r="HF3" s="4891">
        <v>36</v>
      </c>
      <c r="HG3" s="4891">
        <v>24</v>
      </c>
      <c r="HH3" s="4891">
        <v>51</v>
      </c>
      <c r="HI3" s="4891">
        <v>25</v>
      </c>
      <c r="HJ3" s="4891">
        <v>0</v>
      </c>
      <c r="HK3" s="4891">
        <v>42</v>
      </c>
      <c r="HL3" s="4891">
        <v>24</v>
      </c>
      <c r="HM3" s="4891">
        <v>46</v>
      </c>
      <c r="HN3" s="4891">
        <v>38</v>
      </c>
      <c r="HO3" s="4891">
        <v>24</v>
      </c>
      <c r="HP3" s="4891">
        <v>24</v>
      </c>
      <c r="HQ3" s="4891">
        <v>23</v>
      </c>
      <c r="HR3" s="4891">
        <v>35</v>
      </c>
      <c r="HS3" s="4891">
        <v>16</v>
      </c>
      <c r="HT3" s="4891">
        <v>49</v>
      </c>
      <c r="HU3" s="4891">
        <v>13</v>
      </c>
      <c r="HV3" s="4891">
        <v>46</v>
      </c>
      <c r="HW3" s="4891">
        <v>24</v>
      </c>
      <c r="HX3" s="4891">
        <v>10</v>
      </c>
      <c r="HY3" s="4891">
        <v>26</v>
      </c>
      <c r="HZ3" s="4891">
        <v>16</v>
      </c>
      <c r="IA3" s="4891">
        <v>32</v>
      </c>
      <c r="IB3" s="4891">
        <v>38</v>
      </c>
      <c r="IC3" s="4891">
        <v>26</v>
      </c>
      <c r="ID3" s="4891">
        <v>53</v>
      </c>
      <c r="IE3" s="4891">
        <v>35</v>
      </c>
      <c r="IF3" s="4891">
        <v>37</v>
      </c>
      <c r="IG3" s="4891">
        <v>46</v>
      </c>
      <c r="IH3" s="4891">
        <v>90</v>
      </c>
      <c r="II3" s="4891">
        <v>25</v>
      </c>
      <c r="IJ3" s="4891">
        <v>33</v>
      </c>
      <c r="IK3" s="4891">
        <v>22</v>
      </c>
      <c r="IL3" s="4891">
        <v>23</v>
      </c>
      <c r="IM3" s="4891">
        <v>17</v>
      </c>
      <c r="IN3" s="4891">
        <v>49</v>
      </c>
      <c r="IO3" s="4891">
        <v>37</v>
      </c>
      <c r="IP3" s="4891">
        <v>25</v>
      </c>
      <c r="IQ3" s="4891">
        <v>23</v>
      </c>
      <c r="IR3" s="4891">
        <v>18</v>
      </c>
      <c r="IS3" s="4891">
        <v>16</v>
      </c>
      <c r="IT3" s="4891">
        <v>22</v>
      </c>
      <c r="IU3" s="4891">
        <v>14</v>
      </c>
      <c r="IV3" s="4891">
        <v>15</v>
      </c>
      <c r="IW3" s="4891">
        <v>36</v>
      </c>
      <c r="IX3" s="4891">
        <v>34</v>
      </c>
      <c r="IY3" s="4891">
        <v>38</v>
      </c>
      <c r="IZ3" s="4891">
        <v>34</v>
      </c>
      <c r="JA3" s="4891">
        <v>36</v>
      </c>
      <c r="JB3" s="4891">
        <v>34</v>
      </c>
      <c r="JC3" s="4891">
        <v>18</v>
      </c>
      <c r="JD3" s="4891">
        <v>37</v>
      </c>
      <c r="JE3" s="4891">
        <v>18</v>
      </c>
      <c r="JF3" s="4891">
        <v>29</v>
      </c>
      <c r="JG3" s="4891">
        <v>18</v>
      </c>
      <c r="JH3" s="4891">
        <v>27</v>
      </c>
      <c r="JI3" s="4891">
        <v>48</v>
      </c>
      <c r="JJ3" s="4891">
        <v>14</v>
      </c>
      <c r="JK3" s="4891">
        <v>39</v>
      </c>
      <c r="JL3" s="4891">
        <v>11</v>
      </c>
      <c r="JM3" s="4891">
        <v>35</v>
      </c>
      <c r="JN3" s="4891">
        <v>35</v>
      </c>
      <c r="JO3" s="4891">
        <v>20</v>
      </c>
      <c r="JP3" s="4891">
        <v>37</v>
      </c>
      <c r="JQ3" s="4891">
        <v>20</v>
      </c>
      <c r="JR3" s="4891">
        <v>24</v>
      </c>
      <c r="JS3" s="4891">
        <v>35</v>
      </c>
      <c r="JT3" s="4891">
        <v>27</v>
      </c>
      <c r="JU3" s="4891">
        <v>40</v>
      </c>
      <c r="JV3" s="4891">
        <v>48</v>
      </c>
      <c r="JW3" s="4891">
        <v>22</v>
      </c>
      <c r="JX3" s="4891">
        <v>17</v>
      </c>
      <c r="JY3" s="4891">
        <v>10</v>
      </c>
      <c r="JZ3" s="4891">
        <v>36</v>
      </c>
      <c r="KA3" s="4891">
        <v>13</v>
      </c>
      <c r="KB3" s="4891">
        <v>0</v>
      </c>
      <c r="KC3" s="4891">
        <v>46</v>
      </c>
      <c r="KD3" s="4891">
        <v>10</v>
      </c>
      <c r="KE3" s="4891">
        <v>35</v>
      </c>
      <c r="KF3" s="4891">
        <v>6</v>
      </c>
      <c r="KG3" s="4891">
        <v>32</v>
      </c>
      <c r="KH3" s="4891">
        <v>57</v>
      </c>
      <c r="KI3" s="4891">
        <v>40</v>
      </c>
      <c r="KJ3" s="4891">
        <v>65</v>
      </c>
      <c r="KK3" s="4891">
        <v>20</v>
      </c>
      <c r="KL3" s="4891">
        <v>25</v>
      </c>
      <c r="KM3" s="4891">
        <v>19</v>
      </c>
      <c r="KN3" s="4891">
        <v>64</v>
      </c>
      <c r="KO3" s="4891">
        <v>26</v>
      </c>
      <c r="KP3" s="4891">
        <v>23</v>
      </c>
      <c r="KQ3" s="4891">
        <v>37</v>
      </c>
      <c r="KR3" s="4891">
        <v>16</v>
      </c>
      <c r="KS3" s="4891">
        <v>57</v>
      </c>
      <c r="KT3" s="4891">
        <v>62</v>
      </c>
      <c r="KU3" s="4891">
        <v>25</v>
      </c>
      <c r="KV3" s="4891">
        <v>36</v>
      </c>
      <c r="KW3" s="4891">
        <v>37</v>
      </c>
      <c r="KX3" s="4891">
        <v>15</v>
      </c>
      <c r="KY3" s="4891">
        <v>36</v>
      </c>
      <c r="KZ3" s="4891">
        <v>24</v>
      </c>
      <c r="LA3" s="4891">
        <v>18</v>
      </c>
      <c r="LB3" s="4891">
        <v>26</v>
      </c>
      <c r="LC3" s="4891">
        <v>0</v>
      </c>
      <c r="LD3" s="4891">
        <v>36</v>
      </c>
      <c r="LE3" s="4891">
        <v>24</v>
      </c>
      <c r="LF3" s="4891">
        <v>23</v>
      </c>
      <c r="LG3" s="4891">
        <v>35</v>
      </c>
      <c r="LH3" s="4891">
        <v>35</v>
      </c>
      <c r="LI3" s="4891">
        <v>34</v>
      </c>
      <c r="LJ3" s="4891">
        <v>18</v>
      </c>
      <c r="LK3" s="4891">
        <v>52</v>
      </c>
      <c r="LL3" s="4891">
        <v>14</v>
      </c>
      <c r="LM3" s="4891">
        <v>22</v>
      </c>
      <c r="LN3" s="4891">
        <v>47</v>
      </c>
      <c r="LO3" s="4891">
        <v>30</v>
      </c>
      <c r="LP3" s="4891">
        <v>27</v>
      </c>
      <c r="LQ3" s="4891">
        <v>24</v>
      </c>
      <c r="LR3" s="4891">
        <v>22</v>
      </c>
      <c r="LS3" s="4891">
        <v>20</v>
      </c>
      <c r="LT3" s="4891">
        <v>34</v>
      </c>
      <c r="LU3" s="4891">
        <v>38</v>
      </c>
      <c r="LV3" s="4891">
        <v>19</v>
      </c>
      <c r="LW3" s="4891">
        <v>72</v>
      </c>
      <c r="LX3" s="4891">
        <v>44</v>
      </c>
      <c r="LY3" s="4891">
        <v>53</v>
      </c>
      <c r="LZ3" s="4891">
        <v>12</v>
      </c>
      <c r="MA3" s="4891">
        <v>29</v>
      </c>
      <c r="MB3" s="4891">
        <v>28</v>
      </c>
      <c r="MC3" s="4891">
        <v>42</v>
      </c>
      <c r="MD3" s="4891">
        <v>39</v>
      </c>
      <c r="ME3" s="4891">
        <v>39</v>
      </c>
      <c r="MF3" s="4891">
        <v>40</v>
      </c>
      <c r="MG3" s="4891">
        <v>18</v>
      </c>
      <c r="MH3" s="4891">
        <v>0</v>
      </c>
      <c r="MI3" s="4891">
        <v>0</v>
      </c>
      <c r="MJ3" s="4891">
        <v>31</v>
      </c>
      <c r="MK3" s="4891">
        <v>43</v>
      </c>
      <c r="ML3" s="4891">
        <v>48</v>
      </c>
      <c r="MM3" s="4891">
        <v>34</v>
      </c>
      <c r="MN3" s="4891">
        <v>21</v>
      </c>
      <c r="MO3" s="4891">
        <v>69</v>
      </c>
      <c r="MP3" s="4891">
        <v>108</v>
      </c>
      <c r="MQ3" s="4891">
        <v>65</v>
      </c>
      <c r="MR3" s="4891">
        <v>83</v>
      </c>
      <c r="MS3" s="4891">
        <v>36</v>
      </c>
      <c r="MU3" s="4891">
        <v>32</v>
      </c>
      <c r="MV3" s="4891">
        <v>44</v>
      </c>
      <c r="MW3" s="4891">
        <v>26</v>
      </c>
      <c r="MX3" s="4891">
        <v>30</v>
      </c>
      <c r="MY3" s="4891">
        <v>93</v>
      </c>
      <c r="MZ3" s="4891">
        <v>34</v>
      </c>
      <c r="NA3" s="4891">
        <v>44</v>
      </c>
      <c r="NB3" s="4891">
        <v>41</v>
      </c>
      <c r="NC3" s="4891">
        <v>50</v>
      </c>
      <c r="ND3" s="4891">
        <v>41</v>
      </c>
      <c r="NE3" s="4891">
        <v>96</v>
      </c>
      <c r="NF3" s="4891">
        <v>29</v>
      </c>
      <c r="NG3" s="4891">
        <v>69</v>
      </c>
      <c r="NH3" s="4891">
        <v>16</v>
      </c>
      <c r="NI3" s="4891">
        <v>37</v>
      </c>
      <c r="NJ3" s="4891">
        <v>44</v>
      </c>
      <c r="NK3" s="4891">
        <v>61</v>
      </c>
      <c r="NL3" s="4891">
        <v>26</v>
      </c>
      <c r="NM3" s="4891">
        <v>17</v>
      </c>
      <c r="NN3" s="4891">
        <v>27</v>
      </c>
      <c r="NO3" s="4891">
        <v>30</v>
      </c>
      <c r="NP3" s="4891">
        <v>27</v>
      </c>
      <c r="NQ3" s="4891">
        <v>26</v>
      </c>
      <c r="NR3" s="4891">
        <v>37</v>
      </c>
      <c r="NS3" s="4891">
        <v>6</v>
      </c>
      <c r="NT3" s="4891">
        <v>43</v>
      </c>
      <c r="NU3" s="4891">
        <v>51</v>
      </c>
      <c r="NV3" s="4891">
        <v>24</v>
      </c>
      <c r="NW3" s="4891">
        <v>49</v>
      </c>
      <c r="NX3" s="4891">
        <v>91</v>
      </c>
      <c r="NY3" s="4891">
        <v>85</v>
      </c>
      <c r="NZ3" s="4891">
        <v>112</v>
      </c>
      <c r="OA3" s="4891">
        <v>46</v>
      </c>
      <c r="OB3" s="4891">
        <v>19</v>
      </c>
      <c r="OC3" s="4891">
        <v>210</v>
      </c>
      <c r="OD3" s="4891">
        <v>11</v>
      </c>
      <c r="OE3" s="4891">
        <v>47</v>
      </c>
      <c r="OF3" s="4891">
        <v>21</v>
      </c>
      <c r="OG3" s="4891">
        <v>12</v>
      </c>
      <c r="OH3" s="4891">
        <v>64</v>
      </c>
      <c r="OI3" s="4891">
        <v>17</v>
      </c>
      <c r="OJ3" s="4891">
        <v>32</v>
      </c>
      <c r="OK3" s="4891">
        <v>39</v>
      </c>
      <c r="OL3" s="4891">
        <v>37</v>
      </c>
      <c r="OM3" s="4891">
        <v>78</v>
      </c>
      <c r="ON3" s="4891">
        <v>42</v>
      </c>
      <c r="OO3" s="4891">
        <v>80</v>
      </c>
      <c r="OP3" s="4891">
        <v>38</v>
      </c>
      <c r="OQ3" s="4891">
        <v>29</v>
      </c>
      <c r="OR3" s="4891">
        <v>28</v>
      </c>
      <c r="OS3" s="4891">
        <v>18</v>
      </c>
      <c r="OT3" s="4891">
        <v>82</v>
      </c>
      <c r="OU3" s="4891">
        <v>39</v>
      </c>
      <c r="OV3" s="4891">
        <v>134</v>
      </c>
      <c r="OW3" s="4891">
        <v>50</v>
      </c>
      <c r="OX3" s="4891">
        <v>89</v>
      </c>
      <c r="OY3" s="4891">
        <v>38</v>
      </c>
      <c r="OZ3" s="4891">
        <v>0</v>
      </c>
      <c r="PA3" s="4891">
        <v>5</v>
      </c>
      <c r="PB3" s="4891">
        <v>142</v>
      </c>
      <c r="PC3" s="4891">
        <v>34</v>
      </c>
      <c r="PD3" s="4891">
        <v>44</v>
      </c>
      <c r="PE3" s="4891">
        <v>26</v>
      </c>
      <c r="PF3" s="4891">
        <v>55</v>
      </c>
      <c r="PG3" s="4891">
        <v>72</v>
      </c>
      <c r="PH3" s="4891">
        <v>33</v>
      </c>
      <c r="PI3" s="4891">
        <v>77</v>
      </c>
      <c r="PJ3" s="4891">
        <v>44</v>
      </c>
      <c r="PK3" s="4891">
        <v>25</v>
      </c>
      <c r="PL3" s="4891">
        <v>79</v>
      </c>
      <c r="PM3" s="4891">
        <v>80</v>
      </c>
      <c r="PN3" s="4891">
        <v>189</v>
      </c>
      <c r="PO3" s="4891">
        <v>72</v>
      </c>
      <c r="PP3" s="4891">
        <v>99</v>
      </c>
      <c r="PQ3" s="4891">
        <v>118</v>
      </c>
      <c r="PR3" s="4891">
        <v>179</v>
      </c>
      <c r="PS3" s="4891">
        <v>11</v>
      </c>
      <c r="PT3" s="4891">
        <v>21</v>
      </c>
      <c r="PU3" s="4891">
        <v>33</v>
      </c>
      <c r="PV3" s="4891">
        <v>32</v>
      </c>
      <c r="PW3" s="4891">
        <v>26</v>
      </c>
      <c r="PX3" s="4891">
        <v>29</v>
      </c>
      <c r="PY3" s="4891">
        <v>37</v>
      </c>
      <c r="PZ3" s="4891">
        <v>44</v>
      </c>
      <c r="QA3" s="4891">
        <v>31</v>
      </c>
    </row>
    <row r="4" spans="1:443" x14ac:dyDescent="0.3">
      <c r="B4" s="4960" t="s">
        <v>814</v>
      </c>
      <c r="C4" s="4891">
        <v>17</v>
      </c>
      <c r="D4" s="4891">
        <v>24</v>
      </c>
      <c r="E4" s="4891">
        <v>24</v>
      </c>
      <c r="F4" s="4891">
        <v>18</v>
      </c>
      <c r="G4" s="4891">
        <v>28</v>
      </c>
      <c r="H4" s="4891">
        <v>10</v>
      </c>
      <c r="I4" s="4891">
        <v>57</v>
      </c>
      <c r="J4" s="4891">
        <v>21</v>
      </c>
      <c r="K4" s="4891">
        <v>31</v>
      </c>
      <c r="L4" s="4891">
        <v>46</v>
      </c>
      <c r="M4" s="4891">
        <v>42</v>
      </c>
      <c r="N4" s="4891">
        <v>23</v>
      </c>
      <c r="O4" s="4891">
        <v>66</v>
      </c>
      <c r="P4" s="4891">
        <v>48</v>
      </c>
      <c r="Q4" s="4891">
        <v>30</v>
      </c>
      <c r="R4" s="4891">
        <v>26</v>
      </c>
      <c r="S4" s="4891">
        <v>28</v>
      </c>
      <c r="T4" s="4891">
        <v>23</v>
      </c>
      <c r="U4" s="4891">
        <v>22</v>
      </c>
      <c r="V4" s="4891">
        <v>18</v>
      </c>
      <c r="W4" s="4891">
        <v>28</v>
      </c>
      <c r="X4" s="4891">
        <v>39</v>
      </c>
      <c r="Y4" s="4891">
        <v>28</v>
      </c>
      <c r="Z4" s="4891">
        <v>30</v>
      </c>
      <c r="AA4" s="4891">
        <v>33</v>
      </c>
      <c r="AB4" s="4891">
        <v>32</v>
      </c>
      <c r="AC4" s="4891">
        <v>0</v>
      </c>
      <c r="AD4" s="4891">
        <v>29</v>
      </c>
      <c r="AE4" s="4891">
        <v>9</v>
      </c>
      <c r="AF4" s="4891">
        <v>26</v>
      </c>
      <c r="AG4" s="4891">
        <v>18</v>
      </c>
      <c r="AH4" s="4891">
        <v>30</v>
      </c>
      <c r="AI4" s="4891">
        <v>29</v>
      </c>
      <c r="AJ4" s="4891">
        <v>12</v>
      </c>
      <c r="AK4" s="4891">
        <v>21</v>
      </c>
      <c r="AL4" s="4891">
        <v>20</v>
      </c>
      <c r="AM4" s="4891">
        <v>17</v>
      </c>
      <c r="AN4" s="4891">
        <v>28</v>
      </c>
      <c r="AO4" s="4891">
        <v>21</v>
      </c>
      <c r="AP4" s="4891">
        <v>36</v>
      </c>
      <c r="AQ4" s="4891">
        <v>16</v>
      </c>
      <c r="AR4" s="4891">
        <v>32</v>
      </c>
      <c r="AS4" s="4891">
        <v>14</v>
      </c>
      <c r="AT4" s="4891">
        <v>59</v>
      </c>
      <c r="AU4" s="4891">
        <v>21</v>
      </c>
      <c r="AV4" s="4891">
        <v>19</v>
      </c>
      <c r="AW4" s="4891">
        <v>15</v>
      </c>
      <c r="AX4" s="4891">
        <v>22</v>
      </c>
      <c r="AY4" s="4891">
        <v>9</v>
      </c>
      <c r="AZ4" s="4891">
        <v>30</v>
      </c>
      <c r="BA4" s="4891">
        <v>37</v>
      </c>
      <c r="BB4" s="4891">
        <v>21</v>
      </c>
      <c r="BC4" s="4891">
        <v>0</v>
      </c>
      <c r="BD4" s="4891">
        <v>22</v>
      </c>
      <c r="BE4" s="4891">
        <v>20</v>
      </c>
      <c r="BF4" s="4891">
        <v>19</v>
      </c>
      <c r="BG4" s="4891">
        <v>28</v>
      </c>
      <c r="BH4" s="4891">
        <v>27</v>
      </c>
      <c r="BI4" s="4891">
        <v>53</v>
      </c>
      <c r="BJ4" s="4891">
        <v>27</v>
      </c>
      <c r="BK4" s="4891">
        <v>27</v>
      </c>
      <c r="BL4" s="4891">
        <v>28</v>
      </c>
      <c r="BM4" s="4891">
        <v>29</v>
      </c>
      <c r="BN4" s="4891">
        <v>27</v>
      </c>
      <c r="BO4" s="4891">
        <v>41</v>
      </c>
      <c r="BP4" s="4891">
        <v>25</v>
      </c>
      <c r="BQ4" s="4891">
        <v>28</v>
      </c>
      <c r="BR4" s="4891">
        <v>22</v>
      </c>
      <c r="BS4" s="4891">
        <v>29</v>
      </c>
      <c r="BT4" s="4891">
        <v>50</v>
      </c>
      <c r="BU4" s="4891">
        <v>23</v>
      </c>
      <c r="BV4" s="4891">
        <v>19</v>
      </c>
      <c r="BW4" s="4891">
        <v>54</v>
      </c>
      <c r="BX4" s="4891">
        <v>24</v>
      </c>
      <c r="BY4" s="4891">
        <v>23</v>
      </c>
      <c r="BZ4" s="4891">
        <v>21</v>
      </c>
      <c r="CA4" s="4891">
        <v>43</v>
      </c>
      <c r="CB4" s="4891">
        <v>11</v>
      </c>
      <c r="CC4" s="4891">
        <v>25</v>
      </c>
      <c r="CD4" s="4891">
        <v>21</v>
      </c>
      <c r="CE4" s="4891">
        <v>24</v>
      </c>
      <c r="CF4" s="4891">
        <v>21</v>
      </c>
      <c r="CG4" s="4891">
        <v>28</v>
      </c>
      <c r="CH4" s="4891">
        <v>29</v>
      </c>
      <c r="CI4" s="4891">
        <v>76</v>
      </c>
      <c r="CJ4" s="4891">
        <v>33</v>
      </c>
      <c r="CK4" s="4891">
        <v>40</v>
      </c>
      <c r="CL4" s="4891">
        <v>12</v>
      </c>
      <c r="CM4" s="4891">
        <v>25</v>
      </c>
      <c r="CN4" s="4891">
        <v>44</v>
      </c>
      <c r="CO4" s="4891">
        <v>15</v>
      </c>
      <c r="CP4" s="4891">
        <v>48</v>
      </c>
      <c r="CQ4" s="4891">
        <v>25</v>
      </c>
      <c r="CR4" s="4891">
        <v>27</v>
      </c>
      <c r="CS4" s="4891">
        <v>17</v>
      </c>
      <c r="CT4" s="4891">
        <v>28</v>
      </c>
      <c r="CU4" s="4891">
        <v>78</v>
      </c>
      <c r="CV4" s="4891">
        <v>44</v>
      </c>
      <c r="CW4" s="4891">
        <v>33</v>
      </c>
      <c r="CX4" s="4891">
        <v>29</v>
      </c>
      <c r="CY4" s="4891">
        <v>33</v>
      </c>
      <c r="CZ4" s="4891">
        <v>34</v>
      </c>
      <c r="DA4" s="4891">
        <v>23</v>
      </c>
      <c r="DB4" s="4891">
        <v>31</v>
      </c>
      <c r="DC4" s="4891">
        <v>344</v>
      </c>
      <c r="DD4" s="4891">
        <v>34</v>
      </c>
      <c r="DE4" s="4891">
        <v>52</v>
      </c>
      <c r="DF4" s="4891">
        <v>46</v>
      </c>
      <c r="DG4" s="4891">
        <v>28</v>
      </c>
      <c r="DH4" s="4891">
        <v>25</v>
      </c>
      <c r="DI4" s="4891">
        <v>31</v>
      </c>
      <c r="DJ4" s="4891">
        <v>22</v>
      </c>
      <c r="DK4" s="4891">
        <v>24</v>
      </c>
      <c r="DL4" s="4891">
        <v>25</v>
      </c>
      <c r="DM4" s="4891">
        <v>22</v>
      </c>
      <c r="DN4" s="4891">
        <v>26</v>
      </c>
      <c r="DO4" s="4891">
        <v>33</v>
      </c>
      <c r="DP4" s="4891">
        <v>46</v>
      </c>
      <c r="DQ4" s="4891">
        <v>43</v>
      </c>
      <c r="DR4" s="4891">
        <v>19</v>
      </c>
      <c r="DS4" s="4891">
        <v>0</v>
      </c>
      <c r="DT4" s="4891">
        <v>31</v>
      </c>
      <c r="DU4" s="4891">
        <v>50</v>
      </c>
      <c r="DV4" s="4891">
        <v>27</v>
      </c>
      <c r="DW4" s="4891">
        <v>29</v>
      </c>
      <c r="DX4" s="4891">
        <v>42</v>
      </c>
      <c r="DY4" s="4891">
        <v>42</v>
      </c>
      <c r="DZ4" s="4891">
        <v>36</v>
      </c>
      <c r="EA4" s="4891">
        <v>38</v>
      </c>
      <c r="EB4" s="4891">
        <v>34</v>
      </c>
      <c r="EC4" s="4891">
        <v>44</v>
      </c>
      <c r="ED4" s="4891">
        <v>38</v>
      </c>
      <c r="EE4" s="4891">
        <v>30</v>
      </c>
      <c r="EF4" s="4891">
        <v>26</v>
      </c>
      <c r="EG4" s="4891">
        <v>29</v>
      </c>
      <c r="EH4" s="4891">
        <v>31</v>
      </c>
      <c r="EI4" s="4891">
        <v>19</v>
      </c>
      <c r="EJ4" s="4891">
        <v>30</v>
      </c>
      <c r="EK4" s="4891">
        <v>38</v>
      </c>
      <c r="EL4" s="4891">
        <v>46</v>
      </c>
      <c r="EM4" s="4891">
        <v>52</v>
      </c>
      <c r="EN4" s="4891">
        <v>45</v>
      </c>
      <c r="EO4" s="4891">
        <v>42</v>
      </c>
      <c r="EP4" s="4891">
        <v>37</v>
      </c>
      <c r="EQ4" s="4891">
        <v>0</v>
      </c>
      <c r="ER4" s="4891">
        <v>34</v>
      </c>
      <c r="ES4" s="4891">
        <v>41</v>
      </c>
      <c r="ET4" s="4891">
        <v>41</v>
      </c>
      <c r="EU4" s="4891">
        <v>62</v>
      </c>
      <c r="EV4" s="4891">
        <v>44</v>
      </c>
      <c r="EW4" s="4891">
        <v>40</v>
      </c>
      <c r="EX4" s="4891">
        <v>34</v>
      </c>
      <c r="EY4" s="4891">
        <v>21</v>
      </c>
      <c r="EZ4" s="4891">
        <v>0</v>
      </c>
      <c r="FA4" s="4891">
        <v>5</v>
      </c>
      <c r="FB4" s="4891">
        <v>41</v>
      </c>
      <c r="FC4" s="4891">
        <v>28</v>
      </c>
      <c r="FD4" s="4891">
        <v>42</v>
      </c>
      <c r="FE4" s="4891">
        <v>19</v>
      </c>
      <c r="FF4" s="4891">
        <v>41</v>
      </c>
      <c r="FG4" s="4891">
        <v>46</v>
      </c>
      <c r="FH4" s="4891">
        <v>52</v>
      </c>
      <c r="FI4" s="4891">
        <v>46</v>
      </c>
      <c r="FJ4" s="4891">
        <v>47</v>
      </c>
      <c r="FK4" s="4891">
        <v>31</v>
      </c>
      <c r="FL4" s="4891">
        <v>32</v>
      </c>
      <c r="FM4" s="4891">
        <v>35</v>
      </c>
      <c r="FN4" s="4891">
        <v>47</v>
      </c>
      <c r="FO4" s="4891">
        <v>38</v>
      </c>
      <c r="FP4" s="4891">
        <v>38</v>
      </c>
      <c r="FQ4" s="4891">
        <v>34</v>
      </c>
      <c r="FR4" s="4891">
        <v>57</v>
      </c>
      <c r="FS4" s="4891">
        <v>60</v>
      </c>
      <c r="FT4" s="4891">
        <v>30</v>
      </c>
      <c r="FU4" s="4891">
        <v>46</v>
      </c>
      <c r="FV4" s="4891">
        <v>0</v>
      </c>
      <c r="FW4" s="4891">
        <v>12</v>
      </c>
      <c r="FX4" s="4891">
        <v>22</v>
      </c>
      <c r="FY4" s="4891">
        <v>20</v>
      </c>
      <c r="FZ4" s="4891">
        <v>23</v>
      </c>
      <c r="GA4" s="4891">
        <v>0</v>
      </c>
      <c r="GB4" s="4891">
        <v>30</v>
      </c>
      <c r="GC4" s="4891">
        <v>20</v>
      </c>
      <c r="GD4" s="4891">
        <v>10</v>
      </c>
      <c r="GE4" s="4891">
        <v>18</v>
      </c>
      <c r="GF4" s="4891">
        <v>22</v>
      </c>
      <c r="GG4" s="4891">
        <v>27</v>
      </c>
      <c r="GH4" s="4891">
        <v>30</v>
      </c>
      <c r="GI4" s="4891">
        <v>32</v>
      </c>
      <c r="GJ4" s="4891">
        <v>29</v>
      </c>
      <c r="GK4" s="4891">
        <v>4</v>
      </c>
      <c r="GL4" s="4891">
        <v>23</v>
      </c>
      <c r="GM4" s="4891">
        <v>21</v>
      </c>
      <c r="GN4" s="4891">
        <v>37</v>
      </c>
      <c r="GO4" s="4891">
        <v>44</v>
      </c>
      <c r="GP4" s="4891">
        <v>34</v>
      </c>
      <c r="GQ4" s="4891">
        <v>29</v>
      </c>
      <c r="GR4" s="4891">
        <v>53</v>
      </c>
      <c r="GS4" s="4891">
        <v>42</v>
      </c>
      <c r="GT4" s="4891">
        <v>7</v>
      </c>
      <c r="GU4" s="4891">
        <v>31</v>
      </c>
      <c r="GV4" s="4891">
        <v>21</v>
      </c>
      <c r="GW4" s="4891">
        <v>30</v>
      </c>
      <c r="GX4" s="4891">
        <v>28</v>
      </c>
      <c r="GY4" s="4891">
        <v>26</v>
      </c>
      <c r="GZ4" s="4891">
        <v>32</v>
      </c>
      <c r="HA4" s="4891">
        <v>21</v>
      </c>
      <c r="HB4" s="4891">
        <v>19</v>
      </c>
      <c r="HC4" s="4891">
        <v>27</v>
      </c>
      <c r="HD4" s="4891">
        <v>25</v>
      </c>
      <c r="HE4" s="4891">
        <v>20</v>
      </c>
      <c r="HF4" s="4891">
        <v>18</v>
      </c>
      <c r="HG4" s="4891">
        <v>20</v>
      </c>
      <c r="HH4" s="4891">
        <v>22</v>
      </c>
      <c r="HI4" s="4891">
        <v>20</v>
      </c>
      <c r="HJ4" s="4891">
        <v>0</v>
      </c>
      <c r="HK4" s="4891">
        <v>34</v>
      </c>
      <c r="HL4" s="4891">
        <v>23</v>
      </c>
      <c r="HM4" s="4891">
        <v>22</v>
      </c>
      <c r="HN4" s="4891">
        <v>28</v>
      </c>
      <c r="HO4" s="4891">
        <v>28</v>
      </c>
      <c r="HP4" s="4891">
        <v>17</v>
      </c>
      <c r="HQ4" s="4891">
        <v>9</v>
      </c>
      <c r="HR4" s="4891">
        <v>15</v>
      </c>
      <c r="HS4" s="4891">
        <v>12</v>
      </c>
      <c r="HT4" s="4891">
        <v>26</v>
      </c>
      <c r="HU4" s="4891">
        <v>23</v>
      </c>
      <c r="HV4" s="4891">
        <v>25</v>
      </c>
      <c r="HW4" s="4891">
        <v>23</v>
      </c>
      <c r="HX4" s="4891">
        <v>19</v>
      </c>
      <c r="HY4" s="4891">
        <v>14</v>
      </c>
      <c r="HZ4" s="4891">
        <v>5</v>
      </c>
      <c r="IA4" s="4891">
        <v>18</v>
      </c>
      <c r="IB4" s="4891">
        <v>27</v>
      </c>
      <c r="IC4" s="4891">
        <v>27</v>
      </c>
      <c r="ID4" s="4891">
        <v>35</v>
      </c>
      <c r="IE4" s="4891">
        <v>34</v>
      </c>
      <c r="IF4" s="4891">
        <v>34</v>
      </c>
      <c r="IG4" s="4891">
        <v>22</v>
      </c>
      <c r="IH4" s="4891">
        <v>31</v>
      </c>
      <c r="II4" s="4891">
        <v>28</v>
      </c>
      <c r="IJ4" s="4891">
        <v>35</v>
      </c>
      <c r="IK4" s="4891">
        <v>34</v>
      </c>
      <c r="IL4" s="4891">
        <v>13</v>
      </c>
      <c r="IM4" s="4891">
        <v>8</v>
      </c>
      <c r="IN4" s="4891">
        <v>20</v>
      </c>
      <c r="IO4" s="4891">
        <v>28</v>
      </c>
      <c r="IP4" s="4891">
        <v>17</v>
      </c>
      <c r="IQ4" s="4891">
        <v>23</v>
      </c>
      <c r="IR4" s="4891">
        <v>26</v>
      </c>
      <c r="IS4" s="4891">
        <v>18</v>
      </c>
      <c r="IT4" s="4891">
        <v>33</v>
      </c>
      <c r="IU4" s="4891">
        <v>21</v>
      </c>
      <c r="IV4" s="4891">
        <v>27</v>
      </c>
      <c r="IW4" s="4891">
        <v>19</v>
      </c>
      <c r="IX4" s="4891">
        <v>26</v>
      </c>
      <c r="IY4" s="4891">
        <v>40</v>
      </c>
      <c r="IZ4" s="4891">
        <v>31</v>
      </c>
      <c r="JA4" s="4891">
        <v>17</v>
      </c>
      <c r="JB4" s="4891">
        <v>17</v>
      </c>
      <c r="JC4" s="4891">
        <v>27</v>
      </c>
      <c r="JD4" s="4891">
        <v>20</v>
      </c>
      <c r="JE4" s="4891">
        <v>34</v>
      </c>
      <c r="JF4" s="4891">
        <v>17</v>
      </c>
      <c r="JG4" s="4891">
        <v>22</v>
      </c>
      <c r="JH4" s="4891">
        <v>13</v>
      </c>
      <c r="JI4" s="4891">
        <v>31</v>
      </c>
      <c r="JJ4" s="4891">
        <v>12</v>
      </c>
      <c r="JK4" s="4891">
        <v>21</v>
      </c>
      <c r="JL4" s="4891">
        <v>21</v>
      </c>
      <c r="JM4" s="4891">
        <v>19</v>
      </c>
      <c r="JN4" s="4891">
        <v>24</v>
      </c>
      <c r="JO4" s="4891">
        <v>13</v>
      </c>
      <c r="JP4" s="4891">
        <v>22</v>
      </c>
      <c r="JQ4" s="4891">
        <v>19</v>
      </c>
      <c r="JR4" s="4891">
        <v>25</v>
      </c>
      <c r="JS4" s="4891">
        <v>25</v>
      </c>
      <c r="JT4" s="4891">
        <v>24</v>
      </c>
      <c r="JU4" s="4891">
        <v>18</v>
      </c>
      <c r="JV4" s="4891">
        <v>16</v>
      </c>
      <c r="JW4" s="4891">
        <v>22</v>
      </c>
      <c r="JX4" s="4891">
        <v>32</v>
      </c>
      <c r="JY4" s="4891">
        <v>43</v>
      </c>
      <c r="JZ4" s="4891">
        <v>24</v>
      </c>
      <c r="KA4" s="4891">
        <v>8</v>
      </c>
      <c r="KB4" s="4891">
        <v>0</v>
      </c>
      <c r="KC4" s="4891">
        <v>30</v>
      </c>
      <c r="KD4" s="4891">
        <v>15</v>
      </c>
      <c r="KE4" s="4891">
        <v>22</v>
      </c>
      <c r="KF4" s="4891">
        <v>17</v>
      </c>
      <c r="KG4" s="4891">
        <v>26</v>
      </c>
      <c r="KH4" s="4891">
        <v>23</v>
      </c>
      <c r="KI4" s="4891">
        <v>20</v>
      </c>
      <c r="KJ4" s="4891">
        <v>27</v>
      </c>
      <c r="KK4" s="4891">
        <v>25</v>
      </c>
      <c r="KL4" s="4891">
        <v>22</v>
      </c>
      <c r="KM4" s="4891">
        <v>28</v>
      </c>
      <c r="KN4" s="4891">
        <v>19</v>
      </c>
      <c r="KO4" s="4891">
        <v>19</v>
      </c>
      <c r="KP4" s="4891">
        <v>13</v>
      </c>
      <c r="KQ4" s="4891">
        <v>21</v>
      </c>
      <c r="KR4" s="4891">
        <v>22</v>
      </c>
      <c r="KS4" s="4891">
        <v>16</v>
      </c>
      <c r="KT4" s="4891">
        <v>22</v>
      </c>
      <c r="KU4" s="4891">
        <v>15</v>
      </c>
      <c r="KV4" s="4891">
        <v>37</v>
      </c>
      <c r="KW4" s="4891">
        <v>23</v>
      </c>
      <c r="KX4" s="4891">
        <v>27</v>
      </c>
      <c r="KY4" s="4891">
        <v>31</v>
      </c>
      <c r="KZ4" s="4891">
        <v>12</v>
      </c>
      <c r="LA4" s="4891">
        <v>21</v>
      </c>
      <c r="LB4" s="4891">
        <v>24</v>
      </c>
      <c r="LC4" s="4891">
        <v>0</v>
      </c>
      <c r="LD4" s="4891">
        <v>21</v>
      </c>
      <c r="LE4" s="4891">
        <v>7</v>
      </c>
      <c r="LF4" s="4891">
        <v>17</v>
      </c>
      <c r="LG4" s="4891">
        <v>23</v>
      </c>
      <c r="LH4" s="4891">
        <v>22</v>
      </c>
      <c r="LI4" s="4891">
        <v>15</v>
      </c>
      <c r="LJ4" s="4891">
        <v>13</v>
      </c>
      <c r="LK4" s="4891">
        <v>7</v>
      </c>
      <c r="LL4" s="4891">
        <v>14</v>
      </c>
      <c r="LM4" s="4891">
        <v>13</v>
      </c>
      <c r="LN4" s="4891">
        <v>7</v>
      </c>
      <c r="LO4" s="4891">
        <v>6</v>
      </c>
      <c r="LP4" s="4891">
        <v>14</v>
      </c>
      <c r="LQ4" s="4891">
        <v>17</v>
      </c>
      <c r="LR4" s="4891">
        <v>13</v>
      </c>
      <c r="LS4" s="4891">
        <v>15</v>
      </c>
      <c r="LT4" s="4891">
        <v>20</v>
      </c>
      <c r="LU4" s="4891">
        <v>22</v>
      </c>
      <c r="LV4" s="4891">
        <v>10</v>
      </c>
      <c r="LW4" s="4891">
        <v>25</v>
      </c>
      <c r="LX4" s="4891">
        <v>21</v>
      </c>
      <c r="LY4" s="4891">
        <v>14</v>
      </c>
      <c r="LZ4" s="4891">
        <v>7</v>
      </c>
      <c r="MA4" s="4891">
        <v>17</v>
      </c>
      <c r="MB4" s="4891">
        <v>17</v>
      </c>
      <c r="MC4" s="4891">
        <v>17</v>
      </c>
      <c r="MD4" s="4891">
        <v>16</v>
      </c>
      <c r="ME4" s="4891">
        <v>12</v>
      </c>
      <c r="MF4" s="4891">
        <v>20</v>
      </c>
      <c r="MG4" s="4891">
        <v>14</v>
      </c>
      <c r="MH4" s="4891">
        <v>0</v>
      </c>
      <c r="MI4" s="4891">
        <v>0</v>
      </c>
      <c r="MJ4" s="4891">
        <v>18</v>
      </c>
      <c r="MK4" s="4891">
        <v>12</v>
      </c>
      <c r="ML4" s="4891">
        <v>20</v>
      </c>
      <c r="MM4" s="4891">
        <v>14</v>
      </c>
      <c r="MN4" s="4891">
        <v>16</v>
      </c>
      <c r="MO4" s="4891">
        <v>51</v>
      </c>
      <c r="MP4" s="4891">
        <v>53</v>
      </c>
      <c r="MQ4" s="4891">
        <v>42</v>
      </c>
      <c r="MR4" s="4891">
        <v>38</v>
      </c>
      <c r="MS4" s="4891">
        <v>16</v>
      </c>
      <c r="MU4" s="4891">
        <v>21</v>
      </c>
      <c r="MV4" s="4891">
        <v>30</v>
      </c>
      <c r="MW4" s="4891">
        <v>18</v>
      </c>
      <c r="MX4" s="4891">
        <v>37</v>
      </c>
      <c r="MY4" s="4891">
        <v>45</v>
      </c>
      <c r="MZ4" s="4891">
        <v>24</v>
      </c>
      <c r="NA4" s="4891">
        <v>21</v>
      </c>
      <c r="NB4" s="4891">
        <v>26</v>
      </c>
      <c r="NC4" s="4891">
        <v>23</v>
      </c>
      <c r="ND4" s="4891">
        <v>28</v>
      </c>
      <c r="NE4" s="4891">
        <v>57</v>
      </c>
      <c r="NF4" s="4891">
        <v>21</v>
      </c>
      <c r="NG4" s="4891">
        <v>25</v>
      </c>
      <c r="NH4" s="4891">
        <v>15</v>
      </c>
      <c r="NI4" s="4891">
        <v>17</v>
      </c>
      <c r="NJ4" s="4891">
        <v>16</v>
      </c>
      <c r="NK4" s="4891">
        <v>17</v>
      </c>
      <c r="NL4" s="4891">
        <v>14</v>
      </c>
      <c r="NM4" s="4891">
        <v>5</v>
      </c>
      <c r="NN4" s="4891">
        <v>13</v>
      </c>
      <c r="NO4" s="4891">
        <v>20</v>
      </c>
      <c r="NP4" s="4891">
        <v>19</v>
      </c>
      <c r="NQ4" s="4891">
        <v>16</v>
      </c>
      <c r="NR4" s="4891">
        <v>11</v>
      </c>
      <c r="NS4" s="4891">
        <v>4</v>
      </c>
      <c r="NT4" s="4891">
        <v>16</v>
      </c>
      <c r="NU4" s="4891">
        <v>38</v>
      </c>
      <c r="NV4" s="4891">
        <v>21</v>
      </c>
      <c r="NW4" s="4891">
        <v>21</v>
      </c>
      <c r="NX4" s="4891">
        <v>44</v>
      </c>
      <c r="NY4" s="4891">
        <v>57</v>
      </c>
      <c r="NZ4" s="4891">
        <v>49</v>
      </c>
      <c r="OA4" s="4891">
        <v>11</v>
      </c>
      <c r="OB4" s="4891">
        <v>16</v>
      </c>
      <c r="OC4" s="4891">
        <v>227</v>
      </c>
      <c r="OD4" s="4891">
        <v>51</v>
      </c>
      <c r="OE4" s="4891">
        <v>62</v>
      </c>
      <c r="OF4" s="4891">
        <v>39</v>
      </c>
      <c r="OG4" s="4891">
        <v>24</v>
      </c>
      <c r="OH4" s="4891">
        <v>80</v>
      </c>
      <c r="OI4" s="4891">
        <v>43</v>
      </c>
      <c r="OJ4" s="4891">
        <v>39</v>
      </c>
      <c r="OK4" s="4891">
        <v>370</v>
      </c>
      <c r="OL4" s="4891">
        <v>53</v>
      </c>
      <c r="OM4" s="4891">
        <v>98</v>
      </c>
      <c r="ON4" s="4891">
        <v>44</v>
      </c>
      <c r="OO4" s="4891">
        <v>76</v>
      </c>
      <c r="OP4" s="4891">
        <v>56</v>
      </c>
      <c r="OQ4" s="4891">
        <v>47</v>
      </c>
      <c r="OR4" s="4891">
        <v>21</v>
      </c>
      <c r="OS4" s="4891">
        <v>38</v>
      </c>
      <c r="OT4" s="4891">
        <v>75</v>
      </c>
      <c r="OU4" s="4891">
        <v>39</v>
      </c>
      <c r="OV4" s="4891">
        <v>136</v>
      </c>
      <c r="OW4" s="4891">
        <v>56</v>
      </c>
      <c r="OX4" s="4891">
        <v>75</v>
      </c>
      <c r="OY4" s="4891">
        <v>38</v>
      </c>
      <c r="OZ4" s="4891">
        <v>0</v>
      </c>
      <c r="PA4" s="4891">
        <v>31</v>
      </c>
      <c r="PB4" s="4891">
        <v>107</v>
      </c>
      <c r="PC4" s="4891">
        <v>46</v>
      </c>
      <c r="PD4" s="4891">
        <v>41</v>
      </c>
      <c r="PE4" s="4891">
        <v>38</v>
      </c>
      <c r="PF4" s="4891">
        <v>51</v>
      </c>
      <c r="PG4" s="4891">
        <v>85</v>
      </c>
      <c r="PH4" s="4891">
        <v>37</v>
      </c>
      <c r="PI4" s="4891">
        <v>35</v>
      </c>
      <c r="PJ4" s="4891">
        <v>55</v>
      </c>
      <c r="PK4" s="4891">
        <v>32</v>
      </c>
      <c r="PL4" s="4891">
        <v>92</v>
      </c>
      <c r="PM4" s="4891">
        <v>129</v>
      </c>
      <c r="PN4" s="4891">
        <v>122</v>
      </c>
      <c r="PO4" s="4891">
        <v>68</v>
      </c>
      <c r="PP4" s="4891">
        <v>60</v>
      </c>
      <c r="PQ4" s="4891">
        <v>141</v>
      </c>
      <c r="PR4" s="4891">
        <v>169</v>
      </c>
      <c r="PS4" s="4891">
        <v>24</v>
      </c>
      <c r="PT4" s="4891">
        <v>27</v>
      </c>
      <c r="PU4" s="4891">
        <v>73</v>
      </c>
      <c r="PV4" s="4891">
        <v>40</v>
      </c>
      <c r="PW4" s="4891">
        <v>34</v>
      </c>
      <c r="PX4" s="4891">
        <v>30</v>
      </c>
      <c r="PY4" s="4891">
        <v>35</v>
      </c>
      <c r="PZ4" s="4891">
        <v>44</v>
      </c>
      <c r="QA4" s="4891">
        <v>52</v>
      </c>
    </row>
    <row r="5" spans="1:443" x14ac:dyDescent="0.3">
      <c r="B5" s="4959"/>
    </row>
  </sheetData>
  <pageMargins left="0.7" right="0.7" top="0.75" bottom="0.75" header="0.3" footer="0.3"/>
  <pageSetup orientation="portrait" horizontalDpi="4294967293" vertic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H38"/>
  <sheetViews>
    <sheetView showGridLines="0" workbookViewId="0">
      <pane xSplit="1" topLeftCell="DT1" activePane="topRight" state="frozen"/>
      <selection pane="topRight" activeCell="EI4" sqref="EI4"/>
    </sheetView>
  </sheetViews>
  <sheetFormatPr defaultColWidth="9.109375" defaultRowHeight="13.2" x14ac:dyDescent="0.25"/>
  <cols>
    <col min="1" max="1" width="39.33203125" style="4862" bestFit="1" customWidth="1"/>
    <col min="2" max="2" width="11.6640625" style="4862" customWidth="1"/>
    <col min="3" max="4" width="9.109375" style="4862" customWidth="1"/>
    <col min="5" max="5" width="9.109375" style="4862" bestFit="1" customWidth="1"/>
    <col min="6" max="6" width="9.109375" style="4862" customWidth="1"/>
    <col min="7" max="10" width="9.109375" style="4862" bestFit="1" customWidth="1"/>
    <col min="11" max="13" width="10.109375" style="4862" bestFit="1" customWidth="1"/>
    <col min="14" max="14" width="9.109375" style="4862" bestFit="1" customWidth="1"/>
    <col min="15" max="17" width="10.109375" style="4862" bestFit="1" customWidth="1"/>
    <col min="18" max="18" width="9.109375" style="4862" bestFit="1" customWidth="1"/>
    <col min="19" max="21" width="10.109375" style="4862" bestFit="1" customWidth="1"/>
    <col min="22" max="31" width="9.109375" style="4862" bestFit="1" customWidth="1"/>
    <col min="32" max="38" width="10.109375" style="4862" bestFit="1" customWidth="1"/>
    <col min="39" max="39" width="9.109375" style="4862"/>
    <col min="40" max="40" width="9.109375" style="4862" bestFit="1" customWidth="1"/>
    <col min="41" max="44" width="10.109375" style="4862" bestFit="1" customWidth="1"/>
    <col min="45" max="45" width="9.109375" style="4862" bestFit="1" customWidth="1"/>
    <col min="46" max="51" width="10.109375" style="4862" bestFit="1" customWidth="1"/>
    <col min="52" max="52" width="9.109375" style="4862" bestFit="1" customWidth="1"/>
    <col min="53" max="53" width="8.109375" style="4862" bestFit="1" customWidth="1"/>
    <col min="54" max="60" width="9.109375" style="4862" bestFit="1" customWidth="1"/>
    <col min="61" max="61" width="10.109375" style="4862" bestFit="1" customWidth="1"/>
    <col min="62" max="66" width="9.109375" style="4862" bestFit="1" customWidth="1"/>
    <col min="67" max="68" width="8.109375" style="4862" bestFit="1" customWidth="1"/>
    <col min="69" max="70" width="10.109375" style="4862" bestFit="1" customWidth="1"/>
    <col min="71" max="73" width="9.109375" style="4862" bestFit="1" customWidth="1"/>
    <col min="74" max="75" width="8.109375" style="4862" bestFit="1" customWidth="1"/>
    <col min="76" max="76" width="9.109375" style="4862" bestFit="1" customWidth="1"/>
    <col min="77" max="77" width="9.109375" style="4862"/>
    <col min="78" max="80" width="9.109375" style="4862" bestFit="1" customWidth="1"/>
    <col min="81" max="93" width="9.109375" style="4862"/>
    <col min="94" max="94" width="8.109375" style="4862" bestFit="1" customWidth="1"/>
    <col min="95" max="118" width="9.109375" style="4862"/>
    <col min="119" max="120" width="10.109375" style="4862" bestFit="1" customWidth="1"/>
    <col min="121" max="122" width="9.109375" style="4862"/>
    <col min="123" max="127" width="10.109375" style="4862" bestFit="1" customWidth="1"/>
    <col min="128" max="130" width="9.109375" style="4862"/>
    <col min="131" max="137" width="10.109375" style="4862" bestFit="1" customWidth="1"/>
    <col min="138" max="16384" width="9.109375" style="4862"/>
  </cols>
  <sheetData>
    <row r="1" spans="1:138" x14ac:dyDescent="0.25">
      <c r="A1" s="4836" t="s">
        <v>708</v>
      </c>
    </row>
    <row r="2" spans="1:138" x14ac:dyDescent="0.25">
      <c r="B2" s="4863"/>
    </row>
    <row r="3" spans="1:138" x14ac:dyDescent="0.25">
      <c r="A3" s="4871" t="s">
        <v>5</v>
      </c>
      <c r="B3" s="4871" t="s">
        <v>713</v>
      </c>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row>
    <row r="4" spans="1:138" x14ac:dyDescent="0.25">
      <c r="A4" s="4871" t="s">
        <v>712</v>
      </c>
      <c r="B4" s="4863">
        <v>42933</v>
      </c>
      <c r="C4" s="4863">
        <v>42934</v>
      </c>
      <c r="D4" s="4863">
        <v>42935</v>
      </c>
      <c r="E4" s="4863">
        <v>42936</v>
      </c>
      <c r="F4" s="4863">
        <v>42937</v>
      </c>
      <c r="G4" s="4863">
        <v>42940</v>
      </c>
      <c r="H4" s="4863">
        <v>42941</v>
      </c>
      <c r="I4" s="4863">
        <v>42942</v>
      </c>
      <c r="J4" s="4863">
        <v>42943</v>
      </c>
      <c r="K4" s="4863">
        <v>42944</v>
      </c>
      <c r="L4" s="4863">
        <v>42947</v>
      </c>
      <c r="M4" s="4863">
        <v>42948</v>
      </c>
      <c r="N4" s="4863">
        <v>42949</v>
      </c>
      <c r="O4" s="4863">
        <v>42950</v>
      </c>
      <c r="P4" s="4863">
        <v>42951</v>
      </c>
      <c r="Q4" s="4863">
        <v>42954</v>
      </c>
      <c r="R4" s="4863">
        <v>42955</v>
      </c>
      <c r="S4" s="4863">
        <v>42956</v>
      </c>
      <c r="T4" s="4863">
        <v>42957</v>
      </c>
      <c r="U4" s="4863">
        <v>42958</v>
      </c>
      <c r="V4" s="4863">
        <v>42961</v>
      </c>
      <c r="W4" s="4863">
        <v>42962</v>
      </c>
      <c r="X4" s="4863">
        <v>42963</v>
      </c>
      <c r="Y4" s="4863">
        <v>42964</v>
      </c>
      <c r="Z4" s="4863">
        <v>42968</v>
      </c>
      <c r="AA4" s="4863">
        <v>42969</v>
      </c>
      <c r="AB4" s="4863">
        <v>42970</v>
      </c>
      <c r="AC4" s="4863">
        <v>42971</v>
      </c>
      <c r="AD4" s="4863">
        <v>42984</v>
      </c>
      <c r="AE4" s="4863">
        <v>43000</v>
      </c>
      <c r="AF4" s="4863">
        <v>43018</v>
      </c>
      <c r="AG4" s="4863">
        <v>43020</v>
      </c>
      <c r="AH4" s="4863">
        <v>43024</v>
      </c>
      <c r="AI4" s="4863">
        <v>43031</v>
      </c>
      <c r="AJ4" s="4863">
        <v>43032</v>
      </c>
      <c r="AK4" s="4863">
        <v>43037</v>
      </c>
      <c r="AL4" s="4863">
        <v>43039</v>
      </c>
      <c r="AM4" s="4863">
        <v>43044</v>
      </c>
      <c r="AN4" s="4863">
        <v>43047</v>
      </c>
      <c r="AO4" s="4863">
        <v>43051</v>
      </c>
      <c r="AP4" s="4863">
        <v>43059</v>
      </c>
      <c r="AQ4" s="4863">
        <v>43060</v>
      </c>
      <c r="AR4" s="4863">
        <v>43066</v>
      </c>
      <c r="AS4" s="4863">
        <v>43074</v>
      </c>
      <c r="AT4" s="4863">
        <v>43079</v>
      </c>
      <c r="AU4" s="4863">
        <v>43084</v>
      </c>
      <c r="AV4" s="4863">
        <v>43086</v>
      </c>
      <c r="AW4" s="4863">
        <v>43091</v>
      </c>
      <c r="AX4" s="4863">
        <v>43093</v>
      </c>
      <c r="AY4" s="4863">
        <v>43096</v>
      </c>
      <c r="AZ4" s="4863">
        <v>43102</v>
      </c>
      <c r="BA4" s="4863">
        <v>43105</v>
      </c>
      <c r="BB4" s="4863">
        <v>43108</v>
      </c>
      <c r="BC4" s="4863">
        <v>43110</v>
      </c>
      <c r="BD4" s="4863">
        <v>43115</v>
      </c>
      <c r="BE4" s="4863">
        <v>43122</v>
      </c>
      <c r="BF4" s="4863">
        <v>43124</v>
      </c>
      <c r="BG4" s="4863">
        <v>43129</v>
      </c>
      <c r="BH4" s="4863">
        <v>43136</v>
      </c>
      <c r="BI4" s="4863">
        <v>43139</v>
      </c>
      <c r="BJ4" s="4863">
        <v>43140</v>
      </c>
      <c r="BK4" s="4863">
        <v>43143</v>
      </c>
      <c r="BL4" s="4863">
        <v>43150</v>
      </c>
      <c r="BM4" s="4863">
        <v>43153</v>
      </c>
      <c r="BN4" s="4863">
        <v>43157</v>
      </c>
      <c r="BO4" s="4863">
        <v>43160</v>
      </c>
      <c r="BP4" s="4863">
        <v>43164</v>
      </c>
      <c r="BQ4" s="4863">
        <v>43166</v>
      </c>
      <c r="BR4" s="4863">
        <v>43171</v>
      </c>
      <c r="BS4" s="4863">
        <v>43174</v>
      </c>
      <c r="BT4" s="4863">
        <v>43178</v>
      </c>
      <c r="BU4" s="4863">
        <v>43185</v>
      </c>
      <c r="BV4" s="4863">
        <v>43192</v>
      </c>
      <c r="BW4" s="4863">
        <v>43194</v>
      </c>
      <c r="BX4" s="4863">
        <v>43199</v>
      </c>
      <c r="BY4" s="4863">
        <v>43206</v>
      </c>
      <c r="BZ4" s="4863">
        <v>43213</v>
      </c>
      <c r="CA4" s="4863">
        <v>43215</v>
      </c>
      <c r="CB4" s="4863">
        <v>43220</v>
      </c>
      <c r="CC4" s="4863">
        <v>43227</v>
      </c>
      <c r="CD4" s="4863">
        <v>43234</v>
      </c>
      <c r="CE4" s="4863">
        <v>43236</v>
      </c>
      <c r="CF4" s="4863">
        <v>43240</v>
      </c>
      <c r="CG4" s="4863">
        <v>43242</v>
      </c>
      <c r="CH4" s="4863">
        <v>43248</v>
      </c>
      <c r="CI4" s="4863">
        <v>43249</v>
      </c>
      <c r="CJ4" s="4863">
        <v>43255</v>
      </c>
      <c r="CK4" s="4863">
        <v>43262</v>
      </c>
      <c r="CL4" s="4863">
        <v>43263</v>
      </c>
      <c r="CM4" s="4863">
        <v>43269</v>
      </c>
      <c r="CN4" s="4863">
        <v>43270</v>
      </c>
      <c r="CO4" s="4863">
        <v>43276</v>
      </c>
      <c r="CP4" s="4863">
        <v>43283</v>
      </c>
      <c r="CQ4" s="4863">
        <v>43290</v>
      </c>
      <c r="CR4" s="4863">
        <v>43292</v>
      </c>
      <c r="CS4" s="4863">
        <v>43297</v>
      </c>
      <c r="CT4" s="4863">
        <v>43300</v>
      </c>
      <c r="CU4" s="4863">
        <v>43304</v>
      </c>
      <c r="CV4" s="4863">
        <v>43306</v>
      </c>
      <c r="CW4" s="4863">
        <v>43311</v>
      </c>
      <c r="CX4" s="4863">
        <v>43313</v>
      </c>
      <c r="CY4" s="4863">
        <v>43318</v>
      </c>
      <c r="CZ4" s="4863">
        <v>43320</v>
      </c>
      <c r="DA4" s="4863">
        <v>43325</v>
      </c>
      <c r="DB4" s="4863">
        <v>43327</v>
      </c>
      <c r="DC4" s="4863">
        <v>43328</v>
      </c>
      <c r="DD4" s="4863">
        <v>43332</v>
      </c>
      <c r="DE4" s="4863">
        <v>43333</v>
      </c>
      <c r="DF4" s="4863">
        <v>43335</v>
      </c>
      <c r="DG4" s="4863">
        <v>43339</v>
      </c>
      <c r="DH4" s="4863">
        <v>43340</v>
      </c>
      <c r="DI4" s="4863">
        <v>43346</v>
      </c>
      <c r="DJ4" s="4863">
        <v>43347</v>
      </c>
      <c r="DK4" s="4863">
        <v>43360</v>
      </c>
      <c r="DL4" s="4863">
        <v>43367</v>
      </c>
      <c r="DM4" s="4863">
        <v>43369</v>
      </c>
      <c r="DN4" s="4863">
        <v>43374</v>
      </c>
      <c r="DO4" s="4863">
        <v>43388</v>
      </c>
      <c r="DP4" s="4863">
        <v>43402</v>
      </c>
      <c r="DQ4" s="4863">
        <v>43409</v>
      </c>
      <c r="DR4" s="4863">
        <v>43410</v>
      </c>
      <c r="DS4" s="4863">
        <v>43416</v>
      </c>
      <c r="DT4" s="4863">
        <v>43417</v>
      </c>
      <c r="DU4" s="4863">
        <v>43423</v>
      </c>
      <c r="DV4" s="4863">
        <v>43430</v>
      </c>
      <c r="DW4" s="4863">
        <v>43431</v>
      </c>
      <c r="DX4" s="4863">
        <v>43437</v>
      </c>
      <c r="DY4" s="4863">
        <v>43438</v>
      </c>
      <c r="DZ4" s="4863">
        <v>43441</v>
      </c>
      <c r="EA4" s="4863">
        <v>43444</v>
      </c>
      <c r="EB4" s="4863">
        <v>43445</v>
      </c>
      <c r="EC4" s="4863">
        <v>43446</v>
      </c>
      <c r="ED4" s="4863">
        <v>43451</v>
      </c>
      <c r="EE4" s="4863">
        <v>43452</v>
      </c>
      <c r="EF4" s="4863">
        <v>43453</v>
      </c>
      <c r="EG4" s="4863">
        <v>43465</v>
      </c>
      <c r="EH4" s="4863">
        <v>43467</v>
      </c>
    </row>
    <row r="5" spans="1:138" x14ac:dyDescent="0.25">
      <c r="A5" s="4897" t="s">
        <v>588</v>
      </c>
      <c r="B5" s="4898">
        <v>0</v>
      </c>
      <c r="C5" s="4898">
        <v>0</v>
      </c>
      <c r="D5" s="4898">
        <v>0</v>
      </c>
      <c r="E5" s="4898">
        <v>0</v>
      </c>
      <c r="F5" s="4898">
        <v>5</v>
      </c>
      <c r="G5" s="4898">
        <v>0</v>
      </c>
      <c r="H5" s="4898">
        <v>14</v>
      </c>
      <c r="I5" s="4898">
        <v>0</v>
      </c>
      <c r="J5" s="4898">
        <v>0</v>
      </c>
      <c r="K5" s="4898">
        <v>0</v>
      </c>
      <c r="L5" s="4898">
        <v>0</v>
      </c>
      <c r="M5" s="4898">
        <v>0</v>
      </c>
      <c r="N5" s="4898">
        <v>3</v>
      </c>
      <c r="O5" s="4898">
        <v>0</v>
      </c>
      <c r="P5" s="4898">
        <v>0</v>
      </c>
      <c r="Q5" s="4898">
        <v>0</v>
      </c>
      <c r="R5" s="4898">
        <v>0</v>
      </c>
      <c r="S5" s="4898">
        <v>0</v>
      </c>
      <c r="T5" s="4898">
        <v>6</v>
      </c>
      <c r="U5" s="4898">
        <v>0</v>
      </c>
      <c r="V5" s="4898">
        <v>5</v>
      </c>
      <c r="W5" s="4898">
        <v>0</v>
      </c>
      <c r="X5" s="4898">
        <v>0</v>
      </c>
      <c r="Y5" s="4898">
        <v>0</v>
      </c>
      <c r="Z5" s="4898">
        <v>8</v>
      </c>
      <c r="AA5" s="4898">
        <v>0</v>
      </c>
      <c r="AB5" s="4898">
        <v>0</v>
      </c>
      <c r="AC5" s="4898">
        <v>0</v>
      </c>
      <c r="AD5" s="4898">
        <v>5</v>
      </c>
      <c r="AE5" s="4898">
        <v>3</v>
      </c>
      <c r="AF5" s="4898">
        <v>14</v>
      </c>
      <c r="AG5" s="4898">
        <v>0</v>
      </c>
      <c r="AH5" s="4898">
        <v>2</v>
      </c>
      <c r="AI5" s="4898">
        <v>4</v>
      </c>
      <c r="AJ5" s="4898">
        <v>0</v>
      </c>
      <c r="AK5" s="4898">
        <v>6</v>
      </c>
      <c r="AL5" s="4898">
        <v>0</v>
      </c>
      <c r="AM5" s="4898">
        <v>3</v>
      </c>
      <c r="AN5" s="4898">
        <v>0</v>
      </c>
      <c r="AO5" s="4898">
        <v>7</v>
      </c>
      <c r="AP5" s="4898">
        <v>6</v>
      </c>
      <c r="AQ5" s="4898">
        <v>0</v>
      </c>
      <c r="AR5" s="4898">
        <v>6</v>
      </c>
      <c r="AS5" s="4898">
        <v>3</v>
      </c>
      <c r="AT5" s="4898">
        <v>5</v>
      </c>
      <c r="AU5" s="4898">
        <v>0</v>
      </c>
      <c r="AV5" s="4898">
        <v>2</v>
      </c>
      <c r="AW5" s="4898">
        <v>0</v>
      </c>
      <c r="AX5" s="4898">
        <v>5</v>
      </c>
      <c r="AY5" s="4898">
        <v>0</v>
      </c>
      <c r="AZ5" s="4898">
        <v>3</v>
      </c>
      <c r="BA5" s="4898">
        <v>0</v>
      </c>
      <c r="BB5" s="4898">
        <v>4</v>
      </c>
      <c r="BC5" s="4898">
        <v>0</v>
      </c>
      <c r="BD5" s="4898">
        <v>3</v>
      </c>
      <c r="BE5" s="4898">
        <v>3</v>
      </c>
      <c r="BF5" s="4898">
        <v>0</v>
      </c>
      <c r="BG5" s="4898">
        <v>4</v>
      </c>
      <c r="BH5" s="4898">
        <v>3</v>
      </c>
      <c r="BI5" s="4898">
        <v>0</v>
      </c>
      <c r="BJ5" s="4898">
        <v>0</v>
      </c>
      <c r="BK5" s="4898">
        <v>5</v>
      </c>
      <c r="BL5" s="4898">
        <v>2</v>
      </c>
      <c r="BM5" s="4898">
        <v>0</v>
      </c>
      <c r="BN5" s="4898">
        <v>3</v>
      </c>
      <c r="BO5" s="4898">
        <v>0</v>
      </c>
      <c r="BP5" s="4898">
        <v>7</v>
      </c>
      <c r="BQ5" s="4898">
        <v>0</v>
      </c>
      <c r="BR5" s="4898">
        <v>5</v>
      </c>
      <c r="BS5" s="4898">
        <v>0</v>
      </c>
      <c r="BT5" s="4898">
        <v>3</v>
      </c>
      <c r="BU5" s="4898">
        <v>2</v>
      </c>
      <c r="BV5" s="4898">
        <v>2</v>
      </c>
      <c r="BW5" s="4898">
        <v>0</v>
      </c>
      <c r="BX5" s="4898">
        <v>3</v>
      </c>
      <c r="BY5" s="4898">
        <v>6</v>
      </c>
      <c r="BZ5" s="4898">
        <v>5</v>
      </c>
      <c r="CA5" s="4898">
        <v>0</v>
      </c>
      <c r="CB5" s="4898">
        <v>5</v>
      </c>
      <c r="CC5" s="4898">
        <v>2</v>
      </c>
      <c r="CD5" s="4898">
        <v>5</v>
      </c>
      <c r="CE5" s="4898">
        <v>0</v>
      </c>
      <c r="CF5" s="4898">
        <v>4</v>
      </c>
      <c r="CG5" s="4898">
        <v>0</v>
      </c>
      <c r="CH5" s="4898">
        <v>5</v>
      </c>
      <c r="CI5" s="4898">
        <v>0</v>
      </c>
      <c r="CJ5" s="4898">
        <v>5</v>
      </c>
      <c r="CK5" s="4898">
        <v>2</v>
      </c>
      <c r="CL5" s="4898">
        <v>0</v>
      </c>
      <c r="CM5" s="4898">
        <v>3</v>
      </c>
      <c r="CN5" s="4898">
        <v>0</v>
      </c>
      <c r="CO5" s="4898">
        <v>3</v>
      </c>
      <c r="CP5" s="4898">
        <v>9</v>
      </c>
      <c r="CQ5" s="4898">
        <v>5</v>
      </c>
      <c r="CR5" s="4898">
        <v>0</v>
      </c>
      <c r="CS5" s="4898">
        <v>3</v>
      </c>
      <c r="CT5" s="4898">
        <v>0</v>
      </c>
      <c r="CU5" s="4898">
        <v>3</v>
      </c>
      <c r="CV5" s="4898">
        <v>0</v>
      </c>
      <c r="CW5" s="4898">
        <v>2</v>
      </c>
      <c r="CX5" s="4898">
        <v>0</v>
      </c>
      <c r="CY5" s="4898">
        <v>6</v>
      </c>
      <c r="CZ5" s="4898">
        <v>0</v>
      </c>
      <c r="DA5" s="4898">
        <v>7</v>
      </c>
      <c r="DB5" s="4898">
        <v>0</v>
      </c>
      <c r="DC5" s="4898">
        <v>0</v>
      </c>
      <c r="DD5" s="4898">
        <v>5</v>
      </c>
      <c r="DE5" s="4898">
        <v>0</v>
      </c>
      <c r="DF5" s="4898">
        <v>0</v>
      </c>
      <c r="DG5" s="4898">
        <v>6</v>
      </c>
      <c r="DH5" s="4898">
        <v>0</v>
      </c>
      <c r="DI5" s="4898">
        <v>3</v>
      </c>
      <c r="DJ5" s="4898">
        <v>0</v>
      </c>
      <c r="DK5" s="4898">
        <v>3</v>
      </c>
      <c r="DL5" s="4898">
        <v>4</v>
      </c>
      <c r="DM5" s="4898">
        <v>0</v>
      </c>
      <c r="DN5" s="4898">
        <v>6</v>
      </c>
      <c r="DO5" s="4898">
        <v>4</v>
      </c>
      <c r="DP5" s="4898">
        <v>5</v>
      </c>
      <c r="DQ5" s="4898">
        <v>5</v>
      </c>
      <c r="DR5" s="4898">
        <v>0</v>
      </c>
      <c r="DS5" s="4898">
        <v>4</v>
      </c>
      <c r="DT5" s="4898">
        <v>0</v>
      </c>
      <c r="DU5" s="4898">
        <v>3</v>
      </c>
      <c r="DV5" s="4898">
        <v>4</v>
      </c>
      <c r="DW5" s="4898">
        <v>0</v>
      </c>
      <c r="DX5" s="4898">
        <v>3</v>
      </c>
      <c r="DY5" s="4898">
        <v>0</v>
      </c>
      <c r="DZ5" s="4898">
        <v>0</v>
      </c>
      <c r="EA5" s="4898">
        <v>5</v>
      </c>
      <c r="EB5" s="4898">
        <v>0</v>
      </c>
      <c r="EC5" s="4898">
        <v>0</v>
      </c>
      <c r="ED5" s="4898">
        <v>4</v>
      </c>
      <c r="EE5" s="4898">
        <v>0</v>
      </c>
      <c r="EF5" s="4898">
        <v>0</v>
      </c>
      <c r="EG5" s="4898">
        <v>5</v>
      </c>
      <c r="EH5" s="4898">
        <v>0</v>
      </c>
    </row>
    <row r="6" spans="1:138" x14ac:dyDescent="0.25">
      <c r="A6" s="4899" t="s">
        <v>729</v>
      </c>
      <c r="B6" s="4900">
        <v>0</v>
      </c>
      <c r="C6" s="4900">
        <v>0</v>
      </c>
      <c r="D6" s="4900">
        <v>0</v>
      </c>
      <c r="E6" s="4900">
        <v>0</v>
      </c>
      <c r="F6" s="4900">
        <v>0</v>
      </c>
      <c r="G6" s="4900">
        <v>0</v>
      </c>
      <c r="H6" s="4900">
        <v>0</v>
      </c>
      <c r="I6" s="4900">
        <v>0</v>
      </c>
      <c r="J6" s="4900">
        <v>0</v>
      </c>
      <c r="K6" s="4900">
        <v>0</v>
      </c>
      <c r="L6" s="4900">
        <v>0</v>
      </c>
      <c r="M6" s="4900">
        <v>0</v>
      </c>
      <c r="N6" s="4900">
        <v>0</v>
      </c>
      <c r="O6" s="4900">
        <v>0</v>
      </c>
      <c r="P6" s="4900">
        <v>0</v>
      </c>
      <c r="Q6" s="4900">
        <v>0</v>
      </c>
      <c r="R6" s="4900">
        <v>0</v>
      </c>
      <c r="S6" s="4900">
        <v>0</v>
      </c>
      <c r="T6" s="4900">
        <v>1</v>
      </c>
      <c r="U6" s="4900">
        <v>0</v>
      </c>
      <c r="V6" s="4900">
        <v>0</v>
      </c>
      <c r="W6" s="4900">
        <v>0</v>
      </c>
      <c r="X6" s="4900">
        <v>0</v>
      </c>
      <c r="Y6" s="4900">
        <v>0</v>
      </c>
      <c r="Z6" s="4900">
        <v>0</v>
      </c>
      <c r="AA6" s="4900">
        <v>0</v>
      </c>
      <c r="AB6" s="4900">
        <v>0</v>
      </c>
      <c r="AC6" s="4900">
        <v>0</v>
      </c>
      <c r="AD6" s="4900">
        <v>0</v>
      </c>
      <c r="AE6" s="4900">
        <v>0</v>
      </c>
      <c r="AF6" s="4900">
        <v>0</v>
      </c>
      <c r="AG6" s="4900">
        <v>1</v>
      </c>
      <c r="AH6" s="4900">
        <v>0</v>
      </c>
      <c r="AI6" s="4900">
        <v>0</v>
      </c>
      <c r="AJ6" s="4900">
        <v>0</v>
      </c>
      <c r="AK6" s="4900">
        <v>0</v>
      </c>
      <c r="AL6" s="4900">
        <v>0</v>
      </c>
      <c r="AM6" s="4900">
        <v>0</v>
      </c>
      <c r="AN6" s="4900">
        <v>0</v>
      </c>
      <c r="AO6" s="4900">
        <v>0</v>
      </c>
      <c r="AP6" s="4900">
        <v>0</v>
      </c>
      <c r="AQ6" s="4900">
        <v>0</v>
      </c>
      <c r="AR6" s="4900">
        <v>0</v>
      </c>
      <c r="AS6" s="4900">
        <v>0</v>
      </c>
      <c r="AT6" s="4900">
        <v>0</v>
      </c>
      <c r="AU6" s="4900">
        <v>0</v>
      </c>
      <c r="AV6" s="4900">
        <v>0</v>
      </c>
      <c r="AW6" s="4900">
        <v>0</v>
      </c>
      <c r="AX6" s="4900">
        <v>0</v>
      </c>
      <c r="AY6" s="4900">
        <v>0</v>
      </c>
      <c r="AZ6" s="4900">
        <v>0</v>
      </c>
      <c r="BA6" s="4900">
        <v>0</v>
      </c>
      <c r="BB6" s="4900">
        <v>0</v>
      </c>
      <c r="BC6" s="4900">
        <v>0</v>
      </c>
      <c r="BD6" s="4900">
        <v>0</v>
      </c>
      <c r="BE6" s="4900">
        <v>0</v>
      </c>
      <c r="BF6" s="4900">
        <v>0</v>
      </c>
      <c r="BG6" s="4900">
        <v>0</v>
      </c>
      <c r="BH6" s="4900">
        <v>0</v>
      </c>
      <c r="BI6" s="4900">
        <v>0</v>
      </c>
      <c r="BJ6" s="4900">
        <v>0</v>
      </c>
      <c r="BK6" s="4900">
        <v>0</v>
      </c>
      <c r="BL6" s="4900">
        <v>0</v>
      </c>
      <c r="BM6" s="4900">
        <v>0</v>
      </c>
      <c r="BN6" s="4900">
        <v>0</v>
      </c>
      <c r="BO6" s="4900">
        <v>0</v>
      </c>
      <c r="BP6" s="4900">
        <v>0</v>
      </c>
      <c r="BQ6" s="4900">
        <v>0</v>
      </c>
      <c r="BR6" s="4900">
        <v>0</v>
      </c>
      <c r="BS6" s="4900">
        <v>0</v>
      </c>
      <c r="BT6" s="4900">
        <v>0</v>
      </c>
      <c r="BU6" s="4900">
        <v>0</v>
      </c>
      <c r="BV6" s="4900">
        <v>0</v>
      </c>
      <c r="BW6" s="4900">
        <v>0</v>
      </c>
      <c r="BX6" s="4900">
        <v>0</v>
      </c>
      <c r="BY6" s="4900">
        <v>0</v>
      </c>
      <c r="BZ6" s="4900">
        <v>0</v>
      </c>
      <c r="CA6" s="4900">
        <v>0</v>
      </c>
      <c r="CB6" s="4900">
        <v>0</v>
      </c>
      <c r="CC6" s="4900">
        <v>0</v>
      </c>
      <c r="CD6" s="4900">
        <v>0</v>
      </c>
      <c r="CE6" s="4900">
        <v>0</v>
      </c>
      <c r="CF6" s="4900">
        <v>0</v>
      </c>
      <c r="CG6" s="4900">
        <v>0</v>
      </c>
      <c r="CH6" s="4900">
        <v>0</v>
      </c>
      <c r="CI6" s="4900">
        <v>0</v>
      </c>
      <c r="CJ6" s="4900">
        <v>0</v>
      </c>
      <c r="CK6" s="4900">
        <v>0</v>
      </c>
      <c r="CL6" s="4900">
        <v>0</v>
      </c>
      <c r="CM6" s="4900">
        <v>0</v>
      </c>
      <c r="CN6" s="4900">
        <v>0</v>
      </c>
      <c r="CO6" s="4900">
        <v>0</v>
      </c>
      <c r="CP6" s="4900">
        <v>0</v>
      </c>
      <c r="CQ6" s="4900">
        <v>0</v>
      </c>
      <c r="CR6" s="4900">
        <v>0</v>
      </c>
      <c r="CS6" s="4900">
        <v>0</v>
      </c>
      <c r="CT6" s="4900">
        <v>0</v>
      </c>
      <c r="CU6" s="4900">
        <v>0</v>
      </c>
      <c r="CV6" s="4900">
        <v>0</v>
      </c>
      <c r="CW6" s="4900">
        <v>0</v>
      </c>
      <c r="CX6" s="4900">
        <v>0</v>
      </c>
      <c r="CY6" s="4900">
        <v>0</v>
      </c>
      <c r="CZ6" s="4900">
        <v>0</v>
      </c>
      <c r="DA6" s="4900">
        <v>0</v>
      </c>
      <c r="DB6" s="4900">
        <v>0</v>
      </c>
      <c r="DC6" s="4900">
        <v>0</v>
      </c>
      <c r="DD6" s="4900">
        <v>0</v>
      </c>
      <c r="DE6" s="4900">
        <v>0</v>
      </c>
      <c r="DF6" s="4900">
        <v>1</v>
      </c>
      <c r="DG6" s="4900">
        <v>0</v>
      </c>
      <c r="DH6" s="4900">
        <v>0</v>
      </c>
      <c r="DI6" s="4900">
        <v>0</v>
      </c>
      <c r="DJ6" s="4900">
        <v>0</v>
      </c>
      <c r="DK6" s="4900">
        <v>0</v>
      </c>
      <c r="DL6" s="4900">
        <v>0</v>
      </c>
      <c r="DM6" s="4900">
        <v>0</v>
      </c>
      <c r="DN6" s="4900">
        <v>0</v>
      </c>
      <c r="DO6" s="4900">
        <v>0</v>
      </c>
      <c r="DP6" s="4900">
        <v>0</v>
      </c>
      <c r="DQ6" s="4900">
        <v>0</v>
      </c>
      <c r="DR6" s="4900">
        <v>0</v>
      </c>
      <c r="DS6" s="4900">
        <v>0</v>
      </c>
      <c r="DT6" s="4900">
        <v>0</v>
      </c>
      <c r="DU6" s="4900">
        <v>0</v>
      </c>
      <c r="DV6" s="4900">
        <v>0</v>
      </c>
      <c r="DW6" s="4900">
        <v>0</v>
      </c>
      <c r="DX6" s="4900">
        <v>0</v>
      </c>
      <c r="DY6" s="4900">
        <v>0</v>
      </c>
      <c r="DZ6" s="4900">
        <v>0</v>
      </c>
      <c r="EA6" s="4900">
        <v>0</v>
      </c>
      <c r="EB6" s="4900">
        <v>0</v>
      </c>
      <c r="EC6" s="4900">
        <v>0</v>
      </c>
      <c r="ED6" s="4900">
        <v>0</v>
      </c>
      <c r="EE6" s="4900">
        <v>0</v>
      </c>
      <c r="EF6" s="4900">
        <v>0</v>
      </c>
      <c r="EG6" s="4900">
        <v>0</v>
      </c>
      <c r="EH6" s="4900">
        <v>0</v>
      </c>
    </row>
    <row r="7" spans="1:138" x14ac:dyDescent="0.25">
      <c r="A7" s="4899" t="s">
        <v>701</v>
      </c>
      <c r="B7" s="4900">
        <v>0</v>
      </c>
      <c r="C7" s="4900">
        <v>0</v>
      </c>
      <c r="D7" s="4900">
        <v>0</v>
      </c>
      <c r="E7" s="4900">
        <v>0</v>
      </c>
      <c r="F7" s="4900">
        <v>0</v>
      </c>
      <c r="G7" s="4900">
        <v>0</v>
      </c>
      <c r="H7" s="4900">
        <v>0</v>
      </c>
      <c r="I7" s="4900">
        <v>0</v>
      </c>
      <c r="J7" s="4900">
        <v>0</v>
      </c>
      <c r="K7" s="4900">
        <v>1</v>
      </c>
      <c r="L7" s="4900">
        <v>0</v>
      </c>
      <c r="M7" s="4900">
        <v>0</v>
      </c>
      <c r="N7" s="4900">
        <v>0</v>
      </c>
      <c r="O7" s="4900">
        <v>0</v>
      </c>
      <c r="P7" s="4900">
        <v>0</v>
      </c>
      <c r="Q7" s="4900">
        <v>0</v>
      </c>
      <c r="R7" s="4900">
        <v>0</v>
      </c>
      <c r="S7" s="4900">
        <v>0</v>
      </c>
      <c r="T7" s="4900">
        <v>0</v>
      </c>
      <c r="U7" s="4900">
        <v>0</v>
      </c>
      <c r="V7" s="4900">
        <v>0</v>
      </c>
      <c r="W7" s="4900">
        <v>0</v>
      </c>
      <c r="X7" s="4900">
        <v>0</v>
      </c>
      <c r="Y7" s="4900">
        <v>1</v>
      </c>
      <c r="Z7" s="4900">
        <v>0</v>
      </c>
      <c r="AA7" s="4900">
        <v>0</v>
      </c>
      <c r="AB7" s="4900">
        <v>0</v>
      </c>
      <c r="AC7" s="4900">
        <v>0</v>
      </c>
      <c r="AD7" s="4900">
        <v>0</v>
      </c>
      <c r="AE7" s="4900">
        <v>0</v>
      </c>
      <c r="AF7" s="4900">
        <v>0</v>
      </c>
      <c r="AG7" s="4900">
        <v>0</v>
      </c>
      <c r="AH7" s="4900">
        <v>0</v>
      </c>
      <c r="AI7" s="4900">
        <v>0</v>
      </c>
      <c r="AJ7" s="4900">
        <v>0</v>
      </c>
      <c r="AK7" s="4900">
        <v>0</v>
      </c>
      <c r="AL7" s="4900">
        <v>0</v>
      </c>
      <c r="AM7" s="4900">
        <v>0</v>
      </c>
      <c r="AN7" s="4900">
        <v>0</v>
      </c>
      <c r="AO7" s="4900">
        <v>0</v>
      </c>
      <c r="AP7" s="4900">
        <v>0</v>
      </c>
      <c r="AQ7" s="4900">
        <v>0</v>
      </c>
      <c r="AR7" s="4900">
        <v>0</v>
      </c>
      <c r="AS7" s="4900">
        <v>0</v>
      </c>
      <c r="AT7" s="4900">
        <v>0</v>
      </c>
      <c r="AU7" s="4900">
        <v>0</v>
      </c>
      <c r="AV7" s="4900">
        <v>0</v>
      </c>
      <c r="AW7" s="4900">
        <v>0</v>
      </c>
      <c r="AX7" s="4900">
        <v>0</v>
      </c>
      <c r="AY7" s="4900">
        <v>0</v>
      </c>
      <c r="AZ7" s="4900">
        <v>1</v>
      </c>
      <c r="BA7" s="4900">
        <v>0</v>
      </c>
      <c r="BB7" s="4900">
        <v>0</v>
      </c>
      <c r="BC7" s="4900">
        <v>0</v>
      </c>
      <c r="BD7" s="4900">
        <v>0</v>
      </c>
      <c r="BE7" s="4900">
        <v>0</v>
      </c>
      <c r="BF7" s="4900">
        <v>0</v>
      </c>
      <c r="BG7" s="4900">
        <v>0</v>
      </c>
      <c r="BH7" s="4900">
        <v>0</v>
      </c>
      <c r="BI7" s="4900">
        <v>0</v>
      </c>
      <c r="BJ7" s="4900">
        <v>1</v>
      </c>
      <c r="BK7" s="4900">
        <v>0</v>
      </c>
      <c r="BL7" s="4900">
        <v>0</v>
      </c>
      <c r="BM7" s="4900">
        <v>0</v>
      </c>
      <c r="BN7" s="4900">
        <v>0</v>
      </c>
      <c r="BO7" s="4900">
        <v>0</v>
      </c>
      <c r="BP7" s="4900">
        <v>0</v>
      </c>
      <c r="BQ7" s="4900">
        <v>0</v>
      </c>
      <c r="BR7" s="4900">
        <v>0</v>
      </c>
      <c r="BS7" s="4900">
        <v>0</v>
      </c>
      <c r="BT7" s="4900">
        <v>0</v>
      </c>
      <c r="BU7" s="4900">
        <v>0</v>
      </c>
      <c r="BV7" s="4900">
        <v>0</v>
      </c>
      <c r="BW7" s="4900">
        <v>0</v>
      </c>
      <c r="BX7" s="4900">
        <v>0</v>
      </c>
      <c r="BY7" s="4900">
        <v>0</v>
      </c>
      <c r="BZ7" s="4900">
        <v>0</v>
      </c>
      <c r="CA7" s="4900">
        <v>0</v>
      </c>
      <c r="CB7" s="4900">
        <v>0</v>
      </c>
      <c r="CC7" s="4900">
        <v>0</v>
      </c>
      <c r="CD7" s="4900">
        <v>0</v>
      </c>
      <c r="CE7" s="4900">
        <v>0</v>
      </c>
      <c r="CF7" s="4900">
        <v>0</v>
      </c>
      <c r="CG7" s="4900">
        <v>0</v>
      </c>
      <c r="CH7" s="4900">
        <v>0</v>
      </c>
      <c r="CI7" s="4900">
        <v>0</v>
      </c>
      <c r="CJ7" s="4900">
        <v>0</v>
      </c>
      <c r="CK7" s="4900">
        <v>0</v>
      </c>
      <c r="CL7" s="4900">
        <v>0</v>
      </c>
      <c r="CM7" s="4900">
        <v>0</v>
      </c>
      <c r="CN7" s="4900">
        <v>0</v>
      </c>
      <c r="CO7" s="4900">
        <v>0</v>
      </c>
      <c r="CP7" s="4900">
        <v>0</v>
      </c>
      <c r="CQ7" s="4900">
        <v>0</v>
      </c>
      <c r="CR7" s="4900">
        <v>0</v>
      </c>
      <c r="CS7" s="4900">
        <v>0</v>
      </c>
      <c r="CT7" s="4900">
        <v>0</v>
      </c>
      <c r="CU7" s="4900">
        <v>0</v>
      </c>
      <c r="CV7" s="4900">
        <v>0</v>
      </c>
      <c r="CW7" s="4900">
        <v>0</v>
      </c>
      <c r="CX7" s="4900">
        <v>1</v>
      </c>
      <c r="CY7" s="4900">
        <v>0</v>
      </c>
      <c r="CZ7" s="4900">
        <v>0</v>
      </c>
      <c r="DA7" s="4900">
        <v>0</v>
      </c>
      <c r="DB7" s="4900">
        <v>0</v>
      </c>
      <c r="DC7" s="4900">
        <v>0</v>
      </c>
      <c r="DD7" s="4900">
        <v>0</v>
      </c>
      <c r="DE7" s="4900">
        <v>0</v>
      </c>
      <c r="DF7" s="4900">
        <v>0</v>
      </c>
      <c r="DG7" s="4900">
        <v>0</v>
      </c>
      <c r="DH7" s="4900">
        <v>0</v>
      </c>
      <c r="DI7" s="4900">
        <v>0</v>
      </c>
      <c r="DJ7" s="4900">
        <v>0</v>
      </c>
      <c r="DK7" s="4900">
        <v>0</v>
      </c>
      <c r="DL7" s="4900">
        <v>1</v>
      </c>
      <c r="DM7" s="4900">
        <v>0</v>
      </c>
      <c r="DN7" s="4900">
        <v>0</v>
      </c>
      <c r="DO7" s="4900">
        <v>0</v>
      </c>
      <c r="DP7" s="4900">
        <v>0</v>
      </c>
      <c r="DQ7" s="4900">
        <v>0</v>
      </c>
      <c r="DR7" s="4900">
        <v>0</v>
      </c>
      <c r="DS7" s="4900">
        <v>0</v>
      </c>
      <c r="DT7" s="4900">
        <v>0</v>
      </c>
      <c r="DU7" s="4900">
        <v>0</v>
      </c>
      <c r="DV7" s="4900">
        <v>0</v>
      </c>
      <c r="DW7" s="4900">
        <v>0</v>
      </c>
      <c r="DX7" s="4900">
        <v>0</v>
      </c>
      <c r="DY7" s="4900">
        <v>0</v>
      </c>
      <c r="DZ7" s="4900">
        <v>0</v>
      </c>
      <c r="EA7" s="4900">
        <v>0</v>
      </c>
      <c r="EB7" s="4900">
        <v>0</v>
      </c>
      <c r="EC7" s="4900">
        <v>0</v>
      </c>
      <c r="ED7" s="4900">
        <v>0</v>
      </c>
      <c r="EE7" s="4900">
        <v>0</v>
      </c>
      <c r="EF7" s="4900">
        <v>0</v>
      </c>
      <c r="EG7" s="4900">
        <v>0</v>
      </c>
      <c r="EH7" s="4900">
        <v>0</v>
      </c>
    </row>
    <row r="8" spans="1:138" x14ac:dyDescent="0.25">
      <c r="A8" s="4899" t="s">
        <v>780</v>
      </c>
      <c r="B8" s="4900">
        <v>0</v>
      </c>
      <c r="C8" s="4900">
        <v>0</v>
      </c>
      <c r="D8" s="4900">
        <v>0</v>
      </c>
      <c r="E8" s="4900">
        <v>0</v>
      </c>
      <c r="F8" s="4900">
        <v>0</v>
      </c>
      <c r="G8" s="4900">
        <v>0</v>
      </c>
      <c r="H8" s="4900">
        <v>0</v>
      </c>
      <c r="I8" s="4900">
        <v>0</v>
      </c>
      <c r="J8" s="4900">
        <v>0</v>
      </c>
      <c r="K8" s="4900">
        <v>0</v>
      </c>
      <c r="L8" s="4900">
        <v>0</v>
      </c>
      <c r="M8" s="4900">
        <v>0</v>
      </c>
      <c r="N8" s="4900">
        <v>0</v>
      </c>
      <c r="O8" s="4900">
        <v>0</v>
      </c>
      <c r="P8" s="4900">
        <v>0</v>
      </c>
      <c r="Q8" s="4900">
        <v>0</v>
      </c>
      <c r="R8" s="4900">
        <v>0</v>
      </c>
      <c r="S8" s="4900">
        <v>0</v>
      </c>
      <c r="T8" s="4900">
        <v>0</v>
      </c>
      <c r="U8" s="4900">
        <v>0</v>
      </c>
      <c r="V8" s="4900">
        <v>0</v>
      </c>
      <c r="W8" s="4900">
        <v>0</v>
      </c>
      <c r="X8" s="4900">
        <v>0</v>
      </c>
      <c r="Y8" s="4900">
        <v>0</v>
      </c>
      <c r="Z8" s="4900">
        <v>0</v>
      </c>
      <c r="AA8" s="4900">
        <v>0</v>
      </c>
      <c r="AB8" s="4900">
        <v>0</v>
      </c>
      <c r="AC8" s="4900">
        <v>0</v>
      </c>
      <c r="AD8" s="4900">
        <v>0</v>
      </c>
      <c r="AE8" s="4900">
        <v>0</v>
      </c>
      <c r="AF8" s="4900">
        <v>0</v>
      </c>
      <c r="AG8" s="4900">
        <v>0</v>
      </c>
      <c r="AH8" s="4900">
        <v>0</v>
      </c>
      <c r="AI8" s="4900">
        <v>0</v>
      </c>
      <c r="AJ8" s="4900">
        <v>0</v>
      </c>
      <c r="AK8" s="4900">
        <v>0</v>
      </c>
      <c r="AL8" s="4900">
        <v>0</v>
      </c>
      <c r="AM8" s="4900">
        <v>0</v>
      </c>
      <c r="AN8" s="4900">
        <v>0</v>
      </c>
      <c r="AO8" s="4900">
        <v>0</v>
      </c>
      <c r="AP8" s="4900">
        <v>0</v>
      </c>
      <c r="AQ8" s="4900">
        <v>0</v>
      </c>
      <c r="AR8" s="4900">
        <v>0</v>
      </c>
      <c r="AS8" s="4900">
        <v>0</v>
      </c>
      <c r="AT8" s="4900">
        <v>0</v>
      </c>
      <c r="AU8" s="4900">
        <v>0</v>
      </c>
      <c r="AV8" s="4900">
        <v>0</v>
      </c>
      <c r="AW8" s="4900">
        <v>0</v>
      </c>
      <c r="AX8" s="4900">
        <v>0</v>
      </c>
      <c r="AY8" s="4900">
        <v>0</v>
      </c>
      <c r="AZ8" s="4900">
        <v>0</v>
      </c>
      <c r="BA8" s="4900">
        <v>0</v>
      </c>
      <c r="BB8" s="4900">
        <v>0</v>
      </c>
      <c r="BC8" s="4900">
        <v>0</v>
      </c>
      <c r="BD8" s="4900">
        <v>0</v>
      </c>
      <c r="BE8" s="4900">
        <v>0</v>
      </c>
      <c r="BF8" s="4900">
        <v>0</v>
      </c>
      <c r="BG8" s="4900">
        <v>0</v>
      </c>
      <c r="BH8" s="4900">
        <v>0</v>
      </c>
      <c r="BI8" s="4900">
        <v>0</v>
      </c>
      <c r="BJ8" s="4900">
        <v>0</v>
      </c>
      <c r="BK8" s="4900">
        <v>0</v>
      </c>
      <c r="BL8" s="4900">
        <v>0</v>
      </c>
      <c r="BM8" s="4900">
        <v>0</v>
      </c>
      <c r="BN8" s="4900">
        <v>0</v>
      </c>
      <c r="BO8" s="4900">
        <v>0</v>
      </c>
      <c r="BP8" s="4900">
        <v>0</v>
      </c>
      <c r="BQ8" s="4900">
        <v>0</v>
      </c>
      <c r="BR8" s="4900">
        <v>0</v>
      </c>
      <c r="BS8" s="4900">
        <v>0</v>
      </c>
      <c r="BT8" s="4900">
        <v>0</v>
      </c>
      <c r="BU8" s="4900">
        <v>1</v>
      </c>
      <c r="BV8" s="4900">
        <v>0</v>
      </c>
      <c r="BW8" s="4900">
        <v>0</v>
      </c>
      <c r="BX8" s="4900">
        <v>0</v>
      </c>
      <c r="BY8" s="4900">
        <v>0</v>
      </c>
      <c r="BZ8" s="4900">
        <v>0</v>
      </c>
      <c r="CA8" s="4900">
        <v>0</v>
      </c>
      <c r="CB8" s="4900">
        <v>0</v>
      </c>
      <c r="CC8" s="4900">
        <v>0</v>
      </c>
      <c r="CD8" s="4900">
        <v>0</v>
      </c>
      <c r="CE8" s="4900">
        <v>0</v>
      </c>
      <c r="CF8" s="4900">
        <v>0</v>
      </c>
      <c r="CG8" s="4900">
        <v>0</v>
      </c>
      <c r="CH8" s="4900">
        <v>0</v>
      </c>
      <c r="CI8" s="4900">
        <v>0</v>
      </c>
      <c r="CJ8" s="4900">
        <v>0</v>
      </c>
      <c r="CK8" s="4900">
        <v>0</v>
      </c>
      <c r="CL8" s="4900">
        <v>0</v>
      </c>
      <c r="CM8" s="4900">
        <v>0</v>
      </c>
      <c r="CN8" s="4900">
        <v>0</v>
      </c>
      <c r="CO8" s="4900">
        <v>0</v>
      </c>
      <c r="CP8" s="4900">
        <v>0</v>
      </c>
      <c r="CQ8" s="4900">
        <v>0</v>
      </c>
      <c r="CR8" s="4900">
        <v>0</v>
      </c>
      <c r="CS8" s="4900">
        <v>0</v>
      </c>
      <c r="CT8" s="4900">
        <v>0</v>
      </c>
      <c r="CU8" s="4900">
        <v>0</v>
      </c>
      <c r="CV8" s="4900">
        <v>0</v>
      </c>
      <c r="CW8" s="4900">
        <v>0</v>
      </c>
      <c r="CX8" s="4900">
        <v>0</v>
      </c>
      <c r="CY8" s="4900">
        <v>0</v>
      </c>
      <c r="CZ8" s="4900">
        <v>0</v>
      </c>
      <c r="DA8" s="4900">
        <v>0</v>
      </c>
      <c r="DB8" s="4900">
        <v>0</v>
      </c>
      <c r="DC8" s="4900">
        <v>1</v>
      </c>
      <c r="DD8" s="4900">
        <v>0</v>
      </c>
      <c r="DE8" s="4900">
        <v>1</v>
      </c>
      <c r="DF8" s="4900">
        <v>0</v>
      </c>
      <c r="DG8" s="4900">
        <v>0</v>
      </c>
      <c r="DH8" s="4900">
        <v>0</v>
      </c>
      <c r="DI8" s="4900">
        <v>0</v>
      </c>
      <c r="DJ8" s="4900">
        <v>0</v>
      </c>
      <c r="DK8" s="4900">
        <v>0</v>
      </c>
      <c r="DL8" s="4900">
        <v>0</v>
      </c>
      <c r="DM8" s="4900">
        <v>0</v>
      </c>
      <c r="DN8" s="4900">
        <v>0</v>
      </c>
      <c r="DO8" s="4900">
        <v>0</v>
      </c>
      <c r="DP8" s="4900">
        <v>1</v>
      </c>
      <c r="DQ8" s="4900">
        <v>0</v>
      </c>
      <c r="DR8" s="4900">
        <v>0</v>
      </c>
      <c r="DS8" s="4900">
        <v>0</v>
      </c>
      <c r="DT8" s="4900">
        <v>0</v>
      </c>
      <c r="DU8" s="4900">
        <v>0</v>
      </c>
      <c r="DV8" s="4900">
        <v>0</v>
      </c>
      <c r="DW8" s="4900">
        <v>1</v>
      </c>
      <c r="DX8" s="4900">
        <v>0</v>
      </c>
      <c r="DY8" s="4900">
        <v>0</v>
      </c>
      <c r="DZ8" s="4900">
        <v>0</v>
      </c>
      <c r="EA8" s="4900">
        <v>0</v>
      </c>
      <c r="EB8" s="4900">
        <v>0</v>
      </c>
      <c r="EC8" s="4900">
        <v>1</v>
      </c>
      <c r="ED8" s="4900">
        <v>0</v>
      </c>
      <c r="EE8" s="4900">
        <v>0</v>
      </c>
      <c r="EF8" s="4900">
        <v>1</v>
      </c>
      <c r="EG8" s="4900">
        <v>0</v>
      </c>
      <c r="EH8" s="4900">
        <v>0</v>
      </c>
    </row>
    <row r="9" spans="1:138" x14ac:dyDescent="0.25">
      <c r="A9" s="4899" t="s">
        <v>715</v>
      </c>
      <c r="B9" s="4900">
        <v>0</v>
      </c>
      <c r="C9" s="4900">
        <v>0</v>
      </c>
      <c r="D9" s="4900">
        <v>0</v>
      </c>
      <c r="E9" s="4900">
        <v>0</v>
      </c>
      <c r="F9" s="4900">
        <v>0</v>
      </c>
      <c r="G9" s="4900">
        <v>0</v>
      </c>
      <c r="H9" s="4900">
        <v>7</v>
      </c>
      <c r="I9" s="4900">
        <v>0</v>
      </c>
      <c r="J9" s="4900">
        <v>0</v>
      </c>
      <c r="K9" s="4900">
        <v>0</v>
      </c>
      <c r="L9" s="4900">
        <v>0</v>
      </c>
      <c r="M9" s="4900">
        <v>0</v>
      </c>
      <c r="N9" s="4900">
        <v>0</v>
      </c>
      <c r="O9" s="4900">
        <v>0</v>
      </c>
      <c r="P9" s="4900">
        <v>1</v>
      </c>
      <c r="Q9" s="4900">
        <v>0</v>
      </c>
      <c r="R9" s="4900">
        <v>0</v>
      </c>
      <c r="S9" s="4900">
        <v>0</v>
      </c>
      <c r="T9" s="4900">
        <v>0</v>
      </c>
      <c r="U9" s="4900">
        <v>3</v>
      </c>
      <c r="V9" s="4900">
        <v>0</v>
      </c>
      <c r="W9" s="4900">
        <v>0</v>
      </c>
      <c r="X9" s="4900">
        <v>0</v>
      </c>
      <c r="Y9" s="4900">
        <v>3</v>
      </c>
      <c r="Z9" s="4900">
        <v>0</v>
      </c>
      <c r="AA9" s="4900">
        <v>0</v>
      </c>
      <c r="AB9" s="4900">
        <v>0</v>
      </c>
      <c r="AC9" s="4900">
        <v>7</v>
      </c>
      <c r="AD9" s="4900">
        <v>4</v>
      </c>
      <c r="AE9" s="4900">
        <v>1</v>
      </c>
      <c r="AF9" s="4900">
        <v>0</v>
      </c>
      <c r="AG9" s="4900">
        <v>5</v>
      </c>
      <c r="AH9" s="4900">
        <v>2</v>
      </c>
      <c r="AI9" s="4900">
        <v>0</v>
      </c>
      <c r="AJ9" s="4900">
        <v>2</v>
      </c>
      <c r="AK9" s="4900">
        <v>0</v>
      </c>
      <c r="AL9" s="4900">
        <v>4</v>
      </c>
      <c r="AM9" s="4900">
        <v>0</v>
      </c>
      <c r="AN9" s="4900">
        <v>3</v>
      </c>
      <c r="AO9" s="4900">
        <v>0</v>
      </c>
      <c r="AP9" s="4900">
        <v>0</v>
      </c>
      <c r="AQ9" s="4900">
        <v>12</v>
      </c>
      <c r="AR9" s="4900">
        <v>0</v>
      </c>
      <c r="AS9" s="4900">
        <v>6</v>
      </c>
      <c r="AT9" s="4900">
        <v>0</v>
      </c>
      <c r="AU9" s="4900">
        <v>2</v>
      </c>
      <c r="AV9" s="4900">
        <v>0</v>
      </c>
      <c r="AW9" s="4900">
        <v>1</v>
      </c>
      <c r="AX9" s="4900">
        <v>0</v>
      </c>
      <c r="AY9" s="4900">
        <v>2</v>
      </c>
      <c r="AZ9" s="4900">
        <v>2</v>
      </c>
      <c r="BA9" s="4900">
        <v>0</v>
      </c>
      <c r="BB9" s="4900">
        <v>0</v>
      </c>
      <c r="BC9" s="4900">
        <v>3</v>
      </c>
      <c r="BD9" s="4900">
        <v>2</v>
      </c>
      <c r="BE9" s="4900">
        <v>0</v>
      </c>
      <c r="BF9" s="4900">
        <v>2</v>
      </c>
      <c r="BG9" s="4900">
        <v>0</v>
      </c>
      <c r="BH9" s="4900">
        <v>0</v>
      </c>
      <c r="BI9" s="4900">
        <v>5</v>
      </c>
      <c r="BJ9" s="4900">
        <v>0</v>
      </c>
      <c r="BK9" s="4900">
        <v>3</v>
      </c>
      <c r="BL9" s="4900">
        <v>0</v>
      </c>
      <c r="BM9" s="4900">
        <v>1</v>
      </c>
      <c r="BN9" s="4900">
        <v>0</v>
      </c>
      <c r="BO9" s="4900">
        <v>3</v>
      </c>
      <c r="BP9" s="4900">
        <v>0</v>
      </c>
      <c r="BQ9" s="4900">
        <v>4</v>
      </c>
      <c r="BR9" s="4900">
        <v>0</v>
      </c>
      <c r="BS9" s="4900">
        <v>3</v>
      </c>
      <c r="BT9" s="4900">
        <v>3</v>
      </c>
      <c r="BU9" s="4900">
        <v>1</v>
      </c>
      <c r="BV9" s="4900">
        <v>0</v>
      </c>
      <c r="BW9" s="4900">
        <v>1</v>
      </c>
      <c r="BX9" s="4900">
        <v>1</v>
      </c>
      <c r="BY9" s="4900">
        <v>4</v>
      </c>
      <c r="BZ9" s="4900">
        <v>2</v>
      </c>
      <c r="CA9" s="4900">
        <v>1</v>
      </c>
      <c r="CB9" s="4900">
        <v>0</v>
      </c>
      <c r="CC9" s="4900">
        <v>5</v>
      </c>
      <c r="CD9" s="4900">
        <v>0</v>
      </c>
      <c r="CE9" s="4900">
        <v>4</v>
      </c>
      <c r="CF9" s="4900">
        <v>0</v>
      </c>
      <c r="CG9" s="4900">
        <v>3</v>
      </c>
      <c r="CH9" s="4900">
        <v>0</v>
      </c>
      <c r="CI9" s="4900">
        <v>5</v>
      </c>
      <c r="CJ9" s="4900">
        <v>0</v>
      </c>
      <c r="CK9" s="4900">
        <v>0</v>
      </c>
      <c r="CL9" s="4900">
        <v>5</v>
      </c>
      <c r="CM9" s="4900">
        <v>0</v>
      </c>
      <c r="CN9" s="4900">
        <v>3</v>
      </c>
      <c r="CO9" s="4900">
        <v>2</v>
      </c>
      <c r="CP9" s="4900">
        <v>9</v>
      </c>
      <c r="CQ9" s="4900">
        <v>0</v>
      </c>
      <c r="CR9" s="4900">
        <v>3</v>
      </c>
      <c r="CS9" s="4900">
        <v>0</v>
      </c>
      <c r="CT9" s="4900">
        <v>2</v>
      </c>
      <c r="CU9" s="4900">
        <v>0</v>
      </c>
      <c r="CV9" s="4900">
        <v>3</v>
      </c>
      <c r="CW9" s="4900">
        <v>0</v>
      </c>
      <c r="CX9" s="4900">
        <v>1</v>
      </c>
      <c r="CY9" s="4900">
        <v>0</v>
      </c>
      <c r="CZ9" s="4900">
        <v>3</v>
      </c>
      <c r="DA9" s="4900">
        <v>0</v>
      </c>
      <c r="DB9" s="4900">
        <v>4</v>
      </c>
      <c r="DC9" s="4900">
        <v>0</v>
      </c>
      <c r="DD9" s="4900">
        <v>0</v>
      </c>
      <c r="DE9" s="4900">
        <v>2</v>
      </c>
      <c r="DF9" s="4900">
        <v>0</v>
      </c>
      <c r="DG9" s="4900">
        <v>0</v>
      </c>
      <c r="DH9" s="4900">
        <v>4</v>
      </c>
      <c r="DI9" s="4900">
        <v>0</v>
      </c>
      <c r="DJ9" s="4900">
        <v>2</v>
      </c>
      <c r="DK9" s="4900">
        <v>1</v>
      </c>
      <c r="DL9" s="4900">
        <v>2</v>
      </c>
      <c r="DM9" s="4900">
        <v>1</v>
      </c>
      <c r="DN9" s="4900">
        <v>4</v>
      </c>
      <c r="DO9" s="4900">
        <v>4</v>
      </c>
      <c r="DP9" s="4900">
        <v>4</v>
      </c>
      <c r="DQ9" s="4900">
        <v>0</v>
      </c>
      <c r="DR9" s="4900">
        <v>4</v>
      </c>
      <c r="DS9" s="4900">
        <v>0</v>
      </c>
      <c r="DT9" s="4900">
        <v>4</v>
      </c>
      <c r="DU9" s="4900">
        <v>3</v>
      </c>
      <c r="DV9" s="4900">
        <v>3</v>
      </c>
      <c r="DW9" s="4900">
        <v>0</v>
      </c>
      <c r="DX9" s="4900">
        <v>0</v>
      </c>
      <c r="DY9" s="4900">
        <v>2</v>
      </c>
      <c r="DZ9" s="4900">
        <v>0</v>
      </c>
      <c r="EA9" s="4900">
        <v>0</v>
      </c>
      <c r="EB9" s="4900">
        <v>4</v>
      </c>
      <c r="EC9" s="4900">
        <v>0</v>
      </c>
      <c r="ED9" s="4900">
        <v>0</v>
      </c>
      <c r="EE9" s="4900">
        <v>3</v>
      </c>
      <c r="EF9" s="4900">
        <v>0</v>
      </c>
      <c r="EG9" s="4900">
        <v>0</v>
      </c>
      <c r="EH9" s="4900">
        <v>4</v>
      </c>
    </row>
    <row r="10" spans="1:138" x14ac:dyDescent="0.25">
      <c r="A10" s="4899" t="s">
        <v>716</v>
      </c>
      <c r="B10" s="4900">
        <v>0</v>
      </c>
      <c r="C10" s="4900">
        <v>0</v>
      </c>
      <c r="D10" s="4900">
        <v>0</v>
      </c>
      <c r="E10" s="4900">
        <v>0</v>
      </c>
      <c r="F10" s="4900">
        <v>0</v>
      </c>
      <c r="G10" s="4900">
        <v>0</v>
      </c>
      <c r="H10" s="4900">
        <v>1</v>
      </c>
      <c r="I10" s="4900">
        <v>0</v>
      </c>
      <c r="J10" s="4900">
        <v>0</v>
      </c>
      <c r="K10" s="4900">
        <v>0</v>
      </c>
      <c r="L10" s="4900">
        <v>0</v>
      </c>
      <c r="M10" s="4900">
        <v>0</v>
      </c>
      <c r="N10" s="4900">
        <v>0</v>
      </c>
      <c r="O10" s="4900">
        <v>0</v>
      </c>
      <c r="P10" s="4900">
        <v>0</v>
      </c>
      <c r="Q10" s="4900">
        <v>0</v>
      </c>
      <c r="R10" s="4900">
        <v>0</v>
      </c>
      <c r="S10" s="4900">
        <v>0</v>
      </c>
      <c r="T10" s="4900">
        <v>0</v>
      </c>
      <c r="U10" s="4900">
        <v>0</v>
      </c>
      <c r="V10" s="4900">
        <v>0</v>
      </c>
      <c r="W10" s="4900">
        <v>0</v>
      </c>
      <c r="X10" s="4900">
        <v>0</v>
      </c>
      <c r="Y10" s="4900">
        <v>0</v>
      </c>
      <c r="Z10" s="4900">
        <v>0</v>
      </c>
      <c r="AA10" s="4900">
        <v>0</v>
      </c>
      <c r="AB10" s="4900">
        <v>0</v>
      </c>
      <c r="AC10" s="4900">
        <v>0</v>
      </c>
      <c r="AD10" s="4900">
        <v>0</v>
      </c>
      <c r="AE10" s="4900">
        <v>0</v>
      </c>
      <c r="AF10" s="4900">
        <v>0</v>
      </c>
      <c r="AG10" s="4900">
        <v>0</v>
      </c>
      <c r="AH10" s="4900">
        <v>0</v>
      </c>
      <c r="AI10" s="4900">
        <v>0</v>
      </c>
      <c r="AJ10" s="4900">
        <v>0</v>
      </c>
      <c r="AK10" s="4900">
        <v>0</v>
      </c>
      <c r="AL10" s="4900">
        <v>0</v>
      </c>
      <c r="AM10" s="4900">
        <v>0</v>
      </c>
      <c r="AN10" s="4900">
        <v>0</v>
      </c>
      <c r="AO10" s="4900">
        <v>0</v>
      </c>
      <c r="AP10" s="4900">
        <v>0</v>
      </c>
      <c r="AQ10" s="4900">
        <v>0</v>
      </c>
      <c r="AR10" s="4900">
        <v>0</v>
      </c>
      <c r="AS10" s="4900">
        <v>0</v>
      </c>
      <c r="AT10" s="4900">
        <v>0</v>
      </c>
      <c r="AU10" s="4900">
        <v>0</v>
      </c>
      <c r="AV10" s="4900">
        <v>0</v>
      </c>
      <c r="AW10" s="4900">
        <v>0</v>
      </c>
      <c r="AX10" s="4900">
        <v>0</v>
      </c>
      <c r="AY10" s="4900">
        <v>0</v>
      </c>
      <c r="AZ10" s="4900">
        <v>0</v>
      </c>
      <c r="BA10" s="4900">
        <v>0</v>
      </c>
      <c r="BB10" s="4900">
        <v>0</v>
      </c>
      <c r="BC10" s="4900">
        <v>0</v>
      </c>
      <c r="BD10" s="4900">
        <v>0</v>
      </c>
      <c r="BE10" s="4900">
        <v>0</v>
      </c>
      <c r="BF10" s="4900">
        <v>0</v>
      </c>
      <c r="BG10" s="4900">
        <v>0</v>
      </c>
      <c r="BH10" s="4900">
        <v>0</v>
      </c>
      <c r="BI10" s="4900">
        <v>0</v>
      </c>
      <c r="BJ10" s="4900">
        <v>0</v>
      </c>
      <c r="BK10" s="4900">
        <v>0</v>
      </c>
      <c r="BL10" s="4900">
        <v>0</v>
      </c>
      <c r="BM10" s="4900">
        <v>0</v>
      </c>
      <c r="BN10" s="4900">
        <v>0</v>
      </c>
      <c r="BO10" s="4900">
        <v>0</v>
      </c>
      <c r="BP10" s="4900">
        <v>0</v>
      </c>
      <c r="BQ10" s="4900">
        <v>0</v>
      </c>
      <c r="BR10" s="4900">
        <v>0</v>
      </c>
      <c r="BS10" s="4900">
        <v>0</v>
      </c>
      <c r="BT10" s="4900">
        <v>0</v>
      </c>
      <c r="BU10" s="4900">
        <v>0</v>
      </c>
      <c r="BV10" s="4900">
        <v>0</v>
      </c>
      <c r="BW10" s="4900">
        <v>0</v>
      </c>
      <c r="BX10" s="4900">
        <v>0</v>
      </c>
      <c r="BY10" s="4900">
        <v>0</v>
      </c>
      <c r="BZ10" s="4900">
        <v>0</v>
      </c>
      <c r="CA10" s="4900">
        <v>0</v>
      </c>
      <c r="CB10" s="4900">
        <v>0</v>
      </c>
      <c r="CC10" s="4900">
        <v>0</v>
      </c>
      <c r="CD10" s="4900">
        <v>0</v>
      </c>
      <c r="CE10" s="4900">
        <v>1</v>
      </c>
      <c r="CF10" s="4900">
        <v>0</v>
      </c>
      <c r="CG10" s="4900">
        <v>0</v>
      </c>
      <c r="CH10" s="4900">
        <v>0</v>
      </c>
      <c r="CI10" s="4900">
        <v>0</v>
      </c>
      <c r="CJ10" s="4900">
        <v>0</v>
      </c>
      <c r="CK10" s="4900">
        <v>0</v>
      </c>
      <c r="CL10" s="4900">
        <v>0</v>
      </c>
      <c r="CM10" s="4900">
        <v>0</v>
      </c>
      <c r="CN10" s="4900">
        <v>0</v>
      </c>
      <c r="CO10" s="4900">
        <v>0</v>
      </c>
      <c r="CP10" s="4900">
        <v>0</v>
      </c>
      <c r="CQ10" s="4900">
        <v>0</v>
      </c>
      <c r="CR10" s="4900">
        <v>0</v>
      </c>
      <c r="CS10" s="4900">
        <v>0</v>
      </c>
      <c r="CT10" s="4900">
        <v>0</v>
      </c>
      <c r="CU10" s="4900">
        <v>0</v>
      </c>
      <c r="CV10" s="4900">
        <v>0</v>
      </c>
      <c r="CW10" s="4900">
        <v>0</v>
      </c>
      <c r="CX10" s="4900">
        <v>0</v>
      </c>
      <c r="CY10" s="4900">
        <v>0</v>
      </c>
      <c r="CZ10" s="4900">
        <v>0</v>
      </c>
      <c r="DA10" s="4900">
        <v>0</v>
      </c>
      <c r="DB10" s="4900">
        <v>0</v>
      </c>
      <c r="DC10" s="4900">
        <v>0</v>
      </c>
      <c r="DD10" s="4900">
        <v>0</v>
      </c>
      <c r="DE10" s="4900">
        <v>0</v>
      </c>
      <c r="DF10" s="4900">
        <v>0</v>
      </c>
      <c r="DG10" s="4900">
        <v>0</v>
      </c>
      <c r="DH10" s="4900">
        <v>0</v>
      </c>
      <c r="DI10" s="4900">
        <v>0</v>
      </c>
      <c r="DJ10" s="4900">
        <v>0</v>
      </c>
      <c r="DK10" s="4900">
        <v>0</v>
      </c>
      <c r="DL10" s="4900">
        <v>0</v>
      </c>
      <c r="DM10" s="4900">
        <v>0</v>
      </c>
      <c r="DN10" s="4900">
        <v>0</v>
      </c>
      <c r="DO10" s="4900">
        <v>0</v>
      </c>
      <c r="DP10" s="4900">
        <v>0</v>
      </c>
      <c r="DQ10" s="4900">
        <v>0</v>
      </c>
      <c r="DR10" s="4900">
        <v>0</v>
      </c>
      <c r="DS10" s="4900">
        <v>0</v>
      </c>
      <c r="DT10" s="4900">
        <v>0</v>
      </c>
      <c r="DU10" s="4900">
        <v>0</v>
      </c>
      <c r="DV10" s="4900">
        <v>0</v>
      </c>
      <c r="DW10" s="4900">
        <v>0</v>
      </c>
      <c r="DX10" s="4900">
        <v>0</v>
      </c>
      <c r="DY10" s="4900">
        <v>0</v>
      </c>
      <c r="DZ10" s="4900">
        <v>0</v>
      </c>
      <c r="EA10" s="4900">
        <v>0</v>
      </c>
      <c r="EB10" s="4900">
        <v>0</v>
      </c>
      <c r="EC10" s="4900">
        <v>0</v>
      </c>
      <c r="ED10" s="4900">
        <v>0</v>
      </c>
      <c r="EE10" s="4900">
        <v>0</v>
      </c>
      <c r="EF10" s="4900">
        <v>0</v>
      </c>
      <c r="EG10" s="4900">
        <v>0</v>
      </c>
      <c r="EH10" s="4900">
        <v>0</v>
      </c>
    </row>
    <row r="11" spans="1:138" x14ac:dyDescent="0.25">
      <c r="A11" s="4899" t="s">
        <v>711</v>
      </c>
      <c r="B11" s="4900">
        <v>0</v>
      </c>
      <c r="C11" s="4900">
        <v>0</v>
      </c>
      <c r="D11" s="4900">
        <v>0</v>
      </c>
      <c r="E11" s="4900">
        <v>0</v>
      </c>
      <c r="F11" s="4900">
        <v>2</v>
      </c>
      <c r="G11" s="4900">
        <v>0</v>
      </c>
      <c r="H11" s="4900">
        <v>0</v>
      </c>
      <c r="I11" s="4900">
        <v>0</v>
      </c>
      <c r="J11" s="4900">
        <v>0</v>
      </c>
      <c r="K11" s="4900">
        <v>0</v>
      </c>
      <c r="L11" s="4900">
        <v>0</v>
      </c>
      <c r="M11" s="4900">
        <v>0</v>
      </c>
      <c r="N11" s="4900">
        <v>0</v>
      </c>
      <c r="O11" s="4900">
        <v>0</v>
      </c>
      <c r="P11" s="4900">
        <v>0</v>
      </c>
      <c r="Q11" s="4900">
        <v>0</v>
      </c>
      <c r="R11" s="4900">
        <v>0</v>
      </c>
      <c r="S11" s="4900">
        <v>0</v>
      </c>
      <c r="T11" s="4900">
        <v>0</v>
      </c>
      <c r="U11" s="4900">
        <v>0</v>
      </c>
      <c r="V11" s="4900">
        <v>0</v>
      </c>
      <c r="W11" s="4900">
        <v>0</v>
      </c>
      <c r="X11" s="4900">
        <v>0</v>
      </c>
      <c r="Y11" s="4900">
        <v>0</v>
      </c>
      <c r="Z11" s="4900">
        <v>0</v>
      </c>
      <c r="AA11" s="4900">
        <v>0</v>
      </c>
      <c r="AB11" s="4900">
        <v>0</v>
      </c>
      <c r="AC11" s="4900">
        <v>0</v>
      </c>
      <c r="AD11" s="4900">
        <v>0</v>
      </c>
      <c r="AE11" s="4900">
        <v>0</v>
      </c>
      <c r="AF11" s="4900">
        <v>0</v>
      </c>
      <c r="AG11" s="4900">
        <v>0</v>
      </c>
      <c r="AH11" s="4900">
        <v>0</v>
      </c>
      <c r="AI11" s="4900">
        <v>0</v>
      </c>
      <c r="AJ11" s="4900">
        <v>0</v>
      </c>
      <c r="AK11" s="4900">
        <v>0</v>
      </c>
      <c r="AL11" s="4900">
        <v>0</v>
      </c>
      <c r="AM11" s="4900">
        <v>0</v>
      </c>
      <c r="AN11" s="4900">
        <v>0</v>
      </c>
      <c r="AO11" s="4900">
        <v>0</v>
      </c>
      <c r="AP11" s="4900">
        <v>0</v>
      </c>
      <c r="AQ11" s="4900">
        <v>0</v>
      </c>
      <c r="AR11" s="4900">
        <v>0</v>
      </c>
      <c r="AS11" s="4900">
        <v>0</v>
      </c>
      <c r="AT11" s="4900">
        <v>0</v>
      </c>
      <c r="AU11" s="4900">
        <v>0</v>
      </c>
      <c r="AV11" s="4900">
        <v>0</v>
      </c>
      <c r="AW11" s="4900">
        <v>0</v>
      </c>
      <c r="AX11" s="4900">
        <v>0</v>
      </c>
      <c r="AY11" s="4900">
        <v>0</v>
      </c>
      <c r="AZ11" s="4900">
        <v>0</v>
      </c>
      <c r="BA11" s="4900">
        <v>0</v>
      </c>
      <c r="BB11" s="4900">
        <v>0</v>
      </c>
      <c r="BC11" s="4900">
        <v>0</v>
      </c>
      <c r="BD11" s="4900">
        <v>0</v>
      </c>
      <c r="BE11" s="4900">
        <v>0</v>
      </c>
      <c r="BF11" s="4900">
        <v>0</v>
      </c>
      <c r="BG11" s="4900">
        <v>0</v>
      </c>
      <c r="BH11" s="4900">
        <v>0</v>
      </c>
      <c r="BI11" s="4900">
        <v>0</v>
      </c>
      <c r="BJ11" s="4900">
        <v>0</v>
      </c>
      <c r="BK11" s="4900">
        <v>0</v>
      </c>
      <c r="BL11" s="4900">
        <v>0</v>
      </c>
      <c r="BM11" s="4900">
        <v>0</v>
      </c>
      <c r="BN11" s="4900">
        <v>0</v>
      </c>
      <c r="BO11" s="4900">
        <v>0</v>
      </c>
      <c r="BP11" s="4900">
        <v>0</v>
      </c>
      <c r="BQ11" s="4900">
        <v>0</v>
      </c>
      <c r="BR11" s="4900">
        <v>0</v>
      </c>
      <c r="BS11" s="4900">
        <v>0</v>
      </c>
      <c r="BT11" s="4900">
        <v>0</v>
      </c>
      <c r="BU11" s="4900">
        <v>0</v>
      </c>
      <c r="BV11" s="4900">
        <v>0</v>
      </c>
      <c r="BW11" s="4900">
        <v>0</v>
      </c>
      <c r="BX11" s="4900">
        <v>0</v>
      </c>
      <c r="BY11" s="4900">
        <v>0</v>
      </c>
      <c r="BZ11" s="4900">
        <v>0</v>
      </c>
      <c r="CA11" s="4900">
        <v>0</v>
      </c>
      <c r="CB11" s="4900">
        <v>0</v>
      </c>
      <c r="CC11" s="4900">
        <v>0</v>
      </c>
      <c r="CD11" s="4900">
        <v>0</v>
      </c>
      <c r="CE11" s="4900">
        <v>0</v>
      </c>
      <c r="CF11" s="4900">
        <v>0</v>
      </c>
      <c r="CG11" s="4900">
        <v>0</v>
      </c>
      <c r="CH11" s="4900">
        <v>0</v>
      </c>
      <c r="CI11" s="4900">
        <v>0</v>
      </c>
      <c r="CJ11" s="4900">
        <v>0</v>
      </c>
      <c r="CK11" s="4900">
        <v>0</v>
      </c>
      <c r="CL11" s="4900">
        <v>0</v>
      </c>
      <c r="CM11" s="4900">
        <v>0</v>
      </c>
      <c r="CN11" s="4900">
        <v>0</v>
      </c>
      <c r="CO11" s="4900">
        <v>0</v>
      </c>
      <c r="CP11" s="4900">
        <v>0</v>
      </c>
      <c r="CQ11" s="4900">
        <v>0</v>
      </c>
      <c r="CR11" s="4900">
        <v>0</v>
      </c>
      <c r="CS11" s="4900">
        <v>0</v>
      </c>
      <c r="CT11" s="4900">
        <v>0</v>
      </c>
      <c r="CU11" s="4900">
        <v>0</v>
      </c>
      <c r="CV11" s="4900">
        <v>0</v>
      </c>
      <c r="CW11" s="4900">
        <v>0</v>
      </c>
      <c r="CX11" s="4900">
        <v>0</v>
      </c>
      <c r="CY11" s="4900">
        <v>0</v>
      </c>
      <c r="CZ11" s="4900">
        <v>0</v>
      </c>
      <c r="DA11" s="4900">
        <v>0</v>
      </c>
      <c r="DB11" s="4900">
        <v>0</v>
      </c>
      <c r="DC11" s="4900">
        <v>0</v>
      </c>
      <c r="DD11" s="4900">
        <v>0</v>
      </c>
      <c r="DE11" s="4900">
        <v>0</v>
      </c>
      <c r="DF11" s="4900">
        <v>0</v>
      </c>
      <c r="DG11" s="4900">
        <v>0</v>
      </c>
      <c r="DH11" s="4900">
        <v>0</v>
      </c>
      <c r="DI11" s="4900">
        <v>0</v>
      </c>
      <c r="DJ11" s="4900">
        <v>0</v>
      </c>
      <c r="DK11" s="4900">
        <v>0</v>
      </c>
      <c r="DL11" s="4900">
        <v>0</v>
      </c>
      <c r="DM11" s="4900">
        <v>0</v>
      </c>
      <c r="DN11" s="4900">
        <v>0</v>
      </c>
      <c r="DO11" s="4900">
        <v>0</v>
      </c>
      <c r="DP11" s="4900">
        <v>0</v>
      </c>
      <c r="DQ11" s="4900">
        <v>0</v>
      </c>
      <c r="DR11" s="4900">
        <v>0</v>
      </c>
      <c r="DS11" s="4900">
        <v>0</v>
      </c>
      <c r="DT11" s="4900">
        <v>0</v>
      </c>
      <c r="DU11" s="4900">
        <v>0</v>
      </c>
      <c r="DV11" s="4900">
        <v>0</v>
      </c>
      <c r="DW11" s="4900">
        <v>0</v>
      </c>
      <c r="DX11" s="4900">
        <v>0</v>
      </c>
      <c r="DY11" s="4900">
        <v>0</v>
      </c>
      <c r="DZ11" s="4900">
        <v>0</v>
      </c>
      <c r="EA11" s="4900">
        <v>0</v>
      </c>
      <c r="EB11" s="4900">
        <v>0</v>
      </c>
      <c r="EC11" s="4900">
        <v>0</v>
      </c>
      <c r="ED11" s="4900">
        <v>0</v>
      </c>
      <c r="EE11" s="4900">
        <v>0</v>
      </c>
      <c r="EF11" s="4900">
        <v>0</v>
      </c>
      <c r="EG11" s="4900">
        <v>0</v>
      </c>
      <c r="EH11" s="4900">
        <v>0</v>
      </c>
    </row>
    <row r="12" spans="1:138" x14ac:dyDescent="0.25">
      <c r="A12" s="4899" t="s">
        <v>717</v>
      </c>
      <c r="B12" s="4900">
        <v>0</v>
      </c>
      <c r="C12" s="4900">
        <v>0</v>
      </c>
      <c r="D12" s="4900">
        <v>0</v>
      </c>
      <c r="E12" s="4900">
        <v>0</v>
      </c>
      <c r="F12" s="4900">
        <v>0</v>
      </c>
      <c r="G12" s="4900">
        <v>0</v>
      </c>
      <c r="H12" s="4900">
        <v>1</v>
      </c>
      <c r="I12" s="4900">
        <v>0</v>
      </c>
      <c r="J12" s="4900">
        <v>0</v>
      </c>
      <c r="K12" s="4900">
        <v>0</v>
      </c>
      <c r="L12" s="4900">
        <v>0</v>
      </c>
      <c r="M12" s="4900">
        <v>0</v>
      </c>
      <c r="N12" s="4900">
        <v>0</v>
      </c>
      <c r="O12" s="4900">
        <v>0</v>
      </c>
      <c r="P12" s="4900">
        <v>0</v>
      </c>
      <c r="Q12" s="4900">
        <v>0</v>
      </c>
      <c r="R12" s="4900">
        <v>0</v>
      </c>
      <c r="S12" s="4900">
        <v>0</v>
      </c>
      <c r="T12" s="4900">
        <v>0</v>
      </c>
      <c r="U12" s="4900">
        <v>0</v>
      </c>
      <c r="V12" s="4900">
        <v>0</v>
      </c>
      <c r="W12" s="4900">
        <v>0</v>
      </c>
      <c r="X12" s="4900">
        <v>0</v>
      </c>
      <c r="Y12" s="4900">
        <v>0</v>
      </c>
      <c r="Z12" s="4900">
        <v>0</v>
      </c>
      <c r="AA12" s="4900">
        <v>0</v>
      </c>
      <c r="AB12" s="4900">
        <v>0</v>
      </c>
      <c r="AC12" s="4900">
        <v>0</v>
      </c>
      <c r="AD12" s="4900">
        <v>0</v>
      </c>
      <c r="AE12" s="4900">
        <v>0</v>
      </c>
      <c r="AF12" s="4900">
        <v>0</v>
      </c>
      <c r="AG12" s="4900">
        <v>1</v>
      </c>
      <c r="AH12" s="4900">
        <v>0</v>
      </c>
      <c r="AI12" s="4900">
        <v>0</v>
      </c>
      <c r="AJ12" s="4900">
        <v>0</v>
      </c>
      <c r="AK12" s="4900">
        <v>0</v>
      </c>
      <c r="AL12" s="4900">
        <v>0</v>
      </c>
      <c r="AM12" s="4900">
        <v>0</v>
      </c>
      <c r="AN12" s="4900">
        <v>0</v>
      </c>
      <c r="AO12" s="4900">
        <v>0</v>
      </c>
      <c r="AP12" s="4900">
        <v>0</v>
      </c>
      <c r="AQ12" s="4900">
        <v>1</v>
      </c>
      <c r="AR12" s="4900">
        <v>0</v>
      </c>
      <c r="AS12" s="4900">
        <v>0</v>
      </c>
      <c r="AT12" s="4900">
        <v>0</v>
      </c>
      <c r="AU12" s="4900">
        <v>0</v>
      </c>
      <c r="AV12" s="4900">
        <v>0</v>
      </c>
      <c r="AW12" s="4900">
        <v>0</v>
      </c>
      <c r="AX12" s="4900">
        <v>0</v>
      </c>
      <c r="AY12" s="4900">
        <v>0</v>
      </c>
      <c r="AZ12" s="4900">
        <v>0</v>
      </c>
      <c r="BA12" s="4900">
        <v>0</v>
      </c>
      <c r="BB12" s="4900">
        <v>0</v>
      </c>
      <c r="BC12" s="4900">
        <v>0</v>
      </c>
      <c r="BD12" s="4900">
        <v>0</v>
      </c>
      <c r="BE12" s="4900">
        <v>0</v>
      </c>
      <c r="BF12" s="4900">
        <v>0</v>
      </c>
      <c r="BG12" s="4900">
        <v>0</v>
      </c>
      <c r="BH12" s="4900">
        <v>0</v>
      </c>
      <c r="BI12" s="4900">
        <v>0</v>
      </c>
      <c r="BJ12" s="4900">
        <v>0</v>
      </c>
      <c r="BK12" s="4900">
        <v>0</v>
      </c>
      <c r="BL12" s="4900">
        <v>0</v>
      </c>
      <c r="BM12" s="4900">
        <v>1</v>
      </c>
      <c r="BN12" s="4900">
        <v>0</v>
      </c>
      <c r="BO12" s="4900">
        <v>0</v>
      </c>
      <c r="BP12" s="4900">
        <v>0</v>
      </c>
      <c r="BQ12" s="4900">
        <v>0</v>
      </c>
      <c r="BR12" s="4900">
        <v>0</v>
      </c>
      <c r="BS12" s="4900">
        <v>0</v>
      </c>
      <c r="BT12" s="4900">
        <v>0</v>
      </c>
      <c r="BU12" s="4900">
        <v>0</v>
      </c>
      <c r="BV12" s="4900">
        <v>0</v>
      </c>
      <c r="BW12" s="4900">
        <v>0</v>
      </c>
      <c r="BX12" s="4900">
        <v>0</v>
      </c>
      <c r="BY12" s="4900">
        <v>0</v>
      </c>
      <c r="BZ12" s="4900">
        <v>0</v>
      </c>
      <c r="CA12" s="4900">
        <v>0</v>
      </c>
      <c r="CB12" s="4900">
        <v>0</v>
      </c>
      <c r="CC12" s="4900">
        <v>0</v>
      </c>
      <c r="CD12" s="4900">
        <v>0</v>
      </c>
      <c r="CE12" s="4900">
        <v>0</v>
      </c>
      <c r="CF12" s="4900">
        <v>0</v>
      </c>
      <c r="CG12" s="4900">
        <v>0</v>
      </c>
      <c r="CH12" s="4900">
        <v>0</v>
      </c>
      <c r="CI12" s="4900">
        <v>0</v>
      </c>
      <c r="CJ12" s="4900">
        <v>0</v>
      </c>
      <c r="CK12" s="4900">
        <v>0</v>
      </c>
      <c r="CL12" s="4900">
        <v>0</v>
      </c>
      <c r="CM12" s="4900">
        <v>0</v>
      </c>
      <c r="CN12" s="4900">
        <v>0</v>
      </c>
      <c r="CO12" s="4900">
        <v>0</v>
      </c>
      <c r="CP12" s="4900">
        <v>0</v>
      </c>
      <c r="CQ12" s="4900">
        <v>0</v>
      </c>
      <c r="CR12" s="4900">
        <v>0</v>
      </c>
      <c r="CS12" s="4900">
        <v>0</v>
      </c>
      <c r="CT12" s="4900">
        <v>0</v>
      </c>
      <c r="CU12" s="4900">
        <v>0</v>
      </c>
      <c r="CV12" s="4900">
        <v>0</v>
      </c>
      <c r="CW12" s="4900">
        <v>0</v>
      </c>
      <c r="CX12" s="4900">
        <v>0</v>
      </c>
      <c r="CY12" s="4900">
        <v>0</v>
      </c>
      <c r="CZ12" s="4900">
        <v>0</v>
      </c>
      <c r="DA12" s="4900">
        <v>0</v>
      </c>
      <c r="DB12" s="4900">
        <v>0</v>
      </c>
      <c r="DC12" s="4900">
        <v>0</v>
      </c>
      <c r="DD12" s="4900">
        <v>0</v>
      </c>
      <c r="DE12" s="4900">
        <v>0</v>
      </c>
      <c r="DF12" s="4900">
        <v>0</v>
      </c>
      <c r="DG12" s="4900">
        <v>0</v>
      </c>
      <c r="DH12" s="4900">
        <v>0</v>
      </c>
      <c r="DI12" s="4900">
        <v>0</v>
      </c>
      <c r="DJ12" s="4900">
        <v>0</v>
      </c>
      <c r="DK12" s="4900">
        <v>0</v>
      </c>
      <c r="DL12" s="4900">
        <v>0</v>
      </c>
      <c r="DM12" s="4900">
        <v>0</v>
      </c>
      <c r="DN12" s="4900">
        <v>0</v>
      </c>
      <c r="DO12" s="4900">
        <v>0</v>
      </c>
      <c r="DP12" s="4900">
        <v>0</v>
      </c>
      <c r="DQ12" s="4900">
        <v>0</v>
      </c>
      <c r="DR12" s="4900">
        <v>0</v>
      </c>
      <c r="DS12" s="4900">
        <v>0</v>
      </c>
      <c r="DT12" s="4900">
        <v>0</v>
      </c>
      <c r="DU12" s="4900">
        <v>0</v>
      </c>
      <c r="DV12" s="4900">
        <v>0</v>
      </c>
      <c r="DW12" s="4900">
        <v>0</v>
      </c>
      <c r="DX12" s="4900">
        <v>0</v>
      </c>
      <c r="DY12" s="4900">
        <v>0</v>
      </c>
      <c r="DZ12" s="4900">
        <v>0</v>
      </c>
      <c r="EA12" s="4900">
        <v>0</v>
      </c>
      <c r="EB12" s="4900">
        <v>0</v>
      </c>
      <c r="EC12" s="4900">
        <v>0</v>
      </c>
      <c r="ED12" s="4900">
        <v>0</v>
      </c>
      <c r="EE12" s="4900">
        <v>0</v>
      </c>
      <c r="EF12" s="4900">
        <v>0</v>
      </c>
      <c r="EG12" s="4900">
        <v>0</v>
      </c>
      <c r="EH12" s="4900">
        <v>0</v>
      </c>
    </row>
    <row r="13" spans="1:138" x14ac:dyDescent="0.25">
      <c r="A13" s="4899" t="s">
        <v>710</v>
      </c>
      <c r="B13" s="4900">
        <v>0</v>
      </c>
      <c r="C13" s="4900">
        <v>0</v>
      </c>
      <c r="D13" s="4900">
        <v>0</v>
      </c>
      <c r="E13" s="4900">
        <v>0</v>
      </c>
      <c r="F13" s="4900">
        <v>1</v>
      </c>
      <c r="G13" s="4900">
        <v>0</v>
      </c>
      <c r="H13" s="4900">
        <v>0</v>
      </c>
      <c r="I13" s="4900">
        <v>0</v>
      </c>
      <c r="J13" s="4900">
        <v>0</v>
      </c>
      <c r="K13" s="4900">
        <v>0</v>
      </c>
      <c r="L13" s="4900">
        <v>0</v>
      </c>
      <c r="M13" s="4900">
        <v>0</v>
      </c>
      <c r="N13" s="4900">
        <v>0</v>
      </c>
      <c r="O13" s="4900">
        <v>0</v>
      </c>
      <c r="P13" s="4900">
        <v>0</v>
      </c>
      <c r="Q13" s="4900">
        <v>0</v>
      </c>
      <c r="R13" s="4900">
        <v>0</v>
      </c>
      <c r="S13" s="4900">
        <v>0</v>
      </c>
      <c r="T13" s="4900">
        <v>0</v>
      </c>
      <c r="U13" s="4900">
        <v>1</v>
      </c>
      <c r="V13" s="4900">
        <v>0</v>
      </c>
      <c r="W13" s="4900">
        <v>0</v>
      </c>
      <c r="X13" s="4900">
        <v>0</v>
      </c>
      <c r="Y13" s="4900">
        <v>0</v>
      </c>
      <c r="Z13" s="4900">
        <v>0</v>
      </c>
      <c r="AA13" s="4900">
        <v>0</v>
      </c>
      <c r="AB13" s="4900">
        <v>0</v>
      </c>
      <c r="AC13" s="4900">
        <v>0</v>
      </c>
      <c r="AD13" s="4900">
        <v>0</v>
      </c>
      <c r="AE13" s="4900">
        <v>0</v>
      </c>
      <c r="AF13" s="4900">
        <v>0</v>
      </c>
      <c r="AG13" s="4900">
        <v>0</v>
      </c>
      <c r="AH13" s="4900">
        <v>0</v>
      </c>
      <c r="AI13" s="4900">
        <v>0</v>
      </c>
      <c r="AJ13" s="4900">
        <v>0</v>
      </c>
      <c r="AK13" s="4900">
        <v>0</v>
      </c>
      <c r="AL13" s="4900">
        <v>0</v>
      </c>
      <c r="AM13" s="4900">
        <v>0</v>
      </c>
      <c r="AN13" s="4900">
        <v>0</v>
      </c>
      <c r="AO13" s="4900">
        <v>0</v>
      </c>
      <c r="AP13" s="4900">
        <v>0</v>
      </c>
      <c r="AQ13" s="4900">
        <v>0</v>
      </c>
      <c r="AR13" s="4900">
        <v>0</v>
      </c>
      <c r="AS13" s="4900">
        <v>0</v>
      </c>
      <c r="AT13" s="4900">
        <v>0</v>
      </c>
      <c r="AU13" s="4900">
        <v>1</v>
      </c>
      <c r="AV13" s="4900">
        <v>0</v>
      </c>
      <c r="AW13" s="4900">
        <v>1</v>
      </c>
      <c r="AX13" s="4900">
        <v>0</v>
      </c>
      <c r="AY13" s="4900">
        <v>0</v>
      </c>
      <c r="AZ13" s="4900">
        <v>0</v>
      </c>
      <c r="BA13" s="4900">
        <v>0</v>
      </c>
      <c r="BB13" s="4900">
        <v>0</v>
      </c>
      <c r="BC13" s="4900">
        <v>0</v>
      </c>
      <c r="BD13" s="4900">
        <v>0</v>
      </c>
      <c r="BE13" s="4900">
        <v>0</v>
      </c>
      <c r="BF13" s="4900">
        <v>0</v>
      </c>
      <c r="BG13" s="4900">
        <v>0</v>
      </c>
      <c r="BH13" s="4900">
        <v>0</v>
      </c>
      <c r="BI13" s="4900">
        <v>0</v>
      </c>
      <c r="BJ13" s="4900">
        <v>0</v>
      </c>
      <c r="BK13" s="4900">
        <v>0</v>
      </c>
      <c r="BL13" s="4900">
        <v>0</v>
      </c>
      <c r="BM13" s="4900">
        <v>0</v>
      </c>
      <c r="BN13" s="4900">
        <v>0</v>
      </c>
      <c r="BO13" s="4900">
        <v>0</v>
      </c>
      <c r="BP13" s="4900">
        <v>0</v>
      </c>
      <c r="BQ13" s="4900">
        <v>0</v>
      </c>
      <c r="BR13" s="4900">
        <v>0</v>
      </c>
      <c r="BS13" s="4900">
        <v>0</v>
      </c>
      <c r="BT13" s="4900">
        <v>0</v>
      </c>
      <c r="BU13" s="4900">
        <v>0</v>
      </c>
      <c r="BV13" s="4900">
        <v>0</v>
      </c>
      <c r="BW13" s="4900">
        <v>0</v>
      </c>
      <c r="BX13" s="4900">
        <v>0</v>
      </c>
      <c r="BY13" s="4900">
        <v>0</v>
      </c>
      <c r="BZ13" s="4900">
        <v>0</v>
      </c>
      <c r="CA13" s="4900">
        <v>0</v>
      </c>
      <c r="CB13" s="4900">
        <v>0</v>
      </c>
      <c r="CC13" s="4900">
        <v>0</v>
      </c>
      <c r="CD13" s="4900">
        <v>0</v>
      </c>
      <c r="CE13" s="4900">
        <v>0</v>
      </c>
      <c r="CF13" s="4900">
        <v>0</v>
      </c>
      <c r="CG13" s="4900">
        <v>0</v>
      </c>
      <c r="CH13" s="4900">
        <v>0</v>
      </c>
      <c r="CI13" s="4900">
        <v>0</v>
      </c>
      <c r="CJ13" s="4900">
        <v>0</v>
      </c>
      <c r="CK13" s="4900">
        <v>0</v>
      </c>
      <c r="CL13" s="4900">
        <v>0</v>
      </c>
      <c r="CM13" s="4900">
        <v>0</v>
      </c>
      <c r="CN13" s="4900">
        <v>0</v>
      </c>
      <c r="CO13" s="4900">
        <v>0</v>
      </c>
      <c r="CP13" s="4900">
        <v>0</v>
      </c>
      <c r="CQ13" s="4900">
        <v>0</v>
      </c>
      <c r="CR13" s="4900">
        <v>0</v>
      </c>
      <c r="CS13" s="4900">
        <v>0</v>
      </c>
      <c r="CT13" s="4900">
        <v>0</v>
      </c>
      <c r="CU13" s="4900">
        <v>0</v>
      </c>
      <c r="CV13" s="4900">
        <v>0</v>
      </c>
      <c r="CW13" s="4900">
        <v>0</v>
      </c>
      <c r="CX13" s="4900">
        <v>0</v>
      </c>
      <c r="CY13" s="4900">
        <v>0</v>
      </c>
      <c r="CZ13" s="4900">
        <v>0</v>
      </c>
      <c r="DA13" s="4900">
        <v>0</v>
      </c>
      <c r="DB13" s="4900">
        <v>0</v>
      </c>
      <c r="DC13" s="4900">
        <v>0</v>
      </c>
      <c r="DD13" s="4900">
        <v>0</v>
      </c>
      <c r="DE13" s="4900">
        <v>0</v>
      </c>
      <c r="DF13" s="4900">
        <v>0</v>
      </c>
      <c r="DG13" s="4900">
        <v>0</v>
      </c>
      <c r="DH13" s="4900">
        <v>0</v>
      </c>
      <c r="DI13" s="4900">
        <v>0</v>
      </c>
      <c r="DJ13" s="4900">
        <v>0</v>
      </c>
      <c r="DK13" s="4900">
        <v>1</v>
      </c>
      <c r="DL13" s="4900">
        <v>0</v>
      </c>
      <c r="DM13" s="4900">
        <v>0</v>
      </c>
      <c r="DN13" s="4900">
        <v>0</v>
      </c>
      <c r="DO13" s="4900">
        <v>0</v>
      </c>
      <c r="DP13" s="4900">
        <v>0</v>
      </c>
      <c r="DQ13" s="4900">
        <v>0</v>
      </c>
      <c r="DR13" s="4900">
        <v>0</v>
      </c>
      <c r="DS13" s="4900">
        <v>0</v>
      </c>
      <c r="DT13" s="4900">
        <v>0</v>
      </c>
      <c r="DU13" s="4900">
        <v>0</v>
      </c>
      <c r="DV13" s="4900">
        <v>0</v>
      </c>
      <c r="DW13" s="4900">
        <v>0</v>
      </c>
      <c r="DX13" s="4900">
        <v>0</v>
      </c>
      <c r="DY13" s="4900">
        <v>0</v>
      </c>
      <c r="DZ13" s="4900">
        <v>0</v>
      </c>
      <c r="EA13" s="4900">
        <v>0</v>
      </c>
      <c r="EB13" s="4900">
        <v>0</v>
      </c>
      <c r="EC13" s="4900">
        <v>0</v>
      </c>
      <c r="ED13" s="4900">
        <v>0</v>
      </c>
      <c r="EE13" s="4900">
        <v>0</v>
      </c>
      <c r="EF13" s="4900">
        <v>0</v>
      </c>
      <c r="EG13" s="4900">
        <v>0</v>
      </c>
      <c r="EH13" s="4900">
        <v>0</v>
      </c>
    </row>
    <row r="14" spans="1:138" x14ac:dyDescent="0.25">
      <c r="A14" s="4899" t="s">
        <v>709</v>
      </c>
      <c r="B14" s="4900">
        <v>0</v>
      </c>
      <c r="C14" s="4900">
        <v>0</v>
      </c>
      <c r="D14" s="4900">
        <v>0</v>
      </c>
      <c r="E14" s="4900">
        <v>0</v>
      </c>
      <c r="F14" s="4900">
        <v>2</v>
      </c>
      <c r="G14" s="4900">
        <v>0</v>
      </c>
      <c r="H14" s="4900">
        <v>4</v>
      </c>
      <c r="I14" s="4900">
        <v>0</v>
      </c>
      <c r="J14" s="4900">
        <v>0</v>
      </c>
      <c r="K14" s="4900">
        <v>0</v>
      </c>
      <c r="L14" s="4900">
        <v>0</v>
      </c>
      <c r="M14" s="4900">
        <v>0</v>
      </c>
      <c r="N14" s="4900">
        <v>1</v>
      </c>
      <c r="O14" s="4900">
        <v>0</v>
      </c>
      <c r="P14" s="4900">
        <v>0</v>
      </c>
      <c r="Q14" s="4900">
        <v>0</v>
      </c>
      <c r="R14" s="4900">
        <v>0</v>
      </c>
      <c r="S14" s="4900">
        <v>0</v>
      </c>
      <c r="T14" s="4900">
        <v>0</v>
      </c>
      <c r="U14" s="4900">
        <v>2</v>
      </c>
      <c r="V14" s="4900">
        <v>0</v>
      </c>
      <c r="W14" s="4900">
        <v>0</v>
      </c>
      <c r="X14" s="4900">
        <v>0</v>
      </c>
      <c r="Y14" s="4900">
        <v>1</v>
      </c>
      <c r="Z14" s="4900">
        <v>0</v>
      </c>
      <c r="AA14" s="4900">
        <v>0</v>
      </c>
      <c r="AB14" s="4900">
        <v>0</v>
      </c>
      <c r="AC14" s="4900">
        <v>1</v>
      </c>
      <c r="AD14" s="4900">
        <v>1</v>
      </c>
      <c r="AE14" s="4900">
        <v>2</v>
      </c>
      <c r="AF14" s="4900">
        <v>0</v>
      </c>
      <c r="AG14" s="4900">
        <v>7</v>
      </c>
      <c r="AH14" s="4900">
        <v>0</v>
      </c>
      <c r="AI14" s="4900">
        <v>0</v>
      </c>
      <c r="AJ14" s="4900">
        <v>2</v>
      </c>
      <c r="AK14" s="4900">
        <v>0</v>
      </c>
      <c r="AL14" s="4900">
        <v>2</v>
      </c>
      <c r="AM14" s="4900">
        <v>0</v>
      </c>
      <c r="AN14" s="4900">
        <v>0</v>
      </c>
      <c r="AO14" s="4900">
        <v>0</v>
      </c>
      <c r="AP14" s="4900">
        <v>0</v>
      </c>
      <c r="AQ14" s="4900">
        <v>0</v>
      </c>
      <c r="AR14" s="4900">
        <v>0</v>
      </c>
      <c r="AS14" s="4900">
        <v>3</v>
      </c>
      <c r="AT14" s="4900">
        <v>0</v>
      </c>
      <c r="AU14" s="4900">
        <v>2</v>
      </c>
      <c r="AV14" s="4900">
        <v>0</v>
      </c>
      <c r="AW14" s="4900">
        <v>0</v>
      </c>
      <c r="AX14" s="4900">
        <v>0</v>
      </c>
      <c r="AY14" s="4900">
        <v>2</v>
      </c>
      <c r="AZ14" s="4900">
        <v>0</v>
      </c>
      <c r="BA14" s="4900">
        <v>1</v>
      </c>
      <c r="BB14" s="4900">
        <v>0</v>
      </c>
      <c r="BC14" s="4900">
        <v>1</v>
      </c>
      <c r="BD14" s="4900">
        <v>1</v>
      </c>
      <c r="BE14" s="4900">
        <v>0</v>
      </c>
      <c r="BF14" s="4900">
        <v>1</v>
      </c>
      <c r="BG14" s="4900">
        <v>0</v>
      </c>
      <c r="BH14" s="4900">
        <v>0</v>
      </c>
      <c r="BI14" s="4900">
        <v>1</v>
      </c>
      <c r="BJ14" s="4900">
        <v>0</v>
      </c>
      <c r="BK14" s="4900">
        <v>2</v>
      </c>
      <c r="BL14" s="4900">
        <v>0</v>
      </c>
      <c r="BM14" s="4900">
        <v>0</v>
      </c>
      <c r="BN14" s="4900">
        <v>0</v>
      </c>
      <c r="BO14" s="4900">
        <v>0</v>
      </c>
      <c r="BP14" s="4900">
        <v>0</v>
      </c>
      <c r="BQ14" s="4900">
        <v>3</v>
      </c>
      <c r="BR14" s="4900">
        <v>0</v>
      </c>
      <c r="BS14" s="4900">
        <v>2</v>
      </c>
      <c r="BT14" s="4900">
        <v>0</v>
      </c>
      <c r="BU14" s="4900">
        <v>0</v>
      </c>
      <c r="BV14" s="4900">
        <v>0</v>
      </c>
      <c r="BW14" s="4900">
        <v>1</v>
      </c>
      <c r="BX14" s="4900">
        <v>2</v>
      </c>
      <c r="BY14" s="4900">
        <v>2</v>
      </c>
      <c r="BZ14" s="4900">
        <v>2</v>
      </c>
      <c r="CA14" s="4900">
        <v>0</v>
      </c>
      <c r="CB14" s="4900">
        <v>0</v>
      </c>
      <c r="CC14" s="4900">
        <v>2</v>
      </c>
      <c r="CD14" s="4900">
        <v>0</v>
      </c>
      <c r="CE14" s="4900">
        <v>0</v>
      </c>
      <c r="CF14" s="4900">
        <v>0</v>
      </c>
      <c r="CG14" s="4900">
        <v>1</v>
      </c>
      <c r="CH14" s="4900">
        <v>0</v>
      </c>
      <c r="CI14" s="4900">
        <v>0</v>
      </c>
      <c r="CJ14" s="4900">
        <v>0</v>
      </c>
      <c r="CK14" s="4900">
        <v>0</v>
      </c>
      <c r="CL14" s="4900">
        <v>2</v>
      </c>
      <c r="CM14" s="4900">
        <v>0</v>
      </c>
      <c r="CN14" s="4900">
        <v>0</v>
      </c>
      <c r="CO14" s="4900">
        <v>1</v>
      </c>
      <c r="CP14" s="4900">
        <v>0</v>
      </c>
      <c r="CQ14" s="4900">
        <v>0</v>
      </c>
      <c r="CR14" s="4900">
        <v>2</v>
      </c>
      <c r="CS14" s="4900">
        <v>0</v>
      </c>
      <c r="CT14" s="4900">
        <v>1</v>
      </c>
      <c r="CU14" s="4900">
        <v>0</v>
      </c>
      <c r="CV14" s="4900">
        <v>0</v>
      </c>
      <c r="CW14" s="4900">
        <v>0</v>
      </c>
      <c r="CX14" s="4900">
        <v>0</v>
      </c>
      <c r="CY14" s="4900">
        <v>0</v>
      </c>
      <c r="CZ14" s="4900">
        <v>3</v>
      </c>
      <c r="DA14" s="4900">
        <v>0</v>
      </c>
      <c r="DB14" s="4900">
        <v>2</v>
      </c>
      <c r="DC14" s="4900">
        <v>0</v>
      </c>
      <c r="DD14" s="4900">
        <v>0</v>
      </c>
      <c r="DE14" s="4900">
        <v>1</v>
      </c>
      <c r="DF14" s="4900">
        <v>0</v>
      </c>
      <c r="DG14" s="4900">
        <v>0</v>
      </c>
      <c r="DH14" s="4900">
        <v>2</v>
      </c>
      <c r="DI14" s="4900">
        <v>0</v>
      </c>
      <c r="DJ14" s="4900">
        <v>1</v>
      </c>
      <c r="DK14" s="4900">
        <v>1</v>
      </c>
      <c r="DL14" s="4900">
        <v>0</v>
      </c>
      <c r="DM14" s="4900">
        <v>0</v>
      </c>
      <c r="DN14" s="4900">
        <v>2</v>
      </c>
      <c r="DO14" s="4900">
        <v>0</v>
      </c>
      <c r="DP14" s="4900">
        <v>0</v>
      </c>
      <c r="DQ14" s="4900">
        <v>0</v>
      </c>
      <c r="DR14" s="4900">
        <v>1</v>
      </c>
      <c r="DS14" s="4900">
        <v>0</v>
      </c>
      <c r="DT14" s="4900">
        <v>0</v>
      </c>
      <c r="DU14" s="4900">
        <v>0</v>
      </c>
      <c r="DV14" s="4900">
        <v>0</v>
      </c>
      <c r="DW14" s="4900">
        <v>0</v>
      </c>
      <c r="DX14" s="4900">
        <v>0</v>
      </c>
      <c r="DY14" s="4900">
        <v>0</v>
      </c>
      <c r="DZ14" s="4900">
        <v>1</v>
      </c>
      <c r="EA14" s="4900">
        <v>0</v>
      </c>
      <c r="EB14" s="4900">
        <v>0</v>
      </c>
      <c r="EC14" s="4900">
        <v>0</v>
      </c>
      <c r="ED14" s="4900">
        <v>0</v>
      </c>
      <c r="EE14" s="4900">
        <v>0</v>
      </c>
      <c r="EF14" s="4900">
        <v>0</v>
      </c>
      <c r="EG14" s="4900">
        <v>0</v>
      </c>
      <c r="EH14" s="4900">
        <v>1</v>
      </c>
    </row>
    <row r="15" spans="1:138" x14ac:dyDescent="0.25">
      <c r="A15" s="4899"/>
      <c r="B15" s="4900"/>
      <c r="C15" s="4900"/>
      <c r="D15" s="4900"/>
      <c r="E15" s="4900"/>
      <c r="F15" s="4900"/>
      <c r="G15" s="4900"/>
      <c r="H15" s="4900"/>
      <c r="I15" s="4900"/>
      <c r="J15" s="4900"/>
      <c r="K15" s="4900"/>
      <c r="L15" s="4900"/>
      <c r="M15" s="4900"/>
      <c r="N15" s="4900"/>
      <c r="O15" s="4900"/>
      <c r="P15" s="4900"/>
      <c r="Q15" s="4900"/>
      <c r="R15" s="4900"/>
      <c r="S15" s="4900"/>
      <c r="T15" s="4854"/>
      <c r="U15" s="4854"/>
      <c r="V15" s="4854"/>
      <c r="W15" s="4854"/>
      <c r="X15" s="4854"/>
      <c r="Y15" s="4854"/>
      <c r="Z15" s="4854"/>
      <c r="AA15" s="4854"/>
      <c r="AB15" s="4854"/>
      <c r="AC15" s="4854"/>
      <c r="AD15" s="4854"/>
      <c r="AE15" s="4854"/>
      <c r="AF15" s="4854"/>
      <c r="AG15" s="4854"/>
      <c r="AH15" s="4854"/>
      <c r="AI15" s="4854"/>
      <c r="AJ15" s="4854"/>
      <c r="AK15" s="4854"/>
      <c r="AL15" s="4854"/>
      <c r="AM15" s="4854"/>
      <c r="AN15" s="4854"/>
      <c r="AO15" s="4854"/>
      <c r="AP15" s="4854"/>
      <c r="AQ15" s="4854"/>
      <c r="AR15" s="4854"/>
      <c r="AS15" s="4854"/>
      <c r="AT15" s="4854"/>
      <c r="AU15" s="4854"/>
      <c r="AV15" s="4854"/>
      <c r="AW15" s="4854"/>
      <c r="AX15" s="4854"/>
      <c r="AY15" s="4854"/>
      <c r="AZ15" s="4854"/>
      <c r="BA15" s="4854"/>
      <c r="BB15" s="4854"/>
      <c r="BC15" s="4854"/>
      <c r="BD15" s="4854"/>
      <c r="BE15" s="4854"/>
      <c r="BF15" s="4854"/>
      <c r="BG15" s="4854"/>
      <c r="BH15" s="4854"/>
      <c r="BI15" s="4854"/>
      <c r="BJ15" s="4854"/>
      <c r="BK15" s="4854"/>
      <c r="BL15" s="4854"/>
      <c r="BM15" s="4854"/>
      <c r="BN15" s="4854"/>
      <c r="BO15" s="4854"/>
      <c r="BP15" s="4854"/>
      <c r="BQ15" s="4854"/>
      <c r="BR15" s="4854"/>
      <c r="BS15" s="4854"/>
      <c r="BT15" s="4854"/>
      <c r="BU15" s="4854"/>
    </row>
    <row r="16" spans="1:138" x14ac:dyDescent="0.25">
      <c r="A16" s="4899" t="s">
        <v>262</v>
      </c>
      <c r="B16" s="4900">
        <f t="shared" ref="B16:BM16" si="0">SUM(B6:B14)</f>
        <v>0</v>
      </c>
      <c r="C16" s="4900">
        <f t="shared" si="0"/>
        <v>0</v>
      </c>
      <c r="D16" s="4900">
        <f t="shared" si="0"/>
        <v>0</v>
      </c>
      <c r="E16" s="4900">
        <f t="shared" si="0"/>
        <v>0</v>
      </c>
      <c r="F16" s="4900">
        <f t="shared" si="0"/>
        <v>5</v>
      </c>
      <c r="G16" s="4900">
        <f t="shared" si="0"/>
        <v>0</v>
      </c>
      <c r="H16" s="4900">
        <f t="shared" si="0"/>
        <v>13</v>
      </c>
      <c r="I16" s="4900">
        <f t="shared" si="0"/>
        <v>0</v>
      </c>
      <c r="J16" s="4900">
        <f t="shared" si="0"/>
        <v>0</v>
      </c>
      <c r="K16" s="4900">
        <f t="shared" si="0"/>
        <v>1</v>
      </c>
      <c r="L16" s="4900">
        <f t="shared" si="0"/>
        <v>0</v>
      </c>
      <c r="M16" s="4900">
        <f t="shared" si="0"/>
        <v>0</v>
      </c>
      <c r="N16" s="4900">
        <f t="shared" si="0"/>
        <v>1</v>
      </c>
      <c r="O16" s="4900">
        <f t="shared" si="0"/>
        <v>0</v>
      </c>
      <c r="P16" s="4900">
        <f t="shared" si="0"/>
        <v>1</v>
      </c>
      <c r="Q16" s="4900">
        <f t="shared" si="0"/>
        <v>0</v>
      </c>
      <c r="R16" s="4900">
        <f t="shared" si="0"/>
        <v>0</v>
      </c>
      <c r="S16" s="4900">
        <f t="shared" si="0"/>
        <v>0</v>
      </c>
      <c r="T16" s="4900">
        <f t="shared" si="0"/>
        <v>1</v>
      </c>
      <c r="U16" s="4900">
        <f t="shared" si="0"/>
        <v>6</v>
      </c>
      <c r="V16" s="4900">
        <f t="shared" si="0"/>
        <v>0</v>
      </c>
      <c r="W16" s="4900">
        <f t="shared" si="0"/>
        <v>0</v>
      </c>
      <c r="X16" s="4900">
        <f t="shared" si="0"/>
        <v>0</v>
      </c>
      <c r="Y16" s="4900">
        <f t="shared" si="0"/>
        <v>5</v>
      </c>
      <c r="Z16" s="4900">
        <f t="shared" si="0"/>
        <v>0</v>
      </c>
      <c r="AA16" s="4900">
        <f t="shared" si="0"/>
        <v>0</v>
      </c>
      <c r="AB16" s="4900">
        <f t="shared" si="0"/>
        <v>0</v>
      </c>
      <c r="AC16" s="4900">
        <f t="shared" si="0"/>
        <v>8</v>
      </c>
      <c r="AD16" s="4900">
        <f t="shared" si="0"/>
        <v>5</v>
      </c>
      <c r="AE16" s="4900">
        <f t="shared" si="0"/>
        <v>3</v>
      </c>
      <c r="AF16" s="4900">
        <f t="shared" si="0"/>
        <v>0</v>
      </c>
      <c r="AG16" s="4900">
        <f t="shared" si="0"/>
        <v>14</v>
      </c>
      <c r="AH16" s="4900">
        <f t="shared" si="0"/>
        <v>2</v>
      </c>
      <c r="AI16" s="4900">
        <f t="shared" si="0"/>
        <v>0</v>
      </c>
      <c r="AJ16" s="4900">
        <f t="shared" si="0"/>
        <v>4</v>
      </c>
      <c r="AK16" s="4900">
        <f t="shared" si="0"/>
        <v>0</v>
      </c>
      <c r="AL16" s="4900">
        <f t="shared" si="0"/>
        <v>6</v>
      </c>
      <c r="AM16" s="4900">
        <f t="shared" si="0"/>
        <v>0</v>
      </c>
      <c r="AN16" s="4900">
        <f t="shared" si="0"/>
        <v>3</v>
      </c>
      <c r="AO16" s="4900">
        <f t="shared" si="0"/>
        <v>0</v>
      </c>
      <c r="AP16" s="4900">
        <f t="shared" si="0"/>
        <v>0</v>
      </c>
      <c r="AQ16" s="4900">
        <f t="shared" si="0"/>
        <v>13</v>
      </c>
      <c r="AR16" s="4900">
        <f t="shared" si="0"/>
        <v>0</v>
      </c>
      <c r="AS16" s="4900">
        <f t="shared" si="0"/>
        <v>9</v>
      </c>
      <c r="AT16" s="4900">
        <f t="shared" si="0"/>
        <v>0</v>
      </c>
      <c r="AU16" s="4900">
        <f t="shared" si="0"/>
        <v>5</v>
      </c>
      <c r="AV16" s="4900">
        <f t="shared" si="0"/>
        <v>0</v>
      </c>
      <c r="AW16" s="4900">
        <f t="shared" si="0"/>
        <v>2</v>
      </c>
      <c r="AX16" s="4900">
        <f t="shared" si="0"/>
        <v>0</v>
      </c>
      <c r="AY16" s="4900">
        <f t="shared" si="0"/>
        <v>4</v>
      </c>
      <c r="AZ16" s="4900">
        <f t="shared" si="0"/>
        <v>3</v>
      </c>
      <c r="BA16" s="4900">
        <f t="shared" si="0"/>
        <v>1</v>
      </c>
      <c r="BB16" s="4900">
        <f t="shared" si="0"/>
        <v>0</v>
      </c>
      <c r="BC16" s="4900">
        <f t="shared" si="0"/>
        <v>4</v>
      </c>
      <c r="BD16" s="4900">
        <f t="shared" si="0"/>
        <v>3</v>
      </c>
      <c r="BE16" s="4900">
        <f t="shared" si="0"/>
        <v>0</v>
      </c>
      <c r="BF16" s="4900">
        <f t="shared" si="0"/>
        <v>3</v>
      </c>
      <c r="BG16" s="4900">
        <f t="shared" si="0"/>
        <v>0</v>
      </c>
      <c r="BH16" s="4900">
        <f t="shared" si="0"/>
        <v>0</v>
      </c>
      <c r="BI16" s="4900">
        <f t="shared" si="0"/>
        <v>6</v>
      </c>
      <c r="BJ16" s="4900">
        <f t="shared" si="0"/>
        <v>1</v>
      </c>
      <c r="BK16" s="4900">
        <f t="shared" si="0"/>
        <v>5</v>
      </c>
      <c r="BL16" s="4900">
        <f t="shared" si="0"/>
        <v>0</v>
      </c>
      <c r="BM16" s="4900">
        <f t="shared" si="0"/>
        <v>2</v>
      </c>
      <c r="BN16" s="4900">
        <f t="shared" ref="BN16:BQ16" si="1">SUM(BN6:BN14)</f>
        <v>0</v>
      </c>
      <c r="BO16" s="4900">
        <f t="shared" si="1"/>
        <v>3</v>
      </c>
      <c r="BP16" s="4900">
        <f t="shared" si="1"/>
        <v>0</v>
      </c>
      <c r="BQ16" s="4900">
        <f t="shared" si="1"/>
        <v>7</v>
      </c>
      <c r="BR16" s="4900">
        <f>SUM(BR6:BR14)</f>
        <v>0</v>
      </c>
      <c r="BS16" s="4900">
        <f t="shared" ref="BS16:BT16" si="2">SUM(BS6:BS14)</f>
        <v>5</v>
      </c>
      <c r="BT16" s="4900">
        <f t="shared" si="2"/>
        <v>3</v>
      </c>
      <c r="BU16" s="4900">
        <f t="shared" ref="BU16:BV16" si="3">SUM(BU6:BU14)</f>
        <v>2</v>
      </c>
      <c r="BV16" s="4900">
        <f t="shared" si="3"/>
        <v>0</v>
      </c>
      <c r="BW16" s="4900">
        <f t="shared" ref="BW16:BX16" si="4">SUM(BW6:BW14)</f>
        <v>2</v>
      </c>
      <c r="BX16" s="4900">
        <f t="shared" si="4"/>
        <v>3</v>
      </c>
      <c r="BY16" s="4900">
        <f t="shared" ref="BY16:BZ16" si="5">SUM(BY6:BY14)</f>
        <v>6</v>
      </c>
      <c r="BZ16" s="4900">
        <f t="shared" si="5"/>
        <v>4</v>
      </c>
      <c r="CA16" s="4900">
        <f t="shared" ref="CA16:CB16" si="6">SUM(CA6:CA14)</f>
        <v>1</v>
      </c>
      <c r="CB16" s="4900">
        <f t="shared" si="6"/>
        <v>0</v>
      </c>
      <c r="CC16" s="4900">
        <f t="shared" ref="CC16:CD16" si="7">SUM(CC6:CC14)</f>
        <v>7</v>
      </c>
      <c r="CD16" s="4900">
        <f t="shared" si="7"/>
        <v>0</v>
      </c>
      <c r="CE16" s="4900">
        <f t="shared" ref="CE16:CF16" si="8">SUM(CE6:CE14)</f>
        <v>5</v>
      </c>
      <c r="CF16" s="4900">
        <f t="shared" si="8"/>
        <v>0</v>
      </c>
      <c r="CG16" s="4900">
        <f t="shared" ref="CG16:CH16" si="9">SUM(CG6:CG14)</f>
        <v>4</v>
      </c>
      <c r="CH16" s="4900">
        <f t="shared" si="9"/>
        <v>0</v>
      </c>
      <c r="CI16" s="4900">
        <f t="shared" ref="CI16:CJ16" si="10">SUM(CI6:CI14)</f>
        <v>5</v>
      </c>
      <c r="CJ16" s="4900">
        <f t="shared" si="10"/>
        <v>0</v>
      </c>
      <c r="CK16" s="4900">
        <f t="shared" ref="CK16:CL16" si="11">SUM(CK6:CK14)</f>
        <v>0</v>
      </c>
      <c r="CL16" s="4900">
        <f t="shared" si="11"/>
        <v>7</v>
      </c>
      <c r="CM16" s="4900">
        <f t="shared" ref="CM16:CN16" si="12">SUM(CM6:CM14)</f>
        <v>0</v>
      </c>
      <c r="CN16" s="4900">
        <f t="shared" si="12"/>
        <v>3</v>
      </c>
      <c r="CO16" s="4900">
        <f t="shared" ref="CO16:CP16" si="13">SUM(CO6:CO14)</f>
        <v>3</v>
      </c>
      <c r="CP16" s="4900">
        <f t="shared" si="13"/>
        <v>9</v>
      </c>
      <c r="CQ16" s="4900">
        <f t="shared" ref="CQ16:CR16" si="14">SUM(CQ6:CQ14)</f>
        <v>0</v>
      </c>
      <c r="CR16" s="4900">
        <f t="shared" si="14"/>
        <v>5</v>
      </c>
      <c r="CS16" s="4900">
        <f t="shared" ref="CS16:CT16" si="15">SUM(CS6:CS14)</f>
        <v>0</v>
      </c>
      <c r="CT16" s="4900">
        <f t="shared" si="15"/>
        <v>3</v>
      </c>
      <c r="CU16" s="4900">
        <f t="shared" ref="CU16:CV16" si="16">SUM(CU6:CU14)</f>
        <v>0</v>
      </c>
      <c r="CV16" s="4900">
        <f t="shared" si="16"/>
        <v>3</v>
      </c>
      <c r="CW16" s="4900">
        <f t="shared" ref="CW16:CX16" si="17">SUM(CW6:CW14)</f>
        <v>0</v>
      </c>
      <c r="CX16" s="4900">
        <f t="shared" si="17"/>
        <v>2</v>
      </c>
      <c r="CY16" s="4900">
        <f t="shared" ref="CY16:CZ16" si="18">SUM(CY6:CY14)</f>
        <v>0</v>
      </c>
      <c r="CZ16" s="4900">
        <f t="shared" si="18"/>
        <v>6</v>
      </c>
      <c r="DA16" s="4900">
        <f t="shared" ref="DA16:DB16" si="19">SUM(DA6:DA14)</f>
        <v>0</v>
      </c>
      <c r="DB16" s="4900">
        <f t="shared" si="19"/>
        <v>6</v>
      </c>
      <c r="DC16" s="4900">
        <f t="shared" ref="DC16:DD16" si="20">SUM(DC6:DC14)</f>
        <v>1</v>
      </c>
      <c r="DD16" s="4900">
        <f t="shared" si="20"/>
        <v>0</v>
      </c>
      <c r="DE16" s="4900">
        <f t="shared" ref="DE16:DF16" si="21">SUM(DE6:DE14)</f>
        <v>4</v>
      </c>
      <c r="DF16" s="4900">
        <f t="shared" si="21"/>
        <v>1</v>
      </c>
      <c r="DG16" s="4900">
        <f t="shared" ref="DG16:DH16" si="22">SUM(DG6:DG14)</f>
        <v>0</v>
      </c>
      <c r="DH16" s="4900">
        <f t="shared" si="22"/>
        <v>6</v>
      </c>
      <c r="DI16" s="4900">
        <f t="shared" ref="DI16:DJ16" si="23">SUM(DI6:DI14)</f>
        <v>0</v>
      </c>
      <c r="DJ16" s="4900">
        <f t="shared" si="23"/>
        <v>3</v>
      </c>
      <c r="DK16" s="4900">
        <f t="shared" ref="DK16:DL16" si="24">SUM(DK6:DK14)</f>
        <v>3</v>
      </c>
      <c r="DL16" s="4900">
        <f t="shared" si="24"/>
        <v>3</v>
      </c>
      <c r="DM16" s="4900">
        <f t="shared" ref="DM16:DN16" si="25">SUM(DM6:DM14)</f>
        <v>1</v>
      </c>
      <c r="DN16" s="4900">
        <f t="shared" si="25"/>
        <v>6</v>
      </c>
      <c r="DO16" s="4900">
        <f t="shared" ref="DO16:DP16" si="26">SUM(DO6:DO14)</f>
        <v>4</v>
      </c>
      <c r="DP16" s="4900">
        <f t="shared" si="26"/>
        <v>5</v>
      </c>
      <c r="DQ16" s="4900">
        <f t="shared" ref="DQ16:DR16" si="27">SUM(DQ6:DQ14)</f>
        <v>0</v>
      </c>
      <c r="DR16" s="4900">
        <f t="shared" si="27"/>
        <v>5</v>
      </c>
      <c r="DS16" s="4900">
        <f t="shared" ref="DS16:DT16" si="28">SUM(DS6:DS14)</f>
        <v>0</v>
      </c>
      <c r="DT16" s="4900">
        <f t="shared" si="28"/>
        <v>4</v>
      </c>
      <c r="DU16" s="4900">
        <f t="shared" ref="DU16:DV16" si="29">SUM(DU6:DU14)</f>
        <v>3</v>
      </c>
      <c r="DV16" s="4900">
        <f t="shared" si="29"/>
        <v>3</v>
      </c>
      <c r="DW16" s="4900">
        <f t="shared" ref="DW16:DX16" si="30">SUM(DW6:DW14)</f>
        <v>1</v>
      </c>
      <c r="DX16" s="4900">
        <f t="shared" si="30"/>
        <v>0</v>
      </c>
      <c r="DY16" s="4900">
        <f t="shared" ref="DY16:DZ16" si="31">SUM(DY6:DY14)</f>
        <v>2</v>
      </c>
      <c r="DZ16" s="4900">
        <f t="shared" si="31"/>
        <v>1</v>
      </c>
      <c r="EA16" s="4900">
        <f t="shared" ref="EA16:EB16" si="32">SUM(EA6:EA14)</f>
        <v>0</v>
      </c>
      <c r="EB16" s="4900">
        <f t="shared" si="32"/>
        <v>4</v>
      </c>
      <c r="EC16" s="4900">
        <f t="shared" ref="EC16:ED16" si="33">SUM(EC6:EC14)</f>
        <v>1</v>
      </c>
      <c r="ED16" s="4900">
        <f t="shared" si="33"/>
        <v>0</v>
      </c>
      <c r="EE16" s="4900">
        <f t="shared" ref="EE16:EF16" si="34">SUM(EE6:EE14)</f>
        <v>3</v>
      </c>
      <c r="EF16" s="4900">
        <f t="shared" si="34"/>
        <v>1</v>
      </c>
      <c r="EG16" s="4900">
        <f t="shared" ref="EG16:EH16" si="35">SUM(EG6:EG14)</f>
        <v>0</v>
      </c>
      <c r="EH16" s="4900">
        <f t="shared" si="35"/>
        <v>5</v>
      </c>
    </row>
    <row r="17" spans="1:138" x14ac:dyDescent="0.25">
      <c r="A17" s="4899" t="s">
        <v>686</v>
      </c>
      <c r="B17" s="4900">
        <f>B5-B16</f>
        <v>0</v>
      </c>
      <c r="C17" s="4900">
        <f t="shared" ref="C17:AH17" si="36">B17+C5-C16</f>
        <v>0</v>
      </c>
      <c r="D17" s="4900">
        <f t="shared" si="36"/>
        <v>0</v>
      </c>
      <c r="E17" s="4900">
        <f t="shared" si="36"/>
        <v>0</v>
      </c>
      <c r="F17" s="4900">
        <f t="shared" si="36"/>
        <v>0</v>
      </c>
      <c r="G17" s="4900">
        <f t="shared" si="36"/>
        <v>0</v>
      </c>
      <c r="H17" s="4900">
        <f t="shared" si="36"/>
        <v>1</v>
      </c>
      <c r="I17" s="4900">
        <f t="shared" si="36"/>
        <v>1</v>
      </c>
      <c r="J17" s="4900">
        <f t="shared" si="36"/>
        <v>1</v>
      </c>
      <c r="K17" s="4900">
        <f t="shared" si="36"/>
        <v>0</v>
      </c>
      <c r="L17" s="4900">
        <f t="shared" si="36"/>
        <v>0</v>
      </c>
      <c r="M17" s="4900">
        <f t="shared" si="36"/>
        <v>0</v>
      </c>
      <c r="N17" s="4900">
        <f t="shared" si="36"/>
        <v>2</v>
      </c>
      <c r="O17" s="4900">
        <f t="shared" si="36"/>
        <v>2</v>
      </c>
      <c r="P17" s="4900">
        <f t="shared" si="36"/>
        <v>1</v>
      </c>
      <c r="Q17" s="4900">
        <f t="shared" si="36"/>
        <v>1</v>
      </c>
      <c r="R17" s="4900">
        <f t="shared" si="36"/>
        <v>1</v>
      </c>
      <c r="S17" s="4900">
        <f t="shared" si="36"/>
        <v>1</v>
      </c>
      <c r="T17" s="4900">
        <f t="shared" si="36"/>
        <v>6</v>
      </c>
      <c r="U17" s="4900">
        <f t="shared" si="36"/>
        <v>0</v>
      </c>
      <c r="V17" s="4900">
        <f t="shared" si="36"/>
        <v>5</v>
      </c>
      <c r="W17" s="4900">
        <f t="shared" si="36"/>
        <v>5</v>
      </c>
      <c r="X17" s="4900">
        <f t="shared" si="36"/>
        <v>5</v>
      </c>
      <c r="Y17" s="4900">
        <f t="shared" si="36"/>
        <v>0</v>
      </c>
      <c r="Z17" s="4900">
        <f t="shared" si="36"/>
        <v>8</v>
      </c>
      <c r="AA17" s="4900">
        <f t="shared" si="36"/>
        <v>8</v>
      </c>
      <c r="AB17" s="4900">
        <f t="shared" si="36"/>
        <v>8</v>
      </c>
      <c r="AC17" s="4900">
        <f t="shared" si="36"/>
        <v>0</v>
      </c>
      <c r="AD17" s="4900">
        <f t="shared" si="36"/>
        <v>0</v>
      </c>
      <c r="AE17" s="4900">
        <f t="shared" si="36"/>
        <v>0</v>
      </c>
      <c r="AF17" s="4900">
        <f t="shared" si="36"/>
        <v>14</v>
      </c>
      <c r="AG17" s="4900">
        <f t="shared" si="36"/>
        <v>0</v>
      </c>
      <c r="AH17" s="4900">
        <f t="shared" si="36"/>
        <v>0</v>
      </c>
      <c r="AI17" s="4900">
        <f t="shared" ref="AI17:BN17" si="37">AH17+AI5-AI16</f>
        <v>4</v>
      </c>
      <c r="AJ17" s="4900">
        <f t="shared" si="37"/>
        <v>0</v>
      </c>
      <c r="AK17" s="4900">
        <f t="shared" si="37"/>
        <v>6</v>
      </c>
      <c r="AL17" s="4900">
        <f t="shared" si="37"/>
        <v>0</v>
      </c>
      <c r="AM17" s="4900">
        <f t="shared" si="37"/>
        <v>3</v>
      </c>
      <c r="AN17" s="4900">
        <f t="shared" si="37"/>
        <v>0</v>
      </c>
      <c r="AO17" s="4900">
        <f t="shared" si="37"/>
        <v>7</v>
      </c>
      <c r="AP17" s="4900">
        <f t="shared" si="37"/>
        <v>13</v>
      </c>
      <c r="AQ17" s="4900">
        <f t="shared" si="37"/>
        <v>0</v>
      </c>
      <c r="AR17" s="4900">
        <f t="shared" si="37"/>
        <v>6</v>
      </c>
      <c r="AS17" s="4900">
        <f t="shared" si="37"/>
        <v>0</v>
      </c>
      <c r="AT17" s="4900">
        <f t="shared" si="37"/>
        <v>5</v>
      </c>
      <c r="AU17" s="4900">
        <f t="shared" si="37"/>
        <v>0</v>
      </c>
      <c r="AV17" s="4900">
        <f t="shared" si="37"/>
        <v>2</v>
      </c>
      <c r="AW17" s="4900">
        <f t="shared" si="37"/>
        <v>0</v>
      </c>
      <c r="AX17" s="4900">
        <f t="shared" si="37"/>
        <v>5</v>
      </c>
      <c r="AY17" s="4900">
        <f t="shared" si="37"/>
        <v>1</v>
      </c>
      <c r="AZ17" s="4900">
        <f t="shared" si="37"/>
        <v>1</v>
      </c>
      <c r="BA17" s="4900">
        <f t="shared" si="37"/>
        <v>0</v>
      </c>
      <c r="BB17" s="4900">
        <f t="shared" si="37"/>
        <v>4</v>
      </c>
      <c r="BC17" s="4900">
        <f t="shared" si="37"/>
        <v>0</v>
      </c>
      <c r="BD17" s="4900">
        <f t="shared" si="37"/>
        <v>0</v>
      </c>
      <c r="BE17" s="4900">
        <f t="shared" si="37"/>
        <v>3</v>
      </c>
      <c r="BF17" s="4900">
        <f t="shared" si="37"/>
        <v>0</v>
      </c>
      <c r="BG17" s="4900">
        <f t="shared" si="37"/>
        <v>4</v>
      </c>
      <c r="BH17" s="4900">
        <f t="shared" si="37"/>
        <v>7</v>
      </c>
      <c r="BI17" s="4900">
        <f t="shared" si="37"/>
        <v>1</v>
      </c>
      <c r="BJ17" s="4900">
        <f t="shared" si="37"/>
        <v>0</v>
      </c>
      <c r="BK17" s="4900">
        <f t="shared" si="37"/>
        <v>0</v>
      </c>
      <c r="BL17" s="4900">
        <f t="shared" si="37"/>
        <v>2</v>
      </c>
      <c r="BM17" s="4900">
        <f t="shared" si="37"/>
        <v>0</v>
      </c>
      <c r="BN17" s="4900">
        <f t="shared" si="37"/>
        <v>3</v>
      </c>
      <c r="BO17" s="4900">
        <f t="shared" ref="BO17:EF17" si="38">BN17+BO5-BO16</f>
        <v>0</v>
      </c>
      <c r="BP17" s="4900">
        <f t="shared" si="38"/>
        <v>7</v>
      </c>
      <c r="BQ17" s="4900">
        <f t="shared" si="38"/>
        <v>0</v>
      </c>
      <c r="BR17" s="4900">
        <f t="shared" si="38"/>
        <v>5</v>
      </c>
      <c r="BS17" s="4900">
        <f t="shared" si="38"/>
        <v>0</v>
      </c>
      <c r="BT17" s="4900">
        <f t="shared" si="38"/>
        <v>0</v>
      </c>
      <c r="BU17" s="4900">
        <f t="shared" si="38"/>
        <v>0</v>
      </c>
      <c r="BV17" s="4900">
        <f t="shared" si="38"/>
        <v>2</v>
      </c>
      <c r="BW17" s="4900">
        <f t="shared" si="38"/>
        <v>0</v>
      </c>
      <c r="BX17" s="4900">
        <f t="shared" si="38"/>
        <v>0</v>
      </c>
      <c r="BY17" s="4900">
        <f t="shared" si="38"/>
        <v>0</v>
      </c>
      <c r="BZ17" s="4900">
        <f t="shared" si="38"/>
        <v>1</v>
      </c>
      <c r="CA17" s="4900">
        <f t="shared" si="38"/>
        <v>0</v>
      </c>
      <c r="CB17" s="4900">
        <f t="shared" si="38"/>
        <v>5</v>
      </c>
      <c r="CC17" s="4900">
        <f t="shared" si="38"/>
        <v>0</v>
      </c>
      <c r="CD17" s="4900">
        <f t="shared" si="38"/>
        <v>5</v>
      </c>
      <c r="CE17" s="4900">
        <f t="shared" si="38"/>
        <v>0</v>
      </c>
      <c r="CF17" s="4900">
        <f t="shared" si="38"/>
        <v>4</v>
      </c>
      <c r="CG17" s="4900">
        <f t="shared" si="38"/>
        <v>0</v>
      </c>
      <c r="CH17" s="4900">
        <f t="shared" si="38"/>
        <v>5</v>
      </c>
      <c r="CI17" s="4900">
        <f t="shared" si="38"/>
        <v>0</v>
      </c>
      <c r="CJ17" s="4900">
        <f t="shared" si="38"/>
        <v>5</v>
      </c>
      <c r="CK17" s="4900">
        <f t="shared" si="38"/>
        <v>7</v>
      </c>
      <c r="CL17" s="4900">
        <f t="shared" si="38"/>
        <v>0</v>
      </c>
      <c r="CM17" s="4900">
        <f t="shared" si="38"/>
        <v>3</v>
      </c>
      <c r="CN17" s="4900">
        <f t="shared" si="38"/>
        <v>0</v>
      </c>
      <c r="CO17" s="4900">
        <f t="shared" si="38"/>
        <v>0</v>
      </c>
      <c r="CP17" s="4900">
        <f t="shared" si="38"/>
        <v>0</v>
      </c>
      <c r="CQ17" s="4900">
        <f t="shared" si="38"/>
        <v>5</v>
      </c>
      <c r="CR17" s="4900">
        <f t="shared" si="38"/>
        <v>0</v>
      </c>
      <c r="CS17" s="4900">
        <f t="shared" si="38"/>
        <v>3</v>
      </c>
      <c r="CT17" s="4900">
        <f t="shared" si="38"/>
        <v>0</v>
      </c>
      <c r="CU17" s="4900">
        <f t="shared" si="38"/>
        <v>3</v>
      </c>
      <c r="CV17" s="4900">
        <f t="shared" si="38"/>
        <v>0</v>
      </c>
      <c r="CW17" s="4900">
        <f t="shared" si="38"/>
        <v>2</v>
      </c>
      <c r="CX17" s="4900">
        <f t="shared" si="38"/>
        <v>0</v>
      </c>
      <c r="CY17" s="4900">
        <f t="shared" si="38"/>
        <v>6</v>
      </c>
      <c r="CZ17" s="4900">
        <f t="shared" si="38"/>
        <v>0</v>
      </c>
      <c r="DA17" s="4900">
        <f t="shared" si="38"/>
        <v>7</v>
      </c>
      <c r="DB17" s="4900">
        <f t="shared" si="38"/>
        <v>1</v>
      </c>
      <c r="DC17" s="4900">
        <f t="shared" si="38"/>
        <v>0</v>
      </c>
      <c r="DD17" s="4900">
        <f t="shared" si="38"/>
        <v>5</v>
      </c>
      <c r="DE17" s="4900">
        <f t="shared" si="38"/>
        <v>1</v>
      </c>
      <c r="DF17" s="4900">
        <f t="shared" si="38"/>
        <v>0</v>
      </c>
      <c r="DG17" s="4900">
        <f t="shared" si="38"/>
        <v>6</v>
      </c>
      <c r="DH17" s="4900">
        <f t="shared" si="38"/>
        <v>0</v>
      </c>
      <c r="DI17" s="4900">
        <f t="shared" si="38"/>
        <v>3</v>
      </c>
      <c r="DJ17" s="4900">
        <f t="shared" si="38"/>
        <v>0</v>
      </c>
      <c r="DK17" s="4900">
        <f t="shared" si="38"/>
        <v>0</v>
      </c>
      <c r="DL17" s="4900">
        <f t="shared" si="38"/>
        <v>1</v>
      </c>
      <c r="DM17" s="4900">
        <f t="shared" si="38"/>
        <v>0</v>
      </c>
      <c r="DN17" s="4900">
        <f t="shared" si="38"/>
        <v>0</v>
      </c>
      <c r="DO17" s="4900">
        <f t="shared" si="38"/>
        <v>0</v>
      </c>
      <c r="DP17" s="4900">
        <f t="shared" si="38"/>
        <v>0</v>
      </c>
      <c r="DQ17" s="4900">
        <f t="shared" si="38"/>
        <v>5</v>
      </c>
      <c r="DR17" s="4900">
        <f t="shared" si="38"/>
        <v>0</v>
      </c>
      <c r="DS17" s="4900">
        <f t="shared" si="38"/>
        <v>4</v>
      </c>
      <c r="DT17" s="4900">
        <f t="shared" si="38"/>
        <v>0</v>
      </c>
      <c r="DU17" s="4900">
        <f t="shared" si="38"/>
        <v>0</v>
      </c>
      <c r="DV17" s="4900">
        <f t="shared" si="38"/>
        <v>1</v>
      </c>
      <c r="DW17" s="4900">
        <f t="shared" si="38"/>
        <v>0</v>
      </c>
      <c r="DX17" s="4900">
        <f t="shared" si="38"/>
        <v>3</v>
      </c>
      <c r="DY17" s="4900">
        <f t="shared" si="38"/>
        <v>1</v>
      </c>
      <c r="DZ17" s="4900">
        <f t="shared" si="38"/>
        <v>0</v>
      </c>
      <c r="EA17" s="4900">
        <f t="shared" si="38"/>
        <v>5</v>
      </c>
      <c r="EB17" s="4900">
        <f t="shared" si="38"/>
        <v>1</v>
      </c>
      <c r="EC17" s="4900">
        <f t="shared" si="38"/>
        <v>0</v>
      </c>
      <c r="ED17" s="4900">
        <f t="shared" si="38"/>
        <v>4</v>
      </c>
      <c r="EE17" s="4900">
        <f t="shared" si="38"/>
        <v>1</v>
      </c>
      <c r="EF17" s="4900">
        <f t="shared" si="38"/>
        <v>0</v>
      </c>
      <c r="EG17" s="4900">
        <f t="shared" ref="EG17" si="39">EF17+EG5-EG16</f>
        <v>5</v>
      </c>
      <c r="EH17" s="4900">
        <f t="shared" ref="EH17" si="40">EG17+EH5-EH16</f>
        <v>0</v>
      </c>
    </row>
    <row r="18" spans="1:138" x14ac:dyDescent="0.25">
      <c r="A18"/>
      <c r="B18"/>
      <c r="C18"/>
    </row>
    <row r="19" spans="1:138" x14ac:dyDescent="0.25">
      <c r="A19"/>
      <c r="B19"/>
      <c r="C19"/>
    </row>
    <row r="20" spans="1:138" x14ac:dyDescent="0.25">
      <c r="A20"/>
      <c r="B20"/>
      <c r="C20"/>
    </row>
    <row r="21" spans="1:138" x14ac:dyDescent="0.25">
      <c r="A21" s="4871" t="s">
        <v>5</v>
      </c>
      <c r="B21" s="4871" t="s">
        <v>730</v>
      </c>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row>
    <row r="22" spans="1:138" x14ac:dyDescent="0.25">
      <c r="A22" s="4871" t="s">
        <v>712</v>
      </c>
      <c r="B22" s="4863">
        <v>42933</v>
      </c>
      <c r="C22" s="4863">
        <v>42940</v>
      </c>
      <c r="D22" s="4863">
        <v>42947</v>
      </c>
      <c r="E22" s="4863">
        <v>42954</v>
      </c>
      <c r="F22" s="4863">
        <v>42961</v>
      </c>
      <c r="G22" s="4863">
        <v>42968</v>
      </c>
      <c r="H22" s="4863">
        <v>42982</v>
      </c>
      <c r="I22" s="4863">
        <v>42996</v>
      </c>
      <c r="J22" s="4863">
        <v>43017</v>
      </c>
      <c r="K22" s="4863">
        <v>43024</v>
      </c>
      <c r="L22" s="4863">
        <v>43031</v>
      </c>
      <c r="M22" s="4863">
        <v>43038</v>
      </c>
      <c r="N22" s="4863">
        <v>43045</v>
      </c>
      <c r="O22" s="4863">
        <v>43052</v>
      </c>
      <c r="P22" s="4863">
        <v>43059</v>
      </c>
      <c r="Q22" s="4863">
        <v>43066</v>
      </c>
      <c r="R22" s="4863">
        <v>43073</v>
      </c>
      <c r="S22" s="4863">
        <v>43080</v>
      </c>
      <c r="T22" s="4863">
        <v>43087</v>
      </c>
      <c r="U22" s="4863">
        <v>43094</v>
      </c>
      <c r="V22" s="4863">
        <v>43101</v>
      </c>
      <c r="W22" s="4863">
        <v>43108</v>
      </c>
      <c r="X22" s="4863">
        <v>43115</v>
      </c>
      <c r="Y22" s="4863">
        <v>43122</v>
      </c>
      <c r="Z22" s="4863">
        <v>43129</v>
      </c>
      <c r="AA22" s="4863">
        <v>43136</v>
      </c>
      <c r="AB22" s="4863">
        <v>43143</v>
      </c>
      <c r="AC22" s="4863">
        <v>43150</v>
      </c>
      <c r="AD22" s="4863">
        <v>43157</v>
      </c>
      <c r="AE22" s="4863">
        <v>43164</v>
      </c>
      <c r="AF22" s="4863">
        <v>43171</v>
      </c>
      <c r="AG22" s="4863">
        <v>43178</v>
      </c>
      <c r="AH22" s="4863">
        <v>43185</v>
      </c>
      <c r="AI22" s="4863">
        <v>43192</v>
      </c>
      <c r="AJ22" s="4863">
        <v>43199</v>
      </c>
      <c r="AK22" s="4863">
        <v>43206</v>
      </c>
      <c r="AL22" s="4863">
        <v>43213</v>
      </c>
      <c r="AM22" s="4863">
        <v>43220</v>
      </c>
      <c r="AN22" s="4863">
        <v>43227</v>
      </c>
      <c r="AO22" s="4863">
        <v>43234</v>
      </c>
      <c r="AP22" s="4863">
        <v>43241</v>
      </c>
      <c r="AQ22" s="4863">
        <v>43248</v>
      </c>
      <c r="AR22" s="4863">
        <v>43255</v>
      </c>
      <c r="AS22" s="4863">
        <v>43262</v>
      </c>
      <c r="AT22" s="4863">
        <v>43269</v>
      </c>
      <c r="AU22" s="4863">
        <v>43276</v>
      </c>
      <c r="AV22" s="4863">
        <v>43283</v>
      </c>
      <c r="AW22" s="4863">
        <v>43290</v>
      </c>
      <c r="AX22" s="4863">
        <v>43297</v>
      </c>
      <c r="AY22" s="4863">
        <v>43304</v>
      </c>
      <c r="AZ22" s="4863">
        <v>43311</v>
      </c>
      <c r="BA22" s="4863">
        <v>43318</v>
      </c>
      <c r="BB22" s="4863">
        <v>43325</v>
      </c>
      <c r="BC22" s="4863">
        <v>43332</v>
      </c>
      <c r="BD22" s="4863">
        <v>43339</v>
      </c>
      <c r="BE22" s="4863">
        <v>43346</v>
      </c>
      <c r="BF22" s="4863">
        <v>43360</v>
      </c>
      <c r="BG22" s="4863">
        <v>43367</v>
      </c>
      <c r="BH22" s="4863">
        <v>43374</v>
      </c>
      <c r="BI22" s="4863">
        <v>43388</v>
      </c>
      <c r="BJ22" s="4863">
        <v>43402</v>
      </c>
      <c r="BK22" s="4863">
        <v>43409</v>
      </c>
      <c r="BL22" s="4863">
        <v>43416</v>
      </c>
      <c r="BM22" s="4863">
        <v>43423</v>
      </c>
      <c r="BN22" s="4863">
        <v>43430</v>
      </c>
      <c r="BO22" s="4863">
        <v>43437</v>
      </c>
      <c r="BP22" s="4863">
        <v>43444</v>
      </c>
      <c r="BQ22" s="4863">
        <v>43451</v>
      </c>
      <c r="BR22" s="4863">
        <v>43465</v>
      </c>
    </row>
    <row r="23" spans="1:138" x14ac:dyDescent="0.25">
      <c r="A23" s="4867" t="s">
        <v>253</v>
      </c>
      <c r="B23" s="4868">
        <v>5</v>
      </c>
      <c r="C23" s="4868">
        <v>14</v>
      </c>
      <c r="D23" s="4868">
        <v>3</v>
      </c>
      <c r="E23" s="4868">
        <v>6</v>
      </c>
      <c r="F23" s="4868">
        <v>5</v>
      </c>
      <c r="G23" s="4868">
        <v>8</v>
      </c>
      <c r="H23" s="4868">
        <v>5</v>
      </c>
      <c r="I23" s="4868">
        <v>3</v>
      </c>
      <c r="J23" s="4868">
        <v>14</v>
      </c>
      <c r="K23" s="4868">
        <v>2</v>
      </c>
      <c r="L23" s="4868">
        <v>4</v>
      </c>
      <c r="M23" s="4868">
        <v>6</v>
      </c>
      <c r="N23" s="4868">
        <v>3</v>
      </c>
      <c r="O23" s="4868">
        <v>7</v>
      </c>
      <c r="P23" s="4868">
        <v>6</v>
      </c>
      <c r="Q23" s="4868">
        <v>6</v>
      </c>
      <c r="R23" s="4868">
        <v>3</v>
      </c>
      <c r="S23" s="4868">
        <v>5</v>
      </c>
      <c r="T23" s="4868">
        <v>2</v>
      </c>
      <c r="U23" s="4868">
        <v>5</v>
      </c>
      <c r="V23" s="4868">
        <v>3</v>
      </c>
      <c r="W23" s="4868">
        <v>4</v>
      </c>
      <c r="X23" s="4868">
        <v>3</v>
      </c>
      <c r="Y23" s="4868">
        <v>3</v>
      </c>
      <c r="Z23" s="4868">
        <v>4</v>
      </c>
      <c r="AA23" s="4868">
        <v>3</v>
      </c>
      <c r="AB23" s="4868">
        <v>5</v>
      </c>
      <c r="AC23" s="4868">
        <v>2</v>
      </c>
      <c r="AD23" s="4868">
        <v>3</v>
      </c>
      <c r="AE23" s="4868">
        <v>7</v>
      </c>
      <c r="AF23" s="4868">
        <v>5</v>
      </c>
      <c r="AG23" s="4868">
        <v>3</v>
      </c>
      <c r="AH23" s="4868">
        <v>2</v>
      </c>
      <c r="AI23" s="4868">
        <v>2</v>
      </c>
      <c r="AJ23" s="4868">
        <v>3</v>
      </c>
      <c r="AK23" s="4868">
        <v>6</v>
      </c>
      <c r="AL23" s="4868">
        <v>5</v>
      </c>
      <c r="AM23" s="4868">
        <v>5</v>
      </c>
      <c r="AN23" s="4868">
        <v>2</v>
      </c>
      <c r="AO23" s="4868">
        <v>5</v>
      </c>
      <c r="AP23" s="4868">
        <v>4</v>
      </c>
      <c r="AQ23" s="4868">
        <v>5</v>
      </c>
      <c r="AR23" s="4868">
        <v>5</v>
      </c>
      <c r="AS23" s="4868">
        <v>2</v>
      </c>
      <c r="AT23" s="4868">
        <v>3</v>
      </c>
      <c r="AU23" s="4868">
        <v>3</v>
      </c>
      <c r="AV23" s="4868">
        <v>9</v>
      </c>
      <c r="AW23" s="4868">
        <v>5</v>
      </c>
      <c r="AX23" s="4868">
        <v>3</v>
      </c>
      <c r="AY23" s="4868">
        <v>3</v>
      </c>
      <c r="AZ23" s="4868">
        <v>2</v>
      </c>
      <c r="BA23" s="4868">
        <v>6</v>
      </c>
      <c r="BB23" s="4868">
        <v>7</v>
      </c>
      <c r="BC23" s="4868">
        <v>5</v>
      </c>
      <c r="BD23" s="4868">
        <v>6</v>
      </c>
      <c r="BE23" s="4868">
        <v>3</v>
      </c>
      <c r="BF23" s="4868">
        <v>3</v>
      </c>
      <c r="BG23" s="4868">
        <v>4</v>
      </c>
      <c r="BH23" s="4868">
        <v>6</v>
      </c>
      <c r="BI23" s="4868">
        <v>4</v>
      </c>
      <c r="BJ23" s="4868">
        <v>5</v>
      </c>
      <c r="BK23" s="4868">
        <v>5</v>
      </c>
      <c r="BL23" s="4868">
        <v>4</v>
      </c>
      <c r="BM23" s="4868">
        <v>3</v>
      </c>
      <c r="BN23" s="4868">
        <v>4</v>
      </c>
      <c r="BO23" s="4868">
        <v>3</v>
      </c>
      <c r="BP23" s="4868">
        <v>5</v>
      </c>
      <c r="BQ23" s="4868">
        <v>4</v>
      </c>
      <c r="BR23" s="4868">
        <v>5</v>
      </c>
    </row>
    <row r="24" spans="1:138" x14ac:dyDescent="0.25">
      <c r="A24" s="4867" t="s">
        <v>704</v>
      </c>
      <c r="B24" s="4868">
        <v>0</v>
      </c>
      <c r="C24" s="4868">
        <v>0</v>
      </c>
      <c r="D24" s="4868">
        <v>0</v>
      </c>
      <c r="E24" s="4868">
        <v>0</v>
      </c>
      <c r="F24" s="4868">
        <v>0</v>
      </c>
      <c r="G24" s="4868">
        <v>0</v>
      </c>
      <c r="H24" s="4868">
        <v>0</v>
      </c>
      <c r="I24" s="4868">
        <v>0</v>
      </c>
      <c r="J24" s="4868">
        <v>0</v>
      </c>
      <c r="K24" s="4868">
        <v>0</v>
      </c>
      <c r="L24" s="4868">
        <v>0</v>
      </c>
      <c r="M24" s="4868">
        <v>0</v>
      </c>
      <c r="N24" s="4868">
        <v>0</v>
      </c>
      <c r="O24" s="4868">
        <v>0</v>
      </c>
      <c r="P24" s="4868">
        <v>0</v>
      </c>
      <c r="Q24" s="4868">
        <v>0</v>
      </c>
      <c r="R24" s="4868">
        <v>0</v>
      </c>
      <c r="S24" s="4868">
        <v>0</v>
      </c>
      <c r="T24" s="4868">
        <v>0</v>
      </c>
      <c r="U24" s="4868">
        <v>0</v>
      </c>
      <c r="V24" s="4868">
        <v>0</v>
      </c>
      <c r="W24" s="4868">
        <v>0</v>
      </c>
      <c r="X24" s="4868">
        <v>0</v>
      </c>
      <c r="Y24" s="4868">
        <v>0</v>
      </c>
      <c r="Z24" s="4868">
        <v>0</v>
      </c>
      <c r="AA24" s="4868">
        <v>0</v>
      </c>
      <c r="AB24" s="4868">
        <v>0</v>
      </c>
      <c r="AC24" s="4868">
        <v>0</v>
      </c>
      <c r="AD24" s="4868">
        <v>0</v>
      </c>
      <c r="AE24" s="4868">
        <v>0</v>
      </c>
      <c r="AF24" s="4868">
        <v>0</v>
      </c>
      <c r="AG24" s="4868">
        <v>0</v>
      </c>
      <c r="AH24" s="4868">
        <v>0</v>
      </c>
      <c r="AI24" s="4868">
        <v>0</v>
      </c>
      <c r="AJ24" s="4868">
        <v>0</v>
      </c>
      <c r="AK24" s="4868">
        <v>0</v>
      </c>
      <c r="AL24" s="4868">
        <v>0</v>
      </c>
      <c r="AM24" s="4868">
        <v>0</v>
      </c>
      <c r="AN24" s="4868">
        <v>0</v>
      </c>
      <c r="AO24" s="4868">
        <v>0</v>
      </c>
      <c r="AP24" s="4868">
        <v>0</v>
      </c>
      <c r="AQ24" s="4868">
        <v>0</v>
      </c>
      <c r="AR24" s="4868">
        <v>0</v>
      </c>
      <c r="AS24" s="4868">
        <v>0</v>
      </c>
      <c r="AT24" s="4868">
        <v>0</v>
      </c>
      <c r="AU24" s="4868">
        <v>0</v>
      </c>
      <c r="AV24" s="4868">
        <v>0</v>
      </c>
      <c r="AW24" s="4868">
        <v>0</v>
      </c>
      <c r="AX24" s="4868">
        <v>0</v>
      </c>
      <c r="AY24" s="4868">
        <v>0</v>
      </c>
      <c r="AZ24" s="4868">
        <v>0</v>
      </c>
      <c r="BA24" s="4868">
        <v>0</v>
      </c>
      <c r="BB24" s="4868">
        <v>0</v>
      </c>
      <c r="BC24" s="4868">
        <v>0</v>
      </c>
      <c r="BD24" s="4868">
        <v>0</v>
      </c>
      <c r="BE24" s="4868">
        <v>0</v>
      </c>
      <c r="BF24" s="4868">
        <v>0</v>
      </c>
      <c r="BG24" s="4868">
        <v>0</v>
      </c>
      <c r="BH24" s="4868">
        <v>0</v>
      </c>
      <c r="BI24" s="4868">
        <v>0</v>
      </c>
      <c r="BJ24" s="4868">
        <v>0</v>
      </c>
      <c r="BK24" s="4868">
        <v>0</v>
      </c>
      <c r="BL24" s="4868">
        <v>0</v>
      </c>
      <c r="BM24" s="4868">
        <v>0</v>
      </c>
      <c r="BN24" s="4868">
        <v>0</v>
      </c>
      <c r="BO24" s="4868">
        <v>0</v>
      </c>
      <c r="BP24" s="4868">
        <v>0</v>
      </c>
      <c r="BQ24" s="4868">
        <v>0</v>
      </c>
      <c r="BR24" s="4868">
        <v>0</v>
      </c>
    </row>
    <row r="25" spans="1:138" x14ac:dyDescent="0.25">
      <c r="A25" s="4867" t="s">
        <v>588</v>
      </c>
      <c r="B25" s="4868">
        <v>5</v>
      </c>
      <c r="C25" s="4868">
        <v>14</v>
      </c>
      <c r="D25" s="4868">
        <v>3</v>
      </c>
      <c r="E25" s="4868">
        <v>6</v>
      </c>
      <c r="F25" s="4868">
        <v>5</v>
      </c>
      <c r="G25" s="4868">
        <v>8</v>
      </c>
      <c r="H25" s="4868">
        <v>5</v>
      </c>
      <c r="I25" s="4868">
        <v>3</v>
      </c>
      <c r="J25" s="4868">
        <v>14</v>
      </c>
      <c r="K25" s="4868">
        <v>2</v>
      </c>
      <c r="L25" s="4868">
        <v>4</v>
      </c>
      <c r="M25" s="4868">
        <v>6</v>
      </c>
      <c r="N25" s="4868">
        <v>3</v>
      </c>
      <c r="O25" s="4868">
        <v>7</v>
      </c>
      <c r="P25" s="4868">
        <v>6</v>
      </c>
      <c r="Q25" s="4868">
        <v>6</v>
      </c>
      <c r="R25" s="4868">
        <v>3</v>
      </c>
      <c r="S25" s="4868">
        <v>5</v>
      </c>
      <c r="T25" s="4868">
        <v>2</v>
      </c>
      <c r="U25" s="4868">
        <v>5</v>
      </c>
      <c r="V25" s="4868">
        <v>3</v>
      </c>
      <c r="W25" s="4868">
        <v>4</v>
      </c>
      <c r="X25" s="4868">
        <v>3</v>
      </c>
      <c r="Y25" s="4868">
        <v>3</v>
      </c>
      <c r="Z25" s="4868">
        <v>4</v>
      </c>
      <c r="AA25" s="4868">
        <v>3</v>
      </c>
      <c r="AB25" s="4868">
        <v>5</v>
      </c>
      <c r="AC25" s="4868">
        <v>2</v>
      </c>
      <c r="AD25" s="4868">
        <v>3</v>
      </c>
      <c r="AE25" s="4868">
        <v>7</v>
      </c>
      <c r="AF25" s="4868">
        <v>5</v>
      </c>
      <c r="AG25" s="4868">
        <v>3</v>
      </c>
      <c r="AH25" s="4868">
        <v>2</v>
      </c>
      <c r="AI25" s="4868">
        <v>2</v>
      </c>
      <c r="AJ25" s="4868">
        <v>3</v>
      </c>
      <c r="AK25" s="4868">
        <v>6</v>
      </c>
      <c r="AL25" s="4868">
        <v>5</v>
      </c>
      <c r="AM25" s="4868">
        <v>5</v>
      </c>
      <c r="AN25" s="4868">
        <v>2</v>
      </c>
      <c r="AO25" s="4868">
        <v>5</v>
      </c>
      <c r="AP25" s="4868">
        <v>4</v>
      </c>
      <c r="AQ25" s="4868">
        <v>5</v>
      </c>
      <c r="AR25" s="4868">
        <v>5</v>
      </c>
      <c r="AS25" s="4868">
        <v>2</v>
      </c>
      <c r="AT25" s="4868">
        <v>3</v>
      </c>
      <c r="AU25" s="4868">
        <v>3</v>
      </c>
      <c r="AV25" s="4868">
        <v>9</v>
      </c>
      <c r="AW25" s="4868">
        <v>5</v>
      </c>
      <c r="AX25" s="4868">
        <v>3</v>
      </c>
      <c r="AY25" s="4868">
        <v>3</v>
      </c>
      <c r="AZ25" s="4868">
        <v>2</v>
      </c>
      <c r="BA25" s="4868">
        <v>6</v>
      </c>
      <c r="BB25" s="4868">
        <v>7</v>
      </c>
      <c r="BC25" s="4868">
        <v>5</v>
      </c>
      <c r="BD25" s="4868">
        <v>6</v>
      </c>
      <c r="BE25" s="4868">
        <v>3</v>
      </c>
      <c r="BF25" s="4868">
        <v>3</v>
      </c>
      <c r="BG25" s="4868">
        <v>4</v>
      </c>
      <c r="BH25" s="4868">
        <v>6</v>
      </c>
      <c r="BI25" s="4868">
        <v>4</v>
      </c>
      <c r="BJ25" s="4868">
        <v>5</v>
      </c>
      <c r="BK25" s="4868">
        <v>5</v>
      </c>
      <c r="BL25" s="4868">
        <v>4</v>
      </c>
      <c r="BM25" s="4868">
        <v>3</v>
      </c>
      <c r="BN25" s="4868">
        <v>4</v>
      </c>
      <c r="BO25" s="4868">
        <v>3</v>
      </c>
      <c r="BP25" s="4868">
        <v>5</v>
      </c>
      <c r="BQ25" s="4868">
        <v>4</v>
      </c>
      <c r="BR25" s="4868">
        <v>5</v>
      </c>
    </row>
    <row r="26" spans="1:138" x14ac:dyDescent="0.25">
      <c r="A26"/>
      <c r="B26"/>
      <c r="C26"/>
      <c r="D26"/>
      <c r="E26"/>
      <c r="F26"/>
      <c r="G26"/>
    </row>
    <row r="27" spans="1:138" x14ac:dyDescent="0.25">
      <c r="A27"/>
      <c r="B27"/>
      <c r="C27"/>
      <c r="D27"/>
    </row>
    <row r="28" spans="1:138" x14ac:dyDescent="0.25">
      <c r="A28"/>
      <c r="B28"/>
      <c r="C28"/>
    </row>
    <row r="29" spans="1:138" x14ac:dyDescent="0.25">
      <c r="A29"/>
      <c r="B29"/>
      <c r="C29"/>
    </row>
    <row r="30" spans="1:138" x14ac:dyDescent="0.25">
      <c r="A30"/>
      <c r="B30"/>
      <c r="C30"/>
    </row>
    <row r="31" spans="1:138" x14ac:dyDescent="0.25">
      <c r="A31"/>
      <c r="B31"/>
      <c r="C31"/>
    </row>
    <row r="32" spans="1:138" x14ac:dyDescent="0.25">
      <c r="A32"/>
      <c r="B32"/>
      <c r="C32"/>
    </row>
    <row r="33" spans="1:25" ht="14.4" x14ac:dyDescent="0.3">
      <c r="A33"/>
      <c r="B33"/>
      <c r="C33"/>
      <c r="Y33" s="4912"/>
    </row>
    <row r="34" spans="1:25" x14ac:dyDescent="0.25">
      <c r="A34"/>
      <c r="B34"/>
      <c r="C34"/>
    </row>
    <row r="35" spans="1:25" x14ac:dyDescent="0.25">
      <c r="A35"/>
      <c r="B35"/>
      <c r="C35"/>
    </row>
    <row r="36" spans="1:25" x14ac:dyDescent="0.25">
      <c r="A36"/>
      <c r="B36"/>
      <c r="C36"/>
    </row>
    <row r="37" spans="1:25" x14ac:dyDescent="0.25">
      <c r="A37"/>
      <c r="B37"/>
      <c r="C37"/>
    </row>
    <row r="38" spans="1:25" x14ac:dyDescent="0.25">
      <c r="A38"/>
      <c r="B38"/>
      <c r="C38"/>
    </row>
  </sheetData>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Q23"/>
  <sheetViews>
    <sheetView showGridLines="0" workbookViewId="0">
      <pane xSplit="1" topLeftCell="HE1" activePane="topRight" state="frozen"/>
      <selection pane="topRight" activeCell="HR2" sqref="HR2"/>
    </sheetView>
  </sheetViews>
  <sheetFormatPr defaultRowHeight="13.2" x14ac:dyDescent="0.25"/>
  <cols>
    <col min="1" max="1" width="32.88671875" bestFit="1" customWidth="1"/>
    <col min="2" max="2" width="17" bestFit="1" customWidth="1"/>
    <col min="3" max="4" width="8.109375" bestFit="1" customWidth="1"/>
    <col min="5" max="10" width="9.109375" bestFit="1" customWidth="1"/>
    <col min="11" max="14" width="9.109375" customWidth="1"/>
    <col min="15" max="15" width="9.109375" bestFit="1" customWidth="1"/>
    <col min="16" max="16" width="9.109375" customWidth="1"/>
    <col min="17" max="17" width="9.109375" bestFit="1" customWidth="1"/>
    <col min="18" max="20" width="8.109375" bestFit="1" customWidth="1"/>
    <col min="21" max="35" width="9.109375" bestFit="1" customWidth="1"/>
    <col min="36" max="38" width="8.109375" bestFit="1" customWidth="1"/>
    <col min="41" max="43" width="8.109375" bestFit="1" customWidth="1"/>
    <col min="46" max="50" width="9.109375" bestFit="1" customWidth="1"/>
    <col min="51" max="56" width="8.109375" bestFit="1" customWidth="1"/>
    <col min="57" max="63" width="9.109375" bestFit="1" customWidth="1"/>
    <col min="64" max="70" width="8.109375" bestFit="1" customWidth="1"/>
    <col min="71" max="73" width="9.109375" bestFit="1" customWidth="1"/>
    <col min="74" max="76" width="8.109375" bestFit="1" customWidth="1"/>
    <col min="77" max="77" width="9.109375" bestFit="1" customWidth="1"/>
    <col min="79" max="81" width="9.109375" bestFit="1" customWidth="1"/>
    <col min="82" max="88" width="8.109375" bestFit="1" customWidth="1"/>
    <col min="90" max="92" width="8.109375" bestFit="1" customWidth="1"/>
    <col min="93" max="96" width="9.109375" bestFit="1" customWidth="1"/>
    <col min="99" max="110" width="9.109375" bestFit="1" customWidth="1"/>
    <col min="112" max="115" width="9.109375" bestFit="1" customWidth="1"/>
    <col min="116" max="119" width="10.109375" bestFit="1" customWidth="1"/>
    <col min="120" max="126" width="8.109375" bestFit="1" customWidth="1"/>
    <col min="127" max="127" width="9.109375" bestFit="1" customWidth="1"/>
    <col min="128" max="134" width="8.109375" bestFit="1" customWidth="1"/>
    <col min="135" max="136" width="9.109375" bestFit="1" customWidth="1"/>
    <col min="137" max="143" width="8.109375" bestFit="1" customWidth="1"/>
    <col min="144" max="145" width="9.109375" bestFit="1" customWidth="1"/>
    <col min="148" max="154" width="8.109375" bestFit="1" customWidth="1"/>
    <col min="155" max="157" width="9.109375" bestFit="1" customWidth="1"/>
    <col min="158" max="168" width="8.109375" bestFit="1" customWidth="1"/>
    <col min="169" max="169" width="9.109375" bestFit="1" customWidth="1"/>
    <col min="171" max="181" width="8.109375" bestFit="1" customWidth="1"/>
    <col min="182" max="182" width="9.109375" bestFit="1" customWidth="1"/>
    <col min="183" max="186" width="8.109375" bestFit="1" customWidth="1"/>
    <col min="187" max="189" width="9.109375" bestFit="1" customWidth="1"/>
    <col min="191" max="196" width="9.109375" bestFit="1" customWidth="1"/>
    <col min="197" max="197" width="10.109375" bestFit="1" customWidth="1"/>
    <col min="198" max="198" width="9.109375" bestFit="1" customWidth="1"/>
    <col min="200" max="203" width="9.109375" bestFit="1" customWidth="1"/>
    <col min="205" max="213" width="10.109375" bestFit="1" customWidth="1"/>
    <col min="214" max="214" width="9.109375" bestFit="1" customWidth="1"/>
    <col min="217" max="219" width="9.109375" bestFit="1" customWidth="1"/>
    <col min="220" max="224" width="10.109375" bestFit="1" customWidth="1"/>
    <col min="225" max="225" width="11.6640625" bestFit="1" customWidth="1"/>
  </cols>
  <sheetData>
    <row r="1" spans="1:225" x14ac:dyDescent="0.25">
      <c r="A1" s="4871" t="s">
        <v>668</v>
      </c>
      <c r="B1" s="4871" t="s">
        <v>667</v>
      </c>
    </row>
    <row r="2" spans="1:225" x14ac:dyDescent="0.25">
      <c r="A2" s="4871" t="s">
        <v>22</v>
      </c>
      <c r="B2" s="4863">
        <v>42767</v>
      </c>
      <c r="C2" s="4863">
        <v>42768</v>
      </c>
      <c r="D2" s="4863">
        <v>42769</v>
      </c>
      <c r="E2" s="4863">
        <v>42772</v>
      </c>
      <c r="F2" s="4863">
        <v>42773</v>
      </c>
      <c r="G2" s="4863">
        <v>42774</v>
      </c>
      <c r="H2" s="4863">
        <v>42775</v>
      </c>
      <c r="I2" s="4863">
        <v>42776</v>
      </c>
      <c r="J2" s="4863">
        <v>42779</v>
      </c>
      <c r="K2" s="4863">
        <v>42780</v>
      </c>
      <c r="L2" s="4863">
        <v>42781</v>
      </c>
      <c r="M2" s="4863">
        <v>42782</v>
      </c>
      <c r="N2" s="4863">
        <v>42783</v>
      </c>
      <c r="O2" s="4863">
        <v>42795</v>
      </c>
      <c r="P2" s="4863">
        <v>42796</v>
      </c>
      <c r="Q2" s="4863">
        <v>42797</v>
      </c>
      <c r="R2" s="4863">
        <v>42800</v>
      </c>
      <c r="S2" s="4863">
        <v>42801</v>
      </c>
      <c r="T2" s="4863">
        <v>42802</v>
      </c>
      <c r="U2" s="4863">
        <v>42803</v>
      </c>
      <c r="V2" s="4863">
        <v>42804</v>
      </c>
      <c r="W2" s="4863">
        <v>42807</v>
      </c>
      <c r="X2" s="4863">
        <v>42808</v>
      </c>
      <c r="Y2" s="4863">
        <v>42809</v>
      </c>
      <c r="Z2" s="4863">
        <v>42810</v>
      </c>
      <c r="AA2" s="4863">
        <v>42811</v>
      </c>
      <c r="AB2" s="4863">
        <v>42814</v>
      </c>
      <c r="AC2" s="4863">
        <v>42815</v>
      </c>
      <c r="AD2" s="4863">
        <v>42816</v>
      </c>
      <c r="AE2" s="4863">
        <v>42817</v>
      </c>
      <c r="AF2" s="4863">
        <v>42818</v>
      </c>
      <c r="AG2" s="4863">
        <v>42821</v>
      </c>
      <c r="AH2" s="4863">
        <v>42822</v>
      </c>
      <c r="AI2" s="4863">
        <v>42823</v>
      </c>
      <c r="AJ2" s="4863">
        <v>42826</v>
      </c>
      <c r="AK2" s="4863">
        <v>42827</v>
      </c>
      <c r="AL2" s="4863">
        <v>42828</v>
      </c>
      <c r="AM2" s="4863">
        <v>42829</v>
      </c>
      <c r="AN2" s="4863">
        <v>42830</v>
      </c>
      <c r="AO2" s="4863">
        <v>42831</v>
      </c>
      <c r="AP2" s="4863">
        <v>42832</v>
      </c>
      <c r="AQ2" s="4863">
        <v>42833</v>
      </c>
      <c r="AR2" s="4863">
        <v>42834</v>
      </c>
      <c r="AS2" s="4863">
        <v>42835</v>
      </c>
      <c r="AT2" s="4863">
        <v>42836</v>
      </c>
      <c r="AU2" s="4863">
        <v>42837</v>
      </c>
      <c r="AV2" s="4863">
        <v>42838</v>
      </c>
      <c r="AW2" s="4863">
        <v>42839</v>
      </c>
      <c r="AX2" s="4863">
        <v>42842</v>
      </c>
      <c r="AY2" s="4863">
        <v>42856</v>
      </c>
      <c r="AZ2" s="4863">
        <v>42857</v>
      </c>
      <c r="BA2" s="4863">
        <v>42858</v>
      </c>
      <c r="BB2" s="4863">
        <v>42859</v>
      </c>
      <c r="BC2" s="4863">
        <v>42860</v>
      </c>
      <c r="BD2" s="4863">
        <v>42863</v>
      </c>
      <c r="BE2" s="4863">
        <v>42864</v>
      </c>
      <c r="BF2" s="4863">
        <v>42865</v>
      </c>
      <c r="BG2" s="4863">
        <v>42867</v>
      </c>
      <c r="BH2" s="4863">
        <v>42871</v>
      </c>
      <c r="BI2" s="4863">
        <v>42874</v>
      </c>
      <c r="BJ2" s="4863">
        <v>42878</v>
      </c>
      <c r="BK2" s="4863">
        <v>42879</v>
      </c>
      <c r="BL2" s="4863">
        <v>42887</v>
      </c>
      <c r="BM2" s="4863">
        <v>42888</v>
      </c>
      <c r="BN2" s="4863">
        <v>42891</v>
      </c>
      <c r="BO2" s="4863">
        <v>42892</v>
      </c>
      <c r="BP2" s="4863">
        <v>42893</v>
      </c>
      <c r="BQ2" s="4863">
        <v>42894</v>
      </c>
      <c r="BR2" s="4863">
        <v>42895</v>
      </c>
      <c r="BS2" s="4863">
        <v>42898</v>
      </c>
      <c r="BT2" s="4863">
        <v>42899</v>
      </c>
      <c r="BU2" s="4863">
        <v>42900</v>
      </c>
      <c r="BV2" s="4863">
        <v>42917</v>
      </c>
      <c r="BW2" s="4863">
        <v>42922</v>
      </c>
      <c r="BX2" s="4863">
        <v>42923</v>
      </c>
      <c r="BY2" s="4863">
        <v>42926</v>
      </c>
      <c r="BZ2" s="4863">
        <v>42927</v>
      </c>
      <c r="CA2" s="4863">
        <v>42928</v>
      </c>
      <c r="CB2" s="4863">
        <v>42929</v>
      </c>
      <c r="CC2" s="4863">
        <v>42943</v>
      </c>
      <c r="CD2" s="4863">
        <v>42948</v>
      </c>
      <c r="CE2" s="4863">
        <v>42949</v>
      </c>
      <c r="CF2" s="4863">
        <v>42950</v>
      </c>
      <c r="CG2" s="4863">
        <v>42951</v>
      </c>
      <c r="CH2" s="4863">
        <v>42954</v>
      </c>
      <c r="CI2" s="4863">
        <v>42955</v>
      </c>
      <c r="CJ2" s="4863">
        <v>42979</v>
      </c>
      <c r="CK2" s="4863">
        <v>42983</v>
      </c>
      <c r="CL2" s="4863">
        <v>42984</v>
      </c>
      <c r="CM2" s="4863">
        <v>42985</v>
      </c>
      <c r="CN2" s="4863">
        <v>42986</v>
      </c>
      <c r="CO2" s="4863">
        <v>42989</v>
      </c>
      <c r="CP2" s="4863">
        <v>42990</v>
      </c>
      <c r="CQ2" s="4863">
        <v>42991</v>
      </c>
      <c r="CR2" s="4863">
        <v>42999</v>
      </c>
      <c r="CS2" s="4863">
        <v>43004</v>
      </c>
      <c r="CT2" s="4863">
        <v>43010</v>
      </c>
      <c r="CU2" s="4863">
        <v>43011</v>
      </c>
      <c r="CV2" s="4863">
        <v>43012</v>
      </c>
      <c r="CW2" s="4863">
        <v>43013</v>
      </c>
      <c r="CX2" s="4863">
        <v>43014</v>
      </c>
      <c r="CY2" s="4863">
        <v>43040</v>
      </c>
      <c r="CZ2" s="4863">
        <v>43041</v>
      </c>
      <c r="DA2" s="4863">
        <v>43042</v>
      </c>
      <c r="DB2" s="4863">
        <v>43045</v>
      </c>
      <c r="DC2" s="4863">
        <v>43046</v>
      </c>
      <c r="DD2" s="4863">
        <v>43047</v>
      </c>
      <c r="DE2" s="4863">
        <v>43048</v>
      </c>
      <c r="DF2" s="4863">
        <v>43070</v>
      </c>
      <c r="DG2" s="4863">
        <v>43073</v>
      </c>
      <c r="DH2" s="4863">
        <v>43074</v>
      </c>
      <c r="DI2" s="4863">
        <v>43075</v>
      </c>
      <c r="DJ2" s="4863">
        <v>43076</v>
      </c>
      <c r="DK2" s="4863">
        <v>43077</v>
      </c>
      <c r="DL2" s="4863">
        <v>43080</v>
      </c>
      <c r="DM2" s="4863">
        <v>43081</v>
      </c>
      <c r="DN2" s="4863">
        <v>43082</v>
      </c>
      <c r="DO2" s="4863">
        <v>43083</v>
      </c>
      <c r="DP2" s="4863">
        <v>43101</v>
      </c>
      <c r="DQ2" s="4863">
        <v>43102</v>
      </c>
      <c r="DR2" s="4863">
        <v>43103</v>
      </c>
      <c r="DS2" s="4863">
        <v>43104</v>
      </c>
      <c r="DT2" s="4863">
        <v>43105</v>
      </c>
      <c r="DU2" s="4863">
        <v>43108</v>
      </c>
      <c r="DV2" s="4863">
        <v>43109</v>
      </c>
      <c r="DW2" s="4863">
        <v>43123</v>
      </c>
      <c r="DX2" s="4863">
        <v>43132</v>
      </c>
      <c r="DY2" s="4863">
        <v>43133</v>
      </c>
      <c r="DZ2" s="4863">
        <v>43136</v>
      </c>
      <c r="EA2" s="4863">
        <v>43137</v>
      </c>
      <c r="EB2" s="4863">
        <v>43138</v>
      </c>
      <c r="EC2" s="4863">
        <v>43139</v>
      </c>
      <c r="ED2" s="4863">
        <v>43140</v>
      </c>
      <c r="EE2" s="4863">
        <v>43143</v>
      </c>
      <c r="EF2" s="4863">
        <v>43144</v>
      </c>
      <c r="EG2" s="4863">
        <v>43160</v>
      </c>
      <c r="EH2" s="4863">
        <v>43161</v>
      </c>
      <c r="EI2" s="4863">
        <v>43164</v>
      </c>
      <c r="EJ2" s="4863">
        <v>43165</v>
      </c>
      <c r="EK2" s="4863">
        <v>43166</v>
      </c>
      <c r="EL2" s="4863">
        <v>43167</v>
      </c>
      <c r="EM2" s="4863">
        <v>43168</v>
      </c>
      <c r="EN2" s="4863">
        <v>43171</v>
      </c>
      <c r="EO2" s="4863">
        <v>43175</v>
      </c>
      <c r="EP2" s="4863">
        <v>43178</v>
      </c>
      <c r="EQ2" s="4863">
        <v>43179</v>
      </c>
      <c r="ER2" s="4863">
        <v>43191</v>
      </c>
      <c r="ES2" s="4863">
        <v>43192</v>
      </c>
      <c r="ET2" s="4863">
        <v>43193</v>
      </c>
      <c r="EU2" s="4863">
        <v>43194</v>
      </c>
      <c r="EV2" s="4863">
        <v>43195</v>
      </c>
      <c r="EW2" s="4863">
        <v>43196</v>
      </c>
      <c r="EX2" s="4863">
        <v>43199</v>
      </c>
      <c r="EY2" s="4863">
        <v>43200</v>
      </c>
      <c r="EZ2" s="4863">
        <v>43201</v>
      </c>
      <c r="FA2" s="4863">
        <v>43203</v>
      </c>
      <c r="FB2" s="4863">
        <v>43221</v>
      </c>
      <c r="FC2" s="4863">
        <v>43222</v>
      </c>
      <c r="FD2" s="4863">
        <v>43223</v>
      </c>
      <c r="FE2" s="4863">
        <v>43224</v>
      </c>
      <c r="FF2" s="4863">
        <v>43227</v>
      </c>
      <c r="FG2" s="4863">
        <v>43228</v>
      </c>
      <c r="FH2" s="4863">
        <v>43252</v>
      </c>
      <c r="FI2" s="4863">
        <v>43255</v>
      </c>
      <c r="FJ2" s="4863">
        <v>43256</v>
      </c>
      <c r="FK2" s="4863">
        <v>43257</v>
      </c>
      <c r="FL2" s="4863">
        <v>43258</v>
      </c>
      <c r="FM2" s="4863">
        <v>43277</v>
      </c>
      <c r="FN2" s="4863">
        <v>43278</v>
      </c>
      <c r="FO2" s="4863">
        <v>43282</v>
      </c>
      <c r="FP2" s="4863">
        <v>43284</v>
      </c>
      <c r="FQ2" s="4863">
        <v>43286</v>
      </c>
      <c r="FR2" s="4863">
        <v>43287</v>
      </c>
      <c r="FS2" s="4863">
        <v>43290</v>
      </c>
      <c r="FT2" s="4863">
        <v>43313</v>
      </c>
      <c r="FU2" s="4863">
        <v>43314</v>
      </c>
      <c r="FV2" s="4863">
        <v>43315</v>
      </c>
      <c r="FW2" s="4863">
        <v>43318</v>
      </c>
      <c r="FX2" s="4863">
        <v>43319</v>
      </c>
      <c r="FY2" s="4863">
        <v>43320</v>
      </c>
      <c r="FZ2" s="4863">
        <v>43341</v>
      </c>
      <c r="GA2" s="4863">
        <v>43344</v>
      </c>
      <c r="GB2" s="4863">
        <v>43348</v>
      </c>
      <c r="GC2" s="4863">
        <v>43349</v>
      </c>
      <c r="GD2" s="4863">
        <v>43350</v>
      </c>
      <c r="GE2" s="4863">
        <v>43353</v>
      </c>
      <c r="GF2" s="4863">
        <v>43354</v>
      </c>
      <c r="GG2" s="4863">
        <v>43361</v>
      </c>
      <c r="GH2" s="4863">
        <v>43374</v>
      </c>
      <c r="GI2" s="4863">
        <v>43375</v>
      </c>
      <c r="GJ2" s="4863">
        <v>43376</v>
      </c>
      <c r="GK2" s="4863">
        <v>43377</v>
      </c>
      <c r="GL2" s="4863">
        <v>43378</v>
      </c>
      <c r="GM2" s="4863">
        <v>43381</v>
      </c>
      <c r="GN2" s="4863">
        <v>43382</v>
      </c>
      <c r="GO2" s="4863">
        <v>43383</v>
      </c>
      <c r="GP2" s="4863">
        <v>43405</v>
      </c>
      <c r="GQ2" s="4863">
        <v>43406</v>
      </c>
      <c r="GR2" s="4863">
        <v>43409</v>
      </c>
      <c r="GS2" s="4863">
        <v>43410</v>
      </c>
      <c r="GT2" s="4863">
        <v>43411</v>
      </c>
      <c r="GU2" s="4863">
        <v>43412</v>
      </c>
      <c r="GV2" s="4863">
        <v>43413</v>
      </c>
      <c r="GW2" s="4863">
        <v>43416</v>
      </c>
      <c r="GX2" s="4863">
        <v>43417</v>
      </c>
      <c r="GY2" s="4863">
        <v>43419</v>
      </c>
      <c r="GZ2" s="4863">
        <v>43420</v>
      </c>
      <c r="HA2" s="4863">
        <v>43425</v>
      </c>
      <c r="HB2" s="4863">
        <v>43427</v>
      </c>
      <c r="HC2" s="4863">
        <v>43430</v>
      </c>
      <c r="HD2" s="4863">
        <v>43431</v>
      </c>
      <c r="HE2" s="4863">
        <v>43434</v>
      </c>
      <c r="HF2" s="4863">
        <v>43435</v>
      </c>
      <c r="HG2" s="4863">
        <v>43437</v>
      </c>
      <c r="HH2" s="4863">
        <v>43438</v>
      </c>
      <c r="HI2" s="4863">
        <v>43439</v>
      </c>
      <c r="HJ2" s="4863">
        <v>43440</v>
      </c>
      <c r="HK2" s="4863">
        <v>43441</v>
      </c>
      <c r="HL2" s="4863">
        <v>43444</v>
      </c>
      <c r="HM2" s="4863">
        <v>43445</v>
      </c>
      <c r="HN2" s="4863">
        <v>43446</v>
      </c>
      <c r="HO2" s="4863">
        <v>43447</v>
      </c>
      <c r="HP2" s="4863">
        <v>43458</v>
      </c>
      <c r="HQ2" s="4896" t="s">
        <v>28</v>
      </c>
    </row>
    <row r="3" spans="1:225" x14ac:dyDescent="0.25">
      <c r="A3" s="4884" t="s">
        <v>588</v>
      </c>
      <c r="B3" s="4885">
        <v>529</v>
      </c>
      <c r="C3" s="4885">
        <v>0</v>
      </c>
      <c r="D3" s="4885">
        <v>0</v>
      </c>
      <c r="E3" s="4885">
        <v>0</v>
      </c>
      <c r="F3" s="4885">
        <v>0</v>
      </c>
      <c r="G3" s="4885">
        <v>0</v>
      </c>
      <c r="H3" s="4885">
        <v>0</v>
      </c>
      <c r="I3" s="4885">
        <v>0</v>
      </c>
      <c r="J3" s="4885">
        <v>0</v>
      </c>
      <c r="K3" s="4885">
        <v>0</v>
      </c>
      <c r="L3" s="4885">
        <v>0</v>
      </c>
      <c r="M3" s="4885">
        <v>0</v>
      </c>
      <c r="N3" s="4885">
        <v>0</v>
      </c>
      <c r="O3" s="4885">
        <v>488</v>
      </c>
      <c r="P3" s="4885">
        <v>0</v>
      </c>
      <c r="Q3" s="4885">
        <v>0</v>
      </c>
      <c r="R3" s="4885">
        <v>0</v>
      </c>
      <c r="S3" s="4885">
        <v>0</v>
      </c>
      <c r="T3" s="4885">
        <v>0</v>
      </c>
      <c r="U3" s="4885">
        <v>0</v>
      </c>
      <c r="V3" s="4885">
        <v>0</v>
      </c>
      <c r="W3" s="4885">
        <v>0</v>
      </c>
      <c r="X3" s="4885">
        <v>0</v>
      </c>
      <c r="Y3" s="4885">
        <v>0</v>
      </c>
      <c r="Z3" s="4885">
        <v>0</v>
      </c>
      <c r="AA3" s="4885">
        <v>0</v>
      </c>
      <c r="AB3" s="4885">
        <v>0</v>
      </c>
      <c r="AC3" s="4885">
        <v>0</v>
      </c>
      <c r="AD3" s="4885">
        <v>0</v>
      </c>
      <c r="AE3" s="4885">
        <v>0</v>
      </c>
      <c r="AF3" s="4885">
        <v>0</v>
      </c>
      <c r="AG3" s="4885">
        <v>0</v>
      </c>
      <c r="AH3" s="4885">
        <v>0</v>
      </c>
      <c r="AI3" s="4885">
        <v>0</v>
      </c>
      <c r="AJ3" s="4885">
        <v>565</v>
      </c>
      <c r="AK3" s="4885">
        <v>0</v>
      </c>
      <c r="AL3" s="4885">
        <v>0</v>
      </c>
      <c r="AM3" s="4885">
        <v>0</v>
      </c>
      <c r="AN3" s="4885">
        <v>0</v>
      </c>
      <c r="AO3" s="4885">
        <v>0</v>
      </c>
      <c r="AP3" s="4885">
        <v>0</v>
      </c>
      <c r="AQ3" s="4885">
        <v>0</v>
      </c>
      <c r="AR3" s="4885">
        <v>0</v>
      </c>
      <c r="AS3" s="4885">
        <v>0</v>
      </c>
      <c r="AT3" s="4885">
        <v>0</v>
      </c>
      <c r="AU3" s="4885">
        <v>0</v>
      </c>
      <c r="AV3" s="4885">
        <v>0</v>
      </c>
      <c r="AW3" s="4885">
        <v>0</v>
      </c>
      <c r="AX3" s="4885">
        <v>0</v>
      </c>
      <c r="AY3" s="4885">
        <v>547</v>
      </c>
      <c r="AZ3" s="4885">
        <v>0</v>
      </c>
      <c r="BA3" s="4885">
        <v>0</v>
      </c>
      <c r="BB3" s="4885">
        <v>0</v>
      </c>
      <c r="BC3" s="4885">
        <v>0</v>
      </c>
      <c r="BD3" s="4885">
        <v>0</v>
      </c>
      <c r="BE3" s="4885">
        <v>0</v>
      </c>
      <c r="BF3" s="4885">
        <v>0</v>
      </c>
      <c r="BG3" s="4885">
        <v>0</v>
      </c>
      <c r="BH3" s="4885">
        <v>0</v>
      </c>
      <c r="BI3" s="4885">
        <v>0</v>
      </c>
      <c r="BJ3" s="4885">
        <v>0</v>
      </c>
      <c r="BK3" s="4885">
        <v>0</v>
      </c>
      <c r="BL3" s="4885">
        <v>542</v>
      </c>
      <c r="BM3" s="4885">
        <v>0</v>
      </c>
      <c r="BN3" s="4885">
        <v>0</v>
      </c>
      <c r="BO3" s="4885">
        <v>0</v>
      </c>
      <c r="BP3" s="4885">
        <v>0</v>
      </c>
      <c r="BQ3" s="4885">
        <v>0</v>
      </c>
      <c r="BR3" s="4885">
        <v>0</v>
      </c>
      <c r="BS3" s="4885">
        <v>0</v>
      </c>
      <c r="BT3" s="4885">
        <v>0</v>
      </c>
      <c r="BU3" s="4885">
        <v>0</v>
      </c>
      <c r="BV3" s="4885">
        <v>552</v>
      </c>
      <c r="BW3" s="4885">
        <v>0</v>
      </c>
      <c r="BX3" s="4885">
        <v>0</v>
      </c>
      <c r="BY3" s="4885">
        <v>0</v>
      </c>
      <c r="BZ3" s="4885">
        <v>0</v>
      </c>
      <c r="CA3" s="4885">
        <v>0</v>
      </c>
      <c r="CB3" s="4885">
        <v>0</v>
      </c>
      <c r="CC3" s="4885">
        <v>0</v>
      </c>
      <c r="CD3" s="4885">
        <v>544</v>
      </c>
      <c r="CE3" s="4885">
        <v>0</v>
      </c>
      <c r="CF3" s="4885">
        <v>0</v>
      </c>
      <c r="CG3" s="4885">
        <v>0</v>
      </c>
      <c r="CH3" s="4885">
        <v>0</v>
      </c>
      <c r="CI3" s="4885">
        <v>0</v>
      </c>
      <c r="CJ3" s="4885">
        <v>590</v>
      </c>
      <c r="CK3" s="4885">
        <v>0</v>
      </c>
      <c r="CL3" s="4885">
        <v>0</v>
      </c>
      <c r="CM3" s="4885">
        <v>0</v>
      </c>
      <c r="CN3" s="4885">
        <v>0</v>
      </c>
      <c r="CO3" s="4885">
        <v>0</v>
      </c>
      <c r="CP3" s="4885">
        <v>0</v>
      </c>
      <c r="CQ3" s="4885">
        <v>0</v>
      </c>
      <c r="CR3" s="4885">
        <v>0</v>
      </c>
      <c r="CS3" s="4885">
        <v>0</v>
      </c>
      <c r="CT3" s="4885">
        <v>626</v>
      </c>
      <c r="CU3" s="4885">
        <v>0</v>
      </c>
      <c r="CV3" s="4885">
        <v>0</v>
      </c>
      <c r="CW3" s="4885">
        <v>0</v>
      </c>
      <c r="CX3" s="4885">
        <v>0</v>
      </c>
      <c r="CY3" s="4885">
        <v>636</v>
      </c>
      <c r="CZ3" s="4885">
        <v>0</v>
      </c>
      <c r="DA3" s="4885">
        <v>0</v>
      </c>
      <c r="DB3" s="4885">
        <v>0</v>
      </c>
      <c r="DC3" s="4885">
        <v>0</v>
      </c>
      <c r="DD3" s="4885">
        <v>0</v>
      </c>
      <c r="DE3" s="4885">
        <v>0</v>
      </c>
      <c r="DF3" s="4885">
        <v>633</v>
      </c>
      <c r="DG3" s="4885">
        <v>0</v>
      </c>
      <c r="DH3" s="4885">
        <v>0</v>
      </c>
      <c r="DI3" s="4885">
        <v>0</v>
      </c>
      <c r="DJ3" s="4885">
        <v>0</v>
      </c>
      <c r="DK3" s="4885">
        <v>0</v>
      </c>
      <c r="DL3" s="4885">
        <v>0</v>
      </c>
      <c r="DM3" s="4885">
        <v>0</v>
      </c>
      <c r="DN3" s="4885">
        <v>0</v>
      </c>
      <c r="DO3" s="4885">
        <v>0</v>
      </c>
      <c r="DP3" s="4885">
        <v>625</v>
      </c>
      <c r="DQ3" s="4885">
        <v>0</v>
      </c>
      <c r="DR3" s="4885">
        <v>0</v>
      </c>
      <c r="DS3" s="4885">
        <v>0</v>
      </c>
      <c r="DT3" s="4885">
        <v>0</v>
      </c>
      <c r="DU3" s="4885">
        <v>0</v>
      </c>
      <c r="DV3" s="4885">
        <v>0</v>
      </c>
      <c r="DW3" s="4885">
        <v>0</v>
      </c>
      <c r="DX3" s="4885">
        <v>629</v>
      </c>
      <c r="DY3" s="4885">
        <v>0</v>
      </c>
      <c r="DZ3" s="4885">
        <v>0</v>
      </c>
      <c r="EA3" s="4885">
        <v>0</v>
      </c>
      <c r="EB3" s="4885">
        <v>0</v>
      </c>
      <c r="EC3" s="4885">
        <v>0</v>
      </c>
      <c r="ED3" s="4885">
        <v>0</v>
      </c>
      <c r="EE3" s="4885">
        <v>0</v>
      </c>
      <c r="EF3" s="4885">
        <v>0</v>
      </c>
      <c r="EG3" s="4885">
        <v>617</v>
      </c>
      <c r="EH3" s="4885">
        <v>0</v>
      </c>
      <c r="EI3" s="4885">
        <v>0</v>
      </c>
      <c r="EJ3" s="4885">
        <v>0</v>
      </c>
      <c r="EK3" s="4885">
        <v>0</v>
      </c>
      <c r="EL3" s="4885">
        <v>0</v>
      </c>
      <c r="EM3" s="4885">
        <v>0</v>
      </c>
      <c r="EN3" s="4885">
        <v>0</v>
      </c>
      <c r="EO3" s="4885">
        <v>0</v>
      </c>
      <c r="EP3" s="4885">
        <v>0</v>
      </c>
      <c r="EQ3" s="4885">
        <v>0</v>
      </c>
      <c r="ER3" s="4885">
        <v>535</v>
      </c>
      <c r="ES3" s="4885">
        <v>0</v>
      </c>
      <c r="ET3" s="4885">
        <v>0</v>
      </c>
      <c r="EU3" s="4885">
        <v>0</v>
      </c>
      <c r="EV3" s="4885">
        <v>0</v>
      </c>
      <c r="EW3" s="4885">
        <v>0</v>
      </c>
      <c r="EX3" s="4885">
        <v>0</v>
      </c>
      <c r="EY3" s="4885">
        <v>0</v>
      </c>
      <c r="EZ3" s="4885">
        <v>0</v>
      </c>
      <c r="FA3" s="4885">
        <v>0</v>
      </c>
      <c r="FB3" s="4885">
        <v>645</v>
      </c>
      <c r="FC3" s="4885">
        <v>0</v>
      </c>
      <c r="FD3" s="4885">
        <v>0</v>
      </c>
      <c r="FE3" s="4885">
        <v>0</v>
      </c>
      <c r="FF3" s="4885">
        <v>0</v>
      </c>
      <c r="FG3" s="4885">
        <v>0</v>
      </c>
      <c r="FH3" s="4885">
        <v>614</v>
      </c>
      <c r="FI3" s="4885">
        <v>0</v>
      </c>
      <c r="FJ3" s="4885">
        <v>0</v>
      </c>
      <c r="FK3" s="4885">
        <v>0</v>
      </c>
      <c r="FL3" s="4885">
        <v>0</v>
      </c>
      <c r="FM3" s="4885">
        <v>0</v>
      </c>
      <c r="FN3" s="4885">
        <v>0</v>
      </c>
      <c r="FO3" s="4885">
        <v>673</v>
      </c>
      <c r="FP3" s="4885">
        <v>0</v>
      </c>
      <c r="FQ3" s="4885">
        <v>0</v>
      </c>
      <c r="FR3" s="4885">
        <v>0</v>
      </c>
      <c r="FS3" s="4885">
        <v>0</v>
      </c>
      <c r="FT3" s="4885">
        <v>621</v>
      </c>
      <c r="FU3" s="4885">
        <v>0</v>
      </c>
      <c r="FV3" s="4885">
        <v>0</v>
      </c>
      <c r="FW3" s="4885">
        <v>0</v>
      </c>
      <c r="FX3" s="4885">
        <v>0</v>
      </c>
      <c r="FY3" s="4885">
        <v>0</v>
      </c>
      <c r="FZ3" s="4885">
        <v>0</v>
      </c>
      <c r="GA3" s="4885">
        <v>667</v>
      </c>
      <c r="GB3" s="4885">
        <v>0</v>
      </c>
      <c r="GC3" s="4885">
        <v>0</v>
      </c>
      <c r="GD3" s="4885">
        <v>0</v>
      </c>
      <c r="GE3" s="4885">
        <v>0</v>
      </c>
      <c r="GF3" s="4885">
        <v>0</v>
      </c>
      <c r="GG3" s="4885">
        <v>0</v>
      </c>
      <c r="GH3" s="4885">
        <v>652</v>
      </c>
      <c r="GI3" s="4885">
        <v>0</v>
      </c>
      <c r="GJ3" s="4885">
        <v>0</v>
      </c>
      <c r="GK3" s="4885">
        <v>0</v>
      </c>
      <c r="GL3" s="4885">
        <v>0</v>
      </c>
      <c r="GM3" s="4885">
        <v>0</v>
      </c>
      <c r="GN3" s="4885">
        <v>0</v>
      </c>
      <c r="GO3" s="4885">
        <v>0</v>
      </c>
      <c r="GP3" s="4885">
        <v>736</v>
      </c>
      <c r="GQ3" s="4885">
        <v>0</v>
      </c>
      <c r="GR3" s="4885">
        <v>0</v>
      </c>
      <c r="GS3" s="4885">
        <v>0</v>
      </c>
      <c r="GT3" s="4885">
        <v>0</v>
      </c>
      <c r="GU3" s="4885">
        <v>0</v>
      </c>
      <c r="GV3" s="4885">
        <v>0</v>
      </c>
      <c r="GW3" s="4885">
        <v>0</v>
      </c>
      <c r="GX3" s="4885">
        <v>0</v>
      </c>
      <c r="GY3" s="4885">
        <v>0</v>
      </c>
      <c r="GZ3" s="4885">
        <v>0</v>
      </c>
      <c r="HA3" s="4885">
        <v>0</v>
      </c>
      <c r="HB3" s="4885">
        <v>0</v>
      </c>
      <c r="HC3" s="4885">
        <v>0</v>
      </c>
      <c r="HD3" s="4885">
        <v>0</v>
      </c>
      <c r="HE3" s="4885">
        <v>0</v>
      </c>
      <c r="HF3" s="4885">
        <v>696</v>
      </c>
      <c r="HG3" s="4885">
        <v>0</v>
      </c>
      <c r="HH3" s="4885">
        <v>0</v>
      </c>
      <c r="HI3" s="4885">
        <v>0</v>
      </c>
      <c r="HJ3" s="4885">
        <v>0</v>
      </c>
      <c r="HK3" s="4885">
        <v>0</v>
      </c>
      <c r="HL3" s="4885">
        <v>0</v>
      </c>
      <c r="HM3" s="4885">
        <v>0</v>
      </c>
      <c r="HN3" s="4885">
        <v>0</v>
      </c>
      <c r="HO3" s="4885">
        <v>0</v>
      </c>
      <c r="HP3" s="4885">
        <v>0</v>
      </c>
      <c r="HQ3" s="4885">
        <v>13962</v>
      </c>
    </row>
    <row r="4" spans="1:225" x14ac:dyDescent="0.25">
      <c r="A4" s="4884" t="s">
        <v>253</v>
      </c>
      <c r="B4" s="4885">
        <v>3</v>
      </c>
      <c r="C4" s="4885">
        <v>0</v>
      </c>
      <c r="D4" s="4885">
        <v>36</v>
      </c>
      <c r="E4" s="4885">
        <v>148</v>
      </c>
      <c r="F4" s="4885">
        <v>79</v>
      </c>
      <c r="G4" s="4885">
        <v>80</v>
      </c>
      <c r="H4" s="4885">
        <v>0</v>
      </c>
      <c r="I4" s="4885">
        <v>68</v>
      </c>
      <c r="J4" s="4885">
        <v>0</v>
      </c>
      <c r="K4" s="4885">
        <v>9</v>
      </c>
      <c r="L4" s="4885">
        <v>0</v>
      </c>
      <c r="M4" s="4885">
        <v>0</v>
      </c>
      <c r="N4" s="4885">
        <v>0</v>
      </c>
      <c r="O4" s="4885">
        <v>0</v>
      </c>
      <c r="P4" s="4885">
        <v>0</v>
      </c>
      <c r="Q4" s="4885">
        <v>0</v>
      </c>
      <c r="R4" s="4885">
        <v>0</v>
      </c>
      <c r="S4" s="4885">
        <v>0</v>
      </c>
      <c r="T4" s="4885">
        <v>53</v>
      </c>
      <c r="U4" s="4885">
        <v>65</v>
      </c>
      <c r="V4" s="4885">
        <v>54</v>
      </c>
      <c r="W4" s="4885">
        <v>102</v>
      </c>
      <c r="X4" s="4885">
        <v>0</v>
      </c>
      <c r="Y4" s="4885">
        <v>100</v>
      </c>
      <c r="Z4" s="4885">
        <v>1</v>
      </c>
      <c r="AA4" s="4885">
        <v>5</v>
      </c>
      <c r="AB4" s="4885">
        <v>1</v>
      </c>
      <c r="AC4" s="4885">
        <v>1</v>
      </c>
      <c r="AD4" s="4885">
        <v>2</v>
      </c>
      <c r="AE4" s="4885">
        <v>3</v>
      </c>
      <c r="AF4" s="4885">
        <v>0</v>
      </c>
      <c r="AG4" s="4885">
        <v>0</v>
      </c>
      <c r="AH4" s="4885">
        <v>0</v>
      </c>
      <c r="AI4" s="4885">
        <v>0</v>
      </c>
      <c r="AJ4" s="4885">
        <v>0</v>
      </c>
      <c r="AK4" s="4885">
        <v>0</v>
      </c>
      <c r="AL4" s="4885">
        <v>0</v>
      </c>
      <c r="AM4" s="4885">
        <v>0</v>
      </c>
      <c r="AN4" s="4885">
        <v>0</v>
      </c>
      <c r="AO4" s="4885">
        <v>0</v>
      </c>
      <c r="AP4" s="4885">
        <v>0</v>
      </c>
      <c r="AQ4" s="4885">
        <v>0</v>
      </c>
      <c r="AR4" s="4885">
        <v>0</v>
      </c>
      <c r="AS4" s="4885">
        <v>138</v>
      </c>
      <c r="AT4" s="4885">
        <v>161</v>
      </c>
      <c r="AU4" s="4885">
        <v>150</v>
      </c>
      <c r="AV4" s="4885">
        <v>73</v>
      </c>
      <c r="AW4" s="4885">
        <v>0</v>
      </c>
      <c r="AX4" s="4885">
        <v>0</v>
      </c>
      <c r="AY4" s="4885">
        <v>0</v>
      </c>
      <c r="AZ4" s="4885">
        <v>47</v>
      </c>
      <c r="BA4" s="4885">
        <v>138</v>
      </c>
      <c r="BB4" s="4885">
        <v>81</v>
      </c>
      <c r="BC4" s="4885">
        <v>14</v>
      </c>
      <c r="BD4" s="4885">
        <v>49</v>
      </c>
      <c r="BE4" s="4885">
        <v>163</v>
      </c>
      <c r="BF4" s="4885">
        <v>32</v>
      </c>
      <c r="BG4" s="4885">
        <v>0</v>
      </c>
      <c r="BH4" s="4885">
        <v>0</v>
      </c>
      <c r="BI4" s="4885">
        <v>1</v>
      </c>
      <c r="BJ4" s="4885">
        <v>3</v>
      </c>
      <c r="BK4" s="4885">
        <v>0</v>
      </c>
      <c r="BL4" s="4885">
        <v>0</v>
      </c>
      <c r="BM4" s="4885">
        <v>32</v>
      </c>
      <c r="BN4" s="4885">
        <v>3</v>
      </c>
      <c r="BO4" s="4885">
        <v>0</v>
      </c>
      <c r="BP4" s="4885">
        <v>100</v>
      </c>
      <c r="BQ4" s="4885">
        <v>119</v>
      </c>
      <c r="BR4" s="4885">
        <v>105</v>
      </c>
      <c r="BS4" s="4885">
        <v>144</v>
      </c>
      <c r="BT4" s="4885">
        <v>7</v>
      </c>
      <c r="BU4" s="4885">
        <v>1</v>
      </c>
      <c r="BV4" s="4885">
        <v>0</v>
      </c>
      <c r="BW4" s="4885">
        <v>75</v>
      </c>
      <c r="BX4" s="4885">
        <v>86</v>
      </c>
      <c r="BY4" s="4885">
        <v>88</v>
      </c>
      <c r="BZ4" s="4885">
        <v>81</v>
      </c>
      <c r="CA4" s="4885">
        <v>122</v>
      </c>
      <c r="CB4" s="4885">
        <v>1</v>
      </c>
      <c r="CC4" s="4885">
        <v>1</v>
      </c>
      <c r="CD4" s="4885">
        <v>32</v>
      </c>
      <c r="CE4" s="4885">
        <v>86</v>
      </c>
      <c r="CF4" s="4885">
        <v>65</v>
      </c>
      <c r="CG4" s="4885">
        <v>105</v>
      </c>
      <c r="CH4" s="4885">
        <v>123</v>
      </c>
      <c r="CI4" s="4885">
        <v>58</v>
      </c>
      <c r="CJ4" s="4885">
        <v>0</v>
      </c>
      <c r="CK4" s="4885">
        <v>67</v>
      </c>
      <c r="CL4" s="4885">
        <v>87</v>
      </c>
      <c r="CM4" s="4885">
        <v>14</v>
      </c>
      <c r="CN4" s="4885">
        <v>65</v>
      </c>
      <c r="CO4" s="4885">
        <v>28</v>
      </c>
      <c r="CP4" s="4885">
        <v>9</v>
      </c>
      <c r="CQ4" s="4885">
        <v>0</v>
      </c>
      <c r="CR4" s="4885">
        <v>0</v>
      </c>
      <c r="CS4" s="4885">
        <v>0</v>
      </c>
      <c r="CT4" s="4885">
        <v>76</v>
      </c>
      <c r="CU4" s="4885">
        <v>54</v>
      </c>
      <c r="CV4" s="4885">
        <v>71</v>
      </c>
      <c r="CW4" s="4885">
        <v>66</v>
      </c>
      <c r="CX4" s="4885">
        <v>11</v>
      </c>
      <c r="CY4" s="4885">
        <v>48</v>
      </c>
      <c r="CZ4" s="4885">
        <v>40</v>
      </c>
      <c r="DA4" s="4885">
        <v>39</v>
      </c>
      <c r="DB4" s="4885">
        <v>8</v>
      </c>
      <c r="DC4" s="4885">
        <v>43</v>
      </c>
      <c r="DD4" s="4885">
        <v>34</v>
      </c>
      <c r="DE4" s="4885">
        <v>3</v>
      </c>
      <c r="DF4" s="4885">
        <v>0</v>
      </c>
      <c r="DG4" s="4885">
        <v>41</v>
      </c>
      <c r="DH4" s="4885">
        <v>0</v>
      </c>
      <c r="DI4" s="4885">
        <v>2</v>
      </c>
      <c r="DJ4" s="4885">
        <v>9</v>
      </c>
      <c r="DK4" s="4885">
        <v>57</v>
      </c>
      <c r="DL4" s="4885">
        <v>38</v>
      </c>
      <c r="DM4" s="4885">
        <v>42</v>
      </c>
      <c r="DN4" s="4885">
        <v>20</v>
      </c>
      <c r="DO4" s="4885">
        <v>0</v>
      </c>
      <c r="DP4" s="4885">
        <v>0</v>
      </c>
      <c r="DQ4" s="4885">
        <v>59</v>
      </c>
      <c r="DR4" s="4885">
        <v>58</v>
      </c>
      <c r="DS4" s="4885">
        <v>0</v>
      </c>
      <c r="DT4" s="4885">
        <v>29</v>
      </c>
      <c r="DU4" s="4885">
        <v>47</v>
      </c>
      <c r="DV4" s="4885">
        <v>5</v>
      </c>
      <c r="DW4" s="4885">
        <v>0</v>
      </c>
      <c r="DX4" s="4885">
        <v>29</v>
      </c>
      <c r="DY4" s="4885">
        <v>27</v>
      </c>
      <c r="DZ4" s="4885">
        <v>37</v>
      </c>
      <c r="EA4" s="4885">
        <v>27</v>
      </c>
      <c r="EB4" s="4885">
        <v>39</v>
      </c>
      <c r="EC4" s="4885">
        <v>34</v>
      </c>
      <c r="ED4" s="4885">
        <v>23</v>
      </c>
      <c r="EE4" s="4885">
        <v>6</v>
      </c>
      <c r="EF4" s="4885">
        <v>2</v>
      </c>
      <c r="EG4" s="4885">
        <v>0</v>
      </c>
      <c r="EH4" s="4885">
        <v>47</v>
      </c>
      <c r="EI4" s="4885">
        <v>15</v>
      </c>
      <c r="EJ4" s="4885">
        <v>25</v>
      </c>
      <c r="EK4" s="4885">
        <v>26</v>
      </c>
      <c r="EL4" s="4885">
        <v>27</v>
      </c>
      <c r="EM4" s="4885">
        <v>31</v>
      </c>
      <c r="EN4" s="4885">
        <v>17</v>
      </c>
      <c r="EO4" s="4885">
        <v>0</v>
      </c>
      <c r="EP4" s="4885">
        <v>0</v>
      </c>
      <c r="EQ4" s="4885">
        <v>1</v>
      </c>
      <c r="ER4" s="4885">
        <v>0</v>
      </c>
      <c r="ES4" s="4885">
        <v>5</v>
      </c>
      <c r="ET4" s="4885">
        <v>79</v>
      </c>
      <c r="EU4" s="4885">
        <v>9</v>
      </c>
      <c r="EV4" s="4885">
        <v>29</v>
      </c>
      <c r="EW4" s="4885">
        <v>20</v>
      </c>
      <c r="EX4" s="4885">
        <v>20</v>
      </c>
      <c r="EY4" s="4885">
        <v>2</v>
      </c>
      <c r="EZ4" s="4885">
        <v>2</v>
      </c>
      <c r="FA4" s="4885">
        <v>0</v>
      </c>
      <c r="FB4" s="4885">
        <v>18</v>
      </c>
      <c r="FC4" s="4885">
        <v>8</v>
      </c>
      <c r="FD4" s="4885">
        <v>17</v>
      </c>
      <c r="FE4" s="4885">
        <v>43</v>
      </c>
      <c r="FF4" s="4885">
        <v>21</v>
      </c>
      <c r="FG4" s="4885">
        <v>37</v>
      </c>
      <c r="FH4" s="4885">
        <v>0</v>
      </c>
      <c r="FI4" s="4885">
        <v>53</v>
      </c>
      <c r="FJ4" s="4885">
        <v>56</v>
      </c>
      <c r="FK4" s="4885">
        <v>45</v>
      </c>
      <c r="FL4" s="4885">
        <v>20</v>
      </c>
      <c r="FM4" s="4885">
        <v>3</v>
      </c>
      <c r="FN4" s="4885">
        <v>15</v>
      </c>
      <c r="FO4" s="4885">
        <v>0</v>
      </c>
      <c r="FP4" s="4885">
        <v>53</v>
      </c>
      <c r="FQ4" s="4885">
        <v>49</v>
      </c>
      <c r="FR4" s="4885">
        <v>47</v>
      </c>
      <c r="FS4" s="4885">
        <v>48</v>
      </c>
      <c r="FT4" s="4885">
        <v>7</v>
      </c>
      <c r="FU4" s="4885">
        <v>75</v>
      </c>
      <c r="FV4" s="4885">
        <v>43</v>
      </c>
      <c r="FW4" s="4885">
        <v>46</v>
      </c>
      <c r="FX4" s="4885">
        <v>13</v>
      </c>
      <c r="FY4" s="4885">
        <v>1</v>
      </c>
      <c r="FZ4" s="4885">
        <v>15</v>
      </c>
      <c r="GA4" s="4885">
        <v>0</v>
      </c>
      <c r="GB4" s="4885">
        <v>65</v>
      </c>
      <c r="GC4" s="4885">
        <v>41</v>
      </c>
      <c r="GD4" s="4885">
        <v>54</v>
      </c>
      <c r="GE4" s="4885">
        <v>44</v>
      </c>
      <c r="GF4" s="4885">
        <v>8</v>
      </c>
      <c r="GG4" s="4885">
        <v>4</v>
      </c>
      <c r="GH4" s="4885">
        <v>45</v>
      </c>
      <c r="GI4" s="4885">
        <v>82</v>
      </c>
      <c r="GJ4" s="4885">
        <v>159</v>
      </c>
      <c r="GK4" s="4885">
        <v>191</v>
      </c>
      <c r="GL4" s="4885">
        <v>76</v>
      </c>
      <c r="GM4" s="4885">
        <v>1</v>
      </c>
      <c r="GN4" s="4885">
        <v>4</v>
      </c>
      <c r="GO4" s="4885">
        <v>2</v>
      </c>
      <c r="GP4" s="4885">
        <v>0</v>
      </c>
      <c r="GQ4" s="4885">
        <v>37</v>
      </c>
      <c r="GR4" s="4885">
        <v>43</v>
      </c>
      <c r="GS4" s="4885">
        <v>25</v>
      </c>
      <c r="GT4" s="4885">
        <v>64</v>
      </c>
      <c r="GU4" s="4885">
        <v>63</v>
      </c>
      <c r="GV4" s="4885">
        <v>87</v>
      </c>
      <c r="GW4" s="4885">
        <v>1</v>
      </c>
      <c r="GX4" s="4885">
        <v>1</v>
      </c>
      <c r="GY4" s="4885">
        <v>1</v>
      </c>
      <c r="GZ4" s="4885">
        <v>2</v>
      </c>
      <c r="HA4" s="4885">
        <v>0</v>
      </c>
      <c r="HB4" s="4885">
        <v>0</v>
      </c>
      <c r="HC4" s="4885">
        <v>2</v>
      </c>
      <c r="HD4" s="4885">
        <v>1</v>
      </c>
      <c r="HE4" s="4885">
        <v>1</v>
      </c>
      <c r="HF4" s="4885">
        <v>0</v>
      </c>
      <c r="HG4" s="4885">
        <v>0</v>
      </c>
      <c r="HH4" s="4885">
        <v>73</v>
      </c>
      <c r="HI4" s="4885">
        <v>122</v>
      </c>
      <c r="HJ4" s="4885">
        <v>71</v>
      </c>
      <c r="HK4" s="4885">
        <v>77</v>
      </c>
      <c r="HL4" s="4885">
        <v>193</v>
      </c>
      <c r="HM4" s="4885">
        <v>109</v>
      </c>
      <c r="HN4" s="4885">
        <v>7</v>
      </c>
      <c r="HO4" s="4885">
        <v>1</v>
      </c>
      <c r="HP4" s="4885">
        <v>3</v>
      </c>
      <c r="HQ4" s="4885">
        <v>7536</v>
      </c>
    </row>
    <row r="5" spans="1:225" x14ac:dyDescent="0.25">
      <c r="A5" s="4884" t="s">
        <v>666</v>
      </c>
      <c r="B5" s="4885">
        <v>0</v>
      </c>
      <c r="C5" s="4885">
        <v>0</v>
      </c>
      <c r="D5" s="4885">
        <v>0</v>
      </c>
      <c r="E5" s="4885">
        <v>1</v>
      </c>
      <c r="F5" s="4885">
        <v>0</v>
      </c>
      <c r="G5" s="4885">
        <v>0</v>
      </c>
      <c r="H5" s="4885">
        <v>0</v>
      </c>
      <c r="I5" s="4885">
        <v>2</v>
      </c>
      <c r="J5" s="4885">
        <v>0</v>
      </c>
      <c r="K5" s="4885">
        <v>1</v>
      </c>
      <c r="L5" s="4885">
        <v>0</v>
      </c>
      <c r="M5" s="4885">
        <v>0</v>
      </c>
      <c r="N5" s="4885">
        <v>0</v>
      </c>
      <c r="O5" s="4885">
        <v>0</v>
      </c>
      <c r="P5" s="4885">
        <v>0</v>
      </c>
      <c r="Q5" s="4885">
        <v>0</v>
      </c>
      <c r="R5" s="4885">
        <v>0</v>
      </c>
      <c r="S5" s="4885">
        <v>0</v>
      </c>
      <c r="T5" s="4885">
        <v>0</v>
      </c>
      <c r="U5" s="4885">
        <v>0</v>
      </c>
      <c r="V5" s="4885">
        <v>0</v>
      </c>
      <c r="W5" s="4885">
        <v>3</v>
      </c>
      <c r="X5" s="4885">
        <v>0</v>
      </c>
      <c r="Y5" s="4885">
        <v>1</v>
      </c>
      <c r="Z5" s="4885">
        <v>0</v>
      </c>
      <c r="AA5" s="4885">
        <v>0</v>
      </c>
      <c r="AB5" s="4885">
        <v>0</v>
      </c>
      <c r="AC5" s="4885">
        <v>0</v>
      </c>
      <c r="AD5" s="4885">
        <v>0</v>
      </c>
      <c r="AE5" s="4885">
        <v>0</v>
      </c>
      <c r="AF5" s="4885">
        <v>0</v>
      </c>
      <c r="AG5" s="4885">
        <v>0</v>
      </c>
      <c r="AH5" s="4885">
        <v>0</v>
      </c>
      <c r="AI5" s="4885">
        <v>1</v>
      </c>
      <c r="AJ5" s="4885">
        <v>0</v>
      </c>
      <c r="AK5" s="4885">
        <v>0</v>
      </c>
      <c r="AL5" s="4885">
        <v>0</v>
      </c>
      <c r="AM5" s="4885">
        <v>0</v>
      </c>
      <c r="AN5" s="4885">
        <v>0</v>
      </c>
      <c r="AO5" s="4885">
        <v>0</v>
      </c>
      <c r="AP5" s="4885">
        <v>0</v>
      </c>
      <c r="AQ5" s="4885">
        <v>0</v>
      </c>
      <c r="AR5" s="4885">
        <v>0</v>
      </c>
      <c r="AS5" s="4885">
        <v>0</v>
      </c>
      <c r="AT5" s="4885">
        <v>4</v>
      </c>
      <c r="AU5" s="4885">
        <v>3</v>
      </c>
      <c r="AV5" s="4885">
        <v>1</v>
      </c>
      <c r="AW5" s="4885">
        <v>0</v>
      </c>
      <c r="AX5" s="4885">
        <v>0</v>
      </c>
      <c r="AY5" s="4885">
        <v>0</v>
      </c>
      <c r="AZ5" s="4885">
        <v>0</v>
      </c>
      <c r="BA5" s="4885">
        <v>1</v>
      </c>
      <c r="BB5" s="4885">
        <v>0</v>
      </c>
      <c r="BC5" s="4885">
        <v>0</v>
      </c>
      <c r="BD5" s="4885">
        <v>0</v>
      </c>
      <c r="BE5" s="4885">
        <v>3</v>
      </c>
      <c r="BF5" s="4885">
        <v>0</v>
      </c>
      <c r="BG5" s="4885">
        <v>1</v>
      </c>
      <c r="BH5" s="4885">
        <v>0</v>
      </c>
      <c r="BI5" s="4885">
        <v>0</v>
      </c>
      <c r="BJ5" s="4885">
        <v>0</v>
      </c>
      <c r="BK5" s="4885">
        <v>0</v>
      </c>
      <c r="BL5" s="4885">
        <v>0</v>
      </c>
      <c r="BM5" s="4885">
        <v>0</v>
      </c>
      <c r="BN5" s="4885">
        <v>0</v>
      </c>
      <c r="BO5" s="4885">
        <v>0</v>
      </c>
      <c r="BP5" s="4885">
        <v>3</v>
      </c>
      <c r="BQ5" s="4885">
        <v>3</v>
      </c>
      <c r="BR5" s="4885">
        <v>4</v>
      </c>
      <c r="BS5" s="4885">
        <v>1</v>
      </c>
      <c r="BT5" s="4885">
        <v>0</v>
      </c>
      <c r="BU5" s="4885">
        <v>0</v>
      </c>
      <c r="BV5" s="4885">
        <v>0</v>
      </c>
      <c r="BW5" s="4885">
        <v>0</v>
      </c>
      <c r="BX5" s="4885">
        <v>0</v>
      </c>
      <c r="BY5" s="4885">
        <v>1</v>
      </c>
      <c r="BZ5" s="4885">
        <v>2</v>
      </c>
      <c r="CA5" s="4885">
        <v>0</v>
      </c>
      <c r="CB5" s="4885">
        <v>0</v>
      </c>
      <c r="CC5" s="4885">
        <v>0</v>
      </c>
      <c r="CD5" s="4885">
        <v>0</v>
      </c>
      <c r="CE5" s="4885">
        <v>2</v>
      </c>
      <c r="CF5" s="4885">
        <v>0</v>
      </c>
      <c r="CG5" s="4885">
        <v>1</v>
      </c>
      <c r="CH5" s="4885">
        <v>0</v>
      </c>
      <c r="CI5" s="4885">
        <v>0</v>
      </c>
      <c r="CJ5" s="4885">
        <v>0</v>
      </c>
      <c r="CK5" s="4885">
        <v>1</v>
      </c>
      <c r="CL5" s="4885">
        <v>0</v>
      </c>
      <c r="CM5" s="4885">
        <v>0</v>
      </c>
      <c r="CN5" s="4885">
        <v>0</v>
      </c>
      <c r="CO5" s="4885">
        <v>0</v>
      </c>
      <c r="CP5" s="4885">
        <v>0</v>
      </c>
      <c r="CQ5" s="4885">
        <v>1</v>
      </c>
      <c r="CR5" s="4885">
        <v>0</v>
      </c>
      <c r="CS5" s="4885">
        <v>0</v>
      </c>
      <c r="CT5" s="4885">
        <v>0</v>
      </c>
      <c r="CU5" s="4885">
        <v>0</v>
      </c>
      <c r="CV5" s="4885">
        <v>0</v>
      </c>
      <c r="CW5" s="4885">
        <v>0</v>
      </c>
      <c r="CX5" s="4885">
        <v>0</v>
      </c>
      <c r="CY5" s="4885">
        <v>0</v>
      </c>
      <c r="CZ5" s="4885">
        <v>0</v>
      </c>
      <c r="DA5" s="4885">
        <v>1</v>
      </c>
      <c r="DB5" s="4885">
        <v>0</v>
      </c>
      <c r="DC5" s="4885">
        <v>0</v>
      </c>
      <c r="DD5" s="4885">
        <v>0</v>
      </c>
      <c r="DE5" s="4885">
        <v>0</v>
      </c>
      <c r="DF5" s="4885">
        <v>0</v>
      </c>
      <c r="DG5" s="4885">
        <v>0</v>
      </c>
      <c r="DH5" s="4885">
        <v>0</v>
      </c>
      <c r="DI5" s="4885">
        <v>0</v>
      </c>
      <c r="DJ5" s="4885">
        <v>0</v>
      </c>
      <c r="DK5" s="4885">
        <v>0</v>
      </c>
      <c r="DL5" s="4885">
        <v>0</v>
      </c>
      <c r="DM5" s="4885">
        <v>0</v>
      </c>
      <c r="DN5" s="4885">
        <v>0</v>
      </c>
      <c r="DO5" s="4885">
        <v>0</v>
      </c>
      <c r="DP5" s="4885">
        <v>0</v>
      </c>
      <c r="DQ5" s="4885">
        <v>0</v>
      </c>
      <c r="DR5" s="4885">
        <v>1</v>
      </c>
      <c r="DS5" s="4885">
        <v>0</v>
      </c>
      <c r="DT5" s="4885">
        <v>0</v>
      </c>
      <c r="DU5" s="4885">
        <v>0</v>
      </c>
      <c r="DV5" s="4885">
        <v>0</v>
      </c>
      <c r="DW5" s="4885">
        <v>0</v>
      </c>
      <c r="DX5" s="4885">
        <v>0</v>
      </c>
      <c r="DY5" s="4885">
        <v>1</v>
      </c>
      <c r="DZ5" s="4885">
        <v>0</v>
      </c>
      <c r="EA5" s="4885">
        <v>0</v>
      </c>
      <c r="EB5" s="4885">
        <v>0</v>
      </c>
      <c r="EC5" s="4885">
        <v>0</v>
      </c>
      <c r="ED5" s="4885">
        <v>0</v>
      </c>
      <c r="EE5" s="4885">
        <v>0</v>
      </c>
      <c r="EF5" s="4885">
        <v>0</v>
      </c>
      <c r="EG5" s="4885">
        <v>0</v>
      </c>
      <c r="EH5" s="4885">
        <v>0</v>
      </c>
      <c r="EI5" s="4885">
        <v>0</v>
      </c>
      <c r="EJ5" s="4885">
        <v>0</v>
      </c>
      <c r="EK5" s="4885">
        <v>1</v>
      </c>
      <c r="EL5" s="4885">
        <v>0</v>
      </c>
      <c r="EM5" s="4885">
        <v>0</v>
      </c>
      <c r="EN5" s="4885">
        <v>0</v>
      </c>
      <c r="EO5" s="4885">
        <v>0</v>
      </c>
      <c r="EP5" s="4885">
        <v>0</v>
      </c>
      <c r="EQ5" s="4885">
        <v>0</v>
      </c>
      <c r="ER5" s="4885">
        <v>0</v>
      </c>
      <c r="ES5" s="4885">
        <v>0</v>
      </c>
      <c r="ET5" s="4885">
        <v>0</v>
      </c>
      <c r="EU5" s="4885">
        <v>0</v>
      </c>
      <c r="EV5" s="4885">
        <v>0</v>
      </c>
      <c r="EW5" s="4885">
        <v>0</v>
      </c>
      <c r="EX5" s="4885">
        <v>0</v>
      </c>
      <c r="EY5" s="4885">
        <v>0</v>
      </c>
      <c r="EZ5" s="4885">
        <v>0</v>
      </c>
      <c r="FA5" s="4885">
        <v>0</v>
      </c>
      <c r="FB5" s="4885">
        <v>0</v>
      </c>
      <c r="FC5" s="4885">
        <v>0</v>
      </c>
      <c r="FD5" s="4885">
        <v>0</v>
      </c>
      <c r="FE5" s="4885">
        <v>0</v>
      </c>
      <c r="FF5" s="4885">
        <v>0</v>
      </c>
      <c r="FG5" s="4885">
        <v>0</v>
      </c>
      <c r="FH5" s="4885">
        <v>0</v>
      </c>
      <c r="FI5" s="4885">
        <v>0</v>
      </c>
      <c r="FJ5" s="4885">
        <v>0</v>
      </c>
      <c r="FK5" s="4885">
        <v>1</v>
      </c>
      <c r="FL5" s="4885">
        <v>0</v>
      </c>
      <c r="FM5" s="4885">
        <v>0</v>
      </c>
      <c r="FN5" s="4885">
        <v>0</v>
      </c>
      <c r="FO5" s="4885">
        <v>0</v>
      </c>
      <c r="FP5" s="4885">
        <v>1</v>
      </c>
      <c r="FQ5" s="4885">
        <v>1</v>
      </c>
      <c r="FR5" s="4885">
        <v>0</v>
      </c>
      <c r="FS5" s="4885">
        <v>0</v>
      </c>
      <c r="FT5" s="4885">
        <v>0</v>
      </c>
      <c r="FU5" s="4885">
        <v>0</v>
      </c>
      <c r="FV5" s="4885">
        <v>1</v>
      </c>
      <c r="FW5" s="4885">
        <v>3</v>
      </c>
      <c r="FX5" s="4885">
        <v>0</v>
      </c>
      <c r="FY5" s="4885">
        <v>0</v>
      </c>
      <c r="FZ5" s="4885">
        <v>0</v>
      </c>
      <c r="GA5" s="4885">
        <v>0</v>
      </c>
      <c r="GB5" s="4885">
        <v>0</v>
      </c>
      <c r="GC5" s="4885">
        <v>1</v>
      </c>
      <c r="GD5" s="4885">
        <v>1</v>
      </c>
      <c r="GE5" s="4885">
        <v>1</v>
      </c>
      <c r="GF5" s="4885">
        <v>0</v>
      </c>
      <c r="GG5" s="4885">
        <v>0</v>
      </c>
      <c r="GH5" s="4885">
        <v>0</v>
      </c>
      <c r="GI5" s="4885">
        <v>0</v>
      </c>
      <c r="GJ5" s="4885">
        <v>7</v>
      </c>
      <c r="GK5" s="4885">
        <v>4</v>
      </c>
      <c r="GL5" s="4885">
        <v>0</v>
      </c>
      <c r="GM5" s="4885">
        <v>0</v>
      </c>
      <c r="GN5" s="4885">
        <v>0</v>
      </c>
      <c r="GO5" s="4885">
        <v>0</v>
      </c>
      <c r="GP5" s="4885">
        <v>0</v>
      </c>
      <c r="GQ5" s="4885">
        <v>0</v>
      </c>
      <c r="GR5" s="4885">
        <v>0</v>
      </c>
      <c r="GS5" s="4885">
        <v>0</v>
      </c>
      <c r="GT5" s="4885">
        <v>0</v>
      </c>
      <c r="GU5" s="4885">
        <v>0</v>
      </c>
      <c r="GV5" s="4885">
        <v>0</v>
      </c>
      <c r="GW5" s="4885">
        <v>0</v>
      </c>
      <c r="GX5" s="4885">
        <v>0</v>
      </c>
      <c r="GY5" s="4885">
        <v>0</v>
      </c>
      <c r="GZ5" s="4885">
        <v>0</v>
      </c>
      <c r="HA5" s="4885">
        <v>0</v>
      </c>
      <c r="HB5" s="4885">
        <v>0</v>
      </c>
      <c r="HC5" s="4885">
        <v>0</v>
      </c>
      <c r="HD5" s="4885">
        <v>0</v>
      </c>
      <c r="HE5" s="4885">
        <v>0</v>
      </c>
      <c r="HF5" s="4885">
        <v>0</v>
      </c>
      <c r="HG5" s="4885">
        <v>0</v>
      </c>
      <c r="HH5" s="4885">
        <v>0</v>
      </c>
      <c r="HI5" s="4885">
        <v>0</v>
      </c>
      <c r="HJ5" s="4885">
        <v>0</v>
      </c>
      <c r="HK5" s="4885">
        <v>0</v>
      </c>
      <c r="HL5" s="4885">
        <v>2</v>
      </c>
      <c r="HM5" s="4885">
        <v>1</v>
      </c>
      <c r="HN5" s="4885">
        <v>0</v>
      </c>
      <c r="HO5" s="4885">
        <v>0</v>
      </c>
      <c r="HP5" s="4885">
        <v>0</v>
      </c>
      <c r="HQ5" s="4885">
        <v>69</v>
      </c>
    </row>
    <row r="6" spans="1:225" x14ac:dyDescent="0.25">
      <c r="A6" s="4884" t="s">
        <v>696</v>
      </c>
      <c r="B6" s="4885">
        <v>0</v>
      </c>
      <c r="C6" s="4885">
        <v>0</v>
      </c>
      <c r="D6" s="4885">
        <v>0</v>
      </c>
      <c r="E6" s="4885">
        <v>0</v>
      </c>
      <c r="F6" s="4885">
        <v>0</v>
      </c>
      <c r="G6" s="4885">
        <v>0</v>
      </c>
      <c r="H6" s="4885">
        <v>0</v>
      </c>
      <c r="I6" s="4885">
        <v>0</v>
      </c>
      <c r="J6" s="4885">
        <v>0</v>
      </c>
      <c r="K6" s="4885">
        <v>0</v>
      </c>
      <c r="L6" s="4885">
        <v>0</v>
      </c>
      <c r="M6" s="4885">
        <v>0</v>
      </c>
      <c r="N6" s="4885">
        <v>0</v>
      </c>
      <c r="O6" s="4885">
        <v>0</v>
      </c>
      <c r="P6" s="4885">
        <v>0</v>
      </c>
      <c r="Q6" s="4885">
        <v>0</v>
      </c>
      <c r="R6" s="4885">
        <v>0</v>
      </c>
      <c r="S6" s="4885">
        <v>0</v>
      </c>
      <c r="T6" s="4885">
        <v>0</v>
      </c>
      <c r="U6" s="4885">
        <v>0</v>
      </c>
      <c r="V6" s="4885">
        <v>0</v>
      </c>
      <c r="W6" s="4885">
        <v>0</v>
      </c>
      <c r="X6" s="4885">
        <v>0</v>
      </c>
      <c r="Y6" s="4885">
        <v>0</v>
      </c>
      <c r="Z6" s="4885">
        <v>0</v>
      </c>
      <c r="AA6" s="4885">
        <v>0</v>
      </c>
      <c r="AB6" s="4885">
        <v>0</v>
      </c>
      <c r="AC6" s="4885">
        <v>0</v>
      </c>
      <c r="AD6" s="4885">
        <v>0</v>
      </c>
      <c r="AE6" s="4885">
        <v>0</v>
      </c>
      <c r="AF6" s="4885">
        <v>0</v>
      </c>
      <c r="AG6" s="4885">
        <v>0</v>
      </c>
      <c r="AH6" s="4885">
        <v>0</v>
      </c>
      <c r="AI6" s="4885">
        <v>0</v>
      </c>
      <c r="AJ6" s="4885">
        <v>0</v>
      </c>
      <c r="AK6" s="4885">
        <v>0</v>
      </c>
      <c r="AL6" s="4885">
        <v>0</v>
      </c>
      <c r="AM6" s="4885">
        <v>0</v>
      </c>
      <c r="AN6" s="4885">
        <v>0</v>
      </c>
      <c r="AO6" s="4885">
        <v>0</v>
      </c>
      <c r="AP6" s="4885">
        <v>0</v>
      </c>
      <c r="AQ6" s="4885">
        <v>0</v>
      </c>
      <c r="AR6" s="4885">
        <v>0</v>
      </c>
      <c r="AS6" s="4885">
        <v>0</v>
      </c>
      <c r="AT6" s="4885">
        <v>0</v>
      </c>
      <c r="AU6" s="4885">
        <v>0</v>
      </c>
      <c r="AV6" s="4885">
        <v>0</v>
      </c>
      <c r="AW6" s="4885">
        <v>0</v>
      </c>
      <c r="AX6" s="4885">
        <v>0</v>
      </c>
      <c r="AY6" s="4885">
        <v>0</v>
      </c>
      <c r="AZ6" s="4885">
        <v>0</v>
      </c>
      <c r="BA6" s="4885">
        <v>0</v>
      </c>
      <c r="BB6" s="4885">
        <v>0</v>
      </c>
      <c r="BC6" s="4885">
        <v>0</v>
      </c>
      <c r="BD6" s="4885">
        <v>0</v>
      </c>
      <c r="BE6" s="4885">
        <v>1</v>
      </c>
      <c r="BF6" s="4885">
        <v>3</v>
      </c>
      <c r="BG6" s="4885">
        <v>1</v>
      </c>
      <c r="BH6" s="4885">
        <v>0</v>
      </c>
      <c r="BI6" s="4885">
        <v>0</v>
      </c>
      <c r="BJ6" s="4885">
        <v>0</v>
      </c>
      <c r="BK6" s="4885">
        <v>1</v>
      </c>
      <c r="BL6" s="4885">
        <v>0</v>
      </c>
      <c r="BM6" s="4885">
        <v>0</v>
      </c>
      <c r="BN6" s="4885">
        <v>0</v>
      </c>
      <c r="BO6" s="4885">
        <v>0</v>
      </c>
      <c r="BP6" s="4885">
        <v>0</v>
      </c>
      <c r="BQ6" s="4885">
        <v>1</v>
      </c>
      <c r="BR6" s="4885">
        <v>0</v>
      </c>
      <c r="BS6" s="4885">
        <v>0</v>
      </c>
      <c r="BT6" s="4885">
        <v>0</v>
      </c>
      <c r="BU6" s="4885">
        <v>1</v>
      </c>
      <c r="BV6" s="4885">
        <v>0</v>
      </c>
      <c r="BW6" s="4885">
        <v>0</v>
      </c>
      <c r="BX6" s="4885">
        <v>0</v>
      </c>
      <c r="BY6" s="4885">
        <v>0</v>
      </c>
      <c r="BZ6" s="4885">
        <v>0</v>
      </c>
      <c r="CA6" s="4885">
        <v>0</v>
      </c>
      <c r="CB6" s="4885">
        <v>0</v>
      </c>
      <c r="CC6" s="4885">
        <v>0</v>
      </c>
      <c r="CD6" s="4885">
        <v>0</v>
      </c>
      <c r="CE6" s="4885">
        <v>0</v>
      </c>
      <c r="CF6" s="4885">
        <v>0</v>
      </c>
      <c r="CG6" s="4885">
        <v>0</v>
      </c>
      <c r="CH6" s="4885">
        <v>0</v>
      </c>
      <c r="CI6" s="4885">
        <v>0</v>
      </c>
      <c r="CJ6" s="4885">
        <v>0</v>
      </c>
      <c r="CK6" s="4885">
        <v>0</v>
      </c>
      <c r="CL6" s="4885">
        <v>0</v>
      </c>
      <c r="CM6" s="4885">
        <v>0</v>
      </c>
      <c r="CN6" s="4885">
        <v>0</v>
      </c>
      <c r="CO6" s="4885">
        <v>0</v>
      </c>
      <c r="CP6" s="4885">
        <v>0</v>
      </c>
      <c r="CQ6" s="4885">
        <v>0</v>
      </c>
      <c r="CR6" s="4885">
        <v>0</v>
      </c>
      <c r="CS6" s="4885">
        <v>0</v>
      </c>
      <c r="CT6" s="4885">
        <v>0</v>
      </c>
      <c r="CU6" s="4885">
        <v>0</v>
      </c>
      <c r="CV6" s="4885">
        <v>0</v>
      </c>
      <c r="CW6" s="4885">
        <v>0</v>
      </c>
      <c r="CX6" s="4885">
        <v>0</v>
      </c>
      <c r="CY6" s="4885">
        <v>0</v>
      </c>
      <c r="CZ6" s="4885">
        <v>0</v>
      </c>
      <c r="DA6" s="4885">
        <v>0</v>
      </c>
      <c r="DB6" s="4885">
        <v>0</v>
      </c>
      <c r="DC6" s="4885">
        <v>0</v>
      </c>
      <c r="DD6" s="4885">
        <v>0</v>
      </c>
      <c r="DE6" s="4885">
        <v>0</v>
      </c>
      <c r="DF6" s="4885">
        <v>0</v>
      </c>
      <c r="DG6" s="4885">
        <v>0</v>
      </c>
      <c r="DH6" s="4885">
        <v>0</v>
      </c>
      <c r="DI6" s="4885">
        <v>0</v>
      </c>
      <c r="DJ6" s="4885">
        <v>0</v>
      </c>
      <c r="DK6" s="4885">
        <v>0</v>
      </c>
      <c r="DL6" s="4885">
        <v>1</v>
      </c>
      <c r="DM6" s="4885">
        <v>0</v>
      </c>
      <c r="DN6" s="4885">
        <v>0</v>
      </c>
      <c r="DO6" s="4885">
        <v>0</v>
      </c>
      <c r="DP6" s="4885">
        <v>0</v>
      </c>
      <c r="DQ6" s="4885">
        <v>0</v>
      </c>
      <c r="DR6" s="4885">
        <v>0</v>
      </c>
      <c r="DS6" s="4885">
        <v>0</v>
      </c>
      <c r="DT6" s="4885">
        <v>0</v>
      </c>
      <c r="DU6" s="4885">
        <v>0</v>
      </c>
      <c r="DV6" s="4885">
        <v>0</v>
      </c>
      <c r="DW6" s="4885">
        <v>0</v>
      </c>
      <c r="DX6" s="4885">
        <v>0</v>
      </c>
      <c r="DY6" s="4885">
        <v>0</v>
      </c>
      <c r="DZ6" s="4885">
        <v>0</v>
      </c>
      <c r="EA6" s="4885">
        <v>0</v>
      </c>
      <c r="EB6" s="4885">
        <v>0</v>
      </c>
      <c r="EC6" s="4885">
        <v>0</v>
      </c>
      <c r="ED6" s="4885">
        <v>0</v>
      </c>
      <c r="EE6" s="4885">
        <v>0</v>
      </c>
      <c r="EF6" s="4885">
        <v>0</v>
      </c>
      <c r="EG6" s="4885">
        <v>0</v>
      </c>
      <c r="EH6" s="4885">
        <v>0</v>
      </c>
      <c r="EI6" s="4885">
        <v>0</v>
      </c>
      <c r="EJ6" s="4885">
        <v>0</v>
      </c>
      <c r="EK6" s="4885">
        <v>0</v>
      </c>
      <c r="EL6" s="4885">
        <v>0</v>
      </c>
      <c r="EM6" s="4885">
        <v>0</v>
      </c>
      <c r="EN6" s="4885">
        <v>0</v>
      </c>
      <c r="EO6" s="4885">
        <v>0</v>
      </c>
      <c r="EP6" s="4885">
        <v>0</v>
      </c>
      <c r="EQ6" s="4885">
        <v>0</v>
      </c>
      <c r="ER6" s="4885">
        <v>0</v>
      </c>
      <c r="ES6" s="4885">
        <v>0</v>
      </c>
      <c r="ET6" s="4885">
        <v>0</v>
      </c>
      <c r="EU6" s="4885">
        <v>0</v>
      </c>
      <c r="EV6" s="4885">
        <v>0</v>
      </c>
      <c r="EW6" s="4885">
        <v>0</v>
      </c>
      <c r="EX6" s="4885">
        <v>0</v>
      </c>
      <c r="EY6" s="4885">
        <v>0</v>
      </c>
      <c r="EZ6" s="4885">
        <v>0</v>
      </c>
      <c r="FA6" s="4885">
        <v>0</v>
      </c>
      <c r="FB6" s="4885">
        <v>0</v>
      </c>
      <c r="FC6" s="4885">
        <v>0</v>
      </c>
      <c r="FD6" s="4885">
        <v>0</v>
      </c>
      <c r="FE6" s="4885">
        <v>0</v>
      </c>
      <c r="FF6" s="4885">
        <v>0</v>
      </c>
      <c r="FG6" s="4885">
        <v>0</v>
      </c>
      <c r="FH6" s="4885">
        <v>0</v>
      </c>
      <c r="FI6" s="4885">
        <v>0</v>
      </c>
      <c r="FJ6" s="4885">
        <v>0</v>
      </c>
      <c r="FK6" s="4885">
        <v>1</v>
      </c>
      <c r="FL6" s="4885">
        <v>0</v>
      </c>
      <c r="FM6" s="4885">
        <v>0</v>
      </c>
      <c r="FN6" s="4885">
        <v>0</v>
      </c>
      <c r="FO6" s="4885">
        <v>0</v>
      </c>
      <c r="FP6" s="4885">
        <v>2</v>
      </c>
      <c r="FQ6" s="4885">
        <v>0</v>
      </c>
      <c r="FR6" s="4885">
        <v>0</v>
      </c>
      <c r="FS6" s="4885">
        <v>0</v>
      </c>
      <c r="FT6" s="4885">
        <v>0</v>
      </c>
      <c r="FU6" s="4885">
        <v>0</v>
      </c>
      <c r="FV6" s="4885">
        <v>0</v>
      </c>
      <c r="FW6" s="4885">
        <v>0</v>
      </c>
      <c r="FX6" s="4885">
        <v>0</v>
      </c>
      <c r="FY6" s="4885">
        <v>0</v>
      </c>
      <c r="FZ6" s="4885">
        <v>0</v>
      </c>
      <c r="GA6" s="4885">
        <v>0</v>
      </c>
      <c r="GB6" s="4885">
        <v>0</v>
      </c>
      <c r="GC6" s="4885">
        <v>0</v>
      </c>
      <c r="GD6" s="4885">
        <v>0</v>
      </c>
      <c r="GE6" s="4885">
        <v>0</v>
      </c>
      <c r="GF6" s="4885">
        <v>0</v>
      </c>
      <c r="GG6" s="4885">
        <v>0</v>
      </c>
      <c r="GH6" s="4885">
        <v>0</v>
      </c>
      <c r="GI6" s="4885">
        <v>0</v>
      </c>
      <c r="GJ6" s="4885">
        <v>0</v>
      </c>
      <c r="GK6" s="4885">
        <v>1</v>
      </c>
      <c r="GL6" s="4885">
        <v>0</v>
      </c>
      <c r="GM6" s="4885">
        <v>1</v>
      </c>
      <c r="GN6" s="4885">
        <v>0</v>
      </c>
      <c r="GO6" s="4885">
        <v>0</v>
      </c>
      <c r="GP6" s="4885">
        <v>0</v>
      </c>
      <c r="GQ6" s="4885">
        <v>0</v>
      </c>
      <c r="GR6" s="4885">
        <v>0</v>
      </c>
      <c r="GS6" s="4885">
        <v>0</v>
      </c>
      <c r="GT6" s="4885">
        <v>0</v>
      </c>
      <c r="GU6" s="4885">
        <v>0</v>
      </c>
      <c r="GV6" s="4885">
        <v>0</v>
      </c>
      <c r="GW6" s="4885">
        <v>0</v>
      </c>
      <c r="GX6" s="4885">
        <v>0</v>
      </c>
      <c r="GY6" s="4885">
        <v>0</v>
      </c>
      <c r="GZ6" s="4885">
        <v>0</v>
      </c>
      <c r="HA6" s="4885">
        <v>0</v>
      </c>
      <c r="HB6" s="4885">
        <v>0</v>
      </c>
      <c r="HC6" s="4885">
        <v>0</v>
      </c>
      <c r="HD6" s="4885">
        <v>0</v>
      </c>
      <c r="HE6" s="4885">
        <v>0</v>
      </c>
      <c r="HF6" s="4885">
        <v>0</v>
      </c>
      <c r="HG6" s="4885">
        <v>0</v>
      </c>
      <c r="HH6" s="4885">
        <v>0</v>
      </c>
      <c r="HI6" s="4885">
        <v>0</v>
      </c>
      <c r="HJ6" s="4885">
        <v>0</v>
      </c>
      <c r="HK6" s="4885">
        <v>0</v>
      </c>
      <c r="HL6" s="4885">
        <v>0</v>
      </c>
      <c r="HM6" s="4885">
        <v>0</v>
      </c>
      <c r="HN6" s="4885">
        <v>0</v>
      </c>
      <c r="HO6" s="4885">
        <v>0</v>
      </c>
      <c r="HP6" s="4885">
        <v>0</v>
      </c>
      <c r="HQ6" s="4885">
        <v>14</v>
      </c>
    </row>
    <row r="7" spans="1:225" x14ac:dyDescent="0.25">
      <c r="A7" s="4884" t="s">
        <v>688</v>
      </c>
      <c r="B7" s="4885">
        <v>0</v>
      </c>
      <c r="C7" s="4885">
        <v>0</v>
      </c>
      <c r="D7" s="4885">
        <v>0</v>
      </c>
      <c r="E7" s="4885">
        <v>0</v>
      </c>
      <c r="F7" s="4885">
        <v>0</v>
      </c>
      <c r="G7" s="4885">
        <v>0</v>
      </c>
      <c r="H7" s="4885">
        <v>0</v>
      </c>
      <c r="I7" s="4885">
        <v>0</v>
      </c>
      <c r="J7" s="4885">
        <v>0</v>
      </c>
      <c r="K7" s="4885">
        <v>0</v>
      </c>
      <c r="L7" s="4885">
        <v>0</v>
      </c>
      <c r="M7" s="4885">
        <v>1</v>
      </c>
      <c r="N7" s="4885">
        <v>0</v>
      </c>
      <c r="O7" s="4885">
        <v>0</v>
      </c>
      <c r="P7" s="4885">
        <v>0</v>
      </c>
      <c r="Q7" s="4885">
        <v>0</v>
      </c>
      <c r="R7" s="4885">
        <v>0</v>
      </c>
      <c r="S7" s="4885">
        <v>0</v>
      </c>
      <c r="T7" s="4885">
        <v>0</v>
      </c>
      <c r="U7" s="4885">
        <v>0</v>
      </c>
      <c r="V7" s="4885">
        <v>0</v>
      </c>
      <c r="W7" s="4885">
        <v>0</v>
      </c>
      <c r="X7" s="4885">
        <v>0</v>
      </c>
      <c r="Y7" s="4885">
        <v>0</v>
      </c>
      <c r="Z7" s="4885">
        <v>0</v>
      </c>
      <c r="AA7" s="4885">
        <v>0</v>
      </c>
      <c r="AB7" s="4885">
        <v>0</v>
      </c>
      <c r="AC7" s="4885">
        <v>0</v>
      </c>
      <c r="AD7" s="4885">
        <v>0</v>
      </c>
      <c r="AE7" s="4885">
        <v>0</v>
      </c>
      <c r="AF7" s="4885">
        <v>0</v>
      </c>
      <c r="AG7" s="4885">
        <v>0</v>
      </c>
      <c r="AH7" s="4885">
        <v>0</v>
      </c>
      <c r="AI7" s="4885">
        <v>0</v>
      </c>
      <c r="AJ7" s="4885">
        <v>0</v>
      </c>
      <c r="AK7" s="4885">
        <v>0</v>
      </c>
      <c r="AL7" s="4885">
        <v>0</v>
      </c>
      <c r="AM7" s="4885">
        <v>0</v>
      </c>
      <c r="AN7" s="4885">
        <v>0</v>
      </c>
      <c r="AO7" s="4885">
        <v>0</v>
      </c>
      <c r="AP7" s="4885">
        <v>0</v>
      </c>
      <c r="AQ7" s="4885">
        <v>0</v>
      </c>
      <c r="AR7" s="4885">
        <v>0</v>
      </c>
      <c r="AS7" s="4885">
        <v>0</v>
      </c>
      <c r="AT7" s="4885">
        <v>1</v>
      </c>
      <c r="AU7" s="4885">
        <v>0</v>
      </c>
      <c r="AV7" s="4885">
        <v>0</v>
      </c>
      <c r="AW7" s="4885">
        <v>0</v>
      </c>
      <c r="AX7" s="4885">
        <v>0</v>
      </c>
      <c r="AY7" s="4885">
        <v>0</v>
      </c>
      <c r="AZ7" s="4885">
        <v>1</v>
      </c>
      <c r="BA7" s="4885">
        <v>1</v>
      </c>
      <c r="BB7" s="4885">
        <v>1</v>
      </c>
      <c r="BC7" s="4885">
        <v>0</v>
      </c>
      <c r="BD7" s="4885">
        <v>1</v>
      </c>
      <c r="BE7" s="4885">
        <v>0</v>
      </c>
      <c r="BF7" s="4885">
        <v>0</v>
      </c>
      <c r="BG7" s="4885">
        <v>0</v>
      </c>
      <c r="BH7" s="4885">
        <v>0</v>
      </c>
      <c r="BI7" s="4885">
        <v>0</v>
      </c>
      <c r="BJ7" s="4885">
        <v>0</v>
      </c>
      <c r="BK7" s="4885">
        <v>0</v>
      </c>
      <c r="BL7" s="4885">
        <v>0</v>
      </c>
      <c r="BM7" s="4885">
        <v>0</v>
      </c>
      <c r="BN7" s="4885">
        <v>0</v>
      </c>
      <c r="BO7" s="4885">
        <v>0</v>
      </c>
      <c r="BP7" s="4885">
        <v>1</v>
      </c>
      <c r="BQ7" s="4885">
        <v>0</v>
      </c>
      <c r="BR7" s="4885">
        <v>0</v>
      </c>
      <c r="BS7" s="4885">
        <v>0</v>
      </c>
      <c r="BT7" s="4885">
        <v>0</v>
      </c>
      <c r="BU7" s="4885">
        <v>0</v>
      </c>
      <c r="BV7" s="4885">
        <v>0</v>
      </c>
      <c r="BW7" s="4885">
        <v>0</v>
      </c>
      <c r="BX7" s="4885">
        <v>0</v>
      </c>
      <c r="BY7" s="4885">
        <v>0</v>
      </c>
      <c r="BZ7" s="4885">
        <v>0</v>
      </c>
      <c r="CA7" s="4885">
        <v>0</v>
      </c>
      <c r="CB7" s="4885">
        <v>0</v>
      </c>
      <c r="CC7" s="4885">
        <v>0</v>
      </c>
      <c r="CD7" s="4885">
        <v>1</v>
      </c>
      <c r="CE7" s="4885">
        <v>0</v>
      </c>
      <c r="CF7" s="4885">
        <v>0</v>
      </c>
      <c r="CG7" s="4885">
        <v>0</v>
      </c>
      <c r="CH7" s="4885">
        <v>0</v>
      </c>
      <c r="CI7" s="4885">
        <v>0</v>
      </c>
      <c r="CJ7" s="4885">
        <v>0</v>
      </c>
      <c r="CK7" s="4885">
        <v>2</v>
      </c>
      <c r="CL7" s="4885">
        <v>0</v>
      </c>
      <c r="CM7" s="4885">
        <v>0</v>
      </c>
      <c r="CN7" s="4885">
        <v>0</v>
      </c>
      <c r="CO7" s="4885">
        <v>0</v>
      </c>
      <c r="CP7" s="4885">
        <v>1</v>
      </c>
      <c r="CQ7" s="4885">
        <v>0</v>
      </c>
      <c r="CR7" s="4885">
        <v>0</v>
      </c>
      <c r="CS7" s="4885">
        <v>0</v>
      </c>
      <c r="CT7" s="4885">
        <v>1</v>
      </c>
      <c r="CU7" s="4885">
        <v>4</v>
      </c>
      <c r="CV7" s="4885">
        <v>1</v>
      </c>
      <c r="CW7" s="4885">
        <v>0</v>
      </c>
      <c r="CX7" s="4885">
        <v>0</v>
      </c>
      <c r="CY7" s="4885">
        <v>2</v>
      </c>
      <c r="CZ7" s="4885">
        <v>2</v>
      </c>
      <c r="DA7" s="4885">
        <v>2</v>
      </c>
      <c r="DB7" s="4885">
        <v>0</v>
      </c>
      <c r="DC7" s="4885">
        <v>1</v>
      </c>
      <c r="DD7" s="4885">
        <v>0</v>
      </c>
      <c r="DE7" s="4885">
        <v>0</v>
      </c>
      <c r="DF7" s="4885">
        <v>0</v>
      </c>
      <c r="DG7" s="4885">
        <v>1</v>
      </c>
      <c r="DH7" s="4885">
        <v>0</v>
      </c>
      <c r="DI7" s="4885">
        <v>2</v>
      </c>
      <c r="DJ7" s="4885">
        <v>0</v>
      </c>
      <c r="DK7" s="4885">
        <v>0</v>
      </c>
      <c r="DL7" s="4885">
        <v>0</v>
      </c>
      <c r="DM7" s="4885">
        <v>1</v>
      </c>
      <c r="DN7" s="4885">
        <v>0</v>
      </c>
      <c r="DO7" s="4885">
        <v>0</v>
      </c>
      <c r="DP7" s="4885">
        <v>0</v>
      </c>
      <c r="DQ7" s="4885">
        <v>1</v>
      </c>
      <c r="DR7" s="4885">
        <v>3</v>
      </c>
      <c r="DS7" s="4885">
        <v>0</v>
      </c>
      <c r="DT7" s="4885">
        <v>0</v>
      </c>
      <c r="DU7" s="4885">
        <v>0</v>
      </c>
      <c r="DV7" s="4885">
        <v>0</v>
      </c>
      <c r="DW7" s="4885">
        <v>0</v>
      </c>
      <c r="DX7" s="4885">
        <v>1</v>
      </c>
      <c r="DY7" s="4885">
        <v>0</v>
      </c>
      <c r="DZ7" s="4885">
        <v>1</v>
      </c>
      <c r="EA7" s="4885">
        <v>0</v>
      </c>
      <c r="EB7" s="4885">
        <v>0</v>
      </c>
      <c r="EC7" s="4885">
        <v>0</v>
      </c>
      <c r="ED7" s="4885">
        <v>0</v>
      </c>
      <c r="EE7" s="4885">
        <v>0</v>
      </c>
      <c r="EF7" s="4885">
        <v>0</v>
      </c>
      <c r="EG7" s="4885">
        <v>0</v>
      </c>
      <c r="EH7" s="4885">
        <v>1</v>
      </c>
      <c r="EI7" s="4885">
        <v>0</v>
      </c>
      <c r="EJ7" s="4885">
        <v>0</v>
      </c>
      <c r="EK7" s="4885">
        <v>1</v>
      </c>
      <c r="EL7" s="4885">
        <v>0</v>
      </c>
      <c r="EM7" s="4885">
        <v>0</v>
      </c>
      <c r="EN7" s="4885">
        <v>0</v>
      </c>
      <c r="EO7" s="4885">
        <v>0</v>
      </c>
      <c r="EP7" s="4885">
        <v>0</v>
      </c>
      <c r="EQ7" s="4885">
        <v>0</v>
      </c>
      <c r="ER7" s="4885">
        <v>0</v>
      </c>
      <c r="ES7" s="4885">
        <v>0</v>
      </c>
      <c r="ET7" s="4885">
        <v>0</v>
      </c>
      <c r="EU7" s="4885">
        <v>0</v>
      </c>
      <c r="EV7" s="4885">
        <v>2</v>
      </c>
      <c r="EW7" s="4885">
        <v>0</v>
      </c>
      <c r="EX7" s="4885">
        <v>1</v>
      </c>
      <c r="EY7" s="4885">
        <v>0</v>
      </c>
      <c r="EZ7" s="4885">
        <v>0</v>
      </c>
      <c r="FA7" s="4885">
        <v>0</v>
      </c>
      <c r="FB7" s="4885">
        <v>0</v>
      </c>
      <c r="FC7" s="4885">
        <v>0</v>
      </c>
      <c r="FD7" s="4885">
        <v>1</v>
      </c>
      <c r="FE7" s="4885">
        <v>0</v>
      </c>
      <c r="FF7" s="4885">
        <v>0</v>
      </c>
      <c r="FG7" s="4885">
        <v>1</v>
      </c>
      <c r="FH7" s="4885">
        <v>0</v>
      </c>
      <c r="FI7" s="4885">
        <v>0</v>
      </c>
      <c r="FJ7" s="4885">
        <v>0</v>
      </c>
      <c r="FK7" s="4885">
        <v>0</v>
      </c>
      <c r="FL7" s="4885">
        <v>0</v>
      </c>
      <c r="FM7" s="4885">
        <v>0</v>
      </c>
      <c r="FN7" s="4885">
        <v>0</v>
      </c>
      <c r="FO7" s="4885">
        <v>0</v>
      </c>
      <c r="FP7" s="4885">
        <v>2</v>
      </c>
      <c r="FQ7" s="4885">
        <v>0</v>
      </c>
      <c r="FR7" s="4885">
        <v>0</v>
      </c>
      <c r="FS7" s="4885">
        <v>1</v>
      </c>
      <c r="FT7" s="4885">
        <v>0</v>
      </c>
      <c r="FU7" s="4885">
        <v>3</v>
      </c>
      <c r="FV7" s="4885">
        <v>0</v>
      </c>
      <c r="FW7" s="4885">
        <v>0</v>
      </c>
      <c r="FX7" s="4885">
        <v>0</v>
      </c>
      <c r="FY7" s="4885">
        <v>0</v>
      </c>
      <c r="FZ7" s="4885">
        <v>0</v>
      </c>
      <c r="GA7" s="4885">
        <v>0</v>
      </c>
      <c r="GB7" s="4885">
        <v>1</v>
      </c>
      <c r="GC7" s="4885">
        <v>2</v>
      </c>
      <c r="GD7" s="4885">
        <v>0</v>
      </c>
      <c r="GE7" s="4885">
        <v>1</v>
      </c>
      <c r="GF7" s="4885">
        <v>0</v>
      </c>
      <c r="GG7" s="4885">
        <v>0</v>
      </c>
      <c r="GH7" s="4885">
        <v>0</v>
      </c>
      <c r="GI7" s="4885">
        <v>0</v>
      </c>
      <c r="GJ7" s="4885">
        <v>0</v>
      </c>
      <c r="GK7" s="4885">
        <v>0</v>
      </c>
      <c r="GL7" s="4885">
        <v>0</v>
      </c>
      <c r="GM7" s="4885">
        <v>0</v>
      </c>
      <c r="GN7" s="4885">
        <v>0</v>
      </c>
      <c r="GO7" s="4885">
        <v>0</v>
      </c>
      <c r="GP7" s="4885">
        <v>0</v>
      </c>
      <c r="GQ7" s="4885">
        <v>1</v>
      </c>
      <c r="GR7" s="4885">
        <v>0</v>
      </c>
      <c r="GS7" s="4885">
        <v>0</v>
      </c>
      <c r="GT7" s="4885">
        <v>0</v>
      </c>
      <c r="GU7" s="4885">
        <v>0</v>
      </c>
      <c r="GV7" s="4885">
        <v>1</v>
      </c>
      <c r="GW7" s="4885">
        <v>0</v>
      </c>
      <c r="GX7" s="4885">
        <v>0</v>
      </c>
      <c r="GY7" s="4885">
        <v>0</v>
      </c>
      <c r="GZ7" s="4885">
        <v>0</v>
      </c>
      <c r="HA7" s="4885">
        <v>0</v>
      </c>
      <c r="HB7" s="4885">
        <v>0</v>
      </c>
      <c r="HC7" s="4885">
        <v>0</v>
      </c>
      <c r="HD7" s="4885">
        <v>0</v>
      </c>
      <c r="HE7" s="4885">
        <v>0</v>
      </c>
      <c r="HF7" s="4885">
        <v>0</v>
      </c>
      <c r="HG7" s="4885">
        <v>0</v>
      </c>
      <c r="HH7" s="4885">
        <v>0</v>
      </c>
      <c r="HI7" s="4885">
        <v>1</v>
      </c>
      <c r="HJ7" s="4885">
        <v>0</v>
      </c>
      <c r="HK7" s="4885">
        <v>0</v>
      </c>
      <c r="HL7" s="4885">
        <v>0</v>
      </c>
      <c r="HM7" s="4885">
        <v>1</v>
      </c>
      <c r="HN7" s="4885">
        <v>1</v>
      </c>
      <c r="HO7" s="4885">
        <v>0</v>
      </c>
      <c r="HP7" s="4885">
        <v>0</v>
      </c>
      <c r="HQ7" s="4885">
        <v>56</v>
      </c>
    </row>
    <row r="8" spans="1:225" s="4862" customFormat="1" x14ac:dyDescent="0.25">
      <c r="A8" s="4884" t="s">
        <v>692</v>
      </c>
      <c r="B8" s="4885">
        <v>0</v>
      </c>
      <c r="C8" s="4885">
        <v>0</v>
      </c>
      <c r="D8" s="4885">
        <v>0</v>
      </c>
      <c r="E8" s="4885">
        <v>0</v>
      </c>
      <c r="F8" s="4885">
        <v>0</v>
      </c>
      <c r="G8" s="4885">
        <v>0</v>
      </c>
      <c r="H8" s="4885">
        <v>0</v>
      </c>
      <c r="I8" s="4885">
        <v>0</v>
      </c>
      <c r="J8" s="4885">
        <v>0</v>
      </c>
      <c r="K8" s="4885">
        <v>0</v>
      </c>
      <c r="L8" s="4885">
        <v>0</v>
      </c>
      <c r="M8" s="4885">
        <v>0</v>
      </c>
      <c r="N8" s="4885">
        <v>0</v>
      </c>
      <c r="O8" s="4885">
        <v>0</v>
      </c>
      <c r="P8" s="4885">
        <v>0</v>
      </c>
      <c r="Q8" s="4885">
        <v>0</v>
      </c>
      <c r="R8" s="4885">
        <v>0</v>
      </c>
      <c r="S8" s="4885">
        <v>0</v>
      </c>
      <c r="T8" s="4885">
        <v>0</v>
      </c>
      <c r="U8" s="4885">
        <v>0</v>
      </c>
      <c r="V8" s="4885">
        <v>0</v>
      </c>
      <c r="W8" s="4885">
        <v>0</v>
      </c>
      <c r="X8" s="4885">
        <v>0</v>
      </c>
      <c r="Y8" s="4885">
        <v>0</v>
      </c>
      <c r="Z8" s="4885">
        <v>0</v>
      </c>
      <c r="AA8" s="4885">
        <v>0</v>
      </c>
      <c r="AB8" s="4885">
        <v>0</v>
      </c>
      <c r="AC8" s="4885">
        <v>0</v>
      </c>
      <c r="AD8" s="4885">
        <v>1</v>
      </c>
      <c r="AE8" s="4885">
        <v>0</v>
      </c>
      <c r="AF8" s="4885">
        <v>0</v>
      </c>
      <c r="AG8" s="4885">
        <v>0</v>
      </c>
      <c r="AH8" s="4885">
        <v>0</v>
      </c>
      <c r="AI8" s="4885">
        <v>0</v>
      </c>
      <c r="AJ8" s="4885">
        <v>0</v>
      </c>
      <c r="AK8" s="4885">
        <v>0</v>
      </c>
      <c r="AL8" s="4885">
        <v>0</v>
      </c>
      <c r="AM8" s="4885">
        <v>0</v>
      </c>
      <c r="AN8" s="4885">
        <v>0</v>
      </c>
      <c r="AO8" s="4885">
        <v>0</v>
      </c>
      <c r="AP8" s="4885">
        <v>0</v>
      </c>
      <c r="AQ8" s="4885">
        <v>0</v>
      </c>
      <c r="AR8" s="4885">
        <v>0</v>
      </c>
      <c r="AS8" s="4885">
        <v>0</v>
      </c>
      <c r="AT8" s="4885">
        <v>0</v>
      </c>
      <c r="AU8" s="4885">
        <v>0</v>
      </c>
      <c r="AV8" s="4885">
        <v>0</v>
      </c>
      <c r="AW8" s="4885">
        <v>0</v>
      </c>
      <c r="AX8" s="4885">
        <v>0</v>
      </c>
      <c r="AY8" s="4885">
        <v>0</v>
      </c>
      <c r="AZ8" s="4885">
        <v>0</v>
      </c>
      <c r="BA8" s="4885">
        <v>0</v>
      </c>
      <c r="BB8" s="4885">
        <v>0</v>
      </c>
      <c r="BC8" s="4885">
        <v>0</v>
      </c>
      <c r="BD8" s="4885">
        <v>0</v>
      </c>
      <c r="BE8" s="4885">
        <v>0</v>
      </c>
      <c r="BF8" s="4885">
        <v>0</v>
      </c>
      <c r="BG8" s="4885">
        <v>0</v>
      </c>
      <c r="BH8" s="4885">
        <v>0</v>
      </c>
      <c r="BI8" s="4885">
        <v>0</v>
      </c>
      <c r="BJ8" s="4885">
        <v>1</v>
      </c>
      <c r="BK8" s="4885">
        <v>0</v>
      </c>
      <c r="BL8" s="4885">
        <v>0</v>
      </c>
      <c r="BM8" s="4885">
        <v>0</v>
      </c>
      <c r="BN8" s="4885">
        <v>0</v>
      </c>
      <c r="BO8" s="4885">
        <v>0</v>
      </c>
      <c r="BP8" s="4885">
        <v>0</v>
      </c>
      <c r="BQ8" s="4885">
        <v>0</v>
      </c>
      <c r="BR8" s="4885">
        <v>0</v>
      </c>
      <c r="BS8" s="4885">
        <v>0</v>
      </c>
      <c r="BT8" s="4885">
        <v>0</v>
      </c>
      <c r="BU8" s="4885">
        <v>0</v>
      </c>
      <c r="BV8" s="4885">
        <v>0</v>
      </c>
      <c r="BW8" s="4885">
        <v>0</v>
      </c>
      <c r="BX8" s="4885">
        <v>0</v>
      </c>
      <c r="BY8" s="4885">
        <v>0</v>
      </c>
      <c r="BZ8" s="4885">
        <v>1</v>
      </c>
      <c r="CA8" s="4885">
        <v>0</v>
      </c>
      <c r="CB8" s="4885">
        <v>0</v>
      </c>
      <c r="CC8" s="4885">
        <v>0</v>
      </c>
      <c r="CD8" s="4885">
        <v>0</v>
      </c>
      <c r="CE8" s="4885">
        <v>0</v>
      </c>
      <c r="CF8" s="4885">
        <v>0</v>
      </c>
      <c r="CG8" s="4885">
        <v>0</v>
      </c>
      <c r="CH8" s="4885">
        <v>0</v>
      </c>
      <c r="CI8" s="4885">
        <v>0</v>
      </c>
      <c r="CJ8" s="4885">
        <v>0</v>
      </c>
      <c r="CK8" s="4885">
        <v>0</v>
      </c>
      <c r="CL8" s="4885">
        <v>0</v>
      </c>
      <c r="CM8" s="4885">
        <v>0</v>
      </c>
      <c r="CN8" s="4885">
        <v>1</v>
      </c>
      <c r="CO8" s="4885">
        <v>1</v>
      </c>
      <c r="CP8" s="4885">
        <v>0</v>
      </c>
      <c r="CQ8" s="4885">
        <v>0</v>
      </c>
      <c r="CR8" s="4885">
        <v>0</v>
      </c>
      <c r="CS8" s="4885">
        <v>0</v>
      </c>
      <c r="CT8" s="4885">
        <v>0</v>
      </c>
      <c r="CU8" s="4885">
        <v>0</v>
      </c>
      <c r="CV8" s="4885">
        <v>0</v>
      </c>
      <c r="CW8" s="4885">
        <v>0</v>
      </c>
      <c r="CX8" s="4885">
        <v>0</v>
      </c>
      <c r="CY8" s="4885">
        <v>0</v>
      </c>
      <c r="CZ8" s="4885">
        <v>0</v>
      </c>
      <c r="DA8" s="4885">
        <v>0</v>
      </c>
      <c r="DB8" s="4885">
        <v>0</v>
      </c>
      <c r="DC8" s="4885">
        <v>0</v>
      </c>
      <c r="DD8" s="4885">
        <v>0</v>
      </c>
      <c r="DE8" s="4885">
        <v>0</v>
      </c>
      <c r="DF8" s="4885">
        <v>0</v>
      </c>
      <c r="DG8" s="4885">
        <v>0</v>
      </c>
      <c r="DH8" s="4885">
        <v>0</v>
      </c>
      <c r="DI8" s="4885">
        <v>0</v>
      </c>
      <c r="DJ8" s="4885">
        <v>0</v>
      </c>
      <c r="DK8" s="4885">
        <v>0</v>
      </c>
      <c r="DL8" s="4885">
        <v>0</v>
      </c>
      <c r="DM8" s="4885">
        <v>0</v>
      </c>
      <c r="DN8" s="4885">
        <v>0</v>
      </c>
      <c r="DO8" s="4885">
        <v>0</v>
      </c>
      <c r="DP8" s="4885">
        <v>0</v>
      </c>
      <c r="DQ8" s="4885">
        <v>0</v>
      </c>
      <c r="DR8" s="4885">
        <v>0</v>
      </c>
      <c r="DS8" s="4885">
        <v>0</v>
      </c>
      <c r="DT8" s="4885">
        <v>1</v>
      </c>
      <c r="DU8" s="4885">
        <v>0</v>
      </c>
      <c r="DV8" s="4885">
        <v>0</v>
      </c>
      <c r="DW8" s="4885">
        <v>0</v>
      </c>
      <c r="DX8" s="4885">
        <v>0</v>
      </c>
      <c r="DY8" s="4885">
        <v>0</v>
      </c>
      <c r="DZ8" s="4885">
        <v>0</v>
      </c>
      <c r="EA8" s="4885">
        <v>0</v>
      </c>
      <c r="EB8" s="4885">
        <v>0</v>
      </c>
      <c r="EC8" s="4885">
        <v>0</v>
      </c>
      <c r="ED8" s="4885">
        <v>0</v>
      </c>
      <c r="EE8" s="4885">
        <v>0</v>
      </c>
      <c r="EF8" s="4885">
        <v>0</v>
      </c>
      <c r="EG8" s="4885">
        <v>0</v>
      </c>
      <c r="EH8" s="4885">
        <v>0</v>
      </c>
      <c r="EI8" s="4885">
        <v>0</v>
      </c>
      <c r="EJ8" s="4885">
        <v>0</v>
      </c>
      <c r="EK8" s="4885">
        <v>0</v>
      </c>
      <c r="EL8" s="4885">
        <v>0</v>
      </c>
      <c r="EM8" s="4885">
        <v>0</v>
      </c>
      <c r="EN8" s="4885">
        <v>0</v>
      </c>
      <c r="EO8" s="4885">
        <v>0</v>
      </c>
      <c r="EP8" s="4885">
        <v>0</v>
      </c>
      <c r="EQ8" s="4885">
        <v>0</v>
      </c>
      <c r="ER8" s="4885">
        <v>0</v>
      </c>
      <c r="ES8" s="4885">
        <v>0</v>
      </c>
      <c r="ET8" s="4885">
        <v>1</v>
      </c>
      <c r="EU8" s="4885">
        <v>0</v>
      </c>
      <c r="EV8" s="4885">
        <v>0</v>
      </c>
      <c r="EW8" s="4885">
        <v>0</v>
      </c>
      <c r="EX8" s="4885">
        <v>0</v>
      </c>
      <c r="EY8" s="4885">
        <v>0</v>
      </c>
      <c r="EZ8" s="4885">
        <v>0</v>
      </c>
      <c r="FA8" s="4885">
        <v>0</v>
      </c>
      <c r="FB8" s="4885">
        <v>0</v>
      </c>
      <c r="FC8" s="4885">
        <v>0</v>
      </c>
      <c r="FD8" s="4885">
        <v>0</v>
      </c>
      <c r="FE8" s="4885">
        <v>0</v>
      </c>
      <c r="FF8" s="4885">
        <v>0</v>
      </c>
      <c r="FG8" s="4885">
        <v>0</v>
      </c>
      <c r="FH8" s="4885">
        <v>0</v>
      </c>
      <c r="FI8" s="4885">
        <v>0</v>
      </c>
      <c r="FJ8" s="4885">
        <v>0</v>
      </c>
      <c r="FK8" s="4885">
        <v>0</v>
      </c>
      <c r="FL8" s="4885">
        <v>0</v>
      </c>
      <c r="FM8" s="4885">
        <v>0</v>
      </c>
      <c r="FN8" s="4885">
        <v>0</v>
      </c>
      <c r="FO8" s="4885">
        <v>0</v>
      </c>
      <c r="FP8" s="4885">
        <v>0</v>
      </c>
      <c r="FQ8" s="4885">
        <v>0</v>
      </c>
      <c r="FR8" s="4885">
        <v>0</v>
      </c>
      <c r="FS8" s="4885">
        <v>0</v>
      </c>
      <c r="FT8" s="4885">
        <v>0</v>
      </c>
      <c r="FU8" s="4885">
        <v>0</v>
      </c>
      <c r="FV8" s="4885">
        <v>0</v>
      </c>
      <c r="FW8" s="4885">
        <v>0</v>
      </c>
      <c r="FX8" s="4885">
        <v>0</v>
      </c>
      <c r="FY8" s="4885">
        <v>0</v>
      </c>
      <c r="FZ8" s="4885">
        <v>0</v>
      </c>
      <c r="GA8" s="4885">
        <v>0</v>
      </c>
      <c r="GB8" s="4885">
        <v>0</v>
      </c>
      <c r="GC8" s="4885">
        <v>0</v>
      </c>
      <c r="GD8" s="4885">
        <v>0</v>
      </c>
      <c r="GE8" s="4885">
        <v>0</v>
      </c>
      <c r="GF8" s="4885">
        <v>0</v>
      </c>
      <c r="GG8" s="4885">
        <v>0</v>
      </c>
      <c r="GH8" s="4885">
        <v>0</v>
      </c>
      <c r="GI8" s="4885">
        <v>0</v>
      </c>
      <c r="GJ8" s="4885">
        <v>0</v>
      </c>
      <c r="GK8" s="4885">
        <v>0</v>
      </c>
      <c r="GL8" s="4885">
        <v>0</v>
      </c>
      <c r="GM8" s="4885">
        <v>0</v>
      </c>
      <c r="GN8" s="4885">
        <v>0</v>
      </c>
      <c r="GO8" s="4885">
        <v>0</v>
      </c>
      <c r="GP8" s="4885">
        <v>0</v>
      </c>
      <c r="GQ8" s="4885">
        <v>0</v>
      </c>
      <c r="GR8" s="4885">
        <v>0</v>
      </c>
      <c r="GS8" s="4885">
        <v>0</v>
      </c>
      <c r="GT8" s="4885">
        <v>0</v>
      </c>
      <c r="GU8" s="4885">
        <v>0</v>
      </c>
      <c r="GV8" s="4885">
        <v>0</v>
      </c>
      <c r="GW8" s="4885">
        <v>0</v>
      </c>
      <c r="GX8" s="4885">
        <v>0</v>
      </c>
      <c r="GY8" s="4885">
        <v>0</v>
      </c>
      <c r="GZ8" s="4885">
        <v>0</v>
      </c>
      <c r="HA8" s="4885">
        <v>0</v>
      </c>
      <c r="HB8" s="4885">
        <v>0</v>
      </c>
      <c r="HC8" s="4885">
        <v>0</v>
      </c>
      <c r="HD8" s="4885">
        <v>0</v>
      </c>
      <c r="HE8" s="4885">
        <v>0</v>
      </c>
      <c r="HF8" s="4885">
        <v>0</v>
      </c>
      <c r="HG8" s="4885">
        <v>0</v>
      </c>
      <c r="HH8" s="4885">
        <v>0</v>
      </c>
      <c r="HI8" s="4885">
        <v>0</v>
      </c>
      <c r="HJ8" s="4885">
        <v>0</v>
      </c>
      <c r="HK8" s="4885">
        <v>0</v>
      </c>
      <c r="HL8" s="4885">
        <v>0</v>
      </c>
      <c r="HM8" s="4885">
        <v>0</v>
      </c>
      <c r="HN8" s="4885">
        <v>0</v>
      </c>
      <c r="HO8" s="4885">
        <v>0</v>
      </c>
      <c r="HP8" s="4885">
        <v>0</v>
      </c>
      <c r="HQ8" s="4885">
        <v>7</v>
      </c>
    </row>
    <row r="9" spans="1:225" s="4862" customFormat="1" x14ac:dyDescent="0.25">
      <c r="A9" s="4884" t="s">
        <v>694</v>
      </c>
      <c r="B9" s="4885">
        <v>0</v>
      </c>
      <c r="C9" s="4885">
        <v>0</v>
      </c>
      <c r="D9" s="4885">
        <v>0</v>
      </c>
      <c r="E9" s="4885">
        <v>25</v>
      </c>
      <c r="F9" s="4885">
        <v>21</v>
      </c>
      <c r="G9" s="4885">
        <v>24</v>
      </c>
      <c r="H9" s="4885">
        <v>0</v>
      </c>
      <c r="I9" s="4885">
        <v>20</v>
      </c>
      <c r="J9" s="4885">
        <v>0</v>
      </c>
      <c r="K9" s="4885">
        <v>2</v>
      </c>
      <c r="L9" s="4885">
        <v>1</v>
      </c>
      <c r="M9" s="4885">
        <v>0</v>
      </c>
      <c r="N9" s="4885">
        <v>0</v>
      </c>
      <c r="O9" s="4885">
        <v>0</v>
      </c>
      <c r="P9" s="4885">
        <v>0</v>
      </c>
      <c r="Q9" s="4885">
        <v>0</v>
      </c>
      <c r="R9" s="4885">
        <v>1</v>
      </c>
      <c r="S9" s="4885">
        <v>0</v>
      </c>
      <c r="T9" s="4885">
        <v>18</v>
      </c>
      <c r="U9" s="4885">
        <v>8</v>
      </c>
      <c r="V9" s="4885">
        <v>11</v>
      </c>
      <c r="W9" s="4885">
        <v>18</v>
      </c>
      <c r="X9" s="4885">
        <v>0</v>
      </c>
      <c r="Y9" s="4885">
        <v>12</v>
      </c>
      <c r="Z9" s="4885">
        <v>0</v>
      </c>
      <c r="AA9" s="4885">
        <v>0</v>
      </c>
      <c r="AB9" s="4885">
        <v>0</v>
      </c>
      <c r="AC9" s="4885">
        <v>0</v>
      </c>
      <c r="AD9" s="4885">
        <v>4</v>
      </c>
      <c r="AE9" s="4885">
        <v>0</v>
      </c>
      <c r="AF9" s="4885">
        <v>0</v>
      </c>
      <c r="AG9" s="4885">
        <v>14</v>
      </c>
      <c r="AH9" s="4885">
        <v>0</v>
      </c>
      <c r="AI9" s="4885">
        <v>0</v>
      </c>
      <c r="AJ9" s="4885">
        <v>0</v>
      </c>
      <c r="AK9" s="4885">
        <v>0</v>
      </c>
      <c r="AL9" s="4885">
        <v>0</v>
      </c>
      <c r="AM9" s="4885">
        <v>0</v>
      </c>
      <c r="AN9" s="4885">
        <v>0</v>
      </c>
      <c r="AO9" s="4885">
        <v>0</v>
      </c>
      <c r="AP9" s="4885">
        <v>0</v>
      </c>
      <c r="AQ9" s="4885">
        <v>0</v>
      </c>
      <c r="AR9" s="4885">
        <v>0</v>
      </c>
      <c r="AS9" s="4885">
        <v>3</v>
      </c>
      <c r="AT9" s="4885">
        <v>9</v>
      </c>
      <c r="AU9" s="4885">
        <v>9</v>
      </c>
      <c r="AV9" s="4885">
        <v>1</v>
      </c>
      <c r="AW9" s="4885">
        <v>0</v>
      </c>
      <c r="AX9" s="4885">
        <v>1</v>
      </c>
      <c r="AY9" s="4885">
        <v>0</v>
      </c>
      <c r="AZ9" s="4885">
        <v>0</v>
      </c>
      <c r="BA9" s="4885">
        <v>0</v>
      </c>
      <c r="BB9" s="4885">
        <v>1</v>
      </c>
      <c r="BC9" s="4885">
        <v>0</v>
      </c>
      <c r="BD9" s="4885">
        <v>2</v>
      </c>
      <c r="BE9" s="4885">
        <v>3</v>
      </c>
      <c r="BF9" s="4885">
        <v>0</v>
      </c>
      <c r="BG9" s="4885">
        <v>1</v>
      </c>
      <c r="BH9" s="4885">
        <v>1</v>
      </c>
      <c r="BI9" s="4885">
        <v>0</v>
      </c>
      <c r="BJ9" s="4885">
        <v>0</v>
      </c>
      <c r="BK9" s="4885">
        <v>0</v>
      </c>
      <c r="BL9" s="4885">
        <v>0</v>
      </c>
      <c r="BM9" s="4885">
        <v>1</v>
      </c>
      <c r="BN9" s="4885">
        <v>0</v>
      </c>
      <c r="BO9" s="4885">
        <v>0</v>
      </c>
      <c r="BP9" s="4885">
        <v>3</v>
      </c>
      <c r="BQ9" s="4885">
        <v>1</v>
      </c>
      <c r="BR9" s="4885">
        <v>2</v>
      </c>
      <c r="BS9" s="4885">
        <v>9</v>
      </c>
      <c r="BT9" s="4885">
        <v>0</v>
      </c>
      <c r="BU9" s="4885">
        <v>1</v>
      </c>
      <c r="BV9" s="4885">
        <v>0</v>
      </c>
      <c r="BW9" s="4885">
        <v>2</v>
      </c>
      <c r="BX9" s="4885">
        <v>16</v>
      </c>
      <c r="BY9" s="4885">
        <v>17</v>
      </c>
      <c r="BZ9" s="4885">
        <v>12</v>
      </c>
      <c r="CA9" s="4885">
        <v>41</v>
      </c>
      <c r="CB9" s="4885">
        <v>1</v>
      </c>
      <c r="CC9" s="4885">
        <v>0</v>
      </c>
      <c r="CD9" s="4885">
        <v>0</v>
      </c>
      <c r="CE9" s="4885">
        <v>0</v>
      </c>
      <c r="CF9" s="4885">
        <v>11</v>
      </c>
      <c r="CG9" s="4885">
        <v>18</v>
      </c>
      <c r="CH9" s="4885">
        <v>31</v>
      </c>
      <c r="CI9" s="4885">
        <v>11</v>
      </c>
      <c r="CJ9" s="4885">
        <v>0</v>
      </c>
      <c r="CK9" s="4885">
        <v>11</v>
      </c>
      <c r="CL9" s="4885">
        <v>80</v>
      </c>
      <c r="CM9" s="4885">
        <v>24</v>
      </c>
      <c r="CN9" s="4885">
        <v>97</v>
      </c>
      <c r="CO9" s="4885">
        <v>62</v>
      </c>
      <c r="CP9" s="4885">
        <v>35</v>
      </c>
      <c r="CQ9" s="4885">
        <v>1</v>
      </c>
      <c r="CR9" s="4885">
        <v>1</v>
      </c>
      <c r="CS9" s="4885">
        <v>0</v>
      </c>
      <c r="CT9" s="4885">
        <v>22</v>
      </c>
      <c r="CU9" s="4885">
        <v>77</v>
      </c>
      <c r="CV9" s="4885">
        <v>85</v>
      </c>
      <c r="CW9" s="4885">
        <v>89</v>
      </c>
      <c r="CX9" s="4885">
        <v>48</v>
      </c>
      <c r="CY9" s="4885">
        <v>7</v>
      </c>
      <c r="CZ9" s="4885">
        <v>37</v>
      </c>
      <c r="DA9" s="4885">
        <v>88</v>
      </c>
      <c r="DB9" s="4885">
        <v>33</v>
      </c>
      <c r="DC9" s="4885">
        <v>75</v>
      </c>
      <c r="DD9" s="4885">
        <v>129</v>
      </c>
      <c r="DE9" s="4885">
        <v>24</v>
      </c>
      <c r="DF9" s="4885">
        <v>0</v>
      </c>
      <c r="DG9" s="4885">
        <v>10</v>
      </c>
      <c r="DH9" s="4885">
        <v>0</v>
      </c>
      <c r="DI9" s="4885">
        <v>4</v>
      </c>
      <c r="DJ9" s="4885">
        <v>5</v>
      </c>
      <c r="DK9" s="4885">
        <v>89</v>
      </c>
      <c r="DL9" s="4885">
        <v>96</v>
      </c>
      <c r="DM9" s="4885">
        <v>117</v>
      </c>
      <c r="DN9" s="4885">
        <v>85</v>
      </c>
      <c r="DO9" s="4885">
        <v>2</v>
      </c>
      <c r="DP9" s="4885">
        <v>0</v>
      </c>
      <c r="DQ9" s="4885">
        <v>21</v>
      </c>
      <c r="DR9" s="4885">
        <v>122</v>
      </c>
      <c r="DS9" s="4885">
        <v>0</v>
      </c>
      <c r="DT9" s="4885">
        <v>128</v>
      </c>
      <c r="DU9" s="4885">
        <v>134</v>
      </c>
      <c r="DV9" s="4885">
        <v>10</v>
      </c>
      <c r="DW9" s="4885">
        <v>1</v>
      </c>
      <c r="DX9" s="4885">
        <v>7</v>
      </c>
      <c r="DY9" s="4885">
        <v>39</v>
      </c>
      <c r="DZ9" s="4885">
        <v>42</v>
      </c>
      <c r="EA9" s="4885">
        <v>75</v>
      </c>
      <c r="EB9" s="4885">
        <v>83</v>
      </c>
      <c r="EC9" s="4885">
        <v>72</v>
      </c>
      <c r="ED9" s="4885">
        <v>42</v>
      </c>
      <c r="EE9" s="4885">
        <v>26</v>
      </c>
      <c r="EF9" s="4885">
        <v>11</v>
      </c>
      <c r="EG9" s="4885">
        <v>0</v>
      </c>
      <c r="EH9" s="4885">
        <v>11</v>
      </c>
      <c r="EI9" s="4885">
        <v>14</v>
      </c>
      <c r="EJ9" s="4885">
        <v>63</v>
      </c>
      <c r="EK9" s="4885">
        <v>71</v>
      </c>
      <c r="EL9" s="4885">
        <v>109</v>
      </c>
      <c r="EM9" s="4885">
        <v>81</v>
      </c>
      <c r="EN9" s="4885">
        <v>72</v>
      </c>
      <c r="EO9" s="4885">
        <v>1</v>
      </c>
      <c r="EP9" s="4885">
        <v>1</v>
      </c>
      <c r="EQ9" s="4885">
        <v>0</v>
      </c>
      <c r="ER9" s="4885">
        <v>0</v>
      </c>
      <c r="ES9" s="4885">
        <v>2</v>
      </c>
      <c r="ET9" s="4885">
        <v>46</v>
      </c>
      <c r="EU9" s="4885">
        <v>46</v>
      </c>
      <c r="EV9" s="4885">
        <v>135</v>
      </c>
      <c r="EW9" s="4885">
        <v>79</v>
      </c>
      <c r="EX9" s="4885">
        <v>45</v>
      </c>
      <c r="EY9" s="4885">
        <v>0</v>
      </c>
      <c r="EZ9" s="4885">
        <v>0</v>
      </c>
      <c r="FA9" s="4885">
        <v>1</v>
      </c>
      <c r="FB9" s="4885">
        <v>21</v>
      </c>
      <c r="FC9" s="4885">
        <v>88</v>
      </c>
      <c r="FD9" s="4885">
        <v>74</v>
      </c>
      <c r="FE9" s="4885">
        <v>98</v>
      </c>
      <c r="FF9" s="4885">
        <v>89</v>
      </c>
      <c r="FG9" s="4885">
        <v>84</v>
      </c>
      <c r="FH9" s="4885">
        <v>0</v>
      </c>
      <c r="FI9" s="4885">
        <v>19</v>
      </c>
      <c r="FJ9" s="4885">
        <v>124</v>
      </c>
      <c r="FK9" s="4885">
        <v>155</v>
      </c>
      <c r="FL9" s="4885">
        <v>89</v>
      </c>
      <c r="FM9" s="4885">
        <v>3</v>
      </c>
      <c r="FN9" s="4885">
        <v>0</v>
      </c>
      <c r="FO9" s="4885">
        <v>0</v>
      </c>
      <c r="FP9" s="4885">
        <v>51</v>
      </c>
      <c r="FQ9" s="4885">
        <v>121</v>
      </c>
      <c r="FR9" s="4885">
        <v>89</v>
      </c>
      <c r="FS9" s="4885">
        <v>132</v>
      </c>
      <c r="FT9" s="4885">
        <v>1</v>
      </c>
      <c r="FU9" s="4885">
        <v>60</v>
      </c>
      <c r="FV9" s="4885">
        <v>75</v>
      </c>
      <c r="FW9" s="4885">
        <v>135</v>
      </c>
      <c r="FX9" s="4885">
        <v>91</v>
      </c>
      <c r="FY9" s="4885">
        <v>0</v>
      </c>
      <c r="FZ9" s="4885">
        <v>0</v>
      </c>
      <c r="GA9" s="4885">
        <v>0</v>
      </c>
      <c r="GB9" s="4885">
        <v>42</v>
      </c>
      <c r="GC9" s="4885">
        <v>65</v>
      </c>
      <c r="GD9" s="4885">
        <v>88</v>
      </c>
      <c r="GE9" s="4885">
        <v>172</v>
      </c>
      <c r="GF9" s="4885">
        <v>10</v>
      </c>
      <c r="GG9" s="4885">
        <v>3</v>
      </c>
      <c r="GH9" s="4885">
        <v>19</v>
      </c>
      <c r="GI9" s="4885">
        <v>19</v>
      </c>
      <c r="GJ9" s="4885">
        <v>0</v>
      </c>
      <c r="GK9" s="4885">
        <v>0</v>
      </c>
      <c r="GL9" s="4885">
        <v>20</v>
      </c>
      <c r="GM9" s="4885">
        <v>0</v>
      </c>
      <c r="GN9" s="4885">
        <v>0</v>
      </c>
      <c r="GO9" s="4885">
        <v>0</v>
      </c>
      <c r="GP9" s="4885">
        <v>0</v>
      </c>
      <c r="GQ9" s="4885">
        <v>19</v>
      </c>
      <c r="GR9" s="4885">
        <v>46</v>
      </c>
      <c r="GS9" s="4885">
        <v>5</v>
      </c>
      <c r="GT9" s="4885">
        <v>64</v>
      </c>
      <c r="GU9" s="4885">
        <v>79</v>
      </c>
      <c r="GV9" s="4885">
        <v>117</v>
      </c>
      <c r="GW9" s="4885">
        <v>1</v>
      </c>
      <c r="GX9" s="4885">
        <v>0</v>
      </c>
      <c r="GY9" s="4885">
        <v>1</v>
      </c>
      <c r="GZ9" s="4885">
        <v>0</v>
      </c>
      <c r="HA9" s="4885">
        <v>1</v>
      </c>
      <c r="HB9" s="4885">
        <v>0</v>
      </c>
      <c r="HC9" s="4885">
        <v>0</v>
      </c>
      <c r="HD9" s="4885">
        <v>0</v>
      </c>
      <c r="HE9" s="4885">
        <v>0</v>
      </c>
      <c r="HF9" s="4885">
        <v>0</v>
      </c>
      <c r="HG9" s="4885">
        <v>1</v>
      </c>
      <c r="HH9" s="4885">
        <v>0</v>
      </c>
      <c r="HI9" s="4885">
        <v>0</v>
      </c>
      <c r="HJ9" s="4885">
        <v>0</v>
      </c>
      <c r="HK9" s="4885">
        <v>0</v>
      </c>
      <c r="HL9" s="4885">
        <v>32</v>
      </c>
      <c r="HM9" s="4885">
        <v>0</v>
      </c>
      <c r="HN9" s="4885">
        <v>0</v>
      </c>
      <c r="HO9" s="4885">
        <v>0</v>
      </c>
      <c r="HP9" s="4885">
        <v>0</v>
      </c>
      <c r="HQ9" s="4885">
        <v>5813</v>
      </c>
    </row>
    <row r="10" spans="1:225" s="4862" customFormat="1" x14ac:dyDescent="0.25">
      <c r="A10" s="4884" t="s">
        <v>695</v>
      </c>
      <c r="B10" s="4885">
        <v>0</v>
      </c>
      <c r="C10" s="4885">
        <v>0</v>
      </c>
      <c r="D10" s="4885">
        <v>0</v>
      </c>
      <c r="E10" s="4885">
        <v>0</v>
      </c>
      <c r="F10" s="4885">
        <v>0</v>
      </c>
      <c r="G10" s="4885">
        <v>0</v>
      </c>
      <c r="H10" s="4885">
        <v>0</v>
      </c>
      <c r="I10" s="4885">
        <v>0</v>
      </c>
      <c r="J10" s="4885">
        <v>0</v>
      </c>
      <c r="K10" s="4885">
        <v>0</v>
      </c>
      <c r="L10" s="4885">
        <v>0</v>
      </c>
      <c r="M10" s="4885">
        <v>0</v>
      </c>
      <c r="N10" s="4885">
        <v>0</v>
      </c>
      <c r="O10" s="4885">
        <v>0</v>
      </c>
      <c r="P10" s="4885">
        <v>0</v>
      </c>
      <c r="Q10" s="4885">
        <v>0</v>
      </c>
      <c r="R10" s="4885">
        <v>0</v>
      </c>
      <c r="S10" s="4885">
        <v>0</v>
      </c>
      <c r="T10" s="4885">
        <v>0</v>
      </c>
      <c r="U10" s="4885">
        <v>0</v>
      </c>
      <c r="V10" s="4885">
        <v>0</v>
      </c>
      <c r="W10" s="4885">
        <v>0</v>
      </c>
      <c r="X10" s="4885">
        <v>0</v>
      </c>
      <c r="Y10" s="4885">
        <v>0</v>
      </c>
      <c r="Z10" s="4885">
        <v>0</v>
      </c>
      <c r="AA10" s="4885">
        <v>0</v>
      </c>
      <c r="AB10" s="4885">
        <v>0</v>
      </c>
      <c r="AC10" s="4885">
        <v>0</v>
      </c>
      <c r="AD10" s="4885">
        <v>1</v>
      </c>
      <c r="AE10" s="4885">
        <v>0</v>
      </c>
      <c r="AF10" s="4885">
        <v>0</v>
      </c>
      <c r="AG10" s="4885">
        <v>0</v>
      </c>
      <c r="AH10" s="4885">
        <v>0</v>
      </c>
      <c r="AI10" s="4885">
        <v>0</v>
      </c>
      <c r="AJ10" s="4885">
        <v>0</v>
      </c>
      <c r="AK10" s="4885">
        <v>0</v>
      </c>
      <c r="AL10" s="4885">
        <v>0</v>
      </c>
      <c r="AM10" s="4885">
        <v>0</v>
      </c>
      <c r="AN10" s="4885">
        <v>0</v>
      </c>
      <c r="AO10" s="4885">
        <v>0</v>
      </c>
      <c r="AP10" s="4885">
        <v>0</v>
      </c>
      <c r="AQ10" s="4885">
        <v>0</v>
      </c>
      <c r="AR10" s="4885">
        <v>0</v>
      </c>
      <c r="AS10" s="4885">
        <v>1</v>
      </c>
      <c r="AT10" s="4885">
        <v>2</v>
      </c>
      <c r="AU10" s="4885">
        <v>9</v>
      </c>
      <c r="AV10" s="4885">
        <v>0</v>
      </c>
      <c r="AW10" s="4885">
        <v>0</v>
      </c>
      <c r="AX10" s="4885">
        <v>0</v>
      </c>
      <c r="AY10" s="4885">
        <v>0</v>
      </c>
      <c r="AZ10" s="4885">
        <v>0</v>
      </c>
      <c r="BA10" s="4885">
        <v>0</v>
      </c>
      <c r="BB10" s="4885">
        <v>0</v>
      </c>
      <c r="BC10" s="4885">
        <v>0</v>
      </c>
      <c r="BD10" s="4885">
        <v>0</v>
      </c>
      <c r="BE10" s="4885">
        <v>0</v>
      </c>
      <c r="BF10" s="4885">
        <v>0</v>
      </c>
      <c r="BG10" s="4885">
        <v>0</v>
      </c>
      <c r="BH10" s="4885">
        <v>0</v>
      </c>
      <c r="BI10" s="4885">
        <v>0</v>
      </c>
      <c r="BJ10" s="4885">
        <v>0</v>
      </c>
      <c r="BK10" s="4885">
        <v>0</v>
      </c>
      <c r="BL10" s="4885">
        <v>0</v>
      </c>
      <c r="BM10" s="4885">
        <v>0</v>
      </c>
      <c r="BN10" s="4885">
        <v>0</v>
      </c>
      <c r="BO10" s="4885">
        <v>0</v>
      </c>
      <c r="BP10" s="4885">
        <v>0</v>
      </c>
      <c r="BQ10" s="4885">
        <v>0</v>
      </c>
      <c r="BR10" s="4885">
        <v>0</v>
      </c>
      <c r="BS10" s="4885">
        <v>0</v>
      </c>
      <c r="BT10" s="4885">
        <v>0</v>
      </c>
      <c r="BU10" s="4885">
        <v>0</v>
      </c>
      <c r="BV10" s="4885">
        <v>0</v>
      </c>
      <c r="BW10" s="4885">
        <v>0</v>
      </c>
      <c r="BX10" s="4885">
        <v>0</v>
      </c>
      <c r="BY10" s="4885">
        <v>0</v>
      </c>
      <c r="BZ10" s="4885">
        <v>0</v>
      </c>
      <c r="CA10" s="4885">
        <v>0</v>
      </c>
      <c r="CB10" s="4885">
        <v>0</v>
      </c>
      <c r="CC10" s="4885">
        <v>0</v>
      </c>
      <c r="CD10" s="4885">
        <v>0</v>
      </c>
      <c r="CE10" s="4885">
        <v>0</v>
      </c>
      <c r="CF10" s="4885">
        <v>0</v>
      </c>
      <c r="CG10" s="4885">
        <v>0</v>
      </c>
      <c r="CH10" s="4885">
        <v>0</v>
      </c>
      <c r="CI10" s="4885">
        <v>0</v>
      </c>
      <c r="CJ10" s="4885">
        <v>0</v>
      </c>
      <c r="CK10" s="4885">
        <v>0</v>
      </c>
      <c r="CL10" s="4885">
        <v>0</v>
      </c>
      <c r="CM10" s="4885">
        <v>0</v>
      </c>
      <c r="CN10" s="4885">
        <v>0</v>
      </c>
      <c r="CO10" s="4885">
        <v>0</v>
      </c>
      <c r="CP10" s="4885">
        <v>0</v>
      </c>
      <c r="CQ10" s="4885">
        <v>0</v>
      </c>
      <c r="CR10" s="4885">
        <v>0</v>
      </c>
      <c r="CS10" s="4885">
        <v>0</v>
      </c>
      <c r="CT10" s="4885">
        <v>0</v>
      </c>
      <c r="CU10" s="4885">
        <v>0</v>
      </c>
      <c r="CV10" s="4885">
        <v>0</v>
      </c>
      <c r="CW10" s="4885">
        <v>0</v>
      </c>
      <c r="CX10" s="4885">
        <v>0</v>
      </c>
      <c r="CY10" s="4885">
        <v>0</v>
      </c>
      <c r="CZ10" s="4885">
        <v>0</v>
      </c>
      <c r="DA10" s="4885">
        <v>0</v>
      </c>
      <c r="DB10" s="4885">
        <v>0</v>
      </c>
      <c r="DC10" s="4885">
        <v>0</v>
      </c>
      <c r="DD10" s="4885">
        <v>0</v>
      </c>
      <c r="DE10" s="4885">
        <v>0</v>
      </c>
      <c r="DF10" s="4885">
        <v>0</v>
      </c>
      <c r="DG10" s="4885">
        <v>0</v>
      </c>
      <c r="DH10" s="4885">
        <v>0</v>
      </c>
      <c r="DI10" s="4885">
        <v>0</v>
      </c>
      <c r="DJ10" s="4885">
        <v>0</v>
      </c>
      <c r="DK10" s="4885">
        <v>0</v>
      </c>
      <c r="DL10" s="4885">
        <v>3</v>
      </c>
      <c r="DM10" s="4885">
        <v>3</v>
      </c>
      <c r="DN10" s="4885">
        <v>0</v>
      </c>
      <c r="DO10" s="4885">
        <v>0</v>
      </c>
      <c r="DP10" s="4885">
        <v>0</v>
      </c>
      <c r="DQ10" s="4885">
        <v>0</v>
      </c>
      <c r="DR10" s="4885">
        <v>0</v>
      </c>
      <c r="DS10" s="4885">
        <v>0</v>
      </c>
      <c r="DT10" s="4885">
        <v>3</v>
      </c>
      <c r="DU10" s="4885">
        <v>0</v>
      </c>
      <c r="DV10" s="4885">
        <v>0</v>
      </c>
      <c r="DW10" s="4885">
        <v>0</v>
      </c>
      <c r="DX10" s="4885">
        <v>0</v>
      </c>
      <c r="DY10" s="4885">
        <v>0</v>
      </c>
      <c r="DZ10" s="4885">
        <v>0</v>
      </c>
      <c r="EA10" s="4885">
        <v>0</v>
      </c>
      <c r="EB10" s="4885">
        <v>0</v>
      </c>
      <c r="EC10" s="4885">
        <v>0</v>
      </c>
      <c r="ED10" s="4885">
        <v>0</v>
      </c>
      <c r="EE10" s="4885">
        <v>0</v>
      </c>
      <c r="EF10" s="4885">
        <v>0</v>
      </c>
      <c r="EG10" s="4885">
        <v>0</v>
      </c>
      <c r="EH10" s="4885">
        <v>0</v>
      </c>
      <c r="EI10" s="4885">
        <v>0</v>
      </c>
      <c r="EJ10" s="4885">
        <v>0</v>
      </c>
      <c r="EK10" s="4885">
        <v>0</v>
      </c>
      <c r="EL10" s="4885">
        <v>0</v>
      </c>
      <c r="EM10" s="4885">
        <v>0</v>
      </c>
      <c r="EN10" s="4885">
        <v>0</v>
      </c>
      <c r="EO10" s="4885">
        <v>0</v>
      </c>
      <c r="EP10" s="4885">
        <v>0</v>
      </c>
      <c r="EQ10" s="4885">
        <v>0</v>
      </c>
      <c r="ER10" s="4885">
        <v>0</v>
      </c>
      <c r="ES10" s="4885">
        <v>0</v>
      </c>
      <c r="ET10" s="4885">
        <v>0</v>
      </c>
      <c r="EU10" s="4885">
        <v>0</v>
      </c>
      <c r="EV10" s="4885">
        <v>1</v>
      </c>
      <c r="EW10" s="4885">
        <v>0</v>
      </c>
      <c r="EX10" s="4885">
        <v>0</v>
      </c>
      <c r="EY10" s="4885">
        <v>0</v>
      </c>
      <c r="EZ10" s="4885">
        <v>0</v>
      </c>
      <c r="FA10" s="4885">
        <v>0</v>
      </c>
      <c r="FB10" s="4885">
        <v>0</v>
      </c>
      <c r="FC10" s="4885">
        <v>0</v>
      </c>
      <c r="FD10" s="4885">
        <v>0</v>
      </c>
      <c r="FE10" s="4885">
        <v>0</v>
      </c>
      <c r="FF10" s="4885">
        <v>0</v>
      </c>
      <c r="FG10" s="4885">
        <v>0</v>
      </c>
      <c r="FH10" s="4885">
        <v>0</v>
      </c>
      <c r="FI10" s="4885">
        <v>0</v>
      </c>
      <c r="FJ10" s="4885">
        <v>0</v>
      </c>
      <c r="FK10" s="4885">
        <v>0</v>
      </c>
      <c r="FL10" s="4885">
        <v>0</v>
      </c>
      <c r="FM10" s="4885">
        <v>0</v>
      </c>
      <c r="FN10" s="4885">
        <v>0</v>
      </c>
      <c r="FO10" s="4885">
        <v>0</v>
      </c>
      <c r="FP10" s="4885">
        <v>0</v>
      </c>
      <c r="FQ10" s="4885">
        <v>0</v>
      </c>
      <c r="FR10" s="4885">
        <v>0</v>
      </c>
      <c r="FS10" s="4885">
        <v>0</v>
      </c>
      <c r="FT10" s="4885">
        <v>0</v>
      </c>
      <c r="FU10" s="4885">
        <v>0</v>
      </c>
      <c r="FV10" s="4885">
        <v>0</v>
      </c>
      <c r="FW10" s="4885">
        <v>0</v>
      </c>
      <c r="FX10" s="4885">
        <v>0</v>
      </c>
      <c r="FY10" s="4885">
        <v>0</v>
      </c>
      <c r="FZ10" s="4885">
        <v>0</v>
      </c>
      <c r="GA10" s="4885">
        <v>0</v>
      </c>
      <c r="GB10" s="4885">
        <v>0</v>
      </c>
      <c r="GC10" s="4885">
        <v>0</v>
      </c>
      <c r="GD10" s="4885">
        <v>0</v>
      </c>
      <c r="GE10" s="4885">
        <v>0</v>
      </c>
      <c r="GF10" s="4885">
        <v>0</v>
      </c>
      <c r="GG10" s="4885">
        <v>0</v>
      </c>
      <c r="GH10" s="4885">
        <v>0</v>
      </c>
      <c r="GI10" s="4885">
        <v>0</v>
      </c>
      <c r="GJ10" s="4885">
        <v>1</v>
      </c>
      <c r="GK10" s="4885">
        <v>0</v>
      </c>
      <c r="GL10" s="4885">
        <v>0</v>
      </c>
      <c r="GM10" s="4885">
        <v>0</v>
      </c>
      <c r="GN10" s="4885">
        <v>0</v>
      </c>
      <c r="GO10" s="4885">
        <v>0</v>
      </c>
      <c r="GP10" s="4885">
        <v>0</v>
      </c>
      <c r="GQ10" s="4885">
        <v>0</v>
      </c>
      <c r="GR10" s="4885">
        <v>0</v>
      </c>
      <c r="GS10" s="4885">
        <v>0</v>
      </c>
      <c r="GT10" s="4885">
        <v>0</v>
      </c>
      <c r="GU10" s="4885">
        <v>0</v>
      </c>
      <c r="GV10" s="4885">
        <v>1</v>
      </c>
      <c r="GW10" s="4885">
        <v>0</v>
      </c>
      <c r="GX10" s="4885">
        <v>0</v>
      </c>
      <c r="GY10" s="4885">
        <v>0</v>
      </c>
      <c r="GZ10" s="4885">
        <v>0</v>
      </c>
      <c r="HA10" s="4885">
        <v>0</v>
      </c>
      <c r="HB10" s="4885">
        <v>0</v>
      </c>
      <c r="HC10" s="4885">
        <v>0</v>
      </c>
      <c r="HD10" s="4885">
        <v>0</v>
      </c>
      <c r="HE10" s="4885">
        <v>0</v>
      </c>
      <c r="HF10" s="4885">
        <v>0</v>
      </c>
      <c r="HG10" s="4885">
        <v>0</v>
      </c>
      <c r="HH10" s="4885">
        <v>0</v>
      </c>
      <c r="HI10" s="4885">
        <v>0</v>
      </c>
      <c r="HJ10" s="4885">
        <v>0</v>
      </c>
      <c r="HK10" s="4885">
        <v>0</v>
      </c>
      <c r="HL10" s="4885">
        <v>0</v>
      </c>
      <c r="HM10" s="4885">
        <v>0</v>
      </c>
      <c r="HN10" s="4885">
        <v>0</v>
      </c>
      <c r="HO10" s="4885">
        <v>0</v>
      </c>
      <c r="HP10" s="4885">
        <v>1</v>
      </c>
      <c r="HQ10" s="4885">
        <v>26</v>
      </c>
    </row>
    <row r="11" spans="1:225" s="4862" customFormat="1" x14ac:dyDescent="0.25">
      <c r="A11" s="4884" t="s">
        <v>701</v>
      </c>
      <c r="B11" s="4885">
        <v>0</v>
      </c>
      <c r="C11" s="4885">
        <v>0</v>
      </c>
      <c r="D11" s="4885">
        <v>0</v>
      </c>
      <c r="E11" s="4885">
        <v>0</v>
      </c>
      <c r="F11" s="4885">
        <v>0</v>
      </c>
      <c r="G11" s="4885">
        <v>0</v>
      </c>
      <c r="H11" s="4885">
        <v>0</v>
      </c>
      <c r="I11" s="4885">
        <v>0</v>
      </c>
      <c r="J11" s="4885">
        <v>0</v>
      </c>
      <c r="K11" s="4885">
        <v>0</v>
      </c>
      <c r="L11" s="4885">
        <v>0</v>
      </c>
      <c r="M11" s="4885">
        <v>0</v>
      </c>
      <c r="N11" s="4885">
        <v>0</v>
      </c>
      <c r="O11" s="4885">
        <v>0</v>
      </c>
      <c r="P11" s="4885">
        <v>0</v>
      </c>
      <c r="Q11" s="4885">
        <v>0</v>
      </c>
      <c r="R11" s="4885">
        <v>0</v>
      </c>
      <c r="S11" s="4885">
        <v>0</v>
      </c>
      <c r="T11" s="4885">
        <v>0</v>
      </c>
      <c r="U11" s="4885">
        <v>0</v>
      </c>
      <c r="V11" s="4885">
        <v>0</v>
      </c>
      <c r="W11" s="4885">
        <v>0</v>
      </c>
      <c r="X11" s="4885">
        <v>0</v>
      </c>
      <c r="Y11" s="4885">
        <v>0</v>
      </c>
      <c r="Z11" s="4885">
        <v>0</v>
      </c>
      <c r="AA11" s="4885">
        <v>0</v>
      </c>
      <c r="AB11" s="4885">
        <v>0</v>
      </c>
      <c r="AC11" s="4885">
        <v>0</v>
      </c>
      <c r="AD11" s="4885">
        <v>0</v>
      </c>
      <c r="AE11" s="4885">
        <v>0</v>
      </c>
      <c r="AF11" s="4885">
        <v>0</v>
      </c>
      <c r="AG11" s="4885">
        <v>0</v>
      </c>
      <c r="AH11" s="4885">
        <v>0</v>
      </c>
      <c r="AI11" s="4885">
        <v>0</v>
      </c>
      <c r="AJ11" s="4885">
        <v>0</v>
      </c>
      <c r="AK11" s="4885">
        <v>0</v>
      </c>
      <c r="AL11" s="4885">
        <v>0</v>
      </c>
      <c r="AM11" s="4885">
        <v>0</v>
      </c>
      <c r="AN11" s="4885">
        <v>0</v>
      </c>
      <c r="AO11" s="4885">
        <v>0</v>
      </c>
      <c r="AP11" s="4885">
        <v>0</v>
      </c>
      <c r="AQ11" s="4885">
        <v>0</v>
      </c>
      <c r="AR11" s="4885">
        <v>0</v>
      </c>
      <c r="AS11" s="4885">
        <v>0</v>
      </c>
      <c r="AT11" s="4885">
        <v>0</v>
      </c>
      <c r="AU11" s="4885">
        <v>0</v>
      </c>
      <c r="AV11" s="4885">
        <v>0</v>
      </c>
      <c r="AW11" s="4885">
        <v>0</v>
      </c>
      <c r="AX11" s="4885">
        <v>0</v>
      </c>
      <c r="AY11" s="4885">
        <v>0</v>
      </c>
      <c r="AZ11" s="4885">
        <v>0</v>
      </c>
      <c r="BA11" s="4885">
        <v>0</v>
      </c>
      <c r="BB11" s="4885">
        <v>0</v>
      </c>
      <c r="BC11" s="4885">
        <v>0</v>
      </c>
      <c r="BD11" s="4885">
        <v>0</v>
      </c>
      <c r="BE11" s="4885">
        <v>0</v>
      </c>
      <c r="BF11" s="4885">
        <v>0</v>
      </c>
      <c r="BG11" s="4885">
        <v>0</v>
      </c>
      <c r="BH11" s="4885">
        <v>0</v>
      </c>
      <c r="BI11" s="4885">
        <v>0</v>
      </c>
      <c r="BJ11" s="4885">
        <v>0</v>
      </c>
      <c r="BK11" s="4885">
        <v>9</v>
      </c>
      <c r="BL11" s="4885">
        <v>0</v>
      </c>
      <c r="BM11" s="4885">
        <v>0</v>
      </c>
      <c r="BN11" s="4885">
        <v>0</v>
      </c>
      <c r="BO11" s="4885">
        <v>0</v>
      </c>
      <c r="BP11" s="4885">
        <v>0</v>
      </c>
      <c r="BQ11" s="4885">
        <v>0</v>
      </c>
      <c r="BR11" s="4885">
        <v>0</v>
      </c>
      <c r="BS11" s="4885">
        <v>0</v>
      </c>
      <c r="BT11" s="4885">
        <v>0</v>
      </c>
      <c r="BU11" s="4885">
        <v>0</v>
      </c>
      <c r="BV11" s="4885">
        <v>0</v>
      </c>
      <c r="BW11" s="4885">
        <v>0</v>
      </c>
      <c r="BX11" s="4885">
        <v>0</v>
      </c>
      <c r="BY11" s="4885">
        <v>0</v>
      </c>
      <c r="BZ11" s="4885">
        <v>0</v>
      </c>
      <c r="CA11" s="4885">
        <v>5</v>
      </c>
      <c r="CB11" s="4885">
        <v>0</v>
      </c>
      <c r="CC11" s="4885">
        <v>0</v>
      </c>
      <c r="CD11" s="4885">
        <v>0</v>
      </c>
      <c r="CE11" s="4885">
        <v>0</v>
      </c>
      <c r="CF11" s="4885">
        <v>0</v>
      </c>
      <c r="CG11" s="4885">
        <v>0</v>
      </c>
      <c r="CH11" s="4885">
        <v>0</v>
      </c>
      <c r="CI11" s="4885">
        <v>0</v>
      </c>
      <c r="CJ11" s="4885">
        <v>0</v>
      </c>
      <c r="CK11" s="4885">
        <v>0</v>
      </c>
      <c r="CL11" s="4885">
        <v>0</v>
      </c>
      <c r="CM11" s="4885">
        <v>0</v>
      </c>
      <c r="CN11" s="4885">
        <v>0</v>
      </c>
      <c r="CO11" s="4885">
        <v>0</v>
      </c>
      <c r="CP11" s="4885">
        <v>0</v>
      </c>
      <c r="CQ11" s="4885">
        <v>0</v>
      </c>
      <c r="CR11" s="4885">
        <v>0</v>
      </c>
      <c r="CS11" s="4885">
        <v>0</v>
      </c>
      <c r="CT11" s="4885">
        <v>0</v>
      </c>
      <c r="CU11" s="4885">
        <v>16</v>
      </c>
      <c r="CV11" s="4885">
        <v>3</v>
      </c>
      <c r="CW11" s="4885">
        <v>0</v>
      </c>
      <c r="CX11" s="4885">
        <v>0</v>
      </c>
      <c r="CY11" s="4885">
        <v>0</v>
      </c>
      <c r="CZ11" s="4885">
        <v>0</v>
      </c>
      <c r="DA11" s="4885">
        <v>0</v>
      </c>
      <c r="DB11" s="4885">
        <v>0</v>
      </c>
      <c r="DC11" s="4885">
        <v>7</v>
      </c>
      <c r="DD11" s="4885">
        <v>12</v>
      </c>
      <c r="DE11" s="4885">
        <v>1</v>
      </c>
      <c r="DF11" s="4885">
        <v>0</v>
      </c>
      <c r="DG11" s="4885">
        <v>0</v>
      </c>
      <c r="DH11" s="4885">
        <v>0</v>
      </c>
      <c r="DI11" s="4885">
        <v>0</v>
      </c>
      <c r="DJ11" s="4885">
        <v>0</v>
      </c>
      <c r="DK11" s="4885">
        <v>0</v>
      </c>
      <c r="DL11" s="4885">
        <v>1</v>
      </c>
      <c r="DM11" s="4885">
        <v>1</v>
      </c>
      <c r="DN11" s="4885">
        <v>1</v>
      </c>
      <c r="DO11" s="4885">
        <v>2</v>
      </c>
      <c r="DP11" s="4885">
        <v>0</v>
      </c>
      <c r="DQ11" s="4885">
        <v>0</v>
      </c>
      <c r="DR11" s="4885">
        <v>0</v>
      </c>
      <c r="DS11" s="4885">
        <v>0</v>
      </c>
      <c r="DT11" s="4885">
        <v>0</v>
      </c>
      <c r="DU11" s="4885">
        <v>0</v>
      </c>
      <c r="DV11" s="4885">
        <v>0</v>
      </c>
      <c r="DW11" s="4885">
        <v>0</v>
      </c>
      <c r="DX11" s="4885">
        <v>0</v>
      </c>
      <c r="DY11" s="4885">
        <v>0</v>
      </c>
      <c r="DZ11" s="4885">
        <v>1</v>
      </c>
      <c r="EA11" s="4885">
        <v>1</v>
      </c>
      <c r="EB11" s="4885">
        <v>0</v>
      </c>
      <c r="EC11" s="4885">
        <v>0</v>
      </c>
      <c r="ED11" s="4885">
        <v>0</v>
      </c>
      <c r="EE11" s="4885">
        <v>0</v>
      </c>
      <c r="EF11" s="4885">
        <v>0</v>
      </c>
      <c r="EG11" s="4885">
        <v>0</v>
      </c>
      <c r="EH11" s="4885">
        <v>0</v>
      </c>
      <c r="EI11" s="4885">
        <v>0</v>
      </c>
      <c r="EJ11" s="4885">
        <v>0</v>
      </c>
      <c r="EK11" s="4885">
        <v>1</v>
      </c>
      <c r="EL11" s="4885">
        <v>0</v>
      </c>
      <c r="EM11" s="4885">
        <v>0</v>
      </c>
      <c r="EN11" s="4885">
        <v>0</v>
      </c>
      <c r="EO11" s="4885">
        <v>0</v>
      </c>
      <c r="EP11" s="4885">
        <v>0</v>
      </c>
      <c r="EQ11" s="4885">
        <v>0</v>
      </c>
      <c r="ER11" s="4885">
        <v>0</v>
      </c>
      <c r="ES11" s="4885">
        <v>0</v>
      </c>
      <c r="ET11" s="4885">
        <v>0</v>
      </c>
      <c r="EU11" s="4885">
        <v>1</v>
      </c>
      <c r="EV11" s="4885">
        <v>2</v>
      </c>
      <c r="EW11" s="4885">
        <v>4</v>
      </c>
      <c r="EX11" s="4885">
        <v>4</v>
      </c>
      <c r="EY11" s="4885">
        <v>0</v>
      </c>
      <c r="EZ11" s="4885">
        <v>0</v>
      </c>
      <c r="FA11" s="4885">
        <v>0</v>
      </c>
      <c r="FB11" s="4885">
        <v>4</v>
      </c>
      <c r="FC11" s="4885">
        <v>7</v>
      </c>
      <c r="FD11" s="4885">
        <v>13</v>
      </c>
      <c r="FE11" s="4885">
        <v>18</v>
      </c>
      <c r="FF11" s="4885">
        <v>0</v>
      </c>
      <c r="FG11" s="4885">
        <v>0</v>
      </c>
      <c r="FH11" s="4885">
        <v>0</v>
      </c>
      <c r="FI11" s="4885">
        <v>0</v>
      </c>
      <c r="FJ11" s="4885">
        <v>11</v>
      </c>
      <c r="FK11" s="4885">
        <v>10</v>
      </c>
      <c r="FL11" s="4885">
        <v>7</v>
      </c>
      <c r="FM11" s="4885">
        <v>2</v>
      </c>
      <c r="FN11" s="4885">
        <v>0</v>
      </c>
      <c r="FO11" s="4885">
        <v>0</v>
      </c>
      <c r="FP11" s="4885">
        <v>4</v>
      </c>
      <c r="FQ11" s="4885">
        <v>27</v>
      </c>
      <c r="FR11" s="4885">
        <v>7</v>
      </c>
      <c r="FS11" s="4885">
        <v>29</v>
      </c>
      <c r="FT11" s="4885">
        <v>0</v>
      </c>
      <c r="FU11" s="4885">
        <v>27</v>
      </c>
      <c r="FV11" s="4885">
        <v>4</v>
      </c>
      <c r="FW11" s="4885">
        <v>21</v>
      </c>
      <c r="FX11" s="4885">
        <v>7</v>
      </c>
      <c r="FY11" s="4885">
        <v>0</v>
      </c>
      <c r="FZ11" s="4885">
        <v>1</v>
      </c>
      <c r="GA11" s="4885">
        <v>0</v>
      </c>
      <c r="GB11" s="4885">
        <v>32</v>
      </c>
      <c r="GC11" s="4885">
        <v>7</v>
      </c>
      <c r="GD11" s="4885">
        <v>7</v>
      </c>
      <c r="GE11" s="4885">
        <v>8</v>
      </c>
      <c r="GF11" s="4885">
        <v>2</v>
      </c>
      <c r="GG11" s="4885">
        <v>2</v>
      </c>
      <c r="GH11" s="4885">
        <v>17</v>
      </c>
      <c r="GI11" s="4885">
        <v>0</v>
      </c>
      <c r="GJ11" s="4885">
        <v>0</v>
      </c>
      <c r="GK11" s="4885">
        <v>0</v>
      </c>
      <c r="GL11" s="4885">
        <v>1</v>
      </c>
      <c r="GM11" s="4885">
        <v>0</v>
      </c>
      <c r="GN11" s="4885">
        <v>0</v>
      </c>
      <c r="GO11" s="4885">
        <v>1</v>
      </c>
      <c r="GP11" s="4885">
        <v>0</v>
      </c>
      <c r="GQ11" s="4885">
        <v>29</v>
      </c>
      <c r="GR11" s="4885">
        <v>10</v>
      </c>
      <c r="GS11" s="4885">
        <v>1</v>
      </c>
      <c r="GT11" s="4885">
        <v>4</v>
      </c>
      <c r="GU11" s="4885">
        <v>10</v>
      </c>
      <c r="GV11" s="4885">
        <v>7</v>
      </c>
      <c r="GW11" s="4885">
        <v>0</v>
      </c>
      <c r="GX11" s="4885">
        <v>0</v>
      </c>
      <c r="GY11" s="4885">
        <v>2</v>
      </c>
      <c r="GZ11" s="4885">
        <v>0</v>
      </c>
      <c r="HA11" s="4885">
        <v>0</v>
      </c>
      <c r="HB11" s="4885">
        <v>1</v>
      </c>
      <c r="HC11" s="4885">
        <v>2</v>
      </c>
      <c r="HD11" s="4885">
        <v>0</v>
      </c>
      <c r="HE11" s="4885">
        <v>0</v>
      </c>
      <c r="HF11" s="4885">
        <v>0</v>
      </c>
      <c r="HG11" s="4885">
        <v>0</v>
      </c>
      <c r="HH11" s="4885">
        <v>1</v>
      </c>
      <c r="HI11" s="4885">
        <v>0</v>
      </c>
      <c r="HJ11" s="4885">
        <v>0</v>
      </c>
      <c r="HK11" s="4885">
        <v>0</v>
      </c>
      <c r="HL11" s="4885">
        <v>0</v>
      </c>
      <c r="HM11" s="4885">
        <v>0</v>
      </c>
      <c r="HN11" s="4885">
        <v>0</v>
      </c>
      <c r="HO11" s="4885">
        <v>0</v>
      </c>
      <c r="HP11" s="4885">
        <v>0</v>
      </c>
      <c r="HQ11" s="4885">
        <v>415</v>
      </c>
    </row>
    <row r="12" spans="1:225" s="4862" customFormat="1" x14ac:dyDescent="0.25">
      <c r="A12" s="4884" t="s">
        <v>732</v>
      </c>
      <c r="B12" s="4885">
        <v>0</v>
      </c>
      <c r="C12" s="4885">
        <v>0</v>
      </c>
      <c r="D12" s="4885">
        <v>0</v>
      </c>
      <c r="E12" s="4885">
        <v>0</v>
      </c>
      <c r="F12" s="4885">
        <v>0</v>
      </c>
      <c r="G12" s="4885">
        <v>0</v>
      </c>
      <c r="H12" s="4885">
        <v>0</v>
      </c>
      <c r="I12" s="4885">
        <v>0</v>
      </c>
      <c r="J12" s="4885">
        <v>0</v>
      </c>
      <c r="K12" s="4885">
        <v>0</v>
      </c>
      <c r="L12" s="4885">
        <v>0</v>
      </c>
      <c r="M12" s="4885">
        <v>0</v>
      </c>
      <c r="N12" s="4885">
        <v>0</v>
      </c>
      <c r="O12" s="4885">
        <v>0</v>
      </c>
      <c r="P12" s="4885">
        <v>0</v>
      </c>
      <c r="Q12" s="4885">
        <v>0</v>
      </c>
      <c r="R12" s="4885">
        <v>0</v>
      </c>
      <c r="S12" s="4885">
        <v>0</v>
      </c>
      <c r="T12" s="4885">
        <v>0</v>
      </c>
      <c r="U12" s="4885">
        <v>0</v>
      </c>
      <c r="V12" s="4885">
        <v>0</v>
      </c>
      <c r="W12" s="4885">
        <v>0</v>
      </c>
      <c r="X12" s="4885">
        <v>0</v>
      </c>
      <c r="Y12" s="4885">
        <v>0</v>
      </c>
      <c r="Z12" s="4885">
        <v>0</v>
      </c>
      <c r="AA12" s="4885">
        <v>0</v>
      </c>
      <c r="AB12" s="4885">
        <v>0</v>
      </c>
      <c r="AC12" s="4885">
        <v>0</v>
      </c>
      <c r="AD12" s="4885">
        <v>0</v>
      </c>
      <c r="AE12" s="4885">
        <v>0</v>
      </c>
      <c r="AF12" s="4885">
        <v>0</v>
      </c>
      <c r="AG12" s="4885">
        <v>0</v>
      </c>
      <c r="AH12" s="4885">
        <v>0</v>
      </c>
      <c r="AI12" s="4885">
        <v>0</v>
      </c>
      <c r="AJ12" s="4885">
        <v>0</v>
      </c>
      <c r="AK12" s="4885">
        <v>0</v>
      </c>
      <c r="AL12" s="4885">
        <v>0</v>
      </c>
      <c r="AM12" s="4885">
        <v>0</v>
      </c>
      <c r="AN12" s="4885">
        <v>0</v>
      </c>
      <c r="AO12" s="4885">
        <v>0</v>
      </c>
      <c r="AP12" s="4885">
        <v>0</v>
      </c>
      <c r="AQ12" s="4885">
        <v>0</v>
      </c>
      <c r="AR12" s="4885">
        <v>0</v>
      </c>
      <c r="AS12" s="4885">
        <v>0</v>
      </c>
      <c r="AT12" s="4885">
        <v>0</v>
      </c>
      <c r="AU12" s="4885">
        <v>0</v>
      </c>
      <c r="AV12" s="4885">
        <v>0</v>
      </c>
      <c r="AW12" s="4885">
        <v>0</v>
      </c>
      <c r="AX12" s="4885">
        <v>0</v>
      </c>
      <c r="AY12" s="4885">
        <v>0</v>
      </c>
      <c r="AZ12" s="4885">
        <v>0</v>
      </c>
      <c r="BA12" s="4885">
        <v>0</v>
      </c>
      <c r="BB12" s="4885">
        <v>0</v>
      </c>
      <c r="BC12" s="4885">
        <v>0</v>
      </c>
      <c r="BD12" s="4885">
        <v>0</v>
      </c>
      <c r="BE12" s="4885">
        <v>0</v>
      </c>
      <c r="BF12" s="4885">
        <v>0</v>
      </c>
      <c r="BG12" s="4885">
        <v>0</v>
      </c>
      <c r="BH12" s="4885">
        <v>0</v>
      </c>
      <c r="BI12" s="4885">
        <v>0</v>
      </c>
      <c r="BJ12" s="4885">
        <v>0</v>
      </c>
      <c r="BK12" s="4885">
        <v>0</v>
      </c>
      <c r="BL12" s="4885">
        <v>0</v>
      </c>
      <c r="BM12" s="4885">
        <v>0</v>
      </c>
      <c r="BN12" s="4885">
        <v>0</v>
      </c>
      <c r="BO12" s="4885">
        <v>0</v>
      </c>
      <c r="BP12" s="4885">
        <v>0</v>
      </c>
      <c r="BQ12" s="4885">
        <v>0</v>
      </c>
      <c r="BR12" s="4885">
        <v>0</v>
      </c>
      <c r="BS12" s="4885">
        <v>0</v>
      </c>
      <c r="BT12" s="4885">
        <v>0</v>
      </c>
      <c r="BU12" s="4885">
        <v>0</v>
      </c>
      <c r="BV12" s="4885">
        <v>0</v>
      </c>
      <c r="BW12" s="4885">
        <v>0</v>
      </c>
      <c r="BX12" s="4885">
        <v>0</v>
      </c>
      <c r="BY12" s="4885">
        <v>0</v>
      </c>
      <c r="BZ12" s="4885">
        <v>0</v>
      </c>
      <c r="CA12" s="4885">
        <v>0</v>
      </c>
      <c r="CB12" s="4885">
        <v>0</v>
      </c>
      <c r="CC12" s="4885">
        <v>0</v>
      </c>
      <c r="CD12" s="4885">
        <v>0</v>
      </c>
      <c r="CE12" s="4885">
        <v>0</v>
      </c>
      <c r="CF12" s="4885">
        <v>0</v>
      </c>
      <c r="CG12" s="4885">
        <v>0</v>
      </c>
      <c r="CH12" s="4885">
        <v>0</v>
      </c>
      <c r="CI12" s="4885">
        <v>0</v>
      </c>
      <c r="CJ12" s="4885">
        <v>0</v>
      </c>
      <c r="CK12" s="4885">
        <v>0</v>
      </c>
      <c r="CL12" s="4885">
        <v>0</v>
      </c>
      <c r="CM12" s="4885">
        <v>0</v>
      </c>
      <c r="CN12" s="4885">
        <v>0</v>
      </c>
      <c r="CO12" s="4885">
        <v>0</v>
      </c>
      <c r="CP12" s="4885">
        <v>0</v>
      </c>
      <c r="CQ12" s="4885">
        <v>0</v>
      </c>
      <c r="CR12" s="4885">
        <v>0</v>
      </c>
      <c r="CS12" s="4885">
        <v>2</v>
      </c>
      <c r="CT12" s="4885">
        <v>0</v>
      </c>
      <c r="CU12" s="4885">
        <v>0</v>
      </c>
      <c r="CV12" s="4885">
        <v>1</v>
      </c>
      <c r="CW12" s="4885">
        <v>1</v>
      </c>
      <c r="CX12" s="4885">
        <v>0</v>
      </c>
      <c r="CY12" s="4885">
        <v>0</v>
      </c>
      <c r="CZ12" s="4885">
        <v>0</v>
      </c>
      <c r="DA12" s="4885">
        <v>0</v>
      </c>
      <c r="DB12" s="4885">
        <v>0</v>
      </c>
      <c r="DC12" s="4885">
        <v>0</v>
      </c>
      <c r="DD12" s="4885">
        <v>0</v>
      </c>
      <c r="DE12" s="4885">
        <v>0</v>
      </c>
      <c r="DF12" s="4885">
        <v>0</v>
      </c>
      <c r="DG12" s="4885">
        <v>0</v>
      </c>
      <c r="DH12" s="4885">
        <v>0</v>
      </c>
      <c r="DI12" s="4885">
        <v>0</v>
      </c>
      <c r="DJ12" s="4885">
        <v>0</v>
      </c>
      <c r="DK12" s="4885">
        <v>0</v>
      </c>
      <c r="DL12" s="4885">
        <v>0</v>
      </c>
      <c r="DM12" s="4885">
        <v>0</v>
      </c>
      <c r="DN12" s="4885">
        <v>0</v>
      </c>
      <c r="DO12" s="4885">
        <v>0</v>
      </c>
      <c r="DP12" s="4885">
        <v>0</v>
      </c>
      <c r="DQ12" s="4885">
        <v>0</v>
      </c>
      <c r="DR12" s="4885">
        <v>0</v>
      </c>
      <c r="DS12" s="4885">
        <v>0</v>
      </c>
      <c r="DT12" s="4885">
        <v>0</v>
      </c>
      <c r="DU12" s="4885">
        <v>1</v>
      </c>
      <c r="DV12" s="4885">
        <v>0</v>
      </c>
      <c r="DW12" s="4885">
        <v>0</v>
      </c>
      <c r="DX12" s="4885">
        <v>0</v>
      </c>
      <c r="DY12" s="4885">
        <v>1</v>
      </c>
      <c r="DZ12" s="4885">
        <v>0</v>
      </c>
      <c r="EA12" s="4885">
        <v>0</v>
      </c>
      <c r="EB12" s="4885">
        <v>1</v>
      </c>
      <c r="EC12" s="4885">
        <v>0</v>
      </c>
      <c r="ED12" s="4885">
        <v>0</v>
      </c>
      <c r="EE12" s="4885">
        <v>0</v>
      </c>
      <c r="EF12" s="4885">
        <v>0</v>
      </c>
      <c r="EG12" s="4885">
        <v>0</v>
      </c>
      <c r="EH12" s="4885">
        <v>0</v>
      </c>
      <c r="EI12" s="4885">
        <v>0</v>
      </c>
      <c r="EJ12" s="4885">
        <v>0</v>
      </c>
      <c r="EK12" s="4885">
        <v>0</v>
      </c>
      <c r="EL12" s="4885">
        <v>0</v>
      </c>
      <c r="EM12" s="4885">
        <v>1</v>
      </c>
      <c r="EN12" s="4885">
        <v>1</v>
      </c>
      <c r="EO12" s="4885">
        <v>0</v>
      </c>
      <c r="EP12" s="4885">
        <v>0</v>
      </c>
      <c r="EQ12" s="4885">
        <v>0</v>
      </c>
      <c r="ER12" s="4885">
        <v>0</v>
      </c>
      <c r="ES12" s="4885">
        <v>0</v>
      </c>
      <c r="ET12" s="4885">
        <v>0</v>
      </c>
      <c r="EU12" s="4885">
        <v>0</v>
      </c>
      <c r="EV12" s="4885">
        <v>0</v>
      </c>
      <c r="EW12" s="4885">
        <v>0</v>
      </c>
      <c r="EX12" s="4885">
        <v>0</v>
      </c>
      <c r="EY12" s="4885">
        <v>0</v>
      </c>
      <c r="EZ12" s="4885">
        <v>0</v>
      </c>
      <c r="FA12" s="4885">
        <v>0</v>
      </c>
      <c r="FB12" s="4885">
        <v>0</v>
      </c>
      <c r="FC12" s="4885">
        <v>0</v>
      </c>
      <c r="FD12" s="4885">
        <v>0</v>
      </c>
      <c r="FE12" s="4885">
        <v>0</v>
      </c>
      <c r="FF12" s="4885">
        <v>0</v>
      </c>
      <c r="FG12" s="4885">
        <v>0</v>
      </c>
      <c r="FH12" s="4885">
        <v>0</v>
      </c>
      <c r="FI12" s="4885">
        <v>1</v>
      </c>
      <c r="FJ12" s="4885">
        <v>0</v>
      </c>
      <c r="FK12" s="4885">
        <v>1</v>
      </c>
      <c r="FL12" s="4885">
        <v>0</v>
      </c>
      <c r="FM12" s="4885">
        <v>1</v>
      </c>
      <c r="FN12" s="4885">
        <v>0</v>
      </c>
      <c r="FO12" s="4885">
        <v>0</v>
      </c>
      <c r="FP12" s="4885">
        <v>0</v>
      </c>
      <c r="FQ12" s="4885">
        <v>0</v>
      </c>
      <c r="FR12" s="4885">
        <v>0</v>
      </c>
      <c r="FS12" s="4885">
        <v>0</v>
      </c>
      <c r="FT12" s="4885">
        <v>0</v>
      </c>
      <c r="FU12" s="4885">
        <v>0</v>
      </c>
      <c r="FV12" s="4885">
        <v>1</v>
      </c>
      <c r="FW12" s="4885">
        <v>0</v>
      </c>
      <c r="FX12" s="4885">
        <v>0</v>
      </c>
      <c r="FY12" s="4885">
        <v>0</v>
      </c>
      <c r="FZ12" s="4885">
        <v>0</v>
      </c>
      <c r="GA12" s="4885">
        <v>0</v>
      </c>
      <c r="GB12" s="4885">
        <v>0</v>
      </c>
      <c r="GC12" s="4885">
        <v>1</v>
      </c>
      <c r="GD12" s="4885">
        <v>2</v>
      </c>
      <c r="GE12" s="4885">
        <v>3</v>
      </c>
      <c r="GF12" s="4885">
        <v>0</v>
      </c>
      <c r="GG12" s="4885">
        <v>0</v>
      </c>
      <c r="GH12" s="4885">
        <v>0</v>
      </c>
      <c r="GI12" s="4885">
        <v>0</v>
      </c>
      <c r="GJ12" s="4885">
        <v>1</v>
      </c>
      <c r="GK12" s="4885">
        <v>0</v>
      </c>
      <c r="GL12" s="4885">
        <v>0</v>
      </c>
      <c r="GM12" s="4885">
        <v>0</v>
      </c>
      <c r="GN12" s="4885">
        <v>0</v>
      </c>
      <c r="GO12" s="4885">
        <v>0</v>
      </c>
      <c r="GP12" s="4885">
        <v>0</v>
      </c>
      <c r="GQ12" s="4885">
        <v>1</v>
      </c>
      <c r="GR12" s="4885">
        <v>0</v>
      </c>
      <c r="GS12" s="4885">
        <v>0</v>
      </c>
      <c r="GT12" s="4885">
        <v>2</v>
      </c>
      <c r="GU12" s="4885">
        <v>0</v>
      </c>
      <c r="GV12" s="4885">
        <v>0</v>
      </c>
      <c r="GW12" s="4885">
        <v>0</v>
      </c>
      <c r="GX12" s="4885">
        <v>0</v>
      </c>
      <c r="GY12" s="4885">
        <v>0</v>
      </c>
      <c r="GZ12" s="4885">
        <v>0</v>
      </c>
      <c r="HA12" s="4885">
        <v>1</v>
      </c>
      <c r="HB12" s="4885">
        <v>0</v>
      </c>
      <c r="HC12" s="4885">
        <v>0</v>
      </c>
      <c r="HD12" s="4885">
        <v>0</v>
      </c>
      <c r="HE12" s="4885">
        <v>0</v>
      </c>
      <c r="HF12" s="4885">
        <v>0</v>
      </c>
      <c r="HG12" s="4885">
        <v>0</v>
      </c>
      <c r="HH12" s="4885">
        <v>0</v>
      </c>
      <c r="HI12" s="4885">
        <v>1</v>
      </c>
      <c r="HJ12" s="4885">
        <v>0</v>
      </c>
      <c r="HK12" s="4885">
        <v>0</v>
      </c>
      <c r="HL12" s="4885">
        <v>0</v>
      </c>
      <c r="HM12" s="4885">
        <v>0</v>
      </c>
      <c r="HN12" s="4885">
        <v>0</v>
      </c>
      <c r="HO12" s="4885">
        <v>0</v>
      </c>
      <c r="HP12" s="4885">
        <v>0</v>
      </c>
      <c r="HQ12" s="4885">
        <v>25</v>
      </c>
    </row>
    <row r="13" spans="1:225" s="4862" customFormat="1" x14ac:dyDescent="0.25">
      <c r="A13" s="4884" t="s">
        <v>812</v>
      </c>
      <c r="B13" s="4885">
        <v>0</v>
      </c>
      <c r="C13" s="4885">
        <v>0</v>
      </c>
      <c r="D13" s="4885">
        <v>0</v>
      </c>
      <c r="E13" s="4885">
        <v>0</v>
      </c>
      <c r="F13" s="4885">
        <v>0</v>
      </c>
      <c r="G13" s="4885">
        <v>0</v>
      </c>
      <c r="H13" s="4885">
        <v>0</v>
      </c>
      <c r="I13" s="4885">
        <v>0</v>
      </c>
      <c r="J13" s="4885">
        <v>0</v>
      </c>
      <c r="K13" s="4885">
        <v>0</v>
      </c>
      <c r="L13" s="4885">
        <v>0</v>
      </c>
      <c r="M13" s="4885">
        <v>0</v>
      </c>
      <c r="N13" s="4885">
        <v>0</v>
      </c>
      <c r="O13" s="4885">
        <v>0</v>
      </c>
      <c r="P13" s="4885">
        <v>0</v>
      </c>
      <c r="Q13" s="4885">
        <v>0</v>
      </c>
      <c r="R13" s="4885">
        <v>0</v>
      </c>
      <c r="S13" s="4885">
        <v>0</v>
      </c>
      <c r="T13" s="4885">
        <v>0</v>
      </c>
      <c r="U13" s="4885">
        <v>0</v>
      </c>
      <c r="V13" s="4885">
        <v>0</v>
      </c>
      <c r="W13" s="4885">
        <v>0</v>
      </c>
      <c r="X13" s="4885">
        <v>0</v>
      </c>
      <c r="Y13" s="4885">
        <v>0</v>
      </c>
      <c r="Z13" s="4885">
        <v>0</v>
      </c>
      <c r="AA13" s="4885">
        <v>0</v>
      </c>
      <c r="AB13" s="4885">
        <v>0</v>
      </c>
      <c r="AC13" s="4885">
        <v>0</v>
      </c>
      <c r="AD13" s="4885">
        <v>0</v>
      </c>
      <c r="AE13" s="4885">
        <v>0</v>
      </c>
      <c r="AF13" s="4885">
        <v>0</v>
      </c>
      <c r="AG13" s="4885">
        <v>0</v>
      </c>
      <c r="AH13" s="4885">
        <v>0</v>
      </c>
      <c r="AI13" s="4885">
        <v>0</v>
      </c>
      <c r="AJ13" s="4885">
        <v>0</v>
      </c>
      <c r="AK13" s="4885">
        <v>0</v>
      </c>
      <c r="AL13" s="4885">
        <v>0</v>
      </c>
      <c r="AM13" s="4885">
        <v>0</v>
      </c>
      <c r="AN13" s="4885">
        <v>0</v>
      </c>
      <c r="AO13" s="4885">
        <v>0</v>
      </c>
      <c r="AP13" s="4885">
        <v>0</v>
      </c>
      <c r="AQ13" s="4885">
        <v>0</v>
      </c>
      <c r="AR13" s="4885">
        <v>0</v>
      </c>
      <c r="AS13" s="4885">
        <v>0</v>
      </c>
      <c r="AT13" s="4885">
        <v>0</v>
      </c>
      <c r="AU13" s="4885">
        <v>0</v>
      </c>
      <c r="AV13" s="4885">
        <v>0</v>
      </c>
      <c r="AW13" s="4885">
        <v>0</v>
      </c>
      <c r="AX13" s="4885">
        <v>0</v>
      </c>
      <c r="AY13" s="4885">
        <v>0</v>
      </c>
      <c r="AZ13" s="4885">
        <v>0</v>
      </c>
      <c r="BA13" s="4885">
        <v>0</v>
      </c>
      <c r="BB13" s="4885">
        <v>0</v>
      </c>
      <c r="BC13" s="4885">
        <v>0</v>
      </c>
      <c r="BD13" s="4885">
        <v>0</v>
      </c>
      <c r="BE13" s="4885">
        <v>0</v>
      </c>
      <c r="BF13" s="4885">
        <v>0</v>
      </c>
      <c r="BG13" s="4885">
        <v>0</v>
      </c>
      <c r="BH13" s="4885">
        <v>0</v>
      </c>
      <c r="BI13" s="4885">
        <v>0</v>
      </c>
      <c r="BJ13" s="4885">
        <v>0</v>
      </c>
      <c r="BK13" s="4885">
        <v>0</v>
      </c>
      <c r="BL13" s="4885">
        <v>0</v>
      </c>
      <c r="BM13" s="4885">
        <v>0</v>
      </c>
      <c r="BN13" s="4885">
        <v>0</v>
      </c>
      <c r="BO13" s="4885">
        <v>0</v>
      </c>
      <c r="BP13" s="4885">
        <v>0</v>
      </c>
      <c r="BQ13" s="4885">
        <v>0</v>
      </c>
      <c r="BR13" s="4885">
        <v>0</v>
      </c>
      <c r="BS13" s="4885">
        <v>0</v>
      </c>
      <c r="BT13" s="4885">
        <v>0</v>
      </c>
      <c r="BU13" s="4885">
        <v>0</v>
      </c>
      <c r="BV13" s="4885">
        <v>0</v>
      </c>
      <c r="BW13" s="4885">
        <v>0</v>
      </c>
      <c r="BX13" s="4885">
        <v>0</v>
      </c>
      <c r="BY13" s="4885">
        <v>0</v>
      </c>
      <c r="BZ13" s="4885">
        <v>0</v>
      </c>
      <c r="CA13" s="4885">
        <v>0</v>
      </c>
      <c r="CB13" s="4885">
        <v>0</v>
      </c>
      <c r="CC13" s="4885">
        <v>0</v>
      </c>
      <c r="CD13" s="4885">
        <v>0</v>
      </c>
      <c r="CE13" s="4885">
        <v>0</v>
      </c>
      <c r="CF13" s="4885">
        <v>0</v>
      </c>
      <c r="CG13" s="4885">
        <v>0</v>
      </c>
      <c r="CH13" s="4885">
        <v>0</v>
      </c>
      <c r="CI13" s="4885">
        <v>0</v>
      </c>
      <c r="CJ13" s="4885">
        <v>0</v>
      </c>
      <c r="CK13" s="4885">
        <v>0</v>
      </c>
      <c r="CL13" s="4885">
        <v>0</v>
      </c>
      <c r="CM13" s="4885">
        <v>0</v>
      </c>
      <c r="CN13" s="4885">
        <v>0</v>
      </c>
      <c r="CO13" s="4885">
        <v>0</v>
      </c>
      <c r="CP13" s="4885">
        <v>0</v>
      </c>
      <c r="CQ13" s="4885">
        <v>0</v>
      </c>
      <c r="CR13" s="4885">
        <v>0</v>
      </c>
      <c r="CS13" s="4885">
        <v>0</v>
      </c>
      <c r="CT13" s="4885">
        <v>0</v>
      </c>
      <c r="CU13" s="4885">
        <v>0</v>
      </c>
      <c r="CV13" s="4885">
        <v>0</v>
      </c>
      <c r="CW13" s="4885">
        <v>0</v>
      </c>
      <c r="CX13" s="4885">
        <v>0</v>
      </c>
      <c r="CY13" s="4885">
        <v>0</v>
      </c>
      <c r="CZ13" s="4885">
        <v>0</v>
      </c>
      <c r="DA13" s="4885">
        <v>0</v>
      </c>
      <c r="DB13" s="4885">
        <v>0</v>
      </c>
      <c r="DC13" s="4885">
        <v>0</v>
      </c>
      <c r="DD13" s="4885">
        <v>0</v>
      </c>
      <c r="DE13" s="4885">
        <v>0</v>
      </c>
      <c r="DF13" s="4885">
        <v>0</v>
      </c>
      <c r="DG13" s="4885">
        <v>0</v>
      </c>
      <c r="DH13" s="4885">
        <v>0</v>
      </c>
      <c r="DI13" s="4885">
        <v>0</v>
      </c>
      <c r="DJ13" s="4885">
        <v>0</v>
      </c>
      <c r="DK13" s="4885">
        <v>0</v>
      </c>
      <c r="DL13" s="4885">
        <v>0</v>
      </c>
      <c r="DM13" s="4885">
        <v>0</v>
      </c>
      <c r="DN13" s="4885">
        <v>0</v>
      </c>
      <c r="DO13" s="4885">
        <v>0</v>
      </c>
      <c r="DP13" s="4885">
        <v>0</v>
      </c>
      <c r="DQ13" s="4885">
        <v>0</v>
      </c>
      <c r="DR13" s="4885">
        <v>0</v>
      </c>
      <c r="DS13" s="4885">
        <v>0</v>
      </c>
      <c r="DT13" s="4885">
        <v>0</v>
      </c>
      <c r="DU13" s="4885">
        <v>0</v>
      </c>
      <c r="DV13" s="4885">
        <v>0</v>
      </c>
      <c r="DW13" s="4885">
        <v>0</v>
      </c>
      <c r="DX13" s="4885">
        <v>0</v>
      </c>
      <c r="DY13" s="4885">
        <v>0</v>
      </c>
      <c r="DZ13" s="4885">
        <v>0</v>
      </c>
      <c r="EA13" s="4885">
        <v>0</v>
      </c>
      <c r="EB13" s="4885">
        <v>0</v>
      </c>
      <c r="EC13" s="4885">
        <v>0</v>
      </c>
      <c r="ED13" s="4885">
        <v>0</v>
      </c>
      <c r="EE13" s="4885">
        <v>0</v>
      </c>
      <c r="EF13" s="4885">
        <v>0</v>
      </c>
      <c r="EG13" s="4885">
        <v>0</v>
      </c>
      <c r="EH13" s="4885">
        <v>0</v>
      </c>
      <c r="EI13" s="4885">
        <v>0</v>
      </c>
      <c r="EJ13" s="4885">
        <v>0</v>
      </c>
      <c r="EK13" s="4885">
        <v>0</v>
      </c>
      <c r="EL13" s="4885">
        <v>0</v>
      </c>
      <c r="EM13" s="4885">
        <v>0</v>
      </c>
      <c r="EN13" s="4885">
        <v>0</v>
      </c>
      <c r="EO13" s="4885">
        <v>0</v>
      </c>
      <c r="EP13" s="4885">
        <v>0</v>
      </c>
      <c r="EQ13" s="4885">
        <v>0</v>
      </c>
      <c r="ER13" s="4885">
        <v>0</v>
      </c>
      <c r="ES13" s="4885">
        <v>0</v>
      </c>
      <c r="ET13" s="4885">
        <v>0</v>
      </c>
      <c r="EU13" s="4885">
        <v>0</v>
      </c>
      <c r="EV13" s="4885">
        <v>0</v>
      </c>
      <c r="EW13" s="4885">
        <v>0</v>
      </c>
      <c r="EX13" s="4885">
        <v>0</v>
      </c>
      <c r="EY13" s="4885">
        <v>0</v>
      </c>
      <c r="EZ13" s="4885">
        <v>0</v>
      </c>
      <c r="FA13" s="4885">
        <v>0</v>
      </c>
      <c r="FB13" s="4885">
        <v>0</v>
      </c>
      <c r="FC13" s="4885">
        <v>0</v>
      </c>
      <c r="FD13" s="4885">
        <v>0</v>
      </c>
      <c r="FE13" s="4885">
        <v>0</v>
      </c>
      <c r="FF13" s="4885">
        <v>0</v>
      </c>
      <c r="FG13" s="4885">
        <v>0</v>
      </c>
      <c r="FH13" s="4885">
        <v>0</v>
      </c>
      <c r="FI13" s="4885">
        <v>0</v>
      </c>
      <c r="FJ13" s="4885">
        <v>0</v>
      </c>
      <c r="FK13" s="4885">
        <v>0</v>
      </c>
      <c r="FL13" s="4885">
        <v>0</v>
      </c>
      <c r="FM13" s="4885">
        <v>0</v>
      </c>
      <c r="FN13" s="4885">
        <v>0</v>
      </c>
      <c r="FO13" s="4885">
        <v>0</v>
      </c>
      <c r="FP13" s="4885">
        <v>0</v>
      </c>
      <c r="FQ13" s="4885">
        <v>0</v>
      </c>
      <c r="FR13" s="4885">
        <v>0</v>
      </c>
      <c r="FS13" s="4885">
        <v>0</v>
      </c>
      <c r="FT13" s="4885">
        <v>0</v>
      </c>
      <c r="FU13" s="4885">
        <v>0</v>
      </c>
      <c r="FV13" s="4885">
        <v>0</v>
      </c>
      <c r="FW13" s="4885">
        <v>0</v>
      </c>
      <c r="FX13" s="4885">
        <v>0</v>
      </c>
      <c r="FY13" s="4885">
        <v>0</v>
      </c>
      <c r="FZ13" s="4885">
        <v>0</v>
      </c>
      <c r="GA13" s="4885">
        <v>0</v>
      </c>
      <c r="GB13" s="4885">
        <v>0</v>
      </c>
      <c r="GC13" s="4885">
        <v>0</v>
      </c>
      <c r="GD13" s="4885">
        <v>0</v>
      </c>
      <c r="GE13" s="4885">
        <v>0</v>
      </c>
      <c r="GF13" s="4885">
        <v>0</v>
      </c>
      <c r="GG13" s="4885">
        <v>0</v>
      </c>
      <c r="GH13" s="4885">
        <v>0</v>
      </c>
      <c r="GI13" s="4885">
        <v>0</v>
      </c>
      <c r="GJ13" s="4885">
        <v>0</v>
      </c>
      <c r="GK13" s="4885">
        <v>0</v>
      </c>
      <c r="GL13" s="4885">
        <v>0</v>
      </c>
      <c r="GM13" s="4885">
        <v>0</v>
      </c>
      <c r="GN13" s="4885">
        <v>0</v>
      </c>
      <c r="GO13" s="4885">
        <v>0</v>
      </c>
      <c r="GP13" s="4885">
        <v>0</v>
      </c>
      <c r="GQ13" s="4885">
        <v>0</v>
      </c>
      <c r="GR13" s="4885">
        <v>0</v>
      </c>
      <c r="GS13" s="4885">
        <v>0</v>
      </c>
      <c r="GT13" s="4885">
        <v>0</v>
      </c>
      <c r="GU13" s="4885">
        <v>0</v>
      </c>
      <c r="GV13" s="4885">
        <v>0</v>
      </c>
      <c r="GW13" s="4885">
        <v>0</v>
      </c>
      <c r="GX13" s="4885">
        <v>0</v>
      </c>
      <c r="GY13" s="4885">
        <v>0</v>
      </c>
      <c r="GZ13" s="4885">
        <v>0</v>
      </c>
      <c r="HA13" s="4885">
        <v>0</v>
      </c>
      <c r="HB13" s="4885">
        <v>0</v>
      </c>
      <c r="HC13" s="4885">
        <v>0</v>
      </c>
      <c r="HD13" s="4885">
        <v>0</v>
      </c>
      <c r="HE13" s="4885">
        <v>0</v>
      </c>
      <c r="HF13" s="4885">
        <v>0</v>
      </c>
      <c r="HG13" s="4885">
        <v>0</v>
      </c>
      <c r="HH13" s="4885">
        <v>0</v>
      </c>
      <c r="HI13" s="4885">
        <v>1</v>
      </c>
      <c r="HJ13" s="4885">
        <v>0</v>
      </c>
      <c r="HK13" s="4885">
        <v>0</v>
      </c>
      <c r="HL13" s="4885">
        <v>0</v>
      </c>
      <c r="HM13" s="4885">
        <v>0</v>
      </c>
      <c r="HN13" s="4885">
        <v>0</v>
      </c>
      <c r="HO13" s="4885">
        <v>0</v>
      </c>
      <c r="HP13" s="4885">
        <v>0</v>
      </c>
      <c r="HQ13" s="4885">
        <v>1</v>
      </c>
    </row>
    <row r="14" spans="1:225" x14ac:dyDescent="0.25">
      <c r="A14" s="4886" t="s">
        <v>262</v>
      </c>
      <c r="B14" s="1534">
        <f>SUM(B4:B11)</f>
        <v>3</v>
      </c>
      <c r="C14" s="1534">
        <f t="shared" ref="C14:BK14" si="0">SUM(C4:C11)</f>
        <v>0</v>
      </c>
      <c r="D14" s="1534">
        <f t="shared" si="0"/>
        <v>36</v>
      </c>
      <c r="E14" s="1534">
        <f t="shared" si="0"/>
        <v>174</v>
      </c>
      <c r="F14" s="1534">
        <f t="shared" si="0"/>
        <v>100</v>
      </c>
      <c r="G14" s="1534">
        <f t="shared" si="0"/>
        <v>104</v>
      </c>
      <c r="H14" s="1534">
        <f t="shared" si="0"/>
        <v>0</v>
      </c>
      <c r="I14" s="1534">
        <f t="shared" si="0"/>
        <v>90</v>
      </c>
      <c r="J14" s="1534">
        <f t="shared" si="0"/>
        <v>0</v>
      </c>
      <c r="K14" s="1534">
        <f t="shared" si="0"/>
        <v>12</v>
      </c>
      <c r="L14" s="1534">
        <f t="shared" si="0"/>
        <v>1</v>
      </c>
      <c r="M14" s="1534">
        <f t="shared" si="0"/>
        <v>1</v>
      </c>
      <c r="N14" s="1534">
        <f t="shared" si="0"/>
        <v>0</v>
      </c>
      <c r="O14" s="1534">
        <f t="shared" si="0"/>
        <v>0</v>
      </c>
      <c r="P14" s="1534">
        <f t="shared" si="0"/>
        <v>0</v>
      </c>
      <c r="Q14" s="1534">
        <f t="shared" si="0"/>
        <v>0</v>
      </c>
      <c r="R14" s="1534">
        <f t="shared" si="0"/>
        <v>1</v>
      </c>
      <c r="S14" s="1534">
        <f t="shared" si="0"/>
        <v>0</v>
      </c>
      <c r="T14" s="1534">
        <f t="shared" si="0"/>
        <v>71</v>
      </c>
      <c r="U14" s="1534">
        <f t="shared" si="0"/>
        <v>73</v>
      </c>
      <c r="V14" s="1534">
        <f t="shared" si="0"/>
        <v>65</v>
      </c>
      <c r="W14" s="1534">
        <f t="shared" si="0"/>
        <v>123</v>
      </c>
      <c r="X14" s="1534">
        <f t="shared" si="0"/>
        <v>0</v>
      </c>
      <c r="Y14" s="1534">
        <f t="shared" si="0"/>
        <v>113</v>
      </c>
      <c r="Z14" s="1534">
        <f t="shared" si="0"/>
        <v>1</v>
      </c>
      <c r="AA14" s="1534">
        <f t="shared" si="0"/>
        <v>5</v>
      </c>
      <c r="AB14" s="1534">
        <f t="shared" si="0"/>
        <v>1</v>
      </c>
      <c r="AC14" s="1534">
        <f t="shared" si="0"/>
        <v>1</v>
      </c>
      <c r="AD14" s="1534">
        <f t="shared" si="0"/>
        <v>8</v>
      </c>
      <c r="AE14" s="1534">
        <f t="shared" si="0"/>
        <v>3</v>
      </c>
      <c r="AF14" s="1534">
        <f t="shared" si="0"/>
        <v>0</v>
      </c>
      <c r="AG14" s="1534">
        <f t="shared" si="0"/>
        <v>14</v>
      </c>
      <c r="AH14" s="1534">
        <f t="shared" si="0"/>
        <v>0</v>
      </c>
      <c r="AI14" s="1534">
        <f t="shared" si="0"/>
        <v>1</v>
      </c>
      <c r="AJ14" s="1534">
        <f t="shared" si="0"/>
        <v>0</v>
      </c>
      <c r="AK14" s="1534">
        <f t="shared" si="0"/>
        <v>0</v>
      </c>
      <c r="AL14" s="1534">
        <f t="shared" si="0"/>
        <v>0</v>
      </c>
      <c r="AM14" s="1534">
        <f t="shared" si="0"/>
        <v>0</v>
      </c>
      <c r="AN14" s="1534">
        <f t="shared" si="0"/>
        <v>0</v>
      </c>
      <c r="AO14" s="1534">
        <f t="shared" si="0"/>
        <v>0</v>
      </c>
      <c r="AP14" s="1534">
        <f t="shared" si="0"/>
        <v>0</v>
      </c>
      <c r="AQ14" s="1534">
        <f t="shared" si="0"/>
        <v>0</v>
      </c>
      <c r="AR14" s="1534">
        <f t="shared" si="0"/>
        <v>0</v>
      </c>
      <c r="AS14" s="1534">
        <f t="shared" si="0"/>
        <v>142</v>
      </c>
      <c r="AT14" s="1534">
        <f t="shared" si="0"/>
        <v>177</v>
      </c>
      <c r="AU14" s="1534">
        <f t="shared" si="0"/>
        <v>171</v>
      </c>
      <c r="AV14" s="1534">
        <f t="shared" si="0"/>
        <v>75</v>
      </c>
      <c r="AW14" s="1534">
        <f t="shared" si="0"/>
        <v>0</v>
      </c>
      <c r="AX14" s="1534">
        <f t="shared" si="0"/>
        <v>1</v>
      </c>
      <c r="AY14" s="1534">
        <f t="shared" si="0"/>
        <v>0</v>
      </c>
      <c r="AZ14" s="1534">
        <f t="shared" si="0"/>
        <v>48</v>
      </c>
      <c r="BA14" s="1534">
        <f t="shared" si="0"/>
        <v>140</v>
      </c>
      <c r="BB14" s="1534">
        <f t="shared" si="0"/>
        <v>83</v>
      </c>
      <c r="BC14" s="1534">
        <f t="shared" si="0"/>
        <v>14</v>
      </c>
      <c r="BD14" s="1534">
        <f t="shared" si="0"/>
        <v>52</v>
      </c>
      <c r="BE14" s="1534">
        <f t="shared" si="0"/>
        <v>170</v>
      </c>
      <c r="BF14" s="1534">
        <f t="shared" si="0"/>
        <v>35</v>
      </c>
      <c r="BG14" s="1534">
        <f t="shared" si="0"/>
        <v>3</v>
      </c>
      <c r="BH14" s="1534">
        <f t="shared" si="0"/>
        <v>1</v>
      </c>
      <c r="BI14" s="1534">
        <f t="shared" si="0"/>
        <v>1</v>
      </c>
      <c r="BJ14" s="1534">
        <f t="shared" si="0"/>
        <v>4</v>
      </c>
      <c r="BK14" s="1534">
        <f t="shared" si="0"/>
        <v>10</v>
      </c>
      <c r="BL14" s="1534">
        <f t="shared" ref="BL14:BM14" si="1">SUM(BL4:BL11)</f>
        <v>0</v>
      </c>
      <c r="BM14" s="1534">
        <f t="shared" si="1"/>
        <v>33</v>
      </c>
      <c r="BN14" s="1534">
        <f t="shared" ref="BN14:BO14" si="2">SUM(BN4:BN11)</f>
        <v>3</v>
      </c>
      <c r="BO14" s="1534">
        <f t="shared" si="2"/>
        <v>0</v>
      </c>
      <c r="BP14" s="1534">
        <f t="shared" ref="BP14:BQ14" si="3">SUM(BP4:BP11)</f>
        <v>107</v>
      </c>
      <c r="BQ14" s="1534">
        <f t="shared" si="3"/>
        <v>124</v>
      </c>
      <c r="BR14" s="1534">
        <f t="shared" ref="BR14" si="4">SUM(BR4:BR11)</f>
        <v>111</v>
      </c>
      <c r="BS14" s="1534">
        <f t="shared" ref="BS14" si="5">SUM(BS4:BS11)</f>
        <v>154</v>
      </c>
      <c r="BT14" s="1534">
        <f t="shared" ref="BT14:BW14" si="6">SUM(BT4:BT11)</f>
        <v>7</v>
      </c>
      <c r="BU14" s="1534">
        <f t="shared" si="6"/>
        <v>3</v>
      </c>
      <c r="BV14" s="1534">
        <f t="shared" si="6"/>
        <v>0</v>
      </c>
      <c r="BW14" s="1534">
        <f t="shared" si="6"/>
        <v>77</v>
      </c>
      <c r="BX14" s="1534">
        <f t="shared" ref="BX14:BZ14" si="7">SUM(BX4:BX11)</f>
        <v>102</v>
      </c>
      <c r="BY14" s="1534">
        <f t="shared" si="7"/>
        <v>106</v>
      </c>
      <c r="BZ14" s="1534">
        <f t="shared" si="7"/>
        <v>96</v>
      </c>
      <c r="CA14" s="1534">
        <f t="shared" ref="CA14:CB14" si="8">SUM(CA4:CA11)</f>
        <v>168</v>
      </c>
      <c r="CB14" s="1534">
        <f t="shared" si="8"/>
        <v>2</v>
      </c>
      <c r="CC14" s="1534">
        <f t="shared" ref="CC14" si="9">SUM(CC4:CC11)</f>
        <v>1</v>
      </c>
      <c r="CD14" s="1534">
        <f t="shared" ref="CD14:CP14" si="10">SUM(CD4:CD11)</f>
        <v>33</v>
      </c>
      <c r="CE14" s="1534">
        <f t="shared" si="10"/>
        <v>88</v>
      </c>
      <c r="CF14" s="1534">
        <f t="shared" si="10"/>
        <v>76</v>
      </c>
      <c r="CG14" s="1534">
        <f t="shared" si="10"/>
        <v>124</v>
      </c>
      <c r="CH14" s="1534">
        <f t="shared" si="10"/>
        <v>154</v>
      </c>
      <c r="CI14" s="1534">
        <f t="shared" si="10"/>
        <v>69</v>
      </c>
      <c r="CJ14" s="1534">
        <f t="shared" si="10"/>
        <v>0</v>
      </c>
      <c r="CK14" s="1534">
        <f t="shared" si="10"/>
        <v>81</v>
      </c>
      <c r="CL14" s="1534">
        <f t="shared" si="10"/>
        <v>167</v>
      </c>
      <c r="CM14" s="1534">
        <f t="shared" si="10"/>
        <v>38</v>
      </c>
      <c r="CN14" s="1534">
        <f t="shared" si="10"/>
        <v>163</v>
      </c>
      <c r="CO14" s="1534">
        <f t="shared" si="10"/>
        <v>91</v>
      </c>
      <c r="CP14" s="1534">
        <f t="shared" si="10"/>
        <v>45</v>
      </c>
      <c r="CQ14" s="1534">
        <f t="shared" ref="CQ14" si="11">SUM(CQ4:CQ11)</f>
        <v>2</v>
      </c>
      <c r="CR14" s="1534">
        <f>SUM(CR4:CR12)</f>
        <v>1</v>
      </c>
      <c r="CS14" s="1534">
        <f t="shared" ref="CS14" si="12">SUM(CS4:CS12)</f>
        <v>2</v>
      </c>
      <c r="CT14" s="1534">
        <f t="shared" ref="CT14:CX14" si="13">SUM(CT4:CT12)</f>
        <v>99</v>
      </c>
      <c r="CU14" s="1534">
        <f t="shared" si="13"/>
        <v>151</v>
      </c>
      <c r="CV14" s="1534">
        <f t="shared" si="13"/>
        <v>161</v>
      </c>
      <c r="CW14" s="1534">
        <f t="shared" si="13"/>
        <v>156</v>
      </c>
      <c r="CX14" s="1534">
        <f t="shared" si="13"/>
        <v>59</v>
      </c>
      <c r="CY14" s="1534">
        <f t="shared" ref="CY14:CZ14" si="14">SUM(CY4:CY12)</f>
        <v>57</v>
      </c>
      <c r="CZ14" s="1534">
        <f t="shared" si="14"/>
        <v>79</v>
      </c>
      <c r="DA14" s="1534">
        <f t="shared" ref="DA14:DB14" si="15">SUM(DA4:DA12)</f>
        <v>130</v>
      </c>
      <c r="DB14" s="1534">
        <f t="shared" si="15"/>
        <v>41</v>
      </c>
      <c r="DC14" s="1534">
        <f t="shared" ref="DC14:DD14" si="16">SUM(DC4:DC12)</f>
        <v>126</v>
      </c>
      <c r="DD14" s="1534">
        <f t="shared" si="16"/>
        <v>175</v>
      </c>
      <c r="DE14" s="1534">
        <f t="shared" ref="DE14:DG14" si="17">SUM(DE4:DE12)</f>
        <v>28</v>
      </c>
      <c r="DF14" s="1534">
        <f t="shared" si="17"/>
        <v>0</v>
      </c>
      <c r="DG14" s="1534">
        <f t="shared" si="17"/>
        <v>52</v>
      </c>
      <c r="DH14" s="1534">
        <f t="shared" ref="DH14:DI14" si="18">SUM(DH4:DH12)</f>
        <v>0</v>
      </c>
      <c r="DI14" s="1534">
        <f t="shared" si="18"/>
        <v>8</v>
      </c>
      <c r="DJ14" s="1534">
        <f t="shared" ref="DJ14" si="19">SUM(DJ4:DJ12)</f>
        <v>14</v>
      </c>
      <c r="DK14" s="1534">
        <f t="shared" ref="DK14:DL14" si="20">SUM(DK4:DK12)</f>
        <v>146</v>
      </c>
      <c r="DL14" s="1534">
        <f t="shared" si="20"/>
        <v>139</v>
      </c>
      <c r="DM14" s="1534">
        <f t="shared" ref="DM14:DN14" si="21">SUM(DM4:DM12)</f>
        <v>164</v>
      </c>
      <c r="DN14" s="1534">
        <f t="shared" si="21"/>
        <v>106</v>
      </c>
      <c r="DO14" s="1534">
        <f t="shared" ref="DO14:DQ14" si="22">SUM(DO4:DO12)</f>
        <v>4</v>
      </c>
      <c r="DP14" s="1534">
        <f t="shared" si="22"/>
        <v>0</v>
      </c>
      <c r="DQ14" s="1534">
        <f t="shared" si="22"/>
        <v>81</v>
      </c>
      <c r="DR14" s="1534">
        <f t="shared" ref="DR14:DS14" si="23">SUM(DR4:DR12)</f>
        <v>184</v>
      </c>
      <c r="DS14" s="1534">
        <f t="shared" si="23"/>
        <v>0</v>
      </c>
      <c r="DT14" s="1534">
        <f t="shared" ref="DT14" si="24">SUM(DT4:DT12)</f>
        <v>161</v>
      </c>
      <c r="DU14" s="1534">
        <f t="shared" ref="DU14" si="25">SUM(DU4:DU12)</f>
        <v>182</v>
      </c>
      <c r="DV14" s="1534">
        <f t="shared" ref="DV14:DZ14" si="26">SUM(DV4:DV12)</f>
        <v>15</v>
      </c>
      <c r="DW14" s="1534">
        <f t="shared" si="26"/>
        <v>1</v>
      </c>
      <c r="DX14" s="1534">
        <f t="shared" si="26"/>
        <v>37</v>
      </c>
      <c r="DY14" s="1534">
        <f t="shared" si="26"/>
        <v>68</v>
      </c>
      <c r="DZ14" s="1534">
        <f t="shared" si="26"/>
        <v>81</v>
      </c>
      <c r="EA14" s="1534">
        <f t="shared" ref="EA14" si="27">SUM(EA4:EA12)</f>
        <v>103</v>
      </c>
      <c r="EB14" s="1534">
        <f t="shared" ref="EB14:EC14" si="28">SUM(EB4:EB12)</f>
        <v>123</v>
      </c>
      <c r="EC14" s="1534">
        <f t="shared" si="28"/>
        <v>106</v>
      </c>
      <c r="ED14" s="1534">
        <f t="shared" ref="ED14:EE14" si="29">SUM(ED4:ED12)</f>
        <v>65</v>
      </c>
      <c r="EE14" s="1534">
        <f t="shared" si="29"/>
        <v>32</v>
      </c>
      <c r="EF14" s="1534">
        <f t="shared" ref="EF14:EG14" si="30">SUM(EF4:EF12)</f>
        <v>13</v>
      </c>
      <c r="EG14" s="1534">
        <f t="shared" si="30"/>
        <v>0</v>
      </c>
      <c r="EH14" s="1534">
        <f t="shared" ref="EH14:EI14" si="31">SUM(EH4:EH12)</f>
        <v>59</v>
      </c>
      <c r="EI14" s="1534">
        <f t="shared" si="31"/>
        <v>29</v>
      </c>
      <c r="EJ14" s="1534">
        <f t="shared" ref="EJ14" si="32">SUM(EJ4:EJ12)</f>
        <v>88</v>
      </c>
      <c r="EK14" s="1534">
        <f t="shared" ref="EK14:EL14" si="33">SUM(EK4:EK12)</f>
        <v>100</v>
      </c>
      <c r="EL14" s="1534">
        <f t="shared" si="33"/>
        <v>136</v>
      </c>
      <c r="EM14" s="1534">
        <f t="shared" ref="EM14:EN14" si="34">SUM(EM4:EM12)</f>
        <v>113</v>
      </c>
      <c r="EN14" s="1534">
        <f t="shared" si="34"/>
        <v>90</v>
      </c>
      <c r="EO14" s="1534">
        <f t="shared" ref="EO14:ES14" si="35">SUM(EO4:EO12)</f>
        <v>1</v>
      </c>
      <c r="EP14" s="1534">
        <f t="shared" si="35"/>
        <v>1</v>
      </c>
      <c r="EQ14" s="1534">
        <f t="shared" si="35"/>
        <v>1</v>
      </c>
      <c r="ER14" s="1534">
        <f t="shared" si="35"/>
        <v>0</v>
      </c>
      <c r="ES14" s="1534">
        <f t="shared" si="35"/>
        <v>7</v>
      </c>
      <c r="ET14" s="1534">
        <f t="shared" ref="ET14:EU14" si="36">SUM(ET4:ET12)</f>
        <v>126</v>
      </c>
      <c r="EU14" s="1534">
        <f t="shared" si="36"/>
        <v>56</v>
      </c>
      <c r="EV14" s="1534">
        <f t="shared" ref="EV14:EY14" si="37">SUM(EV4:EV12)</f>
        <v>169</v>
      </c>
      <c r="EW14" s="1534">
        <f t="shared" si="37"/>
        <v>103</v>
      </c>
      <c r="EX14" s="1534">
        <f t="shared" si="37"/>
        <v>70</v>
      </c>
      <c r="EY14" s="1534">
        <f t="shared" si="37"/>
        <v>2</v>
      </c>
      <c r="EZ14" s="1534">
        <f t="shared" ref="EZ14:FB14" si="38">SUM(EZ4:EZ12)</f>
        <v>2</v>
      </c>
      <c r="FA14" s="1534">
        <f t="shared" si="38"/>
        <v>1</v>
      </c>
      <c r="FB14" s="1534">
        <f t="shared" si="38"/>
        <v>43</v>
      </c>
      <c r="FC14" s="1534">
        <f t="shared" ref="FC14:FD14" si="39">SUM(FC4:FC12)</f>
        <v>103</v>
      </c>
      <c r="FD14" s="1534">
        <f t="shared" si="39"/>
        <v>105</v>
      </c>
      <c r="FE14" s="1534">
        <f t="shared" ref="FE14:FG14" si="40">SUM(FE4:FE12)</f>
        <v>159</v>
      </c>
      <c r="FF14" s="1534">
        <f t="shared" si="40"/>
        <v>110</v>
      </c>
      <c r="FG14" s="1534">
        <f t="shared" si="40"/>
        <v>122</v>
      </c>
      <c r="FH14" s="1534">
        <f t="shared" ref="FH14:FJ14" si="41">SUM(FH4:FH12)</f>
        <v>0</v>
      </c>
      <c r="FI14" s="1534">
        <f t="shared" si="41"/>
        <v>73</v>
      </c>
      <c r="FJ14" s="1534">
        <f t="shared" si="41"/>
        <v>191</v>
      </c>
      <c r="FK14" s="1534">
        <f t="shared" ref="FK14:FL14" si="42">SUM(FK4:FK12)</f>
        <v>213</v>
      </c>
      <c r="FL14" s="1534">
        <f t="shared" si="42"/>
        <v>116</v>
      </c>
      <c r="FM14" s="1534">
        <f t="shared" ref="FM14:FP14" si="43">SUM(FM4:FM12)</f>
        <v>9</v>
      </c>
      <c r="FN14" s="1534">
        <f t="shared" si="43"/>
        <v>15</v>
      </c>
      <c r="FO14" s="1534">
        <f t="shared" si="43"/>
        <v>0</v>
      </c>
      <c r="FP14" s="1534">
        <f t="shared" si="43"/>
        <v>113</v>
      </c>
      <c r="FQ14" s="1534">
        <f t="shared" ref="FQ14:FR14" si="44">SUM(FQ4:FQ12)</f>
        <v>198</v>
      </c>
      <c r="FR14" s="1534">
        <f t="shared" si="44"/>
        <v>143</v>
      </c>
      <c r="FS14" s="1534">
        <f t="shared" ref="FS14:FT14" si="45">SUM(FS4:FS12)</f>
        <v>210</v>
      </c>
      <c r="FT14" s="1534">
        <f t="shared" si="45"/>
        <v>8</v>
      </c>
      <c r="FU14" s="1534">
        <f t="shared" ref="FU14:FV14" si="46">SUM(FU4:FU12)</f>
        <v>165</v>
      </c>
      <c r="FV14" s="1534">
        <f t="shared" si="46"/>
        <v>124</v>
      </c>
      <c r="FW14" s="1534">
        <f t="shared" ref="FW14:FX14" si="47">SUM(FW4:FW12)</f>
        <v>205</v>
      </c>
      <c r="FX14" s="1534">
        <f t="shared" si="47"/>
        <v>111</v>
      </c>
      <c r="FY14" s="1534">
        <f t="shared" ref="FY14:GA14" si="48">SUM(FY4:FY12)</f>
        <v>1</v>
      </c>
      <c r="FZ14" s="1534">
        <f t="shared" si="48"/>
        <v>16</v>
      </c>
      <c r="GA14" s="1534">
        <f t="shared" si="48"/>
        <v>0</v>
      </c>
      <c r="GB14" s="1534">
        <f t="shared" ref="GB14:GC14" si="49">SUM(GB4:GB12)</f>
        <v>140</v>
      </c>
      <c r="GC14" s="1534">
        <f t="shared" si="49"/>
        <v>117</v>
      </c>
      <c r="GD14" s="1534">
        <f t="shared" ref="GD14:GE14" si="50">SUM(GD4:GD12)</f>
        <v>152</v>
      </c>
      <c r="GE14" s="1534">
        <f t="shared" si="50"/>
        <v>229</v>
      </c>
      <c r="GF14" s="1534">
        <f t="shared" ref="GF14:GH14" si="51">SUM(GF4:GF12)</f>
        <v>20</v>
      </c>
      <c r="GG14" s="1534">
        <f t="shared" si="51"/>
        <v>9</v>
      </c>
      <c r="GH14" s="1534">
        <f t="shared" si="51"/>
        <v>81</v>
      </c>
      <c r="GI14" s="1534">
        <f t="shared" ref="GI14:GJ14" si="52">SUM(GI4:GI12)</f>
        <v>101</v>
      </c>
      <c r="GJ14" s="1534">
        <f t="shared" si="52"/>
        <v>168</v>
      </c>
      <c r="GK14" s="1534">
        <f t="shared" ref="GK14:GL14" si="53">SUM(GK4:GK12)</f>
        <v>196</v>
      </c>
      <c r="GL14" s="1534">
        <f t="shared" si="53"/>
        <v>97</v>
      </c>
      <c r="GM14" s="1534">
        <f t="shared" ref="GM14:GN14" si="54">SUM(GM4:GM12)</f>
        <v>2</v>
      </c>
      <c r="GN14" s="1534">
        <f t="shared" si="54"/>
        <v>4</v>
      </c>
      <c r="GO14" s="1534">
        <f t="shared" ref="GO14:GQ14" si="55">SUM(GO4:GO12)</f>
        <v>3</v>
      </c>
      <c r="GP14" s="1534">
        <f t="shared" si="55"/>
        <v>0</v>
      </c>
      <c r="GQ14" s="1534">
        <f t="shared" si="55"/>
        <v>87</v>
      </c>
      <c r="GR14" s="1534">
        <f t="shared" ref="GR14:GS14" si="56">SUM(GR4:GR12)</f>
        <v>99</v>
      </c>
      <c r="GS14" s="1534">
        <f t="shared" si="56"/>
        <v>31</v>
      </c>
      <c r="GT14" s="1534">
        <f t="shared" ref="GT14:GU14" si="57">SUM(GT4:GT12)</f>
        <v>134</v>
      </c>
      <c r="GU14" s="1534">
        <f t="shared" si="57"/>
        <v>152</v>
      </c>
      <c r="GV14" s="1534">
        <f t="shared" ref="GV14:GW14" si="58">SUM(GV4:GV12)</f>
        <v>213</v>
      </c>
      <c r="GW14" s="1534">
        <f t="shared" si="58"/>
        <v>2</v>
      </c>
      <c r="GX14" s="1534">
        <f t="shared" ref="GX14:GY14" si="59">SUM(GX4:GX12)</f>
        <v>1</v>
      </c>
      <c r="GY14" s="1534">
        <f t="shared" si="59"/>
        <v>4</v>
      </c>
      <c r="GZ14" s="1534">
        <f t="shared" ref="GZ14:HA14" si="60">SUM(GZ4:GZ12)</f>
        <v>2</v>
      </c>
      <c r="HA14" s="1534">
        <f t="shared" si="60"/>
        <v>2</v>
      </c>
      <c r="HB14" s="1534">
        <f t="shared" ref="HB14:HC14" si="61">SUM(HB4:HB12)</f>
        <v>1</v>
      </c>
      <c r="HC14" s="1534">
        <f t="shared" si="61"/>
        <v>4</v>
      </c>
      <c r="HD14" s="1534">
        <f>SUM(HD4:HD13)</f>
        <v>1</v>
      </c>
      <c r="HE14" s="1534">
        <f t="shared" ref="HE14:HI14" si="62">SUM(HE4:HE13)</f>
        <v>1</v>
      </c>
      <c r="HF14" s="1534">
        <f t="shared" si="62"/>
        <v>0</v>
      </c>
      <c r="HG14" s="1534">
        <f t="shared" si="62"/>
        <v>1</v>
      </c>
      <c r="HH14" s="1534">
        <f t="shared" si="62"/>
        <v>74</v>
      </c>
      <c r="HI14" s="1534">
        <f t="shared" si="62"/>
        <v>125</v>
      </c>
      <c r="HJ14" s="1534">
        <f t="shared" ref="HJ14:HK14" si="63">SUM(HJ4:HJ13)</f>
        <v>71</v>
      </c>
      <c r="HK14" s="1534">
        <f t="shared" si="63"/>
        <v>77</v>
      </c>
      <c r="HL14" s="1534">
        <f t="shared" ref="HL14:HM14" si="64">SUM(HL4:HL13)</f>
        <v>227</v>
      </c>
      <c r="HM14" s="1534">
        <f t="shared" si="64"/>
        <v>111</v>
      </c>
      <c r="HN14" s="1534">
        <f t="shared" ref="HN14" si="65">SUM(HN4:HN13)</f>
        <v>8</v>
      </c>
      <c r="HO14" s="1534">
        <f>SUM(HO4:HO13)</f>
        <v>1</v>
      </c>
      <c r="HP14" s="1534">
        <f>SUM(HP4:HP13)</f>
        <v>4</v>
      </c>
      <c r="HQ14" s="1534">
        <f>SUM(HQ4:HQ13)</f>
        <v>13962</v>
      </c>
    </row>
    <row r="15" spans="1:225" x14ac:dyDescent="0.25">
      <c r="A15" s="4886" t="s">
        <v>686</v>
      </c>
      <c r="B15" s="1534">
        <f>B3-B14</f>
        <v>526</v>
      </c>
      <c r="C15" s="1534">
        <f t="shared" ref="C15" si="66">B15+C3-C14</f>
        <v>526</v>
      </c>
      <c r="D15" s="1534">
        <f t="shared" ref="D15" si="67">C15+D3-D14</f>
        <v>490</v>
      </c>
      <c r="E15" s="1534">
        <f t="shared" ref="E15" si="68">D15+E3-E14</f>
        <v>316</v>
      </c>
      <c r="F15" s="1534">
        <f t="shared" ref="F15" si="69">E15+F3-F14</f>
        <v>216</v>
      </c>
      <c r="G15" s="1534">
        <f t="shared" ref="G15" si="70">F15+G3-G14</f>
        <v>112</v>
      </c>
      <c r="H15" s="1534">
        <f t="shared" ref="H15" si="71">G15+H3-H14</f>
        <v>112</v>
      </c>
      <c r="I15" s="1534">
        <f t="shared" ref="I15" si="72">H15+I3-I14</f>
        <v>22</v>
      </c>
      <c r="J15" s="1534">
        <f t="shared" ref="J15" si="73">I15+J3-J14</f>
        <v>22</v>
      </c>
      <c r="K15" s="1534">
        <f t="shared" ref="K15" si="74">J15+K3-K14</f>
        <v>10</v>
      </c>
      <c r="L15" s="1534">
        <f t="shared" ref="L15" si="75">K15+L3-L14</f>
        <v>9</v>
      </c>
      <c r="M15" s="1534">
        <f t="shared" ref="M15" si="76">L15+M3-M14</f>
        <v>8</v>
      </c>
      <c r="N15" s="1534">
        <f t="shared" ref="N15" si="77">M15+N3-N14</f>
        <v>8</v>
      </c>
      <c r="O15" s="1534">
        <f t="shared" ref="O15" si="78">N15+O3-O14</f>
        <v>496</v>
      </c>
      <c r="P15" s="1534">
        <f t="shared" ref="P15" si="79">O15+P3-P14</f>
        <v>496</v>
      </c>
      <c r="Q15" s="1534">
        <f t="shared" ref="Q15" si="80">P15+Q3-Q14</f>
        <v>496</v>
      </c>
      <c r="R15" s="1534">
        <f t="shared" ref="R15" si="81">Q15+R3-R14</f>
        <v>495</v>
      </c>
      <c r="S15" s="1534">
        <f t="shared" ref="S15" si="82">R15+S3-S14</f>
        <v>495</v>
      </c>
      <c r="T15" s="1534">
        <f t="shared" ref="T15" si="83">S15+T3-T14</f>
        <v>424</v>
      </c>
      <c r="U15" s="1534">
        <f t="shared" ref="U15" si="84">T15+U3-U14</f>
        <v>351</v>
      </c>
      <c r="V15" s="1534">
        <f t="shared" ref="V15" si="85">U15+V3-V14</f>
        <v>286</v>
      </c>
      <c r="W15" s="1534">
        <f t="shared" ref="W15" si="86">V15+W3-W14</f>
        <v>163</v>
      </c>
      <c r="X15" s="1534">
        <f t="shared" ref="X15" si="87">W15+X3-X14</f>
        <v>163</v>
      </c>
      <c r="Y15" s="1534">
        <f t="shared" ref="Y15" si="88">X15+Y3-Y14</f>
        <v>50</v>
      </c>
      <c r="Z15" s="1534">
        <f t="shared" ref="Z15" si="89">Y15+Z3-Z14</f>
        <v>49</v>
      </c>
      <c r="AA15" s="1534">
        <f t="shared" ref="AA15" si="90">Z15+AA3-AA14</f>
        <v>44</v>
      </c>
      <c r="AB15" s="1534">
        <f t="shared" ref="AB15" si="91">AA15+AB3-AB14</f>
        <v>43</v>
      </c>
      <c r="AC15" s="1534">
        <f t="shared" ref="AC15" si="92">AB15+AC3-AC14</f>
        <v>42</v>
      </c>
      <c r="AD15" s="1534">
        <f t="shared" ref="AD15" si="93">AC15+AD3-AD14</f>
        <v>34</v>
      </c>
      <c r="AE15" s="1534">
        <f t="shared" ref="AE15" si="94">AD15+AE3-AE14</f>
        <v>31</v>
      </c>
      <c r="AF15" s="1534">
        <f t="shared" ref="AF15" si="95">AE15+AF3-AF14</f>
        <v>31</v>
      </c>
      <c r="AG15" s="1534">
        <f t="shared" ref="AG15" si="96">AF15+AG3-AG14</f>
        <v>17</v>
      </c>
      <c r="AH15" s="1534">
        <f t="shared" ref="AH15" si="97">AG15+AH3-AH14</f>
        <v>17</v>
      </c>
      <c r="AI15" s="1534">
        <f t="shared" ref="AI15" si="98">AH15+AI3-AI14</f>
        <v>16</v>
      </c>
      <c r="AJ15" s="1534">
        <f t="shared" ref="AJ15" si="99">AI15+AJ3-AJ14</f>
        <v>581</v>
      </c>
      <c r="AK15" s="1534">
        <f t="shared" ref="AK15" si="100">AJ15+AK3-AK14</f>
        <v>581</v>
      </c>
      <c r="AL15" s="1534">
        <f t="shared" ref="AL15" si="101">AK15+AL3-AL14</f>
        <v>581</v>
      </c>
      <c r="AM15" s="1534">
        <f t="shared" ref="AM15" si="102">AL15+AM3-AM14</f>
        <v>581</v>
      </c>
      <c r="AN15" s="1534">
        <f t="shared" ref="AN15" si="103">AM15+AN3-AN14</f>
        <v>581</v>
      </c>
      <c r="AO15" s="1534">
        <f t="shared" ref="AO15" si="104">AN15+AO3-AO14</f>
        <v>581</v>
      </c>
      <c r="AP15" s="1534">
        <f t="shared" ref="AP15" si="105">AO15+AP3-AP14</f>
        <v>581</v>
      </c>
      <c r="AQ15" s="1534">
        <f t="shared" ref="AQ15" si="106">AP15+AQ3-AQ14</f>
        <v>581</v>
      </c>
      <c r="AR15" s="1534">
        <f t="shared" ref="AR15" si="107">AQ15+AR3-AR14</f>
        <v>581</v>
      </c>
      <c r="AS15" s="1534">
        <f t="shared" ref="AS15" si="108">AR15+AS3-AS14</f>
        <v>439</v>
      </c>
      <c r="AT15" s="1534">
        <f t="shared" ref="AT15" si="109">AS15+AT3-AT14</f>
        <v>262</v>
      </c>
      <c r="AU15" s="1534">
        <f t="shared" ref="AU15" si="110">AT15+AU3-AU14</f>
        <v>91</v>
      </c>
      <c r="AV15" s="1534">
        <f t="shared" ref="AV15" si="111">AU15+AV3-AV14</f>
        <v>16</v>
      </c>
      <c r="AW15" s="1534">
        <f t="shared" ref="AW15" si="112">AV15+AW3-AW14</f>
        <v>16</v>
      </c>
      <c r="AX15" s="1534">
        <f t="shared" ref="AX15" si="113">AW15+AX3-AX14</f>
        <v>15</v>
      </c>
      <c r="AY15" s="1534">
        <f t="shared" ref="AY15" si="114">AX15+AY3-AY14</f>
        <v>562</v>
      </c>
      <c r="AZ15" s="1534">
        <f t="shared" ref="AZ15" si="115">AY15+AZ3-AZ14</f>
        <v>514</v>
      </c>
      <c r="BA15" s="1534">
        <f t="shared" ref="BA15" si="116">AZ15+BA3-BA14</f>
        <v>374</v>
      </c>
      <c r="BB15" s="1534">
        <f t="shared" ref="BB15" si="117">BA15+BB3-BB14</f>
        <v>291</v>
      </c>
      <c r="BC15" s="1534">
        <f t="shared" ref="BC15" si="118">BB15+BC3-BC14</f>
        <v>277</v>
      </c>
      <c r="BD15" s="1534">
        <f t="shared" ref="BD15" si="119">BC15+BD3-BD14</f>
        <v>225</v>
      </c>
      <c r="BE15" s="1534">
        <f t="shared" ref="BE15" si="120">BD15+BE3-BE14</f>
        <v>55</v>
      </c>
      <c r="BF15" s="1534">
        <f t="shared" ref="BF15" si="121">BE15+BF3-BF14</f>
        <v>20</v>
      </c>
      <c r="BG15" s="1534">
        <f t="shared" ref="BG15" si="122">BF15+BG3-BG14</f>
        <v>17</v>
      </c>
      <c r="BH15" s="1534">
        <f t="shared" ref="BH15" si="123">BG15+BH3-BH14</f>
        <v>16</v>
      </c>
      <c r="BI15" s="1534">
        <f t="shared" ref="BI15" si="124">BH15+BI3-BI14</f>
        <v>15</v>
      </c>
      <c r="BJ15" s="1534">
        <f t="shared" ref="BJ15" si="125">BI15+BJ3-BJ14</f>
        <v>11</v>
      </c>
      <c r="BK15" s="1534">
        <f t="shared" ref="BK15:BQ15" si="126">BJ15+BK3-BK14</f>
        <v>1</v>
      </c>
      <c r="BL15" s="1534">
        <f t="shared" si="126"/>
        <v>543</v>
      </c>
      <c r="BM15" s="1534">
        <f t="shared" si="126"/>
        <v>510</v>
      </c>
      <c r="BN15" s="1534">
        <f t="shared" si="126"/>
        <v>507</v>
      </c>
      <c r="BO15" s="1534">
        <f t="shared" si="126"/>
        <v>507</v>
      </c>
      <c r="BP15" s="1534">
        <f t="shared" si="126"/>
        <v>400</v>
      </c>
      <c r="BQ15" s="1534">
        <f t="shared" si="126"/>
        <v>276</v>
      </c>
      <c r="BR15" s="1534">
        <f t="shared" ref="BR15:BS15" si="127">BQ15+BR3-BR14</f>
        <v>165</v>
      </c>
      <c r="BS15" s="1534">
        <f t="shared" si="127"/>
        <v>11</v>
      </c>
      <c r="BT15" s="1534">
        <f t="shared" ref="BT15" si="128">BS15+BT3-BT14</f>
        <v>4</v>
      </c>
      <c r="BU15" s="1534">
        <f t="shared" ref="BU15" si="129">BT15+BU3-BU14</f>
        <v>1</v>
      </c>
      <c r="BV15" s="1534">
        <f t="shared" ref="BV15" si="130">BU15+BV3-BV14</f>
        <v>553</v>
      </c>
      <c r="BW15" s="1534">
        <f t="shared" ref="BW15:BX15" si="131">BV15+BW3-BW14</f>
        <v>476</v>
      </c>
      <c r="BX15" s="1534">
        <f t="shared" si="131"/>
        <v>374</v>
      </c>
      <c r="BY15" s="1534">
        <f t="shared" ref="BY15" si="132">BX15+BY3-BY14</f>
        <v>268</v>
      </c>
      <c r="BZ15" s="1534">
        <f t="shared" ref="BZ15:CB15" si="133">BY15+BZ3-BZ14</f>
        <v>172</v>
      </c>
      <c r="CA15" s="1534">
        <f t="shared" si="133"/>
        <v>4</v>
      </c>
      <c r="CB15" s="1534">
        <f t="shared" si="133"/>
        <v>2</v>
      </c>
      <c r="CC15" s="1534">
        <f t="shared" ref="CC15" si="134">CB15+CC3-CC14</f>
        <v>1</v>
      </c>
      <c r="CD15" s="1534">
        <f t="shared" ref="CD15" si="135">CC15+CD3-CD14</f>
        <v>512</v>
      </c>
      <c r="CE15" s="1534">
        <f t="shared" ref="CE15" si="136">CD15+CE3-CE14</f>
        <v>424</v>
      </c>
      <c r="CF15" s="1534">
        <f t="shared" ref="CF15" si="137">CE15+CF3-CF14</f>
        <v>348</v>
      </c>
      <c r="CG15" s="1534">
        <f t="shared" ref="CG15" si="138">CF15+CG3-CG14</f>
        <v>224</v>
      </c>
      <c r="CH15" s="1534">
        <f t="shared" ref="CH15" si="139">CG15+CH3-CH14</f>
        <v>70</v>
      </c>
      <c r="CI15" s="1534">
        <f t="shared" ref="CI15" si="140">CH15+CI3-CI14</f>
        <v>1</v>
      </c>
      <c r="CJ15" s="1534">
        <f t="shared" ref="CJ15" si="141">CI15+CJ3-CJ14</f>
        <v>591</v>
      </c>
      <c r="CK15" s="1534">
        <f t="shared" ref="CK15" si="142">CJ15+CK3-CK14</f>
        <v>510</v>
      </c>
      <c r="CL15" s="1534">
        <f t="shared" ref="CL15" si="143">CK15+CL3-CL14</f>
        <v>343</v>
      </c>
      <c r="CM15" s="1534">
        <f t="shared" ref="CM15" si="144">CL15+CM3-CM14</f>
        <v>305</v>
      </c>
      <c r="CN15" s="1534">
        <f t="shared" ref="CN15" si="145">CM15+CN3-CN14</f>
        <v>142</v>
      </c>
      <c r="CO15" s="1534">
        <f t="shared" ref="CO15" si="146">CN15+CO3-CO14</f>
        <v>51</v>
      </c>
      <c r="CP15" s="1534">
        <f t="shared" ref="CP15" si="147">CO15+CP3-CP14</f>
        <v>6</v>
      </c>
      <c r="CQ15" s="1534">
        <f t="shared" ref="CQ15" si="148">CP15+CQ3-CQ14</f>
        <v>4</v>
      </c>
      <c r="CR15" s="1534">
        <f t="shared" ref="CR15" si="149">CQ15+CR3-CR14</f>
        <v>3</v>
      </c>
      <c r="CS15" s="1534">
        <f t="shared" ref="CS15" si="150">CR15+CS3-CS14</f>
        <v>1</v>
      </c>
      <c r="CT15" s="1534">
        <f>CS15+CT3-CT14</f>
        <v>528</v>
      </c>
      <c r="CU15" s="1534">
        <f t="shared" ref="CU15:DE15" si="151">CT15+CU3-CU14</f>
        <v>377</v>
      </c>
      <c r="CV15" s="1534">
        <f t="shared" si="151"/>
        <v>216</v>
      </c>
      <c r="CW15" s="1534">
        <f t="shared" si="151"/>
        <v>60</v>
      </c>
      <c r="CX15" s="1534">
        <f t="shared" si="151"/>
        <v>1</v>
      </c>
      <c r="CY15" s="1534">
        <f t="shared" si="151"/>
        <v>580</v>
      </c>
      <c r="CZ15" s="1534">
        <f t="shared" si="151"/>
        <v>501</v>
      </c>
      <c r="DA15" s="1534">
        <f t="shared" si="151"/>
        <v>371</v>
      </c>
      <c r="DB15" s="1534">
        <f t="shared" si="151"/>
        <v>330</v>
      </c>
      <c r="DC15" s="1534">
        <f t="shared" si="151"/>
        <v>204</v>
      </c>
      <c r="DD15" s="1534">
        <f t="shared" si="151"/>
        <v>29</v>
      </c>
      <c r="DE15" s="1534">
        <f t="shared" si="151"/>
        <v>1</v>
      </c>
      <c r="DF15" s="1534">
        <f t="shared" ref="DF15" si="152">DE15+DF3-DF14</f>
        <v>634</v>
      </c>
      <c r="DG15" s="1534">
        <f t="shared" ref="DG15:DO15" si="153">DF15+DG3-DG14</f>
        <v>582</v>
      </c>
      <c r="DH15" s="1534">
        <f t="shared" si="153"/>
        <v>582</v>
      </c>
      <c r="DI15" s="1534">
        <f t="shared" si="153"/>
        <v>574</v>
      </c>
      <c r="DJ15" s="1534">
        <f t="shared" si="153"/>
        <v>560</v>
      </c>
      <c r="DK15" s="1534">
        <f t="shared" si="153"/>
        <v>414</v>
      </c>
      <c r="DL15" s="1534">
        <f t="shared" si="153"/>
        <v>275</v>
      </c>
      <c r="DM15" s="1534">
        <f t="shared" si="153"/>
        <v>111</v>
      </c>
      <c r="DN15" s="1534">
        <f t="shared" si="153"/>
        <v>5</v>
      </c>
      <c r="DO15" s="1534">
        <f t="shared" si="153"/>
        <v>1</v>
      </c>
      <c r="DP15" s="1534">
        <f t="shared" ref="DP15" si="154">DO15+DP3-DP14</f>
        <v>626</v>
      </c>
      <c r="DQ15" s="1534">
        <f t="shared" ref="DQ15" si="155">DP15+DQ3-DQ14</f>
        <v>545</v>
      </c>
      <c r="DR15" s="1534">
        <f t="shared" ref="DR15" si="156">DQ15+DR3-DR14</f>
        <v>361</v>
      </c>
      <c r="DS15" s="1534">
        <f t="shared" ref="DS15:DV15" si="157">DR15+DS3-DS14</f>
        <v>361</v>
      </c>
      <c r="DT15" s="1534">
        <f t="shared" si="157"/>
        <v>200</v>
      </c>
      <c r="DU15" s="1534">
        <f t="shared" si="157"/>
        <v>18</v>
      </c>
      <c r="DV15" s="1534">
        <f t="shared" si="157"/>
        <v>3</v>
      </c>
      <c r="DW15" s="1534">
        <f t="shared" ref="DW15" si="158">DV15+DW3-DW14</f>
        <v>2</v>
      </c>
      <c r="DX15" s="1534">
        <f t="shared" ref="DX15" si="159">DW15+DX3-DX14</f>
        <v>594</v>
      </c>
      <c r="DY15" s="1534">
        <f t="shared" ref="DY15" si="160">DX15+DY3-DY14</f>
        <v>526</v>
      </c>
      <c r="DZ15" s="1534">
        <f t="shared" ref="DZ15" si="161">DY15+DZ3-DZ14</f>
        <v>445</v>
      </c>
      <c r="EA15" s="1534">
        <f t="shared" ref="EA15:EN15" si="162">DZ15+EA3-EA14</f>
        <v>342</v>
      </c>
      <c r="EB15" s="1534">
        <f t="shared" si="162"/>
        <v>219</v>
      </c>
      <c r="EC15" s="1534">
        <f t="shared" si="162"/>
        <v>113</v>
      </c>
      <c r="ED15" s="1534">
        <f t="shared" si="162"/>
        <v>48</v>
      </c>
      <c r="EE15" s="1534">
        <f t="shared" si="162"/>
        <v>16</v>
      </c>
      <c r="EF15" s="1534">
        <f t="shared" si="162"/>
        <v>3</v>
      </c>
      <c r="EG15" s="1534">
        <f t="shared" si="162"/>
        <v>620</v>
      </c>
      <c r="EH15" s="1534">
        <f t="shared" si="162"/>
        <v>561</v>
      </c>
      <c r="EI15" s="1534">
        <f t="shared" si="162"/>
        <v>532</v>
      </c>
      <c r="EJ15" s="1534">
        <f t="shared" si="162"/>
        <v>444</v>
      </c>
      <c r="EK15" s="1534">
        <f t="shared" si="162"/>
        <v>344</v>
      </c>
      <c r="EL15" s="1534">
        <f t="shared" si="162"/>
        <v>208</v>
      </c>
      <c r="EM15" s="1534">
        <f t="shared" si="162"/>
        <v>95</v>
      </c>
      <c r="EN15" s="1534">
        <f t="shared" si="162"/>
        <v>5</v>
      </c>
      <c r="EO15" s="1534">
        <f t="shared" ref="EO15" si="163">EN15+EO3-EO14</f>
        <v>4</v>
      </c>
      <c r="EP15" s="1534">
        <f t="shared" ref="EP15" si="164">EO15+EP3-EP14</f>
        <v>3</v>
      </c>
      <c r="EQ15" s="1534">
        <f t="shared" ref="EQ15" si="165">EP15+EQ3-EQ14</f>
        <v>2</v>
      </c>
      <c r="ER15" s="1534">
        <f t="shared" ref="ER15" si="166">EQ15+ER3-ER14</f>
        <v>537</v>
      </c>
      <c r="ES15" s="1534">
        <f t="shared" ref="ES15:EU15" si="167">ER15+ES3-ES14</f>
        <v>530</v>
      </c>
      <c r="ET15" s="1534">
        <f t="shared" si="167"/>
        <v>404</v>
      </c>
      <c r="EU15" s="1534">
        <f t="shared" si="167"/>
        <v>348</v>
      </c>
      <c r="EV15" s="1534">
        <f t="shared" ref="EV15" si="168">EU15+EV3-EV14</f>
        <v>179</v>
      </c>
      <c r="EW15" s="1534">
        <f t="shared" ref="EW15" si="169">EV15+EW3-EW14</f>
        <v>76</v>
      </c>
      <c r="EX15" s="1534">
        <f t="shared" ref="EX15" si="170">EW15+EX3-EX14</f>
        <v>6</v>
      </c>
      <c r="EY15" s="1534">
        <f t="shared" ref="EY15:EZ15" si="171">EX15+EY3-EY14</f>
        <v>4</v>
      </c>
      <c r="EZ15" s="1534">
        <f t="shared" si="171"/>
        <v>2</v>
      </c>
      <c r="FA15" s="1534">
        <f t="shared" ref="FA15" si="172">EZ15+FA3-FA14</f>
        <v>1</v>
      </c>
      <c r="FB15" s="1534">
        <f t="shared" ref="FB15:FE15" si="173">FA15+FB3-FB14</f>
        <v>603</v>
      </c>
      <c r="FC15" s="1534">
        <f t="shared" si="173"/>
        <v>500</v>
      </c>
      <c r="FD15" s="1534">
        <f t="shared" si="173"/>
        <v>395</v>
      </c>
      <c r="FE15" s="1534">
        <f t="shared" si="173"/>
        <v>236</v>
      </c>
      <c r="FF15" s="1534">
        <f t="shared" ref="FF15" si="174">FE15+FF3-FF14</f>
        <v>126</v>
      </c>
      <c r="FG15" s="1534">
        <f t="shared" ref="FG15" si="175">FF15+FG3-FG14</f>
        <v>4</v>
      </c>
      <c r="FH15" s="1534">
        <f t="shared" ref="FH15" si="176">FG15+FH3-FH14</f>
        <v>618</v>
      </c>
      <c r="FI15" s="1534">
        <f t="shared" ref="FI15" si="177">FH15+FI3-FI14</f>
        <v>545</v>
      </c>
      <c r="FJ15" s="1534">
        <f t="shared" ref="FJ15:FL15" si="178">FI15+FJ3-FJ14</f>
        <v>354</v>
      </c>
      <c r="FK15" s="1534">
        <f t="shared" si="178"/>
        <v>141</v>
      </c>
      <c r="FL15" s="1534">
        <f t="shared" si="178"/>
        <v>25</v>
      </c>
      <c r="FM15" s="1534">
        <f t="shared" ref="FM15" si="179">FL15+FM3-FM14</f>
        <v>16</v>
      </c>
      <c r="FN15" s="1534">
        <f t="shared" ref="FN15" si="180">FM15+FN3-FN14</f>
        <v>1</v>
      </c>
      <c r="FO15" s="1534">
        <f t="shared" ref="FO15" si="181">FN15+FO3-FO14</f>
        <v>674</v>
      </c>
      <c r="FP15" s="1534">
        <f t="shared" ref="FP15:FY15" si="182">FO15+FP3-FP14</f>
        <v>561</v>
      </c>
      <c r="FQ15" s="1534">
        <f t="shared" si="182"/>
        <v>363</v>
      </c>
      <c r="FR15" s="1534">
        <f t="shared" si="182"/>
        <v>220</v>
      </c>
      <c r="FS15" s="1534">
        <f t="shared" si="182"/>
        <v>10</v>
      </c>
      <c r="FT15" s="1534">
        <f t="shared" si="182"/>
        <v>623</v>
      </c>
      <c r="FU15" s="1534">
        <f t="shared" si="182"/>
        <v>458</v>
      </c>
      <c r="FV15" s="1534">
        <f t="shared" si="182"/>
        <v>334</v>
      </c>
      <c r="FW15" s="1534">
        <f t="shared" si="182"/>
        <v>129</v>
      </c>
      <c r="FX15" s="1534">
        <f t="shared" si="182"/>
        <v>18</v>
      </c>
      <c r="FY15" s="1534">
        <f t="shared" si="182"/>
        <v>17</v>
      </c>
      <c r="FZ15" s="1534">
        <f t="shared" ref="FZ15" si="183">FY15+FZ3-FZ14</f>
        <v>1</v>
      </c>
      <c r="GA15" s="1534">
        <f t="shared" ref="GA15:GF15" si="184">FZ15+GA3-GA14</f>
        <v>668</v>
      </c>
      <c r="GB15" s="1534">
        <f t="shared" si="184"/>
        <v>528</v>
      </c>
      <c r="GC15" s="1534">
        <f t="shared" si="184"/>
        <v>411</v>
      </c>
      <c r="GD15" s="1534">
        <f t="shared" si="184"/>
        <v>259</v>
      </c>
      <c r="GE15" s="1534">
        <f t="shared" si="184"/>
        <v>30</v>
      </c>
      <c r="GF15" s="1534">
        <f t="shared" si="184"/>
        <v>10</v>
      </c>
      <c r="GG15" s="1534">
        <f t="shared" ref="GG15" si="185">GF15+GG3-GG14</f>
        <v>1</v>
      </c>
      <c r="GH15" s="1534">
        <f t="shared" ref="GH15:GO15" si="186">GG15+GH3-GH14</f>
        <v>572</v>
      </c>
      <c r="GI15" s="1534">
        <f t="shared" si="186"/>
        <v>471</v>
      </c>
      <c r="GJ15" s="1534">
        <f t="shared" si="186"/>
        <v>303</v>
      </c>
      <c r="GK15" s="1534">
        <f t="shared" si="186"/>
        <v>107</v>
      </c>
      <c r="GL15" s="1534">
        <f t="shared" si="186"/>
        <v>10</v>
      </c>
      <c r="GM15" s="1534">
        <f t="shared" si="186"/>
        <v>8</v>
      </c>
      <c r="GN15" s="1534">
        <f t="shared" si="186"/>
        <v>4</v>
      </c>
      <c r="GO15" s="1534">
        <f t="shared" si="186"/>
        <v>1</v>
      </c>
      <c r="GP15" s="1534">
        <f>GO15+GP3-GP14</f>
        <v>737</v>
      </c>
      <c r="GQ15" s="1534">
        <f t="shared" ref="GQ15:HE15" si="187">GP15+GQ3-GQ14</f>
        <v>650</v>
      </c>
      <c r="GR15" s="1534">
        <f t="shared" si="187"/>
        <v>551</v>
      </c>
      <c r="GS15" s="1534">
        <f t="shared" si="187"/>
        <v>520</v>
      </c>
      <c r="GT15" s="1534">
        <f t="shared" si="187"/>
        <v>386</v>
      </c>
      <c r="GU15" s="1534">
        <f t="shared" si="187"/>
        <v>234</v>
      </c>
      <c r="GV15" s="1534">
        <f t="shared" si="187"/>
        <v>21</v>
      </c>
      <c r="GW15" s="1534">
        <f t="shared" si="187"/>
        <v>19</v>
      </c>
      <c r="GX15" s="1534">
        <f t="shared" si="187"/>
        <v>18</v>
      </c>
      <c r="GY15" s="1534">
        <f t="shared" si="187"/>
        <v>14</v>
      </c>
      <c r="GZ15" s="1534">
        <f t="shared" si="187"/>
        <v>12</v>
      </c>
      <c r="HA15" s="1534">
        <f t="shared" si="187"/>
        <v>10</v>
      </c>
      <c r="HB15" s="1534">
        <f t="shared" si="187"/>
        <v>9</v>
      </c>
      <c r="HC15" s="1534">
        <f t="shared" si="187"/>
        <v>5</v>
      </c>
      <c r="HD15" s="1534">
        <f t="shared" si="187"/>
        <v>4</v>
      </c>
      <c r="HE15" s="1534">
        <f t="shared" si="187"/>
        <v>3</v>
      </c>
      <c r="HF15" s="1534">
        <f t="shared" ref="HF15" si="188">HE15+HF3-HF14</f>
        <v>699</v>
      </c>
      <c r="HG15" s="1534">
        <f t="shared" ref="HG15" si="189">HF15+HG3-HG14</f>
        <v>698</v>
      </c>
      <c r="HH15" s="1534">
        <f t="shared" ref="HH15:HP15" si="190">HG15+HH3-HH14</f>
        <v>624</v>
      </c>
      <c r="HI15" s="1534">
        <f t="shared" si="190"/>
        <v>499</v>
      </c>
      <c r="HJ15" s="1534">
        <f t="shared" si="190"/>
        <v>428</v>
      </c>
      <c r="HK15" s="1534">
        <f t="shared" si="190"/>
        <v>351</v>
      </c>
      <c r="HL15" s="1534">
        <f t="shared" si="190"/>
        <v>124</v>
      </c>
      <c r="HM15" s="1534">
        <f t="shared" si="190"/>
        <v>13</v>
      </c>
      <c r="HN15" s="1534">
        <f t="shared" si="190"/>
        <v>5</v>
      </c>
      <c r="HO15" s="1534">
        <f t="shared" si="190"/>
        <v>4</v>
      </c>
      <c r="HP15" s="1534">
        <f t="shared" si="190"/>
        <v>0</v>
      </c>
      <c r="HQ15" s="1534">
        <f>HQ3-HQ14</f>
        <v>0</v>
      </c>
    </row>
    <row r="19" spans="1:225" x14ac:dyDescent="0.25">
      <c r="A19" s="4871" t="s">
        <v>668</v>
      </c>
      <c r="B19" s="4871" t="s">
        <v>667</v>
      </c>
    </row>
    <row r="20" spans="1:225" x14ac:dyDescent="0.25">
      <c r="A20" s="4871" t="s">
        <v>689</v>
      </c>
      <c r="B20" s="4863">
        <v>42767</v>
      </c>
      <c r="C20" s="4863">
        <v>42768</v>
      </c>
      <c r="D20" s="4863">
        <v>42769</v>
      </c>
      <c r="E20" s="4863">
        <v>42772</v>
      </c>
      <c r="F20" s="4863">
        <v>42773</v>
      </c>
      <c r="G20" s="4863">
        <v>42774</v>
      </c>
      <c r="H20" s="4863">
        <v>42775</v>
      </c>
      <c r="I20" s="4863">
        <v>42776</v>
      </c>
      <c r="J20" s="4863">
        <v>42779</v>
      </c>
      <c r="K20" s="4863">
        <v>42780</v>
      </c>
      <c r="L20" s="4863">
        <v>42781</v>
      </c>
      <c r="M20" s="4863">
        <v>42782</v>
      </c>
      <c r="N20" s="4863">
        <v>42783</v>
      </c>
      <c r="O20" s="4863">
        <v>42795</v>
      </c>
      <c r="P20" s="4863">
        <v>42796</v>
      </c>
      <c r="Q20" s="4863">
        <v>42797</v>
      </c>
      <c r="R20" s="4863">
        <v>42800</v>
      </c>
      <c r="S20" s="4863">
        <v>42801</v>
      </c>
      <c r="T20" s="4863">
        <v>42802</v>
      </c>
      <c r="U20" s="4863">
        <v>42803</v>
      </c>
      <c r="V20" s="4863">
        <v>42804</v>
      </c>
      <c r="W20" s="4863">
        <v>42807</v>
      </c>
      <c r="X20" s="4863">
        <v>42808</v>
      </c>
      <c r="Y20" s="4863">
        <v>42809</v>
      </c>
      <c r="Z20" s="4863">
        <v>42810</v>
      </c>
      <c r="AA20" s="4863">
        <v>42811</v>
      </c>
      <c r="AB20" s="4863">
        <v>42814</v>
      </c>
      <c r="AC20" s="4863">
        <v>42815</v>
      </c>
      <c r="AD20" s="4863">
        <v>42816</v>
      </c>
      <c r="AE20" s="4863">
        <v>42817</v>
      </c>
      <c r="AF20" s="4863">
        <v>42818</v>
      </c>
      <c r="AG20" s="4863">
        <v>42821</v>
      </c>
      <c r="AH20" s="4863">
        <v>42822</v>
      </c>
      <c r="AI20" s="4863">
        <v>42823</v>
      </c>
      <c r="AJ20" s="4863">
        <v>42826</v>
      </c>
      <c r="AK20" s="4863">
        <v>42827</v>
      </c>
      <c r="AL20" s="4863">
        <v>42828</v>
      </c>
      <c r="AM20" s="4863">
        <v>42829</v>
      </c>
      <c r="AN20" s="4863">
        <v>42830</v>
      </c>
      <c r="AO20" s="4863">
        <v>42831</v>
      </c>
      <c r="AP20" s="4863">
        <v>42832</v>
      </c>
      <c r="AQ20" s="4863">
        <v>42833</v>
      </c>
      <c r="AR20" s="4863">
        <v>42834</v>
      </c>
      <c r="AS20" s="4863">
        <v>42835</v>
      </c>
      <c r="AT20" s="4863">
        <v>42836</v>
      </c>
      <c r="AU20" s="4863">
        <v>42837</v>
      </c>
      <c r="AV20" s="4863">
        <v>42838</v>
      </c>
      <c r="AW20" s="4863">
        <v>42839</v>
      </c>
      <c r="AX20" s="4863">
        <v>42842</v>
      </c>
      <c r="AY20" s="4863">
        <v>42856</v>
      </c>
      <c r="AZ20" s="4863">
        <v>42857</v>
      </c>
      <c r="BA20" s="4863">
        <v>42858</v>
      </c>
      <c r="BB20" s="4863">
        <v>42859</v>
      </c>
      <c r="BC20" s="4863">
        <v>42860</v>
      </c>
      <c r="BD20" s="4863">
        <v>42863</v>
      </c>
      <c r="BE20" s="4863">
        <v>42864</v>
      </c>
      <c r="BF20" s="4863">
        <v>42865</v>
      </c>
      <c r="BG20" s="4863">
        <v>42867</v>
      </c>
      <c r="BH20" s="4863">
        <v>42871</v>
      </c>
      <c r="BI20" s="4863">
        <v>42874</v>
      </c>
      <c r="BJ20" s="4863">
        <v>42878</v>
      </c>
      <c r="BK20" s="4863">
        <v>42879</v>
      </c>
      <c r="BL20" s="4863">
        <v>42887</v>
      </c>
      <c r="BM20" s="4863">
        <v>42888</v>
      </c>
      <c r="BN20" s="4863">
        <v>42891</v>
      </c>
      <c r="BO20" s="4863">
        <v>42892</v>
      </c>
      <c r="BP20" s="4863">
        <v>42893</v>
      </c>
      <c r="BQ20" s="4863">
        <v>42894</v>
      </c>
      <c r="BR20" s="4863">
        <v>42895</v>
      </c>
      <c r="BS20" s="4863">
        <v>42898</v>
      </c>
      <c r="BT20" s="4863">
        <v>42899</v>
      </c>
      <c r="BU20" s="4863">
        <v>42900</v>
      </c>
      <c r="BV20" s="4863">
        <v>42917</v>
      </c>
      <c r="BW20" s="4863">
        <v>42922</v>
      </c>
      <c r="BX20" s="4863">
        <v>42923</v>
      </c>
      <c r="BY20" s="4863">
        <v>42926</v>
      </c>
      <c r="BZ20" s="4863">
        <v>42927</v>
      </c>
      <c r="CA20" s="4863">
        <v>42928</v>
      </c>
      <c r="CB20" s="4863">
        <v>42929</v>
      </c>
      <c r="CC20" s="4863">
        <v>42943</v>
      </c>
      <c r="CD20" s="4863">
        <v>42948</v>
      </c>
      <c r="CE20" s="4863">
        <v>42949</v>
      </c>
      <c r="CF20" s="4863">
        <v>42950</v>
      </c>
      <c r="CG20" s="4863">
        <v>42951</v>
      </c>
      <c r="CH20" s="4863">
        <v>42954</v>
      </c>
      <c r="CI20" s="4863">
        <v>42955</v>
      </c>
      <c r="CJ20" s="4863">
        <v>42979</v>
      </c>
      <c r="CK20" s="4863">
        <v>42983</v>
      </c>
      <c r="CL20" s="4863">
        <v>42984</v>
      </c>
      <c r="CM20" s="4863">
        <v>42985</v>
      </c>
      <c r="CN20" s="4863">
        <v>42986</v>
      </c>
      <c r="CO20" s="4863">
        <v>42989</v>
      </c>
      <c r="CP20" s="4863">
        <v>42990</v>
      </c>
      <c r="CQ20" s="4863">
        <v>42991</v>
      </c>
      <c r="CR20" s="4863">
        <v>42999</v>
      </c>
      <c r="CS20" s="4863">
        <v>43004</v>
      </c>
      <c r="CT20" s="4863">
        <v>43010</v>
      </c>
      <c r="CU20" s="4863">
        <v>43011</v>
      </c>
      <c r="CV20" s="4863">
        <v>43012</v>
      </c>
      <c r="CW20" s="4863">
        <v>43013</v>
      </c>
      <c r="CX20" s="4863">
        <v>43014</v>
      </c>
      <c r="CY20" s="4863">
        <v>43040</v>
      </c>
      <c r="CZ20" s="4863">
        <v>43041</v>
      </c>
      <c r="DA20" s="4863">
        <v>43042</v>
      </c>
      <c r="DB20" s="4863">
        <v>43045</v>
      </c>
      <c r="DC20" s="4863">
        <v>43046</v>
      </c>
      <c r="DD20" s="4863">
        <v>43047</v>
      </c>
      <c r="DE20" s="4863">
        <v>43048</v>
      </c>
      <c r="DF20" s="4863">
        <v>43070</v>
      </c>
      <c r="DG20" s="4863">
        <v>43073</v>
      </c>
      <c r="DH20" s="4863">
        <v>43074</v>
      </c>
      <c r="DI20" s="4863">
        <v>43075</v>
      </c>
      <c r="DJ20" s="4863">
        <v>43076</v>
      </c>
      <c r="DK20" s="4863">
        <v>43077</v>
      </c>
      <c r="DL20" s="4863">
        <v>43080</v>
      </c>
      <c r="DM20" s="4863">
        <v>43081</v>
      </c>
      <c r="DN20" s="4863">
        <v>43082</v>
      </c>
      <c r="DO20" s="4863">
        <v>43083</v>
      </c>
      <c r="DP20" s="4863">
        <v>43101</v>
      </c>
      <c r="DQ20" s="4863">
        <v>43102</v>
      </c>
      <c r="DR20" s="4863">
        <v>43103</v>
      </c>
      <c r="DS20" s="4863">
        <v>43104</v>
      </c>
      <c r="DT20" s="4863">
        <v>43105</v>
      </c>
      <c r="DU20" s="4863">
        <v>43108</v>
      </c>
      <c r="DV20" s="4863">
        <v>43109</v>
      </c>
      <c r="DW20" s="4863">
        <v>43123</v>
      </c>
      <c r="DX20" s="4863">
        <v>43132</v>
      </c>
      <c r="DY20" s="4863">
        <v>43133</v>
      </c>
      <c r="DZ20" s="4863">
        <v>43136</v>
      </c>
      <c r="EA20" s="4863">
        <v>43137</v>
      </c>
      <c r="EB20" s="4863">
        <v>43138</v>
      </c>
      <c r="EC20" s="4863">
        <v>43139</v>
      </c>
      <c r="ED20" s="4863">
        <v>43140</v>
      </c>
      <c r="EE20" s="4863">
        <v>43143</v>
      </c>
      <c r="EF20" s="4863">
        <v>43144</v>
      </c>
      <c r="EG20" s="4863">
        <v>43160</v>
      </c>
      <c r="EH20" s="4863">
        <v>43161</v>
      </c>
      <c r="EI20" s="4863">
        <v>43164</v>
      </c>
      <c r="EJ20" s="4863">
        <v>43165</v>
      </c>
      <c r="EK20" s="4863">
        <v>43166</v>
      </c>
      <c r="EL20" s="4863">
        <v>43167</v>
      </c>
      <c r="EM20" s="4863">
        <v>43168</v>
      </c>
      <c r="EN20" s="4863">
        <v>43171</v>
      </c>
      <c r="EO20" s="4863">
        <v>43175</v>
      </c>
      <c r="EP20" s="4863">
        <v>43178</v>
      </c>
      <c r="EQ20" s="4863">
        <v>43179</v>
      </c>
      <c r="ER20" s="4863">
        <v>43191</v>
      </c>
      <c r="ES20" s="4863">
        <v>43192</v>
      </c>
      <c r="ET20" s="4863">
        <v>43193</v>
      </c>
      <c r="EU20" s="4863">
        <v>43194</v>
      </c>
      <c r="EV20" s="4863">
        <v>43195</v>
      </c>
      <c r="EW20" s="4863">
        <v>43196</v>
      </c>
      <c r="EX20" s="4863">
        <v>43199</v>
      </c>
      <c r="EY20" s="4863">
        <v>43200</v>
      </c>
      <c r="EZ20" s="4863">
        <v>43201</v>
      </c>
      <c r="FA20" s="4863">
        <v>43203</v>
      </c>
      <c r="FB20" s="4863">
        <v>43221</v>
      </c>
      <c r="FC20" s="4863">
        <v>43222</v>
      </c>
      <c r="FD20" s="4863">
        <v>43223</v>
      </c>
      <c r="FE20" s="4863">
        <v>43224</v>
      </c>
      <c r="FF20" s="4863">
        <v>43227</v>
      </c>
      <c r="FG20" s="4863">
        <v>43228</v>
      </c>
      <c r="FH20" s="4863">
        <v>43252</v>
      </c>
      <c r="FI20" s="4863">
        <v>43255</v>
      </c>
      <c r="FJ20" s="4863">
        <v>43256</v>
      </c>
      <c r="FK20" s="4863">
        <v>43257</v>
      </c>
      <c r="FL20" s="4863">
        <v>43258</v>
      </c>
      <c r="FM20" s="4863">
        <v>43277</v>
      </c>
      <c r="FN20" s="4863">
        <v>43278</v>
      </c>
      <c r="FO20" s="4863">
        <v>43282</v>
      </c>
      <c r="FP20" s="4863">
        <v>43284</v>
      </c>
      <c r="FQ20" s="4863">
        <v>43286</v>
      </c>
      <c r="FR20" s="4863">
        <v>43287</v>
      </c>
      <c r="FS20" s="4863">
        <v>43290</v>
      </c>
      <c r="FT20" s="4863">
        <v>43313</v>
      </c>
      <c r="FU20" s="4863">
        <v>43314</v>
      </c>
      <c r="FV20" s="4863">
        <v>43315</v>
      </c>
      <c r="FW20" s="4863">
        <v>43318</v>
      </c>
      <c r="FX20" s="4863">
        <v>43319</v>
      </c>
      <c r="FY20" s="4863">
        <v>43320</v>
      </c>
      <c r="FZ20" s="4863">
        <v>43341</v>
      </c>
      <c r="GA20" s="4863">
        <v>43344</v>
      </c>
      <c r="GB20" s="4863">
        <v>43348</v>
      </c>
      <c r="GC20" s="4863">
        <v>43349</v>
      </c>
      <c r="GD20" s="4863">
        <v>43350</v>
      </c>
      <c r="GE20" s="4863">
        <v>43353</v>
      </c>
      <c r="GF20" s="4863">
        <v>43354</v>
      </c>
      <c r="GG20" s="4863">
        <v>43361</v>
      </c>
      <c r="GH20" s="4863">
        <v>43374</v>
      </c>
      <c r="GI20" s="4863">
        <v>43375</v>
      </c>
      <c r="GJ20" s="4863">
        <v>43376</v>
      </c>
      <c r="GK20" s="4863">
        <v>43377</v>
      </c>
      <c r="GL20" s="4863">
        <v>43378</v>
      </c>
      <c r="GM20" s="4863">
        <v>43381</v>
      </c>
      <c r="GN20" s="4863">
        <v>43382</v>
      </c>
      <c r="GO20" s="4863">
        <v>43383</v>
      </c>
      <c r="GP20" s="4863">
        <v>43405</v>
      </c>
      <c r="GQ20" s="4863">
        <v>43406</v>
      </c>
      <c r="GR20" s="4863">
        <v>43409</v>
      </c>
      <c r="GS20" s="4863">
        <v>43410</v>
      </c>
      <c r="GT20" s="4863">
        <v>43411</v>
      </c>
      <c r="GU20" s="4863">
        <v>43412</v>
      </c>
      <c r="GV20" s="4863">
        <v>43413</v>
      </c>
      <c r="GW20" s="4863">
        <v>43416</v>
      </c>
      <c r="GX20" s="4863">
        <v>43417</v>
      </c>
      <c r="GY20" s="4863">
        <v>43419</v>
      </c>
      <c r="GZ20" s="4863">
        <v>43420</v>
      </c>
      <c r="HA20" s="4863">
        <v>43425</v>
      </c>
      <c r="HB20" s="4863">
        <v>43427</v>
      </c>
      <c r="HC20" s="4863">
        <v>43430</v>
      </c>
      <c r="HD20" s="4863">
        <v>43431</v>
      </c>
      <c r="HE20" s="4863">
        <v>43434</v>
      </c>
      <c r="HF20" s="4863">
        <v>43435</v>
      </c>
      <c r="HG20" s="4863">
        <v>43437</v>
      </c>
      <c r="HH20" s="4863">
        <v>43438</v>
      </c>
      <c r="HI20" s="4863">
        <v>43439</v>
      </c>
      <c r="HJ20" s="4863">
        <v>43440</v>
      </c>
      <c r="HK20" s="4863">
        <v>43441</v>
      </c>
      <c r="HL20" s="4863">
        <v>43444</v>
      </c>
      <c r="HM20" s="4863">
        <v>43445</v>
      </c>
      <c r="HN20" s="4863">
        <v>43446</v>
      </c>
      <c r="HO20" s="4863">
        <v>43447</v>
      </c>
      <c r="HP20" s="4863">
        <v>43458</v>
      </c>
      <c r="HQ20" s="4896" t="s">
        <v>28</v>
      </c>
    </row>
    <row r="21" spans="1:225" x14ac:dyDescent="0.25">
      <c r="A21" s="4884" t="s">
        <v>687</v>
      </c>
      <c r="B21" s="4885">
        <v>0</v>
      </c>
      <c r="C21" s="4885">
        <v>0</v>
      </c>
      <c r="D21" s="4885">
        <v>0</v>
      </c>
      <c r="E21" s="4885">
        <v>25</v>
      </c>
      <c r="F21" s="4885">
        <v>21</v>
      </c>
      <c r="G21" s="4885">
        <v>24</v>
      </c>
      <c r="H21" s="4885">
        <v>0</v>
      </c>
      <c r="I21" s="4885">
        <v>21</v>
      </c>
      <c r="J21" s="4885">
        <v>0</v>
      </c>
      <c r="K21" s="4885">
        <v>2</v>
      </c>
      <c r="L21" s="4885">
        <v>1</v>
      </c>
      <c r="M21" s="4885">
        <v>0</v>
      </c>
      <c r="N21" s="4885">
        <v>0</v>
      </c>
      <c r="O21" s="4885">
        <v>0</v>
      </c>
      <c r="P21" s="4885">
        <v>0</v>
      </c>
      <c r="Q21" s="4885">
        <v>0</v>
      </c>
      <c r="R21" s="4885">
        <v>1</v>
      </c>
      <c r="S21" s="4885">
        <v>0</v>
      </c>
      <c r="T21" s="4885">
        <v>18</v>
      </c>
      <c r="U21" s="4885">
        <v>8</v>
      </c>
      <c r="V21" s="4885">
        <v>11</v>
      </c>
      <c r="W21" s="4885">
        <v>18</v>
      </c>
      <c r="X21" s="4885">
        <v>0</v>
      </c>
      <c r="Y21" s="4885">
        <v>12</v>
      </c>
      <c r="Z21" s="4885">
        <v>0</v>
      </c>
      <c r="AA21" s="4885">
        <v>0</v>
      </c>
      <c r="AB21" s="4885">
        <v>0</v>
      </c>
      <c r="AC21" s="4885">
        <v>0</v>
      </c>
      <c r="AD21" s="4885">
        <v>5</v>
      </c>
      <c r="AE21" s="4885">
        <v>0</v>
      </c>
      <c r="AF21" s="4885">
        <v>0</v>
      </c>
      <c r="AG21" s="4885">
        <v>14</v>
      </c>
      <c r="AH21" s="4885">
        <v>0</v>
      </c>
      <c r="AI21" s="4885">
        <v>0</v>
      </c>
      <c r="AJ21" s="4885">
        <v>0</v>
      </c>
      <c r="AK21" s="4885">
        <v>0</v>
      </c>
      <c r="AL21" s="4885">
        <v>0</v>
      </c>
      <c r="AM21" s="4885">
        <v>0</v>
      </c>
      <c r="AN21" s="4885">
        <v>0</v>
      </c>
      <c r="AO21" s="4885">
        <v>0</v>
      </c>
      <c r="AP21" s="4885">
        <v>0</v>
      </c>
      <c r="AQ21" s="4885">
        <v>0</v>
      </c>
      <c r="AR21" s="4885">
        <v>0</v>
      </c>
      <c r="AS21" s="4885">
        <v>3</v>
      </c>
      <c r="AT21" s="4885">
        <v>9</v>
      </c>
      <c r="AU21" s="4885">
        <v>9</v>
      </c>
      <c r="AV21" s="4885">
        <v>1</v>
      </c>
      <c r="AW21" s="4885">
        <v>0</v>
      </c>
      <c r="AX21" s="4885">
        <v>1</v>
      </c>
      <c r="AY21" s="4885">
        <v>0</v>
      </c>
      <c r="AZ21" s="4885">
        <v>0</v>
      </c>
      <c r="BA21" s="4885">
        <v>0</v>
      </c>
      <c r="BB21" s="4885">
        <v>1</v>
      </c>
      <c r="BC21" s="4885">
        <v>0</v>
      </c>
      <c r="BD21" s="4885">
        <v>2</v>
      </c>
      <c r="BE21" s="4885">
        <v>3</v>
      </c>
      <c r="BF21" s="4885">
        <v>0</v>
      </c>
      <c r="BG21" s="4885">
        <v>1</v>
      </c>
      <c r="BH21" s="4885">
        <v>1</v>
      </c>
      <c r="BI21" s="4885">
        <v>0</v>
      </c>
      <c r="BJ21" s="4885">
        <v>0</v>
      </c>
      <c r="BK21" s="4885">
        <v>0</v>
      </c>
      <c r="BL21" s="4885">
        <v>0</v>
      </c>
      <c r="BM21" s="4885">
        <v>1</v>
      </c>
      <c r="BN21" s="4885">
        <v>0</v>
      </c>
      <c r="BO21" s="4885">
        <v>0</v>
      </c>
      <c r="BP21" s="4885">
        <v>3</v>
      </c>
      <c r="BQ21" s="4885">
        <v>1</v>
      </c>
      <c r="BR21" s="4885">
        <v>2</v>
      </c>
      <c r="BS21" s="4885">
        <v>9</v>
      </c>
      <c r="BT21" s="4885">
        <v>0</v>
      </c>
      <c r="BU21" s="4885">
        <v>1</v>
      </c>
      <c r="BV21" s="4885">
        <v>0</v>
      </c>
      <c r="BW21" s="4885">
        <v>2</v>
      </c>
      <c r="BX21" s="4885">
        <v>16</v>
      </c>
      <c r="BY21" s="4885">
        <v>17</v>
      </c>
      <c r="BZ21" s="4885">
        <v>12</v>
      </c>
      <c r="CA21" s="4885">
        <v>41</v>
      </c>
      <c r="CB21" s="4885">
        <v>1</v>
      </c>
      <c r="CC21" s="4885">
        <v>0</v>
      </c>
      <c r="CD21" s="4885">
        <v>0</v>
      </c>
      <c r="CE21" s="4885">
        <v>0</v>
      </c>
      <c r="CF21" s="4885">
        <v>11</v>
      </c>
      <c r="CG21" s="4885">
        <v>18</v>
      </c>
      <c r="CH21" s="4885">
        <v>31</v>
      </c>
      <c r="CI21" s="4885">
        <v>11</v>
      </c>
      <c r="CJ21" s="4885">
        <v>0</v>
      </c>
      <c r="CK21" s="4885">
        <v>11</v>
      </c>
      <c r="CL21" s="4885">
        <v>80</v>
      </c>
      <c r="CM21" s="4885">
        <v>24</v>
      </c>
      <c r="CN21" s="4885">
        <v>97</v>
      </c>
      <c r="CO21" s="4885">
        <v>62</v>
      </c>
      <c r="CP21" s="4885">
        <v>35</v>
      </c>
      <c r="CQ21" s="4885">
        <v>1</v>
      </c>
      <c r="CR21" s="4885">
        <v>1</v>
      </c>
      <c r="CS21" s="4885">
        <v>0</v>
      </c>
      <c r="CT21" s="4885">
        <v>22</v>
      </c>
      <c r="CU21" s="4885">
        <v>77</v>
      </c>
      <c r="CV21" s="4885">
        <v>85</v>
      </c>
      <c r="CW21" s="4885">
        <v>89</v>
      </c>
      <c r="CX21" s="4885">
        <v>48</v>
      </c>
      <c r="CY21" s="4885">
        <v>7</v>
      </c>
      <c r="CZ21" s="4885">
        <v>37</v>
      </c>
      <c r="DA21" s="4885">
        <v>88</v>
      </c>
      <c r="DB21" s="4885">
        <v>33</v>
      </c>
      <c r="DC21" s="4885">
        <v>75</v>
      </c>
      <c r="DD21" s="4885">
        <v>129</v>
      </c>
      <c r="DE21" s="4885">
        <v>24</v>
      </c>
      <c r="DF21" s="4885">
        <v>0</v>
      </c>
      <c r="DG21" s="4885">
        <v>10</v>
      </c>
      <c r="DH21" s="4885">
        <v>0</v>
      </c>
      <c r="DI21" s="4885">
        <v>4</v>
      </c>
      <c r="DJ21" s="4885">
        <v>5</v>
      </c>
      <c r="DK21" s="4885">
        <v>89</v>
      </c>
      <c r="DL21" s="4885">
        <v>96</v>
      </c>
      <c r="DM21" s="4885">
        <v>117</v>
      </c>
      <c r="DN21" s="4885">
        <v>85</v>
      </c>
      <c r="DO21" s="4885">
        <v>2</v>
      </c>
      <c r="DP21" s="4885">
        <v>0</v>
      </c>
      <c r="DQ21" s="4885">
        <v>21</v>
      </c>
      <c r="DR21" s="4885">
        <v>122</v>
      </c>
      <c r="DS21" s="4885">
        <v>0</v>
      </c>
      <c r="DT21" s="4885">
        <v>128</v>
      </c>
      <c r="DU21" s="4885">
        <v>134</v>
      </c>
      <c r="DV21" s="4885">
        <v>10</v>
      </c>
      <c r="DW21" s="4885">
        <v>1</v>
      </c>
      <c r="DX21" s="4885">
        <v>7</v>
      </c>
      <c r="DY21" s="4885">
        <v>39</v>
      </c>
      <c r="DZ21" s="4885">
        <v>42</v>
      </c>
      <c r="EA21" s="4885">
        <v>75</v>
      </c>
      <c r="EB21" s="4885">
        <v>83</v>
      </c>
      <c r="EC21" s="4885">
        <v>72</v>
      </c>
      <c r="ED21" s="4885">
        <v>42</v>
      </c>
      <c r="EE21" s="4885">
        <v>26</v>
      </c>
      <c r="EF21" s="4885">
        <v>11</v>
      </c>
      <c r="EG21" s="4885">
        <v>0</v>
      </c>
      <c r="EH21" s="4885">
        <v>11</v>
      </c>
      <c r="EI21" s="4885">
        <v>14</v>
      </c>
      <c r="EJ21" s="4885">
        <v>63</v>
      </c>
      <c r="EK21" s="4885">
        <v>71</v>
      </c>
      <c r="EL21" s="4885">
        <v>109</v>
      </c>
      <c r="EM21" s="4885">
        <v>81</v>
      </c>
      <c r="EN21" s="4885">
        <v>72</v>
      </c>
      <c r="EO21" s="4885">
        <v>1</v>
      </c>
      <c r="EP21" s="4885">
        <v>1</v>
      </c>
      <c r="EQ21" s="4885">
        <v>0</v>
      </c>
      <c r="ER21" s="4885">
        <v>0</v>
      </c>
      <c r="ES21" s="4885">
        <v>2</v>
      </c>
      <c r="ET21" s="4885">
        <v>46</v>
      </c>
      <c r="EU21" s="4885">
        <v>46</v>
      </c>
      <c r="EV21" s="4885">
        <v>135</v>
      </c>
      <c r="EW21" s="4885">
        <v>79</v>
      </c>
      <c r="EX21" s="4885">
        <v>45</v>
      </c>
      <c r="EY21" s="4885">
        <v>0</v>
      </c>
      <c r="EZ21" s="4885">
        <v>0</v>
      </c>
      <c r="FA21" s="4885">
        <v>1</v>
      </c>
      <c r="FB21" s="4885">
        <v>21</v>
      </c>
      <c r="FC21" s="4885">
        <v>88</v>
      </c>
      <c r="FD21" s="4885">
        <v>74</v>
      </c>
      <c r="FE21" s="4885">
        <v>98</v>
      </c>
      <c r="FF21" s="4885">
        <v>89</v>
      </c>
      <c r="FG21" s="4885">
        <v>84</v>
      </c>
      <c r="FH21" s="4885">
        <v>0</v>
      </c>
      <c r="FI21" s="4885">
        <v>19</v>
      </c>
      <c r="FJ21" s="4885">
        <v>124</v>
      </c>
      <c r="FK21" s="4885">
        <v>155</v>
      </c>
      <c r="FL21" s="4885">
        <v>89</v>
      </c>
      <c r="FM21" s="4885">
        <v>3</v>
      </c>
      <c r="FN21" s="4885">
        <v>0</v>
      </c>
      <c r="FO21" s="4885">
        <v>0</v>
      </c>
      <c r="FP21" s="4885">
        <v>51</v>
      </c>
      <c r="FQ21" s="4885">
        <v>121</v>
      </c>
      <c r="FR21" s="4885">
        <v>89</v>
      </c>
      <c r="FS21" s="4885">
        <v>132</v>
      </c>
      <c r="FT21" s="4885">
        <v>1</v>
      </c>
      <c r="FU21" s="4885">
        <v>60</v>
      </c>
      <c r="FV21" s="4885">
        <v>75</v>
      </c>
      <c r="FW21" s="4885">
        <v>135</v>
      </c>
      <c r="FX21" s="4885">
        <v>91</v>
      </c>
      <c r="FY21" s="4885">
        <v>0</v>
      </c>
      <c r="FZ21" s="4885">
        <v>0</v>
      </c>
      <c r="GA21" s="4885">
        <v>0</v>
      </c>
      <c r="GB21" s="4885">
        <v>42</v>
      </c>
      <c r="GC21" s="4885">
        <v>65</v>
      </c>
      <c r="GD21" s="4885">
        <v>88</v>
      </c>
      <c r="GE21" s="4885">
        <v>172</v>
      </c>
      <c r="GF21" s="4885">
        <v>10</v>
      </c>
      <c r="GG21" s="4885">
        <v>3</v>
      </c>
      <c r="GH21" s="4885">
        <v>19</v>
      </c>
      <c r="GI21" s="4885">
        <v>19</v>
      </c>
      <c r="GJ21" s="4885">
        <v>0</v>
      </c>
      <c r="GK21" s="4885">
        <v>0</v>
      </c>
      <c r="GL21" s="4885">
        <v>20</v>
      </c>
      <c r="GM21" s="4885">
        <v>0</v>
      </c>
      <c r="GN21" s="4885">
        <v>0</v>
      </c>
      <c r="GO21" s="4885">
        <v>0</v>
      </c>
      <c r="GP21" s="4885">
        <v>0</v>
      </c>
      <c r="GQ21" s="4885">
        <v>19</v>
      </c>
      <c r="GR21" s="4885">
        <v>46</v>
      </c>
      <c r="GS21" s="4885">
        <v>5</v>
      </c>
      <c r="GT21" s="4885">
        <v>64</v>
      </c>
      <c r="GU21" s="4885">
        <v>79</v>
      </c>
      <c r="GV21" s="4885">
        <v>117</v>
      </c>
      <c r="GW21" s="4885">
        <v>1</v>
      </c>
      <c r="GX21" s="4885">
        <v>0</v>
      </c>
      <c r="GY21" s="4885">
        <v>1</v>
      </c>
      <c r="GZ21" s="4885">
        <v>0</v>
      </c>
      <c r="HA21" s="4885">
        <v>1</v>
      </c>
      <c r="HB21" s="4885">
        <v>0</v>
      </c>
      <c r="HC21" s="4885">
        <v>0</v>
      </c>
      <c r="HD21" s="4885">
        <v>0</v>
      </c>
      <c r="HE21" s="4885">
        <v>0</v>
      </c>
      <c r="HF21" s="4885">
        <v>0</v>
      </c>
      <c r="HG21" s="4885">
        <v>1</v>
      </c>
      <c r="HH21" s="4885">
        <v>0</v>
      </c>
      <c r="HI21" s="4885">
        <v>0</v>
      </c>
      <c r="HJ21" s="4885">
        <v>0</v>
      </c>
      <c r="HK21" s="4885">
        <v>0</v>
      </c>
      <c r="HL21" s="4885">
        <v>32</v>
      </c>
      <c r="HM21" s="4885">
        <v>0</v>
      </c>
      <c r="HN21" s="4885">
        <v>0</v>
      </c>
      <c r="HO21" s="4885">
        <v>0</v>
      </c>
      <c r="HP21" s="4885">
        <v>0</v>
      </c>
      <c r="HQ21" s="4885">
        <v>5815</v>
      </c>
    </row>
    <row r="22" spans="1:225" x14ac:dyDescent="0.25">
      <c r="A22" s="4884" t="s">
        <v>693</v>
      </c>
      <c r="B22" s="4885">
        <v>0</v>
      </c>
      <c r="C22" s="4885">
        <v>0</v>
      </c>
      <c r="D22" s="4885">
        <v>0</v>
      </c>
      <c r="E22" s="4885">
        <v>0</v>
      </c>
      <c r="F22" s="4885">
        <v>0</v>
      </c>
      <c r="G22" s="4885">
        <v>0</v>
      </c>
      <c r="H22" s="4885">
        <v>0</v>
      </c>
      <c r="I22" s="4885">
        <v>0</v>
      </c>
      <c r="J22" s="4885">
        <v>0</v>
      </c>
      <c r="K22" s="4885">
        <v>0</v>
      </c>
      <c r="L22" s="4885">
        <v>0</v>
      </c>
      <c r="M22" s="4885">
        <v>0</v>
      </c>
      <c r="N22" s="4885">
        <v>0</v>
      </c>
      <c r="O22" s="4885">
        <v>0</v>
      </c>
      <c r="P22" s="4885">
        <v>0</v>
      </c>
      <c r="Q22" s="4885">
        <v>0</v>
      </c>
      <c r="R22" s="4885">
        <v>97</v>
      </c>
      <c r="S22" s="4885">
        <v>0</v>
      </c>
      <c r="T22" s="4885">
        <v>0</v>
      </c>
      <c r="U22" s="4885">
        <v>0</v>
      </c>
      <c r="V22" s="4885">
        <v>0</v>
      </c>
      <c r="W22" s="4885">
        <v>0</v>
      </c>
      <c r="X22" s="4885">
        <v>0</v>
      </c>
      <c r="Y22" s="4885">
        <v>0</v>
      </c>
      <c r="Z22" s="4885">
        <v>0</v>
      </c>
      <c r="AA22" s="4885">
        <v>0</v>
      </c>
      <c r="AB22" s="4885">
        <v>0</v>
      </c>
      <c r="AC22" s="4885">
        <v>0</v>
      </c>
      <c r="AD22" s="4885">
        <v>0</v>
      </c>
      <c r="AE22" s="4885">
        <v>0</v>
      </c>
      <c r="AF22" s="4885">
        <v>0</v>
      </c>
      <c r="AG22" s="4885">
        <v>0</v>
      </c>
      <c r="AH22" s="4885">
        <v>0</v>
      </c>
      <c r="AI22" s="4885">
        <v>0</v>
      </c>
      <c r="AJ22" s="4885">
        <v>0</v>
      </c>
      <c r="AK22" s="4885">
        <v>0</v>
      </c>
      <c r="AL22" s="4885">
        <v>0</v>
      </c>
      <c r="AM22" s="4885">
        <v>0</v>
      </c>
      <c r="AN22" s="4885">
        <v>0</v>
      </c>
      <c r="AO22" s="4885">
        <v>0</v>
      </c>
      <c r="AP22" s="4885">
        <v>0</v>
      </c>
      <c r="AQ22" s="4885">
        <v>0</v>
      </c>
      <c r="AR22" s="4885">
        <v>0</v>
      </c>
      <c r="AS22" s="4885">
        <v>0</v>
      </c>
      <c r="AT22" s="4885">
        <v>0</v>
      </c>
      <c r="AU22" s="4885">
        <v>0</v>
      </c>
      <c r="AV22" s="4885">
        <v>0</v>
      </c>
      <c r="AW22" s="4885">
        <v>0</v>
      </c>
      <c r="AX22" s="4885">
        <v>0</v>
      </c>
      <c r="AY22" s="4885">
        <v>0</v>
      </c>
      <c r="AZ22" s="4885">
        <v>0</v>
      </c>
      <c r="BA22" s="4885">
        <v>0</v>
      </c>
      <c r="BB22" s="4885">
        <v>0</v>
      </c>
      <c r="BC22" s="4885">
        <v>0</v>
      </c>
      <c r="BD22" s="4885">
        <v>0</v>
      </c>
      <c r="BE22" s="4885">
        <v>0</v>
      </c>
      <c r="BF22" s="4885">
        <v>0</v>
      </c>
      <c r="BG22" s="4885">
        <v>0</v>
      </c>
      <c r="BH22" s="4885">
        <v>0</v>
      </c>
      <c r="BI22" s="4885">
        <v>0</v>
      </c>
      <c r="BJ22" s="4885">
        <v>0</v>
      </c>
      <c r="BK22" s="4885">
        <v>0</v>
      </c>
      <c r="BL22" s="4885">
        <v>0</v>
      </c>
      <c r="BM22" s="4885">
        <v>0</v>
      </c>
      <c r="BN22" s="4885">
        <v>0</v>
      </c>
      <c r="BO22" s="4885">
        <v>0</v>
      </c>
      <c r="BP22" s="4885">
        <v>0</v>
      </c>
      <c r="BQ22" s="4885">
        <v>0</v>
      </c>
      <c r="BR22" s="4885">
        <v>0</v>
      </c>
      <c r="BS22" s="4885">
        <v>0</v>
      </c>
      <c r="BT22" s="4885">
        <v>0</v>
      </c>
      <c r="BU22" s="4885">
        <v>0</v>
      </c>
      <c r="BV22" s="4885">
        <v>0</v>
      </c>
      <c r="BW22" s="4885">
        <v>0</v>
      </c>
      <c r="BX22" s="4885">
        <v>0</v>
      </c>
      <c r="BY22" s="4885">
        <v>0</v>
      </c>
      <c r="BZ22" s="4885">
        <v>0</v>
      </c>
      <c r="CA22" s="4885">
        <v>0</v>
      </c>
      <c r="CB22" s="4885">
        <v>0</v>
      </c>
      <c r="CC22" s="4885">
        <v>0</v>
      </c>
      <c r="CD22" s="4885">
        <v>0</v>
      </c>
      <c r="CE22" s="4885">
        <v>0</v>
      </c>
      <c r="CF22" s="4885">
        <v>0</v>
      </c>
      <c r="CG22" s="4885">
        <v>0</v>
      </c>
      <c r="CH22" s="4885">
        <v>0</v>
      </c>
      <c r="CI22" s="4885">
        <v>0</v>
      </c>
      <c r="CJ22" s="4885">
        <v>0</v>
      </c>
      <c r="CK22" s="4885">
        <v>0</v>
      </c>
      <c r="CL22" s="4885">
        <v>0</v>
      </c>
      <c r="CM22" s="4885">
        <v>0</v>
      </c>
      <c r="CN22" s="4885">
        <v>0</v>
      </c>
      <c r="CO22" s="4885">
        <v>0</v>
      </c>
      <c r="CP22" s="4885">
        <v>0</v>
      </c>
      <c r="CQ22" s="4885">
        <v>0</v>
      </c>
      <c r="CR22" s="4885">
        <v>0</v>
      </c>
      <c r="CS22" s="4885">
        <v>0</v>
      </c>
      <c r="CT22" s="4885">
        <v>0</v>
      </c>
      <c r="CU22" s="4885">
        <v>0</v>
      </c>
      <c r="CV22" s="4885">
        <v>0</v>
      </c>
      <c r="CW22" s="4885">
        <v>0</v>
      </c>
      <c r="CX22" s="4885">
        <v>0</v>
      </c>
      <c r="CY22" s="4885">
        <v>0</v>
      </c>
      <c r="CZ22" s="4885">
        <v>0</v>
      </c>
      <c r="DA22" s="4885">
        <v>0</v>
      </c>
      <c r="DB22" s="4885">
        <v>0</v>
      </c>
      <c r="DC22" s="4885">
        <v>0</v>
      </c>
      <c r="DD22" s="4885">
        <v>0</v>
      </c>
      <c r="DE22" s="4885">
        <v>0</v>
      </c>
      <c r="DF22" s="4885">
        <v>0</v>
      </c>
      <c r="DG22" s="4885">
        <v>0</v>
      </c>
      <c r="DH22" s="4885">
        <v>0</v>
      </c>
      <c r="DI22" s="4885">
        <v>0</v>
      </c>
      <c r="DJ22" s="4885">
        <v>0</v>
      </c>
      <c r="DK22" s="4885">
        <v>0</v>
      </c>
      <c r="DL22" s="4885">
        <v>2</v>
      </c>
      <c r="DM22" s="4885">
        <v>0</v>
      </c>
      <c r="DN22" s="4885">
        <v>0</v>
      </c>
      <c r="DO22" s="4885">
        <v>0</v>
      </c>
      <c r="DP22" s="4885">
        <v>0</v>
      </c>
      <c r="DQ22" s="4885">
        <v>0</v>
      </c>
      <c r="DR22" s="4885">
        <v>0</v>
      </c>
      <c r="DS22" s="4885">
        <v>0</v>
      </c>
      <c r="DT22" s="4885">
        <v>0</v>
      </c>
      <c r="DU22" s="4885">
        <v>0</v>
      </c>
      <c r="DV22" s="4885">
        <v>0</v>
      </c>
      <c r="DW22" s="4885">
        <v>0</v>
      </c>
      <c r="DX22" s="4885">
        <v>0</v>
      </c>
      <c r="DY22" s="4885">
        <v>0</v>
      </c>
      <c r="DZ22" s="4885">
        <v>0</v>
      </c>
      <c r="EA22" s="4885">
        <v>0</v>
      </c>
      <c r="EB22" s="4885">
        <v>0</v>
      </c>
      <c r="EC22" s="4885">
        <v>0</v>
      </c>
      <c r="ED22" s="4885">
        <v>0</v>
      </c>
      <c r="EE22" s="4885">
        <v>0</v>
      </c>
      <c r="EF22" s="4885">
        <v>0</v>
      </c>
      <c r="EG22" s="4885">
        <v>0</v>
      </c>
      <c r="EH22" s="4885">
        <v>0</v>
      </c>
      <c r="EI22" s="4885">
        <v>0</v>
      </c>
      <c r="EJ22" s="4885">
        <v>0</v>
      </c>
      <c r="EK22" s="4885">
        <v>0</v>
      </c>
      <c r="EL22" s="4885">
        <v>0</v>
      </c>
      <c r="EM22" s="4885">
        <v>0</v>
      </c>
      <c r="EN22" s="4885">
        <v>0</v>
      </c>
      <c r="EO22" s="4885">
        <v>0</v>
      </c>
      <c r="EP22" s="4885">
        <v>0</v>
      </c>
      <c r="EQ22" s="4885">
        <v>0</v>
      </c>
      <c r="ER22" s="4885">
        <v>0</v>
      </c>
      <c r="ES22" s="4885">
        <v>0</v>
      </c>
      <c r="ET22" s="4885">
        <v>0</v>
      </c>
      <c r="EU22" s="4885">
        <v>0</v>
      </c>
      <c r="EV22" s="4885">
        <v>0</v>
      </c>
      <c r="EW22" s="4885">
        <v>0</v>
      </c>
      <c r="EX22" s="4885">
        <v>0</v>
      </c>
      <c r="EY22" s="4885">
        <v>0</v>
      </c>
      <c r="EZ22" s="4885">
        <v>0</v>
      </c>
      <c r="FA22" s="4885">
        <v>0</v>
      </c>
      <c r="FB22" s="4885">
        <v>0</v>
      </c>
      <c r="FC22" s="4885">
        <v>0</v>
      </c>
      <c r="FD22" s="4885">
        <v>0</v>
      </c>
      <c r="FE22" s="4885">
        <v>0</v>
      </c>
      <c r="FF22" s="4885">
        <v>0</v>
      </c>
      <c r="FG22" s="4885">
        <v>0</v>
      </c>
      <c r="FH22" s="4885">
        <v>0</v>
      </c>
      <c r="FI22" s="4885">
        <v>0</v>
      </c>
      <c r="FJ22" s="4885">
        <v>0</v>
      </c>
      <c r="FK22" s="4885">
        <v>0</v>
      </c>
      <c r="FL22" s="4885">
        <v>0</v>
      </c>
      <c r="FM22" s="4885">
        <v>0</v>
      </c>
      <c r="FN22" s="4885">
        <v>0</v>
      </c>
      <c r="FO22" s="4885">
        <v>0</v>
      </c>
      <c r="FP22" s="4885">
        <v>0</v>
      </c>
      <c r="FQ22" s="4885">
        <v>0</v>
      </c>
      <c r="FR22" s="4885">
        <v>0</v>
      </c>
      <c r="FS22" s="4885">
        <v>0</v>
      </c>
      <c r="FT22" s="4885">
        <v>0</v>
      </c>
      <c r="FU22" s="4885">
        <v>0</v>
      </c>
      <c r="FV22" s="4885">
        <v>0</v>
      </c>
      <c r="FW22" s="4885">
        <v>0</v>
      </c>
      <c r="FX22" s="4885">
        <v>0</v>
      </c>
      <c r="FY22" s="4885">
        <v>0</v>
      </c>
      <c r="FZ22" s="4885">
        <v>0</v>
      </c>
      <c r="GA22" s="4885">
        <v>0</v>
      </c>
      <c r="GB22" s="4885">
        <v>0</v>
      </c>
      <c r="GC22" s="4885">
        <v>0</v>
      </c>
      <c r="GD22" s="4885">
        <v>0</v>
      </c>
      <c r="GE22" s="4885">
        <v>0</v>
      </c>
      <c r="GF22" s="4885">
        <v>0</v>
      </c>
      <c r="GG22" s="4885">
        <v>0</v>
      </c>
      <c r="GH22" s="4885">
        <v>0</v>
      </c>
      <c r="GI22" s="4885">
        <v>0</v>
      </c>
      <c r="GJ22" s="4885">
        <v>0</v>
      </c>
      <c r="GK22" s="4885">
        <v>0</v>
      </c>
      <c r="GL22" s="4885">
        <v>0</v>
      </c>
      <c r="GM22" s="4885">
        <v>0</v>
      </c>
      <c r="GN22" s="4885">
        <v>0</v>
      </c>
      <c r="GO22" s="4885">
        <v>0</v>
      </c>
      <c r="GP22" s="4885">
        <v>0</v>
      </c>
      <c r="GQ22" s="4885">
        <v>0</v>
      </c>
      <c r="GR22" s="4885">
        <v>0</v>
      </c>
      <c r="GS22" s="4885">
        <v>0</v>
      </c>
      <c r="GT22" s="4885">
        <v>0</v>
      </c>
      <c r="GU22" s="4885">
        <v>0</v>
      </c>
      <c r="GV22" s="4885">
        <v>0</v>
      </c>
      <c r="GW22" s="4885">
        <v>0</v>
      </c>
      <c r="GX22" s="4885">
        <v>0</v>
      </c>
      <c r="GY22" s="4885">
        <v>0</v>
      </c>
      <c r="GZ22" s="4885">
        <v>0</v>
      </c>
      <c r="HA22" s="4885">
        <v>0</v>
      </c>
      <c r="HB22" s="4885">
        <v>0</v>
      </c>
      <c r="HC22" s="4885">
        <v>0</v>
      </c>
      <c r="HD22" s="4885">
        <v>0</v>
      </c>
      <c r="HE22" s="4885">
        <v>0</v>
      </c>
      <c r="HF22" s="4885">
        <v>0</v>
      </c>
      <c r="HG22" s="4885">
        <v>0</v>
      </c>
      <c r="HH22" s="4885">
        <v>0</v>
      </c>
      <c r="HI22" s="4885">
        <v>0</v>
      </c>
      <c r="HJ22" s="4885">
        <v>0</v>
      </c>
      <c r="HK22" s="4885">
        <v>0</v>
      </c>
      <c r="HL22" s="4885">
        <v>0</v>
      </c>
      <c r="HM22" s="4885">
        <v>0</v>
      </c>
      <c r="HN22" s="4885">
        <v>0</v>
      </c>
      <c r="HO22" s="4885">
        <v>0</v>
      </c>
      <c r="HP22" s="4885">
        <v>0</v>
      </c>
      <c r="HQ22" s="4885">
        <v>99</v>
      </c>
    </row>
    <row r="23" spans="1:225" x14ac:dyDescent="0.25">
      <c r="A23" s="1534" t="s">
        <v>690</v>
      </c>
      <c r="B23" s="1534">
        <f>B21-B22</f>
        <v>0</v>
      </c>
      <c r="C23" s="1534">
        <f>B23+C21-C22</f>
        <v>0</v>
      </c>
      <c r="D23" s="1534">
        <f t="shared" ref="D23:S23" si="191">C23+D21-D22</f>
        <v>0</v>
      </c>
      <c r="E23" s="1534">
        <f t="shared" si="191"/>
        <v>25</v>
      </c>
      <c r="F23" s="1534">
        <f t="shared" si="191"/>
        <v>46</v>
      </c>
      <c r="G23" s="1534">
        <f t="shared" si="191"/>
        <v>70</v>
      </c>
      <c r="H23" s="1534">
        <f t="shared" si="191"/>
        <v>70</v>
      </c>
      <c r="I23" s="1534">
        <f t="shared" si="191"/>
        <v>91</v>
      </c>
      <c r="J23" s="1534">
        <f t="shared" si="191"/>
        <v>91</v>
      </c>
      <c r="K23" s="1534">
        <f t="shared" si="191"/>
        <v>93</v>
      </c>
      <c r="L23" s="1534">
        <f t="shared" si="191"/>
        <v>94</v>
      </c>
      <c r="M23" s="1534">
        <f t="shared" si="191"/>
        <v>94</v>
      </c>
      <c r="N23" s="1534">
        <f t="shared" si="191"/>
        <v>94</v>
      </c>
      <c r="O23" s="1534">
        <f t="shared" si="191"/>
        <v>94</v>
      </c>
      <c r="P23" s="1534">
        <f t="shared" si="191"/>
        <v>94</v>
      </c>
      <c r="Q23" s="1534">
        <f t="shared" si="191"/>
        <v>94</v>
      </c>
      <c r="R23" s="1534">
        <f t="shared" si="191"/>
        <v>-2</v>
      </c>
      <c r="S23" s="1534">
        <f t="shared" si="191"/>
        <v>-2</v>
      </c>
      <c r="T23" s="1534">
        <f t="shared" ref="T23:AA23" si="192">S23+T21-T22</f>
        <v>16</v>
      </c>
      <c r="U23" s="1534">
        <f t="shared" si="192"/>
        <v>24</v>
      </c>
      <c r="V23" s="1534">
        <f t="shared" si="192"/>
        <v>35</v>
      </c>
      <c r="W23" s="1534">
        <f t="shared" si="192"/>
        <v>53</v>
      </c>
      <c r="X23" s="1534">
        <f t="shared" si="192"/>
        <v>53</v>
      </c>
      <c r="Y23" s="1534">
        <f t="shared" si="192"/>
        <v>65</v>
      </c>
      <c r="Z23" s="1534">
        <f t="shared" si="192"/>
        <v>65</v>
      </c>
      <c r="AA23" s="1534">
        <f t="shared" si="192"/>
        <v>65</v>
      </c>
      <c r="AB23" s="1534">
        <f t="shared" ref="AB23:AG23" si="193">AA23+AB21-AB22</f>
        <v>65</v>
      </c>
      <c r="AC23" s="1534">
        <f t="shared" si="193"/>
        <v>65</v>
      </c>
      <c r="AD23" s="1534">
        <f t="shared" si="193"/>
        <v>70</v>
      </c>
      <c r="AE23" s="1534">
        <f t="shared" si="193"/>
        <v>70</v>
      </c>
      <c r="AF23" s="1534">
        <f t="shared" si="193"/>
        <v>70</v>
      </c>
      <c r="AG23" s="1534">
        <f t="shared" si="193"/>
        <v>84</v>
      </c>
      <c r="AH23" s="1534">
        <f t="shared" ref="AH23:AS23" si="194">AG23+AH21-AH22</f>
        <v>84</v>
      </c>
      <c r="AI23" s="1534">
        <f t="shared" si="194"/>
        <v>84</v>
      </c>
      <c r="AJ23" s="1534">
        <f t="shared" si="194"/>
        <v>84</v>
      </c>
      <c r="AK23" s="1534">
        <f t="shared" si="194"/>
        <v>84</v>
      </c>
      <c r="AL23" s="1534">
        <f t="shared" si="194"/>
        <v>84</v>
      </c>
      <c r="AM23" s="1534">
        <f t="shared" si="194"/>
        <v>84</v>
      </c>
      <c r="AN23" s="1534">
        <f t="shared" si="194"/>
        <v>84</v>
      </c>
      <c r="AO23" s="1534">
        <f t="shared" si="194"/>
        <v>84</v>
      </c>
      <c r="AP23" s="1534">
        <f t="shared" si="194"/>
        <v>84</v>
      </c>
      <c r="AQ23" s="1534">
        <f t="shared" si="194"/>
        <v>84</v>
      </c>
      <c r="AR23" s="1534">
        <f t="shared" si="194"/>
        <v>84</v>
      </c>
      <c r="AS23" s="1534">
        <f t="shared" si="194"/>
        <v>87</v>
      </c>
      <c r="AT23" s="1534">
        <f>AS23+AT21-AT22</f>
        <v>96</v>
      </c>
      <c r="AU23" s="1534">
        <f>AT23+AU21-AU22</f>
        <v>105</v>
      </c>
      <c r="AV23" s="1534">
        <f>AU23+AV21-AV22</f>
        <v>106</v>
      </c>
      <c r="AW23" s="1534">
        <f>AV23+AW21-AW22</f>
        <v>106</v>
      </c>
      <c r="AX23" s="1534">
        <f>AW23+AX21-AX22</f>
        <v>107</v>
      </c>
      <c r="AY23" s="1534">
        <f t="shared" ref="AY23:BF23" si="195">AX23+AY21-AY22</f>
        <v>107</v>
      </c>
      <c r="AZ23" s="1534">
        <f t="shared" si="195"/>
        <v>107</v>
      </c>
      <c r="BA23" s="1534">
        <f t="shared" si="195"/>
        <v>107</v>
      </c>
      <c r="BB23" s="1534">
        <f t="shared" si="195"/>
        <v>108</v>
      </c>
      <c r="BC23" s="1534">
        <f t="shared" si="195"/>
        <v>108</v>
      </c>
      <c r="BD23" s="1534">
        <f t="shared" si="195"/>
        <v>110</v>
      </c>
      <c r="BE23" s="1534">
        <f t="shared" si="195"/>
        <v>113</v>
      </c>
      <c r="BF23" s="1534">
        <f t="shared" si="195"/>
        <v>113</v>
      </c>
      <c r="BG23" s="1534">
        <f t="shared" ref="BG23" si="196">BF23+BG21-BG22</f>
        <v>114</v>
      </c>
      <c r="BH23" s="1534">
        <f t="shared" ref="BH23" si="197">BG23+BH21-BH22</f>
        <v>115</v>
      </c>
      <c r="BI23" s="1534">
        <f t="shared" ref="BI23" si="198">BH23+BI21-BI22</f>
        <v>115</v>
      </c>
      <c r="BJ23" s="1534">
        <f t="shared" ref="BJ23:BX23" si="199">BI23+BJ21-BJ22</f>
        <v>115</v>
      </c>
      <c r="BK23" s="1534">
        <f t="shared" si="199"/>
        <v>115</v>
      </c>
      <c r="BL23" s="1534">
        <f t="shared" si="199"/>
        <v>115</v>
      </c>
      <c r="BM23" s="1534">
        <f t="shared" si="199"/>
        <v>116</v>
      </c>
      <c r="BN23" s="1534">
        <f t="shared" si="199"/>
        <v>116</v>
      </c>
      <c r="BO23" s="1534">
        <f t="shared" si="199"/>
        <v>116</v>
      </c>
      <c r="BP23" s="1534">
        <f t="shared" si="199"/>
        <v>119</v>
      </c>
      <c r="BQ23" s="1534">
        <f t="shared" si="199"/>
        <v>120</v>
      </c>
      <c r="BR23" s="1534">
        <f t="shared" si="199"/>
        <v>122</v>
      </c>
      <c r="BS23" s="1534">
        <f t="shared" si="199"/>
        <v>131</v>
      </c>
      <c r="BT23" s="1534">
        <f t="shared" si="199"/>
        <v>131</v>
      </c>
      <c r="BU23" s="1534">
        <f t="shared" si="199"/>
        <v>132</v>
      </c>
      <c r="BV23" s="1534">
        <f t="shared" si="199"/>
        <v>132</v>
      </c>
      <c r="BW23" s="1534">
        <f t="shared" si="199"/>
        <v>134</v>
      </c>
      <c r="BX23" s="1534">
        <f t="shared" si="199"/>
        <v>150</v>
      </c>
      <c r="BY23" s="1534">
        <f t="shared" ref="BY23" si="200">BX23+BY21-BY22</f>
        <v>167</v>
      </c>
      <c r="BZ23" s="1534">
        <f t="shared" ref="BZ23:CE23" si="201">BY23+BZ21-BZ22</f>
        <v>179</v>
      </c>
      <c r="CA23" s="1534">
        <f t="shared" si="201"/>
        <v>220</v>
      </c>
      <c r="CB23" s="1534">
        <f t="shared" si="201"/>
        <v>221</v>
      </c>
      <c r="CC23" s="1534">
        <f t="shared" si="201"/>
        <v>221</v>
      </c>
      <c r="CD23" s="1534">
        <f t="shared" si="201"/>
        <v>221</v>
      </c>
      <c r="CE23" s="1534">
        <f t="shared" si="201"/>
        <v>221</v>
      </c>
      <c r="CF23" s="1534">
        <f t="shared" ref="CF23" si="202">CE23+CF21-CF22</f>
        <v>232</v>
      </c>
      <c r="CG23" s="1534">
        <f t="shared" ref="CG23" si="203">CF23+CG21-CG22</f>
        <v>250</v>
      </c>
      <c r="CH23" s="1534">
        <f t="shared" ref="CH23:CI23" si="204">CG23+CH21-CH22</f>
        <v>281</v>
      </c>
      <c r="CI23" s="1534">
        <f t="shared" si="204"/>
        <v>292</v>
      </c>
      <c r="CJ23" s="1534">
        <f t="shared" ref="CJ23" si="205">CI23+CJ21-CJ22</f>
        <v>292</v>
      </c>
      <c r="CK23" s="1534">
        <f t="shared" ref="CK23:CQ23" si="206">CJ23+CK21-CK22</f>
        <v>303</v>
      </c>
      <c r="CL23" s="1534">
        <f t="shared" si="206"/>
        <v>383</v>
      </c>
      <c r="CM23" s="1534">
        <f t="shared" si="206"/>
        <v>407</v>
      </c>
      <c r="CN23" s="1534">
        <f t="shared" si="206"/>
        <v>504</v>
      </c>
      <c r="CO23" s="1534">
        <f t="shared" si="206"/>
        <v>566</v>
      </c>
      <c r="CP23" s="1534">
        <f t="shared" si="206"/>
        <v>601</v>
      </c>
      <c r="CQ23" s="1534">
        <f t="shared" si="206"/>
        <v>602</v>
      </c>
      <c r="CR23" s="1534">
        <f t="shared" ref="CR23" si="207">CQ23+CR21-CR22</f>
        <v>603</v>
      </c>
      <c r="CS23" s="1534">
        <f t="shared" ref="CS23" si="208">CR23+CS21-CS22</f>
        <v>603</v>
      </c>
      <c r="CT23" s="1534">
        <f t="shared" ref="CT23:DE23" si="209">CS23+CT21-CT22</f>
        <v>625</v>
      </c>
      <c r="CU23" s="1534">
        <f t="shared" si="209"/>
        <v>702</v>
      </c>
      <c r="CV23" s="1534">
        <f t="shared" si="209"/>
        <v>787</v>
      </c>
      <c r="CW23" s="1534">
        <f t="shared" si="209"/>
        <v>876</v>
      </c>
      <c r="CX23" s="1534">
        <f t="shared" si="209"/>
        <v>924</v>
      </c>
      <c r="CY23" s="1534">
        <f t="shared" si="209"/>
        <v>931</v>
      </c>
      <c r="CZ23" s="1534">
        <f t="shared" si="209"/>
        <v>968</v>
      </c>
      <c r="DA23" s="1534">
        <f t="shared" si="209"/>
        <v>1056</v>
      </c>
      <c r="DB23" s="1534">
        <f t="shared" si="209"/>
        <v>1089</v>
      </c>
      <c r="DC23" s="1534">
        <f t="shared" si="209"/>
        <v>1164</v>
      </c>
      <c r="DD23" s="1534">
        <f t="shared" si="209"/>
        <v>1293</v>
      </c>
      <c r="DE23" s="1534">
        <f t="shared" si="209"/>
        <v>1317</v>
      </c>
      <c r="DF23" s="1534">
        <f t="shared" ref="DF23" si="210">DE23+DF21-DF22</f>
        <v>1317</v>
      </c>
      <c r="DG23" s="1534">
        <f t="shared" ref="DG23:DO23" si="211">DF23+DG21-DG22</f>
        <v>1327</v>
      </c>
      <c r="DH23" s="1534">
        <f t="shared" si="211"/>
        <v>1327</v>
      </c>
      <c r="DI23" s="1534">
        <f t="shared" si="211"/>
        <v>1331</v>
      </c>
      <c r="DJ23" s="1534">
        <f t="shared" si="211"/>
        <v>1336</v>
      </c>
      <c r="DK23" s="1534">
        <f t="shared" si="211"/>
        <v>1425</v>
      </c>
      <c r="DL23" s="1534">
        <f t="shared" si="211"/>
        <v>1519</v>
      </c>
      <c r="DM23" s="1534">
        <f t="shared" si="211"/>
        <v>1636</v>
      </c>
      <c r="DN23" s="1534">
        <f t="shared" si="211"/>
        <v>1721</v>
      </c>
      <c r="DO23" s="1534">
        <f t="shared" si="211"/>
        <v>1723</v>
      </c>
      <c r="DP23" s="1534">
        <f t="shared" ref="DP23" si="212">DO23+DP21-DP22</f>
        <v>1723</v>
      </c>
      <c r="DQ23" s="1534">
        <f t="shared" ref="DQ23" si="213">DP23+DQ21-DQ22</f>
        <v>1744</v>
      </c>
      <c r="DR23" s="1534">
        <f t="shared" ref="DR23" si="214">DQ23+DR21-DR22</f>
        <v>1866</v>
      </c>
      <c r="DS23" s="1534">
        <f t="shared" ref="DS23:DV23" si="215">DR23+DS21-DS22</f>
        <v>1866</v>
      </c>
      <c r="DT23" s="1534">
        <f t="shared" si="215"/>
        <v>1994</v>
      </c>
      <c r="DU23" s="1534">
        <f t="shared" si="215"/>
        <v>2128</v>
      </c>
      <c r="DV23" s="1534">
        <f t="shared" si="215"/>
        <v>2138</v>
      </c>
      <c r="DW23" s="1534">
        <f t="shared" ref="DW23" si="216">DV23+DW21-DW22</f>
        <v>2139</v>
      </c>
      <c r="DX23" s="1534">
        <f t="shared" ref="DX23" si="217">DW23+DX21-DX22</f>
        <v>2146</v>
      </c>
      <c r="DY23" s="1534">
        <f t="shared" ref="DY23" si="218">DX23+DY21-DY22</f>
        <v>2185</v>
      </c>
      <c r="DZ23" s="1534">
        <f t="shared" ref="DZ23" si="219">DY23+DZ21-DZ22</f>
        <v>2227</v>
      </c>
      <c r="EA23" s="1534">
        <f t="shared" ref="EA23:EN23" si="220">DZ23+EA21-EA22</f>
        <v>2302</v>
      </c>
      <c r="EB23" s="1534">
        <f t="shared" si="220"/>
        <v>2385</v>
      </c>
      <c r="EC23" s="1534">
        <f t="shared" si="220"/>
        <v>2457</v>
      </c>
      <c r="ED23" s="1534">
        <f t="shared" si="220"/>
        <v>2499</v>
      </c>
      <c r="EE23" s="1534">
        <f t="shared" si="220"/>
        <v>2525</v>
      </c>
      <c r="EF23" s="1534">
        <f t="shared" si="220"/>
        <v>2536</v>
      </c>
      <c r="EG23" s="1534">
        <f t="shared" si="220"/>
        <v>2536</v>
      </c>
      <c r="EH23" s="1534">
        <f t="shared" si="220"/>
        <v>2547</v>
      </c>
      <c r="EI23" s="1534">
        <f t="shared" si="220"/>
        <v>2561</v>
      </c>
      <c r="EJ23" s="1534">
        <f t="shared" si="220"/>
        <v>2624</v>
      </c>
      <c r="EK23" s="1534">
        <f t="shared" si="220"/>
        <v>2695</v>
      </c>
      <c r="EL23" s="1534">
        <f t="shared" si="220"/>
        <v>2804</v>
      </c>
      <c r="EM23" s="1534">
        <f t="shared" si="220"/>
        <v>2885</v>
      </c>
      <c r="EN23" s="1534">
        <f t="shared" si="220"/>
        <v>2957</v>
      </c>
      <c r="EO23" s="1534">
        <f t="shared" ref="EO23" si="221">EN23+EO21-EO22</f>
        <v>2958</v>
      </c>
      <c r="EP23" s="1534">
        <f t="shared" ref="EP23" si="222">EO23+EP21-EP22</f>
        <v>2959</v>
      </c>
      <c r="EQ23" s="1534">
        <f t="shared" ref="EQ23" si="223">EP23+EQ21-EQ22</f>
        <v>2959</v>
      </c>
      <c r="ER23" s="1534">
        <f t="shared" ref="ER23" si="224">EQ23+ER21-ER22</f>
        <v>2959</v>
      </c>
      <c r="ES23" s="1534">
        <f t="shared" ref="ES23:EZ23" si="225">ER23+ES21-ES22</f>
        <v>2961</v>
      </c>
      <c r="ET23" s="1534">
        <f t="shared" si="225"/>
        <v>3007</v>
      </c>
      <c r="EU23" s="1534">
        <f t="shared" si="225"/>
        <v>3053</v>
      </c>
      <c r="EV23" s="1534">
        <f t="shared" si="225"/>
        <v>3188</v>
      </c>
      <c r="EW23" s="1534">
        <f t="shared" si="225"/>
        <v>3267</v>
      </c>
      <c r="EX23" s="1534">
        <f t="shared" si="225"/>
        <v>3312</v>
      </c>
      <c r="EY23" s="1534">
        <f t="shared" si="225"/>
        <v>3312</v>
      </c>
      <c r="EZ23" s="1534">
        <f t="shared" si="225"/>
        <v>3312</v>
      </c>
      <c r="FA23" s="1534">
        <f t="shared" ref="FA23" si="226">EZ23+FA21-FA22</f>
        <v>3313</v>
      </c>
      <c r="FB23" s="1534">
        <f t="shared" ref="FB23:FE23" si="227">FA23+FB21-FB22</f>
        <v>3334</v>
      </c>
      <c r="FC23" s="1534">
        <f t="shared" si="227"/>
        <v>3422</v>
      </c>
      <c r="FD23" s="1534">
        <f t="shared" si="227"/>
        <v>3496</v>
      </c>
      <c r="FE23" s="1534">
        <f t="shared" si="227"/>
        <v>3594</v>
      </c>
      <c r="FF23" s="1534">
        <f t="shared" ref="FF23" si="228">FE23+FF21-FF22</f>
        <v>3683</v>
      </c>
      <c r="FG23" s="1534">
        <f t="shared" ref="FG23" si="229">FF23+FG21-FG22</f>
        <v>3767</v>
      </c>
      <c r="FH23" s="1534">
        <f t="shared" ref="FH23" si="230">FG23+FH21-FH22</f>
        <v>3767</v>
      </c>
      <c r="FI23" s="1534">
        <f t="shared" ref="FI23" si="231">FH23+FI21-FI22</f>
        <v>3786</v>
      </c>
      <c r="FJ23" s="1534">
        <f t="shared" ref="FJ23" si="232">FI23+FJ21-FJ22</f>
        <v>3910</v>
      </c>
      <c r="FK23" s="1534">
        <f t="shared" ref="FK23:FL23" si="233">FJ23+FK21-FK22</f>
        <v>4065</v>
      </c>
      <c r="FL23" s="1534">
        <f t="shared" si="233"/>
        <v>4154</v>
      </c>
      <c r="FM23" s="1534">
        <f t="shared" ref="FM23" si="234">FL23+FM21-FM22</f>
        <v>4157</v>
      </c>
      <c r="FN23" s="1534">
        <f t="shared" ref="FN23" si="235">FM23+FN21-FN22</f>
        <v>4157</v>
      </c>
      <c r="FO23" s="1534">
        <f t="shared" ref="FO23" si="236">FN23+FO21-FO22</f>
        <v>4157</v>
      </c>
      <c r="FP23" s="1534">
        <f t="shared" ref="FP23:FY23" si="237">FO23+FP21-FP22</f>
        <v>4208</v>
      </c>
      <c r="FQ23" s="1534">
        <f t="shared" si="237"/>
        <v>4329</v>
      </c>
      <c r="FR23" s="1534">
        <f t="shared" si="237"/>
        <v>4418</v>
      </c>
      <c r="FS23" s="1534">
        <f t="shared" si="237"/>
        <v>4550</v>
      </c>
      <c r="FT23" s="1534">
        <f t="shared" si="237"/>
        <v>4551</v>
      </c>
      <c r="FU23" s="1534">
        <f t="shared" si="237"/>
        <v>4611</v>
      </c>
      <c r="FV23" s="1534">
        <f t="shared" si="237"/>
        <v>4686</v>
      </c>
      <c r="FW23" s="1534">
        <f t="shared" si="237"/>
        <v>4821</v>
      </c>
      <c r="FX23" s="1534">
        <f t="shared" si="237"/>
        <v>4912</v>
      </c>
      <c r="FY23" s="1534">
        <f t="shared" si="237"/>
        <v>4912</v>
      </c>
      <c r="FZ23" s="1534">
        <f t="shared" ref="FZ23" si="238">FY23+FZ21-FZ22</f>
        <v>4912</v>
      </c>
      <c r="GA23" s="1534">
        <f t="shared" ref="GA23:GF23" si="239">FZ23+GA21-GA22</f>
        <v>4912</v>
      </c>
      <c r="GB23" s="1534">
        <f t="shared" si="239"/>
        <v>4954</v>
      </c>
      <c r="GC23" s="1534">
        <f t="shared" si="239"/>
        <v>5019</v>
      </c>
      <c r="GD23" s="1534">
        <f t="shared" si="239"/>
        <v>5107</v>
      </c>
      <c r="GE23" s="1534">
        <f t="shared" si="239"/>
        <v>5279</v>
      </c>
      <c r="GF23" s="1534">
        <f t="shared" si="239"/>
        <v>5289</v>
      </c>
      <c r="GG23" s="1534">
        <f t="shared" ref="GG23" si="240">GF23+GG21-GG22</f>
        <v>5292</v>
      </c>
      <c r="GH23" s="1534">
        <f t="shared" ref="GH23:GO23" si="241">GG23+GH21-GH22</f>
        <v>5311</v>
      </c>
      <c r="GI23" s="1534">
        <f t="shared" si="241"/>
        <v>5330</v>
      </c>
      <c r="GJ23" s="1534">
        <f t="shared" si="241"/>
        <v>5330</v>
      </c>
      <c r="GK23" s="1534">
        <f t="shared" si="241"/>
        <v>5330</v>
      </c>
      <c r="GL23" s="1534">
        <f t="shared" si="241"/>
        <v>5350</v>
      </c>
      <c r="GM23" s="1534">
        <f t="shared" si="241"/>
        <v>5350</v>
      </c>
      <c r="GN23" s="1534">
        <f t="shared" si="241"/>
        <v>5350</v>
      </c>
      <c r="GO23" s="1534">
        <f t="shared" si="241"/>
        <v>5350</v>
      </c>
      <c r="GP23" s="1534">
        <f t="shared" ref="GP23" si="242">GO23+GP21-GP22</f>
        <v>5350</v>
      </c>
      <c r="GQ23" s="1534">
        <f t="shared" ref="GQ23:HB23" si="243">GP23+GQ21-GQ22</f>
        <v>5369</v>
      </c>
      <c r="GR23" s="1534">
        <f t="shared" si="243"/>
        <v>5415</v>
      </c>
      <c r="GS23" s="1534">
        <f t="shared" si="243"/>
        <v>5420</v>
      </c>
      <c r="GT23" s="1534">
        <f t="shared" si="243"/>
        <v>5484</v>
      </c>
      <c r="GU23" s="1534">
        <f t="shared" si="243"/>
        <v>5563</v>
      </c>
      <c r="GV23" s="1534">
        <f t="shared" si="243"/>
        <v>5680</v>
      </c>
      <c r="GW23" s="1534">
        <f t="shared" si="243"/>
        <v>5681</v>
      </c>
      <c r="GX23" s="1534">
        <f t="shared" si="243"/>
        <v>5681</v>
      </c>
      <c r="GY23" s="1534">
        <f t="shared" si="243"/>
        <v>5682</v>
      </c>
      <c r="GZ23" s="1534">
        <f t="shared" si="243"/>
        <v>5682</v>
      </c>
      <c r="HA23" s="1534">
        <f t="shared" si="243"/>
        <v>5683</v>
      </c>
      <c r="HB23" s="1534">
        <f t="shared" si="243"/>
        <v>5683</v>
      </c>
      <c r="HC23" s="1534">
        <f t="shared" ref="HC23" si="244">HB23+HC21-HC22</f>
        <v>5683</v>
      </c>
      <c r="HD23" s="1534">
        <f t="shared" ref="HD23:HE23" si="245">HC23+HD21-HD22</f>
        <v>5683</v>
      </c>
      <c r="HE23" s="1534">
        <f t="shared" si="245"/>
        <v>5683</v>
      </c>
      <c r="HF23" s="1534">
        <f t="shared" ref="HF23" si="246">HE23+HF21-HF22</f>
        <v>5683</v>
      </c>
      <c r="HG23" s="1534">
        <f t="shared" ref="HG23" si="247">HF23+HG21-HG22</f>
        <v>5684</v>
      </c>
      <c r="HH23" s="1534">
        <f t="shared" ref="HH23:HP23" si="248">HG23+HH21-HH22</f>
        <v>5684</v>
      </c>
      <c r="HI23" s="1534">
        <f t="shared" si="248"/>
        <v>5684</v>
      </c>
      <c r="HJ23" s="1534">
        <f t="shared" si="248"/>
        <v>5684</v>
      </c>
      <c r="HK23" s="1534">
        <f t="shared" si="248"/>
        <v>5684</v>
      </c>
      <c r="HL23" s="1534">
        <f t="shared" si="248"/>
        <v>5716</v>
      </c>
      <c r="HM23" s="1534">
        <f t="shared" si="248"/>
        <v>5716</v>
      </c>
      <c r="HN23" s="1534">
        <f t="shared" si="248"/>
        <v>5716</v>
      </c>
      <c r="HO23" s="1534">
        <f t="shared" si="248"/>
        <v>5716</v>
      </c>
      <c r="HP23" s="1534">
        <f t="shared" si="248"/>
        <v>5716</v>
      </c>
      <c r="HQ23" s="1534">
        <f t="shared" ref="HQ23" si="249">HQ21-HQ22</f>
        <v>5716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DH37"/>
  <sheetViews>
    <sheetView showGridLines="0" workbookViewId="0">
      <pane xSplit="1" ySplit="3" topLeftCell="DB4" activePane="bottomRight" state="frozen"/>
      <selection pane="topRight" activeCell="B1" sqref="B1"/>
      <selection pane="bottomLeft" activeCell="A4" sqref="A4"/>
      <selection pane="bottomRight" activeCell="DI3" sqref="DI3"/>
    </sheetView>
  </sheetViews>
  <sheetFormatPr defaultColWidth="9.109375" defaultRowHeight="11.4" x14ac:dyDescent="0.2"/>
  <cols>
    <col min="1" max="1" width="73.33203125" style="1384" bestFit="1" customWidth="1"/>
    <col min="2" max="3" width="9.88671875" style="1384" bestFit="1" customWidth="1"/>
    <col min="4" max="5" width="8.88671875" style="1384" bestFit="1" customWidth="1"/>
    <col min="6" max="8" width="9.88671875" style="1384" bestFit="1" customWidth="1"/>
    <col min="9" max="9" width="7.88671875" style="1384" bestFit="1" customWidth="1"/>
    <col min="10" max="18" width="9.109375" style="1384"/>
    <col min="19" max="28" width="8.88671875" style="1384" bestFit="1" customWidth="1"/>
    <col min="29" max="43" width="9.109375" style="1384"/>
    <col min="44" max="44" width="8.109375" style="1384" customWidth="1"/>
    <col min="45" max="48" width="8.88671875" style="1384" bestFit="1" customWidth="1"/>
    <col min="49" max="60" width="9.88671875" style="1384" bestFit="1" customWidth="1"/>
    <col min="61" max="61" width="7.88671875" style="1384" bestFit="1" customWidth="1"/>
    <col min="62" max="70" width="8.88671875" style="1384" bestFit="1" customWidth="1"/>
    <col min="71" max="82" width="9.109375" style="1384"/>
    <col min="83" max="83" width="7.88671875" style="1384" bestFit="1" customWidth="1"/>
    <col min="84" max="86" width="8.88671875" style="1384" bestFit="1" customWidth="1"/>
    <col min="87" max="87" width="7.88671875" style="1384" bestFit="1" customWidth="1"/>
    <col min="88" max="100" width="9.109375" style="1384"/>
    <col min="101" max="112" width="9.88671875" style="1384" bestFit="1" customWidth="1"/>
    <col min="113" max="16384" width="9.109375" style="1384"/>
  </cols>
  <sheetData>
    <row r="1" spans="1:112" ht="12" x14ac:dyDescent="0.25">
      <c r="A1" s="1410" t="s">
        <v>257</v>
      </c>
      <c r="B1" s="1410"/>
      <c r="C1" s="1410"/>
      <c r="D1" s="1410"/>
      <c r="E1" s="1410"/>
      <c r="F1" s="1410"/>
      <c r="G1" s="1410"/>
    </row>
    <row r="2" spans="1:112" ht="12" x14ac:dyDescent="0.25">
      <c r="B2" s="4865">
        <v>42691</v>
      </c>
      <c r="C2" s="4865">
        <v>42698</v>
      </c>
      <c r="D2" s="4865">
        <v>42705</v>
      </c>
      <c r="E2" s="4865">
        <v>42712</v>
      </c>
      <c r="F2" s="4865">
        <v>42719</v>
      </c>
      <c r="G2" s="4865">
        <v>42726</v>
      </c>
      <c r="H2" s="1430">
        <v>42733</v>
      </c>
      <c r="I2" s="1430">
        <v>42740</v>
      </c>
      <c r="J2" s="4865">
        <v>42747</v>
      </c>
      <c r="K2" s="4865">
        <v>42754</v>
      </c>
      <c r="L2" s="4865">
        <v>42761</v>
      </c>
      <c r="M2" s="4865">
        <v>42768</v>
      </c>
      <c r="N2" s="4865">
        <v>42775</v>
      </c>
      <c r="O2" s="4865">
        <v>42782</v>
      </c>
      <c r="P2" s="4865">
        <v>42789</v>
      </c>
      <c r="Q2" s="4865">
        <v>42796</v>
      </c>
      <c r="R2" s="4865">
        <v>42803</v>
      </c>
      <c r="S2" s="4865">
        <v>42810</v>
      </c>
      <c r="T2" s="4865">
        <v>42817</v>
      </c>
      <c r="U2" s="4865">
        <v>42824</v>
      </c>
      <c r="V2" s="4865">
        <v>42831</v>
      </c>
      <c r="W2" s="4865">
        <v>42838</v>
      </c>
      <c r="X2" s="4865">
        <v>42845</v>
      </c>
      <c r="Y2" s="4865">
        <v>42852</v>
      </c>
      <c r="Z2" s="4865">
        <v>42859</v>
      </c>
      <c r="AA2" s="4865">
        <v>42866</v>
      </c>
      <c r="AB2" s="4865">
        <v>42873</v>
      </c>
      <c r="AC2" s="4865">
        <v>42880</v>
      </c>
      <c r="AD2" s="4865">
        <v>42887</v>
      </c>
      <c r="AE2" s="4865">
        <v>42894</v>
      </c>
      <c r="AF2" s="4865">
        <v>42901</v>
      </c>
      <c r="AG2" s="4865">
        <v>42908</v>
      </c>
      <c r="AH2" s="4865">
        <v>42915</v>
      </c>
      <c r="AI2" s="4865">
        <v>42922</v>
      </c>
      <c r="AJ2" s="4865">
        <v>42929</v>
      </c>
      <c r="AK2" s="4865">
        <v>42936</v>
      </c>
      <c r="AL2" s="4865">
        <v>42943</v>
      </c>
      <c r="AM2" s="4865">
        <v>42950</v>
      </c>
      <c r="AN2" s="4865">
        <v>42957</v>
      </c>
      <c r="AO2" s="4865">
        <v>42964</v>
      </c>
      <c r="AP2" s="4865">
        <v>42971</v>
      </c>
      <c r="AQ2" s="4865">
        <v>42978</v>
      </c>
      <c r="AR2" s="4865">
        <v>42985</v>
      </c>
      <c r="AS2" s="4865">
        <v>42992</v>
      </c>
      <c r="AT2" s="4865">
        <v>42999</v>
      </c>
      <c r="AU2" s="4865">
        <v>43006</v>
      </c>
      <c r="AV2" s="4865">
        <v>43013</v>
      </c>
      <c r="AW2" s="4865">
        <v>43020</v>
      </c>
      <c r="AX2" s="4865">
        <v>43027</v>
      </c>
      <c r="AY2" s="4865">
        <v>43034</v>
      </c>
      <c r="AZ2" s="4865">
        <v>43041</v>
      </c>
      <c r="BA2" s="4865">
        <v>43048</v>
      </c>
      <c r="BB2" s="4865">
        <v>43055</v>
      </c>
      <c r="BC2" s="4865">
        <v>43062</v>
      </c>
      <c r="BD2" s="4865">
        <v>43069</v>
      </c>
      <c r="BE2" s="4865">
        <v>43076</v>
      </c>
      <c r="BF2" s="4865">
        <v>43083</v>
      </c>
      <c r="BG2" s="4865">
        <v>43090</v>
      </c>
      <c r="BH2" s="4865">
        <v>43097</v>
      </c>
      <c r="BI2" s="4865">
        <v>43104</v>
      </c>
      <c r="BJ2" s="4865">
        <v>43111</v>
      </c>
      <c r="BK2" s="4865">
        <v>43118</v>
      </c>
      <c r="BL2" s="4865">
        <v>43125</v>
      </c>
      <c r="BM2" s="4865">
        <v>43132</v>
      </c>
      <c r="BN2" s="4865">
        <v>43139</v>
      </c>
      <c r="BO2" s="4865">
        <v>43146</v>
      </c>
      <c r="BP2" s="4865">
        <v>43153</v>
      </c>
      <c r="BQ2" s="4865">
        <v>43160</v>
      </c>
      <c r="BR2" s="4865">
        <v>43167</v>
      </c>
      <c r="BS2" s="4865">
        <v>43174</v>
      </c>
      <c r="BT2" s="4865">
        <v>43181</v>
      </c>
      <c r="BU2" s="4865">
        <v>43188</v>
      </c>
      <c r="BV2" s="4865">
        <v>43195</v>
      </c>
      <c r="BW2" s="4865">
        <v>43202</v>
      </c>
      <c r="BX2" s="4865">
        <v>43209</v>
      </c>
      <c r="BY2" s="4865">
        <v>43216</v>
      </c>
      <c r="BZ2" s="4865">
        <v>43223</v>
      </c>
      <c r="CA2" s="4865">
        <v>43230</v>
      </c>
      <c r="CB2" s="4865">
        <v>43237</v>
      </c>
      <c r="CC2" s="4865">
        <v>43244</v>
      </c>
      <c r="CD2" s="4865">
        <v>43251</v>
      </c>
      <c r="CE2" s="4865">
        <v>43258</v>
      </c>
      <c r="CF2" s="4865">
        <v>43265</v>
      </c>
      <c r="CG2" s="4865">
        <v>43272</v>
      </c>
      <c r="CH2" s="4865">
        <v>43279</v>
      </c>
      <c r="CI2" s="4865">
        <v>43286</v>
      </c>
      <c r="CJ2" s="4865">
        <v>43293</v>
      </c>
      <c r="CK2" s="4865">
        <v>43300</v>
      </c>
      <c r="CL2" s="4865">
        <v>43307</v>
      </c>
      <c r="CM2" s="4865">
        <v>43314</v>
      </c>
      <c r="CN2" s="4865">
        <v>43321</v>
      </c>
      <c r="CO2" s="4865">
        <v>43328</v>
      </c>
      <c r="CP2" s="4865">
        <v>43335</v>
      </c>
      <c r="CQ2" s="4865">
        <v>43342</v>
      </c>
      <c r="CR2" s="4865">
        <v>43349</v>
      </c>
      <c r="CS2" s="4865">
        <v>43356</v>
      </c>
      <c r="CT2" s="4865">
        <v>43363</v>
      </c>
      <c r="CU2" s="4865">
        <v>43370</v>
      </c>
      <c r="CV2" s="4865">
        <v>43377</v>
      </c>
      <c r="CW2" s="4865">
        <v>43384</v>
      </c>
      <c r="CX2" s="4865">
        <v>43391</v>
      </c>
      <c r="CY2" s="4865">
        <v>43398</v>
      </c>
      <c r="CZ2" s="4865">
        <v>43405</v>
      </c>
      <c r="DA2" s="4865">
        <v>43412</v>
      </c>
      <c r="DB2" s="4865">
        <v>43419</v>
      </c>
      <c r="DC2" s="4865">
        <v>43426</v>
      </c>
      <c r="DD2" s="4865">
        <v>43433</v>
      </c>
      <c r="DE2" s="4865">
        <v>43440</v>
      </c>
      <c r="DF2" s="4865">
        <v>43447</v>
      </c>
      <c r="DG2" s="4865">
        <v>43454</v>
      </c>
      <c r="DH2" s="4865">
        <v>43461</v>
      </c>
    </row>
    <row r="3" spans="1:112" ht="12" x14ac:dyDescent="0.25">
      <c r="B3" s="4865">
        <v>42691</v>
      </c>
      <c r="C3" s="4865">
        <v>42698</v>
      </c>
      <c r="D3" s="4865">
        <v>42705</v>
      </c>
      <c r="E3" s="4865">
        <v>42712</v>
      </c>
      <c r="F3" s="4865">
        <v>42719</v>
      </c>
      <c r="G3" s="4865">
        <v>42726</v>
      </c>
      <c r="H3" s="1430">
        <v>42733</v>
      </c>
      <c r="I3" s="1430">
        <v>42740</v>
      </c>
      <c r="J3" s="4865">
        <v>42747</v>
      </c>
      <c r="K3" s="4865">
        <v>42754</v>
      </c>
      <c r="L3" s="4865">
        <v>42761</v>
      </c>
      <c r="M3" s="4865">
        <v>42768</v>
      </c>
      <c r="N3" s="4865">
        <v>42775</v>
      </c>
      <c r="O3" s="4865">
        <v>42782</v>
      </c>
      <c r="P3" s="4865">
        <v>42789</v>
      </c>
      <c r="Q3" s="4865">
        <v>42796</v>
      </c>
      <c r="R3" s="4865">
        <v>42803</v>
      </c>
      <c r="S3" s="4865">
        <v>42810</v>
      </c>
      <c r="T3" s="4865">
        <v>42817</v>
      </c>
      <c r="U3" s="4865">
        <v>42824</v>
      </c>
      <c r="V3" s="4865">
        <v>42831</v>
      </c>
      <c r="W3" s="4865">
        <v>42838</v>
      </c>
      <c r="X3" s="4865">
        <v>42845</v>
      </c>
      <c r="Y3" s="4865">
        <v>42852</v>
      </c>
      <c r="Z3" s="4865">
        <v>42859</v>
      </c>
      <c r="AA3" s="4865">
        <v>42866</v>
      </c>
      <c r="AB3" s="4865">
        <v>42873</v>
      </c>
      <c r="AC3" s="4865">
        <v>42880</v>
      </c>
      <c r="AD3" s="4865">
        <v>42887</v>
      </c>
      <c r="AE3" s="4865">
        <v>42894</v>
      </c>
      <c r="AF3" s="4865">
        <v>42901</v>
      </c>
      <c r="AG3" s="4865">
        <v>42908</v>
      </c>
      <c r="AH3" s="4865">
        <v>42915</v>
      </c>
      <c r="AI3" s="4865">
        <v>42922</v>
      </c>
      <c r="AJ3" s="4865">
        <v>42929</v>
      </c>
      <c r="AK3" s="4865">
        <v>42936</v>
      </c>
      <c r="AL3" s="4865">
        <v>42943</v>
      </c>
      <c r="AM3" s="4865">
        <v>42950</v>
      </c>
      <c r="AN3" s="4865">
        <v>42957</v>
      </c>
      <c r="AO3" s="4865">
        <v>42964</v>
      </c>
      <c r="AP3" s="4865">
        <v>42971</v>
      </c>
      <c r="AQ3" s="4865">
        <v>42978</v>
      </c>
      <c r="AR3" s="4865">
        <v>42985</v>
      </c>
      <c r="AS3" s="4865">
        <v>42992</v>
      </c>
      <c r="AT3" s="4865">
        <v>42999</v>
      </c>
      <c r="AU3" s="4865">
        <v>43006</v>
      </c>
      <c r="AV3" s="4865">
        <v>43013</v>
      </c>
      <c r="AW3" s="4865">
        <v>43020</v>
      </c>
      <c r="AX3" s="4865">
        <v>43027</v>
      </c>
      <c r="AY3" s="4865">
        <v>43034</v>
      </c>
      <c r="AZ3" s="4865">
        <v>43041</v>
      </c>
      <c r="BA3" s="4865">
        <v>43048</v>
      </c>
      <c r="BB3" s="4865">
        <v>43055</v>
      </c>
      <c r="BC3" s="4865">
        <v>43062</v>
      </c>
      <c r="BD3" s="4865">
        <v>43069</v>
      </c>
      <c r="BE3" s="4865">
        <v>43076</v>
      </c>
      <c r="BF3" s="4865">
        <v>43083</v>
      </c>
      <c r="BG3" s="4865">
        <v>43090</v>
      </c>
      <c r="BH3" s="4865">
        <v>43097</v>
      </c>
      <c r="BI3" s="4865">
        <v>43104</v>
      </c>
      <c r="BJ3" s="4865">
        <v>43111</v>
      </c>
      <c r="BK3" s="4865">
        <v>43118</v>
      </c>
      <c r="BL3" s="4865">
        <v>43125</v>
      </c>
      <c r="BM3" s="4865">
        <v>43132</v>
      </c>
      <c r="BN3" s="4865">
        <v>43139</v>
      </c>
      <c r="BO3" s="4865">
        <v>43146</v>
      </c>
      <c r="BP3" s="4865">
        <v>43153</v>
      </c>
      <c r="BQ3" s="4865">
        <v>43160</v>
      </c>
      <c r="BR3" s="4865">
        <v>43167</v>
      </c>
      <c r="BS3" s="4865">
        <v>43174</v>
      </c>
      <c r="BT3" s="4865">
        <v>43181</v>
      </c>
      <c r="BU3" s="4865">
        <v>43188</v>
      </c>
      <c r="BV3" s="4865">
        <v>43195</v>
      </c>
      <c r="BW3" s="4865">
        <v>43202</v>
      </c>
      <c r="BX3" s="4865">
        <v>43209</v>
      </c>
      <c r="BY3" s="4865">
        <v>43216</v>
      </c>
      <c r="BZ3" s="4865">
        <v>43223</v>
      </c>
      <c r="CA3" s="4865">
        <v>43230</v>
      </c>
      <c r="CB3" s="4865">
        <v>43237</v>
      </c>
      <c r="CC3" s="4865">
        <v>43244</v>
      </c>
      <c r="CD3" s="4865">
        <v>43251</v>
      </c>
      <c r="CE3" s="4865">
        <v>43258</v>
      </c>
      <c r="CF3" s="4865">
        <v>43265</v>
      </c>
      <c r="CG3" s="4865">
        <v>43272</v>
      </c>
      <c r="CH3" s="4865">
        <v>43279</v>
      </c>
      <c r="CI3" s="4865">
        <v>43286</v>
      </c>
      <c r="CJ3" s="4865">
        <v>43293</v>
      </c>
      <c r="CK3" s="4865">
        <v>43300</v>
      </c>
      <c r="CL3" s="4865">
        <v>43307</v>
      </c>
      <c r="CM3" s="4865">
        <v>43314</v>
      </c>
      <c r="CN3" s="4865">
        <v>43321</v>
      </c>
      <c r="CO3" s="4865">
        <v>43328</v>
      </c>
      <c r="CP3" s="4865">
        <v>43335</v>
      </c>
      <c r="CQ3" s="4865">
        <v>43342</v>
      </c>
      <c r="CR3" s="4865">
        <v>43349</v>
      </c>
      <c r="CS3" s="4865">
        <v>43356</v>
      </c>
      <c r="CT3" s="4865">
        <v>43363</v>
      </c>
      <c r="CU3" s="4865">
        <v>43370</v>
      </c>
      <c r="CV3" s="4865">
        <v>43377</v>
      </c>
      <c r="CW3" s="4865">
        <v>43384</v>
      </c>
      <c r="CX3" s="4865">
        <v>43391</v>
      </c>
      <c r="CY3" s="4865">
        <v>43398</v>
      </c>
      <c r="CZ3" s="4865">
        <v>43405</v>
      </c>
      <c r="DA3" s="4865">
        <v>43412</v>
      </c>
      <c r="DB3" s="4865">
        <v>43419</v>
      </c>
      <c r="DC3" s="4865">
        <v>43426</v>
      </c>
      <c r="DD3" s="4865">
        <v>43433</v>
      </c>
      <c r="DE3" s="4865">
        <v>43440</v>
      </c>
      <c r="DF3" s="4865">
        <v>43447</v>
      </c>
      <c r="DG3" s="4865">
        <v>43454</v>
      </c>
      <c r="DH3" s="4865">
        <v>43461</v>
      </c>
    </row>
    <row r="4" spans="1:112" x14ac:dyDescent="0.2">
      <c r="A4" s="1386" t="s">
        <v>253</v>
      </c>
      <c r="B4" s="1386">
        <v>764</v>
      </c>
      <c r="C4" s="1386">
        <v>646</v>
      </c>
      <c r="D4" s="1386">
        <v>382</v>
      </c>
      <c r="E4" s="1386">
        <v>780</v>
      </c>
      <c r="F4" s="1386">
        <v>813</v>
      </c>
      <c r="G4" s="1386">
        <v>926</v>
      </c>
      <c r="H4" s="4817">
        <v>310</v>
      </c>
      <c r="I4" s="4817">
        <v>249</v>
      </c>
      <c r="J4" s="4817">
        <v>406</v>
      </c>
      <c r="K4" s="4817">
        <v>406</v>
      </c>
      <c r="L4" s="4817">
        <v>356</v>
      </c>
      <c r="M4" s="4817">
        <v>346</v>
      </c>
      <c r="N4" s="4817">
        <v>431</v>
      </c>
      <c r="O4" s="4817">
        <v>404</v>
      </c>
      <c r="P4" s="4817">
        <v>369</v>
      </c>
      <c r="Q4" s="4817">
        <v>224</v>
      </c>
      <c r="R4" s="4817">
        <v>317</v>
      </c>
      <c r="S4" s="4817">
        <v>365</v>
      </c>
      <c r="T4" s="4817">
        <v>198</v>
      </c>
      <c r="U4" s="4817">
        <v>192</v>
      </c>
      <c r="V4" s="4817">
        <v>225</v>
      </c>
      <c r="W4" s="4817">
        <v>393</v>
      </c>
      <c r="X4" s="4817">
        <v>272</v>
      </c>
      <c r="Y4" s="4817">
        <v>242</v>
      </c>
      <c r="Z4" s="4817">
        <v>209</v>
      </c>
      <c r="AA4" s="4817">
        <v>297</v>
      </c>
      <c r="AB4" s="4817">
        <v>242</v>
      </c>
      <c r="AC4" s="4817">
        <v>219</v>
      </c>
      <c r="AD4" s="4817">
        <v>211</v>
      </c>
      <c r="AE4" s="4817">
        <v>177</v>
      </c>
      <c r="AF4" s="4817">
        <v>348</v>
      </c>
      <c r="AG4" s="4817">
        <v>203</v>
      </c>
      <c r="AH4" s="4817">
        <v>174</v>
      </c>
      <c r="AI4" s="4817">
        <v>190</v>
      </c>
      <c r="AJ4" s="4817">
        <v>298</v>
      </c>
      <c r="AK4" s="4817">
        <v>237</v>
      </c>
      <c r="AL4" s="4817">
        <v>223</v>
      </c>
      <c r="AM4" s="4817">
        <v>207</v>
      </c>
      <c r="AN4" s="4817">
        <v>226</v>
      </c>
      <c r="AO4" s="4817">
        <v>332</v>
      </c>
      <c r="AP4" s="4817">
        <v>259</v>
      </c>
      <c r="AQ4" s="4817">
        <v>204</v>
      </c>
      <c r="AR4" s="4817">
        <v>185</v>
      </c>
      <c r="AS4" s="4817">
        <v>372</v>
      </c>
      <c r="AT4" s="4817">
        <v>225</v>
      </c>
      <c r="AU4" s="4817">
        <v>231</v>
      </c>
      <c r="AV4" s="4817">
        <v>286</v>
      </c>
      <c r="AW4" s="4817">
        <v>350</v>
      </c>
      <c r="AX4" s="4817">
        <v>168</v>
      </c>
      <c r="AY4" s="4817">
        <v>245</v>
      </c>
      <c r="AZ4" s="4817">
        <v>195</v>
      </c>
      <c r="BA4" s="4817">
        <v>658</v>
      </c>
      <c r="BB4" s="4817">
        <v>841</v>
      </c>
      <c r="BC4" s="4817">
        <v>705</v>
      </c>
      <c r="BD4" s="4817">
        <v>2936</v>
      </c>
      <c r="BE4" s="4817">
        <v>125</v>
      </c>
      <c r="BF4" s="4817">
        <v>125</v>
      </c>
      <c r="BG4" s="4817">
        <v>148</v>
      </c>
      <c r="BH4" s="4817">
        <v>333</v>
      </c>
      <c r="BI4" s="4817">
        <v>43</v>
      </c>
      <c r="BJ4" s="4817">
        <v>19</v>
      </c>
      <c r="BK4" s="4817">
        <v>36</v>
      </c>
      <c r="BL4" s="4817">
        <v>101</v>
      </c>
      <c r="BM4" s="4817">
        <v>18</v>
      </c>
      <c r="BN4" s="4817">
        <v>36</v>
      </c>
      <c r="BO4" s="4817">
        <v>48</v>
      </c>
      <c r="BP4" s="4817">
        <v>103</v>
      </c>
      <c r="BQ4" s="4817">
        <v>14</v>
      </c>
      <c r="BR4" s="4817">
        <v>10</v>
      </c>
      <c r="BS4" s="4817">
        <v>25</v>
      </c>
      <c r="BT4" s="4817">
        <v>55</v>
      </c>
      <c r="BU4" s="4817">
        <v>61</v>
      </c>
      <c r="BV4" s="4817">
        <v>5</v>
      </c>
      <c r="BW4" s="4817">
        <v>23</v>
      </c>
      <c r="BX4" s="4817">
        <v>34</v>
      </c>
      <c r="BY4" s="4817">
        <v>316</v>
      </c>
      <c r="BZ4" s="4817">
        <v>231</v>
      </c>
      <c r="CA4" s="4817">
        <v>416</v>
      </c>
      <c r="CB4" s="4817">
        <v>200</v>
      </c>
      <c r="CC4" s="4817">
        <v>260</v>
      </c>
      <c r="CD4" s="4817">
        <v>190</v>
      </c>
      <c r="CE4" s="4817">
        <v>192</v>
      </c>
      <c r="CF4" s="4817">
        <v>411</v>
      </c>
      <c r="CG4" s="4817">
        <v>263</v>
      </c>
      <c r="CH4" s="4817">
        <v>220</v>
      </c>
      <c r="CI4" s="4817">
        <v>194</v>
      </c>
      <c r="CJ4" s="4817">
        <v>378</v>
      </c>
      <c r="CK4" s="4817">
        <v>201</v>
      </c>
      <c r="CL4" s="4817">
        <v>233</v>
      </c>
      <c r="CM4" s="4817">
        <v>184</v>
      </c>
      <c r="CN4" s="4817">
        <v>393</v>
      </c>
      <c r="CO4" s="4817">
        <v>178</v>
      </c>
      <c r="CP4" s="4817">
        <v>281</v>
      </c>
      <c r="CQ4" s="4817">
        <v>218</v>
      </c>
      <c r="CR4" s="4817">
        <v>261</v>
      </c>
      <c r="CS4" s="4817">
        <v>344</v>
      </c>
      <c r="CT4" s="4817">
        <v>189</v>
      </c>
      <c r="CU4" s="4817">
        <v>282</v>
      </c>
      <c r="CV4" s="4817">
        <v>211</v>
      </c>
      <c r="CW4" s="4817">
        <v>408</v>
      </c>
      <c r="CX4" s="4817">
        <v>206</v>
      </c>
      <c r="CY4" s="4817">
        <v>313</v>
      </c>
      <c r="CZ4" s="4817">
        <v>198</v>
      </c>
      <c r="DA4" s="4817">
        <v>639</v>
      </c>
      <c r="DB4" s="4817">
        <v>1065</v>
      </c>
      <c r="DC4" s="4817">
        <v>829</v>
      </c>
      <c r="DD4" s="4817">
        <v>371</v>
      </c>
      <c r="DE4" s="4817">
        <v>664</v>
      </c>
      <c r="DF4" s="4817">
        <v>978</v>
      </c>
      <c r="DG4" s="4817">
        <v>1183</v>
      </c>
      <c r="DH4" s="4817">
        <v>335</v>
      </c>
    </row>
    <row r="5" spans="1:112" x14ac:dyDescent="0.2">
      <c r="A5" s="4859" t="s">
        <v>254</v>
      </c>
      <c r="B5" s="4861">
        <v>54</v>
      </c>
      <c r="C5" s="4861">
        <v>86</v>
      </c>
      <c r="D5" s="4861">
        <v>73</v>
      </c>
      <c r="E5" s="4861">
        <v>73</v>
      </c>
      <c r="F5" s="4861">
        <v>33</v>
      </c>
      <c r="G5" s="4861">
        <v>100</v>
      </c>
      <c r="H5" s="4860">
        <v>74</v>
      </c>
      <c r="I5" s="4860">
        <v>79</v>
      </c>
      <c r="J5" s="4860">
        <v>2</v>
      </c>
      <c r="K5" s="4860">
        <v>41</v>
      </c>
      <c r="L5" s="4860">
        <v>60</v>
      </c>
      <c r="M5" s="4860">
        <v>60</v>
      </c>
      <c r="N5" s="4860">
        <v>44</v>
      </c>
      <c r="O5" s="4860">
        <v>28</v>
      </c>
      <c r="P5" s="4860">
        <v>32</v>
      </c>
      <c r="Q5" s="4860">
        <v>28</v>
      </c>
      <c r="R5" s="4860">
        <v>23</v>
      </c>
      <c r="S5" s="4860">
        <v>16</v>
      </c>
      <c r="T5" s="4860">
        <v>17</v>
      </c>
      <c r="U5" s="4860">
        <v>38</v>
      </c>
      <c r="V5" s="4860">
        <v>32</v>
      </c>
      <c r="W5" s="4860">
        <v>2</v>
      </c>
      <c r="X5" s="4860">
        <v>19</v>
      </c>
      <c r="Y5" s="4860">
        <v>23</v>
      </c>
      <c r="Z5" s="4860">
        <v>27</v>
      </c>
      <c r="AA5" s="4860">
        <v>4</v>
      </c>
      <c r="AB5" s="4860">
        <v>5</v>
      </c>
      <c r="AC5" s="4860">
        <v>27</v>
      </c>
      <c r="AD5" s="4860">
        <v>27</v>
      </c>
      <c r="AE5" s="4860">
        <v>13</v>
      </c>
      <c r="AF5" s="4860">
        <v>7</v>
      </c>
      <c r="AG5" s="4860">
        <v>11</v>
      </c>
      <c r="AH5" s="4860">
        <v>20</v>
      </c>
      <c r="AI5" s="4860">
        <v>25</v>
      </c>
      <c r="AJ5" s="4860">
        <v>1</v>
      </c>
      <c r="AK5" s="4860">
        <v>8</v>
      </c>
      <c r="AL5" s="4860">
        <v>12</v>
      </c>
      <c r="AM5" s="4860">
        <v>24</v>
      </c>
      <c r="AN5" s="4860">
        <v>5</v>
      </c>
      <c r="AO5" s="4860">
        <v>5</v>
      </c>
      <c r="AP5" s="4860">
        <v>14</v>
      </c>
      <c r="AQ5" s="4860">
        <v>17</v>
      </c>
      <c r="AR5" s="4860">
        <v>12</v>
      </c>
      <c r="AS5" s="4860">
        <v>4</v>
      </c>
      <c r="AT5" s="4860">
        <v>9</v>
      </c>
      <c r="AU5" s="4860">
        <v>4</v>
      </c>
      <c r="AV5" s="4860">
        <v>54</v>
      </c>
      <c r="AW5" s="4860">
        <v>6</v>
      </c>
      <c r="AX5" s="4860">
        <v>24</v>
      </c>
      <c r="AY5" s="4860">
        <v>20</v>
      </c>
      <c r="AZ5" s="4860">
        <v>22</v>
      </c>
      <c r="BA5" s="4860">
        <v>6</v>
      </c>
      <c r="BB5" s="4860">
        <v>28</v>
      </c>
      <c r="BC5" s="4860">
        <v>48</v>
      </c>
      <c r="BD5" s="4860">
        <v>59</v>
      </c>
      <c r="BE5" s="4860">
        <v>8</v>
      </c>
      <c r="BF5" s="4860">
        <v>7</v>
      </c>
      <c r="BG5" s="4860">
        <v>2</v>
      </c>
      <c r="BH5" s="4860">
        <v>7</v>
      </c>
      <c r="BI5" s="4860">
        <v>1</v>
      </c>
      <c r="BJ5" s="4860">
        <v>0</v>
      </c>
      <c r="BK5" s="4860">
        <v>0</v>
      </c>
      <c r="BL5" s="4860">
        <v>0</v>
      </c>
      <c r="BM5" s="4860">
        <v>0</v>
      </c>
      <c r="BN5" s="4860">
        <v>0</v>
      </c>
      <c r="BO5" s="4860">
        <v>0</v>
      </c>
      <c r="BP5" s="4860">
        <v>0</v>
      </c>
      <c r="BQ5" s="4860">
        <v>0</v>
      </c>
      <c r="BR5" s="4860">
        <v>0</v>
      </c>
      <c r="BS5" s="4860">
        <v>0</v>
      </c>
      <c r="BT5" s="4860">
        <v>0</v>
      </c>
      <c r="BU5" s="4860">
        <v>1</v>
      </c>
      <c r="BV5" s="4860">
        <v>0</v>
      </c>
      <c r="BW5" s="4860">
        <v>0</v>
      </c>
      <c r="BX5" s="4860">
        <v>0</v>
      </c>
      <c r="BY5" s="4860">
        <v>1</v>
      </c>
      <c r="BZ5" s="4860">
        <v>5</v>
      </c>
      <c r="CA5" s="4860">
        <v>5</v>
      </c>
      <c r="CB5" s="4860">
        <v>2</v>
      </c>
      <c r="CC5" s="4860">
        <v>14</v>
      </c>
      <c r="CD5" s="4860">
        <v>10</v>
      </c>
      <c r="CE5" s="4860">
        <v>0</v>
      </c>
      <c r="CF5" s="4860">
        <v>2</v>
      </c>
      <c r="CG5" s="4860">
        <v>14</v>
      </c>
      <c r="CH5" s="4860">
        <v>17</v>
      </c>
      <c r="CI5" s="4860">
        <v>15</v>
      </c>
      <c r="CJ5" s="4860">
        <v>6</v>
      </c>
      <c r="CK5" s="4860">
        <v>8</v>
      </c>
      <c r="CL5" s="4860">
        <v>8</v>
      </c>
      <c r="CM5" s="4860">
        <v>6</v>
      </c>
      <c r="CN5" s="4860">
        <v>8</v>
      </c>
      <c r="CO5" s="4860">
        <v>11</v>
      </c>
      <c r="CP5" s="4860">
        <v>6</v>
      </c>
      <c r="CQ5" s="4860">
        <v>9</v>
      </c>
      <c r="CR5" s="4860">
        <v>23</v>
      </c>
      <c r="CS5" s="4860">
        <v>1</v>
      </c>
      <c r="CT5" s="4860">
        <v>6</v>
      </c>
      <c r="CU5" s="4860">
        <v>7</v>
      </c>
      <c r="CV5" s="4860">
        <v>15</v>
      </c>
      <c r="CW5" s="4860">
        <v>2</v>
      </c>
      <c r="CX5" s="4860">
        <v>24</v>
      </c>
      <c r="CY5" s="4860">
        <v>13</v>
      </c>
      <c r="CZ5" s="4860">
        <v>18</v>
      </c>
      <c r="DA5" s="4860">
        <v>8</v>
      </c>
      <c r="DB5" s="4860">
        <v>33</v>
      </c>
      <c r="DC5" s="4860">
        <v>56</v>
      </c>
      <c r="DD5" s="4860">
        <v>47</v>
      </c>
      <c r="DE5" s="4860">
        <v>92</v>
      </c>
      <c r="DF5" s="4860">
        <v>5</v>
      </c>
      <c r="DG5" s="4860">
        <v>46</v>
      </c>
      <c r="DH5" s="4860">
        <v>37</v>
      </c>
    </row>
    <row r="6" spans="1:112" x14ac:dyDescent="0.2">
      <c r="A6" s="4859" t="s">
        <v>782</v>
      </c>
      <c r="B6" s="4861">
        <v>0</v>
      </c>
      <c r="C6" s="4861">
        <v>0</v>
      </c>
      <c r="D6" s="4861">
        <v>0</v>
      </c>
      <c r="E6" s="4861">
        <v>0</v>
      </c>
      <c r="F6" s="4861">
        <v>0</v>
      </c>
      <c r="G6" s="4861">
        <v>0</v>
      </c>
      <c r="H6" s="4861">
        <v>0</v>
      </c>
      <c r="I6" s="4861">
        <v>0</v>
      </c>
      <c r="J6" s="4861">
        <v>0</v>
      </c>
      <c r="K6" s="4861">
        <v>0</v>
      </c>
      <c r="L6" s="4861">
        <v>0</v>
      </c>
      <c r="M6" s="4861">
        <v>0</v>
      </c>
      <c r="N6" s="4861">
        <v>0</v>
      </c>
      <c r="O6" s="4861">
        <v>0</v>
      </c>
      <c r="P6" s="4861">
        <v>0</v>
      </c>
      <c r="Q6" s="4861">
        <v>0</v>
      </c>
      <c r="R6" s="4861">
        <v>0</v>
      </c>
      <c r="S6" s="4861">
        <v>0</v>
      </c>
      <c r="T6" s="4861">
        <v>0</v>
      </c>
      <c r="U6" s="4861">
        <v>0</v>
      </c>
      <c r="V6" s="4861">
        <v>0</v>
      </c>
      <c r="W6" s="4861">
        <v>0</v>
      </c>
      <c r="X6" s="4861">
        <v>0</v>
      </c>
      <c r="Y6" s="4861">
        <v>0</v>
      </c>
      <c r="Z6" s="4861">
        <v>0</v>
      </c>
      <c r="AA6" s="4861">
        <v>0</v>
      </c>
      <c r="AB6" s="4861">
        <v>0</v>
      </c>
      <c r="AC6" s="4861">
        <v>0</v>
      </c>
      <c r="AD6" s="4861">
        <v>0</v>
      </c>
      <c r="AE6" s="4861">
        <v>0</v>
      </c>
      <c r="AF6" s="4861">
        <v>0</v>
      </c>
      <c r="AG6" s="4861">
        <v>0</v>
      </c>
      <c r="AH6" s="4861">
        <v>0</v>
      </c>
      <c r="AI6" s="4861">
        <v>0</v>
      </c>
      <c r="AJ6" s="4861">
        <v>0</v>
      </c>
      <c r="AK6" s="4861">
        <v>0</v>
      </c>
      <c r="AL6" s="4861">
        <v>0</v>
      </c>
      <c r="AM6" s="4861">
        <v>0</v>
      </c>
      <c r="AN6" s="4861">
        <v>0</v>
      </c>
      <c r="AO6" s="4861">
        <v>0</v>
      </c>
      <c r="AP6" s="4861">
        <v>0</v>
      </c>
      <c r="AQ6" s="4861">
        <v>0</v>
      </c>
      <c r="AR6" s="4861">
        <v>0</v>
      </c>
      <c r="AS6" s="4861">
        <v>0</v>
      </c>
      <c r="AT6" s="4861">
        <v>0</v>
      </c>
      <c r="AU6" s="4861">
        <v>0</v>
      </c>
      <c r="AV6" s="4861">
        <v>0</v>
      </c>
      <c r="AW6" s="4861">
        <v>0</v>
      </c>
      <c r="AX6" s="4861">
        <v>0</v>
      </c>
      <c r="AY6" s="4861">
        <v>0</v>
      </c>
      <c r="AZ6" s="4861">
        <v>0</v>
      </c>
      <c r="BA6" s="4861">
        <v>0</v>
      </c>
      <c r="BB6" s="4861">
        <v>0</v>
      </c>
      <c r="BC6" s="4861">
        <v>0</v>
      </c>
      <c r="BD6" s="4861">
        <v>0</v>
      </c>
      <c r="BE6" s="4861">
        <v>0</v>
      </c>
      <c r="BF6" s="4861">
        <v>0</v>
      </c>
      <c r="BG6" s="4861">
        <v>0</v>
      </c>
      <c r="BH6" s="4861">
        <v>0</v>
      </c>
      <c r="BI6" s="4861">
        <v>0</v>
      </c>
      <c r="BJ6" s="4861">
        <v>0</v>
      </c>
      <c r="BK6" s="4861">
        <v>0</v>
      </c>
      <c r="BL6" s="4861">
        <v>0</v>
      </c>
      <c r="BM6" s="4861">
        <v>0</v>
      </c>
      <c r="BN6" s="4861">
        <v>0</v>
      </c>
      <c r="BO6" s="4861">
        <v>0</v>
      </c>
      <c r="BP6" s="4861">
        <v>0</v>
      </c>
      <c r="BQ6" s="4861">
        <v>0</v>
      </c>
      <c r="BR6" s="4861">
        <v>0</v>
      </c>
      <c r="BS6" s="4861">
        <v>0</v>
      </c>
      <c r="BT6" s="4861">
        <v>0</v>
      </c>
      <c r="BU6" s="4861">
        <v>0</v>
      </c>
      <c r="BV6" s="4861">
        <v>0</v>
      </c>
      <c r="BW6" s="4861">
        <v>0</v>
      </c>
      <c r="BX6" s="4861">
        <v>0</v>
      </c>
      <c r="BY6" s="4861">
        <v>1</v>
      </c>
      <c r="BZ6" s="4861">
        <v>2</v>
      </c>
      <c r="CA6" s="4861">
        <v>0</v>
      </c>
      <c r="CB6" s="4861">
        <v>0</v>
      </c>
      <c r="CC6" s="4861">
        <v>0</v>
      </c>
      <c r="CD6" s="4861">
        <v>0</v>
      </c>
      <c r="CE6" s="4861">
        <v>0</v>
      </c>
      <c r="CF6" s="4861">
        <v>1</v>
      </c>
      <c r="CG6" s="4861">
        <v>0</v>
      </c>
      <c r="CH6" s="4861">
        <v>1</v>
      </c>
      <c r="CI6" s="4861">
        <v>0</v>
      </c>
      <c r="CJ6" s="4861">
        <v>0</v>
      </c>
      <c r="CK6" s="4861">
        <v>0</v>
      </c>
      <c r="CL6" s="4861">
        <v>0</v>
      </c>
      <c r="CM6" s="4861">
        <v>0</v>
      </c>
      <c r="CN6" s="4861">
        <v>1</v>
      </c>
      <c r="CO6" s="4861">
        <v>3</v>
      </c>
      <c r="CP6" s="4861">
        <v>1</v>
      </c>
      <c r="CQ6" s="4861">
        <v>2</v>
      </c>
      <c r="CR6" s="4861">
        <v>0</v>
      </c>
      <c r="CS6" s="4861">
        <v>0</v>
      </c>
      <c r="CT6" s="4861">
        <v>4</v>
      </c>
      <c r="CU6" s="4861">
        <v>2</v>
      </c>
      <c r="CV6" s="4861">
        <v>0</v>
      </c>
      <c r="CW6" s="4861">
        <v>0</v>
      </c>
      <c r="CX6" s="4861">
        <v>0</v>
      </c>
      <c r="CY6" s="4861">
        <v>0</v>
      </c>
      <c r="CZ6" s="4861">
        <v>0</v>
      </c>
      <c r="DA6" s="4861">
        <v>2</v>
      </c>
      <c r="DB6" s="4861">
        <v>4</v>
      </c>
      <c r="DC6" s="4861">
        <v>0</v>
      </c>
      <c r="DD6" s="4861">
        <v>8</v>
      </c>
      <c r="DE6" s="4861">
        <v>1</v>
      </c>
      <c r="DF6" s="4861">
        <v>0</v>
      </c>
      <c r="DG6" s="4861">
        <v>0</v>
      </c>
      <c r="DH6" s="4861">
        <v>0</v>
      </c>
    </row>
    <row r="7" spans="1:112" x14ac:dyDescent="0.2">
      <c r="A7" s="4859" t="s">
        <v>662</v>
      </c>
      <c r="B7" s="4861">
        <v>0</v>
      </c>
      <c r="C7" s="4861">
        <v>0</v>
      </c>
      <c r="D7" s="1386">
        <v>7</v>
      </c>
      <c r="E7" s="1386">
        <v>3</v>
      </c>
      <c r="F7" s="1386">
        <v>3</v>
      </c>
      <c r="G7" s="1386">
        <v>9</v>
      </c>
      <c r="H7" s="3048">
        <v>9</v>
      </c>
      <c r="I7" s="3048">
        <v>6</v>
      </c>
      <c r="J7" s="3048">
        <v>0</v>
      </c>
      <c r="K7" s="3048">
        <v>0</v>
      </c>
      <c r="L7" s="3048">
        <v>4</v>
      </c>
      <c r="M7" s="4860">
        <v>13</v>
      </c>
      <c r="N7" s="4860">
        <v>13</v>
      </c>
      <c r="O7" s="4860">
        <v>0</v>
      </c>
      <c r="P7" s="4860">
        <v>2</v>
      </c>
      <c r="Q7" s="4860">
        <v>6</v>
      </c>
      <c r="R7" s="4860">
        <v>6</v>
      </c>
      <c r="S7" s="4860">
        <v>1</v>
      </c>
      <c r="T7" s="4860">
        <v>9</v>
      </c>
      <c r="U7" s="4860">
        <v>8</v>
      </c>
      <c r="V7" s="4860">
        <v>6</v>
      </c>
      <c r="W7" s="4860">
        <v>4</v>
      </c>
      <c r="X7" s="4860">
        <v>10</v>
      </c>
      <c r="Y7" s="4860">
        <v>1</v>
      </c>
      <c r="Z7" s="4860">
        <v>4</v>
      </c>
      <c r="AA7" s="4860">
        <v>4</v>
      </c>
      <c r="AB7" s="4860">
        <v>6</v>
      </c>
      <c r="AC7" s="4860">
        <v>4</v>
      </c>
      <c r="AD7" s="4860">
        <v>1</v>
      </c>
      <c r="AE7" s="4860">
        <v>6</v>
      </c>
      <c r="AF7" s="4860">
        <v>2</v>
      </c>
      <c r="AG7" s="4860">
        <v>4</v>
      </c>
      <c r="AH7" s="4860">
        <v>4</v>
      </c>
      <c r="AI7" s="4860">
        <v>2</v>
      </c>
      <c r="AJ7" s="4860">
        <v>3</v>
      </c>
      <c r="AK7" s="4860">
        <v>1</v>
      </c>
      <c r="AL7" s="4860">
        <v>5</v>
      </c>
      <c r="AM7" s="4860">
        <v>4</v>
      </c>
      <c r="AN7" s="4860">
        <v>1</v>
      </c>
      <c r="AO7" s="4860">
        <v>2</v>
      </c>
      <c r="AP7" s="4860">
        <v>3</v>
      </c>
      <c r="AQ7" s="4860">
        <v>2</v>
      </c>
      <c r="AR7" s="4860">
        <v>7</v>
      </c>
      <c r="AS7" s="4860">
        <v>3</v>
      </c>
      <c r="AT7" s="4860">
        <v>2</v>
      </c>
      <c r="AU7" s="4860">
        <v>5</v>
      </c>
      <c r="AV7" s="4860">
        <v>155</v>
      </c>
      <c r="AW7" s="4860">
        <v>4</v>
      </c>
      <c r="AX7" s="4860">
        <v>9</v>
      </c>
      <c r="AY7" s="4860">
        <v>13</v>
      </c>
      <c r="AZ7" s="4860">
        <v>10</v>
      </c>
      <c r="BA7" s="4860">
        <v>10</v>
      </c>
      <c r="BB7" s="4860">
        <v>21</v>
      </c>
      <c r="BC7" s="4860">
        <v>34</v>
      </c>
      <c r="BD7" s="4860">
        <v>38</v>
      </c>
      <c r="BE7" s="4860">
        <v>9</v>
      </c>
      <c r="BF7" s="4860">
        <v>2</v>
      </c>
      <c r="BG7" s="4860">
        <v>2</v>
      </c>
      <c r="BH7" s="4860">
        <v>3</v>
      </c>
      <c r="BI7" s="4860">
        <v>7</v>
      </c>
      <c r="BJ7" s="4860">
        <v>0</v>
      </c>
      <c r="BK7" s="4860">
        <v>0</v>
      </c>
      <c r="BL7" s="4860">
        <v>0</v>
      </c>
      <c r="BM7" s="4860">
        <v>0</v>
      </c>
      <c r="BN7" s="4860">
        <v>0</v>
      </c>
      <c r="BO7" s="4860">
        <v>0</v>
      </c>
      <c r="BP7" s="4860">
        <v>2</v>
      </c>
      <c r="BQ7" s="4860">
        <v>0</v>
      </c>
      <c r="BR7" s="4860">
        <v>0</v>
      </c>
      <c r="BS7" s="4860">
        <v>0</v>
      </c>
      <c r="BT7" s="4860">
        <v>0</v>
      </c>
      <c r="BU7" s="4860">
        <v>0</v>
      </c>
      <c r="BV7" s="4860">
        <v>0</v>
      </c>
      <c r="BW7" s="4860">
        <v>0</v>
      </c>
      <c r="BX7" s="4860">
        <v>0</v>
      </c>
      <c r="BY7" s="4860">
        <v>4</v>
      </c>
      <c r="BZ7" s="4860">
        <v>9</v>
      </c>
      <c r="CA7" s="4860">
        <v>11</v>
      </c>
      <c r="CB7" s="4860">
        <v>5</v>
      </c>
      <c r="CC7" s="4860">
        <v>6</v>
      </c>
      <c r="CD7" s="4860">
        <v>11</v>
      </c>
      <c r="CE7" s="4860">
        <v>0</v>
      </c>
      <c r="CF7" s="4860">
        <v>7</v>
      </c>
      <c r="CG7" s="4860">
        <v>4</v>
      </c>
      <c r="CH7" s="4860">
        <v>1</v>
      </c>
      <c r="CI7" s="4860">
        <v>11</v>
      </c>
      <c r="CJ7" s="4860">
        <v>2</v>
      </c>
      <c r="CK7" s="4860">
        <v>10</v>
      </c>
      <c r="CL7" s="4860">
        <v>12</v>
      </c>
      <c r="CM7" s="4860">
        <v>14</v>
      </c>
      <c r="CN7" s="4860">
        <v>3</v>
      </c>
      <c r="CO7" s="4860">
        <v>8</v>
      </c>
      <c r="CP7" s="4860">
        <v>0</v>
      </c>
      <c r="CQ7" s="4860">
        <v>1</v>
      </c>
      <c r="CR7" s="4860">
        <v>8</v>
      </c>
      <c r="CS7" s="4860">
        <v>4</v>
      </c>
      <c r="CT7" s="4860">
        <v>5</v>
      </c>
      <c r="CU7" s="4860">
        <v>8</v>
      </c>
      <c r="CV7" s="4860">
        <v>3</v>
      </c>
      <c r="CW7" s="4860">
        <v>7</v>
      </c>
      <c r="CX7" s="4860">
        <v>2</v>
      </c>
      <c r="CY7" s="4860">
        <v>8</v>
      </c>
      <c r="CZ7" s="4860">
        <v>5</v>
      </c>
      <c r="DA7" s="4860">
        <v>13</v>
      </c>
      <c r="DB7" s="4860">
        <v>31</v>
      </c>
      <c r="DC7" s="4860">
        <v>19</v>
      </c>
      <c r="DD7" s="4860">
        <v>21</v>
      </c>
      <c r="DE7" s="4860">
        <v>28</v>
      </c>
      <c r="DF7" s="4860">
        <v>11</v>
      </c>
      <c r="DG7" s="4860">
        <v>33</v>
      </c>
      <c r="DH7" s="4860">
        <v>22</v>
      </c>
    </row>
    <row r="8" spans="1:112" x14ac:dyDescent="0.2">
      <c r="A8" s="4859" t="s">
        <v>663</v>
      </c>
      <c r="B8" s="4861">
        <v>0</v>
      </c>
      <c r="C8" s="4861">
        <v>0</v>
      </c>
      <c r="D8" s="4861">
        <v>0</v>
      </c>
      <c r="E8" s="4861">
        <v>0</v>
      </c>
      <c r="F8" s="4861">
        <v>0</v>
      </c>
      <c r="G8" s="4861">
        <v>0</v>
      </c>
      <c r="H8" s="4861">
        <v>0</v>
      </c>
      <c r="I8" s="4861">
        <v>0</v>
      </c>
      <c r="J8" s="4861">
        <v>0</v>
      </c>
      <c r="K8" s="4861">
        <v>0</v>
      </c>
      <c r="L8" s="4861">
        <v>0</v>
      </c>
      <c r="M8" s="4860">
        <v>1</v>
      </c>
      <c r="N8" s="4860">
        <v>1</v>
      </c>
      <c r="O8" s="4860">
        <v>0</v>
      </c>
      <c r="P8" s="4860">
        <v>0</v>
      </c>
      <c r="Q8" s="4860">
        <v>1</v>
      </c>
      <c r="R8" s="4860">
        <v>0</v>
      </c>
      <c r="S8" s="4860">
        <v>0</v>
      </c>
      <c r="T8" s="4860">
        <v>0</v>
      </c>
      <c r="U8" s="4860">
        <v>0</v>
      </c>
      <c r="V8" s="4860">
        <v>0</v>
      </c>
      <c r="W8" s="4860">
        <v>0</v>
      </c>
      <c r="X8" s="4860">
        <v>0</v>
      </c>
      <c r="Y8" s="4860">
        <v>0</v>
      </c>
      <c r="Z8" s="4860">
        <v>0</v>
      </c>
      <c r="AA8" s="4860">
        <v>0</v>
      </c>
      <c r="AB8" s="4860">
        <v>0</v>
      </c>
      <c r="AC8" s="4860">
        <v>0</v>
      </c>
      <c r="AD8" s="4860">
        <v>0</v>
      </c>
      <c r="AE8" s="4860">
        <v>1</v>
      </c>
      <c r="AF8" s="4860">
        <v>0</v>
      </c>
      <c r="AG8" s="4860">
        <v>0</v>
      </c>
      <c r="AH8" s="4860">
        <v>0</v>
      </c>
      <c r="AI8" s="4860">
        <v>0</v>
      </c>
      <c r="AJ8" s="4860">
        <v>0</v>
      </c>
      <c r="AK8" s="4860">
        <v>0</v>
      </c>
      <c r="AL8" s="4860">
        <v>0</v>
      </c>
      <c r="AM8" s="4860">
        <v>0</v>
      </c>
      <c r="AN8" s="4860">
        <v>0</v>
      </c>
      <c r="AO8" s="4860">
        <v>3</v>
      </c>
      <c r="AP8" s="4860">
        <v>0</v>
      </c>
      <c r="AQ8" s="4860">
        <v>0</v>
      </c>
      <c r="AR8" s="4860">
        <v>0</v>
      </c>
      <c r="AS8" s="4860">
        <v>0</v>
      </c>
      <c r="AT8" s="4860">
        <v>0</v>
      </c>
      <c r="AU8" s="4860">
        <v>0</v>
      </c>
      <c r="AV8" s="4860">
        <v>0</v>
      </c>
      <c r="AW8" s="4860">
        <v>0</v>
      </c>
      <c r="AX8" s="4860">
        <v>0</v>
      </c>
      <c r="AY8" s="4860">
        <v>0</v>
      </c>
      <c r="AZ8" s="4860">
        <v>0</v>
      </c>
      <c r="BA8" s="4860">
        <v>0</v>
      </c>
      <c r="BB8" s="4860">
        <v>0</v>
      </c>
      <c r="BC8" s="4860">
        <v>0</v>
      </c>
      <c r="BD8" s="4860">
        <v>0</v>
      </c>
      <c r="BE8" s="4860">
        <v>0</v>
      </c>
      <c r="BF8" s="4860">
        <v>0</v>
      </c>
      <c r="BG8" s="4860">
        <v>0</v>
      </c>
      <c r="BH8" s="4860">
        <v>0</v>
      </c>
      <c r="BI8" s="4860">
        <v>0</v>
      </c>
      <c r="BJ8" s="4860">
        <v>0</v>
      </c>
      <c r="BK8" s="4860">
        <v>0</v>
      </c>
      <c r="BL8" s="4860">
        <v>0</v>
      </c>
      <c r="BM8" s="4860">
        <v>0</v>
      </c>
      <c r="BN8" s="4860">
        <v>0</v>
      </c>
      <c r="BO8" s="4860">
        <v>0</v>
      </c>
      <c r="BP8" s="4860">
        <v>0</v>
      </c>
      <c r="BQ8" s="4860">
        <v>0</v>
      </c>
      <c r="BR8" s="4860">
        <v>0</v>
      </c>
      <c r="BS8" s="4860">
        <v>0</v>
      </c>
      <c r="BT8" s="4860">
        <v>0</v>
      </c>
      <c r="BU8" s="4860">
        <v>0</v>
      </c>
      <c r="BV8" s="4860">
        <v>0</v>
      </c>
      <c r="BW8" s="4860">
        <v>0</v>
      </c>
      <c r="BX8" s="4860">
        <v>0</v>
      </c>
      <c r="BY8" s="4860">
        <v>0</v>
      </c>
      <c r="BZ8" s="4860">
        <v>0</v>
      </c>
      <c r="CA8" s="4860">
        <v>0</v>
      </c>
      <c r="CB8" s="4860">
        <v>0</v>
      </c>
      <c r="CC8" s="4860">
        <v>0</v>
      </c>
      <c r="CD8" s="4860">
        <v>0</v>
      </c>
      <c r="CE8" s="4860">
        <v>0</v>
      </c>
      <c r="CF8" s="4860">
        <v>1</v>
      </c>
      <c r="CG8" s="4860">
        <v>0</v>
      </c>
      <c r="CH8" s="4860">
        <v>0</v>
      </c>
      <c r="CI8" s="4860">
        <v>0</v>
      </c>
      <c r="CJ8" s="4860">
        <v>1</v>
      </c>
      <c r="CK8" s="4860">
        <v>1</v>
      </c>
      <c r="CL8" s="4860">
        <v>0</v>
      </c>
      <c r="CM8" s="4860">
        <v>0</v>
      </c>
      <c r="CN8" s="4860">
        <v>0</v>
      </c>
      <c r="CO8" s="4860">
        <v>0</v>
      </c>
      <c r="CP8" s="4860">
        <v>0</v>
      </c>
      <c r="CQ8" s="4860">
        <v>0</v>
      </c>
      <c r="CR8" s="4860">
        <v>0</v>
      </c>
      <c r="CS8" s="4860">
        <v>0</v>
      </c>
      <c r="CT8" s="4860">
        <v>0</v>
      </c>
      <c r="CU8" s="4860">
        <v>0</v>
      </c>
      <c r="CV8" s="4860">
        <v>0</v>
      </c>
      <c r="CW8" s="4860">
        <v>0</v>
      </c>
      <c r="CX8" s="4860">
        <v>0</v>
      </c>
      <c r="CY8" s="4860">
        <v>0</v>
      </c>
      <c r="CZ8" s="4860">
        <v>0</v>
      </c>
      <c r="DA8" s="4860">
        <v>1</v>
      </c>
      <c r="DB8" s="4860">
        <v>1</v>
      </c>
      <c r="DC8" s="4860">
        <v>1</v>
      </c>
      <c r="DD8" s="4860">
        <v>0</v>
      </c>
      <c r="DE8" s="4860">
        <v>0</v>
      </c>
      <c r="DF8" s="4860">
        <v>0</v>
      </c>
      <c r="DG8" s="4860">
        <v>0</v>
      </c>
      <c r="DH8" s="4860">
        <v>0</v>
      </c>
    </row>
    <row r="9" spans="1:112" x14ac:dyDescent="0.2">
      <c r="A9" s="4859" t="s">
        <v>664</v>
      </c>
      <c r="B9" s="4861">
        <v>0</v>
      </c>
      <c r="C9" s="4861">
        <v>0</v>
      </c>
      <c r="D9" s="4861">
        <v>0</v>
      </c>
      <c r="E9" s="4861">
        <v>0</v>
      </c>
      <c r="F9" s="4861">
        <v>0</v>
      </c>
      <c r="G9" s="4861">
        <v>0</v>
      </c>
      <c r="H9" s="4861">
        <v>0</v>
      </c>
      <c r="I9" s="4861">
        <v>0</v>
      </c>
      <c r="J9" s="4861">
        <v>0</v>
      </c>
      <c r="K9" s="4861">
        <v>0</v>
      </c>
      <c r="L9" s="4861">
        <v>0</v>
      </c>
      <c r="M9" s="4860">
        <v>3</v>
      </c>
      <c r="N9" s="4860">
        <v>1</v>
      </c>
      <c r="O9" s="4860">
        <v>0</v>
      </c>
      <c r="P9" s="4860">
        <v>2</v>
      </c>
      <c r="Q9" s="4860">
        <v>5</v>
      </c>
      <c r="R9" s="4860">
        <v>9</v>
      </c>
      <c r="S9" s="4860">
        <v>3</v>
      </c>
      <c r="T9" s="4860">
        <v>3</v>
      </c>
      <c r="U9" s="4860">
        <v>4</v>
      </c>
      <c r="V9" s="4860">
        <v>5</v>
      </c>
      <c r="W9" s="4860">
        <v>4</v>
      </c>
      <c r="X9" s="4860">
        <v>1</v>
      </c>
      <c r="Y9" s="4860">
        <v>3</v>
      </c>
      <c r="Z9" s="4860">
        <v>2</v>
      </c>
      <c r="AA9" s="4860">
        <v>4</v>
      </c>
      <c r="AB9" s="4860">
        <v>3</v>
      </c>
      <c r="AC9" s="4860">
        <v>3</v>
      </c>
      <c r="AD9" s="4860">
        <v>2</v>
      </c>
      <c r="AE9" s="4860">
        <v>3</v>
      </c>
      <c r="AF9" s="4860">
        <v>1</v>
      </c>
      <c r="AG9" s="4860">
        <v>6</v>
      </c>
      <c r="AH9" s="4860">
        <v>5</v>
      </c>
      <c r="AI9" s="4860">
        <v>2</v>
      </c>
      <c r="AJ9" s="4860">
        <v>3</v>
      </c>
      <c r="AK9" s="4860">
        <v>2</v>
      </c>
      <c r="AL9" s="4860">
        <v>2</v>
      </c>
      <c r="AM9" s="4860">
        <v>2</v>
      </c>
      <c r="AN9" s="4860">
        <v>0</v>
      </c>
      <c r="AO9" s="4860">
        <v>3</v>
      </c>
      <c r="AP9" s="4860">
        <v>3</v>
      </c>
      <c r="AQ9" s="4860">
        <v>1</v>
      </c>
      <c r="AR9" s="4860">
        <v>2</v>
      </c>
      <c r="AS9" s="4860">
        <v>2</v>
      </c>
      <c r="AT9" s="4860">
        <v>2</v>
      </c>
      <c r="AU9" s="4860">
        <v>4</v>
      </c>
      <c r="AV9" s="4860">
        <v>0</v>
      </c>
      <c r="AW9" s="4860">
        <v>2</v>
      </c>
      <c r="AX9" s="4860">
        <v>1</v>
      </c>
      <c r="AY9" s="4860">
        <v>0</v>
      </c>
      <c r="AZ9" s="4860">
        <v>0</v>
      </c>
      <c r="BA9" s="4860">
        <v>0</v>
      </c>
      <c r="BB9" s="4860">
        <v>0</v>
      </c>
      <c r="BC9" s="4860">
        <v>0</v>
      </c>
      <c r="BD9" s="4860">
        <v>3</v>
      </c>
      <c r="BE9" s="4860">
        <v>0</v>
      </c>
      <c r="BF9" s="4860">
        <v>0</v>
      </c>
      <c r="BG9" s="4860">
        <v>0</v>
      </c>
      <c r="BH9" s="4860">
        <v>0</v>
      </c>
      <c r="BI9" s="4860">
        <v>0</v>
      </c>
      <c r="BJ9" s="4860">
        <v>0</v>
      </c>
      <c r="BK9" s="4860">
        <v>0</v>
      </c>
      <c r="BL9" s="4860">
        <v>0</v>
      </c>
      <c r="BM9" s="4860">
        <v>0</v>
      </c>
      <c r="BN9" s="4860">
        <v>0</v>
      </c>
      <c r="BO9" s="4860">
        <v>0</v>
      </c>
      <c r="BP9" s="4860">
        <v>1</v>
      </c>
      <c r="BQ9" s="4860">
        <v>0</v>
      </c>
      <c r="BR9" s="4860">
        <v>0</v>
      </c>
      <c r="BS9" s="4860">
        <v>0</v>
      </c>
      <c r="BT9" s="4860">
        <v>0</v>
      </c>
      <c r="BU9" s="4860">
        <v>0</v>
      </c>
      <c r="BV9" s="4860">
        <v>0</v>
      </c>
      <c r="BW9" s="4860">
        <v>0</v>
      </c>
      <c r="BX9" s="4860">
        <v>0</v>
      </c>
      <c r="BY9" s="4860">
        <v>0</v>
      </c>
      <c r="BZ9" s="4860">
        <v>0</v>
      </c>
      <c r="CA9" s="4860">
        <v>0</v>
      </c>
      <c r="CB9" s="4860">
        <v>1</v>
      </c>
      <c r="CC9" s="4860">
        <v>0</v>
      </c>
      <c r="CD9" s="4860">
        <v>0</v>
      </c>
      <c r="CE9" s="4860">
        <v>0</v>
      </c>
      <c r="CF9" s="4860">
        <v>0</v>
      </c>
      <c r="CG9" s="4860">
        <v>0</v>
      </c>
      <c r="CH9" s="4860">
        <v>0</v>
      </c>
      <c r="CI9" s="4860">
        <v>0</v>
      </c>
      <c r="CJ9" s="4860">
        <v>0</v>
      </c>
      <c r="CK9" s="4860">
        <v>0</v>
      </c>
      <c r="CL9" s="4860">
        <v>0</v>
      </c>
      <c r="CM9" s="4860">
        <v>0</v>
      </c>
      <c r="CN9" s="4860">
        <v>0</v>
      </c>
      <c r="CO9" s="4860">
        <v>1</v>
      </c>
      <c r="CP9" s="4860">
        <v>0</v>
      </c>
      <c r="CQ9" s="4860">
        <v>0</v>
      </c>
      <c r="CR9" s="4860">
        <v>0</v>
      </c>
      <c r="CS9" s="4860">
        <v>0</v>
      </c>
      <c r="CT9" s="4860">
        <v>0</v>
      </c>
      <c r="CU9" s="4860">
        <v>0</v>
      </c>
      <c r="CV9" s="4860">
        <v>0</v>
      </c>
      <c r="CW9" s="4860">
        <v>0</v>
      </c>
      <c r="CX9" s="4860">
        <v>0</v>
      </c>
      <c r="CY9" s="4860">
        <v>1</v>
      </c>
      <c r="CZ9" s="4860">
        <v>0</v>
      </c>
      <c r="DA9" s="4860">
        <v>0</v>
      </c>
      <c r="DB9" s="4860">
        <v>0</v>
      </c>
      <c r="DC9" s="4860">
        <v>0</v>
      </c>
      <c r="DD9" s="4860">
        <v>0</v>
      </c>
      <c r="DE9" s="4860">
        <v>0</v>
      </c>
      <c r="DF9" s="4860">
        <v>0</v>
      </c>
      <c r="DG9" s="4860">
        <v>0</v>
      </c>
      <c r="DH9" s="4860">
        <v>0</v>
      </c>
    </row>
    <row r="10" spans="1:112" x14ac:dyDescent="0.2">
      <c r="A10" s="4908" t="s">
        <v>731</v>
      </c>
      <c r="B10" s="4860">
        <v>0</v>
      </c>
      <c r="C10" s="4860">
        <v>0</v>
      </c>
      <c r="D10" s="4860">
        <v>0</v>
      </c>
      <c r="E10" s="4860">
        <v>0</v>
      </c>
      <c r="F10" s="4860">
        <v>0</v>
      </c>
      <c r="G10" s="4860">
        <v>0</v>
      </c>
      <c r="H10" s="4860">
        <v>0</v>
      </c>
      <c r="I10" s="4860">
        <v>0</v>
      </c>
      <c r="J10" s="4860">
        <v>0</v>
      </c>
      <c r="K10" s="4860">
        <v>0</v>
      </c>
      <c r="L10" s="4860">
        <v>0</v>
      </c>
      <c r="M10" s="4860">
        <v>0</v>
      </c>
      <c r="N10" s="4860">
        <v>0</v>
      </c>
      <c r="O10" s="4860">
        <v>0</v>
      </c>
      <c r="P10" s="4860">
        <v>0</v>
      </c>
      <c r="Q10" s="4860">
        <v>0</v>
      </c>
      <c r="R10" s="4860">
        <v>0</v>
      </c>
      <c r="S10" s="4860">
        <v>0</v>
      </c>
      <c r="T10" s="4860">
        <v>0</v>
      </c>
      <c r="U10" s="4860">
        <v>0</v>
      </c>
      <c r="V10" s="4860">
        <v>0</v>
      </c>
      <c r="W10" s="4860">
        <v>0</v>
      </c>
      <c r="X10" s="4860">
        <v>0</v>
      </c>
      <c r="Y10" s="4860">
        <v>0</v>
      </c>
      <c r="Z10" s="4860">
        <v>0</v>
      </c>
      <c r="AA10" s="4860">
        <v>0</v>
      </c>
      <c r="AB10" s="4860">
        <v>0</v>
      </c>
      <c r="AC10" s="4860">
        <v>0</v>
      </c>
      <c r="AD10" s="4860">
        <v>0</v>
      </c>
      <c r="AE10" s="4860">
        <v>0</v>
      </c>
      <c r="AF10" s="4860">
        <v>0</v>
      </c>
      <c r="AG10" s="4860">
        <v>0</v>
      </c>
      <c r="AH10" s="4860">
        <v>0</v>
      </c>
      <c r="AI10" s="4860">
        <v>0</v>
      </c>
      <c r="AJ10" s="4860">
        <v>0</v>
      </c>
      <c r="AK10" s="4860">
        <v>0</v>
      </c>
      <c r="AL10" s="4860">
        <v>0</v>
      </c>
      <c r="AM10" s="4860">
        <v>0</v>
      </c>
      <c r="AN10" s="4860">
        <v>0</v>
      </c>
      <c r="AO10" s="4860">
        <v>0</v>
      </c>
      <c r="AP10" s="4860">
        <v>0</v>
      </c>
      <c r="AQ10" s="4860">
        <v>2</v>
      </c>
      <c r="AR10" s="4860">
        <v>0</v>
      </c>
      <c r="AS10" s="4860">
        <v>0</v>
      </c>
      <c r="AT10" s="4860">
        <v>0</v>
      </c>
      <c r="AU10" s="4860">
        <v>0</v>
      </c>
      <c r="AV10" s="4860">
        <v>3</v>
      </c>
      <c r="AW10" s="4860">
        <v>0</v>
      </c>
      <c r="AX10" s="4860">
        <v>1</v>
      </c>
      <c r="AY10" s="4860">
        <v>0</v>
      </c>
      <c r="AZ10" s="4860">
        <v>0</v>
      </c>
      <c r="BA10" s="4860">
        <v>0</v>
      </c>
      <c r="BB10" s="4860">
        <v>1</v>
      </c>
      <c r="BC10" s="4860">
        <v>2</v>
      </c>
      <c r="BD10" s="4860">
        <v>3</v>
      </c>
      <c r="BE10" s="4860">
        <f>3-3</f>
        <v>0</v>
      </c>
      <c r="BF10" s="4860">
        <v>0</v>
      </c>
      <c r="BG10" s="4860">
        <v>0</v>
      </c>
      <c r="BH10" s="4860">
        <v>0</v>
      </c>
      <c r="BI10" s="4860">
        <v>0</v>
      </c>
      <c r="BJ10" s="4860">
        <v>0</v>
      </c>
      <c r="BK10" s="4860">
        <v>0</v>
      </c>
      <c r="BL10" s="4860">
        <v>0</v>
      </c>
      <c r="BM10" s="4860">
        <v>0</v>
      </c>
      <c r="BN10" s="4860">
        <v>0</v>
      </c>
      <c r="BO10" s="4860">
        <v>0</v>
      </c>
      <c r="BP10" s="4860">
        <v>1</v>
      </c>
      <c r="BQ10" s="4860">
        <v>0</v>
      </c>
      <c r="BR10" s="4860">
        <v>0</v>
      </c>
      <c r="BS10" s="4860">
        <v>0</v>
      </c>
      <c r="BT10" s="4860">
        <v>0</v>
      </c>
      <c r="BU10" s="4860">
        <v>0</v>
      </c>
      <c r="BV10" s="4860">
        <v>0</v>
      </c>
      <c r="BW10" s="4860">
        <v>0</v>
      </c>
      <c r="BX10" s="4860">
        <v>0</v>
      </c>
      <c r="BY10" s="4860">
        <v>0</v>
      </c>
      <c r="BZ10" s="4860">
        <v>0</v>
      </c>
      <c r="CA10" s="4860">
        <v>1</v>
      </c>
      <c r="CB10" s="4860">
        <v>1</v>
      </c>
      <c r="CC10" s="4860">
        <v>0</v>
      </c>
      <c r="CD10" s="4860">
        <v>0</v>
      </c>
      <c r="CE10" s="4860">
        <v>1</v>
      </c>
      <c r="CF10" s="4860">
        <v>4</v>
      </c>
      <c r="CG10" s="4860">
        <v>0</v>
      </c>
      <c r="CH10" s="4860">
        <v>0</v>
      </c>
      <c r="CI10" s="4860">
        <v>0</v>
      </c>
      <c r="CJ10" s="4860">
        <v>1</v>
      </c>
      <c r="CK10" s="4860">
        <v>0</v>
      </c>
      <c r="CL10" s="4860">
        <v>0</v>
      </c>
      <c r="CM10" s="4860">
        <v>1</v>
      </c>
      <c r="CN10" s="4860">
        <v>2</v>
      </c>
      <c r="CO10" s="4860">
        <v>1</v>
      </c>
      <c r="CP10" s="4860">
        <v>1</v>
      </c>
      <c r="CQ10" s="4860">
        <v>1</v>
      </c>
      <c r="CR10" s="4860">
        <v>1</v>
      </c>
      <c r="CS10" s="4860">
        <v>0</v>
      </c>
      <c r="CT10" s="4860">
        <v>0</v>
      </c>
      <c r="CU10" s="4860">
        <v>1</v>
      </c>
      <c r="CV10" s="4860">
        <v>0</v>
      </c>
      <c r="CW10" s="4860">
        <v>0</v>
      </c>
      <c r="CX10" s="4860">
        <v>0</v>
      </c>
      <c r="CY10" s="4860">
        <v>1</v>
      </c>
      <c r="CZ10" s="4860">
        <v>0</v>
      </c>
      <c r="DA10" s="4860">
        <v>0</v>
      </c>
      <c r="DB10" s="4860">
        <v>0</v>
      </c>
      <c r="DC10" s="4860">
        <v>1</v>
      </c>
      <c r="DD10" s="4860">
        <v>0</v>
      </c>
      <c r="DE10" s="4860">
        <v>0</v>
      </c>
      <c r="DF10" s="4860">
        <v>0</v>
      </c>
      <c r="DG10" s="4860">
        <v>1</v>
      </c>
      <c r="DH10" s="4860">
        <v>0</v>
      </c>
    </row>
    <row r="11" spans="1:112" x14ac:dyDescent="0.2">
      <c r="A11" s="4908" t="s">
        <v>781</v>
      </c>
      <c r="B11" s="4860">
        <v>0</v>
      </c>
      <c r="C11" s="4860">
        <v>0</v>
      </c>
      <c r="D11" s="4860">
        <v>0</v>
      </c>
      <c r="E11" s="4860">
        <v>0</v>
      </c>
      <c r="F11" s="4860">
        <v>0</v>
      </c>
      <c r="G11" s="4860">
        <v>0</v>
      </c>
      <c r="H11" s="4860">
        <v>0</v>
      </c>
      <c r="I11" s="4860">
        <v>0</v>
      </c>
      <c r="J11" s="4860">
        <v>0</v>
      </c>
      <c r="K11" s="4860">
        <v>0</v>
      </c>
      <c r="L11" s="4860">
        <v>0</v>
      </c>
      <c r="M11" s="4860">
        <v>0</v>
      </c>
      <c r="N11" s="4860">
        <v>0</v>
      </c>
      <c r="O11" s="4860">
        <v>0</v>
      </c>
      <c r="P11" s="4860">
        <v>0</v>
      </c>
      <c r="Q11" s="4860">
        <v>0</v>
      </c>
      <c r="R11" s="4860">
        <v>0</v>
      </c>
      <c r="S11" s="4860">
        <v>0</v>
      </c>
      <c r="T11" s="4860">
        <v>0</v>
      </c>
      <c r="U11" s="4860">
        <v>0</v>
      </c>
      <c r="V11" s="4860">
        <v>0</v>
      </c>
      <c r="W11" s="4860">
        <v>0</v>
      </c>
      <c r="X11" s="4860">
        <v>0</v>
      </c>
      <c r="Y11" s="4860">
        <v>0</v>
      </c>
      <c r="Z11" s="4860">
        <v>0</v>
      </c>
      <c r="AA11" s="4860">
        <v>0</v>
      </c>
      <c r="AB11" s="4860">
        <v>0</v>
      </c>
      <c r="AC11" s="4860">
        <v>0</v>
      </c>
      <c r="AD11" s="4860">
        <v>0</v>
      </c>
      <c r="AE11" s="4860">
        <v>0</v>
      </c>
      <c r="AF11" s="4860">
        <v>0</v>
      </c>
      <c r="AG11" s="4860">
        <v>0</v>
      </c>
      <c r="AH11" s="4860">
        <v>0</v>
      </c>
      <c r="AI11" s="4860">
        <v>0</v>
      </c>
      <c r="AJ11" s="4860">
        <v>0</v>
      </c>
      <c r="AK11" s="4860">
        <v>0</v>
      </c>
      <c r="AL11" s="4860">
        <v>0</v>
      </c>
      <c r="AM11" s="4860">
        <v>0</v>
      </c>
      <c r="AN11" s="4860">
        <v>0</v>
      </c>
      <c r="AO11" s="4860">
        <v>0</v>
      </c>
      <c r="AP11" s="4860">
        <v>0</v>
      </c>
      <c r="AQ11" s="4860">
        <v>0</v>
      </c>
      <c r="AR11" s="4860">
        <v>0</v>
      </c>
      <c r="AS11" s="4860">
        <v>0</v>
      </c>
      <c r="AT11" s="4860">
        <v>0</v>
      </c>
      <c r="AU11" s="4860">
        <v>0</v>
      </c>
      <c r="AV11" s="4860">
        <v>0</v>
      </c>
      <c r="AW11" s="4860">
        <v>0</v>
      </c>
      <c r="AX11" s="4860">
        <v>0</v>
      </c>
      <c r="AY11" s="4860">
        <v>0</v>
      </c>
      <c r="AZ11" s="4860">
        <v>0</v>
      </c>
      <c r="BA11" s="4860">
        <v>0</v>
      </c>
      <c r="BB11" s="4860">
        <v>0</v>
      </c>
      <c r="BC11" s="4860">
        <v>0</v>
      </c>
      <c r="BD11" s="4860">
        <v>1</v>
      </c>
      <c r="BE11" s="4860">
        <v>1</v>
      </c>
      <c r="BF11" s="4860">
        <v>0</v>
      </c>
      <c r="BG11" s="4860">
        <v>0</v>
      </c>
      <c r="BH11" s="4860">
        <v>0</v>
      </c>
      <c r="BI11" s="4860">
        <v>0</v>
      </c>
      <c r="BJ11" s="4860">
        <v>0</v>
      </c>
      <c r="BK11" s="4860">
        <v>0</v>
      </c>
      <c r="BL11" s="4860">
        <v>0</v>
      </c>
      <c r="BM11" s="4860">
        <v>0</v>
      </c>
      <c r="BN11" s="4860">
        <v>0</v>
      </c>
      <c r="BO11" s="4860">
        <v>0</v>
      </c>
      <c r="BP11" s="4860">
        <v>0</v>
      </c>
      <c r="BQ11" s="4860">
        <v>0</v>
      </c>
      <c r="BR11" s="4860">
        <v>0</v>
      </c>
      <c r="BS11" s="4860">
        <v>0</v>
      </c>
      <c r="BT11" s="4860">
        <v>0</v>
      </c>
      <c r="BU11" s="4860">
        <v>0</v>
      </c>
      <c r="BV11" s="4860">
        <v>0</v>
      </c>
      <c r="BW11" s="4860">
        <v>0</v>
      </c>
      <c r="BX11" s="4860">
        <v>0</v>
      </c>
      <c r="BY11" s="4860">
        <v>0</v>
      </c>
      <c r="BZ11" s="4860">
        <v>0</v>
      </c>
      <c r="CA11" s="4860">
        <v>0</v>
      </c>
      <c r="CB11" s="4860">
        <v>0</v>
      </c>
      <c r="CC11" s="4860">
        <v>0</v>
      </c>
      <c r="CD11" s="4860">
        <v>0</v>
      </c>
      <c r="CE11" s="4860">
        <v>0</v>
      </c>
      <c r="CF11" s="4860">
        <v>0</v>
      </c>
      <c r="CG11" s="4860">
        <v>0</v>
      </c>
      <c r="CH11" s="4860">
        <v>0</v>
      </c>
      <c r="CI11" s="4860">
        <v>0</v>
      </c>
      <c r="CJ11" s="4860">
        <v>0</v>
      </c>
      <c r="CK11" s="4860">
        <v>1</v>
      </c>
      <c r="CL11" s="4860">
        <v>0</v>
      </c>
      <c r="CM11" s="4860">
        <v>0</v>
      </c>
      <c r="CN11" s="4860">
        <v>0</v>
      </c>
      <c r="CO11" s="4860">
        <v>0</v>
      </c>
      <c r="CP11" s="4860">
        <v>0</v>
      </c>
      <c r="CQ11" s="4860">
        <v>0</v>
      </c>
      <c r="CR11" s="4860">
        <v>0</v>
      </c>
      <c r="CS11" s="4860">
        <v>0</v>
      </c>
      <c r="CT11" s="4860">
        <v>0</v>
      </c>
      <c r="CU11" s="4860">
        <v>0</v>
      </c>
      <c r="CV11" s="4860">
        <v>0</v>
      </c>
      <c r="CW11" s="4860">
        <v>0</v>
      </c>
      <c r="CX11" s="4860">
        <v>0</v>
      </c>
      <c r="CY11" s="4860">
        <v>0</v>
      </c>
      <c r="CZ11" s="4860">
        <v>0</v>
      </c>
      <c r="DA11" s="4860">
        <v>0</v>
      </c>
      <c r="DB11" s="4860">
        <v>1</v>
      </c>
      <c r="DC11" s="4860">
        <v>0</v>
      </c>
      <c r="DD11" s="4860">
        <v>0</v>
      </c>
      <c r="DE11" s="4860">
        <v>0</v>
      </c>
      <c r="DF11" s="4860">
        <v>0</v>
      </c>
      <c r="DG11" s="4860">
        <v>0</v>
      </c>
      <c r="DH11" s="4860">
        <v>0</v>
      </c>
    </row>
    <row r="12" spans="1:112" x14ac:dyDescent="0.2">
      <c r="A12" s="1386" t="s">
        <v>255</v>
      </c>
      <c r="B12" s="1386">
        <v>24</v>
      </c>
      <c r="C12" s="1386">
        <v>16</v>
      </c>
      <c r="D12" s="1386">
        <v>8</v>
      </c>
      <c r="E12" s="1386">
        <v>16</v>
      </c>
      <c r="F12" s="1386">
        <v>12</v>
      </c>
      <c r="G12" s="1386">
        <v>18</v>
      </c>
      <c r="H12" s="3048">
        <v>16</v>
      </c>
      <c r="I12" s="3048">
        <v>3</v>
      </c>
      <c r="J12" s="3048">
        <v>14</v>
      </c>
      <c r="K12" s="3048">
        <v>12</v>
      </c>
      <c r="L12" s="3048">
        <v>15</v>
      </c>
      <c r="M12" s="3048">
        <v>16</v>
      </c>
      <c r="N12" s="3048">
        <v>13</v>
      </c>
      <c r="O12" s="3048">
        <v>18</v>
      </c>
      <c r="P12" s="3048">
        <v>21</v>
      </c>
      <c r="Q12" s="3048">
        <v>5</v>
      </c>
      <c r="R12" s="3048">
        <v>10</v>
      </c>
      <c r="S12" s="3048">
        <v>14</v>
      </c>
      <c r="T12" s="3048">
        <v>13</v>
      </c>
      <c r="U12" s="3048">
        <v>14</v>
      </c>
      <c r="V12" s="3048">
        <v>6</v>
      </c>
      <c r="W12" s="3048">
        <v>9</v>
      </c>
      <c r="X12" s="3048">
        <v>7</v>
      </c>
      <c r="Y12" s="3048">
        <v>13</v>
      </c>
      <c r="Z12" s="3048">
        <v>8</v>
      </c>
      <c r="AA12" s="3048">
        <v>16</v>
      </c>
      <c r="AB12" s="3048">
        <v>5</v>
      </c>
      <c r="AC12" s="3048">
        <v>10</v>
      </c>
      <c r="AD12" s="3048">
        <v>5</v>
      </c>
      <c r="AE12" s="3048">
        <v>4</v>
      </c>
      <c r="AF12" s="3048">
        <v>9</v>
      </c>
      <c r="AG12" s="3048">
        <v>8</v>
      </c>
      <c r="AH12" s="3048">
        <v>9</v>
      </c>
      <c r="AI12" s="3048">
        <v>8</v>
      </c>
      <c r="AJ12" s="3048">
        <v>9</v>
      </c>
      <c r="AK12" s="3048">
        <v>4</v>
      </c>
      <c r="AL12" s="3048">
        <v>10</v>
      </c>
      <c r="AM12" s="3048">
        <v>7</v>
      </c>
      <c r="AN12" s="3048">
        <v>5</v>
      </c>
      <c r="AO12" s="3048">
        <v>3</v>
      </c>
      <c r="AP12" s="3048">
        <v>10</v>
      </c>
      <c r="AQ12" s="3048">
        <v>5</v>
      </c>
      <c r="AR12" s="3048">
        <v>11</v>
      </c>
      <c r="AS12" s="3048">
        <v>10</v>
      </c>
      <c r="AT12" s="3048">
        <v>12</v>
      </c>
      <c r="AU12" s="3048">
        <v>9</v>
      </c>
      <c r="AV12" s="3048">
        <v>15</v>
      </c>
      <c r="AW12" s="3048">
        <v>42</v>
      </c>
      <c r="AX12" s="3048">
        <v>15</v>
      </c>
      <c r="AY12" s="3048">
        <v>57</v>
      </c>
      <c r="AZ12" s="3048">
        <v>14</v>
      </c>
      <c r="BA12" s="3048">
        <v>19</v>
      </c>
      <c r="BB12" s="3048">
        <v>42</v>
      </c>
      <c r="BC12" s="3048">
        <v>13</v>
      </c>
      <c r="BD12" s="3048">
        <v>34</v>
      </c>
      <c r="BE12" s="3048">
        <v>12</v>
      </c>
      <c r="BF12" s="3048">
        <v>2</v>
      </c>
      <c r="BG12" s="3048">
        <v>3</v>
      </c>
      <c r="BH12" s="3048">
        <v>12</v>
      </c>
      <c r="BI12" s="3048">
        <v>2</v>
      </c>
      <c r="BJ12" s="3048">
        <v>1</v>
      </c>
      <c r="BK12" s="3048">
        <v>0</v>
      </c>
      <c r="BL12" s="3048">
        <v>4</v>
      </c>
      <c r="BM12" s="3048">
        <v>1</v>
      </c>
      <c r="BN12" s="3048">
        <v>3</v>
      </c>
      <c r="BO12" s="3048">
        <v>2</v>
      </c>
      <c r="BP12" s="3048">
        <v>4</v>
      </c>
      <c r="BQ12" s="3048">
        <v>0</v>
      </c>
      <c r="BR12" s="3048">
        <v>0</v>
      </c>
      <c r="BS12" s="3048">
        <v>0</v>
      </c>
      <c r="BT12" s="3048">
        <v>2</v>
      </c>
      <c r="BU12" s="3048">
        <v>2</v>
      </c>
      <c r="BV12" s="3048">
        <v>1</v>
      </c>
      <c r="BW12" s="3048">
        <v>1</v>
      </c>
      <c r="BX12" s="3048">
        <v>1</v>
      </c>
      <c r="BY12" s="3048">
        <v>12</v>
      </c>
      <c r="BZ12" s="3048">
        <v>16</v>
      </c>
      <c r="CA12" s="3048">
        <v>17</v>
      </c>
      <c r="CB12" s="3048">
        <v>7</v>
      </c>
      <c r="CC12" s="3048">
        <v>14</v>
      </c>
      <c r="CD12" s="3048">
        <v>11</v>
      </c>
      <c r="CE12" s="3048">
        <v>3</v>
      </c>
      <c r="CF12" s="3048">
        <v>7</v>
      </c>
      <c r="CG12" s="3048">
        <v>12</v>
      </c>
      <c r="CH12" s="3048">
        <v>4</v>
      </c>
      <c r="CI12" s="3048">
        <v>5</v>
      </c>
      <c r="CJ12" s="3048">
        <v>5</v>
      </c>
      <c r="CK12" s="3048">
        <v>8</v>
      </c>
      <c r="CL12" s="3048">
        <v>23</v>
      </c>
      <c r="CM12" s="3048">
        <v>3</v>
      </c>
      <c r="CN12" s="3048">
        <v>14</v>
      </c>
      <c r="CO12" s="3048">
        <v>9</v>
      </c>
      <c r="CP12" s="3048">
        <v>11</v>
      </c>
      <c r="CQ12" s="3048">
        <v>6</v>
      </c>
      <c r="CR12" s="3048">
        <v>6</v>
      </c>
      <c r="CS12" s="3048">
        <v>10</v>
      </c>
      <c r="CT12" s="3048">
        <v>6</v>
      </c>
      <c r="CU12" s="3048">
        <v>7</v>
      </c>
      <c r="CV12" s="3048">
        <v>5</v>
      </c>
      <c r="CW12" s="3048">
        <v>12</v>
      </c>
      <c r="CX12" s="3048">
        <v>12</v>
      </c>
      <c r="CY12" s="3048">
        <v>20</v>
      </c>
      <c r="CZ12" s="3048">
        <v>10</v>
      </c>
      <c r="DA12" s="3048">
        <v>24</v>
      </c>
      <c r="DB12" s="3048">
        <v>25</v>
      </c>
      <c r="DC12" s="3048">
        <v>15</v>
      </c>
      <c r="DD12" s="3048">
        <v>15</v>
      </c>
      <c r="DE12" s="3048">
        <v>18</v>
      </c>
      <c r="DF12" s="3048">
        <v>11</v>
      </c>
      <c r="DG12" s="3048">
        <v>20</v>
      </c>
      <c r="DH12" s="3048">
        <v>23</v>
      </c>
    </row>
    <row r="13" spans="1:112" x14ac:dyDescent="0.2">
      <c r="A13" s="1386" t="s">
        <v>766</v>
      </c>
      <c r="B13" s="3048">
        <v>0</v>
      </c>
      <c r="C13" s="3048">
        <v>0</v>
      </c>
      <c r="D13" s="3048">
        <v>0</v>
      </c>
      <c r="E13" s="3048">
        <v>0</v>
      </c>
      <c r="F13" s="3048">
        <v>0</v>
      </c>
      <c r="G13" s="3048">
        <v>0</v>
      </c>
      <c r="H13" s="3048">
        <v>0</v>
      </c>
      <c r="I13" s="3048">
        <v>0</v>
      </c>
      <c r="J13" s="3048">
        <v>0</v>
      </c>
      <c r="K13" s="3048">
        <v>0</v>
      </c>
      <c r="L13" s="3048">
        <v>0</v>
      </c>
      <c r="M13" s="3048">
        <v>0</v>
      </c>
      <c r="N13" s="3048">
        <v>0</v>
      </c>
      <c r="O13" s="3048">
        <v>0</v>
      </c>
      <c r="P13" s="3048">
        <v>0</v>
      </c>
      <c r="Q13" s="3048">
        <v>0</v>
      </c>
      <c r="R13" s="3048">
        <v>0</v>
      </c>
      <c r="S13" s="3048">
        <v>0</v>
      </c>
      <c r="T13" s="3048">
        <v>0</v>
      </c>
      <c r="U13" s="3048">
        <v>0</v>
      </c>
      <c r="V13" s="3048">
        <v>0</v>
      </c>
      <c r="W13" s="3048">
        <v>0</v>
      </c>
      <c r="X13" s="3048">
        <v>0</v>
      </c>
      <c r="Y13" s="3048">
        <v>0</v>
      </c>
      <c r="Z13" s="3048">
        <v>0</v>
      </c>
      <c r="AA13" s="3048">
        <v>0</v>
      </c>
      <c r="AB13" s="3048">
        <v>0</v>
      </c>
      <c r="AC13" s="3048">
        <v>0</v>
      </c>
      <c r="AD13" s="3048">
        <v>0</v>
      </c>
      <c r="AE13" s="3048">
        <v>0</v>
      </c>
      <c r="AF13" s="3048">
        <v>0</v>
      </c>
      <c r="AG13" s="3048">
        <v>0</v>
      </c>
      <c r="AH13" s="3048">
        <v>0</v>
      </c>
      <c r="AI13" s="3048">
        <v>0</v>
      </c>
      <c r="AJ13" s="3048">
        <v>0</v>
      </c>
      <c r="AK13" s="3048">
        <v>0</v>
      </c>
      <c r="AL13" s="3048">
        <v>0</v>
      </c>
      <c r="AM13" s="3048">
        <v>0</v>
      </c>
      <c r="AN13" s="3048">
        <v>0</v>
      </c>
      <c r="AO13" s="3048">
        <v>0</v>
      </c>
      <c r="AP13" s="3048">
        <v>0</v>
      </c>
      <c r="AQ13" s="3048">
        <v>0</v>
      </c>
      <c r="AR13" s="3048">
        <v>0</v>
      </c>
      <c r="AS13" s="3048">
        <v>0</v>
      </c>
      <c r="AT13" s="3048">
        <v>0</v>
      </c>
      <c r="AU13" s="3048">
        <v>0</v>
      </c>
      <c r="AV13" s="3048">
        <v>0</v>
      </c>
      <c r="AW13" s="3048">
        <v>0</v>
      </c>
      <c r="AX13" s="3048">
        <v>0</v>
      </c>
      <c r="AY13" s="3048">
        <v>0</v>
      </c>
      <c r="AZ13" s="3048">
        <v>0</v>
      </c>
      <c r="BA13" s="3048">
        <v>0</v>
      </c>
      <c r="BB13" s="3048">
        <v>0</v>
      </c>
      <c r="BC13" s="3048">
        <v>0</v>
      </c>
      <c r="BD13" s="3048">
        <v>0</v>
      </c>
      <c r="BE13" s="3048">
        <v>0</v>
      </c>
      <c r="BF13" s="3048">
        <v>0</v>
      </c>
      <c r="BG13" s="3048">
        <v>0</v>
      </c>
      <c r="BH13" s="3048">
        <v>0</v>
      </c>
      <c r="BI13" s="3048">
        <v>0</v>
      </c>
      <c r="BJ13" s="3048">
        <v>0</v>
      </c>
      <c r="BK13" s="3048">
        <v>0</v>
      </c>
      <c r="BL13" s="3048">
        <v>4</v>
      </c>
      <c r="BM13" s="3048">
        <v>0</v>
      </c>
      <c r="BN13" s="3048">
        <v>0</v>
      </c>
      <c r="BO13" s="3048">
        <v>0</v>
      </c>
      <c r="BP13" s="3048">
        <v>0</v>
      </c>
      <c r="BQ13" s="3048">
        <v>0</v>
      </c>
      <c r="BR13" s="3048">
        <v>1</v>
      </c>
      <c r="BS13" s="3048">
        <v>0</v>
      </c>
      <c r="BT13" s="3048">
        <v>0</v>
      </c>
      <c r="BU13" s="3048">
        <v>3</v>
      </c>
      <c r="BV13" s="3048">
        <v>0</v>
      </c>
      <c r="BW13" s="3048">
        <v>0</v>
      </c>
      <c r="BX13" s="3048">
        <v>1</v>
      </c>
      <c r="BY13" s="3048">
        <v>12</v>
      </c>
      <c r="BZ13" s="3048">
        <v>3</v>
      </c>
      <c r="CA13" s="3048">
        <v>9</v>
      </c>
      <c r="CB13" s="3048">
        <v>4</v>
      </c>
      <c r="CC13" s="3048">
        <v>8</v>
      </c>
      <c r="CD13" s="3048">
        <v>8</v>
      </c>
      <c r="CE13" s="3048">
        <v>4</v>
      </c>
      <c r="CF13" s="3048">
        <v>3</v>
      </c>
      <c r="CG13" s="3048">
        <v>2</v>
      </c>
      <c r="CH13" s="3048">
        <v>4</v>
      </c>
      <c r="CI13" s="3048">
        <v>2</v>
      </c>
      <c r="CJ13" s="3048">
        <v>2</v>
      </c>
      <c r="CK13" s="3048">
        <v>2</v>
      </c>
      <c r="CL13" s="3048">
        <v>2</v>
      </c>
      <c r="CM13" s="3048">
        <v>2</v>
      </c>
      <c r="CN13" s="3048">
        <v>0</v>
      </c>
      <c r="CO13" s="3048">
        <v>0</v>
      </c>
      <c r="CP13" s="3048">
        <v>2</v>
      </c>
      <c r="CQ13" s="3048">
        <v>7</v>
      </c>
      <c r="CR13" s="3048">
        <v>2</v>
      </c>
      <c r="CS13" s="3048">
        <v>1</v>
      </c>
      <c r="CT13" s="3048">
        <v>0</v>
      </c>
      <c r="CU13" s="3048">
        <v>0</v>
      </c>
      <c r="CV13" s="3048">
        <v>1</v>
      </c>
      <c r="CW13" s="3048">
        <v>0</v>
      </c>
      <c r="CX13" s="3048">
        <v>1</v>
      </c>
      <c r="CY13" s="3048">
        <v>0</v>
      </c>
      <c r="CZ13" s="3048">
        <v>10</v>
      </c>
      <c r="DA13" s="3048">
        <v>4</v>
      </c>
      <c r="DB13" s="3048">
        <v>21</v>
      </c>
      <c r="DC13" s="3048">
        <v>31</v>
      </c>
      <c r="DD13" s="3048">
        <v>29</v>
      </c>
      <c r="DE13" s="3048">
        <v>12</v>
      </c>
      <c r="DF13" s="3048">
        <v>38</v>
      </c>
      <c r="DG13" s="3048">
        <v>8</v>
      </c>
      <c r="DH13" s="3048">
        <v>3</v>
      </c>
    </row>
    <row r="14" spans="1:112" x14ac:dyDescent="0.2">
      <c r="A14" s="1386" t="s">
        <v>256</v>
      </c>
      <c r="B14" s="1386">
        <v>2</v>
      </c>
      <c r="C14" s="1386">
        <v>0</v>
      </c>
      <c r="D14" s="1386">
        <v>0</v>
      </c>
      <c r="E14" s="1386">
        <v>0</v>
      </c>
      <c r="F14" s="1386">
        <v>0</v>
      </c>
      <c r="G14" s="1386">
        <v>0</v>
      </c>
      <c r="H14" s="3048">
        <v>0</v>
      </c>
      <c r="I14" s="3048">
        <v>0</v>
      </c>
      <c r="J14" s="3048">
        <v>0</v>
      </c>
      <c r="K14" s="3048">
        <v>0</v>
      </c>
      <c r="L14" s="3048">
        <v>3</v>
      </c>
      <c r="M14" s="3048">
        <v>0</v>
      </c>
      <c r="N14" s="3048">
        <v>0</v>
      </c>
      <c r="O14" s="3048">
        <v>0</v>
      </c>
      <c r="P14" s="3048">
        <v>0</v>
      </c>
      <c r="Q14" s="3048">
        <v>1</v>
      </c>
      <c r="R14" s="3048">
        <v>0</v>
      </c>
      <c r="S14" s="3048">
        <v>0</v>
      </c>
      <c r="T14" s="3048">
        <v>0</v>
      </c>
      <c r="U14" s="3048">
        <v>2</v>
      </c>
      <c r="V14" s="3048">
        <v>2</v>
      </c>
      <c r="W14" s="3048">
        <v>0</v>
      </c>
      <c r="X14" s="3048">
        <v>0</v>
      </c>
      <c r="Y14" s="3048">
        <v>1</v>
      </c>
      <c r="Z14" s="3048">
        <v>2</v>
      </c>
      <c r="AA14" s="3048">
        <v>1</v>
      </c>
      <c r="AB14" s="3048">
        <v>1</v>
      </c>
      <c r="AC14" s="3048">
        <v>1</v>
      </c>
      <c r="AD14" s="3048">
        <v>0</v>
      </c>
      <c r="AE14" s="3048">
        <v>2</v>
      </c>
      <c r="AF14" s="3048">
        <v>1</v>
      </c>
      <c r="AG14" s="3048">
        <v>0</v>
      </c>
      <c r="AH14" s="3048">
        <v>0</v>
      </c>
      <c r="AI14" s="3048">
        <v>1</v>
      </c>
      <c r="AJ14" s="3048">
        <v>0</v>
      </c>
      <c r="AK14" s="3048">
        <v>4</v>
      </c>
      <c r="AL14" s="3048">
        <v>0</v>
      </c>
      <c r="AM14" s="3048">
        <v>1</v>
      </c>
      <c r="AN14" s="3048">
        <v>0</v>
      </c>
      <c r="AO14" s="3048">
        <v>3</v>
      </c>
      <c r="AP14" s="3048">
        <v>4</v>
      </c>
      <c r="AQ14" s="3048">
        <v>1</v>
      </c>
      <c r="AR14" s="3048">
        <v>0</v>
      </c>
      <c r="AS14" s="3048">
        <v>7</v>
      </c>
      <c r="AT14" s="3048">
        <v>2</v>
      </c>
      <c r="AU14" s="3048">
        <v>2</v>
      </c>
      <c r="AV14" s="3048">
        <v>6</v>
      </c>
      <c r="AW14" s="3048">
        <v>2</v>
      </c>
      <c r="AX14" s="3048">
        <v>1</v>
      </c>
      <c r="AY14" s="3048">
        <v>1</v>
      </c>
      <c r="AZ14" s="3048">
        <v>1</v>
      </c>
      <c r="BA14" s="3048">
        <v>4</v>
      </c>
      <c r="BB14" s="3048">
        <v>7</v>
      </c>
      <c r="BC14" s="3048">
        <v>8</v>
      </c>
      <c r="BD14" s="3048">
        <v>35</v>
      </c>
      <c r="BE14" s="3048">
        <v>4</v>
      </c>
      <c r="BF14" s="3048">
        <v>1</v>
      </c>
      <c r="BG14" s="3048">
        <v>0</v>
      </c>
      <c r="BH14" s="3048">
        <v>0</v>
      </c>
      <c r="BI14" s="3048">
        <v>0</v>
      </c>
      <c r="BJ14" s="3048">
        <v>1</v>
      </c>
      <c r="BK14" s="3048">
        <v>0</v>
      </c>
      <c r="BL14" s="3048">
        <v>1</v>
      </c>
      <c r="BM14" s="3048">
        <v>0</v>
      </c>
      <c r="BN14" s="3048">
        <v>2</v>
      </c>
      <c r="BO14" s="3048">
        <v>0</v>
      </c>
      <c r="BP14" s="3048">
        <v>0</v>
      </c>
      <c r="BQ14" s="3048">
        <v>0</v>
      </c>
      <c r="BR14" s="3048">
        <v>0</v>
      </c>
      <c r="BS14" s="3048">
        <v>0</v>
      </c>
      <c r="BT14" s="3048">
        <v>0</v>
      </c>
      <c r="BU14" s="3048">
        <v>1</v>
      </c>
      <c r="BV14" s="3048">
        <v>0</v>
      </c>
      <c r="BW14" s="3048">
        <v>0</v>
      </c>
      <c r="BX14" s="3048">
        <v>0</v>
      </c>
      <c r="BY14" s="3048">
        <v>1</v>
      </c>
      <c r="BZ14" s="3048">
        <v>3</v>
      </c>
      <c r="CA14" s="3048">
        <v>3</v>
      </c>
      <c r="CB14" s="3048">
        <v>5</v>
      </c>
      <c r="CC14" s="3048">
        <v>0</v>
      </c>
      <c r="CD14" s="3048">
        <v>2</v>
      </c>
      <c r="CE14" s="3048">
        <v>3</v>
      </c>
      <c r="CF14" s="3048">
        <v>0</v>
      </c>
      <c r="CG14" s="3048">
        <v>0</v>
      </c>
      <c r="CH14" s="3048">
        <v>3</v>
      </c>
      <c r="CI14" s="3048">
        <v>0</v>
      </c>
      <c r="CJ14" s="3048">
        <v>1</v>
      </c>
      <c r="CK14" s="3048">
        <v>1</v>
      </c>
      <c r="CL14" s="3048">
        <v>1</v>
      </c>
      <c r="CM14" s="3048">
        <v>0</v>
      </c>
      <c r="CN14" s="3048">
        <v>1</v>
      </c>
      <c r="CO14" s="3048">
        <v>2</v>
      </c>
      <c r="CP14" s="3048">
        <v>0</v>
      </c>
      <c r="CQ14" s="3048">
        <v>2</v>
      </c>
      <c r="CR14" s="3048">
        <v>3</v>
      </c>
      <c r="CS14" s="3048">
        <v>0</v>
      </c>
      <c r="CT14" s="3048">
        <v>2</v>
      </c>
      <c r="CU14" s="3048">
        <v>0</v>
      </c>
      <c r="CV14" s="3048">
        <v>0</v>
      </c>
      <c r="CW14" s="3048">
        <v>2</v>
      </c>
      <c r="CX14" s="3048">
        <v>3</v>
      </c>
      <c r="CY14" s="3048">
        <v>0</v>
      </c>
      <c r="CZ14" s="3048">
        <v>1</v>
      </c>
      <c r="DA14" s="3048">
        <v>3</v>
      </c>
      <c r="DB14" s="3048">
        <v>11</v>
      </c>
      <c r="DC14" s="3048">
        <v>15</v>
      </c>
      <c r="DD14" s="3048">
        <v>3</v>
      </c>
      <c r="DE14" s="3048">
        <v>0</v>
      </c>
      <c r="DF14" s="3048">
        <v>14</v>
      </c>
      <c r="DG14" s="3048">
        <v>6</v>
      </c>
      <c r="DH14" s="3048">
        <v>9</v>
      </c>
    </row>
    <row r="15" spans="1:112" ht="12" x14ac:dyDescent="0.25">
      <c r="A15" s="1431" t="s">
        <v>654</v>
      </c>
      <c r="B15" s="3049">
        <f t="shared" ref="B15:AG15" si="0">SUM(B4:B14)</f>
        <v>844</v>
      </c>
      <c r="C15" s="3049">
        <f t="shared" si="0"/>
        <v>748</v>
      </c>
      <c r="D15" s="3049">
        <f t="shared" si="0"/>
        <v>470</v>
      </c>
      <c r="E15" s="3049">
        <f t="shared" si="0"/>
        <v>872</v>
      </c>
      <c r="F15" s="3049">
        <f t="shared" si="0"/>
        <v>861</v>
      </c>
      <c r="G15" s="3049">
        <f t="shared" si="0"/>
        <v>1053</v>
      </c>
      <c r="H15" s="3049">
        <f t="shared" si="0"/>
        <v>409</v>
      </c>
      <c r="I15" s="3049">
        <f t="shared" si="0"/>
        <v>337</v>
      </c>
      <c r="J15" s="3049">
        <f t="shared" si="0"/>
        <v>422</v>
      </c>
      <c r="K15" s="3049">
        <f t="shared" si="0"/>
        <v>459</v>
      </c>
      <c r="L15" s="3049">
        <f t="shared" si="0"/>
        <v>438</v>
      </c>
      <c r="M15" s="3049">
        <f t="shared" si="0"/>
        <v>439</v>
      </c>
      <c r="N15" s="3049">
        <f t="shared" si="0"/>
        <v>503</v>
      </c>
      <c r="O15" s="3049">
        <f t="shared" si="0"/>
        <v>450</v>
      </c>
      <c r="P15" s="3049">
        <f t="shared" si="0"/>
        <v>426</v>
      </c>
      <c r="Q15" s="3049">
        <f t="shared" si="0"/>
        <v>270</v>
      </c>
      <c r="R15" s="3049">
        <f t="shared" si="0"/>
        <v>365</v>
      </c>
      <c r="S15" s="3049">
        <f t="shared" si="0"/>
        <v>399</v>
      </c>
      <c r="T15" s="3049">
        <f t="shared" si="0"/>
        <v>240</v>
      </c>
      <c r="U15" s="3049">
        <f t="shared" si="0"/>
        <v>258</v>
      </c>
      <c r="V15" s="3049">
        <f t="shared" si="0"/>
        <v>276</v>
      </c>
      <c r="W15" s="3049">
        <f t="shared" si="0"/>
        <v>412</v>
      </c>
      <c r="X15" s="3049">
        <f t="shared" si="0"/>
        <v>309</v>
      </c>
      <c r="Y15" s="3049">
        <f t="shared" si="0"/>
        <v>283</v>
      </c>
      <c r="Z15" s="3049">
        <f t="shared" si="0"/>
        <v>252</v>
      </c>
      <c r="AA15" s="3049">
        <f t="shared" si="0"/>
        <v>326</v>
      </c>
      <c r="AB15" s="3049">
        <f t="shared" si="0"/>
        <v>262</v>
      </c>
      <c r="AC15" s="3049">
        <f t="shared" si="0"/>
        <v>264</v>
      </c>
      <c r="AD15" s="3049">
        <f t="shared" si="0"/>
        <v>246</v>
      </c>
      <c r="AE15" s="3049">
        <f t="shared" si="0"/>
        <v>206</v>
      </c>
      <c r="AF15" s="3049">
        <f t="shared" si="0"/>
        <v>368</v>
      </c>
      <c r="AG15" s="3049">
        <f t="shared" si="0"/>
        <v>232</v>
      </c>
      <c r="AH15" s="3049">
        <f t="shared" ref="AH15:BM15" si="1">SUM(AH4:AH14)</f>
        <v>212</v>
      </c>
      <c r="AI15" s="3049">
        <f t="shared" si="1"/>
        <v>228</v>
      </c>
      <c r="AJ15" s="3049">
        <f t="shared" si="1"/>
        <v>314</v>
      </c>
      <c r="AK15" s="3049">
        <f t="shared" si="1"/>
        <v>256</v>
      </c>
      <c r="AL15" s="3049">
        <f t="shared" si="1"/>
        <v>252</v>
      </c>
      <c r="AM15" s="3049">
        <f t="shared" si="1"/>
        <v>245</v>
      </c>
      <c r="AN15" s="3049">
        <f t="shared" si="1"/>
        <v>237</v>
      </c>
      <c r="AO15" s="3049">
        <f t="shared" si="1"/>
        <v>351</v>
      </c>
      <c r="AP15" s="3049">
        <f t="shared" si="1"/>
        <v>293</v>
      </c>
      <c r="AQ15" s="3049">
        <f t="shared" si="1"/>
        <v>232</v>
      </c>
      <c r="AR15" s="3049">
        <f t="shared" si="1"/>
        <v>217</v>
      </c>
      <c r="AS15" s="3049">
        <f t="shared" si="1"/>
        <v>398</v>
      </c>
      <c r="AT15" s="3049">
        <f t="shared" si="1"/>
        <v>252</v>
      </c>
      <c r="AU15" s="3049">
        <f t="shared" si="1"/>
        <v>255</v>
      </c>
      <c r="AV15" s="3049">
        <f t="shared" si="1"/>
        <v>519</v>
      </c>
      <c r="AW15" s="3049">
        <f t="shared" si="1"/>
        <v>406</v>
      </c>
      <c r="AX15" s="3049">
        <f t="shared" si="1"/>
        <v>219</v>
      </c>
      <c r="AY15" s="3049">
        <f t="shared" si="1"/>
        <v>336</v>
      </c>
      <c r="AZ15" s="3049">
        <f t="shared" si="1"/>
        <v>242</v>
      </c>
      <c r="BA15" s="3049">
        <f t="shared" si="1"/>
        <v>697</v>
      </c>
      <c r="BB15" s="3049">
        <f t="shared" si="1"/>
        <v>940</v>
      </c>
      <c r="BC15" s="3049">
        <f t="shared" si="1"/>
        <v>810</v>
      </c>
      <c r="BD15" s="3049">
        <f t="shared" si="1"/>
        <v>3109</v>
      </c>
      <c r="BE15" s="3049">
        <f t="shared" si="1"/>
        <v>159</v>
      </c>
      <c r="BF15" s="3049">
        <f t="shared" si="1"/>
        <v>137</v>
      </c>
      <c r="BG15" s="3049">
        <f t="shared" si="1"/>
        <v>155</v>
      </c>
      <c r="BH15" s="3049">
        <f t="shared" si="1"/>
        <v>355</v>
      </c>
      <c r="BI15" s="3049">
        <f t="shared" si="1"/>
        <v>53</v>
      </c>
      <c r="BJ15" s="3049">
        <f t="shared" si="1"/>
        <v>21</v>
      </c>
      <c r="BK15" s="3049">
        <f t="shared" si="1"/>
        <v>36</v>
      </c>
      <c r="BL15" s="3049">
        <f t="shared" si="1"/>
        <v>110</v>
      </c>
      <c r="BM15" s="3049">
        <f t="shared" si="1"/>
        <v>19</v>
      </c>
      <c r="BN15" s="3049">
        <f t="shared" ref="BN15:CS15" si="2">SUM(BN4:BN14)</f>
        <v>41</v>
      </c>
      <c r="BO15" s="3049">
        <f t="shared" si="2"/>
        <v>50</v>
      </c>
      <c r="BP15" s="3049">
        <f t="shared" si="2"/>
        <v>111</v>
      </c>
      <c r="BQ15" s="3049">
        <f t="shared" si="2"/>
        <v>14</v>
      </c>
      <c r="BR15" s="3049">
        <f t="shared" si="2"/>
        <v>11</v>
      </c>
      <c r="BS15" s="3049">
        <f t="shared" si="2"/>
        <v>25</v>
      </c>
      <c r="BT15" s="3049">
        <f t="shared" si="2"/>
        <v>57</v>
      </c>
      <c r="BU15" s="3049">
        <f t="shared" si="2"/>
        <v>68</v>
      </c>
      <c r="BV15" s="3049">
        <f t="shared" si="2"/>
        <v>6</v>
      </c>
      <c r="BW15" s="3049">
        <f t="shared" si="2"/>
        <v>24</v>
      </c>
      <c r="BX15" s="3049">
        <f t="shared" si="2"/>
        <v>36</v>
      </c>
      <c r="BY15" s="3049">
        <f t="shared" si="2"/>
        <v>347</v>
      </c>
      <c r="BZ15" s="3049">
        <f t="shared" si="2"/>
        <v>269</v>
      </c>
      <c r="CA15" s="3049">
        <f t="shared" si="2"/>
        <v>462</v>
      </c>
      <c r="CB15" s="3049">
        <f t="shared" si="2"/>
        <v>225</v>
      </c>
      <c r="CC15" s="3049">
        <f t="shared" si="2"/>
        <v>302</v>
      </c>
      <c r="CD15" s="3049">
        <f t="shared" si="2"/>
        <v>232</v>
      </c>
      <c r="CE15" s="3049">
        <f t="shared" si="2"/>
        <v>203</v>
      </c>
      <c r="CF15" s="3049">
        <f t="shared" si="2"/>
        <v>436</v>
      </c>
      <c r="CG15" s="3049">
        <f t="shared" si="2"/>
        <v>295</v>
      </c>
      <c r="CH15" s="3049">
        <f t="shared" si="2"/>
        <v>250</v>
      </c>
      <c r="CI15" s="3049">
        <f t="shared" si="2"/>
        <v>227</v>
      </c>
      <c r="CJ15" s="3049">
        <f t="shared" si="2"/>
        <v>396</v>
      </c>
      <c r="CK15" s="3049">
        <f t="shared" si="2"/>
        <v>232</v>
      </c>
      <c r="CL15" s="3049">
        <f t="shared" si="2"/>
        <v>279</v>
      </c>
      <c r="CM15" s="3049">
        <f t="shared" si="2"/>
        <v>210</v>
      </c>
      <c r="CN15" s="3049">
        <f t="shared" si="2"/>
        <v>422</v>
      </c>
      <c r="CO15" s="3049">
        <f t="shared" si="2"/>
        <v>213</v>
      </c>
      <c r="CP15" s="3049">
        <f t="shared" si="2"/>
        <v>302</v>
      </c>
      <c r="CQ15" s="3049">
        <f t="shared" si="2"/>
        <v>246</v>
      </c>
      <c r="CR15" s="3049">
        <f t="shared" si="2"/>
        <v>304</v>
      </c>
      <c r="CS15" s="3049">
        <f t="shared" si="2"/>
        <v>360</v>
      </c>
      <c r="CT15" s="3049">
        <f t="shared" ref="CT15:DC15" si="3">SUM(CT4:CT14)</f>
        <v>212</v>
      </c>
      <c r="CU15" s="3049">
        <f t="shared" si="3"/>
        <v>307</v>
      </c>
      <c r="CV15" s="3049">
        <f t="shared" si="3"/>
        <v>235</v>
      </c>
      <c r="CW15" s="3049">
        <f t="shared" si="3"/>
        <v>431</v>
      </c>
      <c r="CX15" s="3049">
        <f t="shared" si="3"/>
        <v>248</v>
      </c>
      <c r="CY15" s="3049">
        <f t="shared" si="3"/>
        <v>356</v>
      </c>
      <c r="CZ15" s="3049">
        <f t="shared" si="3"/>
        <v>242</v>
      </c>
      <c r="DA15" s="3049">
        <f t="shared" si="3"/>
        <v>694</v>
      </c>
      <c r="DB15" s="3049">
        <f t="shared" si="3"/>
        <v>1192</v>
      </c>
      <c r="DC15" s="3049">
        <f t="shared" si="3"/>
        <v>967</v>
      </c>
      <c r="DD15" s="3049">
        <f t="shared" ref="DD15:DE15" si="4">SUM(DD4:DD14)</f>
        <v>494</v>
      </c>
      <c r="DE15" s="3049">
        <f t="shared" si="4"/>
        <v>815</v>
      </c>
      <c r="DF15" s="3049">
        <f t="shared" ref="DF15:DG15" si="5">SUM(DF4:DF14)</f>
        <v>1057</v>
      </c>
      <c r="DG15" s="3049">
        <f t="shared" si="5"/>
        <v>1297</v>
      </c>
      <c r="DH15" s="3049">
        <f t="shared" ref="DH15" si="6">SUM(DH4:DH14)</f>
        <v>429</v>
      </c>
    </row>
    <row r="16" spans="1:112" x14ac:dyDescent="0.2">
      <c r="A16" s="1385"/>
      <c r="B16" s="1385"/>
      <c r="C16" s="1385"/>
      <c r="D16" s="1385"/>
      <c r="E16" s="1385"/>
      <c r="F16" s="1385"/>
      <c r="G16" s="1385"/>
    </row>
    <row r="17" spans="1:112" x14ac:dyDescent="0.2">
      <c r="A17" s="1386" t="s">
        <v>252</v>
      </c>
      <c r="B17" s="1386">
        <v>0</v>
      </c>
      <c r="C17" s="1386">
        <v>0</v>
      </c>
      <c r="D17" s="1386">
        <v>0</v>
      </c>
      <c r="E17" s="1386">
        <v>0</v>
      </c>
      <c r="F17" s="1386">
        <v>0</v>
      </c>
      <c r="G17" s="1386">
        <v>0</v>
      </c>
      <c r="H17" s="3048">
        <v>0</v>
      </c>
      <c r="I17" s="3048">
        <f t="shared" ref="I17:V17" si="7">I14</f>
        <v>0</v>
      </c>
      <c r="J17" s="3048">
        <f t="shared" si="7"/>
        <v>0</v>
      </c>
      <c r="K17" s="3048">
        <f t="shared" si="7"/>
        <v>0</v>
      </c>
      <c r="L17" s="3048">
        <f t="shared" si="7"/>
        <v>3</v>
      </c>
      <c r="M17" s="3048">
        <f t="shared" si="7"/>
        <v>0</v>
      </c>
      <c r="N17" s="3048">
        <f t="shared" si="7"/>
        <v>0</v>
      </c>
      <c r="O17" s="3048">
        <f t="shared" si="7"/>
        <v>0</v>
      </c>
      <c r="P17" s="3048">
        <f t="shared" si="7"/>
        <v>0</v>
      </c>
      <c r="Q17" s="3048">
        <f t="shared" si="7"/>
        <v>1</v>
      </c>
      <c r="R17" s="3048">
        <f t="shared" si="7"/>
        <v>0</v>
      </c>
      <c r="S17" s="3048">
        <f t="shared" si="7"/>
        <v>0</v>
      </c>
      <c r="T17" s="3048">
        <f t="shared" si="7"/>
        <v>0</v>
      </c>
      <c r="U17" s="3048">
        <f t="shared" si="7"/>
        <v>2</v>
      </c>
      <c r="V17" s="3048">
        <f t="shared" si="7"/>
        <v>2</v>
      </c>
      <c r="W17" s="3048">
        <f t="shared" ref="W17:X17" si="8">W14</f>
        <v>0</v>
      </c>
      <c r="X17" s="3048">
        <f t="shared" si="8"/>
        <v>0</v>
      </c>
      <c r="Y17" s="3048">
        <f t="shared" ref="Y17:Z17" si="9">Y14</f>
        <v>1</v>
      </c>
      <c r="Z17" s="3048">
        <f t="shared" si="9"/>
        <v>2</v>
      </c>
      <c r="AA17" s="3048">
        <f t="shared" ref="AA17:AB17" si="10">AA14</f>
        <v>1</v>
      </c>
      <c r="AB17" s="3048">
        <f t="shared" si="10"/>
        <v>1</v>
      </c>
      <c r="AC17" s="3048">
        <f t="shared" ref="AC17:AD17" si="11">AC14</f>
        <v>1</v>
      </c>
      <c r="AD17" s="3048">
        <f t="shared" si="11"/>
        <v>0</v>
      </c>
      <c r="AE17" s="3048">
        <f t="shared" ref="AE17:AF17" si="12">AE14</f>
        <v>2</v>
      </c>
      <c r="AF17" s="3048">
        <f t="shared" si="12"/>
        <v>1</v>
      </c>
      <c r="AG17" s="3048">
        <f t="shared" ref="AG17:AH17" si="13">AG14</f>
        <v>0</v>
      </c>
      <c r="AH17" s="3048">
        <f t="shared" si="13"/>
        <v>0</v>
      </c>
      <c r="AI17" s="3048">
        <f t="shared" ref="AI17:AJ17" si="14">AI14</f>
        <v>1</v>
      </c>
      <c r="AJ17" s="3048">
        <f t="shared" si="14"/>
        <v>0</v>
      </c>
      <c r="AK17" s="3048">
        <f t="shared" ref="AK17:AL17" si="15">AK14</f>
        <v>4</v>
      </c>
      <c r="AL17" s="3048">
        <f t="shared" si="15"/>
        <v>0</v>
      </c>
      <c r="AM17" s="3048">
        <f t="shared" ref="AM17:AN17" si="16">AM14</f>
        <v>1</v>
      </c>
      <c r="AN17" s="3048">
        <f t="shared" si="16"/>
        <v>0</v>
      </c>
      <c r="AO17" s="3048">
        <f t="shared" ref="AO17:AP17" si="17">AO14</f>
        <v>3</v>
      </c>
      <c r="AP17" s="3048">
        <f t="shared" si="17"/>
        <v>4</v>
      </c>
      <c r="AQ17" s="3048">
        <f t="shared" ref="AQ17:AR17" si="18">AQ14</f>
        <v>1</v>
      </c>
      <c r="AR17" s="3048">
        <f t="shared" si="18"/>
        <v>0</v>
      </c>
      <c r="AS17" s="3048">
        <f t="shared" ref="AS17:AT17" si="19">AS14</f>
        <v>7</v>
      </c>
      <c r="AT17" s="3048">
        <f t="shared" si="19"/>
        <v>2</v>
      </c>
      <c r="AU17" s="3048">
        <f t="shared" ref="AU17:AV17" si="20">AU14</f>
        <v>2</v>
      </c>
      <c r="AV17" s="3048">
        <f t="shared" si="20"/>
        <v>6</v>
      </c>
      <c r="AW17" s="3048">
        <f t="shared" ref="AW17:AX17" si="21">AW14</f>
        <v>2</v>
      </c>
      <c r="AX17" s="3048">
        <f t="shared" si="21"/>
        <v>1</v>
      </c>
      <c r="AY17" s="3048">
        <f t="shared" ref="AY17:AZ17" si="22">AY14</f>
        <v>1</v>
      </c>
      <c r="AZ17" s="3048">
        <f t="shared" si="22"/>
        <v>1</v>
      </c>
      <c r="BA17" s="3048">
        <f t="shared" ref="BA17:BB17" si="23">BA14</f>
        <v>4</v>
      </c>
      <c r="BB17" s="3048">
        <f t="shared" si="23"/>
        <v>7</v>
      </c>
      <c r="BC17" s="3048">
        <f t="shared" ref="BC17:BD17" si="24">BC14</f>
        <v>8</v>
      </c>
      <c r="BD17" s="3048">
        <f t="shared" si="24"/>
        <v>35</v>
      </c>
      <c r="BE17" s="3048">
        <f t="shared" ref="BE17:BF17" si="25">BE14</f>
        <v>4</v>
      </c>
      <c r="BF17" s="3048">
        <f t="shared" si="25"/>
        <v>1</v>
      </c>
      <c r="BG17" s="3048">
        <f t="shared" ref="BG17:BH17" si="26">BG14</f>
        <v>0</v>
      </c>
      <c r="BH17" s="3048">
        <f t="shared" si="26"/>
        <v>0</v>
      </c>
      <c r="BI17" s="3048">
        <f t="shared" ref="BI17:BJ17" si="27">BI14</f>
        <v>0</v>
      </c>
      <c r="BJ17" s="3048">
        <f t="shared" si="27"/>
        <v>1</v>
      </c>
      <c r="BK17" s="3048">
        <f t="shared" ref="BK17:BL17" si="28">BK14</f>
        <v>0</v>
      </c>
      <c r="BL17" s="3048">
        <f t="shared" si="28"/>
        <v>1</v>
      </c>
      <c r="BM17" s="3048">
        <f t="shared" ref="BM17:BN17" si="29">BM14</f>
        <v>0</v>
      </c>
      <c r="BN17" s="3048">
        <f t="shared" si="29"/>
        <v>2</v>
      </c>
      <c r="BO17" s="3048">
        <f t="shared" ref="BO17:BP17" si="30">BO14</f>
        <v>0</v>
      </c>
      <c r="BP17" s="3048">
        <f t="shared" si="30"/>
        <v>0</v>
      </c>
      <c r="BQ17" s="3048">
        <f t="shared" ref="BQ17:BR17" si="31">BQ14</f>
        <v>0</v>
      </c>
      <c r="BR17" s="3048">
        <f t="shared" si="31"/>
        <v>0</v>
      </c>
      <c r="BS17" s="3048">
        <f t="shared" ref="BS17:BT17" si="32">BS14</f>
        <v>0</v>
      </c>
      <c r="BT17" s="3048">
        <f t="shared" si="32"/>
        <v>0</v>
      </c>
      <c r="BU17" s="3048">
        <f t="shared" ref="BU17:BV17" si="33">BU14</f>
        <v>1</v>
      </c>
      <c r="BV17" s="3048">
        <f t="shared" si="33"/>
        <v>0</v>
      </c>
      <c r="BW17" s="3048">
        <f t="shared" ref="BW17:BX17" si="34">BW14</f>
        <v>0</v>
      </c>
      <c r="BX17" s="3048">
        <f t="shared" si="34"/>
        <v>0</v>
      </c>
      <c r="BY17" s="3048">
        <f t="shared" ref="BY17:BZ17" si="35">BY14</f>
        <v>1</v>
      </c>
      <c r="BZ17" s="3048">
        <f t="shared" si="35"/>
        <v>3</v>
      </c>
      <c r="CA17" s="3048">
        <f t="shared" ref="CA17:CB17" si="36">CA14</f>
        <v>3</v>
      </c>
      <c r="CB17" s="3048">
        <f t="shared" si="36"/>
        <v>5</v>
      </c>
      <c r="CC17" s="3048">
        <f t="shared" ref="CC17:CD17" si="37">CC14</f>
        <v>0</v>
      </c>
      <c r="CD17" s="3048">
        <f t="shared" si="37"/>
        <v>2</v>
      </c>
      <c r="CE17" s="3048">
        <f t="shared" ref="CE17:CF17" si="38">CE14</f>
        <v>3</v>
      </c>
      <c r="CF17" s="3048">
        <f t="shared" si="38"/>
        <v>0</v>
      </c>
      <c r="CG17" s="3048">
        <f t="shared" ref="CG17:CH17" si="39">CG14</f>
        <v>0</v>
      </c>
      <c r="CH17" s="3048">
        <f t="shared" si="39"/>
        <v>3</v>
      </c>
      <c r="CI17" s="3048">
        <f t="shared" ref="CI17:CJ17" si="40">CI14</f>
        <v>0</v>
      </c>
      <c r="CJ17" s="3048">
        <f t="shared" si="40"/>
        <v>1</v>
      </c>
      <c r="CK17" s="3048">
        <f t="shared" ref="CK17:CL17" si="41">CK14</f>
        <v>1</v>
      </c>
      <c r="CL17" s="3048">
        <f t="shared" si="41"/>
        <v>1</v>
      </c>
      <c r="CM17" s="3048">
        <f t="shared" ref="CM17:CN17" si="42">CM14</f>
        <v>0</v>
      </c>
      <c r="CN17" s="3048">
        <f t="shared" si="42"/>
        <v>1</v>
      </c>
      <c r="CO17" s="3048">
        <f t="shared" ref="CO17:CP17" si="43">CO14</f>
        <v>2</v>
      </c>
      <c r="CP17" s="3048">
        <f t="shared" si="43"/>
        <v>0</v>
      </c>
      <c r="CQ17" s="3048">
        <f t="shared" ref="CQ17:CR17" si="44">CQ14</f>
        <v>2</v>
      </c>
      <c r="CR17" s="3048">
        <f t="shared" si="44"/>
        <v>3</v>
      </c>
      <c r="CS17" s="3048">
        <f t="shared" ref="CS17:CT17" si="45">CS14</f>
        <v>0</v>
      </c>
      <c r="CT17" s="3048">
        <f t="shared" si="45"/>
        <v>2</v>
      </c>
      <c r="CU17" s="3048">
        <f t="shared" ref="CU17:CV17" si="46">CU14</f>
        <v>0</v>
      </c>
      <c r="CV17" s="3048">
        <f t="shared" si="46"/>
        <v>0</v>
      </c>
      <c r="CW17" s="3048">
        <f t="shared" ref="CW17:CX17" si="47">CW14</f>
        <v>2</v>
      </c>
      <c r="CX17" s="3048">
        <f t="shared" si="47"/>
        <v>3</v>
      </c>
      <c r="CY17" s="3048">
        <f t="shared" ref="CY17:CZ17" si="48">CY14</f>
        <v>0</v>
      </c>
      <c r="CZ17" s="3048">
        <f t="shared" si="48"/>
        <v>1</v>
      </c>
      <c r="DA17" s="3048">
        <f t="shared" ref="DA17:DB17" si="49">DA14</f>
        <v>3</v>
      </c>
      <c r="DB17" s="3048">
        <f t="shared" si="49"/>
        <v>11</v>
      </c>
      <c r="DC17" s="3048">
        <f t="shared" ref="DC17:DH17" si="50">DC14</f>
        <v>15</v>
      </c>
      <c r="DD17" s="3048">
        <f t="shared" si="50"/>
        <v>3</v>
      </c>
      <c r="DE17" s="3048">
        <f t="shared" si="50"/>
        <v>0</v>
      </c>
      <c r="DF17" s="3048">
        <f t="shared" si="50"/>
        <v>14</v>
      </c>
      <c r="DG17" s="3048">
        <f t="shared" si="50"/>
        <v>6</v>
      </c>
      <c r="DH17" s="3048">
        <f t="shared" si="50"/>
        <v>9</v>
      </c>
    </row>
    <row r="18" spans="1:112" x14ac:dyDescent="0.2">
      <c r="A18" s="3270"/>
      <c r="B18" s="3270"/>
      <c r="C18" s="3270"/>
      <c r="D18" s="3270"/>
      <c r="E18" s="3270"/>
      <c r="F18" s="3270"/>
      <c r="G18" s="3270"/>
    </row>
    <row r="19" spans="1:112" x14ac:dyDescent="0.2">
      <c r="A19" s="3270"/>
      <c r="B19" s="3270"/>
      <c r="C19" s="3270"/>
      <c r="D19" s="3270"/>
      <c r="E19" s="3270"/>
      <c r="F19" s="3270"/>
      <c r="G19" s="3270"/>
    </row>
    <row r="20" spans="1:112" x14ac:dyDescent="0.2">
      <c r="A20" s="3270"/>
      <c r="B20" s="3270"/>
      <c r="C20" s="3270"/>
      <c r="D20" s="3270"/>
      <c r="E20" s="3270"/>
      <c r="F20" s="3270"/>
      <c r="G20" s="3270"/>
    </row>
    <row r="22" spans="1:112" ht="13.2" x14ac:dyDescent="0.25">
      <c r="A22" s="4635"/>
      <c r="B22" s="4635"/>
      <c r="C22" s="4635"/>
      <c r="D22" s="4635"/>
      <c r="E22" s="4635"/>
      <c r="F22" s="4635"/>
      <c r="G22" s="4635"/>
    </row>
    <row r="23" spans="1:112" ht="13.2" x14ac:dyDescent="0.25">
      <c r="A23" s="3124"/>
      <c r="B23" s="4636"/>
      <c r="C23" s="4636"/>
      <c r="D23" s="4636"/>
      <c r="E23" s="4636"/>
      <c r="F23" s="4636"/>
      <c r="G23" s="4636"/>
    </row>
    <row r="24" spans="1:112" ht="13.2" x14ac:dyDescent="0.25">
      <c r="A24" s="1511"/>
      <c r="B24" s="4837"/>
      <c r="C24" s="4837"/>
      <c r="D24" s="4837"/>
      <c r="E24" s="4837"/>
      <c r="F24" s="4837"/>
      <c r="G24" s="4837"/>
    </row>
    <row r="25" spans="1:112" ht="13.2" x14ac:dyDescent="0.25">
      <c r="A25" s="1435"/>
      <c r="B25" s="4638"/>
      <c r="C25" s="4638"/>
      <c r="D25" s="4638"/>
      <c r="E25" s="4638"/>
      <c r="F25" s="4638"/>
      <c r="G25" s="4638"/>
      <c r="AW25" s="4879"/>
    </row>
    <row r="26" spans="1:112" ht="13.2" x14ac:dyDescent="0.25">
      <c r="A26" s="1511"/>
      <c r="B26" s="4837"/>
      <c r="C26" s="4837"/>
      <c r="D26" s="4837"/>
      <c r="E26" s="4837"/>
      <c r="F26" s="4837"/>
      <c r="G26" s="4837"/>
    </row>
    <row r="27" spans="1:112" ht="13.2" x14ac:dyDescent="0.25">
      <c r="A27" s="1511"/>
      <c r="B27" s="4837"/>
      <c r="C27" s="4837"/>
      <c r="D27" s="4837"/>
      <c r="E27" s="4837"/>
      <c r="F27" s="4837"/>
      <c r="G27" s="4837"/>
    </row>
    <row r="28" spans="1:112" ht="13.2" x14ac:dyDescent="0.25">
      <c r="A28" s="1511"/>
      <c r="B28" s="4837"/>
      <c r="C28" s="4837"/>
      <c r="D28" s="4837"/>
      <c r="E28" s="4837"/>
      <c r="F28" s="4837"/>
      <c r="G28" s="4837"/>
    </row>
    <row r="29" spans="1:112" ht="13.2" x14ac:dyDescent="0.25">
      <c r="A29" s="1435"/>
      <c r="B29" s="4638"/>
      <c r="C29" s="4638"/>
      <c r="D29" s="4638"/>
      <c r="E29" s="4638"/>
      <c r="F29" s="4638"/>
      <c r="G29" s="4638"/>
    </row>
    <row r="30" spans="1:112" ht="13.2" x14ac:dyDescent="0.25">
      <c r="A30" s="1435"/>
      <c r="B30" s="4638"/>
      <c r="C30" s="4638"/>
      <c r="D30" s="4638"/>
      <c r="E30" s="4638"/>
      <c r="F30" s="4638"/>
      <c r="G30" s="4638"/>
    </row>
    <row r="31" spans="1:112" ht="13.2" x14ac:dyDescent="0.25">
      <c r="A31" s="1511"/>
      <c r="B31" s="4837"/>
      <c r="C31" s="4837"/>
      <c r="D31" s="4837"/>
      <c r="E31" s="4837"/>
      <c r="F31" s="4837"/>
      <c r="G31" s="4837"/>
    </row>
    <row r="32" spans="1:112" ht="13.2" x14ac:dyDescent="0.25">
      <c r="A32" s="1511"/>
      <c r="B32" s="4837"/>
      <c r="C32" s="4837"/>
      <c r="D32" s="4837"/>
      <c r="E32" s="4837"/>
      <c r="F32" s="4837"/>
      <c r="G32" s="4837"/>
    </row>
    <row r="33" spans="1:7" ht="13.2" x14ac:dyDescent="0.25">
      <c r="A33" s="1511"/>
      <c r="B33" s="4837"/>
      <c r="C33" s="4837"/>
      <c r="D33" s="4837"/>
      <c r="E33" s="4837"/>
      <c r="F33" s="4837"/>
      <c r="G33" s="4837"/>
    </row>
    <row r="34" spans="1:7" ht="13.2" x14ac:dyDescent="0.25">
      <c r="A34" s="1435"/>
      <c r="B34" s="4638"/>
      <c r="C34" s="4638"/>
      <c r="D34" s="4638"/>
      <c r="E34" s="4638"/>
      <c r="F34" s="4638"/>
      <c r="G34" s="4638"/>
    </row>
    <row r="35" spans="1:7" ht="13.2" x14ac:dyDescent="0.25">
      <c r="A35" s="1511"/>
      <c r="B35" s="4837"/>
      <c r="C35" s="4837"/>
      <c r="D35" s="4837"/>
      <c r="E35" s="4837"/>
      <c r="F35" s="4837"/>
      <c r="G35" s="4837"/>
    </row>
    <row r="36" spans="1:7" ht="13.2" x14ac:dyDescent="0.25">
      <c r="A36" s="1511"/>
      <c r="B36" s="4837"/>
      <c r="C36" s="4837"/>
      <c r="D36" s="4837"/>
      <c r="E36" s="4837"/>
      <c r="F36" s="4837"/>
      <c r="G36" s="4837"/>
    </row>
    <row r="37" spans="1:7" ht="13.2" x14ac:dyDescent="0.25">
      <c r="A37"/>
      <c r="B37" s="4636"/>
      <c r="C37" s="4636"/>
      <c r="D37" s="4636"/>
      <c r="E37" s="4636"/>
      <c r="F37" s="4636"/>
      <c r="G37" s="4636"/>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H36"/>
  <sheetViews>
    <sheetView showGridLines="0" zoomScaleNormal="100" workbookViewId="0">
      <pane xSplit="1" ySplit="4" topLeftCell="U17" activePane="bottomRight" state="frozen"/>
      <selection pane="topRight" activeCell="B1" sqref="B1"/>
      <selection pane="bottomLeft" activeCell="A5" sqref="A5"/>
      <selection pane="bottomRight" activeCell="AI30" sqref="AI30"/>
    </sheetView>
  </sheetViews>
  <sheetFormatPr defaultColWidth="9.109375" defaultRowHeight="14.4" x14ac:dyDescent="0.3"/>
  <cols>
    <col min="1" max="1" width="17.44140625" style="4901" bestFit="1" customWidth="1"/>
    <col min="2" max="2" width="14.33203125" style="4901" bestFit="1" customWidth="1"/>
    <col min="3" max="5" width="10.6640625" style="4901" bestFit="1" customWidth="1"/>
    <col min="6" max="6" width="12.88671875" style="4901" bestFit="1" customWidth="1"/>
    <col min="7" max="9" width="10.6640625" style="4901" bestFit="1" customWidth="1"/>
    <col min="10" max="10" width="11.33203125" style="4901" customWidth="1"/>
    <col min="11" max="13" width="10.6640625" style="4901" bestFit="1" customWidth="1"/>
    <col min="14" max="14" width="10.5546875" style="4901" bestFit="1" customWidth="1"/>
    <col min="15" max="21" width="10.6640625" style="4901" bestFit="1" customWidth="1"/>
    <col min="22" max="25" width="9.6640625" style="4901" bestFit="1" customWidth="1"/>
    <col min="26" max="26" width="9.109375" style="4901"/>
    <col min="27" max="32" width="9.6640625" style="4901" bestFit="1" customWidth="1"/>
    <col min="33" max="16384" width="9.109375" style="4901"/>
  </cols>
  <sheetData>
    <row r="1" spans="1:32" x14ac:dyDescent="0.3">
      <c r="B1" s="4901" t="s">
        <v>669</v>
      </c>
      <c r="D1" s="4901">
        <v>50</v>
      </c>
      <c r="F1" s="4901" t="s">
        <v>670</v>
      </c>
      <c r="H1" s="4902">
        <v>2805</v>
      </c>
      <c r="J1" s="4901" t="s">
        <v>671</v>
      </c>
      <c r="N1" s="4903">
        <v>2805</v>
      </c>
      <c r="O1" s="4904" t="s">
        <v>706</v>
      </c>
    </row>
    <row r="2" spans="1:32" x14ac:dyDescent="0.3">
      <c r="B2" s="4901" t="s">
        <v>672</v>
      </c>
      <c r="D2" s="4901">
        <v>65</v>
      </c>
      <c r="F2" s="4901" t="s">
        <v>673</v>
      </c>
      <c r="H2" s="4902">
        <v>1656</v>
      </c>
      <c r="J2" s="4901" t="s">
        <v>674</v>
      </c>
      <c r="N2" s="4903">
        <v>1656</v>
      </c>
      <c r="O2" s="4904"/>
    </row>
    <row r="3" spans="1:32" x14ac:dyDescent="0.3">
      <c r="H3" s="4902"/>
    </row>
    <row r="4" spans="1:32" x14ac:dyDescent="0.3">
      <c r="B4" s="4909">
        <v>43116</v>
      </c>
      <c r="C4" s="4909">
        <v>43117</v>
      </c>
      <c r="D4" s="4909">
        <v>43118</v>
      </c>
      <c r="E4" s="4909">
        <v>43119</v>
      </c>
      <c r="F4" s="4906">
        <v>43120</v>
      </c>
      <c r="G4" s="4906">
        <v>43121</v>
      </c>
      <c r="H4" s="4909">
        <v>43122</v>
      </c>
      <c r="I4" s="4909">
        <v>43123</v>
      </c>
      <c r="J4" s="4909">
        <v>43124</v>
      </c>
      <c r="K4" s="4909">
        <v>43125</v>
      </c>
      <c r="L4" s="4909">
        <v>43126</v>
      </c>
      <c r="M4" s="4906">
        <v>43127</v>
      </c>
      <c r="N4" s="4906">
        <v>43128</v>
      </c>
      <c r="O4" s="4909">
        <v>43129</v>
      </c>
      <c r="P4" s="4909">
        <v>43130</v>
      </c>
      <c r="Q4" s="4909">
        <v>43131</v>
      </c>
      <c r="R4" s="4909">
        <v>43132</v>
      </c>
      <c r="S4" s="4909">
        <v>43133</v>
      </c>
      <c r="T4" s="4906">
        <v>43134</v>
      </c>
      <c r="U4" s="4906">
        <v>43135</v>
      </c>
      <c r="V4" s="4909">
        <v>43136</v>
      </c>
      <c r="W4" s="4909">
        <v>43137</v>
      </c>
      <c r="X4" s="4909">
        <v>43138</v>
      </c>
      <c r="Y4" s="4909">
        <v>43139</v>
      </c>
      <c r="Z4" s="4909">
        <v>43140</v>
      </c>
      <c r="AA4" s="4906">
        <v>43141</v>
      </c>
      <c r="AB4" s="4906">
        <v>43142</v>
      </c>
      <c r="AC4" s="4909">
        <v>43143</v>
      </c>
      <c r="AD4" s="4909">
        <v>43144</v>
      </c>
      <c r="AE4" s="4909">
        <v>43145</v>
      </c>
      <c r="AF4" s="4909">
        <v>43146</v>
      </c>
    </row>
    <row r="5" spans="1:32" x14ac:dyDescent="0.3">
      <c r="A5" s="4901" t="s">
        <v>676</v>
      </c>
      <c r="B5" s="4901">
        <v>0</v>
      </c>
      <c r="C5" s="4901">
        <v>2</v>
      </c>
      <c r="D5" s="4901">
        <v>4</v>
      </c>
      <c r="E5" s="4901">
        <v>1</v>
      </c>
      <c r="F5" s="4907">
        <v>0</v>
      </c>
      <c r="G5" s="4907">
        <v>0</v>
      </c>
      <c r="H5" s="4901">
        <v>3</v>
      </c>
      <c r="I5" s="4901">
        <v>4</v>
      </c>
      <c r="J5" s="4901">
        <v>2</v>
      </c>
      <c r="K5" s="4901">
        <v>2</v>
      </c>
      <c r="L5" s="4901">
        <v>4</v>
      </c>
      <c r="M5" s="4907">
        <v>0</v>
      </c>
      <c r="N5" s="4907">
        <v>0</v>
      </c>
      <c r="O5" s="4901">
        <v>1</v>
      </c>
      <c r="P5" s="4901">
        <v>0</v>
      </c>
      <c r="Q5" s="4901">
        <v>0</v>
      </c>
      <c r="R5" s="4901">
        <v>0</v>
      </c>
      <c r="S5" s="4901">
        <v>0</v>
      </c>
      <c r="T5" s="4907">
        <v>0</v>
      </c>
      <c r="U5" s="4907">
        <v>0</v>
      </c>
      <c r="V5" s="4901">
        <v>0</v>
      </c>
      <c r="W5" s="4901">
        <v>0</v>
      </c>
      <c r="X5" s="4901">
        <v>0</v>
      </c>
      <c r="Y5" s="4901">
        <v>0</v>
      </c>
      <c r="Z5" s="4901">
        <v>1</v>
      </c>
      <c r="AA5" s="4907">
        <v>0</v>
      </c>
      <c r="AB5" s="4907">
        <v>0</v>
      </c>
      <c r="AC5" s="4901">
        <v>1</v>
      </c>
      <c r="AD5" s="4901">
        <v>1</v>
      </c>
      <c r="AE5" s="4901">
        <v>0</v>
      </c>
      <c r="AF5" s="4901">
        <v>0</v>
      </c>
    </row>
    <row r="6" spans="1:32" ht="4.5" customHeight="1" x14ac:dyDescent="0.3"/>
    <row r="7" spans="1:32" x14ac:dyDescent="0.3">
      <c r="A7" s="4901" t="s">
        <v>681</v>
      </c>
      <c r="B7" s="4902">
        <v>1656</v>
      </c>
      <c r="C7" s="4902">
        <f t="shared" ref="C7:H7" si="0">B7-(RATE177*C5)</f>
        <v>1526</v>
      </c>
      <c r="D7" s="4902">
        <f>C7-(RATE177*D5)</f>
        <v>1266</v>
      </c>
      <c r="E7" s="4902">
        <f t="shared" si="0"/>
        <v>1201</v>
      </c>
      <c r="F7" s="4902">
        <f t="shared" si="0"/>
        <v>1201</v>
      </c>
      <c r="G7" s="4902">
        <f t="shared" ref="G7" si="1">F7-(RATE177*G5)</f>
        <v>1201</v>
      </c>
      <c r="H7" s="4902">
        <f t="shared" si="0"/>
        <v>1006</v>
      </c>
      <c r="I7" s="4902">
        <f t="shared" ref="I7" si="2">H7-(RATE177*I5)</f>
        <v>746</v>
      </c>
      <c r="J7" s="4902">
        <f t="shared" ref="J7" si="3">I7-(RATE177*J5)</f>
        <v>616</v>
      </c>
      <c r="K7" s="4902">
        <f t="shared" ref="K7" si="4">J7-(RATE177*K5)</f>
        <v>486</v>
      </c>
      <c r="L7" s="4902">
        <f t="shared" ref="L7" si="5">K7-(RATE177*L5)</f>
        <v>226</v>
      </c>
      <c r="M7" s="4902">
        <f t="shared" ref="M7" si="6">L7-(RATE177*M5)</f>
        <v>226</v>
      </c>
      <c r="N7" s="4902">
        <f t="shared" ref="N7" si="7">M7-(RATE177*N5)</f>
        <v>226</v>
      </c>
      <c r="O7" s="4902">
        <f t="shared" ref="O7:Q7" si="8">N7-(RATE177*O5)</f>
        <v>161</v>
      </c>
      <c r="P7" s="4902">
        <f t="shared" si="8"/>
        <v>161</v>
      </c>
      <c r="Q7" s="4902">
        <f t="shared" si="8"/>
        <v>161</v>
      </c>
      <c r="R7" s="4902">
        <f t="shared" ref="R7" si="9">Q7-(RATE177*R5)</f>
        <v>161</v>
      </c>
      <c r="S7" s="4902">
        <f t="shared" ref="S7" si="10">R7-(RATE177*S5)</f>
        <v>161</v>
      </c>
      <c r="T7" s="4902">
        <f t="shared" ref="T7" si="11">S7-(RATE177*T5)</f>
        <v>161</v>
      </c>
      <c r="U7" s="4902">
        <f t="shared" ref="U7" si="12">T7-(RATE177*U5)</f>
        <v>161</v>
      </c>
      <c r="V7" s="4902">
        <f t="shared" ref="V7" si="13">U7-(RATE177*V5)</f>
        <v>161</v>
      </c>
      <c r="W7" s="4902">
        <f t="shared" ref="W7" si="14">V7-(RATE177*W5)</f>
        <v>161</v>
      </c>
      <c r="X7" s="4902">
        <f t="shared" ref="X7" si="15">W7-(RATE177*X5)</f>
        <v>161</v>
      </c>
      <c r="Y7" s="4902">
        <f t="shared" ref="Y7:Z7" si="16">X7-(RATE177*Y5)</f>
        <v>161</v>
      </c>
      <c r="Z7" s="4902">
        <f t="shared" si="16"/>
        <v>96</v>
      </c>
      <c r="AA7" s="4902">
        <f t="shared" ref="AA7" si="17">Z7-(RATE177*AA5)</f>
        <v>96</v>
      </c>
      <c r="AB7" s="4902">
        <f t="shared" ref="AB7:AF7" si="18">AA7-(RATE177*AB5)</f>
        <v>96</v>
      </c>
      <c r="AC7" s="4902">
        <f t="shared" si="18"/>
        <v>31</v>
      </c>
      <c r="AD7" s="4902">
        <f t="shared" si="18"/>
        <v>-34</v>
      </c>
      <c r="AE7" s="4902">
        <f t="shared" si="18"/>
        <v>-34</v>
      </c>
      <c r="AF7" s="4902">
        <f t="shared" si="18"/>
        <v>-34</v>
      </c>
    </row>
    <row r="8" spans="1:32" x14ac:dyDescent="0.3">
      <c r="A8" s="4901" t="s">
        <v>682</v>
      </c>
      <c r="B8" s="4901">
        <v>0</v>
      </c>
      <c r="C8" s="4901">
        <v>101</v>
      </c>
      <c r="D8" s="4901">
        <v>201</v>
      </c>
      <c r="E8" s="4901">
        <v>62</v>
      </c>
      <c r="F8" s="4901">
        <v>0</v>
      </c>
      <c r="G8" s="4901">
        <v>0</v>
      </c>
      <c r="H8" s="4901">
        <v>161</v>
      </c>
      <c r="I8" s="4901">
        <v>251</v>
      </c>
      <c r="J8" s="4901">
        <v>122</v>
      </c>
      <c r="K8" s="4901">
        <v>147</v>
      </c>
      <c r="L8" s="4901">
        <v>351</v>
      </c>
      <c r="M8" s="4901">
        <v>0</v>
      </c>
      <c r="N8" s="4901">
        <v>0</v>
      </c>
      <c r="O8" s="4901">
        <v>5</v>
      </c>
      <c r="P8" s="4901">
        <v>1</v>
      </c>
      <c r="Q8" s="4901">
        <v>0</v>
      </c>
      <c r="R8" s="4901">
        <v>0</v>
      </c>
      <c r="S8" s="4901">
        <v>0</v>
      </c>
      <c r="T8" s="4901">
        <v>0</v>
      </c>
      <c r="U8" s="4901">
        <v>0</v>
      </c>
      <c r="V8" s="4901">
        <v>0</v>
      </c>
      <c r="W8" s="4901">
        <v>0</v>
      </c>
      <c r="X8" s="4901">
        <v>0</v>
      </c>
      <c r="Y8" s="4901">
        <v>9</v>
      </c>
      <c r="Z8" s="4901">
        <v>69</v>
      </c>
      <c r="AA8" s="4901">
        <v>0</v>
      </c>
      <c r="AB8" s="4901">
        <v>0</v>
      </c>
      <c r="AC8" s="4901">
        <v>126</v>
      </c>
      <c r="AD8" s="4901">
        <v>40</v>
      </c>
      <c r="AE8" s="4901">
        <v>3</v>
      </c>
      <c r="AF8" s="4901">
        <v>5</v>
      </c>
    </row>
    <row r="9" spans="1:32" x14ac:dyDescent="0.3">
      <c r="A9" s="4901" t="s">
        <v>683</v>
      </c>
      <c r="B9" s="4902">
        <f>B7-B8</f>
        <v>1656</v>
      </c>
      <c r="C9" s="4902">
        <f>B9-C8</f>
        <v>1555</v>
      </c>
      <c r="D9" s="4902">
        <f t="shared" ref="D9:G9" si="19">C9-D8</f>
        <v>1354</v>
      </c>
      <c r="E9" s="4902">
        <f t="shared" si="19"/>
        <v>1292</v>
      </c>
      <c r="F9" s="4902">
        <f t="shared" si="19"/>
        <v>1292</v>
      </c>
      <c r="G9" s="4902">
        <f t="shared" si="19"/>
        <v>1292</v>
      </c>
      <c r="H9" s="4902">
        <f>G9-H8</f>
        <v>1131</v>
      </c>
      <c r="I9" s="4902">
        <f t="shared" ref="I9:J9" si="20">H9-I8</f>
        <v>880</v>
      </c>
      <c r="J9" s="4902">
        <f t="shared" si="20"/>
        <v>758</v>
      </c>
      <c r="K9" s="4902">
        <f t="shared" ref="K9" si="21">J9-K8</f>
        <v>611</v>
      </c>
      <c r="L9" s="4902">
        <f t="shared" ref="L9" si="22">K9-L8</f>
        <v>260</v>
      </c>
      <c r="M9" s="4902">
        <f t="shared" ref="M9" si="23">L9-M8</f>
        <v>260</v>
      </c>
      <c r="N9" s="4902">
        <f t="shared" ref="N9" si="24">M9-N8</f>
        <v>260</v>
      </c>
      <c r="O9" s="4902">
        <f t="shared" ref="O9:Q9" si="25">N9-O8</f>
        <v>255</v>
      </c>
      <c r="P9" s="4902">
        <f t="shared" si="25"/>
        <v>254</v>
      </c>
      <c r="Q9" s="4902">
        <f t="shared" si="25"/>
        <v>254</v>
      </c>
      <c r="R9" s="4902">
        <f t="shared" ref="R9" si="26">Q9-R8</f>
        <v>254</v>
      </c>
      <c r="S9" s="4902">
        <f t="shared" ref="S9" si="27">R9-S8</f>
        <v>254</v>
      </c>
      <c r="T9" s="4902">
        <f t="shared" ref="T9" si="28">S9-T8</f>
        <v>254</v>
      </c>
      <c r="U9" s="4902">
        <f t="shared" ref="U9" si="29">T9-U8</f>
        <v>254</v>
      </c>
      <c r="V9" s="4902">
        <f t="shared" ref="V9" si="30">U9-V8</f>
        <v>254</v>
      </c>
      <c r="W9" s="4902">
        <f t="shared" ref="W9" si="31">V9-W8</f>
        <v>254</v>
      </c>
      <c r="X9" s="4902">
        <f t="shared" ref="X9" si="32">W9-X8</f>
        <v>254</v>
      </c>
      <c r="Y9" s="4902">
        <f t="shared" ref="Y9:Z9" si="33">X9-Y8</f>
        <v>245</v>
      </c>
      <c r="Z9" s="4902">
        <f t="shared" si="33"/>
        <v>176</v>
      </c>
      <c r="AA9" s="4902">
        <f t="shared" ref="AA9" si="34">Z9-AA8</f>
        <v>176</v>
      </c>
      <c r="AB9" s="4902">
        <f t="shared" ref="AB9:AF9" si="35">AA9-AB8</f>
        <v>176</v>
      </c>
      <c r="AC9" s="4902">
        <f t="shared" si="35"/>
        <v>50</v>
      </c>
      <c r="AD9" s="4902">
        <f t="shared" si="35"/>
        <v>10</v>
      </c>
      <c r="AE9" s="4902">
        <f t="shared" si="35"/>
        <v>7</v>
      </c>
      <c r="AF9" s="4902">
        <f t="shared" si="35"/>
        <v>2</v>
      </c>
    </row>
    <row r="10" spans="1:32" x14ac:dyDescent="0.3">
      <c r="A10" s="4901" t="s">
        <v>684</v>
      </c>
      <c r="B10" s="4901">
        <f>B7-B9</f>
        <v>0</v>
      </c>
      <c r="C10" s="4901">
        <f>C7-C9</f>
        <v>-29</v>
      </c>
      <c r="D10" s="4901">
        <f t="shared" ref="D10:G10" si="36">D7-D9</f>
        <v>-88</v>
      </c>
      <c r="E10" s="4901">
        <f t="shared" si="36"/>
        <v>-91</v>
      </c>
      <c r="F10" s="4901">
        <f t="shared" si="36"/>
        <v>-91</v>
      </c>
      <c r="G10" s="4901">
        <f t="shared" si="36"/>
        <v>-91</v>
      </c>
      <c r="H10" s="4901">
        <f>H7-H9</f>
        <v>-125</v>
      </c>
      <c r="I10" s="4901">
        <f t="shared" ref="I10:J10" si="37">I7-I9</f>
        <v>-134</v>
      </c>
      <c r="J10" s="4901">
        <f t="shared" si="37"/>
        <v>-142</v>
      </c>
      <c r="K10" s="4901">
        <f t="shared" ref="K10" si="38">K7-K9</f>
        <v>-125</v>
      </c>
      <c r="L10" s="4901">
        <f t="shared" ref="L10:O10" si="39">L7-L9</f>
        <v>-34</v>
      </c>
      <c r="M10" s="4901">
        <f t="shared" si="39"/>
        <v>-34</v>
      </c>
      <c r="N10" s="4901">
        <f t="shared" si="39"/>
        <v>-34</v>
      </c>
      <c r="O10" s="4901">
        <f t="shared" si="39"/>
        <v>-94</v>
      </c>
      <c r="P10" s="4901">
        <f t="shared" ref="P10:Q10" si="40">P7-P9</f>
        <v>-93</v>
      </c>
      <c r="Q10" s="4901">
        <f t="shared" si="40"/>
        <v>-93</v>
      </c>
      <c r="R10" s="4901">
        <f t="shared" ref="R10:Y10" si="41">R7-R9</f>
        <v>-93</v>
      </c>
      <c r="S10" s="4901">
        <f t="shared" si="41"/>
        <v>-93</v>
      </c>
      <c r="T10" s="4901">
        <f t="shared" si="41"/>
        <v>-93</v>
      </c>
      <c r="U10" s="4901">
        <f t="shared" si="41"/>
        <v>-93</v>
      </c>
      <c r="V10" s="4901">
        <f t="shared" si="41"/>
        <v>-93</v>
      </c>
      <c r="W10" s="4901">
        <f t="shared" si="41"/>
        <v>-93</v>
      </c>
      <c r="X10" s="4901">
        <f t="shared" si="41"/>
        <v>-93</v>
      </c>
      <c r="Y10" s="4901">
        <f t="shared" si="41"/>
        <v>-84</v>
      </c>
      <c r="Z10" s="4901">
        <f t="shared" ref="Z10:AB10" si="42">Z7-Z9</f>
        <v>-80</v>
      </c>
      <c r="AA10" s="4901">
        <f t="shared" si="42"/>
        <v>-80</v>
      </c>
      <c r="AB10" s="4901">
        <f t="shared" si="42"/>
        <v>-80</v>
      </c>
      <c r="AC10" s="4901">
        <f t="shared" ref="AC10:AD10" si="43">AC7-AC9</f>
        <v>-19</v>
      </c>
      <c r="AD10" s="4901">
        <f t="shared" si="43"/>
        <v>-44</v>
      </c>
      <c r="AE10" s="4901">
        <f t="shared" ref="AE10:AF10" si="44">AE7-AE9</f>
        <v>-41</v>
      </c>
      <c r="AF10" s="4901">
        <f t="shared" si="44"/>
        <v>-36</v>
      </c>
    </row>
    <row r="29" spans="1:34" x14ac:dyDescent="0.3">
      <c r="N29" s="4914"/>
      <c r="O29" s="4914"/>
    </row>
    <row r="30" spans="1:34" x14ac:dyDescent="0.3">
      <c r="B30" s="4909">
        <v>43165</v>
      </c>
      <c r="C30" s="4909">
        <v>43166</v>
      </c>
      <c r="D30" s="4909">
        <v>43167</v>
      </c>
      <c r="E30" s="4909">
        <v>43168</v>
      </c>
      <c r="F30" s="4906">
        <v>43169</v>
      </c>
      <c r="G30" s="4906">
        <v>43170</v>
      </c>
      <c r="H30" s="4909">
        <v>43171</v>
      </c>
      <c r="I30" s="4909">
        <v>43172</v>
      </c>
      <c r="J30" s="4909">
        <v>43173</v>
      </c>
      <c r="K30" s="4909">
        <v>43174</v>
      </c>
      <c r="L30" s="4909">
        <v>43175</v>
      </c>
      <c r="M30" s="4906">
        <v>43176</v>
      </c>
      <c r="N30" s="4906">
        <v>43177</v>
      </c>
      <c r="O30" s="4909">
        <v>43178</v>
      </c>
      <c r="P30" s="4909">
        <v>43179</v>
      </c>
      <c r="Q30" s="4909">
        <v>43180</v>
      </c>
      <c r="R30" s="4909">
        <v>43181</v>
      </c>
      <c r="S30" s="4909">
        <v>43182</v>
      </c>
      <c r="T30" s="4909">
        <v>43185</v>
      </c>
      <c r="U30" s="4909">
        <v>43186</v>
      </c>
      <c r="V30" s="4909">
        <v>43187</v>
      </c>
      <c r="W30" s="4909">
        <v>43188</v>
      </c>
      <c r="X30" s="4909">
        <v>43189</v>
      </c>
      <c r="Y30" s="4906">
        <v>43190</v>
      </c>
      <c r="Z30" s="4906">
        <v>43191</v>
      </c>
      <c r="AA30" s="4909">
        <v>43192</v>
      </c>
      <c r="AB30" s="4909">
        <v>43193</v>
      </c>
      <c r="AC30" s="4909">
        <v>43194</v>
      </c>
      <c r="AD30" s="4909">
        <v>43195</v>
      </c>
      <c r="AE30" s="4909">
        <v>43196</v>
      </c>
      <c r="AF30" s="4906">
        <v>43197</v>
      </c>
      <c r="AG30" s="4906">
        <v>43198</v>
      </c>
      <c r="AH30" s="4909">
        <v>43199</v>
      </c>
    </row>
    <row r="31" spans="1:34" x14ac:dyDescent="0.3">
      <c r="A31" s="4901" t="s">
        <v>675</v>
      </c>
      <c r="B31" s="4901">
        <v>0</v>
      </c>
      <c r="C31" s="4901">
        <v>1</v>
      </c>
      <c r="D31" s="4901">
        <v>0</v>
      </c>
      <c r="E31" s="4901">
        <v>0</v>
      </c>
      <c r="F31" s="4907">
        <v>0</v>
      </c>
      <c r="G31" s="4907">
        <v>0</v>
      </c>
      <c r="H31" s="4901">
        <v>0</v>
      </c>
      <c r="I31" s="4901">
        <v>0</v>
      </c>
      <c r="J31" s="4901">
        <v>0</v>
      </c>
      <c r="K31" s="4901">
        <v>0</v>
      </c>
      <c r="L31" s="4901">
        <v>0</v>
      </c>
      <c r="M31" s="4907">
        <v>0</v>
      </c>
      <c r="N31" s="4907">
        <v>0</v>
      </c>
      <c r="O31" s="4901">
        <v>3</v>
      </c>
      <c r="P31" s="4901">
        <v>6</v>
      </c>
      <c r="Q31" s="4901">
        <v>1</v>
      </c>
      <c r="R31" s="4901">
        <v>8</v>
      </c>
      <c r="S31" s="4901">
        <v>13</v>
      </c>
      <c r="T31" s="4901">
        <v>1</v>
      </c>
      <c r="U31" s="4901">
        <v>9</v>
      </c>
      <c r="V31" s="4901">
        <v>4</v>
      </c>
      <c r="W31" s="4901">
        <v>6</v>
      </c>
      <c r="X31" s="4901">
        <v>2</v>
      </c>
      <c r="Y31" s="4907">
        <v>0</v>
      </c>
      <c r="Z31" s="4907">
        <v>0</v>
      </c>
      <c r="AA31" s="4901">
        <v>1</v>
      </c>
      <c r="AB31" s="4901">
        <v>0</v>
      </c>
      <c r="AC31" s="4901">
        <v>0</v>
      </c>
      <c r="AD31" s="4901">
        <v>0</v>
      </c>
      <c r="AE31" s="4901">
        <v>0</v>
      </c>
      <c r="AF31" s="4907">
        <v>0</v>
      </c>
      <c r="AG31" s="4907">
        <v>0</v>
      </c>
      <c r="AH31" s="4901">
        <v>0</v>
      </c>
    </row>
    <row r="32" spans="1:34" ht="4.5" customHeight="1" x14ac:dyDescent="0.3"/>
    <row r="33" spans="1:34" x14ac:dyDescent="0.3">
      <c r="A33" s="4901" t="s">
        <v>677</v>
      </c>
      <c r="B33" s="4902">
        <v>2805</v>
      </c>
      <c r="C33" s="4902">
        <f>B33-(RATE176*C31)</f>
        <v>2755</v>
      </c>
      <c r="D33" s="4902">
        <f t="shared" ref="D33" si="45">C33-(RATE176*D31)</f>
        <v>2755</v>
      </c>
      <c r="E33" s="4902">
        <f t="shared" ref="E33" si="46">D33-(RATE176*E31)</f>
        <v>2755</v>
      </c>
      <c r="F33" s="4902">
        <f t="shared" ref="F33" si="47">E33-(RATE176*F31)</f>
        <v>2755</v>
      </c>
      <c r="G33" s="4902">
        <f t="shared" ref="G33:H33" si="48">F33-(RATE176*G31)</f>
        <v>2755</v>
      </c>
      <c r="H33" s="4902">
        <f t="shared" si="48"/>
        <v>2755</v>
      </c>
      <c r="I33" s="4902">
        <f t="shared" ref="I33" si="49">H33-(RATE176*I31)</f>
        <v>2755</v>
      </c>
      <c r="J33" s="4902">
        <f t="shared" ref="J33" si="50">I33-(RATE176*J31)</f>
        <v>2755</v>
      </c>
      <c r="K33" s="4902">
        <f t="shared" ref="K33" si="51">J33-(RATE176*K31)</f>
        <v>2755</v>
      </c>
      <c r="L33" s="4902">
        <f t="shared" ref="L33" si="52">K33-(RATE176*L31)</f>
        <v>2755</v>
      </c>
      <c r="M33" s="4902">
        <f t="shared" ref="M33" si="53">L33-(RATE176*M31)</f>
        <v>2755</v>
      </c>
      <c r="N33" s="4902">
        <f t="shared" ref="N33" si="54">M33-(RATE176*N31)</f>
        <v>2755</v>
      </c>
      <c r="O33" s="4902">
        <f t="shared" ref="O33:X33" si="55">N33-(RATE176*O31)</f>
        <v>2605</v>
      </c>
      <c r="P33" s="4902">
        <f t="shared" si="55"/>
        <v>2305</v>
      </c>
      <c r="Q33" s="4902">
        <f t="shared" si="55"/>
        <v>2255</v>
      </c>
      <c r="R33" s="4902">
        <f t="shared" si="55"/>
        <v>1855</v>
      </c>
      <c r="S33" s="4902">
        <f t="shared" si="55"/>
        <v>1205</v>
      </c>
      <c r="T33" s="4902">
        <f t="shared" si="55"/>
        <v>1155</v>
      </c>
      <c r="U33" s="4902">
        <f t="shared" si="55"/>
        <v>705</v>
      </c>
      <c r="V33" s="4902">
        <f t="shared" si="55"/>
        <v>505</v>
      </c>
      <c r="W33" s="4902">
        <f t="shared" si="55"/>
        <v>205</v>
      </c>
      <c r="X33" s="4902">
        <f t="shared" si="55"/>
        <v>105</v>
      </c>
      <c r="Y33" s="4902">
        <f t="shared" ref="Y33" si="56">X33-(RATE176*Y31)</f>
        <v>105</v>
      </c>
      <c r="Z33" s="4902">
        <f t="shared" ref="Z33:AA33" si="57">Y33-(RATE176*Z31)</f>
        <v>105</v>
      </c>
      <c r="AA33" s="4902">
        <f t="shared" si="57"/>
        <v>55</v>
      </c>
      <c r="AB33" s="4902">
        <f t="shared" ref="AB33" si="58">AA33-(RATE176*AB31)</f>
        <v>55</v>
      </c>
      <c r="AC33" s="4902">
        <f t="shared" ref="AC33:AD33" si="59">AB33-(RATE176*AC31)</f>
        <v>55</v>
      </c>
      <c r="AD33" s="4902">
        <f t="shared" si="59"/>
        <v>55</v>
      </c>
      <c r="AE33" s="4902">
        <f t="shared" ref="AE33" si="60">AD33-(RATE176*AE31)</f>
        <v>55</v>
      </c>
      <c r="AF33" s="4902">
        <f t="shared" ref="AF33" si="61">AE33-(RATE176*AF31)</f>
        <v>55</v>
      </c>
      <c r="AG33" s="4902">
        <f t="shared" ref="AG33" si="62">AF33-(RATE176*AG31)</f>
        <v>55</v>
      </c>
      <c r="AH33" s="4902">
        <f t="shared" ref="AH33" si="63">AG33-(RATE176*AH31)</f>
        <v>55</v>
      </c>
    </row>
    <row r="34" spans="1:34" x14ac:dyDescent="0.3">
      <c r="A34" s="4901" t="s">
        <v>678</v>
      </c>
      <c r="B34" s="4901">
        <v>0</v>
      </c>
      <c r="C34" s="4901">
        <v>8</v>
      </c>
      <c r="D34" s="4901">
        <v>0</v>
      </c>
      <c r="E34" s="4901">
        <v>0</v>
      </c>
      <c r="F34" s="4901">
        <v>0</v>
      </c>
      <c r="G34" s="4901">
        <v>0</v>
      </c>
      <c r="H34" s="4901">
        <v>0</v>
      </c>
      <c r="I34" s="4901">
        <v>0</v>
      </c>
      <c r="J34" s="4901">
        <v>0</v>
      </c>
      <c r="K34" s="4901">
        <v>0</v>
      </c>
      <c r="L34" s="4901">
        <v>0</v>
      </c>
      <c r="M34" s="4901">
        <v>0</v>
      </c>
      <c r="N34" s="4901">
        <v>0</v>
      </c>
      <c r="O34" s="4901">
        <v>168</v>
      </c>
      <c r="P34" s="4901">
        <v>316</v>
      </c>
      <c r="Q34" s="4901">
        <v>39</v>
      </c>
      <c r="R34" s="4901">
        <v>412</v>
      </c>
      <c r="S34" s="4901">
        <v>667</v>
      </c>
      <c r="T34" s="4901">
        <v>35</v>
      </c>
      <c r="U34" s="4901">
        <v>469</v>
      </c>
      <c r="V34" s="4901">
        <v>199</v>
      </c>
      <c r="W34" s="4901">
        <v>302</v>
      </c>
      <c r="X34" s="4901">
        <v>77</v>
      </c>
      <c r="Y34" s="4901">
        <v>0</v>
      </c>
      <c r="Z34" s="4901">
        <v>0</v>
      </c>
      <c r="AA34" s="4901">
        <v>42</v>
      </c>
      <c r="AB34" s="4901">
        <v>0</v>
      </c>
      <c r="AC34" s="4901">
        <v>20</v>
      </c>
      <c r="AD34" s="4901">
        <v>42</v>
      </c>
      <c r="AE34" s="4901">
        <v>0</v>
      </c>
      <c r="AF34" s="4901">
        <v>0</v>
      </c>
      <c r="AG34" s="4901">
        <v>0</v>
      </c>
      <c r="AH34" s="4901">
        <v>4</v>
      </c>
    </row>
    <row r="35" spans="1:34" x14ac:dyDescent="0.3">
      <c r="A35" s="4901" t="s">
        <v>679</v>
      </c>
      <c r="B35" s="4902">
        <f>B33-B34</f>
        <v>2805</v>
      </c>
      <c r="C35" s="4902">
        <f>B35-C34</f>
        <v>2797</v>
      </c>
      <c r="D35" s="4902">
        <f t="shared" ref="D35:H35" si="64">C35-D34</f>
        <v>2797</v>
      </c>
      <c r="E35" s="4902">
        <f t="shared" si="64"/>
        <v>2797</v>
      </c>
      <c r="F35" s="4902">
        <f t="shared" si="64"/>
        <v>2797</v>
      </c>
      <c r="G35" s="4902">
        <f t="shared" si="64"/>
        <v>2797</v>
      </c>
      <c r="H35" s="4902">
        <f t="shared" si="64"/>
        <v>2797</v>
      </c>
      <c r="I35" s="4902">
        <f t="shared" ref="I35" si="65">H35-I34</f>
        <v>2797</v>
      </c>
      <c r="J35" s="4902">
        <f t="shared" ref="J35" si="66">I35-J34</f>
        <v>2797</v>
      </c>
      <c r="K35" s="4902">
        <f t="shared" ref="K35" si="67">J35-K34</f>
        <v>2797</v>
      </c>
      <c r="L35" s="4902">
        <f t="shared" ref="L35" si="68">K35-L34</f>
        <v>2797</v>
      </c>
      <c r="M35" s="4902">
        <f t="shared" ref="M35" si="69">L35-M34</f>
        <v>2797</v>
      </c>
      <c r="N35" s="4902">
        <f t="shared" ref="N35" si="70">M35-N34</f>
        <v>2797</v>
      </c>
      <c r="O35" s="4902">
        <f t="shared" ref="O35:X35" si="71">N35-O34</f>
        <v>2629</v>
      </c>
      <c r="P35" s="4902">
        <f t="shared" si="71"/>
        <v>2313</v>
      </c>
      <c r="Q35" s="4902">
        <f t="shared" si="71"/>
        <v>2274</v>
      </c>
      <c r="R35" s="4902">
        <f t="shared" si="71"/>
        <v>1862</v>
      </c>
      <c r="S35" s="4902">
        <f t="shared" si="71"/>
        <v>1195</v>
      </c>
      <c r="T35" s="4902">
        <f t="shared" si="71"/>
        <v>1160</v>
      </c>
      <c r="U35" s="4902">
        <f t="shared" si="71"/>
        <v>691</v>
      </c>
      <c r="V35" s="4902">
        <f t="shared" si="71"/>
        <v>492</v>
      </c>
      <c r="W35" s="4902">
        <f t="shared" si="71"/>
        <v>190</v>
      </c>
      <c r="X35" s="4902">
        <f t="shared" si="71"/>
        <v>113</v>
      </c>
      <c r="Y35" s="4902">
        <f t="shared" ref="Y35" si="72">X35-Y34</f>
        <v>113</v>
      </c>
      <c r="Z35" s="4902">
        <f t="shared" ref="Z35:AA35" si="73">Y35-Z34</f>
        <v>113</v>
      </c>
      <c r="AA35" s="4902">
        <f t="shared" si="73"/>
        <v>71</v>
      </c>
      <c r="AB35" s="4902">
        <f t="shared" ref="AB35" si="74">AA35-AB34</f>
        <v>71</v>
      </c>
      <c r="AC35" s="4902">
        <f t="shared" ref="AC35:AD35" si="75">AB35-AC34</f>
        <v>51</v>
      </c>
      <c r="AD35" s="4902">
        <f t="shared" si="75"/>
        <v>9</v>
      </c>
      <c r="AE35" s="4902">
        <f t="shared" ref="AE35" si="76">AD35-AE34</f>
        <v>9</v>
      </c>
      <c r="AF35" s="4902">
        <f t="shared" ref="AF35" si="77">AE35-AF34</f>
        <v>9</v>
      </c>
      <c r="AG35" s="4902">
        <f t="shared" ref="AG35" si="78">AF35-AG34</f>
        <v>9</v>
      </c>
      <c r="AH35" s="4902">
        <f t="shared" ref="AH35" si="79">AG35-AH34</f>
        <v>5</v>
      </c>
    </row>
    <row r="36" spans="1:34" x14ac:dyDescent="0.3">
      <c r="A36" s="4901" t="s">
        <v>680</v>
      </c>
      <c r="B36" s="4901">
        <f>B33-B35</f>
        <v>0</v>
      </c>
      <c r="C36" s="4901">
        <f>C33-C35</f>
        <v>-42</v>
      </c>
      <c r="D36" s="4901">
        <f t="shared" ref="D36:G36" si="80">D33-D35</f>
        <v>-42</v>
      </c>
      <c r="E36" s="4901">
        <f t="shared" si="80"/>
        <v>-42</v>
      </c>
      <c r="F36" s="4901">
        <f t="shared" si="80"/>
        <v>-42</v>
      </c>
      <c r="G36" s="4901">
        <f t="shared" si="80"/>
        <v>-42</v>
      </c>
      <c r="H36" s="4901">
        <f t="shared" ref="H36:O36" si="81">H33-H35</f>
        <v>-42</v>
      </c>
      <c r="I36" s="4901">
        <f t="shared" si="81"/>
        <v>-42</v>
      </c>
      <c r="J36" s="4901">
        <f t="shared" si="81"/>
        <v>-42</v>
      </c>
      <c r="K36" s="4901">
        <f t="shared" si="81"/>
        <v>-42</v>
      </c>
      <c r="L36" s="4901">
        <f t="shared" si="81"/>
        <v>-42</v>
      </c>
      <c r="M36" s="4901">
        <f t="shared" si="81"/>
        <v>-42</v>
      </c>
      <c r="N36" s="4901">
        <f t="shared" si="81"/>
        <v>-42</v>
      </c>
      <c r="O36" s="4901">
        <f t="shared" si="81"/>
        <v>-24</v>
      </c>
      <c r="P36" s="4901">
        <f t="shared" ref="P36:Q36" si="82">P33-P35</f>
        <v>-8</v>
      </c>
      <c r="Q36" s="4901">
        <f t="shared" si="82"/>
        <v>-19</v>
      </c>
      <c r="R36" s="4901">
        <f t="shared" ref="R36:S36" si="83">R33-R35</f>
        <v>-7</v>
      </c>
      <c r="S36" s="4901">
        <f t="shared" si="83"/>
        <v>10</v>
      </c>
      <c r="T36" s="4901">
        <f t="shared" ref="T36:U36" si="84">T33-T35</f>
        <v>-5</v>
      </c>
      <c r="U36" s="4901">
        <f t="shared" si="84"/>
        <v>14</v>
      </c>
      <c r="V36" s="4901">
        <f t="shared" ref="V36:W36" si="85">V33-V35</f>
        <v>13</v>
      </c>
      <c r="W36" s="4901">
        <f t="shared" si="85"/>
        <v>15</v>
      </c>
      <c r="X36" s="4901">
        <f t="shared" ref="X36:Z36" si="86">X33-X35</f>
        <v>-8</v>
      </c>
      <c r="Y36" s="4901">
        <f t="shared" si="86"/>
        <v>-8</v>
      </c>
      <c r="Z36" s="4901">
        <f t="shared" si="86"/>
        <v>-8</v>
      </c>
      <c r="AA36" s="4901">
        <f t="shared" ref="AA36:AC36" si="87">AA33-AA35</f>
        <v>-16</v>
      </c>
      <c r="AB36" s="4901">
        <f t="shared" si="87"/>
        <v>-16</v>
      </c>
      <c r="AC36" s="4901">
        <f t="shared" si="87"/>
        <v>4</v>
      </c>
      <c r="AD36" s="4901">
        <f t="shared" ref="AD36:AH36" si="88">AD33-AD35</f>
        <v>46</v>
      </c>
      <c r="AE36" s="4901">
        <f t="shared" si="88"/>
        <v>46</v>
      </c>
      <c r="AF36" s="4901">
        <f t="shared" si="88"/>
        <v>46</v>
      </c>
      <c r="AG36" s="4901">
        <f t="shared" si="88"/>
        <v>46</v>
      </c>
      <c r="AH36" s="4901">
        <f t="shared" si="88"/>
        <v>50</v>
      </c>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W36"/>
  <sheetViews>
    <sheetView showGridLines="0" zoomScaleNormal="100" workbookViewId="0">
      <pane xSplit="1" ySplit="4" topLeftCell="B5" activePane="bottomRight" state="frozen"/>
      <selection pane="topRight" activeCell="B1" sqref="B1"/>
      <selection pane="bottomLeft" activeCell="A5" sqref="A5"/>
      <selection pane="bottomRight" activeCell="G12" sqref="G12"/>
    </sheetView>
  </sheetViews>
  <sheetFormatPr defaultColWidth="9.109375" defaultRowHeight="14.4" x14ac:dyDescent="0.3"/>
  <cols>
    <col min="1" max="1" width="17.44140625" style="4901" bestFit="1" customWidth="1"/>
    <col min="2" max="2" width="14.33203125" style="4901" bestFit="1" customWidth="1"/>
    <col min="3" max="5" width="10.6640625" style="4901" bestFit="1" customWidth="1"/>
    <col min="6" max="6" width="12.88671875" style="4901" bestFit="1" customWidth="1"/>
    <col min="7" max="9" width="10.6640625" style="4901" bestFit="1" customWidth="1"/>
    <col min="10" max="10" width="11.33203125" style="4901" customWidth="1"/>
    <col min="11" max="13" width="10.6640625" style="4901" bestFit="1" customWidth="1"/>
    <col min="14" max="14" width="10.5546875" style="4901" bestFit="1" customWidth="1"/>
    <col min="15" max="21" width="10.6640625" style="4901" bestFit="1" customWidth="1"/>
    <col min="22" max="23" width="9.6640625" style="4901" bestFit="1" customWidth="1"/>
    <col min="24" max="16384" width="9.109375" style="4901"/>
  </cols>
  <sheetData>
    <row r="1" spans="1:23" x14ac:dyDescent="0.3">
      <c r="B1" s="4901" t="s">
        <v>669</v>
      </c>
      <c r="D1" s="4901">
        <v>50</v>
      </c>
      <c r="F1" s="4901" t="s">
        <v>670</v>
      </c>
      <c r="H1" s="4902">
        <v>1035</v>
      </c>
      <c r="J1" s="4901" t="s">
        <v>671</v>
      </c>
      <c r="N1" s="4903">
        <v>1035</v>
      </c>
      <c r="O1" s="4904" t="s">
        <v>706</v>
      </c>
    </row>
    <row r="2" spans="1:23" x14ac:dyDescent="0.3">
      <c r="B2" s="4901" t="s">
        <v>672</v>
      </c>
      <c r="D2" s="4901">
        <v>65</v>
      </c>
      <c r="F2" s="4901" t="s">
        <v>673</v>
      </c>
      <c r="H2" s="4902">
        <v>1298</v>
      </c>
      <c r="J2" s="4901" t="s">
        <v>674</v>
      </c>
      <c r="N2" s="4903">
        <v>1298</v>
      </c>
      <c r="O2" s="4904" t="s">
        <v>706</v>
      </c>
    </row>
    <row r="3" spans="1:23" x14ac:dyDescent="0.3">
      <c r="H3" s="4902"/>
    </row>
    <row r="4" spans="1:23" x14ac:dyDescent="0.3">
      <c r="B4" s="4909">
        <v>43049</v>
      </c>
      <c r="C4" s="4906">
        <v>43050</v>
      </c>
      <c r="D4" s="4906">
        <v>43051</v>
      </c>
      <c r="E4" s="4909">
        <v>43052</v>
      </c>
      <c r="F4" s="4909">
        <v>43053</v>
      </c>
      <c r="G4" s="4909">
        <v>43054</v>
      </c>
      <c r="H4" s="4909">
        <v>43055</v>
      </c>
      <c r="I4" s="4909">
        <v>43056</v>
      </c>
      <c r="J4" s="4906">
        <v>43057</v>
      </c>
      <c r="K4" s="4906">
        <v>43058</v>
      </c>
      <c r="L4" s="4909">
        <v>43059</v>
      </c>
      <c r="M4" s="4905">
        <v>43060</v>
      </c>
      <c r="N4" s="4913">
        <v>43061</v>
      </c>
      <c r="O4" s="4913">
        <v>43062</v>
      </c>
      <c r="P4" s="4913">
        <v>43063</v>
      </c>
      <c r="Q4" s="4906">
        <v>43064</v>
      </c>
      <c r="R4" s="4906">
        <v>43065</v>
      </c>
      <c r="S4" s="4913">
        <v>43066</v>
      </c>
      <c r="T4" s="4913">
        <v>43067</v>
      </c>
      <c r="U4" s="4913">
        <v>43068</v>
      </c>
      <c r="V4" s="4905"/>
      <c r="W4" s="4905"/>
    </row>
    <row r="5" spans="1:23" x14ac:dyDescent="0.3">
      <c r="A5" s="4901" t="s">
        <v>676</v>
      </c>
      <c r="B5" s="4901">
        <v>1</v>
      </c>
      <c r="C5" s="4907">
        <v>0</v>
      </c>
      <c r="D5" s="4907">
        <v>0</v>
      </c>
      <c r="E5" s="4901">
        <v>4</v>
      </c>
      <c r="F5" s="4901">
        <v>6</v>
      </c>
      <c r="G5" s="4901">
        <v>6</v>
      </c>
      <c r="H5" s="4901">
        <v>3</v>
      </c>
      <c r="I5" s="4901">
        <v>0</v>
      </c>
      <c r="J5" s="4907">
        <v>0</v>
      </c>
      <c r="K5" s="4907">
        <v>0</v>
      </c>
      <c r="L5" s="4901">
        <v>0</v>
      </c>
      <c r="M5" s="4901">
        <v>0</v>
      </c>
      <c r="N5" s="4914">
        <v>0</v>
      </c>
      <c r="O5" s="4914">
        <v>0</v>
      </c>
      <c r="P5" s="4914">
        <v>0</v>
      </c>
      <c r="Q5" s="4907">
        <v>0</v>
      </c>
      <c r="R5" s="4907">
        <v>0</v>
      </c>
      <c r="S5" s="4914">
        <v>0</v>
      </c>
      <c r="T5" s="4914">
        <v>0</v>
      </c>
      <c r="U5" s="4914">
        <v>0</v>
      </c>
    </row>
    <row r="6" spans="1:23" ht="4.5" customHeight="1" x14ac:dyDescent="0.3"/>
    <row r="7" spans="1:23" x14ac:dyDescent="0.3">
      <c r="A7" s="4901" t="s">
        <v>681</v>
      </c>
      <c r="B7" s="4902">
        <v>1298</v>
      </c>
      <c r="C7" s="4902">
        <f t="shared" ref="C7:F7" si="0">B7-(RATE177*C5)</f>
        <v>1298</v>
      </c>
      <c r="D7" s="4902">
        <f>C7-(RATE177*D5)</f>
        <v>1298</v>
      </c>
      <c r="E7" s="4902">
        <f t="shared" si="0"/>
        <v>1038</v>
      </c>
      <c r="F7" s="4902">
        <f t="shared" si="0"/>
        <v>648</v>
      </c>
      <c r="G7" s="4902">
        <f t="shared" ref="G7" si="1">F7-(RATE177*G5)</f>
        <v>258</v>
      </c>
      <c r="H7" s="4902">
        <f t="shared" ref="H7" si="2">G7-(RATE177*H5)</f>
        <v>63</v>
      </c>
      <c r="I7" s="4902">
        <f t="shared" ref="I7:M7" si="3">H7-(RATE177*I5)</f>
        <v>63</v>
      </c>
      <c r="J7" s="4902">
        <f t="shared" si="3"/>
        <v>63</v>
      </c>
      <c r="K7" s="4902">
        <f t="shared" si="3"/>
        <v>63</v>
      </c>
      <c r="L7" s="4902">
        <f t="shared" si="3"/>
        <v>63</v>
      </c>
      <c r="M7" s="4902">
        <f t="shared" si="3"/>
        <v>63</v>
      </c>
      <c r="N7" s="4902">
        <f t="shared" ref="N7:O7" si="4">M7-(RATE177*N5)</f>
        <v>63</v>
      </c>
      <c r="O7" s="4902">
        <f t="shared" si="4"/>
        <v>63</v>
      </c>
      <c r="P7" s="4902">
        <f t="shared" ref="P7" si="5">O7-(RATE177*P5)</f>
        <v>63</v>
      </c>
      <c r="Q7" s="4902">
        <f t="shared" ref="Q7" si="6">P7-(RATE177*Q5)</f>
        <v>63</v>
      </c>
      <c r="R7" s="4902">
        <f t="shared" ref="R7:S7" si="7">Q7-(RATE177*R5)</f>
        <v>63</v>
      </c>
      <c r="S7" s="4902">
        <f t="shared" si="7"/>
        <v>63</v>
      </c>
      <c r="T7" s="4902">
        <v>30</v>
      </c>
      <c r="U7" s="4902">
        <f t="shared" ref="U7" si="8">T7-(RATE177*U5)</f>
        <v>30</v>
      </c>
      <c r="V7" s="4902"/>
      <c r="W7" s="4902"/>
    </row>
    <row r="8" spans="1:23" x14ac:dyDescent="0.3">
      <c r="A8" s="4901" t="s">
        <v>682</v>
      </c>
      <c r="B8" s="4901">
        <v>17</v>
      </c>
      <c r="C8" s="4901">
        <v>0</v>
      </c>
      <c r="D8" s="4901">
        <v>0</v>
      </c>
      <c r="E8" s="4901">
        <v>335</v>
      </c>
      <c r="F8" s="4901">
        <v>368</v>
      </c>
      <c r="G8" s="4901">
        <v>382</v>
      </c>
      <c r="H8" s="4901">
        <v>189</v>
      </c>
      <c r="I8" s="4901">
        <v>0</v>
      </c>
      <c r="J8" s="4901">
        <v>0</v>
      </c>
      <c r="K8" s="4901">
        <v>0</v>
      </c>
      <c r="L8" s="4901">
        <v>3</v>
      </c>
      <c r="M8" s="4901">
        <v>0</v>
      </c>
      <c r="N8" s="4901">
        <v>0</v>
      </c>
      <c r="O8" s="4901">
        <v>0</v>
      </c>
      <c r="P8" s="4901">
        <v>0</v>
      </c>
      <c r="Q8" s="4901">
        <v>0</v>
      </c>
      <c r="R8" s="4901">
        <v>0</v>
      </c>
      <c r="S8" s="4901">
        <v>0</v>
      </c>
      <c r="T8" s="4901">
        <v>0</v>
      </c>
      <c r="U8" s="4901">
        <v>0</v>
      </c>
    </row>
    <row r="9" spans="1:23" x14ac:dyDescent="0.3">
      <c r="A9" s="4901" t="s">
        <v>683</v>
      </c>
      <c r="B9" s="4902">
        <f>B7-B8</f>
        <v>1281</v>
      </c>
      <c r="C9" s="4902">
        <f>B9-C8</f>
        <v>1281</v>
      </c>
      <c r="D9" s="4902">
        <f t="shared" ref="D9:M9" si="9">C9-D8</f>
        <v>1281</v>
      </c>
      <c r="E9" s="4902">
        <f t="shared" si="9"/>
        <v>946</v>
      </c>
      <c r="F9" s="4902">
        <f t="shared" si="9"/>
        <v>578</v>
      </c>
      <c r="G9" s="4902">
        <f t="shared" si="9"/>
        <v>196</v>
      </c>
      <c r="H9" s="4902">
        <f t="shared" si="9"/>
        <v>7</v>
      </c>
      <c r="I9" s="4902">
        <f t="shared" si="9"/>
        <v>7</v>
      </c>
      <c r="J9" s="4902">
        <f t="shared" si="9"/>
        <v>7</v>
      </c>
      <c r="K9" s="4902">
        <f t="shared" si="9"/>
        <v>7</v>
      </c>
      <c r="L9" s="4902">
        <f t="shared" si="9"/>
        <v>4</v>
      </c>
      <c r="M9" s="4902">
        <f t="shared" si="9"/>
        <v>4</v>
      </c>
      <c r="N9" s="4902">
        <f t="shared" ref="N9:O9" si="10">M9-N8</f>
        <v>4</v>
      </c>
      <c r="O9" s="4902">
        <f t="shared" si="10"/>
        <v>4</v>
      </c>
      <c r="P9" s="4902">
        <f t="shared" ref="P9" si="11">O9-P8</f>
        <v>4</v>
      </c>
      <c r="Q9" s="4902">
        <f t="shared" ref="Q9" si="12">P9-Q8</f>
        <v>4</v>
      </c>
      <c r="R9" s="4902">
        <f t="shared" ref="R9:S9" si="13">Q9-R8</f>
        <v>4</v>
      </c>
      <c r="S9" s="4902">
        <f t="shared" si="13"/>
        <v>4</v>
      </c>
      <c r="T9" s="4902">
        <f t="shared" ref="T9" si="14">S9-T8</f>
        <v>4</v>
      </c>
      <c r="U9" s="4902">
        <f t="shared" ref="U9" si="15">T9-U8</f>
        <v>4</v>
      </c>
      <c r="V9" s="4902"/>
      <c r="W9" s="4902"/>
    </row>
    <row r="10" spans="1:23" x14ac:dyDescent="0.3">
      <c r="A10" s="4901" t="s">
        <v>684</v>
      </c>
      <c r="B10" s="4901">
        <f>B7-B9</f>
        <v>17</v>
      </c>
      <c r="C10" s="4901">
        <f>C7-C9</f>
        <v>17</v>
      </c>
      <c r="D10" s="4901">
        <f t="shared" ref="D10:L10" si="16">D7-D9</f>
        <v>17</v>
      </c>
      <c r="E10" s="4901">
        <f t="shared" si="16"/>
        <v>92</v>
      </c>
      <c r="F10" s="4901">
        <f t="shared" si="16"/>
        <v>70</v>
      </c>
      <c r="G10" s="4901">
        <f t="shared" si="16"/>
        <v>62</v>
      </c>
      <c r="H10" s="4901">
        <f t="shared" si="16"/>
        <v>56</v>
      </c>
      <c r="I10" s="4901">
        <f t="shared" si="16"/>
        <v>56</v>
      </c>
      <c r="J10" s="4901">
        <f t="shared" si="16"/>
        <v>56</v>
      </c>
      <c r="K10" s="4901">
        <f t="shared" si="16"/>
        <v>56</v>
      </c>
      <c r="L10" s="4901">
        <f t="shared" si="16"/>
        <v>59</v>
      </c>
      <c r="M10" s="4901">
        <f t="shared" ref="M10:N10" si="17">M7-M9</f>
        <v>59</v>
      </c>
      <c r="N10" s="4901">
        <f t="shared" si="17"/>
        <v>59</v>
      </c>
      <c r="O10" s="4901">
        <f t="shared" ref="O10:R10" si="18">O7-O9</f>
        <v>59</v>
      </c>
      <c r="P10" s="4901">
        <f t="shared" si="18"/>
        <v>59</v>
      </c>
      <c r="Q10" s="4901">
        <f t="shared" si="18"/>
        <v>59</v>
      </c>
      <c r="R10" s="4901">
        <f t="shared" si="18"/>
        <v>59</v>
      </c>
      <c r="S10" s="4901">
        <f t="shared" ref="S10:U10" si="19">S7-S9</f>
        <v>59</v>
      </c>
      <c r="T10" s="4901">
        <f t="shared" si="19"/>
        <v>26</v>
      </c>
      <c r="U10" s="4901">
        <f t="shared" si="19"/>
        <v>26</v>
      </c>
    </row>
    <row r="29" spans="1:23" x14ac:dyDescent="0.3">
      <c r="N29" s="4914"/>
      <c r="O29" s="4914"/>
    </row>
    <row r="30" spans="1:23" x14ac:dyDescent="0.3">
      <c r="B30" s="4909">
        <v>43049</v>
      </c>
      <c r="C30" s="4906">
        <v>43050</v>
      </c>
      <c r="D30" s="4906">
        <v>43051</v>
      </c>
      <c r="E30" s="4909">
        <v>43052</v>
      </c>
      <c r="F30" s="4909">
        <v>43053</v>
      </c>
      <c r="G30" s="4909">
        <v>43054</v>
      </c>
      <c r="H30" s="4909">
        <v>43055</v>
      </c>
      <c r="I30" s="4909">
        <v>43056</v>
      </c>
      <c r="J30" s="4906">
        <v>43057</v>
      </c>
      <c r="K30" s="4906">
        <v>43058</v>
      </c>
      <c r="L30" s="4909">
        <v>43059</v>
      </c>
      <c r="M30" s="4905">
        <v>43060</v>
      </c>
      <c r="N30" s="4913">
        <v>43061</v>
      </c>
      <c r="O30" s="4913">
        <v>43062</v>
      </c>
      <c r="P30" s="4905">
        <v>43063</v>
      </c>
      <c r="Q30" s="4906">
        <v>43064</v>
      </c>
      <c r="R30" s="4906">
        <v>43065</v>
      </c>
      <c r="S30" s="4905">
        <v>43066</v>
      </c>
      <c r="T30" s="4905">
        <v>43067</v>
      </c>
      <c r="U30" s="4905">
        <v>43068</v>
      </c>
      <c r="V30" s="4905"/>
      <c r="W30" s="4905"/>
    </row>
    <row r="31" spans="1:23" x14ac:dyDescent="0.3">
      <c r="A31" s="4901" t="s">
        <v>675</v>
      </c>
      <c r="B31" s="4901">
        <v>0</v>
      </c>
      <c r="C31" s="4907">
        <v>0</v>
      </c>
      <c r="D31" s="4907">
        <v>0</v>
      </c>
      <c r="E31" s="4901">
        <v>2</v>
      </c>
      <c r="F31" s="4901">
        <v>3</v>
      </c>
      <c r="G31" s="4901">
        <v>1</v>
      </c>
      <c r="H31" s="4901">
        <v>2</v>
      </c>
      <c r="I31" s="4901">
        <v>1</v>
      </c>
      <c r="J31" s="4907">
        <v>0</v>
      </c>
      <c r="K31" s="4907">
        <v>0</v>
      </c>
      <c r="L31" s="4901">
        <v>2</v>
      </c>
      <c r="M31" s="4901">
        <v>1</v>
      </c>
      <c r="N31" s="4901">
        <v>1</v>
      </c>
      <c r="O31" s="4901">
        <v>0</v>
      </c>
      <c r="P31" s="4901">
        <v>0</v>
      </c>
      <c r="Q31" s="4907">
        <v>0</v>
      </c>
      <c r="R31" s="4907">
        <v>0</v>
      </c>
      <c r="S31" s="4901">
        <v>0</v>
      </c>
      <c r="T31" s="4901">
        <v>0</v>
      </c>
      <c r="U31" s="4901">
        <v>1</v>
      </c>
    </row>
    <row r="32" spans="1:23" ht="4.5" customHeight="1" x14ac:dyDescent="0.3"/>
    <row r="33" spans="1:23" x14ac:dyDescent="0.3">
      <c r="A33" s="4901" t="s">
        <v>677</v>
      </c>
      <c r="B33" s="4902">
        <v>1035</v>
      </c>
      <c r="C33" s="4902">
        <f>B33-(RATE176*C31)</f>
        <v>1035</v>
      </c>
      <c r="D33" s="4902">
        <f t="shared" ref="D33" si="20">C33-(RATE176*D31)</f>
        <v>1035</v>
      </c>
      <c r="E33" s="4902">
        <f t="shared" ref="E33" si="21">D33-(RATE176*E31)</f>
        <v>935</v>
      </c>
      <c r="F33" s="4902">
        <f t="shared" ref="F33" si="22">E33-(RATE176*F31)</f>
        <v>785</v>
      </c>
      <c r="G33" s="4902">
        <f t="shared" ref="G33" si="23">F33-(RATE176*G31)</f>
        <v>735</v>
      </c>
      <c r="H33" s="4902">
        <f t="shared" ref="H33" si="24">G33-(RATE176*H31)</f>
        <v>635</v>
      </c>
      <c r="I33" s="4902">
        <f t="shared" ref="I33:M33" si="25">H33-(RATE176*I31)</f>
        <v>585</v>
      </c>
      <c r="J33" s="4902">
        <f t="shared" si="25"/>
        <v>585</v>
      </c>
      <c r="K33" s="4902">
        <f t="shared" si="25"/>
        <v>585</v>
      </c>
      <c r="L33" s="4902">
        <f t="shared" si="25"/>
        <v>485</v>
      </c>
      <c r="M33" s="4902">
        <f t="shared" si="25"/>
        <v>435</v>
      </c>
      <c r="N33" s="4902">
        <f t="shared" ref="N33:O33" si="26">M33-(RATE176*N31)</f>
        <v>385</v>
      </c>
      <c r="O33" s="4902">
        <f t="shared" si="26"/>
        <v>385</v>
      </c>
      <c r="P33" s="4902">
        <f t="shared" ref="P33" si="27">O33-(RATE176*P31)</f>
        <v>385</v>
      </c>
      <c r="Q33" s="4902">
        <f t="shared" ref="Q33" si="28">P33-(RATE176*Q31)</f>
        <v>385</v>
      </c>
      <c r="R33" s="4902">
        <f t="shared" ref="R33:S33" si="29">Q33-(RATE176*R31)</f>
        <v>385</v>
      </c>
      <c r="S33" s="4902">
        <f t="shared" si="29"/>
        <v>385</v>
      </c>
      <c r="T33" s="4902">
        <f t="shared" ref="T33" si="30">S33-(RATE176*T31)</f>
        <v>385</v>
      </c>
      <c r="U33" s="4902">
        <f t="shared" ref="U33" si="31">T33-(RATE176*U31)</f>
        <v>335</v>
      </c>
      <c r="V33" s="4902"/>
      <c r="W33" s="4902"/>
    </row>
    <row r="34" spans="1:23" x14ac:dyDescent="0.3">
      <c r="A34" s="4901" t="s">
        <v>678</v>
      </c>
      <c r="B34" s="4901">
        <v>0</v>
      </c>
      <c r="C34" s="4901">
        <v>0</v>
      </c>
      <c r="D34" s="4901">
        <v>0</v>
      </c>
      <c r="E34" s="4901">
        <v>118</v>
      </c>
      <c r="F34" s="4901">
        <v>147</v>
      </c>
      <c r="G34" s="4901">
        <v>70</v>
      </c>
      <c r="H34" s="4901">
        <v>133</v>
      </c>
      <c r="I34" s="4901">
        <v>31</v>
      </c>
      <c r="J34" s="4901">
        <v>0</v>
      </c>
      <c r="K34" s="4901">
        <v>0</v>
      </c>
      <c r="L34" s="4901">
        <v>50</v>
      </c>
      <c r="M34" s="4901">
        <v>51</v>
      </c>
      <c r="N34" s="4901">
        <v>48</v>
      </c>
      <c r="O34" s="4901">
        <v>0</v>
      </c>
      <c r="P34" s="4901">
        <v>0</v>
      </c>
      <c r="Q34" s="4901">
        <v>0</v>
      </c>
      <c r="R34" s="4901">
        <v>0</v>
      </c>
      <c r="S34" s="4901">
        <v>0</v>
      </c>
      <c r="T34" s="4901">
        <v>0</v>
      </c>
      <c r="U34" s="4901">
        <v>59</v>
      </c>
    </row>
    <row r="35" spans="1:23" x14ac:dyDescent="0.3">
      <c r="A35" s="4901" t="s">
        <v>679</v>
      </c>
      <c r="B35" s="4902">
        <f>B33-B34</f>
        <v>1035</v>
      </c>
      <c r="C35" s="4902">
        <f>B35-C34</f>
        <v>1035</v>
      </c>
      <c r="D35" s="4902">
        <f t="shared" ref="D35:M35" si="32">C35-D34</f>
        <v>1035</v>
      </c>
      <c r="E35" s="4902">
        <f t="shared" si="32"/>
        <v>917</v>
      </c>
      <c r="F35" s="4902">
        <f t="shared" si="32"/>
        <v>770</v>
      </c>
      <c r="G35" s="4902">
        <f t="shared" si="32"/>
        <v>700</v>
      </c>
      <c r="H35" s="4902">
        <f t="shared" si="32"/>
        <v>567</v>
      </c>
      <c r="I35" s="4902">
        <f t="shared" si="32"/>
        <v>536</v>
      </c>
      <c r="J35" s="4902">
        <f t="shared" si="32"/>
        <v>536</v>
      </c>
      <c r="K35" s="4902">
        <f t="shared" si="32"/>
        <v>536</v>
      </c>
      <c r="L35" s="4902">
        <f t="shared" si="32"/>
        <v>486</v>
      </c>
      <c r="M35" s="4902">
        <f t="shared" si="32"/>
        <v>435</v>
      </c>
      <c r="N35" s="4902">
        <f t="shared" ref="N35:O35" si="33">M35-N34</f>
        <v>387</v>
      </c>
      <c r="O35" s="4902">
        <f t="shared" si="33"/>
        <v>387</v>
      </c>
      <c r="P35" s="4902">
        <f t="shared" ref="P35" si="34">O35-P34</f>
        <v>387</v>
      </c>
      <c r="Q35" s="4902">
        <f t="shared" ref="Q35" si="35">P35-Q34</f>
        <v>387</v>
      </c>
      <c r="R35" s="4902">
        <f t="shared" ref="R35:S35" si="36">Q35-R34</f>
        <v>387</v>
      </c>
      <c r="S35" s="4902">
        <f t="shared" si="36"/>
        <v>387</v>
      </c>
      <c r="T35" s="4902">
        <f t="shared" ref="T35" si="37">S35-T34</f>
        <v>387</v>
      </c>
      <c r="U35" s="4902">
        <f t="shared" ref="U35" si="38">T35-U34</f>
        <v>328</v>
      </c>
      <c r="V35" s="4902"/>
      <c r="W35" s="4902"/>
    </row>
    <row r="36" spans="1:23" x14ac:dyDescent="0.3">
      <c r="A36" s="4901" t="s">
        <v>680</v>
      </c>
      <c r="B36" s="4901">
        <f>B33-B35</f>
        <v>0</v>
      </c>
      <c r="C36" s="4901">
        <f>C33-C35</f>
        <v>0</v>
      </c>
      <c r="D36" s="4901">
        <f t="shared" ref="D36:L36" si="39">D33-D35</f>
        <v>0</v>
      </c>
      <c r="E36" s="4901">
        <f t="shared" si="39"/>
        <v>18</v>
      </c>
      <c r="F36" s="4901">
        <f t="shared" si="39"/>
        <v>15</v>
      </c>
      <c r="G36" s="4901">
        <f t="shared" si="39"/>
        <v>35</v>
      </c>
      <c r="H36" s="4901">
        <f t="shared" si="39"/>
        <v>68</v>
      </c>
      <c r="I36" s="4901">
        <f t="shared" si="39"/>
        <v>49</v>
      </c>
      <c r="J36" s="4901">
        <f t="shared" si="39"/>
        <v>49</v>
      </c>
      <c r="K36" s="4901">
        <f t="shared" si="39"/>
        <v>49</v>
      </c>
      <c r="L36" s="4901">
        <f t="shared" si="39"/>
        <v>-1</v>
      </c>
      <c r="M36" s="4901">
        <f t="shared" ref="M36:N36" si="40">M33-M35</f>
        <v>0</v>
      </c>
      <c r="N36" s="4901">
        <f t="shared" si="40"/>
        <v>-2</v>
      </c>
      <c r="O36" s="4901">
        <f t="shared" ref="O36:R36" si="41">O33-O35</f>
        <v>-2</v>
      </c>
      <c r="P36" s="4901">
        <f t="shared" si="41"/>
        <v>-2</v>
      </c>
      <c r="Q36" s="4901">
        <f t="shared" si="41"/>
        <v>-2</v>
      </c>
      <c r="R36" s="4901">
        <f t="shared" si="41"/>
        <v>-2</v>
      </c>
      <c r="S36" s="4901">
        <f t="shared" ref="S36:U36" si="42">S33-S35</f>
        <v>-2</v>
      </c>
      <c r="T36" s="4901">
        <f t="shared" si="42"/>
        <v>-2</v>
      </c>
      <c r="U36" s="4901">
        <f t="shared" si="42"/>
        <v>7</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TL23"/>
  <sheetViews>
    <sheetView showGridLines="0" zoomScale="110" zoomScaleNormal="110" workbookViewId="0">
      <pane xSplit="1" ySplit="3" topLeftCell="TA4" activePane="bottomRight" state="frozen"/>
      <selection activeCell="K61" sqref="K61"/>
      <selection pane="topRight" activeCell="K61" sqref="K61"/>
      <selection pane="bottomLeft" activeCell="K61" sqref="K61"/>
      <selection pane="bottomRight" activeCell="TM3" sqref="TM3"/>
    </sheetView>
  </sheetViews>
  <sheetFormatPr defaultColWidth="9.109375" defaultRowHeight="11.4" x14ac:dyDescent="0.2"/>
  <cols>
    <col min="1" max="1" width="35.33203125" style="1384" bestFit="1" customWidth="1"/>
    <col min="2" max="13" width="9.88671875" style="1384" bestFit="1" customWidth="1"/>
    <col min="14" max="16" width="9.88671875" style="1384" customWidth="1"/>
    <col min="17" max="33" width="9.88671875" style="1384" bestFit="1" customWidth="1"/>
    <col min="34" max="219" width="9.109375" style="1384"/>
    <col min="220" max="273" width="9.88671875" style="1384" bestFit="1" customWidth="1"/>
    <col min="274" max="279" width="7.88671875" style="1384" bestFit="1" customWidth="1"/>
    <col min="280" max="322" width="8.88671875" style="1384" bestFit="1" customWidth="1"/>
    <col min="323" max="374" width="9.109375" style="1384"/>
    <col min="375" max="380" width="8.88671875" style="1384" bestFit="1" customWidth="1"/>
    <col min="381" max="386" width="7.88671875" style="1384" bestFit="1" customWidth="1"/>
    <col min="387" max="401" width="8.88671875" style="1384" bestFit="1" customWidth="1"/>
    <col min="402" max="472" width="9.109375" style="1384"/>
    <col min="473" max="490" width="9.88671875" style="1384" bestFit="1" customWidth="1"/>
    <col min="491" max="495" width="9.109375" style="1384"/>
    <col min="496" max="528" width="9.88671875" style="1384" bestFit="1" customWidth="1"/>
    <col min="529" max="530" width="9.109375" style="1384"/>
    <col min="531" max="532" width="9.88671875" style="1384" bestFit="1" customWidth="1"/>
    <col min="533" max="16384" width="9.109375" style="1384"/>
  </cols>
  <sheetData>
    <row r="1" spans="1:532" ht="12" x14ac:dyDescent="0.25">
      <c r="A1" s="1410" t="s">
        <v>788</v>
      </c>
      <c r="B1" s="4864"/>
      <c r="C1" s="4864"/>
      <c r="D1" s="4864"/>
      <c r="E1" s="4864"/>
      <c r="F1" s="4864"/>
      <c r="G1" s="4864"/>
      <c r="H1" s="4864"/>
      <c r="I1" s="4864"/>
      <c r="J1" s="4864"/>
      <c r="K1" s="4864"/>
      <c r="L1" s="1410"/>
    </row>
    <row r="3" spans="1:532" x14ac:dyDescent="0.2">
      <c r="B3" s="1387">
        <v>42719</v>
      </c>
      <c r="C3" s="1387">
        <v>42720</v>
      </c>
      <c r="D3" s="1387">
        <v>42723</v>
      </c>
      <c r="E3" s="1387">
        <v>42724</v>
      </c>
      <c r="F3" s="1387">
        <v>42725</v>
      </c>
      <c r="G3" s="1387">
        <v>42726</v>
      </c>
      <c r="H3" s="1387">
        <v>42727</v>
      </c>
      <c r="I3" s="1387">
        <v>42730</v>
      </c>
      <c r="J3" s="1387">
        <v>42731</v>
      </c>
      <c r="K3" s="1387">
        <v>42732</v>
      </c>
      <c r="L3" s="1387">
        <v>42733</v>
      </c>
      <c r="M3" s="1387">
        <v>42734</v>
      </c>
      <c r="N3" s="1387">
        <v>42735</v>
      </c>
      <c r="O3" s="1387">
        <v>42736</v>
      </c>
      <c r="P3" s="1387">
        <v>42737</v>
      </c>
      <c r="Q3" s="1387">
        <v>42738</v>
      </c>
      <c r="R3" s="1387">
        <v>42739</v>
      </c>
      <c r="S3" s="1387">
        <v>42740</v>
      </c>
      <c r="T3" s="1387">
        <v>42741</v>
      </c>
      <c r="U3" s="1387">
        <v>42744</v>
      </c>
      <c r="V3" s="1387">
        <v>42745</v>
      </c>
      <c r="W3" s="1387">
        <v>42746</v>
      </c>
      <c r="X3" s="1387">
        <v>42747</v>
      </c>
      <c r="Y3" s="1387">
        <v>42748</v>
      </c>
      <c r="Z3" s="1387">
        <v>42751</v>
      </c>
      <c r="AA3" s="1387">
        <v>42752</v>
      </c>
      <c r="AB3" s="1387">
        <v>42753</v>
      </c>
      <c r="AC3" s="1387">
        <v>42754</v>
      </c>
      <c r="AD3" s="1387">
        <v>42755</v>
      </c>
      <c r="AE3" s="1387">
        <v>42758</v>
      </c>
      <c r="AF3" s="1387">
        <v>42759</v>
      </c>
      <c r="AG3" s="1387">
        <v>42760</v>
      </c>
      <c r="AH3" s="1387">
        <v>42761</v>
      </c>
      <c r="AI3" s="1387">
        <v>42762</v>
      </c>
      <c r="AJ3" s="1387">
        <v>42765</v>
      </c>
      <c r="AK3" s="1387">
        <v>42766</v>
      </c>
      <c r="AL3" s="1387">
        <v>42767</v>
      </c>
      <c r="AM3" s="1387">
        <v>42768</v>
      </c>
      <c r="AN3" s="1387">
        <v>42769</v>
      </c>
      <c r="AO3" s="1387">
        <v>42772</v>
      </c>
      <c r="AP3" s="1387">
        <v>42773</v>
      </c>
      <c r="AQ3" s="1387">
        <v>42774</v>
      </c>
      <c r="AR3" s="1387">
        <v>42775</v>
      </c>
      <c r="AS3" s="1387">
        <v>42776</v>
      </c>
      <c r="AT3" s="1387">
        <v>42779</v>
      </c>
      <c r="AU3" s="1387">
        <v>42780</v>
      </c>
      <c r="AV3" s="1387">
        <v>42781</v>
      </c>
      <c r="AW3" s="1387">
        <v>42782</v>
      </c>
      <c r="AX3" s="1387">
        <v>42783</v>
      </c>
      <c r="AY3" s="1387">
        <v>42786</v>
      </c>
      <c r="AZ3" s="1387">
        <v>42787</v>
      </c>
      <c r="BA3" s="1387">
        <v>42788</v>
      </c>
      <c r="BB3" s="1387">
        <v>42789</v>
      </c>
      <c r="BC3" s="1387">
        <v>42790</v>
      </c>
      <c r="BD3" s="1387">
        <v>42793</v>
      </c>
      <c r="BE3" s="1387">
        <v>42794</v>
      </c>
      <c r="BF3" s="1387">
        <v>42795</v>
      </c>
      <c r="BG3" s="1387">
        <v>42796</v>
      </c>
      <c r="BH3" s="1387">
        <v>42797</v>
      </c>
      <c r="BI3" s="1387">
        <v>42800</v>
      </c>
      <c r="BJ3" s="1387">
        <v>42801</v>
      </c>
      <c r="BK3" s="1387">
        <v>42802</v>
      </c>
      <c r="BL3" s="1387">
        <v>42803</v>
      </c>
      <c r="BM3" s="1387">
        <v>42804</v>
      </c>
      <c r="BN3" s="1387">
        <v>42807</v>
      </c>
      <c r="BO3" s="1387">
        <v>42808</v>
      </c>
      <c r="BP3" s="1387">
        <v>42809</v>
      </c>
      <c r="BQ3" s="1387">
        <v>42810</v>
      </c>
      <c r="BR3" s="1387">
        <v>42811</v>
      </c>
      <c r="BS3" s="1387">
        <v>42814</v>
      </c>
      <c r="BT3" s="1387">
        <v>42815</v>
      </c>
      <c r="BU3" s="1387">
        <v>42816</v>
      </c>
      <c r="BV3" s="1387">
        <v>42817</v>
      </c>
      <c r="BW3" s="1387">
        <v>42818</v>
      </c>
      <c r="BX3" s="1387">
        <v>42821</v>
      </c>
      <c r="BY3" s="1387">
        <v>42822</v>
      </c>
      <c r="BZ3" s="1387">
        <v>42823</v>
      </c>
      <c r="CA3" s="1387">
        <v>42824</v>
      </c>
      <c r="CB3" s="1387">
        <v>42825</v>
      </c>
      <c r="CC3" s="1387">
        <v>42828</v>
      </c>
      <c r="CD3" s="1387">
        <v>42829</v>
      </c>
      <c r="CE3" s="1387">
        <v>42830</v>
      </c>
      <c r="CF3" s="1387">
        <v>42831</v>
      </c>
      <c r="CG3" s="1387">
        <v>42832</v>
      </c>
      <c r="CH3" s="1387">
        <v>42835</v>
      </c>
      <c r="CI3" s="1387">
        <v>42836</v>
      </c>
      <c r="CJ3" s="1387">
        <v>42837</v>
      </c>
      <c r="CK3" s="1387">
        <v>42838</v>
      </c>
      <c r="CL3" s="1387">
        <v>42839</v>
      </c>
      <c r="CM3" s="1387">
        <v>42842</v>
      </c>
      <c r="CN3" s="1387">
        <v>42843</v>
      </c>
      <c r="CO3" s="1387">
        <v>42844</v>
      </c>
      <c r="CP3" s="1387">
        <v>42845</v>
      </c>
      <c r="CQ3" s="1387">
        <v>42846</v>
      </c>
      <c r="CR3" s="1387">
        <v>42849</v>
      </c>
      <c r="CS3" s="1387">
        <v>42850</v>
      </c>
      <c r="CT3" s="1387">
        <v>42851</v>
      </c>
      <c r="CU3" s="1387">
        <v>42852</v>
      </c>
      <c r="CV3" s="1387">
        <v>42853</v>
      </c>
      <c r="CW3" s="1387">
        <v>42856</v>
      </c>
      <c r="CX3" s="1387">
        <v>42857</v>
      </c>
      <c r="CY3" s="1387">
        <v>42858</v>
      </c>
      <c r="CZ3" s="1387">
        <v>42859</v>
      </c>
      <c r="DA3" s="1387">
        <v>42860</v>
      </c>
      <c r="DB3" s="1387">
        <v>42863</v>
      </c>
      <c r="DC3" s="1387">
        <v>42864</v>
      </c>
      <c r="DD3" s="1387">
        <v>42865</v>
      </c>
      <c r="DE3" s="1387">
        <v>42866</v>
      </c>
      <c r="DF3" s="1387">
        <v>42867</v>
      </c>
      <c r="DG3" s="1387">
        <v>42870</v>
      </c>
      <c r="DH3" s="1387">
        <v>42871</v>
      </c>
      <c r="DI3" s="1387">
        <v>42872</v>
      </c>
      <c r="DJ3" s="1387">
        <v>42873</v>
      </c>
      <c r="DK3" s="1387">
        <v>42874</v>
      </c>
      <c r="DL3" s="1387">
        <v>42877</v>
      </c>
      <c r="DM3" s="1387">
        <v>42878</v>
      </c>
      <c r="DN3" s="1387">
        <v>42879</v>
      </c>
      <c r="DO3" s="1387">
        <v>42880</v>
      </c>
      <c r="DP3" s="1387">
        <v>42881</v>
      </c>
      <c r="DQ3" s="1387">
        <v>42884</v>
      </c>
      <c r="DR3" s="1387">
        <v>42885</v>
      </c>
      <c r="DS3" s="1387">
        <v>42886</v>
      </c>
      <c r="DT3" s="1387">
        <v>42887</v>
      </c>
      <c r="DU3" s="1387">
        <v>42888</v>
      </c>
      <c r="DV3" s="1387">
        <v>42891</v>
      </c>
      <c r="DW3" s="1387">
        <v>42892</v>
      </c>
      <c r="DX3" s="1387">
        <v>42893</v>
      </c>
      <c r="DY3" s="1387">
        <v>42894</v>
      </c>
      <c r="DZ3" s="1387">
        <v>42895</v>
      </c>
      <c r="EA3" s="1387">
        <v>42898</v>
      </c>
      <c r="EB3" s="1387">
        <v>42899</v>
      </c>
      <c r="EC3" s="1387">
        <v>42900</v>
      </c>
      <c r="ED3" s="1387">
        <v>42901</v>
      </c>
      <c r="EE3" s="1387">
        <v>42902</v>
      </c>
      <c r="EF3" s="1387">
        <v>42905</v>
      </c>
      <c r="EG3" s="1387">
        <v>42906</v>
      </c>
      <c r="EH3" s="1387">
        <v>42907</v>
      </c>
      <c r="EI3" s="1387">
        <v>42908</v>
      </c>
      <c r="EJ3" s="1387">
        <v>42909</v>
      </c>
      <c r="EK3" s="1387">
        <v>42912</v>
      </c>
      <c r="EL3" s="1387">
        <v>42913</v>
      </c>
      <c r="EM3" s="1387">
        <v>42914</v>
      </c>
      <c r="EN3" s="1387">
        <v>42915</v>
      </c>
      <c r="EO3" s="1387">
        <v>42916</v>
      </c>
      <c r="EP3" s="1387">
        <v>42919</v>
      </c>
      <c r="EQ3" s="1387">
        <v>42921</v>
      </c>
      <c r="ER3" s="1387">
        <v>42922</v>
      </c>
      <c r="ES3" s="1387">
        <v>42923</v>
      </c>
      <c r="ET3" s="1387">
        <v>42926</v>
      </c>
      <c r="EU3" s="1387">
        <v>42927</v>
      </c>
      <c r="EV3" s="1387">
        <v>42928</v>
      </c>
      <c r="EW3" s="1387">
        <v>42929</v>
      </c>
      <c r="EX3" s="1387">
        <v>42930</v>
      </c>
      <c r="EY3" s="1387">
        <v>42933</v>
      </c>
      <c r="EZ3" s="1387">
        <v>42934</v>
      </c>
      <c r="FA3" s="1387">
        <v>42935</v>
      </c>
      <c r="FB3" s="1387">
        <v>42936</v>
      </c>
      <c r="FC3" s="1387">
        <v>42937</v>
      </c>
      <c r="FD3" s="1387">
        <v>42940</v>
      </c>
      <c r="FE3" s="1387">
        <v>42941</v>
      </c>
      <c r="FF3" s="1387">
        <v>42942</v>
      </c>
      <c r="FG3" s="1387">
        <v>42943</v>
      </c>
      <c r="FH3" s="1387">
        <v>42944</v>
      </c>
      <c r="FI3" s="1387">
        <v>42947</v>
      </c>
      <c r="FJ3" s="1387">
        <v>42948</v>
      </c>
      <c r="FK3" s="1387">
        <v>42949</v>
      </c>
      <c r="FL3" s="1387">
        <v>42950</v>
      </c>
      <c r="FM3" s="1387">
        <v>42951</v>
      </c>
      <c r="FN3" s="1387">
        <v>42954</v>
      </c>
      <c r="FO3" s="1387">
        <v>42955</v>
      </c>
      <c r="FP3" s="1387">
        <v>42956</v>
      </c>
      <c r="FQ3" s="1387">
        <v>42957</v>
      </c>
      <c r="FR3" s="1387">
        <v>42958</v>
      </c>
      <c r="FS3" s="1387">
        <v>42961</v>
      </c>
      <c r="FT3" s="1387">
        <v>42962</v>
      </c>
      <c r="FU3" s="1387">
        <v>42963</v>
      </c>
      <c r="FV3" s="1387">
        <v>42964</v>
      </c>
      <c r="FW3" s="1387">
        <v>42965</v>
      </c>
      <c r="FX3" s="1387">
        <v>42968</v>
      </c>
      <c r="FY3" s="1387">
        <v>42969</v>
      </c>
      <c r="FZ3" s="1387">
        <v>42970</v>
      </c>
      <c r="GA3" s="1387">
        <v>42971</v>
      </c>
      <c r="GB3" s="1387">
        <v>42972</v>
      </c>
      <c r="GC3" s="1387">
        <v>42975</v>
      </c>
      <c r="GD3" s="1387">
        <v>42976</v>
      </c>
      <c r="GE3" s="1387">
        <v>42977</v>
      </c>
      <c r="GF3" s="1387">
        <v>42978</v>
      </c>
      <c r="GG3" s="1387">
        <v>42979</v>
      </c>
      <c r="GH3" s="1387">
        <v>42982</v>
      </c>
      <c r="GI3" s="1387">
        <v>42983</v>
      </c>
      <c r="GJ3" s="1387">
        <v>42984</v>
      </c>
      <c r="GK3" s="1387">
        <v>42985</v>
      </c>
      <c r="GL3" s="1387">
        <v>42986</v>
      </c>
      <c r="GM3" s="1387">
        <v>42989</v>
      </c>
      <c r="GN3" s="1387">
        <v>42990</v>
      </c>
      <c r="GO3" s="1387">
        <v>42991</v>
      </c>
      <c r="GP3" s="1387">
        <v>42992</v>
      </c>
      <c r="GQ3" s="1387">
        <v>42993</v>
      </c>
      <c r="GR3" s="1387">
        <v>42996</v>
      </c>
      <c r="GS3" s="1387">
        <v>42997</v>
      </c>
      <c r="GT3" s="1387">
        <v>42998</v>
      </c>
      <c r="GU3" s="1387">
        <v>42999</v>
      </c>
      <c r="GV3" s="1387">
        <v>43000</v>
      </c>
      <c r="GW3" s="1387">
        <v>43003</v>
      </c>
      <c r="GX3" s="1387">
        <v>43004</v>
      </c>
      <c r="GY3" s="1387">
        <v>43005</v>
      </c>
      <c r="GZ3" s="1387">
        <v>43006</v>
      </c>
      <c r="HA3" s="1387">
        <v>43007</v>
      </c>
      <c r="HB3" s="1387">
        <v>43010</v>
      </c>
      <c r="HC3" s="1387">
        <v>43011</v>
      </c>
      <c r="HD3" s="1387">
        <v>43012</v>
      </c>
      <c r="HE3" s="1387">
        <v>43013</v>
      </c>
      <c r="HF3" s="1387">
        <v>43014</v>
      </c>
      <c r="HG3" s="1387">
        <v>43017</v>
      </c>
      <c r="HH3" s="1387">
        <v>43018</v>
      </c>
      <c r="HI3" s="1387">
        <v>43019</v>
      </c>
      <c r="HJ3" s="1387">
        <v>43020</v>
      </c>
      <c r="HK3" s="1387">
        <v>43021</v>
      </c>
      <c r="HL3" s="1387">
        <v>43024</v>
      </c>
      <c r="HM3" s="1387">
        <v>43025</v>
      </c>
      <c r="HN3" s="1387">
        <v>43026</v>
      </c>
      <c r="HO3" s="1387">
        <v>43027</v>
      </c>
      <c r="HP3" s="1387">
        <v>43028</v>
      </c>
      <c r="HQ3" s="1387">
        <v>43031</v>
      </c>
      <c r="HR3" s="1387">
        <v>43032</v>
      </c>
      <c r="HS3" s="1387">
        <v>43033</v>
      </c>
      <c r="HT3" s="1387">
        <v>43034</v>
      </c>
      <c r="HU3" s="1387">
        <v>43035</v>
      </c>
      <c r="HV3" s="1387">
        <v>43038</v>
      </c>
      <c r="HW3" s="1387">
        <v>43039</v>
      </c>
      <c r="HX3" s="1387">
        <v>43040</v>
      </c>
      <c r="HY3" s="1387">
        <v>43041</v>
      </c>
      <c r="HZ3" s="1387">
        <v>43042</v>
      </c>
      <c r="IA3" s="1387">
        <v>43045</v>
      </c>
      <c r="IB3" s="1387">
        <v>43046</v>
      </c>
      <c r="IC3" s="1387">
        <v>43047</v>
      </c>
      <c r="ID3" s="1387">
        <v>43048</v>
      </c>
      <c r="IE3" s="1387">
        <v>43049</v>
      </c>
      <c r="IF3" s="1387">
        <v>43052</v>
      </c>
      <c r="IG3" s="1387">
        <v>43053</v>
      </c>
      <c r="IH3" s="1387">
        <v>43054</v>
      </c>
      <c r="II3" s="1387">
        <v>43055</v>
      </c>
      <c r="IJ3" s="1387">
        <v>43056</v>
      </c>
      <c r="IK3" s="1387">
        <v>43059</v>
      </c>
      <c r="IL3" s="1387">
        <v>43060</v>
      </c>
      <c r="IM3" s="1387">
        <v>43061</v>
      </c>
      <c r="IN3" s="1387">
        <v>43062</v>
      </c>
      <c r="IO3" s="1387">
        <v>43063</v>
      </c>
      <c r="IP3" s="1387">
        <v>43066</v>
      </c>
      <c r="IQ3" s="1387">
        <v>43067</v>
      </c>
      <c r="IR3" s="1387">
        <v>43068</v>
      </c>
      <c r="IS3" s="1387">
        <v>43069</v>
      </c>
      <c r="IT3" s="1387">
        <v>43070</v>
      </c>
      <c r="IU3" s="1387">
        <v>43073</v>
      </c>
      <c r="IV3" s="1387">
        <v>43074</v>
      </c>
      <c r="IW3" s="1387">
        <v>43075</v>
      </c>
      <c r="IX3" s="1387">
        <v>43076</v>
      </c>
      <c r="IY3" s="1387">
        <v>43077</v>
      </c>
      <c r="IZ3" s="1387">
        <v>43080</v>
      </c>
      <c r="JA3" s="1387">
        <v>43081</v>
      </c>
      <c r="JB3" s="1387">
        <v>43082</v>
      </c>
      <c r="JC3" s="1387">
        <v>43083</v>
      </c>
      <c r="JD3" s="1387">
        <v>43084</v>
      </c>
      <c r="JE3" s="1387">
        <v>43087</v>
      </c>
      <c r="JF3" s="1387">
        <v>43088</v>
      </c>
      <c r="JG3" s="1387">
        <v>43089</v>
      </c>
      <c r="JH3" s="1387">
        <v>43090</v>
      </c>
      <c r="JI3" s="1387">
        <v>43091</v>
      </c>
      <c r="JJ3" s="1387">
        <v>43095</v>
      </c>
      <c r="JK3" s="1387">
        <v>43096</v>
      </c>
      <c r="JL3" s="1387">
        <v>43097</v>
      </c>
      <c r="JM3" s="1387">
        <v>43098</v>
      </c>
      <c r="JN3" s="1387">
        <v>43102</v>
      </c>
      <c r="JO3" s="1387">
        <v>43103</v>
      </c>
      <c r="JP3" s="1387">
        <v>43104</v>
      </c>
      <c r="JQ3" s="1387">
        <v>43105</v>
      </c>
      <c r="JR3" s="1387">
        <v>43108</v>
      </c>
      <c r="JS3" s="1387">
        <v>43109</v>
      </c>
      <c r="JT3" s="1387">
        <v>43110</v>
      </c>
      <c r="JU3" s="1387">
        <v>43111</v>
      </c>
      <c r="JV3" s="1387">
        <v>43112</v>
      </c>
      <c r="JW3" s="1387">
        <v>43115</v>
      </c>
      <c r="JX3" s="1387">
        <v>43116</v>
      </c>
      <c r="JY3" s="1387">
        <v>43117</v>
      </c>
      <c r="JZ3" s="1387">
        <v>43118</v>
      </c>
      <c r="KA3" s="1387">
        <v>43119</v>
      </c>
      <c r="KB3" s="1387">
        <v>43122</v>
      </c>
      <c r="KC3" s="1387">
        <v>43123</v>
      </c>
      <c r="KD3" s="1387">
        <v>43124</v>
      </c>
      <c r="KE3" s="1387">
        <v>43125</v>
      </c>
      <c r="KF3" s="1387">
        <v>43126</v>
      </c>
      <c r="KG3" s="1387">
        <v>43129</v>
      </c>
      <c r="KH3" s="1387">
        <v>43130</v>
      </c>
      <c r="KI3" s="1387">
        <v>43131</v>
      </c>
      <c r="KJ3" s="1387">
        <v>43132</v>
      </c>
      <c r="KK3" s="1387">
        <v>43133</v>
      </c>
      <c r="KL3" s="1387">
        <v>43136</v>
      </c>
      <c r="KM3" s="1387">
        <v>43137</v>
      </c>
      <c r="KN3" s="1387">
        <v>43138</v>
      </c>
      <c r="KO3" s="1387">
        <v>43139</v>
      </c>
      <c r="KP3" s="1387">
        <v>43140</v>
      </c>
      <c r="KQ3" s="1387">
        <v>43143</v>
      </c>
      <c r="KR3" s="1387">
        <v>43144</v>
      </c>
      <c r="KS3" s="1387">
        <v>43145</v>
      </c>
      <c r="KT3" s="1387">
        <v>43146</v>
      </c>
      <c r="KU3" s="1387">
        <v>43147</v>
      </c>
      <c r="KV3" s="1387">
        <v>43150</v>
      </c>
      <c r="KW3" s="1387">
        <v>43151</v>
      </c>
      <c r="KX3" s="1387">
        <v>43152</v>
      </c>
      <c r="KY3" s="1387">
        <v>43153</v>
      </c>
      <c r="KZ3" s="1387">
        <v>43154</v>
      </c>
      <c r="LA3" s="1387">
        <v>43157</v>
      </c>
      <c r="LB3" s="1387">
        <v>43158</v>
      </c>
      <c r="LC3" s="1387">
        <v>43159</v>
      </c>
      <c r="LD3" s="1387">
        <v>43160</v>
      </c>
      <c r="LE3" s="1387">
        <v>43161</v>
      </c>
      <c r="LF3" s="1387">
        <v>43164</v>
      </c>
      <c r="LG3" s="1387">
        <v>43165</v>
      </c>
      <c r="LH3" s="1387">
        <v>43166</v>
      </c>
      <c r="LI3" s="1387">
        <v>43167</v>
      </c>
      <c r="LJ3" s="1387">
        <v>43168</v>
      </c>
      <c r="LK3" s="1387">
        <v>43171</v>
      </c>
      <c r="LL3" s="1387">
        <v>43172</v>
      </c>
      <c r="LM3" s="1387">
        <v>43173</v>
      </c>
      <c r="LN3" s="1387">
        <v>43174</v>
      </c>
      <c r="LO3" s="1387">
        <v>43175</v>
      </c>
      <c r="LP3" s="1387">
        <v>43178</v>
      </c>
      <c r="LQ3" s="1387">
        <v>43179</v>
      </c>
      <c r="LR3" s="1387">
        <v>43180</v>
      </c>
      <c r="LS3" s="1387">
        <v>43181</v>
      </c>
      <c r="LT3" s="1387">
        <v>43182</v>
      </c>
      <c r="LU3" s="1387">
        <v>43185</v>
      </c>
      <c r="LV3" s="1387">
        <v>43186</v>
      </c>
      <c r="LW3" s="1387">
        <v>43187</v>
      </c>
      <c r="LX3" s="1387">
        <v>43188</v>
      </c>
      <c r="LY3" s="1387">
        <v>43189</v>
      </c>
      <c r="LZ3" s="1387">
        <v>43192</v>
      </c>
      <c r="MA3" s="1387">
        <v>43193</v>
      </c>
      <c r="MB3" s="1387">
        <v>43194</v>
      </c>
      <c r="MC3" s="1387">
        <v>43195</v>
      </c>
      <c r="MD3" s="1387">
        <v>43196</v>
      </c>
      <c r="ME3" s="1387">
        <v>43199</v>
      </c>
      <c r="MF3" s="1387">
        <v>43200</v>
      </c>
      <c r="MG3" s="1387">
        <v>43201</v>
      </c>
      <c r="MH3" s="1387">
        <v>43202</v>
      </c>
      <c r="MI3" s="1387">
        <v>43203</v>
      </c>
      <c r="MJ3" s="1387">
        <v>43206</v>
      </c>
      <c r="MK3" s="1387">
        <v>43207</v>
      </c>
      <c r="ML3" s="1387">
        <v>43208</v>
      </c>
      <c r="MM3" s="1387">
        <v>43209</v>
      </c>
      <c r="MN3" s="1387">
        <v>43210</v>
      </c>
      <c r="MO3" s="1387">
        <v>43213</v>
      </c>
      <c r="MP3" s="1387">
        <v>43214</v>
      </c>
      <c r="MQ3" s="1387">
        <v>43215</v>
      </c>
      <c r="MR3" s="1387">
        <v>43216</v>
      </c>
      <c r="MS3" s="1387">
        <v>43217</v>
      </c>
      <c r="MT3" s="1387">
        <v>43220</v>
      </c>
      <c r="MU3" s="1387">
        <v>43221</v>
      </c>
      <c r="MV3" s="1387">
        <v>43222</v>
      </c>
      <c r="MW3" s="1387">
        <v>43223</v>
      </c>
      <c r="MX3" s="1387">
        <v>43224</v>
      </c>
      <c r="MY3" s="1387">
        <v>43227</v>
      </c>
      <c r="MZ3" s="1387">
        <v>43228</v>
      </c>
      <c r="NA3" s="1387">
        <v>43229</v>
      </c>
      <c r="NB3" s="1387">
        <v>43230</v>
      </c>
      <c r="NC3" s="1387">
        <v>43231</v>
      </c>
      <c r="ND3" s="1387">
        <v>43234</v>
      </c>
      <c r="NE3" s="1387">
        <v>43235</v>
      </c>
      <c r="NF3" s="1387">
        <v>43236</v>
      </c>
      <c r="NG3" s="1387">
        <v>43237</v>
      </c>
      <c r="NH3" s="1387">
        <v>43238</v>
      </c>
      <c r="NI3" s="1387">
        <v>43241</v>
      </c>
      <c r="NJ3" s="1387">
        <v>43242</v>
      </c>
      <c r="NK3" s="1387">
        <v>43243</v>
      </c>
      <c r="NL3" s="1387">
        <v>43244</v>
      </c>
      <c r="NM3" s="1387">
        <v>43245</v>
      </c>
      <c r="NN3" s="1387">
        <v>43249</v>
      </c>
      <c r="NO3" s="1387">
        <v>43250</v>
      </c>
      <c r="NP3" s="1387">
        <v>43251</v>
      </c>
      <c r="NQ3" s="1387">
        <v>43252</v>
      </c>
      <c r="NR3" s="1387">
        <v>43255</v>
      </c>
      <c r="NS3" s="1387">
        <v>43256</v>
      </c>
      <c r="NT3" s="1387">
        <v>43257</v>
      </c>
      <c r="NU3" s="1387">
        <v>43258</v>
      </c>
      <c r="NV3" s="1387">
        <v>43259</v>
      </c>
      <c r="NW3" s="1387">
        <v>43262</v>
      </c>
      <c r="NX3" s="1387">
        <v>43263</v>
      </c>
      <c r="NY3" s="1387">
        <v>43264</v>
      </c>
      <c r="NZ3" s="1387">
        <v>43265</v>
      </c>
      <c r="OA3" s="1387">
        <v>43266</v>
      </c>
      <c r="OB3" s="1387">
        <v>43269</v>
      </c>
      <c r="OC3" s="1387">
        <v>43270</v>
      </c>
      <c r="OD3" s="1387">
        <v>43271</v>
      </c>
      <c r="OE3" s="1387">
        <v>43272</v>
      </c>
      <c r="OF3" s="1387">
        <v>43273</v>
      </c>
      <c r="OG3" s="1387">
        <v>43276</v>
      </c>
      <c r="OH3" s="1387">
        <v>43277</v>
      </c>
      <c r="OI3" s="1387">
        <v>43278</v>
      </c>
      <c r="OJ3" s="1387">
        <v>43279</v>
      </c>
      <c r="OK3" s="1387">
        <v>43280</v>
      </c>
      <c r="OL3" s="1387">
        <v>43283</v>
      </c>
      <c r="OM3" s="1387">
        <v>43284</v>
      </c>
      <c r="ON3" s="1387">
        <v>43285</v>
      </c>
      <c r="OO3" s="1387">
        <v>43286</v>
      </c>
      <c r="OP3" s="1387">
        <v>43287</v>
      </c>
      <c r="OQ3" s="1387">
        <v>43290</v>
      </c>
      <c r="OR3" s="1387">
        <v>43291</v>
      </c>
      <c r="OS3" s="1387">
        <v>43292</v>
      </c>
      <c r="OT3" s="1387">
        <v>43293</v>
      </c>
      <c r="OU3" s="1387">
        <v>43294</v>
      </c>
      <c r="OV3" s="1387">
        <v>43297</v>
      </c>
      <c r="OW3" s="1387">
        <v>43298</v>
      </c>
      <c r="OX3" s="1387">
        <v>43299</v>
      </c>
      <c r="OY3" s="1387">
        <v>43300</v>
      </c>
      <c r="OZ3" s="1387">
        <v>43301</v>
      </c>
      <c r="PA3" s="1387">
        <v>43304</v>
      </c>
      <c r="PB3" s="1387">
        <v>43305</v>
      </c>
      <c r="PC3" s="1387">
        <v>43306</v>
      </c>
      <c r="PD3" s="1387">
        <v>43307</v>
      </c>
      <c r="PE3" s="1387">
        <v>43308</v>
      </c>
      <c r="PF3" s="1387">
        <v>43311</v>
      </c>
      <c r="PG3" s="1387">
        <v>43312</v>
      </c>
      <c r="PH3" s="1387">
        <v>43313</v>
      </c>
      <c r="PI3" s="1387">
        <v>43314</v>
      </c>
      <c r="PJ3" s="1387">
        <v>43315</v>
      </c>
      <c r="PK3" s="1387">
        <v>43318</v>
      </c>
      <c r="PL3" s="1387">
        <v>43319</v>
      </c>
      <c r="PM3" s="1387">
        <v>43320</v>
      </c>
      <c r="PN3" s="1387">
        <v>43321</v>
      </c>
      <c r="PO3" s="1387">
        <v>43322</v>
      </c>
      <c r="PP3" s="1387">
        <v>43325</v>
      </c>
      <c r="PQ3" s="1387">
        <v>43326</v>
      </c>
      <c r="PR3" s="1387">
        <v>43327</v>
      </c>
      <c r="PS3" s="1387">
        <v>43328</v>
      </c>
      <c r="PT3" s="1387">
        <v>43329</v>
      </c>
      <c r="PU3" s="1387">
        <v>43332</v>
      </c>
      <c r="PV3" s="1387">
        <v>43333</v>
      </c>
      <c r="PW3" s="1387">
        <v>43334</v>
      </c>
      <c r="PX3" s="1387">
        <v>43335</v>
      </c>
      <c r="PY3" s="1387">
        <v>43336</v>
      </c>
      <c r="PZ3" s="1387">
        <v>43339</v>
      </c>
      <c r="QA3" s="1387">
        <v>43340</v>
      </c>
      <c r="QB3" s="1387">
        <v>43341</v>
      </c>
      <c r="QC3" s="1387">
        <v>43342</v>
      </c>
      <c r="QD3" s="1387">
        <v>43343</v>
      </c>
      <c r="QE3" s="1387">
        <v>43347</v>
      </c>
      <c r="QF3" s="1387">
        <v>43348</v>
      </c>
      <c r="QG3" s="1387">
        <v>43349</v>
      </c>
      <c r="QH3" s="1387">
        <v>43350</v>
      </c>
      <c r="QI3" s="1387">
        <v>43353</v>
      </c>
      <c r="QJ3" s="1387">
        <v>43354</v>
      </c>
      <c r="QK3" s="1387">
        <v>43355</v>
      </c>
      <c r="QL3" s="1387">
        <v>43356</v>
      </c>
      <c r="QM3" s="1387">
        <v>43357</v>
      </c>
      <c r="QN3" s="1387">
        <v>43360</v>
      </c>
      <c r="QO3" s="1387">
        <v>43361</v>
      </c>
      <c r="QP3" s="1387">
        <v>43362</v>
      </c>
      <c r="QQ3" s="1387">
        <v>43363</v>
      </c>
      <c r="QR3" s="1387">
        <v>43364</v>
      </c>
      <c r="QS3" s="1387">
        <v>43367</v>
      </c>
      <c r="QT3" s="1387">
        <v>43368</v>
      </c>
      <c r="QU3" s="1387">
        <v>43369</v>
      </c>
      <c r="QV3" s="1387">
        <v>43370</v>
      </c>
      <c r="QW3" s="1387">
        <v>43371</v>
      </c>
      <c r="QX3" s="1387">
        <v>43374</v>
      </c>
      <c r="QY3" s="1387">
        <v>43375</v>
      </c>
      <c r="QZ3" s="1387">
        <v>43376</v>
      </c>
      <c r="RA3" s="1387">
        <v>43377</v>
      </c>
      <c r="RB3" s="1387">
        <v>43378</v>
      </c>
      <c r="RC3" s="1387">
        <v>43381</v>
      </c>
      <c r="RD3" s="1387">
        <v>43382</v>
      </c>
      <c r="RE3" s="1387">
        <v>43383</v>
      </c>
      <c r="RF3" s="1387">
        <v>43384</v>
      </c>
      <c r="RG3" s="1387">
        <v>43385</v>
      </c>
      <c r="RH3" s="1387">
        <v>43388</v>
      </c>
      <c r="RI3" s="1387">
        <v>43389</v>
      </c>
      <c r="RJ3" s="1387">
        <v>43390</v>
      </c>
      <c r="RK3" s="1387">
        <v>43391</v>
      </c>
      <c r="RL3" s="1387">
        <v>43392</v>
      </c>
      <c r="RM3" s="1387">
        <v>43395</v>
      </c>
      <c r="RN3" s="1387">
        <v>43396</v>
      </c>
      <c r="RO3" s="1387">
        <v>43397</v>
      </c>
      <c r="RP3" s="1387">
        <v>43398</v>
      </c>
      <c r="RQ3" s="1387">
        <v>43399</v>
      </c>
      <c r="RR3" s="1387">
        <v>43402</v>
      </c>
      <c r="RS3" s="1387">
        <v>43403</v>
      </c>
      <c r="RT3" s="1387">
        <v>43404</v>
      </c>
      <c r="RU3" s="1387">
        <v>43405</v>
      </c>
      <c r="RV3" s="1387">
        <v>43406</v>
      </c>
      <c r="RW3" s="1387">
        <v>43409</v>
      </c>
      <c r="RX3" s="1387">
        <v>43410</v>
      </c>
      <c r="RY3" s="1387">
        <v>43411</v>
      </c>
      <c r="RZ3" s="1387">
        <v>43412</v>
      </c>
      <c r="SA3" s="1387">
        <v>43413</v>
      </c>
      <c r="SB3" s="1387">
        <v>43416</v>
      </c>
      <c r="SC3" s="1387">
        <v>43417</v>
      </c>
      <c r="SD3" s="1387">
        <v>43418</v>
      </c>
      <c r="SE3" s="1387">
        <v>43419</v>
      </c>
      <c r="SF3" s="1387">
        <v>43420</v>
      </c>
      <c r="SG3" s="1387">
        <v>43423</v>
      </c>
      <c r="SH3" s="1387">
        <v>43424</v>
      </c>
      <c r="SI3" s="1387">
        <v>41964</v>
      </c>
      <c r="SJ3" s="1387">
        <v>43426</v>
      </c>
      <c r="SK3" s="1387">
        <v>43427</v>
      </c>
      <c r="SL3" s="1387">
        <v>43430</v>
      </c>
      <c r="SM3" s="1387">
        <v>43431</v>
      </c>
      <c r="SN3" s="1387">
        <v>43432</v>
      </c>
      <c r="SO3" s="1387">
        <v>43433</v>
      </c>
      <c r="SP3" s="1387">
        <v>43434</v>
      </c>
      <c r="SQ3" s="1387">
        <v>43437</v>
      </c>
      <c r="SR3" s="1387">
        <v>43438</v>
      </c>
      <c r="SS3" s="1387">
        <v>43439</v>
      </c>
      <c r="ST3" s="1387">
        <v>43440</v>
      </c>
      <c r="SU3" s="1387">
        <v>43441</v>
      </c>
      <c r="SV3" s="1387">
        <v>43444</v>
      </c>
      <c r="SW3" s="1387">
        <v>43445</v>
      </c>
      <c r="SX3" s="1387">
        <v>43446</v>
      </c>
      <c r="SY3" s="1387">
        <v>43447</v>
      </c>
      <c r="SZ3" s="1387">
        <v>43448</v>
      </c>
      <c r="TA3" s="1387">
        <v>43451</v>
      </c>
      <c r="TB3" s="1387">
        <v>43452</v>
      </c>
      <c r="TC3" s="1387">
        <v>43453</v>
      </c>
      <c r="TD3" s="1387">
        <v>43454</v>
      </c>
      <c r="TE3" s="1387">
        <v>43455</v>
      </c>
      <c r="TF3" s="1387">
        <v>43458</v>
      </c>
      <c r="TG3" s="1387">
        <v>43459</v>
      </c>
      <c r="TH3" s="1387">
        <v>43460</v>
      </c>
      <c r="TI3" s="1387">
        <v>43461</v>
      </c>
      <c r="TJ3" s="1387">
        <v>43462</v>
      </c>
      <c r="TK3" s="1387">
        <v>43465</v>
      </c>
      <c r="TL3" s="1387">
        <v>43467</v>
      </c>
    </row>
    <row r="4" spans="1:532" ht="12.6" thickBot="1" x14ac:dyDescent="0.3">
      <c r="A4" s="1427" t="s">
        <v>789</v>
      </c>
    </row>
    <row r="5" spans="1:532" ht="12.6" thickBot="1" x14ac:dyDescent="0.25">
      <c r="A5" s="1428" t="s">
        <v>13</v>
      </c>
      <c r="B5" s="2950">
        <v>56</v>
      </c>
      <c r="C5" s="2950">
        <v>80</v>
      </c>
      <c r="D5" s="2950">
        <v>109</v>
      </c>
      <c r="E5" s="2950">
        <v>163</v>
      </c>
      <c r="F5" s="2950">
        <v>31</v>
      </c>
      <c r="G5" s="2950">
        <v>44</v>
      </c>
      <c r="H5" s="2950">
        <v>267</v>
      </c>
      <c r="I5" s="2950">
        <v>0</v>
      </c>
      <c r="J5" s="2950">
        <v>159</v>
      </c>
      <c r="K5" s="2950">
        <v>288</v>
      </c>
      <c r="L5" s="2950">
        <v>2</v>
      </c>
      <c r="M5" s="2950">
        <v>111</v>
      </c>
      <c r="N5" s="2950">
        <v>0</v>
      </c>
      <c r="O5" s="2950">
        <v>0</v>
      </c>
      <c r="P5" s="2950">
        <v>0</v>
      </c>
      <c r="Q5" s="2950">
        <v>415</v>
      </c>
      <c r="R5" s="2950">
        <v>203</v>
      </c>
      <c r="S5" s="2950">
        <v>6</v>
      </c>
      <c r="T5" s="2950">
        <v>190</v>
      </c>
      <c r="U5" s="2950">
        <v>219</v>
      </c>
      <c r="V5" s="2950">
        <v>135</v>
      </c>
      <c r="W5" s="2950">
        <v>18</v>
      </c>
      <c r="X5" s="2950">
        <v>126</v>
      </c>
      <c r="Y5" s="2950">
        <v>98</v>
      </c>
      <c r="Z5" s="2950">
        <v>0</v>
      </c>
      <c r="AA5" s="2950">
        <v>211</v>
      </c>
      <c r="AB5" s="2950">
        <v>142</v>
      </c>
      <c r="AC5" s="2950">
        <v>16</v>
      </c>
      <c r="AD5" s="2950">
        <v>145</v>
      </c>
      <c r="AE5" s="2950">
        <v>219</v>
      </c>
      <c r="AF5" s="2950">
        <v>151</v>
      </c>
      <c r="AG5" s="2950">
        <v>121</v>
      </c>
      <c r="AH5" s="2950">
        <v>204</v>
      </c>
      <c r="AI5" s="2950">
        <v>146</v>
      </c>
      <c r="AJ5" s="2950">
        <v>323</v>
      </c>
      <c r="AK5" s="2950">
        <v>242</v>
      </c>
      <c r="AL5" s="2950">
        <v>9</v>
      </c>
      <c r="AM5" s="2950">
        <v>141</v>
      </c>
      <c r="AN5" s="2950">
        <v>119</v>
      </c>
      <c r="AO5" s="2950">
        <v>242</v>
      </c>
      <c r="AP5" s="2950">
        <v>168</v>
      </c>
      <c r="AQ5" s="2950">
        <v>7</v>
      </c>
      <c r="AR5" s="2950">
        <v>0</v>
      </c>
      <c r="AS5" s="2950">
        <v>200</v>
      </c>
      <c r="AT5" s="2950">
        <v>188</v>
      </c>
      <c r="AU5" s="2950">
        <v>85</v>
      </c>
      <c r="AV5" s="2950">
        <v>8</v>
      </c>
      <c r="AW5" s="2950">
        <v>94</v>
      </c>
      <c r="AX5" s="2950">
        <v>80</v>
      </c>
      <c r="AY5" s="2950">
        <v>0</v>
      </c>
      <c r="AZ5" s="2950">
        <v>123</v>
      </c>
      <c r="BA5" s="2950">
        <v>175</v>
      </c>
      <c r="BB5" s="2950">
        <v>83</v>
      </c>
      <c r="BC5" s="2950">
        <v>291</v>
      </c>
      <c r="BD5" s="2950">
        <v>412</v>
      </c>
      <c r="BE5" s="2950">
        <v>250</v>
      </c>
      <c r="BF5" s="2950">
        <v>14</v>
      </c>
      <c r="BG5" s="2950">
        <v>139</v>
      </c>
      <c r="BH5" s="2950">
        <v>198</v>
      </c>
      <c r="BI5" s="2950">
        <v>281</v>
      </c>
      <c r="BJ5" s="2950">
        <v>192</v>
      </c>
      <c r="BK5" s="2950">
        <v>10</v>
      </c>
      <c r="BL5" s="2950">
        <v>131</v>
      </c>
      <c r="BM5" s="2950">
        <v>75</v>
      </c>
      <c r="BN5" s="2950">
        <v>75</v>
      </c>
      <c r="BO5" s="2950">
        <v>0</v>
      </c>
      <c r="BP5" s="2950">
        <v>339</v>
      </c>
      <c r="BQ5" s="2950">
        <v>1</v>
      </c>
      <c r="BR5" s="2950">
        <v>86</v>
      </c>
      <c r="BS5" s="2950">
        <v>224</v>
      </c>
      <c r="BT5" s="2950">
        <v>70</v>
      </c>
      <c r="BU5" s="2950">
        <v>85</v>
      </c>
      <c r="BV5" s="2950">
        <v>94</v>
      </c>
      <c r="BW5" s="2950">
        <v>142</v>
      </c>
      <c r="BX5" s="2950">
        <v>383</v>
      </c>
      <c r="BY5" s="2950">
        <v>98</v>
      </c>
      <c r="BZ5" s="2950">
        <v>11</v>
      </c>
      <c r="CA5" s="2950">
        <v>205</v>
      </c>
      <c r="CB5" s="2950">
        <v>150</v>
      </c>
      <c r="CC5" s="2950">
        <v>297</v>
      </c>
      <c r="CD5" s="2950">
        <v>184</v>
      </c>
      <c r="CE5" s="2950">
        <v>13</v>
      </c>
      <c r="CF5" s="2950">
        <v>125</v>
      </c>
      <c r="CG5" s="2950">
        <v>88</v>
      </c>
      <c r="CH5" s="2950">
        <v>292</v>
      </c>
      <c r="CI5" s="2950">
        <v>61</v>
      </c>
      <c r="CJ5" s="2950">
        <v>5</v>
      </c>
      <c r="CK5" s="2950">
        <v>82</v>
      </c>
      <c r="CL5" s="2950">
        <v>59</v>
      </c>
      <c r="CM5" s="2950">
        <v>148</v>
      </c>
      <c r="CN5" s="2950">
        <v>57</v>
      </c>
      <c r="CO5" s="2950">
        <v>58</v>
      </c>
      <c r="CP5" s="2950">
        <v>75</v>
      </c>
      <c r="CQ5" s="2950">
        <v>172</v>
      </c>
      <c r="CR5" s="2950">
        <v>403</v>
      </c>
      <c r="CS5" s="2950">
        <v>88</v>
      </c>
      <c r="CT5" s="2950">
        <v>7</v>
      </c>
      <c r="CU5" s="2950">
        <v>158</v>
      </c>
      <c r="CV5" s="2950">
        <v>146</v>
      </c>
      <c r="CW5" s="2950">
        <v>440</v>
      </c>
      <c r="CX5" s="2950">
        <v>71</v>
      </c>
      <c r="CY5" s="2950">
        <v>6</v>
      </c>
      <c r="CZ5" s="2950">
        <v>116</v>
      </c>
      <c r="DA5" s="2950">
        <v>90</v>
      </c>
      <c r="DB5" s="2950">
        <v>294</v>
      </c>
      <c r="DC5" s="2950">
        <v>48</v>
      </c>
      <c r="DD5" s="2950">
        <v>5</v>
      </c>
      <c r="DE5" s="2950">
        <v>88</v>
      </c>
      <c r="DF5" s="2950">
        <v>70</v>
      </c>
      <c r="DG5" s="2950">
        <v>149</v>
      </c>
      <c r="DH5" s="2950">
        <v>218</v>
      </c>
      <c r="DI5" s="2950">
        <v>44</v>
      </c>
      <c r="DJ5" s="2950">
        <v>77</v>
      </c>
      <c r="DK5" s="2950">
        <v>91</v>
      </c>
      <c r="DL5" s="2950">
        <v>247</v>
      </c>
      <c r="DM5" s="2950">
        <v>70</v>
      </c>
      <c r="DN5" s="2950">
        <v>12</v>
      </c>
      <c r="DO5" s="2950">
        <v>202</v>
      </c>
      <c r="DP5" s="2950">
        <v>153</v>
      </c>
      <c r="DQ5" s="2950">
        <v>0</v>
      </c>
      <c r="DR5" s="2950">
        <v>323</v>
      </c>
      <c r="DS5" s="2950">
        <v>135</v>
      </c>
      <c r="DT5" s="2950">
        <v>88</v>
      </c>
      <c r="DU5" s="2950">
        <v>228</v>
      </c>
      <c r="DV5" s="2950">
        <v>278</v>
      </c>
      <c r="DW5" s="2950">
        <v>90</v>
      </c>
      <c r="DX5" s="2950">
        <v>77</v>
      </c>
      <c r="DY5" s="2950">
        <v>110</v>
      </c>
      <c r="DZ5" s="2950">
        <v>92</v>
      </c>
      <c r="EA5" s="2950">
        <v>224</v>
      </c>
      <c r="EB5" s="2950">
        <v>0</v>
      </c>
      <c r="EC5" s="2950">
        <v>52</v>
      </c>
      <c r="ED5" s="2950">
        <v>74</v>
      </c>
      <c r="EE5" s="2950">
        <v>68</v>
      </c>
      <c r="EF5" s="2950">
        <v>166</v>
      </c>
      <c r="EG5" s="2950">
        <v>61</v>
      </c>
      <c r="EH5" s="2950">
        <v>62</v>
      </c>
      <c r="EI5" s="2950">
        <v>73</v>
      </c>
      <c r="EJ5" s="2950">
        <v>153</v>
      </c>
      <c r="EK5" s="2950">
        <v>312</v>
      </c>
      <c r="EL5" s="2950">
        <v>217</v>
      </c>
      <c r="EM5" s="2950">
        <v>1</v>
      </c>
      <c r="EN5" s="2950">
        <v>158</v>
      </c>
      <c r="EO5" s="2950">
        <v>151</v>
      </c>
      <c r="EP5" s="2950">
        <v>266</v>
      </c>
      <c r="EQ5" s="2950">
        <v>139</v>
      </c>
      <c r="ER5" s="2950">
        <v>65</v>
      </c>
      <c r="ES5" s="2950">
        <v>113</v>
      </c>
      <c r="ET5" s="2950">
        <v>282</v>
      </c>
      <c r="EU5" s="2950">
        <v>84</v>
      </c>
      <c r="EV5" s="2950">
        <v>2</v>
      </c>
      <c r="EW5" s="2950">
        <v>86</v>
      </c>
      <c r="EX5" s="2950">
        <v>69</v>
      </c>
      <c r="EY5" s="2950">
        <v>87</v>
      </c>
      <c r="EZ5" s="2950">
        <v>126</v>
      </c>
      <c r="FA5" s="2950">
        <v>59</v>
      </c>
      <c r="FB5" s="2950">
        <v>67</v>
      </c>
      <c r="FC5" s="2950">
        <v>126</v>
      </c>
      <c r="FD5" s="2950">
        <v>283</v>
      </c>
      <c r="FE5" s="2950">
        <v>157</v>
      </c>
      <c r="FF5" s="2950">
        <v>89</v>
      </c>
      <c r="FG5" s="2950">
        <v>153</v>
      </c>
      <c r="FH5" s="2950">
        <v>155</v>
      </c>
      <c r="FI5" s="2950">
        <v>401</v>
      </c>
      <c r="FJ5" s="2950">
        <v>0</v>
      </c>
      <c r="FK5" s="2950">
        <v>83</v>
      </c>
      <c r="FL5" s="2950">
        <v>136</v>
      </c>
      <c r="FM5" s="2950">
        <v>81</v>
      </c>
      <c r="FN5" s="2950">
        <v>249</v>
      </c>
      <c r="FO5" s="2950">
        <v>47</v>
      </c>
      <c r="FP5" s="2950">
        <v>5</v>
      </c>
      <c r="FQ5" s="2950">
        <v>75</v>
      </c>
      <c r="FR5" s="2950">
        <v>86</v>
      </c>
      <c r="FS5" s="2950">
        <v>218</v>
      </c>
      <c r="FT5" s="2950">
        <v>218</v>
      </c>
      <c r="FU5" s="2950">
        <v>3</v>
      </c>
      <c r="FV5" s="2950">
        <v>63</v>
      </c>
      <c r="FW5" s="2950">
        <v>74</v>
      </c>
      <c r="FX5" s="2950">
        <v>162</v>
      </c>
      <c r="FY5" s="2950">
        <v>156</v>
      </c>
      <c r="FZ5" s="2950">
        <v>39</v>
      </c>
      <c r="GA5" s="2950">
        <v>178</v>
      </c>
      <c r="GB5" s="2950">
        <v>137</v>
      </c>
      <c r="GC5" s="2950">
        <v>278</v>
      </c>
      <c r="GD5" s="2950">
        <v>189</v>
      </c>
      <c r="GE5" s="2950">
        <v>21</v>
      </c>
      <c r="GF5" s="2950">
        <v>148</v>
      </c>
      <c r="GG5" s="2950">
        <v>146</v>
      </c>
      <c r="GH5" s="2950">
        <v>0</v>
      </c>
      <c r="GI5" s="2950">
        <v>275</v>
      </c>
      <c r="GJ5" s="2950">
        <v>135</v>
      </c>
      <c r="GK5" s="2950">
        <v>23</v>
      </c>
      <c r="GL5" s="2950">
        <v>111</v>
      </c>
      <c r="GM5" s="2950">
        <v>220</v>
      </c>
      <c r="GN5" s="2950">
        <v>102</v>
      </c>
      <c r="GO5" s="2950">
        <v>13</v>
      </c>
      <c r="GP5" s="2950">
        <v>70</v>
      </c>
      <c r="GQ5" s="2950">
        <v>75</v>
      </c>
      <c r="GR5" s="2950">
        <v>173</v>
      </c>
      <c r="GS5" s="2950">
        <v>128</v>
      </c>
      <c r="GT5" s="2950">
        <v>5</v>
      </c>
      <c r="GU5" s="2950">
        <v>77</v>
      </c>
      <c r="GV5" s="2950">
        <v>115</v>
      </c>
      <c r="GW5" s="2950">
        <v>286</v>
      </c>
      <c r="GX5" s="2950">
        <v>276</v>
      </c>
      <c r="GY5" s="2950">
        <v>1</v>
      </c>
      <c r="GZ5" s="2950">
        <v>128</v>
      </c>
      <c r="HA5" s="2950">
        <v>168</v>
      </c>
      <c r="HB5" s="2950">
        <v>326</v>
      </c>
      <c r="HC5" s="2950">
        <v>144</v>
      </c>
      <c r="HD5" s="2950">
        <v>5</v>
      </c>
      <c r="HE5" s="2950">
        <v>123</v>
      </c>
      <c r="HF5" s="2950">
        <v>68</v>
      </c>
      <c r="HG5" s="2950">
        <v>0</v>
      </c>
      <c r="HH5" s="2950">
        <v>227</v>
      </c>
      <c r="HI5" s="2950">
        <v>120</v>
      </c>
      <c r="HJ5" s="2950">
        <v>2</v>
      </c>
      <c r="HK5" s="2950">
        <v>112</v>
      </c>
      <c r="HL5" s="2950">
        <v>168</v>
      </c>
      <c r="HM5" s="2950">
        <v>78</v>
      </c>
      <c r="HN5" s="2950">
        <v>51</v>
      </c>
      <c r="HO5" s="2950">
        <v>91</v>
      </c>
      <c r="HP5" s="2950">
        <v>64</v>
      </c>
      <c r="HQ5" s="2950">
        <v>265</v>
      </c>
      <c r="HR5" s="2950">
        <v>189</v>
      </c>
      <c r="HS5" s="2950">
        <v>72</v>
      </c>
      <c r="HT5" s="2950">
        <v>167</v>
      </c>
      <c r="HU5" s="2950">
        <v>131</v>
      </c>
      <c r="HV5" s="2950">
        <v>0</v>
      </c>
      <c r="HW5" s="2950">
        <v>449</v>
      </c>
      <c r="HX5" s="2950">
        <v>8</v>
      </c>
      <c r="HY5" s="2950">
        <v>125</v>
      </c>
      <c r="HZ5" s="2950">
        <v>77</v>
      </c>
      <c r="IA5" s="2950">
        <v>278</v>
      </c>
      <c r="IB5" s="2950">
        <v>70</v>
      </c>
      <c r="IC5" s="2950">
        <v>1</v>
      </c>
      <c r="ID5" s="2950">
        <v>89</v>
      </c>
      <c r="IE5" s="2950">
        <v>72</v>
      </c>
      <c r="IF5" s="2950">
        <v>162</v>
      </c>
      <c r="IG5" s="2950">
        <v>58</v>
      </c>
      <c r="IH5" s="2950">
        <v>11</v>
      </c>
      <c r="II5" s="2950">
        <v>118</v>
      </c>
      <c r="IJ5" s="2950">
        <v>72</v>
      </c>
      <c r="IK5" s="2950">
        <v>186</v>
      </c>
      <c r="IL5" s="2950">
        <v>78</v>
      </c>
      <c r="IM5" s="2950">
        <v>7</v>
      </c>
      <c r="IN5" s="2950">
        <v>0</v>
      </c>
      <c r="IO5" s="2950">
        <v>161</v>
      </c>
      <c r="IP5" s="2950">
        <v>295</v>
      </c>
      <c r="IQ5" s="2950">
        <v>181</v>
      </c>
      <c r="IR5" s="2950">
        <v>2</v>
      </c>
      <c r="IS5" s="2950">
        <v>169</v>
      </c>
      <c r="IT5" s="2950">
        <v>0</v>
      </c>
      <c r="IU5" s="2950">
        <v>163</v>
      </c>
      <c r="IV5" s="2950">
        <v>479</v>
      </c>
      <c r="IW5" s="2950">
        <v>1</v>
      </c>
      <c r="IX5" s="2950">
        <v>105</v>
      </c>
      <c r="IY5" s="2950">
        <v>79</v>
      </c>
      <c r="IZ5" s="2950">
        <v>258</v>
      </c>
      <c r="JA5" s="2950">
        <v>40</v>
      </c>
      <c r="JB5" s="2950">
        <v>8</v>
      </c>
      <c r="JC5" s="2950">
        <v>43</v>
      </c>
      <c r="JD5" s="2950">
        <v>132</v>
      </c>
      <c r="JE5" s="2950">
        <v>213</v>
      </c>
      <c r="JF5" s="2950">
        <v>60</v>
      </c>
      <c r="JG5" s="2950">
        <v>17</v>
      </c>
      <c r="JH5" s="2950">
        <v>25</v>
      </c>
      <c r="JI5" s="2950">
        <v>136</v>
      </c>
      <c r="JJ5" s="2950">
        <v>223</v>
      </c>
      <c r="JK5" s="2950">
        <v>55</v>
      </c>
      <c r="JL5" s="2950">
        <v>17</v>
      </c>
      <c r="JM5" s="2950">
        <v>113</v>
      </c>
      <c r="JN5" s="2950">
        <v>281</v>
      </c>
      <c r="JO5" s="2950">
        <v>50</v>
      </c>
      <c r="JP5" s="2950">
        <v>0</v>
      </c>
      <c r="JQ5" s="2950">
        <v>122</v>
      </c>
      <c r="JR5" s="2950">
        <v>231</v>
      </c>
      <c r="JS5" s="2950">
        <v>128</v>
      </c>
      <c r="JT5" s="2950">
        <v>71</v>
      </c>
      <c r="JU5" s="2950">
        <v>174</v>
      </c>
      <c r="JV5" s="2950">
        <v>138</v>
      </c>
      <c r="JW5" s="2950">
        <v>0</v>
      </c>
      <c r="JX5" s="2950">
        <v>249</v>
      </c>
      <c r="JY5" s="2950">
        <v>208</v>
      </c>
      <c r="JZ5" s="2950">
        <v>7</v>
      </c>
      <c r="KA5" s="2950">
        <v>212</v>
      </c>
      <c r="KB5" s="2950">
        <v>302</v>
      </c>
      <c r="KC5" s="2950">
        <v>60</v>
      </c>
      <c r="KD5" s="2950">
        <v>6</v>
      </c>
      <c r="KE5" s="2950">
        <v>139</v>
      </c>
      <c r="KF5" s="2950">
        <v>171</v>
      </c>
      <c r="KG5" s="2950">
        <v>552</v>
      </c>
      <c r="KH5" s="2950">
        <v>136</v>
      </c>
      <c r="KI5" s="2950">
        <v>25</v>
      </c>
      <c r="KJ5" s="2950">
        <v>180</v>
      </c>
      <c r="KK5" s="2950">
        <v>112</v>
      </c>
      <c r="KL5" s="2950">
        <v>397</v>
      </c>
      <c r="KM5" s="2950">
        <v>94</v>
      </c>
      <c r="KN5" s="2950">
        <v>3</v>
      </c>
      <c r="KO5" s="2950">
        <v>129</v>
      </c>
      <c r="KP5" s="2950">
        <v>68</v>
      </c>
      <c r="KQ5" s="2950">
        <v>296</v>
      </c>
      <c r="KR5" s="2950">
        <v>296</v>
      </c>
      <c r="KS5" s="2950">
        <v>20</v>
      </c>
      <c r="KT5" s="2950">
        <v>85</v>
      </c>
      <c r="KU5" s="2950">
        <v>102</v>
      </c>
      <c r="KV5" s="2950">
        <v>0</v>
      </c>
      <c r="KW5" s="2950">
        <v>166</v>
      </c>
      <c r="KX5" s="2950">
        <v>116</v>
      </c>
      <c r="KY5" s="2950">
        <v>5</v>
      </c>
      <c r="KZ5" s="2950">
        <v>116</v>
      </c>
      <c r="LA5" s="2950">
        <v>216</v>
      </c>
      <c r="LB5" s="2950">
        <v>274</v>
      </c>
      <c r="LC5" s="2950">
        <v>34</v>
      </c>
      <c r="LD5" s="2950">
        <v>219</v>
      </c>
      <c r="LE5" s="2950">
        <v>199</v>
      </c>
      <c r="LF5" s="2950">
        <v>396</v>
      </c>
      <c r="LG5" s="2950">
        <v>82</v>
      </c>
      <c r="LH5" s="2950">
        <v>24</v>
      </c>
      <c r="LI5" s="2950">
        <v>167</v>
      </c>
      <c r="LJ5" s="2950">
        <v>113</v>
      </c>
      <c r="LK5" s="2950">
        <v>211</v>
      </c>
      <c r="LL5" s="2950">
        <v>0</v>
      </c>
      <c r="LM5" s="2950">
        <v>65</v>
      </c>
      <c r="LN5" s="2950">
        <v>75</v>
      </c>
      <c r="LO5" s="2950">
        <v>67</v>
      </c>
      <c r="LP5" s="2950">
        <v>256</v>
      </c>
      <c r="LQ5" s="2950">
        <v>1</v>
      </c>
      <c r="LR5" s="2950">
        <v>84</v>
      </c>
      <c r="LS5" s="2950">
        <v>91</v>
      </c>
      <c r="LT5" s="2950">
        <v>79</v>
      </c>
      <c r="LU5" s="2950">
        <v>221</v>
      </c>
      <c r="LV5" s="2950">
        <v>44</v>
      </c>
      <c r="LW5" s="2950">
        <v>9</v>
      </c>
      <c r="LX5" s="2950">
        <v>70</v>
      </c>
      <c r="LY5" s="2950">
        <v>59</v>
      </c>
      <c r="LZ5" s="2950">
        <v>195</v>
      </c>
      <c r="MA5" s="2950">
        <v>26</v>
      </c>
      <c r="MB5" s="2950">
        <v>15</v>
      </c>
      <c r="MC5" s="2950">
        <v>32</v>
      </c>
      <c r="MD5" s="2950">
        <v>66</v>
      </c>
      <c r="ME5" s="2950">
        <v>100</v>
      </c>
      <c r="MF5" s="2950">
        <v>12</v>
      </c>
      <c r="MG5" s="2950">
        <v>19</v>
      </c>
      <c r="MH5" s="2950">
        <v>14</v>
      </c>
      <c r="MI5" s="2950">
        <v>15</v>
      </c>
      <c r="MJ5" s="2950">
        <v>55</v>
      </c>
      <c r="MK5" s="2950">
        <v>15</v>
      </c>
      <c r="ML5" s="2950">
        <v>2</v>
      </c>
      <c r="MM5" s="2950">
        <v>15</v>
      </c>
      <c r="MN5" s="2950">
        <v>14</v>
      </c>
      <c r="MO5" s="2950">
        <v>44</v>
      </c>
      <c r="MP5" s="2950">
        <v>11</v>
      </c>
      <c r="MQ5" s="2950">
        <v>2</v>
      </c>
      <c r="MR5" s="2950">
        <v>16</v>
      </c>
      <c r="MS5" s="2950">
        <v>15</v>
      </c>
      <c r="MT5" s="2950">
        <v>57</v>
      </c>
      <c r="MU5" s="2950">
        <v>6</v>
      </c>
      <c r="MV5" s="2950">
        <v>30</v>
      </c>
      <c r="MW5" s="2950">
        <v>14</v>
      </c>
      <c r="MX5" s="2950">
        <v>17</v>
      </c>
      <c r="MY5" s="2950">
        <v>49</v>
      </c>
      <c r="MZ5" s="2950">
        <v>15</v>
      </c>
      <c r="NA5" s="2950">
        <v>0</v>
      </c>
      <c r="NB5" s="2950">
        <v>4</v>
      </c>
      <c r="NC5" s="2950">
        <v>14</v>
      </c>
      <c r="ND5" s="2950">
        <v>30</v>
      </c>
      <c r="NE5" s="2950">
        <v>7</v>
      </c>
      <c r="NF5" s="2950">
        <v>2</v>
      </c>
      <c r="NG5" s="2950">
        <v>10</v>
      </c>
      <c r="NH5" s="2950">
        <v>21</v>
      </c>
      <c r="NI5" s="2950">
        <v>28</v>
      </c>
      <c r="NJ5" s="2950">
        <v>6</v>
      </c>
      <c r="NK5" s="2950">
        <v>6</v>
      </c>
      <c r="NL5" s="2950">
        <v>7</v>
      </c>
      <c r="NM5" s="2950">
        <v>10</v>
      </c>
      <c r="NN5" s="2950">
        <v>30</v>
      </c>
      <c r="NO5" s="2950">
        <v>23</v>
      </c>
      <c r="NP5" s="2950">
        <v>0</v>
      </c>
      <c r="NQ5" s="2950">
        <v>7</v>
      </c>
      <c r="NR5" s="2950">
        <v>32</v>
      </c>
      <c r="NS5" s="2950">
        <v>4</v>
      </c>
      <c r="NT5" s="2950">
        <v>4</v>
      </c>
      <c r="NU5" s="2950">
        <v>5</v>
      </c>
      <c r="NV5" s="2950">
        <v>5</v>
      </c>
      <c r="NW5" s="2950">
        <v>40</v>
      </c>
      <c r="NX5" s="2950">
        <v>9</v>
      </c>
      <c r="NY5" s="2950">
        <v>0</v>
      </c>
      <c r="NZ5" s="2950">
        <v>4</v>
      </c>
      <c r="OA5" s="2950">
        <v>5</v>
      </c>
      <c r="OB5" s="2950">
        <v>23</v>
      </c>
      <c r="OC5" s="2950">
        <v>16</v>
      </c>
      <c r="OD5" s="2950">
        <v>1</v>
      </c>
      <c r="OE5" s="2950">
        <v>2</v>
      </c>
      <c r="OF5" s="2950">
        <v>4</v>
      </c>
      <c r="OG5" s="2950">
        <v>23</v>
      </c>
      <c r="OH5" s="2950">
        <v>13</v>
      </c>
      <c r="OI5" s="2950">
        <v>3</v>
      </c>
      <c r="OJ5" s="2950">
        <v>5</v>
      </c>
      <c r="OK5" s="2950">
        <v>9</v>
      </c>
      <c r="OL5" s="2950">
        <v>22</v>
      </c>
      <c r="OM5" s="2950">
        <v>10</v>
      </c>
      <c r="ON5" s="2950">
        <v>0</v>
      </c>
      <c r="OO5" s="2950">
        <v>0</v>
      </c>
      <c r="OP5" s="2950">
        <v>3</v>
      </c>
      <c r="OQ5" s="2950">
        <v>16</v>
      </c>
      <c r="OR5" s="2950">
        <v>20</v>
      </c>
      <c r="OS5" s="2950">
        <v>1</v>
      </c>
      <c r="OT5" s="2950">
        <v>1</v>
      </c>
      <c r="OU5" s="2950">
        <v>12</v>
      </c>
      <c r="OV5" s="2950">
        <v>24</v>
      </c>
      <c r="OW5" s="2950">
        <v>7</v>
      </c>
      <c r="OX5" s="2950">
        <v>2</v>
      </c>
      <c r="OY5" s="2950">
        <v>7</v>
      </c>
      <c r="OZ5" s="2950">
        <v>7</v>
      </c>
      <c r="PA5" s="2950">
        <v>24</v>
      </c>
      <c r="PB5" s="2950">
        <v>7</v>
      </c>
      <c r="PC5" s="2950">
        <v>0</v>
      </c>
      <c r="PD5" s="2950">
        <v>2</v>
      </c>
      <c r="PE5" s="2950">
        <v>16</v>
      </c>
      <c r="PF5" s="2950">
        <v>27</v>
      </c>
      <c r="PG5" s="2950">
        <v>16</v>
      </c>
      <c r="PH5" s="2950">
        <v>2</v>
      </c>
      <c r="PI5" s="2950">
        <v>1</v>
      </c>
      <c r="PJ5" s="2950">
        <v>0</v>
      </c>
      <c r="PK5" s="2950">
        <v>4</v>
      </c>
      <c r="PL5" s="2950">
        <v>29</v>
      </c>
      <c r="PM5" s="2950">
        <v>1</v>
      </c>
      <c r="PN5" s="2950">
        <v>3</v>
      </c>
      <c r="PO5" s="2950">
        <v>4</v>
      </c>
      <c r="PP5" s="2950">
        <v>24</v>
      </c>
      <c r="PQ5" s="2950">
        <v>0</v>
      </c>
      <c r="PR5" s="2950">
        <v>7</v>
      </c>
      <c r="PS5" s="2950">
        <v>3</v>
      </c>
      <c r="PT5" s="2950">
        <v>1</v>
      </c>
      <c r="PU5" s="2950">
        <v>34</v>
      </c>
      <c r="PV5" s="2950">
        <v>1</v>
      </c>
      <c r="PW5" s="2950">
        <v>6</v>
      </c>
      <c r="PX5" s="2950">
        <v>0</v>
      </c>
      <c r="PY5" s="2950">
        <v>2</v>
      </c>
      <c r="PZ5" s="2950">
        <v>17</v>
      </c>
      <c r="QA5" s="2950">
        <v>4</v>
      </c>
      <c r="QB5" s="2950">
        <v>3</v>
      </c>
      <c r="QC5" s="2950">
        <v>0</v>
      </c>
      <c r="QD5" s="2950">
        <v>4</v>
      </c>
      <c r="QE5" s="2950">
        <v>25</v>
      </c>
      <c r="QF5" s="2950">
        <v>0</v>
      </c>
      <c r="QG5" s="2950">
        <v>0</v>
      </c>
      <c r="QH5" s="2950">
        <v>0</v>
      </c>
      <c r="QI5" s="2950">
        <v>0</v>
      </c>
      <c r="QJ5" s="2950">
        <v>0</v>
      </c>
      <c r="QK5" s="2950">
        <v>0</v>
      </c>
      <c r="QL5" s="2950">
        <v>0</v>
      </c>
      <c r="QM5" s="2950">
        <v>0</v>
      </c>
      <c r="QN5" s="2950">
        <v>0</v>
      </c>
      <c r="QO5" s="2950">
        <v>0</v>
      </c>
      <c r="QP5" s="2950">
        <v>0</v>
      </c>
      <c r="QQ5" s="2950">
        <v>0</v>
      </c>
      <c r="QR5" s="2950">
        <v>0</v>
      </c>
      <c r="QS5" s="2950">
        <v>0</v>
      </c>
      <c r="QT5" s="2950">
        <v>0</v>
      </c>
      <c r="QU5" s="2950">
        <v>0</v>
      </c>
      <c r="QV5" s="2950">
        <v>0</v>
      </c>
      <c r="QW5" s="2950">
        <v>0</v>
      </c>
      <c r="QX5" s="2950">
        <v>0</v>
      </c>
      <c r="QY5" s="2950">
        <v>0</v>
      </c>
      <c r="QZ5" s="2950">
        <v>0</v>
      </c>
      <c r="RA5" s="2950">
        <v>0</v>
      </c>
      <c r="RB5" s="2950">
        <v>0</v>
      </c>
      <c r="RC5" s="2950">
        <v>0</v>
      </c>
      <c r="RD5" s="2950">
        <v>0</v>
      </c>
      <c r="RE5" s="2950">
        <v>0</v>
      </c>
      <c r="RF5" s="2950">
        <v>0</v>
      </c>
      <c r="RG5" s="2950">
        <v>0</v>
      </c>
      <c r="RH5" s="2950">
        <v>0</v>
      </c>
      <c r="RI5" s="2950">
        <v>0</v>
      </c>
      <c r="RJ5" s="2950">
        <v>0</v>
      </c>
      <c r="RK5" s="2950">
        <v>0</v>
      </c>
      <c r="RL5" s="2950">
        <v>0</v>
      </c>
      <c r="RM5" s="2950">
        <v>0</v>
      </c>
      <c r="RN5" s="2950">
        <v>0</v>
      </c>
      <c r="RO5" s="2950">
        <v>0</v>
      </c>
      <c r="RP5" s="2950">
        <v>0</v>
      </c>
      <c r="RQ5" s="2950">
        <v>0</v>
      </c>
      <c r="RR5" s="2950">
        <v>0</v>
      </c>
      <c r="RS5" s="2950">
        <v>0</v>
      </c>
      <c r="RT5" s="2950">
        <v>0</v>
      </c>
      <c r="RU5" s="2950">
        <v>0</v>
      </c>
      <c r="RV5" s="2950">
        <v>0</v>
      </c>
      <c r="RW5" s="2950">
        <v>0</v>
      </c>
      <c r="RX5" s="2950">
        <v>0</v>
      </c>
      <c r="RY5" s="2950">
        <v>0</v>
      </c>
      <c r="RZ5" s="2950">
        <v>0</v>
      </c>
      <c r="SA5" s="2950">
        <v>0</v>
      </c>
      <c r="SB5" s="2950">
        <v>0</v>
      </c>
      <c r="SC5" s="2950">
        <v>0</v>
      </c>
      <c r="SD5" s="2950">
        <v>0</v>
      </c>
      <c r="SE5" s="2950">
        <v>0</v>
      </c>
      <c r="SF5" s="2950">
        <v>0</v>
      </c>
      <c r="SG5" s="2950">
        <v>0</v>
      </c>
      <c r="SH5" s="2950">
        <v>0</v>
      </c>
      <c r="SI5" s="2950">
        <v>0</v>
      </c>
      <c r="SJ5" s="2950">
        <v>0</v>
      </c>
      <c r="SK5" s="2950">
        <v>0</v>
      </c>
      <c r="SL5" s="2950">
        <v>0</v>
      </c>
      <c r="SM5" s="2950">
        <v>0</v>
      </c>
      <c r="SN5" s="2950">
        <v>0</v>
      </c>
      <c r="SO5" s="2950">
        <v>0</v>
      </c>
      <c r="SP5" s="2950">
        <v>0</v>
      </c>
      <c r="SQ5" s="2950">
        <v>0</v>
      </c>
      <c r="SR5" s="2950">
        <v>0</v>
      </c>
      <c r="SS5" s="2950">
        <v>0</v>
      </c>
      <c r="ST5" s="2950">
        <v>0</v>
      </c>
      <c r="SU5" s="2950">
        <v>0</v>
      </c>
      <c r="SV5" s="2950">
        <v>0</v>
      </c>
      <c r="SW5" s="2950">
        <v>0</v>
      </c>
      <c r="SX5" s="2950">
        <v>0</v>
      </c>
      <c r="SY5" s="2950">
        <v>0</v>
      </c>
      <c r="SZ5" s="2950">
        <v>0</v>
      </c>
      <c r="TA5" s="2950">
        <v>0</v>
      </c>
      <c r="TB5" s="2950">
        <v>0</v>
      </c>
      <c r="TC5" s="2950">
        <v>0</v>
      </c>
      <c r="TD5" s="2950">
        <v>0</v>
      </c>
      <c r="TE5" s="2950">
        <v>0</v>
      </c>
      <c r="TF5" s="2950">
        <v>0</v>
      </c>
      <c r="TG5" s="2950">
        <v>0</v>
      </c>
      <c r="TH5" s="2950">
        <v>0</v>
      </c>
      <c r="TI5" s="2950">
        <v>0</v>
      </c>
      <c r="TJ5" s="2950">
        <v>0</v>
      </c>
      <c r="TK5" s="2950">
        <v>0</v>
      </c>
      <c r="TL5" s="2950">
        <v>0</v>
      </c>
    </row>
    <row r="6" spans="1:532" ht="12" x14ac:dyDescent="0.2">
      <c r="A6" s="4948" t="s">
        <v>14</v>
      </c>
      <c r="B6" s="4947">
        <v>2</v>
      </c>
      <c r="C6" s="4947">
        <v>36</v>
      </c>
      <c r="D6" s="4947">
        <v>35</v>
      </c>
      <c r="E6" s="4947">
        <v>12</v>
      </c>
      <c r="F6" s="4947">
        <v>57</v>
      </c>
      <c r="G6" s="4947">
        <v>2</v>
      </c>
      <c r="H6" s="4947">
        <v>9</v>
      </c>
      <c r="I6" s="4947">
        <v>0</v>
      </c>
      <c r="J6" s="4947">
        <v>47</v>
      </c>
      <c r="K6" s="4947">
        <v>5</v>
      </c>
      <c r="L6" s="4947">
        <v>4</v>
      </c>
      <c r="M6" s="4947">
        <v>25</v>
      </c>
      <c r="N6" s="4947">
        <v>0</v>
      </c>
      <c r="O6" s="4947">
        <v>0</v>
      </c>
      <c r="P6" s="4947">
        <v>0</v>
      </c>
      <c r="Q6" s="4947">
        <v>55</v>
      </c>
      <c r="R6" s="4947">
        <v>8</v>
      </c>
      <c r="S6" s="4947">
        <v>21</v>
      </c>
      <c r="T6" s="4947">
        <v>13</v>
      </c>
      <c r="U6" s="4947">
        <v>20</v>
      </c>
      <c r="V6" s="4947">
        <v>15</v>
      </c>
      <c r="W6" s="4947">
        <v>35</v>
      </c>
      <c r="X6" s="4947">
        <v>46</v>
      </c>
      <c r="Y6" s="4947">
        <v>50</v>
      </c>
      <c r="Z6" s="4947">
        <v>57</v>
      </c>
      <c r="AA6" s="4947">
        <v>0</v>
      </c>
      <c r="AB6" s="4947">
        <v>15</v>
      </c>
      <c r="AC6" s="4947">
        <v>81</v>
      </c>
      <c r="AD6" s="4947">
        <v>9</v>
      </c>
      <c r="AE6" s="4947">
        <v>7</v>
      </c>
      <c r="AF6" s="4947">
        <v>56</v>
      </c>
      <c r="AG6" s="4947">
        <v>34</v>
      </c>
      <c r="AH6" s="4947">
        <v>49</v>
      </c>
      <c r="AI6" s="4947">
        <v>21</v>
      </c>
      <c r="AJ6" s="4947">
        <v>26</v>
      </c>
      <c r="AK6" s="4947">
        <v>14</v>
      </c>
      <c r="AL6" s="4947">
        <v>59</v>
      </c>
      <c r="AM6" s="4947">
        <v>0</v>
      </c>
      <c r="AN6" s="4947">
        <v>0</v>
      </c>
      <c r="AO6" s="4947">
        <v>2</v>
      </c>
      <c r="AP6" s="4947">
        <v>27</v>
      </c>
      <c r="AQ6" s="4947">
        <v>29</v>
      </c>
      <c r="AR6" s="4947">
        <v>0</v>
      </c>
      <c r="AS6" s="4947">
        <v>5</v>
      </c>
      <c r="AT6" s="4947">
        <v>0</v>
      </c>
      <c r="AU6" s="4947">
        <v>7</v>
      </c>
      <c r="AV6" s="4947">
        <v>55</v>
      </c>
      <c r="AW6" s="4947">
        <v>67</v>
      </c>
      <c r="AX6" s="4947">
        <v>46</v>
      </c>
      <c r="AY6" s="4947">
        <v>13</v>
      </c>
      <c r="AZ6" s="4947">
        <v>14</v>
      </c>
      <c r="BA6" s="4947">
        <v>67</v>
      </c>
      <c r="BB6" s="4947">
        <v>58</v>
      </c>
      <c r="BC6" s="4947">
        <v>19</v>
      </c>
      <c r="BD6" s="4947">
        <v>8</v>
      </c>
      <c r="BE6" s="4947">
        <v>19</v>
      </c>
      <c r="BF6" s="4947">
        <v>0</v>
      </c>
      <c r="BG6" s="4947">
        <v>7</v>
      </c>
      <c r="BH6" s="4947">
        <v>160</v>
      </c>
      <c r="BI6" s="4947">
        <v>24</v>
      </c>
      <c r="BJ6" s="4947">
        <v>16</v>
      </c>
      <c r="BK6" s="4947">
        <v>18</v>
      </c>
      <c r="BL6" s="4947">
        <v>30</v>
      </c>
      <c r="BM6" s="4947">
        <v>2</v>
      </c>
      <c r="BN6" s="4947">
        <v>20</v>
      </c>
      <c r="BO6" s="4947">
        <v>0</v>
      </c>
      <c r="BP6" s="4947">
        <v>167</v>
      </c>
      <c r="BQ6" s="4947">
        <v>51</v>
      </c>
      <c r="BR6" s="4947">
        <v>35</v>
      </c>
      <c r="BS6" s="4947">
        <v>8</v>
      </c>
      <c r="BT6" s="4947">
        <v>14</v>
      </c>
      <c r="BU6" s="4947">
        <v>41</v>
      </c>
      <c r="BV6" s="4947">
        <v>66</v>
      </c>
      <c r="BW6" s="4947">
        <v>33</v>
      </c>
      <c r="BX6" s="4947">
        <v>23</v>
      </c>
      <c r="BY6" s="4947">
        <v>14</v>
      </c>
      <c r="BZ6" s="4947">
        <v>63</v>
      </c>
      <c r="CA6" s="4947">
        <v>2</v>
      </c>
      <c r="CB6" s="4947">
        <v>3</v>
      </c>
      <c r="CC6" s="4947">
        <v>18</v>
      </c>
      <c r="CD6" s="4947">
        <v>9</v>
      </c>
      <c r="CE6" s="4947">
        <v>28</v>
      </c>
      <c r="CF6" s="4947">
        <v>6</v>
      </c>
      <c r="CG6" s="4947">
        <v>3</v>
      </c>
      <c r="CH6" s="4947">
        <v>16</v>
      </c>
      <c r="CI6" s="4947">
        <v>4</v>
      </c>
      <c r="CJ6" s="4947">
        <v>14</v>
      </c>
      <c r="CK6" s="4947">
        <v>43</v>
      </c>
      <c r="CL6" s="4947">
        <v>4</v>
      </c>
      <c r="CM6" s="4947">
        <v>80</v>
      </c>
      <c r="CN6" s="4947">
        <v>52</v>
      </c>
      <c r="CO6" s="4947">
        <v>68</v>
      </c>
      <c r="CP6" s="4947">
        <v>44</v>
      </c>
      <c r="CQ6" s="4947">
        <v>1</v>
      </c>
      <c r="CR6" s="4947">
        <v>63</v>
      </c>
      <c r="CS6" s="4947">
        <v>22</v>
      </c>
      <c r="CT6" s="4947">
        <v>41</v>
      </c>
      <c r="CU6" s="4947">
        <v>0</v>
      </c>
      <c r="CV6" s="4947">
        <v>1</v>
      </c>
      <c r="CW6" s="4947">
        <v>40</v>
      </c>
      <c r="CX6" s="4947">
        <v>8</v>
      </c>
      <c r="CY6" s="4947">
        <v>45</v>
      </c>
      <c r="CZ6" s="4947">
        <v>7</v>
      </c>
      <c r="DA6" s="4947">
        <v>5</v>
      </c>
      <c r="DB6" s="4947">
        <v>9</v>
      </c>
      <c r="DC6" s="4947">
        <v>20</v>
      </c>
      <c r="DD6" s="4947">
        <v>0</v>
      </c>
      <c r="DE6" s="4947">
        <v>9</v>
      </c>
      <c r="DF6" s="4947">
        <v>4</v>
      </c>
      <c r="DG6" s="4947">
        <v>8</v>
      </c>
      <c r="DH6" s="4947">
        <v>12</v>
      </c>
      <c r="DI6" s="4947">
        <v>2</v>
      </c>
      <c r="DJ6" s="4947">
        <v>4</v>
      </c>
      <c r="DK6" s="4947">
        <v>2</v>
      </c>
      <c r="DL6" s="4947">
        <v>2</v>
      </c>
      <c r="DM6" s="4947">
        <v>6</v>
      </c>
      <c r="DN6" s="4947">
        <v>0</v>
      </c>
      <c r="DO6" s="4947">
        <v>404</v>
      </c>
      <c r="DP6" s="4947">
        <v>4</v>
      </c>
      <c r="DQ6" s="4947">
        <v>0</v>
      </c>
      <c r="DR6" s="4947">
        <v>30</v>
      </c>
      <c r="DS6" s="4947">
        <v>25</v>
      </c>
      <c r="DT6" s="4947">
        <v>4</v>
      </c>
      <c r="DU6" s="4947">
        <v>52</v>
      </c>
      <c r="DV6" s="4947">
        <v>15</v>
      </c>
      <c r="DW6" s="4947">
        <v>12</v>
      </c>
      <c r="DX6" s="4947">
        <v>18</v>
      </c>
      <c r="DY6" s="4947">
        <v>21</v>
      </c>
      <c r="DZ6" s="4947">
        <v>17</v>
      </c>
      <c r="EA6" s="4947">
        <v>71</v>
      </c>
      <c r="EB6" s="4947">
        <v>12</v>
      </c>
      <c r="EC6" s="4947">
        <v>85</v>
      </c>
      <c r="ED6" s="4947">
        <v>45</v>
      </c>
      <c r="EE6" s="4947">
        <v>2</v>
      </c>
      <c r="EF6" s="4947">
        <v>34</v>
      </c>
      <c r="EG6" s="4947">
        <v>38</v>
      </c>
      <c r="EH6" s="4947">
        <v>49</v>
      </c>
      <c r="EI6" s="4947">
        <v>39</v>
      </c>
      <c r="EJ6" s="4947">
        <v>3</v>
      </c>
      <c r="EK6" s="4947">
        <v>5</v>
      </c>
      <c r="EL6" s="4947">
        <v>27</v>
      </c>
      <c r="EM6" s="4947">
        <v>73</v>
      </c>
      <c r="EN6" s="4947">
        <v>3</v>
      </c>
      <c r="EO6" s="4947">
        <v>1</v>
      </c>
      <c r="EP6" s="4947">
        <v>6</v>
      </c>
      <c r="EQ6" s="4947">
        <v>35</v>
      </c>
      <c r="ER6" s="4947">
        <v>1</v>
      </c>
      <c r="ES6" s="4947">
        <v>41</v>
      </c>
      <c r="ET6" s="4947">
        <v>19</v>
      </c>
      <c r="EU6" s="4947">
        <v>10</v>
      </c>
      <c r="EV6" s="4947">
        <v>10</v>
      </c>
      <c r="EW6" s="4947">
        <v>17</v>
      </c>
      <c r="EX6" s="4947">
        <v>6</v>
      </c>
      <c r="EY6" s="4947">
        <v>114</v>
      </c>
      <c r="EZ6" s="4947">
        <v>58</v>
      </c>
      <c r="FA6" s="4947">
        <v>75</v>
      </c>
      <c r="FB6" s="4947">
        <v>32</v>
      </c>
      <c r="FC6" s="4947">
        <v>39</v>
      </c>
      <c r="FD6" s="4947">
        <v>22</v>
      </c>
      <c r="FE6" s="4947">
        <v>9</v>
      </c>
      <c r="FF6" s="4947">
        <v>69</v>
      </c>
      <c r="FG6" s="4947">
        <v>0</v>
      </c>
      <c r="FH6" s="4947">
        <v>33</v>
      </c>
      <c r="FI6" s="4947">
        <v>2</v>
      </c>
      <c r="FJ6" s="4947">
        <v>23</v>
      </c>
      <c r="FK6" s="4947">
        <v>33</v>
      </c>
      <c r="FL6" s="4947">
        <v>14</v>
      </c>
      <c r="FM6" s="4947">
        <v>1</v>
      </c>
      <c r="FN6" s="4947">
        <v>17</v>
      </c>
      <c r="FO6" s="4947">
        <v>23</v>
      </c>
      <c r="FP6" s="4947">
        <v>27</v>
      </c>
      <c r="FQ6" s="4947">
        <v>3</v>
      </c>
      <c r="FR6" s="4947">
        <v>2</v>
      </c>
      <c r="FS6" s="4947">
        <v>145</v>
      </c>
      <c r="FT6" s="4947">
        <v>145</v>
      </c>
      <c r="FU6" s="4947">
        <v>130</v>
      </c>
      <c r="FV6" s="4947">
        <v>8</v>
      </c>
      <c r="FW6" s="4947">
        <v>2</v>
      </c>
      <c r="FX6" s="4947">
        <v>28</v>
      </c>
      <c r="FY6" s="4947">
        <v>27</v>
      </c>
      <c r="FZ6" s="4947">
        <v>63</v>
      </c>
      <c r="GA6" s="4947">
        <v>4</v>
      </c>
      <c r="GB6" s="4947">
        <v>3</v>
      </c>
      <c r="GC6" s="4947">
        <v>35</v>
      </c>
      <c r="GD6" s="4947">
        <v>11</v>
      </c>
      <c r="GE6" s="4947">
        <v>48</v>
      </c>
      <c r="GF6" s="4947">
        <v>1</v>
      </c>
      <c r="GG6" s="4947">
        <v>4</v>
      </c>
      <c r="GH6" s="4947">
        <v>0</v>
      </c>
      <c r="GI6" s="4947">
        <v>13</v>
      </c>
      <c r="GJ6" s="4947">
        <v>8</v>
      </c>
      <c r="GK6" s="4947">
        <v>47</v>
      </c>
      <c r="GL6" s="4947">
        <v>2</v>
      </c>
      <c r="GM6" s="4947">
        <v>11</v>
      </c>
      <c r="GN6" s="4947">
        <v>18</v>
      </c>
      <c r="GO6" s="4947">
        <v>1</v>
      </c>
      <c r="GP6" s="4947">
        <v>6</v>
      </c>
      <c r="GQ6" s="4947">
        <v>5</v>
      </c>
      <c r="GR6" s="4947">
        <v>100</v>
      </c>
      <c r="GS6" s="4947">
        <v>10</v>
      </c>
      <c r="GT6" s="4947">
        <v>156</v>
      </c>
      <c r="GU6" s="4947">
        <v>5</v>
      </c>
      <c r="GV6" s="4947">
        <v>32</v>
      </c>
      <c r="GW6" s="4947">
        <v>23</v>
      </c>
      <c r="GX6" s="4947">
        <v>30</v>
      </c>
      <c r="GY6" s="4947">
        <v>27</v>
      </c>
      <c r="GZ6" s="4947">
        <v>42</v>
      </c>
      <c r="HA6" s="4947">
        <v>25</v>
      </c>
      <c r="HB6" s="4947">
        <v>5</v>
      </c>
      <c r="HC6" s="4947">
        <v>21</v>
      </c>
      <c r="HD6" s="4947">
        <v>16</v>
      </c>
      <c r="HE6" s="4947">
        <v>4</v>
      </c>
      <c r="HF6" s="4947">
        <v>23</v>
      </c>
      <c r="HG6" s="4947">
        <v>13</v>
      </c>
      <c r="HH6" s="4947">
        <v>0</v>
      </c>
      <c r="HI6" s="4947">
        <v>27</v>
      </c>
      <c r="HJ6" s="4947">
        <v>15</v>
      </c>
      <c r="HK6" s="4947">
        <v>55</v>
      </c>
      <c r="HL6" s="4947">
        <v>13</v>
      </c>
      <c r="HM6" s="4947">
        <v>109</v>
      </c>
      <c r="HN6" s="4947">
        <v>4</v>
      </c>
      <c r="HO6" s="4947">
        <v>37</v>
      </c>
      <c r="HP6" s="4947">
        <v>81</v>
      </c>
      <c r="HQ6" s="4947">
        <v>27</v>
      </c>
      <c r="HR6" s="4947">
        <v>11</v>
      </c>
      <c r="HS6" s="4947">
        <v>80</v>
      </c>
      <c r="HT6" s="4947">
        <v>5</v>
      </c>
      <c r="HU6" s="4947">
        <v>20</v>
      </c>
      <c r="HV6" s="4947">
        <v>11</v>
      </c>
      <c r="HW6" s="4947">
        <v>21</v>
      </c>
      <c r="HX6" s="4947">
        <v>29</v>
      </c>
      <c r="HY6" s="4947">
        <v>19</v>
      </c>
      <c r="HZ6" s="4947">
        <v>3</v>
      </c>
      <c r="IA6" s="4947">
        <v>4</v>
      </c>
      <c r="IB6" s="4947">
        <v>11</v>
      </c>
      <c r="IC6" s="4947">
        <v>0</v>
      </c>
      <c r="ID6" s="4947">
        <v>47</v>
      </c>
      <c r="IE6" s="4947">
        <v>18</v>
      </c>
      <c r="IF6" s="4947">
        <v>77</v>
      </c>
      <c r="IG6" s="4947">
        <v>11</v>
      </c>
      <c r="IH6" s="4947">
        <v>2</v>
      </c>
      <c r="II6" s="4947">
        <v>4</v>
      </c>
      <c r="IJ6" s="4947">
        <v>101</v>
      </c>
      <c r="IK6" s="4947">
        <v>4</v>
      </c>
      <c r="IL6" s="4947">
        <v>83</v>
      </c>
      <c r="IM6" s="4947">
        <v>64</v>
      </c>
      <c r="IN6" s="4947">
        <v>0</v>
      </c>
      <c r="IO6" s="4947">
        <v>2</v>
      </c>
      <c r="IP6" s="4947">
        <v>2</v>
      </c>
      <c r="IQ6" s="4947">
        <v>24</v>
      </c>
      <c r="IR6" s="4947">
        <v>62</v>
      </c>
      <c r="IS6" s="4947">
        <v>1</v>
      </c>
      <c r="IT6" s="4947">
        <v>0</v>
      </c>
      <c r="IU6" s="4947">
        <v>41</v>
      </c>
      <c r="IV6" s="4947">
        <v>21</v>
      </c>
      <c r="IW6" s="4947">
        <v>37</v>
      </c>
      <c r="IX6" s="4947">
        <v>7</v>
      </c>
      <c r="IY6" s="4947">
        <v>9</v>
      </c>
      <c r="IZ6" s="4947">
        <v>6</v>
      </c>
      <c r="JA6" s="4947">
        <v>9</v>
      </c>
      <c r="JB6" s="4947">
        <v>52</v>
      </c>
      <c r="JC6" s="4947">
        <v>3</v>
      </c>
      <c r="JD6" s="4947">
        <v>44</v>
      </c>
      <c r="JE6" s="4947">
        <v>75</v>
      </c>
      <c r="JF6" s="4947">
        <v>10</v>
      </c>
      <c r="JG6" s="4947">
        <v>99</v>
      </c>
      <c r="JH6" s="4947">
        <v>3</v>
      </c>
      <c r="JI6" s="4947">
        <v>3</v>
      </c>
      <c r="JJ6" s="4947">
        <v>60</v>
      </c>
      <c r="JK6" s="4947">
        <v>9</v>
      </c>
      <c r="JL6" s="4947">
        <v>9</v>
      </c>
      <c r="JM6" s="4947">
        <v>69</v>
      </c>
      <c r="JN6" s="4947">
        <v>43</v>
      </c>
      <c r="JO6" s="4947">
        <v>13</v>
      </c>
      <c r="JP6" s="4947">
        <v>0</v>
      </c>
      <c r="JQ6" s="4947">
        <v>40</v>
      </c>
      <c r="JR6" s="4947">
        <v>0</v>
      </c>
      <c r="JS6" s="4947">
        <v>13</v>
      </c>
      <c r="JT6" s="4947">
        <v>18</v>
      </c>
      <c r="JU6" s="4947">
        <v>4</v>
      </c>
      <c r="JV6" s="4947">
        <v>13</v>
      </c>
      <c r="JW6" s="4947">
        <v>12</v>
      </c>
      <c r="JX6" s="4947">
        <v>0</v>
      </c>
      <c r="JY6" s="4947">
        <v>18</v>
      </c>
      <c r="JZ6" s="4947">
        <v>85</v>
      </c>
      <c r="KA6" s="4947">
        <v>10</v>
      </c>
      <c r="KB6" s="4947">
        <v>87</v>
      </c>
      <c r="KC6" s="4947">
        <v>11</v>
      </c>
      <c r="KD6" s="4947">
        <v>52</v>
      </c>
      <c r="KE6" s="4947">
        <v>4</v>
      </c>
      <c r="KF6" s="4947">
        <v>43</v>
      </c>
      <c r="KG6" s="4947">
        <v>23</v>
      </c>
      <c r="KH6" s="4947">
        <v>33</v>
      </c>
      <c r="KI6" s="4947">
        <v>1</v>
      </c>
      <c r="KJ6" s="4947">
        <v>1</v>
      </c>
      <c r="KK6" s="4947">
        <v>14</v>
      </c>
      <c r="KL6" s="4947">
        <v>6</v>
      </c>
      <c r="KM6" s="4947">
        <v>11</v>
      </c>
      <c r="KN6" s="4947">
        <v>0</v>
      </c>
      <c r="KO6" s="4947">
        <v>4</v>
      </c>
      <c r="KP6" s="4947">
        <v>6</v>
      </c>
      <c r="KQ6" s="4947">
        <v>0</v>
      </c>
      <c r="KR6" s="4947">
        <v>43</v>
      </c>
      <c r="KS6" s="4947">
        <v>1</v>
      </c>
      <c r="KT6" s="4947">
        <v>158</v>
      </c>
      <c r="KU6" s="4947">
        <v>80</v>
      </c>
      <c r="KV6" s="4947">
        <v>60</v>
      </c>
      <c r="KW6" s="4947">
        <v>0</v>
      </c>
      <c r="KX6" s="4947">
        <v>10</v>
      </c>
      <c r="KY6" s="4947">
        <v>18</v>
      </c>
      <c r="KZ6" s="4947">
        <v>132</v>
      </c>
      <c r="LA6" s="4947">
        <v>45</v>
      </c>
      <c r="LB6" s="4947">
        <v>12</v>
      </c>
      <c r="LC6" s="4947">
        <v>92</v>
      </c>
      <c r="LD6" s="4947">
        <v>3</v>
      </c>
      <c r="LE6" s="4947">
        <v>27</v>
      </c>
      <c r="LF6" s="4947">
        <v>14</v>
      </c>
      <c r="LG6" s="4947">
        <v>13</v>
      </c>
      <c r="LH6" s="4947">
        <v>29</v>
      </c>
      <c r="LI6" s="4947">
        <v>2</v>
      </c>
      <c r="LJ6" s="4947">
        <v>8</v>
      </c>
      <c r="LK6" s="4947">
        <v>6</v>
      </c>
      <c r="LL6" s="4947">
        <v>0</v>
      </c>
      <c r="LM6" s="4947">
        <v>16</v>
      </c>
      <c r="LN6" s="4947">
        <v>4</v>
      </c>
      <c r="LO6" s="4947">
        <v>5</v>
      </c>
      <c r="LP6" s="4947">
        <v>7</v>
      </c>
      <c r="LQ6" s="4947">
        <v>7</v>
      </c>
      <c r="LR6" s="4947">
        <v>7</v>
      </c>
      <c r="LS6" s="4947">
        <v>2</v>
      </c>
      <c r="LT6" s="4947">
        <v>3</v>
      </c>
      <c r="LU6" s="4947">
        <v>5</v>
      </c>
      <c r="LV6" s="4947">
        <v>8</v>
      </c>
      <c r="LW6" s="4947">
        <v>2</v>
      </c>
      <c r="LX6" s="4947">
        <v>1</v>
      </c>
      <c r="LY6" s="4947">
        <v>2</v>
      </c>
      <c r="LZ6" s="4947">
        <v>2</v>
      </c>
      <c r="MA6" s="4947">
        <v>1</v>
      </c>
      <c r="MB6" s="4947">
        <v>2</v>
      </c>
      <c r="MC6" s="4947">
        <v>5</v>
      </c>
      <c r="MD6" s="4947">
        <v>5</v>
      </c>
      <c r="ME6" s="4947">
        <v>1</v>
      </c>
      <c r="MF6" s="4947">
        <v>4</v>
      </c>
      <c r="MG6" s="4947">
        <v>5</v>
      </c>
      <c r="MH6" s="4947">
        <v>1</v>
      </c>
      <c r="MI6" s="4947">
        <v>0</v>
      </c>
      <c r="MJ6" s="4947">
        <v>4</v>
      </c>
      <c r="MK6" s="4947">
        <v>4</v>
      </c>
      <c r="ML6" s="4947">
        <v>3</v>
      </c>
      <c r="MM6" s="4947">
        <v>0</v>
      </c>
      <c r="MN6" s="4947">
        <v>0</v>
      </c>
      <c r="MO6" s="4947">
        <v>4</v>
      </c>
      <c r="MP6" s="4947">
        <v>8</v>
      </c>
      <c r="MQ6" s="4947">
        <v>0</v>
      </c>
      <c r="MR6" s="4947">
        <v>0</v>
      </c>
      <c r="MS6" s="4947">
        <v>0</v>
      </c>
      <c r="MT6" s="4947">
        <v>2</v>
      </c>
      <c r="MU6" s="4947">
        <v>0</v>
      </c>
      <c r="MV6" s="4947">
        <v>0</v>
      </c>
      <c r="MW6" s="4947">
        <v>0</v>
      </c>
      <c r="MX6" s="4947">
        <v>1</v>
      </c>
      <c r="MY6" s="4947">
        <v>1</v>
      </c>
      <c r="MZ6" s="4947">
        <v>6</v>
      </c>
      <c r="NA6" s="4947">
        <v>0</v>
      </c>
      <c r="NB6" s="4947">
        <v>1</v>
      </c>
      <c r="NC6" s="4947">
        <v>2</v>
      </c>
      <c r="ND6" s="4947">
        <v>3</v>
      </c>
      <c r="NE6" s="4947">
        <v>3</v>
      </c>
      <c r="NF6" s="4947">
        <v>1</v>
      </c>
      <c r="NG6" s="4947">
        <v>4</v>
      </c>
      <c r="NH6" s="4947">
        <v>1</v>
      </c>
      <c r="NI6" s="4947">
        <v>2</v>
      </c>
      <c r="NJ6" s="4947">
        <v>5</v>
      </c>
      <c r="NK6" s="4947">
        <v>1</v>
      </c>
      <c r="NL6" s="4947">
        <v>1</v>
      </c>
      <c r="NM6" s="4947">
        <v>2</v>
      </c>
      <c r="NN6" s="4947">
        <v>2</v>
      </c>
      <c r="NO6" s="4947">
        <v>2</v>
      </c>
      <c r="NP6" s="4947">
        <v>0</v>
      </c>
      <c r="NQ6" s="4947">
        <v>1</v>
      </c>
      <c r="NR6" s="4947">
        <v>1</v>
      </c>
      <c r="NS6" s="4947">
        <v>3</v>
      </c>
      <c r="NT6" s="4947">
        <v>1</v>
      </c>
      <c r="NU6" s="4947">
        <v>1</v>
      </c>
      <c r="NV6" s="4947">
        <v>1</v>
      </c>
      <c r="NW6" s="4947">
        <v>0</v>
      </c>
      <c r="NX6" s="4947">
        <v>3</v>
      </c>
      <c r="NY6" s="4947">
        <v>0</v>
      </c>
      <c r="NZ6" s="4947">
        <v>0</v>
      </c>
      <c r="OA6" s="4947">
        <v>1</v>
      </c>
      <c r="OB6" s="4947">
        <v>4</v>
      </c>
      <c r="OC6" s="4947">
        <v>6</v>
      </c>
      <c r="OD6" s="4947">
        <v>0</v>
      </c>
      <c r="OE6" s="4947">
        <v>2</v>
      </c>
      <c r="OF6" s="4947">
        <v>0</v>
      </c>
      <c r="OG6" s="4947">
        <v>1</v>
      </c>
      <c r="OH6" s="4947">
        <v>2</v>
      </c>
      <c r="OI6" s="4947">
        <v>1</v>
      </c>
      <c r="OJ6" s="4947">
        <v>0</v>
      </c>
      <c r="OK6" s="4947">
        <v>1</v>
      </c>
      <c r="OL6" s="4947">
        <v>1</v>
      </c>
      <c r="OM6" s="4947">
        <v>4</v>
      </c>
      <c r="ON6" s="4947">
        <v>0</v>
      </c>
      <c r="OO6" s="4947">
        <v>0</v>
      </c>
      <c r="OP6" s="4947">
        <v>1</v>
      </c>
      <c r="OQ6" s="4947">
        <v>1</v>
      </c>
      <c r="OR6" s="4947">
        <v>3</v>
      </c>
      <c r="OS6" s="4947">
        <v>0</v>
      </c>
      <c r="OT6" s="4947">
        <v>0</v>
      </c>
      <c r="OU6" s="4947">
        <v>0</v>
      </c>
      <c r="OV6" s="4947">
        <v>1</v>
      </c>
      <c r="OW6" s="4947">
        <v>3</v>
      </c>
      <c r="OX6" s="4947">
        <v>0</v>
      </c>
      <c r="OY6" s="4947">
        <v>1</v>
      </c>
      <c r="OZ6" s="4947">
        <v>0</v>
      </c>
      <c r="PA6" s="4947">
        <v>0</v>
      </c>
      <c r="PB6" s="4947">
        <v>4</v>
      </c>
      <c r="PC6" s="4947">
        <v>0</v>
      </c>
      <c r="PD6" s="4947">
        <v>0</v>
      </c>
      <c r="PE6" s="4947">
        <v>0</v>
      </c>
      <c r="PF6" s="4947">
        <v>2</v>
      </c>
      <c r="PG6" s="4947">
        <v>4</v>
      </c>
      <c r="PH6" s="4947">
        <v>1</v>
      </c>
      <c r="PI6" s="4947">
        <v>1</v>
      </c>
      <c r="PJ6" s="4947">
        <v>0</v>
      </c>
      <c r="PK6" s="4947">
        <v>2</v>
      </c>
      <c r="PL6" s="4947">
        <v>4</v>
      </c>
      <c r="PM6" s="4947">
        <v>0</v>
      </c>
      <c r="PN6" s="4947">
        <v>1</v>
      </c>
      <c r="PO6" s="4947">
        <v>2</v>
      </c>
      <c r="PP6" s="4947">
        <v>0</v>
      </c>
      <c r="PQ6" s="4947">
        <v>1</v>
      </c>
      <c r="PR6" s="4947">
        <v>1</v>
      </c>
      <c r="PS6" s="4947">
        <v>0</v>
      </c>
      <c r="PT6" s="4947">
        <v>2</v>
      </c>
      <c r="PU6" s="4947">
        <v>1</v>
      </c>
      <c r="PV6" s="4947">
        <v>4</v>
      </c>
      <c r="PW6" s="4947">
        <v>0</v>
      </c>
      <c r="PX6" s="4947">
        <v>0</v>
      </c>
      <c r="PY6" s="4947">
        <v>0</v>
      </c>
      <c r="PZ6" s="4947">
        <v>3</v>
      </c>
      <c r="QA6" s="4947">
        <v>4</v>
      </c>
      <c r="QB6" s="4947">
        <v>1</v>
      </c>
      <c r="QC6" s="4947">
        <v>0</v>
      </c>
      <c r="QD6" s="4947">
        <v>1</v>
      </c>
      <c r="QE6" s="4947">
        <v>0</v>
      </c>
      <c r="QF6" s="4947">
        <v>1</v>
      </c>
      <c r="QG6" s="4947">
        <v>0</v>
      </c>
      <c r="QH6" s="4947">
        <v>0</v>
      </c>
      <c r="QI6" s="4947">
        <v>0</v>
      </c>
      <c r="QJ6" s="4947">
        <v>0</v>
      </c>
      <c r="QK6" s="4947">
        <v>0</v>
      </c>
      <c r="QL6" s="4947">
        <v>0</v>
      </c>
      <c r="QM6" s="4947">
        <v>0</v>
      </c>
      <c r="QN6" s="4947">
        <v>0</v>
      </c>
      <c r="QO6" s="4947">
        <v>0</v>
      </c>
      <c r="QP6" s="4947">
        <v>0</v>
      </c>
      <c r="QQ6" s="4947">
        <v>0</v>
      </c>
      <c r="QR6" s="4947">
        <v>0</v>
      </c>
      <c r="QS6" s="4947">
        <v>0</v>
      </c>
      <c r="QT6" s="4947">
        <v>0</v>
      </c>
      <c r="QU6" s="4947">
        <v>0</v>
      </c>
      <c r="QV6" s="4947">
        <v>0</v>
      </c>
      <c r="QW6" s="4947">
        <v>0</v>
      </c>
      <c r="QX6" s="4947">
        <v>0</v>
      </c>
      <c r="QY6" s="4947">
        <v>0</v>
      </c>
      <c r="QZ6" s="4947">
        <v>0</v>
      </c>
      <c r="RA6" s="4947">
        <v>0</v>
      </c>
      <c r="RB6" s="4947">
        <v>0</v>
      </c>
      <c r="RC6" s="4947">
        <v>0</v>
      </c>
      <c r="RD6" s="4947">
        <v>0</v>
      </c>
      <c r="RE6" s="4947">
        <v>0</v>
      </c>
      <c r="RF6" s="4947">
        <v>0</v>
      </c>
      <c r="RG6" s="4947">
        <v>0</v>
      </c>
      <c r="RH6" s="4947">
        <v>0</v>
      </c>
      <c r="RI6" s="4947">
        <v>0</v>
      </c>
      <c r="RJ6" s="4947">
        <v>0</v>
      </c>
      <c r="RK6" s="4947">
        <v>0</v>
      </c>
      <c r="RL6" s="4947">
        <v>0</v>
      </c>
      <c r="RM6" s="4947">
        <v>0</v>
      </c>
      <c r="RN6" s="4947">
        <v>0</v>
      </c>
      <c r="RO6" s="4947">
        <v>0</v>
      </c>
      <c r="RP6" s="4947">
        <v>0</v>
      </c>
      <c r="RQ6" s="4947">
        <v>0</v>
      </c>
      <c r="RR6" s="4947">
        <v>0</v>
      </c>
      <c r="RS6" s="4947">
        <v>0</v>
      </c>
      <c r="RT6" s="4947">
        <v>0</v>
      </c>
      <c r="RU6" s="4947">
        <v>0</v>
      </c>
      <c r="RV6" s="4947">
        <v>0</v>
      </c>
      <c r="RW6" s="4947">
        <v>0</v>
      </c>
      <c r="RX6" s="4947">
        <v>0</v>
      </c>
      <c r="RY6" s="4947">
        <v>0</v>
      </c>
      <c r="RZ6" s="4947">
        <v>0</v>
      </c>
      <c r="SA6" s="4947">
        <v>0</v>
      </c>
      <c r="SB6" s="4947">
        <v>0</v>
      </c>
      <c r="SC6" s="4947">
        <v>0</v>
      </c>
      <c r="SD6" s="4947">
        <v>0</v>
      </c>
      <c r="SE6" s="4947">
        <v>0</v>
      </c>
      <c r="SF6" s="4947">
        <v>0</v>
      </c>
      <c r="SG6" s="4947">
        <v>0</v>
      </c>
      <c r="SH6" s="4947">
        <v>0</v>
      </c>
      <c r="SI6" s="4947">
        <v>0</v>
      </c>
      <c r="SJ6" s="4947">
        <v>0</v>
      </c>
      <c r="SK6" s="4947">
        <v>0</v>
      </c>
      <c r="SL6" s="4947">
        <v>0</v>
      </c>
      <c r="SM6" s="4947">
        <v>0</v>
      </c>
      <c r="SN6" s="4947">
        <v>0</v>
      </c>
      <c r="SO6" s="4947">
        <v>0</v>
      </c>
      <c r="SP6" s="4947">
        <v>0</v>
      </c>
      <c r="SQ6" s="4947">
        <v>0</v>
      </c>
      <c r="SR6" s="4947">
        <v>0</v>
      </c>
      <c r="SS6" s="4947">
        <v>0</v>
      </c>
      <c r="ST6" s="4947">
        <v>0</v>
      </c>
      <c r="SU6" s="4947">
        <v>0</v>
      </c>
      <c r="SV6" s="4947">
        <v>0</v>
      </c>
      <c r="SW6" s="4947">
        <v>0</v>
      </c>
      <c r="SX6" s="4947">
        <v>0</v>
      </c>
      <c r="SY6" s="4947">
        <v>0</v>
      </c>
      <c r="SZ6" s="4947">
        <v>0</v>
      </c>
      <c r="TA6" s="4947">
        <v>0</v>
      </c>
      <c r="TB6" s="4947">
        <v>0</v>
      </c>
      <c r="TC6" s="4947">
        <v>0</v>
      </c>
      <c r="TD6" s="4947">
        <v>0</v>
      </c>
      <c r="TE6" s="4947">
        <v>0</v>
      </c>
      <c r="TF6" s="4947">
        <v>0</v>
      </c>
      <c r="TG6" s="4947">
        <v>0</v>
      </c>
      <c r="TH6" s="4947">
        <v>0</v>
      </c>
      <c r="TI6" s="4947">
        <v>0</v>
      </c>
      <c r="TJ6" s="4947">
        <v>0</v>
      </c>
      <c r="TK6" s="4947">
        <v>0</v>
      </c>
      <c r="TL6" s="4947">
        <v>0</v>
      </c>
    </row>
    <row r="7" spans="1:532" ht="12" x14ac:dyDescent="0.2">
      <c r="A7" s="4950" t="s">
        <v>15</v>
      </c>
      <c r="B7" s="4951">
        <f t="shared" ref="B7:K7" si="0">SUM(B5:B6)</f>
        <v>58</v>
      </c>
      <c r="C7" s="4951">
        <f t="shared" si="0"/>
        <v>116</v>
      </c>
      <c r="D7" s="4951">
        <f t="shared" si="0"/>
        <v>144</v>
      </c>
      <c r="E7" s="4951">
        <f t="shared" si="0"/>
        <v>175</v>
      </c>
      <c r="F7" s="4951">
        <f t="shared" si="0"/>
        <v>88</v>
      </c>
      <c r="G7" s="4951">
        <f t="shared" si="0"/>
        <v>46</v>
      </c>
      <c r="H7" s="4951">
        <f t="shared" si="0"/>
        <v>276</v>
      </c>
      <c r="I7" s="4951">
        <f t="shared" si="0"/>
        <v>0</v>
      </c>
      <c r="J7" s="4951">
        <f t="shared" si="0"/>
        <v>206</v>
      </c>
      <c r="K7" s="4951">
        <f t="shared" si="0"/>
        <v>293</v>
      </c>
      <c r="L7" s="4951">
        <f t="shared" ref="L7:Q7" si="1">SUM(L5:L6)</f>
        <v>6</v>
      </c>
      <c r="M7" s="4951">
        <f t="shared" si="1"/>
        <v>136</v>
      </c>
      <c r="N7" s="4951">
        <f t="shared" si="1"/>
        <v>0</v>
      </c>
      <c r="O7" s="4951">
        <f t="shared" si="1"/>
        <v>0</v>
      </c>
      <c r="P7" s="4951">
        <f t="shared" si="1"/>
        <v>0</v>
      </c>
      <c r="Q7" s="4951">
        <f t="shared" si="1"/>
        <v>470</v>
      </c>
      <c r="R7" s="4951">
        <f t="shared" ref="R7:AK7" si="2">SUM(R5:R6)</f>
        <v>211</v>
      </c>
      <c r="S7" s="4951">
        <f t="shared" si="2"/>
        <v>27</v>
      </c>
      <c r="T7" s="4951">
        <f t="shared" si="2"/>
        <v>203</v>
      </c>
      <c r="U7" s="4951">
        <f t="shared" si="2"/>
        <v>239</v>
      </c>
      <c r="V7" s="4951">
        <f t="shared" si="2"/>
        <v>150</v>
      </c>
      <c r="W7" s="4951">
        <f t="shared" si="2"/>
        <v>53</v>
      </c>
      <c r="X7" s="4951">
        <f t="shared" si="2"/>
        <v>172</v>
      </c>
      <c r="Y7" s="4951">
        <f t="shared" si="2"/>
        <v>148</v>
      </c>
      <c r="Z7" s="4951">
        <f t="shared" si="2"/>
        <v>57</v>
      </c>
      <c r="AA7" s="4951">
        <f t="shared" si="2"/>
        <v>211</v>
      </c>
      <c r="AB7" s="4951">
        <f t="shared" si="2"/>
        <v>157</v>
      </c>
      <c r="AC7" s="4951">
        <f t="shared" si="2"/>
        <v>97</v>
      </c>
      <c r="AD7" s="4951">
        <f t="shared" si="2"/>
        <v>154</v>
      </c>
      <c r="AE7" s="4951">
        <f t="shared" si="2"/>
        <v>226</v>
      </c>
      <c r="AF7" s="4951">
        <f t="shared" si="2"/>
        <v>207</v>
      </c>
      <c r="AG7" s="4951">
        <f t="shared" si="2"/>
        <v>155</v>
      </c>
      <c r="AH7" s="4951">
        <f t="shared" si="2"/>
        <v>253</v>
      </c>
      <c r="AI7" s="4951">
        <f t="shared" si="2"/>
        <v>167</v>
      </c>
      <c r="AJ7" s="4951">
        <f t="shared" si="2"/>
        <v>349</v>
      </c>
      <c r="AK7" s="4951">
        <f t="shared" si="2"/>
        <v>256</v>
      </c>
      <c r="AL7" s="4951">
        <f t="shared" ref="AL7:AR7" si="3">SUM(AL5:AL6)</f>
        <v>68</v>
      </c>
      <c r="AM7" s="4951">
        <f t="shared" si="3"/>
        <v>141</v>
      </c>
      <c r="AN7" s="4951">
        <f t="shared" si="3"/>
        <v>119</v>
      </c>
      <c r="AO7" s="4951">
        <f t="shared" si="3"/>
        <v>244</v>
      </c>
      <c r="AP7" s="4951">
        <f t="shared" si="3"/>
        <v>195</v>
      </c>
      <c r="AQ7" s="4951">
        <f t="shared" si="3"/>
        <v>36</v>
      </c>
      <c r="AR7" s="4951">
        <f t="shared" si="3"/>
        <v>0</v>
      </c>
      <c r="AS7" s="4951">
        <f t="shared" ref="AS7:CH7" si="4">SUM(AS5:AS6)</f>
        <v>205</v>
      </c>
      <c r="AT7" s="4951">
        <f t="shared" si="4"/>
        <v>188</v>
      </c>
      <c r="AU7" s="4951">
        <f t="shared" si="4"/>
        <v>92</v>
      </c>
      <c r="AV7" s="4951">
        <f t="shared" si="4"/>
        <v>63</v>
      </c>
      <c r="AW7" s="4951">
        <f t="shared" si="4"/>
        <v>161</v>
      </c>
      <c r="AX7" s="4951">
        <f t="shared" si="4"/>
        <v>126</v>
      </c>
      <c r="AY7" s="4951">
        <f t="shared" si="4"/>
        <v>13</v>
      </c>
      <c r="AZ7" s="4951">
        <f t="shared" si="4"/>
        <v>137</v>
      </c>
      <c r="BA7" s="4951">
        <f t="shared" si="4"/>
        <v>242</v>
      </c>
      <c r="BB7" s="4951">
        <f t="shared" si="4"/>
        <v>141</v>
      </c>
      <c r="BC7" s="4951">
        <f t="shared" si="4"/>
        <v>310</v>
      </c>
      <c r="BD7" s="4951">
        <f t="shared" si="4"/>
        <v>420</v>
      </c>
      <c r="BE7" s="4951">
        <f t="shared" si="4"/>
        <v>269</v>
      </c>
      <c r="BF7" s="4951">
        <f t="shared" si="4"/>
        <v>14</v>
      </c>
      <c r="BG7" s="4951">
        <f t="shared" si="4"/>
        <v>146</v>
      </c>
      <c r="BH7" s="4951">
        <f t="shared" si="4"/>
        <v>358</v>
      </c>
      <c r="BI7" s="4951">
        <f t="shared" si="4"/>
        <v>305</v>
      </c>
      <c r="BJ7" s="4951">
        <f t="shared" si="4"/>
        <v>208</v>
      </c>
      <c r="BK7" s="4951">
        <f t="shared" si="4"/>
        <v>28</v>
      </c>
      <c r="BL7" s="4951">
        <f t="shared" si="4"/>
        <v>161</v>
      </c>
      <c r="BM7" s="4951">
        <f t="shared" si="4"/>
        <v>77</v>
      </c>
      <c r="BN7" s="4951">
        <f t="shared" si="4"/>
        <v>95</v>
      </c>
      <c r="BO7" s="4951">
        <f t="shared" si="4"/>
        <v>0</v>
      </c>
      <c r="BP7" s="4951">
        <f t="shared" si="4"/>
        <v>506</v>
      </c>
      <c r="BQ7" s="4951">
        <f t="shared" si="4"/>
        <v>52</v>
      </c>
      <c r="BR7" s="4951">
        <f t="shared" si="4"/>
        <v>121</v>
      </c>
      <c r="BS7" s="4951">
        <f t="shared" si="4"/>
        <v>232</v>
      </c>
      <c r="BT7" s="4951">
        <f t="shared" si="4"/>
        <v>84</v>
      </c>
      <c r="BU7" s="4951">
        <f t="shared" si="4"/>
        <v>126</v>
      </c>
      <c r="BV7" s="4951">
        <f t="shared" si="4"/>
        <v>160</v>
      </c>
      <c r="BW7" s="4951">
        <f t="shared" si="4"/>
        <v>175</v>
      </c>
      <c r="BX7" s="4951">
        <f t="shared" si="4"/>
        <v>406</v>
      </c>
      <c r="BY7" s="4951">
        <f t="shared" si="4"/>
        <v>112</v>
      </c>
      <c r="BZ7" s="4951">
        <f t="shared" si="4"/>
        <v>74</v>
      </c>
      <c r="CA7" s="4951">
        <f t="shared" si="4"/>
        <v>207</v>
      </c>
      <c r="CB7" s="4951">
        <f t="shared" si="4"/>
        <v>153</v>
      </c>
      <c r="CC7" s="4951">
        <f t="shared" si="4"/>
        <v>315</v>
      </c>
      <c r="CD7" s="4951">
        <f t="shared" si="4"/>
        <v>193</v>
      </c>
      <c r="CE7" s="4951">
        <f t="shared" si="4"/>
        <v>41</v>
      </c>
      <c r="CF7" s="4951">
        <f t="shared" si="4"/>
        <v>131</v>
      </c>
      <c r="CG7" s="4951">
        <f t="shared" si="4"/>
        <v>91</v>
      </c>
      <c r="CH7" s="4951">
        <f t="shared" si="4"/>
        <v>308</v>
      </c>
      <c r="CI7" s="4951">
        <f t="shared" ref="CI7:CJ7" si="5">SUM(CI5:CI6)</f>
        <v>65</v>
      </c>
      <c r="CJ7" s="4951">
        <f t="shared" si="5"/>
        <v>19</v>
      </c>
      <c r="CK7" s="4951">
        <f t="shared" ref="CK7:CL7" si="6">SUM(CK5:CK6)</f>
        <v>125</v>
      </c>
      <c r="CL7" s="4951">
        <f t="shared" si="6"/>
        <v>63</v>
      </c>
      <c r="CM7" s="4951">
        <f t="shared" ref="CM7:CN7" si="7">SUM(CM5:CM6)</f>
        <v>228</v>
      </c>
      <c r="CN7" s="4951">
        <f t="shared" si="7"/>
        <v>109</v>
      </c>
      <c r="CO7" s="4951">
        <f t="shared" ref="CO7:CP7" si="8">SUM(CO5:CO6)</f>
        <v>126</v>
      </c>
      <c r="CP7" s="4951">
        <f t="shared" si="8"/>
        <v>119</v>
      </c>
      <c r="CQ7" s="4951">
        <f t="shared" ref="CQ7:CR7" si="9">SUM(CQ5:CQ6)</f>
        <v>173</v>
      </c>
      <c r="CR7" s="4951">
        <f t="shared" si="9"/>
        <v>466</v>
      </c>
      <c r="CS7" s="4951">
        <f t="shared" ref="CS7:CT7" si="10">SUM(CS5:CS6)</f>
        <v>110</v>
      </c>
      <c r="CT7" s="4951">
        <f t="shared" si="10"/>
        <v>48</v>
      </c>
      <c r="CU7" s="4951">
        <f t="shared" ref="CU7:CV7" si="11">SUM(CU5:CU6)</f>
        <v>158</v>
      </c>
      <c r="CV7" s="4951">
        <f t="shared" si="11"/>
        <v>147</v>
      </c>
      <c r="CW7" s="4951">
        <f t="shared" ref="CW7:CX7" si="12">SUM(CW5:CW6)</f>
        <v>480</v>
      </c>
      <c r="CX7" s="4951">
        <f t="shared" si="12"/>
        <v>79</v>
      </c>
      <c r="CY7" s="4951">
        <f t="shared" ref="CY7:CZ7" si="13">SUM(CY5:CY6)</f>
        <v>51</v>
      </c>
      <c r="CZ7" s="4951">
        <f t="shared" si="13"/>
        <v>123</v>
      </c>
      <c r="DA7" s="4951">
        <f t="shared" ref="DA7:DB7" si="14">SUM(DA5:DA6)</f>
        <v>95</v>
      </c>
      <c r="DB7" s="4951">
        <f t="shared" si="14"/>
        <v>303</v>
      </c>
      <c r="DC7" s="4951">
        <f t="shared" ref="DC7:DD7" si="15">SUM(DC5:DC6)</f>
        <v>68</v>
      </c>
      <c r="DD7" s="4951">
        <f t="shared" si="15"/>
        <v>5</v>
      </c>
      <c r="DE7" s="4951">
        <f t="shared" ref="DE7:DF7" si="16">SUM(DE5:DE6)</f>
        <v>97</v>
      </c>
      <c r="DF7" s="4951">
        <f t="shared" si="16"/>
        <v>74</v>
      </c>
      <c r="DG7" s="4951">
        <f t="shared" ref="DG7:DH7" si="17">SUM(DG5:DG6)</f>
        <v>157</v>
      </c>
      <c r="DH7" s="4951">
        <f t="shared" si="17"/>
        <v>230</v>
      </c>
      <c r="DI7" s="4951">
        <f t="shared" ref="DI7:DJ7" si="18">SUM(DI5:DI6)</f>
        <v>46</v>
      </c>
      <c r="DJ7" s="4951">
        <f t="shared" si="18"/>
        <v>81</v>
      </c>
      <c r="DK7" s="4951">
        <f t="shared" ref="DK7:DL7" si="19">SUM(DK5:DK6)</f>
        <v>93</v>
      </c>
      <c r="DL7" s="4951">
        <f t="shared" si="19"/>
        <v>249</v>
      </c>
      <c r="DM7" s="4951">
        <f t="shared" ref="DM7:DN7" si="20">SUM(DM5:DM6)</f>
        <v>76</v>
      </c>
      <c r="DN7" s="4951">
        <f t="shared" si="20"/>
        <v>12</v>
      </c>
      <c r="DO7" s="4951">
        <f t="shared" ref="DO7:DP7" si="21">SUM(DO5:DO6)</f>
        <v>606</v>
      </c>
      <c r="DP7" s="4951">
        <f t="shared" si="21"/>
        <v>157</v>
      </c>
      <c r="DQ7" s="4951">
        <f t="shared" ref="DQ7:DR7" si="22">SUM(DQ5:DQ6)</f>
        <v>0</v>
      </c>
      <c r="DR7" s="4951">
        <f t="shared" si="22"/>
        <v>353</v>
      </c>
      <c r="DS7" s="4951">
        <f t="shared" ref="DS7:DT7" si="23">SUM(DS5:DS6)</f>
        <v>160</v>
      </c>
      <c r="DT7" s="4951">
        <f t="shared" si="23"/>
        <v>92</v>
      </c>
      <c r="DU7" s="4951">
        <f t="shared" ref="DU7:DV7" si="24">SUM(DU5:DU6)</f>
        <v>280</v>
      </c>
      <c r="DV7" s="4951">
        <f t="shared" si="24"/>
        <v>293</v>
      </c>
      <c r="DW7" s="4951">
        <f t="shared" ref="DW7:DX7" si="25">SUM(DW5:DW6)</f>
        <v>102</v>
      </c>
      <c r="DX7" s="4951">
        <f t="shared" si="25"/>
        <v>95</v>
      </c>
      <c r="DY7" s="4951">
        <f t="shared" ref="DY7:DZ7" si="26">SUM(DY5:DY6)</f>
        <v>131</v>
      </c>
      <c r="DZ7" s="4951">
        <f t="shared" si="26"/>
        <v>109</v>
      </c>
      <c r="EA7" s="4951">
        <f t="shared" ref="EA7:ED7" si="27">SUM(EA5:EA6)</f>
        <v>295</v>
      </c>
      <c r="EB7" s="4951">
        <f t="shared" si="27"/>
        <v>12</v>
      </c>
      <c r="EC7" s="4951">
        <f t="shared" si="27"/>
        <v>137</v>
      </c>
      <c r="ED7" s="4951">
        <f t="shared" si="27"/>
        <v>119</v>
      </c>
      <c r="EE7" s="4951">
        <f t="shared" ref="EE7:EF7" si="28">SUM(EE5:EE6)</f>
        <v>70</v>
      </c>
      <c r="EF7" s="4951">
        <f t="shared" si="28"/>
        <v>200</v>
      </c>
      <c r="EG7" s="4951">
        <f t="shared" ref="EG7:EH7" si="29">SUM(EG5:EG6)</f>
        <v>99</v>
      </c>
      <c r="EH7" s="4951">
        <f t="shared" si="29"/>
        <v>111</v>
      </c>
      <c r="EI7" s="4951">
        <f t="shared" ref="EI7:EJ7" si="30">SUM(EI5:EI6)</f>
        <v>112</v>
      </c>
      <c r="EJ7" s="4951">
        <f t="shared" si="30"/>
        <v>156</v>
      </c>
      <c r="EK7" s="4951">
        <f t="shared" ref="EK7:EL7" si="31">SUM(EK5:EK6)</f>
        <v>317</v>
      </c>
      <c r="EL7" s="4951">
        <f t="shared" si="31"/>
        <v>244</v>
      </c>
      <c r="EM7" s="4951">
        <f t="shared" ref="EM7:EN7" si="32">SUM(EM5:EM6)</f>
        <v>74</v>
      </c>
      <c r="EN7" s="4951">
        <f t="shared" si="32"/>
        <v>161</v>
      </c>
      <c r="EO7" s="4951">
        <f t="shared" ref="EO7:EP7" si="33">SUM(EO5:EO6)</f>
        <v>152</v>
      </c>
      <c r="EP7" s="4951">
        <f t="shared" si="33"/>
        <v>272</v>
      </c>
      <c r="EQ7" s="4951">
        <f t="shared" ref="EQ7:ER7" si="34">SUM(EQ5:EQ6)</f>
        <v>174</v>
      </c>
      <c r="ER7" s="4951">
        <f t="shared" si="34"/>
        <v>66</v>
      </c>
      <c r="ES7" s="4951">
        <f t="shared" ref="ES7:ET7" si="35">SUM(ES5:ES6)</f>
        <v>154</v>
      </c>
      <c r="ET7" s="4951">
        <f t="shared" si="35"/>
        <v>301</v>
      </c>
      <c r="EU7" s="4951">
        <f t="shared" ref="EU7:EV7" si="36">SUM(EU5:EU6)</f>
        <v>94</v>
      </c>
      <c r="EV7" s="4951">
        <f t="shared" si="36"/>
        <v>12</v>
      </c>
      <c r="EW7" s="4951">
        <f t="shared" ref="EW7:EX7" si="37">SUM(EW5:EW6)</f>
        <v>103</v>
      </c>
      <c r="EX7" s="4951">
        <f t="shared" si="37"/>
        <v>75</v>
      </c>
      <c r="EY7" s="4951">
        <f t="shared" ref="EY7:EZ7" si="38">SUM(EY5:EY6)</f>
        <v>201</v>
      </c>
      <c r="EZ7" s="4951">
        <f t="shared" si="38"/>
        <v>184</v>
      </c>
      <c r="FA7" s="4951">
        <f t="shared" ref="FA7:FB7" si="39">SUM(FA5:FA6)</f>
        <v>134</v>
      </c>
      <c r="FB7" s="4951">
        <f t="shared" si="39"/>
        <v>99</v>
      </c>
      <c r="FC7" s="4951">
        <f t="shared" ref="FC7:FD7" si="40">SUM(FC5:FC6)</f>
        <v>165</v>
      </c>
      <c r="FD7" s="4951">
        <f t="shared" si="40"/>
        <v>305</v>
      </c>
      <c r="FE7" s="4951">
        <f t="shared" ref="FE7:FF7" si="41">SUM(FE5:FE6)</f>
        <v>166</v>
      </c>
      <c r="FF7" s="4951">
        <f t="shared" si="41"/>
        <v>158</v>
      </c>
      <c r="FG7" s="4951">
        <f t="shared" ref="FG7:FH7" si="42">SUM(FG5:FG6)</f>
        <v>153</v>
      </c>
      <c r="FH7" s="4951">
        <f t="shared" si="42"/>
        <v>188</v>
      </c>
      <c r="FI7" s="4951">
        <f t="shared" ref="FI7:FJ7" si="43">SUM(FI5:FI6)</f>
        <v>403</v>
      </c>
      <c r="FJ7" s="4951">
        <f t="shared" si="43"/>
        <v>23</v>
      </c>
      <c r="FK7" s="4951">
        <f t="shared" ref="FK7:FL7" si="44">SUM(FK5:FK6)</f>
        <v>116</v>
      </c>
      <c r="FL7" s="4951">
        <f t="shared" si="44"/>
        <v>150</v>
      </c>
      <c r="FM7" s="4951">
        <f t="shared" ref="FM7:FN7" si="45">SUM(FM5:FM6)</f>
        <v>82</v>
      </c>
      <c r="FN7" s="4951">
        <f t="shared" si="45"/>
        <v>266</v>
      </c>
      <c r="FO7" s="4951">
        <f t="shared" ref="FO7:FP7" si="46">SUM(FO5:FO6)</f>
        <v>70</v>
      </c>
      <c r="FP7" s="4951">
        <f t="shared" si="46"/>
        <v>32</v>
      </c>
      <c r="FQ7" s="4951">
        <f t="shared" ref="FQ7:FR7" si="47">SUM(FQ5:FQ6)</f>
        <v>78</v>
      </c>
      <c r="FR7" s="4951">
        <f t="shared" si="47"/>
        <v>88</v>
      </c>
      <c r="FS7" s="4951">
        <f t="shared" ref="FS7:FT7" si="48">SUM(FS5:FS6)</f>
        <v>363</v>
      </c>
      <c r="FT7" s="4951">
        <f t="shared" si="48"/>
        <v>363</v>
      </c>
      <c r="FU7" s="4951">
        <f t="shared" ref="FU7:FV7" si="49">SUM(FU5:FU6)</f>
        <v>133</v>
      </c>
      <c r="FV7" s="4951">
        <f t="shared" si="49"/>
        <v>71</v>
      </c>
      <c r="FW7" s="4951">
        <f t="shared" ref="FW7:FX7" si="50">SUM(FW5:FW6)</f>
        <v>76</v>
      </c>
      <c r="FX7" s="4951">
        <f t="shared" si="50"/>
        <v>190</v>
      </c>
      <c r="FY7" s="4951">
        <f t="shared" ref="FY7:FZ7" si="51">SUM(FY5:FY6)</f>
        <v>183</v>
      </c>
      <c r="FZ7" s="4951">
        <f t="shared" si="51"/>
        <v>102</v>
      </c>
      <c r="GA7" s="4951">
        <f t="shared" ref="GA7:GB7" si="52">SUM(GA5:GA6)</f>
        <v>182</v>
      </c>
      <c r="GB7" s="4951">
        <f t="shared" si="52"/>
        <v>140</v>
      </c>
      <c r="GC7" s="4951">
        <f t="shared" ref="GC7:GD7" si="53">SUM(GC5:GC6)</f>
        <v>313</v>
      </c>
      <c r="GD7" s="4951">
        <f t="shared" si="53"/>
        <v>200</v>
      </c>
      <c r="GE7" s="4951">
        <f t="shared" ref="GE7:GF7" si="54">SUM(GE5:GE6)</f>
        <v>69</v>
      </c>
      <c r="GF7" s="4951">
        <f t="shared" si="54"/>
        <v>149</v>
      </c>
      <c r="GG7" s="4951">
        <f t="shared" ref="GG7:GH7" si="55">SUM(GG5:GG6)</f>
        <v>150</v>
      </c>
      <c r="GH7" s="4951">
        <f t="shared" si="55"/>
        <v>0</v>
      </c>
      <c r="GI7" s="4951">
        <f t="shared" ref="GI7:GJ7" si="56">SUM(GI5:GI6)</f>
        <v>288</v>
      </c>
      <c r="GJ7" s="4951">
        <f t="shared" si="56"/>
        <v>143</v>
      </c>
      <c r="GK7" s="4951">
        <f t="shared" ref="GK7:GL7" si="57">SUM(GK5:GK6)</f>
        <v>70</v>
      </c>
      <c r="GL7" s="4951">
        <f t="shared" si="57"/>
        <v>113</v>
      </c>
      <c r="GM7" s="4951">
        <f t="shared" ref="GM7:GN7" si="58">SUM(GM5:GM6)</f>
        <v>231</v>
      </c>
      <c r="GN7" s="4951">
        <f t="shared" si="58"/>
        <v>120</v>
      </c>
      <c r="GO7" s="4951">
        <f t="shared" ref="GO7:GP7" si="59">SUM(GO5:GO6)</f>
        <v>14</v>
      </c>
      <c r="GP7" s="4951">
        <f t="shared" si="59"/>
        <v>76</v>
      </c>
      <c r="GQ7" s="4951">
        <f t="shared" ref="GQ7:GR7" si="60">SUM(GQ5:GQ6)</f>
        <v>80</v>
      </c>
      <c r="GR7" s="4951">
        <f t="shared" si="60"/>
        <v>273</v>
      </c>
      <c r="GS7" s="4951">
        <f t="shared" ref="GS7:GT7" si="61">SUM(GS5:GS6)</f>
        <v>138</v>
      </c>
      <c r="GT7" s="4951">
        <f t="shared" si="61"/>
        <v>161</v>
      </c>
      <c r="GU7" s="4951">
        <f t="shared" ref="GU7:GV7" si="62">SUM(GU5:GU6)</f>
        <v>82</v>
      </c>
      <c r="GV7" s="4951">
        <f t="shared" si="62"/>
        <v>147</v>
      </c>
      <c r="GW7" s="4951">
        <f t="shared" ref="GW7:GX7" si="63">SUM(GW5:GW6)</f>
        <v>309</v>
      </c>
      <c r="GX7" s="4951">
        <f t="shared" si="63"/>
        <v>306</v>
      </c>
      <c r="GY7" s="4951">
        <f t="shared" ref="GY7:GZ7" si="64">SUM(GY5:GY6)</f>
        <v>28</v>
      </c>
      <c r="GZ7" s="4951">
        <f t="shared" si="64"/>
        <v>170</v>
      </c>
      <c r="HA7" s="4951">
        <f t="shared" ref="HA7:HB7" si="65">SUM(HA5:HA6)</f>
        <v>193</v>
      </c>
      <c r="HB7" s="4951">
        <f t="shared" si="65"/>
        <v>331</v>
      </c>
      <c r="HC7" s="4951">
        <f t="shared" ref="HC7:HD7" si="66">SUM(HC5:HC6)</f>
        <v>165</v>
      </c>
      <c r="HD7" s="4951">
        <f t="shared" si="66"/>
        <v>21</v>
      </c>
      <c r="HE7" s="4951">
        <f t="shared" ref="HE7:HF7" si="67">SUM(HE5:HE6)</f>
        <v>127</v>
      </c>
      <c r="HF7" s="4951">
        <f t="shared" si="67"/>
        <v>91</v>
      </c>
      <c r="HG7" s="4951">
        <f t="shared" ref="HG7:HH7" si="68">SUM(HG5:HG6)</f>
        <v>13</v>
      </c>
      <c r="HH7" s="4951">
        <f t="shared" si="68"/>
        <v>227</v>
      </c>
      <c r="HI7" s="4951">
        <f t="shared" ref="HI7:HJ7" si="69">SUM(HI5:HI6)</f>
        <v>147</v>
      </c>
      <c r="HJ7" s="4951">
        <f t="shared" si="69"/>
        <v>17</v>
      </c>
      <c r="HK7" s="4951">
        <f t="shared" ref="HK7:HL7" si="70">SUM(HK5:HK6)</f>
        <v>167</v>
      </c>
      <c r="HL7" s="4951">
        <f t="shared" si="70"/>
        <v>181</v>
      </c>
      <c r="HM7" s="4951">
        <f t="shared" ref="HM7:HN7" si="71">SUM(HM5:HM6)</f>
        <v>187</v>
      </c>
      <c r="HN7" s="4951">
        <f t="shared" si="71"/>
        <v>55</v>
      </c>
      <c r="HO7" s="4951">
        <f t="shared" ref="HO7:HP7" si="72">SUM(HO5:HO6)</f>
        <v>128</v>
      </c>
      <c r="HP7" s="4951">
        <f t="shared" si="72"/>
        <v>145</v>
      </c>
      <c r="HQ7" s="4951">
        <f t="shared" ref="HQ7:HR7" si="73">SUM(HQ5:HQ6)</f>
        <v>292</v>
      </c>
      <c r="HR7" s="4951">
        <f t="shared" si="73"/>
        <v>200</v>
      </c>
      <c r="HS7" s="4951">
        <f t="shared" ref="HS7:HT7" si="74">SUM(HS5:HS6)</f>
        <v>152</v>
      </c>
      <c r="HT7" s="4951">
        <f t="shared" si="74"/>
        <v>172</v>
      </c>
      <c r="HU7" s="4951">
        <f t="shared" ref="HU7:HV7" si="75">SUM(HU5:HU6)</f>
        <v>151</v>
      </c>
      <c r="HV7" s="4951">
        <f t="shared" si="75"/>
        <v>11</v>
      </c>
      <c r="HW7" s="4951">
        <f t="shared" ref="HW7:HX7" si="76">SUM(HW5:HW6)</f>
        <v>470</v>
      </c>
      <c r="HX7" s="4951">
        <f t="shared" si="76"/>
        <v>37</v>
      </c>
      <c r="HY7" s="4951">
        <f t="shared" ref="HY7:HZ7" si="77">SUM(HY5:HY6)</f>
        <v>144</v>
      </c>
      <c r="HZ7" s="4951">
        <f t="shared" si="77"/>
        <v>80</v>
      </c>
      <c r="IA7" s="4951">
        <f t="shared" ref="IA7:IB7" si="78">SUM(IA5:IA6)</f>
        <v>282</v>
      </c>
      <c r="IB7" s="4951">
        <f t="shared" si="78"/>
        <v>81</v>
      </c>
      <c r="IC7" s="4951">
        <f t="shared" ref="IC7:ID7" si="79">SUM(IC5:IC6)</f>
        <v>1</v>
      </c>
      <c r="ID7" s="4951">
        <f t="shared" si="79"/>
        <v>136</v>
      </c>
      <c r="IE7" s="4951">
        <f t="shared" ref="IE7:IF7" si="80">SUM(IE5:IE6)</f>
        <v>90</v>
      </c>
      <c r="IF7" s="4951">
        <f t="shared" si="80"/>
        <v>239</v>
      </c>
      <c r="IG7" s="4951">
        <f t="shared" ref="IG7:IH7" si="81">SUM(IG5:IG6)</f>
        <v>69</v>
      </c>
      <c r="IH7" s="4951">
        <f t="shared" si="81"/>
        <v>13</v>
      </c>
      <c r="II7" s="4951">
        <f t="shared" ref="II7:IJ7" si="82">SUM(II5:II6)</f>
        <v>122</v>
      </c>
      <c r="IJ7" s="4951">
        <f t="shared" si="82"/>
        <v>173</v>
      </c>
      <c r="IK7" s="4951">
        <f t="shared" ref="IK7:IL7" si="83">SUM(IK5:IK6)</f>
        <v>190</v>
      </c>
      <c r="IL7" s="4951">
        <f t="shared" si="83"/>
        <v>161</v>
      </c>
      <c r="IM7" s="4951">
        <f t="shared" ref="IM7:IN7" si="84">SUM(IM5:IM6)</f>
        <v>71</v>
      </c>
      <c r="IN7" s="4951">
        <f t="shared" si="84"/>
        <v>0</v>
      </c>
      <c r="IO7" s="4951">
        <f t="shared" ref="IO7:IP7" si="85">SUM(IO5:IO6)</f>
        <v>163</v>
      </c>
      <c r="IP7" s="4951">
        <f t="shared" si="85"/>
        <v>297</v>
      </c>
      <c r="IQ7" s="4951">
        <f t="shared" ref="IQ7:IR7" si="86">SUM(IQ5:IQ6)</f>
        <v>205</v>
      </c>
      <c r="IR7" s="4951">
        <f t="shared" si="86"/>
        <v>64</v>
      </c>
      <c r="IS7" s="4951">
        <f t="shared" ref="IS7:IT7" si="87">SUM(IS5:IS6)</f>
        <v>170</v>
      </c>
      <c r="IT7" s="4951">
        <f t="shared" si="87"/>
        <v>0</v>
      </c>
      <c r="IU7" s="4951">
        <f t="shared" ref="IU7:IV7" si="88">SUM(IU5:IU6)</f>
        <v>204</v>
      </c>
      <c r="IV7" s="4951">
        <f t="shared" si="88"/>
        <v>500</v>
      </c>
      <c r="IW7" s="4951">
        <f t="shared" ref="IW7" si="89">SUM(IW5:IW6)</f>
        <v>38</v>
      </c>
      <c r="IX7" s="4951">
        <f t="shared" ref="IX7:IY7" si="90">SUM(IX5:IX6)</f>
        <v>112</v>
      </c>
      <c r="IY7" s="4951">
        <f t="shared" si="90"/>
        <v>88</v>
      </c>
      <c r="IZ7" s="4951">
        <f t="shared" ref="IZ7:JA7" si="91">SUM(IZ5:IZ6)</f>
        <v>264</v>
      </c>
      <c r="JA7" s="4951">
        <f t="shared" si="91"/>
        <v>49</v>
      </c>
      <c r="JB7" s="4951">
        <f t="shared" ref="JB7:JC7" si="92">SUM(JB5:JB6)</f>
        <v>60</v>
      </c>
      <c r="JC7" s="4951">
        <f t="shared" si="92"/>
        <v>46</v>
      </c>
      <c r="JD7" s="4951">
        <f t="shared" ref="JD7:JE7" si="93">SUM(JD5:JD6)</f>
        <v>176</v>
      </c>
      <c r="JE7" s="4951">
        <f t="shared" si="93"/>
        <v>288</v>
      </c>
      <c r="JF7" s="4951">
        <f t="shared" ref="JF7:JG7" si="94">SUM(JF5:JF6)</f>
        <v>70</v>
      </c>
      <c r="JG7" s="4951">
        <f t="shared" si="94"/>
        <v>116</v>
      </c>
      <c r="JH7" s="4951">
        <f t="shared" ref="JH7:JI7" si="95">SUM(JH5:JH6)</f>
        <v>28</v>
      </c>
      <c r="JI7" s="4951">
        <f t="shared" si="95"/>
        <v>139</v>
      </c>
      <c r="JJ7" s="4951">
        <f t="shared" ref="JJ7:JK7" si="96">SUM(JJ5:JJ6)</f>
        <v>283</v>
      </c>
      <c r="JK7" s="4951">
        <f t="shared" si="96"/>
        <v>64</v>
      </c>
      <c r="JL7" s="4951">
        <f t="shared" ref="JL7:JM7" si="97">SUM(JL5:JL6)</f>
        <v>26</v>
      </c>
      <c r="JM7" s="4951">
        <f t="shared" si="97"/>
        <v>182</v>
      </c>
      <c r="JN7" s="4951">
        <f t="shared" ref="JN7:JP7" si="98">SUM(JN5:JN6)</f>
        <v>324</v>
      </c>
      <c r="JO7" s="4951">
        <f t="shared" si="98"/>
        <v>63</v>
      </c>
      <c r="JP7" s="4951">
        <f t="shared" si="98"/>
        <v>0</v>
      </c>
      <c r="JQ7" s="4951">
        <f t="shared" ref="JQ7:JR7" si="99">SUM(JQ5:JQ6)</f>
        <v>162</v>
      </c>
      <c r="JR7" s="4951">
        <f t="shared" si="99"/>
        <v>231</v>
      </c>
      <c r="JS7" s="4951">
        <f t="shared" ref="JS7:JT7" si="100">SUM(JS5:JS6)</f>
        <v>141</v>
      </c>
      <c r="JT7" s="4951">
        <f t="shared" si="100"/>
        <v>89</v>
      </c>
      <c r="JU7" s="4951">
        <f t="shared" ref="JU7:JV7" si="101">SUM(JU5:JU6)</f>
        <v>178</v>
      </c>
      <c r="JV7" s="4951">
        <f t="shared" si="101"/>
        <v>151</v>
      </c>
      <c r="JW7" s="4951">
        <f t="shared" ref="JW7:JX7" si="102">SUM(JW5:JW6)</f>
        <v>12</v>
      </c>
      <c r="JX7" s="4951">
        <f t="shared" si="102"/>
        <v>249</v>
      </c>
      <c r="JY7" s="4951">
        <f t="shared" ref="JY7:JZ7" si="103">SUM(JY5:JY6)</f>
        <v>226</v>
      </c>
      <c r="JZ7" s="4951">
        <f t="shared" si="103"/>
        <v>92</v>
      </c>
      <c r="KA7" s="4951">
        <f t="shared" ref="KA7:KB7" si="104">SUM(KA5:KA6)</f>
        <v>222</v>
      </c>
      <c r="KB7" s="4951">
        <f t="shared" si="104"/>
        <v>389</v>
      </c>
      <c r="KC7" s="4951">
        <f t="shared" ref="KC7:KD7" si="105">SUM(KC5:KC6)</f>
        <v>71</v>
      </c>
      <c r="KD7" s="4951">
        <f t="shared" si="105"/>
        <v>58</v>
      </c>
      <c r="KE7" s="4951">
        <f t="shared" ref="KE7:KF7" si="106">SUM(KE5:KE6)</f>
        <v>143</v>
      </c>
      <c r="KF7" s="4951">
        <f t="shared" si="106"/>
        <v>214</v>
      </c>
      <c r="KG7" s="4951">
        <f t="shared" ref="KG7:KH7" si="107">SUM(KG5:KG6)</f>
        <v>575</v>
      </c>
      <c r="KH7" s="4951">
        <f t="shared" si="107"/>
        <v>169</v>
      </c>
      <c r="KI7" s="4951">
        <f t="shared" ref="KI7:KJ7" si="108">SUM(KI5:KI6)</f>
        <v>26</v>
      </c>
      <c r="KJ7" s="4951">
        <f t="shared" si="108"/>
        <v>181</v>
      </c>
      <c r="KK7" s="4951">
        <f t="shared" ref="KK7:KL7" si="109">SUM(KK5:KK6)</f>
        <v>126</v>
      </c>
      <c r="KL7" s="4951">
        <f t="shared" si="109"/>
        <v>403</v>
      </c>
      <c r="KM7" s="4951">
        <f t="shared" ref="KM7:KN7" si="110">SUM(KM5:KM6)</f>
        <v>105</v>
      </c>
      <c r="KN7" s="4951">
        <f t="shared" si="110"/>
        <v>3</v>
      </c>
      <c r="KO7" s="4951">
        <f t="shared" ref="KO7:KP7" si="111">SUM(KO5:KO6)</f>
        <v>133</v>
      </c>
      <c r="KP7" s="4951">
        <f t="shared" si="111"/>
        <v>74</v>
      </c>
      <c r="KQ7" s="4951">
        <f t="shared" ref="KQ7:KR7" si="112">SUM(KQ5:KQ6)</f>
        <v>296</v>
      </c>
      <c r="KR7" s="4951">
        <f t="shared" si="112"/>
        <v>339</v>
      </c>
      <c r="KS7" s="4951">
        <f t="shared" ref="KS7:KT7" si="113">SUM(KS5:KS6)</f>
        <v>21</v>
      </c>
      <c r="KT7" s="4951">
        <f t="shared" si="113"/>
        <v>243</v>
      </c>
      <c r="KU7" s="4951">
        <f t="shared" ref="KU7:KV7" si="114">SUM(KU5:KU6)</f>
        <v>182</v>
      </c>
      <c r="KV7" s="4951">
        <f t="shared" si="114"/>
        <v>60</v>
      </c>
      <c r="KW7" s="4951">
        <f t="shared" ref="KW7:KX7" si="115">SUM(KW5:KW6)</f>
        <v>166</v>
      </c>
      <c r="KX7" s="4951">
        <f t="shared" si="115"/>
        <v>126</v>
      </c>
      <c r="KY7" s="4951">
        <f t="shared" ref="KY7:KZ7" si="116">SUM(KY5:KY6)</f>
        <v>23</v>
      </c>
      <c r="KZ7" s="4951">
        <f t="shared" si="116"/>
        <v>248</v>
      </c>
      <c r="LA7" s="4951">
        <f t="shared" ref="LA7:LB7" si="117">SUM(LA5:LA6)</f>
        <v>261</v>
      </c>
      <c r="LB7" s="4951">
        <f t="shared" si="117"/>
        <v>286</v>
      </c>
      <c r="LC7" s="4951">
        <f t="shared" ref="LC7:LD7" si="118">SUM(LC5:LC6)</f>
        <v>126</v>
      </c>
      <c r="LD7" s="4951">
        <f t="shared" si="118"/>
        <v>222</v>
      </c>
      <c r="LE7" s="4951">
        <f t="shared" ref="LE7:LF7" si="119">SUM(LE5:LE6)</f>
        <v>226</v>
      </c>
      <c r="LF7" s="4951">
        <f t="shared" si="119"/>
        <v>410</v>
      </c>
      <c r="LG7" s="4951">
        <f t="shared" ref="LG7:LH7" si="120">SUM(LG5:LG6)</f>
        <v>95</v>
      </c>
      <c r="LH7" s="4951">
        <f t="shared" si="120"/>
        <v>53</v>
      </c>
      <c r="LI7" s="4951">
        <f t="shared" ref="LI7:LJ7" si="121">SUM(LI5:LI6)</f>
        <v>169</v>
      </c>
      <c r="LJ7" s="4951">
        <f t="shared" si="121"/>
        <v>121</v>
      </c>
      <c r="LK7" s="4951">
        <f t="shared" ref="LK7:LL7" si="122">SUM(LK5:LK6)</f>
        <v>217</v>
      </c>
      <c r="LL7" s="4951">
        <f t="shared" si="122"/>
        <v>0</v>
      </c>
      <c r="LM7" s="4951">
        <f t="shared" ref="LM7:LN7" si="123">SUM(LM5:LM6)</f>
        <v>81</v>
      </c>
      <c r="LN7" s="4951">
        <f t="shared" si="123"/>
        <v>79</v>
      </c>
      <c r="LO7" s="4951">
        <f t="shared" ref="LO7:LP7" si="124">SUM(LO5:LO6)</f>
        <v>72</v>
      </c>
      <c r="LP7" s="4951">
        <f t="shared" si="124"/>
        <v>263</v>
      </c>
      <c r="LQ7" s="4951">
        <f t="shared" ref="LQ7:LR7" si="125">SUM(LQ5:LQ6)</f>
        <v>8</v>
      </c>
      <c r="LR7" s="4951">
        <f t="shared" si="125"/>
        <v>91</v>
      </c>
      <c r="LS7" s="4951">
        <f t="shared" ref="LS7:LT7" si="126">SUM(LS5:LS6)</f>
        <v>93</v>
      </c>
      <c r="LT7" s="4951">
        <f t="shared" si="126"/>
        <v>82</v>
      </c>
      <c r="LU7" s="4951">
        <f t="shared" ref="LU7:LV7" si="127">SUM(LU5:LU6)</f>
        <v>226</v>
      </c>
      <c r="LV7" s="4951">
        <f t="shared" si="127"/>
        <v>52</v>
      </c>
      <c r="LW7" s="4951">
        <f t="shared" ref="LW7:LX7" si="128">SUM(LW5:LW6)</f>
        <v>11</v>
      </c>
      <c r="LX7" s="4951">
        <f t="shared" si="128"/>
        <v>71</v>
      </c>
      <c r="LY7" s="4951">
        <f t="shared" ref="LY7:LZ7" si="129">SUM(LY5:LY6)</f>
        <v>61</v>
      </c>
      <c r="LZ7" s="4951">
        <f t="shared" si="129"/>
        <v>197</v>
      </c>
      <c r="MA7" s="4951">
        <f t="shared" ref="MA7:MB7" si="130">SUM(MA5:MA6)</f>
        <v>27</v>
      </c>
      <c r="MB7" s="4951">
        <f t="shared" si="130"/>
        <v>17</v>
      </c>
      <c r="MC7" s="4951">
        <f t="shared" ref="MC7:MD7" si="131">SUM(MC5:MC6)</f>
        <v>37</v>
      </c>
      <c r="MD7" s="4951">
        <f t="shared" si="131"/>
        <v>71</v>
      </c>
      <c r="ME7" s="4951">
        <f t="shared" ref="ME7:MF7" si="132">SUM(ME5:ME6)</f>
        <v>101</v>
      </c>
      <c r="MF7" s="4951">
        <f t="shared" si="132"/>
        <v>16</v>
      </c>
      <c r="MG7" s="4951">
        <f t="shared" ref="MG7:MH7" si="133">SUM(MG5:MG6)</f>
        <v>24</v>
      </c>
      <c r="MH7" s="4951">
        <f t="shared" si="133"/>
        <v>15</v>
      </c>
      <c r="MI7" s="4951">
        <f t="shared" ref="MI7:MJ7" si="134">SUM(MI5:MI6)</f>
        <v>15</v>
      </c>
      <c r="MJ7" s="4951">
        <f t="shared" si="134"/>
        <v>59</v>
      </c>
      <c r="MK7" s="4951">
        <f t="shared" ref="MK7:ML7" si="135">SUM(MK5:MK6)</f>
        <v>19</v>
      </c>
      <c r="ML7" s="4951">
        <f t="shared" si="135"/>
        <v>5</v>
      </c>
      <c r="MM7" s="4951">
        <f t="shared" ref="MM7:MN7" si="136">SUM(MM5:MM6)</f>
        <v>15</v>
      </c>
      <c r="MN7" s="4951">
        <f t="shared" si="136"/>
        <v>14</v>
      </c>
      <c r="MO7" s="4951">
        <f t="shared" ref="MO7:MP7" si="137">SUM(MO5:MO6)</f>
        <v>48</v>
      </c>
      <c r="MP7" s="4951">
        <f t="shared" si="137"/>
        <v>19</v>
      </c>
      <c r="MQ7" s="4951">
        <f t="shared" ref="MQ7:MR7" si="138">SUM(MQ5:MQ6)</f>
        <v>2</v>
      </c>
      <c r="MR7" s="4951">
        <f t="shared" si="138"/>
        <v>16</v>
      </c>
      <c r="MS7" s="4951">
        <f t="shared" ref="MS7:MT7" si="139">SUM(MS5:MS6)</f>
        <v>15</v>
      </c>
      <c r="MT7" s="4951">
        <f t="shared" si="139"/>
        <v>59</v>
      </c>
      <c r="MU7" s="4951">
        <f t="shared" ref="MU7:MV7" si="140">SUM(MU5:MU6)</f>
        <v>6</v>
      </c>
      <c r="MV7" s="4951">
        <f t="shared" si="140"/>
        <v>30</v>
      </c>
      <c r="MW7" s="4951">
        <f t="shared" ref="MW7:MX7" si="141">SUM(MW5:MW6)</f>
        <v>14</v>
      </c>
      <c r="MX7" s="4951">
        <f t="shared" si="141"/>
        <v>18</v>
      </c>
      <c r="MY7" s="4951">
        <f t="shared" ref="MY7:MZ7" si="142">SUM(MY5:MY6)</f>
        <v>50</v>
      </c>
      <c r="MZ7" s="4951">
        <f t="shared" si="142"/>
        <v>21</v>
      </c>
      <c r="NA7" s="4951">
        <f t="shared" ref="NA7:NB7" si="143">SUM(NA5:NA6)</f>
        <v>0</v>
      </c>
      <c r="NB7" s="4951">
        <f t="shared" si="143"/>
        <v>5</v>
      </c>
      <c r="NC7" s="4951">
        <f t="shared" ref="NC7:ND7" si="144">SUM(NC5:NC6)</f>
        <v>16</v>
      </c>
      <c r="ND7" s="4951">
        <f t="shared" si="144"/>
        <v>33</v>
      </c>
      <c r="NE7" s="4951">
        <f t="shared" ref="NE7:NF7" si="145">SUM(NE5:NE6)</f>
        <v>10</v>
      </c>
      <c r="NF7" s="4951">
        <f t="shared" si="145"/>
        <v>3</v>
      </c>
      <c r="NG7" s="4951">
        <f t="shared" ref="NG7:NH7" si="146">SUM(NG5:NG6)</f>
        <v>14</v>
      </c>
      <c r="NH7" s="4951">
        <f t="shared" si="146"/>
        <v>22</v>
      </c>
      <c r="NI7" s="4951">
        <f t="shared" ref="NI7:NJ7" si="147">SUM(NI5:NI6)</f>
        <v>30</v>
      </c>
      <c r="NJ7" s="4951">
        <f t="shared" si="147"/>
        <v>11</v>
      </c>
      <c r="NK7" s="4951">
        <f t="shared" ref="NK7:NL7" si="148">SUM(NK5:NK6)</f>
        <v>7</v>
      </c>
      <c r="NL7" s="4951">
        <f t="shared" si="148"/>
        <v>8</v>
      </c>
      <c r="NM7" s="4951">
        <f t="shared" ref="NM7:NN7" si="149">SUM(NM5:NM6)</f>
        <v>12</v>
      </c>
      <c r="NN7" s="4951">
        <f t="shared" si="149"/>
        <v>32</v>
      </c>
      <c r="NO7" s="4951">
        <f t="shared" ref="NO7:NP7" si="150">SUM(NO5:NO6)</f>
        <v>25</v>
      </c>
      <c r="NP7" s="4951">
        <f t="shared" si="150"/>
        <v>0</v>
      </c>
      <c r="NQ7" s="4951">
        <f t="shared" ref="NQ7:NR7" si="151">SUM(NQ5:NQ6)</f>
        <v>8</v>
      </c>
      <c r="NR7" s="4951">
        <f t="shared" si="151"/>
        <v>33</v>
      </c>
      <c r="NS7" s="4951">
        <f t="shared" ref="NS7:NT7" si="152">SUM(NS5:NS6)</f>
        <v>7</v>
      </c>
      <c r="NT7" s="4951">
        <f t="shared" si="152"/>
        <v>5</v>
      </c>
      <c r="NU7" s="4951">
        <f t="shared" ref="NU7:NV7" si="153">SUM(NU5:NU6)</f>
        <v>6</v>
      </c>
      <c r="NV7" s="4951">
        <f t="shared" si="153"/>
        <v>6</v>
      </c>
      <c r="NW7" s="4951">
        <f t="shared" ref="NW7:NX7" si="154">SUM(NW5:NW6)</f>
        <v>40</v>
      </c>
      <c r="NX7" s="4951">
        <f t="shared" si="154"/>
        <v>12</v>
      </c>
      <c r="NY7" s="4951">
        <f t="shared" ref="NY7:NZ7" si="155">SUM(NY5:NY6)</f>
        <v>0</v>
      </c>
      <c r="NZ7" s="4951">
        <f t="shared" si="155"/>
        <v>4</v>
      </c>
      <c r="OA7" s="4951">
        <f t="shared" ref="OA7:OB7" si="156">SUM(OA5:OA6)</f>
        <v>6</v>
      </c>
      <c r="OB7" s="4951">
        <f t="shared" si="156"/>
        <v>27</v>
      </c>
      <c r="OC7" s="4951">
        <f t="shared" ref="OC7:OD7" si="157">SUM(OC5:OC6)</f>
        <v>22</v>
      </c>
      <c r="OD7" s="4951">
        <f t="shared" si="157"/>
        <v>1</v>
      </c>
      <c r="OE7" s="4951">
        <f t="shared" ref="OE7:OF7" si="158">SUM(OE5:OE6)</f>
        <v>4</v>
      </c>
      <c r="OF7" s="4951">
        <f t="shared" si="158"/>
        <v>4</v>
      </c>
      <c r="OG7" s="4951">
        <f t="shared" ref="OG7:OH7" si="159">SUM(OG5:OG6)</f>
        <v>24</v>
      </c>
      <c r="OH7" s="4951">
        <f t="shared" si="159"/>
        <v>15</v>
      </c>
      <c r="OI7" s="4951">
        <f t="shared" ref="OI7:OJ7" si="160">SUM(OI5:OI6)</f>
        <v>4</v>
      </c>
      <c r="OJ7" s="4951">
        <f t="shared" si="160"/>
        <v>5</v>
      </c>
      <c r="OK7" s="4951">
        <f t="shared" ref="OK7:OL7" si="161">SUM(OK5:OK6)</f>
        <v>10</v>
      </c>
      <c r="OL7" s="4951">
        <f t="shared" si="161"/>
        <v>23</v>
      </c>
      <c r="OM7" s="4951">
        <f t="shared" ref="OM7:ON7" si="162">SUM(OM5:OM6)</f>
        <v>14</v>
      </c>
      <c r="ON7" s="4951">
        <f t="shared" si="162"/>
        <v>0</v>
      </c>
      <c r="OO7" s="4951">
        <f t="shared" ref="OO7:OP7" si="163">SUM(OO5:OO6)</f>
        <v>0</v>
      </c>
      <c r="OP7" s="4951">
        <f t="shared" si="163"/>
        <v>4</v>
      </c>
      <c r="OQ7" s="4951">
        <f t="shared" ref="OQ7:OR7" si="164">SUM(OQ5:OQ6)</f>
        <v>17</v>
      </c>
      <c r="OR7" s="4951">
        <f t="shared" si="164"/>
        <v>23</v>
      </c>
      <c r="OS7" s="4951">
        <f t="shared" ref="OS7:OT7" si="165">SUM(OS5:OS6)</f>
        <v>1</v>
      </c>
      <c r="OT7" s="4951">
        <f t="shared" si="165"/>
        <v>1</v>
      </c>
      <c r="OU7" s="4951">
        <f t="shared" ref="OU7:OV7" si="166">SUM(OU5:OU6)</f>
        <v>12</v>
      </c>
      <c r="OV7" s="4951">
        <f t="shared" si="166"/>
        <v>25</v>
      </c>
      <c r="OW7" s="4951">
        <f t="shared" ref="OW7:OX7" si="167">SUM(OW5:OW6)</f>
        <v>10</v>
      </c>
      <c r="OX7" s="4951">
        <f t="shared" si="167"/>
        <v>2</v>
      </c>
      <c r="OY7" s="4951">
        <f t="shared" ref="OY7:OZ7" si="168">SUM(OY5:OY6)</f>
        <v>8</v>
      </c>
      <c r="OZ7" s="4951">
        <f t="shared" si="168"/>
        <v>7</v>
      </c>
      <c r="PA7" s="4951">
        <f t="shared" ref="PA7:PB7" si="169">SUM(PA5:PA6)</f>
        <v>24</v>
      </c>
      <c r="PB7" s="4951">
        <f t="shared" si="169"/>
        <v>11</v>
      </c>
      <c r="PC7" s="4951">
        <f t="shared" ref="PC7:PD7" si="170">SUM(PC5:PC6)</f>
        <v>0</v>
      </c>
      <c r="PD7" s="4951">
        <f t="shared" si="170"/>
        <v>2</v>
      </c>
      <c r="PE7" s="4951">
        <f t="shared" ref="PE7:PF7" si="171">SUM(PE5:PE6)</f>
        <v>16</v>
      </c>
      <c r="PF7" s="4951">
        <f t="shared" si="171"/>
        <v>29</v>
      </c>
      <c r="PG7" s="4951">
        <f t="shared" ref="PG7:PH7" si="172">SUM(PG5:PG6)</f>
        <v>20</v>
      </c>
      <c r="PH7" s="4951">
        <f t="shared" si="172"/>
        <v>3</v>
      </c>
      <c r="PI7" s="4951">
        <f t="shared" ref="PI7:PJ7" si="173">SUM(PI5:PI6)</f>
        <v>2</v>
      </c>
      <c r="PJ7" s="4951">
        <f t="shared" si="173"/>
        <v>0</v>
      </c>
      <c r="PK7" s="4951">
        <f t="shared" ref="PK7:PL7" si="174">SUM(PK5:PK6)</f>
        <v>6</v>
      </c>
      <c r="PL7" s="4951">
        <f t="shared" si="174"/>
        <v>33</v>
      </c>
      <c r="PM7" s="4951">
        <f t="shared" ref="PM7:PN7" si="175">SUM(PM5:PM6)</f>
        <v>1</v>
      </c>
      <c r="PN7" s="4951">
        <f t="shared" si="175"/>
        <v>4</v>
      </c>
      <c r="PO7" s="4951">
        <f t="shared" ref="PO7:PP7" si="176">SUM(PO5:PO6)</f>
        <v>6</v>
      </c>
      <c r="PP7" s="4951">
        <f t="shared" si="176"/>
        <v>24</v>
      </c>
      <c r="PQ7" s="4951">
        <f t="shared" ref="PQ7:PR7" si="177">SUM(PQ5:PQ6)</f>
        <v>1</v>
      </c>
      <c r="PR7" s="4951">
        <f t="shared" si="177"/>
        <v>8</v>
      </c>
      <c r="PS7" s="4951">
        <f t="shared" ref="PS7:PT7" si="178">SUM(PS5:PS6)</f>
        <v>3</v>
      </c>
      <c r="PT7" s="4951">
        <f t="shared" si="178"/>
        <v>3</v>
      </c>
      <c r="PU7" s="4951">
        <f t="shared" ref="PU7:PV7" si="179">SUM(PU5:PU6)</f>
        <v>35</v>
      </c>
      <c r="PV7" s="4951">
        <f t="shared" si="179"/>
        <v>5</v>
      </c>
      <c r="PW7" s="4951">
        <f t="shared" ref="PW7:PX7" si="180">SUM(PW5:PW6)</f>
        <v>6</v>
      </c>
      <c r="PX7" s="4951">
        <f t="shared" si="180"/>
        <v>0</v>
      </c>
      <c r="PY7" s="4951">
        <f t="shared" ref="PY7:PZ7" si="181">SUM(PY5:PY6)</f>
        <v>2</v>
      </c>
      <c r="PZ7" s="4951">
        <f t="shared" si="181"/>
        <v>20</v>
      </c>
      <c r="QA7" s="4951">
        <f t="shared" ref="QA7:QB7" si="182">SUM(QA5:QA6)</f>
        <v>8</v>
      </c>
      <c r="QB7" s="4951">
        <f t="shared" si="182"/>
        <v>4</v>
      </c>
      <c r="QC7" s="4951">
        <f t="shared" ref="QC7:QD7" si="183">SUM(QC5:QC6)</f>
        <v>0</v>
      </c>
      <c r="QD7" s="4951">
        <f t="shared" si="183"/>
        <v>5</v>
      </c>
      <c r="QE7" s="4951">
        <f t="shared" ref="QE7:QF7" si="184">SUM(QE5:QE6)</f>
        <v>25</v>
      </c>
      <c r="QF7" s="4951">
        <f t="shared" si="184"/>
        <v>1</v>
      </c>
      <c r="QG7" s="4951">
        <f t="shared" ref="QG7:QH7" si="185">SUM(QG5:QG6)</f>
        <v>0</v>
      </c>
      <c r="QH7" s="4951">
        <f t="shared" si="185"/>
        <v>0</v>
      </c>
      <c r="QI7" s="4951">
        <f t="shared" ref="QI7:QJ7" si="186">SUM(QI5:QI6)</f>
        <v>0</v>
      </c>
      <c r="QJ7" s="4951">
        <f t="shared" si="186"/>
        <v>0</v>
      </c>
      <c r="QK7" s="4951">
        <f t="shared" ref="QK7:QL7" si="187">SUM(QK5:QK6)</f>
        <v>0</v>
      </c>
      <c r="QL7" s="4951">
        <f t="shared" si="187"/>
        <v>0</v>
      </c>
      <c r="QM7" s="4951">
        <f t="shared" ref="QM7:QN7" si="188">SUM(QM5:QM6)</f>
        <v>0</v>
      </c>
      <c r="QN7" s="4951">
        <f t="shared" si="188"/>
        <v>0</v>
      </c>
      <c r="QO7" s="4951">
        <f t="shared" ref="QO7:QP7" si="189">SUM(QO5:QO6)</f>
        <v>0</v>
      </c>
      <c r="QP7" s="4951">
        <f t="shared" si="189"/>
        <v>0</v>
      </c>
      <c r="QQ7" s="4951">
        <f t="shared" ref="QQ7:QR7" si="190">SUM(QQ5:QQ6)</f>
        <v>0</v>
      </c>
      <c r="QR7" s="4951">
        <f t="shared" si="190"/>
        <v>0</v>
      </c>
      <c r="QS7" s="4951">
        <f t="shared" ref="QS7:QT7" si="191">SUM(QS5:QS6)</f>
        <v>0</v>
      </c>
      <c r="QT7" s="4951">
        <f t="shared" si="191"/>
        <v>0</v>
      </c>
      <c r="QU7" s="4951">
        <f t="shared" ref="QU7:QV7" si="192">SUM(QU5:QU6)</f>
        <v>0</v>
      </c>
      <c r="QV7" s="4951">
        <f t="shared" si="192"/>
        <v>0</v>
      </c>
      <c r="QW7" s="4951">
        <f t="shared" ref="QW7:QX7" si="193">SUM(QW5:QW6)</f>
        <v>0</v>
      </c>
      <c r="QX7" s="4951">
        <f t="shared" si="193"/>
        <v>0</v>
      </c>
      <c r="QY7" s="4951">
        <f t="shared" ref="QY7:QZ7" si="194">SUM(QY5:QY6)</f>
        <v>0</v>
      </c>
      <c r="QZ7" s="4951">
        <f t="shared" si="194"/>
        <v>0</v>
      </c>
      <c r="RA7" s="4951">
        <f t="shared" ref="RA7:RB7" si="195">SUM(RA5:RA6)</f>
        <v>0</v>
      </c>
      <c r="RB7" s="4951">
        <f t="shared" si="195"/>
        <v>0</v>
      </c>
      <c r="RC7" s="4951">
        <f t="shared" ref="RC7:RD7" si="196">SUM(RC5:RC6)</f>
        <v>0</v>
      </c>
      <c r="RD7" s="4951">
        <f t="shared" si="196"/>
        <v>0</v>
      </c>
      <c r="RE7" s="4951">
        <f t="shared" ref="RE7:RF7" si="197">SUM(RE5:RE6)</f>
        <v>0</v>
      </c>
      <c r="RF7" s="4951">
        <f t="shared" si="197"/>
        <v>0</v>
      </c>
      <c r="RG7" s="4951">
        <f t="shared" ref="RG7:RH7" si="198">SUM(RG5:RG6)</f>
        <v>0</v>
      </c>
      <c r="RH7" s="4951">
        <f t="shared" si="198"/>
        <v>0</v>
      </c>
      <c r="RI7" s="4951">
        <f t="shared" ref="RI7:RJ7" si="199">SUM(RI5:RI6)</f>
        <v>0</v>
      </c>
      <c r="RJ7" s="4951">
        <f t="shared" si="199"/>
        <v>0</v>
      </c>
      <c r="RK7" s="4951">
        <f t="shared" ref="RK7:RL7" si="200">SUM(RK5:RK6)</f>
        <v>0</v>
      </c>
      <c r="RL7" s="4951">
        <f t="shared" si="200"/>
        <v>0</v>
      </c>
      <c r="RM7" s="4951">
        <f t="shared" ref="RM7:RN7" si="201">SUM(RM5:RM6)</f>
        <v>0</v>
      </c>
      <c r="RN7" s="4951">
        <f t="shared" si="201"/>
        <v>0</v>
      </c>
      <c r="RO7" s="4951">
        <f t="shared" ref="RO7:RP7" si="202">SUM(RO5:RO6)</f>
        <v>0</v>
      </c>
      <c r="RP7" s="4951">
        <f t="shared" si="202"/>
        <v>0</v>
      </c>
      <c r="RQ7" s="4951">
        <f t="shared" ref="RQ7:RR7" si="203">SUM(RQ5:RQ6)</f>
        <v>0</v>
      </c>
      <c r="RR7" s="4951">
        <f t="shared" si="203"/>
        <v>0</v>
      </c>
      <c r="RS7" s="4951">
        <f t="shared" ref="RS7:RT7" si="204">SUM(RS5:RS6)</f>
        <v>0</v>
      </c>
      <c r="RT7" s="4951">
        <f t="shared" si="204"/>
        <v>0</v>
      </c>
      <c r="RU7" s="4951">
        <f t="shared" ref="RU7:RV7" si="205">SUM(RU5:RU6)</f>
        <v>0</v>
      </c>
      <c r="RV7" s="4951">
        <f t="shared" si="205"/>
        <v>0</v>
      </c>
      <c r="RW7" s="4951">
        <f t="shared" ref="RW7:RX7" si="206">SUM(RW5:RW6)</f>
        <v>0</v>
      </c>
      <c r="RX7" s="4951">
        <f t="shared" si="206"/>
        <v>0</v>
      </c>
      <c r="RY7" s="4951">
        <f t="shared" ref="RY7:RZ7" si="207">SUM(RY5:RY6)</f>
        <v>0</v>
      </c>
      <c r="RZ7" s="4951">
        <f t="shared" si="207"/>
        <v>0</v>
      </c>
      <c r="SA7" s="4951">
        <f t="shared" ref="SA7:SB7" si="208">SUM(SA5:SA6)</f>
        <v>0</v>
      </c>
      <c r="SB7" s="4951">
        <f t="shared" si="208"/>
        <v>0</v>
      </c>
      <c r="SC7" s="4951">
        <f t="shared" ref="SC7:SD7" si="209">SUM(SC5:SC6)</f>
        <v>0</v>
      </c>
      <c r="SD7" s="4951">
        <f t="shared" si="209"/>
        <v>0</v>
      </c>
      <c r="SE7" s="4951">
        <f t="shared" ref="SE7:SF7" si="210">SUM(SE5:SE6)</f>
        <v>0</v>
      </c>
      <c r="SF7" s="4951">
        <f t="shared" si="210"/>
        <v>0</v>
      </c>
      <c r="SG7" s="4951">
        <f t="shared" ref="SG7:SH7" si="211">SUM(SG5:SG6)</f>
        <v>0</v>
      </c>
      <c r="SH7" s="4951">
        <f t="shared" si="211"/>
        <v>0</v>
      </c>
      <c r="SI7" s="4951">
        <f t="shared" ref="SI7:SJ7" si="212">SUM(SI5:SI6)</f>
        <v>0</v>
      </c>
      <c r="SJ7" s="4951">
        <f t="shared" si="212"/>
        <v>0</v>
      </c>
      <c r="SK7" s="4951">
        <f t="shared" ref="SK7:SL7" si="213">SUM(SK5:SK6)</f>
        <v>0</v>
      </c>
      <c r="SL7" s="4951">
        <f t="shared" si="213"/>
        <v>0</v>
      </c>
      <c r="SM7" s="4951">
        <f t="shared" ref="SM7:SN7" si="214">SUM(SM5:SM6)</f>
        <v>0</v>
      </c>
      <c r="SN7" s="4951">
        <f t="shared" si="214"/>
        <v>0</v>
      </c>
      <c r="SO7" s="4951">
        <f t="shared" ref="SO7:SP7" si="215">SUM(SO5:SO6)</f>
        <v>0</v>
      </c>
      <c r="SP7" s="4951">
        <f t="shared" si="215"/>
        <v>0</v>
      </c>
      <c r="SQ7" s="4951">
        <f t="shared" ref="SQ7:SR7" si="216">SUM(SQ5:SQ6)</f>
        <v>0</v>
      </c>
      <c r="SR7" s="4951">
        <f t="shared" si="216"/>
        <v>0</v>
      </c>
      <c r="SS7" s="4951">
        <f t="shared" ref="SS7:ST7" si="217">SUM(SS5:SS6)</f>
        <v>0</v>
      </c>
      <c r="ST7" s="4951">
        <f t="shared" si="217"/>
        <v>0</v>
      </c>
      <c r="SU7" s="4951">
        <f t="shared" ref="SU7:SV7" si="218">SUM(SU5:SU6)</f>
        <v>0</v>
      </c>
      <c r="SV7" s="4951">
        <f t="shared" si="218"/>
        <v>0</v>
      </c>
      <c r="SW7" s="4951">
        <f t="shared" ref="SW7:SX7" si="219">SUM(SW5:SW6)</f>
        <v>0</v>
      </c>
      <c r="SX7" s="4951">
        <f t="shared" si="219"/>
        <v>0</v>
      </c>
      <c r="SY7" s="4951">
        <f t="shared" ref="SY7:SZ7" si="220">SUM(SY5:SY6)</f>
        <v>0</v>
      </c>
      <c r="SZ7" s="4951">
        <f t="shared" si="220"/>
        <v>0</v>
      </c>
      <c r="TA7" s="4951">
        <f t="shared" ref="TA7:TB7" si="221">SUM(TA5:TA6)</f>
        <v>0</v>
      </c>
      <c r="TB7" s="4951">
        <f t="shared" si="221"/>
        <v>0</v>
      </c>
      <c r="TC7" s="4951">
        <f t="shared" ref="TC7:TD7" si="222">SUM(TC5:TC6)</f>
        <v>0</v>
      </c>
      <c r="TD7" s="4951">
        <f t="shared" si="222"/>
        <v>0</v>
      </c>
      <c r="TE7" s="4951">
        <f t="shared" ref="TE7:TF7" si="223">SUM(TE5:TE6)</f>
        <v>0</v>
      </c>
      <c r="TF7" s="4951">
        <f t="shared" si="223"/>
        <v>0</v>
      </c>
      <c r="TG7" s="4951">
        <f t="shared" ref="TG7:TH7" si="224">SUM(TG5:TG6)</f>
        <v>0</v>
      </c>
      <c r="TH7" s="4951">
        <f t="shared" si="224"/>
        <v>0</v>
      </c>
      <c r="TI7" s="4951">
        <f t="shared" ref="TI7:TJ7" si="225">SUM(TI5:TI6)</f>
        <v>0</v>
      </c>
      <c r="TJ7" s="4951">
        <f t="shared" si="225"/>
        <v>0</v>
      </c>
      <c r="TK7" s="4951">
        <f t="shared" ref="TK7:TL7" si="226">SUM(TK5:TK6)</f>
        <v>0</v>
      </c>
      <c r="TL7" s="4951">
        <f t="shared" si="226"/>
        <v>0</v>
      </c>
    </row>
    <row r="8" spans="1:532" ht="12.6" thickBot="1" x14ac:dyDescent="0.25">
      <c r="A8" s="4949"/>
    </row>
    <row r="9" spans="1:532" ht="12.6" thickBot="1" x14ac:dyDescent="0.3">
      <c r="A9" s="3125" t="s">
        <v>790</v>
      </c>
      <c r="B9" s="4952"/>
      <c r="C9" s="4952"/>
      <c r="D9" s="4952"/>
      <c r="E9" s="4952"/>
      <c r="F9" s="4952"/>
      <c r="G9" s="4952"/>
      <c r="H9" s="4952"/>
      <c r="I9" s="4952"/>
      <c r="J9" s="4952"/>
      <c r="K9" s="4952"/>
      <c r="L9" s="4952"/>
      <c r="M9" s="4952"/>
      <c r="N9" s="4952"/>
      <c r="O9" s="4952"/>
      <c r="P9" s="4952"/>
      <c r="Q9" s="4952"/>
      <c r="R9" s="4952"/>
      <c r="S9" s="4952"/>
      <c r="T9" s="4952"/>
      <c r="U9" s="4952"/>
      <c r="V9" s="4952"/>
      <c r="W9" s="4952"/>
      <c r="X9" s="4952"/>
      <c r="Y9" s="4952"/>
      <c r="Z9" s="4952"/>
      <c r="AA9" s="4952"/>
      <c r="AB9" s="4952"/>
      <c r="AC9" s="4952"/>
      <c r="AD9" s="4952"/>
      <c r="AE9" s="4952"/>
      <c r="AF9" s="4952"/>
      <c r="AG9" s="4952"/>
      <c r="AH9" s="4952"/>
      <c r="AI9" s="4952"/>
      <c r="AJ9" s="4952"/>
      <c r="AK9" s="4952"/>
      <c r="AL9" s="4952"/>
      <c r="AM9" s="4952"/>
      <c r="AN9" s="4952"/>
      <c r="AO9" s="4952"/>
      <c r="AP9" s="4952"/>
      <c r="AQ9" s="4952"/>
      <c r="AR9" s="4952"/>
      <c r="AS9" s="4952"/>
      <c r="AT9" s="4952"/>
      <c r="AU9" s="4952"/>
      <c r="AV9" s="4952"/>
      <c r="AW9" s="4952"/>
      <c r="AX9" s="4952"/>
      <c r="AY9" s="4952"/>
      <c r="AZ9" s="4952"/>
      <c r="BA9" s="4952"/>
      <c r="BB9" s="4952"/>
      <c r="BC9" s="4952"/>
      <c r="BD9" s="4952"/>
      <c r="BE9" s="4952"/>
      <c r="BF9" s="4952"/>
      <c r="BG9" s="4952"/>
      <c r="BH9" s="4952"/>
      <c r="BI9" s="4952"/>
      <c r="BJ9" s="4952"/>
      <c r="BK9" s="4952"/>
      <c r="BL9" s="4952"/>
      <c r="BM9" s="4952"/>
      <c r="BN9" s="4952"/>
      <c r="BO9" s="4952"/>
      <c r="BP9" s="4952"/>
      <c r="BQ9" s="4952"/>
      <c r="BR9" s="4952"/>
      <c r="BS9" s="4952"/>
      <c r="BT9" s="4952"/>
      <c r="BU9" s="4952"/>
      <c r="BV9" s="4952"/>
      <c r="BW9" s="4952"/>
      <c r="BX9" s="4952"/>
      <c r="BY9" s="4952"/>
      <c r="BZ9" s="4952"/>
      <c r="CA9" s="4952"/>
      <c r="CB9" s="4952"/>
      <c r="CC9" s="4952"/>
      <c r="CD9" s="4952"/>
      <c r="CE9" s="4952"/>
      <c r="CF9" s="4952"/>
      <c r="CG9" s="4952"/>
      <c r="CH9" s="4952"/>
      <c r="CI9" s="4952"/>
      <c r="CJ9" s="4952"/>
      <c r="CK9" s="4952"/>
      <c r="CL9" s="4952"/>
      <c r="CM9" s="4952"/>
      <c r="CN9" s="4952"/>
      <c r="CO9" s="4952"/>
      <c r="CP9" s="4952"/>
      <c r="CQ9" s="4952"/>
      <c r="CR9" s="4952"/>
      <c r="CS9" s="4952"/>
      <c r="CT9" s="4952"/>
      <c r="CU9" s="4952"/>
      <c r="CV9" s="4952"/>
      <c r="CW9" s="4952"/>
      <c r="CX9" s="4952"/>
      <c r="CY9" s="4952"/>
      <c r="CZ9" s="4952"/>
      <c r="DA9" s="4952"/>
      <c r="DB9" s="4952"/>
      <c r="DC9" s="4952"/>
      <c r="DD9" s="4952"/>
      <c r="DE9" s="4952"/>
      <c r="DF9" s="4952"/>
      <c r="DG9" s="4952"/>
      <c r="DH9" s="4952"/>
      <c r="DI9" s="4952"/>
      <c r="DJ9" s="4952"/>
      <c r="DK9" s="4952"/>
      <c r="DL9" s="4952"/>
      <c r="DM9" s="4952"/>
      <c r="DN9" s="4952"/>
      <c r="DO9" s="4952"/>
      <c r="DP9" s="4952"/>
      <c r="DQ9" s="4952"/>
      <c r="DR9" s="4952"/>
      <c r="DS9" s="4952"/>
      <c r="DT9" s="4952"/>
      <c r="DU9" s="4952"/>
      <c r="DV9" s="4952"/>
      <c r="DW9" s="4952"/>
      <c r="DX9" s="4952"/>
      <c r="DY9" s="4952"/>
      <c r="DZ9" s="4952"/>
      <c r="EA9" s="4952"/>
      <c r="EB9" s="4952"/>
      <c r="EC9" s="4952"/>
      <c r="ED9" s="4952"/>
      <c r="EE9" s="4952"/>
      <c r="EF9" s="4952"/>
      <c r="EG9" s="4952"/>
      <c r="EH9" s="4952"/>
      <c r="EI9" s="4952"/>
      <c r="EJ9" s="4952"/>
      <c r="EK9" s="4952"/>
      <c r="EL9" s="4952"/>
      <c r="EM9" s="4952"/>
      <c r="EN9" s="4952"/>
      <c r="EO9" s="4952"/>
      <c r="EP9" s="4952"/>
      <c r="EQ9" s="4952"/>
      <c r="ER9" s="4952"/>
      <c r="ES9" s="4952"/>
      <c r="ET9" s="4952"/>
      <c r="EU9" s="4952"/>
      <c r="EV9" s="4952"/>
      <c r="EW9" s="4952"/>
      <c r="EX9" s="4952"/>
      <c r="EY9" s="4952"/>
      <c r="EZ9" s="4952"/>
      <c r="FA9" s="4952"/>
      <c r="FB9" s="4952"/>
      <c r="FC9" s="4952"/>
      <c r="FD9" s="4952"/>
      <c r="FE9" s="4952"/>
      <c r="FF9" s="4952"/>
      <c r="FG9" s="4952"/>
      <c r="FH9" s="4952"/>
      <c r="FI9" s="4952"/>
      <c r="FJ9" s="4952"/>
      <c r="FK9" s="4952"/>
      <c r="FL9" s="4952"/>
      <c r="FM9" s="4952"/>
      <c r="FN9" s="4952"/>
      <c r="FO9" s="4952"/>
      <c r="FP9" s="4952"/>
      <c r="FQ9" s="4952"/>
      <c r="FR9" s="4952"/>
      <c r="FS9" s="4952"/>
      <c r="FT9" s="4952"/>
      <c r="FU9" s="4952"/>
      <c r="FV9" s="4952"/>
      <c r="FW9" s="4952"/>
      <c r="FX9" s="4952"/>
      <c r="FY9" s="4952"/>
      <c r="FZ9" s="4952"/>
      <c r="GA9" s="4952"/>
      <c r="GB9" s="4952"/>
      <c r="GC9" s="4952"/>
      <c r="GD9" s="4952"/>
      <c r="GE9" s="4952"/>
      <c r="GF9" s="4952"/>
      <c r="GG9" s="4952"/>
      <c r="GH9" s="4952"/>
      <c r="GI9" s="4952"/>
      <c r="GJ9" s="4952"/>
      <c r="GK9" s="4952"/>
      <c r="GL9" s="4952"/>
      <c r="GM9" s="4952"/>
      <c r="GN9" s="4952"/>
      <c r="GO9" s="4952"/>
      <c r="GP9" s="4952"/>
      <c r="GQ9" s="4952"/>
      <c r="GR9" s="4952"/>
      <c r="GS9" s="4952"/>
      <c r="GT9" s="4952"/>
      <c r="GU9" s="4952"/>
      <c r="GV9" s="4952"/>
      <c r="GW9" s="4952"/>
      <c r="GX9" s="4952"/>
      <c r="GY9" s="4952"/>
      <c r="GZ9" s="4952"/>
      <c r="HA9" s="4952"/>
      <c r="HB9" s="4952"/>
      <c r="HC9" s="4952"/>
      <c r="HD9" s="4952"/>
      <c r="HE9" s="4952"/>
      <c r="HF9" s="4952"/>
      <c r="HG9" s="4952"/>
      <c r="HH9" s="4952"/>
      <c r="HI9" s="4952"/>
      <c r="HJ9" s="4952"/>
      <c r="HK9" s="4952"/>
      <c r="HL9" s="4952"/>
      <c r="HM9" s="4952"/>
      <c r="HN9" s="4952"/>
      <c r="HO9" s="4952"/>
      <c r="HP9" s="4952"/>
      <c r="HQ9" s="4952"/>
      <c r="HR9" s="4952"/>
      <c r="HS9" s="4952"/>
      <c r="HT9" s="4952"/>
      <c r="HU9" s="4952"/>
      <c r="HV9" s="4952"/>
      <c r="HW9" s="4952"/>
      <c r="HX9" s="4952"/>
      <c r="HY9" s="4952"/>
      <c r="HZ9" s="4952"/>
      <c r="IA9" s="4952"/>
      <c r="IB9" s="4952"/>
      <c r="IC9" s="4952"/>
      <c r="ID9" s="4952"/>
      <c r="IE9" s="4952"/>
      <c r="IF9" s="4952"/>
      <c r="IG9" s="4952"/>
      <c r="IH9" s="4952"/>
      <c r="II9" s="4952"/>
      <c r="IJ9" s="4952"/>
      <c r="IK9" s="4952"/>
      <c r="IL9" s="4952"/>
      <c r="IM9" s="4952"/>
      <c r="IN9" s="4952"/>
      <c r="IO9" s="4952"/>
      <c r="IP9" s="4952"/>
      <c r="IQ9" s="4952"/>
      <c r="IR9" s="4952"/>
      <c r="IS9" s="4952"/>
      <c r="IT9" s="4952"/>
      <c r="IU9" s="4952"/>
      <c r="IV9" s="4952"/>
      <c r="IW9" s="4952"/>
      <c r="IX9" s="4952"/>
      <c r="IY9" s="4952"/>
      <c r="IZ9" s="4952"/>
      <c r="JA9" s="4952"/>
      <c r="JB9" s="4952"/>
      <c r="JC9" s="4952"/>
      <c r="JD9" s="4952"/>
      <c r="JE9" s="4952"/>
      <c r="JF9" s="4952"/>
      <c r="JG9" s="4952"/>
      <c r="JH9" s="4952"/>
      <c r="JI9" s="4952"/>
      <c r="JJ9" s="4952"/>
      <c r="JK9" s="4952"/>
      <c r="JL9" s="4952"/>
      <c r="JM9" s="4952"/>
      <c r="JN9" s="4952"/>
      <c r="JO9" s="4952"/>
      <c r="JP9" s="4952"/>
      <c r="JQ9" s="4952"/>
      <c r="JR9" s="4952"/>
      <c r="JS9" s="4952"/>
      <c r="JT9" s="4952"/>
      <c r="JU9" s="4952"/>
      <c r="JV9" s="4952"/>
      <c r="JW9" s="4952"/>
      <c r="JX9" s="4952"/>
      <c r="JY9" s="4952"/>
      <c r="JZ9" s="4952"/>
      <c r="KA9" s="4952"/>
      <c r="KB9" s="4952"/>
      <c r="KC9" s="4952"/>
      <c r="KD9" s="4952"/>
      <c r="KE9" s="4952"/>
      <c r="KF9" s="4952"/>
      <c r="KG9" s="4952"/>
      <c r="KH9" s="4952"/>
      <c r="KI9" s="4952"/>
      <c r="KJ9" s="4952"/>
      <c r="KK9" s="4952"/>
      <c r="KL9" s="4952"/>
      <c r="KM9" s="4952"/>
      <c r="KN9" s="4952"/>
      <c r="KO9" s="4952"/>
      <c r="KP9" s="4952"/>
      <c r="KQ9" s="4952"/>
      <c r="KR9" s="4952"/>
      <c r="KS9" s="4952"/>
      <c r="KT9" s="4952"/>
      <c r="KU9" s="4952"/>
      <c r="KV9" s="4952"/>
      <c r="KW9" s="4952"/>
      <c r="KX9" s="4952"/>
      <c r="KY9" s="4952"/>
      <c r="KZ9" s="4952"/>
      <c r="LA9" s="4952"/>
      <c r="LB9" s="4952"/>
      <c r="LC9" s="4952"/>
      <c r="LD9" s="4952"/>
      <c r="LE9" s="4952"/>
      <c r="LF9" s="4952"/>
      <c r="LG9" s="4952"/>
      <c r="LH9" s="4952"/>
      <c r="LI9" s="4952"/>
      <c r="LJ9" s="4952"/>
      <c r="LK9" s="4952"/>
      <c r="LL9" s="4952"/>
      <c r="LM9" s="4952"/>
      <c r="LN9" s="4952"/>
      <c r="LO9" s="4952"/>
      <c r="LP9" s="4952"/>
      <c r="LQ9" s="4952"/>
      <c r="LR9" s="4952"/>
      <c r="LS9" s="4952"/>
      <c r="LT9" s="4952"/>
      <c r="LU9" s="4952"/>
      <c r="LV9" s="4952"/>
      <c r="LW9" s="4952"/>
      <c r="LX9" s="4952"/>
      <c r="LY9" s="4952"/>
      <c r="LZ9" s="4952"/>
      <c r="MA9" s="4952"/>
      <c r="MB9" s="4952"/>
      <c r="MC9" s="4952"/>
      <c r="MD9" s="4952"/>
      <c r="ME9" s="4952"/>
      <c r="MF9" s="4952"/>
      <c r="MG9" s="4952"/>
      <c r="MH9" s="4952"/>
      <c r="MI9" s="4952"/>
      <c r="MJ9" s="4952"/>
      <c r="MK9" s="4952"/>
      <c r="ML9" s="4952"/>
      <c r="MM9" s="4952"/>
      <c r="MN9" s="4952"/>
      <c r="MO9" s="4952"/>
      <c r="MP9" s="4952"/>
      <c r="MQ9" s="4952"/>
      <c r="MR9" s="4952"/>
      <c r="MS9" s="4952"/>
      <c r="MT9" s="4952"/>
      <c r="MU9" s="4952"/>
      <c r="MV9" s="4952"/>
      <c r="MW9" s="4952"/>
      <c r="MX9" s="4952"/>
      <c r="MY9" s="4952"/>
      <c r="MZ9" s="4952"/>
      <c r="NA9" s="4952"/>
      <c r="NB9" s="4952"/>
      <c r="NC9" s="4952"/>
      <c r="ND9" s="4952"/>
      <c r="NE9" s="4952"/>
      <c r="NF9" s="4952"/>
      <c r="NG9" s="4952"/>
      <c r="NH9" s="4952"/>
      <c r="NI9" s="4952"/>
      <c r="NJ9" s="4952"/>
      <c r="NK9" s="4952"/>
      <c r="NL9" s="4952"/>
      <c r="NM9" s="4952"/>
      <c r="NN9" s="4952"/>
      <c r="NO9" s="4952"/>
      <c r="NP9" s="4952"/>
      <c r="NQ9" s="4952"/>
      <c r="NR9" s="4952"/>
      <c r="NS9" s="4952"/>
      <c r="NT9" s="4952"/>
      <c r="NU9" s="4952"/>
      <c r="NV9" s="4952"/>
      <c r="NW9" s="4952"/>
      <c r="NX9" s="4952"/>
      <c r="NY9" s="4952"/>
      <c r="NZ9" s="4952"/>
      <c r="OA9" s="4952"/>
      <c r="OB9" s="4952"/>
      <c r="OC9" s="4952"/>
      <c r="OD9" s="4952"/>
      <c r="OE9" s="4952"/>
      <c r="OF9" s="4952"/>
      <c r="OG9" s="4952"/>
      <c r="OH9" s="4952"/>
      <c r="OI9" s="4952"/>
      <c r="OJ9" s="4952"/>
      <c r="OK9" s="4952"/>
      <c r="OL9" s="4952"/>
      <c r="OM9" s="4952"/>
      <c r="ON9" s="4952"/>
      <c r="OO9" s="4952"/>
      <c r="OP9" s="4952"/>
      <c r="OQ9" s="4952"/>
      <c r="OR9" s="4952"/>
      <c r="OS9" s="4952"/>
      <c r="OT9" s="4952"/>
      <c r="OU9" s="4952"/>
      <c r="OV9" s="4952"/>
      <c r="OW9" s="4952"/>
      <c r="OX9" s="4952"/>
      <c r="OY9" s="4952"/>
      <c r="OZ9" s="4952"/>
      <c r="PA9" s="4952"/>
      <c r="PB9" s="4952"/>
      <c r="PC9" s="4952"/>
      <c r="PD9" s="4952"/>
      <c r="PE9" s="4952"/>
      <c r="PF9" s="4952"/>
      <c r="PG9" s="4952"/>
      <c r="PH9" s="4952"/>
      <c r="PI9" s="4952"/>
      <c r="PJ9" s="4952"/>
      <c r="PK9" s="4952"/>
      <c r="PL9" s="4952"/>
      <c r="PM9" s="4952"/>
      <c r="PN9" s="4952"/>
      <c r="PO9" s="4952"/>
      <c r="PP9" s="4952"/>
      <c r="PQ9" s="4952"/>
      <c r="PR9" s="4952"/>
      <c r="PS9" s="4952"/>
      <c r="PT9" s="4952"/>
      <c r="PU9" s="4952"/>
      <c r="PV9" s="4952"/>
      <c r="PW9" s="4952"/>
      <c r="PX9" s="4952"/>
      <c r="PY9" s="4952"/>
      <c r="PZ9" s="4952"/>
      <c r="QA9" s="4952"/>
      <c r="QB9" s="4952"/>
      <c r="QC9" s="4952"/>
      <c r="QD9" s="4952"/>
      <c r="QE9" s="4952"/>
      <c r="QF9" s="4952"/>
      <c r="QG9" s="4952"/>
      <c r="QH9" s="4952"/>
      <c r="QI9" s="4952"/>
      <c r="QJ9" s="4952"/>
      <c r="QK9" s="4952"/>
      <c r="QL9" s="4952"/>
      <c r="QM9" s="4952"/>
      <c r="QN9" s="4952"/>
      <c r="QO9" s="4952"/>
      <c r="QP9" s="4952"/>
      <c r="QQ9" s="4952"/>
      <c r="QR9" s="4952"/>
      <c r="QS9" s="4952"/>
      <c r="QT9" s="4952"/>
      <c r="QU9" s="4952"/>
      <c r="QV9" s="4952"/>
      <c r="QW9" s="4952"/>
      <c r="QX9" s="4952"/>
      <c r="QY9" s="4952"/>
      <c r="QZ9" s="4952"/>
      <c r="RA9" s="4952"/>
      <c r="RB9" s="4952"/>
      <c r="RC9" s="4952"/>
      <c r="RD9" s="4952"/>
      <c r="RE9" s="4952"/>
      <c r="RF9" s="4952"/>
      <c r="RG9" s="4952"/>
      <c r="RH9" s="4952"/>
      <c r="RI9" s="4952"/>
      <c r="RJ9" s="4952"/>
      <c r="RK9" s="4952"/>
      <c r="RL9" s="4952"/>
      <c r="RM9" s="4952"/>
      <c r="RN9" s="4952"/>
      <c r="RO9" s="4952"/>
      <c r="RP9" s="4952"/>
      <c r="RQ9" s="4952"/>
      <c r="RR9" s="4952"/>
      <c r="RS9" s="4952"/>
      <c r="RT9" s="4952"/>
      <c r="RU9" s="4952"/>
      <c r="RV9" s="4952"/>
      <c r="RW9" s="4952"/>
      <c r="RX9" s="4952"/>
      <c r="RY9" s="4952"/>
      <c r="RZ9" s="4952"/>
      <c r="SA9" s="4952"/>
      <c r="SB9" s="4952"/>
      <c r="SC9" s="4952"/>
      <c r="SD9" s="4952"/>
      <c r="SE9" s="4952"/>
      <c r="SF9" s="4952"/>
      <c r="SG9" s="4952"/>
      <c r="SH9" s="4952"/>
      <c r="SI9" s="4952"/>
      <c r="SJ9" s="4952"/>
      <c r="SK9" s="4952"/>
      <c r="SL9" s="4952"/>
      <c r="SM9" s="4952"/>
      <c r="SN9" s="4952"/>
      <c r="SO9" s="4952"/>
      <c r="SP9" s="4952"/>
      <c r="SQ9" s="4952"/>
      <c r="SR9" s="4952"/>
      <c r="SS9" s="4952"/>
      <c r="ST9" s="4952"/>
      <c r="SU9" s="4952"/>
      <c r="SV9" s="4952"/>
      <c r="SW9" s="4952"/>
      <c r="SX9" s="4952"/>
      <c r="SY9" s="4952"/>
      <c r="SZ9" s="4952"/>
      <c r="TA9" s="4952"/>
      <c r="TB9" s="4952"/>
      <c r="TC9" s="4952"/>
      <c r="TD9" s="4952"/>
      <c r="TE9" s="4952"/>
      <c r="TF9" s="4952"/>
      <c r="TG9" s="4952"/>
      <c r="TH9" s="4952"/>
      <c r="TI9" s="4952"/>
      <c r="TJ9" s="4952"/>
      <c r="TK9" s="4952"/>
      <c r="TL9" s="4952"/>
    </row>
    <row r="10" spans="1:532" ht="12.6" thickBot="1" x14ac:dyDescent="0.25">
      <c r="A10" s="1428" t="s">
        <v>13</v>
      </c>
      <c r="B10" s="2950"/>
      <c r="C10" s="2950"/>
      <c r="D10" s="2950"/>
      <c r="E10" s="2950"/>
      <c r="F10" s="2950"/>
      <c r="G10" s="2950"/>
      <c r="H10" s="2950"/>
      <c r="I10" s="2950"/>
      <c r="J10" s="2950"/>
      <c r="K10" s="2950"/>
      <c r="L10" s="2950"/>
      <c r="M10" s="2950"/>
      <c r="N10" s="2950"/>
      <c r="O10" s="2950"/>
      <c r="P10" s="2950"/>
      <c r="Q10" s="2950"/>
      <c r="R10" s="2950"/>
      <c r="S10" s="2950"/>
      <c r="T10" s="2950"/>
      <c r="U10" s="2950"/>
      <c r="V10" s="2950"/>
      <c r="W10" s="2950"/>
      <c r="X10" s="2950"/>
      <c r="Y10" s="2950"/>
      <c r="Z10" s="2950"/>
      <c r="AA10" s="2950"/>
      <c r="AB10" s="2950"/>
      <c r="AC10" s="2950"/>
      <c r="AD10" s="2950"/>
      <c r="AE10" s="2950"/>
      <c r="AF10" s="2950"/>
      <c r="AG10" s="2950"/>
      <c r="AH10" s="2950"/>
      <c r="AI10" s="2950"/>
      <c r="AJ10" s="2950"/>
      <c r="AK10" s="2950"/>
      <c r="AL10" s="2950"/>
      <c r="AM10" s="2950"/>
      <c r="AN10" s="2950"/>
      <c r="AO10" s="2950"/>
      <c r="AP10" s="2950"/>
      <c r="AQ10" s="2950"/>
      <c r="AR10" s="2950"/>
      <c r="AS10" s="2950"/>
      <c r="AT10" s="2950"/>
      <c r="AU10" s="2950"/>
      <c r="AV10" s="2950"/>
      <c r="AW10" s="2950"/>
      <c r="AX10" s="2950"/>
      <c r="AY10" s="2950"/>
      <c r="AZ10" s="2950"/>
      <c r="BA10" s="2950"/>
      <c r="BB10" s="2950"/>
      <c r="BC10" s="2950"/>
      <c r="BD10" s="2950"/>
      <c r="BE10" s="2950"/>
      <c r="BF10" s="2950"/>
      <c r="BG10" s="2950"/>
      <c r="BH10" s="2950"/>
      <c r="BI10" s="2950"/>
      <c r="BJ10" s="2950"/>
      <c r="BK10" s="2950"/>
      <c r="BL10" s="2950"/>
      <c r="BM10" s="2950"/>
      <c r="BN10" s="2950"/>
      <c r="BO10" s="2950"/>
      <c r="BP10" s="2950"/>
      <c r="BQ10" s="2950"/>
      <c r="BR10" s="2950"/>
      <c r="BS10" s="2950"/>
      <c r="BT10" s="2950"/>
      <c r="BU10" s="2950"/>
      <c r="BV10" s="2950"/>
      <c r="BW10" s="2950"/>
      <c r="BX10" s="2950"/>
      <c r="BY10" s="2950"/>
      <c r="BZ10" s="2950"/>
      <c r="CA10" s="2950"/>
      <c r="CB10" s="2950"/>
      <c r="CC10" s="2950"/>
      <c r="CD10" s="2950"/>
      <c r="CE10" s="2950"/>
      <c r="CF10" s="2950"/>
      <c r="CG10" s="2950"/>
      <c r="CH10" s="2950"/>
      <c r="CI10" s="2950"/>
      <c r="CJ10" s="2950"/>
      <c r="CK10" s="2950"/>
      <c r="CL10" s="2950"/>
      <c r="CM10" s="2950"/>
      <c r="CN10" s="2950"/>
      <c r="CO10" s="2950"/>
      <c r="CP10" s="2950"/>
      <c r="CQ10" s="2950"/>
      <c r="CR10" s="2950"/>
      <c r="CS10" s="2950"/>
      <c r="CT10" s="2950"/>
      <c r="CU10" s="2950"/>
      <c r="CV10" s="2950"/>
      <c r="CW10" s="2950"/>
      <c r="CX10" s="2950"/>
      <c r="CY10" s="2950"/>
      <c r="CZ10" s="2950"/>
      <c r="DA10" s="2950"/>
      <c r="DB10" s="2950"/>
      <c r="DC10" s="2950"/>
      <c r="DD10" s="2950"/>
      <c r="DE10" s="2950"/>
      <c r="DF10" s="2950"/>
      <c r="DG10" s="2950"/>
      <c r="DH10" s="2950"/>
      <c r="DI10" s="2950"/>
      <c r="DJ10" s="2950"/>
      <c r="DK10" s="2950"/>
      <c r="DL10" s="2950"/>
      <c r="DM10" s="2950"/>
      <c r="DN10" s="2950"/>
      <c r="DO10" s="2950"/>
      <c r="DP10" s="2950"/>
      <c r="DQ10" s="2950"/>
      <c r="DR10" s="2950"/>
      <c r="DS10" s="2950"/>
      <c r="DT10" s="2950"/>
      <c r="DU10" s="2950"/>
      <c r="DV10" s="2950"/>
      <c r="DW10" s="2950"/>
      <c r="DX10" s="2950"/>
      <c r="DY10" s="2950"/>
      <c r="DZ10" s="2950"/>
      <c r="EA10" s="2950"/>
      <c r="EB10" s="2950"/>
      <c r="EC10" s="2950"/>
      <c r="ED10" s="2950"/>
      <c r="EE10" s="2950"/>
      <c r="EF10" s="2950"/>
      <c r="EG10" s="2950"/>
      <c r="EH10" s="2950"/>
      <c r="EI10" s="2950"/>
      <c r="EJ10" s="2950"/>
      <c r="EK10" s="2950"/>
      <c r="EL10" s="2950"/>
      <c r="EM10" s="2950"/>
      <c r="EN10" s="2950"/>
      <c r="EO10" s="2950"/>
      <c r="EP10" s="2950"/>
      <c r="EQ10" s="2950"/>
      <c r="ER10" s="2950"/>
      <c r="ES10" s="2950"/>
      <c r="ET10" s="2950"/>
      <c r="EU10" s="2950"/>
      <c r="EV10" s="2950"/>
      <c r="EW10" s="2950"/>
      <c r="EX10" s="2950"/>
      <c r="EY10" s="2950"/>
      <c r="EZ10" s="2950"/>
      <c r="FA10" s="2950"/>
      <c r="FB10" s="2950"/>
      <c r="FC10" s="2950"/>
      <c r="FD10" s="2950"/>
      <c r="FE10" s="2950"/>
      <c r="FF10" s="2950"/>
      <c r="FG10" s="2950"/>
      <c r="FH10" s="2950"/>
      <c r="FI10" s="2950"/>
      <c r="FJ10" s="2950"/>
      <c r="FK10" s="2950"/>
      <c r="FL10" s="2950"/>
      <c r="FM10" s="2950"/>
      <c r="FN10" s="2950"/>
      <c r="FO10" s="2950"/>
      <c r="FP10" s="2950"/>
      <c r="FQ10" s="2950"/>
      <c r="FR10" s="2950"/>
      <c r="FS10" s="2950"/>
      <c r="FT10" s="2950"/>
      <c r="FU10" s="2950"/>
      <c r="FV10" s="2950"/>
      <c r="FW10" s="2950"/>
      <c r="FX10" s="2950"/>
      <c r="FY10" s="2950"/>
      <c r="FZ10" s="2950"/>
      <c r="GA10" s="2950"/>
      <c r="GB10" s="2950"/>
      <c r="GC10" s="2950"/>
      <c r="GD10" s="2950"/>
      <c r="GE10" s="2950"/>
      <c r="GF10" s="2950"/>
      <c r="GG10" s="2950"/>
      <c r="GH10" s="2950"/>
      <c r="GI10" s="2950"/>
      <c r="GJ10" s="2950"/>
      <c r="GK10" s="2950"/>
      <c r="GL10" s="2950"/>
      <c r="GM10" s="2950"/>
      <c r="GN10" s="2950"/>
      <c r="GO10" s="2950"/>
      <c r="GP10" s="2950"/>
      <c r="GQ10" s="2950"/>
      <c r="GR10" s="2950"/>
      <c r="GS10" s="2950"/>
      <c r="GT10" s="2950"/>
      <c r="GU10" s="2950"/>
      <c r="GV10" s="2950"/>
      <c r="GW10" s="2950"/>
      <c r="GX10" s="2950"/>
      <c r="GY10" s="2950"/>
      <c r="GZ10" s="2950"/>
      <c r="HA10" s="2950"/>
      <c r="HB10" s="2950"/>
      <c r="HC10" s="2950"/>
      <c r="HD10" s="2950"/>
      <c r="HE10" s="2950"/>
      <c r="HF10" s="2950"/>
      <c r="HG10" s="2950"/>
      <c r="HH10" s="2950"/>
      <c r="HI10" s="2950"/>
      <c r="HJ10" s="2950"/>
      <c r="HK10" s="2950"/>
      <c r="HL10" s="2950"/>
      <c r="HM10" s="2950"/>
      <c r="HN10" s="2950"/>
      <c r="HO10" s="2950"/>
      <c r="HP10" s="2950"/>
      <c r="HQ10" s="2950"/>
      <c r="HR10" s="2950"/>
      <c r="HS10" s="2950"/>
      <c r="HT10" s="2950"/>
      <c r="HU10" s="2950"/>
      <c r="HV10" s="2950"/>
      <c r="HW10" s="2950"/>
      <c r="HX10" s="2950"/>
      <c r="HY10" s="2950"/>
      <c r="HZ10" s="2950"/>
      <c r="IA10" s="2950"/>
      <c r="IB10" s="2950"/>
      <c r="IC10" s="2950"/>
      <c r="ID10" s="2950"/>
      <c r="IE10" s="2950"/>
      <c r="IF10" s="2950"/>
      <c r="IG10" s="2950"/>
      <c r="IH10" s="2950"/>
      <c r="II10" s="2950"/>
      <c r="IJ10" s="2950"/>
      <c r="IK10" s="2950"/>
      <c r="IL10" s="2950"/>
      <c r="IM10" s="2950"/>
      <c r="IN10" s="2950"/>
      <c r="IO10" s="2950"/>
      <c r="IP10" s="2950"/>
      <c r="IQ10" s="2950"/>
      <c r="IR10" s="2950"/>
      <c r="IS10" s="2950"/>
      <c r="IT10" s="2950"/>
      <c r="IU10" s="2950"/>
      <c r="IV10" s="2950"/>
      <c r="IW10" s="2950"/>
      <c r="IX10" s="2950"/>
      <c r="IY10" s="2950"/>
      <c r="IZ10" s="2950"/>
      <c r="JA10" s="2950"/>
      <c r="JB10" s="2950"/>
      <c r="JC10" s="2950"/>
      <c r="JD10" s="2950"/>
      <c r="JE10" s="2950"/>
      <c r="JF10" s="2950"/>
      <c r="JG10" s="2950"/>
      <c r="JH10" s="2950"/>
      <c r="JI10" s="2950"/>
      <c r="JJ10" s="2950"/>
      <c r="JK10" s="2950"/>
      <c r="JL10" s="2950"/>
      <c r="JM10" s="2950"/>
      <c r="JN10" s="2950"/>
      <c r="JO10" s="2950"/>
      <c r="JP10" s="2950"/>
      <c r="JQ10" s="2950"/>
      <c r="JR10" s="2950"/>
      <c r="JS10" s="2950"/>
      <c r="JT10" s="2950"/>
      <c r="JU10" s="2950"/>
      <c r="JV10" s="2950"/>
      <c r="JW10" s="2950"/>
      <c r="JX10" s="2950"/>
      <c r="JY10" s="2950"/>
      <c r="JZ10" s="2950"/>
      <c r="KA10" s="2950"/>
      <c r="KB10" s="2950"/>
      <c r="KC10" s="2950"/>
      <c r="KD10" s="2950"/>
      <c r="KE10" s="2950"/>
      <c r="KF10" s="2950"/>
      <c r="KG10" s="2950"/>
      <c r="KH10" s="2950"/>
      <c r="KI10" s="2950"/>
      <c r="KJ10" s="2950"/>
      <c r="KK10" s="2950"/>
      <c r="KL10" s="2950"/>
      <c r="KM10" s="2950"/>
      <c r="KN10" s="2950"/>
      <c r="KO10" s="2950"/>
      <c r="KP10" s="2950"/>
      <c r="KQ10" s="2950"/>
      <c r="KR10" s="2950"/>
      <c r="KS10" s="2950"/>
      <c r="KT10" s="2950"/>
      <c r="KU10" s="2950"/>
      <c r="KV10" s="2950"/>
      <c r="KW10" s="2950"/>
      <c r="KX10" s="2950"/>
      <c r="KY10" s="2950"/>
      <c r="KZ10" s="2950"/>
      <c r="LA10" s="2950"/>
      <c r="LB10" s="2950"/>
      <c r="LC10" s="2950"/>
      <c r="LD10" s="2950"/>
      <c r="LE10" s="2950"/>
      <c r="LF10" s="2950"/>
      <c r="LG10" s="2950"/>
      <c r="LH10" s="2950"/>
      <c r="LI10" s="2950"/>
      <c r="LJ10" s="2950"/>
      <c r="LK10" s="2950"/>
      <c r="LL10" s="2950"/>
      <c r="LM10" s="2950"/>
      <c r="LN10" s="2950"/>
      <c r="LO10" s="2950"/>
      <c r="LP10" s="2950"/>
      <c r="LQ10" s="2950"/>
      <c r="LR10" s="2950"/>
      <c r="LS10" s="2950"/>
      <c r="LT10" s="2950"/>
      <c r="LU10" s="2950"/>
      <c r="LV10" s="2950"/>
      <c r="LW10" s="2950"/>
      <c r="LX10" s="2950"/>
      <c r="LY10" s="2950"/>
      <c r="LZ10" s="2950"/>
      <c r="MA10" s="2950"/>
      <c r="MB10" s="2950"/>
      <c r="MC10" s="2950"/>
      <c r="MD10" s="2950"/>
      <c r="ME10" s="2950"/>
      <c r="MF10" s="2950"/>
      <c r="MG10" s="2950"/>
      <c r="MH10" s="2950"/>
      <c r="MI10" s="2950"/>
      <c r="MJ10" s="2950"/>
      <c r="MK10" s="2950"/>
      <c r="ML10" s="2950"/>
      <c r="MM10" s="2950"/>
      <c r="MN10" s="2950"/>
      <c r="MO10" s="2950"/>
      <c r="MP10" s="2950"/>
      <c r="MQ10" s="2950"/>
      <c r="MR10" s="2950"/>
      <c r="MS10" s="2950"/>
      <c r="MT10" s="2950"/>
      <c r="MU10" s="2950">
        <v>119</v>
      </c>
      <c r="MV10" s="2950">
        <v>78</v>
      </c>
      <c r="MW10" s="2950">
        <v>28</v>
      </c>
      <c r="MX10" s="2950">
        <v>24</v>
      </c>
      <c r="MY10" s="2950">
        <v>34</v>
      </c>
      <c r="MZ10" s="2950">
        <v>10</v>
      </c>
      <c r="NA10" s="2950">
        <v>14</v>
      </c>
      <c r="NB10" s="2950">
        <v>27</v>
      </c>
      <c r="NC10" s="2950">
        <v>35</v>
      </c>
      <c r="ND10" s="2950">
        <v>13</v>
      </c>
      <c r="NE10" s="2950">
        <v>10</v>
      </c>
      <c r="NF10" s="2950">
        <v>24</v>
      </c>
      <c r="NG10" s="2950">
        <v>9</v>
      </c>
      <c r="NH10" s="2950">
        <v>11</v>
      </c>
      <c r="NI10" s="2950">
        <v>11</v>
      </c>
      <c r="NJ10" s="2950">
        <v>7</v>
      </c>
      <c r="NK10" s="2950">
        <v>24</v>
      </c>
      <c r="NL10" s="2950">
        <v>17</v>
      </c>
      <c r="NM10" s="2950">
        <v>17</v>
      </c>
      <c r="NN10" s="2950">
        <v>45</v>
      </c>
      <c r="NO10" s="2950">
        <v>4</v>
      </c>
      <c r="NP10" s="2950">
        <v>1</v>
      </c>
      <c r="NQ10" s="2950">
        <v>21</v>
      </c>
      <c r="NR10" s="2950">
        <v>2</v>
      </c>
      <c r="NS10" s="2950">
        <v>11</v>
      </c>
      <c r="NT10" s="2950">
        <v>52</v>
      </c>
      <c r="NU10" s="2950">
        <v>16</v>
      </c>
      <c r="NV10" s="2950">
        <v>6</v>
      </c>
      <c r="NW10" s="2950">
        <v>19</v>
      </c>
      <c r="NX10" s="2950">
        <v>7</v>
      </c>
      <c r="NY10" s="2950">
        <v>28</v>
      </c>
      <c r="NZ10" s="2950">
        <v>15</v>
      </c>
      <c r="OA10" s="2950">
        <v>0</v>
      </c>
      <c r="OB10" s="2950">
        <v>28</v>
      </c>
      <c r="OC10" s="2950">
        <v>0</v>
      </c>
      <c r="OD10" s="2950">
        <v>8</v>
      </c>
      <c r="OE10" s="2950">
        <v>15</v>
      </c>
      <c r="OF10" s="2950">
        <v>11</v>
      </c>
      <c r="OG10" s="2950">
        <v>12</v>
      </c>
      <c r="OH10" s="2950">
        <v>40</v>
      </c>
      <c r="OI10" s="2950">
        <v>2</v>
      </c>
      <c r="OJ10" s="2950">
        <v>25</v>
      </c>
      <c r="OK10" s="2950">
        <v>22</v>
      </c>
      <c r="OL10" s="2950">
        <v>13</v>
      </c>
      <c r="OM10" s="2950">
        <v>14</v>
      </c>
      <c r="ON10" s="2950">
        <v>0</v>
      </c>
      <c r="OO10" s="2950">
        <v>12</v>
      </c>
      <c r="OP10" s="2950">
        <v>8</v>
      </c>
      <c r="OQ10" s="2950">
        <v>36</v>
      </c>
      <c r="OR10" s="2950">
        <v>9</v>
      </c>
      <c r="OS10" s="2950">
        <v>24</v>
      </c>
      <c r="OT10" s="2950">
        <v>18</v>
      </c>
      <c r="OU10" s="2950">
        <v>1</v>
      </c>
      <c r="OV10" s="2950">
        <v>2</v>
      </c>
      <c r="OW10" s="2950">
        <v>50</v>
      </c>
      <c r="OX10" s="2950">
        <v>11</v>
      </c>
      <c r="OY10" s="2950">
        <v>16</v>
      </c>
      <c r="OZ10" s="2950">
        <v>11</v>
      </c>
      <c r="PA10" s="2950">
        <v>14</v>
      </c>
      <c r="PB10" s="2950">
        <v>21</v>
      </c>
      <c r="PC10" s="2950">
        <v>18</v>
      </c>
      <c r="PD10" s="2950">
        <v>13</v>
      </c>
      <c r="PE10" s="2950">
        <v>17</v>
      </c>
      <c r="PF10" s="2950">
        <v>27</v>
      </c>
      <c r="PG10" s="2950">
        <v>23</v>
      </c>
      <c r="PH10" s="2950">
        <v>14</v>
      </c>
      <c r="PI10" s="2950">
        <v>13</v>
      </c>
      <c r="PJ10" s="2950">
        <v>14</v>
      </c>
      <c r="PK10" s="2950">
        <v>20</v>
      </c>
      <c r="PL10" s="2950">
        <v>12</v>
      </c>
      <c r="PM10" s="2950">
        <v>11</v>
      </c>
      <c r="PN10" s="2950">
        <v>3</v>
      </c>
      <c r="PO10" s="2950">
        <v>8</v>
      </c>
      <c r="PP10" s="2950">
        <v>53</v>
      </c>
      <c r="PQ10" s="2950">
        <v>11</v>
      </c>
      <c r="PR10" s="2950">
        <v>10</v>
      </c>
      <c r="PS10" s="2950">
        <v>9</v>
      </c>
      <c r="PT10" s="2950">
        <v>15</v>
      </c>
      <c r="PU10" s="2950">
        <v>41</v>
      </c>
      <c r="PV10" s="2950">
        <v>1</v>
      </c>
      <c r="PW10" s="2950">
        <v>19</v>
      </c>
      <c r="PX10" s="2950">
        <v>15</v>
      </c>
      <c r="PY10" s="2950">
        <v>0</v>
      </c>
      <c r="PZ10" s="2950">
        <v>38</v>
      </c>
      <c r="QA10" s="2950">
        <v>15</v>
      </c>
      <c r="QB10" s="2950">
        <v>32</v>
      </c>
      <c r="QC10" s="2950">
        <v>18</v>
      </c>
      <c r="QD10" s="2950">
        <v>16</v>
      </c>
      <c r="QE10" s="2950">
        <v>26</v>
      </c>
      <c r="QF10" s="2950">
        <v>6</v>
      </c>
      <c r="QG10" s="2950">
        <v>1</v>
      </c>
      <c r="QH10" s="2950">
        <v>13</v>
      </c>
      <c r="QI10" s="2950">
        <v>55</v>
      </c>
      <c r="QJ10" s="2950">
        <v>45</v>
      </c>
      <c r="QK10" s="2950">
        <v>4</v>
      </c>
      <c r="QL10" s="2950">
        <v>17</v>
      </c>
      <c r="QM10" s="2950">
        <v>16</v>
      </c>
      <c r="QN10" s="2950">
        <v>39</v>
      </c>
      <c r="QO10" s="2950">
        <v>8</v>
      </c>
      <c r="QP10" s="2950">
        <v>19</v>
      </c>
      <c r="QQ10" s="2950">
        <v>9</v>
      </c>
      <c r="QR10" s="2950">
        <v>22</v>
      </c>
      <c r="QS10" s="2950">
        <v>32</v>
      </c>
      <c r="QT10" s="2950">
        <v>20</v>
      </c>
      <c r="QU10" s="2950">
        <v>14</v>
      </c>
      <c r="QV10" s="2950">
        <v>16</v>
      </c>
      <c r="QW10" s="2950">
        <v>22</v>
      </c>
      <c r="QX10" s="2950">
        <v>37</v>
      </c>
      <c r="QY10" s="2950">
        <v>23</v>
      </c>
      <c r="QZ10" s="2950">
        <v>19</v>
      </c>
      <c r="RA10" s="2950">
        <v>20</v>
      </c>
      <c r="RB10" s="2950">
        <v>24</v>
      </c>
      <c r="RC10" s="2950">
        <v>0</v>
      </c>
      <c r="RD10" s="2950">
        <v>51</v>
      </c>
      <c r="RE10" s="2950">
        <v>22</v>
      </c>
      <c r="RF10" s="2950">
        <v>19</v>
      </c>
      <c r="RG10" s="2950">
        <v>7</v>
      </c>
      <c r="RH10" s="2950">
        <v>41</v>
      </c>
      <c r="RI10" s="2950">
        <v>23</v>
      </c>
      <c r="RJ10" s="2950">
        <v>25</v>
      </c>
      <c r="RK10" s="2950">
        <v>27</v>
      </c>
      <c r="RL10" s="2950">
        <v>14</v>
      </c>
      <c r="RM10" s="2950">
        <v>41</v>
      </c>
      <c r="RN10" s="2950">
        <v>7</v>
      </c>
      <c r="RO10" s="2950">
        <v>21</v>
      </c>
      <c r="RP10" s="2950">
        <v>17</v>
      </c>
      <c r="RQ10" s="2950">
        <v>22</v>
      </c>
      <c r="RR10" s="2950">
        <v>47</v>
      </c>
      <c r="RS10" s="2950">
        <v>23</v>
      </c>
      <c r="RT10" s="2950">
        <v>18</v>
      </c>
      <c r="RU10" s="2950">
        <v>25</v>
      </c>
      <c r="RV10" s="2950">
        <v>36</v>
      </c>
      <c r="RW10" s="2950">
        <v>51</v>
      </c>
      <c r="RX10" s="2950">
        <v>13</v>
      </c>
      <c r="RY10" s="2950">
        <v>16</v>
      </c>
      <c r="RZ10" s="2950">
        <v>18</v>
      </c>
      <c r="SA10" s="2950">
        <v>18</v>
      </c>
      <c r="SB10" s="2950">
        <v>51</v>
      </c>
      <c r="SC10" s="2950">
        <v>19</v>
      </c>
      <c r="SD10" s="2950">
        <v>4</v>
      </c>
      <c r="SE10" s="2950">
        <v>25</v>
      </c>
      <c r="SF10" s="2950">
        <v>18</v>
      </c>
      <c r="SG10" s="2950">
        <v>47</v>
      </c>
      <c r="SH10" s="2950">
        <v>16</v>
      </c>
      <c r="SI10" s="2950">
        <v>14</v>
      </c>
      <c r="SJ10" s="2950">
        <v>0</v>
      </c>
      <c r="SK10" s="2950">
        <v>31</v>
      </c>
      <c r="SL10" s="2950">
        <v>25</v>
      </c>
      <c r="SM10" s="2950">
        <v>18</v>
      </c>
      <c r="SN10" s="2950">
        <v>20</v>
      </c>
      <c r="SO10" s="2950">
        <v>19</v>
      </c>
      <c r="SP10" s="2950">
        <v>24</v>
      </c>
      <c r="SQ10" s="2950">
        <v>55</v>
      </c>
      <c r="SR10" s="2950">
        <v>12</v>
      </c>
      <c r="SS10" s="2950">
        <v>24</v>
      </c>
      <c r="ST10" s="2950">
        <v>15</v>
      </c>
      <c r="SU10" s="2950">
        <v>29</v>
      </c>
      <c r="SV10" s="2950">
        <v>52</v>
      </c>
      <c r="SW10" s="2950">
        <v>13</v>
      </c>
      <c r="SX10" s="2950">
        <v>10</v>
      </c>
      <c r="SY10" s="2950">
        <v>13</v>
      </c>
      <c r="SZ10" s="2950">
        <v>28</v>
      </c>
      <c r="TA10" s="2950">
        <v>53</v>
      </c>
      <c r="TB10" s="2950">
        <v>26</v>
      </c>
      <c r="TC10" s="2950">
        <v>15</v>
      </c>
      <c r="TD10" s="2950">
        <v>14</v>
      </c>
      <c r="TE10" s="2950">
        <v>33</v>
      </c>
      <c r="TF10" s="2950">
        <v>38</v>
      </c>
      <c r="TG10" s="2950">
        <v>0</v>
      </c>
      <c r="TH10" s="2950">
        <v>11</v>
      </c>
      <c r="TI10" s="2950">
        <v>15</v>
      </c>
      <c r="TJ10" s="2950">
        <v>14</v>
      </c>
      <c r="TK10" s="2950">
        <v>55</v>
      </c>
      <c r="TL10" s="2950">
        <v>18</v>
      </c>
    </row>
    <row r="11" spans="1:532" ht="12.6" thickBot="1" x14ac:dyDescent="0.25">
      <c r="A11" s="1428" t="s">
        <v>14</v>
      </c>
      <c r="B11" s="2950"/>
      <c r="C11" s="2950"/>
      <c r="D11" s="2950"/>
      <c r="E11" s="2950"/>
      <c r="F11" s="2950"/>
      <c r="G11" s="2950"/>
      <c r="H11" s="2950"/>
      <c r="I11" s="2950"/>
      <c r="J11" s="2950"/>
      <c r="K11" s="2950"/>
      <c r="L11" s="2950"/>
      <c r="M11" s="2950"/>
      <c r="N11" s="2950"/>
      <c r="O11" s="2950"/>
      <c r="P11" s="2950"/>
      <c r="Q11" s="2950"/>
      <c r="R11" s="2950"/>
      <c r="S11" s="2950"/>
      <c r="T11" s="2950"/>
      <c r="U11" s="2950"/>
      <c r="V11" s="2950"/>
      <c r="W11" s="2950"/>
      <c r="X11" s="2950"/>
      <c r="Y11" s="2950"/>
      <c r="Z11" s="2950"/>
      <c r="AA11" s="2950"/>
      <c r="AB11" s="2950"/>
      <c r="AC11" s="2950"/>
      <c r="AD11" s="2950"/>
      <c r="AE11" s="2950"/>
      <c r="AF11" s="2950"/>
      <c r="AG11" s="2950"/>
      <c r="AH11" s="2950"/>
      <c r="AI11" s="2950"/>
      <c r="AJ11" s="2950"/>
      <c r="AK11" s="2950"/>
      <c r="AL11" s="2950"/>
      <c r="AM11" s="2950"/>
      <c r="AN11" s="2950"/>
      <c r="AO11" s="2950"/>
      <c r="AP11" s="2950"/>
      <c r="AQ11" s="2950"/>
      <c r="AR11" s="2950"/>
      <c r="AS11" s="2950"/>
      <c r="AT11" s="2950"/>
      <c r="AU11" s="2950"/>
      <c r="AV11" s="2950"/>
      <c r="AW11" s="2950"/>
      <c r="AX11" s="2950"/>
      <c r="AY11" s="2950"/>
      <c r="AZ11" s="2950"/>
      <c r="BA11" s="2950"/>
      <c r="BB11" s="2950"/>
      <c r="BC11" s="2950"/>
      <c r="BD11" s="2950"/>
      <c r="BE11" s="2950"/>
      <c r="BF11" s="2950"/>
      <c r="BG11" s="2950"/>
      <c r="BH11" s="2950"/>
      <c r="BI11" s="2950"/>
      <c r="BJ11" s="2950"/>
      <c r="BK11" s="2950"/>
      <c r="BL11" s="2950"/>
      <c r="BM11" s="2950"/>
      <c r="BN11" s="2950"/>
      <c r="BO11" s="2950"/>
      <c r="BP11" s="2950"/>
      <c r="BQ11" s="2950"/>
      <c r="BR11" s="2950"/>
      <c r="BS11" s="2950"/>
      <c r="BT11" s="2950"/>
      <c r="BU11" s="2950"/>
      <c r="BV11" s="2950"/>
      <c r="BW11" s="2950"/>
      <c r="BX11" s="2950"/>
      <c r="BY11" s="2950"/>
      <c r="BZ11" s="2950"/>
      <c r="CA11" s="2950"/>
      <c r="CB11" s="2950"/>
      <c r="CC11" s="2950"/>
      <c r="CD11" s="2950"/>
      <c r="CE11" s="2950"/>
      <c r="CF11" s="2950"/>
      <c r="CG11" s="2950"/>
      <c r="CH11" s="2950"/>
      <c r="CI11" s="2950"/>
      <c r="CJ11" s="2950"/>
      <c r="CK11" s="2950"/>
      <c r="CL11" s="2950"/>
      <c r="CM11" s="2950"/>
      <c r="CN11" s="2950"/>
      <c r="CO11" s="2950"/>
      <c r="CP11" s="2950"/>
      <c r="CQ11" s="2950"/>
      <c r="CR11" s="2950"/>
      <c r="CS11" s="2950"/>
      <c r="CT11" s="2950"/>
      <c r="CU11" s="2950"/>
      <c r="CV11" s="2950"/>
      <c r="CW11" s="2950"/>
      <c r="CX11" s="2950"/>
      <c r="CY11" s="2950"/>
      <c r="CZ11" s="2950"/>
      <c r="DA11" s="2950"/>
      <c r="DB11" s="2950"/>
      <c r="DC11" s="2950"/>
      <c r="DD11" s="2950"/>
      <c r="DE11" s="2950"/>
      <c r="DF11" s="2950"/>
      <c r="DG11" s="2950"/>
      <c r="DH11" s="2950"/>
      <c r="DI11" s="2950"/>
      <c r="DJ11" s="2950"/>
      <c r="DK11" s="2950"/>
      <c r="DL11" s="2950"/>
      <c r="DM11" s="2950"/>
      <c r="DN11" s="2950"/>
      <c r="DO11" s="2950"/>
      <c r="DP11" s="2950"/>
      <c r="DQ11" s="2950"/>
      <c r="DR11" s="2950"/>
      <c r="DS11" s="2950"/>
      <c r="DT11" s="2950"/>
      <c r="DU11" s="2950"/>
      <c r="DV11" s="2950"/>
      <c r="DW11" s="2950"/>
      <c r="DX11" s="2950"/>
      <c r="DY11" s="2950"/>
      <c r="DZ11" s="2950"/>
      <c r="EA11" s="2950"/>
      <c r="EB11" s="2950"/>
      <c r="EC11" s="2950"/>
      <c r="ED11" s="2950"/>
      <c r="EE11" s="2950"/>
      <c r="EF11" s="2950"/>
      <c r="EG11" s="2950"/>
      <c r="EH11" s="2950"/>
      <c r="EI11" s="2950"/>
      <c r="EJ11" s="2950"/>
      <c r="EK11" s="2950"/>
      <c r="EL11" s="2950"/>
      <c r="EM11" s="2950"/>
      <c r="EN11" s="2950"/>
      <c r="EO11" s="2950"/>
      <c r="EP11" s="2950"/>
      <c r="EQ11" s="2950"/>
      <c r="ER11" s="2950"/>
      <c r="ES11" s="2950"/>
      <c r="ET11" s="2950"/>
      <c r="EU11" s="2950"/>
      <c r="EV11" s="2950"/>
      <c r="EW11" s="2950"/>
      <c r="EX11" s="2950"/>
      <c r="EY11" s="2950"/>
      <c r="EZ11" s="2950"/>
      <c r="FA11" s="2950"/>
      <c r="FB11" s="2950"/>
      <c r="FC11" s="2950"/>
      <c r="FD11" s="2950"/>
      <c r="FE11" s="2950"/>
      <c r="FF11" s="2950"/>
      <c r="FG11" s="2950"/>
      <c r="FH11" s="2950"/>
      <c r="FI11" s="2950"/>
      <c r="FJ11" s="2950"/>
      <c r="FK11" s="2950"/>
      <c r="FL11" s="2950"/>
      <c r="FM11" s="2950"/>
      <c r="FN11" s="2950"/>
      <c r="FO11" s="2950"/>
      <c r="FP11" s="2950"/>
      <c r="FQ11" s="2950"/>
      <c r="FR11" s="2950"/>
      <c r="FS11" s="2950"/>
      <c r="FT11" s="2950"/>
      <c r="FU11" s="2950"/>
      <c r="FV11" s="2950"/>
      <c r="FW11" s="2950"/>
      <c r="FX11" s="2950"/>
      <c r="FY11" s="2950"/>
      <c r="FZ11" s="2950"/>
      <c r="GA11" s="2950"/>
      <c r="GB11" s="2950"/>
      <c r="GC11" s="2950"/>
      <c r="GD11" s="2950"/>
      <c r="GE11" s="2950"/>
      <c r="GF11" s="2950"/>
      <c r="GG11" s="2950"/>
      <c r="GH11" s="2950"/>
      <c r="GI11" s="2950"/>
      <c r="GJ11" s="2950"/>
      <c r="GK11" s="2950"/>
      <c r="GL11" s="2950"/>
      <c r="GM11" s="2950"/>
      <c r="GN11" s="2950"/>
      <c r="GO11" s="2950"/>
      <c r="GP11" s="2950"/>
      <c r="GQ11" s="2950"/>
      <c r="GR11" s="2950"/>
      <c r="GS11" s="2950"/>
      <c r="GT11" s="2950"/>
      <c r="GU11" s="2950"/>
      <c r="GV11" s="2950"/>
      <c r="GW11" s="2950"/>
      <c r="GX11" s="2950"/>
      <c r="GY11" s="2950"/>
      <c r="GZ11" s="2950"/>
      <c r="HA11" s="2950"/>
      <c r="HB11" s="2950"/>
      <c r="HC11" s="2950"/>
      <c r="HD11" s="2950"/>
      <c r="HE11" s="2950"/>
      <c r="HF11" s="2950"/>
      <c r="HG11" s="2950"/>
      <c r="HH11" s="2950"/>
      <c r="HI11" s="2950"/>
      <c r="HJ11" s="2950"/>
      <c r="HK11" s="2950"/>
      <c r="HL11" s="2950"/>
      <c r="HM11" s="2950"/>
      <c r="HN11" s="2950"/>
      <c r="HO11" s="2950"/>
      <c r="HP11" s="2950"/>
      <c r="HQ11" s="2950"/>
      <c r="HR11" s="2950"/>
      <c r="HS11" s="2950"/>
      <c r="HT11" s="2950"/>
      <c r="HU11" s="2950"/>
      <c r="HV11" s="2950"/>
      <c r="HW11" s="2950"/>
      <c r="HX11" s="2950"/>
      <c r="HY11" s="2950"/>
      <c r="HZ11" s="2950"/>
      <c r="IA11" s="2950"/>
      <c r="IB11" s="2950"/>
      <c r="IC11" s="2950"/>
      <c r="ID11" s="2950"/>
      <c r="IE11" s="2950"/>
      <c r="IF11" s="2950"/>
      <c r="IG11" s="2950"/>
      <c r="IH11" s="2950"/>
      <c r="II11" s="2950"/>
      <c r="IJ11" s="2950"/>
      <c r="IK11" s="2950"/>
      <c r="IL11" s="2950"/>
      <c r="IM11" s="2950"/>
      <c r="IN11" s="2950"/>
      <c r="IO11" s="2950"/>
      <c r="IP11" s="2950"/>
      <c r="IQ11" s="2950"/>
      <c r="IR11" s="2950"/>
      <c r="IS11" s="2950"/>
      <c r="IT11" s="2950"/>
      <c r="IU11" s="2950"/>
      <c r="IV11" s="2950"/>
      <c r="IW11" s="2950"/>
      <c r="IX11" s="2950"/>
      <c r="IY11" s="2950"/>
      <c r="IZ11" s="2950"/>
      <c r="JA11" s="2950"/>
      <c r="JB11" s="2950"/>
      <c r="JC11" s="2950"/>
      <c r="JD11" s="2950"/>
      <c r="JE11" s="2950"/>
      <c r="JF11" s="2950"/>
      <c r="JG11" s="2950"/>
      <c r="JH11" s="2950"/>
      <c r="JI11" s="2950"/>
      <c r="JJ11" s="2950"/>
      <c r="JK11" s="2950"/>
      <c r="JL11" s="2950"/>
      <c r="JM11" s="2950"/>
      <c r="JN11" s="2950"/>
      <c r="JO11" s="2950"/>
      <c r="JP11" s="2950"/>
      <c r="JQ11" s="2950"/>
      <c r="JR11" s="2950"/>
      <c r="JS11" s="2950"/>
      <c r="JT11" s="2950"/>
      <c r="JU11" s="2950"/>
      <c r="JV11" s="2950"/>
      <c r="JW11" s="2950"/>
      <c r="JX11" s="2950"/>
      <c r="JY11" s="2950"/>
      <c r="JZ11" s="2950"/>
      <c r="KA11" s="2950"/>
      <c r="KB11" s="2950"/>
      <c r="KC11" s="2950"/>
      <c r="KD11" s="2950"/>
      <c r="KE11" s="2950"/>
      <c r="KF11" s="2950"/>
      <c r="KG11" s="2950"/>
      <c r="KH11" s="2950"/>
      <c r="KI11" s="2950"/>
      <c r="KJ11" s="2950"/>
      <c r="KK11" s="2950"/>
      <c r="KL11" s="2950"/>
      <c r="KM11" s="2950"/>
      <c r="KN11" s="2950"/>
      <c r="KO11" s="2950"/>
      <c r="KP11" s="2950"/>
      <c r="KQ11" s="2950"/>
      <c r="KR11" s="2950"/>
      <c r="KS11" s="2950"/>
      <c r="KT11" s="2950"/>
      <c r="KU11" s="2950"/>
      <c r="KV11" s="2950"/>
      <c r="KW11" s="2950"/>
      <c r="KX11" s="2950"/>
      <c r="KY11" s="2950"/>
      <c r="KZ11" s="2950"/>
      <c r="LA11" s="2950"/>
      <c r="LB11" s="2950"/>
      <c r="LC11" s="2950"/>
      <c r="LD11" s="2950"/>
      <c r="LE11" s="2950"/>
      <c r="LF11" s="2950"/>
      <c r="LG11" s="2950"/>
      <c r="LH11" s="2950"/>
      <c r="LI11" s="2950"/>
      <c r="LJ11" s="2950"/>
      <c r="LK11" s="2950"/>
      <c r="LL11" s="2950"/>
      <c r="LM11" s="2950"/>
      <c r="LN11" s="2950"/>
      <c r="LO11" s="2950"/>
      <c r="LP11" s="2950"/>
      <c r="LQ11" s="2950"/>
      <c r="LR11" s="2950"/>
      <c r="LS11" s="2950"/>
      <c r="LT11" s="2950"/>
      <c r="LU11" s="2950"/>
      <c r="LV11" s="2950"/>
      <c r="LW11" s="2950"/>
      <c r="LX11" s="2950"/>
      <c r="LY11" s="2950"/>
      <c r="LZ11" s="2950"/>
      <c r="MA11" s="2950"/>
      <c r="MB11" s="2950"/>
      <c r="MC11" s="2950"/>
      <c r="MD11" s="2950"/>
      <c r="ME11" s="2950"/>
      <c r="MF11" s="2950"/>
      <c r="MG11" s="2950"/>
      <c r="MH11" s="2950"/>
      <c r="MI11" s="2950"/>
      <c r="MJ11" s="2950"/>
      <c r="MK11" s="2950"/>
      <c r="ML11" s="2950"/>
      <c r="MM11" s="2950"/>
      <c r="MN11" s="2950"/>
      <c r="MO11" s="2950"/>
      <c r="MP11" s="2950"/>
      <c r="MQ11" s="2950"/>
      <c r="MR11" s="2950"/>
      <c r="MS11" s="2950"/>
      <c r="MT11" s="2950"/>
      <c r="MU11" s="2950">
        <v>5</v>
      </c>
      <c r="MV11" s="2950">
        <v>3</v>
      </c>
      <c r="MW11" s="2950">
        <v>0</v>
      </c>
      <c r="MX11" s="2950">
        <v>1</v>
      </c>
      <c r="MY11" s="2950">
        <v>6</v>
      </c>
      <c r="MZ11" s="2950">
        <v>3</v>
      </c>
      <c r="NA11" s="2950">
        <v>3</v>
      </c>
      <c r="NB11" s="2950">
        <v>10</v>
      </c>
      <c r="NC11" s="2950">
        <v>5</v>
      </c>
      <c r="ND11" s="2950">
        <v>6</v>
      </c>
      <c r="NE11" s="2950">
        <v>1</v>
      </c>
      <c r="NF11" s="2950">
        <v>10</v>
      </c>
      <c r="NG11" s="2950">
        <v>5</v>
      </c>
      <c r="NH11" s="2950">
        <v>4</v>
      </c>
      <c r="NI11" s="2950">
        <v>4</v>
      </c>
      <c r="NJ11" s="2950">
        <v>3</v>
      </c>
      <c r="NK11" s="2950">
        <v>7</v>
      </c>
      <c r="NL11" s="2950">
        <v>2</v>
      </c>
      <c r="NM11" s="2950">
        <v>1</v>
      </c>
      <c r="NN11" s="2950">
        <v>2</v>
      </c>
      <c r="NO11" s="2950">
        <v>0</v>
      </c>
      <c r="NP11" s="2950">
        <v>0</v>
      </c>
      <c r="NQ11" s="2950">
        <v>2</v>
      </c>
      <c r="NR11" s="2950">
        <v>1</v>
      </c>
      <c r="NS11" s="2950">
        <v>4</v>
      </c>
      <c r="NT11" s="2950">
        <v>6</v>
      </c>
      <c r="NU11" s="2950">
        <v>1</v>
      </c>
      <c r="NV11" s="2950">
        <v>1</v>
      </c>
      <c r="NW11" s="2950">
        <v>1</v>
      </c>
      <c r="NX11" s="2950">
        <v>0</v>
      </c>
      <c r="NY11" s="2950">
        <v>14</v>
      </c>
      <c r="NZ11" s="2950">
        <v>2</v>
      </c>
      <c r="OA11" s="2950">
        <v>1</v>
      </c>
      <c r="OB11" s="2950">
        <v>10</v>
      </c>
      <c r="OC11" s="2950">
        <v>0</v>
      </c>
      <c r="OD11" s="2950">
        <v>5</v>
      </c>
      <c r="OE11" s="2950">
        <v>4</v>
      </c>
      <c r="OF11" s="2950">
        <v>1</v>
      </c>
      <c r="OG11" s="2950">
        <v>2</v>
      </c>
      <c r="OH11" s="2950">
        <v>7</v>
      </c>
      <c r="OI11" s="2950">
        <v>2</v>
      </c>
      <c r="OJ11" s="2950">
        <v>1</v>
      </c>
      <c r="OK11" s="2950">
        <v>3</v>
      </c>
      <c r="OL11" s="2950">
        <v>1</v>
      </c>
      <c r="OM11" s="2950">
        <v>3</v>
      </c>
      <c r="ON11" s="2950">
        <v>0</v>
      </c>
      <c r="OO11" s="2950">
        <v>1</v>
      </c>
      <c r="OP11" s="2950">
        <v>1</v>
      </c>
      <c r="OQ11" s="2950">
        <v>6</v>
      </c>
      <c r="OR11" s="2950">
        <v>3</v>
      </c>
      <c r="OS11" s="2950">
        <v>13</v>
      </c>
      <c r="OT11" s="2950">
        <v>3</v>
      </c>
      <c r="OU11" s="2950">
        <v>0</v>
      </c>
      <c r="OV11" s="2950">
        <v>1</v>
      </c>
      <c r="OW11" s="2950">
        <v>11</v>
      </c>
      <c r="OX11" s="2950">
        <v>5</v>
      </c>
      <c r="OY11" s="2950">
        <v>5</v>
      </c>
      <c r="OZ11" s="2950">
        <v>7</v>
      </c>
      <c r="PA11" s="2950">
        <v>3</v>
      </c>
      <c r="PB11" s="2950">
        <v>5</v>
      </c>
      <c r="PC11" s="2950">
        <v>3</v>
      </c>
      <c r="PD11" s="2950">
        <v>6</v>
      </c>
      <c r="PE11" s="2950">
        <v>2</v>
      </c>
      <c r="PF11" s="2950">
        <v>5</v>
      </c>
      <c r="PG11" s="2950">
        <v>3</v>
      </c>
      <c r="PH11" s="2950">
        <v>1</v>
      </c>
      <c r="PI11" s="2950">
        <v>0</v>
      </c>
      <c r="PJ11" s="2950">
        <v>2</v>
      </c>
      <c r="PK11" s="2950">
        <v>5</v>
      </c>
      <c r="PL11" s="2950">
        <v>5</v>
      </c>
      <c r="PM11" s="2950">
        <v>2</v>
      </c>
      <c r="PN11" s="2950">
        <v>3</v>
      </c>
      <c r="PO11" s="2950">
        <v>2</v>
      </c>
      <c r="PP11" s="2950">
        <v>11</v>
      </c>
      <c r="PQ11" s="2950">
        <v>2</v>
      </c>
      <c r="PR11" s="2950">
        <v>5</v>
      </c>
      <c r="PS11" s="2950">
        <v>1</v>
      </c>
      <c r="PT11" s="2950">
        <v>2</v>
      </c>
      <c r="PU11" s="2950">
        <v>5</v>
      </c>
      <c r="PV11" s="2950">
        <v>1</v>
      </c>
      <c r="PW11" s="2950">
        <v>2</v>
      </c>
      <c r="PX11" s="2950">
        <v>3</v>
      </c>
      <c r="PY11" s="2950">
        <v>0</v>
      </c>
      <c r="PZ11" s="2950">
        <v>9</v>
      </c>
      <c r="QA11" s="2950">
        <v>1</v>
      </c>
      <c r="QB11" s="2950">
        <v>0</v>
      </c>
      <c r="QC11" s="2950">
        <v>4</v>
      </c>
      <c r="QD11" s="2950">
        <v>4</v>
      </c>
      <c r="QE11" s="2950">
        <v>2</v>
      </c>
      <c r="QF11" s="2950">
        <v>2</v>
      </c>
      <c r="QG11" s="2950">
        <v>0</v>
      </c>
      <c r="QH11" s="2950">
        <v>8</v>
      </c>
      <c r="QI11" s="2950">
        <v>16</v>
      </c>
      <c r="QJ11" s="2950">
        <v>7</v>
      </c>
      <c r="QK11" s="2950">
        <v>3</v>
      </c>
      <c r="QL11" s="2950">
        <v>5</v>
      </c>
      <c r="QM11" s="2950">
        <v>0</v>
      </c>
      <c r="QN11" s="2950">
        <v>3</v>
      </c>
      <c r="QO11" s="2950">
        <v>0</v>
      </c>
      <c r="QP11" s="2950">
        <v>6</v>
      </c>
      <c r="QQ11" s="2950">
        <v>2</v>
      </c>
      <c r="QR11" s="2950">
        <v>9</v>
      </c>
      <c r="QS11" s="2950">
        <v>4</v>
      </c>
      <c r="QT11" s="2950">
        <v>2</v>
      </c>
      <c r="QU11" s="2950">
        <v>3</v>
      </c>
      <c r="QV11" s="2950">
        <v>6</v>
      </c>
      <c r="QW11" s="2950">
        <v>1</v>
      </c>
      <c r="QX11" s="2950">
        <v>10</v>
      </c>
      <c r="QY11" s="2950">
        <v>3</v>
      </c>
      <c r="QZ11" s="2950">
        <v>2</v>
      </c>
      <c r="RA11" s="2950">
        <v>2</v>
      </c>
      <c r="RB11" s="2950">
        <v>6</v>
      </c>
      <c r="RC11" s="2950">
        <v>0</v>
      </c>
      <c r="RD11" s="2950">
        <v>7</v>
      </c>
      <c r="RE11" s="2950">
        <v>8</v>
      </c>
      <c r="RF11" s="2950">
        <v>1</v>
      </c>
      <c r="RG11" s="2950">
        <v>3</v>
      </c>
      <c r="RH11" s="2950">
        <v>2</v>
      </c>
      <c r="RI11" s="2950">
        <v>0</v>
      </c>
      <c r="RJ11" s="2950">
        <v>8</v>
      </c>
      <c r="RK11" s="2950">
        <v>4</v>
      </c>
      <c r="RL11" s="2950">
        <v>1</v>
      </c>
      <c r="RM11" s="2950">
        <v>7</v>
      </c>
      <c r="RN11" s="2950">
        <v>0</v>
      </c>
      <c r="RO11" s="2950">
        <v>2</v>
      </c>
      <c r="RP11" s="2950">
        <v>3</v>
      </c>
      <c r="RQ11" s="2950">
        <v>2</v>
      </c>
      <c r="RR11" s="2950">
        <v>4</v>
      </c>
      <c r="RS11" s="2950">
        <v>3</v>
      </c>
      <c r="RT11" s="2950">
        <v>2</v>
      </c>
      <c r="RU11" s="2950">
        <v>3</v>
      </c>
      <c r="RV11" s="2950">
        <v>2</v>
      </c>
      <c r="RW11" s="2950">
        <v>3</v>
      </c>
      <c r="RX11" s="2950">
        <v>7</v>
      </c>
      <c r="RY11" s="2950">
        <v>3</v>
      </c>
      <c r="RZ11" s="2950">
        <v>6</v>
      </c>
      <c r="SA11" s="2950">
        <v>3</v>
      </c>
      <c r="SB11" s="2950">
        <v>6</v>
      </c>
      <c r="SC11" s="2950">
        <v>2</v>
      </c>
      <c r="SD11" s="2950">
        <v>1</v>
      </c>
      <c r="SE11" s="2950">
        <v>6</v>
      </c>
      <c r="SF11" s="2950">
        <v>2</v>
      </c>
      <c r="SG11" s="2950">
        <v>9</v>
      </c>
      <c r="SH11" s="2950">
        <v>3</v>
      </c>
      <c r="SI11" s="2950">
        <v>0</v>
      </c>
      <c r="SJ11" s="2950">
        <v>0</v>
      </c>
      <c r="SK11" s="2950">
        <v>9</v>
      </c>
      <c r="SL11" s="2950">
        <v>0</v>
      </c>
      <c r="SM11" s="2950">
        <v>2</v>
      </c>
      <c r="SN11" s="2950">
        <v>1</v>
      </c>
      <c r="SO11" s="2950">
        <v>3</v>
      </c>
      <c r="SP11" s="2950">
        <v>4</v>
      </c>
      <c r="SQ11" s="2950">
        <v>2</v>
      </c>
      <c r="SR11" s="2950">
        <v>1</v>
      </c>
      <c r="SS11" s="2950">
        <v>3</v>
      </c>
      <c r="ST11" s="2950">
        <v>4</v>
      </c>
      <c r="SU11" s="2950">
        <v>3</v>
      </c>
      <c r="SV11" s="2950">
        <v>14</v>
      </c>
      <c r="SW11" s="2950">
        <v>3</v>
      </c>
      <c r="SX11" s="2950">
        <v>7</v>
      </c>
      <c r="SY11" s="2950">
        <v>5</v>
      </c>
      <c r="SZ11" s="2950">
        <v>2</v>
      </c>
      <c r="TA11" s="2950">
        <v>2</v>
      </c>
      <c r="TB11" s="2950">
        <v>0</v>
      </c>
      <c r="TC11" s="2950">
        <v>3</v>
      </c>
      <c r="TD11" s="2950">
        <v>3</v>
      </c>
      <c r="TE11" s="2950">
        <v>6</v>
      </c>
      <c r="TF11" s="2950">
        <v>4</v>
      </c>
      <c r="TG11" s="2950">
        <v>0</v>
      </c>
      <c r="TH11" s="2950">
        <v>2</v>
      </c>
      <c r="TI11" s="2950">
        <v>0</v>
      </c>
      <c r="TJ11" s="2950">
        <v>4</v>
      </c>
      <c r="TK11" s="2950">
        <v>1</v>
      </c>
      <c r="TL11" s="2950">
        <v>0</v>
      </c>
    </row>
    <row r="12" spans="1:532" ht="12.6" thickBot="1" x14ac:dyDescent="0.25">
      <c r="A12" s="3126" t="s">
        <v>15</v>
      </c>
      <c r="B12" s="2950"/>
      <c r="C12" s="2950"/>
      <c r="D12" s="2950"/>
      <c r="E12" s="2950"/>
      <c r="F12" s="2950"/>
      <c r="G12" s="2950"/>
      <c r="H12" s="2950"/>
      <c r="I12" s="2950"/>
      <c r="J12" s="2950"/>
      <c r="K12" s="2950"/>
      <c r="L12" s="2950"/>
      <c r="M12" s="2950"/>
      <c r="N12" s="2950"/>
      <c r="O12" s="2950"/>
      <c r="P12" s="2950"/>
      <c r="Q12" s="2950"/>
      <c r="R12" s="2950"/>
      <c r="S12" s="2950"/>
      <c r="T12" s="2950"/>
      <c r="U12" s="2950"/>
      <c r="V12" s="2950"/>
      <c r="W12" s="2950"/>
      <c r="X12" s="2950"/>
      <c r="Y12" s="2950"/>
      <c r="Z12" s="2950"/>
      <c r="AA12" s="2950"/>
      <c r="AB12" s="2950"/>
      <c r="AC12" s="2950"/>
      <c r="AD12" s="2950"/>
      <c r="AE12" s="2950"/>
      <c r="AF12" s="2950"/>
      <c r="AG12" s="2950"/>
      <c r="AH12" s="2950"/>
      <c r="AI12" s="2950"/>
      <c r="AJ12" s="2950"/>
      <c r="AK12" s="2950"/>
      <c r="AL12" s="2950"/>
      <c r="AM12" s="2950"/>
      <c r="AN12" s="2950"/>
      <c r="AO12" s="2950"/>
      <c r="AP12" s="2950"/>
      <c r="AQ12" s="2950"/>
      <c r="AR12" s="2950"/>
      <c r="AS12" s="2950"/>
      <c r="AT12" s="2950"/>
      <c r="AU12" s="2950"/>
      <c r="AV12" s="2950"/>
      <c r="AW12" s="2950"/>
      <c r="AX12" s="2950"/>
      <c r="AY12" s="2950"/>
      <c r="AZ12" s="2950"/>
      <c r="BA12" s="2950"/>
      <c r="BB12" s="2950"/>
      <c r="BC12" s="2950"/>
      <c r="BD12" s="2950"/>
      <c r="BE12" s="2950"/>
      <c r="BF12" s="2950"/>
      <c r="BG12" s="2950"/>
      <c r="BH12" s="2950"/>
      <c r="BI12" s="2950"/>
      <c r="BJ12" s="2950"/>
      <c r="BK12" s="2950"/>
      <c r="BL12" s="2950"/>
      <c r="BM12" s="2950"/>
      <c r="BN12" s="2950"/>
      <c r="BO12" s="2950"/>
      <c r="BP12" s="2950"/>
      <c r="BQ12" s="2950"/>
      <c r="BR12" s="2950"/>
      <c r="BS12" s="2950"/>
      <c r="BT12" s="2950"/>
      <c r="BU12" s="2950"/>
      <c r="BV12" s="2950"/>
      <c r="BW12" s="2950"/>
      <c r="BX12" s="2950"/>
      <c r="BY12" s="2950"/>
      <c r="BZ12" s="2950"/>
      <c r="CA12" s="2950"/>
      <c r="CB12" s="2950"/>
      <c r="CC12" s="2950"/>
      <c r="CD12" s="2950"/>
      <c r="CE12" s="2950"/>
      <c r="CF12" s="2950"/>
      <c r="CG12" s="2950"/>
      <c r="CH12" s="2950"/>
      <c r="CI12" s="2950"/>
      <c r="CJ12" s="2950"/>
      <c r="CK12" s="2950"/>
      <c r="CL12" s="2950"/>
      <c r="CM12" s="2950"/>
      <c r="CN12" s="2950"/>
      <c r="CO12" s="2950"/>
      <c r="CP12" s="2950"/>
      <c r="CQ12" s="2950"/>
      <c r="CR12" s="2950"/>
      <c r="CS12" s="2950"/>
      <c r="CT12" s="2950"/>
      <c r="CU12" s="2950"/>
      <c r="CV12" s="2950"/>
      <c r="CW12" s="2950"/>
      <c r="CX12" s="2950"/>
      <c r="CY12" s="2950"/>
      <c r="CZ12" s="2950"/>
      <c r="DA12" s="2950"/>
      <c r="DB12" s="2950"/>
      <c r="DC12" s="2950"/>
      <c r="DD12" s="2950"/>
      <c r="DE12" s="2950"/>
      <c r="DF12" s="2950"/>
      <c r="DG12" s="2950"/>
      <c r="DH12" s="2950"/>
      <c r="DI12" s="2950"/>
      <c r="DJ12" s="2950"/>
      <c r="DK12" s="2950"/>
      <c r="DL12" s="2950"/>
      <c r="DM12" s="2950"/>
      <c r="DN12" s="2950"/>
      <c r="DO12" s="2950"/>
      <c r="DP12" s="2950"/>
      <c r="DQ12" s="2950"/>
      <c r="DR12" s="2950"/>
      <c r="DS12" s="2950"/>
      <c r="DT12" s="2950"/>
      <c r="DU12" s="2950"/>
      <c r="DV12" s="2950"/>
      <c r="DW12" s="2950"/>
      <c r="DX12" s="2950"/>
      <c r="DY12" s="2950"/>
      <c r="DZ12" s="2950"/>
      <c r="EA12" s="2950"/>
      <c r="EB12" s="2950"/>
      <c r="EC12" s="2950"/>
      <c r="ED12" s="2950"/>
      <c r="EE12" s="2950"/>
      <c r="EF12" s="2950"/>
      <c r="EG12" s="2950"/>
      <c r="EH12" s="2950"/>
      <c r="EI12" s="2950"/>
      <c r="EJ12" s="2950"/>
      <c r="EK12" s="2950"/>
      <c r="EL12" s="2950"/>
      <c r="EM12" s="2950"/>
      <c r="EN12" s="2950"/>
      <c r="EO12" s="2950"/>
      <c r="EP12" s="2950"/>
      <c r="EQ12" s="2950"/>
      <c r="ER12" s="2950"/>
      <c r="ES12" s="2950"/>
      <c r="ET12" s="2950"/>
      <c r="EU12" s="2950"/>
      <c r="EV12" s="2950"/>
      <c r="EW12" s="2950"/>
      <c r="EX12" s="2950"/>
      <c r="EY12" s="2950"/>
      <c r="EZ12" s="2950"/>
      <c r="FA12" s="2950"/>
      <c r="FB12" s="2950"/>
      <c r="FC12" s="2950"/>
      <c r="FD12" s="2950"/>
      <c r="FE12" s="2950"/>
      <c r="FF12" s="2950"/>
      <c r="FG12" s="2950"/>
      <c r="FH12" s="2950"/>
      <c r="FI12" s="2950"/>
      <c r="FJ12" s="2950"/>
      <c r="FK12" s="2950"/>
      <c r="FL12" s="2950"/>
      <c r="FM12" s="2950"/>
      <c r="FN12" s="2950"/>
      <c r="FO12" s="2950"/>
      <c r="FP12" s="2950"/>
      <c r="FQ12" s="2950"/>
      <c r="FR12" s="2950"/>
      <c r="FS12" s="2950"/>
      <c r="FT12" s="2950"/>
      <c r="FU12" s="2950"/>
      <c r="FV12" s="2950"/>
      <c r="FW12" s="2950"/>
      <c r="FX12" s="2950"/>
      <c r="FY12" s="2950"/>
      <c r="FZ12" s="2950"/>
      <c r="GA12" s="2950"/>
      <c r="GB12" s="2950"/>
      <c r="GC12" s="2950"/>
      <c r="GD12" s="2950"/>
      <c r="GE12" s="2950"/>
      <c r="GF12" s="2950"/>
      <c r="GG12" s="2950"/>
      <c r="GH12" s="2950"/>
      <c r="GI12" s="2950"/>
      <c r="GJ12" s="2950"/>
      <c r="GK12" s="2950"/>
      <c r="GL12" s="2950"/>
      <c r="GM12" s="2950"/>
      <c r="GN12" s="2950"/>
      <c r="GO12" s="2950"/>
      <c r="GP12" s="2950"/>
      <c r="GQ12" s="2950"/>
      <c r="GR12" s="2950"/>
      <c r="GS12" s="2950"/>
      <c r="GT12" s="2950"/>
      <c r="GU12" s="2950"/>
      <c r="GV12" s="2950"/>
      <c r="GW12" s="2950"/>
      <c r="GX12" s="2950"/>
      <c r="GY12" s="2950"/>
      <c r="GZ12" s="2950"/>
      <c r="HA12" s="2950"/>
      <c r="HB12" s="2950"/>
      <c r="HC12" s="2950"/>
      <c r="HD12" s="2950"/>
      <c r="HE12" s="2950"/>
      <c r="HF12" s="2950"/>
      <c r="HG12" s="2950"/>
      <c r="HH12" s="2950"/>
      <c r="HI12" s="2950"/>
      <c r="HJ12" s="2950"/>
      <c r="HK12" s="2950"/>
      <c r="HL12" s="2950"/>
      <c r="HM12" s="2950"/>
      <c r="HN12" s="2950"/>
      <c r="HO12" s="2950"/>
      <c r="HP12" s="2950"/>
      <c r="HQ12" s="2950"/>
      <c r="HR12" s="2950"/>
      <c r="HS12" s="2950"/>
      <c r="HT12" s="2950"/>
      <c r="HU12" s="2950"/>
      <c r="HV12" s="2950"/>
      <c r="HW12" s="2950"/>
      <c r="HX12" s="2950"/>
      <c r="HY12" s="2950"/>
      <c r="HZ12" s="2950"/>
      <c r="IA12" s="2950"/>
      <c r="IB12" s="2950"/>
      <c r="IC12" s="2950"/>
      <c r="ID12" s="2950"/>
      <c r="IE12" s="2950"/>
      <c r="IF12" s="2950"/>
      <c r="IG12" s="2950"/>
      <c r="IH12" s="2950"/>
      <c r="II12" s="2950"/>
      <c r="IJ12" s="2950"/>
      <c r="IK12" s="2950"/>
      <c r="IL12" s="2950"/>
      <c r="IM12" s="2950"/>
      <c r="IN12" s="2950"/>
      <c r="IO12" s="2950"/>
      <c r="IP12" s="2950"/>
      <c r="IQ12" s="2950"/>
      <c r="IR12" s="2950"/>
      <c r="IS12" s="2950"/>
      <c r="IT12" s="2950"/>
      <c r="IU12" s="2950"/>
      <c r="IV12" s="2950"/>
      <c r="IW12" s="2950"/>
      <c r="IX12" s="2950"/>
      <c r="IY12" s="2950"/>
      <c r="IZ12" s="2950"/>
      <c r="JA12" s="2950"/>
      <c r="JB12" s="2950"/>
      <c r="JC12" s="2950"/>
      <c r="JD12" s="2950"/>
      <c r="JE12" s="2950"/>
      <c r="JF12" s="2950"/>
      <c r="JG12" s="2950"/>
      <c r="JH12" s="2950"/>
      <c r="JI12" s="2950"/>
      <c r="JJ12" s="2950"/>
      <c r="JK12" s="2950"/>
      <c r="JL12" s="2950"/>
      <c r="JM12" s="2950"/>
      <c r="JN12" s="2950"/>
      <c r="JO12" s="2950"/>
      <c r="JP12" s="2950"/>
      <c r="JQ12" s="2950"/>
      <c r="JR12" s="2950"/>
      <c r="JS12" s="2950"/>
      <c r="JT12" s="2950"/>
      <c r="JU12" s="2950"/>
      <c r="JV12" s="2950"/>
      <c r="JW12" s="2950"/>
      <c r="JX12" s="2950"/>
      <c r="JY12" s="2950"/>
      <c r="JZ12" s="2950"/>
      <c r="KA12" s="2950"/>
      <c r="KB12" s="2950"/>
      <c r="KC12" s="2950"/>
      <c r="KD12" s="2950"/>
      <c r="KE12" s="2950"/>
      <c r="KF12" s="2950"/>
      <c r="KG12" s="2950"/>
      <c r="KH12" s="2950"/>
      <c r="KI12" s="2950"/>
      <c r="KJ12" s="2950"/>
      <c r="KK12" s="2950"/>
      <c r="KL12" s="2950"/>
      <c r="KM12" s="2950"/>
      <c r="KN12" s="2950"/>
      <c r="KO12" s="2950"/>
      <c r="KP12" s="2950"/>
      <c r="KQ12" s="2950"/>
      <c r="KR12" s="2950"/>
      <c r="KS12" s="2950"/>
      <c r="KT12" s="2950"/>
      <c r="KU12" s="2950"/>
      <c r="KV12" s="2950"/>
      <c r="KW12" s="2950"/>
      <c r="KX12" s="2950"/>
      <c r="KY12" s="2950"/>
      <c r="KZ12" s="2950"/>
      <c r="LA12" s="2950"/>
      <c r="LB12" s="2950"/>
      <c r="LC12" s="2950"/>
      <c r="LD12" s="2950"/>
      <c r="LE12" s="2950"/>
      <c r="LF12" s="2950"/>
      <c r="LG12" s="2950"/>
      <c r="LH12" s="2950"/>
      <c r="LI12" s="2950"/>
      <c r="LJ12" s="2950"/>
      <c r="LK12" s="2950"/>
      <c r="LL12" s="2950"/>
      <c r="LM12" s="2950"/>
      <c r="LN12" s="2950"/>
      <c r="LO12" s="2950"/>
      <c r="LP12" s="2950"/>
      <c r="LQ12" s="2950"/>
      <c r="LR12" s="2950"/>
      <c r="LS12" s="2950"/>
      <c r="LT12" s="2950"/>
      <c r="LU12" s="2950"/>
      <c r="LV12" s="2950"/>
      <c r="LW12" s="2950"/>
      <c r="LX12" s="2950"/>
      <c r="LY12" s="2950"/>
      <c r="LZ12" s="2950"/>
      <c r="MA12" s="2950"/>
      <c r="MB12" s="2950"/>
      <c r="MC12" s="2950"/>
      <c r="MD12" s="2950"/>
      <c r="ME12" s="2950"/>
      <c r="MF12" s="2950"/>
      <c r="MG12" s="2950"/>
      <c r="MH12" s="2950"/>
      <c r="MI12" s="2950"/>
      <c r="MJ12" s="2950"/>
      <c r="MK12" s="2950"/>
      <c r="ML12" s="2950"/>
      <c r="MM12" s="2950"/>
      <c r="MN12" s="2950"/>
      <c r="MO12" s="2950"/>
      <c r="MP12" s="2950"/>
      <c r="MQ12" s="2950"/>
      <c r="MR12" s="2950"/>
      <c r="MS12" s="2950"/>
      <c r="MT12" s="2950"/>
      <c r="MU12" s="4951">
        <f t="shared" ref="MU12:OG12" si="227">SUM(MU10:MU11)</f>
        <v>124</v>
      </c>
      <c r="MV12" s="4951">
        <f t="shared" si="227"/>
        <v>81</v>
      </c>
      <c r="MW12" s="4951">
        <f t="shared" si="227"/>
        <v>28</v>
      </c>
      <c r="MX12" s="4951">
        <f t="shared" si="227"/>
        <v>25</v>
      </c>
      <c r="MY12" s="4951">
        <f t="shared" si="227"/>
        <v>40</v>
      </c>
      <c r="MZ12" s="4951">
        <f t="shared" si="227"/>
        <v>13</v>
      </c>
      <c r="NA12" s="4951">
        <f t="shared" si="227"/>
        <v>17</v>
      </c>
      <c r="NB12" s="4951">
        <f t="shared" si="227"/>
        <v>37</v>
      </c>
      <c r="NC12" s="4951">
        <f t="shared" si="227"/>
        <v>40</v>
      </c>
      <c r="ND12" s="4951">
        <f t="shared" si="227"/>
        <v>19</v>
      </c>
      <c r="NE12" s="4951">
        <f t="shared" si="227"/>
        <v>11</v>
      </c>
      <c r="NF12" s="4951">
        <f t="shared" si="227"/>
        <v>34</v>
      </c>
      <c r="NG12" s="4951">
        <f t="shared" si="227"/>
        <v>14</v>
      </c>
      <c r="NH12" s="4951">
        <f t="shared" si="227"/>
        <v>15</v>
      </c>
      <c r="NI12" s="4951">
        <f t="shared" si="227"/>
        <v>15</v>
      </c>
      <c r="NJ12" s="4951">
        <f t="shared" si="227"/>
        <v>10</v>
      </c>
      <c r="NK12" s="4951">
        <f t="shared" si="227"/>
        <v>31</v>
      </c>
      <c r="NL12" s="4951">
        <f t="shared" si="227"/>
        <v>19</v>
      </c>
      <c r="NM12" s="4951">
        <f t="shared" si="227"/>
        <v>18</v>
      </c>
      <c r="NN12" s="4951">
        <f t="shared" si="227"/>
        <v>47</v>
      </c>
      <c r="NO12" s="4951">
        <f t="shared" si="227"/>
        <v>4</v>
      </c>
      <c r="NP12" s="4951">
        <f t="shared" si="227"/>
        <v>1</v>
      </c>
      <c r="NQ12" s="4951">
        <f t="shared" si="227"/>
        <v>23</v>
      </c>
      <c r="NR12" s="4951">
        <f t="shared" si="227"/>
        <v>3</v>
      </c>
      <c r="NS12" s="4951">
        <f t="shared" si="227"/>
        <v>15</v>
      </c>
      <c r="NT12" s="4951">
        <f t="shared" si="227"/>
        <v>58</v>
      </c>
      <c r="NU12" s="4951">
        <f t="shared" si="227"/>
        <v>17</v>
      </c>
      <c r="NV12" s="4951">
        <f t="shared" si="227"/>
        <v>7</v>
      </c>
      <c r="NW12" s="4951">
        <f t="shared" si="227"/>
        <v>20</v>
      </c>
      <c r="NX12" s="4951">
        <f t="shared" si="227"/>
        <v>7</v>
      </c>
      <c r="NY12" s="4951">
        <f t="shared" si="227"/>
        <v>42</v>
      </c>
      <c r="NZ12" s="4951">
        <f t="shared" si="227"/>
        <v>17</v>
      </c>
      <c r="OA12" s="4951">
        <f t="shared" si="227"/>
        <v>1</v>
      </c>
      <c r="OB12" s="4951">
        <f t="shared" si="227"/>
        <v>38</v>
      </c>
      <c r="OC12" s="4951">
        <f t="shared" si="227"/>
        <v>0</v>
      </c>
      <c r="OD12" s="4951">
        <f t="shared" si="227"/>
        <v>13</v>
      </c>
      <c r="OE12" s="4951">
        <f t="shared" si="227"/>
        <v>19</v>
      </c>
      <c r="OF12" s="4951">
        <f t="shared" si="227"/>
        <v>12</v>
      </c>
      <c r="OG12" s="4951">
        <f t="shared" si="227"/>
        <v>14</v>
      </c>
      <c r="OH12" s="4951">
        <f t="shared" ref="OH12:OM12" si="228">SUM(OH10:OH11)</f>
        <v>47</v>
      </c>
      <c r="OI12" s="4951">
        <f t="shared" si="228"/>
        <v>4</v>
      </c>
      <c r="OJ12" s="4951">
        <f t="shared" si="228"/>
        <v>26</v>
      </c>
      <c r="OK12" s="4951">
        <f t="shared" si="228"/>
        <v>25</v>
      </c>
      <c r="OL12" s="4951">
        <f t="shared" si="228"/>
        <v>14</v>
      </c>
      <c r="OM12" s="4951">
        <f t="shared" si="228"/>
        <v>17</v>
      </c>
      <c r="ON12" s="4951">
        <f t="shared" ref="ON12:OO12" si="229">SUM(ON10:ON11)</f>
        <v>0</v>
      </c>
      <c r="OO12" s="4951">
        <f t="shared" si="229"/>
        <v>13</v>
      </c>
      <c r="OP12" s="4951">
        <f t="shared" ref="OP12:OQ12" si="230">SUM(OP10:OP11)</f>
        <v>9</v>
      </c>
      <c r="OQ12" s="4951">
        <f t="shared" si="230"/>
        <v>42</v>
      </c>
      <c r="OR12" s="4951">
        <f t="shared" ref="OR12:OS12" si="231">SUM(OR10:OR11)</f>
        <v>12</v>
      </c>
      <c r="OS12" s="4951">
        <f t="shared" si="231"/>
        <v>37</v>
      </c>
      <c r="OT12" s="4951">
        <f t="shared" ref="OT12:OU12" si="232">SUM(OT10:OT11)</f>
        <v>21</v>
      </c>
      <c r="OU12" s="4951">
        <f t="shared" si="232"/>
        <v>1</v>
      </c>
      <c r="OV12" s="4951">
        <f t="shared" ref="OV12:OW12" si="233">SUM(OV10:OV11)</f>
        <v>3</v>
      </c>
      <c r="OW12" s="4951">
        <f t="shared" si="233"/>
        <v>61</v>
      </c>
      <c r="OX12" s="4951">
        <f t="shared" ref="OX12:OY12" si="234">SUM(OX10:OX11)</f>
        <v>16</v>
      </c>
      <c r="OY12" s="4951">
        <f t="shared" si="234"/>
        <v>21</v>
      </c>
      <c r="OZ12" s="4951">
        <f t="shared" ref="OZ12:PA12" si="235">SUM(OZ10:OZ11)</f>
        <v>18</v>
      </c>
      <c r="PA12" s="4951">
        <f t="shared" si="235"/>
        <v>17</v>
      </c>
      <c r="PB12" s="4951">
        <f t="shared" ref="PB12:PC12" si="236">SUM(PB10:PB11)</f>
        <v>26</v>
      </c>
      <c r="PC12" s="4951">
        <f t="shared" si="236"/>
        <v>21</v>
      </c>
      <c r="PD12" s="4951">
        <f t="shared" ref="PD12:PE12" si="237">SUM(PD10:PD11)</f>
        <v>19</v>
      </c>
      <c r="PE12" s="4951">
        <f t="shared" si="237"/>
        <v>19</v>
      </c>
      <c r="PF12" s="4951">
        <f t="shared" ref="PF12:PG12" si="238">SUM(PF10:PF11)</f>
        <v>32</v>
      </c>
      <c r="PG12" s="4951">
        <f t="shared" si="238"/>
        <v>26</v>
      </c>
      <c r="PH12" s="4951">
        <f t="shared" ref="PH12:PI12" si="239">SUM(PH10:PH11)</f>
        <v>15</v>
      </c>
      <c r="PI12" s="4951">
        <f t="shared" si="239"/>
        <v>13</v>
      </c>
      <c r="PJ12" s="4951">
        <f t="shared" ref="PJ12:PK12" si="240">SUM(PJ10:PJ11)</f>
        <v>16</v>
      </c>
      <c r="PK12" s="4951">
        <f t="shared" si="240"/>
        <v>25</v>
      </c>
      <c r="PL12" s="4951">
        <f t="shared" ref="PL12:PM12" si="241">SUM(PL10:PL11)</f>
        <v>17</v>
      </c>
      <c r="PM12" s="4951">
        <f t="shared" si="241"/>
        <v>13</v>
      </c>
      <c r="PN12" s="4951">
        <f t="shared" ref="PN12:PO12" si="242">SUM(PN10:PN11)</f>
        <v>6</v>
      </c>
      <c r="PO12" s="4951">
        <f t="shared" si="242"/>
        <v>10</v>
      </c>
      <c r="PP12" s="4951">
        <f t="shared" ref="PP12:PQ12" si="243">SUM(PP10:PP11)</f>
        <v>64</v>
      </c>
      <c r="PQ12" s="4951">
        <f t="shared" si="243"/>
        <v>13</v>
      </c>
      <c r="PR12" s="4951">
        <f t="shared" ref="PR12:PS12" si="244">SUM(PR10:PR11)</f>
        <v>15</v>
      </c>
      <c r="PS12" s="4951">
        <f t="shared" si="244"/>
        <v>10</v>
      </c>
      <c r="PT12" s="4951">
        <f t="shared" ref="PT12:PU12" si="245">SUM(PT10:PT11)</f>
        <v>17</v>
      </c>
      <c r="PU12" s="4951">
        <f t="shared" si="245"/>
        <v>46</v>
      </c>
      <c r="PV12" s="4951">
        <f t="shared" ref="PV12:PW12" si="246">SUM(PV10:PV11)</f>
        <v>2</v>
      </c>
      <c r="PW12" s="4951">
        <f t="shared" si="246"/>
        <v>21</v>
      </c>
      <c r="PX12" s="4951">
        <f t="shared" ref="PX12:PY12" si="247">SUM(PX10:PX11)</f>
        <v>18</v>
      </c>
      <c r="PY12" s="4951">
        <f t="shared" si="247"/>
        <v>0</v>
      </c>
      <c r="PZ12" s="4951">
        <f t="shared" ref="PZ12:QA12" si="248">SUM(PZ10:PZ11)</f>
        <v>47</v>
      </c>
      <c r="QA12" s="4951">
        <f t="shared" si="248"/>
        <v>16</v>
      </c>
      <c r="QB12" s="4951">
        <f t="shared" ref="QB12:QC12" si="249">SUM(QB10:QB11)</f>
        <v>32</v>
      </c>
      <c r="QC12" s="4951">
        <f t="shared" si="249"/>
        <v>22</v>
      </c>
      <c r="QD12" s="4951">
        <f t="shared" ref="QD12:QE12" si="250">SUM(QD10:QD11)</f>
        <v>20</v>
      </c>
      <c r="QE12" s="4951">
        <f t="shared" si="250"/>
        <v>28</v>
      </c>
      <c r="QF12" s="4951">
        <f t="shared" ref="QF12:QG12" si="251">SUM(QF10:QF11)</f>
        <v>8</v>
      </c>
      <c r="QG12" s="4951">
        <f t="shared" si="251"/>
        <v>1</v>
      </c>
      <c r="QH12" s="4951">
        <f t="shared" ref="QH12:QI12" si="252">SUM(QH10:QH11)</f>
        <v>21</v>
      </c>
      <c r="QI12" s="4951">
        <f t="shared" si="252"/>
        <v>71</v>
      </c>
      <c r="QJ12" s="4951">
        <f t="shared" ref="QJ12:QK12" si="253">SUM(QJ10:QJ11)</f>
        <v>52</v>
      </c>
      <c r="QK12" s="4951">
        <f t="shared" si="253"/>
        <v>7</v>
      </c>
      <c r="QL12" s="4951">
        <f t="shared" ref="QL12:QM12" si="254">SUM(QL10:QL11)</f>
        <v>22</v>
      </c>
      <c r="QM12" s="4951">
        <f t="shared" si="254"/>
        <v>16</v>
      </c>
      <c r="QN12" s="4951">
        <f t="shared" ref="QN12:QO12" si="255">SUM(QN10:QN11)</f>
        <v>42</v>
      </c>
      <c r="QO12" s="4951">
        <f t="shared" si="255"/>
        <v>8</v>
      </c>
      <c r="QP12" s="4951">
        <f t="shared" ref="QP12:QQ12" si="256">SUM(QP10:QP11)</f>
        <v>25</v>
      </c>
      <c r="QQ12" s="4951">
        <f t="shared" si="256"/>
        <v>11</v>
      </c>
      <c r="QR12" s="4951">
        <f t="shared" ref="QR12:QS12" si="257">SUM(QR10:QR11)</f>
        <v>31</v>
      </c>
      <c r="QS12" s="4951">
        <f t="shared" si="257"/>
        <v>36</v>
      </c>
      <c r="QT12" s="4951">
        <f t="shared" ref="QT12:QU12" si="258">SUM(QT10:QT11)</f>
        <v>22</v>
      </c>
      <c r="QU12" s="4951">
        <f t="shared" si="258"/>
        <v>17</v>
      </c>
      <c r="QV12" s="4951">
        <f t="shared" ref="QV12:QW12" si="259">SUM(QV10:QV11)</f>
        <v>22</v>
      </c>
      <c r="QW12" s="4951">
        <f t="shared" si="259"/>
        <v>23</v>
      </c>
      <c r="QX12" s="4951">
        <f t="shared" ref="QX12:QY12" si="260">SUM(QX10:QX11)</f>
        <v>47</v>
      </c>
      <c r="QY12" s="4951">
        <f t="shared" si="260"/>
        <v>26</v>
      </c>
      <c r="QZ12" s="4951">
        <f t="shared" ref="QZ12:RA12" si="261">SUM(QZ10:QZ11)</f>
        <v>21</v>
      </c>
      <c r="RA12" s="4951">
        <f t="shared" si="261"/>
        <v>22</v>
      </c>
      <c r="RB12" s="4951">
        <f t="shared" ref="RB12:RC12" si="262">SUM(RB10:RB11)</f>
        <v>30</v>
      </c>
      <c r="RC12" s="4951">
        <f t="shared" si="262"/>
        <v>0</v>
      </c>
      <c r="RD12" s="4951">
        <f t="shared" ref="RD12:RE12" si="263">SUM(RD10:RD11)</f>
        <v>58</v>
      </c>
      <c r="RE12" s="4951">
        <f t="shared" si="263"/>
        <v>30</v>
      </c>
      <c r="RF12" s="4951">
        <f t="shared" ref="RF12:RG12" si="264">SUM(RF10:RF11)</f>
        <v>20</v>
      </c>
      <c r="RG12" s="4951">
        <f t="shared" si="264"/>
        <v>10</v>
      </c>
      <c r="RH12" s="4951">
        <f t="shared" ref="RH12:RI12" si="265">SUM(RH10:RH11)</f>
        <v>43</v>
      </c>
      <c r="RI12" s="4951">
        <f t="shared" si="265"/>
        <v>23</v>
      </c>
      <c r="RJ12" s="4951">
        <f t="shared" ref="RJ12:RK12" si="266">SUM(RJ10:RJ11)</f>
        <v>33</v>
      </c>
      <c r="RK12" s="4951">
        <f t="shared" si="266"/>
        <v>31</v>
      </c>
      <c r="RL12" s="4951">
        <f t="shared" ref="RL12:RM12" si="267">SUM(RL10:RL11)</f>
        <v>15</v>
      </c>
      <c r="RM12" s="4951">
        <f t="shared" si="267"/>
        <v>48</v>
      </c>
      <c r="RN12" s="4951">
        <f t="shared" ref="RN12:RO12" si="268">SUM(RN10:RN11)</f>
        <v>7</v>
      </c>
      <c r="RO12" s="4951">
        <f t="shared" si="268"/>
        <v>23</v>
      </c>
      <c r="RP12" s="4951">
        <f t="shared" ref="RP12:RQ12" si="269">SUM(RP10:RP11)</f>
        <v>20</v>
      </c>
      <c r="RQ12" s="4951">
        <f t="shared" si="269"/>
        <v>24</v>
      </c>
      <c r="RR12" s="4951">
        <f t="shared" ref="RR12:RS12" si="270">SUM(RR10:RR11)</f>
        <v>51</v>
      </c>
      <c r="RS12" s="4951">
        <f t="shared" si="270"/>
        <v>26</v>
      </c>
      <c r="RT12" s="4951">
        <f t="shared" ref="RT12:RU12" si="271">SUM(RT10:RT11)</f>
        <v>20</v>
      </c>
      <c r="RU12" s="4951">
        <f t="shared" si="271"/>
        <v>28</v>
      </c>
      <c r="RV12" s="4951">
        <f t="shared" ref="RV12:RW12" si="272">SUM(RV10:RV11)</f>
        <v>38</v>
      </c>
      <c r="RW12" s="4951">
        <f t="shared" si="272"/>
        <v>54</v>
      </c>
      <c r="RX12" s="4951">
        <f t="shared" ref="RX12:RY12" si="273">SUM(RX10:RX11)</f>
        <v>20</v>
      </c>
      <c r="RY12" s="4951">
        <f t="shared" si="273"/>
        <v>19</v>
      </c>
      <c r="RZ12" s="4951">
        <f t="shared" ref="RZ12:SA12" si="274">SUM(RZ10:RZ11)</f>
        <v>24</v>
      </c>
      <c r="SA12" s="4951">
        <f t="shared" si="274"/>
        <v>21</v>
      </c>
      <c r="SB12" s="4951">
        <f t="shared" ref="SB12:SC12" si="275">SUM(SB10:SB11)</f>
        <v>57</v>
      </c>
      <c r="SC12" s="4951">
        <f t="shared" si="275"/>
        <v>21</v>
      </c>
      <c r="SD12" s="4951">
        <f t="shared" ref="SD12:SE12" si="276">SUM(SD10:SD11)</f>
        <v>5</v>
      </c>
      <c r="SE12" s="4951">
        <f t="shared" si="276"/>
        <v>31</v>
      </c>
      <c r="SF12" s="4951">
        <f t="shared" ref="SF12:SG12" si="277">SUM(SF10:SF11)</f>
        <v>20</v>
      </c>
      <c r="SG12" s="4951">
        <f t="shared" si="277"/>
        <v>56</v>
      </c>
      <c r="SH12" s="4951">
        <f t="shared" ref="SH12:SI12" si="278">SUM(SH10:SH11)</f>
        <v>19</v>
      </c>
      <c r="SI12" s="4951">
        <f t="shared" si="278"/>
        <v>14</v>
      </c>
      <c r="SJ12" s="4951">
        <f t="shared" ref="SJ12:SK12" si="279">SUM(SJ10:SJ11)</f>
        <v>0</v>
      </c>
      <c r="SK12" s="4951">
        <f t="shared" si="279"/>
        <v>40</v>
      </c>
      <c r="SL12" s="4951">
        <f t="shared" ref="SL12:SM12" si="280">SUM(SL10:SL11)</f>
        <v>25</v>
      </c>
      <c r="SM12" s="4951">
        <f t="shared" si="280"/>
        <v>20</v>
      </c>
      <c r="SN12" s="4951">
        <f t="shared" ref="SN12:SO12" si="281">SUM(SN10:SN11)</f>
        <v>21</v>
      </c>
      <c r="SO12" s="4951">
        <f t="shared" si="281"/>
        <v>22</v>
      </c>
      <c r="SP12" s="4951">
        <f t="shared" ref="SP12:SQ12" si="282">SUM(SP10:SP11)</f>
        <v>28</v>
      </c>
      <c r="SQ12" s="4951">
        <f t="shared" si="282"/>
        <v>57</v>
      </c>
      <c r="SR12" s="4951">
        <f t="shared" ref="SR12:SS12" si="283">SUM(SR10:SR11)</f>
        <v>13</v>
      </c>
      <c r="SS12" s="4951">
        <f t="shared" si="283"/>
        <v>27</v>
      </c>
      <c r="ST12" s="4951">
        <f t="shared" ref="ST12:SU12" si="284">SUM(ST10:ST11)</f>
        <v>19</v>
      </c>
      <c r="SU12" s="4951">
        <f t="shared" si="284"/>
        <v>32</v>
      </c>
      <c r="SV12" s="4951">
        <f t="shared" ref="SV12:SW12" si="285">SUM(SV10:SV11)</f>
        <v>66</v>
      </c>
      <c r="SW12" s="4951">
        <f t="shared" si="285"/>
        <v>16</v>
      </c>
      <c r="SX12" s="4951">
        <f t="shared" ref="SX12:SY12" si="286">SUM(SX10:SX11)</f>
        <v>17</v>
      </c>
      <c r="SY12" s="4951">
        <f t="shared" si="286"/>
        <v>18</v>
      </c>
      <c r="SZ12" s="4951">
        <f t="shared" ref="SZ12:TA12" si="287">SUM(SZ10:SZ11)</f>
        <v>30</v>
      </c>
      <c r="TA12" s="4951">
        <f t="shared" si="287"/>
        <v>55</v>
      </c>
      <c r="TB12" s="4951">
        <f t="shared" ref="TB12:TC12" si="288">SUM(TB10:TB11)</f>
        <v>26</v>
      </c>
      <c r="TC12" s="4951">
        <f t="shared" si="288"/>
        <v>18</v>
      </c>
      <c r="TD12" s="4951">
        <f t="shared" ref="TD12:TE12" si="289">SUM(TD10:TD11)</f>
        <v>17</v>
      </c>
      <c r="TE12" s="4951">
        <f t="shared" si="289"/>
        <v>39</v>
      </c>
      <c r="TF12" s="4951">
        <f t="shared" ref="TF12:TG12" si="290">SUM(TF10:TF11)</f>
        <v>42</v>
      </c>
      <c r="TG12" s="4951">
        <f t="shared" si="290"/>
        <v>0</v>
      </c>
      <c r="TH12" s="4951">
        <f t="shared" ref="TH12:TI12" si="291">SUM(TH10:TH11)</f>
        <v>13</v>
      </c>
      <c r="TI12" s="4951">
        <f t="shared" si="291"/>
        <v>15</v>
      </c>
      <c r="TJ12" s="4951">
        <f t="shared" ref="TJ12:TK12" si="292">SUM(TJ10:TJ11)</f>
        <v>18</v>
      </c>
      <c r="TK12" s="4951">
        <f t="shared" si="292"/>
        <v>56</v>
      </c>
      <c r="TL12" s="4951">
        <f t="shared" ref="TL12" si="293">SUM(TL10:TL11)</f>
        <v>18</v>
      </c>
    </row>
    <row r="13" spans="1:532" ht="12.6" thickBot="1" x14ac:dyDescent="0.25">
      <c r="A13" s="4949"/>
    </row>
    <row r="14" spans="1:532" ht="12.6" thickBot="1" x14ac:dyDescent="0.25">
      <c r="A14" s="1428" t="s">
        <v>16</v>
      </c>
      <c r="B14" s="2950">
        <v>0</v>
      </c>
      <c r="C14" s="2950">
        <v>0</v>
      </c>
      <c r="D14" s="2950">
        <v>0</v>
      </c>
      <c r="E14" s="2950">
        <v>0</v>
      </c>
      <c r="F14" s="2950">
        <v>0</v>
      </c>
      <c r="G14" s="2950">
        <v>0</v>
      </c>
      <c r="H14" s="2950">
        <v>0</v>
      </c>
      <c r="I14" s="2950">
        <v>0</v>
      </c>
      <c r="J14" s="2950">
        <v>0</v>
      </c>
      <c r="K14" s="2950">
        <v>0</v>
      </c>
      <c r="L14" s="2950">
        <v>0</v>
      </c>
      <c r="M14" s="2950">
        <v>0</v>
      </c>
      <c r="N14" s="2950">
        <v>0</v>
      </c>
      <c r="O14" s="2950">
        <v>0</v>
      </c>
      <c r="P14" s="2950">
        <v>0</v>
      </c>
      <c r="Q14" s="2950">
        <v>0</v>
      </c>
      <c r="R14" s="2950">
        <v>0</v>
      </c>
      <c r="S14" s="2950">
        <v>0</v>
      </c>
      <c r="T14" s="2950">
        <v>0</v>
      </c>
      <c r="U14" s="2950">
        <v>1</v>
      </c>
      <c r="V14" s="2950">
        <v>0</v>
      </c>
      <c r="W14" s="2950">
        <v>0</v>
      </c>
      <c r="X14" s="2950">
        <v>0</v>
      </c>
      <c r="Y14" s="2950">
        <v>0</v>
      </c>
      <c r="Z14" s="2950">
        <v>0</v>
      </c>
      <c r="AA14" s="2950">
        <v>0</v>
      </c>
      <c r="AB14" s="2950">
        <v>0</v>
      </c>
      <c r="AC14" s="2950">
        <v>0</v>
      </c>
      <c r="AD14" s="2950">
        <v>0</v>
      </c>
      <c r="AE14" s="2950">
        <v>0</v>
      </c>
      <c r="AF14" s="2950">
        <v>0</v>
      </c>
      <c r="AG14" s="2950">
        <v>0</v>
      </c>
      <c r="AH14" s="2950">
        <v>0</v>
      </c>
      <c r="AI14" s="2950">
        <v>0</v>
      </c>
      <c r="AJ14" s="2950">
        <v>0</v>
      </c>
      <c r="AK14" s="2950">
        <v>109</v>
      </c>
      <c r="AL14" s="2950">
        <v>0</v>
      </c>
      <c r="AM14" s="2950">
        <v>0</v>
      </c>
      <c r="AN14" s="2950">
        <v>0</v>
      </c>
      <c r="AO14" s="2950">
        <v>0</v>
      </c>
      <c r="AP14" s="2950">
        <v>0</v>
      </c>
      <c r="AQ14" s="2950">
        <v>0</v>
      </c>
      <c r="AR14" s="2950">
        <v>0</v>
      </c>
      <c r="AS14" s="2950">
        <v>0</v>
      </c>
      <c r="AT14" s="2950">
        <v>0</v>
      </c>
      <c r="AU14" s="2950">
        <v>0</v>
      </c>
      <c r="AV14" s="2950">
        <v>3577</v>
      </c>
      <c r="AW14" s="2950">
        <v>0</v>
      </c>
      <c r="AX14" s="2950">
        <v>0</v>
      </c>
      <c r="AY14" s="2950">
        <v>0</v>
      </c>
      <c r="AZ14" s="2950">
        <v>0</v>
      </c>
      <c r="BA14" s="2950">
        <v>0</v>
      </c>
      <c r="BB14" s="2950">
        <v>0</v>
      </c>
      <c r="BC14" s="2950">
        <v>0</v>
      </c>
      <c r="BD14" s="2950">
        <v>0</v>
      </c>
      <c r="BE14" s="2950">
        <v>0</v>
      </c>
      <c r="BF14" s="2950">
        <v>0</v>
      </c>
      <c r="BG14" s="2950">
        <v>0</v>
      </c>
      <c r="BH14" s="2950">
        <v>0</v>
      </c>
      <c r="BI14" s="2950">
        <v>0</v>
      </c>
      <c r="BJ14" s="2950">
        <v>137</v>
      </c>
      <c r="BK14" s="2950">
        <v>0</v>
      </c>
      <c r="BL14" s="2950">
        <v>0</v>
      </c>
      <c r="BM14" s="2950">
        <v>0</v>
      </c>
      <c r="BN14" s="2950">
        <v>0</v>
      </c>
      <c r="BO14" s="2950">
        <v>0</v>
      </c>
      <c r="BP14" s="2950">
        <v>0</v>
      </c>
      <c r="BQ14" s="2950">
        <v>0</v>
      </c>
      <c r="BR14" s="2950">
        <v>0</v>
      </c>
      <c r="BS14" s="2950">
        <v>0</v>
      </c>
      <c r="BT14" s="2950">
        <v>0</v>
      </c>
      <c r="BU14" s="2950">
        <v>0</v>
      </c>
      <c r="BV14" s="2950">
        <v>0</v>
      </c>
      <c r="BW14" s="2950">
        <v>0</v>
      </c>
      <c r="BX14" s="2950">
        <v>0</v>
      </c>
      <c r="BY14" s="2950">
        <v>0</v>
      </c>
      <c r="BZ14" s="2950">
        <v>0</v>
      </c>
      <c r="CA14" s="2950">
        <v>0</v>
      </c>
      <c r="CB14" s="2950">
        <v>0</v>
      </c>
      <c r="CC14" s="2950">
        <v>0</v>
      </c>
      <c r="CD14" s="2950">
        <v>0</v>
      </c>
      <c r="CE14" s="2950">
        <v>0</v>
      </c>
      <c r="CF14" s="2950">
        <v>139</v>
      </c>
      <c r="CG14" s="2950">
        <v>0</v>
      </c>
      <c r="CH14" s="2950">
        <v>0</v>
      </c>
      <c r="CI14" s="2950">
        <v>0</v>
      </c>
      <c r="CJ14" s="2950">
        <v>0</v>
      </c>
      <c r="CK14" s="2950">
        <v>0</v>
      </c>
      <c r="CL14" s="2950">
        <v>1</v>
      </c>
      <c r="CM14" s="2950">
        <v>0</v>
      </c>
      <c r="CN14" s="2950">
        <v>0</v>
      </c>
      <c r="CO14" s="2950">
        <v>0</v>
      </c>
      <c r="CP14" s="2950">
        <v>0</v>
      </c>
      <c r="CQ14" s="2950">
        <v>0</v>
      </c>
      <c r="CR14" s="2950">
        <v>0</v>
      </c>
      <c r="CS14" s="2950">
        <v>0</v>
      </c>
      <c r="CT14" s="2950">
        <v>0</v>
      </c>
      <c r="CU14" s="2950">
        <v>0</v>
      </c>
      <c r="CV14" s="2950">
        <v>0</v>
      </c>
      <c r="CW14" s="2950">
        <v>0</v>
      </c>
      <c r="CX14" s="2950">
        <v>0</v>
      </c>
      <c r="CY14" s="2950">
        <v>0</v>
      </c>
      <c r="CZ14" s="2950">
        <v>0</v>
      </c>
      <c r="DA14" s="2950">
        <v>0</v>
      </c>
      <c r="DB14" s="2950">
        <v>0</v>
      </c>
      <c r="DC14" s="2950">
        <v>0</v>
      </c>
      <c r="DD14" s="2950">
        <v>0</v>
      </c>
      <c r="DE14" s="2950">
        <v>0</v>
      </c>
      <c r="DF14" s="2950">
        <v>0</v>
      </c>
      <c r="DG14" s="2950">
        <v>0</v>
      </c>
      <c r="DH14" s="2950">
        <v>0</v>
      </c>
      <c r="DI14" s="2950">
        <v>0</v>
      </c>
      <c r="DJ14" s="2950">
        <v>0</v>
      </c>
      <c r="DK14" s="2950">
        <v>0</v>
      </c>
      <c r="DL14" s="2950">
        <v>0</v>
      </c>
      <c r="DM14" s="2950">
        <v>0</v>
      </c>
      <c r="DN14" s="2950">
        <v>0</v>
      </c>
      <c r="DO14" s="2950">
        <v>0</v>
      </c>
      <c r="DP14" s="2950">
        <v>0</v>
      </c>
      <c r="DQ14" s="2950">
        <v>0</v>
      </c>
      <c r="DR14" s="2950">
        <v>0</v>
      </c>
      <c r="DS14" s="2950">
        <v>0</v>
      </c>
      <c r="DT14" s="2950">
        <v>0</v>
      </c>
      <c r="DU14" s="2950">
        <v>0</v>
      </c>
      <c r="DV14" s="2950">
        <v>0</v>
      </c>
      <c r="DW14" s="2950">
        <v>0</v>
      </c>
      <c r="DX14" s="2950">
        <v>0</v>
      </c>
      <c r="DY14" s="2950">
        <v>149</v>
      </c>
      <c r="DZ14" s="2950">
        <v>0</v>
      </c>
      <c r="EA14" s="2950">
        <v>0</v>
      </c>
      <c r="EB14" s="2950">
        <v>0</v>
      </c>
      <c r="EC14" s="2950">
        <v>0</v>
      </c>
      <c r="ED14" s="2950">
        <v>0</v>
      </c>
      <c r="EE14" s="2950">
        <v>0</v>
      </c>
      <c r="EF14" s="2950">
        <v>0</v>
      </c>
      <c r="EG14" s="2950">
        <v>0</v>
      </c>
      <c r="EH14" s="2950">
        <v>0</v>
      </c>
      <c r="EI14" s="2950">
        <v>0</v>
      </c>
      <c r="EJ14" s="2950">
        <v>0</v>
      </c>
      <c r="EK14" s="2950">
        <v>0</v>
      </c>
      <c r="EL14" s="2950">
        <v>0</v>
      </c>
      <c r="EM14" s="2950">
        <v>0</v>
      </c>
      <c r="EN14" s="2950">
        <v>0</v>
      </c>
      <c r="EO14" s="2950">
        <v>0</v>
      </c>
      <c r="EP14" s="2950">
        <v>0</v>
      </c>
      <c r="EQ14" s="2950">
        <v>0</v>
      </c>
      <c r="ER14" s="2950">
        <v>0</v>
      </c>
      <c r="ES14" s="2950">
        <v>0</v>
      </c>
      <c r="ET14" s="2950">
        <v>0</v>
      </c>
      <c r="EU14" s="2950">
        <v>304</v>
      </c>
      <c r="EV14" s="2950">
        <v>0</v>
      </c>
      <c r="EW14" s="2950">
        <v>0</v>
      </c>
      <c r="EX14" s="2950">
        <v>0</v>
      </c>
      <c r="EY14" s="2950">
        <v>0</v>
      </c>
      <c r="EZ14" s="2950">
        <v>0</v>
      </c>
      <c r="FA14" s="2950">
        <v>1</v>
      </c>
      <c r="FB14" s="2950">
        <v>0</v>
      </c>
      <c r="FC14" s="2950">
        <v>0</v>
      </c>
      <c r="FD14" s="2950">
        <v>0</v>
      </c>
      <c r="FE14" s="2950">
        <v>0</v>
      </c>
      <c r="FF14" s="2950">
        <v>0</v>
      </c>
      <c r="FG14" s="2950">
        <v>0</v>
      </c>
      <c r="FH14" s="2950">
        <v>0</v>
      </c>
      <c r="FI14" s="2950">
        <v>69</v>
      </c>
      <c r="FJ14" s="2950">
        <v>0</v>
      </c>
      <c r="FK14" s="2950">
        <v>0</v>
      </c>
      <c r="FL14" s="2950">
        <v>0</v>
      </c>
      <c r="FM14" s="2950">
        <v>0</v>
      </c>
      <c r="FN14" s="2950">
        <v>0</v>
      </c>
      <c r="FO14" s="2950">
        <v>0</v>
      </c>
      <c r="FP14" s="2950">
        <v>0</v>
      </c>
      <c r="FQ14" s="2950">
        <v>0</v>
      </c>
      <c r="FR14" s="2950">
        <v>0</v>
      </c>
      <c r="FS14" s="2950">
        <v>0</v>
      </c>
      <c r="FT14" s="2950">
        <v>0</v>
      </c>
      <c r="FU14" s="2950">
        <v>0</v>
      </c>
      <c r="FV14" s="2950">
        <v>0</v>
      </c>
      <c r="FW14" s="2950">
        <v>0</v>
      </c>
      <c r="FX14" s="2950">
        <v>0</v>
      </c>
      <c r="FY14" s="2950">
        <v>0</v>
      </c>
      <c r="FZ14" s="2950">
        <v>0</v>
      </c>
      <c r="GA14" s="2950">
        <v>0</v>
      </c>
      <c r="GB14" s="2950">
        <v>0</v>
      </c>
      <c r="GC14" s="2950">
        <v>0</v>
      </c>
      <c r="GD14" s="2950">
        <v>0</v>
      </c>
      <c r="GE14" s="2950">
        <v>0</v>
      </c>
      <c r="GF14" s="2950">
        <v>219</v>
      </c>
      <c r="GG14" s="2950">
        <v>0</v>
      </c>
      <c r="GH14" s="2950">
        <v>0</v>
      </c>
      <c r="GI14" s="2950">
        <v>0</v>
      </c>
      <c r="GJ14" s="2950">
        <v>0</v>
      </c>
      <c r="GK14" s="2950">
        <v>0</v>
      </c>
      <c r="GL14" s="2950">
        <v>0</v>
      </c>
      <c r="GM14" s="2950">
        <v>0</v>
      </c>
      <c r="GN14" s="2950">
        <v>0</v>
      </c>
      <c r="GO14" s="2950">
        <v>0</v>
      </c>
      <c r="GP14" s="2950">
        <v>0</v>
      </c>
      <c r="GQ14" s="2950">
        <v>0</v>
      </c>
      <c r="GR14" s="2950">
        <v>0</v>
      </c>
      <c r="GS14" s="2950">
        <v>0</v>
      </c>
      <c r="GT14" s="2950">
        <v>3</v>
      </c>
      <c r="GU14" s="2950">
        <v>0</v>
      </c>
      <c r="GV14" s="2950">
        <v>0</v>
      </c>
      <c r="GW14" s="2950">
        <v>0</v>
      </c>
      <c r="GX14" s="2950">
        <v>0</v>
      </c>
      <c r="GY14" s="2950">
        <v>0</v>
      </c>
      <c r="GZ14" s="2950">
        <v>0</v>
      </c>
      <c r="HA14" s="2950">
        <v>0</v>
      </c>
      <c r="HB14" s="2950">
        <v>0</v>
      </c>
      <c r="HC14" s="2950">
        <v>0</v>
      </c>
      <c r="HD14" s="2950">
        <v>0</v>
      </c>
      <c r="HE14" s="2950">
        <v>0</v>
      </c>
      <c r="HF14" s="2950">
        <v>0</v>
      </c>
      <c r="HG14" s="2950">
        <v>0</v>
      </c>
      <c r="HH14" s="2950">
        <v>0</v>
      </c>
      <c r="HI14" s="2950">
        <v>91</v>
      </c>
      <c r="HJ14" s="2950">
        <v>0</v>
      </c>
      <c r="HK14" s="2950">
        <v>0</v>
      </c>
      <c r="HL14" s="2950">
        <v>0</v>
      </c>
      <c r="HM14" s="2950">
        <v>0</v>
      </c>
      <c r="HN14" s="2950">
        <v>0</v>
      </c>
      <c r="HO14" s="2950">
        <v>0</v>
      </c>
      <c r="HP14" s="2950">
        <v>0</v>
      </c>
      <c r="HQ14" s="2950">
        <v>0</v>
      </c>
      <c r="HR14" s="2950">
        <v>0</v>
      </c>
      <c r="HS14" s="2950">
        <v>0</v>
      </c>
      <c r="HT14" s="2950">
        <v>0</v>
      </c>
      <c r="HU14" s="2950">
        <v>0</v>
      </c>
      <c r="HV14" s="2950">
        <v>0</v>
      </c>
      <c r="HW14" s="2950">
        <v>89</v>
      </c>
      <c r="HX14" s="2950">
        <v>1</v>
      </c>
      <c r="HY14" s="2950">
        <v>0</v>
      </c>
      <c r="HZ14" s="2950">
        <v>0</v>
      </c>
      <c r="IA14" s="2950">
        <v>0</v>
      </c>
      <c r="IB14" s="2950">
        <v>0</v>
      </c>
      <c r="IC14" s="2950">
        <v>0</v>
      </c>
      <c r="ID14" s="2950">
        <v>0</v>
      </c>
      <c r="IE14" s="2950">
        <v>0</v>
      </c>
      <c r="IF14" s="2950">
        <v>0</v>
      </c>
      <c r="IG14" s="2950">
        <v>0</v>
      </c>
      <c r="IH14" s="2950">
        <v>0</v>
      </c>
      <c r="II14" s="2950">
        <v>0</v>
      </c>
      <c r="IJ14" s="2950">
        <v>0</v>
      </c>
      <c r="IK14" s="2950">
        <v>0</v>
      </c>
      <c r="IL14" s="2950">
        <v>0</v>
      </c>
      <c r="IM14" s="2950">
        <v>0</v>
      </c>
      <c r="IN14" s="2950">
        <v>0</v>
      </c>
      <c r="IO14" s="2950">
        <v>0</v>
      </c>
      <c r="IP14" s="2950">
        <v>0</v>
      </c>
      <c r="IQ14" s="2950">
        <v>0</v>
      </c>
      <c r="IR14" s="2950">
        <v>0</v>
      </c>
      <c r="IS14" s="2950">
        <v>0</v>
      </c>
      <c r="IT14" s="2950">
        <v>0</v>
      </c>
      <c r="IU14" s="2950">
        <v>0</v>
      </c>
      <c r="IV14" s="2950">
        <v>0</v>
      </c>
      <c r="IW14" s="2950">
        <v>0</v>
      </c>
      <c r="IX14" s="2950">
        <v>0</v>
      </c>
      <c r="IY14" s="2950">
        <v>0</v>
      </c>
      <c r="IZ14" s="2950">
        <v>0</v>
      </c>
      <c r="JA14" s="2950">
        <v>0</v>
      </c>
      <c r="JB14" s="2950">
        <v>0</v>
      </c>
      <c r="JC14" s="2950">
        <v>0</v>
      </c>
      <c r="JD14" s="2950">
        <v>0</v>
      </c>
      <c r="JE14" s="2950">
        <v>215</v>
      </c>
      <c r="JF14" s="2950">
        <v>0</v>
      </c>
      <c r="JG14" s="2950">
        <v>0</v>
      </c>
      <c r="JH14" s="2950">
        <v>0</v>
      </c>
      <c r="JI14" s="2950">
        <v>0</v>
      </c>
      <c r="JJ14" s="2950">
        <v>0</v>
      </c>
      <c r="JK14" s="2950">
        <v>0</v>
      </c>
      <c r="JL14" s="2950">
        <v>0</v>
      </c>
      <c r="JM14" s="2950">
        <v>0</v>
      </c>
      <c r="JN14" s="2950">
        <v>0</v>
      </c>
      <c r="JO14" s="2950">
        <v>265</v>
      </c>
      <c r="JP14" s="2950">
        <v>0</v>
      </c>
      <c r="JQ14" s="2950">
        <v>0</v>
      </c>
      <c r="JR14" s="2950">
        <v>0</v>
      </c>
      <c r="JS14" s="2950">
        <v>0</v>
      </c>
      <c r="JT14" s="2950">
        <v>0</v>
      </c>
      <c r="JU14" s="2950">
        <v>0</v>
      </c>
      <c r="JV14" s="2950">
        <v>0</v>
      </c>
      <c r="JW14" s="2950">
        <v>0</v>
      </c>
      <c r="JX14" s="2950">
        <v>0</v>
      </c>
      <c r="JY14" s="2950">
        <v>0</v>
      </c>
      <c r="JZ14" s="2950">
        <v>0</v>
      </c>
      <c r="KA14" s="2950">
        <v>0</v>
      </c>
      <c r="KB14" s="2950">
        <v>0</v>
      </c>
      <c r="KC14" s="2950">
        <v>0</v>
      </c>
      <c r="KD14" s="2950">
        <v>0</v>
      </c>
      <c r="KE14" s="2950">
        <v>0</v>
      </c>
      <c r="KF14" s="2950">
        <v>0</v>
      </c>
      <c r="KG14" s="2950">
        <v>0</v>
      </c>
      <c r="KH14" s="2950">
        <v>0</v>
      </c>
      <c r="KI14" s="2950">
        <v>284</v>
      </c>
      <c r="KJ14" s="2950">
        <v>0</v>
      </c>
      <c r="KK14" s="2950">
        <v>0</v>
      </c>
      <c r="KL14" s="2950">
        <v>0</v>
      </c>
      <c r="KM14" s="2950">
        <v>0</v>
      </c>
      <c r="KN14" s="2950">
        <v>0</v>
      </c>
      <c r="KO14" s="2950">
        <v>0</v>
      </c>
      <c r="KP14" s="2950">
        <v>0</v>
      </c>
      <c r="KQ14" s="2950">
        <v>0</v>
      </c>
      <c r="KR14" s="2950">
        <v>0</v>
      </c>
      <c r="KS14" s="2950">
        <v>0</v>
      </c>
      <c r="KT14" s="2950">
        <v>0</v>
      </c>
      <c r="KU14" s="2950">
        <v>0</v>
      </c>
      <c r="KV14" s="2950">
        <v>0</v>
      </c>
      <c r="KW14" s="2950">
        <v>0</v>
      </c>
      <c r="KX14" s="2950">
        <v>0</v>
      </c>
      <c r="KY14" s="2950">
        <v>0</v>
      </c>
      <c r="KZ14" s="2950">
        <v>0</v>
      </c>
      <c r="LA14" s="2950">
        <v>0</v>
      </c>
      <c r="LB14" s="2950">
        <v>0</v>
      </c>
      <c r="LC14" s="2950">
        <v>0</v>
      </c>
      <c r="LD14" s="2950">
        <v>173</v>
      </c>
      <c r="LE14" s="2950">
        <v>0</v>
      </c>
      <c r="LF14" s="2950">
        <v>0</v>
      </c>
      <c r="LG14" s="2950">
        <v>0</v>
      </c>
      <c r="LH14" s="2950">
        <v>0</v>
      </c>
      <c r="LI14" s="2950">
        <v>0</v>
      </c>
      <c r="LJ14" s="2950">
        <v>0</v>
      </c>
      <c r="LK14" s="2950">
        <v>0</v>
      </c>
      <c r="LL14" s="2950">
        <v>0</v>
      </c>
      <c r="LM14" s="2950">
        <v>0</v>
      </c>
      <c r="LN14" s="2950">
        <v>0</v>
      </c>
      <c r="LO14" s="2950">
        <v>0</v>
      </c>
      <c r="LP14" s="2950">
        <v>0</v>
      </c>
      <c r="LQ14" s="2950">
        <v>0</v>
      </c>
      <c r="LR14" s="2950">
        <v>0</v>
      </c>
      <c r="LS14" s="2950">
        <v>0</v>
      </c>
      <c r="LT14" s="2950">
        <v>0</v>
      </c>
      <c r="LU14" s="2950">
        <v>0</v>
      </c>
      <c r="LV14" s="2950">
        <v>90</v>
      </c>
      <c r="LW14" s="2950">
        <v>0</v>
      </c>
      <c r="LX14" s="2950">
        <v>0</v>
      </c>
      <c r="LY14" s="2950">
        <v>0</v>
      </c>
      <c r="LZ14" s="2950">
        <v>0</v>
      </c>
      <c r="MA14" s="2950">
        <v>0</v>
      </c>
      <c r="MB14" s="2950">
        <v>0</v>
      </c>
      <c r="MC14" s="2950">
        <v>0</v>
      </c>
      <c r="MD14" s="2950">
        <v>0</v>
      </c>
      <c r="ME14" s="2950">
        <v>0</v>
      </c>
      <c r="MF14" s="2950">
        <v>0</v>
      </c>
      <c r="MG14" s="2950">
        <v>0</v>
      </c>
      <c r="MH14" s="2950">
        <v>0</v>
      </c>
      <c r="MI14" s="2950">
        <v>0</v>
      </c>
      <c r="MJ14" s="2950">
        <v>0</v>
      </c>
      <c r="MK14" s="2950">
        <v>0</v>
      </c>
      <c r="ML14" s="2950">
        <v>0</v>
      </c>
      <c r="MM14" s="2950">
        <v>0</v>
      </c>
      <c r="MN14" s="2950">
        <v>0</v>
      </c>
      <c r="MO14" s="2950">
        <v>0</v>
      </c>
      <c r="MP14" s="2950">
        <v>0</v>
      </c>
      <c r="MQ14" s="2950">
        <v>0</v>
      </c>
      <c r="MR14" s="2950">
        <v>0</v>
      </c>
      <c r="MS14" s="2950">
        <v>0</v>
      </c>
      <c r="MT14" s="2950">
        <v>0</v>
      </c>
      <c r="MU14" s="2950">
        <v>0</v>
      </c>
      <c r="MV14" s="2950">
        <v>0</v>
      </c>
      <c r="MW14" s="2950">
        <v>0</v>
      </c>
      <c r="MX14" s="2950">
        <v>0</v>
      </c>
      <c r="MY14" s="2950">
        <v>0</v>
      </c>
      <c r="MZ14" s="2950">
        <v>0</v>
      </c>
      <c r="NA14" s="2950">
        <v>0</v>
      </c>
      <c r="NB14" s="2950">
        <v>0</v>
      </c>
      <c r="NC14" s="2950">
        <v>0</v>
      </c>
      <c r="ND14" s="2950">
        <v>0</v>
      </c>
      <c r="NE14" s="2950">
        <v>0</v>
      </c>
      <c r="NF14" s="2950">
        <v>0</v>
      </c>
      <c r="NG14" s="2950">
        <v>0</v>
      </c>
      <c r="NH14" s="2950">
        <v>0</v>
      </c>
      <c r="NI14" s="2950">
        <v>0</v>
      </c>
      <c r="NJ14" s="2950">
        <v>0</v>
      </c>
      <c r="NK14" s="2950">
        <v>0</v>
      </c>
      <c r="NL14" s="2950">
        <v>0</v>
      </c>
      <c r="NM14" s="2950">
        <v>0</v>
      </c>
      <c r="NN14" s="2950">
        <v>0</v>
      </c>
      <c r="NO14" s="2950">
        <v>0</v>
      </c>
      <c r="NP14" s="2950">
        <v>0</v>
      </c>
      <c r="NQ14" s="2950">
        <v>0</v>
      </c>
      <c r="NR14" s="2950">
        <v>0</v>
      </c>
      <c r="NS14" s="2950">
        <v>0</v>
      </c>
      <c r="NT14" s="2950">
        <v>0</v>
      </c>
      <c r="NU14" s="2950">
        <v>0</v>
      </c>
      <c r="NV14" s="2950">
        <v>0</v>
      </c>
      <c r="NW14" s="2950">
        <v>0</v>
      </c>
      <c r="NX14" s="2950">
        <v>0</v>
      </c>
      <c r="NY14" s="2950">
        <v>0</v>
      </c>
      <c r="NZ14" s="2950">
        <v>0</v>
      </c>
      <c r="OA14" s="2950">
        <v>0</v>
      </c>
      <c r="OB14" s="2950">
        <v>0</v>
      </c>
      <c r="OC14" s="2950">
        <v>0</v>
      </c>
      <c r="OD14" s="2950">
        <v>0</v>
      </c>
      <c r="OE14" s="2950">
        <v>0</v>
      </c>
      <c r="OF14" s="2950">
        <v>0</v>
      </c>
      <c r="OG14" s="2950">
        <v>0</v>
      </c>
      <c r="OH14" s="2950">
        <v>0</v>
      </c>
      <c r="OI14" s="2950">
        <v>0</v>
      </c>
      <c r="OJ14" s="2950">
        <v>0</v>
      </c>
      <c r="OK14" s="2950">
        <v>0</v>
      </c>
      <c r="OL14" s="2950">
        <v>0</v>
      </c>
      <c r="OM14" s="2950">
        <v>0</v>
      </c>
      <c r="ON14" s="2950">
        <v>0</v>
      </c>
      <c r="OO14" s="2950">
        <v>0</v>
      </c>
      <c r="OP14" s="2950">
        <v>0</v>
      </c>
      <c r="OQ14" s="2950">
        <v>0</v>
      </c>
      <c r="OR14" s="2950">
        <v>0</v>
      </c>
      <c r="OS14" s="2950">
        <v>0</v>
      </c>
      <c r="OT14" s="2950">
        <v>0</v>
      </c>
      <c r="OU14" s="2950">
        <v>0</v>
      </c>
      <c r="OV14" s="2950">
        <v>0</v>
      </c>
      <c r="OW14" s="2950">
        <v>0</v>
      </c>
      <c r="OX14" s="2950">
        <v>0</v>
      </c>
      <c r="OY14" s="2950">
        <v>0</v>
      </c>
      <c r="OZ14" s="2950">
        <v>0</v>
      </c>
      <c r="PA14" s="2950">
        <v>0</v>
      </c>
      <c r="PB14" s="2950">
        <v>0</v>
      </c>
      <c r="PC14" s="2950">
        <v>0</v>
      </c>
      <c r="PD14" s="2950">
        <v>0</v>
      </c>
      <c r="PE14" s="2950">
        <v>0</v>
      </c>
      <c r="PF14" s="2950">
        <v>0</v>
      </c>
      <c r="PG14" s="2950">
        <v>0</v>
      </c>
      <c r="PH14" s="2950">
        <v>0</v>
      </c>
      <c r="PI14" s="2950">
        <v>0</v>
      </c>
      <c r="PJ14" s="2950">
        <v>0</v>
      </c>
      <c r="PK14" s="2950">
        <v>0</v>
      </c>
      <c r="PL14" s="2950">
        <v>0</v>
      </c>
      <c r="PM14" s="2950">
        <v>0</v>
      </c>
      <c r="PN14" s="2950">
        <v>0</v>
      </c>
      <c r="PO14" s="2950">
        <v>0</v>
      </c>
      <c r="PP14" s="2950">
        <v>0</v>
      </c>
      <c r="PQ14" s="2950">
        <v>0</v>
      </c>
      <c r="PR14" s="2950">
        <v>0</v>
      </c>
      <c r="PS14" s="2950">
        <v>0</v>
      </c>
      <c r="PT14" s="2950">
        <v>0</v>
      </c>
      <c r="PU14" s="2950">
        <v>0</v>
      </c>
      <c r="PV14" s="2950">
        <v>0</v>
      </c>
      <c r="PW14" s="2950">
        <v>0</v>
      </c>
      <c r="PX14" s="2950">
        <v>0</v>
      </c>
      <c r="PY14" s="2950">
        <v>0</v>
      </c>
      <c r="PZ14" s="2950">
        <v>0</v>
      </c>
      <c r="QA14" s="2950">
        <v>0</v>
      </c>
      <c r="QB14" s="2950">
        <v>0</v>
      </c>
      <c r="QC14" s="2950">
        <v>0</v>
      </c>
      <c r="QD14" s="2950">
        <v>0</v>
      </c>
      <c r="QE14" s="2950">
        <v>0</v>
      </c>
      <c r="QF14" s="2950">
        <v>0</v>
      </c>
      <c r="QG14" s="2950">
        <v>0</v>
      </c>
      <c r="QH14" s="2950">
        <v>0</v>
      </c>
      <c r="QI14" s="2950">
        <v>0</v>
      </c>
      <c r="QJ14" s="2950">
        <v>0</v>
      </c>
      <c r="QK14" s="2950">
        <v>0</v>
      </c>
      <c r="QL14" s="2950">
        <v>0</v>
      </c>
      <c r="QM14" s="2950">
        <v>0</v>
      </c>
      <c r="QN14" s="2950">
        <v>0</v>
      </c>
      <c r="QO14" s="2950">
        <v>0</v>
      </c>
      <c r="QP14" s="2950">
        <v>0</v>
      </c>
      <c r="QQ14" s="2950">
        <v>0</v>
      </c>
      <c r="QR14" s="2950">
        <v>0</v>
      </c>
      <c r="QS14" s="2950">
        <v>0</v>
      </c>
      <c r="QT14" s="2950">
        <v>0</v>
      </c>
      <c r="QU14" s="2950">
        <v>0</v>
      </c>
      <c r="QV14" s="2950">
        <v>0</v>
      </c>
      <c r="QW14" s="2950">
        <v>0</v>
      </c>
      <c r="QX14" s="2950">
        <v>0</v>
      </c>
      <c r="QY14" s="2950">
        <v>0</v>
      </c>
      <c r="QZ14" s="2950">
        <v>0</v>
      </c>
      <c r="RA14" s="2950">
        <v>0</v>
      </c>
      <c r="RB14" s="2950">
        <v>0</v>
      </c>
      <c r="RC14" s="2950">
        <v>0</v>
      </c>
      <c r="RD14" s="2950">
        <v>0</v>
      </c>
      <c r="RE14" s="2950">
        <v>0</v>
      </c>
      <c r="RF14" s="2950">
        <v>0</v>
      </c>
      <c r="RG14" s="2950">
        <v>0</v>
      </c>
      <c r="RH14" s="2950">
        <v>0</v>
      </c>
      <c r="RI14" s="2950">
        <v>0</v>
      </c>
      <c r="RJ14" s="2950">
        <v>0</v>
      </c>
      <c r="RK14" s="2950">
        <v>0</v>
      </c>
      <c r="RL14" s="2950">
        <v>0</v>
      </c>
      <c r="RM14" s="2950">
        <v>0</v>
      </c>
      <c r="RN14" s="2950">
        <v>0</v>
      </c>
      <c r="RO14" s="2950">
        <v>0</v>
      </c>
      <c r="RP14" s="2950">
        <v>0</v>
      </c>
      <c r="RQ14" s="2950">
        <v>0</v>
      </c>
      <c r="RR14" s="2950">
        <v>0</v>
      </c>
      <c r="RS14" s="2950">
        <v>0</v>
      </c>
      <c r="RT14" s="2950">
        <v>0</v>
      </c>
      <c r="RU14" s="2950">
        <v>0</v>
      </c>
      <c r="RV14" s="2950">
        <v>0</v>
      </c>
      <c r="RW14" s="2950">
        <v>0</v>
      </c>
      <c r="RX14" s="2950">
        <v>0</v>
      </c>
      <c r="RY14" s="2950">
        <v>0</v>
      </c>
      <c r="RZ14" s="2950">
        <v>0</v>
      </c>
      <c r="SA14" s="2950">
        <v>0</v>
      </c>
      <c r="SB14" s="2950">
        <v>0</v>
      </c>
      <c r="SC14" s="2950">
        <v>0</v>
      </c>
      <c r="SD14" s="2950">
        <v>0</v>
      </c>
      <c r="SE14" s="2950">
        <v>0</v>
      </c>
      <c r="SF14" s="2950">
        <v>0</v>
      </c>
      <c r="SG14" s="2950">
        <v>0</v>
      </c>
      <c r="SH14" s="2950">
        <v>0</v>
      </c>
      <c r="SI14" s="2950">
        <v>0</v>
      </c>
      <c r="SJ14" s="2950">
        <v>0</v>
      </c>
      <c r="SK14" s="2950">
        <v>0</v>
      </c>
      <c r="SL14" s="2950">
        <v>0</v>
      </c>
      <c r="SM14" s="2950">
        <v>0</v>
      </c>
      <c r="SN14" s="2950">
        <v>0</v>
      </c>
      <c r="SO14" s="2950">
        <v>0</v>
      </c>
      <c r="SP14" s="2950">
        <v>0</v>
      </c>
      <c r="SQ14" s="2950">
        <v>0</v>
      </c>
      <c r="SR14" s="2950">
        <v>0</v>
      </c>
      <c r="SS14" s="2950">
        <v>0</v>
      </c>
      <c r="ST14" s="2950">
        <v>0</v>
      </c>
      <c r="SU14" s="2950">
        <v>0</v>
      </c>
      <c r="SV14" s="2950">
        <v>0</v>
      </c>
      <c r="SW14" s="2950">
        <v>0</v>
      </c>
      <c r="SX14" s="2950">
        <v>0</v>
      </c>
      <c r="SY14" s="2950">
        <v>0</v>
      </c>
      <c r="SZ14" s="2950">
        <v>0</v>
      </c>
      <c r="TA14" s="2950">
        <v>0</v>
      </c>
      <c r="TB14" s="2950">
        <v>0</v>
      </c>
      <c r="TC14" s="2950">
        <v>0</v>
      </c>
      <c r="TD14" s="2950">
        <v>0</v>
      </c>
      <c r="TE14" s="2950">
        <v>0</v>
      </c>
      <c r="TF14" s="2950">
        <v>0</v>
      </c>
      <c r="TG14" s="2950">
        <v>0</v>
      </c>
      <c r="TH14" s="2950">
        <v>0</v>
      </c>
      <c r="TI14" s="2950">
        <v>0</v>
      </c>
      <c r="TJ14" s="2950">
        <v>0</v>
      </c>
      <c r="TK14" s="2950">
        <v>0</v>
      </c>
      <c r="TL14" s="2950">
        <v>0</v>
      </c>
    </row>
    <row r="15" spans="1:532" x14ac:dyDescent="0.2">
      <c r="A15" s="1388"/>
      <c r="B15" s="2951"/>
      <c r="C15" s="2951"/>
      <c r="D15" s="2951"/>
      <c r="E15" s="2951"/>
      <c r="F15" s="2951"/>
      <c r="G15" s="2951"/>
      <c r="H15" s="2951"/>
      <c r="I15" s="2951"/>
      <c r="J15" s="2951"/>
      <c r="K15" s="2951"/>
      <c r="L15" s="2951"/>
      <c r="M15" s="2951"/>
      <c r="N15" s="2951"/>
      <c r="O15" s="2951"/>
      <c r="P15" s="2951"/>
      <c r="Q15" s="2951"/>
      <c r="R15" s="2951"/>
      <c r="S15" s="2951"/>
      <c r="T15" s="2951"/>
      <c r="U15" s="2951"/>
      <c r="V15" s="2951"/>
      <c r="W15" s="2951"/>
      <c r="X15" s="2951"/>
      <c r="Y15" s="2951"/>
      <c r="Z15" s="2951"/>
      <c r="AA15" s="2951"/>
      <c r="AB15" s="2951"/>
      <c r="AC15" s="2951"/>
      <c r="AD15" s="2951"/>
      <c r="AE15" s="2951"/>
      <c r="AF15" s="2951"/>
      <c r="AG15" s="2951"/>
      <c r="AH15" s="2951"/>
      <c r="AI15" s="2951"/>
      <c r="AJ15" s="2951"/>
      <c r="AK15" s="2951"/>
      <c r="AL15" s="2951"/>
      <c r="AM15" s="2951"/>
      <c r="AN15" s="2951"/>
      <c r="AO15" s="2951"/>
      <c r="AP15" s="2951"/>
      <c r="AQ15" s="2951"/>
      <c r="AR15" s="2951"/>
      <c r="AS15" s="2951"/>
      <c r="AT15" s="2951"/>
      <c r="AU15" s="2951"/>
      <c r="AV15" s="2951"/>
      <c r="AW15" s="2951"/>
      <c r="AX15" s="2951"/>
      <c r="AY15" s="2951"/>
      <c r="AZ15" s="2951"/>
      <c r="BA15" s="2951"/>
      <c r="BB15" s="2951"/>
      <c r="BC15" s="2951"/>
      <c r="BD15" s="2951"/>
      <c r="BE15" s="2951"/>
      <c r="BF15" s="2951"/>
      <c r="BG15" s="2951"/>
      <c r="BH15" s="2951"/>
      <c r="BI15" s="2951"/>
      <c r="BJ15" s="2951"/>
      <c r="BK15" s="2951"/>
      <c r="BL15" s="2951"/>
      <c r="BM15" s="2951"/>
      <c r="BN15" s="2951"/>
      <c r="BO15" s="2951"/>
      <c r="BP15" s="2951"/>
      <c r="BQ15" s="2951"/>
      <c r="BR15" s="2951"/>
      <c r="BS15" s="2951"/>
      <c r="BT15" s="2951"/>
      <c r="BU15" s="2951"/>
      <c r="BV15" s="2951"/>
      <c r="BW15" s="2951"/>
      <c r="BX15" s="2951"/>
      <c r="BY15" s="2951"/>
      <c r="BZ15" s="2951"/>
      <c r="CA15" s="2951"/>
      <c r="CB15" s="2951"/>
      <c r="CC15" s="2951"/>
      <c r="CD15" s="2951"/>
      <c r="CE15" s="2951"/>
      <c r="CF15" s="2951"/>
      <c r="CG15" s="2951"/>
      <c r="CH15" s="2951"/>
      <c r="CI15" s="2951"/>
      <c r="CJ15" s="2951"/>
      <c r="CK15" s="2951"/>
      <c r="CL15" s="2951"/>
      <c r="CM15" s="2951"/>
      <c r="CN15" s="2951"/>
      <c r="CO15" s="2951"/>
      <c r="CP15" s="2951"/>
      <c r="CQ15" s="2951"/>
      <c r="CR15" s="2951"/>
      <c r="CS15" s="2951"/>
      <c r="CT15" s="2951"/>
      <c r="CU15" s="2951"/>
      <c r="CV15" s="2951"/>
      <c r="CW15" s="2951"/>
      <c r="CX15" s="2951"/>
      <c r="CY15" s="2951"/>
      <c r="CZ15" s="2951"/>
      <c r="DA15" s="2951"/>
      <c r="DB15" s="2951"/>
      <c r="DC15" s="2951"/>
      <c r="DD15" s="2951"/>
      <c r="DE15" s="2951"/>
      <c r="DF15" s="2951"/>
      <c r="DG15" s="2951"/>
      <c r="DH15" s="2951"/>
      <c r="DI15" s="2951"/>
      <c r="DJ15" s="2951"/>
      <c r="DK15" s="2951"/>
      <c r="DL15" s="2951"/>
      <c r="DM15" s="2951"/>
      <c r="DN15" s="2951"/>
      <c r="DO15" s="2951"/>
      <c r="DP15" s="2951"/>
      <c r="DQ15" s="2951"/>
      <c r="DR15" s="2951"/>
      <c r="DS15" s="2951"/>
      <c r="DT15" s="2951"/>
      <c r="DU15" s="2951"/>
      <c r="DV15" s="2951"/>
      <c r="DW15" s="2951"/>
      <c r="DX15" s="2951"/>
      <c r="DY15" s="2951"/>
      <c r="DZ15" s="2951"/>
      <c r="EA15" s="2951"/>
      <c r="EB15" s="2951"/>
      <c r="EC15" s="2951"/>
      <c r="ED15" s="2951"/>
      <c r="EE15" s="2951"/>
      <c r="EF15" s="2951"/>
      <c r="EG15" s="2951"/>
      <c r="EH15" s="2951"/>
      <c r="EI15" s="2951"/>
      <c r="EJ15" s="2951"/>
      <c r="EK15" s="2951"/>
      <c r="EL15" s="2951"/>
      <c r="EM15" s="2951"/>
      <c r="EN15" s="2951"/>
      <c r="EO15" s="2951"/>
      <c r="EP15" s="2951"/>
      <c r="EQ15" s="2951"/>
      <c r="ER15" s="2951"/>
      <c r="ES15" s="2951"/>
      <c r="ET15" s="2951"/>
      <c r="EU15" s="2951"/>
      <c r="EV15" s="2951"/>
      <c r="EW15" s="2951"/>
      <c r="EX15" s="2951"/>
      <c r="EY15" s="2951"/>
      <c r="EZ15" s="2951"/>
      <c r="FA15" s="2951"/>
      <c r="FB15" s="2951"/>
      <c r="FC15" s="2951"/>
      <c r="FD15" s="2951"/>
      <c r="FE15" s="2951"/>
      <c r="FF15" s="2951"/>
      <c r="FG15" s="2951"/>
      <c r="FH15" s="2951"/>
      <c r="FI15" s="2951"/>
      <c r="FJ15" s="2951"/>
      <c r="FK15" s="2951"/>
      <c r="FL15" s="2951"/>
      <c r="FM15" s="2951"/>
      <c r="FN15" s="2951"/>
      <c r="FO15" s="2951"/>
      <c r="FP15" s="2951"/>
      <c r="FQ15" s="2951"/>
      <c r="FR15" s="2951"/>
      <c r="FS15" s="2951"/>
      <c r="FT15" s="2951"/>
      <c r="FU15" s="2951"/>
      <c r="FV15" s="2951"/>
      <c r="FW15" s="2951"/>
      <c r="FX15" s="2951"/>
      <c r="FY15" s="2951"/>
      <c r="FZ15" s="2951"/>
      <c r="GA15" s="2951"/>
      <c r="GB15" s="2951"/>
      <c r="GC15" s="2951"/>
      <c r="GD15" s="2951"/>
      <c r="GE15" s="2951"/>
      <c r="GF15" s="2951"/>
      <c r="GG15" s="2951"/>
      <c r="GH15" s="2951"/>
      <c r="GI15" s="2951"/>
      <c r="GJ15" s="2951"/>
      <c r="GK15" s="2951"/>
      <c r="GL15" s="2951"/>
      <c r="GM15" s="2951"/>
      <c r="GN15" s="2951"/>
      <c r="GO15" s="2951"/>
      <c r="GP15" s="2951"/>
      <c r="GQ15" s="2951"/>
      <c r="GR15" s="2951"/>
      <c r="GS15" s="2951"/>
      <c r="GT15" s="2951"/>
      <c r="GU15" s="2951"/>
      <c r="GV15" s="2951"/>
      <c r="GW15" s="2951"/>
      <c r="GX15" s="2951"/>
      <c r="GY15" s="2951"/>
      <c r="GZ15" s="2951"/>
      <c r="HA15" s="2951"/>
      <c r="HB15" s="2951"/>
      <c r="HC15" s="2951"/>
      <c r="HD15" s="2951"/>
      <c r="HE15" s="2951"/>
      <c r="HF15" s="2951"/>
      <c r="HG15" s="2951"/>
      <c r="HH15" s="2951"/>
      <c r="HI15" s="2951"/>
      <c r="HJ15" s="2951"/>
      <c r="HK15" s="2951"/>
      <c r="HL15" s="2951"/>
      <c r="HM15" s="2951"/>
      <c r="HN15" s="2951"/>
      <c r="HO15" s="2951"/>
      <c r="HP15" s="2951"/>
      <c r="HQ15" s="2951"/>
      <c r="HR15" s="2951"/>
      <c r="HS15" s="2951"/>
      <c r="HT15" s="2951"/>
      <c r="HU15" s="2951"/>
      <c r="HV15" s="2951"/>
      <c r="HW15" s="2951"/>
      <c r="HX15" s="2951"/>
      <c r="HY15" s="2951"/>
      <c r="HZ15" s="2951"/>
      <c r="IA15" s="2951"/>
      <c r="IB15" s="2951"/>
      <c r="IC15" s="2951"/>
      <c r="ID15" s="2951"/>
      <c r="IE15" s="2951"/>
      <c r="IF15" s="2951"/>
      <c r="IG15" s="2951"/>
      <c r="IH15" s="2951"/>
      <c r="II15" s="2951"/>
      <c r="IJ15" s="2951"/>
      <c r="IK15" s="2951"/>
      <c r="IL15" s="2951"/>
      <c r="IM15" s="2951"/>
      <c r="IN15" s="2951"/>
      <c r="IO15" s="2951"/>
      <c r="IP15" s="2951"/>
      <c r="IQ15" s="2951"/>
      <c r="IR15" s="2951"/>
      <c r="IS15" s="2951"/>
      <c r="IT15" s="2951"/>
      <c r="IU15" s="2951"/>
      <c r="IV15" s="2951"/>
      <c r="IW15" s="2951"/>
      <c r="IX15" s="2951"/>
      <c r="IY15" s="2951"/>
      <c r="IZ15" s="2951"/>
      <c r="JA15" s="2951"/>
      <c r="JB15" s="2951"/>
      <c r="JC15" s="2951"/>
      <c r="JD15" s="2951"/>
      <c r="JE15" s="2951"/>
      <c r="JF15" s="2951"/>
      <c r="JG15" s="2951"/>
      <c r="JH15" s="2951"/>
      <c r="JI15" s="2951"/>
      <c r="JJ15" s="2951"/>
      <c r="JK15" s="2951"/>
      <c r="JL15" s="2951"/>
      <c r="JM15" s="2951"/>
      <c r="JN15" s="2951"/>
      <c r="JO15" s="2951"/>
      <c r="JP15" s="2951"/>
      <c r="JQ15" s="2951"/>
      <c r="JR15" s="2951"/>
      <c r="JS15" s="2951"/>
      <c r="JT15" s="2951"/>
      <c r="JU15" s="2951"/>
      <c r="JV15" s="2951"/>
      <c r="JW15" s="2951"/>
      <c r="JX15" s="2951"/>
      <c r="JY15" s="2951"/>
      <c r="JZ15" s="2951"/>
      <c r="KA15" s="2951"/>
      <c r="KB15" s="2951"/>
      <c r="KC15" s="2951"/>
      <c r="KD15" s="2951"/>
      <c r="KE15" s="2951"/>
      <c r="KF15" s="2951"/>
      <c r="KG15" s="2951"/>
      <c r="KH15" s="2951"/>
      <c r="KI15" s="2951"/>
      <c r="KJ15" s="2951"/>
      <c r="KK15" s="2951"/>
      <c r="KL15" s="2951"/>
      <c r="KM15" s="2951"/>
      <c r="KN15" s="2951"/>
      <c r="KO15" s="2951"/>
      <c r="KP15" s="2951"/>
      <c r="KQ15" s="2951"/>
      <c r="KR15" s="2951"/>
      <c r="KS15" s="2951"/>
      <c r="KT15" s="2951"/>
      <c r="KU15" s="2951"/>
      <c r="KV15" s="2951"/>
      <c r="KW15" s="2951"/>
      <c r="KX15" s="2951"/>
      <c r="KY15" s="2951"/>
      <c r="KZ15" s="2951"/>
      <c r="LA15" s="2951"/>
      <c r="LB15" s="2951"/>
      <c r="LC15" s="2951"/>
      <c r="LD15" s="2951"/>
      <c r="LE15" s="2951"/>
      <c r="LF15" s="2951"/>
      <c r="LG15" s="2951"/>
      <c r="LH15" s="2951"/>
      <c r="LI15" s="2951"/>
      <c r="LJ15" s="2951"/>
      <c r="LK15" s="2951"/>
      <c r="LL15" s="2951"/>
      <c r="LM15" s="2951"/>
      <c r="LN15" s="2951"/>
      <c r="LO15" s="2951"/>
      <c r="LP15" s="2951"/>
      <c r="LQ15" s="2951"/>
      <c r="LR15" s="2951"/>
      <c r="LS15" s="2951"/>
      <c r="LT15" s="2951"/>
      <c r="LU15" s="2951"/>
      <c r="LV15" s="2951"/>
      <c r="LW15" s="2951"/>
      <c r="LX15" s="2951"/>
      <c r="LY15" s="2951"/>
      <c r="LZ15" s="2951"/>
      <c r="MA15" s="2951"/>
      <c r="MB15" s="2951"/>
      <c r="MC15" s="2951"/>
      <c r="MD15" s="2951"/>
      <c r="ME15" s="2951"/>
      <c r="MF15" s="2951"/>
      <c r="MG15" s="2951"/>
      <c r="MH15" s="2951"/>
      <c r="MI15" s="2951"/>
      <c r="MJ15" s="2951"/>
      <c r="MK15" s="2951"/>
      <c r="ML15" s="2951"/>
      <c r="MM15" s="2951"/>
      <c r="MN15" s="2951"/>
      <c r="MO15" s="2951"/>
      <c r="MP15" s="2951"/>
      <c r="MQ15" s="2951"/>
      <c r="MR15" s="2951"/>
      <c r="MS15" s="2951"/>
      <c r="MT15" s="2951"/>
      <c r="MU15" s="2951"/>
      <c r="MV15" s="2951"/>
      <c r="MW15" s="2951"/>
      <c r="MX15" s="2951"/>
      <c r="MY15" s="2951"/>
      <c r="MZ15" s="2951"/>
      <c r="NA15" s="2951"/>
      <c r="NB15" s="2951"/>
      <c r="NC15" s="2951"/>
      <c r="ND15" s="2951"/>
      <c r="NE15" s="2951"/>
      <c r="NF15" s="2951"/>
      <c r="NG15" s="2951"/>
      <c r="NH15" s="2951"/>
      <c r="NI15" s="2951"/>
      <c r="NJ15" s="2951"/>
      <c r="NK15" s="2951"/>
      <c r="NL15" s="2951"/>
      <c r="NM15" s="2951"/>
      <c r="NN15" s="2951"/>
      <c r="NO15" s="2951"/>
      <c r="NP15" s="2951"/>
      <c r="NQ15" s="2951"/>
      <c r="NR15" s="2951"/>
      <c r="NS15" s="2951"/>
      <c r="NT15" s="2951"/>
      <c r="NU15" s="2951"/>
      <c r="NV15" s="2951"/>
      <c r="NW15" s="2951"/>
      <c r="NX15" s="2951"/>
      <c r="NY15" s="2951"/>
      <c r="NZ15" s="2951"/>
      <c r="OA15" s="2951"/>
      <c r="OB15" s="2951"/>
      <c r="OC15" s="2951"/>
      <c r="OD15" s="2951"/>
      <c r="OE15" s="2951"/>
      <c r="OF15" s="2951"/>
      <c r="OG15" s="2951"/>
      <c r="OH15" s="2951"/>
      <c r="OI15" s="2951"/>
      <c r="OJ15" s="2951"/>
      <c r="OK15" s="2951"/>
    </row>
    <row r="16" spans="1:532" ht="12.6" thickBot="1" x14ac:dyDescent="0.25">
      <c r="A16" s="1429" t="s">
        <v>17</v>
      </c>
      <c r="B16" s="2951"/>
      <c r="C16" s="2951"/>
      <c r="D16" s="2951"/>
      <c r="E16" s="2951"/>
      <c r="F16" s="2951"/>
      <c r="G16" s="2951"/>
      <c r="H16" s="2951"/>
      <c r="I16" s="2951"/>
      <c r="J16" s="2951"/>
      <c r="K16" s="2951"/>
      <c r="L16" s="2951"/>
      <c r="M16" s="2951"/>
      <c r="N16" s="2951"/>
      <c r="O16" s="2951"/>
      <c r="P16" s="2951"/>
      <c r="Q16" s="2951"/>
      <c r="R16" s="2951"/>
      <c r="S16" s="2951"/>
      <c r="T16" s="2951"/>
      <c r="U16" s="2951"/>
      <c r="V16" s="2951"/>
      <c r="W16" s="2951"/>
      <c r="X16" s="2951"/>
      <c r="Y16" s="2951"/>
      <c r="Z16" s="2951"/>
      <c r="AA16" s="2951"/>
      <c r="AB16" s="2951"/>
      <c r="AC16" s="2951"/>
      <c r="AD16" s="2951"/>
      <c r="AE16" s="2951"/>
      <c r="AF16" s="2951"/>
      <c r="AG16" s="2951"/>
      <c r="AH16" s="2951"/>
      <c r="AI16" s="2951"/>
      <c r="AJ16" s="2951"/>
      <c r="AK16" s="2951"/>
      <c r="AL16" s="2951"/>
      <c r="AM16" s="2951"/>
      <c r="AN16" s="2951"/>
      <c r="AO16" s="2951"/>
      <c r="AP16" s="2951"/>
      <c r="AQ16" s="2951"/>
      <c r="AR16" s="2951"/>
      <c r="AS16" s="2951"/>
      <c r="AT16" s="2951"/>
      <c r="AU16" s="2951"/>
      <c r="AV16" s="2951"/>
      <c r="AW16" s="2951"/>
      <c r="AX16" s="2951"/>
      <c r="AY16" s="2951"/>
      <c r="AZ16" s="2951"/>
      <c r="BA16" s="2951"/>
      <c r="BB16" s="2951"/>
      <c r="BC16" s="2951"/>
      <c r="BD16" s="2951"/>
      <c r="BE16" s="2951"/>
      <c r="BF16" s="2951"/>
      <c r="BG16" s="2951"/>
      <c r="BH16" s="2951"/>
      <c r="BI16" s="2951"/>
      <c r="BJ16" s="2951"/>
      <c r="BK16" s="2951"/>
      <c r="BL16" s="2951"/>
      <c r="BM16" s="2951"/>
      <c r="BN16" s="2951"/>
      <c r="BO16" s="2951"/>
      <c r="BP16" s="2951"/>
      <c r="BQ16" s="2951"/>
      <c r="BR16" s="2951"/>
      <c r="BS16" s="2951"/>
      <c r="BT16" s="2951"/>
      <c r="BU16" s="2951"/>
      <c r="BV16" s="2951"/>
      <c r="BW16" s="2951"/>
      <c r="BX16" s="2951"/>
      <c r="BY16" s="2951"/>
      <c r="BZ16" s="2951"/>
      <c r="CA16" s="2951"/>
      <c r="CB16" s="2951"/>
      <c r="CC16" s="2951"/>
      <c r="CD16" s="2951"/>
      <c r="CE16" s="2951"/>
      <c r="CF16" s="2951"/>
      <c r="CG16" s="2951"/>
      <c r="CH16" s="2951"/>
      <c r="CI16" s="2951"/>
      <c r="CJ16" s="2951"/>
      <c r="CK16" s="2951"/>
      <c r="CL16" s="2951"/>
      <c r="CM16" s="2951"/>
      <c r="CN16" s="2951"/>
      <c r="CO16" s="2951"/>
      <c r="CP16" s="2951"/>
      <c r="CQ16" s="2951"/>
      <c r="CR16" s="2951"/>
      <c r="CS16" s="2951"/>
      <c r="CT16" s="2951"/>
      <c r="CU16" s="2951"/>
      <c r="CV16" s="2951"/>
      <c r="CW16" s="2951"/>
      <c r="CX16" s="2951"/>
      <c r="CY16" s="2951"/>
      <c r="CZ16" s="2951"/>
      <c r="DA16" s="2951"/>
      <c r="DB16" s="2951"/>
      <c r="DC16" s="2951"/>
      <c r="DD16" s="2951"/>
      <c r="DE16" s="2951"/>
      <c r="DF16" s="2951"/>
      <c r="DG16" s="2951"/>
      <c r="DH16" s="2951"/>
      <c r="DI16" s="2951"/>
      <c r="DJ16" s="2951"/>
      <c r="DK16" s="2951"/>
      <c r="DL16" s="2951"/>
      <c r="DM16" s="2951"/>
      <c r="DN16" s="2951"/>
      <c r="DO16" s="2951"/>
      <c r="DP16" s="2951"/>
      <c r="DQ16" s="2951"/>
      <c r="DR16" s="2951"/>
      <c r="DS16" s="2951"/>
      <c r="DT16" s="2951"/>
      <c r="DU16" s="2951"/>
      <c r="DV16" s="2951"/>
      <c r="DW16" s="2951"/>
      <c r="DX16" s="2951"/>
      <c r="DY16" s="2951"/>
      <c r="DZ16" s="2951"/>
      <c r="EA16" s="2951"/>
      <c r="EB16" s="2951"/>
      <c r="EC16" s="2951"/>
      <c r="ED16" s="2951"/>
      <c r="EE16" s="2951"/>
      <c r="EF16" s="2951"/>
      <c r="EG16" s="2951"/>
      <c r="EH16" s="2951"/>
      <c r="EI16" s="2951"/>
      <c r="EJ16" s="2951"/>
      <c r="EK16" s="2951"/>
      <c r="EL16" s="2951"/>
      <c r="EM16" s="2951"/>
      <c r="EN16" s="2951"/>
      <c r="EO16" s="2951"/>
      <c r="EP16" s="2951"/>
      <c r="EQ16" s="2951"/>
      <c r="ER16" s="2951"/>
      <c r="ES16" s="2951"/>
      <c r="ET16" s="2951"/>
      <c r="EU16" s="2951"/>
      <c r="EV16" s="2951"/>
      <c r="EW16" s="2951"/>
      <c r="EX16" s="2951"/>
      <c r="EY16" s="2951"/>
      <c r="EZ16" s="2951"/>
      <c r="FA16" s="2951"/>
      <c r="FB16" s="2951"/>
      <c r="FC16" s="2951"/>
      <c r="FD16" s="2951"/>
      <c r="FE16" s="2951"/>
      <c r="FF16" s="2951"/>
      <c r="FG16" s="2951"/>
      <c r="FH16" s="2951"/>
      <c r="FI16" s="2951"/>
      <c r="FJ16" s="2951"/>
      <c r="FK16" s="2951"/>
      <c r="FL16" s="2951"/>
      <c r="FM16" s="2951"/>
      <c r="FN16" s="2951"/>
      <c r="FO16" s="2951"/>
      <c r="FP16" s="2951"/>
      <c r="FQ16" s="2951"/>
      <c r="FR16" s="2951"/>
      <c r="FS16" s="2951"/>
      <c r="FT16" s="2951"/>
      <c r="FU16" s="2951"/>
      <c r="FV16" s="2951"/>
      <c r="FW16" s="2951"/>
      <c r="FX16" s="2951"/>
      <c r="FY16" s="2951"/>
      <c r="FZ16" s="2951"/>
      <c r="GA16" s="2951"/>
      <c r="GB16" s="2951"/>
      <c r="GC16" s="2951"/>
      <c r="GD16" s="2951"/>
      <c r="GE16" s="2951"/>
      <c r="GF16" s="2951"/>
      <c r="GG16" s="2951"/>
      <c r="GH16" s="2951"/>
      <c r="GI16" s="2951"/>
      <c r="GJ16" s="2951"/>
      <c r="GK16" s="2951"/>
      <c r="GL16" s="2951"/>
      <c r="GM16" s="2951"/>
      <c r="GN16" s="2951"/>
      <c r="GO16" s="2951"/>
      <c r="GP16" s="2951"/>
      <c r="GQ16" s="2951"/>
      <c r="GR16" s="2951"/>
      <c r="GS16" s="2951"/>
      <c r="GT16" s="2951"/>
      <c r="GU16" s="2951"/>
      <c r="GV16" s="2951"/>
      <c r="GW16" s="2951"/>
      <c r="GX16" s="2951"/>
      <c r="GY16" s="2951"/>
      <c r="GZ16" s="2951"/>
      <c r="HA16" s="2951"/>
      <c r="HB16" s="2951"/>
      <c r="HC16" s="2951"/>
      <c r="HD16" s="2951"/>
      <c r="HE16" s="2951"/>
      <c r="HF16" s="2951"/>
      <c r="HG16" s="2951"/>
      <c r="HH16" s="2951"/>
      <c r="HI16" s="2951"/>
      <c r="HJ16" s="2951"/>
      <c r="HK16" s="2951"/>
      <c r="HL16" s="2951"/>
      <c r="HM16" s="2951"/>
      <c r="HN16" s="2951"/>
      <c r="HO16" s="2951"/>
      <c r="HP16" s="2951"/>
      <c r="HQ16" s="2951"/>
      <c r="HR16" s="2951"/>
      <c r="HS16" s="2951"/>
      <c r="HT16" s="2951"/>
      <c r="HU16" s="2951"/>
      <c r="HV16" s="2951"/>
      <c r="HW16" s="2951"/>
      <c r="HX16" s="2951"/>
      <c r="HY16" s="2951"/>
      <c r="HZ16" s="2951"/>
      <c r="IA16" s="2951"/>
      <c r="IB16" s="2951"/>
      <c r="IC16" s="2951"/>
      <c r="ID16" s="2951"/>
      <c r="IE16" s="2951"/>
      <c r="IF16" s="2951"/>
      <c r="IG16" s="2951"/>
      <c r="IH16" s="2951"/>
      <c r="II16" s="2951"/>
      <c r="IJ16" s="2951"/>
      <c r="IK16" s="2951"/>
      <c r="IL16" s="2951"/>
      <c r="IM16" s="2951"/>
      <c r="IN16" s="2951"/>
      <c r="IO16" s="2951"/>
      <c r="IP16" s="2951"/>
      <c r="IQ16" s="2951"/>
      <c r="IR16" s="2951"/>
      <c r="IS16" s="2951"/>
      <c r="IT16" s="2951"/>
      <c r="IU16" s="2951"/>
      <c r="IV16" s="2951"/>
      <c r="IW16" s="2951"/>
      <c r="IX16" s="2951"/>
      <c r="IY16" s="2951"/>
      <c r="IZ16" s="2951"/>
      <c r="JA16" s="2951"/>
      <c r="JB16" s="2951"/>
      <c r="JC16" s="2951"/>
      <c r="JD16" s="2951"/>
      <c r="JE16" s="2951"/>
      <c r="JF16" s="2951"/>
      <c r="JG16" s="2951"/>
      <c r="JH16" s="2951"/>
      <c r="JI16" s="2951"/>
      <c r="JJ16" s="2951"/>
      <c r="JK16" s="2951"/>
      <c r="JL16" s="2951"/>
      <c r="JM16" s="2951"/>
      <c r="JN16" s="2951"/>
      <c r="JO16" s="2951"/>
      <c r="JP16" s="2951"/>
      <c r="JQ16" s="2951"/>
      <c r="JR16" s="2951"/>
      <c r="JS16" s="2951"/>
      <c r="JT16" s="2951"/>
      <c r="JU16" s="2951"/>
      <c r="JV16" s="2951"/>
      <c r="JW16" s="2951"/>
      <c r="JX16" s="2951"/>
      <c r="JY16" s="2951"/>
      <c r="JZ16" s="2951"/>
      <c r="KA16" s="2951"/>
      <c r="KB16" s="2951"/>
      <c r="KC16" s="2951"/>
      <c r="KD16" s="2951"/>
      <c r="KE16" s="2951"/>
      <c r="KF16" s="2951"/>
      <c r="KG16" s="2951"/>
      <c r="KH16" s="2951"/>
      <c r="KI16" s="2951"/>
      <c r="KJ16" s="2951"/>
      <c r="KK16" s="2951"/>
      <c r="KL16" s="2951"/>
      <c r="KM16" s="2951"/>
      <c r="KN16" s="2951"/>
      <c r="KO16" s="2951"/>
      <c r="KP16" s="2951"/>
      <c r="KQ16" s="2951"/>
      <c r="KR16" s="2951"/>
      <c r="KS16" s="2951"/>
      <c r="KT16" s="2951"/>
      <c r="KU16" s="2951"/>
      <c r="KV16" s="2951"/>
      <c r="KW16" s="2951"/>
      <c r="KX16" s="2951"/>
      <c r="KY16" s="2951"/>
      <c r="KZ16" s="2951"/>
      <c r="LA16" s="2951"/>
      <c r="LB16" s="2951"/>
      <c r="LC16" s="2951"/>
      <c r="LD16" s="2951"/>
      <c r="LE16" s="2951"/>
      <c r="LF16" s="2951"/>
      <c r="LG16" s="2951"/>
      <c r="LH16" s="2951"/>
      <c r="LI16" s="2951"/>
      <c r="LJ16" s="2951"/>
      <c r="LK16" s="2951"/>
      <c r="LL16" s="2951"/>
      <c r="LM16" s="2951"/>
      <c r="LN16" s="2951"/>
      <c r="LO16" s="2951"/>
      <c r="LP16" s="2951"/>
      <c r="LQ16" s="2951"/>
      <c r="LR16" s="2951"/>
      <c r="LS16" s="2951"/>
      <c r="LT16" s="2951"/>
      <c r="LU16" s="2951"/>
      <c r="LV16" s="2951"/>
      <c r="LW16" s="2951"/>
      <c r="LX16" s="2951"/>
      <c r="LY16" s="2951"/>
      <c r="LZ16" s="2951"/>
      <c r="MA16" s="2951"/>
      <c r="MB16" s="2951"/>
      <c r="MC16" s="2951"/>
      <c r="MD16" s="2951"/>
      <c r="ME16" s="2951"/>
      <c r="MF16" s="2951"/>
      <c r="MG16" s="2951"/>
      <c r="MH16" s="2951"/>
      <c r="MI16" s="2951"/>
      <c r="MJ16" s="2951"/>
      <c r="MK16" s="2951"/>
      <c r="ML16" s="2951"/>
      <c r="MM16" s="2951"/>
      <c r="MN16" s="2951"/>
      <c r="MO16" s="2951"/>
      <c r="MP16" s="2951"/>
      <c r="MQ16" s="2951"/>
      <c r="MR16" s="2951"/>
      <c r="MS16" s="2951"/>
      <c r="MT16" s="2951"/>
    </row>
    <row r="17" spans="1:358" ht="12.6" thickBot="1" x14ac:dyDescent="0.25">
      <c r="A17" s="1428" t="s">
        <v>259</v>
      </c>
      <c r="B17" s="2950">
        <v>2870</v>
      </c>
      <c r="C17" s="2950">
        <v>0</v>
      </c>
      <c r="D17" s="2950">
        <v>0</v>
      </c>
      <c r="E17" s="2950">
        <v>0</v>
      </c>
      <c r="F17" s="2950">
        <v>0</v>
      </c>
      <c r="G17" s="2950">
        <v>0</v>
      </c>
      <c r="H17" s="2950">
        <v>176</v>
      </c>
      <c r="I17" s="2950">
        <v>0</v>
      </c>
      <c r="J17" s="2950">
        <v>0</v>
      </c>
      <c r="K17" s="2950">
        <v>0</v>
      </c>
      <c r="L17" s="2950">
        <v>0</v>
      </c>
      <c r="M17" s="2950">
        <v>296</v>
      </c>
      <c r="N17" s="2950">
        <v>0</v>
      </c>
      <c r="O17" s="2950">
        <v>0</v>
      </c>
      <c r="P17" s="2950">
        <v>0</v>
      </c>
      <c r="Q17" s="2950">
        <v>0</v>
      </c>
      <c r="R17" s="2950">
        <v>0</v>
      </c>
      <c r="S17" s="2950">
        <v>0</v>
      </c>
      <c r="T17" s="2950">
        <v>101</v>
      </c>
      <c r="U17" s="2950">
        <v>0</v>
      </c>
      <c r="V17" s="2950">
        <v>0</v>
      </c>
      <c r="W17" s="2950">
        <v>0</v>
      </c>
      <c r="X17" s="2950">
        <v>0</v>
      </c>
      <c r="Y17" s="2950">
        <v>3006</v>
      </c>
      <c r="Z17" s="2950">
        <v>0</v>
      </c>
      <c r="AA17" s="2950">
        <v>0</v>
      </c>
      <c r="AB17" s="2950">
        <v>0</v>
      </c>
      <c r="AC17" s="2950">
        <v>0</v>
      </c>
      <c r="AD17" s="2950">
        <v>325</v>
      </c>
      <c r="AE17" s="2950">
        <v>0</v>
      </c>
      <c r="AF17" s="2950">
        <v>0</v>
      </c>
      <c r="AG17" s="2950">
        <v>0</v>
      </c>
      <c r="AH17" s="2950">
        <v>223</v>
      </c>
      <c r="AI17" s="2950">
        <v>416</v>
      </c>
      <c r="AJ17" s="2950">
        <v>0</v>
      </c>
      <c r="AK17" s="2950">
        <v>0</v>
      </c>
      <c r="AL17" s="2950">
        <v>0</v>
      </c>
      <c r="AM17" s="2950">
        <v>0</v>
      </c>
      <c r="AN17" s="2950">
        <v>120</v>
      </c>
      <c r="AO17" s="2950">
        <v>6</v>
      </c>
      <c r="AP17" s="2950">
        <v>0</v>
      </c>
      <c r="AQ17" s="2950">
        <v>0</v>
      </c>
      <c r="AR17" s="2950">
        <v>0</v>
      </c>
      <c r="AS17" s="2950">
        <v>0</v>
      </c>
      <c r="AT17" s="2950">
        <v>0</v>
      </c>
      <c r="AU17" s="2950">
        <v>0</v>
      </c>
      <c r="AV17" s="2950">
        <v>3577</v>
      </c>
      <c r="AW17" s="2950">
        <v>0</v>
      </c>
      <c r="AX17" s="2950">
        <v>0</v>
      </c>
      <c r="AY17" s="2950">
        <v>0</v>
      </c>
      <c r="AZ17" s="2950">
        <v>0</v>
      </c>
      <c r="BA17" s="2950">
        <v>223</v>
      </c>
      <c r="BB17" s="2950">
        <v>0</v>
      </c>
      <c r="BC17" s="2950">
        <v>0</v>
      </c>
      <c r="BD17" s="2950">
        <v>0</v>
      </c>
      <c r="BE17" s="2950">
        <v>0</v>
      </c>
      <c r="BF17" s="2950">
        <v>0</v>
      </c>
      <c r="BG17" s="2950">
        <v>0</v>
      </c>
      <c r="BH17" s="4887">
        <v>223</v>
      </c>
      <c r="BI17" s="4887">
        <v>0</v>
      </c>
      <c r="BJ17" s="4887">
        <v>0</v>
      </c>
      <c r="BK17" s="4887">
        <v>0</v>
      </c>
      <c r="BL17" s="4887">
        <v>0</v>
      </c>
      <c r="BM17" s="4887">
        <v>121</v>
      </c>
      <c r="BN17" s="4887">
        <v>0</v>
      </c>
      <c r="BO17" s="4887">
        <v>0</v>
      </c>
      <c r="BP17" s="4887">
        <v>0</v>
      </c>
      <c r="BQ17" s="4887">
        <v>0</v>
      </c>
      <c r="BR17" s="4887">
        <v>0</v>
      </c>
      <c r="BS17" s="4887">
        <v>1478</v>
      </c>
      <c r="BT17" s="4887">
        <v>0</v>
      </c>
      <c r="BU17" s="4887">
        <v>0</v>
      </c>
      <c r="BV17" s="4887">
        <v>0</v>
      </c>
      <c r="BW17" s="4887">
        <v>165</v>
      </c>
      <c r="BX17" s="4887">
        <v>0</v>
      </c>
      <c r="BY17" s="4887">
        <v>0</v>
      </c>
      <c r="BZ17" s="4887">
        <v>0</v>
      </c>
      <c r="CA17" s="4887">
        <v>0</v>
      </c>
      <c r="CB17" s="4887">
        <v>243</v>
      </c>
      <c r="CC17" s="4887">
        <v>0</v>
      </c>
      <c r="CD17" s="4887">
        <v>0</v>
      </c>
      <c r="CE17" s="4887">
        <v>0</v>
      </c>
      <c r="CF17" s="4887">
        <v>0</v>
      </c>
      <c r="CG17" s="4887">
        <v>4</v>
      </c>
      <c r="CH17" s="4887">
        <v>0</v>
      </c>
      <c r="CI17" s="4887">
        <v>0</v>
      </c>
      <c r="CJ17" s="4887">
        <v>0</v>
      </c>
      <c r="CK17" s="4887">
        <v>0</v>
      </c>
      <c r="CL17" s="4887">
        <v>3406</v>
      </c>
      <c r="CM17" s="4887">
        <v>191</v>
      </c>
      <c r="CN17" s="4887">
        <v>0</v>
      </c>
      <c r="CO17" s="4887">
        <v>0</v>
      </c>
      <c r="CP17" s="4887">
        <v>0</v>
      </c>
      <c r="CQ17" s="4887">
        <v>125</v>
      </c>
      <c r="CR17" s="4887">
        <v>4</v>
      </c>
      <c r="CS17" s="4887">
        <v>0</v>
      </c>
      <c r="CT17" s="4887">
        <v>0</v>
      </c>
      <c r="CU17" s="4887">
        <v>0</v>
      </c>
      <c r="CV17" s="4887">
        <v>177</v>
      </c>
      <c r="CW17" s="4887">
        <v>0</v>
      </c>
      <c r="CX17" s="4887">
        <v>0</v>
      </c>
      <c r="CY17" s="4887">
        <v>0</v>
      </c>
      <c r="CZ17" s="4887">
        <v>0</v>
      </c>
      <c r="DA17" s="4887">
        <v>122</v>
      </c>
      <c r="DB17" s="4887">
        <v>0</v>
      </c>
      <c r="DC17" s="4887">
        <v>0</v>
      </c>
      <c r="DD17" s="4887">
        <v>0</v>
      </c>
      <c r="DE17" s="4887">
        <v>0</v>
      </c>
      <c r="DF17" s="4887">
        <v>131</v>
      </c>
      <c r="DG17" s="4887">
        <v>1</v>
      </c>
      <c r="DH17" s="4887">
        <v>3350</v>
      </c>
      <c r="DI17" s="4887">
        <v>18</v>
      </c>
      <c r="DJ17" s="4887">
        <v>207</v>
      </c>
      <c r="DK17" s="4887">
        <v>1</v>
      </c>
      <c r="DL17" s="4887">
        <v>0</v>
      </c>
      <c r="DM17" s="4887">
        <v>0</v>
      </c>
      <c r="DN17" s="4887">
        <v>0</v>
      </c>
      <c r="DO17" s="4887">
        <v>0</v>
      </c>
      <c r="DP17" s="4887">
        <v>240</v>
      </c>
      <c r="DQ17" s="4887">
        <v>0</v>
      </c>
      <c r="DR17" s="4887">
        <v>12</v>
      </c>
      <c r="DS17" s="4887">
        <v>0</v>
      </c>
      <c r="DT17" s="4887">
        <v>2</v>
      </c>
      <c r="DU17" s="4887">
        <v>87</v>
      </c>
      <c r="DV17" s="4887">
        <v>12</v>
      </c>
      <c r="DW17" s="4887">
        <v>0</v>
      </c>
      <c r="DX17" s="4887">
        <v>0</v>
      </c>
      <c r="DY17" s="4887">
        <v>0</v>
      </c>
      <c r="DZ17" s="4887">
        <v>99</v>
      </c>
      <c r="EA17" s="4887">
        <v>0</v>
      </c>
      <c r="EB17" s="4887">
        <v>0</v>
      </c>
      <c r="EC17" s="4887">
        <v>0</v>
      </c>
      <c r="ED17" s="4887">
        <v>3408</v>
      </c>
      <c r="EE17" s="4887">
        <v>254</v>
      </c>
      <c r="EF17" s="4887">
        <v>0</v>
      </c>
      <c r="EG17" s="4887">
        <v>0</v>
      </c>
      <c r="EH17" s="4887">
        <v>0</v>
      </c>
      <c r="EI17" s="4887">
        <v>0</v>
      </c>
      <c r="EJ17" s="4887">
        <v>85</v>
      </c>
      <c r="EK17" s="4887">
        <v>85</v>
      </c>
      <c r="EL17" s="4887">
        <v>0</v>
      </c>
      <c r="EM17" s="4887">
        <v>0</v>
      </c>
      <c r="EN17" s="4887">
        <v>0</v>
      </c>
      <c r="EO17" s="4887">
        <v>190</v>
      </c>
      <c r="EP17" s="4887">
        <v>4</v>
      </c>
      <c r="EQ17" s="4887">
        <v>0</v>
      </c>
      <c r="ER17" s="4887">
        <v>0</v>
      </c>
      <c r="ES17" s="4887">
        <v>10</v>
      </c>
      <c r="ET17" s="4887">
        <v>0</v>
      </c>
      <c r="EU17" s="4887">
        <v>0</v>
      </c>
      <c r="EV17" s="4887">
        <v>0</v>
      </c>
      <c r="EW17" s="4887">
        <v>0</v>
      </c>
      <c r="EX17" s="4887">
        <v>3431</v>
      </c>
      <c r="EY17" s="4887">
        <v>263</v>
      </c>
      <c r="EZ17" s="4887">
        <v>0</v>
      </c>
      <c r="FA17" s="4887">
        <v>0</v>
      </c>
      <c r="FB17" s="4887">
        <v>0</v>
      </c>
      <c r="FC17" s="4887">
        <v>133</v>
      </c>
      <c r="FD17" s="4887">
        <v>0</v>
      </c>
      <c r="FE17" s="4887">
        <v>0</v>
      </c>
      <c r="FF17" s="4887">
        <v>0</v>
      </c>
      <c r="FG17" s="4887">
        <v>0</v>
      </c>
      <c r="FH17" s="4887">
        <v>11</v>
      </c>
      <c r="FI17" s="4887">
        <v>0</v>
      </c>
      <c r="FJ17" s="4887">
        <v>0</v>
      </c>
      <c r="FK17" s="4887">
        <v>0</v>
      </c>
      <c r="FL17" s="4887">
        <v>0</v>
      </c>
      <c r="FM17" s="4887">
        <v>11</v>
      </c>
      <c r="FN17" s="4887">
        <v>0</v>
      </c>
      <c r="FO17" s="4887">
        <v>0</v>
      </c>
      <c r="FP17" s="4887">
        <v>0</v>
      </c>
      <c r="FQ17" s="4887">
        <v>0</v>
      </c>
      <c r="FR17" s="4887">
        <v>16</v>
      </c>
      <c r="FS17" s="4887">
        <v>0</v>
      </c>
      <c r="FT17" s="4887">
        <v>294</v>
      </c>
      <c r="FU17" s="4887">
        <v>0</v>
      </c>
      <c r="FV17" s="4887">
        <v>0</v>
      </c>
      <c r="FW17" s="4887">
        <v>25</v>
      </c>
      <c r="FX17" s="4887">
        <v>0</v>
      </c>
      <c r="FY17" s="4887">
        <v>0</v>
      </c>
      <c r="FZ17" s="4887">
        <v>0</v>
      </c>
      <c r="GA17" s="4887">
        <v>0</v>
      </c>
      <c r="GB17" s="4887">
        <v>23</v>
      </c>
      <c r="GC17" s="4887">
        <v>0</v>
      </c>
      <c r="GD17" s="4887">
        <v>0</v>
      </c>
      <c r="GE17" s="4887">
        <v>0</v>
      </c>
      <c r="GF17" s="4887">
        <v>0</v>
      </c>
      <c r="GG17" s="4887">
        <v>33</v>
      </c>
      <c r="GH17" s="4887">
        <v>0</v>
      </c>
      <c r="GI17" s="4887">
        <v>0</v>
      </c>
      <c r="GJ17" s="4887">
        <v>0</v>
      </c>
      <c r="GK17" s="4887">
        <v>0</v>
      </c>
      <c r="GL17" s="4887">
        <v>11</v>
      </c>
      <c r="GM17" s="4887">
        <v>0</v>
      </c>
      <c r="GN17" s="4887">
        <v>0</v>
      </c>
      <c r="GO17" s="4887">
        <v>0</v>
      </c>
      <c r="GP17" s="4887">
        <v>0</v>
      </c>
      <c r="GQ17" s="4887">
        <v>354</v>
      </c>
      <c r="GR17" s="4887">
        <v>0</v>
      </c>
      <c r="GS17" s="4887">
        <v>0</v>
      </c>
      <c r="GT17" s="4887">
        <v>0</v>
      </c>
      <c r="GU17" s="4887">
        <v>0</v>
      </c>
      <c r="GV17" s="4887">
        <v>31</v>
      </c>
      <c r="GW17" s="4887">
        <v>0</v>
      </c>
      <c r="GX17" s="4887">
        <v>0</v>
      </c>
      <c r="GY17" s="4887">
        <v>0</v>
      </c>
      <c r="GZ17" s="4887">
        <v>0</v>
      </c>
      <c r="HA17" s="4887">
        <v>32</v>
      </c>
      <c r="HB17" s="4887">
        <v>0</v>
      </c>
      <c r="HC17" s="4887">
        <v>0</v>
      </c>
      <c r="HD17" s="4887">
        <v>0</v>
      </c>
      <c r="HE17" s="4887">
        <v>0</v>
      </c>
      <c r="HF17" s="4887">
        <v>38</v>
      </c>
      <c r="HG17" s="4887">
        <v>0</v>
      </c>
      <c r="HH17" s="4887">
        <v>0</v>
      </c>
      <c r="HI17" s="4887">
        <v>0</v>
      </c>
      <c r="HJ17" s="4887">
        <v>0</v>
      </c>
      <c r="HK17" s="4887">
        <v>415</v>
      </c>
      <c r="HL17" s="4887">
        <v>0</v>
      </c>
      <c r="HM17" s="4887">
        <v>0</v>
      </c>
      <c r="HN17" s="4887">
        <v>0</v>
      </c>
      <c r="HO17" s="4887">
        <v>0</v>
      </c>
      <c r="HP17" s="4887">
        <f>29</f>
        <v>29</v>
      </c>
      <c r="HQ17" s="4887">
        <v>0</v>
      </c>
      <c r="HR17" s="4887">
        <v>0</v>
      </c>
      <c r="HS17" s="4887">
        <v>0</v>
      </c>
      <c r="HT17" s="4887">
        <v>0</v>
      </c>
      <c r="HU17" s="4887">
        <v>38</v>
      </c>
      <c r="HV17" s="4887">
        <v>0</v>
      </c>
      <c r="HW17" s="4887">
        <v>0</v>
      </c>
      <c r="HX17" s="4887">
        <v>0</v>
      </c>
      <c r="HY17" s="4887">
        <v>0</v>
      </c>
      <c r="HZ17" s="4887">
        <v>54</v>
      </c>
      <c r="IA17" s="4887">
        <v>0</v>
      </c>
      <c r="IB17" s="4887">
        <v>0</v>
      </c>
      <c r="IC17" s="4887">
        <v>0</v>
      </c>
      <c r="ID17" s="4887">
        <v>0</v>
      </c>
      <c r="IE17" s="4887">
        <v>31</v>
      </c>
      <c r="IF17" s="4887">
        <v>0</v>
      </c>
      <c r="IG17" s="4887">
        <v>0</v>
      </c>
      <c r="IH17" s="4887">
        <v>500</v>
      </c>
      <c r="II17" s="4887">
        <v>0</v>
      </c>
      <c r="IJ17" s="4887">
        <v>76</v>
      </c>
      <c r="IK17" s="4887">
        <v>0</v>
      </c>
      <c r="IL17" s="4887">
        <v>0</v>
      </c>
      <c r="IM17" s="4887">
        <v>0</v>
      </c>
      <c r="IN17" s="4887">
        <v>0</v>
      </c>
      <c r="IO17" s="4887">
        <v>84</v>
      </c>
      <c r="IP17" s="4887">
        <v>0</v>
      </c>
      <c r="IQ17" s="4887">
        <v>0</v>
      </c>
      <c r="IR17" s="4887">
        <v>0</v>
      </c>
      <c r="IS17" s="4887">
        <v>0</v>
      </c>
      <c r="IT17" s="4887">
        <v>51</v>
      </c>
      <c r="IU17" s="4887">
        <v>0</v>
      </c>
      <c r="IV17" s="4887">
        <v>0</v>
      </c>
      <c r="IW17" s="4887">
        <v>0</v>
      </c>
      <c r="IX17" s="4887">
        <v>0</v>
      </c>
      <c r="IY17" s="4887">
        <v>62</v>
      </c>
      <c r="IZ17" s="4887">
        <v>0</v>
      </c>
      <c r="JA17" s="4887">
        <v>0</v>
      </c>
      <c r="JB17" s="4887">
        <v>0</v>
      </c>
      <c r="JC17" s="4887">
        <v>0</v>
      </c>
      <c r="JD17" s="4887">
        <v>80</v>
      </c>
      <c r="JE17" s="4887">
        <v>0</v>
      </c>
      <c r="JF17" s="4887">
        <v>0</v>
      </c>
      <c r="JG17" s="4887">
        <v>0</v>
      </c>
      <c r="JH17" s="4887">
        <v>0</v>
      </c>
      <c r="JI17" s="4887">
        <v>73</v>
      </c>
      <c r="JJ17" s="4887">
        <v>0</v>
      </c>
      <c r="JK17" s="4887">
        <v>812</v>
      </c>
      <c r="JL17" s="4887">
        <v>0</v>
      </c>
      <c r="JM17" s="4887">
        <v>9</v>
      </c>
      <c r="JN17" s="4887">
        <v>0</v>
      </c>
      <c r="JO17" s="4887">
        <v>0</v>
      </c>
      <c r="JP17" s="4887">
        <v>0</v>
      </c>
      <c r="JQ17" s="4887">
        <f>34</f>
        <v>34</v>
      </c>
      <c r="JR17" s="4887">
        <v>0</v>
      </c>
      <c r="JS17" s="4887">
        <v>0</v>
      </c>
      <c r="JT17" s="4887">
        <v>0</v>
      </c>
      <c r="JU17" s="4887">
        <v>0</v>
      </c>
      <c r="JV17" s="4887">
        <v>68</v>
      </c>
      <c r="JW17" s="4887">
        <v>0</v>
      </c>
      <c r="JX17" s="4887">
        <v>0</v>
      </c>
      <c r="JY17" s="4887">
        <v>834</v>
      </c>
      <c r="JZ17" s="4887">
        <v>0</v>
      </c>
      <c r="KA17" s="4887">
        <v>25</v>
      </c>
      <c r="KB17" s="4887">
        <v>0</v>
      </c>
      <c r="KC17" s="4887">
        <v>0</v>
      </c>
      <c r="KD17" s="4887">
        <v>0</v>
      </c>
      <c r="KE17" s="4887">
        <v>0</v>
      </c>
      <c r="KF17" s="4887">
        <v>77</v>
      </c>
      <c r="KG17" s="4887">
        <v>0</v>
      </c>
      <c r="KH17" s="4887">
        <v>0</v>
      </c>
      <c r="KI17" s="4887">
        <v>0</v>
      </c>
      <c r="KJ17" s="4887">
        <v>0</v>
      </c>
      <c r="KK17" s="4887">
        <v>63</v>
      </c>
      <c r="KL17" s="4887">
        <v>0</v>
      </c>
      <c r="KM17" s="4887">
        <v>0</v>
      </c>
      <c r="KN17" s="4887">
        <v>0</v>
      </c>
      <c r="KO17" s="4887">
        <v>0</v>
      </c>
      <c r="KP17" s="4887">
        <v>68</v>
      </c>
      <c r="KQ17" s="4887">
        <v>0</v>
      </c>
      <c r="KR17" s="4887">
        <v>197</v>
      </c>
      <c r="KS17" s="4887">
        <v>0</v>
      </c>
      <c r="KT17" s="4887">
        <v>977</v>
      </c>
      <c r="KU17" s="4887">
        <v>0</v>
      </c>
      <c r="KV17" s="4887">
        <v>0</v>
      </c>
      <c r="KW17" s="4887">
        <v>0</v>
      </c>
      <c r="KX17" s="4887">
        <v>0</v>
      </c>
      <c r="KY17" s="4887">
        <v>0</v>
      </c>
      <c r="KZ17" s="4887">
        <v>83</v>
      </c>
      <c r="LA17" s="4887">
        <v>0</v>
      </c>
      <c r="LB17" s="4887">
        <v>0</v>
      </c>
      <c r="LC17" s="4887">
        <v>0</v>
      </c>
      <c r="LD17" s="4887">
        <v>0</v>
      </c>
      <c r="LE17" s="4887">
        <v>0</v>
      </c>
      <c r="LF17" s="4887">
        <v>0</v>
      </c>
      <c r="LG17" s="4887">
        <v>0</v>
      </c>
      <c r="LH17" s="4887">
        <v>0</v>
      </c>
      <c r="LI17" s="4887">
        <v>0</v>
      </c>
      <c r="LJ17" s="4887">
        <v>0</v>
      </c>
      <c r="LK17" s="4887">
        <v>0</v>
      </c>
      <c r="LL17" s="4887">
        <v>0</v>
      </c>
      <c r="LM17" s="4887">
        <v>0</v>
      </c>
      <c r="LN17" s="4887">
        <v>0</v>
      </c>
      <c r="LO17" s="4887">
        <v>0</v>
      </c>
      <c r="LP17" s="4887">
        <v>0</v>
      </c>
      <c r="LQ17" s="4887">
        <v>0</v>
      </c>
      <c r="LR17" s="4887">
        <v>0</v>
      </c>
      <c r="LS17" s="4887">
        <v>0</v>
      </c>
      <c r="LT17" s="4887">
        <v>0</v>
      </c>
      <c r="LU17" s="4887">
        <v>0</v>
      </c>
      <c r="LV17" s="4887">
        <v>0</v>
      </c>
      <c r="LW17" s="4887">
        <v>0</v>
      </c>
      <c r="LX17" s="4887">
        <v>0</v>
      </c>
      <c r="LY17" s="4887">
        <v>715</v>
      </c>
      <c r="LZ17" s="4887">
        <v>0</v>
      </c>
      <c r="MA17" s="4887">
        <v>0</v>
      </c>
      <c r="MB17" s="4887">
        <v>0</v>
      </c>
      <c r="MC17" s="4887">
        <v>0</v>
      </c>
      <c r="MD17" s="4887">
        <v>13</v>
      </c>
      <c r="ME17" s="4887">
        <v>0</v>
      </c>
      <c r="MF17" s="4887">
        <v>0</v>
      </c>
      <c r="MG17" s="4887">
        <v>0</v>
      </c>
      <c r="MH17" s="4887">
        <v>0</v>
      </c>
      <c r="MI17" s="4887">
        <v>0</v>
      </c>
      <c r="MJ17" s="4887">
        <v>0</v>
      </c>
      <c r="MK17" s="4887">
        <v>0</v>
      </c>
      <c r="ML17" s="4887">
        <v>0</v>
      </c>
      <c r="MM17" s="4887">
        <v>0</v>
      </c>
      <c r="MN17" s="4887">
        <v>0</v>
      </c>
      <c r="MO17" s="4887">
        <v>0</v>
      </c>
      <c r="MP17" s="4887">
        <v>0</v>
      </c>
      <c r="MQ17" s="4887">
        <v>0</v>
      </c>
      <c r="MR17" s="4887">
        <v>0</v>
      </c>
      <c r="MS17" s="4887">
        <v>0</v>
      </c>
      <c r="MT17" s="4887">
        <v>0</v>
      </c>
    </row>
    <row r="18" spans="1:358" ht="12.6" thickBot="1" x14ac:dyDescent="0.25">
      <c r="A18" s="1428" t="s">
        <v>18</v>
      </c>
      <c r="B18" s="2950">
        <v>2</v>
      </c>
      <c r="C18" s="2950">
        <v>1</v>
      </c>
      <c r="D18" s="2950">
        <v>0</v>
      </c>
      <c r="E18" s="2950">
        <v>1</v>
      </c>
      <c r="F18" s="2950">
        <v>1</v>
      </c>
      <c r="G18" s="2950">
        <v>1</v>
      </c>
      <c r="H18" s="2950">
        <v>1</v>
      </c>
      <c r="I18" s="2950">
        <v>0</v>
      </c>
      <c r="J18" s="2950">
        <v>0</v>
      </c>
      <c r="K18" s="2950">
        <v>0</v>
      </c>
      <c r="L18" s="2950">
        <v>0</v>
      </c>
      <c r="M18" s="2950">
        <v>0</v>
      </c>
      <c r="N18" s="2950">
        <v>0</v>
      </c>
      <c r="O18" s="2950">
        <v>0</v>
      </c>
      <c r="P18" s="2950">
        <v>0</v>
      </c>
      <c r="Q18" s="2950">
        <v>0</v>
      </c>
      <c r="R18" s="2950">
        <v>0</v>
      </c>
      <c r="S18" s="2950">
        <v>2</v>
      </c>
      <c r="T18" s="2950">
        <v>3</v>
      </c>
      <c r="U18" s="2950">
        <v>2</v>
      </c>
      <c r="V18" s="2950">
        <v>0</v>
      </c>
      <c r="W18" s="2950">
        <v>1</v>
      </c>
      <c r="X18" s="2950">
        <v>4</v>
      </c>
      <c r="Y18" s="2950">
        <v>2</v>
      </c>
      <c r="Z18" s="2950">
        <v>0</v>
      </c>
      <c r="AA18" s="2950">
        <v>22</v>
      </c>
      <c r="AB18" s="2950">
        <v>5</v>
      </c>
      <c r="AC18" s="2950">
        <v>0</v>
      </c>
      <c r="AD18" s="2950">
        <v>39</v>
      </c>
      <c r="AE18" s="2950">
        <v>45</v>
      </c>
      <c r="AF18" s="2950">
        <v>12</v>
      </c>
      <c r="AG18" s="2950">
        <v>1</v>
      </c>
      <c r="AH18" s="2950">
        <v>14</v>
      </c>
      <c r="AI18" s="2950">
        <v>0</v>
      </c>
      <c r="AJ18" s="2950">
        <v>6</v>
      </c>
      <c r="AK18" s="2950">
        <v>2</v>
      </c>
      <c r="AL18" s="2950">
        <v>0</v>
      </c>
      <c r="AM18" s="2950">
        <v>0</v>
      </c>
      <c r="AN18" s="2950">
        <v>15</v>
      </c>
      <c r="AO18" s="2950">
        <v>72</v>
      </c>
      <c r="AP18" s="2950">
        <v>20</v>
      </c>
      <c r="AQ18" s="2950">
        <v>1</v>
      </c>
      <c r="AR18" s="2950">
        <v>0</v>
      </c>
      <c r="AS18" s="2950">
        <v>2</v>
      </c>
      <c r="AT18" s="2950">
        <v>19</v>
      </c>
      <c r="AU18" s="2950">
        <v>0</v>
      </c>
      <c r="AV18" s="2950">
        <v>24</v>
      </c>
      <c r="AW18" s="2950">
        <v>4</v>
      </c>
      <c r="AX18" s="2950">
        <v>1</v>
      </c>
      <c r="AY18" s="2950">
        <v>5</v>
      </c>
      <c r="AZ18" s="2950">
        <v>22</v>
      </c>
      <c r="BA18" s="2950">
        <v>3</v>
      </c>
      <c r="BB18" s="2950">
        <v>8</v>
      </c>
      <c r="BC18" s="2950">
        <v>3</v>
      </c>
      <c r="BD18" s="2950">
        <v>5</v>
      </c>
      <c r="BE18" s="2950">
        <v>2</v>
      </c>
      <c r="BF18" s="2950">
        <v>0</v>
      </c>
      <c r="BG18" s="2950">
        <v>0</v>
      </c>
      <c r="BH18" s="2950">
        <v>28</v>
      </c>
      <c r="BI18" s="2950">
        <v>6</v>
      </c>
      <c r="BJ18" s="2950">
        <v>3</v>
      </c>
      <c r="BK18" s="2950">
        <v>4</v>
      </c>
      <c r="BL18" s="2950">
        <v>7</v>
      </c>
      <c r="BM18" s="2950">
        <v>94</v>
      </c>
      <c r="BN18" s="2950">
        <v>6</v>
      </c>
      <c r="BO18" s="2950">
        <v>0</v>
      </c>
      <c r="BP18" s="2950">
        <v>7</v>
      </c>
      <c r="BQ18" s="2950">
        <v>0</v>
      </c>
      <c r="BR18" s="2950">
        <v>4</v>
      </c>
      <c r="BS18" s="2950">
        <v>0</v>
      </c>
      <c r="BT18" s="2950">
        <v>6</v>
      </c>
      <c r="BU18" s="2950">
        <v>6</v>
      </c>
      <c r="BV18" s="2950">
        <v>5</v>
      </c>
      <c r="BW18" s="2950">
        <v>7</v>
      </c>
      <c r="BX18" s="2950">
        <v>0</v>
      </c>
      <c r="BY18" s="2950">
        <v>6</v>
      </c>
      <c r="BZ18" s="2950">
        <v>4</v>
      </c>
      <c r="CA18" s="2950">
        <v>3</v>
      </c>
      <c r="CB18" s="2950">
        <v>6</v>
      </c>
      <c r="CC18" s="2950">
        <v>0</v>
      </c>
      <c r="CD18" s="2950">
        <v>0</v>
      </c>
      <c r="CE18" s="2950">
        <v>36</v>
      </c>
      <c r="CF18" s="2950">
        <v>3</v>
      </c>
      <c r="CG18" s="2950">
        <v>22</v>
      </c>
      <c r="CH18" s="2950">
        <v>15</v>
      </c>
      <c r="CI18" s="2950">
        <v>3</v>
      </c>
      <c r="CJ18" s="2950">
        <v>1</v>
      </c>
      <c r="CK18" s="2950">
        <v>1</v>
      </c>
      <c r="CL18" s="2950">
        <v>11</v>
      </c>
      <c r="CM18" s="2950">
        <v>0</v>
      </c>
      <c r="CN18" s="2950">
        <v>0</v>
      </c>
      <c r="CO18" s="2950">
        <v>0</v>
      </c>
      <c r="CP18" s="2950">
        <v>3</v>
      </c>
      <c r="CQ18" s="2950">
        <v>3</v>
      </c>
      <c r="CR18" s="2950">
        <v>5</v>
      </c>
      <c r="CS18" s="2950">
        <f>2</f>
        <v>2</v>
      </c>
      <c r="CT18" s="2950">
        <f>2</f>
        <v>2</v>
      </c>
      <c r="CU18" s="2950">
        <v>0</v>
      </c>
      <c r="CV18" s="2950">
        <v>1</v>
      </c>
      <c r="CW18" s="2950">
        <v>0</v>
      </c>
      <c r="CX18" s="2950">
        <v>0</v>
      </c>
      <c r="CY18" s="2950">
        <v>0</v>
      </c>
      <c r="CZ18" s="2950">
        <v>0</v>
      </c>
      <c r="DA18" s="2950">
        <v>0</v>
      </c>
      <c r="DB18" s="2950">
        <v>0</v>
      </c>
      <c r="DC18" s="2950">
        <v>7</v>
      </c>
      <c r="DD18" s="2950">
        <v>18</v>
      </c>
      <c r="DE18" s="2950">
        <v>3</v>
      </c>
      <c r="DF18" s="2950">
        <v>3</v>
      </c>
      <c r="DG18" s="2950">
        <v>0</v>
      </c>
      <c r="DH18" s="2950">
        <v>0</v>
      </c>
      <c r="DI18" s="2950">
        <v>5</v>
      </c>
      <c r="DJ18" s="2950">
        <v>0</v>
      </c>
      <c r="DK18" s="2950">
        <v>2</v>
      </c>
      <c r="DL18" s="2950">
        <v>0</v>
      </c>
      <c r="DM18" s="2950">
        <v>0</v>
      </c>
      <c r="DN18" s="2950">
        <v>10</v>
      </c>
      <c r="DO18" s="2950">
        <v>0</v>
      </c>
      <c r="DP18" s="2950">
        <v>0</v>
      </c>
      <c r="DQ18" s="2950">
        <v>0</v>
      </c>
      <c r="DR18" s="2950">
        <v>0</v>
      </c>
      <c r="DS18" s="2950">
        <v>3</v>
      </c>
      <c r="DT18" s="2950">
        <v>3</v>
      </c>
      <c r="DU18" s="2950">
        <v>0</v>
      </c>
      <c r="DV18" s="2950">
        <v>118</v>
      </c>
      <c r="DW18" s="2950">
        <v>12</v>
      </c>
      <c r="DX18" s="2950">
        <v>13</v>
      </c>
      <c r="DY18" s="2950">
        <v>7</v>
      </c>
      <c r="DZ18" s="2950">
        <v>7</v>
      </c>
      <c r="EA18" s="2950">
        <v>0</v>
      </c>
      <c r="EB18" s="2950">
        <v>10</v>
      </c>
      <c r="EC18" s="2950">
        <v>5</v>
      </c>
      <c r="ED18" s="2950">
        <v>0</v>
      </c>
      <c r="EE18" s="2950">
        <v>7</v>
      </c>
      <c r="EF18" s="2950">
        <v>0</v>
      </c>
      <c r="EG18" s="2950">
        <v>3</v>
      </c>
      <c r="EH18" s="2950">
        <v>0</v>
      </c>
      <c r="EI18" s="2950">
        <v>0</v>
      </c>
      <c r="EJ18" s="2950">
        <v>0</v>
      </c>
      <c r="EK18" s="2950">
        <v>0</v>
      </c>
      <c r="EL18" s="2950">
        <v>8</v>
      </c>
      <c r="EM18" s="2950">
        <v>0</v>
      </c>
      <c r="EN18" s="2950">
        <v>3</v>
      </c>
      <c r="EO18" s="2950">
        <v>0</v>
      </c>
      <c r="EP18" s="2950">
        <v>0</v>
      </c>
      <c r="EQ18" s="2950">
        <v>0</v>
      </c>
      <c r="ER18" s="2950">
        <v>86</v>
      </c>
      <c r="ES18" s="2950">
        <v>16</v>
      </c>
      <c r="ET18" s="2950">
        <v>0</v>
      </c>
      <c r="EU18" s="2950">
        <v>24</v>
      </c>
      <c r="EV18" s="2950">
        <v>0</v>
      </c>
      <c r="EW18" s="2950">
        <v>9</v>
      </c>
      <c r="EX18" s="2950">
        <f>2</f>
        <v>2</v>
      </c>
      <c r="EY18" s="2950">
        <v>5</v>
      </c>
      <c r="EZ18" s="2950">
        <v>0</v>
      </c>
      <c r="FA18" s="2950">
        <v>0</v>
      </c>
      <c r="FB18" s="2950">
        <v>2</v>
      </c>
      <c r="FC18" s="2950">
        <v>0</v>
      </c>
      <c r="FD18" s="2950">
        <f>4+1</f>
        <v>5</v>
      </c>
      <c r="FE18" s="2950">
        <v>8</v>
      </c>
      <c r="FF18" s="2950">
        <v>5</v>
      </c>
      <c r="FG18" s="2950">
        <f>2+1</f>
        <v>3</v>
      </c>
      <c r="FH18" s="2950">
        <f>1</f>
        <v>1</v>
      </c>
      <c r="FI18" s="2950">
        <v>2</v>
      </c>
      <c r="FJ18" s="2950">
        <v>0</v>
      </c>
      <c r="FK18" s="2950">
        <v>0</v>
      </c>
      <c r="FL18" s="2950">
        <v>26</v>
      </c>
      <c r="FM18" s="2950">
        <v>6</v>
      </c>
      <c r="FN18" s="2950">
        <f>2+1</f>
        <v>3</v>
      </c>
      <c r="FO18" s="2950">
        <v>5</v>
      </c>
      <c r="FP18" s="2950">
        <f>3+1</f>
        <v>4</v>
      </c>
      <c r="FQ18" s="2950">
        <v>1</v>
      </c>
      <c r="FR18" s="2950">
        <v>4</v>
      </c>
      <c r="FS18" s="2950">
        <f>1+1</f>
        <v>2</v>
      </c>
      <c r="FT18" s="2950">
        <v>1</v>
      </c>
      <c r="FU18" s="2950">
        <f>2+2</f>
        <v>4</v>
      </c>
      <c r="FV18" s="2950">
        <v>4</v>
      </c>
      <c r="FW18" s="2950">
        <v>2</v>
      </c>
      <c r="FX18" s="2950">
        <f>1+2</f>
        <v>3</v>
      </c>
      <c r="FY18" s="2950">
        <v>1</v>
      </c>
      <c r="FZ18" s="2950">
        <f>1</f>
        <v>1</v>
      </c>
      <c r="GA18" s="2950">
        <v>1</v>
      </c>
      <c r="GB18" s="2950">
        <v>0</v>
      </c>
      <c r="GC18" s="2950">
        <v>0</v>
      </c>
      <c r="GD18" s="2950">
        <v>0</v>
      </c>
      <c r="GE18" s="2950">
        <v>0</v>
      </c>
      <c r="GF18" s="2950">
        <v>1</v>
      </c>
      <c r="GG18" s="2950">
        <v>0</v>
      </c>
      <c r="GH18" s="2950">
        <v>0</v>
      </c>
      <c r="GI18" s="2950">
        <v>0</v>
      </c>
      <c r="GJ18" s="2950">
        <v>0</v>
      </c>
      <c r="GK18" s="2950">
        <v>1</v>
      </c>
      <c r="GL18" s="2950">
        <f>7+1</f>
        <v>8</v>
      </c>
      <c r="GM18" s="2950">
        <f>2+2</f>
        <v>4</v>
      </c>
      <c r="GN18" s="2950">
        <f>2+1</f>
        <v>3</v>
      </c>
      <c r="GO18" s="2950">
        <f>1+1</f>
        <v>2</v>
      </c>
      <c r="GP18" s="2950">
        <f>1+1</f>
        <v>2</v>
      </c>
      <c r="GQ18" s="2950">
        <f>7+1</f>
        <v>8</v>
      </c>
      <c r="GR18" s="2950">
        <v>1</v>
      </c>
      <c r="GS18" s="2950">
        <f>3+2</f>
        <v>5</v>
      </c>
      <c r="GT18" s="2950">
        <f>1+3</f>
        <v>4</v>
      </c>
      <c r="GU18" s="2950">
        <v>1</v>
      </c>
      <c r="GV18" s="2950">
        <v>4</v>
      </c>
      <c r="GW18" s="2950">
        <v>1</v>
      </c>
      <c r="GX18" s="2950">
        <f>2+1</f>
        <v>3</v>
      </c>
      <c r="GY18" s="2950">
        <f>1+1</f>
        <v>2</v>
      </c>
      <c r="GZ18" s="2950">
        <v>0</v>
      </c>
      <c r="HA18" s="2950">
        <f>1+1</f>
        <v>2</v>
      </c>
      <c r="HB18" s="2950">
        <v>0</v>
      </c>
      <c r="HC18" s="2950">
        <v>0</v>
      </c>
      <c r="HD18" s="2950">
        <f>10</f>
        <v>10</v>
      </c>
      <c r="HE18" s="2950">
        <f>2+7</f>
        <v>9</v>
      </c>
      <c r="HF18" s="2950">
        <f>15+2</f>
        <v>17</v>
      </c>
      <c r="HG18" s="2950">
        <f>1+1</f>
        <v>2</v>
      </c>
      <c r="HH18" s="2950">
        <f>4</f>
        <v>4</v>
      </c>
      <c r="HI18" s="2950">
        <f>1+1</f>
        <v>2</v>
      </c>
      <c r="HJ18" s="2950">
        <f>1+2</f>
        <v>3</v>
      </c>
      <c r="HK18" s="2950">
        <f>1+2</f>
        <v>3</v>
      </c>
      <c r="HL18" s="2950">
        <f>1+2</f>
        <v>3</v>
      </c>
      <c r="HM18" s="2950">
        <v>0</v>
      </c>
      <c r="HN18" s="2950">
        <f>1+2</f>
        <v>3</v>
      </c>
      <c r="HO18" s="2950">
        <v>3</v>
      </c>
      <c r="HP18" s="2950">
        <v>0</v>
      </c>
      <c r="HQ18" s="2950">
        <v>1</v>
      </c>
      <c r="HR18" s="2950">
        <v>0</v>
      </c>
      <c r="HS18" s="2950">
        <f>3+2</f>
        <v>5</v>
      </c>
      <c r="HT18" s="2950">
        <v>2</v>
      </c>
      <c r="HU18" s="2950">
        <v>2</v>
      </c>
      <c r="HV18" s="2950">
        <f>1+2</f>
        <v>3</v>
      </c>
      <c r="HW18" s="2950">
        <f>1+2</f>
        <v>3</v>
      </c>
      <c r="HX18" s="2950">
        <v>0</v>
      </c>
      <c r="HY18" s="2950">
        <v>0</v>
      </c>
      <c r="HZ18" s="2950">
        <v>2</v>
      </c>
      <c r="IA18" s="2950">
        <f>2+9</f>
        <v>11</v>
      </c>
      <c r="IB18" s="2950">
        <v>0</v>
      </c>
      <c r="IC18" s="2950">
        <f>1+16</f>
        <v>17</v>
      </c>
      <c r="ID18" s="2950">
        <v>5</v>
      </c>
      <c r="IE18" s="2950">
        <v>14</v>
      </c>
      <c r="IF18" s="2950">
        <v>1</v>
      </c>
      <c r="IG18" s="2950">
        <v>5</v>
      </c>
      <c r="IH18" s="2950">
        <v>4</v>
      </c>
      <c r="II18" s="2950">
        <v>1</v>
      </c>
      <c r="IJ18" s="2950">
        <v>0</v>
      </c>
      <c r="IK18" s="2950">
        <f>1+4</f>
        <v>5</v>
      </c>
      <c r="IL18" s="2950">
        <f>1+4</f>
        <v>5</v>
      </c>
      <c r="IM18" s="2950">
        <f>1+1</f>
        <v>2</v>
      </c>
      <c r="IN18" s="2950">
        <v>0</v>
      </c>
      <c r="IO18" s="2950">
        <f>1+3</f>
        <v>4</v>
      </c>
      <c r="IP18" s="2950">
        <v>0</v>
      </c>
      <c r="IQ18" s="2950">
        <v>1</v>
      </c>
      <c r="IR18" s="2950">
        <f>1+1</f>
        <v>2</v>
      </c>
      <c r="IS18" s="2950">
        <v>2</v>
      </c>
      <c r="IT18" s="2950">
        <v>0</v>
      </c>
      <c r="IU18" s="2950">
        <v>0</v>
      </c>
      <c r="IV18" s="2950">
        <f>1+1</f>
        <v>2</v>
      </c>
      <c r="IW18" s="2950">
        <f>1+1</f>
        <v>2</v>
      </c>
      <c r="IX18" s="2950">
        <v>11</v>
      </c>
      <c r="IY18" s="2950">
        <v>5</v>
      </c>
      <c r="IZ18" s="2950">
        <f>2+1</f>
        <v>3</v>
      </c>
      <c r="JA18" s="2950">
        <f>1+1</f>
        <v>2</v>
      </c>
      <c r="JB18" s="2950">
        <v>0</v>
      </c>
      <c r="JC18" s="2950">
        <f>7+2</f>
        <v>9</v>
      </c>
      <c r="JD18" s="2950">
        <v>2</v>
      </c>
      <c r="JE18" s="2950">
        <v>1</v>
      </c>
      <c r="JF18" s="2950">
        <f>3+2</f>
        <v>5</v>
      </c>
      <c r="JG18" s="2950">
        <v>3</v>
      </c>
      <c r="JH18" s="2950">
        <f>5+1</f>
        <v>6</v>
      </c>
      <c r="JI18" s="2950">
        <v>1</v>
      </c>
      <c r="JJ18" s="2950">
        <v>2</v>
      </c>
      <c r="JK18" s="2950">
        <v>0</v>
      </c>
      <c r="JL18" s="2950">
        <v>1</v>
      </c>
      <c r="JM18" s="2950">
        <v>0</v>
      </c>
      <c r="JN18" s="2950">
        <v>0</v>
      </c>
      <c r="JO18" s="2950">
        <v>0</v>
      </c>
      <c r="JP18" s="2950">
        <f>1+5</f>
        <v>6</v>
      </c>
      <c r="JQ18" s="2950">
        <v>0</v>
      </c>
      <c r="JR18" s="2950">
        <f>1+27</f>
        <v>28</v>
      </c>
      <c r="JS18" s="2950">
        <v>3</v>
      </c>
      <c r="JT18" s="2950">
        <f>2+2</f>
        <v>4</v>
      </c>
      <c r="JU18" s="2950">
        <v>0</v>
      </c>
      <c r="JV18" s="2950">
        <v>0</v>
      </c>
      <c r="JW18" s="2950">
        <f>2</f>
        <v>2</v>
      </c>
      <c r="JX18" s="2950">
        <v>3</v>
      </c>
      <c r="JY18" s="2950">
        <v>0</v>
      </c>
      <c r="JZ18" s="2950">
        <v>2</v>
      </c>
      <c r="KA18" s="2950">
        <f>1+1</f>
        <v>2</v>
      </c>
      <c r="KB18" s="2950">
        <f>2+2</f>
        <v>4</v>
      </c>
      <c r="KC18" s="2950">
        <v>1</v>
      </c>
      <c r="KD18" s="2950">
        <f>2</f>
        <v>2</v>
      </c>
      <c r="KE18" s="2950">
        <v>0</v>
      </c>
      <c r="KF18" s="2950">
        <v>1</v>
      </c>
      <c r="KG18" s="2950">
        <f>1+2</f>
        <v>3</v>
      </c>
      <c r="KH18" s="2950">
        <f>2</f>
        <v>2</v>
      </c>
      <c r="KI18" s="2950">
        <f>3+1</f>
        <v>4</v>
      </c>
      <c r="KJ18" s="2950">
        <v>0</v>
      </c>
      <c r="KK18" s="2950">
        <v>0</v>
      </c>
      <c r="KL18" s="2950">
        <v>14</v>
      </c>
      <c r="KM18" s="2950">
        <v>10</v>
      </c>
      <c r="KN18" s="2950">
        <f>1+10</f>
        <v>11</v>
      </c>
      <c r="KO18" s="2950">
        <f>1+12</f>
        <v>13</v>
      </c>
      <c r="KP18" s="2950">
        <f>3+1</f>
        <v>4</v>
      </c>
      <c r="KQ18" s="2950">
        <f>1+2</f>
        <v>3</v>
      </c>
      <c r="KR18" s="2950">
        <v>0</v>
      </c>
      <c r="KS18" s="2950">
        <v>12</v>
      </c>
      <c r="KT18" s="2950">
        <v>0</v>
      </c>
      <c r="KU18" s="2950">
        <v>0</v>
      </c>
      <c r="KV18" s="2950">
        <f>2+5</f>
        <v>7</v>
      </c>
      <c r="KW18" s="2950">
        <v>2</v>
      </c>
      <c r="KX18" s="2950">
        <f>1+1</f>
        <v>2</v>
      </c>
      <c r="KY18" s="2950">
        <f>1</f>
        <v>1</v>
      </c>
      <c r="KZ18" s="2950">
        <f>4+5</f>
        <v>9</v>
      </c>
      <c r="LA18" s="2950">
        <f>1+3</f>
        <v>4</v>
      </c>
      <c r="LB18" s="2950">
        <v>0</v>
      </c>
      <c r="LC18" s="2950">
        <v>0</v>
      </c>
      <c r="LD18" s="2950">
        <v>0</v>
      </c>
      <c r="LE18" s="2950">
        <v>0</v>
      </c>
      <c r="LF18" s="2950">
        <v>0</v>
      </c>
      <c r="LG18" s="2950">
        <v>0</v>
      </c>
      <c r="LH18" s="2950">
        <v>0</v>
      </c>
      <c r="LI18" s="2950">
        <v>0</v>
      </c>
      <c r="LJ18" s="2950">
        <v>0</v>
      </c>
      <c r="LK18" s="2950">
        <v>0</v>
      </c>
      <c r="LL18" s="2950">
        <v>0</v>
      </c>
      <c r="LM18" s="2950">
        <v>0</v>
      </c>
      <c r="LN18" s="2950">
        <v>0</v>
      </c>
      <c r="LO18" s="2950">
        <v>0</v>
      </c>
      <c r="LP18" s="2950">
        <v>0</v>
      </c>
      <c r="LQ18" s="2950">
        <v>0</v>
      </c>
      <c r="LR18" s="2950">
        <v>0</v>
      </c>
      <c r="LS18" s="2950">
        <v>0</v>
      </c>
      <c r="LT18" s="2950">
        <v>0</v>
      </c>
      <c r="LU18" s="2950">
        <v>0</v>
      </c>
      <c r="LV18" s="2950">
        <v>0</v>
      </c>
      <c r="LW18" s="2950">
        <v>0</v>
      </c>
      <c r="LX18" s="2950">
        <v>0</v>
      </c>
      <c r="LY18" s="2950">
        <v>0</v>
      </c>
      <c r="LZ18" s="2950">
        <v>0</v>
      </c>
      <c r="MA18" s="2950">
        <v>0</v>
      </c>
      <c r="MB18" s="2950">
        <v>0</v>
      </c>
      <c r="MC18" s="2950">
        <v>0</v>
      </c>
      <c r="MD18" s="2950">
        <v>0</v>
      </c>
      <c r="ME18" s="2950">
        <v>0</v>
      </c>
      <c r="MF18" s="2950">
        <v>0</v>
      </c>
      <c r="MG18" s="2950">
        <v>0</v>
      </c>
      <c r="MH18" s="2950">
        <v>0</v>
      </c>
      <c r="MI18" s="2950">
        <v>0</v>
      </c>
      <c r="MJ18" s="2950">
        <v>0</v>
      </c>
      <c r="MK18" s="2950">
        <v>0</v>
      </c>
      <c r="ML18" s="2950">
        <v>0</v>
      </c>
      <c r="MM18" s="2950">
        <v>0</v>
      </c>
      <c r="MN18" s="2950">
        <v>0</v>
      </c>
      <c r="MO18" s="2950">
        <v>0</v>
      </c>
      <c r="MP18" s="2950">
        <v>0</v>
      </c>
      <c r="MQ18" s="2950">
        <v>0</v>
      </c>
      <c r="MR18" s="2950">
        <v>0</v>
      </c>
      <c r="MS18" s="2950">
        <v>0</v>
      </c>
      <c r="MT18" s="2950">
        <v>0</v>
      </c>
    </row>
    <row r="19" spans="1:358" ht="12.6" thickBot="1" x14ac:dyDescent="0.25">
      <c r="A19" s="1428" t="s">
        <v>260</v>
      </c>
      <c r="B19" s="2950">
        <v>0</v>
      </c>
      <c r="C19" s="2950">
        <v>0</v>
      </c>
      <c r="D19" s="2950">
        <v>0</v>
      </c>
      <c r="E19" s="2950">
        <v>0</v>
      </c>
      <c r="F19" s="2950">
        <v>0</v>
      </c>
      <c r="G19" s="2950">
        <v>0</v>
      </c>
      <c r="H19" s="2950">
        <v>0</v>
      </c>
      <c r="I19" s="2950">
        <v>0</v>
      </c>
      <c r="J19" s="2950">
        <v>0</v>
      </c>
      <c r="K19" s="2950">
        <v>0</v>
      </c>
      <c r="L19" s="2950">
        <v>0</v>
      </c>
      <c r="M19" s="2950">
        <v>0</v>
      </c>
      <c r="N19" s="2950">
        <v>0</v>
      </c>
      <c r="O19" s="2950">
        <v>0</v>
      </c>
      <c r="P19" s="2950">
        <v>0</v>
      </c>
      <c r="Q19" s="2950">
        <v>0</v>
      </c>
      <c r="R19" s="2950">
        <v>463</v>
      </c>
      <c r="S19" s="2950">
        <v>0</v>
      </c>
      <c r="T19" s="2950">
        <v>0</v>
      </c>
      <c r="U19" s="2950">
        <v>0</v>
      </c>
      <c r="V19" s="2950">
        <v>0</v>
      </c>
      <c r="W19" s="2950">
        <v>0</v>
      </c>
      <c r="X19" s="2950">
        <v>0</v>
      </c>
      <c r="Y19" s="2950">
        <v>0</v>
      </c>
      <c r="Z19" s="2950">
        <v>0</v>
      </c>
      <c r="AA19" s="2950">
        <v>0</v>
      </c>
      <c r="AB19" s="2950">
        <v>0</v>
      </c>
      <c r="AC19" s="2950">
        <v>0</v>
      </c>
      <c r="AD19" s="2950">
        <v>0</v>
      </c>
      <c r="AE19" s="2950">
        <v>0</v>
      </c>
      <c r="AF19" s="2950">
        <v>0</v>
      </c>
      <c r="AG19" s="2950">
        <v>0</v>
      </c>
      <c r="AH19" s="2950">
        <v>0</v>
      </c>
      <c r="AI19" s="2950">
        <v>0</v>
      </c>
      <c r="AJ19" s="2950">
        <v>0</v>
      </c>
      <c r="AK19" s="2950">
        <v>0</v>
      </c>
      <c r="AL19" s="2950">
        <v>0</v>
      </c>
      <c r="AM19" s="2950">
        <v>509</v>
      </c>
      <c r="AN19" s="2950">
        <v>0</v>
      </c>
      <c r="AO19" s="2950">
        <v>0</v>
      </c>
      <c r="AP19" s="2950">
        <v>0</v>
      </c>
      <c r="AQ19" s="2950">
        <v>0</v>
      </c>
      <c r="AR19" s="2950">
        <v>0</v>
      </c>
      <c r="AS19" s="2950">
        <v>0</v>
      </c>
      <c r="AT19" s="2950">
        <v>0</v>
      </c>
      <c r="AU19" s="2950">
        <v>0</v>
      </c>
      <c r="AV19" s="2950">
        <v>0</v>
      </c>
      <c r="AW19" s="2950">
        <v>0</v>
      </c>
      <c r="AX19" s="2950">
        <v>0</v>
      </c>
      <c r="AY19" s="2950">
        <v>0</v>
      </c>
      <c r="AZ19" s="2950">
        <v>0</v>
      </c>
      <c r="BA19" s="2950">
        <v>0</v>
      </c>
      <c r="BB19" s="2950">
        <v>0</v>
      </c>
      <c r="BC19" s="2950">
        <v>0</v>
      </c>
      <c r="BD19" s="2950">
        <v>0</v>
      </c>
      <c r="BE19" s="2950">
        <v>0</v>
      </c>
      <c r="BF19" s="2950">
        <v>0</v>
      </c>
      <c r="BG19" s="2950">
        <v>518</v>
      </c>
      <c r="BH19" s="2950">
        <v>0</v>
      </c>
      <c r="BI19" s="2950">
        <v>0</v>
      </c>
      <c r="BJ19" s="2950">
        <v>0</v>
      </c>
      <c r="BK19" s="2950">
        <v>0</v>
      </c>
      <c r="BL19" s="2950">
        <v>0</v>
      </c>
      <c r="BM19" s="2950">
        <v>0</v>
      </c>
      <c r="BN19" s="2950">
        <v>0</v>
      </c>
      <c r="BO19" s="2950">
        <v>0</v>
      </c>
      <c r="BP19" s="2950">
        <v>0</v>
      </c>
      <c r="BQ19" s="2950">
        <v>0</v>
      </c>
      <c r="BR19" s="2950">
        <v>0</v>
      </c>
      <c r="BS19" s="2950">
        <v>0</v>
      </c>
      <c r="BT19" s="2950">
        <v>0</v>
      </c>
      <c r="BU19" s="2950">
        <v>0</v>
      </c>
      <c r="BV19" s="2950">
        <v>0</v>
      </c>
      <c r="BW19" s="2950">
        <v>0</v>
      </c>
      <c r="BX19" s="2950">
        <v>0</v>
      </c>
      <c r="BY19" s="2950">
        <v>0</v>
      </c>
      <c r="BZ19" s="2950">
        <v>0</v>
      </c>
      <c r="CA19" s="2950">
        <v>0</v>
      </c>
      <c r="CB19" s="2950">
        <v>0</v>
      </c>
      <c r="CC19" s="2950">
        <v>0</v>
      </c>
      <c r="CD19" s="2950">
        <v>756</v>
      </c>
      <c r="CE19" s="2950"/>
      <c r="CF19" s="2950">
        <v>0</v>
      </c>
      <c r="CG19" s="2950">
        <v>0</v>
      </c>
      <c r="CH19" s="2950">
        <v>0</v>
      </c>
      <c r="CI19" s="2950">
        <v>0</v>
      </c>
      <c r="CJ19" s="2950">
        <v>0</v>
      </c>
      <c r="CK19" s="2950">
        <v>0</v>
      </c>
      <c r="CL19" s="2950">
        <v>0</v>
      </c>
      <c r="CM19" s="2950">
        <v>0</v>
      </c>
      <c r="CN19" s="2950">
        <v>0</v>
      </c>
      <c r="CO19" s="2950">
        <v>0</v>
      </c>
      <c r="CP19" s="2950">
        <v>0</v>
      </c>
      <c r="CQ19" s="2950">
        <v>0</v>
      </c>
      <c r="CR19" s="2950">
        <v>0</v>
      </c>
      <c r="CS19" s="2950">
        <v>0</v>
      </c>
      <c r="CT19" s="2950">
        <v>0</v>
      </c>
      <c r="CU19" s="2950">
        <v>0</v>
      </c>
      <c r="CV19" s="2950">
        <v>0</v>
      </c>
      <c r="CW19" s="2950">
        <v>0</v>
      </c>
      <c r="CX19" s="2950">
        <v>229</v>
      </c>
      <c r="CY19" s="2950">
        <v>20</v>
      </c>
      <c r="CZ19" s="2950">
        <v>8</v>
      </c>
      <c r="DA19" s="2950">
        <v>668</v>
      </c>
      <c r="DB19" s="2950">
        <v>0</v>
      </c>
      <c r="DC19" s="2950">
        <v>0</v>
      </c>
      <c r="DD19" s="2950">
        <v>0</v>
      </c>
      <c r="DE19" s="2950">
        <v>0</v>
      </c>
      <c r="DF19" s="2950">
        <v>0</v>
      </c>
      <c r="DG19" s="2950">
        <v>0</v>
      </c>
      <c r="DH19" s="2950">
        <v>0</v>
      </c>
      <c r="DI19" s="2950"/>
      <c r="DJ19" s="2950">
        <v>0</v>
      </c>
      <c r="DK19" s="2950">
        <v>0</v>
      </c>
      <c r="DL19" s="2950">
        <v>0</v>
      </c>
      <c r="DM19" s="2950">
        <v>0</v>
      </c>
      <c r="DN19" s="2950">
        <v>0</v>
      </c>
      <c r="DO19" s="2950">
        <v>0</v>
      </c>
      <c r="DP19" s="2950">
        <v>0</v>
      </c>
      <c r="DQ19" s="2950">
        <v>0</v>
      </c>
      <c r="DR19" s="2950">
        <v>0</v>
      </c>
      <c r="DS19" s="2950">
        <v>0</v>
      </c>
      <c r="DT19" s="2950">
        <v>0</v>
      </c>
      <c r="DU19" s="2950">
        <v>740</v>
      </c>
      <c r="DV19" s="2950">
        <v>0</v>
      </c>
      <c r="DW19" s="2950">
        <v>0</v>
      </c>
      <c r="DX19" s="2950">
        <v>0</v>
      </c>
      <c r="DY19" s="2950">
        <v>0</v>
      </c>
      <c r="DZ19" s="2950">
        <v>0</v>
      </c>
      <c r="EA19" s="2950">
        <v>0</v>
      </c>
      <c r="EB19" s="2950">
        <v>0</v>
      </c>
      <c r="EC19" s="2950">
        <v>0</v>
      </c>
      <c r="ED19" s="2950">
        <v>0</v>
      </c>
      <c r="EE19" s="2950">
        <v>0</v>
      </c>
      <c r="EF19" s="2950">
        <v>0</v>
      </c>
      <c r="EG19" s="2950">
        <v>0</v>
      </c>
      <c r="EH19" s="2950">
        <v>0</v>
      </c>
      <c r="EI19" s="2950">
        <v>0</v>
      </c>
      <c r="EJ19" s="2950">
        <v>0</v>
      </c>
      <c r="EK19" s="2950">
        <v>0</v>
      </c>
      <c r="EL19" s="2950">
        <v>0</v>
      </c>
      <c r="EM19" s="2950">
        <v>0</v>
      </c>
      <c r="EN19" s="2950">
        <v>0</v>
      </c>
      <c r="EO19" s="2950">
        <v>0</v>
      </c>
      <c r="EP19" s="2950">
        <v>0</v>
      </c>
      <c r="EQ19" s="2950">
        <v>737</v>
      </c>
      <c r="ER19" s="2950">
        <v>0</v>
      </c>
      <c r="ES19" s="2950">
        <v>0</v>
      </c>
      <c r="ET19" s="2950">
        <v>0</v>
      </c>
      <c r="EU19" s="2950">
        <v>0</v>
      </c>
      <c r="EV19" s="2950">
        <v>0</v>
      </c>
      <c r="EW19" s="2950">
        <v>0</v>
      </c>
      <c r="EX19" s="2950">
        <v>0</v>
      </c>
      <c r="EY19" s="2950">
        <v>0</v>
      </c>
      <c r="EZ19" s="2950">
        <v>0</v>
      </c>
      <c r="FA19" s="2950">
        <v>0</v>
      </c>
      <c r="FB19" s="2950">
        <v>0</v>
      </c>
      <c r="FC19" s="2950">
        <v>0</v>
      </c>
      <c r="FD19" s="2950">
        <v>0</v>
      </c>
      <c r="FE19" s="2950">
        <v>0</v>
      </c>
      <c r="FF19" s="2950">
        <v>0</v>
      </c>
      <c r="FG19" s="2950">
        <v>0</v>
      </c>
      <c r="FH19" s="2950">
        <v>0</v>
      </c>
      <c r="FI19" s="2950">
        <v>0</v>
      </c>
      <c r="FJ19" s="2950">
        <v>0</v>
      </c>
      <c r="FK19" s="2950">
        <f>563+71</f>
        <v>634</v>
      </c>
      <c r="FL19" s="2950">
        <v>0</v>
      </c>
      <c r="FM19" s="2950">
        <v>0</v>
      </c>
      <c r="FN19" s="2950">
        <v>0</v>
      </c>
      <c r="FO19" s="2950">
        <v>0</v>
      </c>
      <c r="FP19" s="2950">
        <v>0</v>
      </c>
      <c r="FQ19" s="2950">
        <v>0</v>
      </c>
      <c r="FR19" s="2950">
        <v>0</v>
      </c>
      <c r="FS19" s="2950">
        <v>0</v>
      </c>
      <c r="FT19" s="2950">
        <v>0</v>
      </c>
      <c r="FU19" s="2950">
        <v>0</v>
      </c>
      <c r="FV19" s="2950">
        <v>0</v>
      </c>
      <c r="FW19" s="2950">
        <v>0</v>
      </c>
      <c r="FX19" s="2950">
        <v>0</v>
      </c>
      <c r="FY19" s="2950">
        <v>0</v>
      </c>
      <c r="FZ19" s="2950">
        <v>0</v>
      </c>
      <c r="GA19" s="2950">
        <v>0</v>
      </c>
      <c r="GB19" s="2950">
        <v>0</v>
      </c>
      <c r="GC19" s="2950">
        <v>0</v>
      </c>
      <c r="GD19" s="2950">
        <v>0</v>
      </c>
      <c r="GE19" s="2950">
        <v>0</v>
      </c>
      <c r="GF19" s="2950">
        <v>0</v>
      </c>
      <c r="GG19" s="2950">
        <v>0</v>
      </c>
      <c r="GH19" s="2950">
        <v>0</v>
      </c>
      <c r="GI19" s="2950">
        <v>78</v>
      </c>
      <c r="GJ19" s="2950">
        <v>551</v>
      </c>
      <c r="GK19" s="2950">
        <v>0</v>
      </c>
      <c r="GL19" s="2950">
        <v>0</v>
      </c>
      <c r="GM19" s="2950">
        <v>0</v>
      </c>
      <c r="GN19" s="2950">
        <v>0</v>
      </c>
      <c r="GO19" s="2950">
        <v>0</v>
      </c>
      <c r="GP19" s="2950">
        <v>0</v>
      </c>
      <c r="GQ19" s="2950">
        <v>0</v>
      </c>
      <c r="GR19" s="2950">
        <v>0</v>
      </c>
      <c r="GS19" s="2950">
        <v>0</v>
      </c>
      <c r="GT19" s="2950">
        <v>0</v>
      </c>
      <c r="GU19" s="2950">
        <v>0</v>
      </c>
      <c r="GV19" s="2950">
        <v>0</v>
      </c>
      <c r="GW19" s="2950">
        <v>0</v>
      </c>
      <c r="GX19" s="2950">
        <v>0</v>
      </c>
      <c r="GY19" s="2950">
        <v>0</v>
      </c>
      <c r="GZ19" s="2950">
        <v>0</v>
      </c>
      <c r="HA19" s="2950">
        <v>0</v>
      </c>
      <c r="HB19" s="2950">
        <v>0</v>
      </c>
      <c r="HC19" s="2950">
        <f>517+86</f>
        <v>603</v>
      </c>
      <c r="HD19" s="2950">
        <v>0</v>
      </c>
      <c r="HE19" s="2950">
        <v>0</v>
      </c>
      <c r="HF19" s="2950">
        <v>0</v>
      </c>
      <c r="HG19" s="2950">
        <v>0</v>
      </c>
      <c r="HH19" s="2950">
        <v>0</v>
      </c>
      <c r="HI19" s="2950">
        <v>0</v>
      </c>
      <c r="HJ19" s="2950">
        <v>0</v>
      </c>
      <c r="HK19" s="2950">
        <v>0</v>
      </c>
      <c r="HL19" s="2950">
        <v>0</v>
      </c>
      <c r="HM19" s="2950">
        <v>0</v>
      </c>
      <c r="HN19" s="2950">
        <v>0</v>
      </c>
      <c r="HO19" s="2950">
        <v>0</v>
      </c>
      <c r="HP19" s="2950">
        <v>0</v>
      </c>
      <c r="HQ19" s="2950">
        <v>0</v>
      </c>
      <c r="HR19" s="2950">
        <v>0</v>
      </c>
      <c r="HS19" s="2950">
        <v>0</v>
      </c>
      <c r="HT19" s="2950">
        <v>0</v>
      </c>
      <c r="HU19" s="2950">
        <v>0</v>
      </c>
      <c r="HV19" s="2950">
        <v>0</v>
      </c>
      <c r="HW19" s="2950">
        <v>0</v>
      </c>
      <c r="HX19" s="2950">
        <v>0</v>
      </c>
      <c r="HY19" s="2950">
        <f>95+507</f>
        <v>602</v>
      </c>
      <c r="HZ19" s="2950">
        <v>0</v>
      </c>
      <c r="IA19" s="2950">
        <v>0</v>
      </c>
      <c r="IB19" s="2950">
        <v>0</v>
      </c>
      <c r="IC19" s="2950">
        <v>0</v>
      </c>
      <c r="ID19" s="2950">
        <v>0</v>
      </c>
      <c r="IE19" s="2950">
        <v>0</v>
      </c>
      <c r="IF19" s="2950">
        <v>0</v>
      </c>
      <c r="IG19" s="2950">
        <v>0</v>
      </c>
      <c r="IH19" s="2950">
        <v>0</v>
      </c>
      <c r="II19" s="2950">
        <v>0</v>
      </c>
      <c r="IJ19" s="2950">
        <v>0</v>
      </c>
      <c r="IK19" s="2950">
        <v>0</v>
      </c>
      <c r="IL19" s="2950">
        <v>0</v>
      </c>
      <c r="IM19" s="2950">
        <v>0</v>
      </c>
      <c r="IN19" s="2950">
        <v>0</v>
      </c>
      <c r="IO19" s="2950">
        <v>0</v>
      </c>
      <c r="IP19" s="2950">
        <v>0</v>
      </c>
      <c r="IQ19" s="2950">
        <v>0</v>
      </c>
      <c r="IR19" s="2950">
        <v>0</v>
      </c>
      <c r="IS19" s="2950">
        <v>0</v>
      </c>
      <c r="IT19" s="2950">
        <v>0</v>
      </c>
      <c r="IU19" s="2950">
        <f>108+518</f>
        <v>626</v>
      </c>
      <c r="IV19" s="2950">
        <v>0</v>
      </c>
      <c r="IW19" s="2950">
        <v>0</v>
      </c>
      <c r="IX19" s="2950">
        <v>0</v>
      </c>
      <c r="IY19" s="2950">
        <v>0</v>
      </c>
      <c r="IZ19" s="2950">
        <v>0</v>
      </c>
      <c r="JA19" s="2950">
        <v>0</v>
      </c>
      <c r="JB19" s="2950">
        <v>0</v>
      </c>
      <c r="JC19" s="2950">
        <v>0</v>
      </c>
      <c r="JD19" s="2950">
        <v>0</v>
      </c>
      <c r="JE19" s="2950">
        <v>0</v>
      </c>
      <c r="JF19" s="2950">
        <v>0</v>
      </c>
      <c r="JG19" s="2950">
        <v>0</v>
      </c>
      <c r="JH19" s="2950">
        <v>0</v>
      </c>
      <c r="JI19" s="2950">
        <v>0</v>
      </c>
      <c r="JJ19" s="2950">
        <v>0</v>
      </c>
      <c r="JK19" s="2950">
        <v>0</v>
      </c>
      <c r="JL19" s="2950">
        <v>0</v>
      </c>
      <c r="JM19" s="2950">
        <v>0</v>
      </c>
      <c r="JN19" s="2950">
        <v>0</v>
      </c>
      <c r="JO19" s="2950">
        <f>113+527</f>
        <v>640</v>
      </c>
      <c r="JP19" s="2950">
        <v>0</v>
      </c>
      <c r="JQ19" s="2950">
        <v>0</v>
      </c>
      <c r="JR19" s="2950">
        <v>0</v>
      </c>
      <c r="JS19" s="2950">
        <v>0</v>
      </c>
      <c r="JT19" s="2950">
        <v>0</v>
      </c>
      <c r="JU19" s="2950">
        <v>0</v>
      </c>
      <c r="JV19" s="2950">
        <v>0</v>
      </c>
      <c r="JW19" s="2950">
        <v>0</v>
      </c>
      <c r="JX19" s="2950">
        <v>0</v>
      </c>
      <c r="JY19" s="2950">
        <v>0</v>
      </c>
      <c r="JZ19" s="2950">
        <v>0</v>
      </c>
      <c r="KA19" s="2950">
        <v>0</v>
      </c>
      <c r="KB19" s="2950">
        <v>0</v>
      </c>
      <c r="KC19" s="2950">
        <v>0</v>
      </c>
      <c r="KD19" s="2950">
        <v>0</v>
      </c>
      <c r="KE19" s="2950">
        <v>0</v>
      </c>
      <c r="KF19" s="2950">
        <v>0</v>
      </c>
      <c r="KG19" s="2950">
        <v>0</v>
      </c>
      <c r="KH19" s="2950">
        <v>0</v>
      </c>
      <c r="KI19" s="2950">
        <v>0</v>
      </c>
      <c r="KJ19" s="2950">
        <v>0</v>
      </c>
      <c r="KK19" s="2950">
        <f>121+534</f>
        <v>655</v>
      </c>
      <c r="KL19" s="2950">
        <v>0</v>
      </c>
      <c r="KM19" s="2950">
        <v>0</v>
      </c>
      <c r="KN19" s="2950">
        <v>0</v>
      </c>
      <c r="KO19" s="2950">
        <v>0</v>
      </c>
      <c r="KP19" s="2950">
        <v>0</v>
      </c>
      <c r="KQ19" s="2950">
        <v>0</v>
      </c>
      <c r="KR19" s="2950">
        <v>0</v>
      </c>
      <c r="KS19" s="2950">
        <v>0</v>
      </c>
      <c r="KT19" s="2950">
        <v>0</v>
      </c>
      <c r="KU19" s="2950">
        <v>0</v>
      </c>
      <c r="KV19" s="2950">
        <v>0</v>
      </c>
      <c r="KW19" s="2950">
        <v>0</v>
      </c>
      <c r="KX19" s="2950">
        <v>0</v>
      </c>
      <c r="KY19" s="2950">
        <v>0</v>
      </c>
      <c r="KZ19" s="2950">
        <v>0</v>
      </c>
      <c r="LA19" s="2950">
        <v>0</v>
      </c>
      <c r="LB19" s="2950">
        <v>0</v>
      </c>
      <c r="LC19" s="2950">
        <v>0</v>
      </c>
      <c r="LD19" s="2950">
        <v>0</v>
      </c>
      <c r="LE19" s="2950">
        <v>0</v>
      </c>
      <c r="LF19" s="2950">
        <v>0</v>
      </c>
      <c r="LG19" s="2950">
        <v>0</v>
      </c>
      <c r="LH19" s="2950">
        <v>0</v>
      </c>
      <c r="LI19" s="2950">
        <v>0</v>
      </c>
      <c r="LJ19" s="2950">
        <v>0</v>
      </c>
      <c r="LK19" s="2950">
        <v>0</v>
      </c>
      <c r="LL19" s="2950">
        <v>0</v>
      </c>
      <c r="LM19" s="2950">
        <v>0</v>
      </c>
      <c r="LN19" s="2950">
        <v>0</v>
      </c>
      <c r="LO19" s="2950">
        <v>0</v>
      </c>
      <c r="LP19" s="2950">
        <v>0</v>
      </c>
      <c r="LQ19" s="2950">
        <v>0</v>
      </c>
      <c r="LR19" s="2950">
        <v>0</v>
      </c>
      <c r="LS19" s="2950">
        <v>0</v>
      </c>
      <c r="LT19" s="2950">
        <v>0</v>
      </c>
      <c r="LU19" s="2950">
        <v>0</v>
      </c>
      <c r="LV19" s="2950">
        <v>0</v>
      </c>
      <c r="LW19" s="2950">
        <v>0</v>
      </c>
      <c r="LX19" s="2950">
        <v>0</v>
      </c>
      <c r="LY19" s="2950">
        <v>0</v>
      </c>
      <c r="LZ19" s="2950">
        <v>0</v>
      </c>
      <c r="MA19" s="2950">
        <v>0</v>
      </c>
      <c r="MB19" s="2950">
        <v>0</v>
      </c>
      <c r="MC19" s="2950">
        <v>0</v>
      </c>
      <c r="MD19" s="2950">
        <v>0</v>
      </c>
      <c r="ME19" s="2950">
        <v>0</v>
      </c>
      <c r="MF19" s="2950">
        <v>0</v>
      </c>
      <c r="MG19" s="2950">
        <v>0</v>
      </c>
      <c r="MH19" s="2950">
        <v>0</v>
      </c>
      <c r="MI19" s="2950">
        <v>0</v>
      </c>
      <c r="MJ19" s="2950">
        <v>0</v>
      </c>
      <c r="MK19" s="2950">
        <v>0</v>
      </c>
      <c r="ML19" s="2950">
        <v>0</v>
      </c>
      <c r="MM19" s="2950">
        <v>0</v>
      </c>
      <c r="MN19" s="2950">
        <v>0</v>
      </c>
      <c r="MO19" s="2950">
        <v>0</v>
      </c>
      <c r="MP19" s="2950">
        <v>0</v>
      </c>
      <c r="MQ19" s="2950">
        <v>0</v>
      </c>
      <c r="MR19" s="2950">
        <v>0</v>
      </c>
      <c r="MS19" s="2950">
        <v>0</v>
      </c>
      <c r="MT19" s="2950">
        <v>0</v>
      </c>
    </row>
    <row r="20" spans="1:358" x14ac:dyDescent="0.2">
      <c r="A20" s="1388"/>
      <c r="B20" s="2951"/>
      <c r="C20" s="2951"/>
      <c r="D20" s="2951"/>
      <c r="E20" s="2951"/>
      <c r="F20" s="2951"/>
      <c r="G20" s="2951"/>
      <c r="H20" s="2951"/>
      <c r="I20" s="2951"/>
      <c r="J20" s="2951"/>
      <c r="K20" s="2951"/>
      <c r="L20" s="2951"/>
      <c r="M20" s="2951"/>
      <c r="N20" s="2951"/>
      <c r="O20" s="2951"/>
      <c r="P20" s="2951"/>
      <c r="Q20" s="2951"/>
      <c r="R20" s="2951"/>
      <c r="S20" s="2951"/>
      <c r="T20" s="2951"/>
      <c r="U20" s="2951"/>
      <c r="V20" s="2951"/>
      <c r="W20" s="2951"/>
      <c r="X20" s="2951"/>
      <c r="Y20" s="2951"/>
      <c r="Z20" s="2951"/>
      <c r="AA20" s="2951"/>
      <c r="AB20" s="2951"/>
      <c r="AC20" s="2951"/>
      <c r="AD20" s="2951"/>
      <c r="AE20" s="2951"/>
      <c r="AF20" s="2951"/>
      <c r="AG20" s="2951"/>
      <c r="AH20" s="2951"/>
      <c r="AI20" s="2951"/>
      <c r="AJ20" s="2951"/>
      <c r="AK20" s="2951"/>
      <c r="AL20" s="2951"/>
      <c r="AM20" s="2951"/>
      <c r="AN20" s="2951"/>
      <c r="AO20" s="2951"/>
      <c r="AP20" s="2951"/>
      <c r="AQ20" s="2951"/>
      <c r="AR20" s="2951"/>
      <c r="AS20" s="2951"/>
      <c r="AT20" s="2951"/>
      <c r="AU20" s="2951"/>
      <c r="AV20" s="2951"/>
      <c r="AW20" s="2951"/>
      <c r="AX20" s="2951"/>
      <c r="AY20" s="2951"/>
      <c r="AZ20" s="2951"/>
      <c r="BA20" s="2951"/>
      <c r="BB20" s="2951"/>
      <c r="BC20" s="2951"/>
      <c r="BD20" s="2951"/>
      <c r="BE20" s="2951"/>
      <c r="BF20" s="2951"/>
      <c r="BG20" s="2951"/>
      <c r="BH20" s="2951"/>
      <c r="BI20" s="2951"/>
      <c r="BJ20" s="2951"/>
      <c r="BK20" s="2951"/>
      <c r="BL20" s="2951"/>
      <c r="BM20" s="2951"/>
      <c r="BN20" s="2951"/>
      <c r="BO20" s="2951"/>
      <c r="BP20" s="2951"/>
      <c r="BQ20" s="2951"/>
      <c r="BR20" s="2951"/>
      <c r="BS20" s="2951"/>
      <c r="BT20" s="2951"/>
      <c r="BU20" s="2951"/>
      <c r="BV20" s="2951"/>
      <c r="BW20" s="2951"/>
      <c r="BX20" s="2951"/>
      <c r="BY20" s="2951"/>
      <c r="BZ20" s="2951"/>
      <c r="CA20" s="2951"/>
      <c r="CB20" s="2951"/>
      <c r="CC20" s="2951"/>
      <c r="CD20" s="2951"/>
      <c r="CE20" s="2951"/>
      <c r="CF20" s="2951"/>
      <c r="CG20" s="2951"/>
      <c r="CH20" s="2951"/>
      <c r="CI20" s="2951"/>
      <c r="CJ20" s="2951"/>
      <c r="CK20" s="2951"/>
      <c r="CL20" s="2951"/>
      <c r="CM20" s="2951"/>
      <c r="CN20" s="2951"/>
      <c r="CO20" s="2951"/>
      <c r="CP20" s="2951"/>
      <c r="CQ20" s="2951"/>
      <c r="CR20" s="2951"/>
      <c r="CS20" s="2951"/>
      <c r="CT20" s="2951"/>
      <c r="CU20" s="2951"/>
      <c r="CV20" s="2951"/>
      <c r="CW20" s="2951"/>
      <c r="CX20" s="2951"/>
      <c r="CY20" s="2951"/>
      <c r="CZ20" s="2951"/>
      <c r="DA20" s="2951"/>
      <c r="DB20" s="2951"/>
      <c r="DC20" s="2951"/>
      <c r="DD20" s="2951"/>
      <c r="DE20" s="2951"/>
      <c r="DF20" s="2951"/>
      <c r="DG20" s="2951"/>
      <c r="DH20" s="2951"/>
      <c r="DI20" s="2951"/>
      <c r="DJ20" s="2951"/>
      <c r="DK20" s="2951"/>
      <c r="DL20" s="2951"/>
      <c r="DM20" s="2951"/>
      <c r="DN20" s="2951"/>
      <c r="DO20" s="2951"/>
      <c r="DP20" s="2951"/>
      <c r="DQ20" s="2951"/>
      <c r="DR20" s="2951"/>
      <c r="DS20" s="2951"/>
      <c r="DT20" s="2951"/>
      <c r="DU20" s="2951"/>
      <c r="DV20" s="2951"/>
      <c r="DW20" s="2951"/>
      <c r="DX20" s="2951"/>
      <c r="DY20" s="2951"/>
      <c r="DZ20" s="2951"/>
      <c r="EA20" s="2951"/>
      <c r="EB20" s="2951"/>
      <c r="EC20" s="2951"/>
      <c r="ED20" s="2951"/>
      <c r="EE20" s="2951"/>
      <c r="EF20" s="2951"/>
      <c r="EG20" s="2951"/>
      <c r="EH20" s="2951"/>
      <c r="EI20" s="2951"/>
      <c r="EJ20" s="2951"/>
      <c r="EK20" s="2951"/>
      <c r="EL20" s="2951"/>
      <c r="EM20" s="2951"/>
      <c r="EN20" s="2951"/>
      <c r="EO20" s="2951"/>
      <c r="EP20" s="2951"/>
      <c r="EQ20" s="2951"/>
      <c r="ER20" s="2951"/>
      <c r="ES20" s="2951"/>
      <c r="ET20" s="2951"/>
      <c r="EU20" s="2951"/>
      <c r="EV20" s="2951"/>
      <c r="EW20" s="2951"/>
      <c r="EX20" s="2951"/>
      <c r="EY20" s="2951"/>
      <c r="EZ20" s="2951"/>
      <c r="FA20" s="2951"/>
      <c r="FB20" s="2951"/>
      <c r="FC20" s="2951"/>
      <c r="FD20" s="2951"/>
      <c r="FE20" s="2951"/>
      <c r="FF20" s="2951"/>
      <c r="FG20" s="2951"/>
      <c r="FH20" s="2951"/>
      <c r="FI20" s="2951"/>
      <c r="FJ20" s="2951"/>
      <c r="FK20" s="2951"/>
      <c r="FL20" s="2951"/>
      <c r="FM20" s="2951"/>
      <c r="FN20" s="2951"/>
      <c r="FO20" s="2951"/>
      <c r="FP20" s="2951"/>
      <c r="FQ20" s="2951"/>
      <c r="FR20" s="2951"/>
      <c r="FS20" s="2951"/>
      <c r="FT20" s="2951"/>
      <c r="FU20" s="2951"/>
      <c r="FV20" s="2951"/>
      <c r="FW20" s="2951"/>
      <c r="FX20" s="2951"/>
      <c r="FY20" s="2951"/>
      <c r="FZ20" s="2951"/>
      <c r="GA20" s="2951"/>
      <c r="GB20" s="2951"/>
      <c r="GC20" s="2951"/>
      <c r="GD20" s="2951"/>
      <c r="GE20" s="2951"/>
      <c r="GF20" s="2951"/>
      <c r="GG20" s="2951"/>
      <c r="GH20" s="2951"/>
      <c r="GI20" s="2951"/>
      <c r="GJ20" s="2951"/>
      <c r="GK20" s="2951"/>
      <c r="GL20" s="2951"/>
      <c r="GM20" s="2951"/>
      <c r="GN20" s="2951"/>
      <c r="GO20" s="2951"/>
      <c r="GP20" s="2951"/>
      <c r="GQ20" s="2951"/>
      <c r="GR20" s="2951"/>
      <c r="GS20" s="2951"/>
      <c r="GT20" s="2951"/>
      <c r="GU20" s="2951"/>
      <c r="GV20" s="2951"/>
      <c r="GW20" s="2951"/>
      <c r="GX20" s="2951"/>
      <c r="GY20" s="2951"/>
      <c r="GZ20" s="2951"/>
      <c r="HA20" s="2951"/>
      <c r="HB20" s="2951"/>
      <c r="HC20" s="2951"/>
      <c r="HD20" s="2951"/>
      <c r="HE20" s="2951"/>
      <c r="HF20" s="2951"/>
      <c r="HG20" s="2951"/>
      <c r="HH20" s="2951"/>
      <c r="HI20" s="2951"/>
      <c r="HJ20" s="2951"/>
      <c r="HK20" s="2951"/>
      <c r="HL20" s="2951"/>
      <c r="HM20" s="2951"/>
      <c r="HN20" s="2951"/>
      <c r="HO20" s="2951"/>
      <c r="HP20" s="2951"/>
      <c r="HQ20" s="2951"/>
      <c r="HR20" s="2951"/>
      <c r="HS20" s="2951"/>
      <c r="HT20" s="2951"/>
      <c r="HU20" s="2951"/>
      <c r="HV20" s="2951"/>
      <c r="HW20" s="2951"/>
      <c r="HX20" s="2951"/>
      <c r="HY20" s="2951"/>
      <c r="HZ20" s="2951"/>
      <c r="IA20" s="2951"/>
      <c r="IB20" s="2951"/>
      <c r="IC20" s="2951"/>
      <c r="ID20" s="2951"/>
      <c r="IE20" s="2951"/>
      <c r="IF20" s="2951"/>
      <c r="IG20" s="2951"/>
      <c r="IH20" s="2951"/>
      <c r="II20" s="2951"/>
      <c r="IJ20" s="2951"/>
      <c r="IK20" s="2951"/>
      <c r="IL20" s="2951"/>
      <c r="IM20" s="2951"/>
      <c r="IN20" s="2951"/>
      <c r="IO20" s="2951"/>
      <c r="IP20" s="2951"/>
      <c r="IQ20" s="2951"/>
      <c r="IR20" s="2951"/>
      <c r="IS20" s="2951"/>
      <c r="IT20" s="2951"/>
      <c r="IU20" s="2951"/>
      <c r="IV20" s="2951"/>
      <c r="IW20" s="2951"/>
      <c r="IX20" s="2951"/>
      <c r="IY20" s="2951"/>
      <c r="IZ20" s="2951"/>
      <c r="JA20" s="2951"/>
      <c r="JB20" s="2951"/>
      <c r="JC20" s="2951"/>
      <c r="JD20" s="2951"/>
      <c r="JE20" s="2951"/>
      <c r="JF20" s="2951"/>
      <c r="JG20" s="2951"/>
      <c r="JH20" s="2951"/>
      <c r="JI20" s="2951"/>
      <c r="JJ20" s="2951"/>
      <c r="JK20" s="2951"/>
      <c r="JL20" s="2951"/>
      <c r="JM20" s="2951"/>
      <c r="JN20" s="2951"/>
      <c r="JO20" s="2951"/>
      <c r="JP20" s="2951"/>
      <c r="JQ20" s="2951"/>
      <c r="JR20" s="2951"/>
      <c r="JS20" s="2951"/>
      <c r="JT20" s="2951"/>
      <c r="JU20" s="2951"/>
      <c r="JV20" s="2951"/>
      <c r="JW20" s="2951"/>
      <c r="JX20" s="2951"/>
      <c r="JY20" s="2951"/>
      <c r="JZ20" s="2951"/>
      <c r="KA20" s="2951"/>
      <c r="KB20" s="2951"/>
      <c r="KC20" s="2951"/>
      <c r="KD20" s="2951"/>
      <c r="KE20" s="2951"/>
      <c r="KF20" s="2951"/>
      <c r="KG20" s="2951"/>
      <c r="KH20" s="2951"/>
      <c r="KI20" s="2951"/>
      <c r="KJ20" s="2951"/>
      <c r="KK20" s="2951"/>
      <c r="KL20" s="2951"/>
      <c r="KM20" s="2951"/>
      <c r="KN20" s="2951"/>
      <c r="KO20" s="2951"/>
      <c r="KP20" s="2951"/>
      <c r="KQ20" s="2951"/>
      <c r="KR20" s="2951"/>
      <c r="KS20" s="2951"/>
      <c r="KT20" s="2951"/>
      <c r="KU20" s="2951"/>
      <c r="KV20" s="2951"/>
      <c r="KW20" s="2951"/>
      <c r="KX20" s="2951"/>
      <c r="KY20" s="2951"/>
      <c r="KZ20" s="2951"/>
      <c r="LA20" s="2951"/>
      <c r="LB20" s="2951"/>
      <c r="LC20" s="2951"/>
      <c r="LD20" s="2951"/>
      <c r="LE20" s="2951"/>
      <c r="LF20" s="2951"/>
      <c r="LG20" s="2951"/>
      <c r="LH20" s="2951"/>
      <c r="LI20" s="2951"/>
      <c r="LJ20" s="2951"/>
      <c r="LK20" s="2951"/>
      <c r="LL20" s="2951"/>
      <c r="LM20" s="2951"/>
      <c r="LN20" s="2951"/>
      <c r="LO20" s="2951"/>
      <c r="LP20" s="2951"/>
      <c r="LQ20" s="2951"/>
      <c r="LR20" s="2951"/>
      <c r="LS20" s="2951"/>
      <c r="LT20" s="2951"/>
      <c r="LU20" s="2951"/>
      <c r="LV20" s="2951"/>
      <c r="LW20" s="2951"/>
      <c r="LX20" s="2951"/>
      <c r="LY20" s="2951"/>
      <c r="LZ20" s="2951"/>
      <c r="MA20" s="2951"/>
      <c r="MB20" s="2951"/>
      <c r="MC20" s="2951"/>
      <c r="MD20" s="2951"/>
      <c r="ME20" s="2951"/>
      <c r="MF20" s="2951"/>
      <c r="MG20" s="2951"/>
      <c r="MH20" s="2951"/>
      <c r="MI20" s="2951"/>
      <c r="MJ20" s="2951"/>
      <c r="MK20" s="2951"/>
      <c r="ML20" s="2951"/>
      <c r="MM20" s="2951"/>
      <c r="MN20" s="2951"/>
      <c r="MO20" s="2951"/>
      <c r="MP20" s="2951"/>
      <c r="MQ20" s="2951"/>
      <c r="MR20" s="2951"/>
      <c r="MS20" s="2951"/>
      <c r="MT20" s="2951"/>
    </row>
    <row r="21" spans="1:358" ht="12.6" thickBot="1" x14ac:dyDescent="0.25">
      <c r="A21" s="1429" t="s">
        <v>19</v>
      </c>
      <c r="B21" s="2951"/>
      <c r="C21" s="2951"/>
      <c r="D21" s="2951"/>
      <c r="E21" s="2951"/>
      <c r="F21" s="2951"/>
      <c r="G21" s="2951"/>
      <c r="H21" s="2951"/>
      <c r="I21" s="2951"/>
      <c r="J21" s="2951"/>
      <c r="K21" s="2951"/>
      <c r="L21" s="2951"/>
      <c r="M21" s="2951"/>
      <c r="N21" s="2951"/>
      <c r="O21" s="2951"/>
      <c r="P21" s="2951"/>
      <c r="Q21" s="2951"/>
      <c r="R21" s="2951"/>
      <c r="S21" s="2951"/>
      <c r="T21" s="2951"/>
      <c r="U21" s="2951"/>
      <c r="V21" s="2951"/>
      <c r="W21" s="2951"/>
      <c r="X21" s="2951"/>
      <c r="Y21" s="2951"/>
      <c r="Z21" s="2951"/>
      <c r="AA21" s="2951"/>
      <c r="AB21" s="2951"/>
      <c r="AC21" s="2951"/>
      <c r="AD21" s="2951"/>
      <c r="AE21" s="2951"/>
      <c r="AF21" s="2951"/>
      <c r="AG21" s="2951"/>
      <c r="AH21" s="2951"/>
      <c r="AI21" s="2951"/>
      <c r="AJ21" s="2951"/>
      <c r="AK21" s="2951"/>
      <c r="AL21" s="2951"/>
      <c r="AM21" s="2951"/>
      <c r="AN21" s="2951"/>
      <c r="AO21" s="2951"/>
      <c r="AP21" s="2951"/>
      <c r="AQ21" s="2951"/>
      <c r="AR21" s="2951"/>
      <c r="AS21" s="2951"/>
      <c r="AT21" s="2951"/>
      <c r="AU21" s="2951"/>
      <c r="AV21" s="2951"/>
      <c r="AW21" s="2951"/>
      <c r="AX21" s="2951"/>
      <c r="AY21" s="2951"/>
      <c r="AZ21" s="2951"/>
      <c r="BA21" s="2951"/>
      <c r="BB21" s="2951"/>
      <c r="BC21" s="2951"/>
      <c r="BD21" s="2951"/>
      <c r="BE21" s="2951"/>
      <c r="BF21" s="2951"/>
      <c r="BG21" s="2951"/>
      <c r="BH21" s="2951"/>
      <c r="BI21" s="2951"/>
      <c r="BJ21" s="2951"/>
      <c r="BK21" s="2951"/>
      <c r="BL21" s="2951"/>
      <c r="BM21" s="2951"/>
      <c r="BN21" s="2951"/>
      <c r="BO21" s="2951"/>
      <c r="BP21" s="2951"/>
      <c r="BQ21" s="2951"/>
      <c r="BR21" s="2951"/>
      <c r="BS21" s="2951"/>
      <c r="BT21" s="2951"/>
      <c r="BU21" s="2951"/>
      <c r="BV21" s="2951"/>
      <c r="BW21" s="2951"/>
      <c r="BX21" s="2951"/>
      <c r="BY21" s="2951"/>
      <c r="BZ21" s="2951"/>
      <c r="CA21" s="2951"/>
      <c r="CB21" s="2951"/>
      <c r="CC21" s="2951"/>
      <c r="CD21" s="2951"/>
      <c r="CE21" s="2951"/>
      <c r="CF21" s="2951"/>
      <c r="CG21" s="2951"/>
      <c r="CH21" s="2951"/>
      <c r="CI21" s="2951"/>
      <c r="CJ21" s="2951"/>
      <c r="CK21" s="2951"/>
      <c r="CL21" s="2951"/>
      <c r="CM21" s="2951"/>
      <c r="CN21" s="2951"/>
      <c r="CO21" s="2951"/>
      <c r="CP21" s="2951"/>
      <c r="CQ21" s="2951"/>
      <c r="CR21" s="2951"/>
      <c r="CS21" s="2951"/>
      <c r="CT21" s="2951"/>
      <c r="CU21" s="2951"/>
      <c r="CV21" s="2951"/>
      <c r="CW21" s="2951"/>
      <c r="CX21" s="2951"/>
      <c r="CY21" s="2951"/>
      <c r="CZ21" s="2951"/>
      <c r="DA21" s="2951"/>
      <c r="DB21" s="2951"/>
      <c r="DC21" s="2951"/>
      <c r="DD21" s="2951"/>
      <c r="DE21" s="2951"/>
      <c r="DF21" s="2951"/>
      <c r="DG21" s="2951"/>
      <c r="DH21" s="2951"/>
      <c r="DI21" s="2951"/>
      <c r="DJ21" s="2951"/>
      <c r="DK21" s="2951"/>
      <c r="DL21" s="2951"/>
      <c r="DM21" s="2951"/>
      <c r="DN21" s="2951"/>
      <c r="DO21" s="2951"/>
      <c r="DP21" s="2951"/>
      <c r="DQ21" s="2951"/>
      <c r="DR21" s="2951"/>
      <c r="DS21" s="2951"/>
      <c r="DT21" s="2951"/>
      <c r="DU21" s="2951"/>
      <c r="DV21" s="2951"/>
      <c r="DW21" s="2951"/>
      <c r="DX21" s="2951"/>
      <c r="DY21" s="2951"/>
      <c r="DZ21" s="2951"/>
      <c r="EA21" s="2951"/>
      <c r="EB21" s="2951"/>
      <c r="EC21" s="2951"/>
      <c r="ED21" s="2951"/>
      <c r="EE21" s="2951"/>
      <c r="EF21" s="2951"/>
      <c r="EG21" s="2951"/>
      <c r="EH21" s="2951"/>
      <c r="EI21" s="2951"/>
      <c r="EJ21" s="2951"/>
      <c r="EK21" s="2951"/>
      <c r="EL21" s="2951"/>
      <c r="EM21" s="2951"/>
      <c r="EN21" s="2951"/>
      <c r="EO21" s="2951"/>
      <c r="EP21" s="2951"/>
      <c r="EQ21" s="2951"/>
      <c r="ER21" s="2951"/>
      <c r="ES21" s="2951"/>
      <c r="ET21" s="2951"/>
      <c r="EU21" s="2951"/>
      <c r="EV21" s="2951"/>
      <c r="EW21" s="2951"/>
      <c r="EX21" s="2951"/>
      <c r="EY21" s="2951"/>
      <c r="EZ21" s="2951"/>
      <c r="FA21" s="2951"/>
      <c r="FB21" s="2951"/>
      <c r="FC21" s="2951"/>
      <c r="FD21" s="2951"/>
      <c r="FE21" s="2951"/>
      <c r="FF21" s="2951"/>
      <c r="FG21" s="2951"/>
      <c r="FH21" s="2951"/>
      <c r="FI21" s="2951"/>
      <c r="FJ21" s="2951"/>
      <c r="FK21" s="2951"/>
      <c r="FL21" s="2951"/>
      <c r="FM21" s="2951"/>
      <c r="FN21" s="2951"/>
      <c r="FO21" s="2951"/>
      <c r="FP21" s="2951"/>
      <c r="FQ21" s="2951"/>
      <c r="FR21" s="2951"/>
      <c r="FS21" s="2951"/>
      <c r="FT21" s="2951"/>
      <c r="FU21" s="2951"/>
      <c r="FV21" s="2951"/>
      <c r="FW21" s="2951"/>
      <c r="FX21" s="2951"/>
      <c r="FY21" s="2951"/>
      <c r="FZ21" s="2951"/>
      <c r="GA21" s="2951"/>
      <c r="GB21" s="2951"/>
      <c r="GC21" s="2951"/>
      <c r="GD21" s="2951"/>
      <c r="GE21" s="2951"/>
      <c r="GF21" s="2951"/>
      <c r="GG21" s="2951"/>
      <c r="GH21" s="2951"/>
      <c r="GI21" s="2951"/>
      <c r="GJ21" s="2951"/>
      <c r="GK21" s="2951"/>
      <c r="GL21" s="2951"/>
      <c r="GM21" s="2951"/>
      <c r="GN21" s="2951"/>
      <c r="GO21" s="2951"/>
      <c r="GP21" s="2951"/>
      <c r="GQ21" s="2951"/>
      <c r="GR21" s="2951"/>
      <c r="GS21" s="2951"/>
      <c r="GT21" s="2951"/>
      <c r="GU21" s="2951"/>
      <c r="GV21" s="2951"/>
      <c r="GW21" s="2951"/>
      <c r="GX21" s="2951"/>
      <c r="GY21" s="2951"/>
      <c r="GZ21" s="2951"/>
      <c r="HA21" s="2951"/>
      <c r="HB21" s="2951"/>
      <c r="HC21" s="2951"/>
      <c r="HD21" s="2951"/>
      <c r="HE21" s="2951"/>
      <c r="HF21" s="2951"/>
      <c r="HG21" s="2951"/>
      <c r="HH21" s="2951"/>
      <c r="HI21" s="2951"/>
      <c r="HJ21" s="2951"/>
      <c r="HK21" s="2951"/>
      <c r="HL21" s="2951"/>
      <c r="HM21" s="2951"/>
      <c r="HN21" s="2951"/>
      <c r="HO21" s="2951"/>
      <c r="HP21" s="2951"/>
      <c r="HQ21" s="2951"/>
      <c r="HR21" s="2951"/>
      <c r="HS21" s="2951"/>
      <c r="HT21" s="2951"/>
      <c r="HU21" s="2951"/>
      <c r="HV21" s="2951"/>
      <c r="HW21" s="2951"/>
      <c r="HX21" s="2951"/>
      <c r="HY21" s="2951"/>
      <c r="HZ21" s="2951"/>
      <c r="IA21" s="2951"/>
      <c r="IB21" s="2951"/>
      <c r="IC21" s="2951"/>
      <c r="ID21" s="2951"/>
      <c r="IE21" s="2951"/>
      <c r="IF21" s="2951"/>
      <c r="IG21" s="2951"/>
      <c r="IH21" s="2951"/>
      <c r="II21" s="2951"/>
      <c r="IJ21" s="2951"/>
      <c r="IK21" s="2951"/>
      <c r="IL21" s="2951"/>
      <c r="IM21" s="2951"/>
      <c r="IN21" s="2951"/>
      <c r="IO21" s="2951"/>
      <c r="IP21" s="2951"/>
      <c r="IQ21" s="2951"/>
      <c r="IR21" s="2951"/>
      <c r="IS21" s="2951"/>
      <c r="IT21" s="2951"/>
      <c r="IU21" s="2951"/>
      <c r="IV21" s="2951"/>
      <c r="IW21" s="2951"/>
      <c r="IX21" s="2951"/>
      <c r="IY21" s="2951"/>
      <c r="IZ21" s="2951"/>
      <c r="JA21" s="2951"/>
      <c r="JB21" s="2951"/>
      <c r="JC21" s="2951"/>
      <c r="JD21" s="2951"/>
      <c r="JE21" s="2951"/>
      <c r="JF21" s="2951"/>
      <c r="JG21" s="2951"/>
      <c r="JH21" s="2951"/>
      <c r="JI21" s="2951"/>
      <c r="JJ21" s="2951"/>
      <c r="JK21" s="2951"/>
      <c r="JL21" s="2951"/>
      <c r="JM21" s="2951"/>
      <c r="JN21" s="2951"/>
      <c r="JO21" s="2951"/>
      <c r="JP21" s="2951"/>
      <c r="JQ21" s="2951"/>
      <c r="JR21" s="2951"/>
      <c r="JS21" s="2951"/>
      <c r="JT21" s="2951"/>
      <c r="JU21" s="2951"/>
      <c r="JV21" s="2951"/>
      <c r="JW21" s="2951"/>
      <c r="JX21" s="2951"/>
      <c r="JY21" s="2951"/>
      <c r="JZ21" s="2951"/>
      <c r="KA21" s="2951"/>
      <c r="KB21" s="2951"/>
      <c r="KC21" s="2951"/>
      <c r="KD21" s="2951"/>
      <c r="KE21" s="2951"/>
      <c r="KF21" s="2951"/>
      <c r="KG21" s="2951"/>
      <c r="KH21" s="2951"/>
      <c r="KI21" s="2951"/>
      <c r="KJ21" s="2951"/>
      <c r="KK21" s="2951"/>
      <c r="KL21" s="2951"/>
      <c r="KM21" s="2951"/>
      <c r="KN21" s="2951"/>
      <c r="KO21" s="2951"/>
      <c r="KP21" s="2951"/>
      <c r="KQ21" s="2951"/>
      <c r="KR21" s="2951"/>
      <c r="KS21" s="2951"/>
      <c r="KT21" s="2951"/>
      <c r="KU21" s="2951"/>
      <c r="KV21" s="2951"/>
      <c r="KW21" s="2951"/>
      <c r="KX21" s="2951"/>
      <c r="KY21" s="2951"/>
      <c r="KZ21" s="2951"/>
      <c r="LA21" s="2951"/>
      <c r="LB21" s="2951"/>
      <c r="LC21" s="2951"/>
      <c r="LD21" s="2951"/>
      <c r="LE21" s="2951"/>
      <c r="LF21" s="2951"/>
      <c r="LG21" s="2951"/>
      <c r="LH21" s="2951"/>
      <c r="LI21" s="2951"/>
      <c r="LJ21" s="2951"/>
      <c r="LK21" s="2951"/>
      <c r="LL21" s="2951"/>
      <c r="LM21" s="2951"/>
      <c r="LN21" s="2951"/>
      <c r="LO21" s="2951"/>
      <c r="LP21" s="2951"/>
      <c r="LQ21" s="2951"/>
      <c r="LR21" s="2951"/>
      <c r="LS21" s="2951"/>
      <c r="LT21" s="2951"/>
      <c r="LU21" s="2951"/>
      <c r="LV21" s="2951"/>
      <c r="LW21" s="2951"/>
      <c r="LX21" s="2951"/>
      <c r="LY21" s="2951"/>
      <c r="LZ21" s="2951"/>
      <c r="MA21" s="2951"/>
      <c r="MB21" s="2951"/>
      <c r="MC21" s="2951"/>
      <c r="MD21" s="2951"/>
      <c r="ME21" s="2951"/>
      <c r="MF21" s="2951"/>
      <c r="MG21" s="2951"/>
      <c r="MH21" s="2951"/>
      <c r="MI21" s="2951"/>
      <c r="MJ21" s="2951"/>
      <c r="MK21" s="2951"/>
      <c r="ML21" s="2951"/>
      <c r="MM21" s="2951"/>
      <c r="MN21" s="2951"/>
      <c r="MO21" s="2951"/>
      <c r="MP21" s="2951"/>
      <c r="MQ21" s="2951"/>
      <c r="MR21" s="2951"/>
      <c r="MS21" s="2951"/>
      <c r="MT21" s="2951"/>
    </row>
    <row r="22" spans="1:358" ht="12.6" thickBot="1" x14ac:dyDescent="0.25">
      <c r="A22" s="1428" t="s">
        <v>20</v>
      </c>
      <c r="B22" s="2950">
        <v>0</v>
      </c>
      <c r="C22" s="2950">
        <v>0</v>
      </c>
      <c r="D22" s="2950">
        <v>0</v>
      </c>
      <c r="E22" s="2950">
        <v>0</v>
      </c>
      <c r="F22" s="2950">
        <v>0</v>
      </c>
      <c r="G22" s="2950">
        <v>0</v>
      </c>
      <c r="H22" s="2950">
        <v>0</v>
      </c>
      <c r="I22" s="2950">
        <v>0</v>
      </c>
      <c r="J22" s="2950">
        <v>0</v>
      </c>
      <c r="K22" s="2950">
        <v>0</v>
      </c>
      <c r="L22" s="2950">
        <v>0</v>
      </c>
      <c r="M22" s="2950">
        <v>0</v>
      </c>
      <c r="N22" s="2950">
        <v>0</v>
      </c>
      <c r="O22" s="2950">
        <v>0</v>
      </c>
      <c r="P22" s="2950">
        <v>0</v>
      </c>
      <c r="Q22" s="2950">
        <v>0</v>
      </c>
      <c r="R22" s="2950">
        <v>0</v>
      </c>
      <c r="S22" s="2950">
        <v>0</v>
      </c>
      <c r="T22" s="2950">
        <v>931</v>
      </c>
      <c r="U22" s="2950">
        <v>0</v>
      </c>
      <c r="V22" s="2950">
        <v>0</v>
      </c>
      <c r="W22" s="2950">
        <v>0</v>
      </c>
      <c r="X22" s="2950">
        <v>0</v>
      </c>
      <c r="Y22" s="2950">
        <v>0</v>
      </c>
      <c r="Z22" s="2950">
        <v>0</v>
      </c>
      <c r="AA22" s="2950">
        <v>0</v>
      </c>
      <c r="AB22" s="2950">
        <v>0</v>
      </c>
      <c r="AC22" s="2950">
        <v>0</v>
      </c>
      <c r="AD22" s="2950">
        <v>0</v>
      </c>
      <c r="AE22" s="2950">
        <v>0</v>
      </c>
      <c r="AF22" s="2950">
        <v>0</v>
      </c>
      <c r="AG22" s="2950">
        <v>0</v>
      </c>
      <c r="AH22" s="2950">
        <v>0</v>
      </c>
      <c r="AI22" s="2950">
        <v>0</v>
      </c>
      <c r="AJ22" s="2950">
        <v>0</v>
      </c>
      <c r="AK22" s="2950">
        <v>0</v>
      </c>
      <c r="AL22" s="2950">
        <v>0</v>
      </c>
      <c r="AM22" s="2950">
        <v>0</v>
      </c>
      <c r="AN22" s="2950">
        <v>0</v>
      </c>
      <c r="AO22" s="2950">
        <v>860</v>
      </c>
      <c r="AP22" s="2950">
        <v>0</v>
      </c>
      <c r="AQ22" s="2950">
        <v>0</v>
      </c>
      <c r="AR22" s="2950">
        <v>0</v>
      </c>
      <c r="AS22" s="2950">
        <v>0</v>
      </c>
      <c r="AT22" s="2950">
        <v>0</v>
      </c>
      <c r="AU22" s="2950">
        <v>0</v>
      </c>
      <c r="AV22" s="2950">
        <v>0</v>
      </c>
      <c r="AW22" s="2950">
        <v>0</v>
      </c>
      <c r="AX22" s="2950">
        <v>0</v>
      </c>
      <c r="AY22" s="2950">
        <v>0</v>
      </c>
      <c r="AZ22" s="2950">
        <v>0</v>
      </c>
      <c r="BA22" s="2950">
        <v>0</v>
      </c>
      <c r="BB22" s="2950">
        <v>0</v>
      </c>
      <c r="BC22" s="2950">
        <v>0</v>
      </c>
      <c r="BD22" s="2950">
        <v>0</v>
      </c>
      <c r="BE22" s="2950">
        <v>1</v>
      </c>
      <c r="BF22" s="2950">
        <v>0</v>
      </c>
      <c r="BG22" s="2950">
        <v>0</v>
      </c>
      <c r="BH22" s="2950">
        <v>0</v>
      </c>
      <c r="BI22" s="2950">
        <v>896</v>
      </c>
      <c r="BJ22" s="2950">
        <v>0</v>
      </c>
      <c r="BK22" s="2950">
        <v>0</v>
      </c>
      <c r="BL22" s="2950">
        <v>0</v>
      </c>
      <c r="BM22" s="2950">
        <v>0</v>
      </c>
      <c r="BN22" s="2950">
        <v>0</v>
      </c>
      <c r="BO22" s="2950">
        <v>0</v>
      </c>
      <c r="BP22" s="2950">
        <v>0</v>
      </c>
      <c r="BQ22" s="2950">
        <v>0</v>
      </c>
      <c r="BR22" s="2950">
        <v>0</v>
      </c>
      <c r="BS22" s="2950">
        <v>0</v>
      </c>
      <c r="BT22" s="2950">
        <v>0</v>
      </c>
      <c r="BU22" s="2950">
        <v>0</v>
      </c>
      <c r="BV22" s="2950">
        <v>0</v>
      </c>
      <c r="BW22" s="2950">
        <v>0</v>
      </c>
      <c r="BX22" s="2950">
        <v>0</v>
      </c>
      <c r="BY22" s="2950">
        <v>0</v>
      </c>
      <c r="BZ22" s="2950">
        <v>0</v>
      </c>
      <c r="CA22" s="2950">
        <v>0</v>
      </c>
      <c r="CB22" s="2950">
        <v>0</v>
      </c>
      <c r="CC22" s="2950">
        <v>0</v>
      </c>
      <c r="CD22" s="2950">
        <v>0</v>
      </c>
      <c r="CE22" s="2950">
        <v>0</v>
      </c>
      <c r="CF22" s="2950">
        <v>842</v>
      </c>
      <c r="CG22" s="2950">
        <v>0</v>
      </c>
      <c r="CH22" s="2950">
        <v>0</v>
      </c>
      <c r="CI22" s="2950">
        <v>0</v>
      </c>
      <c r="CJ22" s="2950">
        <v>0</v>
      </c>
      <c r="CK22" s="2950">
        <v>0</v>
      </c>
      <c r="CL22" s="2950">
        <v>0</v>
      </c>
      <c r="CM22" s="2950">
        <v>0</v>
      </c>
      <c r="CN22" s="2950">
        <v>64</v>
      </c>
      <c r="CO22" s="2950">
        <v>0</v>
      </c>
      <c r="CP22" s="2950">
        <v>0</v>
      </c>
      <c r="CQ22" s="2950">
        <v>0</v>
      </c>
      <c r="CR22" s="2950">
        <v>2</v>
      </c>
      <c r="CS22" s="2950">
        <v>0</v>
      </c>
      <c r="CT22" s="2950">
        <v>0</v>
      </c>
      <c r="CU22" s="2950">
        <v>0</v>
      </c>
      <c r="CV22" s="2950">
        <v>0</v>
      </c>
      <c r="CW22" s="2950">
        <v>0</v>
      </c>
      <c r="CX22" s="2950">
        <v>0</v>
      </c>
      <c r="CY22" s="2950">
        <v>0</v>
      </c>
      <c r="CZ22" s="2950">
        <v>0</v>
      </c>
      <c r="DA22" s="2950">
        <v>0</v>
      </c>
      <c r="DB22" s="2950">
        <v>847</v>
      </c>
      <c r="DC22" s="2950">
        <v>0</v>
      </c>
      <c r="DD22" s="2950">
        <v>0</v>
      </c>
      <c r="DE22" s="2950">
        <v>0</v>
      </c>
      <c r="DF22" s="2950">
        <v>0</v>
      </c>
      <c r="DG22" s="2950">
        <v>0</v>
      </c>
      <c r="DH22" s="2950">
        <v>0</v>
      </c>
      <c r="DI22" s="2950">
        <v>0</v>
      </c>
      <c r="DJ22" s="2950">
        <v>0</v>
      </c>
      <c r="DK22" s="2950">
        <v>0</v>
      </c>
      <c r="DL22" s="2950">
        <v>1</v>
      </c>
      <c r="DM22" s="2950">
        <v>0</v>
      </c>
      <c r="DN22" s="2950">
        <v>0</v>
      </c>
      <c r="DO22" s="2950">
        <v>0</v>
      </c>
      <c r="DP22" s="2950">
        <v>0</v>
      </c>
      <c r="DQ22" s="2950">
        <v>0</v>
      </c>
      <c r="DR22" s="2950">
        <v>0</v>
      </c>
      <c r="DS22" s="2950">
        <v>0</v>
      </c>
      <c r="DT22" s="2950">
        <v>0</v>
      </c>
      <c r="DU22" s="2950">
        <v>0</v>
      </c>
      <c r="DV22" s="2950">
        <v>0</v>
      </c>
      <c r="DW22" s="2950">
        <v>943</v>
      </c>
      <c r="DX22" s="2950">
        <v>0</v>
      </c>
      <c r="DY22" s="2950">
        <v>0</v>
      </c>
      <c r="DZ22" s="2950">
        <v>0</v>
      </c>
      <c r="EA22" s="2950">
        <v>0</v>
      </c>
      <c r="EB22" s="2950">
        <v>0</v>
      </c>
      <c r="EC22" s="2950">
        <v>0</v>
      </c>
      <c r="ED22" s="2950">
        <v>0</v>
      </c>
      <c r="EE22" s="2950">
        <v>0</v>
      </c>
      <c r="EF22" s="2950">
        <v>0</v>
      </c>
      <c r="EG22" s="2950">
        <v>0</v>
      </c>
      <c r="EH22" s="2950">
        <v>0</v>
      </c>
      <c r="EI22" s="2950">
        <v>0</v>
      </c>
      <c r="EJ22" s="2950">
        <v>0</v>
      </c>
      <c r="EK22" s="2950">
        <v>0</v>
      </c>
      <c r="EL22" s="2950">
        <v>0</v>
      </c>
      <c r="EM22" s="2950">
        <v>0</v>
      </c>
      <c r="EN22" s="2950">
        <v>0</v>
      </c>
      <c r="EO22" s="2950">
        <v>0</v>
      </c>
      <c r="EP22" s="2950">
        <v>0</v>
      </c>
      <c r="EQ22" s="2950">
        <v>0</v>
      </c>
      <c r="ER22" s="2950">
        <v>0</v>
      </c>
      <c r="ES22" s="2950">
        <v>0</v>
      </c>
      <c r="ET22" s="2950">
        <v>0</v>
      </c>
      <c r="EU22" s="2950">
        <v>0</v>
      </c>
      <c r="EV22" s="2950">
        <v>0</v>
      </c>
      <c r="EW22" s="2950">
        <v>0</v>
      </c>
      <c r="EX22" s="2950">
        <v>0</v>
      </c>
      <c r="EY22" s="2950">
        <v>0</v>
      </c>
      <c r="EZ22" s="2950">
        <v>0</v>
      </c>
      <c r="FA22" s="2950">
        <v>4</v>
      </c>
      <c r="FB22" s="2950">
        <v>0</v>
      </c>
      <c r="FC22" s="2950">
        <v>0</v>
      </c>
      <c r="FD22" s="2950">
        <v>0</v>
      </c>
      <c r="FE22" s="2950">
        <v>0</v>
      </c>
      <c r="FF22" s="2950">
        <v>0</v>
      </c>
      <c r="FG22" s="2950">
        <v>0</v>
      </c>
      <c r="FH22" s="2950">
        <v>0</v>
      </c>
      <c r="FI22" s="2950">
        <v>0</v>
      </c>
      <c r="FJ22" s="2950">
        <v>0</v>
      </c>
      <c r="FK22" s="2950">
        <v>0</v>
      </c>
      <c r="FL22" s="2950">
        <v>0</v>
      </c>
      <c r="FM22" s="2950">
        <v>0</v>
      </c>
      <c r="FN22" s="2950">
        <v>1002</v>
      </c>
      <c r="FO22" s="2950">
        <v>0</v>
      </c>
      <c r="FP22" s="2950">
        <v>0</v>
      </c>
      <c r="FQ22" s="2950">
        <v>0</v>
      </c>
      <c r="FR22" s="2950">
        <v>0</v>
      </c>
      <c r="FS22" s="2950">
        <v>0</v>
      </c>
      <c r="FT22" s="2950">
        <v>0</v>
      </c>
      <c r="FU22" s="2950">
        <v>0</v>
      </c>
      <c r="FV22" s="2950">
        <v>0</v>
      </c>
      <c r="FW22" s="2950">
        <v>0</v>
      </c>
      <c r="FX22" s="2950">
        <v>0</v>
      </c>
      <c r="FY22" s="2950">
        <v>0</v>
      </c>
      <c r="FZ22" s="2950">
        <v>0</v>
      </c>
      <c r="GA22" s="2950">
        <v>0</v>
      </c>
      <c r="GB22" s="2950">
        <v>0</v>
      </c>
      <c r="GC22" s="2950">
        <v>0</v>
      </c>
      <c r="GD22" s="2950">
        <v>0</v>
      </c>
      <c r="GE22" s="2950">
        <v>0</v>
      </c>
      <c r="GF22" s="2950">
        <v>0</v>
      </c>
      <c r="GG22" s="2950">
        <v>0</v>
      </c>
      <c r="GH22" s="2950">
        <v>0</v>
      </c>
      <c r="GI22" s="2950">
        <v>0</v>
      </c>
      <c r="GJ22" s="2950">
        <v>0</v>
      </c>
      <c r="GK22" s="2950">
        <v>0</v>
      </c>
      <c r="GL22" s="2950">
        <v>0</v>
      </c>
      <c r="GM22" s="2950">
        <v>0</v>
      </c>
      <c r="GN22" s="2950">
        <v>0</v>
      </c>
      <c r="GO22" s="2950">
        <v>0</v>
      </c>
      <c r="GP22" s="2950">
        <v>0</v>
      </c>
      <c r="GQ22" s="2950">
        <v>0</v>
      </c>
      <c r="GR22" s="2950">
        <v>0</v>
      </c>
      <c r="GS22" s="2950">
        <v>0</v>
      </c>
      <c r="GT22" s="2950">
        <v>0</v>
      </c>
      <c r="GU22" s="2950">
        <v>0</v>
      </c>
      <c r="GV22" s="2950">
        <v>0</v>
      </c>
      <c r="GW22" s="2950">
        <v>0</v>
      </c>
      <c r="GX22" s="2950">
        <v>0</v>
      </c>
      <c r="GY22" s="2950">
        <v>0</v>
      </c>
      <c r="GZ22" s="2950">
        <v>0</v>
      </c>
      <c r="HA22" s="2950">
        <v>0</v>
      </c>
      <c r="HB22" s="2950">
        <v>0</v>
      </c>
      <c r="HC22" s="2950">
        <v>0</v>
      </c>
      <c r="HD22" s="2950">
        <v>0</v>
      </c>
      <c r="HE22" s="2950">
        <v>0</v>
      </c>
      <c r="HF22" s="2950">
        <v>0</v>
      </c>
      <c r="HG22" s="2950">
        <v>0</v>
      </c>
      <c r="HH22" s="2950">
        <v>0</v>
      </c>
      <c r="HI22" s="2950">
        <v>0</v>
      </c>
      <c r="HJ22" s="2950">
        <v>0</v>
      </c>
      <c r="HK22" s="2950">
        <v>0</v>
      </c>
      <c r="HL22" s="2950">
        <v>0</v>
      </c>
      <c r="HM22" s="2950">
        <v>0</v>
      </c>
      <c r="HN22" s="2950">
        <v>0</v>
      </c>
      <c r="HO22" s="2950">
        <v>0</v>
      </c>
      <c r="HP22" s="2950">
        <v>0</v>
      </c>
      <c r="HQ22" s="2950">
        <v>0</v>
      </c>
      <c r="HR22" s="2950">
        <v>0</v>
      </c>
      <c r="HS22" s="2950">
        <v>0</v>
      </c>
      <c r="HT22" s="2950">
        <v>0</v>
      </c>
      <c r="HU22" s="2950">
        <v>0</v>
      </c>
      <c r="HV22" s="2950">
        <v>0</v>
      </c>
      <c r="HW22" s="2950">
        <v>0</v>
      </c>
      <c r="HX22" s="2950">
        <v>0</v>
      </c>
      <c r="HY22" s="2950">
        <v>0</v>
      </c>
      <c r="HZ22" s="2950">
        <v>0</v>
      </c>
      <c r="IA22" s="2950">
        <v>1052</v>
      </c>
      <c r="IB22" s="2950">
        <v>0</v>
      </c>
      <c r="IC22" s="2950">
        <v>0</v>
      </c>
      <c r="ID22" s="2950">
        <v>0</v>
      </c>
      <c r="IE22" s="2950">
        <v>0</v>
      </c>
      <c r="IF22" s="2950">
        <v>0</v>
      </c>
      <c r="IG22" s="2950">
        <v>0</v>
      </c>
      <c r="IH22" s="2950">
        <v>0</v>
      </c>
      <c r="II22" s="2950">
        <v>0</v>
      </c>
      <c r="IJ22" s="2950">
        <v>0</v>
      </c>
      <c r="IK22" s="2950">
        <v>0</v>
      </c>
      <c r="IL22" s="2950">
        <v>0</v>
      </c>
      <c r="IM22" s="2950">
        <v>0</v>
      </c>
      <c r="IN22" s="2950">
        <v>0</v>
      </c>
      <c r="IO22" s="2950">
        <v>0</v>
      </c>
      <c r="IP22" s="2950">
        <v>0</v>
      </c>
      <c r="IQ22" s="2950">
        <v>0</v>
      </c>
      <c r="IR22" s="2950">
        <v>0</v>
      </c>
      <c r="IS22" s="2950">
        <v>0</v>
      </c>
      <c r="IT22" s="2950">
        <v>0</v>
      </c>
      <c r="IU22" s="2950">
        <v>0</v>
      </c>
      <c r="IV22" s="2950">
        <v>0</v>
      </c>
      <c r="IW22" s="2950">
        <v>962</v>
      </c>
      <c r="IX22" s="2950">
        <v>0</v>
      </c>
      <c r="IY22" s="2950">
        <v>0</v>
      </c>
      <c r="IZ22" s="2950">
        <v>0</v>
      </c>
      <c r="JA22" s="2950">
        <v>0</v>
      </c>
      <c r="JB22" s="2950">
        <v>0</v>
      </c>
      <c r="JC22" s="2950">
        <v>0</v>
      </c>
      <c r="JD22" s="2950">
        <v>0</v>
      </c>
      <c r="JE22" s="2950">
        <v>0</v>
      </c>
      <c r="JF22" s="2950">
        <v>0</v>
      </c>
      <c r="JG22" s="2950">
        <v>0</v>
      </c>
      <c r="JH22" s="2950">
        <v>0</v>
      </c>
      <c r="JI22" s="2950">
        <v>0</v>
      </c>
      <c r="JJ22" s="2950">
        <v>0</v>
      </c>
      <c r="JK22" s="2950">
        <v>0</v>
      </c>
      <c r="JL22" s="2950">
        <v>0</v>
      </c>
      <c r="JM22" s="2950">
        <v>0</v>
      </c>
      <c r="JN22" s="2950">
        <v>0</v>
      </c>
      <c r="JO22" s="2950">
        <v>0</v>
      </c>
      <c r="JP22" s="2950">
        <v>0</v>
      </c>
      <c r="JQ22" s="2950">
        <v>0</v>
      </c>
      <c r="JR22" s="2950">
        <v>1335</v>
      </c>
      <c r="JS22" s="2950">
        <v>0</v>
      </c>
      <c r="JT22" s="2950">
        <v>0</v>
      </c>
      <c r="JU22" s="2950">
        <v>0</v>
      </c>
      <c r="JV22" s="2950">
        <v>0</v>
      </c>
      <c r="JW22" s="2950">
        <v>0</v>
      </c>
      <c r="JX22" s="2950">
        <v>0</v>
      </c>
      <c r="JY22" s="2950">
        <v>0</v>
      </c>
      <c r="JZ22" s="2950">
        <v>0</v>
      </c>
      <c r="KA22" s="2950">
        <v>0</v>
      </c>
      <c r="KB22" s="2950">
        <v>0</v>
      </c>
      <c r="KC22" s="2950">
        <v>0</v>
      </c>
      <c r="KD22" s="2950">
        <v>0</v>
      </c>
      <c r="KE22" s="2950">
        <v>0</v>
      </c>
      <c r="KF22" s="2950">
        <v>0</v>
      </c>
      <c r="KG22" s="2950">
        <v>0</v>
      </c>
      <c r="KH22" s="2950">
        <v>0</v>
      </c>
      <c r="KI22" s="2950">
        <v>0</v>
      </c>
      <c r="KJ22" s="2950">
        <v>0</v>
      </c>
      <c r="KK22" s="2950">
        <v>0</v>
      </c>
      <c r="KL22" s="2950">
        <v>0</v>
      </c>
      <c r="KM22" s="2950">
        <v>1002</v>
      </c>
      <c r="KN22" s="2950">
        <v>0</v>
      </c>
      <c r="KO22" s="2950">
        <v>0</v>
      </c>
      <c r="KP22" s="2950">
        <v>0</v>
      </c>
      <c r="KQ22" s="2950">
        <v>0</v>
      </c>
      <c r="KR22" s="2950">
        <v>0</v>
      </c>
      <c r="KS22" s="2950">
        <v>0</v>
      </c>
      <c r="KT22" s="2950">
        <v>0</v>
      </c>
      <c r="KU22" s="2950">
        <v>0</v>
      </c>
      <c r="KV22" s="2950">
        <v>0</v>
      </c>
      <c r="KW22" s="2950">
        <v>0</v>
      </c>
      <c r="KX22" s="2950">
        <v>0</v>
      </c>
      <c r="KY22" s="2950">
        <v>0</v>
      </c>
      <c r="KZ22" s="2950">
        <v>0</v>
      </c>
      <c r="LA22" s="2950">
        <v>0</v>
      </c>
      <c r="LB22" s="2950">
        <v>0</v>
      </c>
      <c r="LC22" s="2950">
        <v>0</v>
      </c>
      <c r="LD22" s="2950">
        <v>0</v>
      </c>
      <c r="LE22" s="2950">
        <v>0</v>
      </c>
      <c r="LF22" s="2950">
        <v>0</v>
      </c>
      <c r="LG22" s="2950">
        <v>0</v>
      </c>
      <c r="LH22" s="2950">
        <v>0</v>
      </c>
      <c r="LI22" s="2950">
        <v>0</v>
      </c>
      <c r="LJ22" s="2950">
        <v>0</v>
      </c>
      <c r="LK22" s="2950">
        <v>0</v>
      </c>
      <c r="LL22" s="2950">
        <v>0</v>
      </c>
      <c r="LM22" s="2950">
        <v>0</v>
      </c>
      <c r="LN22" s="2950">
        <v>0</v>
      </c>
      <c r="LO22" s="2950">
        <v>0</v>
      </c>
      <c r="LP22" s="2950">
        <v>0</v>
      </c>
      <c r="LQ22" s="2950">
        <v>0</v>
      </c>
      <c r="LR22" s="2950">
        <v>0</v>
      </c>
      <c r="LS22" s="2950">
        <v>0</v>
      </c>
      <c r="LT22" s="2950">
        <v>0</v>
      </c>
      <c r="LU22" s="2950">
        <v>0</v>
      </c>
      <c r="LV22" s="2950">
        <v>0</v>
      </c>
      <c r="LW22" s="2950">
        <v>0</v>
      </c>
      <c r="LX22" s="2950">
        <v>0</v>
      </c>
      <c r="LY22" s="2950">
        <v>0</v>
      </c>
      <c r="LZ22" s="2950">
        <v>0</v>
      </c>
      <c r="MA22" s="2950">
        <v>0</v>
      </c>
      <c r="MB22" s="2950">
        <v>0</v>
      </c>
      <c r="MC22" s="2950">
        <v>0</v>
      </c>
      <c r="MD22" s="2950">
        <v>0</v>
      </c>
      <c r="ME22" s="2950">
        <v>0</v>
      </c>
      <c r="MF22" s="2950">
        <v>0</v>
      </c>
      <c r="MG22" s="2950">
        <v>0</v>
      </c>
      <c r="MH22" s="2950">
        <v>0</v>
      </c>
      <c r="MI22" s="2950">
        <v>0</v>
      </c>
      <c r="MJ22" s="2950">
        <v>0</v>
      </c>
      <c r="MK22" s="2950">
        <v>0</v>
      </c>
      <c r="ML22" s="2950">
        <v>0</v>
      </c>
      <c r="MM22" s="2950">
        <v>0</v>
      </c>
      <c r="MN22" s="2950">
        <v>0</v>
      </c>
      <c r="MO22" s="2950">
        <v>0</v>
      </c>
      <c r="MP22" s="2950">
        <v>0</v>
      </c>
      <c r="MQ22" s="2950">
        <v>0</v>
      </c>
      <c r="MR22" s="2950">
        <v>0</v>
      </c>
      <c r="MS22" s="2950">
        <v>0</v>
      </c>
      <c r="MT22" s="2950">
        <v>0</v>
      </c>
    </row>
    <row r="23" spans="1:358" ht="12.6" thickBot="1" x14ac:dyDescent="0.25">
      <c r="A23" s="1428" t="s">
        <v>21</v>
      </c>
      <c r="B23" s="2950">
        <v>0</v>
      </c>
      <c r="C23" s="2950">
        <v>0</v>
      </c>
      <c r="D23" s="2950">
        <v>0</v>
      </c>
      <c r="E23" s="2950">
        <v>0</v>
      </c>
      <c r="F23" s="2950">
        <v>0</v>
      </c>
      <c r="G23" s="2950">
        <v>0</v>
      </c>
      <c r="H23" s="2950">
        <v>0</v>
      </c>
      <c r="I23" s="2950">
        <v>0</v>
      </c>
      <c r="J23" s="2950">
        <v>0</v>
      </c>
      <c r="K23" s="2950">
        <v>0</v>
      </c>
      <c r="L23" s="2950">
        <v>0</v>
      </c>
      <c r="M23" s="2950">
        <v>0</v>
      </c>
      <c r="N23" s="2950">
        <v>0</v>
      </c>
      <c r="O23" s="2950">
        <v>0</v>
      </c>
      <c r="P23" s="2950">
        <v>0</v>
      </c>
      <c r="Q23" s="2950">
        <v>0</v>
      </c>
      <c r="R23" s="2950">
        <v>0</v>
      </c>
      <c r="S23" s="2950">
        <v>0</v>
      </c>
      <c r="T23" s="2950">
        <v>0</v>
      </c>
      <c r="U23" s="2950">
        <v>0</v>
      </c>
      <c r="V23" s="2950">
        <v>0</v>
      </c>
      <c r="W23" s="2950">
        <v>0</v>
      </c>
      <c r="X23" s="2950">
        <v>0</v>
      </c>
      <c r="Y23" s="2950">
        <v>0</v>
      </c>
      <c r="Z23" s="2950">
        <v>61</v>
      </c>
      <c r="AA23" s="2950">
        <v>0</v>
      </c>
      <c r="AB23" s="2950">
        <v>0</v>
      </c>
      <c r="AC23" s="2950">
        <v>0</v>
      </c>
      <c r="AD23" s="2950">
        <v>0</v>
      </c>
      <c r="AE23" s="2950">
        <v>0</v>
      </c>
      <c r="AF23" s="2950">
        <v>0</v>
      </c>
      <c r="AG23" s="2950">
        <v>0</v>
      </c>
      <c r="AH23" s="2950">
        <v>0</v>
      </c>
      <c r="AI23" s="2950">
        <v>0</v>
      </c>
      <c r="AJ23" s="2950">
        <v>0</v>
      </c>
      <c r="AK23" s="2950">
        <v>0</v>
      </c>
      <c r="AL23" s="2950">
        <v>0</v>
      </c>
      <c r="AM23" s="2950">
        <v>0</v>
      </c>
      <c r="AN23" s="2950">
        <v>0</v>
      </c>
      <c r="AO23" s="2950">
        <v>0</v>
      </c>
      <c r="AP23" s="2950">
        <v>0</v>
      </c>
      <c r="AQ23" s="2950">
        <v>0</v>
      </c>
      <c r="AR23" s="2950">
        <v>0</v>
      </c>
      <c r="AS23" s="2950">
        <v>0</v>
      </c>
      <c r="AT23" s="2950">
        <v>0</v>
      </c>
      <c r="AU23" s="2950">
        <v>0</v>
      </c>
      <c r="AV23" s="2950">
        <v>0</v>
      </c>
      <c r="AW23" s="2950">
        <v>0</v>
      </c>
      <c r="AX23" s="2950">
        <v>0</v>
      </c>
      <c r="AY23" s="2950">
        <f>75+16</f>
        <v>91</v>
      </c>
      <c r="AZ23" s="2950">
        <v>0</v>
      </c>
      <c r="BA23" s="2950">
        <v>0</v>
      </c>
      <c r="BB23" s="2950">
        <v>0</v>
      </c>
      <c r="BC23" s="2950">
        <v>0</v>
      </c>
      <c r="BD23" s="2950">
        <v>0</v>
      </c>
      <c r="BE23" s="2950">
        <v>0</v>
      </c>
      <c r="BF23" s="2950">
        <v>0</v>
      </c>
      <c r="BG23" s="2950">
        <v>0</v>
      </c>
      <c r="BH23" s="2950">
        <v>0</v>
      </c>
      <c r="BI23" s="2950">
        <v>0</v>
      </c>
      <c r="BJ23" s="2950">
        <v>0</v>
      </c>
      <c r="BK23" s="2950">
        <v>0</v>
      </c>
      <c r="BL23" s="2950">
        <v>0</v>
      </c>
      <c r="BM23" s="2950">
        <v>0</v>
      </c>
      <c r="BN23" s="2950">
        <v>0</v>
      </c>
      <c r="BO23" s="2950">
        <v>0</v>
      </c>
      <c r="BP23" s="2950">
        <f>11+79</f>
        <v>90</v>
      </c>
      <c r="BQ23" s="2950">
        <v>0</v>
      </c>
      <c r="BR23" s="2950">
        <v>0</v>
      </c>
      <c r="BS23" s="2950">
        <v>0</v>
      </c>
      <c r="BT23" s="2950">
        <v>0</v>
      </c>
      <c r="BU23" s="2950">
        <v>0</v>
      </c>
      <c r="BV23" s="2950">
        <v>0</v>
      </c>
      <c r="BW23" s="2950">
        <v>0</v>
      </c>
      <c r="BX23" s="2950">
        <v>0</v>
      </c>
      <c r="BY23" s="2950">
        <v>0</v>
      </c>
      <c r="BZ23" s="2950">
        <v>0</v>
      </c>
      <c r="CA23" s="2950">
        <v>0</v>
      </c>
      <c r="CB23" s="2950">
        <v>0</v>
      </c>
      <c r="CC23" s="2950">
        <v>0</v>
      </c>
      <c r="CD23" s="2950">
        <v>0</v>
      </c>
      <c r="CE23" s="2950">
        <v>0</v>
      </c>
      <c r="CF23" s="2950">
        <v>0</v>
      </c>
      <c r="CG23" s="2950">
        <v>0</v>
      </c>
      <c r="CH23" s="2950">
        <v>0</v>
      </c>
      <c r="CI23" s="2950">
        <v>0</v>
      </c>
      <c r="CJ23" s="2950">
        <v>0</v>
      </c>
      <c r="CK23" s="2950">
        <v>0</v>
      </c>
      <c r="CL23" s="2950">
        <v>0</v>
      </c>
      <c r="CM23" s="2950">
        <v>15</v>
      </c>
      <c r="CN23" s="2950">
        <v>53</v>
      </c>
      <c r="CO23" s="2950">
        <v>0</v>
      </c>
      <c r="CP23" s="2950">
        <v>0</v>
      </c>
      <c r="CQ23" s="2950">
        <v>0</v>
      </c>
      <c r="CR23" s="2950">
        <v>0</v>
      </c>
      <c r="CS23" s="2950">
        <v>0</v>
      </c>
      <c r="CT23" s="2950">
        <v>0</v>
      </c>
      <c r="CU23" s="2950">
        <v>0</v>
      </c>
      <c r="CV23" s="2950">
        <v>0</v>
      </c>
      <c r="CW23" s="2950">
        <v>0</v>
      </c>
      <c r="CX23" s="2950">
        <v>0</v>
      </c>
      <c r="CY23" s="2950">
        <v>0</v>
      </c>
      <c r="CZ23" s="2950">
        <v>0</v>
      </c>
      <c r="DA23" s="2950">
        <v>0</v>
      </c>
      <c r="DB23" s="2950">
        <v>0</v>
      </c>
      <c r="DC23" s="2950">
        <v>0</v>
      </c>
      <c r="DD23" s="2950">
        <v>0</v>
      </c>
      <c r="DE23" s="2950">
        <v>0</v>
      </c>
      <c r="DF23" s="2950">
        <v>0</v>
      </c>
      <c r="DG23" s="2950">
        <v>0</v>
      </c>
      <c r="DH23" s="2950">
        <v>67</v>
      </c>
      <c r="DI23" s="2950">
        <v>0</v>
      </c>
      <c r="DJ23" s="2950">
        <v>0</v>
      </c>
      <c r="DK23" s="2950">
        <v>0</v>
      </c>
      <c r="DL23" s="2950">
        <v>1</v>
      </c>
      <c r="DM23" s="2950">
        <v>0</v>
      </c>
      <c r="DN23" s="2950">
        <v>0</v>
      </c>
      <c r="DO23" s="2950">
        <v>0</v>
      </c>
      <c r="DP23" s="2950">
        <v>0</v>
      </c>
      <c r="DQ23" s="2950">
        <v>0</v>
      </c>
      <c r="DR23" s="2950">
        <v>0</v>
      </c>
      <c r="DS23" s="2950">
        <v>0</v>
      </c>
      <c r="DT23" s="2950">
        <v>0</v>
      </c>
      <c r="DU23" s="2950">
        <v>0</v>
      </c>
      <c r="DV23" s="2950">
        <v>0</v>
      </c>
      <c r="DW23" s="2950">
        <v>0</v>
      </c>
      <c r="DX23" s="2950">
        <v>0</v>
      </c>
      <c r="DY23" s="2950">
        <v>0</v>
      </c>
      <c r="DZ23" s="2950">
        <v>0</v>
      </c>
      <c r="EA23" s="2950">
        <v>0</v>
      </c>
      <c r="EB23" s="2950">
        <v>0</v>
      </c>
      <c r="EC23" s="2950">
        <v>0</v>
      </c>
      <c r="ED23" s="2950">
        <f>56+16</f>
        <v>72</v>
      </c>
      <c r="EE23" s="2950">
        <v>0</v>
      </c>
      <c r="EF23" s="2950">
        <v>0</v>
      </c>
      <c r="EG23" s="2950">
        <v>0</v>
      </c>
      <c r="EH23" s="2950">
        <v>0</v>
      </c>
      <c r="EI23" s="2950">
        <v>0</v>
      </c>
      <c r="EJ23" s="2950">
        <v>0</v>
      </c>
      <c r="EK23" s="2950">
        <v>0</v>
      </c>
      <c r="EL23" s="2950">
        <v>0</v>
      </c>
      <c r="EM23" s="2950">
        <v>0</v>
      </c>
      <c r="EN23" s="2950">
        <v>0</v>
      </c>
      <c r="EO23" s="2950">
        <v>0</v>
      </c>
      <c r="EP23" s="2950">
        <v>0</v>
      </c>
      <c r="EQ23" s="2950">
        <v>0</v>
      </c>
      <c r="ER23" s="2950">
        <v>0</v>
      </c>
      <c r="ES23" s="2950">
        <v>0</v>
      </c>
      <c r="ET23" s="2950">
        <v>0</v>
      </c>
      <c r="EU23" s="2950">
        <v>0</v>
      </c>
      <c r="EV23" s="2950">
        <v>0</v>
      </c>
      <c r="EW23" s="2950">
        <v>0</v>
      </c>
      <c r="EX23" s="2950">
        <v>0</v>
      </c>
      <c r="EY23" s="2950">
        <v>0</v>
      </c>
      <c r="EZ23" s="2950">
        <v>83</v>
      </c>
      <c r="FA23" s="2950">
        <v>0</v>
      </c>
      <c r="FB23" s="2950">
        <v>0</v>
      </c>
      <c r="FC23" s="2950">
        <v>0</v>
      </c>
      <c r="FD23" s="2950">
        <v>0</v>
      </c>
      <c r="FE23" s="2950">
        <v>0</v>
      </c>
      <c r="FF23" s="2950">
        <v>0</v>
      </c>
      <c r="FG23" s="2950">
        <v>0</v>
      </c>
      <c r="FH23" s="2950">
        <v>0</v>
      </c>
      <c r="FI23" s="2950">
        <v>0</v>
      </c>
      <c r="FJ23" s="2950">
        <v>0</v>
      </c>
      <c r="FK23" s="2950">
        <v>0</v>
      </c>
      <c r="FL23" s="2950">
        <v>0</v>
      </c>
      <c r="FM23" s="2950">
        <v>0</v>
      </c>
      <c r="FN23" s="2950">
        <v>0</v>
      </c>
      <c r="FO23" s="2950">
        <v>0</v>
      </c>
      <c r="FP23" s="2950">
        <v>0</v>
      </c>
      <c r="FQ23" s="2950">
        <v>0</v>
      </c>
      <c r="FR23" s="2950">
        <v>0</v>
      </c>
      <c r="FS23" s="2950">
        <v>0</v>
      </c>
      <c r="FT23" s="2950">
        <v>0</v>
      </c>
      <c r="FU23" s="2950">
        <v>0</v>
      </c>
      <c r="FV23" s="2950">
        <f>21+50</f>
        <v>71</v>
      </c>
      <c r="FW23" s="2950">
        <v>0</v>
      </c>
      <c r="FX23" s="2950">
        <v>0</v>
      </c>
      <c r="FY23" s="2950">
        <v>0</v>
      </c>
      <c r="FZ23" s="2950">
        <v>0</v>
      </c>
      <c r="GA23" s="2950">
        <v>0</v>
      </c>
      <c r="GB23" s="2950">
        <v>0</v>
      </c>
      <c r="GC23" s="2950">
        <v>0</v>
      </c>
      <c r="GD23" s="2950">
        <v>0</v>
      </c>
      <c r="GE23" s="2950">
        <v>0</v>
      </c>
      <c r="GF23" s="2950">
        <v>0</v>
      </c>
      <c r="GG23" s="2950">
        <v>0</v>
      </c>
      <c r="GH23" s="2950">
        <v>0</v>
      </c>
      <c r="GI23" s="2950">
        <v>0</v>
      </c>
      <c r="GJ23" s="2950">
        <v>0</v>
      </c>
      <c r="GK23" s="2950">
        <v>0</v>
      </c>
      <c r="GL23" s="2950">
        <v>0</v>
      </c>
      <c r="GM23" s="2950">
        <v>0</v>
      </c>
      <c r="GN23" s="2950">
        <v>0</v>
      </c>
      <c r="GO23" s="2950">
        <v>0</v>
      </c>
      <c r="GP23" s="2950">
        <v>0</v>
      </c>
      <c r="GQ23" s="2950">
        <v>0</v>
      </c>
      <c r="GR23" s="2950">
        <v>85</v>
      </c>
      <c r="GS23" s="2950">
        <v>0</v>
      </c>
      <c r="GT23" s="2950">
        <v>0</v>
      </c>
      <c r="GU23" s="2950">
        <v>0</v>
      </c>
      <c r="GV23" s="2950">
        <v>0</v>
      </c>
      <c r="GW23" s="2950">
        <v>0</v>
      </c>
      <c r="GX23" s="2950">
        <v>0</v>
      </c>
      <c r="GY23" s="2950">
        <v>0</v>
      </c>
      <c r="GZ23" s="2950">
        <v>0</v>
      </c>
      <c r="HA23" s="2950">
        <v>0</v>
      </c>
      <c r="HB23" s="2950">
        <v>0</v>
      </c>
      <c r="HC23" s="2950">
        <v>0</v>
      </c>
      <c r="HD23" s="2950">
        <v>0</v>
      </c>
      <c r="HE23" s="2950">
        <v>0</v>
      </c>
      <c r="HF23" s="2950">
        <v>0</v>
      </c>
      <c r="HG23" s="2950">
        <v>0</v>
      </c>
      <c r="HH23" s="2950">
        <v>0</v>
      </c>
      <c r="HI23" s="2950">
        <v>0</v>
      </c>
      <c r="HJ23" s="2950">
        <v>0</v>
      </c>
      <c r="HK23" s="2950">
        <v>0</v>
      </c>
      <c r="HL23" s="2950">
        <f>38+60</f>
        <v>98</v>
      </c>
      <c r="HM23" s="2950">
        <v>0</v>
      </c>
      <c r="HN23" s="2950">
        <v>0</v>
      </c>
      <c r="HO23" s="2950">
        <v>0</v>
      </c>
      <c r="HP23" s="2950">
        <v>0</v>
      </c>
      <c r="HQ23" s="2950">
        <v>0</v>
      </c>
      <c r="HR23" s="2950">
        <v>0</v>
      </c>
      <c r="HS23" s="2950">
        <v>0</v>
      </c>
      <c r="HT23" s="2950">
        <v>0</v>
      </c>
      <c r="HU23" s="2950">
        <v>0</v>
      </c>
      <c r="HV23" s="2950">
        <v>0</v>
      </c>
      <c r="HW23" s="2950">
        <v>0</v>
      </c>
      <c r="HX23" s="2950">
        <v>0</v>
      </c>
      <c r="HY23" s="2950">
        <v>0</v>
      </c>
      <c r="HZ23" s="2950">
        <v>0</v>
      </c>
      <c r="IA23" s="2950">
        <v>0</v>
      </c>
      <c r="IB23" s="2950">
        <v>0</v>
      </c>
      <c r="IC23" s="2950">
        <v>0</v>
      </c>
      <c r="ID23" s="2950">
        <v>0</v>
      </c>
      <c r="IE23" s="2950">
        <v>0</v>
      </c>
      <c r="IF23" s="2950">
        <v>0</v>
      </c>
      <c r="IG23" s="2950">
        <v>0</v>
      </c>
      <c r="IH23" s="2950">
        <v>0</v>
      </c>
      <c r="II23" s="2950">
        <v>0</v>
      </c>
      <c r="IJ23" s="2950">
        <v>0</v>
      </c>
      <c r="IK23" s="2950">
        <v>0</v>
      </c>
      <c r="IL23" s="2950">
        <v>0</v>
      </c>
      <c r="IM23" s="2950">
        <v>71</v>
      </c>
      <c r="IN23" s="2950">
        <v>0</v>
      </c>
      <c r="IO23" s="2950">
        <v>0</v>
      </c>
      <c r="IP23" s="2950">
        <v>0</v>
      </c>
      <c r="IQ23" s="2950">
        <v>0</v>
      </c>
      <c r="IR23" s="2950">
        <v>0</v>
      </c>
      <c r="IS23" s="2950">
        <v>0</v>
      </c>
      <c r="IT23" s="2950">
        <v>0</v>
      </c>
      <c r="IU23" s="2950">
        <v>0</v>
      </c>
      <c r="IV23" s="2950">
        <v>0</v>
      </c>
      <c r="IW23" s="2950">
        <v>0</v>
      </c>
      <c r="IX23" s="2950">
        <v>0</v>
      </c>
      <c r="IY23" s="2950">
        <v>0</v>
      </c>
      <c r="IZ23" s="2950">
        <v>0</v>
      </c>
      <c r="JA23" s="2950">
        <v>0</v>
      </c>
      <c r="JB23" s="2950">
        <v>0</v>
      </c>
      <c r="JC23" s="2950">
        <v>0</v>
      </c>
      <c r="JD23" s="2950">
        <v>89</v>
      </c>
      <c r="JE23" s="2950">
        <v>0</v>
      </c>
      <c r="JF23" s="2950">
        <v>0</v>
      </c>
      <c r="JG23" s="2950">
        <v>0</v>
      </c>
      <c r="JH23" s="2950">
        <v>0</v>
      </c>
      <c r="JI23" s="2950">
        <v>0</v>
      </c>
      <c r="JJ23" s="2950">
        <v>0</v>
      </c>
      <c r="JK23" s="2950">
        <v>0</v>
      </c>
      <c r="JL23" s="2950">
        <v>0</v>
      </c>
      <c r="JM23" s="2950">
        <v>0</v>
      </c>
      <c r="JN23" s="2950">
        <v>0</v>
      </c>
      <c r="JO23" s="2950">
        <v>0</v>
      </c>
      <c r="JP23" s="2950">
        <v>0</v>
      </c>
      <c r="JQ23" s="2950">
        <v>0</v>
      </c>
      <c r="JR23" s="2950">
        <v>0</v>
      </c>
      <c r="JS23" s="2950">
        <v>0</v>
      </c>
      <c r="JT23" s="2950">
        <v>0</v>
      </c>
      <c r="JU23" s="2950">
        <v>0</v>
      </c>
      <c r="JV23" s="2950">
        <v>0</v>
      </c>
      <c r="JW23" s="2950">
        <v>0</v>
      </c>
      <c r="JX23" s="2950">
        <f>58+55</f>
        <v>113</v>
      </c>
      <c r="JY23" s="2950">
        <v>0</v>
      </c>
      <c r="JZ23" s="2950">
        <v>0</v>
      </c>
      <c r="KA23" s="2950">
        <v>0</v>
      </c>
      <c r="KB23" s="2950">
        <v>0</v>
      </c>
      <c r="KC23" s="2950">
        <v>0</v>
      </c>
      <c r="KD23" s="2950">
        <v>0</v>
      </c>
      <c r="KE23" s="2950">
        <v>0</v>
      </c>
      <c r="KF23" s="2950">
        <v>0</v>
      </c>
      <c r="KG23" s="2950">
        <v>0</v>
      </c>
      <c r="KH23" s="2950">
        <v>0</v>
      </c>
      <c r="KI23" s="2950">
        <v>0</v>
      </c>
      <c r="KJ23" s="2950">
        <v>0</v>
      </c>
      <c r="KK23" s="2950">
        <v>0</v>
      </c>
      <c r="KL23" s="2950">
        <v>0</v>
      </c>
      <c r="KM23" s="2950">
        <v>0</v>
      </c>
      <c r="KN23" s="2950">
        <v>0</v>
      </c>
      <c r="KO23" s="2950">
        <v>0</v>
      </c>
      <c r="KP23" s="2950">
        <v>0</v>
      </c>
      <c r="KQ23" s="2950">
        <v>0</v>
      </c>
      <c r="KR23" s="2950">
        <v>0</v>
      </c>
      <c r="KS23" s="2950">
        <v>0</v>
      </c>
      <c r="KT23" s="2950">
        <v>0</v>
      </c>
      <c r="KU23" s="2950">
        <f>56+71</f>
        <v>127</v>
      </c>
      <c r="KV23" s="2950">
        <v>0</v>
      </c>
      <c r="KW23" s="2950">
        <v>0</v>
      </c>
      <c r="KX23" s="2950">
        <v>0</v>
      </c>
      <c r="KY23" s="2950">
        <v>0</v>
      </c>
      <c r="KZ23" s="2950">
        <v>0</v>
      </c>
      <c r="LA23" s="2950">
        <v>0</v>
      </c>
      <c r="LB23" s="2950">
        <v>0</v>
      </c>
      <c r="LC23" s="2950">
        <v>0</v>
      </c>
      <c r="LD23" s="2950">
        <v>0</v>
      </c>
      <c r="LE23" s="2950">
        <v>0</v>
      </c>
      <c r="LF23" s="2950">
        <v>0</v>
      </c>
      <c r="LG23" s="2950">
        <v>0</v>
      </c>
      <c r="LH23" s="2950">
        <v>0</v>
      </c>
      <c r="LI23" s="2950">
        <v>0</v>
      </c>
      <c r="LJ23" s="2950">
        <v>0</v>
      </c>
      <c r="LK23" s="2950">
        <v>0</v>
      </c>
      <c r="LL23" s="2950">
        <v>0</v>
      </c>
      <c r="LM23" s="2950">
        <v>0</v>
      </c>
      <c r="LN23" s="2950">
        <v>0</v>
      </c>
      <c r="LO23" s="2950">
        <v>0</v>
      </c>
      <c r="LP23" s="2950">
        <v>0</v>
      </c>
      <c r="LQ23" s="2950">
        <v>0</v>
      </c>
      <c r="LR23" s="2950">
        <v>0</v>
      </c>
      <c r="LS23" s="2950">
        <v>0</v>
      </c>
      <c r="LT23" s="2950">
        <v>0</v>
      </c>
      <c r="LU23" s="2950">
        <v>0</v>
      </c>
      <c r="LV23" s="2950">
        <v>0</v>
      </c>
      <c r="LW23" s="2950">
        <v>0</v>
      </c>
      <c r="LX23" s="2950">
        <v>0</v>
      </c>
      <c r="LY23" s="2950">
        <v>0</v>
      </c>
      <c r="LZ23" s="2950">
        <v>0</v>
      </c>
      <c r="MA23" s="2950">
        <v>0</v>
      </c>
      <c r="MB23" s="2950">
        <v>0</v>
      </c>
      <c r="MC23" s="2950">
        <v>0</v>
      </c>
      <c r="MD23" s="2950">
        <v>0</v>
      </c>
      <c r="ME23" s="2950">
        <v>0</v>
      </c>
      <c r="MF23" s="2950">
        <v>0</v>
      </c>
      <c r="MG23" s="2950">
        <v>0</v>
      </c>
      <c r="MH23" s="2950">
        <v>0</v>
      </c>
      <c r="MI23" s="2950">
        <v>0</v>
      </c>
      <c r="MJ23" s="2950">
        <v>0</v>
      </c>
      <c r="MK23" s="2950">
        <v>0</v>
      </c>
      <c r="ML23" s="2950">
        <v>0</v>
      </c>
      <c r="MM23" s="2950">
        <v>0</v>
      </c>
      <c r="MN23" s="2950">
        <v>0</v>
      </c>
      <c r="MO23" s="2950">
        <v>0</v>
      </c>
      <c r="MP23" s="2950">
        <v>0</v>
      </c>
      <c r="MQ23" s="2950">
        <v>0</v>
      </c>
      <c r="MR23" s="2950">
        <v>0</v>
      </c>
      <c r="MS23" s="2950">
        <v>0</v>
      </c>
      <c r="MT23" s="2950">
        <v>0</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4</vt:i4>
      </vt:variant>
    </vt:vector>
  </HeadingPairs>
  <TitlesOfParts>
    <vt:vector size="23" baseType="lpstr">
      <vt:lpstr>WS-1 Paper</vt:lpstr>
      <vt:lpstr>WS-1 Appeals</vt:lpstr>
      <vt:lpstr>WS-1 EMPI</vt:lpstr>
      <vt:lpstr>WS-2 Pregnancy Income Lock In</vt:lpstr>
      <vt:lpstr>WS-2 Past Due Pregnancy</vt:lpstr>
      <vt:lpstr>WS-3 HUSKY C Referrals</vt:lpstr>
      <vt:lpstr>ImpaCT Cleanup - Jan Report</vt:lpstr>
      <vt:lpstr>ImpaCT Cleanup - Nov Report</vt:lpstr>
      <vt:lpstr>WS-3 Premium Billing</vt:lpstr>
      <vt:lpstr>WS-3 Spend-Downs</vt:lpstr>
      <vt:lpstr>QA</vt:lpstr>
      <vt:lpstr>Document Control original</vt:lpstr>
      <vt:lpstr>Data Extract</vt:lpstr>
      <vt:lpstr>1095</vt:lpstr>
      <vt:lpstr>Dashboard Extract</vt:lpstr>
      <vt:lpstr>Graphs</vt:lpstr>
      <vt:lpstr>Call Daily Input - Old</vt:lpstr>
      <vt:lpstr>Staffing - Weekly</vt:lpstr>
      <vt:lpstr>PPM Old</vt:lpstr>
      <vt:lpstr>'ImpaCT Cleanup - Jan Report'!RATE176</vt:lpstr>
      <vt:lpstr>'ImpaCT Cleanup - Nov Report'!RATE176</vt:lpstr>
      <vt:lpstr>'ImpaCT Cleanup - Jan Report'!RATE177</vt:lpstr>
      <vt:lpstr>'ImpaCT Cleanup - Nov Report'!RATE177</vt:lpstr>
    </vt:vector>
  </TitlesOfParts>
  <Company>Affiliated Computer Services INC. A Xerox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McNamara</dc:creator>
  <cp:lastModifiedBy>Ganesan, Vidya</cp:lastModifiedBy>
  <cp:lastPrinted>2019-07-02T12:08:24Z</cp:lastPrinted>
  <dcterms:created xsi:type="dcterms:W3CDTF">2015-12-28T15:42:26Z</dcterms:created>
  <dcterms:modified xsi:type="dcterms:W3CDTF">2019-07-02T12:08:28Z</dcterms:modified>
</cp:coreProperties>
</file>